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updateLinks="never" codeName="Ten_skoroszyt" defaultThemeVersion="166925"/>
  <mc:AlternateContent xmlns:mc="http://schemas.openxmlformats.org/markup-compatibility/2006">
    <mc:Choice Requires="x15">
      <x15ac:absPath xmlns:x15ac="http://schemas.microsoft.com/office/spreadsheetml/2010/11/ac" url="C:\Users\Krzysztof\Documents\_PLIKI\PISMA WYCHODZĄCE\"/>
    </mc:Choice>
  </mc:AlternateContent>
  <xr:revisionPtr revIDLastSave="0" documentId="13_ncr:1_{6BD07F5E-2EFA-4686-924F-E6556B4080BA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INSTR" sheetId="9" r:id="rId1"/>
    <sheet name="STR TYT" sheetId="1" r:id="rId2"/>
    <sheet name="ZASOBY N" sheetId="2" r:id="rId3"/>
    <sheet name="NN" sheetId="3" r:id="rId4"/>
    <sheet name="UPR BILANS N" sheetId="4" r:id="rId5"/>
    <sheet name="BILANS NN" sheetId="11" r:id="rId6"/>
    <sheet name="TECHNOLOGIA" sheetId="15" r:id="rId7"/>
    <sheet name="LEGENDA" sheetId="5" state="veryHidden" r:id="rId8"/>
    <sheet name="OPINIA" sheetId="13" state="hidden" r:id="rId9"/>
    <sheet name="BILANS NN PEŁEN" sheetId="10" state="veryHidden" r:id="rId10"/>
    <sheet name="POBRANIE_" sheetId="6" r:id="rId11"/>
    <sheet name="Arkusz pomocniczy1" sheetId="7" r:id="rId12"/>
    <sheet name="Arkusz pomocniczy2" sheetId="8" r:id="rId13"/>
  </sheets>
  <externalReferences>
    <externalReference r:id="rId14"/>
  </externalReferences>
  <definedNames>
    <definedName name="_xlnm._FilterDatabase" localSheetId="3" hidden="1">NN!$A$3:$CJ$526</definedName>
    <definedName name="_xlnm.Print_Area" localSheetId="0">INSTR!$A$1:$X$32</definedName>
    <definedName name="_xlnm.Print_Area" localSheetId="3">NN!$A$1:$BY$521</definedName>
    <definedName name="_xlnm.Print_Area" localSheetId="1">'STR TYT'!$A$1:$K$39</definedName>
    <definedName name="_xlnm.Print_Area" localSheetId="4">'UPR BILANS N'!$A$1:$AC$519</definedName>
    <definedName name="_xlnm.Print_Area" localSheetId="2">'ZASOBY N'!$A$1:$AW$518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13" i="4" l="1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12" i="4"/>
  <c r="CH14" i="3"/>
  <c r="CH15" i="3"/>
  <c r="CH16" i="3"/>
  <c r="CH17" i="3"/>
  <c r="CH18" i="3"/>
  <c r="CH19" i="3"/>
  <c r="CH20" i="3"/>
  <c r="CH21" i="3"/>
  <c r="CH22" i="3"/>
  <c r="CH23" i="3"/>
  <c r="CH24" i="3"/>
  <c r="CH25" i="3"/>
  <c r="CH26" i="3"/>
  <c r="CH27" i="3"/>
  <c r="CH28" i="3"/>
  <c r="CH29" i="3"/>
  <c r="CH30" i="3"/>
  <c r="CH31" i="3"/>
  <c r="CH32" i="3"/>
  <c r="CH33" i="3"/>
  <c r="CH34" i="3"/>
  <c r="CH35" i="3"/>
  <c r="CH36" i="3"/>
  <c r="CH37" i="3"/>
  <c r="CH38" i="3"/>
  <c r="CH39" i="3"/>
  <c r="CH40" i="3"/>
  <c r="CH41" i="3"/>
  <c r="CH42" i="3"/>
  <c r="CH43" i="3"/>
  <c r="CH44" i="3"/>
  <c r="CH45" i="3"/>
  <c r="CH46" i="3"/>
  <c r="CH47" i="3"/>
  <c r="CH48" i="3"/>
  <c r="CH49" i="3"/>
  <c r="CH50" i="3"/>
  <c r="CH51" i="3"/>
  <c r="CH52" i="3"/>
  <c r="CH53" i="3"/>
  <c r="CH54" i="3"/>
  <c r="CH55" i="3"/>
  <c r="CH56" i="3"/>
  <c r="CH57" i="3"/>
  <c r="CH58" i="3"/>
  <c r="CH59" i="3"/>
  <c r="CH60" i="3"/>
  <c r="CH61" i="3"/>
  <c r="CH62" i="3"/>
  <c r="CH63" i="3"/>
  <c r="CH64" i="3"/>
  <c r="CH65" i="3"/>
  <c r="CH66" i="3"/>
  <c r="CH67" i="3"/>
  <c r="CH68" i="3"/>
  <c r="CH69" i="3"/>
  <c r="CH70" i="3"/>
  <c r="CH71" i="3"/>
  <c r="CH72" i="3"/>
  <c r="CH73" i="3"/>
  <c r="CH74" i="3"/>
  <c r="CH75" i="3"/>
  <c r="CH76" i="3"/>
  <c r="CH77" i="3"/>
  <c r="CH78" i="3"/>
  <c r="CH79" i="3"/>
  <c r="CH80" i="3"/>
  <c r="CH81" i="3"/>
  <c r="CH82" i="3"/>
  <c r="CH83" i="3"/>
  <c r="CH84" i="3"/>
  <c r="CH85" i="3"/>
  <c r="CH86" i="3"/>
  <c r="CH87" i="3"/>
  <c r="CH88" i="3"/>
  <c r="CH89" i="3"/>
  <c r="CH90" i="3"/>
  <c r="CH91" i="3"/>
  <c r="CH92" i="3"/>
  <c r="CH93" i="3"/>
  <c r="CH94" i="3"/>
  <c r="CH95" i="3"/>
  <c r="CH96" i="3"/>
  <c r="CH97" i="3"/>
  <c r="CH98" i="3"/>
  <c r="CH99" i="3"/>
  <c r="CH100" i="3"/>
  <c r="CH101" i="3"/>
  <c r="CH102" i="3"/>
  <c r="CH103" i="3"/>
  <c r="CH104" i="3"/>
  <c r="CH105" i="3"/>
  <c r="CH106" i="3"/>
  <c r="CH107" i="3"/>
  <c r="CH108" i="3"/>
  <c r="CH109" i="3"/>
  <c r="CH110" i="3"/>
  <c r="CH111" i="3"/>
  <c r="CH112" i="3"/>
  <c r="CH113" i="3"/>
  <c r="CH114" i="3"/>
  <c r="CH115" i="3"/>
  <c r="CH116" i="3"/>
  <c r="CH117" i="3"/>
  <c r="CH118" i="3"/>
  <c r="CH119" i="3"/>
  <c r="CH120" i="3"/>
  <c r="CH121" i="3"/>
  <c r="CH122" i="3"/>
  <c r="CH123" i="3"/>
  <c r="CH124" i="3"/>
  <c r="CH125" i="3"/>
  <c r="CH126" i="3"/>
  <c r="CH127" i="3"/>
  <c r="CH128" i="3"/>
  <c r="CH129" i="3"/>
  <c r="CH130" i="3"/>
  <c r="CH131" i="3"/>
  <c r="CH132" i="3"/>
  <c r="CH133" i="3"/>
  <c r="CH134" i="3"/>
  <c r="CH135" i="3"/>
  <c r="CH136" i="3"/>
  <c r="CH137" i="3"/>
  <c r="CH138" i="3"/>
  <c r="CH139" i="3"/>
  <c r="CH140" i="3"/>
  <c r="CH141" i="3"/>
  <c r="CH142" i="3"/>
  <c r="CH143" i="3"/>
  <c r="CH144" i="3"/>
  <c r="CH145" i="3"/>
  <c r="CH146" i="3"/>
  <c r="CH147" i="3"/>
  <c r="CH148" i="3"/>
  <c r="CH149" i="3"/>
  <c r="CH150" i="3"/>
  <c r="CH151" i="3"/>
  <c r="CH152" i="3"/>
  <c r="CH153" i="3"/>
  <c r="CH154" i="3"/>
  <c r="CH155" i="3"/>
  <c r="CH156" i="3"/>
  <c r="CH157" i="3"/>
  <c r="CH158" i="3"/>
  <c r="CH159" i="3"/>
  <c r="CH160" i="3"/>
  <c r="CH161" i="3"/>
  <c r="CH162" i="3"/>
  <c r="CH163" i="3"/>
  <c r="CH164" i="3"/>
  <c r="CH165" i="3"/>
  <c r="CH166" i="3"/>
  <c r="CH167" i="3"/>
  <c r="CH168" i="3"/>
  <c r="CH169" i="3"/>
  <c r="CH170" i="3"/>
  <c r="CH171" i="3"/>
  <c r="CH172" i="3"/>
  <c r="CH173" i="3"/>
  <c r="CH174" i="3"/>
  <c r="CH175" i="3"/>
  <c r="CH176" i="3"/>
  <c r="CH177" i="3"/>
  <c r="CH178" i="3"/>
  <c r="CH179" i="3"/>
  <c r="CH180" i="3"/>
  <c r="CH181" i="3"/>
  <c r="CH182" i="3"/>
  <c r="CH183" i="3"/>
  <c r="CH184" i="3"/>
  <c r="CH185" i="3"/>
  <c r="CH186" i="3"/>
  <c r="CH187" i="3"/>
  <c r="CH188" i="3"/>
  <c r="CH189" i="3"/>
  <c r="CH190" i="3"/>
  <c r="CH191" i="3"/>
  <c r="CH192" i="3"/>
  <c r="CH193" i="3"/>
  <c r="CH194" i="3"/>
  <c r="CH195" i="3"/>
  <c r="CH196" i="3"/>
  <c r="CH197" i="3"/>
  <c r="CH198" i="3"/>
  <c r="CH199" i="3"/>
  <c r="CH200" i="3"/>
  <c r="CH201" i="3"/>
  <c r="CH202" i="3"/>
  <c r="CH203" i="3"/>
  <c r="CH204" i="3"/>
  <c r="CH205" i="3"/>
  <c r="CH206" i="3"/>
  <c r="CH207" i="3"/>
  <c r="CH208" i="3"/>
  <c r="CH209" i="3"/>
  <c r="CH210" i="3"/>
  <c r="CH211" i="3"/>
  <c r="CH212" i="3"/>
  <c r="CH213" i="3"/>
  <c r="CH214" i="3"/>
  <c r="CH215" i="3"/>
  <c r="CH216" i="3"/>
  <c r="CH217" i="3"/>
  <c r="CH218" i="3"/>
  <c r="CH219" i="3"/>
  <c r="CH220" i="3"/>
  <c r="CH221" i="3"/>
  <c r="CH222" i="3"/>
  <c r="CH223" i="3"/>
  <c r="CH224" i="3"/>
  <c r="CH225" i="3"/>
  <c r="CH226" i="3"/>
  <c r="CH227" i="3"/>
  <c r="CH228" i="3"/>
  <c r="CH229" i="3"/>
  <c r="CH230" i="3"/>
  <c r="CH231" i="3"/>
  <c r="CH232" i="3"/>
  <c r="CH233" i="3"/>
  <c r="CH234" i="3"/>
  <c r="CH235" i="3"/>
  <c r="CH236" i="3"/>
  <c r="CH237" i="3"/>
  <c r="CH238" i="3"/>
  <c r="CH239" i="3"/>
  <c r="CH240" i="3"/>
  <c r="CH241" i="3"/>
  <c r="CH242" i="3"/>
  <c r="CH243" i="3"/>
  <c r="CH244" i="3"/>
  <c r="CH245" i="3"/>
  <c r="CH246" i="3"/>
  <c r="CH247" i="3"/>
  <c r="CH248" i="3"/>
  <c r="CH249" i="3"/>
  <c r="CH250" i="3"/>
  <c r="CH251" i="3"/>
  <c r="CH252" i="3"/>
  <c r="CH253" i="3"/>
  <c r="CH254" i="3"/>
  <c r="CH255" i="3"/>
  <c r="CH256" i="3"/>
  <c r="CH257" i="3"/>
  <c r="CH258" i="3"/>
  <c r="CH259" i="3"/>
  <c r="CH260" i="3"/>
  <c r="CH261" i="3"/>
  <c r="CH262" i="3"/>
  <c r="CH263" i="3"/>
  <c r="CH264" i="3"/>
  <c r="CH265" i="3"/>
  <c r="CH266" i="3"/>
  <c r="CH267" i="3"/>
  <c r="CH268" i="3"/>
  <c r="CH269" i="3"/>
  <c r="CH270" i="3"/>
  <c r="CH271" i="3"/>
  <c r="CH272" i="3"/>
  <c r="CH273" i="3"/>
  <c r="CH274" i="3"/>
  <c r="CH275" i="3"/>
  <c r="CH276" i="3"/>
  <c r="CH277" i="3"/>
  <c r="CH278" i="3"/>
  <c r="CH279" i="3"/>
  <c r="CH280" i="3"/>
  <c r="CH281" i="3"/>
  <c r="CH282" i="3"/>
  <c r="CH283" i="3"/>
  <c r="CH284" i="3"/>
  <c r="CH285" i="3"/>
  <c r="CH286" i="3"/>
  <c r="CH287" i="3"/>
  <c r="CH288" i="3"/>
  <c r="CH289" i="3"/>
  <c r="CH290" i="3"/>
  <c r="CH291" i="3"/>
  <c r="CH292" i="3"/>
  <c r="CH293" i="3"/>
  <c r="CH294" i="3"/>
  <c r="CH295" i="3"/>
  <c r="CH296" i="3"/>
  <c r="CH297" i="3"/>
  <c r="CH298" i="3"/>
  <c r="CH299" i="3"/>
  <c r="CH300" i="3"/>
  <c r="CH301" i="3"/>
  <c r="CH302" i="3"/>
  <c r="CH303" i="3"/>
  <c r="CH304" i="3"/>
  <c r="CH305" i="3"/>
  <c r="CH306" i="3"/>
  <c r="CH307" i="3"/>
  <c r="CH308" i="3"/>
  <c r="CH309" i="3"/>
  <c r="CH310" i="3"/>
  <c r="CH311" i="3"/>
  <c r="CH312" i="3"/>
  <c r="CH313" i="3"/>
  <c r="CH314" i="3"/>
  <c r="CH315" i="3"/>
  <c r="CH316" i="3"/>
  <c r="CH317" i="3"/>
  <c r="CH318" i="3"/>
  <c r="CH319" i="3"/>
  <c r="CH320" i="3"/>
  <c r="CH321" i="3"/>
  <c r="CH322" i="3"/>
  <c r="CH323" i="3"/>
  <c r="CH324" i="3"/>
  <c r="CH325" i="3"/>
  <c r="CH326" i="3"/>
  <c r="CH327" i="3"/>
  <c r="CH328" i="3"/>
  <c r="CH329" i="3"/>
  <c r="CH330" i="3"/>
  <c r="CH331" i="3"/>
  <c r="CH332" i="3"/>
  <c r="CH333" i="3"/>
  <c r="CH334" i="3"/>
  <c r="CH335" i="3"/>
  <c r="CH336" i="3"/>
  <c r="CH337" i="3"/>
  <c r="CH338" i="3"/>
  <c r="CH339" i="3"/>
  <c r="CH340" i="3"/>
  <c r="CH341" i="3"/>
  <c r="CH342" i="3"/>
  <c r="CH343" i="3"/>
  <c r="CH344" i="3"/>
  <c r="CH345" i="3"/>
  <c r="CH346" i="3"/>
  <c r="CH347" i="3"/>
  <c r="CH348" i="3"/>
  <c r="CH349" i="3"/>
  <c r="CH350" i="3"/>
  <c r="CH351" i="3"/>
  <c r="CH352" i="3"/>
  <c r="CH353" i="3"/>
  <c r="CH354" i="3"/>
  <c r="CH355" i="3"/>
  <c r="CH356" i="3"/>
  <c r="CH357" i="3"/>
  <c r="CH358" i="3"/>
  <c r="CH359" i="3"/>
  <c r="CH360" i="3"/>
  <c r="CH361" i="3"/>
  <c r="CH362" i="3"/>
  <c r="CH363" i="3"/>
  <c r="CH364" i="3"/>
  <c r="CH365" i="3"/>
  <c r="CH366" i="3"/>
  <c r="CH367" i="3"/>
  <c r="CH368" i="3"/>
  <c r="CH369" i="3"/>
  <c r="CH370" i="3"/>
  <c r="CH371" i="3"/>
  <c r="CH372" i="3"/>
  <c r="CH373" i="3"/>
  <c r="CH374" i="3"/>
  <c r="CH375" i="3"/>
  <c r="CH376" i="3"/>
  <c r="CH377" i="3"/>
  <c r="CH378" i="3"/>
  <c r="CH379" i="3"/>
  <c r="CH380" i="3"/>
  <c r="CH381" i="3"/>
  <c r="CH382" i="3"/>
  <c r="CH383" i="3"/>
  <c r="CH384" i="3"/>
  <c r="CH385" i="3"/>
  <c r="CH386" i="3"/>
  <c r="CH387" i="3"/>
  <c r="CH388" i="3"/>
  <c r="CH389" i="3"/>
  <c r="CH390" i="3"/>
  <c r="CH391" i="3"/>
  <c r="CH392" i="3"/>
  <c r="CH393" i="3"/>
  <c r="CH394" i="3"/>
  <c r="CH395" i="3"/>
  <c r="CH396" i="3"/>
  <c r="CH397" i="3"/>
  <c r="CH398" i="3"/>
  <c r="CH399" i="3"/>
  <c r="CH400" i="3"/>
  <c r="CH401" i="3"/>
  <c r="CH402" i="3"/>
  <c r="CH403" i="3"/>
  <c r="CH404" i="3"/>
  <c r="CH405" i="3"/>
  <c r="CH406" i="3"/>
  <c r="CH407" i="3"/>
  <c r="CH408" i="3"/>
  <c r="CH409" i="3"/>
  <c r="CH410" i="3"/>
  <c r="CH411" i="3"/>
  <c r="CH412" i="3"/>
  <c r="CH413" i="3"/>
  <c r="CH414" i="3"/>
  <c r="CH415" i="3"/>
  <c r="CH416" i="3"/>
  <c r="CH417" i="3"/>
  <c r="CH418" i="3"/>
  <c r="CH419" i="3"/>
  <c r="CH420" i="3"/>
  <c r="CH421" i="3"/>
  <c r="CH422" i="3"/>
  <c r="CH423" i="3"/>
  <c r="CH424" i="3"/>
  <c r="CH425" i="3"/>
  <c r="CH426" i="3"/>
  <c r="CH427" i="3"/>
  <c r="CH428" i="3"/>
  <c r="CH429" i="3"/>
  <c r="CH430" i="3"/>
  <c r="CH431" i="3"/>
  <c r="CH432" i="3"/>
  <c r="CH433" i="3"/>
  <c r="CH434" i="3"/>
  <c r="CH435" i="3"/>
  <c r="CH436" i="3"/>
  <c r="CH437" i="3"/>
  <c r="CH438" i="3"/>
  <c r="CH439" i="3"/>
  <c r="CH440" i="3"/>
  <c r="CH441" i="3"/>
  <c r="CH442" i="3"/>
  <c r="CH443" i="3"/>
  <c r="CH444" i="3"/>
  <c r="CH445" i="3"/>
  <c r="CH446" i="3"/>
  <c r="CH447" i="3"/>
  <c r="CH448" i="3"/>
  <c r="CH449" i="3"/>
  <c r="CH450" i="3"/>
  <c r="CH451" i="3"/>
  <c r="CH452" i="3"/>
  <c r="CH453" i="3"/>
  <c r="CH454" i="3"/>
  <c r="CH455" i="3"/>
  <c r="CH456" i="3"/>
  <c r="CH457" i="3"/>
  <c r="CH458" i="3"/>
  <c r="CH459" i="3"/>
  <c r="CH460" i="3"/>
  <c r="CH461" i="3"/>
  <c r="CH462" i="3"/>
  <c r="CH463" i="3"/>
  <c r="CH464" i="3"/>
  <c r="CH465" i="3"/>
  <c r="CH466" i="3"/>
  <c r="CH467" i="3"/>
  <c r="CH468" i="3"/>
  <c r="CH469" i="3"/>
  <c r="CH470" i="3"/>
  <c r="CH471" i="3"/>
  <c r="CH472" i="3"/>
  <c r="CH473" i="3"/>
  <c r="CH474" i="3"/>
  <c r="CH475" i="3"/>
  <c r="CH476" i="3"/>
  <c r="CH477" i="3"/>
  <c r="CH478" i="3"/>
  <c r="CH479" i="3"/>
  <c r="CH480" i="3"/>
  <c r="CH481" i="3"/>
  <c r="CH482" i="3"/>
  <c r="CH483" i="3"/>
  <c r="CH484" i="3"/>
  <c r="CH485" i="3"/>
  <c r="CH486" i="3"/>
  <c r="CH487" i="3"/>
  <c r="CH488" i="3"/>
  <c r="CH489" i="3"/>
  <c r="CH490" i="3"/>
  <c r="CH491" i="3"/>
  <c r="CH492" i="3"/>
  <c r="CH493" i="3"/>
  <c r="CH494" i="3"/>
  <c r="CH495" i="3"/>
  <c r="CH496" i="3"/>
  <c r="CH497" i="3"/>
  <c r="CH498" i="3"/>
  <c r="CH499" i="3"/>
  <c r="CH500" i="3"/>
  <c r="CH501" i="3"/>
  <c r="CH502" i="3"/>
  <c r="CH503" i="3"/>
  <c r="CH504" i="3"/>
  <c r="CH505" i="3"/>
  <c r="CH506" i="3"/>
  <c r="CH507" i="3"/>
  <c r="CH508" i="3"/>
  <c r="CH509" i="3"/>
  <c r="CH510" i="3"/>
  <c r="CH511" i="3"/>
  <c r="CH512" i="3"/>
  <c r="CH513" i="3"/>
  <c r="CH514" i="3"/>
  <c r="CH515" i="3"/>
  <c r="CH516" i="3"/>
  <c r="CH517" i="3"/>
  <c r="CH518" i="3"/>
  <c r="CH519" i="3"/>
  <c r="CH520" i="3"/>
  <c r="CH521" i="3"/>
  <c r="CH522" i="3"/>
  <c r="CH523" i="3"/>
  <c r="CH524" i="3"/>
  <c r="CH13" i="3"/>
  <c r="A12" i="2"/>
  <c r="A52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11" i="2"/>
  <c r="M12" i="2"/>
  <c r="M10" i="2"/>
  <c r="AU13" i="3"/>
  <c r="M2" i="6"/>
  <c r="F2" i="2"/>
  <c r="M39" i="6"/>
  <c r="BY169" i="2"/>
  <c r="D10" i="13"/>
  <c r="BZ163" i="2" l="1"/>
  <c r="BZ164" i="2"/>
  <c r="BZ165" i="2"/>
  <c r="BZ166" i="2"/>
  <c r="BZ167" i="2"/>
  <c r="BZ168" i="2"/>
  <c r="BZ169" i="2"/>
  <c r="CC170" i="2" s="1"/>
  <c r="BZ170" i="2"/>
  <c r="BZ171" i="2"/>
  <c r="CE10" i="2" a="1"/>
  <c r="CE10" i="2" s="1"/>
  <c r="CE11" i="2" s="1" a="1"/>
  <c r="CE11" i="2" s="1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CF11" i="2" l="1"/>
  <c r="CE12" i="2" a="1"/>
  <c r="CE12" i="2" s="1"/>
  <c r="CF10" i="2"/>
  <c r="E7" i="13"/>
  <c r="F7" i="13"/>
  <c r="G7" i="13"/>
  <c r="H7" i="13"/>
  <c r="I7" i="13"/>
  <c r="D7" i="13"/>
  <c r="R17" i="13"/>
  <c r="S17" i="13" s="1"/>
  <c r="R18" i="13"/>
  <c r="S18" i="13" s="1"/>
  <c r="R19" i="13"/>
  <c r="V19" i="13" s="1"/>
  <c r="T19" i="13" s="1"/>
  <c r="R20" i="13"/>
  <c r="V20" i="13" s="1"/>
  <c r="T20" i="13" s="1"/>
  <c r="R21" i="13"/>
  <c r="S21" i="13" s="1"/>
  <c r="R22" i="13"/>
  <c r="S22" i="13" s="1"/>
  <c r="R15" i="13"/>
  <c r="S15" i="13" s="1"/>
  <c r="R16" i="13"/>
  <c r="V16" i="13" s="1"/>
  <c r="T16" i="13" s="1"/>
  <c r="S19" i="13" l="1"/>
  <c r="V15" i="13"/>
  <c r="T15" i="13" s="1"/>
  <c r="CF12" i="2"/>
  <c r="CE13" i="2" a="1"/>
  <c r="CE13" i="2" s="1"/>
  <c r="CE14" i="2" s="1" a="1"/>
  <c r="CE14" i="2" s="1"/>
  <c r="CF14" i="2" s="1"/>
  <c r="V22" i="13"/>
  <c r="T22" i="13" s="1"/>
  <c r="V18" i="13"/>
  <c r="T18" i="13" s="1"/>
  <c r="S20" i="13"/>
  <c r="V21" i="13"/>
  <c r="T21" i="13" s="1"/>
  <c r="V17" i="13"/>
  <c r="T17" i="13" s="1"/>
  <c r="S16" i="1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G18" i="13" l="1"/>
  <c r="CF13" i="2"/>
  <c r="CE15" i="2" a="1"/>
  <c r="CE15" i="2" s="1"/>
  <c r="CF15" i="2" s="1"/>
  <c r="CE16" i="2" l="1" a="1"/>
  <c r="CE16" i="2" s="1"/>
  <c r="CE17" i="2" s="1" a="1"/>
  <c r="CE17" i="2" s="1"/>
  <c r="CF17" i="2" s="1"/>
  <c r="BE11" i="2"/>
  <c r="BE12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85" i="2"/>
  <c r="BE86" i="2"/>
  <c r="BE87" i="2"/>
  <c r="BE88" i="2"/>
  <c r="BE89" i="2"/>
  <c r="BE90" i="2"/>
  <c r="BE91" i="2"/>
  <c r="BE92" i="2"/>
  <c r="BE93" i="2"/>
  <c r="BE94" i="2"/>
  <c r="BE95" i="2"/>
  <c r="BE96" i="2"/>
  <c r="BE97" i="2"/>
  <c r="BE98" i="2"/>
  <c r="BE99" i="2"/>
  <c r="BE100" i="2"/>
  <c r="BE101" i="2"/>
  <c r="BE102" i="2"/>
  <c r="BE103" i="2"/>
  <c r="BE104" i="2"/>
  <c r="BE105" i="2"/>
  <c r="BE106" i="2"/>
  <c r="BE107" i="2"/>
  <c r="BE108" i="2"/>
  <c r="BE109" i="2"/>
  <c r="BE110" i="2"/>
  <c r="BE111" i="2"/>
  <c r="BE112" i="2"/>
  <c r="BE113" i="2"/>
  <c r="BE114" i="2"/>
  <c r="BE115" i="2"/>
  <c r="BE116" i="2"/>
  <c r="BE117" i="2"/>
  <c r="BE118" i="2"/>
  <c r="BE119" i="2"/>
  <c r="BE120" i="2"/>
  <c r="BE121" i="2"/>
  <c r="BE122" i="2"/>
  <c r="BE123" i="2"/>
  <c r="BE124" i="2"/>
  <c r="BE125" i="2"/>
  <c r="BE126" i="2"/>
  <c r="BE127" i="2"/>
  <c r="BE128" i="2"/>
  <c r="BE129" i="2"/>
  <c r="BE130" i="2"/>
  <c r="BE131" i="2"/>
  <c r="BE132" i="2"/>
  <c r="BE133" i="2"/>
  <c r="BE134" i="2"/>
  <c r="BE135" i="2"/>
  <c r="BE136" i="2"/>
  <c r="BE137" i="2"/>
  <c r="BE138" i="2"/>
  <c r="BE139" i="2"/>
  <c r="BE140" i="2"/>
  <c r="BE141" i="2"/>
  <c r="BE142" i="2"/>
  <c r="BE143" i="2"/>
  <c r="BE144" i="2"/>
  <c r="BE145" i="2"/>
  <c r="BE146" i="2"/>
  <c r="BE147" i="2"/>
  <c r="BE148" i="2"/>
  <c r="BE149" i="2"/>
  <c r="BE150" i="2"/>
  <c r="BE151" i="2"/>
  <c r="BE152" i="2"/>
  <c r="BE153" i="2"/>
  <c r="BE154" i="2"/>
  <c r="BE155" i="2"/>
  <c r="BE156" i="2"/>
  <c r="BE157" i="2"/>
  <c r="BE158" i="2"/>
  <c r="BE159" i="2"/>
  <c r="BE160" i="2"/>
  <c r="BE161" i="2"/>
  <c r="BE162" i="2"/>
  <c r="BE163" i="2"/>
  <c r="BE164" i="2"/>
  <c r="BE165" i="2"/>
  <c r="BE166" i="2"/>
  <c r="BE167" i="2"/>
  <c r="BE168" i="2"/>
  <c r="BE169" i="2"/>
  <c r="BE170" i="2"/>
  <c r="BE171" i="2"/>
  <c r="BE172" i="2"/>
  <c r="BE173" i="2"/>
  <c r="BE174" i="2"/>
  <c r="BE175" i="2"/>
  <c r="BE176" i="2"/>
  <c r="BE177" i="2"/>
  <c r="BE178" i="2"/>
  <c r="BE179" i="2"/>
  <c r="BE180" i="2"/>
  <c r="BE181" i="2"/>
  <c r="BE182" i="2"/>
  <c r="BE183" i="2"/>
  <c r="BE184" i="2"/>
  <c r="BE185" i="2"/>
  <c r="BE186" i="2"/>
  <c r="BE187" i="2"/>
  <c r="BE188" i="2"/>
  <c r="BE189" i="2"/>
  <c r="BE190" i="2"/>
  <c r="BE191" i="2"/>
  <c r="BE192" i="2"/>
  <c r="BE193" i="2"/>
  <c r="BE194" i="2"/>
  <c r="BE195" i="2"/>
  <c r="BE196" i="2"/>
  <c r="BE197" i="2"/>
  <c r="BE198" i="2"/>
  <c r="BE199" i="2"/>
  <c r="BE200" i="2"/>
  <c r="BE201" i="2"/>
  <c r="BE202" i="2"/>
  <c r="BE203" i="2"/>
  <c r="BE204" i="2"/>
  <c r="BE205" i="2"/>
  <c r="BE206" i="2"/>
  <c r="BE207" i="2"/>
  <c r="BE208" i="2"/>
  <c r="BE209" i="2"/>
  <c r="BE210" i="2"/>
  <c r="BE211" i="2"/>
  <c r="BE212" i="2"/>
  <c r="BE213" i="2"/>
  <c r="BE214" i="2"/>
  <c r="BE215" i="2"/>
  <c r="BE216" i="2"/>
  <c r="BE217" i="2"/>
  <c r="BE218" i="2"/>
  <c r="BE219" i="2"/>
  <c r="BE220" i="2"/>
  <c r="BE221" i="2"/>
  <c r="BE222" i="2"/>
  <c r="BE223" i="2"/>
  <c r="BE224" i="2"/>
  <c r="BE225" i="2"/>
  <c r="BE226" i="2"/>
  <c r="BE227" i="2"/>
  <c r="BE228" i="2"/>
  <c r="BE229" i="2"/>
  <c r="BE230" i="2"/>
  <c r="BE231" i="2"/>
  <c r="BE232" i="2"/>
  <c r="BE233" i="2"/>
  <c r="BE234" i="2"/>
  <c r="BE235" i="2"/>
  <c r="BE236" i="2"/>
  <c r="BE237" i="2"/>
  <c r="BE238" i="2"/>
  <c r="BE239" i="2"/>
  <c r="BE240" i="2"/>
  <c r="BE241" i="2"/>
  <c r="BE242" i="2"/>
  <c r="BE243" i="2"/>
  <c r="BE244" i="2"/>
  <c r="BE245" i="2"/>
  <c r="BE246" i="2"/>
  <c r="BE247" i="2"/>
  <c r="BE248" i="2"/>
  <c r="BE249" i="2"/>
  <c r="BE250" i="2"/>
  <c r="BE251" i="2"/>
  <c r="BE252" i="2"/>
  <c r="BE253" i="2"/>
  <c r="BE254" i="2"/>
  <c r="BE255" i="2"/>
  <c r="BE256" i="2"/>
  <c r="BE257" i="2"/>
  <c r="BE258" i="2"/>
  <c r="BE259" i="2"/>
  <c r="BE260" i="2"/>
  <c r="BE261" i="2"/>
  <c r="BE262" i="2"/>
  <c r="BE263" i="2"/>
  <c r="BE264" i="2"/>
  <c r="BE265" i="2"/>
  <c r="BE266" i="2"/>
  <c r="BE267" i="2"/>
  <c r="BE268" i="2"/>
  <c r="BE269" i="2"/>
  <c r="BE270" i="2"/>
  <c r="BE271" i="2"/>
  <c r="BE272" i="2"/>
  <c r="BE273" i="2"/>
  <c r="BE274" i="2"/>
  <c r="BE275" i="2"/>
  <c r="BE276" i="2"/>
  <c r="BE277" i="2"/>
  <c r="BE278" i="2"/>
  <c r="BE279" i="2"/>
  <c r="BE280" i="2"/>
  <c r="BE281" i="2"/>
  <c r="BE282" i="2"/>
  <c r="BE283" i="2"/>
  <c r="BE284" i="2"/>
  <c r="BE285" i="2"/>
  <c r="BE286" i="2"/>
  <c r="BE287" i="2"/>
  <c r="BE288" i="2"/>
  <c r="BE289" i="2"/>
  <c r="BE290" i="2"/>
  <c r="BE291" i="2"/>
  <c r="BE292" i="2"/>
  <c r="BE293" i="2"/>
  <c r="BE294" i="2"/>
  <c r="BE295" i="2"/>
  <c r="BE296" i="2"/>
  <c r="BE297" i="2"/>
  <c r="BE298" i="2"/>
  <c r="BE299" i="2"/>
  <c r="BE300" i="2"/>
  <c r="BE301" i="2"/>
  <c r="BE302" i="2"/>
  <c r="BE303" i="2"/>
  <c r="BE304" i="2"/>
  <c r="BE305" i="2"/>
  <c r="BE306" i="2"/>
  <c r="BE307" i="2"/>
  <c r="BE308" i="2"/>
  <c r="BE309" i="2"/>
  <c r="BE310" i="2"/>
  <c r="BE311" i="2"/>
  <c r="BE312" i="2"/>
  <c r="BE313" i="2"/>
  <c r="BE314" i="2"/>
  <c r="BE315" i="2"/>
  <c r="BE316" i="2"/>
  <c r="BE317" i="2"/>
  <c r="BE318" i="2"/>
  <c r="BE319" i="2"/>
  <c r="BE320" i="2"/>
  <c r="BE321" i="2"/>
  <c r="BE322" i="2"/>
  <c r="BE323" i="2"/>
  <c r="BE324" i="2"/>
  <c r="BE325" i="2"/>
  <c r="BE326" i="2"/>
  <c r="BE327" i="2"/>
  <c r="BE328" i="2"/>
  <c r="BE329" i="2"/>
  <c r="BE330" i="2"/>
  <c r="BE331" i="2"/>
  <c r="BE332" i="2"/>
  <c r="BE333" i="2"/>
  <c r="BE334" i="2"/>
  <c r="BE335" i="2"/>
  <c r="BE336" i="2"/>
  <c r="BE337" i="2"/>
  <c r="BE338" i="2"/>
  <c r="BE339" i="2"/>
  <c r="BE340" i="2"/>
  <c r="BE341" i="2"/>
  <c r="BE342" i="2"/>
  <c r="BE343" i="2"/>
  <c r="BE344" i="2"/>
  <c r="BE345" i="2"/>
  <c r="BE346" i="2"/>
  <c r="BE347" i="2"/>
  <c r="BE348" i="2"/>
  <c r="BE349" i="2"/>
  <c r="BE350" i="2"/>
  <c r="BE351" i="2"/>
  <c r="BE352" i="2"/>
  <c r="BE353" i="2"/>
  <c r="BE354" i="2"/>
  <c r="BE355" i="2"/>
  <c r="BE356" i="2"/>
  <c r="BE357" i="2"/>
  <c r="BE358" i="2"/>
  <c r="BE359" i="2"/>
  <c r="BE360" i="2"/>
  <c r="BE361" i="2"/>
  <c r="BE362" i="2"/>
  <c r="BE363" i="2"/>
  <c r="BE364" i="2"/>
  <c r="BE365" i="2"/>
  <c r="BE366" i="2"/>
  <c r="BE367" i="2"/>
  <c r="BE368" i="2"/>
  <c r="BE369" i="2"/>
  <c r="BE370" i="2"/>
  <c r="BE371" i="2"/>
  <c r="BE372" i="2"/>
  <c r="BE373" i="2"/>
  <c r="BE374" i="2"/>
  <c r="BE375" i="2"/>
  <c r="BE376" i="2"/>
  <c r="BE377" i="2"/>
  <c r="BE378" i="2"/>
  <c r="BE379" i="2"/>
  <c r="BE380" i="2"/>
  <c r="BE381" i="2"/>
  <c r="BE382" i="2"/>
  <c r="BE383" i="2"/>
  <c r="BE384" i="2"/>
  <c r="BE385" i="2"/>
  <c r="BE386" i="2"/>
  <c r="BE387" i="2"/>
  <c r="BE388" i="2"/>
  <c r="BE389" i="2"/>
  <c r="BE390" i="2"/>
  <c r="BE391" i="2"/>
  <c r="BE392" i="2"/>
  <c r="BE393" i="2"/>
  <c r="BE394" i="2"/>
  <c r="BE395" i="2"/>
  <c r="BE396" i="2"/>
  <c r="BE397" i="2"/>
  <c r="BE398" i="2"/>
  <c r="BE399" i="2"/>
  <c r="BE400" i="2"/>
  <c r="BE401" i="2"/>
  <c r="BE402" i="2"/>
  <c r="BE403" i="2"/>
  <c r="BE404" i="2"/>
  <c r="BE405" i="2"/>
  <c r="BE406" i="2"/>
  <c r="BE407" i="2"/>
  <c r="BE408" i="2"/>
  <c r="BE409" i="2"/>
  <c r="BE410" i="2"/>
  <c r="BE411" i="2"/>
  <c r="BE412" i="2"/>
  <c r="BE413" i="2"/>
  <c r="BE414" i="2"/>
  <c r="BE415" i="2"/>
  <c r="BE416" i="2"/>
  <c r="BE417" i="2"/>
  <c r="BE418" i="2"/>
  <c r="BE419" i="2"/>
  <c r="BE420" i="2"/>
  <c r="BE421" i="2"/>
  <c r="BE422" i="2"/>
  <c r="BE423" i="2"/>
  <c r="BE424" i="2"/>
  <c r="BE425" i="2"/>
  <c r="BE426" i="2"/>
  <c r="BE427" i="2"/>
  <c r="BE428" i="2"/>
  <c r="BE429" i="2"/>
  <c r="BE430" i="2"/>
  <c r="BE431" i="2"/>
  <c r="BE432" i="2"/>
  <c r="BE433" i="2"/>
  <c r="BE434" i="2"/>
  <c r="BE435" i="2"/>
  <c r="BE436" i="2"/>
  <c r="BE437" i="2"/>
  <c r="BE438" i="2"/>
  <c r="BE439" i="2"/>
  <c r="BE440" i="2"/>
  <c r="BE441" i="2"/>
  <c r="BE442" i="2"/>
  <c r="BE443" i="2"/>
  <c r="BE444" i="2"/>
  <c r="BE445" i="2"/>
  <c r="BE446" i="2"/>
  <c r="BE447" i="2"/>
  <c r="BE448" i="2"/>
  <c r="BE449" i="2"/>
  <c r="BE450" i="2"/>
  <c r="BE451" i="2"/>
  <c r="BE452" i="2"/>
  <c r="BE453" i="2"/>
  <c r="BE454" i="2"/>
  <c r="BE455" i="2"/>
  <c r="BE456" i="2"/>
  <c r="BE457" i="2"/>
  <c r="BE458" i="2"/>
  <c r="BE459" i="2"/>
  <c r="BE460" i="2"/>
  <c r="BE461" i="2"/>
  <c r="BE462" i="2"/>
  <c r="BE463" i="2"/>
  <c r="BE464" i="2"/>
  <c r="BE465" i="2"/>
  <c r="BE466" i="2"/>
  <c r="BE467" i="2"/>
  <c r="BE468" i="2"/>
  <c r="BE469" i="2"/>
  <c r="BE470" i="2"/>
  <c r="BE471" i="2"/>
  <c r="BE472" i="2"/>
  <c r="BE473" i="2"/>
  <c r="BE474" i="2"/>
  <c r="BE475" i="2"/>
  <c r="BE476" i="2"/>
  <c r="BE477" i="2"/>
  <c r="BE478" i="2"/>
  <c r="BE479" i="2"/>
  <c r="BE480" i="2"/>
  <c r="BE481" i="2"/>
  <c r="BE482" i="2"/>
  <c r="BE483" i="2"/>
  <c r="BE484" i="2"/>
  <c r="BE485" i="2"/>
  <c r="BE486" i="2"/>
  <c r="BE487" i="2"/>
  <c r="BE488" i="2"/>
  <c r="BE489" i="2"/>
  <c r="BE490" i="2"/>
  <c r="BE491" i="2"/>
  <c r="BE492" i="2"/>
  <c r="BE493" i="2"/>
  <c r="BE494" i="2"/>
  <c r="BE495" i="2"/>
  <c r="BE496" i="2"/>
  <c r="BE497" i="2"/>
  <c r="BE498" i="2"/>
  <c r="BE499" i="2"/>
  <c r="BE500" i="2"/>
  <c r="BE501" i="2"/>
  <c r="BE502" i="2"/>
  <c r="BE503" i="2"/>
  <c r="BE504" i="2"/>
  <c r="BE505" i="2"/>
  <c r="BE506" i="2"/>
  <c r="BE507" i="2"/>
  <c r="BE508" i="2"/>
  <c r="BE509" i="2"/>
  <c r="BE510" i="2"/>
  <c r="BE511" i="2"/>
  <c r="BE512" i="2"/>
  <c r="BE513" i="2"/>
  <c r="BE514" i="2"/>
  <c r="BE515" i="2"/>
  <c r="BE516" i="2"/>
  <c r="BE517" i="2"/>
  <c r="BE518" i="2"/>
  <c r="BE10" i="2"/>
  <c r="CF16" i="2" l="1"/>
  <c r="CE18" i="2" a="1"/>
  <c r="CE18" i="2" s="1"/>
  <c r="O17" i="13"/>
  <c r="N18" i="13"/>
  <c r="O18" i="13" s="1"/>
  <c r="N19" i="13"/>
  <c r="O19" i="13" s="1"/>
  <c r="N20" i="13"/>
  <c r="O20" i="13" s="1"/>
  <c r="N21" i="13"/>
  <c r="O21" i="13" s="1"/>
  <c r="N22" i="13"/>
  <c r="O22" i="13" s="1"/>
  <c r="N23" i="13"/>
  <c r="O23" i="13" s="1"/>
  <c r="N24" i="13"/>
  <c r="O24" i="13" s="1"/>
  <c r="N25" i="13"/>
  <c r="O25" i="13" s="1"/>
  <c r="P25" i="13" s="1"/>
  <c r="N26" i="13"/>
  <c r="O26" i="13" s="1"/>
  <c r="Q26" i="13" s="1"/>
  <c r="N16" i="13"/>
  <c r="O16" i="13" s="1"/>
  <c r="CE19" i="2" l="1" a="1"/>
  <c r="CE19" i="2" s="1"/>
  <c r="CF18" i="2"/>
  <c r="Q25" i="13"/>
  <c r="P26" i="13"/>
  <c r="CF19" i="2" l="1"/>
  <c r="CE20" i="2" a="1"/>
  <c r="CE20" i="2" s="1"/>
  <c r="CB156" i="2"/>
  <c r="CB157" i="2"/>
  <c r="CB158" i="2"/>
  <c r="CB159" i="2"/>
  <c r="CB160" i="2"/>
  <c r="CB161" i="2"/>
  <c r="CB162" i="2"/>
  <c r="CB163" i="2"/>
  <c r="CB164" i="2"/>
  <c r="CB165" i="2"/>
  <c r="CB166" i="2"/>
  <c r="CB167" i="2"/>
  <c r="CB168" i="2"/>
  <c r="CB169" i="2"/>
  <c r="CB170" i="2"/>
  <c r="CB171" i="2"/>
  <c r="CB172" i="2"/>
  <c r="CB173" i="2"/>
  <c r="CB175" i="2"/>
  <c r="CB176" i="2"/>
  <c r="CB179" i="2"/>
  <c r="CB180" i="2"/>
  <c r="CB182" i="2"/>
  <c r="CB186" i="2"/>
  <c r="CB187" i="2"/>
  <c r="CB188" i="2"/>
  <c r="CB189" i="2"/>
  <c r="CB190" i="2"/>
  <c r="CB191" i="2"/>
  <c r="CB192" i="2"/>
  <c r="CB193" i="2"/>
  <c r="CB195" i="2"/>
  <c r="CB196" i="2"/>
  <c r="CB197" i="2"/>
  <c r="CB198" i="2"/>
  <c r="CB199" i="2"/>
  <c r="CB200" i="2"/>
  <c r="CB201" i="2"/>
  <c r="CB202" i="2"/>
  <c r="CB204" i="2"/>
  <c r="CB205" i="2"/>
  <c r="CB206" i="2"/>
  <c r="CB207" i="2"/>
  <c r="CB209" i="2"/>
  <c r="CB210" i="2"/>
  <c r="CB215" i="2"/>
  <c r="CB216" i="2"/>
  <c r="CB218" i="2"/>
  <c r="CB220" i="2"/>
  <c r="CB222" i="2"/>
  <c r="CB224" i="2"/>
  <c r="CB225" i="2"/>
  <c r="CB226" i="2"/>
  <c r="CB229" i="2"/>
  <c r="CB231" i="2"/>
  <c r="CB232" i="2"/>
  <c r="CB233" i="2"/>
  <c r="CB234" i="2"/>
  <c r="CB236" i="2"/>
  <c r="CB237" i="2"/>
  <c r="CB238" i="2"/>
  <c r="CB239" i="2"/>
  <c r="CB240" i="2"/>
  <c r="CB241" i="2"/>
  <c r="CB243" i="2"/>
  <c r="CB245" i="2"/>
  <c r="CB247" i="2"/>
  <c r="CB249" i="2"/>
  <c r="CB250" i="2"/>
  <c r="CB251" i="2"/>
  <c r="CB252" i="2"/>
  <c r="CB253" i="2"/>
  <c r="CB254" i="2"/>
  <c r="CB256" i="2"/>
  <c r="CB257" i="2"/>
  <c r="CB258" i="2"/>
  <c r="CB260" i="2"/>
  <c r="CB261" i="2"/>
  <c r="CB262" i="2"/>
  <c r="CB263" i="2"/>
  <c r="CB264" i="2"/>
  <c r="CB265" i="2"/>
  <c r="CB266" i="2"/>
  <c r="CB267" i="2"/>
  <c r="CB268" i="2"/>
  <c r="CB269" i="2"/>
  <c r="CB271" i="2"/>
  <c r="CB272" i="2"/>
  <c r="CB273" i="2"/>
  <c r="CB275" i="2"/>
  <c r="CB277" i="2"/>
  <c r="CB278" i="2"/>
  <c r="CB280" i="2"/>
  <c r="CB282" i="2"/>
  <c r="CB284" i="2"/>
  <c r="CB287" i="2"/>
  <c r="CB288" i="2"/>
  <c r="CB289" i="2"/>
  <c r="CB290" i="2"/>
  <c r="CB291" i="2"/>
  <c r="CB292" i="2"/>
  <c r="CB293" i="2"/>
  <c r="CB294" i="2"/>
  <c r="CB295" i="2"/>
  <c r="CB298" i="2"/>
  <c r="CB299" i="2"/>
  <c r="CB301" i="2"/>
  <c r="CB302" i="2"/>
  <c r="CB303" i="2"/>
  <c r="CB304" i="2"/>
  <c r="CB305" i="2"/>
  <c r="CB306" i="2"/>
  <c r="CB307" i="2"/>
  <c r="CB308" i="2"/>
  <c r="CB309" i="2"/>
  <c r="CB310" i="2"/>
  <c r="CB311" i="2"/>
  <c r="CB312" i="2"/>
  <c r="CB313" i="2"/>
  <c r="CB314" i="2"/>
  <c r="CB315" i="2"/>
  <c r="CB318" i="2"/>
  <c r="CB319" i="2"/>
  <c r="CB321" i="2"/>
  <c r="CB322" i="2"/>
  <c r="CB324" i="2"/>
  <c r="CB325" i="2"/>
  <c r="CB326" i="2"/>
  <c r="CB327" i="2"/>
  <c r="CB328" i="2"/>
  <c r="CB329" i="2"/>
  <c r="CB331" i="2"/>
  <c r="CB332" i="2"/>
  <c r="CB333" i="2"/>
  <c r="CB334" i="2"/>
  <c r="CB335" i="2"/>
  <c r="CB336" i="2"/>
  <c r="CB337" i="2"/>
  <c r="CB339" i="2"/>
  <c r="CB341" i="2"/>
  <c r="CB342" i="2"/>
  <c r="CB343" i="2"/>
  <c r="CB344" i="2"/>
  <c r="CB345" i="2"/>
  <c r="CB346" i="2"/>
  <c r="CB347" i="2"/>
  <c r="CB348" i="2"/>
  <c r="CB349" i="2"/>
  <c r="CB350" i="2"/>
  <c r="CB351" i="2"/>
  <c r="CB352" i="2"/>
  <c r="CB353" i="2"/>
  <c r="CB354" i="2"/>
  <c r="CB355" i="2"/>
  <c r="CB356" i="2"/>
  <c r="CB357" i="2"/>
  <c r="CB358" i="2"/>
  <c r="CB359" i="2"/>
  <c r="CB360" i="2"/>
  <c r="CB361" i="2"/>
  <c r="CB362" i="2"/>
  <c r="CB363" i="2"/>
  <c r="CB364" i="2"/>
  <c r="CB366" i="2"/>
  <c r="CB367" i="2"/>
  <c r="CB368" i="2"/>
  <c r="CB369" i="2"/>
  <c r="CB370" i="2"/>
  <c r="CB371" i="2"/>
  <c r="CB372" i="2"/>
  <c r="CB373" i="2"/>
  <c r="CB374" i="2"/>
  <c r="CB375" i="2"/>
  <c r="CB376" i="2"/>
  <c r="CB377" i="2"/>
  <c r="CB378" i="2"/>
  <c r="CB379" i="2"/>
  <c r="CB380" i="2"/>
  <c r="CB381" i="2"/>
  <c r="CB382" i="2"/>
  <c r="CB383" i="2"/>
  <c r="CB384" i="2"/>
  <c r="CB385" i="2"/>
  <c r="CB386" i="2"/>
  <c r="CB387" i="2"/>
  <c r="CB388" i="2"/>
  <c r="CB389" i="2"/>
  <c r="CB391" i="2"/>
  <c r="CB393" i="2"/>
  <c r="CB395" i="2"/>
  <c r="CB398" i="2"/>
  <c r="CB401" i="2"/>
  <c r="CB402" i="2"/>
  <c r="CB404" i="2"/>
  <c r="CB405" i="2"/>
  <c r="CB408" i="2"/>
  <c r="CB410" i="2"/>
  <c r="CB413" i="2"/>
  <c r="CB414" i="2"/>
  <c r="CB415" i="2"/>
  <c r="CB416" i="2"/>
  <c r="CB417" i="2"/>
  <c r="CB418" i="2"/>
  <c r="CB422" i="2"/>
  <c r="CB423" i="2"/>
  <c r="CB424" i="2"/>
  <c r="CB425" i="2"/>
  <c r="CB426" i="2"/>
  <c r="CB427" i="2"/>
  <c r="CB429" i="2"/>
  <c r="CB430" i="2"/>
  <c r="CB431" i="2"/>
  <c r="CB432" i="2"/>
  <c r="CB433" i="2"/>
  <c r="CB434" i="2"/>
  <c r="CB436" i="2"/>
  <c r="CB437" i="2"/>
  <c r="CB438" i="2"/>
  <c r="CB439" i="2"/>
  <c r="CB440" i="2"/>
  <c r="CB441" i="2"/>
  <c r="CB445" i="2"/>
  <c r="CB446" i="2"/>
  <c r="CB447" i="2"/>
  <c r="CB448" i="2"/>
  <c r="CB449" i="2"/>
  <c r="CB450" i="2"/>
  <c r="CB452" i="2"/>
  <c r="CB453" i="2"/>
  <c r="CB454" i="2"/>
  <c r="CB455" i="2"/>
  <c r="CB456" i="2"/>
  <c r="CB457" i="2"/>
  <c r="CB458" i="2"/>
  <c r="CB461" i="2"/>
  <c r="CB464" i="2"/>
  <c r="CB465" i="2"/>
  <c r="CB469" i="2"/>
  <c r="CB470" i="2"/>
  <c r="CB473" i="2"/>
  <c r="CB474" i="2"/>
  <c r="CB475" i="2"/>
  <c r="CB479" i="2"/>
  <c r="CB481" i="2"/>
  <c r="CB482" i="2"/>
  <c r="CB485" i="2"/>
  <c r="CB486" i="2"/>
  <c r="CB487" i="2"/>
  <c r="CB488" i="2"/>
  <c r="CB489" i="2"/>
  <c r="CB490" i="2"/>
  <c r="CK8" i="2"/>
  <c r="CJ8" i="2"/>
  <c r="CI8" i="2"/>
  <c r="CH8" i="2"/>
  <c r="CF20" i="2" l="1"/>
  <c r="CE21" i="2" a="1"/>
  <c r="CE21" i="2" s="1"/>
  <c r="Z368" i="3"/>
  <c r="CF21" i="2" l="1"/>
  <c r="CE22" i="2" a="1"/>
  <c r="CE22" i="2" s="1"/>
  <c r="AQ14" i="3"/>
  <c r="AR14" i="3"/>
  <c r="AQ15" i="3"/>
  <c r="AR15" i="3"/>
  <c r="AS15" i="3"/>
  <c r="AP15" i="3" s="1"/>
  <c r="AQ16" i="3"/>
  <c r="AR16" i="3"/>
  <c r="AS16" i="3"/>
  <c r="AP16" i="3" s="1"/>
  <c r="AQ17" i="3"/>
  <c r="AR17" i="3"/>
  <c r="AS17" i="3"/>
  <c r="AP17" i="3" s="1"/>
  <c r="AQ18" i="3"/>
  <c r="AR18" i="3"/>
  <c r="AS18" i="3"/>
  <c r="AP18" i="3" s="1"/>
  <c r="AQ19" i="3"/>
  <c r="AR19" i="3"/>
  <c r="AS19" i="3"/>
  <c r="AP19" i="3" s="1"/>
  <c r="AQ20" i="3"/>
  <c r="AR20" i="3"/>
  <c r="AS20" i="3"/>
  <c r="AP20" i="3" s="1"/>
  <c r="AQ21" i="3"/>
  <c r="AR21" i="3"/>
  <c r="AS21" i="3"/>
  <c r="AP21" i="3" s="1"/>
  <c r="AQ22" i="3"/>
  <c r="AR22" i="3"/>
  <c r="AS22" i="3"/>
  <c r="AP22" i="3" s="1"/>
  <c r="AQ23" i="3"/>
  <c r="AR23" i="3"/>
  <c r="AS23" i="3"/>
  <c r="AP23" i="3" s="1"/>
  <c r="AQ24" i="3"/>
  <c r="AR24" i="3"/>
  <c r="AS24" i="3"/>
  <c r="AP24" i="3" s="1"/>
  <c r="AQ25" i="3"/>
  <c r="AR25" i="3"/>
  <c r="AS25" i="3"/>
  <c r="AP25" i="3" s="1"/>
  <c r="AQ26" i="3"/>
  <c r="AR26" i="3"/>
  <c r="AS26" i="3"/>
  <c r="AP26" i="3" s="1"/>
  <c r="AQ27" i="3"/>
  <c r="AR27" i="3"/>
  <c r="AS27" i="3"/>
  <c r="AP27" i="3" s="1"/>
  <c r="AQ28" i="3"/>
  <c r="AR28" i="3"/>
  <c r="AS28" i="3"/>
  <c r="AP28" i="3" s="1"/>
  <c r="AQ29" i="3"/>
  <c r="AR29" i="3"/>
  <c r="AS29" i="3"/>
  <c r="AP29" i="3" s="1"/>
  <c r="AQ30" i="3"/>
  <c r="AR30" i="3"/>
  <c r="AS30" i="3"/>
  <c r="AP30" i="3" s="1"/>
  <c r="AQ31" i="3"/>
  <c r="AR31" i="3"/>
  <c r="AS31" i="3"/>
  <c r="AP31" i="3" s="1"/>
  <c r="AQ32" i="3"/>
  <c r="AR32" i="3"/>
  <c r="AS32" i="3"/>
  <c r="AP32" i="3" s="1"/>
  <c r="AQ33" i="3"/>
  <c r="AR33" i="3"/>
  <c r="AS33" i="3"/>
  <c r="AP33" i="3" s="1"/>
  <c r="AQ34" i="3"/>
  <c r="AR34" i="3"/>
  <c r="AS34" i="3"/>
  <c r="AP34" i="3" s="1"/>
  <c r="AQ35" i="3"/>
  <c r="AR35" i="3"/>
  <c r="AS35" i="3"/>
  <c r="AP35" i="3" s="1"/>
  <c r="AQ36" i="3"/>
  <c r="AR36" i="3"/>
  <c r="AS36" i="3"/>
  <c r="AP36" i="3" s="1"/>
  <c r="AQ37" i="3"/>
  <c r="AR37" i="3"/>
  <c r="AS37" i="3"/>
  <c r="AP37" i="3" s="1"/>
  <c r="AQ38" i="3"/>
  <c r="AR38" i="3"/>
  <c r="AS38" i="3"/>
  <c r="AP38" i="3" s="1"/>
  <c r="AQ39" i="3"/>
  <c r="AR39" i="3"/>
  <c r="AS39" i="3"/>
  <c r="AP39" i="3" s="1"/>
  <c r="AQ40" i="3"/>
  <c r="AR40" i="3"/>
  <c r="AS40" i="3"/>
  <c r="AP40" i="3" s="1"/>
  <c r="AQ41" i="3"/>
  <c r="AR41" i="3"/>
  <c r="AS41" i="3"/>
  <c r="AP41" i="3" s="1"/>
  <c r="AQ42" i="3"/>
  <c r="AR42" i="3"/>
  <c r="AS42" i="3"/>
  <c r="AP42" i="3" s="1"/>
  <c r="AQ43" i="3"/>
  <c r="AR43" i="3"/>
  <c r="AS43" i="3"/>
  <c r="AP43" i="3" s="1"/>
  <c r="AQ44" i="3"/>
  <c r="AR44" i="3"/>
  <c r="AQ45" i="3"/>
  <c r="AR45" i="3"/>
  <c r="AQ46" i="3"/>
  <c r="AR46" i="3"/>
  <c r="AQ47" i="3"/>
  <c r="AR47" i="3"/>
  <c r="AQ48" i="3"/>
  <c r="AR48" i="3"/>
  <c r="AQ49" i="3"/>
  <c r="AR49" i="3"/>
  <c r="AQ50" i="3"/>
  <c r="AR50" i="3"/>
  <c r="AS50" i="3"/>
  <c r="AP50" i="3" s="1"/>
  <c r="AQ51" i="3"/>
  <c r="AR51" i="3"/>
  <c r="AS51" i="3"/>
  <c r="AP51" i="3" s="1"/>
  <c r="AQ52" i="3"/>
  <c r="AR52" i="3"/>
  <c r="AS52" i="3"/>
  <c r="AP52" i="3" s="1"/>
  <c r="AQ53" i="3"/>
  <c r="AR53" i="3"/>
  <c r="AS53" i="3"/>
  <c r="AP53" i="3" s="1"/>
  <c r="AQ54" i="3"/>
  <c r="AR54" i="3"/>
  <c r="AS54" i="3"/>
  <c r="AP54" i="3" s="1"/>
  <c r="AQ55" i="3"/>
  <c r="AR55" i="3"/>
  <c r="AS55" i="3"/>
  <c r="AP55" i="3" s="1"/>
  <c r="AQ56" i="3"/>
  <c r="AR56" i="3"/>
  <c r="AS56" i="3"/>
  <c r="AP56" i="3" s="1"/>
  <c r="AQ57" i="3"/>
  <c r="AR57" i="3"/>
  <c r="AS57" i="3"/>
  <c r="AP57" i="3" s="1"/>
  <c r="AQ58" i="3"/>
  <c r="AR58" i="3"/>
  <c r="AQ59" i="3"/>
  <c r="AR59" i="3"/>
  <c r="AQ60" i="3"/>
  <c r="AR60" i="3"/>
  <c r="AQ61" i="3"/>
  <c r="AR61" i="3"/>
  <c r="AQ62" i="3"/>
  <c r="AR62" i="3"/>
  <c r="AQ63" i="3"/>
  <c r="AR63" i="3"/>
  <c r="AQ64" i="3"/>
  <c r="AR64" i="3"/>
  <c r="AQ65" i="3"/>
  <c r="AR65" i="3"/>
  <c r="AQ66" i="3"/>
  <c r="AR66" i="3"/>
  <c r="AQ67" i="3"/>
  <c r="AR67" i="3"/>
  <c r="AQ68" i="3"/>
  <c r="AR68" i="3"/>
  <c r="AQ69" i="3"/>
  <c r="AR69" i="3"/>
  <c r="AQ70" i="3"/>
  <c r="AR70" i="3"/>
  <c r="AQ71" i="3"/>
  <c r="AR71" i="3"/>
  <c r="AQ72" i="3"/>
  <c r="AR72" i="3"/>
  <c r="AQ73" i="3"/>
  <c r="AR73" i="3"/>
  <c r="AQ74" i="3"/>
  <c r="AR74" i="3"/>
  <c r="AS74" i="3"/>
  <c r="AP74" i="3" s="1"/>
  <c r="AQ75" i="3"/>
  <c r="AR75" i="3"/>
  <c r="AS75" i="3"/>
  <c r="AP75" i="3" s="1"/>
  <c r="AQ76" i="3"/>
  <c r="AR76" i="3"/>
  <c r="AS76" i="3"/>
  <c r="AP76" i="3" s="1"/>
  <c r="AQ77" i="3"/>
  <c r="AR77" i="3"/>
  <c r="AS77" i="3"/>
  <c r="AP77" i="3" s="1"/>
  <c r="AQ78" i="3"/>
  <c r="AR78" i="3"/>
  <c r="AS78" i="3"/>
  <c r="AP78" i="3" s="1"/>
  <c r="AQ79" i="3"/>
  <c r="AR79" i="3"/>
  <c r="AS79" i="3"/>
  <c r="AP79" i="3" s="1"/>
  <c r="AQ80" i="3"/>
  <c r="AR80" i="3"/>
  <c r="AS80" i="3"/>
  <c r="AP80" i="3" s="1"/>
  <c r="AQ81" i="3"/>
  <c r="AR81" i="3"/>
  <c r="AS81" i="3"/>
  <c r="AP81" i="3" s="1"/>
  <c r="AQ82" i="3"/>
  <c r="AR82" i="3"/>
  <c r="AS82" i="3"/>
  <c r="AP82" i="3" s="1"/>
  <c r="AQ83" i="3"/>
  <c r="AR83" i="3"/>
  <c r="AS83" i="3"/>
  <c r="AP83" i="3" s="1"/>
  <c r="AQ84" i="3"/>
  <c r="AR84" i="3"/>
  <c r="AS84" i="3"/>
  <c r="AP84" i="3" s="1"/>
  <c r="AQ85" i="3"/>
  <c r="AR85" i="3"/>
  <c r="AS85" i="3"/>
  <c r="AP85" i="3" s="1"/>
  <c r="AQ86" i="3"/>
  <c r="AR86" i="3"/>
  <c r="AS86" i="3"/>
  <c r="AP86" i="3" s="1"/>
  <c r="AQ87" i="3"/>
  <c r="AR87" i="3"/>
  <c r="AS87" i="3"/>
  <c r="AP87" i="3" s="1"/>
  <c r="AQ88" i="3"/>
  <c r="AR88" i="3"/>
  <c r="AS88" i="3"/>
  <c r="AP88" i="3" s="1"/>
  <c r="AQ89" i="3"/>
  <c r="AR89" i="3"/>
  <c r="AS89" i="3"/>
  <c r="AP89" i="3" s="1"/>
  <c r="AQ90" i="3"/>
  <c r="AR90" i="3"/>
  <c r="AS90" i="3"/>
  <c r="AP90" i="3" s="1"/>
  <c r="AQ91" i="3"/>
  <c r="AR91" i="3"/>
  <c r="AS91" i="3"/>
  <c r="AP91" i="3" s="1"/>
  <c r="AQ92" i="3"/>
  <c r="AR92" i="3"/>
  <c r="AS92" i="3"/>
  <c r="AP92" i="3" s="1"/>
  <c r="AQ93" i="3"/>
  <c r="AR93" i="3"/>
  <c r="AS93" i="3"/>
  <c r="AP93" i="3" s="1"/>
  <c r="AQ94" i="3"/>
  <c r="AR94" i="3"/>
  <c r="AS94" i="3"/>
  <c r="AP94" i="3" s="1"/>
  <c r="AQ95" i="3"/>
  <c r="AR95" i="3"/>
  <c r="AS95" i="3"/>
  <c r="AP95" i="3" s="1"/>
  <c r="AQ96" i="3"/>
  <c r="AR96" i="3"/>
  <c r="AS96" i="3"/>
  <c r="AP96" i="3" s="1"/>
  <c r="AQ97" i="3"/>
  <c r="AR97" i="3"/>
  <c r="AS97" i="3"/>
  <c r="AP97" i="3" s="1"/>
  <c r="AQ98" i="3"/>
  <c r="AR98" i="3"/>
  <c r="AS98" i="3"/>
  <c r="AP98" i="3" s="1"/>
  <c r="AQ99" i="3"/>
  <c r="AR99" i="3"/>
  <c r="AS99" i="3"/>
  <c r="AP99" i="3" s="1"/>
  <c r="AQ100" i="3"/>
  <c r="AR100" i="3"/>
  <c r="AS100" i="3"/>
  <c r="AP100" i="3" s="1"/>
  <c r="AQ101" i="3"/>
  <c r="AR101" i="3"/>
  <c r="AS101" i="3"/>
  <c r="AP101" i="3" s="1"/>
  <c r="AQ102" i="3"/>
  <c r="AR102" i="3"/>
  <c r="AS102" i="3"/>
  <c r="AP102" i="3" s="1"/>
  <c r="AQ103" i="3"/>
  <c r="AR103" i="3"/>
  <c r="AS103" i="3"/>
  <c r="AP103" i="3" s="1"/>
  <c r="AQ104" i="3"/>
  <c r="AR104" i="3"/>
  <c r="AS104" i="3"/>
  <c r="AP104" i="3" s="1"/>
  <c r="AQ105" i="3"/>
  <c r="AR105" i="3"/>
  <c r="AQ106" i="3"/>
  <c r="AR106" i="3"/>
  <c r="AQ107" i="3"/>
  <c r="AR107" i="3"/>
  <c r="AQ108" i="3"/>
  <c r="AR108" i="3"/>
  <c r="AS108" i="3"/>
  <c r="AP108" i="3" s="1"/>
  <c r="AQ109" i="3"/>
  <c r="AR109" i="3"/>
  <c r="AS109" i="3"/>
  <c r="AP109" i="3" s="1"/>
  <c r="AQ110" i="3"/>
  <c r="AR110" i="3"/>
  <c r="AS110" i="3"/>
  <c r="AP110" i="3" s="1"/>
  <c r="AQ111" i="3"/>
  <c r="AR111" i="3"/>
  <c r="AS111" i="3"/>
  <c r="AP111" i="3" s="1"/>
  <c r="AQ112" i="3"/>
  <c r="AR112" i="3"/>
  <c r="AS112" i="3"/>
  <c r="AP112" i="3" s="1"/>
  <c r="AQ113" i="3"/>
  <c r="AR113" i="3"/>
  <c r="AS113" i="3"/>
  <c r="AP113" i="3" s="1"/>
  <c r="AQ114" i="3"/>
  <c r="AR114" i="3"/>
  <c r="AS114" i="3"/>
  <c r="AP114" i="3" s="1"/>
  <c r="AQ115" i="3"/>
  <c r="AR115" i="3"/>
  <c r="AS115" i="3"/>
  <c r="AP115" i="3" s="1"/>
  <c r="AQ116" i="3"/>
  <c r="AR116" i="3"/>
  <c r="AS116" i="3"/>
  <c r="AP116" i="3" s="1"/>
  <c r="AQ117" i="3"/>
  <c r="AR117" i="3"/>
  <c r="AS117" i="3"/>
  <c r="AP117" i="3" s="1"/>
  <c r="AQ118" i="3"/>
  <c r="AR118" i="3"/>
  <c r="AS118" i="3"/>
  <c r="AQ119" i="3"/>
  <c r="AR119" i="3"/>
  <c r="AS119" i="3"/>
  <c r="AQ120" i="3"/>
  <c r="AR120" i="3"/>
  <c r="AS120" i="3"/>
  <c r="AP120" i="3" s="1"/>
  <c r="AQ121" i="3"/>
  <c r="AR121" i="3"/>
  <c r="AS121" i="3"/>
  <c r="AP121" i="3" s="1"/>
  <c r="AQ122" i="3"/>
  <c r="AR122" i="3"/>
  <c r="AS122" i="3"/>
  <c r="AP122" i="3" s="1"/>
  <c r="AQ123" i="3"/>
  <c r="AR123" i="3"/>
  <c r="AS123" i="3"/>
  <c r="AP123" i="3" s="1"/>
  <c r="AQ124" i="3"/>
  <c r="AR124" i="3"/>
  <c r="AS124" i="3"/>
  <c r="AP124" i="3" s="1"/>
  <c r="AQ125" i="3"/>
  <c r="AR125" i="3"/>
  <c r="AS125" i="3"/>
  <c r="AP125" i="3" s="1"/>
  <c r="AQ126" i="3"/>
  <c r="AR126" i="3"/>
  <c r="AS126" i="3"/>
  <c r="AP126" i="3" s="1"/>
  <c r="AQ127" i="3"/>
  <c r="AR127" i="3"/>
  <c r="AS127" i="3"/>
  <c r="AP127" i="3" s="1"/>
  <c r="AQ128" i="3"/>
  <c r="AR128" i="3"/>
  <c r="AS128" i="3"/>
  <c r="AP128" i="3" s="1"/>
  <c r="AQ129" i="3"/>
  <c r="AR129" i="3"/>
  <c r="AS129" i="3"/>
  <c r="AP129" i="3" s="1"/>
  <c r="AQ130" i="3"/>
  <c r="AR130" i="3"/>
  <c r="AS130" i="3"/>
  <c r="AP130" i="3" s="1"/>
  <c r="AQ131" i="3"/>
  <c r="AR131" i="3"/>
  <c r="AS131" i="3"/>
  <c r="AP131" i="3" s="1"/>
  <c r="AQ132" i="3"/>
  <c r="AR132" i="3"/>
  <c r="AS132" i="3"/>
  <c r="AP132" i="3" s="1"/>
  <c r="AQ133" i="3"/>
  <c r="AR133" i="3"/>
  <c r="AS133" i="3"/>
  <c r="AP133" i="3" s="1"/>
  <c r="AQ134" i="3"/>
  <c r="AR134" i="3"/>
  <c r="AS134" i="3"/>
  <c r="AP134" i="3" s="1"/>
  <c r="AQ135" i="3"/>
  <c r="AR135" i="3"/>
  <c r="AS135" i="3"/>
  <c r="AP135" i="3" s="1"/>
  <c r="AQ136" i="3"/>
  <c r="AR136" i="3"/>
  <c r="AS136" i="3"/>
  <c r="AP136" i="3" s="1"/>
  <c r="AQ137" i="3"/>
  <c r="AR137" i="3"/>
  <c r="AS137" i="3"/>
  <c r="AP137" i="3" s="1"/>
  <c r="AQ138" i="3"/>
  <c r="AR138" i="3"/>
  <c r="AS138" i="3"/>
  <c r="AP138" i="3" s="1"/>
  <c r="AQ139" i="3"/>
  <c r="AR139" i="3"/>
  <c r="AS139" i="3"/>
  <c r="AP139" i="3" s="1"/>
  <c r="AQ140" i="3"/>
  <c r="AR140" i="3"/>
  <c r="AS140" i="3"/>
  <c r="AP140" i="3" s="1"/>
  <c r="AQ141" i="3"/>
  <c r="AR141" i="3"/>
  <c r="AS141" i="3"/>
  <c r="AP141" i="3" s="1"/>
  <c r="AQ142" i="3"/>
  <c r="AR142" i="3"/>
  <c r="AS142" i="3"/>
  <c r="AP142" i="3" s="1"/>
  <c r="AQ143" i="3"/>
  <c r="AR143" i="3"/>
  <c r="AS143" i="3"/>
  <c r="AP143" i="3" s="1"/>
  <c r="AQ144" i="3"/>
  <c r="AR144" i="3"/>
  <c r="AS144" i="3"/>
  <c r="AP144" i="3" s="1"/>
  <c r="AQ145" i="3"/>
  <c r="AR145" i="3"/>
  <c r="AS145" i="3"/>
  <c r="AP145" i="3" s="1"/>
  <c r="AQ146" i="3"/>
  <c r="AR146" i="3"/>
  <c r="AS146" i="3"/>
  <c r="AP146" i="3" s="1"/>
  <c r="AQ147" i="3"/>
  <c r="AR147" i="3"/>
  <c r="AS147" i="3"/>
  <c r="AP147" i="3" s="1"/>
  <c r="AQ148" i="3"/>
  <c r="AR148" i="3"/>
  <c r="AS148" i="3"/>
  <c r="AP148" i="3" s="1"/>
  <c r="AQ149" i="3"/>
  <c r="AR149" i="3"/>
  <c r="AS149" i="3"/>
  <c r="AP149" i="3" s="1"/>
  <c r="AQ150" i="3"/>
  <c r="AR150" i="3"/>
  <c r="AS150" i="3"/>
  <c r="AP150" i="3" s="1"/>
  <c r="AQ151" i="3"/>
  <c r="AR151" i="3"/>
  <c r="AS151" i="3"/>
  <c r="AP151" i="3" s="1"/>
  <c r="AQ152" i="3"/>
  <c r="AR152" i="3"/>
  <c r="AS152" i="3"/>
  <c r="AP152" i="3" s="1"/>
  <c r="AQ153" i="3"/>
  <c r="AR153" i="3"/>
  <c r="AS153" i="3"/>
  <c r="AP153" i="3" s="1"/>
  <c r="AQ154" i="3"/>
  <c r="AR154" i="3"/>
  <c r="AS154" i="3"/>
  <c r="AP154" i="3" s="1"/>
  <c r="AQ155" i="3"/>
  <c r="AR155" i="3"/>
  <c r="AS155" i="3"/>
  <c r="AP155" i="3" s="1"/>
  <c r="AQ156" i="3"/>
  <c r="AR156" i="3"/>
  <c r="AS156" i="3"/>
  <c r="AP156" i="3" s="1"/>
  <c r="AQ157" i="3"/>
  <c r="AR157" i="3"/>
  <c r="AS157" i="3"/>
  <c r="AP157" i="3" s="1"/>
  <c r="AQ158" i="3"/>
  <c r="AR158" i="3"/>
  <c r="AS158" i="3"/>
  <c r="AP158" i="3" s="1"/>
  <c r="AQ159" i="3"/>
  <c r="AR159" i="3"/>
  <c r="AS159" i="3"/>
  <c r="AP159" i="3" s="1"/>
  <c r="AQ160" i="3"/>
  <c r="AR160" i="3"/>
  <c r="AS160" i="3"/>
  <c r="AP160" i="3" s="1"/>
  <c r="AQ161" i="3"/>
  <c r="AR161" i="3"/>
  <c r="AS161" i="3"/>
  <c r="AP161" i="3" s="1"/>
  <c r="AQ162" i="3"/>
  <c r="AR162" i="3"/>
  <c r="AS162" i="3"/>
  <c r="AP162" i="3" s="1"/>
  <c r="AQ163" i="3"/>
  <c r="AR163" i="3"/>
  <c r="AS163" i="3"/>
  <c r="AP163" i="3" s="1"/>
  <c r="AQ164" i="3"/>
  <c r="AR164" i="3"/>
  <c r="AS164" i="3"/>
  <c r="AP164" i="3" s="1"/>
  <c r="AQ165" i="3"/>
  <c r="AR165" i="3"/>
  <c r="AS165" i="3"/>
  <c r="AP165" i="3" s="1"/>
  <c r="AQ166" i="3"/>
  <c r="AR166" i="3"/>
  <c r="AS166" i="3"/>
  <c r="AP166" i="3" s="1"/>
  <c r="AQ167" i="3"/>
  <c r="AR167" i="3"/>
  <c r="AS167" i="3"/>
  <c r="AP167" i="3" s="1"/>
  <c r="AQ168" i="3"/>
  <c r="AR168" i="3"/>
  <c r="AS168" i="3"/>
  <c r="AP168" i="3" s="1"/>
  <c r="AQ169" i="3"/>
  <c r="AR169" i="3"/>
  <c r="AS169" i="3"/>
  <c r="AP169" i="3" s="1"/>
  <c r="AQ170" i="3"/>
  <c r="AR170" i="3"/>
  <c r="AS170" i="3"/>
  <c r="AP170" i="3" s="1"/>
  <c r="AQ171" i="3"/>
  <c r="AR171" i="3"/>
  <c r="AS171" i="3"/>
  <c r="AP171" i="3" s="1"/>
  <c r="AQ172" i="3"/>
  <c r="AR172" i="3"/>
  <c r="AS172" i="3"/>
  <c r="AP172" i="3" s="1"/>
  <c r="AQ173" i="3"/>
  <c r="AR173" i="3"/>
  <c r="AS173" i="3"/>
  <c r="AP173" i="3" s="1"/>
  <c r="AQ174" i="3"/>
  <c r="AR174" i="3"/>
  <c r="AS174" i="3"/>
  <c r="AP174" i="3" s="1"/>
  <c r="AQ175" i="3"/>
  <c r="AR175" i="3"/>
  <c r="AS175" i="3"/>
  <c r="AP175" i="3" s="1"/>
  <c r="AQ176" i="3"/>
  <c r="AR176" i="3"/>
  <c r="AS176" i="3"/>
  <c r="AP176" i="3" s="1"/>
  <c r="AQ177" i="3"/>
  <c r="AR177" i="3"/>
  <c r="AS177" i="3"/>
  <c r="AP177" i="3" s="1"/>
  <c r="AQ178" i="3"/>
  <c r="AR178" i="3"/>
  <c r="AS178" i="3"/>
  <c r="AP178" i="3" s="1"/>
  <c r="AQ179" i="3"/>
  <c r="AR179" i="3"/>
  <c r="AS179" i="3"/>
  <c r="AP179" i="3" s="1"/>
  <c r="AQ180" i="3"/>
  <c r="AR180" i="3"/>
  <c r="AS180" i="3"/>
  <c r="AP180" i="3" s="1"/>
  <c r="AQ181" i="3"/>
  <c r="AR181" i="3"/>
  <c r="AS181" i="3"/>
  <c r="AP181" i="3" s="1"/>
  <c r="AQ182" i="3"/>
  <c r="AR182" i="3"/>
  <c r="AS182" i="3"/>
  <c r="AP182" i="3" s="1"/>
  <c r="AQ183" i="3"/>
  <c r="AR183" i="3"/>
  <c r="AS183" i="3"/>
  <c r="AP183" i="3" s="1"/>
  <c r="AQ184" i="3"/>
  <c r="AR184" i="3"/>
  <c r="AS184" i="3"/>
  <c r="AP184" i="3" s="1"/>
  <c r="AQ185" i="3"/>
  <c r="AR185" i="3"/>
  <c r="AS185" i="3"/>
  <c r="AP185" i="3" s="1"/>
  <c r="AQ186" i="3"/>
  <c r="AR186" i="3"/>
  <c r="AS186" i="3"/>
  <c r="AP186" i="3" s="1"/>
  <c r="AQ187" i="3"/>
  <c r="AR187" i="3"/>
  <c r="AS187" i="3"/>
  <c r="AP187" i="3" s="1"/>
  <c r="AQ188" i="3"/>
  <c r="AR188" i="3"/>
  <c r="AS188" i="3"/>
  <c r="AP188" i="3" s="1"/>
  <c r="AQ189" i="3"/>
  <c r="AR189" i="3"/>
  <c r="AS189" i="3"/>
  <c r="AP189" i="3" s="1"/>
  <c r="AQ190" i="3"/>
  <c r="AR190" i="3"/>
  <c r="AS190" i="3"/>
  <c r="AP190" i="3" s="1"/>
  <c r="AQ191" i="3"/>
  <c r="AR191" i="3"/>
  <c r="AS191" i="3"/>
  <c r="AP191" i="3" s="1"/>
  <c r="AQ192" i="3"/>
  <c r="AR192" i="3"/>
  <c r="AS192" i="3"/>
  <c r="AP192" i="3" s="1"/>
  <c r="AQ193" i="3"/>
  <c r="AR193" i="3"/>
  <c r="AS193" i="3"/>
  <c r="AP193" i="3" s="1"/>
  <c r="AQ194" i="3"/>
  <c r="AR194" i="3"/>
  <c r="AS194" i="3"/>
  <c r="AP194" i="3" s="1"/>
  <c r="AQ195" i="3"/>
  <c r="AR195" i="3"/>
  <c r="AS195" i="3"/>
  <c r="AP195" i="3" s="1"/>
  <c r="AQ196" i="3"/>
  <c r="AR196" i="3"/>
  <c r="AS196" i="3"/>
  <c r="AP196" i="3" s="1"/>
  <c r="AQ197" i="3"/>
  <c r="AR197" i="3"/>
  <c r="AS197" i="3"/>
  <c r="AP197" i="3" s="1"/>
  <c r="AQ198" i="3"/>
  <c r="AR198" i="3"/>
  <c r="AS198" i="3"/>
  <c r="AP198" i="3" s="1"/>
  <c r="AQ199" i="3"/>
  <c r="AR199" i="3"/>
  <c r="AS199" i="3"/>
  <c r="AP199" i="3" s="1"/>
  <c r="AQ200" i="3"/>
  <c r="AR200" i="3"/>
  <c r="AS200" i="3"/>
  <c r="AP200" i="3" s="1"/>
  <c r="AQ201" i="3"/>
  <c r="AR201" i="3"/>
  <c r="AS201" i="3"/>
  <c r="AP201" i="3" s="1"/>
  <c r="AQ202" i="3"/>
  <c r="AR202" i="3"/>
  <c r="AS202" i="3"/>
  <c r="AP202" i="3" s="1"/>
  <c r="AQ203" i="3"/>
  <c r="AR203" i="3"/>
  <c r="AS203" i="3"/>
  <c r="AP203" i="3" s="1"/>
  <c r="AQ204" i="3"/>
  <c r="AR204" i="3"/>
  <c r="AS204" i="3"/>
  <c r="AP204" i="3" s="1"/>
  <c r="AQ205" i="3"/>
  <c r="AR205" i="3"/>
  <c r="AS205" i="3"/>
  <c r="AP205" i="3" s="1"/>
  <c r="AQ206" i="3"/>
  <c r="AR206" i="3"/>
  <c r="AS206" i="3"/>
  <c r="AP206" i="3" s="1"/>
  <c r="AQ207" i="3"/>
  <c r="AR207" i="3"/>
  <c r="AS207" i="3"/>
  <c r="AP207" i="3" s="1"/>
  <c r="AQ208" i="3"/>
  <c r="AR208" i="3"/>
  <c r="AS208" i="3"/>
  <c r="AP208" i="3" s="1"/>
  <c r="AQ209" i="3"/>
  <c r="AR209" i="3"/>
  <c r="AS209" i="3"/>
  <c r="AP209" i="3" s="1"/>
  <c r="AQ210" i="3"/>
  <c r="AR210" i="3"/>
  <c r="AS210" i="3"/>
  <c r="AP210" i="3" s="1"/>
  <c r="AQ211" i="3"/>
  <c r="AR211" i="3"/>
  <c r="AS211" i="3"/>
  <c r="AP211" i="3" s="1"/>
  <c r="AQ212" i="3"/>
  <c r="AR212" i="3"/>
  <c r="AS212" i="3"/>
  <c r="AP212" i="3" s="1"/>
  <c r="AQ213" i="3"/>
  <c r="AR213" i="3"/>
  <c r="AS213" i="3"/>
  <c r="AP213" i="3" s="1"/>
  <c r="AQ214" i="3"/>
  <c r="AR214" i="3"/>
  <c r="AS214" i="3"/>
  <c r="AP214" i="3" s="1"/>
  <c r="AQ215" i="3"/>
  <c r="AR215" i="3"/>
  <c r="AS215" i="3"/>
  <c r="AP215" i="3" s="1"/>
  <c r="AQ216" i="3"/>
  <c r="AR216" i="3"/>
  <c r="AS216" i="3"/>
  <c r="AP216" i="3" s="1"/>
  <c r="AQ217" i="3"/>
  <c r="AR217" i="3"/>
  <c r="AS217" i="3"/>
  <c r="AP217" i="3" s="1"/>
  <c r="AQ218" i="3"/>
  <c r="AR218" i="3"/>
  <c r="AS218" i="3"/>
  <c r="AP218" i="3" s="1"/>
  <c r="AQ219" i="3"/>
  <c r="AR219" i="3"/>
  <c r="AS219" i="3"/>
  <c r="AP219" i="3" s="1"/>
  <c r="AQ220" i="3"/>
  <c r="AR220" i="3"/>
  <c r="AS220" i="3"/>
  <c r="AP220" i="3" s="1"/>
  <c r="AQ221" i="3"/>
  <c r="AR221" i="3"/>
  <c r="AS221" i="3"/>
  <c r="AP221" i="3" s="1"/>
  <c r="AQ222" i="3"/>
  <c r="AR222" i="3"/>
  <c r="AS222" i="3"/>
  <c r="AP222" i="3" s="1"/>
  <c r="AQ223" i="3"/>
  <c r="AR223" i="3"/>
  <c r="AS223" i="3"/>
  <c r="AP223" i="3" s="1"/>
  <c r="AQ224" i="3"/>
  <c r="AR224" i="3"/>
  <c r="AS224" i="3"/>
  <c r="AP224" i="3" s="1"/>
  <c r="AQ225" i="3"/>
  <c r="AR225" i="3"/>
  <c r="AS225" i="3"/>
  <c r="AP225" i="3" s="1"/>
  <c r="AQ226" i="3"/>
  <c r="AR226" i="3"/>
  <c r="AS226" i="3"/>
  <c r="AP226" i="3" s="1"/>
  <c r="AQ227" i="3"/>
  <c r="AR227" i="3"/>
  <c r="AS227" i="3"/>
  <c r="AP227" i="3" s="1"/>
  <c r="AQ228" i="3"/>
  <c r="AR228" i="3"/>
  <c r="AS228" i="3"/>
  <c r="AP228" i="3" s="1"/>
  <c r="AQ229" i="3"/>
  <c r="AR229" i="3"/>
  <c r="AS229" i="3"/>
  <c r="AP229" i="3" s="1"/>
  <c r="AQ230" i="3"/>
  <c r="AR230" i="3"/>
  <c r="AS230" i="3"/>
  <c r="AP230" i="3" s="1"/>
  <c r="AQ231" i="3"/>
  <c r="AR231" i="3"/>
  <c r="AS231" i="3"/>
  <c r="AP231" i="3" s="1"/>
  <c r="AQ232" i="3"/>
  <c r="AR232" i="3"/>
  <c r="AS232" i="3"/>
  <c r="AP232" i="3" s="1"/>
  <c r="AQ233" i="3"/>
  <c r="AR233" i="3"/>
  <c r="AS233" i="3"/>
  <c r="AP233" i="3" s="1"/>
  <c r="AQ234" i="3"/>
  <c r="AR234" i="3"/>
  <c r="AS234" i="3"/>
  <c r="AP234" i="3" s="1"/>
  <c r="AQ235" i="3"/>
  <c r="AR235" i="3"/>
  <c r="AS235" i="3"/>
  <c r="AP235" i="3" s="1"/>
  <c r="AQ236" i="3"/>
  <c r="AR236" i="3"/>
  <c r="AS236" i="3"/>
  <c r="AP236" i="3" s="1"/>
  <c r="AQ237" i="3"/>
  <c r="AR237" i="3"/>
  <c r="AS237" i="3"/>
  <c r="AP237" i="3" s="1"/>
  <c r="AQ238" i="3"/>
  <c r="AR238" i="3"/>
  <c r="AS238" i="3"/>
  <c r="AQ239" i="3"/>
  <c r="AR239" i="3"/>
  <c r="AS239" i="3"/>
  <c r="AQ240" i="3"/>
  <c r="AR240" i="3"/>
  <c r="AS240" i="3"/>
  <c r="AQ241" i="3"/>
  <c r="AR241" i="3"/>
  <c r="AS241" i="3"/>
  <c r="AQ242" i="3"/>
  <c r="AR242" i="3"/>
  <c r="AS242" i="3"/>
  <c r="AQ243" i="3"/>
  <c r="AR243" i="3"/>
  <c r="AS243" i="3"/>
  <c r="AQ244" i="3"/>
  <c r="AR244" i="3"/>
  <c r="AS244" i="3"/>
  <c r="AQ245" i="3"/>
  <c r="AR245" i="3"/>
  <c r="AS245" i="3"/>
  <c r="AQ246" i="3"/>
  <c r="AR246" i="3"/>
  <c r="AS246" i="3"/>
  <c r="AQ247" i="3"/>
  <c r="AR247" i="3"/>
  <c r="AS247" i="3"/>
  <c r="AQ248" i="3"/>
  <c r="AR248" i="3"/>
  <c r="AS248" i="3"/>
  <c r="AQ249" i="3"/>
  <c r="AR249" i="3"/>
  <c r="AS249" i="3"/>
  <c r="AQ250" i="3"/>
  <c r="AR250" i="3"/>
  <c r="AS250" i="3"/>
  <c r="AQ251" i="3"/>
  <c r="AR251" i="3"/>
  <c r="AS251" i="3"/>
  <c r="AQ252" i="3"/>
  <c r="AR252" i="3"/>
  <c r="AS252" i="3"/>
  <c r="AQ253" i="3"/>
  <c r="AR253" i="3"/>
  <c r="AS253" i="3"/>
  <c r="AQ254" i="3"/>
  <c r="AR254" i="3"/>
  <c r="AS254" i="3"/>
  <c r="AQ255" i="3"/>
  <c r="AR255" i="3"/>
  <c r="AS255" i="3"/>
  <c r="AQ256" i="3"/>
  <c r="AR256" i="3"/>
  <c r="AS256" i="3"/>
  <c r="AQ257" i="3"/>
  <c r="AR257" i="3"/>
  <c r="AS257" i="3"/>
  <c r="AQ258" i="3"/>
  <c r="AR258" i="3"/>
  <c r="AS258" i="3"/>
  <c r="AQ259" i="3"/>
  <c r="AR259" i="3"/>
  <c r="AS259" i="3"/>
  <c r="AQ260" i="3"/>
  <c r="AR260" i="3"/>
  <c r="AS260" i="3"/>
  <c r="AQ261" i="3"/>
  <c r="AR261" i="3"/>
  <c r="AS261" i="3"/>
  <c r="AQ262" i="3"/>
  <c r="AR262" i="3"/>
  <c r="AS262" i="3"/>
  <c r="AP262" i="3" s="1"/>
  <c r="AQ263" i="3"/>
  <c r="AR263" i="3"/>
  <c r="AS263" i="3"/>
  <c r="AP263" i="3" s="1"/>
  <c r="AQ264" i="3"/>
  <c r="AR264" i="3"/>
  <c r="AS264" i="3"/>
  <c r="AP264" i="3" s="1"/>
  <c r="AQ265" i="3"/>
  <c r="AR265" i="3"/>
  <c r="AS265" i="3"/>
  <c r="AP265" i="3" s="1"/>
  <c r="AQ266" i="3"/>
  <c r="AR266" i="3"/>
  <c r="AS266" i="3"/>
  <c r="AP266" i="3" s="1"/>
  <c r="AQ267" i="3"/>
  <c r="AR267" i="3"/>
  <c r="AS267" i="3"/>
  <c r="AP267" i="3" s="1"/>
  <c r="AQ268" i="3"/>
  <c r="AR268" i="3"/>
  <c r="AS268" i="3"/>
  <c r="AP268" i="3" s="1"/>
  <c r="AQ269" i="3"/>
  <c r="AR269" i="3"/>
  <c r="AS269" i="3"/>
  <c r="AP269" i="3" s="1"/>
  <c r="AQ270" i="3"/>
  <c r="AR270" i="3"/>
  <c r="AS270" i="3"/>
  <c r="AP270" i="3" s="1"/>
  <c r="AQ271" i="3"/>
  <c r="AR271" i="3"/>
  <c r="AS271" i="3"/>
  <c r="AP271" i="3" s="1"/>
  <c r="AQ272" i="3"/>
  <c r="AR272" i="3"/>
  <c r="AS272" i="3"/>
  <c r="AP272" i="3" s="1"/>
  <c r="AQ273" i="3"/>
  <c r="AR273" i="3"/>
  <c r="AS273" i="3"/>
  <c r="AP273" i="3" s="1"/>
  <c r="AQ274" i="3"/>
  <c r="AR274" i="3"/>
  <c r="AS274" i="3"/>
  <c r="AP274" i="3" s="1"/>
  <c r="AQ275" i="3"/>
  <c r="AR275" i="3"/>
  <c r="AS275" i="3"/>
  <c r="AP275" i="3" s="1"/>
  <c r="AQ276" i="3"/>
  <c r="AR276" i="3"/>
  <c r="AS276" i="3"/>
  <c r="AP276" i="3" s="1"/>
  <c r="AQ277" i="3"/>
  <c r="AR277" i="3"/>
  <c r="AS277" i="3"/>
  <c r="AP277" i="3" s="1"/>
  <c r="AQ278" i="3"/>
  <c r="AR278" i="3"/>
  <c r="AS278" i="3"/>
  <c r="AP278" i="3" s="1"/>
  <c r="AQ279" i="3"/>
  <c r="AR279" i="3"/>
  <c r="AS279" i="3"/>
  <c r="AP279" i="3" s="1"/>
  <c r="AQ280" i="3"/>
  <c r="AR280" i="3"/>
  <c r="AS280" i="3"/>
  <c r="AP280" i="3" s="1"/>
  <c r="AQ281" i="3"/>
  <c r="AR281" i="3"/>
  <c r="AS281" i="3"/>
  <c r="AP281" i="3" s="1"/>
  <c r="AQ282" i="3"/>
  <c r="AR282" i="3"/>
  <c r="AS282" i="3"/>
  <c r="AP282" i="3" s="1"/>
  <c r="AQ283" i="3"/>
  <c r="AR283" i="3"/>
  <c r="AS283" i="3"/>
  <c r="AP283" i="3" s="1"/>
  <c r="AQ284" i="3"/>
  <c r="AR284" i="3"/>
  <c r="AS284" i="3"/>
  <c r="AP284" i="3" s="1"/>
  <c r="AQ285" i="3"/>
  <c r="AR285" i="3"/>
  <c r="AS285" i="3"/>
  <c r="AP285" i="3" s="1"/>
  <c r="AQ286" i="3"/>
  <c r="AR286" i="3"/>
  <c r="AS286" i="3"/>
  <c r="AP286" i="3" s="1"/>
  <c r="AQ287" i="3"/>
  <c r="AR287" i="3"/>
  <c r="AS287" i="3"/>
  <c r="AP287" i="3" s="1"/>
  <c r="AQ288" i="3"/>
  <c r="AR288" i="3"/>
  <c r="AS288" i="3"/>
  <c r="AP288" i="3" s="1"/>
  <c r="AQ289" i="3"/>
  <c r="AR289" i="3"/>
  <c r="AS289" i="3"/>
  <c r="AP289" i="3" s="1"/>
  <c r="AQ290" i="3"/>
  <c r="AR290" i="3"/>
  <c r="AS290" i="3"/>
  <c r="AP290" i="3" s="1"/>
  <c r="AQ291" i="3"/>
  <c r="AR291" i="3"/>
  <c r="AS291" i="3"/>
  <c r="AP291" i="3" s="1"/>
  <c r="AQ292" i="3"/>
  <c r="AR292" i="3"/>
  <c r="AS292" i="3"/>
  <c r="AP292" i="3" s="1"/>
  <c r="AQ293" i="3"/>
  <c r="AR293" i="3"/>
  <c r="AS293" i="3"/>
  <c r="AP293" i="3" s="1"/>
  <c r="AQ294" i="3"/>
  <c r="AR294" i="3"/>
  <c r="AS294" i="3"/>
  <c r="AP294" i="3" s="1"/>
  <c r="AQ295" i="3"/>
  <c r="AR295" i="3"/>
  <c r="AS295" i="3"/>
  <c r="AP295" i="3" s="1"/>
  <c r="AQ296" i="3"/>
  <c r="AR296" i="3"/>
  <c r="AS296" i="3"/>
  <c r="AP296" i="3" s="1"/>
  <c r="AQ297" i="3"/>
  <c r="AR297" i="3"/>
  <c r="AS297" i="3"/>
  <c r="AP297" i="3" s="1"/>
  <c r="AQ298" i="3"/>
  <c r="AR298" i="3"/>
  <c r="AS298" i="3"/>
  <c r="AP298" i="3" s="1"/>
  <c r="AQ299" i="3"/>
  <c r="AR299" i="3"/>
  <c r="AS299" i="3"/>
  <c r="AP299" i="3" s="1"/>
  <c r="AQ300" i="3"/>
  <c r="AR300" i="3"/>
  <c r="AS300" i="3"/>
  <c r="AP300" i="3" s="1"/>
  <c r="AQ301" i="3"/>
  <c r="AR301" i="3"/>
  <c r="AS301" i="3"/>
  <c r="AP301" i="3" s="1"/>
  <c r="AQ302" i="3"/>
  <c r="AR302" i="3"/>
  <c r="AS302" i="3"/>
  <c r="AP302" i="3" s="1"/>
  <c r="AQ303" i="3"/>
  <c r="AR303" i="3"/>
  <c r="AS303" i="3"/>
  <c r="AP303" i="3" s="1"/>
  <c r="AQ304" i="3"/>
  <c r="AR304" i="3"/>
  <c r="AS304" i="3"/>
  <c r="AP304" i="3" s="1"/>
  <c r="AQ305" i="3"/>
  <c r="AR305" i="3"/>
  <c r="AS305" i="3"/>
  <c r="AP305" i="3" s="1"/>
  <c r="AQ306" i="3"/>
  <c r="AR306" i="3"/>
  <c r="AS306" i="3"/>
  <c r="AP306" i="3" s="1"/>
  <c r="AQ307" i="3"/>
  <c r="AR307" i="3"/>
  <c r="AS307" i="3"/>
  <c r="AP307" i="3" s="1"/>
  <c r="AQ308" i="3"/>
  <c r="AR308" i="3"/>
  <c r="AS308" i="3"/>
  <c r="AP308" i="3" s="1"/>
  <c r="AQ309" i="3"/>
  <c r="AR309" i="3"/>
  <c r="AS309" i="3"/>
  <c r="AP309" i="3" s="1"/>
  <c r="AQ310" i="3"/>
  <c r="AR310" i="3"/>
  <c r="AS310" i="3"/>
  <c r="AP310" i="3" s="1"/>
  <c r="AQ311" i="3"/>
  <c r="AR311" i="3"/>
  <c r="AS311" i="3"/>
  <c r="AP311" i="3" s="1"/>
  <c r="AQ312" i="3"/>
  <c r="AR312" i="3"/>
  <c r="AS312" i="3"/>
  <c r="AP312" i="3" s="1"/>
  <c r="AQ313" i="3"/>
  <c r="AR313" i="3"/>
  <c r="AS313" i="3"/>
  <c r="AP313" i="3" s="1"/>
  <c r="AQ314" i="3"/>
  <c r="AR314" i="3"/>
  <c r="AS314" i="3"/>
  <c r="AP314" i="3" s="1"/>
  <c r="AQ315" i="3"/>
  <c r="AR315" i="3"/>
  <c r="AS315" i="3"/>
  <c r="AP315" i="3" s="1"/>
  <c r="AQ316" i="3"/>
  <c r="AR316" i="3"/>
  <c r="AS316" i="3"/>
  <c r="AP316" i="3" s="1"/>
  <c r="AQ317" i="3"/>
  <c r="AR317" i="3"/>
  <c r="AS317" i="3"/>
  <c r="AP317" i="3" s="1"/>
  <c r="AQ318" i="3"/>
  <c r="AR318" i="3"/>
  <c r="AS318" i="3"/>
  <c r="AP318" i="3" s="1"/>
  <c r="AQ319" i="3"/>
  <c r="AR319" i="3"/>
  <c r="AS319" i="3"/>
  <c r="AP319" i="3" s="1"/>
  <c r="AQ320" i="3"/>
  <c r="AS320" i="3"/>
  <c r="AP320" i="3" s="1"/>
  <c r="AQ321" i="3"/>
  <c r="AR321" i="3"/>
  <c r="AS321" i="3"/>
  <c r="AP321" i="3" s="1"/>
  <c r="AQ322" i="3"/>
  <c r="AR322" i="3"/>
  <c r="AS322" i="3"/>
  <c r="AP322" i="3" s="1"/>
  <c r="AQ323" i="3"/>
  <c r="AR323" i="3"/>
  <c r="AS323" i="3"/>
  <c r="AP323" i="3" s="1"/>
  <c r="AQ324" i="3"/>
  <c r="AR324" i="3"/>
  <c r="AS324" i="3"/>
  <c r="AP324" i="3" s="1"/>
  <c r="AQ325" i="3"/>
  <c r="AR325" i="3"/>
  <c r="AS325" i="3"/>
  <c r="AP325" i="3" s="1"/>
  <c r="AQ326" i="3"/>
  <c r="AR326" i="3"/>
  <c r="AS326" i="3"/>
  <c r="AP326" i="3" s="1"/>
  <c r="AQ327" i="3"/>
  <c r="AR327" i="3"/>
  <c r="AS327" i="3"/>
  <c r="AP327" i="3" s="1"/>
  <c r="AQ328" i="3"/>
  <c r="AR328" i="3"/>
  <c r="AS328" i="3"/>
  <c r="AP328" i="3" s="1"/>
  <c r="AQ329" i="3"/>
  <c r="AR329" i="3"/>
  <c r="AS329" i="3"/>
  <c r="AP329" i="3" s="1"/>
  <c r="AQ330" i="3"/>
  <c r="AR330" i="3"/>
  <c r="AS330" i="3"/>
  <c r="AP330" i="3" s="1"/>
  <c r="AQ331" i="3"/>
  <c r="AR331" i="3"/>
  <c r="AS331" i="3"/>
  <c r="AP331" i="3" s="1"/>
  <c r="AQ332" i="3"/>
  <c r="AR332" i="3"/>
  <c r="AS332" i="3"/>
  <c r="AP332" i="3" s="1"/>
  <c r="AQ333" i="3"/>
  <c r="AR333" i="3"/>
  <c r="AS333" i="3"/>
  <c r="AP333" i="3" s="1"/>
  <c r="AQ334" i="3"/>
  <c r="AR334" i="3"/>
  <c r="AS334" i="3"/>
  <c r="AP334" i="3" s="1"/>
  <c r="AQ335" i="3"/>
  <c r="AR335" i="3"/>
  <c r="AS335" i="3"/>
  <c r="AP335" i="3" s="1"/>
  <c r="AQ336" i="3"/>
  <c r="AR336" i="3"/>
  <c r="AS336" i="3"/>
  <c r="AP336" i="3" s="1"/>
  <c r="AQ337" i="3"/>
  <c r="AR337" i="3"/>
  <c r="AS337" i="3"/>
  <c r="AP337" i="3" s="1"/>
  <c r="AQ338" i="3"/>
  <c r="AR338" i="3"/>
  <c r="AS338" i="3"/>
  <c r="AP338" i="3" s="1"/>
  <c r="AQ339" i="3"/>
  <c r="AR339" i="3"/>
  <c r="AS339" i="3"/>
  <c r="AP339" i="3" s="1"/>
  <c r="AQ340" i="3"/>
  <c r="AR340" i="3"/>
  <c r="AS340" i="3"/>
  <c r="AP340" i="3" s="1"/>
  <c r="AQ341" i="3"/>
  <c r="AR341" i="3"/>
  <c r="AS341" i="3"/>
  <c r="AP341" i="3" s="1"/>
  <c r="AQ342" i="3"/>
  <c r="AR342" i="3"/>
  <c r="AS342" i="3"/>
  <c r="AP342" i="3" s="1"/>
  <c r="AQ343" i="3"/>
  <c r="AR343" i="3"/>
  <c r="AS343" i="3"/>
  <c r="AP343" i="3" s="1"/>
  <c r="AQ344" i="3"/>
  <c r="AR344" i="3"/>
  <c r="AS344" i="3"/>
  <c r="AP344" i="3" s="1"/>
  <c r="AQ345" i="3"/>
  <c r="AR345" i="3"/>
  <c r="AS345" i="3"/>
  <c r="AP345" i="3" s="1"/>
  <c r="AQ346" i="3"/>
  <c r="AR346" i="3"/>
  <c r="AS346" i="3"/>
  <c r="AP346" i="3" s="1"/>
  <c r="AQ347" i="3"/>
  <c r="AR347" i="3"/>
  <c r="AS347" i="3"/>
  <c r="AP347" i="3" s="1"/>
  <c r="AQ348" i="3"/>
  <c r="AR348" i="3"/>
  <c r="AS348" i="3"/>
  <c r="AP348" i="3" s="1"/>
  <c r="AQ349" i="3"/>
  <c r="AR349" i="3"/>
  <c r="AS349" i="3"/>
  <c r="AP349" i="3" s="1"/>
  <c r="AQ350" i="3"/>
  <c r="AR350" i="3"/>
  <c r="AS350" i="3"/>
  <c r="AP350" i="3" s="1"/>
  <c r="AQ351" i="3"/>
  <c r="AR351" i="3"/>
  <c r="AS351" i="3"/>
  <c r="AP351" i="3" s="1"/>
  <c r="AQ352" i="3"/>
  <c r="AR352" i="3"/>
  <c r="AS352" i="3"/>
  <c r="AP352" i="3" s="1"/>
  <c r="AQ353" i="3"/>
  <c r="AR353" i="3"/>
  <c r="AS353" i="3"/>
  <c r="AP353" i="3" s="1"/>
  <c r="AQ354" i="3"/>
  <c r="AR354" i="3"/>
  <c r="AS354" i="3"/>
  <c r="AP354" i="3" s="1"/>
  <c r="AQ355" i="3"/>
  <c r="AR355" i="3"/>
  <c r="AS355" i="3"/>
  <c r="AP355" i="3" s="1"/>
  <c r="AQ356" i="3"/>
  <c r="AR356" i="3"/>
  <c r="AS356" i="3"/>
  <c r="AP356" i="3" s="1"/>
  <c r="AQ357" i="3"/>
  <c r="AR357" i="3"/>
  <c r="AS357" i="3"/>
  <c r="AP357" i="3" s="1"/>
  <c r="AQ358" i="3"/>
  <c r="AR358" i="3"/>
  <c r="AS358" i="3"/>
  <c r="AP358" i="3" s="1"/>
  <c r="AQ359" i="3"/>
  <c r="AR359" i="3"/>
  <c r="AS359" i="3"/>
  <c r="AP359" i="3" s="1"/>
  <c r="AQ360" i="3"/>
  <c r="AR360" i="3"/>
  <c r="AS360" i="3"/>
  <c r="AP360" i="3" s="1"/>
  <c r="AQ361" i="3"/>
  <c r="AR361" i="3"/>
  <c r="AS361" i="3"/>
  <c r="AP361" i="3" s="1"/>
  <c r="AQ362" i="3"/>
  <c r="AR362" i="3"/>
  <c r="AS362" i="3"/>
  <c r="AP362" i="3" s="1"/>
  <c r="AQ363" i="3"/>
  <c r="AR363" i="3"/>
  <c r="AS363" i="3"/>
  <c r="AP363" i="3" s="1"/>
  <c r="AQ364" i="3"/>
  <c r="AR364" i="3"/>
  <c r="AS364" i="3"/>
  <c r="AP364" i="3" s="1"/>
  <c r="AQ365" i="3"/>
  <c r="AR365" i="3"/>
  <c r="AS365" i="3"/>
  <c r="AP365" i="3" s="1"/>
  <c r="AQ366" i="3"/>
  <c r="AR366" i="3"/>
  <c r="AS366" i="3"/>
  <c r="AP366" i="3" s="1"/>
  <c r="AQ367" i="3"/>
  <c r="AR367" i="3"/>
  <c r="AS367" i="3"/>
  <c r="AP367" i="3" s="1"/>
  <c r="AQ368" i="3"/>
  <c r="AS368" i="3"/>
  <c r="AQ369" i="3"/>
  <c r="AS369" i="3"/>
  <c r="AP369" i="3" s="1"/>
  <c r="AQ370" i="3"/>
  <c r="AS370" i="3"/>
  <c r="AP370" i="3" s="1"/>
  <c r="AQ371" i="3"/>
  <c r="AS371" i="3"/>
  <c r="AP371" i="3" s="1"/>
  <c r="AQ372" i="3"/>
  <c r="AS372" i="3"/>
  <c r="AP372" i="3" s="1"/>
  <c r="AQ373" i="3"/>
  <c r="AS373" i="3"/>
  <c r="AP373" i="3" s="1"/>
  <c r="AQ374" i="3"/>
  <c r="AS374" i="3"/>
  <c r="AP374" i="3" s="1"/>
  <c r="AQ375" i="3"/>
  <c r="AS375" i="3"/>
  <c r="AP375" i="3" s="1"/>
  <c r="AQ376" i="3"/>
  <c r="AS376" i="3"/>
  <c r="AP376" i="3" s="1"/>
  <c r="AQ377" i="3"/>
  <c r="AS377" i="3"/>
  <c r="AP377" i="3" s="1"/>
  <c r="AQ378" i="3"/>
  <c r="AS378" i="3"/>
  <c r="AP378" i="3" s="1"/>
  <c r="AQ379" i="3"/>
  <c r="AS379" i="3"/>
  <c r="AP379" i="3" s="1"/>
  <c r="AQ380" i="3"/>
  <c r="AS380" i="3"/>
  <c r="AP380" i="3" s="1"/>
  <c r="AQ381" i="3"/>
  <c r="AS381" i="3"/>
  <c r="AP381" i="3" s="1"/>
  <c r="AQ382" i="3"/>
  <c r="AS382" i="3"/>
  <c r="AP382" i="3" s="1"/>
  <c r="AQ383" i="3"/>
  <c r="AS383" i="3"/>
  <c r="AP383" i="3" s="1"/>
  <c r="AQ384" i="3"/>
  <c r="AS384" i="3"/>
  <c r="AP384" i="3" s="1"/>
  <c r="AQ385" i="3"/>
  <c r="AS385" i="3"/>
  <c r="AP385" i="3" s="1"/>
  <c r="AQ386" i="3"/>
  <c r="AS386" i="3"/>
  <c r="AP386" i="3" s="1"/>
  <c r="AQ387" i="3"/>
  <c r="AS387" i="3"/>
  <c r="AP387" i="3" s="1"/>
  <c r="AQ388" i="3"/>
  <c r="AS388" i="3"/>
  <c r="AP388" i="3" s="1"/>
  <c r="AQ389" i="3"/>
  <c r="AS389" i="3"/>
  <c r="AP389" i="3" s="1"/>
  <c r="AQ390" i="3"/>
  <c r="AS390" i="3"/>
  <c r="AP390" i="3" s="1"/>
  <c r="AQ391" i="3"/>
  <c r="AS391" i="3"/>
  <c r="AP391" i="3" s="1"/>
  <c r="AQ392" i="3"/>
  <c r="AS392" i="3"/>
  <c r="AP392" i="3" s="1"/>
  <c r="AQ393" i="3"/>
  <c r="AS393" i="3"/>
  <c r="AQ394" i="3"/>
  <c r="AS394" i="3"/>
  <c r="AP394" i="3" s="1"/>
  <c r="AQ395" i="3"/>
  <c r="AR395" i="3"/>
  <c r="AS395" i="3"/>
  <c r="AP395" i="3" s="1"/>
  <c r="AQ396" i="3"/>
  <c r="AR396" i="3"/>
  <c r="AS396" i="3"/>
  <c r="AP396" i="3" s="1"/>
  <c r="AQ397" i="3"/>
  <c r="AR397" i="3"/>
  <c r="AS397" i="3"/>
  <c r="AP397" i="3" s="1"/>
  <c r="AQ398" i="3"/>
  <c r="AR398" i="3"/>
  <c r="AS398" i="3"/>
  <c r="AP398" i="3" s="1"/>
  <c r="AQ399" i="3"/>
  <c r="AR399" i="3"/>
  <c r="AS399" i="3"/>
  <c r="AP399" i="3" s="1"/>
  <c r="AQ400" i="3"/>
  <c r="AR400" i="3"/>
  <c r="AS400" i="3"/>
  <c r="AP400" i="3" s="1"/>
  <c r="AQ401" i="3"/>
  <c r="AR401" i="3"/>
  <c r="AS401" i="3"/>
  <c r="AP401" i="3" s="1"/>
  <c r="AQ402" i="3"/>
  <c r="AR402" i="3"/>
  <c r="AS402" i="3"/>
  <c r="AP402" i="3" s="1"/>
  <c r="AQ403" i="3"/>
  <c r="AR403" i="3"/>
  <c r="AS403" i="3"/>
  <c r="AP403" i="3" s="1"/>
  <c r="AQ404" i="3"/>
  <c r="AR404" i="3"/>
  <c r="AS404" i="3"/>
  <c r="AP404" i="3" s="1"/>
  <c r="AQ405" i="3"/>
  <c r="AR405" i="3"/>
  <c r="AS405" i="3"/>
  <c r="AP405" i="3" s="1"/>
  <c r="AQ406" i="3"/>
  <c r="AR406" i="3"/>
  <c r="AS406" i="3"/>
  <c r="AP406" i="3" s="1"/>
  <c r="AQ407" i="3"/>
  <c r="AR407" i="3"/>
  <c r="AS407" i="3"/>
  <c r="AP407" i="3" s="1"/>
  <c r="AQ408" i="3"/>
  <c r="AR408" i="3"/>
  <c r="AS408" i="3"/>
  <c r="AP408" i="3" s="1"/>
  <c r="AQ409" i="3"/>
  <c r="AR409" i="3"/>
  <c r="AS409" i="3"/>
  <c r="AP409" i="3" s="1"/>
  <c r="AQ410" i="3"/>
  <c r="AR410" i="3"/>
  <c r="AS410" i="3"/>
  <c r="AP410" i="3" s="1"/>
  <c r="AQ411" i="3"/>
  <c r="AR411" i="3"/>
  <c r="AS411" i="3"/>
  <c r="AP411" i="3" s="1"/>
  <c r="AQ412" i="3"/>
  <c r="AR412" i="3"/>
  <c r="AS412" i="3"/>
  <c r="AP412" i="3" s="1"/>
  <c r="AQ413" i="3"/>
  <c r="AR413" i="3"/>
  <c r="AS413" i="3"/>
  <c r="AP413" i="3" s="1"/>
  <c r="AQ414" i="3"/>
  <c r="AR414" i="3"/>
  <c r="AS414" i="3"/>
  <c r="AP414" i="3" s="1"/>
  <c r="AS415" i="3"/>
  <c r="AP415" i="3" s="1"/>
  <c r="AQ416" i="3"/>
  <c r="AS416" i="3"/>
  <c r="AP416" i="3" s="1"/>
  <c r="AQ417" i="3"/>
  <c r="AS417" i="3"/>
  <c r="AP417" i="3" s="1"/>
  <c r="AQ418" i="3"/>
  <c r="AS418" i="3"/>
  <c r="AP418" i="3" s="1"/>
  <c r="AQ419" i="3"/>
  <c r="AS419" i="3"/>
  <c r="AP419" i="3" s="1"/>
  <c r="AQ420" i="3"/>
  <c r="AS420" i="3"/>
  <c r="AP420" i="3" s="1"/>
  <c r="AQ421" i="3"/>
  <c r="AS421" i="3"/>
  <c r="AP421" i="3" s="1"/>
  <c r="AQ422" i="3"/>
  <c r="AR422" i="3"/>
  <c r="AS422" i="3"/>
  <c r="AP422" i="3" s="1"/>
  <c r="AQ423" i="3"/>
  <c r="AR423" i="3"/>
  <c r="AS423" i="3"/>
  <c r="AP423" i="3" s="1"/>
  <c r="AQ424" i="3"/>
  <c r="AR424" i="3"/>
  <c r="AS424" i="3"/>
  <c r="AP424" i="3" s="1"/>
  <c r="AQ425" i="3"/>
  <c r="AR425" i="3"/>
  <c r="AS425" i="3"/>
  <c r="AP425" i="3" s="1"/>
  <c r="AQ426" i="3"/>
  <c r="AR426" i="3"/>
  <c r="AS426" i="3"/>
  <c r="AP426" i="3" s="1"/>
  <c r="AQ427" i="3"/>
  <c r="AR427" i="3"/>
  <c r="AS427" i="3"/>
  <c r="AP427" i="3" s="1"/>
  <c r="AQ428" i="3"/>
  <c r="AR428" i="3"/>
  <c r="AS428" i="3"/>
  <c r="AP428" i="3" s="1"/>
  <c r="AQ429" i="3"/>
  <c r="AR429" i="3"/>
  <c r="AS429" i="3"/>
  <c r="AP429" i="3" s="1"/>
  <c r="AQ430" i="3"/>
  <c r="AR430" i="3"/>
  <c r="AS430" i="3"/>
  <c r="AP430" i="3" s="1"/>
  <c r="AQ431" i="3"/>
  <c r="AR431" i="3"/>
  <c r="AS431" i="3"/>
  <c r="AP431" i="3" s="1"/>
  <c r="AQ432" i="3"/>
  <c r="AR432" i="3"/>
  <c r="AS432" i="3"/>
  <c r="AP432" i="3" s="1"/>
  <c r="AQ433" i="3"/>
  <c r="AR433" i="3"/>
  <c r="AS433" i="3"/>
  <c r="AP433" i="3" s="1"/>
  <c r="AQ434" i="3"/>
  <c r="AR434" i="3"/>
  <c r="AS434" i="3"/>
  <c r="AP434" i="3" s="1"/>
  <c r="AQ435" i="3"/>
  <c r="AR435" i="3"/>
  <c r="AS435" i="3"/>
  <c r="AP435" i="3" s="1"/>
  <c r="AQ436" i="3"/>
  <c r="AR436" i="3"/>
  <c r="AS436" i="3"/>
  <c r="AP436" i="3" s="1"/>
  <c r="AQ437" i="3"/>
  <c r="AR437" i="3"/>
  <c r="AS437" i="3"/>
  <c r="AP437" i="3" s="1"/>
  <c r="AQ438" i="3"/>
  <c r="AR438" i="3"/>
  <c r="AS438" i="3"/>
  <c r="AP438" i="3" s="1"/>
  <c r="AQ439" i="3"/>
  <c r="AR439" i="3"/>
  <c r="AS439" i="3"/>
  <c r="AP439" i="3" s="1"/>
  <c r="AQ440" i="3"/>
  <c r="AR440" i="3"/>
  <c r="AS440" i="3"/>
  <c r="AP440" i="3" s="1"/>
  <c r="AQ441" i="3"/>
  <c r="AR441" i="3"/>
  <c r="AS441" i="3"/>
  <c r="AP441" i="3" s="1"/>
  <c r="AQ442" i="3"/>
  <c r="AR442" i="3"/>
  <c r="AS442" i="3"/>
  <c r="AP442" i="3" s="1"/>
  <c r="AQ443" i="3"/>
  <c r="AR443" i="3"/>
  <c r="AS443" i="3"/>
  <c r="AP443" i="3" s="1"/>
  <c r="AQ444" i="3"/>
  <c r="AR444" i="3"/>
  <c r="AS444" i="3"/>
  <c r="AP444" i="3" s="1"/>
  <c r="AQ445" i="3"/>
  <c r="AR445" i="3"/>
  <c r="AS445" i="3"/>
  <c r="AP445" i="3" s="1"/>
  <c r="AQ446" i="3"/>
  <c r="AR446" i="3"/>
  <c r="AS446" i="3"/>
  <c r="AP446" i="3" s="1"/>
  <c r="AQ447" i="3"/>
  <c r="AR447" i="3"/>
  <c r="AS447" i="3"/>
  <c r="AP447" i="3" s="1"/>
  <c r="AQ448" i="3"/>
  <c r="AR448" i="3"/>
  <c r="AS448" i="3"/>
  <c r="AP448" i="3" s="1"/>
  <c r="AQ449" i="3"/>
  <c r="AR449" i="3"/>
  <c r="AS449" i="3"/>
  <c r="AP449" i="3" s="1"/>
  <c r="AQ450" i="3"/>
  <c r="AR450" i="3"/>
  <c r="AS450" i="3"/>
  <c r="AP450" i="3" s="1"/>
  <c r="AQ451" i="3"/>
  <c r="AR451" i="3"/>
  <c r="AS451" i="3"/>
  <c r="AP451" i="3" s="1"/>
  <c r="AQ452" i="3"/>
  <c r="AR452" i="3"/>
  <c r="AS452" i="3"/>
  <c r="AP452" i="3" s="1"/>
  <c r="AQ453" i="3"/>
  <c r="AR453" i="3"/>
  <c r="AS453" i="3"/>
  <c r="AP453" i="3" s="1"/>
  <c r="AQ454" i="3"/>
  <c r="AR454" i="3"/>
  <c r="AS454" i="3"/>
  <c r="AP454" i="3" s="1"/>
  <c r="AQ455" i="3"/>
  <c r="AR455" i="3"/>
  <c r="AS455" i="3"/>
  <c r="AP455" i="3" s="1"/>
  <c r="AQ456" i="3"/>
  <c r="AR456" i="3"/>
  <c r="AS456" i="3"/>
  <c r="AP456" i="3" s="1"/>
  <c r="AQ457" i="3"/>
  <c r="AR457" i="3"/>
  <c r="AS457" i="3"/>
  <c r="AP457" i="3" s="1"/>
  <c r="AQ458" i="3"/>
  <c r="AR458" i="3"/>
  <c r="AS458" i="3"/>
  <c r="AP458" i="3" s="1"/>
  <c r="AQ459" i="3"/>
  <c r="AR459" i="3"/>
  <c r="AS459" i="3"/>
  <c r="AP459" i="3" s="1"/>
  <c r="AQ460" i="3"/>
  <c r="AR460" i="3"/>
  <c r="AS460" i="3"/>
  <c r="AP460" i="3" s="1"/>
  <c r="AQ461" i="3"/>
  <c r="AR461" i="3"/>
  <c r="AS461" i="3"/>
  <c r="AP461" i="3" s="1"/>
  <c r="AQ462" i="3"/>
  <c r="AR462" i="3"/>
  <c r="AS462" i="3"/>
  <c r="AP462" i="3" s="1"/>
  <c r="AQ463" i="3"/>
  <c r="AR463" i="3"/>
  <c r="AS463" i="3"/>
  <c r="AP463" i="3" s="1"/>
  <c r="AQ464" i="3"/>
  <c r="AR464" i="3"/>
  <c r="AS464" i="3"/>
  <c r="AP464" i="3" s="1"/>
  <c r="AQ465" i="3"/>
  <c r="AR465" i="3"/>
  <c r="AS465" i="3"/>
  <c r="AP465" i="3" s="1"/>
  <c r="AQ466" i="3"/>
  <c r="AR466" i="3"/>
  <c r="AS466" i="3"/>
  <c r="AP466" i="3" s="1"/>
  <c r="AQ467" i="3"/>
  <c r="AR467" i="3"/>
  <c r="AS467" i="3"/>
  <c r="AP467" i="3" s="1"/>
  <c r="AQ468" i="3"/>
  <c r="AR468" i="3"/>
  <c r="AS468" i="3"/>
  <c r="AP468" i="3" s="1"/>
  <c r="AS469" i="3"/>
  <c r="AP469" i="3" s="1"/>
  <c r="AQ470" i="3"/>
  <c r="AR470" i="3"/>
  <c r="AS470" i="3"/>
  <c r="AP470" i="3" s="1"/>
  <c r="AQ471" i="3"/>
  <c r="AR471" i="3"/>
  <c r="AS471" i="3"/>
  <c r="AP471" i="3" s="1"/>
  <c r="AQ472" i="3"/>
  <c r="AR472" i="3"/>
  <c r="AS472" i="3"/>
  <c r="AP472" i="3" s="1"/>
  <c r="AQ473" i="3"/>
  <c r="AR473" i="3"/>
  <c r="AS473" i="3"/>
  <c r="AP473" i="3" s="1"/>
  <c r="AQ474" i="3"/>
  <c r="AR474" i="3"/>
  <c r="AS474" i="3"/>
  <c r="AP474" i="3" s="1"/>
  <c r="AQ475" i="3"/>
  <c r="AR475" i="3"/>
  <c r="AS475" i="3"/>
  <c r="AP475" i="3" s="1"/>
  <c r="AQ476" i="3"/>
  <c r="AR476" i="3"/>
  <c r="AS476" i="3"/>
  <c r="AP476" i="3" s="1"/>
  <c r="AQ477" i="3"/>
  <c r="AR477" i="3"/>
  <c r="AS477" i="3"/>
  <c r="AP477" i="3" s="1"/>
  <c r="AQ478" i="3"/>
  <c r="AR478" i="3"/>
  <c r="AS478" i="3"/>
  <c r="AP478" i="3" s="1"/>
  <c r="AQ479" i="3"/>
  <c r="AR479" i="3"/>
  <c r="AS479" i="3"/>
  <c r="AP479" i="3" s="1"/>
  <c r="AQ480" i="3"/>
  <c r="AR480" i="3"/>
  <c r="AS480" i="3"/>
  <c r="AP480" i="3" s="1"/>
  <c r="AQ481" i="3"/>
  <c r="AR481" i="3"/>
  <c r="AS481" i="3"/>
  <c r="AP481" i="3" s="1"/>
  <c r="AQ482" i="3"/>
  <c r="AR482" i="3"/>
  <c r="AS482" i="3"/>
  <c r="AP482" i="3" s="1"/>
  <c r="AQ483" i="3"/>
  <c r="AR483" i="3"/>
  <c r="AS483" i="3"/>
  <c r="AP483" i="3" s="1"/>
  <c r="AQ484" i="3"/>
  <c r="AR484" i="3"/>
  <c r="AS484" i="3"/>
  <c r="AP484" i="3" s="1"/>
  <c r="AQ485" i="3"/>
  <c r="AR485" i="3"/>
  <c r="AS485" i="3"/>
  <c r="AP485" i="3" s="1"/>
  <c r="AQ486" i="3"/>
  <c r="AR486" i="3"/>
  <c r="AS486" i="3"/>
  <c r="AP486" i="3" s="1"/>
  <c r="AQ487" i="3"/>
  <c r="AR487" i="3"/>
  <c r="AS487" i="3"/>
  <c r="AP487" i="3" s="1"/>
  <c r="AQ488" i="3"/>
  <c r="AR488" i="3"/>
  <c r="AS488" i="3"/>
  <c r="AP488" i="3" s="1"/>
  <c r="AQ489" i="3"/>
  <c r="AR489" i="3"/>
  <c r="AS489" i="3"/>
  <c r="AP489" i="3" s="1"/>
  <c r="AQ490" i="3"/>
  <c r="AR490" i="3"/>
  <c r="AS490" i="3"/>
  <c r="AP490" i="3" s="1"/>
  <c r="AQ491" i="3"/>
  <c r="AR491" i="3"/>
  <c r="AS491" i="3"/>
  <c r="AP491" i="3" s="1"/>
  <c r="AQ492" i="3"/>
  <c r="AR492" i="3"/>
  <c r="AS492" i="3"/>
  <c r="AP492" i="3" s="1"/>
  <c r="AQ493" i="3"/>
  <c r="AR493" i="3"/>
  <c r="AS493" i="3"/>
  <c r="AP493" i="3" s="1"/>
  <c r="AQ494" i="3"/>
  <c r="AR494" i="3"/>
  <c r="AS494" i="3"/>
  <c r="AP494" i="3" s="1"/>
  <c r="AQ495" i="3"/>
  <c r="AR495" i="3"/>
  <c r="AS495" i="3"/>
  <c r="AP495" i="3" s="1"/>
  <c r="AQ496" i="3"/>
  <c r="AR496" i="3"/>
  <c r="AS496" i="3"/>
  <c r="AP496" i="3" s="1"/>
  <c r="AQ497" i="3"/>
  <c r="AR497" i="3"/>
  <c r="AS497" i="3"/>
  <c r="AP497" i="3" s="1"/>
  <c r="AQ498" i="3"/>
  <c r="AR498" i="3"/>
  <c r="AS498" i="3"/>
  <c r="AP498" i="3" s="1"/>
  <c r="AQ507" i="3"/>
  <c r="AQ509" i="3"/>
  <c r="AR509" i="3"/>
  <c r="AR510" i="3"/>
  <c r="AR511" i="3"/>
  <c r="AQ512" i="3"/>
  <c r="AR512" i="3"/>
  <c r="AR514" i="3"/>
  <c r="AR515" i="3"/>
  <c r="AR516" i="3"/>
  <c r="AR517" i="3"/>
  <c r="AQ518" i="3"/>
  <c r="AR518" i="3"/>
  <c r="AR519" i="3"/>
  <c r="AR520" i="3"/>
  <c r="AR521" i="3"/>
  <c r="AQ522" i="3"/>
  <c r="AR522" i="3"/>
  <c r="AS522" i="3"/>
  <c r="AP522" i="3" s="1"/>
  <c r="AQ523" i="3"/>
  <c r="AR523" i="3"/>
  <c r="AS523" i="3"/>
  <c r="AP523" i="3" s="1"/>
  <c r="AQ524" i="3"/>
  <c r="AR524" i="3"/>
  <c r="AS524" i="3"/>
  <c r="AP524" i="3" s="1"/>
  <c r="AQ525" i="3"/>
  <c r="AR525" i="3"/>
  <c r="AS525" i="3"/>
  <c r="AP525" i="3" s="1"/>
  <c r="CF22" i="2" l="1"/>
  <c r="CE23" i="2" a="1"/>
  <c r="CE23" i="2" s="1"/>
  <c r="AO526" i="3"/>
  <c r="CF23" i="2" l="1"/>
  <c r="CE24" i="2" a="1"/>
  <c r="CE24" i="2" s="1"/>
  <c r="B106" i="3"/>
  <c r="CF24" i="2" l="1"/>
  <c r="CE25" i="2" a="1"/>
  <c r="CE25" i="2" s="1"/>
  <c r="CB103" i="2"/>
  <c r="V153" i="2"/>
  <c r="AG153" i="2"/>
  <c r="CF25" i="2" l="1"/>
  <c r="CE26" i="2" a="1"/>
  <c r="CE26" i="2" s="1"/>
  <c r="CB153" i="2"/>
  <c r="K153" i="2"/>
  <c r="J153" i="2"/>
  <c r="B514" i="3"/>
  <c r="B515" i="3"/>
  <c r="B516" i="3"/>
  <c r="B517" i="3"/>
  <c r="B518" i="3"/>
  <c r="B519" i="3"/>
  <c r="B520" i="3"/>
  <c r="B521" i="3"/>
  <c r="D514" i="3"/>
  <c r="CF26" i="2" l="1"/>
  <c r="CE27" i="2" a="1"/>
  <c r="CE27" i="2" s="1"/>
  <c r="D512" i="4"/>
  <c r="D513" i="4"/>
  <c r="D514" i="4"/>
  <c r="D515" i="4"/>
  <c r="D516" i="4"/>
  <c r="D517" i="4"/>
  <c r="AV510" i="2"/>
  <c r="K510" i="2"/>
  <c r="V510" i="2"/>
  <c r="AG510" i="2"/>
  <c r="BF510" i="2"/>
  <c r="BG510" i="2"/>
  <c r="BH510" i="2"/>
  <c r="BI510" i="2"/>
  <c r="BJ510" i="2"/>
  <c r="BL510" i="2"/>
  <c r="BM510" i="2"/>
  <c r="BN510" i="2"/>
  <c r="BO510" i="2"/>
  <c r="BP510" i="2"/>
  <c r="BQ510" i="2"/>
  <c r="BR510" i="2"/>
  <c r="BS510" i="2"/>
  <c r="BT510" i="2"/>
  <c r="BU510" i="2"/>
  <c r="BW510" i="2"/>
  <c r="BX510" i="2" s="1"/>
  <c r="AN514" i="3"/>
  <c r="G512" i="4"/>
  <c r="J512" i="4"/>
  <c r="V511" i="2"/>
  <c r="AH512" i="4" s="1"/>
  <c r="AG511" i="2"/>
  <c r="BF511" i="2"/>
  <c r="BG511" i="2"/>
  <c r="BH511" i="2"/>
  <c r="BI511" i="2"/>
  <c r="BJ511" i="2"/>
  <c r="BL511" i="2"/>
  <c r="BM511" i="2"/>
  <c r="BN511" i="2"/>
  <c r="BO511" i="2"/>
  <c r="BP511" i="2"/>
  <c r="BQ511" i="2"/>
  <c r="BR511" i="2"/>
  <c r="BS511" i="2"/>
  <c r="BT511" i="2"/>
  <c r="BU511" i="2"/>
  <c r="BW511" i="2"/>
  <c r="BX511" i="2"/>
  <c r="G513" i="4"/>
  <c r="K512" i="2"/>
  <c r="V512" i="2"/>
  <c r="AG512" i="2"/>
  <c r="AI513" i="4" s="1"/>
  <c r="BF512" i="2"/>
  <c r="BG512" i="2"/>
  <c r="BH512" i="2"/>
  <c r="BI512" i="2"/>
  <c r="BJ512" i="2"/>
  <c r="BL512" i="2"/>
  <c r="BM512" i="2"/>
  <c r="BN512" i="2"/>
  <c r="BO512" i="2"/>
  <c r="BP512" i="2"/>
  <c r="BQ512" i="2"/>
  <c r="BR512" i="2"/>
  <c r="BS512" i="2"/>
  <c r="BT512" i="2"/>
  <c r="BU512" i="2"/>
  <c r="BW512" i="2"/>
  <c r="BX512" i="2" s="1"/>
  <c r="C514" i="4"/>
  <c r="BP514" i="4" s="1"/>
  <c r="J516" i="3"/>
  <c r="I514" i="4"/>
  <c r="V513" i="2"/>
  <c r="AH514" i="4" s="1"/>
  <c r="AG513" i="2"/>
  <c r="AI514" i="4" s="1"/>
  <c r="BF513" i="2"/>
  <c r="BG513" i="2"/>
  <c r="BH513" i="2"/>
  <c r="BI513" i="2"/>
  <c r="BJ513" i="2"/>
  <c r="BL513" i="2"/>
  <c r="BM513" i="2"/>
  <c r="BN513" i="2"/>
  <c r="BO513" i="2"/>
  <c r="BP513" i="2"/>
  <c r="BQ513" i="2"/>
  <c r="BR513" i="2"/>
  <c r="BS513" i="2"/>
  <c r="BT513" i="2"/>
  <c r="BU513" i="2"/>
  <c r="BW513" i="2"/>
  <c r="BX513" i="2" s="1"/>
  <c r="C515" i="4"/>
  <c r="BP515" i="4" s="1"/>
  <c r="D517" i="3"/>
  <c r="K514" i="2"/>
  <c r="V514" i="2"/>
  <c r="AH515" i="4" s="1"/>
  <c r="AG514" i="2"/>
  <c r="AI515" i="4" s="1"/>
  <c r="BF514" i="2"/>
  <c r="BG514" i="2"/>
  <c r="BH514" i="2"/>
  <c r="BI514" i="2"/>
  <c r="BJ514" i="2"/>
  <c r="BL514" i="2"/>
  <c r="BM514" i="2"/>
  <c r="BN514" i="2"/>
  <c r="BO514" i="2"/>
  <c r="BP514" i="2"/>
  <c r="BQ514" i="2"/>
  <c r="BR514" i="2"/>
  <c r="BS514" i="2"/>
  <c r="BT514" i="2"/>
  <c r="BU514" i="2"/>
  <c r="BW514" i="2"/>
  <c r="BX514" i="2" s="1"/>
  <c r="D518" i="3"/>
  <c r="I516" i="4"/>
  <c r="J516" i="4"/>
  <c r="V515" i="2"/>
  <c r="AH516" i="4" s="1"/>
  <c r="AG515" i="2"/>
  <c r="AI516" i="4" s="1"/>
  <c r="BF515" i="2"/>
  <c r="BG515" i="2"/>
  <c r="BH515" i="2"/>
  <c r="BI515" i="2"/>
  <c r="BJ515" i="2"/>
  <c r="BL515" i="2"/>
  <c r="BM515" i="2"/>
  <c r="BN515" i="2"/>
  <c r="BO515" i="2"/>
  <c r="BP515" i="2"/>
  <c r="BQ515" i="2"/>
  <c r="BR515" i="2"/>
  <c r="BS515" i="2"/>
  <c r="BT515" i="2"/>
  <c r="BU515" i="2"/>
  <c r="BW515" i="2"/>
  <c r="BX515" i="2"/>
  <c r="K516" i="2"/>
  <c r="V516" i="2"/>
  <c r="AH517" i="4" s="1"/>
  <c r="AG516" i="2"/>
  <c r="AI517" i="4" s="1"/>
  <c r="BF516" i="2"/>
  <c r="BG516" i="2"/>
  <c r="BH516" i="2"/>
  <c r="BI516" i="2"/>
  <c r="BJ516" i="2"/>
  <c r="BL516" i="2"/>
  <c r="BM516" i="2"/>
  <c r="BN516" i="2"/>
  <c r="BO516" i="2"/>
  <c r="BP516" i="2"/>
  <c r="BQ516" i="2"/>
  <c r="BR516" i="2"/>
  <c r="BS516" i="2"/>
  <c r="BT516" i="2"/>
  <c r="BU516" i="2"/>
  <c r="BW516" i="2"/>
  <c r="BX516" i="2" s="1"/>
  <c r="J520" i="3"/>
  <c r="G518" i="4"/>
  <c r="V517" i="2"/>
  <c r="AH518" i="4" s="1"/>
  <c r="AG517" i="2"/>
  <c r="AI518" i="4" s="1"/>
  <c r="BF517" i="2"/>
  <c r="BG517" i="2"/>
  <c r="BH517" i="2"/>
  <c r="BI517" i="2"/>
  <c r="BJ517" i="2"/>
  <c r="BL517" i="2"/>
  <c r="BM517" i="2"/>
  <c r="BN517" i="2"/>
  <c r="BO517" i="2"/>
  <c r="BP517" i="2"/>
  <c r="BQ517" i="2"/>
  <c r="BR517" i="2"/>
  <c r="BS517" i="2"/>
  <c r="BT517" i="2"/>
  <c r="BU517" i="2"/>
  <c r="BW517" i="2"/>
  <c r="BX517" i="2"/>
  <c r="D521" i="3"/>
  <c r="H519" i="4"/>
  <c r="I519" i="4"/>
  <c r="J518" i="2"/>
  <c r="V518" i="2"/>
  <c r="AG518" i="2"/>
  <c r="AI519" i="4" s="1"/>
  <c r="BF518" i="2"/>
  <c r="BG518" i="2"/>
  <c r="BH518" i="2"/>
  <c r="BI518" i="2"/>
  <c r="BJ518" i="2"/>
  <c r="BL518" i="2"/>
  <c r="BM518" i="2"/>
  <c r="BN518" i="2"/>
  <c r="BO518" i="2"/>
  <c r="BP518" i="2"/>
  <c r="BQ518" i="2"/>
  <c r="BR518" i="2"/>
  <c r="BS518" i="2"/>
  <c r="BT518" i="2"/>
  <c r="BU518" i="2"/>
  <c r="BW518" i="2"/>
  <c r="BX518" i="2" s="1"/>
  <c r="BL522" i="3"/>
  <c r="F519" i="2"/>
  <c r="V519" i="2"/>
  <c r="AG519" i="2"/>
  <c r="AI520" i="4" s="1"/>
  <c r="BF519" i="2"/>
  <c r="BG519" i="2"/>
  <c r="BH519" i="2"/>
  <c r="BI519" i="2"/>
  <c r="BJ519" i="2"/>
  <c r="BL519" i="2"/>
  <c r="BM519" i="2"/>
  <c r="BN519" i="2"/>
  <c r="BO519" i="2"/>
  <c r="BP519" i="2"/>
  <c r="BQ519" i="2"/>
  <c r="BR519" i="2"/>
  <c r="BS519" i="2"/>
  <c r="BT519" i="2"/>
  <c r="BU519" i="2"/>
  <c r="BW519" i="2"/>
  <c r="BX519" i="2" s="1"/>
  <c r="BL523" i="3"/>
  <c r="F520" i="2"/>
  <c r="K520" i="2"/>
  <c r="J520" i="2"/>
  <c r="V520" i="2"/>
  <c r="AH521" i="4" s="1"/>
  <c r="AG520" i="2"/>
  <c r="AI521" i="4" s="1"/>
  <c r="BF520" i="2"/>
  <c r="BG520" i="2"/>
  <c r="BH520" i="2"/>
  <c r="BI520" i="2"/>
  <c r="BJ520" i="2"/>
  <c r="BL520" i="2"/>
  <c r="BM520" i="2"/>
  <c r="BN520" i="2"/>
  <c r="BO520" i="2"/>
  <c r="BP520" i="2"/>
  <c r="BQ520" i="2"/>
  <c r="BR520" i="2"/>
  <c r="BS520" i="2"/>
  <c r="BT520" i="2"/>
  <c r="BU520" i="2"/>
  <c r="BW520" i="2"/>
  <c r="BX520" i="2" s="1"/>
  <c r="E521" i="2"/>
  <c r="AE522" i="4" s="1"/>
  <c r="BL524" i="3"/>
  <c r="F521" i="2"/>
  <c r="K521" i="2"/>
  <c r="V521" i="2"/>
  <c r="AG521" i="2"/>
  <c r="AI522" i="4" s="1"/>
  <c r="BF521" i="2"/>
  <c r="BG521" i="2"/>
  <c r="BH521" i="2"/>
  <c r="BI521" i="2"/>
  <c r="BJ521" i="2"/>
  <c r="BL521" i="2"/>
  <c r="BM521" i="2"/>
  <c r="BN521" i="2"/>
  <c r="BO521" i="2"/>
  <c r="BP521" i="2"/>
  <c r="BQ521" i="2"/>
  <c r="BR521" i="2"/>
  <c r="BS521" i="2"/>
  <c r="BT521" i="2"/>
  <c r="BU521" i="2"/>
  <c r="BW521" i="2"/>
  <c r="BX521" i="2" s="1"/>
  <c r="BL525" i="3"/>
  <c r="F522" i="2"/>
  <c r="H523" i="4" s="1"/>
  <c r="J522" i="2"/>
  <c r="K522" i="2"/>
  <c r="V522" i="2"/>
  <c r="AH523" i="4" s="1"/>
  <c r="AG522" i="2"/>
  <c r="AI523" i="4" s="1"/>
  <c r="BF522" i="2"/>
  <c r="BG522" i="2"/>
  <c r="BH522" i="2"/>
  <c r="BI522" i="2"/>
  <c r="BJ522" i="2"/>
  <c r="BL522" i="2"/>
  <c r="BM522" i="2"/>
  <c r="BN522" i="2"/>
  <c r="BO522" i="2"/>
  <c r="BP522" i="2"/>
  <c r="BQ522" i="2"/>
  <c r="BR522" i="2"/>
  <c r="BS522" i="2"/>
  <c r="BT522" i="2"/>
  <c r="BU522" i="2"/>
  <c r="BW522" i="2"/>
  <c r="BX522" i="2" s="1"/>
  <c r="F523" i="2"/>
  <c r="K523" i="2"/>
  <c r="V523" i="2"/>
  <c r="AH524" i="4" s="1"/>
  <c r="AG523" i="2"/>
  <c r="AI524" i="4" s="1"/>
  <c r="BF523" i="2"/>
  <c r="BG523" i="2"/>
  <c r="BH523" i="2"/>
  <c r="BI523" i="2"/>
  <c r="BJ523" i="2"/>
  <c r="BL523" i="2"/>
  <c r="BM523" i="2"/>
  <c r="BN523" i="2"/>
  <c r="BO523" i="2"/>
  <c r="BP523" i="2"/>
  <c r="BQ523" i="2"/>
  <c r="BR523" i="2"/>
  <c r="BS523" i="2"/>
  <c r="BT523" i="2"/>
  <c r="BU523" i="2"/>
  <c r="BW523" i="2"/>
  <c r="BX523" i="2" s="1"/>
  <c r="F525" i="4"/>
  <c r="F524" i="2"/>
  <c r="K524" i="2"/>
  <c r="V524" i="2"/>
  <c r="AH525" i="4" s="1"/>
  <c r="AG524" i="2"/>
  <c r="AI525" i="4" s="1"/>
  <c r="BF524" i="2"/>
  <c r="BG524" i="2"/>
  <c r="BH524" i="2"/>
  <c r="BI524" i="2"/>
  <c r="BJ524" i="2"/>
  <c r="BL524" i="2"/>
  <c r="BM524" i="2"/>
  <c r="BN524" i="2"/>
  <c r="BO524" i="2"/>
  <c r="BP524" i="2"/>
  <c r="BQ524" i="2"/>
  <c r="BR524" i="2"/>
  <c r="BS524" i="2"/>
  <c r="BT524" i="2"/>
  <c r="BU524" i="2"/>
  <c r="BW524" i="2"/>
  <c r="BX524" i="2" s="1"/>
  <c r="AV525" i="2"/>
  <c r="F525" i="2"/>
  <c r="J525" i="2"/>
  <c r="V525" i="2"/>
  <c r="AG525" i="2"/>
  <c r="BF525" i="2"/>
  <c r="BG525" i="2"/>
  <c r="BH525" i="2"/>
  <c r="BI525" i="2"/>
  <c r="BJ525" i="2"/>
  <c r="BL525" i="2"/>
  <c r="BM525" i="2"/>
  <c r="BN525" i="2"/>
  <c r="BO525" i="2"/>
  <c r="BP525" i="2"/>
  <c r="BQ525" i="2"/>
  <c r="BR525" i="2"/>
  <c r="BS525" i="2"/>
  <c r="BT525" i="2"/>
  <c r="BU525" i="2"/>
  <c r="BW525" i="2"/>
  <c r="BX525" i="2" s="1"/>
  <c r="B513" i="3"/>
  <c r="C513" i="3"/>
  <c r="R513" i="3"/>
  <c r="AE513" i="3"/>
  <c r="AT513" i="3"/>
  <c r="AU513" i="3"/>
  <c r="BX513" i="3"/>
  <c r="CE513" i="3"/>
  <c r="CF513" i="3"/>
  <c r="R514" i="3"/>
  <c r="V514" i="3"/>
  <c r="Z514" i="3"/>
  <c r="AE514" i="3"/>
  <c r="AT514" i="3"/>
  <c r="AU514" i="3"/>
  <c r="BX514" i="3"/>
  <c r="CE514" i="3"/>
  <c r="CF514" i="3"/>
  <c r="R515" i="3"/>
  <c r="AE515" i="3"/>
  <c r="AT515" i="3"/>
  <c r="AU515" i="3"/>
  <c r="BX515" i="3"/>
  <c r="CE515" i="3"/>
  <c r="CF515" i="3"/>
  <c r="R516" i="3"/>
  <c r="AE516" i="3"/>
  <c r="AT516" i="3"/>
  <c r="AU516" i="3"/>
  <c r="BX516" i="3"/>
  <c r="CE516" i="3"/>
  <c r="CF516" i="3"/>
  <c r="R517" i="3"/>
  <c r="AE517" i="3"/>
  <c r="AT517" i="3"/>
  <c r="AU517" i="3"/>
  <c r="BX517" i="3"/>
  <c r="CE517" i="3"/>
  <c r="CF517" i="3"/>
  <c r="R518" i="3"/>
  <c r="V518" i="3"/>
  <c r="Z518" i="3"/>
  <c r="AE518" i="3"/>
  <c r="AT518" i="3"/>
  <c r="AU518" i="3"/>
  <c r="BX518" i="3"/>
  <c r="CE518" i="3"/>
  <c r="CF518" i="3"/>
  <c r="R519" i="3"/>
  <c r="AT519" i="3"/>
  <c r="AU519" i="3"/>
  <c r="BX519" i="3"/>
  <c r="CE519" i="3"/>
  <c r="CF519" i="3"/>
  <c r="R520" i="3"/>
  <c r="AT520" i="3"/>
  <c r="AU520" i="3"/>
  <c r="BX520" i="3"/>
  <c r="CE520" i="3"/>
  <c r="CF520" i="3"/>
  <c r="R521" i="3"/>
  <c r="AT521" i="3"/>
  <c r="AU521" i="3"/>
  <c r="BX521" i="3"/>
  <c r="CE521" i="3"/>
  <c r="CF521" i="3"/>
  <c r="B522" i="3"/>
  <c r="C522" i="3"/>
  <c r="D522" i="3"/>
  <c r="R522" i="3"/>
  <c r="V522" i="3"/>
  <c r="AG522" i="3" s="1"/>
  <c r="Z522" i="3"/>
  <c r="AB522" i="3" s="1"/>
  <c r="AC522" i="3" s="1"/>
  <c r="AE522" i="3"/>
  <c r="AT522" i="3"/>
  <c r="AU522" i="3"/>
  <c r="BX522" i="3"/>
  <c r="BZ522" i="3"/>
  <c r="CB522" i="3" s="1"/>
  <c r="CA522" i="3"/>
  <c r="CE522" i="3"/>
  <c r="CF522" i="3"/>
  <c r="B523" i="3"/>
  <c r="C523" i="3"/>
  <c r="R523" i="3"/>
  <c r="V523" i="3"/>
  <c r="CC523" i="3" s="1"/>
  <c r="Z523" i="3"/>
  <c r="AE523" i="3"/>
  <c r="AT523" i="3"/>
  <c r="AU523" i="3"/>
  <c r="BX523" i="3"/>
  <c r="BZ523" i="3"/>
  <c r="CB523" i="3" s="1"/>
  <c r="CA523" i="3"/>
  <c r="CE523" i="3"/>
  <c r="CF523" i="3"/>
  <c r="B524" i="3"/>
  <c r="C524" i="3"/>
  <c r="R524" i="3"/>
  <c r="V524" i="3"/>
  <c r="Z524" i="3"/>
  <c r="AE524" i="3"/>
  <c r="AT524" i="3"/>
  <c r="AU524" i="3"/>
  <c r="BX524" i="3"/>
  <c r="BZ524" i="3"/>
  <c r="CB524" i="3" s="1"/>
  <c r="CA524" i="3"/>
  <c r="CE524" i="3"/>
  <c r="CF524" i="3"/>
  <c r="B525" i="3"/>
  <c r="C525" i="3"/>
  <c r="R525" i="3"/>
  <c r="V525" i="3"/>
  <c r="Z525" i="3"/>
  <c r="AB525" i="3" s="1"/>
  <c r="AC525" i="3" s="1"/>
  <c r="AE525" i="3"/>
  <c r="AT525" i="3"/>
  <c r="AU525" i="3"/>
  <c r="BX525" i="3"/>
  <c r="BZ525" i="3"/>
  <c r="CB525" i="3" s="1"/>
  <c r="CA525" i="3"/>
  <c r="CE525" i="3"/>
  <c r="CF525" i="3"/>
  <c r="CH525" i="3"/>
  <c r="C512" i="4"/>
  <c r="BP512" i="4" s="1"/>
  <c r="H512" i="4"/>
  <c r="Y512" i="4"/>
  <c r="AG512" i="4"/>
  <c r="AI512" i="4"/>
  <c r="C513" i="4"/>
  <c r="BP513" i="4" s="1"/>
  <c r="F513" i="4"/>
  <c r="H513" i="4"/>
  <c r="Y513" i="4"/>
  <c r="AG513" i="4"/>
  <c r="AH513" i="4"/>
  <c r="F514" i="4"/>
  <c r="G514" i="4"/>
  <c r="H514" i="4"/>
  <c r="Y514" i="4"/>
  <c r="AG514" i="4"/>
  <c r="G515" i="4"/>
  <c r="H515" i="4"/>
  <c r="I515" i="4"/>
  <c r="Y515" i="4"/>
  <c r="AG515" i="4"/>
  <c r="G516" i="4"/>
  <c r="Y516" i="4"/>
  <c r="AG516" i="4"/>
  <c r="H517" i="4"/>
  <c r="Y517" i="4"/>
  <c r="AG517" i="4"/>
  <c r="C518" i="4"/>
  <c r="BP518" i="4" s="1"/>
  <c r="D518" i="4"/>
  <c r="J518" i="4"/>
  <c r="Y518" i="4"/>
  <c r="AG518" i="4"/>
  <c r="D519" i="4"/>
  <c r="G519" i="4"/>
  <c r="Y519" i="4"/>
  <c r="AG519" i="4"/>
  <c r="AH519" i="4"/>
  <c r="C520" i="4"/>
  <c r="BP520" i="4" s="1"/>
  <c r="D520" i="4"/>
  <c r="F520" i="4"/>
  <c r="G520" i="4"/>
  <c r="I520" i="4"/>
  <c r="J520" i="4"/>
  <c r="Y520" i="4"/>
  <c r="AG520" i="4"/>
  <c r="AH520" i="4"/>
  <c r="C521" i="4"/>
  <c r="BP521" i="4" s="1"/>
  <c r="D521" i="4"/>
  <c r="G521" i="4"/>
  <c r="I521" i="4"/>
  <c r="J521" i="4"/>
  <c r="Y521" i="4"/>
  <c r="AG521" i="4"/>
  <c r="C522" i="4"/>
  <c r="BP522" i="4" s="1"/>
  <c r="D522" i="4"/>
  <c r="G522" i="4"/>
  <c r="H522" i="4"/>
  <c r="I522" i="4"/>
  <c r="J522" i="4"/>
  <c r="Y522" i="4"/>
  <c r="AG522" i="4"/>
  <c r="AH522" i="4"/>
  <c r="C523" i="4"/>
  <c r="BP523" i="4" s="1"/>
  <c r="D523" i="4"/>
  <c r="F523" i="4"/>
  <c r="G523" i="4"/>
  <c r="I523" i="4"/>
  <c r="J523" i="4"/>
  <c r="Y523" i="4"/>
  <c r="AG523" i="4"/>
  <c r="C524" i="4"/>
  <c r="BP524" i="4" s="1"/>
  <c r="D524" i="4"/>
  <c r="G524" i="4"/>
  <c r="I524" i="4"/>
  <c r="J524" i="4"/>
  <c r="Y524" i="4"/>
  <c r="AG524" i="4"/>
  <c r="AJ524" i="4"/>
  <c r="AK524" i="4"/>
  <c r="C525" i="4"/>
  <c r="D525" i="4"/>
  <c r="G525" i="4"/>
  <c r="I525" i="4"/>
  <c r="Y525" i="4"/>
  <c r="AG525" i="4"/>
  <c r="AJ525" i="4"/>
  <c r="AK525" i="4"/>
  <c r="BV521" i="2" l="1"/>
  <c r="BK525" i="2"/>
  <c r="CF27" i="2"/>
  <c r="CE28" i="2" a="1"/>
  <c r="CE28" i="2" s="1"/>
  <c r="BK520" i="2"/>
  <c r="BP525" i="4"/>
  <c r="DF526" i="4"/>
  <c r="BK522" i="2"/>
  <c r="BV517" i="2"/>
  <c r="BV513" i="2"/>
  <c r="BE525" i="2"/>
  <c r="CB525" i="2"/>
  <c r="AZ525" i="2" s="1"/>
  <c r="BA525" i="2" s="1"/>
  <c r="BB525" i="2" s="1"/>
  <c r="BE523" i="2"/>
  <c r="CB523" i="2"/>
  <c r="AZ523" i="2" s="1"/>
  <c r="BA523" i="2" s="1"/>
  <c r="BB523" i="2" s="1"/>
  <c r="AY522" i="2"/>
  <c r="BE522" i="2"/>
  <c r="CB522" i="2"/>
  <c r="AZ522" i="2" s="1"/>
  <c r="BA522" i="2" s="1"/>
  <c r="BB522" i="2" s="1"/>
  <c r="J524" i="3"/>
  <c r="BE521" i="2"/>
  <c r="CB521" i="2"/>
  <c r="AZ521" i="2" s="1"/>
  <c r="BA521" i="2" s="1"/>
  <c r="BB521" i="2" s="1"/>
  <c r="BE520" i="2"/>
  <c r="CB520" i="2"/>
  <c r="CD520" i="2" s="1"/>
  <c r="H520" i="4"/>
  <c r="BE519" i="2"/>
  <c r="CB519" i="2"/>
  <c r="AZ519" i="2" s="1"/>
  <c r="BA519" i="2" s="1"/>
  <c r="BB519" i="2" s="1"/>
  <c r="AY524" i="2"/>
  <c r="BE524" i="2"/>
  <c r="CB524" i="2"/>
  <c r="AZ524" i="2" s="1"/>
  <c r="BA524" i="2" s="1"/>
  <c r="BB524" i="2" s="1"/>
  <c r="BK516" i="2"/>
  <c r="BK512" i="2"/>
  <c r="F522" i="4"/>
  <c r="H518" i="4"/>
  <c r="F516" i="4"/>
  <c r="F515" i="4"/>
  <c r="J514" i="4"/>
  <c r="J513" i="4"/>
  <c r="I512" i="4"/>
  <c r="AG514" i="3"/>
  <c r="CA514" i="3" s="1"/>
  <c r="AG518" i="3"/>
  <c r="CA518" i="3" s="1"/>
  <c r="J525" i="4"/>
  <c r="I513" i="4"/>
  <c r="BK518" i="2"/>
  <c r="AY518" i="2"/>
  <c r="J521" i="3"/>
  <c r="BL520" i="3"/>
  <c r="AY516" i="2"/>
  <c r="J519" i="3"/>
  <c r="BK515" i="2"/>
  <c r="BL516" i="3"/>
  <c r="BV512" i="2"/>
  <c r="AY512" i="2"/>
  <c r="J515" i="3"/>
  <c r="BK510" i="2"/>
  <c r="AY510" i="2"/>
  <c r="J513" i="3"/>
  <c r="AY523" i="2"/>
  <c r="AY520" i="2"/>
  <c r="J523" i="3"/>
  <c r="BK524" i="2"/>
  <c r="CD522" i="2"/>
  <c r="J522" i="3"/>
  <c r="AY515" i="2"/>
  <c r="J518" i="3"/>
  <c r="BK514" i="2"/>
  <c r="AY514" i="2"/>
  <c r="J517" i="3"/>
  <c r="BL515" i="3"/>
  <c r="AY511" i="2"/>
  <c r="J514" i="3"/>
  <c r="BL518" i="3"/>
  <c r="BL517" i="3"/>
  <c r="C516" i="4"/>
  <c r="BP516" i="4" s="1"/>
  <c r="H524" i="4"/>
  <c r="H521" i="4"/>
  <c r="BK519" i="2"/>
  <c r="BL521" i="3"/>
  <c r="BL519" i="3"/>
  <c r="BL514" i="3"/>
  <c r="BV510" i="2"/>
  <c r="BL513" i="3"/>
  <c r="CD518" i="3"/>
  <c r="AG523" i="3"/>
  <c r="CD514" i="3"/>
  <c r="CD522" i="3"/>
  <c r="CD525" i="3"/>
  <c r="AB518" i="3"/>
  <c r="AD525" i="3"/>
  <c r="AH524" i="3"/>
  <c r="AK524" i="3" s="1"/>
  <c r="AH514" i="3"/>
  <c r="AK514" i="3" s="1"/>
  <c r="AB514" i="3"/>
  <c r="AG524" i="3"/>
  <c r="CC524" i="3"/>
  <c r="AH522" i="3"/>
  <c r="AK522" i="3" s="1"/>
  <c r="AH518" i="3"/>
  <c r="AK518" i="3" s="1"/>
  <c r="F524" i="4"/>
  <c r="BL524" i="4"/>
  <c r="CU524" i="4"/>
  <c r="DI524" i="4"/>
  <c r="BS524" i="4"/>
  <c r="CG524" i="4"/>
  <c r="CN524" i="4"/>
  <c r="DB524" i="4"/>
  <c r="BZ524" i="4"/>
  <c r="AV521" i="2"/>
  <c r="BL522" i="4"/>
  <c r="BS522" i="4"/>
  <c r="CG522" i="4"/>
  <c r="DB522" i="4"/>
  <c r="BZ522" i="4"/>
  <c r="CU522" i="4"/>
  <c r="DI522" i="4"/>
  <c r="CN522" i="4"/>
  <c r="AV520" i="2"/>
  <c r="CG521" i="4"/>
  <c r="CU521" i="4"/>
  <c r="BZ521" i="4"/>
  <c r="BS521" i="4"/>
  <c r="CN521" i="4"/>
  <c r="DI521" i="4"/>
  <c r="BL521" i="4"/>
  <c r="DB521" i="4"/>
  <c r="AN522" i="3"/>
  <c r="BS519" i="4"/>
  <c r="CN519" i="4"/>
  <c r="DB519" i="4"/>
  <c r="CG519" i="4"/>
  <c r="CU519" i="4"/>
  <c r="DI519" i="4"/>
  <c r="BL519" i="4"/>
  <c r="BZ519" i="4"/>
  <c r="C521" i="3"/>
  <c r="AV516" i="2"/>
  <c r="D519" i="3"/>
  <c r="CG515" i="4"/>
  <c r="CU515" i="4"/>
  <c r="DI515" i="4"/>
  <c r="BL515" i="4"/>
  <c r="BZ515" i="4"/>
  <c r="BS515" i="4"/>
  <c r="CN515" i="4"/>
  <c r="DB515" i="4"/>
  <c r="C517" i="3"/>
  <c r="AV512" i="2"/>
  <c r="D515" i="3"/>
  <c r="BS511" i="4"/>
  <c r="CN511" i="4"/>
  <c r="DB511" i="4"/>
  <c r="CG511" i="4"/>
  <c r="CU511" i="4"/>
  <c r="DI511" i="4"/>
  <c r="BL511" i="4"/>
  <c r="BZ511" i="4"/>
  <c r="DI525" i="4"/>
  <c r="CG525" i="4"/>
  <c r="CU525" i="4"/>
  <c r="DB525" i="4"/>
  <c r="BS525" i="4"/>
  <c r="BZ525" i="4"/>
  <c r="BL525" i="4"/>
  <c r="CN525" i="4"/>
  <c r="CG517" i="4"/>
  <c r="CU517" i="4"/>
  <c r="DI517" i="4"/>
  <c r="C519" i="3"/>
  <c r="BL517" i="4"/>
  <c r="BZ517" i="4"/>
  <c r="BS517" i="4"/>
  <c r="CN517" i="4"/>
  <c r="DB517" i="4"/>
  <c r="BL513" i="4"/>
  <c r="BZ513" i="4"/>
  <c r="BS513" i="4"/>
  <c r="CN513" i="4"/>
  <c r="DB513" i="4"/>
  <c r="C515" i="3"/>
  <c r="CG513" i="4"/>
  <c r="CU513" i="4"/>
  <c r="DI513" i="4"/>
  <c r="BS523" i="4"/>
  <c r="BZ523" i="4"/>
  <c r="BL523" i="4"/>
  <c r="CN523" i="4"/>
  <c r="DI523" i="4"/>
  <c r="CG523" i="4"/>
  <c r="CU523" i="4"/>
  <c r="DB523" i="4"/>
  <c r="BL520" i="4"/>
  <c r="CU520" i="4"/>
  <c r="DI520" i="4"/>
  <c r="CN520" i="4"/>
  <c r="CG520" i="4"/>
  <c r="DB520" i="4"/>
  <c r="BS520" i="4"/>
  <c r="BZ520" i="4"/>
  <c r="AV517" i="2"/>
  <c r="D520" i="3"/>
  <c r="CG516" i="4"/>
  <c r="BZ516" i="4"/>
  <c r="BL516" i="4"/>
  <c r="BS516" i="4"/>
  <c r="DB516" i="4"/>
  <c r="DI516" i="4"/>
  <c r="C518" i="3"/>
  <c r="CN516" i="4"/>
  <c r="CU516" i="4"/>
  <c r="AV513" i="2"/>
  <c r="D516" i="3"/>
  <c r="BL512" i="4"/>
  <c r="BS512" i="4"/>
  <c r="DB512" i="4"/>
  <c r="DI512" i="4"/>
  <c r="CN512" i="4"/>
  <c r="CU512" i="4"/>
  <c r="CG512" i="4"/>
  <c r="C514" i="3"/>
  <c r="BZ512" i="4"/>
  <c r="CN518" i="4"/>
  <c r="CU518" i="4"/>
  <c r="C520" i="3"/>
  <c r="CG518" i="4"/>
  <c r="BZ518" i="4"/>
  <c r="BL518" i="4"/>
  <c r="BS518" i="4"/>
  <c r="DB518" i="4"/>
  <c r="DI518" i="4"/>
  <c r="BZ514" i="4"/>
  <c r="C516" i="3"/>
  <c r="BL514" i="4"/>
  <c r="BS514" i="4"/>
  <c r="DB514" i="4"/>
  <c r="DI514" i="4"/>
  <c r="CN514" i="4"/>
  <c r="CU514" i="4"/>
  <c r="CG514" i="4"/>
  <c r="J517" i="4"/>
  <c r="I518" i="4"/>
  <c r="D523" i="3"/>
  <c r="E510" i="2"/>
  <c r="AY525" i="2"/>
  <c r="AN518" i="3"/>
  <c r="H516" i="4"/>
  <c r="H525" i="4"/>
  <c r="F521" i="4"/>
  <c r="C519" i="4"/>
  <c r="BP519" i="4" s="1"/>
  <c r="F517" i="4"/>
  <c r="J515" i="4"/>
  <c r="D524" i="3"/>
  <c r="D513" i="3"/>
  <c r="E514" i="2"/>
  <c r="J512" i="2"/>
  <c r="AV514" i="2"/>
  <c r="AV524" i="2"/>
  <c r="E518" i="2"/>
  <c r="K517" i="2"/>
  <c r="J514" i="2"/>
  <c r="K513" i="2"/>
  <c r="F518" i="4"/>
  <c r="AV522" i="2"/>
  <c r="E517" i="2"/>
  <c r="J519" i="4"/>
  <c r="F519" i="4"/>
  <c r="D525" i="3"/>
  <c r="AY519" i="2"/>
  <c r="AV518" i="2"/>
  <c r="K518" i="2"/>
  <c r="E513" i="2"/>
  <c r="J510" i="2"/>
  <c r="C517" i="4"/>
  <c r="BP517" i="4" s="1"/>
  <c r="J524" i="2"/>
  <c r="J516" i="2"/>
  <c r="BV518" i="2"/>
  <c r="AY513" i="2"/>
  <c r="E512" i="2"/>
  <c r="AN516" i="3"/>
  <c r="AV511" i="2"/>
  <c r="F512" i="4"/>
  <c r="BV525" i="2"/>
  <c r="BV524" i="2"/>
  <c r="BK521" i="2"/>
  <c r="E525" i="2"/>
  <c r="BV523" i="2"/>
  <c r="G517" i="4"/>
  <c r="I517" i="4"/>
  <c r="BV515" i="2"/>
  <c r="K525" i="2"/>
  <c r="E524" i="2"/>
  <c r="AE525" i="4" s="1"/>
  <c r="BK523" i="2"/>
  <c r="E522" i="2"/>
  <c r="AE523" i="4" s="1"/>
  <c r="AY521" i="2"/>
  <c r="BV520" i="2"/>
  <c r="E519" i="2"/>
  <c r="AE520" i="4" s="1"/>
  <c r="AV519" i="2"/>
  <c r="BV514" i="2"/>
  <c r="BV511" i="2"/>
  <c r="J511" i="2"/>
  <c r="K511" i="2"/>
  <c r="E511" i="2"/>
  <c r="E523" i="2"/>
  <c r="AE524" i="4" s="1"/>
  <c r="AV523" i="2"/>
  <c r="AN523" i="3"/>
  <c r="E520" i="2"/>
  <c r="AE521" i="4" s="1"/>
  <c r="AN524" i="3"/>
  <c r="J519" i="2"/>
  <c r="K519" i="2"/>
  <c r="BK517" i="2"/>
  <c r="E515" i="2"/>
  <c r="AV515" i="2"/>
  <c r="BK511" i="2"/>
  <c r="J523" i="2"/>
  <c r="BV522" i="2"/>
  <c r="AN525" i="3"/>
  <c r="BV519" i="2"/>
  <c r="AY517" i="2"/>
  <c r="BV516" i="2"/>
  <c r="E516" i="2"/>
  <c r="AN520" i="3"/>
  <c r="J515" i="2"/>
  <c r="K515" i="2"/>
  <c r="BK513" i="2"/>
  <c r="J521" i="2"/>
  <c r="J517" i="2"/>
  <c r="J513" i="2"/>
  <c r="AG525" i="3"/>
  <c r="AH525" i="3"/>
  <c r="AK525" i="3" s="1"/>
  <c r="CC525" i="3"/>
  <c r="AB523" i="3"/>
  <c r="AC523" i="3" s="1"/>
  <c r="CD523" i="3"/>
  <c r="AH523" i="3"/>
  <c r="AK523" i="3" s="1"/>
  <c r="CC522" i="3"/>
  <c r="CC518" i="3"/>
  <c r="CC514" i="3"/>
  <c r="CD524" i="3"/>
  <c r="AB524" i="3"/>
  <c r="AC524" i="3" s="1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303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CD519" i="2" l="1"/>
  <c r="AC514" i="3"/>
  <c r="AD514" i="3" s="1"/>
  <c r="AC518" i="3"/>
  <c r="AD518" i="3" s="1"/>
  <c r="CD525" i="2"/>
  <c r="CD524" i="2"/>
  <c r="CF28" i="2"/>
  <c r="CE29" i="2" a="1"/>
  <c r="CE29" i="2" s="1"/>
  <c r="CD523" i="2"/>
  <c r="AD523" i="3"/>
  <c r="AD524" i="3"/>
  <c r="AD522" i="3"/>
  <c r="CD521" i="2"/>
  <c r="AZ520" i="2"/>
  <c r="BA520" i="2" s="1"/>
  <c r="BB520" i="2" s="1"/>
  <c r="CI523" i="3"/>
  <c r="CI524" i="3"/>
  <c r="AE519" i="3"/>
  <c r="CI525" i="3"/>
  <c r="CI522" i="3"/>
  <c r="CI514" i="3"/>
  <c r="CI518" i="3"/>
  <c r="AS513" i="3"/>
  <c r="AP513" i="3" s="1"/>
  <c r="AK520" i="4"/>
  <c r="Z517" i="3"/>
  <c r="V517" i="3"/>
  <c r="V521" i="3"/>
  <c r="AM518" i="3"/>
  <c r="AM525" i="3"/>
  <c r="AM522" i="3"/>
  <c r="AK523" i="4"/>
  <c r="AK512" i="4"/>
  <c r="AN517" i="3"/>
  <c r="AN521" i="3"/>
  <c r="AN519" i="3"/>
  <c r="AN515" i="3"/>
  <c r="AK522" i="4"/>
  <c r="AK521" i="4"/>
  <c r="AL525" i="3"/>
  <c r="BF11" i="2"/>
  <c r="BG11" i="2"/>
  <c r="BH11" i="2"/>
  <c r="BI11" i="2"/>
  <c r="BJ11" i="2"/>
  <c r="BL11" i="2"/>
  <c r="BM11" i="2"/>
  <c r="BN11" i="2"/>
  <c r="BO11" i="2"/>
  <c r="BP11" i="2"/>
  <c r="BQ11" i="2"/>
  <c r="BR11" i="2"/>
  <c r="BS11" i="2"/>
  <c r="BT11" i="2"/>
  <c r="BU11" i="2"/>
  <c r="BW11" i="2"/>
  <c r="BX11" i="2" s="1"/>
  <c r="BY11" i="2"/>
  <c r="BZ11" i="2"/>
  <c r="BF12" i="2"/>
  <c r="BG12" i="2"/>
  <c r="BH12" i="2"/>
  <c r="BI12" i="2"/>
  <c r="BJ12" i="2"/>
  <c r="BL12" i="2"/>
  <c r="BM12" i="2"/>
  <c r="BN12" i="2"/>
  <c r="BO12" i="2"/>
  <c r="BP12" i="2"/>
  <c r="BQ12" i="2"/>
  <c r="BR12" i="2"/>
  <c r="BS12" i="2"/>
  <c r="BT12" i="2"/>
  <c r="BU12" i="2"/>
  <c r="BW12" i="2"/>
  <c r="BX12" i="2" s="1"/>
  <c r="BY12" i="2"/>
  <c r="BZ12" i="2"/>
  <c r="BF13" i="2"/>
  <c r="BG13" i="2"/>
  <c r="BH13" i="2"/>
  <c r="BI13" i="2"/>
  <c r="BJ13" i="2"/>
  <c r="BL13" i="2"/>
  <c r="BM13" i="2"/>
  <c r="BN13" i="2"/>
  <c r="BO13" i="2"/>
  <c r="BP13" i="2"/>
  <c r="BQ13" i="2"/>
  <c r="BR13" i="2"/>
  <c r="BS13" i="2"/>
  <c r="BT13" i="2"/>
  <c r="BU13" i="2"/>
  <c r="BW13" i="2"/>
  <c r="BX13" i="2" s="1"/>
  <c r="BY13" i="2"/>
  <c r="BZ13" i="2"/>
  <c r="BF14" i="2"/>
  <c r="BG14" i="2"/>
  <c r="BH14" i="2"/>
  <c r="BI14" i="2"/>
  <c r="BJ14" i="2"/>
  <c r="BL14" i="2"/>
  <c r="BM14" i="2"/>
  <c r="BN14" i="2"/>
  <c r="BO14" i="2"/>
  <c r="BP14" i="2"/>
  <c r="BQ14" i="2"/>
  <c r="BR14" i="2"/>
  <c r="BS14" i="2"/>
  <c r="BT14" i="2"/>
  <c r="BU14" i="2"/>
  <c r="BW14" i="2"/>
  <c r="BX14" i="2" s="1"/>
  <c r="BY14" i="2"/>
  <c r="BZ14" i="2"/>
  <c r="BF15" i="2"/>
  <c r="BG15" i="2"/>
  <c r="BH15" i="2"/>
  <c r="BI15" i="2"/>
  <c r="BJ15" i="2"/>
  <c r="BL15" i="2"/>
  <c r="BM15" i="2"/>
  <c r="BN15" i="2"/>
  <c r="BO15" i="2"/>
  <c r="BP15" i="2"/>
  <c r="BQ15" i="2"/>
  <c r="BR15" i="2"/>
  <c r="BS15" i="2"/>
  <c r="BT15" i="2"/>
  <c r="BU15" i="2"/>
  <c r="BW15" i="2"/>
  <c r="BX15" i="2"/>
  <c r="BY15" i="2"/>
  <c r="BZ15" i="2"/>
  <c r="BF16" i="2"/>
  <c r="BG16" i="2"/>
  <c r="BH16" i="2"/>
  <c r="BI16" i="2"/>
  <c r="BJ16" i="2"/>
  <c r="BL16" i="2"/>
  <c r="BM16" i="2"/>
  <c r="BN16" i="2"/>
  <c r="BO16" i="2"/>
  <c r="BP16" i="2"/>
  <c r="BQ16" i="2"/>
  <c r="BR16" i="2"/>
  <c r="BS16" i="2"/>
  <c r="BT16" i="2"/>
  <c r="BU16" i="2"/>
  <c r="BW16" i="2"/>
  <c r="BX16" i="2" s="1"/>
  <c r="BY16" i="2"/>
  <c r="BZ16" i="2"/>
  <c r="BF17" i="2"/>
  <c r="BG17" i="2"/>
  <c r="BH17" i="2"/>
  <c r="BI17" i="2"/>
  <c r="BJ17" i="2"/>
  <c r="BL17" i="2"/>
  <c r="BM17" i="2"/>
  <c r="BN17" i="2"/>
  <c r="BO17" i="2"/>
  <c r="BP17" i="2"/>
  <c r="BQ17" i="2"/>
  <c r="BR17" i="2"/>
  <c r="BS17" i="2"/>
  <c r="BT17" i="2"/>
  <c r="BU17" i="2"/>
  <c r="BW17" i="2"/>
  <c r="BX17" i="2" s="1"/>
  <c r="BY17" i="2"/>
  <c r="BZ17" i="2"/>
  <c r="BF18" i="2"/>
  <c r="BG18" i="2"/>
  <c r="BH18" i="2"/>
  <c r="BI18" i="2"/>
  <c r="BJ18" i="2"/>
  <c r="BL18" i="2"/>
  <c r="BM18" i="2"/>
  <c r="BN18" i="2"/>
  <c r="BO18" i="2"/>
  <c r="BP18" i="2"/>
  <c r="BQ18" i="2"/>
  <c r="BR18" i="2"/>
  <c r="BS18" i="2"/>
  <c r="BT18" i="2"/>
  <c r="BU18" i="2"/>
  <c r="BW18" i="2"/>
  <c r="BX18" i="2" s="1"/>
  <c r="BY18" i="2"/>
  <c r="BZ18" i="2"/>
  <c r="BF19" i="2"/>
  <c r="BG19" i="2"/>
  <c r="BH19" i="2"/>
  <c r="BI19" i="2"/>
  <c r="BJ19" i="2"/>
  <c r="BL19" i="2"/>
  <c r="BM19" i="2"/>
  <c r="BN19" i="2"/>
  <c r="BO19" i="2"/>
  <c r="BP19" i="2"/>
  <c r="BQ19" i="2"/>
  <c r="BR19" i="2"/>
  <c r="BS19" i="2"/>
  <c r="BT19" i="2"/>
  <c r="BU19" i="2"/>
  <c r="BW19" i="2"/>
  <c r="BX19" i="2" s="1"/>
  <c r="BY19" i="2"/>
  <c r="BZ19" i="2"/>
  <c r="BF20" i="2"/>
  <c r="BG20" i="2"/>
  <c r="BH20" i="2"/>
  <c r="BI20" i="2"/>
  <c r="BJ20" i="2"/>
  <c r="BL20" i="2"/>
  <c r="BM20" i="2"/>
  <c r="BN20" i="2"/>
  <c r="BO20" i="2"/>
  <c r="BP20" i="2"/>
  <c r="BQ20" i="2"/>
  <c r="BR20" i="2"/>
  <c r="BS20" i="2"/>
  <c r="BT20" i="2"/>
  <c r="BU20" i="2"/>
  <c r="BW20" i="2"/>
  <c r="BX20" i="2"/>
  <c r="BY20" i="2"/>
  <c r="BZ20" i="2"/>
  <c r="BF21" i="2"/>
  <c r="BG21" i="2"/>
  <c r="BH21" i="2"/>
  <c r="BI21" i="2"/>
  <c r="BJ21" i="2"/>
  <c r="BL21" i="2"/>
  <c r="BM21" i="2"/>
  <c r="BN21" i="2"/>
  <c r="BO21" i="2"/>
  <c r="BP21" i="2"/>
  <c r="BQ21" i="2"/>
  <c r="BR21" i="2"/>
  <c r="BS21" i="2"/>
  <c r="BT21" i="2"/>
  <c r="BU21" i="2"/>
  <c r="BW21" i="2"/>
  <c r="BX21" i="2" s="1"/>
  <c r="BY21" i="2"/>
  <c r="BZ21" i="2"/>
  <c r="BF22" i="2"/>
  <c r="BG22" i="2"/>
  <c r="BH22" i="2"/>
  <c r="BI22" i="2"/>
  <c r="BJ22" i="2"/>
  <c r="BL22" i="2"/>
  <c r="BM22" i="2"/>
  <c r="BN22" i="2"/>
  <c r="BO22" i="2"/>
  <c r="BP22" i="2"/>
  <c r="BQ22" i="2"/>
  <c r="BR22" i="2"/>
  <c r="BS22" i="2"/>
  <c r="BT22" i="2"/>
  <c r="BU22" i="2"/>
  <c r="BW22" i="2"/>
  <c r="BX22" i="2" s="1"/>
  <c r="BY22" i="2"/>
  <c r="BZ22" i="2"/>
  <c r="BF23" i="2"/>
  <c r="BG23" i="2"/>
  <c r="BH23" i="2"/>
  <c r="BI23" i="2"/>
  <c r="BJ23" i="2"/>
  <c r="BL23" i="2"/>
  <c r="BM23" i="2"/>
  <c r="BN23" i="2"/>
  <c r="BO23" i="2"/>
  <c r="BP23" i="2"/>
  <c r="BQ23" i="2"/>
  <c r="BR23" i="2"/>
  <c r="BS23" i="2"/>
  <c r="BT23" i="2"/>
  <c r="BU23" i="2"/>
  <c r="BW23" i="2"/>
  <c r="BX23" i="2" s="1"/>
  <c r="BY23" i="2"/>
  <c r="BZ23" i="2"/>
  <c r="BF24" i="2"/>
  <c r="BG24" i="2"/>
  <c r="BH24" i="2"/>
  <c r="BI24" i="2"/>
  <c r="BJ24" i="2"/>
  <c r="BL24" i="2"/>
  <c r="BM24" i="2"/>
  <c r="BN24" i="2"/>
  <c r="BO24" i="2"/>
  <c r="BP24" i="2"/>
  <c r="BQ24" i="2"/>
  <c r="BR24" i="2"/>
  <c r="BS24" i="2"/>
  <c r="BT24" i="2"/>
  <c r="BU24" i="2"/>
  <c r="BW24" i="2"/>
  <c r="BX24" i="2" s="1"/>
  <c r="BY24" i="2"/>
  <c r="BZ24" i="2"/>
  <c r="BF25" i="2"/>
  <c r="BG25" i="2"/>
  <c r="BH25" i="2"/>
  <c r="BI25" i="2"/>
  <c r="BJ25" i="2"/>
  <c r="BL25" i="2"/>
  <c r="BM25" i="2"/>
  <c r="BN25" i="2"/>
  <c r="BO25" i="2"/>
  <c r="BP25" i="2"/>
  <c r="BQ25" i="2"/>
  <c r="BR25" i="2"/>
  <c r="BS25" i="2"/>
  <c r="BT25" i="2"/>
  <c r="BU25" i="2"/>
  <c r="BW25" i="2"/>
  <c r="BX25" i="2" s="1"/>
  <c r="BY25" i="2"/>
  <c r="BZ25" i="2"/>
  <c r="BF26" i="2"/>
  <c r="BG26" i="2"/>
  <c r="BH26" i="2"/>
  <c r="BI26" i="2"/>
  <c r="BJ26" i="2"/>
  <c r="BL26" i="2"/>
  <c r="BM26" i="2"/>
  <c r="BN26" i="2"/>
  <c r="BO26" i="2"/>
  <c r="BP26" i="2"/>
  <c r="BQ26" i="2"/>
  <c r="BR26" i="2"/>
  <c r="BS26" i="2"/>
  <c r="BT26" i="2"/>
  <c r="BU26" i="2"/>
  <c r="BW26" i="2"/>
  <c r="BX26" i="2" s="1"/>
  <c r="BY26" i="2"/>
  <c r="BZ26" i="2"/>
  <c r="BF27" i="2"/>
  <c r="BG27" i="2"/>
  <c r="BH27" i="2"/>
  <c r="BI27" i="2"/>
  <c r="BJ27" i="2"/>
  <c r="BL27" i="2"/>
  <c r="BM27" i="2"/>
  <c r="BN27" i="2"/>
  <c r="BO27" i="2"/>
  <c r="BP27" i="2"/>
  <c r="BQ27" i="2"/>
  <c r="BR27" i="2"/>
  <c r="BS27" i="2"/>
  <c r="BT27" i="2"/>
  <c r="BU27" i="2"/>
  <c r="BW27" i="2"/>
  <c r="BX27" i="2" s="1"/>
  <c r="BY27" i="2"/>
  <c r="BZ27" i="2"/>
  <c r="BF28" i="2"/>
  <c r="BG28" i="2"/>
  <c r="BH28" i="2"/>
  <c r="BI28" i="2"/>
  <c r="BJ28" i="2"/>
  <c r="BL28" i="2"/>
  <c r="BM28" i="2"/>
  <c r="BN28" i="2"/>
  <c r="BO28" i="2"/>
  <c r="BP28" i="2"/>
  <c r="BQ28" i="2"/>
  <c r="BR28" i="2"/>
  <c r="BS28" i="2"/>
  <c r="BT28" i="2"/>
  <c r="BU28" i="2"/>
  <c r="BW28" i="2"/>
  <c r="BX28" i="2"/>
  <c r="BY28" i="2"/>
  <c r="BZ28" i="2"/>
  <c r="BF29" i="2"/>
  <c r="BG29" i="2"/>
  <c r="BH29" i="2"/>
  <c r="BI29" i="2"/>
  <c r="BJ29" i="2"/>
  <c r="BL29" i="2"/>
  <c r="BM29" i="2"/>
  <c r="BN29" i="2"/>
  <c r="BO29" i="2"/>
  <c r="BP29" i="2"/>
  <c r="BQ29" i="2"/>
  <c r="BR29" i="2"/>
  <c r="BS29" i="2"/>
  <c r="BT29" i="2"/>
  <c r="BU29" i="2"/>
  <c r="BW29" i="2"/>
  <c r="BX29" i="2" s="1"/>
  <c r="BY29" i="2"/>
  <c r="BZ29" i="2"/>
  <c r="BF30" i="2"/>
  <c r="BG30" i="2"/>
  <c r="BH30" i="2"/>
  <c r="BI30" i="2"/>
  <c r="BJ30" i="2"/>
  <c r="BL30" i="2"/>
  <c r="BM30" i="2"/>
  <c r="BN30" i="2"/>
  <c r="BO30" i="2"/>
  <c r="BP30" i="2"/>
  <c r="BQ30" i="2"/>
  <c r="BR30" i="2"/>
  <c r="BS30" i="2"/>
  <c r="BT30" i="2"/>
  <c r="BU30" i="2"/>
  <c r="BW30" i="2"/>
  <c r="BX30" i="2" s="1"/>
  <c r="BY30" i="2"/>
  <c r="BZ30" i="2"/>
  <c r="BF31" i="2"/>
  <c r="BG31" i="2"/>
  <c r="BH31" i="2"/>
  <c r="BI31" i="2"/>
  <c r="BJ31" i="2"/>
  <c r="BL31" i="2"/>
  <c r="BM31" i="2"/>
  <c r="BN31" i="2"/>
  <c r="BO31" i="2"/>
  <c r="BP31" i="2"/>
  <c r="BQ31" i="2"/>
  <c r="BR31" i="2"/>
  <c r="BS31" i="2"/>
  <c r="BT31" i="2"/>
  <c r="BU31" i="2"/>
  <c r="BW31" i="2"/>
  <c r="BX31" i="2"/>
  <c r="BY31" i="2"/>
  <c r="BZ31" i="2"/>
  <c r="BF32" i="2"/>
  <c r="BG32" i="2"/>
  <c r="BH32" i="2"/>
  <c r="BI32" i="2"/>
  <c r="BJ32" i="2"/>
  <c r="BL32" i="2"/>
  <c r="BM32" i="2"/>
  <c r="BN32" i="2"/>
  <c r="BO32" i="2"/>
  <c r="BP32" i="2"/>
  <c r="BQ32" i="2"/>
  <c r="BR32" i="2"/>
  <c r="BS32" i="2"/>
  <c r="BT32" i="2"/>
  <c r="BU32" i="2"/>
  <c r="BW32" i="2"/>
  <c r="BX32" i="2" s="1"/>
  <c r="BY32" i="2"/>
  <c r="BZ32" i="2"/>
  <c r="BF33" i="2"/>
  <c r="BG33" i="2"/>
  <c r="BH33" i="2"/>
  <c r="BI33" i="2"/>
  <c r="BJ33" i="2"/>
  <c r="BL33" i="2"/>
  <c r="BM33" i="2"/>
  <c r="BN33" i="2"/>
  <c r="BO33" i="2"/>
  <c r="BP33" i="2"/>
  <c r="BQ33" i="2"/>
  <c r="BR33" i="2"/>
  <c r="BS33" i="2"/>
  <c r="BT33" i="2"/>
  <c r="BU33" i="2"/>
  <c r="BW33" i="2"/>
  <c r="BX33" i="2" s="1"/>
  <c r="BY33" i="2"/>
  <c r="BZ33" i="2"/>
  <c r="BF34" i="2"/>
  <c r="BG34" i="2"/>
  <c r="BH34" i="2"/>
  <c r="BI34" i="2"/>
  <c r="BJ34" i="2"/>
  <c r="BL34" i="2"/>
  <c r="BM34" i="2"/>
  <c r="BN34" i="2"/>
  <c r="BO34" i="2"/>
  <c r="BP34" i="2"/>
  <c r="BQ34" i="2"/>
  <c r="BR34" i="2"/>
  <c r="BS34" i="2"/>
  <c r="BT34" i="2"/>
  <c r="BU34" i="2"/>
  <c r="BW34" i="2"/>
  <c r="BX34" i="2" s="1"/>
  <c r="BY34" i="2"/>
  <c r="BZ34" i="2"/>
  <c r="BF35" i="2"/>
  <c r="BG35" i="2"/>
  <c r="BH35" i="2"/>
  <c r="BI35" i="2"/>
  <c r="BJ35" i="2"/>
  <c r="BL35" i="2"/>
  <c r="BM35" i="2"/>
  <c r="BN35" i="2"/>
  <c r="BO35" i="2"/>
  <c r="BP35" i="2"/>
  <c r="BQ35" i="2"/>
  <c r="BR35" i="2"/>
  <c r="BS35" i="2"/>
  <c r="BT35" i="2"/>
  <c r="BU35" i="2"/>
  <c r="BW35" i="2"/>
  <c r="BX35" i="2" s="1"/>
  <c r="BY35" i="2"/>
  <c r="BZ35" i="2"/>
  <c r="BF36" i="2"/>
  <c r="BG36" i="2"/>
  <c r="BH36" i="2"/>
  <c r="BI36" i="2"/>
  <c r="BJ36" i="2"/>
  <c r="BL36" i="2"/>
  <c r="BM36" i="2"/>
  <c r="BN36" i="2"/>
  <c r="BO36" i="2"/>
  <c r="BP36" i="2"/>
  <c r="BQ36" i="2"/>
  <c r="BR36" i="2"/>
  <c r="BS36" i="2"/>
  <c r="BT36" i="2"/>
  <c r="BU36" i="2"/>
  <c r="BW36" i="2"/>
  <c r="BX36" i="2" s="1"/>
  <c r="BY36" i="2"/>
  <c r="BZ36" i="2"/>
  <c r="BF37" i="2"/>
  <c r="BG37" i="2"/>
  <c r="BH37" i="2"/>
  <c r="BI37" i="2"/>
  <c r="BJ37" i="2"/>
  <c r="BL37" i="2"/>
  <c r="BM37" i="2"/>
  <c r="BN37" i="2"/>
  <c r="BO37" i="2"/>
  <c r="BP37" i="2"/>
  <c r="BQ37" i="2"/>
  <c r="BR37" i="2"/>
  <c r="BS37" i="2"/>
  <c r="BT37" i="2"/>
  <c r="BU37" i="2"/>
  <c r="BW37" i="2"/>
  <c r="BX37" i="2" s="1"/>
  <c r="BY37" i="2"/>
  <c r="BZ37" i="2"/>
  <c r="BF38" i="2"/>
  <c r="BG38" i="2"/>
  <c r="BH38" i="2"/>
  <c r="BI38" i="2"/>
  <c r="BJ38" i="2"/>
  <c r="BL38" i="2"/>
  <c r="BM38" i="2"/>
  <c r="BN38" i="2"/>
  <c r="BO38" i="2"/>
  <c r="BP38" i="2"/>
  <c r="BQ38" i="2"/>
  <c r="BR38" i="2"/>
  <c r="BS38" i="2"/>
  <c r="BT38" i="2"/>
  <c r="BU38" i="2"/>
  <c r="BW38" i="2"/>
  <c r="BX38" i="2" s="1"/>
  <c r="BY38" i="2"/>
  <c r="BZ38" i="2"/>
  <c r="BF39" i="2"/>
  <c r="BG39" i="2"/>
  <c r="BH39" i="2"/>
  <c r="BI39" i="2"/>
  <c r="BJ39" i="2"/>
  <c r="BL39" i="2"/>
  <c r="BM39" i="2"/>
  <c r="BN39" i="2"/>
  <c r="BO39" i="2"/>
  <c r="BP39" i="2"/>
  <c r="BQ39" i="2"/>
  <c r="BR39" i="2"/>
  <c r="BS39" i="2"/>
  <c r="BT39" i="2"/>
  <c r="BU39" i="2"/>
  <c r="BW39" i="2"/>
  <c r="BX39" i="2" s="1"/>
  <c r="BY39" i="2"/>
  <c r="BZ39" i="2"/>
  <c r="BF40" i="2"/>
  <c r="BG40" i="2"/>
  <c r="BH40" i="2"/>
  <c r="BI40" i="2"/>
  <c r="BJ40" i="2"/>
  <c r="BL40" i="2"/>
  <c r="BM40" i="2"/>
  <c r="BN40" i="2"/>
  <c r="BO40" i="2"/>
  <c r="BP40" i="2"/>
  <c r="BQ40" i="2"/>
  <c r="BR40" i="2"/>
  <c r="BS40" i="2"/>
  <c r="BT40" i="2"/>
  <c r="BU40" i="2"/>
  <c r="BW40" i="2"/>
  <c r="BX40" i="2"/>
  <c r="BF41" i="2"/>
  <c r="BG41" i="2"/>
  <c r="BH41" i="2"/>
  <c r="BI41" i="2"/>
  <c r="BJ41" i="2"/>
  <c r="BL41" i="2"/>
  <c r="BM41" i="2"/>
  <c r="BN41" i="2"/>
  <c r="BO41" i="2"/>
  <c r="BP41" i="2"/>
  <c r="BQ41" i="2"/>
  <c r="BR41" i="2"/>
  <c r="BS41" i="2"/>
  <c r="BT41" i="2"/>
  <c r="BU41" i="2"/>
  <c r="BW41" i="2"/>
  <c r="BX41" i="2" s="1"/>
  <c r="BF42" i="2"/>
  <c r="BG42" i="2"/>
  <c r="BH42" i="2"/>
  <c r="BI42" i="2"/>
  <c r="BJ42" i="2"/>
  <c r="BL42" i="2"/>
  <c r="BM42" i="2"/>
  <c r="BN42" i="2"/>
  <c r="BO42" i="2"/>
  <c r="BP42" i="2"/>
  <c r="BQ42" i="2"/>
  <c r="BR42" i="2"/>
  <c r="BS42" i="2"/>
  <c r="BT42" i="2"/>
  <c r="BU42" i="2"/>
  <c r="BW42" i="2"/>
  <c r="BX42" i="2" s="1"/>
  <c r="BF43" i="2"/>
  <c r="BG43" i="2"/>
  <c r="BH43" i="2"/>
  <c r="BI43" i="2"/>
  <c r="BJ43" i="2"/>
  <c r="BL43" i="2"/>
  <c r="BM43" i="2"/>
  <c r="BN43" i="2"/>
  <c r="BO43" i="2"/>
  <c r="BP43" i="2"/>
  <c r="BQ43" i="2"/>
  <c r="BR43" i="2"/>
  <c r="BS43" i="2"/>
  <c r="BT43" i="2"/>
  <c r="BU43" i="2"/>
  <c r="BW43" i="2"/>
  <c r="BX43" i="2" s="1"/>
  <c r="BF44" i="2"/>
  <c r="BG44" i="2"/>
  <c r="BH44" i="2"/>
  <c r="BI44" i="2"/>
  <c r="BJ44" i="2"/>
  <c r="BL44" i="2"/>
  <c r="BM44" i="2"/>
  <c r="BN44" i="2"/>
  <c r="BO44" i="2"/>
  <c r="BP44" i="2"/>
  <c r="BQ44" i="2"/>
  <c r="BR44" i="2"/>
  <c r="BS44" i="2"/>
  <c r="BT44" i="2"/>
  <c r="BU44" i="2"/>
  <c r="BW44" i="2"/>
  <c r="BX44" i="2" s="1"/>
  <c r="BF45" i="2"/>
  <c r="BG45" i="2"/>
  <c r="BH45" i="2"/>
  <c r="BI45" i="2"/>
  <c r="BJ45" i="2"/>
  <c r="BL45" i="2"/>
  <c r="BM45" i="2"/>
  <c r="BN45" i="2"/>
  <c r="BO45" i="2"/>
  <c r="BP45" i="2"/>
  <c r="BQ45" i="2"/>
  <c r="BR45" i="2"/>
  <c r="BS45" i="2"/>
  <c r="BT45" i="2"/>
  <c r="BU45" i="2"/>
  <c r="BW45" i="2"/>
  <c r="BX45" i="2"/>
  <c r="BF46" i="2"/>
  <c r="BG46" i="2"/>
  <c r="BH46" i="2"/>
  <c r="BI46" i="2"/>
  <c r="BJ46" i="2"/>
  <c r="BL46" i="2"/>
  <c r="BM46" i="2"/>
  <c r="BN46" i="2"/>
  <c r="BO46" i="2"/>
  <c r="BP46" i="2"/>
  <c r="BQ46" i="2"/>
  <c r="BR46" i="2"/>
  <c r="BS46" i="2"/>
  <c r="BT46" i="2"/>
  <c r="BU46" i="2"/>
  <c r="BW46" i="2"/>
  <c r="BX46" i="2" s="1"/>
  <c r="BF47" i="2"/>
  <c r="BG47" i="2"/>
  <c r="BH47" i="2"/>
  <c r="BI47" i="2"/>
  <c r="BJ47" i="2"/>
  <c r="BL47" i="2"/>
  <c r="BM47" i="2"/>
  <c r="BN47" i="2"/>
  <c r="BO47" i="2"/>
  <c r="BP47" i="2"/>
  <c r="BQ47" i="2"/>
  <c r="BR47" i="2"/>
  <c r="BS47" i="2"/>
  <c r="BT47" i="2"/>
  <c r="BU47" i="2"/>
  <c r="BW47" i="2"/>
  <c r="BX47" i="2" s="1"/>
  <c r="BF48" i="2"/>
  <c r="BG48" i="2"/>
  <c r="BH48" i="2"/>
  <c r="BI48" i="2"/>
  <c r="BJ48" i="2"/>
  <c r="BL48" i="2"/>
  <c r="BM48" i="2"/>
  <c r="BN48" i="2"/>
  <c r="BO48" i="2"/>
  <c r="BP48" i="2"/>
  <c r="BQ48" i="2"/>
  <c r="BR48" i="2"/>
  <c r="BS48" i="2"/>
  <c r="BT48" i="2"/>
  <c r="BU48" i="2"/>
  <c r="BW48" i="2"/>
  <c r="BX48" i="2" s="1"/>
  <c r="BF49" i="2"/>
  <c r="BG49" i="2"/>
  <c r="BH49" i="2"/>
  <c r="BI49" i="2"/>
  <c r="BJ49" i="2"/>
  <c r="BL49" i="2"/>
  <c r="BM49" i="2"/>
  <c r="BN49" i="2"/>
  <c r="BO49" i="2"/>
  <c r="BP49" i="2"/>
  <c r="BQ49" i="2"/>
  <c r="BR49" i="2"/>
  <c r="BS49" i="2"/>
  <c r="BT49" i="2"/>
  <c r="BU49" i="2"/>
  <c r="BW49" i="2"/>
  <c r="BX49" i="2" s="1"/>
  <c r="BF50" i="2"/>
  <c r="BG50" i="2"/>
  <c r="BH50" i="2"/>
  <c r="BI50" i="2"/>
  <c r="BJ50" i="2"/>
  <c r="BL50" i="2"/>
  <c r="BM50" i="2"/>
  <c r="BN50" i="2"/>
  <c r="BO50" i="2"/>
  <c r="BP50" i="2"/>
  <c r="BQ50" i="2"/>
  <c r="BR50" i="2"/>
  <c r="BS50" i="2"/>
  <c r="BT50" i="2"/>
  <c r="BU50" i="2"/>
  <c r="BW50" i="2"/>
  <c r="BX50" i="2" s="1"/>
  <c r="BF51" i="2"/>
  <c r="BG51" i="2"/>
  <c r="BH51" i="2"/>
  <c r="BI51" i="2"/>
  <c r="BJ51" i="2"/>
  <c r="BL51" i="2"/>
  <c r="BM51" i="2"/>
  <c r="BN51" i="2"/>
  <c r="BO51" i="2"/>
  <c r="BP51" i="2"/>
  <c r="BQ51" i="2"/>
  <c r="BR51" i="2"/>
  <c r="BS51" i="2"/>
  <c r="BT51" i="2"/>
  <c r="BU51" i="2"/>
  <c r="BW51" i="2"/>
  <c r="BX51" i="2" s="1"/>
  <c r="BF52" i="2"/>
  <c r="BG52" i="2"/>
  <c r="BH52" i="2"/>
  <c r="BI52" i="2"/>
  <c r="BJ52" i="2"/>
  <c r="BL52" i="2"/>
  <c r="BM52" i="2"/>
  <c r="BN52" i="2"/>
  <c r="BO52" i="2"/>
  <c r="BP52" i="2"/>
  <c r="BQ52" i="2"/>
  <c r="BR52" i="2"/>
  <c r="BS52" i="2"/>
  <c r="BT52" i="2"/>
  <c r="BU52" i="2"/>
  <c r="BW52" i="2"/>
  <c r="BX52" i="2" s="1"/>
  <c r="BF53" i="2"/>
  <c r="BG53" i="2"/>
  <c r="BH53" i="2"/>
  <c r="BI53" i="2"/>
  <c r="BJ53" i="2"/>
  <c r="BL53" i="2"/>
  <c r="BM53" i="2"/>
  <c r="BN53" i="2"/>
  <c r="BO53" i="2"/>
  <c r="BP53" i="2"/>
  <c r="BQ53" i="2"/>
  <c r="BR53" i="2"/>
  <c r="BS53" i="2"/>
  <c r="BT53" i="2"/>
  <c r="BU53" i="2"/>
  <c r="BW53" i="2"/>
  <c r="BX53" i="2" s="1"/>
  <c r="BF54" i="2"/>
  <c r="BG54" i="2"/>
  <c r="BH54" i="2"/>
  <c r="BI54" i="2"/>
  <c r="BJ54" i="2"/>
  <c r="BL54" i="2"/>
  <c r="BM54" i="2"/>
  <c r="BN54" i="2"/>
  <c r="BO54" i="2"/>
  <c r="BP54" i="2"/>
  <c r="BQ54" i="2"/>
  <c r="BR54" i="2"/>
  <c r="BS54" i="2"/>
  <c r="BT54" i="2"/>
  <c r="BU54" i="2"/>
  <c r="BW54" i="2"/>
  <c r="BX54" i="2" s="1"/>
  <c r="BF55" i="2"/>
  <c r="BG55" i="2"/>
  <c r="BH55" i="2"/>
  <c r="BI55" i="2"/>
  <c r="BJ55" i="2"/>
  <c r="BL55" i="2"/>
  <c r="BM55" i="2"/>
  <c r="BN55" i="2"/>
  <c r="BO55" i="2"/>
  <c r="BP55" i="2"/>
  <c r="BQ55" i="2"/>
  <c r="BR55" i="2"/>
  <c r="BS55" i="2"/>
  <c r="BT55" i="2"/>
  <c r="BU55" i="2"/>
  <c r="BW55" i="2"/>
  <c r="BX55" i="2" s="1"/>
  <c r="BF56" i="2"/>
  <c r="BG56" i="2"/>
  <c r="BH56" i="2"/>
  <c r="BI56" i="2"/>
  <c r="BJ56" i="2"/>
  <c r="BL56" i="2"/>
  <c r="BM56" i="2"/>
  <c r="BN56" i="2"/>
  <c r="BO56" i="2"/>
  <c r="BP56" i="2"/>
  <c r="BQ56" i="2"/>
  <c r="BR56" i="2"/>
  <c r="BS56" i="2"/>
  <c r="BT56" i="2"/>
  <c r="BU56" i="2"/>
  <c r="BW56" i="2"/>
  <c r="BX56" i="2" s="1"/>
  <c r="BF57" i="2"/>
  <c r="BG57" i="2"/>
  <c r="BH57" i="2"/>
  <c r="BI57" i="2"/>
  <c r="BJ57" i="2"/>
  <c r="BL57" i="2"/>
  <c r="BM57" i="2"/>
  <c r="BN57" i="2"/>
  <c r="BO57" i="2"/>
  <c r="BP57" i="2"/>
  <c r="BQ57" i="2"/>
  <c r="BR57" i="2"/>
  <c r="BS57" i="2"/>
  <c r="BT57" i="2"/>
  <c r="BU57" i="2"/>
  <c r="BW57" i="2"/>
  <c r="BX57" i="2" s="1"/>
  <c r="BF58" i="2"/>
  <c r="BG58" i="2"/>
  <c r="BH58" i="2"/>
  <c r="BI58" i="2"/>
  <c r="BJ58" i="2"/>
  <c r="BL58" i="2"/>
  <c r="BM58" i="2"/>
  <c r="BN58" i="2"/>
  <c r="BO58" i="2"/>
  <c r="BP58" i="2"/>
  <c r="BQ58" i="2"/>
  <c r="BR58" i="2"/>
  <c r="BS58" i="2"/>
  <c r="BT58" i="2"/>
  <c r="BU58" i="2"/>
  <c r="BW58" i="2"/>
  <c r="BX58" i="2" s="1"/>
  <c r="BF59" i="2"/>
  <c r="BG59" i="2"/>
  <c r="BH59" i="2"/>
  <c r="BI59" i="2"/>
  <c r="BJ59" i="2"/>
  <c r="BL59" i="2"/>
  <c r="BM59" i="2"/>
  <c r="BN59" i="2"/>
  <c r="BO59" i="2"/>
  <c r="BP59" i="2"/>
  <c r="BQ59" i="2"/>
  <c r="BR59" i="2"/>
  <c r="BS59" i="2"/>
  <c r="BT59" i="2"/>
  <c r="BU59" i="2"/>
  <c r="BW59" i="2"/>
  <c r="BX59" i="2" s="1"/>
  <c r="BF60" i="2"/>
  <c r="BG60" i="2"/>
  <c r="BH60" i="2"/>
  <c r="BI60" i="2"/>
  <c r="BJ60" i="2"/>
  <c r="BL60" i="2"/>
  <c r="BM60" i="2"/>
  <c r="BN60" i="2"/>
  <c r="BO60" i="2"/>
  <c r="BP60" i="2"/>
  <c r="BQ60" i="2"/>
  <c r="BR60" i="2"/>
  <c r="BS60" i="2"/>
  <c r="BT60" i="2"/>
  <c r="BU60" i="2"/>
  <c r="BW60" i="2"/>
  <c r="BX60" i="2"/>
  <c r="BF61" i="2"/>
  <c r="BG61" i="2"/>
  <c r="BH61" i="2"/>
  <c r="BI61" i="2"/>
  <c r="BJ61" i="2"/>
  <c r="BL61" i="2"/>
  <c r="BM61" i="2"/>
  <c r="BN61" i="2"/>
  <c r="BO61" i="2"/>
  <c r="BP61" i="2"/>
  <c r="BQ61" i="2"/>
  <c r="BR61" i="2"/>
  <c r="BS61" i="2"/>
  <c r="BT61" i="2"/>
  <c r="BU61" i="2"/>
  <c r="BW61" i="2"/>
  <c r="BX61" i="2" s="1"/>
  <c r="BF62" i="2"/>
  <c r="BG62" i="2"/>
  <c r="BH62" i="2"/>
  <c r="BI62" i="2"/>
  <c r="BJ62" i="2"/>
  <c r="BL62" i="2"/>
  <c r="BM62" i="2"/>
  <c r="BN62" i="2"/>
  <c r="BO62" i="2"/>
  <c r="BP62" i="2"/>
  <c r="BQ62" i="2"/>
  <c r="BR62" i="2"/>
  <c r="BS62" i="2"/>
  <c r="BT62" i="2"/>
  <c r="BU62" i="2"/>
  <c r="BW62" i="2"/>
  <c r="BX62" i="2" s="1"/>
  <c r="BF63" i="2"/>
  <c r="BG63" i="2"/>
  <c r="BH63" i="2"/>
  <c r="BI63" i="2"/>
  <c r="BJ63" i="2"/>
  <c r="BL63" i="2"/>
  <c r="BM63" i="2"/>
  <c r="BN63" i="2"/>
  <c r="BO63" i="2"/>
  <c r="BP63" i="2"/>
  <c r="BQ63" i="2"/>
  <c r="BR63" i="2"/>
  <c r="BS63" i="2"/>
  <c r="BT63" i="2"/>
  <c r="BU63" i="2"/>
  <c r="BW63" i="2"/>
  <c r="BX63" i="2" s="1"/>
  <c r="BF64" i="2"/>
  <c r="BG64" i="2"/>
  <c r="BH64" i="2"/>
  <c r="BI64" i="2"/>
  <c r="BJ64" i="2"/>
  <c r="BL64" i="2"/>
  <c r="BM64" i="2"/>
  <c r="BN64" i="2"/>
  <c r="BO64" i="2"/>
  <c r="BP64" i="2"/>
  <c r="BQ64" i="2"/>
  <c r="BR64" i="2"/>
  <c r="BS64" i="2"/>
  <c r="BT64" i="2"/>
  <c r="BU64" i="2"/>
  <c r="BW64" i="2"/>
  <c r="BX64" i="2" s="1"/>
  <c r="BF65" i="2"/>
  <c r="BG65" i="2"/>
  <c r="BH65" i="2"/>
  <c r="BI65" i="2"/>
  <c r="BJ65" i="2"/>
  <c r="BL65" i="2"/>
  <c r="BM65" i="2"/>
  <c r="BN65" i="2"/>
  <c r="BO65" i="2"/>
  <c r="BP65" i="2"/>
  <c r="BQ65" i="2"/>
  <c r="BR65" i="2"/>
  <c r="BS65" i="2"/>
  <c r="BT65" i="2"/>
  <c r="BU65" i="2"/>
  <c r="BW65" i="2"/>
  <c r="BX65" i="2"/>
  <c r="BF66" i="2"/>
  <c r="BG66" i="2"/>
  <c r="BH66" i="2"/>
  <c r="BI66" i="2"/>
  <c r="BJ66" i="2"/>
  <c r="BL66" i="2"/>
  <c r="BM66" i="2"/>
  <c r="BN66" i="2"/>
  <c r="BO66" i="2"/>
  <c r="BP66" i="2"/>
  <c r="BQ66" i="2"/>
  <c r="BR66" i="2"/>
  <c r="BS66" i="2"/>
  <c r="BT66" i="2"/>
  <c r="BU66" i="2"/>
  <c r="BW66" i="2"/>
  <c r="BX66" i="2" s="1"/>
  <c r="BF67" i="2"/>
  <c r="BG67" i="2"/>
  <c r="BH67" i="2"/>
  <c r="BI67" i="2"/>
  <c r="BJ67" i="2"/>
  <c r="BL67" i="2"/>
  <c r="BM67" i="2"/>
  <c r="BN67" i="2"/>
  <c r="BO67" i="2"/>
  <c r="BP67" i="2"/>
  <c r="BQ67" i="2"/>
  <c r="BR67" i="2"/>
  <c r="BS67" i="2"/>
  <c r="BT67" i="2"/>
  <c r="BU67" i="2"/>
  <c r="BW67" i="2"/>
  <c r="BX67" i="2" s="1"/>
  <c r="BF68" i="2"/>
  <c r="BG68" i="2"/>
  <c r="BH68" i="2"/>
  <c r="BI68" i="2"/>
  <c r="BJ68" i="2"/>
  <c r="BL68" i="2"/>
  <c r="BM68" i="2"/>
  <c r="BN68" i="2"/>
  <c r="BO68" i="2"/>
  <c r="BP68" i="2"/>
  <c r="BQ68" i="2"/>
  <c r="BR68" i="2"/>
  <c r="BS68" i="2"/>
  <c r="BT68" i="2"/>
  <c r="BU68" i="2"/>
  <c r="BW68" i="2"/>
  <c r="BX68" i="2" s="1"/>
  <c r="BF69" i="2"/>
  <c r="BG69" i="2"/>
  <c r="BH69" i="2"/>
  <c r="BI69" i="2"/>
  <c r="BJ69" i="2"/>
  <c r="BL69" i="2"/>
  <c r="BM69" i="2"/>
  <c r="BN69" i="2"/>
  <c r="BO69" i="2"/>
  <c r="BP69" i="2"/>
  <c r="BQ69" i="2"/>
  <c r="BR69" i="2"/>
  <c r="BS69" i="2"/>
  <c r="BT69" i="2"/>
  <c r="BU69" i="2"/>
  <c r="BW69" i="2"/>
  <c r="BX69" i="2" s="1"/>
  <c r="BF70" i="2"/>
  <c r="BG70" i="2"/>
  <c r="BH70" i="2"/>
  <c r="BI70" i="2"/>
  <c r="BJ70" i="2"/>
  <c r="BL70" i="2"/>
  <c r="BM70" i="2"/>
  <c r="BN70" i="2"/>
  <c r="BO70" i="2"/>
  <c r="BP70" i="2"/>
  <c r="BQ70" i="2"/>
  <c r="BR70" i="2"/>
  <c r="BS70" i="2"/>
  <c r="BT70" i="2"/>
  <c r="BU70" i="2"/>
  <c r="BW70" i="2"/>
  <c r="BX70" i="2"/>
  <c r="BF71" i="2"/>
  <c r="BG71" i="2"/>
  <c r="BH71" i="2"/>
  <c r="BI71" i="2"/>
  <c r="BJ71" i="2"/>
  <c r="BL71" i="2"/>
  <c r="BM71" i="2"/>
  <c r="BN71" i="2"/>
  <c r="BO71" i="2"/>
  <c r="BP71" i="2"/>
  <c r="BQ71" i="2"/>
  <c r="BR71" i="2"/>
  <c r="BS71" i="2"/>
  <c r="BT71" i="2"/>
  <c r="BU71" i="2"/>
  <c r="BW71" i="2"/>
  <c r="BX71" i="2" s="1"/>
  <c r="BF72" i="2"/>
  <c r="BG72" i="2"/>
  <c r="BH72" i="2"/>
  <c r="BI72" i="2"/>
  <c r="BJ72" i="2"/>
  <c r="BL72" i="2"/>
  <c r="BM72" i="2"/>
  <c r="BN72" i="2"/>
  <c r="BO72" i="2"/>
  <c r="BP72" i="2"/>
  <c r="BQ72" i="2"/>
  <c r="BR72" i="2"/>
  <c r="BS72" i="2"/>
  <c r="BT72" i="2"/>
  <c r="BU72" i="2"/>
  <c r="BW72" i="2"/>
  <c r="BX72" i="2" s="1"/>
  <c r="BF73" i="2"/>
  <c r="BG73" i="2"/>
  <c r="BH73" i="2"/>
  <c r="BI73" i="2"/>
  <c r="BJ73" i="2"/>
  <c r="BL73" i="2"/>
  <c r="BM73" i="2"/>
  <c r="BN73" i="2"/>
  <c r="BO73" i="2"/>
  <c r="BP73" i="2"/>
  <c r="BQ73" i="2"/>
  <c r="BR73" i="2"/>
  <c r="BS73" i="2"/>
  <c r="BT73" i="2"/>
  <c r="BU73" i="2"/>
  <c r="BW73" i="2"/>
  <c r="BX73" i="2" s="1"/>
  <c r="BF74" i="2"/>
  <c r="BG74" i="2"/>
  <c r="BH74" i="2"/>
  <c r="BI74" i="2"/>
  <c r="BJ74" i="2"/>
  <c r="BL74" i="2"/>
  <c r="BM74" i="2"/>
  <c r="BN74" i="2"/>
  <c r="BO74" i="2"/>
  <c r="BP74" i="2"/>
  <c r="BQ74" i="2"/>
  <c r="BR74" i="2"/>
  <c r="BS74" i="2"/>
  <c r="BT74" i="2"/>
  <c r="BU74" i="2"/>
  <c r="BW74" i="2"/>
  <c r="BX74" i="2"/>
  <c r="BF75" i="2"/>
  <c r="BG75" i="2"/>
  <c r="BH75" i="2"/>
  <c r="BI75" i="2"/>
  <c r="BJ75" i="2"/>
  <c r="BL75" i="2"/>
  <c r="BM75" i="2"/>
  <c r="BN75" i="2"/>
  <c r="BO75" i="2"/>
  <c r="BP75" i="2"/>
  <c r="BQ75" i="2"/>
  <c r="BR75" i="2"/>
  <c r="BS75" i="2"/>
  <c r="BT75" i="2"/>
  <c r="BU75" i="2"/>
  <c r="BW75" i="2"/>
  <c r="BX75" i="2" s="1"/>
  <c r="BF76" i="2"/>
  <c r="BG76" i="2"/>
  <c r="BH76" i="2"/>
  <c r="BI76" i="2"/>
  <c r="BJ76" i="2"/>
  <c r="BL76" i="2"/>
  <c r="BM76" i="2"/>
  <c r="BN76" i="2"/>
  <c r="BO76" i="2"/>
  <c r="BP76" i="2"/>
  <c r="BQ76" i="2"/>
  <c r="BR76" i="2"/>
  <c r="BS76" i="2"/>
  <c r="BT76" i="2"/>
  <c r="BU76" i="2"/>
  <c r="BW76" i="2"/>
  <c r="BX76" i="2" s="1"/>
  <c r="BF77" i="2"/>
  <c r="BG77" i="2"/>
  <c r="BH77" i="2"/>
  <c r="BI77" i="2"/>
  <c r="BJ77" i="2"/>
  <c r="BL77" i="2"/>
  <c r="BM77" i="2"/>
  <c r="BN77" i="2"/>
  <c r="BO77" i="2"/>
  <c r="BP77" i="2"/>
  <c r="BQ77" i="2"/>
  <c r="BR77" i="2"/>
  <c r="BS77" i="2"/>
  <c r="BT77" i="2"/>
  <c r="BU77" i="2"/>
  <c r="BW77" i="2"/>
  <c r="BX77" i="2" s="1"/>
  <c r="BF78" i="2"/>
  <c r="BG78" i="2"/>
  <c r="BH78" i="2"/>
  <c r="BI78" i="2"/>
  <c r="BJ78" i="2"/>
  <c r="BL78" i="2"/>
  <c r="BM78" i="2"/>
  <c r="BN78" i="2"/>
  <c r="BO78" i="2"/>
  <c r="BP78" i="2"/>
  <c r="BQ78" i="2"/>
  <c r="BR78" i="2"/>
  <c r="BS78" i="2"/>
  <c r="BT78" i="2"/>
  <c r="BU78" i="2"/>
  <c r="BW78" i="2"/>
  <c r="BX78" i="2" s="1"/>
  <c r="BF79" i="2"/>
  <c r="BG79" i="2"/>
  <c r="BH79" i="2"/>
  <c r="BI79" i="2"/>
  <c r="BJ79" i="2"/>
  <c r="BL79" i="2"/>
  <c r="BM79" i="2"/>
  <c r="BN79" i="2"/>
  <c r="BO79" i="2"/>
  <c r="BP79" i="2"/>
  <c r="BQ79" i="2"/>
  <c r="BR79" i="2"/>
  <c r="BS79" i="2"/>
  <c r="BT79" i="2"/>
  <c r="BU79" i="2"/>
  <c r="BW79" i="2"/>
  <c r="BX79" i="2"/>
  <c r="BF80" i="2"/>
  <c r="BG80" i="2"/>
  <c r="BH80" i="2"/>
  <c r="BI80" i="2"/>
  <c r="BJ80" i="2"/>
  <c r="BL80" i="2"/>
  <c r="BM80" i="2"/>
  <c r="BN80" i="2"/>
  <c r="BO80" i="2"/>
  <c r="BP80" i="2"/>
  <c r="BQ80" i="2"/>
  <c r="BR80" i="2"/>
  <c r="BS80" i="2"/>
  <c r="BT80" i="2"/>
  <c r="BU80" i="2"/>
  <c r="BW80" i="2"/>
  <c r="BX80" i="2" s="1"/>
  <c r="BF81" i="2"/>
  <c r="BG81" i="2"/>
  <c r="BH81" i="2"/>
  <c r="BI81" i="2"/>
  <c r="BJ81" i="2"/>
  <c r="BL81" i="2"/>
  <c r="BM81" i="2"/>
  <c r="BN81" i="2"/>
  <c r="BO81" i="2"/>
  <c r="BP81" i="2"/>
  <c r="BQ81" i="2"/>
  <c r="BR81" i="2"/>
  <c r="BS81" i="2"/>
  <c r="BT81" i="2"/>
  <c r="BU81" i="2"/>
  <c r="BW81" i="2"/>
  <c r="BX81" i="2" s="1"/>
  <c r="BF82" i="2"/>
  <c r="BG82" i="2"/>
  <c r="BH82" i="2"/>
  <c r="BI82" i="2"/>
  <c r="BJ82" i="2"/>
  <c r="BL82" i="2"/>
  <c r="BM82" i="2"/>
  <c r="BN82" i="2"/>
  <c r="BO82" i="2"/>
  <c r="BP82" i="2"/>
  <c r="BQ82" i="2"/>
  <c r="BR82" i="2"/>
  <c r="BS82" i="2"/>
  <c r="BT82" i="2"/>
  <c r="BU82" i="2"/>
  <c r="BW82" i="2"/>
  <c r="BX82" i="2"/>
  <c r="BF83" i="2"/>
  <c r="BG83" i="2"/>
  <c r="BH83" i="2"/>
  <c r="BI83" i="2"/>
  <c r="BJ83" i="2"/>
  <c r="BL83" i="2"/>
  <c r="BM83" i="2"/>
  <c r="BN83" i="2"/>
  <c r="BO83" i="2"/>
  <c r="BP83" i="2"/>
  <c r="BQ83" i="2"/>
  <c r="BR83" i="2"/>
  <c r="BS83" i="2"/>
  <c r="BT83" i="2"/>
  <c r="BU83" i="2"/>
  <c r="BW83" i="2"/>
  <c r="BX83" i="2" s="1"/>
  <c r="BF84" i="2"/>
  <c r="BG84" i="2"/>
  <c r="BH84" i="2"/>
  <c r="BI84" i="2"/>
  <c r="BJ84" i="2"/>
  <c r="BL84" i="2"/>
  <c r="BM84" i="2"/>
  <c r="BN84" i="2"/>
  <c r="BO84" i="2"/>
  <c r="BP84" i="2"/>
  <c r="BQ84" i="2"/>
  <c r="BR84" i="2"/>
  <c r="BS84" i="2"/>
  <c r="BT84" i="2"/>
  <c r="BU84" i="2"/>
  <c r="BW84" i="2"/>
  <c r="BX84" i="2" s="1"/>
  <c r="BF85" i="2"/>
  <c r="BG85" i="2"/>
  <c r="BH85" i="2"/>
  <c r="BI85" i="2"/>
  <c r="BJ85" i="2"/>
  <c r="BL85" i="2"/>
  <c r="BM85" i="2"/>
  <c r="BN85" i="2"/>
  <c r="BO85" i="2"/>
  <c r="BP85" i="2"/>
  <c r="BQ85" i="2"/>
  <c r="BR85" i="2"/>
  <c r="BS85" i="2"/>
  <c r="BT85" i="2"/>
  <c r="BU85" i="2"/>
  <c r="BW85" i="2"/>
  <c r="BX85" i="2" s="1"/>
  <c r="BF86" i="2"/>
  <c r="BG86" i="2"/>
  <c r="BH86" i="2"/>
  <c r="BI86" i="2"/>
  <c r="BJ86" i="2"/>
  <c r="BL86" i="2"/>
  <c r="BM86" i="2"/>
  <c r="BN86" i="2"/>
  <c r="BO86" i="2"/>
  <c r="BP86" i="2"/>
  <c r="BQ86" i="2"/>
  <c r="BR86" i="2"/>
  <c r="BS86" i="2"/>
  <c r="BT86" i="2"/>
  <c r="BU86" i="2"/>
  <c r="BW86" i="2"/>
  <c r="BX86" i="2" s="1"/>
  <c r="BF87" i="2"/>
  <c r="BG87" i="2"/>
  <c r="BH87" i="2"/>
  <c r="BI87" i="2"/>
  <c r="BJ87" i="2"/>
  <c r="BL87" i="2"/>
  <c r="BM87" i="2"/>
  <c r="BN87" i="2"/>
  <c r="BO87" i="2"/>
  <c r="BP87" i="2"/>
  <c r="BQ87" i="2"/>
  <c r="BR87" i="2"/>
  <c r="BS87" i="2"/>
  <c r="BT87" i="2"/>
  <c r="BU87" i="2"/>
  <c r="BW87" i="2"/>
  <c r="BX87" i="2" s="1"/>
  <c r="BF88" i="2"/>
  <c r="BG88" i="2"/>
  <c r="BH88" i="2"/>
  <c r="BI88" i="2"/>
  <c r="BJ88" i="2"/>
  <c r="BL88" i="2"/>
  <c r="BM88" i="2"/>
  <c r="BN88" i="2"/>
  <c r="BO88" i="2"/>
  <c r="BP88" i="2"/>
  <c r="BQ88" i="2"/>
  <c r="BR88" i="2"/>
  <c r="BS88" i="2"/>
  <c r="BT88" i="2"/>
  <c r="BU88" i="2"/>
  <c r="BW88" i="2"/>
  <c r="BX88" i="2" s="1"/>
  <c r="BF89" i="2"/>
  <c r="BG89" i="2"/>
  <c r="BH89" i="2"/>
  <c r="BI89" i="2"/>
  <c r="BJ89" i="2"/>
  <c r="BL89" i="2"/>
  <c r="BM89" i="2"/>
  <c r="BN89" i="2"/>
  <c r="BO89" i="2"/>
  <c r="BP89" i="2"/>
  <c r="BQ89" i="2"/>
  <c r="BR89" i="2"/>
  <c r="BS89" i="2"/>
  <c r="BT89" i="2"/>
  <c r="BU89" i="2"/>
  <c r="BW89" i="2"/>
  <c r="BX89" i="2" s="1"/>
  <c r="BF90" i="2"/>
  <c r="BG90" i="2"/>
  <c r="BH90" i="2"/>
  <c r="BI90" i="2"/>
  <c r="BJ90" i="2"/>
  <c r="BL90" i="2"/>
  <c r="BM90" i="2"/>
  <c r="BN90" i="2"/>
  <c r="BO90" i="2"/>
  <c r="BP90" i="2"/>
  <c r="BQ90" i="2"/>
  <c r="BR90" i="2"/>
  <c r="BS90" i="2"/>
  <c r="BT90" i="2"/>
  <c r="BU90" i="2"/>
  <c r="BW90" i="2"/>
  <c r="BX90" i="2"/>
  <c r="BF91" i="2"/>
  <c r="BG91" i="2"/>
  <c r="BH91" i="2"/>
  <c r="BI91" i="2"/>
  <c r="BJ91" i="2"/>
  <c r="BL91" i="2"/>
  <c r="BM91" i="2"/>
  <c r="BN91" i="2"/>
  <c r="BO91" i="2"/>
  <c r="BP91" i="2"/>
  <c r="BQ91" i="2"/>
  <c r="BR91" i="2"/>
  <c r="BS91" i="2"/>
  <c r="BT91" i="2"/>
  <c r="BU91" i="2"/>
  <c r="BW91" i="2"/>
  <c r="BX91" i="2" s="1"/>
  <c r="BF92" i="2"/>
  <c r="BG92" i="2"/>
  <c r="BH92" i="2"/>
  <c r="BI92" i="2"/>
  <c r="BJ92" i="2"/>
  <c r="BL92" i="2"/>
  <c r="BM92" i="2"/>
  <c r="BN92" i="2"/>
  <c r="BO92" i="2"/>
  <c r="BP92" i="2"/>
  <c r="BQ92" i="2"/>
  <c r="BR92" i="2"/>
  <c r="BS92" i="2"/>
  <c r="BT92" i="2"/>
  <c r="BU92" i="2"/>
  <c r="BW92" i="2"/>
  <c r="BX92" i="2" s="1"/>
  <c r="BF93" i="2"/>
  <c r="BG93" i="2"/>
  <c r="BH93" i="2"/>
  <c r="BI93" i="2"/>
  <c r="BJ93" i="2"/>
  <c r="BL93" i="2"/>
  <c r="BM93" i="2"/>
  <c r="BN93" i="2"/>
  <c r="BO93" i="2"/>
  <c r="BP93" i="2"/>
  <c r="BQ93" i="2"/>
  <c r="BR93" i="2"/>
  <c r="BS93" i="2"/>
  <c r="BT93" i="2"/>
  <c r="BU93" i="2"/>
  <c r="BW93" i="2"/>
  <c r="BX93" i="2" s="1"/>
  <c r="BF94" i="2"/>
  <c r="BG94" i="2"/>
  <c r="BH94" i="2"/>
  <c r="BI94" i="2"/>
  <c r="BJ94" i="2"/>
  <c r="BL94" i="2"/>
  <c r="BM94" i="2"/>
  <c r="BN94" i="2"/>
  <c r="BO94" i="2"/>
  <c r="BP94" i="2"/>
  <c r="BQ94" i="2"/>
  <c r="BR94" i="2"/>
  <c r="BS94" i="2"/>
  <c r="BT94" i="2"/>
  <c r="BU94" i="2"/>
  <c r="BW94" i="2"/>
  <c r="BX94" i="2" s="1"/>
  <c r="BF95" i="2"/>
  <c r="BG95" i="2"/>
  <c r="BH95" i="2"/>
  <c r="BI95" i="2"/>
  <c r="BJ95" i="2"/>
  <c r="BL95" i="2"/>
  <c r="BM95" i="2"/>
  <c r="BN95" i="2"/>
  <c r="BO95" i="2"/>
  <c r="BP95" i="2"/>
  <c r="BQ95" i="2"/>
  <c r="BR95" i="2"/>
  <c r="BS95" i="2"/>
  <c r="BT95" i="2"/>
  <c r="BU95" i="2"/>
  <c r="BW95" i="2"/>
  <c r="BX95" i="2" s="1"/>
  <c r="BF96" i="2"/>
  <c r="BG96" i="2"/>
  <c r="BH96" i="2"/>
  <c r="BI96" i="2"/>
  <c r="BJ96" i="2"/>
  <c r="BL96" i="2"/>
  <c r="BM96" i="2"/>
  <c r="BN96" i="2"/>
  <c r="BO96" i="2"/>
  <c r="BP96" i="2"/>
  <c r="BQ96" i="2"/>
  <c r="BR96" i="2"/>
  <c r="BS96" i="2"/>
  <c r="BT96" i="2"/>
  <c r="BU96" i="2"/>
  <c r="BW96" i="2"/>
  <c r="BX96" i="2" s="1"/>
  <c r="BF97" i="2"/>
  <c r="BG97" i="2"/>
  <c r="BH97" i="2"/>
  <c r="BI97" i="2"/>
  <c r="BJ97" i="2"/>
  <c r="BL97" i="2"/>
  <c r="BM97" i="2"/>
  <c r="BN97" i="2"/>
  <c r="BO97" i="2"/>
  <c r="BP97" i="2"/>
  <c r="BQ97" i="2"/>
  <c r="BR97" i="2"/>
  <c r="BS97" i="2"/>
  <c r="BT97" i="2"/>
  <c r="BU97" i="2"/>
  <c r="BW97" i="2"/>
  <c r="BX97" i="2" s="1"/>
  <c r="BF98" i="2"/>
  <c r="BG98" i="2"/>
  <c r="BH98" i="2"/>
  <c r="BI98" i="2"/>
  <c r="BJ98" i="2"/>
  <c r="BL98" i="2"/>
  <c r="BM98" i="2"/>
  <c r="BN98" i="2"/>
  <c r="BO98" i="2"/>
  <c r="BP98" i="2"/>
  <c r="BQ98" i="2"/>
  <c r="BR98" i="2"/>
  <c r="BS98" i="2"/>
  <c r="BT98" i="2"/>
  <c r="BU98" i="2"/>
  <c r="BW98" i="2"/>
  <c r="BX98" i="2" s="1"/>
  <c r="BF99" i="2"/>
  <c r="BG99" i="2"/>
  <c r="BH99" i="2"/>
  <c r="BI99" i="2"/>
  <c r="BJ99" i="2"/>
  <c r="BL99" i="2"/>
  <c r="BM99" i="2"/>
  <c r="BN99" i="2"/>
  <c r="BO99" i="2"/>
  <c r="BP99" i="2"/>
  <c r="BQ99" i="2"/>
  <c r="BR99" i="2"/>
  <c r="BS99" i="2"/>
  <c r="BT99" i="2"/>
  <c r="BU99" i="2"/>
  <c r="BW99" i="2"/>
  <c r="BX99" i="2" s="1"/>
  <c r="BF100" i="2"/>
  <c r="BG100" i="2"/>
  <c r="BH100" i="2"/>
  <c r="BI100" i="2"/>
  <c r="BJ100" i="2"/>
  <c r="BL100" i="2"/>
  <c r="BM100" i="2"/>
  <c r="BN100" i="2"/>
  <c r="BO100" i="2"/>
  <c r="BP100" i="2"/>
  <c r="BQ100" i="2"/>
  <c r="BR100" i="2"/>
  <c r="BS100" i="2"/>
  <c r="BT100" i="2"/>
  <c r="BU100" i="2"/>
  <c r="BW100" i="2"/>
  <c r="BX100" i="2"/>
  <c r="BF101" i="2"/>
  <c r="BG101" i="2"/>
  <c r="BH101" i="2"/>
  <c r="BI101" i="2"/>
  <c r="BJ101" i="2"/>
  <c r="BL101" i="2"/>
  <c r="BM101" i="2"/>
  <c r="BN101" i="2"/>
  <c r="BO101" i="2"/>
  <c r="BP101" i="2"/>
  <c r="BQ101" i="2"/>
  <c r="BR101" i="2"/>
  <c r="BS101" i="2"/>
  <c r="BT101" i="2"/>
  <c r="BU101" i="2"/>
  <c r="BW101" i="2"/>
  <c r="BX101" i="2" s="1"/>
  <c r="BF102" i="2"/>
  <c r="BG102" i="2"/>
  <c r="BH102" i="2"/>
  <c r="BI102" i="2"/>
  <c r="BJ102" i="2"/>
  <c r="BL102" i="2"/>
  <c r="BM102" i="2"/>
  <c r="BN102" i="2"/>
  <c r="BO102" i="2"/>
  <c r="BP102" i="2"/>
  <c r="BQ102" i="2"/>
  <c r="BR102" i="2"/>
  <c r="BS102" i="2"/>
  <c r="BT102" i="2"/>
  <c r="BU102" i="2"/>
  <c r="BW102" i="2"/>
  <c r="BX102" i="2" s="1"/>
  <c r="BF103" i="2"/>
  <c r="BG103" i="2"/>
  <c r="BH103" i="2"/>
  <c r="BI103" i="2"/>
  <c r="BJ103" i="2"/>
  <c r="BL103" i="2"/>
  <c r="BM103" i="2"/>
  <c r="BN103" i="2"/>
  <c r="BO103" i="2"/>
  <c r="BP103" i="2"/>
  <c r="BQ103" i="2"/>
  <c r="BR103" i="2"/>
  <c r="BS103" i="2"/>
  <c r="BT103" i="2"/>
  <c r="BU103" i="2"/>
  <c r="BW103" i="2"/>
  <c r="BX103" i="2" s="1"/>
  <c r="BF104" i="2"/>
  <c r="BG104" i="2"/>
  <c r="BH104" i="2"/>
  <c r="BI104" i="2"/>
  <c r="BJ104" i="2"/>
  <c r="BL104" i="2"/>
  <c r="BM104" i="2"/>
  <c r="BN104" i="2"/>
  <c r="BO104" i="2"/>
  <c r="BP104" i="2"/>
  <c r="BQ104" i="2"/>
  <c r="BR104" i="2"/>
  <c r="BS104" i="2"/>
  <c r="BT104" i="2"/>
  <c r="BU104" i="2"/>
  <c r="BW104" i="2"/>
  <c r="BX104" i="2" s="1"/>
  <c r="BF105" i="2"/>
  <c r="BG105" i="2"/>
  <c r="BH105" i="2"/>
  <c r="BI105" i="2"/>
  <c r="BJ105" i="2"/>
  <c r="BL105" i="2"/>
  <c r="BM105" i="2"/>
  <c r="BN105" i="2"/>
  <c r="BO105" i="2"/>
  <c r="BP105" i="2"/>
  <c r="BQ105" i="2"/>
  <c r="BR105" i="2"/>
  <c r="BS105" i="2"/>
  <c r="BT105" i="2"/>
  <c r="BU105" i="2"/>
  <c r="BW105" i="2"/>
  <c r="BX105" i="2" s="1"/>
  <c r="BF106" i="2"/>
  <c r="BG106" i="2"/>
  <c r="BH106" i="2"/>
  <c r="BI106" i="2"/>
  <c r="BJ106" i="2"/>
  <c r="BL106" i="2"/>
  <c r="BM106" i="2"/>
  <c r="BN106" i="2"/>
  <c r="BO106" i="2"/>
  <c r="BP106" i="2"/>
  <c r="BQ106" i="2"/>
  <c r="BR106" i="2"/>
  <c r="BS106" i="2"/>
  <c r="BT106" i="2"/>
  <c r="BU106" i="2"/>
  <c r="BW106" i="2"/>
  <c r="BX106" i="2" s="1"/>
  <c r="BF107" i="2"/>
  <c r="BG107" i="2"/>
  <c r="BH107" i="2"/>
  <c r="BI107" i="2"/>
  <c r="BJ107" i="2"/>
  <c r="BL107" i="2"/>
  <c r="BM107" i="2"/>
  <c r="BN107" i="2"/>
  <c r="BO107" i="2"/>
  <c r="BP107" i="2"/>
  <c r="BQ107" i="2"/>
  <c r="BR107" i="2"/>
  <c r="BS107" i="2"/>
  <c r="BT107" i="2"/>
  <c r="BU107" i="2"/>
  <c r="BW107" i="2"/>
  <c r="BX107" i="2" s="1"/>
  <c r="BF108" i="2"/>
  <c r="BG108" i="2"/>
  <c r="BH108" i="2"/>
  <c r="BI108" i="2"/>
  <c r="BJ108" i="2"/>
  <c r="BL108" i="2"/>
  <c r="BM108" i="2"/>
  <c r="BN108" i="2"/>
  <c r="BO108" i="2"/>
  <c r="BP108" i="2"/>
  <c r="BQ108" i="2"/>
  <c r="BR108" i="2"/>
  <c r="BS108" i="2"/>
  <c r="BT108" i="2"/>
  <c r="BU108" i="2"/>
  <c r="BW108" i="2"/>
  <c r="BX108" i="2" s="1"/>
  <c r="BF109" i="2"/>
  <c r="BG109" i="2"/>
  <c r="BH109" i="2"/>
  <c r="BI109" i="2"/>
  <c r="BJ109" i="2"/>
  <c r="BL109" i="2"/>
  <c r="BM109" i="2"/>
  <c r="BN109" i="2"/>
  <c r="BO109" i="2"/>
  <c r="BP109" i="2"/>
  <c r="BQ109" i="2"/>
  <c r="BR109" i="2"/>
  <c r="BS109" i="2"/>
  <c r="BT109" i="2"/>
  <c r="BU109" i="2"/>
  <c r="BW109" i="2"/>
  <c r="BX109" i="2"/>
  <c r="BF110" i="2"/>
  <c r="BG110" i="2"/>
  <c r="BH110" i="2"/>
  <c r="BI110" i="2"/>
  <c r="BJ110" i="2"/>
  <c r="BL110" i="2"/>
  <c r="BM110" i="2"/>
  <c r="BN110" i="2"/>
  <c r="BO110" i="2"/>
  <c r="BP110" i="2"/>
  <c r="BQ110" i="2"/>
  <c r="BR110" i="2"/>
  <c r="BS110" i="2"/>
  <c r="BT110" i="2"/>
  <c r="BU110" i="2"/>
  <c r="BW110" i="2"/>
  <c r="BX110" i="2" s="1"/>
  <c r="BF111" i="2"/>
  <c r="BG111" i="2"/>
  <c r="BH111" i="2"/>
  <c r="BI111" i="2"/>
  <c r="BJ111" i="2"/>
  <c r="BL111" i="2"/>
  <c r="BM111" i="2"/>
  <c r="BN111" i="2"/>
  <c r="BO111" i="2"/>
  <c r="BP111" i="2"/>
  <c r="BQ111" i="2"/>
  <c r="BR111" i="2"/>
  <c r="BS111" i="2"/>
  <c r="BT111" i="2"/>
  <c r="BU111" i="2"/>
  <c r="BW111" i="2"/>
  <c r="BX111" i="2" s="1"/>
  <c r="BF112" i="2"/>
  <c r="BG112" i="2"/>
  <c r="BH112" i="2"/>
  <c r="BI112" i="2"/>
  <c r="BJ112" i="2"/>
  <c r="BL112" i="2"/>
  <c r="BM112" i="2"/>
  <c r="BN112" i="2"/>
  <c r="BO112" i="2"/>
  <c r="BP112" i="2"/>
  <c r="BQ112" i="2"/>
  <c r="BR112" i="2"/>
  <c r="BS112" i="2"/>
  <c r="BT112" i="2"/>
  <c r="BU112" i="2"/>
  <c r="BW112" i="2"/>
  <c r="BX112" i="2" s="1"/>
  <c r="BF113" i="2"/>
  <c r="BG113" i="2"/>
  <c r="BH113" i="2"/>
  <c r="BI113" i="2"/>
  <c r="BJ113" i="2"/>
  <c r="BL113" i="2"/>
  <c r="BM113" i="2"/>
  <c r="BN113" i="2"/>
  <c r="BO113" i="2"/>
  <c r="BP113" i="2"/>
  <c r="BQ113" i="2"/>
  <c r="BR113" i="2"/>
  <c r="BS113" i="2"/>
  <c r="BT113" i="2"/>
  <c r="BU113" i="2"/>
  <c r="BW113" i="2"/>
  <c r="BX113" i="2"/>
  <c r="BF114" i="2"/>
  <c r="BG114" i="2"/>
  <c r="BH114" i="2"/>
  <c r="BI114" i="2"/>
  <c r="BJ114" i="2"/>
  <c r="BL114" i="2"/>
  <c r="BM114" i="2"/>
  <c r="BN114" i="2"/>
  <c r="BO114" i="2"/>
  <c r="BP114" i="2"/>
  <c r="BQ114" i="2"/>
  <c r="BR114" i="2"/>
  <c r="BS114" i="2"/>
  <c r="BT114" i="2"/>
  <c r="BU114" i="2"/>
  <c r="BW114" i="2"/>
  <c r="BX114" i="2" s="1"/>
  <c r="BF115" i="2"/>
  <c r="BG115" i="2"/>
  <c r="BH115" i="2"/>
  <c r="BI115" i="2"/>
  <c r="BJ115" i="2"/>
  <c r="BL115" i="2"/>
  <c r="BM115" i="2"/>
  <c r="BN115" i="2"/>
  <c r="BO115" i="2"/>
  <c r="BP115" i="2"/>
  <c r="BQ115" i="2"/>
  <c r="BR115" i="2"/>
  <c r="BS115" i="2"/>
  <c r="BT115" i="2"/>
  <c r="BU115" i="2"/>
  <c r="BW115" i="2"/>
  <c r="BX115" i="2" s="1"/>
  <c r="BF116" i="2"/>
  <c r="BG116" i="2"/>
  <c r="BH116" i="2"/>
  <c r="BI116" i="2"/>
  <c r="BJ116" i="2"/>
  <c r="BL116" i="2"/>
  <c r="BM116" i="2"/>
  <c r="BN116" i="2"/>
  <c r="BO116" i="2"/>
  <c r="BP116" i="2"/>
  <c r="BQ116" i="2"/>
  <c r="BR116" i="2"/>
  <c r="BS116" i="2"/>
  <c r="BT116" i="2"/>
  <c r="BU116" i="2"/>
  <c r="BW116" i="2"/>
  <c r="BX116" i="2" s="1"/>
  <c r="BF117" i="2"/>
  <c r="BG117" i="2"/>
  <c r="BH117" i="2"/>
  <c r="BI117" i="2"/>
  <c r="BJ117" i="2"/>
  <c r="BL117" i="2"/>
  <c r="BM117" i="2"/>
  <c r="BN117" i="2"/>
  <c r="BO117" i="2"/>
  <c r="BP117" i="2"/>
  <c r="BQ117" i="2"/>
  <c r="BR117" i="2"/>
  <c r="BS117" i="2"/>
  <c r="BT117" i="2"/>
  <c r="BU117" i="2"/>
  <c r="BW117" i="2"/>
  <c r="BX117" i="2"/>
  <c r="BF118" i="2"/>
  <c r="BG118" i="2"/>
  <c r="BH118" i="2"/>
  <c r="BI118" i="2"/>
  <c r="BJ118" i="2"/>
  <c r="BL118" i="2"/>
  <c r="BM118" i="2"/>
  <c r="BN118" i="2"/>
  <c r="BO118" i="2"/>
  <c r="BP118" i="2"/>
  <c r="BQ118" i="2"/>
  <c r="BR118" i="2"/>
  <c r="BS118" i="2"/>
  <c r="BT118" i="2"/>
  <c r="BU118" i="2"/>
  <c r="BW118" i="2"/>
  <c r="BX118" i="2" s="1"/>
  <c r="BF119" i="2"/>
  <c r="BG119" i="2"/>
  <c r="BH119" i="2"/>
  <c r="BI119" i="2"/>
  <c r="BJ119" i="2"/>
  <c r="BL119" i="2"/>
  <c r="BM119" i="2"/>
  <c r="BN119" i="2"/>
  <c r="BO119" i="2"/>
  <c r="BP119" i="2"/>
  <c r="BQ119" i="2"/>
  <c r="BR119" i="2"/>
  <c r="BS119" i="2"/>
  <c r="BT119" i="2"/>
  <c r="BU119" i="2"/>
  <c r="BW119" i="2"/>
  <c r="BX119" i="2" s="1"/>
  <c r="BF120" i="2"/>
  <c r="BG120" i="2"/>
  <c r="BH120" i="2"/>
  <c r="BI120" i="2"/>
  <c r="BJ120" i="2"/>
  <c r="BL120" i="2"/>
  <c r="BM120" i="2"/>
  <c r="BN120" i="2"/>
  <c r="BO120" i="2"/>
  <c r="BP120" i="2"/>
  <c r="BQ120" i="2"/>
  <c r="BR120" i="2"/>
  <c r="BS120" i="2"/>
  <c r="BT120" i="2"/>
  <c r="BU120" i="2"/>
  <c r="BW120" i="2"/>
  <c r="BX120" i="2" s="1"/>
  <c r="BF121" i="2"/>
  <c r="BG121" i="2"/>
  <c r="BH121" i="2"/>
  <c r="BI121" i="2"/>
  <c r="BJ121" i="2"/>
  <c r="BL121" i="2"/>
  <c r="BM121" i="2"/>
  <c r="BN121" i="2"/>
  <c r="BO121" i="2"/>
  <c r="BP121" i="2"/>
  <c r="BQ121" i="2"/>
  <c r="BR121" i="2"/>
  <c r="BS121" i="2"/>
  <c r="BT121" i="2"/>
  <c r="BU121" i="2"/>
  <c r="BW121" i="2"/>
  <c r="BX121" i="2" s="1"/>
  <c r="BF122" i="2"/>
  <c r="BG122" i="2"/>
  <c r="BH122" i="2"/>
  <c r="BI122" i="2"/>
  <c r="BJ122" i="2"/>
  <c r="BL122" i="2"/>
  <c r="BM122" i="2"/>
  <c r="BN122" i="2"/>
  <c r="BO122" i="2"/>
  <c r="BP122" i="2"/>
  <c r="BQ122" i="2"/>
  <c r="BR122" i="2"/>
  <c r="BS122" i="2"/>
  <c r="BT122" i="2"/>
  <c r="BU122" i="2"/>
  <c r="BW122" i="2"/>
  <c r="BX122" i="2" s="1"/>
  <c r="BF123" i="2"/>
  <c r="BG123" i="2"/>
  <c r="BH123" i="2"/>
  <c r="BI123" i="2"/>
  <c r="BJ123" i="2"/>
  <c r="BL123" i="2"/>
  <c r="BM123" i="2"/>
  <c r="BN123" i="2"/>
  <c r="BO123" i="2"/>
  <c r="BP123" i="2"/>
  <c r="BQ123" i="2"/>
  <c r="BR123" i="2"/>
  <c r="BS123" i="2"/>
  <c r="BT123" i="2"/>
  <c r="BU123" i="2"/>
  <c r="BW123" i="2"/>
  <c r="BX123" i="2" s="1"/>
  <c r="BF124" i="2"/>
  <c r="BG124" i="2"/>
  <c r="BH124" i="2"/>
  <c r="BI124" i="2"/>
  <c r="BJ124" i="2"/>
  <c r="BL124" i="2"/>
  <c r="BM124" i="2"/>
  <c r="BN124" i="2"/>
  <c r="BO124" i="2"/>
  <c r="BP124" i="2"/>
  <c r="BQ124" i="2"/>
  <c r="BR124" i="2"/>
  <c r="BS124" i="2"/>
  <c r="BT124" i="2"/>
  <c r="BU124" i="2"/>
  <c r="BW124" i="2"/>
  <c r="BX124" i="2" s="1"/>
  <c r="BF125" i="2"/>
  <c r="BG125" i="2"/>
  <c r="BH125" i="2"/>
  <c r="BI125" i="2"/>
  <c r="BJ125" i="2"/>
  <c r="BL125" i="2"/>
  <c r="BM125" i="2"/>
  <c r="BN125" i="2"/>
  <c r="BO125" i="2"/>
  <c r="BP125" i="2"/>
  <c r="BQ125" i="2"/>
  <c r="BR125" i="2"/>
  <c r="BS125" i="2"/>
  <c r="BT125" i="2"/>
  <c r="BU125" i="2"/>
  <c r="BW125" i="2"/>
  <c r="BX125" i="2" s="1"/>
  <c r="BF126" i="2"/>
  <c r="BG126" i="2"/>
  <c r="BH126" i="2"/>
  <c r="BI126" i="2"/>
  <c r="BJ126" i="2"/>
  <c r="BL126" i="2"/>
  <c r="BM126" i="2"/>
  <c r="BN126" i="2"/>
  <c r="BO126" i="2"/>
  <c r="BP126" i="2"/>
  <c r="BQ126" i="2"/>
  <c r="BR126" i="2"/>
  <c r="BS126" i="2"/>
  <c r="BT126" i="2"/>
  <c r="BU126" i="2"/>
  <c r="BW126" i="2"/>
  <c r="BX126" i="2" s="1"/>
  <c r="BF127" i="2"/>
  <c r="BG127" i="2"/>
  <c r="BH127" i="2"/>
  <c r="BI127" i="2"/>
  <c r="BJ127" i="2"/>
  <c r="BL127" i="2"/>
  <c r="BM127" i="2"/>
  <c r="BN127" i="2"/>
  <c r="BO127" i="2"/>
  <c r="BP127" i="2"/>
  <c r="BQ127" i="2"/>
  <c r="BR127" i="2"/>
  <c r="BS127" i="2"/>
  <c r="BT127" i="2"/>
  <c r="BU127" i="2"/>
  <c r="BW127" i="2"/>
  <c r="BX127" i="2" s="1"/>
  <c r="BF128" i="2"/>
  <c r="BG128" i="2"/>
  <c r="BH128" i="2"/>
  <c r="BI128" i="2"/>
  <c r="BJ128" i="2"/>
  <c r="BL128" i="2"/>
  <c r="BM128" i="2"/>
  <c r="BN128" i="2"/>
  <c r="BO128" i="2"/>
  <c r="BP128" i="2"/>
  <c r="BQ128" i="2"/>
  <c r="BR128" i="2"/>
  <c r="BS128" i="2"/>
  <c r="BT128" i="2"/>
  <c r="BU128" i="2"/>
  <c r="BW128" i="2"/>
  <c r="BX128" i="2" s="1"/>
  <c r="BF129" i="2"/>
  <c r="BG129" i="2"/>
  <c r="BH129" i="2"/>
  <c r="BI129" i="2"/>
  <c r="BJ129" i="2"/>
  <c r="BL129" i="2"/>
  <c r="BM129" i="2"/>
  <c r="BN129" i="2"/>
  <c r="BO129" i="2"/>
  <c r="BP129" i="2"/>
  <c r="BQ129" i="2"/>
  <c r="BR129" i="2"/>
  <c r="BS129" i="2"/>
  <c r="BT129" i="2"/>
  <c r="BU129" i="2"/>
  <c r="BW129" i="2"/>
  <c r="BX129" i="2" s="1"/>
  <c r="BF130" i="2"/>
  <c r="BG130" i="2"/>
  <c r="BH130" i="2"/>
  <c r="BI130" i="2"/>
  <c r="BJ130" i="2"/>
  <c r="BL130" i="2"/>
  <c r="BM130" i="2"/>
  <c r="BN130" i="2"/>
  <c r="BO130" i="2"/>
  <c r="BP130" i="2"/>
  <c r="BQ130" i="2"/>
  <c r="BR130" i="2"/>
  <c r="BS130" i="2"/>
  <c r="BT130" i="2"/>
  <c r="BU130" i="2"/>
  <c r="BW130" i="2"/>
  <c r="BX130" i="2" s="1"/>
  <c r="BF131" i="2"/>
  <c r="BG131" i="2"/>
  <c r="BH131" i="2"/>
  <c r="BI131" i="2"/>
  <c r="BJ131" i="2"/>
  <c r="BL131" i="2"/>
  <c r="BM131" i="2"/>
  <c r="BN131" i="2"/>
  <c r="BO131" i="2"/>
  <c r="BP131" i="2"/>
  <c r="BQ131" i="2"/>
  <c r="BR131" i="2"/>
  <c r="BS131" i="2"/>
  <c r="BT131" i="2"/>
  <c r="BU131" i="2"/>
  <c r="BW131" i="2"/>
  <c r="BX131" i="2" s="1"/>
  <c r="BF132" i="2"/>
  <c r="BG132" i="2"/>
  <c r="BH132" i="2"/>
  <c r="BI132" i="2"/>
  <c r="BJ132" i="2"/>
  <c r="BL132" i="2"/>
  <c r="BM132" i="2"/>
  <c r="BN132" i="2"/>
  <c r="BO132" i="2"/>
  <c r="BP132" i="2"/>
  <c r="BQ132" i="2"/>
  <c r="BR132" i="2"/>
  <c r="BS132" i="2"/>
  <c r="BT132" i="2"/>
  <c r="BU132" i="2"/>
  <c r="BW132" i="2"/>
  <c r="BX132" i="2" s="1"/>
  <c r="BF133" i="2"/>
  <c r="BG133" i="2"/>
  <c r="BH133" i="2"/>
  <c r="BI133" i="2"/>
  <c r="BJ133" i="2"/>
  <c r="BL133" i="2"/>
  <c r="BM133" i="2"/>
  <c r="BN133" i="2"/>
  <c r="BO133" i="2"/>
  <c r="BP133" i="2"/>
  <c r="BQ133" i="2"/>
  <c r="BR133" i="2"/>
  <c r="BS133" i="2"/>
  <c r="BT133" i="2"/>
  <c r="BU133" i="2"/>
  <c r="BW133" i="2"/>
  <c r="BX133" i="2" s="1"/>
  <c r="BF134" i="2"/>
  <c r="BG134" i="2"/>
  <c r="BH134" i="2"/>
  <c r="BI134" i="2"/>
  <c r="BJ134" i="2"/>
  <c r="BL134" i="2"/>
  <c r="BM134" i="2"/>
  <c r="BN134" i="2"/>
  <c r="BO134" i="2"/>
  <c r="BP134" i="2"/>
  <c r="BQ134" i="2"/>
  <c r="BR134" i="2"/>
  <c r="BS134" i="2"/>
  <c r="BT134" i="2"/>
  <c r="BU134" i="2"/>
  <c r="BW134" i="2"/>
  <c r="BX134" i="2" s="1"/>
  <c r="BF135" i="2"/>
  <c r="BG135" i="2"/>
  <c r="BH135" i="2"/>
  <c r="BI135" i="2"/>
  <c r="BJ135" i="2"/>
  <c r="BL135" i="2"/>
  <c r="BM135" i="2"/>
  <c r="BN135" i="2"/>
  <c r="BO135" i="2"/>
  <c r="BP135" i="2"/>
  <c r="BQ135" i="2"/>
  <c r="BR135" i="2"/>
  <c r="BS135" i="2"/>
  <c r="BT135" i="2"/>
  <c r="BU135" i="2"/>
  <c r="BW135" i="2"/>
  <c r="BX135" i="2" s="1"/>
  <c r="BF136" i="2"/>
  <c r="BG136" i="2"/>
  <c r="BH136" i="2"/>
  <c r="BI136" i="2"/>
  <c r="BJ136" i="2"/>
  <c r="BL136" i="2"/>
  <c r="BM136" i="2"/>
  <c r="BN136" i="2"/>
  <c r="BO136" i="2"/>
  <c r="BP136" i="2"/>
  <c r="BQ136" i="2"/>
  <c r="BR136" i="2"/>
  <c r="BS136" i="2"/>
  <c r="BT136" i="2"/>
  <c r="BU136" i="2"/>
  <c r="BW136" i="2"/>
  <c r="BX136" i="2" s="1"/>
  <c r="BF137" i="2"/>
  <c r="BG137" i="2"/>
  <c r="BH137" i="2"/>
  <c r="BI137" i="2"/>
  <c r="BJ137" i="2"/>
  <c r="BL137" i="2"/>
  <c r="BM137" i="2"/>
  <c r="BN137" i="2"/>
  <c r="BO137" i="2"/>
  <c r="BP137" i="2"/>
  <c r="BQ137" i="2"/>
  <c r="BR137" i="2"/>
  <c r="BS137" i="2"/>
  <c r="BT137" i="2"/>
  <c r="BU137" i="2"/>
  <c r="BW137" i="2"/>
  <c r="BX137" i="2" s="1"/>
  <c r="BF138" i="2"/>
  <c r="BG138" i="2"/>
  <c r="BH138" i="2"/>
  <c r="BI138" i="2"/>
  <c r="BJ138" i="2"/>
  <c r="BL138" i="2"/>
  <c r="BM138" i="2"/>
  <c r="BN138" i="2"/>
  <c r="BO138" i="2"/>
  <c r="BP138" i="2"/>
  <c r="BQ138" i="2"/>
  <c r="BR138" i="2"/>
  <c r="BS138" i="2"/>
  <c r="BT138" i="2"/>
  <c r="BU138" i="2"/>
  <c r="BW138" i="2"/>
  <c r="BX138" i="2" s="1"/>
  <c r="BF139" i="2"/>
  <c r="BG139" i="2"/>
  <c r="BH139" i="2"/>
  <c r="BI139" i="2"/>
  <c r="BJ139" i="2"/>
  <c r="BL139" i="2"/>
  <c r="BM139" i="2"/>
  <c r="BN139" i="2"/>
  <c r="BO139" i="2"/>
  <c r="BP139" i="2"/>
  <c r="BQ139" i="2"/>
  <c r="BR139" i="2"/>
  <c r="BS139" i="2"/>
  <c r="BT139" i="2"/>
  <c r="BU139" i="2"/>
  <c r="BW139" i="2"/>
  <c r="BX139" i="2" s="1"/>
  <c r="BF140" i="2"/>
  <c r="BG140" i="2"/>
  <c r="BH140" i="2"/>
  <c r="BI140" i="2"/>
  <c r="BJ140" i="2"/>
  <c r="BL140" i="2"/>
  <c r="BM140" i="2"/>
  <c r="BN140" i="2"/>
  <c r="BO140" i="2"/>
  <c r="BP140" i="2"/>
  <c r="BQ140" i="2"/>
  <c r="BR140" i="2"/>
  <c r="BS140" i="2"/>
  <c r="BT140" i="2"/>
  <c r="BU140" i="2"/>
  <c r="BW140" i="2"/>
  <c r="BX140" i="2" s="1"/>
  <c r="BF141" i="2"/>
  <c r="BG141" i="2"/>
  <c r="BH141" i="2"/>
  <c r="BI141" i="2"/>
  <c r="BJ141" i="2"/>
  <c r="BL141" i="2"/>
  <c r="BM141" i="2"/>
  <c r="BN141" i="2"/>
  <c r="BO141" i="2"/>
  <c r="BP141" i="2"/>
  <c r="BQ141" i="2"/>
  <c r="BR141" i="2"/>
  <c r="BS141" i="2"/>
  <c r="BT141" i="2"/>
  <c r="BU141" i="2"/>
  <c r="BW141" i="2"/>
  <c r="BX141" i="2" s="1"/>
  <c r="BF142" i="2"/>
  <c r="BG142" i="2"/>
  <c r="BH142" i="2"/>
  <c r="BI142" i="2"/>
  <c r="BJ142" i="2"/>
  <c r="BL142" i="2"/>
  <c r="BM142" i="2"/>
  <c r="BN142" i="2"/>
  <c r="BO142" i="2"/>
  <c r="BP142" i="2"/>
  <c r="BQ142" i="2"/>
  <c r="BR142" i="2"/>
  <c r="BS142" i="2"/>
  <c r="BT142" i="2"/>
  <c r="BU142" i="2"/>
  <c r="BW142" i="2"/>
  <c r="BX142" i="2" s="1"/>
  <c r="BF143" i="2"/>
  <c r="BG143" i="2"/>
  <c r="BH143" i="2"/>
  <c r="BI143" i="2"/>
  <c r="BJ143" i="2"/>
  <c r="BL143" i="2"/>
  <c r="BM143" i="2"/>
  <c r="BN143" i="2"/>
  <c r="BO143" i="2"/>
  <c r="BP143" i="2"/>
  <c r="BQ143" i="2"/>
  <c r="BR143" i="2"/>
  <c r="BS143" i="2"/>
  <c r="BT143" i="2"/>
  <c r="BU143" i="2"/>
  <c r="BW143" i="2"/>
  <c r="BX143" i="2" s="1"/>
  <c r="BF144" i="2"/>
  <c r="BG144" i="2"/>
  <c r="BH144" i="2"/>
  <c r="BI144" i="2"/>
  <c r="BJ144" i="2"/>
  <c r="BL144" i="2"/>
  <c r="BM144" i="2"/>
  <c r="BN144" i="2"/>
  <c r="BO144" i="2"/>
  <c r="BP144" i="2"/>
  <c r="BQ144" i="2"/>
  <c r="BR144" i="2"/>
  <c r="BS144" i="2"/>
  <c r="BT144" i="2"/>
  <c r="BU144" i="2"/>
  <c r="BW144" i="2"/>
  <c r="BX144" i="2" s="1"/>
  <c r="BF145" i="2"/>
  <c r="BG145" i="2"/>
  <c r="BH145" i="2"/>
  <c r="BI145" i="2"/>
  <c r="BJ145" i="2"/>
  <c r="BL145" i="2"/>
  <c r="BM145" i="2"/>
  <c r="BN145" i="2"/>
  <c r="BO145" i="2"/>
  <c r="BP145" i="2"/>
  <c r="BQ145" i="2"/>
  <c r="BR145" i="2"/>
  <c r="BS145" i="2"/>
  <c r="BT145" i="2"/>
  <c r="BU145" i="2"/>
  <c r="BW145" i="2"/>
  <c r="BX145" i="2" s="1"/>
  <c r="BF146" i="2"/>
  <c r="BG146" i="2"/>
  <c r="BH146" i="2"/>
  <c r="BI146" i="2"/>
  <c r="BJ146" i="2"/>
  <c r="BL146" i="2"/>
  <c r="BM146" i="2"/>
  <c r="BN146" i="2"/>
  <c r="BO146" i="2"/>
  <c r="BP146" i="2"/>
  <c r="BQ146" i="2"/>
  <c r="BR146" i="2"/>
  <c r="BS146" i="2"/>
  <c r="BT146" i="2"/>
  <c r="BU146" i="2"/>
  <c r="BW146" i="2"/>
  <c r="BX146" i="2" s="1"/>
  <c r="BF147" i="2"/>
  <c r="BG147" i="2"/>
  <c r="BH147" i="2"/>
  <c r="BI147" i="2"/>
  <c r="BJ147" i="2"/>
  <c r="BL147" i="2"/>
  <c r="BM147" i="2"/>
  <c r="BN147" i="2"/>
  <c r="BO147" i="2"/>
  <c r="BP147" i="2"/>
  <c r="BQ147" i="2"/>
  <c r="BR147" i="2"/>
  <c r="BS147" i="2"/>
  <c r="BT147" i="2"/>
  <c r="BU147" i="2"/>
  <c r="BW147" i="2"/>
  <c r="BX147" i="2" s="1"/>
  <c r="BF148" i="2"/>
  <c r="BG148" i="2"/>
  <c r="BH148" i="2"/>
  <c r="BI148" i="2"/>
  <c r="BJ148" i="2"/>
  <c r="BL148" i="2"/>
  <c r="BM148" i="2"/>
  <c r="BN148" i="2"/>
  <c r="BO148" i="2"/>
  <c r="BP148" i="2"/>
  <c r="BQ148" i="2"/>
  <c r="BR148" i="2"/>
  <c r="BS148" i="2"/>
  <c r="BT148" i="2"/>
  <c r="BU148" i="2"/>
  <c r="BW148" i="2"/>
  <c r="BX148" i="2" s="1"/>
  <c r="BF149" i="2"/>
  <c r="BG149" i="2"/>
  <c r="BH149" i="2"/>
  <c r="BI149" i="2"/>
  <c r="BJ149" i="2"/>
  <c r="BL149" i="2"/>
  <c r="BM149" i="2"/>
  <c r="BN149" i="2"/>
  <c r="BO149" i="2"/>
  <c r="BP149" i="2"/>
  <c r="BQ149" i="2"/>
  <c r="BR149" i="2"/>
  <c r="BS149" i="2"/>
  <c r="BT149" i="2"/>
  <c r="BU149" i="2"/>
  <c r="BW149" i="2"/>
  <c r="BX149" i="2" s="1"/>
  <c r="BF150" i="2"/>
  <c r="BG150" i="2"/>
  <c r="BH150" i="2"/>
  <c r="BI150" i="2"/>
  <c r="BJ150" i="2"/>
  <c r="BL150" i="2"/>
  <c r="BM150" i="2"/>
  <c r="BN150" i="2"/>
  <c r="BO150" i="2"/>
  <c r="BP150" i="2"/>
  <c r="BQ150" i="2"/>
  <c r="BR150" i="2"/>
  <c r="BS150" i="2"/>
  <c r="BT150" i="2"/>
  <c r="BU150" i="2"/>
  <c r="BW150" i="2"/>
  <c r="BX150" i="2" s="1"/>
  <c r="BF151" i="2"/>
  <c r="BG151" i="2"/>
  <c r="BH151" i="2"/>
  <c r="BI151" i="2"/>
  <c r="BJ151" i="2"/>
  <c r="BL151" i="2"/>
  <c r="BM151" i="2"/>
  <c r="BN151" i="2"/>
  <c r="BO151" i="2"/>
  <c r="BP151" i="2"/>
  <c r="BQ151" i="2"/>
  <c r="BR151" i="2"/>
  <c r="BS151" i="2"/>
  <c r="BT151" i="2"/>
  <c r="BU151" i="2"/>
  <c r="BW151" i="2"/>
  <c r="BX151" i="2" s="1"/>
  <c r="BF152" i="2"/>
  <c r="BG152" i="2"/>
  <c r="BH152" i="2"/>
  <c r="BI152" i="2"/>
  <c r="BJ152" i="2"/>
  <c r="BL152" i="2"/>
  <c r="BM152" i="2"/>
  <c r="BN152" i="2"/>
  <c r="BO152" i="2"/>
  <c r="BP152" i="2"/>
  <c r="BQ152" i="2"/>
  <c r="BR152" i="2"/>
  <c r="BS152" i="2"/>
  <c r="BT152" i="2"/>
  <c r="BU152" i="2"/>
  <c r="BW152" i="2"/>
  <c r="BX152" i="2" s="1"/>
  <c r="BJ153" i="2"/>
  <c r="BL153" i="2"/>
  <c r="BM153" i="2"/>
  <c r="BN153" i="2"/>
  <c r="BO153" i="2"/>
  <c r="BP153" i="2"/>
  <c r="BQ153" i="2"/>
  <c r="BR153" i="2"/>
  <c r="BS153" i="2"/>
  <c r="BT153" i="2"/>
  <c r="BU153" i="2"/>
  <c r="BW153" i="2"/>
  <c r="BX153" i="2" s="1"/>
  <c r="BF154" i="2"/>
  <c r="BG154" i="2"/>
  <c r="BH154" i="2"/>
  <c r="BI154" i="2"/>
  <c r="BJ154" i="2"/>
  <c r="BL154" i="2"/>
  <c r="BM154" i="2"/>
  <c r="BN154" i="2"/>
  <c r="BO154" i="2"/>
  <c r="BP154" i="2"/>
  <c r="BQ154" i="2"/>
  <c r="BR154" i="2"/>
  <c r="BS154" i="2"/>
  <c r="BT154" i="2"/>
  <c r="BU154" i="2"/>
  <c r="BW154" i="2"/>
  <c r="BX154" i="2" s="1"/>
  <c r="K154" i="2"/>
  <c r="BF153" i="2"/>
  <c r="BG153" i="2"/>
  <c r="BH153" i="2"/>
  <c r="BI153" i="2"/>
  <c r="BV97" i="2" l="1"/>
  <c r="BV95" i="2"/>
  <c r="BV84" i="2"/>
  <c r="BV82" i="2"/>
  <c r="AK516" i="4"/>
  <c r="BV129" i="2"/>
  <c r="BV128" i="2"/>
  <c r="BV127" i="2"/>
  <c r="BV117" i="2"/>
  <c r="BV46" i="2"/>
  <c r="CF29" i="2"/>
  <c r="CE30" i="2" a="1"/>
  <c r="CE30" i="2" s="1"/>
  <c r="BV124" i="2"/>
  <c r="BV123" i="2"/>
  <c r="BV99" i="2"/>
  <c r="BV89" i="2"/>
  <c r="BV64" i="2"/>
  <c r="BV111" i="2"/>
  <c r="BV105" i="2"/>
  <c r="BV102" i="2"/>
  <c r="BV98" i="2"/>
  <c r="BV94" i="2"/>
  <c r="BV48" i="2"/>
  <c r="BK135" i="2"/>
  <c r="BV133" i="2"/>
  <c r="BV122" i="2"/>
  <c r="BV116" i="2"/>
  <c r="BV115" i="2"/>
  <c r="BV103" i="2"/>
  <c r="BV93" i="2"/>
  <c r="BV92" i="2"/>
  <c r="BV76" i="2"/>
  <c r="BV25" i="2"/>
  <c r="BV121" i="2"/>
  <c r="BV154" i="2"/>
  <c r="BV152" i="2"/>
  <c r="BV149" i="2"/>
  <c r="BV148" i="2"/>
  <c r="BV147" i="2"/>
  <c r="BV146" i="2"/>
  <c r="BV145" i="2"/>
  <c r="BV144" i="2"/>
  <c r="BV141" i="2"/>
  <c r="BV139" i="2"/>
  <c r="BV138" i="2"/>
  <c r="BV134" i="2"/>
  <c r="BK134" i="2"/>
  <c r="BV131" i="2"/>
  <c r="BV130" i="2"/>
  <c r="BV125" i="2"/>
  <c r="BV107" i="2"/>
  <c r="BV104" i="2"/>
  <c r="BV96" i="2"/>
  <c r="BV91" i="2"/>
  <c r="BV90" i="2"/>
  <c r="BV87" i="2"/>
  <c r="BV83" i="2"/>
  <c r="BV79" i="2"/>
  <c r="BV60" i="2"/>
  <c r="BV29" i="2"/>
  <c r="BK62" i="2"/>
  <c r="BK27" i="2"/>
  <c r="BK136" i="2"/>
  <c r="BK74" i="2"/>
  <c r="BK66" i="2"/>
  <c r="BK41" i="2"/>
  <c r="BK39" i="2"/>
  <c r="BK31" i="2"/>
  <c r="BK19" i="2"/>
  <c r="BK137" i="2"/>
  <c r="BK12" i="2"/>
  <c r="BK58" i="2"/>
  <c r="BK35" i="2"/>
  <c r="BK23" i="2"/>
  <c r="BK15" i="2"/>
  <c r="CB147" i="2"/>
  <c r="CB144" i="2"/>
  <c r="CB140" i="2"/>
  <c r="CB132" i="2"/>
  <c r="CB128" i="2"/>
  <c r="CB124" i="2"/>
  <c r="CB116" i="2"/>
  <c r="CB112" i="2"/>
  <c r="CB108" i="2"/>
  <c r="CB104" i="2"/>
  <c r="CB95" i="2"/>
  <c r="CB91" i="2"/>
  <c r="CB87" i="2"/>
  <c r="CB83" i="2"/>
  <c r="CB79" i="2"/>
  <c r="CA27" i="2"/>
  <c r="CA11" i="2"/>
  <c r="CB143" i="2"/>
  <c r="CB131" i="2"/>
  <c r="CB127" i="2"/>
  <c r="CB123" i="2"/>
  <c r="CB119" i="2"/>
  <c r="CB111" i="2"/>
  <c r="CB107" i="2"/>
  <c r="CB98" i="2"/>
  <c r="CB94" i="2"/>
  <c r="CB90" i="2"/>
  <c r="CB86" i="2"/>
  <c r="CB82" i="2"/>
  <c r="CB78" i="2"/>
  <c r="CB74" i="2"/>
  <c r="J73" i="3"/>
  <c r="J69" i="3"/>
  <c r="J65" i="3"/>
  <c r="J61" i="3"/>
  <c r="CB54" i="2"/>
  <c r="CA38" i="2"/>
  <c r="CA22" i="2"/>
  <c r="CB151" i="2"/>
  <c r="CB135" i="2"/>
  <c r="CB146" i="2"/>
  <c r="CB142" i="2"/>
  <c r="CB134" i="2"/>
  <c r="CB130" i="2"/>
  <c r="CB126" i="2"/>
  <c r="CB122" i="2"/>
  <c r="CB118" i="2"/>
  <c r="CB114" i="2"/>
  <c r="CB110" i="2"/>
  <c r="CB106" i="2"/>
  <c r="CB101" i="2"/>
  <c r="CB97" i="2"/>
  <c r="CB93" i="2"/>
  <c r="CB89" i="2"/>
  <c r="CB85" i="2"/>
  <c r="CB77" i="2"/>
  <c r="CB73" i="2"/>
  <c r="J72" i="3"/>
  <c r="J68" i="3"/>
  <c r="J64" i="3"/>
  <c r="J60" i="3"/>
  <c r="CB53" i="2"/>
  <c r="CB49" i="2"/>
  <c r="CA25" i="2"/>
  <c r="CB139" i="2"/>
  <c r="CB141" i="2"/>
  <c r="CB137" i="2"/>
  <c r="CB133" i="2"/>
  <c r="CB129" i="2"/>
  <c r="CB125" i="2"/>
  <c r="CB121" i="2"/>
  <c r="CB113" i="2"/>
  <c r="CB109" i="2"/>
  <c r="CB100" i="2"/>
  <c r="CB96" i="2"/>
  <c r="CB92" i="2"/>
  <c r="CB80" i="2"/>
  <c r="J71" i="3"/>
  <c r="J67" i="3"/>
  <c r="J63" i="3"/>
  <c r="J59" i="3"/>
  <c r="CA16" i="2"/>
  <c r="CB67" i="2"/>
  <c r="J70" i="3"/>
  <c r="CB63" i="2"/>
  <c r="J66" i="3"/>
  <c r="CB59" i="2"/>
  <c r="J62" i="3"/>
  <c r="AE520" i="3"/>
  <c r="BV140" i="2"/>
  <c r="BV37" i="2"/>
  <c r="Z519" i="3"/>
  <c r="V519" i="3"/>
  <c r="BV151" i="2"/>
  <c r="BV142" i="2"/>
  <c r="BV13" i="2"/>
  <c r="BV137" i="2"/>
  <c r="BV136" i="2"/>
  <c r="BV114" i="2"/>
  <c r="BV110" i="2"/>
  <c r="BV106" i="2"/>
  <c r="BV101" i="2"/>
  <c r="BV86" i="2"/>
  <c r="BV78" i="2"/>
  <c r="BK73" i="2"/>
  <c r="BK69" i="2"/>
  <c r="BK65" i="2"/>
  <c r="BV63" i="2"/>
  <c r="BK61" i="2"/>
  <c r="BV59" i="2"/>
  <c r="BK57" i="2"/>
  <c r="BK56" i="2"/>
  <c r="BK55" i="2"/>
  <c r="BK54" i="2"/>
  <c r="BV52" i="2"/>
  <c r="BV51" i="2"/>
  <c r="BK40" i="2"/>
  <c r="BV38" i="2"/>
  <c r="BK36" i="2"/>
  <c r="BV34" i="2"/>
  <c r="BK32" i="2"/>
  <c r="BV30" i="2"/>
  <c r="BK28" i="2"/>
  <c r="BV26" i="2"/>
  <c r="BK24" i="2"/>
  <c r="BV22" i="2"/>
  <c r="BK20" i="2"/>
  <c r="BV18" i="2"/>
  <c r="BK16" i="2"/>
  <c r="BV14" i="2"/>
  <c r="AG517" i="3"/>
  <c r="CA517" i="3" s="1"/>
  <c r="AH517" i="3"/>
  <c r="CC517" i="3"/>
  <c r="V513" i="3"/>
  <c r="Z513" i="3"/>
  <c r="V515" i="3"/>
  <c r="Z515" i="3"/>
  <c r="BV150" i="2"/>
  <c r="BV143" i="2"/>
  <c r="BV21" i="2"/>
  <c r="BV17" i="2"/>
  <c r="BV11" i="2"/>
  <c r="BV120" i="2"/>
  <c r="BK154" i="2"/>
  <c r="BK152" i="2"/>
  <c r="BK151" i="2"/>
  <c r="BK150" i="2"/>
  <c r="BV135" i="2"/>
  <c r="BV119" i="2"/>
  <c r="BV113" i="2"/>
  <c r="BV109" i="2"/>
  <c r="BV100" i="2"/>
  <c r="BV81" i="2"/>
  <c r="BV77" i="2"/>
  <c r="BV66" i="2"/>
  <c r="BK64" i="2"/>
  <c r="BV62" i="2"/>
  <c r="BK60" i="2"/>
  <c r="BV58" i="2"/>
  <c r="BV45" i="2"/>
  <c r="BV41" i="2"/>
  <c r="BV39" i="2"/>
  <c r="BK37" i="2"/>
  <c r="BV35" i="2"/>
  <c r="BK33" i="2"/>
  <c r="BV31" i="2"/>
  <c r="BK29" i="2"/>
  <c r="BV27" i="2"/>
  <c r="BK25" i="2"/>
  <c r="BV23" i="2"/>
  <c r="BK21" i="2"/>
  <c r="BV19" i="2"/>
  <c r="BK17" i="2"/>
  <c r="BV15" i="2"/>
  <c r="BK13" i="2"/>
  <c r="BV12" i="2"/>
  <c r="AB517" i="3"/>
  <c r="CD517" i="3"/>
  <c r="V520" i="3"/>
  <c r="Z520" i="3"/>
  <c r="V516" i="3"/>
  <c r="Z516" i="3"/>
  <c r="BV33" i="2"/>
  <c r="BV132" i="2"/>
  <c r="BK149" i="2"/>
  <c r="BK148" i="2"/>
  <c r="BK147" i="2"/>
  <c r="BK146" i="2"/>
  <c r="BK145" i="2"/>
  <c r="BK144" i="2"/>
  <c r="BK143" i="2"/>
  <c r="BK142" i="2"/>
  <c r="BK141" i="2"/>
  <c r="BK140" i="2"/>
  <c r="BK139" i="2"/>
  <c r="BK138" i="2"/>
  <c r="BV126" i="2"/>
  <c r="BV118" i="2"/>
  <c r="BV112" i="2"/>
  <c r="BV108" i="2"/>
  <c r="BV88" i="2"/>
  <c r="BV85" i="2"/>
  <c r="BV80" i="2"/>
  <c r="BK67" i="2"/>
  <c r="BV65" i="2"/>
  <c r="BK63" i="2"/>
  <c r="BV61" i="2"/>
  <c r="BK59" i="2"/>
  <c r="BV57" i="2"/>
  <c r="BV56" i="2"/>
  <c r="BV55" i="2"/>
  <c r="BV54" i="2"/>
  <c r="BV53" i="2"/>
  <c r="BV50" i="2"/>
  <c r="BV49" i="2"/>
  <c r="BV47" i="2"/>
  <c r="BK42" i="2"/>
  <c r="BV40" i="2"/>
  <c r="BK38" i="2"/>
  <c r="BV36" i="2"/>
  <c r="BK34" i="2"/>
  <c r="BV32" i="2"/>
  <c r="BK30" i="2"/>
  <c r="BV28" i="2"/>
  <c r="BK26" i="2"/>
  <c r="BV24" i="2"/>
  <c r="BK22" i="2"/>
  <c r="BV20" i="2"/>
  <c r="BK18" i="2"/>
  <c r="BV16" i="2"/>
  <c r="BK14" i="2"/>
  <c r="BK11" i="2"/>
  <c r="AG521" i="3"/>
  <c r="CA521" i="3" s="1"/>
  <c r="CC521" i="3"/>
  <c r="AL518" i="3"/>
  <c r="AL522" i="3"/>
  <c r="AL524" i="3"/>
  <c r="AM524" i="3"/>
  <c r="AM514" i="3"/>
  <c r="AL514" i="3"/>
  <c r="BV153" i="2"/>
  <c r="CB23" i="2"/>
  <c r="CB45" i="2"/>
  <c r="CB31" i="2"/>
  <c r="AL523" i="3"/>
  <c r="AM523" i="3"/>
  <c r="CB72" i="2"/>
  <c r="CB60" i="2"/>
  <c r="CB24" i="2"/>
  <c r="CB51" i="2"/>
  <c r="CB43" i="2"/>
  <c r="CB75" i="2"/>
  <c r="CA12" i="2"/>
  <c r="CB68" i="2"/>
  <c r="CB56" i="2"/>
  <c r="CB48" i="2"/>
  <c r="CA32" i="2"/>
  <c r="CB32" i="2"/>
  <c r="BK153" i="2"/>
  <c r="CB70" i="2"/>
  <c r="CB66" i="2"/>
  <c r="CB62" i="2"/>
  <c r="CB58" i="2"/>
  <c r="CB50" i="2"/>
  <c r="CB42" i="2"/>
  <c r="CB38" i="2"/>
  <c r="CA34" i="2"/>
  <c r="CB34" i="2"/>
  <c r="CA30" i="2"/>
  <c r="CB30" i="2"/>
  <c r="CA26" i="2"/>
  <c r="CB26" i="2"/>
  <c r="CB22" i="2"/>
  <c r="CA18" i="2"/>
  <c r="CB18" i="2"/>
  <c r="CB35" i="2"/>
  <c r="CB27" i="2"/>
  <c r="CB19" i="2"/>
  <c r="CB64" i="2"/>
  <c r="CB52" i="2"/>
  <c r="CB44" i="2"/>
  <c r="CA36" i="2"/>
  <c r="CA28" i="2"/>
  <c r="CB28" i="2"/>
  <c r="CA20" i="2"/>
  <c r="CB20" i="2"/>
  <c r="CB16" i="2"/>
  <c r="CB69" i="2"/>
  <c r="CB65" i="2"/>
  <c r="CB61" i="2"/>
  <c r="CB57" i="2"/>
  <c r="CA37" i="2"/>
  <c r="CA33" i="2"/>
  <c r="CB33" i="2"/>
  <c r="CA29" i="2"/>
  <c r="CB29" i="2"/>
  <c r="CB25" i="2"/>
  <c r="CA21" i="2"/>
  <c r="CB21" i="2"/>
  <c r="CA17" i="2"/>
  <c r="CB17" i="2"/>
  <c r="CA13" i="2"/>
  <c r="CA24" i="2"/>
  <c r="CA15" i="2"/>
  <c r="CA39" i="2"/>
  <c r="CA35" i="2"/>
  <c r="CA31" i="2"/>
  <c r="CA23" i="2"/>
  <c r="CA19" i="2"/>
  <c r="CA14" i="2"/>
  <c r="BK120" i="2"/>
  <c r="BK118" i="2"/>
  <c r="BK115" i="2"/>
  <c r="BK113" i="2"/>
  <c r="BK111" i="2"/>
  <c r="BK109" i="2"/>
  <c r="BK107" i="2"/>
  <c r="BK102" i="2"/>
  <c r="BK100" i="2"/>
  <c r="BK87" i="2"/>
  <c r="BK85" i="2"/>
  <c r="BK80" i="2"/>
  <c r="BK78" i="2"/>
  <c r="BV69" i="2"/>
  <c r="BK132" i="2"/>
  <c r="BK130" i="2"/>
  <c r="BK128" i="2"/>
  <c r="BK126" i="2"/>
  <c r="BK124" i="2"/>
  <c r="BK122" i="2"/>
  <c r="BK117" i="2"/>
  <c r="BK104" i="2"/>
  <c r="BK99" i="2"/>
  <c r="BK97" i="2"/>
  <c r="BK95" i="2"/>
  <c r="BK93" i="2"/>
  <c r="BK91" i="2"/>
  <c r="BK89" i="2"/>
  <c r="BK84" i="2"/>
  <c r="BK82" i="2"/>
  <c r="BV75" i="2"/>
  <c r="BK72" i="2"/>
  <c r="BK71" i="2"/>
  <c r="BK70" i="2"/>
  <c r="BV68" i="2"/>
  <c r="BK119" i="2"/>
  <c r="BK114" i="2"/>
  <c r="BK112" i="2"/>
  <c r="BK110" i="2"/>
  <c r="BK108" i="2"/>
  <c r="BK106" i="2"/>
  <c r="BK101" i="2"/>
  <c r="BK88" i="2"/>
  <c r="BK86" i="2"/>
  <c r="BK81" i="2"/>
  <c r="BK79" i="2"/>
  <c r="BK77" i="2"/>
  <c r="BV74" i="2"/>
  <c r="BV73" i="2"/>
  <c r="BV67" i="2"/>
  <c r="BK133" i="2"/>
  <c r="BK131" i="2"/>
  <c r="BK129" i="2"/>
  <c r="BK127" i="2"/>
  <c r="BK125" i="2"/>
  <c r="BK123" i="2"/>
  <c r="BK121" i="2"/>
  <c r="BK116" i="2"/>
  <c r="BK105" i="2"/>
  <c r="BK103" i="2"/>
  <c r="BK98" i="2"/>
  <c r="BK96" i="2"/>
  <c r="BK94" i="2"/>
  <c r="BK92" i="2"/>
  <c r="BK90" i="2"/>
  <c r="BK83" i="2"/>
  <c r="BK76" i="2"/>
  <c r="BK75" i="2"/>
  <c r="BV72" i="2"/>
  <c r="BV71" i="2"/>
  <c r="BV70" i="2"/>
  <c r="BK68" i="2"/>
  <c r="BK47" i="2"/>
  <c r="BK45" i="2"/>
  <c r="BV43" i="2"/>
  <c r="BK53" i="2"/>
  <c r="BK51" i="2"/>
  <c r="BK49" i="2"/>
  <c r="BK44" i="2"/>
  <c r="BV42" i="2"/>
  <c r="BK46" i="2"/>
  <c r="BK43" i="2"/>
  <c r="BK52" i="2"/>
  <c r="BK50" i="2"/>
  <c r="BK48" i="2"/>
  <c r="BV44" i="2"/>
  <c r="J154" i="2"/>
  <c r="D12" i="4"/>
  <c r="CG8" i="2"/>
  <c r="AC517" i="3" l="1"/>
  <c r="AD517" i="3" s="1"/>
  <c r="CF30" i="2"/>
  <c r="CE31" i="2" a="1"/>
  <c r="CE31" i="2" s="1"/>
  <c r="AK517" i="3"/>
  <c r="AL517" i="3" s="1"/>
  <c r="CB516" i="2"/>
  <c r="CB513" i="2"/>
  <c r="CB517" i="2"/>
  <c r="CB512" i="2"/>
  <c r="CB514" i="2"/>
  <c r="CI517" i="3"/>
  <c r="AE521" i="3"/>
  <c r="Z521" i="3"/>
  <c r="CC520" i="3"/>
  <c r="AG520" i="3"/>
  <c r="CA520" i="3" s="1"/>
  <c r="AH520" i="3"/>
  <c r="AK520" i="3" s="1"/>
  <c r="AB515" i="3"/>
  <c r="CD515" i="3"/>
  <c r="CC519" i="3"/>
  <c r="AH519" i="3"/>
  <c r="AK519" i="3" s="1"/>
  <c r="AG519" i="3"/>
  <c r="CA519" i="3" s="1"/>
  <c r="CD516" i="3"/>
  <c r="AB516" i="3"/>
  <c r="AG515" i="3"/>
  <c r="CA515" i="3" s="1"/>
  <c r="CC515" i="3"/>
  <c r="AH515" i="3"/>
  <c r="AK515" i="3" s="1"/>
  <c r="AB519" i="3"/>
  <c r="CD519" i="3"/>
  <c r="CC516" i="3"/>
  <c r="AH516" i="3"/>
  <c r="AK516" i="3" s="1"/>
  <c r="AG516" i="3"/>
  <c r="CA516" i="3" s="1"/>
  <c r="CD513" i="3"/>
  <c r="AB513" i="3"/>
  <c r="AC513" i="3" s="1"/>
  <c r="CD520" i="3"/>
  <c r="AB520" i="3"/>
  <c r="AK515" i="4"/>
  <c r="AG513" i="3"/>
  <c r="CA513" i="3" s="1"/>
  <c r="AH513" i="3"/>
  <c r="AK513" i="3" s="1"/>
  <c r="CC513" i="3"/>
  <c r="CO132" i="4"/>
  <c r="BT132" i="4"/>
  <c r="CV132" i="4"/>
  <c r="CA132" i="4"/>
  <c r="DC132" i="4"/>
  <c r="BM132" i="4"/>
  <c r="CH132" i="4"/>
  <c r="DJ132" i="4"/>
  <c r="CO124" i="4"/>
  <c r="BT124" i="4"/>
  <c r="CV124" i="4"/>
  <c r="CA124" i="4"/>
  <c r="DC124" i="4"/>
  <c r="BM124" i="4"/>
  <c r="CH124" i="4"/>
  <c r="DJ124" i="4"/>
  <c r="BY104" i="2"/>
  <c r="BT14" i="4"/>
  <c r="CV14" i="4"/>
  <c r="CA14" i="4"/>
  <c r="DC14" i="4"/>
  <c r="BM14" i="4"/>
  <c r="CH14" i="4"/>
  <c r="DJ14" i="4"/>
  <c r="CO14" i="4"/>
  <c r="CA41" i="4"/>
  <c r="DC41" i="4"/>
  <c r="BM41" i="4"/>
  <c r="CH41" i="4"/>
  <c r="DJ41" i="4"/>
  <c r="CO41" i="4"/>
  <c r="BT41" i="4"/>
  <c r="CV41" i="4"/>
  <c r="CA37" i="4"/>
  <c r="DC37" i="4"/>
  <c r="BM37" i="4"/>
  <c r="CH37" i="4"/>
  <c r="DJ37" i="4"/>
  <c r="CO37" i="4"/>
  <c r="BT37" i="4"/>
  <c r="CV37" i="4"/>
  <c r="CA33" i="4"/>
  <c r="DC33" i="4"/>
  <c r="BM33" i="4"/>
  <c r="CH33" i="4"/>
  <c r="DJ33" i="4"/>
  <c r="CO33" i="4"/>
  <c r="BT33" i="4"/>
  <c r="CV33" i="4"/>
  <c r="CA29" i="4"/>
  <c r="DC29" i="4"/>
  <c r="BM29" i="4"/>
  <c r="CH29" i="4"/>
  <c r="DJ29" i="4"/>
  <c r="CO29" i="4"/>
  <c r="BT29" i="4"/>
  <c r="CV29" i="4"/>
  <c r="CA25" i="4"/>
  <c r="DC25" i="4"/>
  <c r="BM25" i="4"/>
  <c r="CH25" i="4"/>
  <c r="DJ25" i="4"/>
  <c r="CO25" i="4"/>
  <c r="BT25" i="4"/>
  <c r="CV25" i="4"/>
  <c r="CA21" i="4"/>
  <c r="DC21" i="4"/>
  <c r="BM21" i="4"/>
  <c r="CH21" i="4"/>
  <c r="DJ21" i="4"/>
  <c r="CO21" i="4"/>
  <c r="BT21" i="4"/>
  <c r="CV21" i="4"/>
  <c r="CA17" i="4"/>
  <c r="DC17" i="4"/>
  <c r="BM17" i="4"/>
  <c r="CH17" i="4"/>
  <c r="DJ17" i="4"/>
  <c r="CO17" i="4"/>
  <c r="BT17" i="4"/>
  <c r="CV17" i="4"/>
  <c r="CA134" i="4"/>
  <c r="DC134" i="4"/>
  <c r="BM134" i="4"/>
  <c r="CH134" i="4"/>
  <c r="DJ134" i="4"/>
  <c r="CO134" i="4"/>
  <c r="BT134" i="4"/>
  <c r="CV134" i="4"/>
  <c r="CA130" i="4"/>
  <c r="DC130" i="4"/>
  <c r="BM130" i="4"/>
  <c r="CH130" i="4"/>
  <c r="DJ130" i="4"/>
  <c r="CO130" i="4"/>
  <c r="BT130" i="4"/>
  <c r="CV130" i="4"/>
  <c r="CA126" i="4"/>
  <c r="DC126" i="4"/>
  <c r="BM126" i="4"/>
  <c r="CH126" i="4"/>
  <c r="DJ126" i="4"/>
  <c r="CO126" i="4"/>
  <c r="BT126" i="4"/>
  <c r="CV126" i="4"/>
  <c r="CA122" i="4"/>
  <c r="DC122" i="4"/>
  <c r="BM122" i="4"/>
  <c r="CH122" i="4"/>
  <c r="DJ122" i="4"/>
  <c r="CO122" i="4"/>
  <c r="BT122" i="4"/>
  <c r="CV122" i="4"/>
  <c r="CO120" i="4"/>
  <c r="BT120" i="4"/>
  <c r="CV120" i="4"/>
  <c r="CA120" i="4"/>
  <c r="DC120" i="4"/>
  <c r="BM120" i="4"/>
  <c r="CH120" i="4"/>
  <c r="DJ120" i="4"/>
  <c r="CA118" i="4"/>
  <c r="DC118" i="4"/>
  <c r="BM118" i="4"/>
  <c r="CH118" i="4"/>
  <c r="DJ118" i="4"/>
  <c r="CO118" i="4"/>
  <c r="BT118" i="4"/>
  <c r="CV118" i="4"/>
  <c r="BT115" i="4"/>
  <c r="CV115" i="4"/>
  <c r="CA115" i="4"/>
  <c r="DC115" i="4"/>
  <c r="BM115" i="4"/>
  <c r="CH115" i="4"/>
  <c r="DJ115" i="4"/>
  <c r="CO115" i="4"/>
  <c r="BM113" i="4"/>
  <c r="CH113" i="4"/>
  <c r="DJ113" i="4"/>
  <c r="CO113" i="4"/>
  <c r="BT113" i="4"/>
  <c r="CV113" i="4"/>
  <c r="CA113" i="4"/>
  <c r="DC113" i="4"/>
  <c r="BT111" i="4"/>
  <c r="CV111" i="4"/>
  <c r="CA111" i="4"/>
  <c r="DC111" i="4"/>
  <c r="BM111" i="4"/>
  <c r="CH111" i="4"/>
  <c r="DJ111" i="4"/>
  <c r="CO111" i="4"/>
  <c r="BM109" i="4"/>
  <c r="CH109" i="4"/>
  <c r="DJ109" i="4"/>
  <c r="CO109" i="4"/>
  <c r="BT109" i="4"/>
  <c r="CV109" i="4"/>
  <c r="CA109" i="4"/>
  <c r="DC109" i="4"/>
  <c r="BT107" i="4"/>
  <c r="CV107" i="4"/>
  <c r="CA107" i="4"/>
  <c r="DC107" i="4"/>
  <c r="BM107" i="4"/>
  <c r="CH107" i="4"/>
  <c r="DJ107" i="4"/>
  <c r="CO107" i="4"/>
  <c r="BM105" i="4"/>
  <c r="CH105" i="4"/>
  <c r="DJ105" i="4"/>
  <c r="CO105" i="4"/>
  <c r="BT105" i="4"/>
  <c r="CV105" i="4"/>
  <c r="CA105" i="4"/>
  <c r="DC105" i="4"/>
  <c r="BT103" i="4"/>
  <c r="CV103" i="4"/>
  <c r="CA103" i="4"/>
  <c r="DC103" i="4"/>
  <c r="BM103" i="4"/>
  <c r="CH103" i="4"/>
  <c r="DJ103" i="4"/>
  <c r="CO103" i="4"/>
  <c r="BM101" i="4"/>
  <c r="CH101" i="4"/>
  <c r="DJ101" i="4"/>
  <c r="CO101" i="4"/>
  <c r="BT101" i="4"/>
  <c r="CV101" i="4"/>
  <c r="CA101" i="4"/>
  <c r="DC101" i="4"/>
  <c r="BT99" i="4"/>
  <c r="CV99" i="4"/>
  <c r="CA99" i="4"/>
  <c r="DC99" i="4"/>
  <c r="BM99" i="4"/>
  <c r="CH99" i="4"/>
  <c r="DJ99" i="4"/>
  <c r="CO99" i="4"/>
  <c r="BM97" i="4"/>
  <c r="CH97" i="4"/>
  <c r="DJ97" i="4"/>
  <c r="CO97" i="4"/>
  <c r="BT97" i="4"/>
  <c r="CV97" i="4"/>
  <c r="CA97" i="4"/>
  <c r="DC97" i="4"/>
  <c r="BT95" i="4"/>
  <c r="CV95" i="4"/>
  <c r="CA95" i="4"/>
  <c r="DC95" i="4"/>
  <c r="BM95" i="4"/>
  <c r="CH95" i="4"/>
  <c r="DJ95" i="4"/>
  <c r="CO95" i="4"/>
  <c r="BM93" i="4"/>
  <c r="CH93" i="4"/>
  <c r="DJ93" i="4"/>
  <c r="CO93" i="4"/>
  <c r="BT93" i="4"/>
  <c r="CV93" i="4"/>
  <c r="CA93" i="4"/>
  <c r="DC93" i="4"/>
  <c r="BT91" i="4"/>
  <c r="CV91" i="4"/>
  <c r="CA91" i="4"/>
  <c r="DC91" i="4"/>
  <c r="BM91" i="4"/>
  <c r="CH91" i="4"/>
  <c r="DJ91" i="4"/>
  <c r="CO91" i="4"/>
  <c r="BM89" i="4"/>
  <c r="CH89" i="4"/>
  <c r="DJ89" i="4"/>
  <c r="CO89" i="4"/>
  <c r="BT89" i="4"/>
  <c r="CV89" i="4"/>
  <c r="CA89" i="4"/>
  <c r="DC89" i="4"/>
  <c r="BT87" i="4"/>
  <c r="CV87" i="4"/>
  <c r="CA87" i="4"/>
  <c r="DC87" i="4"/>
  <c r="BM87" i="4"/>
  <c r="CH87" i="4"/>
  <c r="DJ87" i="4"/>
  <c r="CO87" i="4"/>
  <c r="BM85" i="4"/>
  <c r="CH85" i="4"/>
  <c r="DJ85" i="4"/>
  <c r="CO85" i="4"/>
  <c r="BT85" i="4"/>
  <c r="CV85" i="4"/>
  <c r="CA85" i="4"/>
  <c r="DC85" i="4"/>
  <c r="BT83" i="4"/>
  <c r="CV83" i="4"/>
  <c r="CA83" i="4"/>
  <c r="DC83" i="4"/>
  <c r="BM83" i="4"/>
  <c r="CH83" i="4"/>
  <c r="DJ83" i="4"/>
  <c r="CO83" i="4"/>
  <c r="BT81" i="4"/>
  <c r="CV81" i="4"/>
  <c r="CA81" i="4"/>
  <c r="BM81" i="4"/>
  <c r="CH81" i="4"/>
  <c r="CO81" i="4"/>
  <c r="DJ81" i="4"/>
  <c r="DC81" i="4"/>
  <c r="BM79" i="4"/>
  <c r="CH79" i="4"/>
  <c r="DJ79" i="4"/>
  <c r="CO79" i="4"/>
  <c r="BT79" i="4"/>
  <c r="CV79" i="4"/>
  <c r="CA79" i="4"/>
  <c r="DC79" i="4"/>
  <c r="BT77" i="4"/>
  <c r="CV77" i="4"/>
  <c r="CA77" i="4"/>
  <c r="DC77" i="4"/>
  <c r="BM77" i="4"/>
  <c r="CH77" i="4"/>
  <c r="DJ77" i="4"/>
  <c r="CO77" i="4"/>
  <c r="BM75" i="4"/>
  <c r="CH75" i="4"/>
  <c r="DJ75" i="4"/>
  <c r="CO75" i="4"/>
  <c r="BT75" i="4"/>
  <c r="CV75" i="4"/>
  <c r="CA75" i="4"/>
  <c r="DC75" i="4"/>
  <c r="BT73" i="4"/>
  <c r="CV73" i="4"/>
  <c r="CA73" i="4"/>
  <c r="DC73" i="4"/>
  <c r="BM73" i="4"/>
  <c r="CH73" i="4"/>
  <c r="DJ73" i="4"/>
  <c r="CO73" i="4"/>
  <c r="BM71" i="4"/>
  <c r="CH71" i="4"/>
  <c r="DJ71" i="4"/>
  <c r="CO71" i="4"/>
  <c r="BT71" i="4"/>
  <c r="CV71" i="4"/>
  <c r="CA71" i="4"/>
  <c r="DC71" i="4"/>
  <c r="BT69" i="4"/>
  <c r="CV69" i="4"/>
  <c r="CA69" i="4"/>
  <c r="DC69" i="4"/>
  <c r="BM69" i="4"/>
  <c r="CH69" i="4"/>
  <c r="DJ69" i="4"/>
  <c r="CO69" i="4"/>
  <c r="BM67" i="4"/>
  <c r="CH67" i="4"/>
  <c r="DJ67" i="4"/>
  <c r="CO67" i="4"/>
  <c r="BT67" i="4"/>
  <c r="CV67" i="4"/>
  <c r="CA67" i="4"/>
  <c r="DC67" i="4"/>
  <c r="BT65" i="4"/>
  <c r="CV65" i="4"/>
  <c r="CA65" i="4"/>
  <c r="DC65" i="4"/>
  <c r="BM65" i="4"/>
  <c r="CH65" i="4"/>
  <c r="DJ65" i="4"/>
  <c r="CO65" i="4"/>
  <c r="BM63" i="4"/>
  <c r="CH63" i="4"/>
  <c r="DJ63" i="4"/>
  <c r="CO63" i="4"/>
  <c r="BT63" i="4"/>
  <c r="CV63" i="4"/>
  <c r="CA63" i="4"/>
  <c r="DC63" i="4"/>
  <c r="BT61" i="4"/>
  <c r="CV61" i="4"/>
  <c r="CA61" i="4"/>
  <c r="DC61" i="4"/>
  <c r="BM61" i="4"/>
  <c r="CH61" i="4"/>
  <c r="DJ61" i="4"/>
  <c r="CO61" i="4"/>
  <c r="BM59" i="4"/>
  <c r="CH59" i="4"/>
  <c r="DJ59" i="4"/>
  <c r="CO59" i="4"/>
  <c r="BT59" i="4"/>
  <c r="CV59" i="4"/>
  <c r="CA59" i="4"/>
  <c r="DC59" i="4"/>
  <c r="BT57" i="4"/>
  <c r="CV57" i="4"/>
  <c r="CA57" i="4"/>
  <c r="DC57" i="4"/>
  <c r="BM57" i="4"/>
  <c r="CH57" i="4"/>
  <c r="DJ57" i="4"/>
  <c r="CO57" i="4"/>
  <c r="BM55" i="4"/>
  <c r="CH55" i="4"/>
  <c r="DJ55" i="4"/>
  <c r="CO55" i="4"/>
  <c r="BT55" i="4"/>
  <c r="CV55" i="4"/>
  <c r="CA55" i="4"/>
  <c r="DC55" i="4"/>
  <c r="BT53" i="4"/>
  <c r="CV53" i="4"/>
  <c r="CA53" i="4"/>
  <c r="DC53" i="4"/>
  <c r="BM53" i="4"/>
  <c r="CH53" i="4"/>
  <c r="DJ53" i="4"/>
  <c r="CO53" i="4"/>
  <c r="BM51" i="4"/>
  <c r="CH51" i="4"/>
  <c r="DJ51" i="4"/>
  <c r="CO51" i="4"/>
  <c r="BT51" i="4"/>
  <c r="CV51" i="4"/>
  <c r="CA51" i="4"/>
  <c r="DC51" i="4"/>
  <c r="BT49" i="4"/>
  <c r="CV49" i="4"/>
  <c r="CA49" i="4"/>
  <c r="DC49" i="4"/>
  <c r="BM49" i="4"/>
  <c r="CH49" i="4"/>
  <c r="DJ49" i="4"/>
  <c r="CO49" i="4"/>
  <c r="BM47" i="4"/>
  <c r="CH47" i="4"/>
  <c r="DJ47" i="4"/>
  <c r="CO47" i="4"/>
  <c r="BT47" i="4"/>
  <c r="CV47" i="4"/>
  <c r="CA47" i="4"/>
  <c r="DC47" i="4"/>
  <c r="BT45" i="4"/>
  <c r="CV45" i="4"/>
  <c r="CA45" i="4"/>
  <c r="DC45" i="4"/>
  <c r="BM45" i="4"/>
  <c r="CH45" i="4"/>
  <c r="DJ45" i="4"/>
  <c r="CO45" i="4"/>
  <c r="CO43" i="4"/>
  <c r="BT43" i="4"/>
  <c r="CV43" i="4"/>
  <c r="BM43" i="4"/>
  <c r="CH43" i="4"/>
  <c r="DJ43" i="4"/>
  <c r="DC43" i="4"/>
  <c r="CA43" i="4"/>
  <c r="CA154" i="4"/>
  <c r="DC154" i="4"/>
  <c r="BM154" i="4"/>
  <c r="CH154" i="4"/>
  <c r="DJ154" i="4"/>
  <c r="CO154" i="4"/>
  <c r="BT154" i="4"/>
  <c r="CV154" i="4"/>
  <c r="CO152" i="4"/>
  <c r="BT152" i="4"/>
  <c r="CV152" i="4"/>
  <c r="CA152" i="4"/>
  <c r="DC152" i="4"/>
  <c r="BM152" i="4"/>
  <c r="CH152" i="4"/>
  <c r="DJ152" i="4"/>
  <c r="CA150" i="4"/>
  <c r="DC150" i="4"/>
  <c r="BM150" i="4"/>
  <c r="CH150" i="4"/>
  <c r="DJ150" i="4"/>
  <c r="CO150" i="4"/>
  <c r="BT150" i="4"/>
  <c r="CV150" i="4"/>
  <c r="CO148" i="4"/>
  <c r="BT148" i="4"/>
  <c r="CV148" i="4"/>
  <c r="CA148" i="4"/>
  <c r="DC148" i="4"/>
  <c r="BM148" i="4"/>
  <c r="CH148" i="4"/>
  <c r="DJ148" i="4"/>
  <c r="CA146" i="4"/>
  <c r="DC146" i="4"/>
  <c r="BM146" i="4"/>
  <c r="CH146" i="4"/>
  <c r="DJ146" i="4"/>
  <c r="CO146" i="4"/>
  <c r="BT146" i="4"/>
  <c r="CV146" i="4"/>
  <c r="CO144" i="4"/>
  <c r="BT144" i="4"/>
  <c r="CV144" i="4"/>
  <c r="CA144" i="4"/>
  <c r="DC144" i="4"/>
  <c r="BM144" i="4"/>
  <c r="CH144" i="4"/>
  <c r="DJ144" i="4"/>
  <c r="CA142" i="4"/>
  <c r="DC142" i="4"/>
  <c r="BM142" i="4"/>
  <c r="CH142" i="4"/>
  <c r="DJ142" i="4"/>
  <c r="CO142" i="4"/>
  <c r="BT142" i="4"/>
  <c r="CV142" i="4"/>
  <c r="CO140" i="4"/>
  <c r="BT140" i="4"/>
  <c r="CV140" i="4"/>
  <c r="CA140" i="4"/>
  <c r="DC140" i="4"/>
  <c r="BM140" i="4"/>
  <c r="CH140" i="4"/>
  <c r="DJ140" i="4"/>
  <c r="BZ40" i="2"/>
  <c r="BZ151" i="2"/>
  <c r="BZ135" i="2"/>
  <c r="BZ75" i="2"/>
  <c r="CA13" i="4"/>
  <c r="DC13" i="4"/>
  <c r="BM13" i="4"/>
  <c r="CH13" i="4"/>
  <c r="DJ13" i="4"/>
  <c r="CO13" i="4"/>
  <c r="BT13" i="4"/>
  <c r="CV13" i="4"/>
  <c r="BM40" i="4"/>
  <c r="CH40" i="4"/>
  <c r="DJ40" i="4"/>
  <c r="CO40" i="4"/>
  <c r="BT40" i="4"/>
  <c r="CV40" i="4"/>
  <c r="CA40" i="4"/>
  <c r="DC40" i="4"/>
  <c r="BM36" i="4"/>
  <c r="CH36" i="4"/>
  <c r="DJ36" i="4"/>
  <c r="CO36" i="4"/>
  <c r="BT36" i="4"/>
  <c r="CV36" i="4"/>
  <c r="CA36" i="4"/>
  <c r="DC36" i="4"/>
  <c r="BM32" i="4"/>
  <c r="CH32" i="4"/>
  <c r="DJ32" i="4"/>
  <c r="CO32" i="4"/>
  <c r="BT32" i="4"/>
  <c r="CV32" i="4"/>
  <c r="CA32" i="4"/>
  <c r="DC32" i="4"/>
  <c r="BM28" i="4"/>
  <c r="CH28" i="4"/>
  <c r="DJ28" i="4"/>
  <c r="CO28" i="4"/>
  <c r="BT28" i="4"/>
  <c r="CV28" i="4"/>
  <c r="CA28" i="4"/>
  <c r="DC28" i="4"/>
  <c r="BM24" i="4"/>
  <c r="CH24" i="4"/>
  <c r="DJ24" i="4"/>
  <c r="CO24" i="4"/>
  <c r="BT24" i="4"/>
  <c r="CV24" i="4"/>
  <c r="CA24" i="4"/>
  <c r="DC24" i="4"/>
  <c r="BM20" i="4"/>
  <c r="CH20" i="4"/>
  <c r="DJ20" i="4"/>
  <c r="CO20" i="4"/>
  <c r="BT20" i="4"/>
  <c r="CV20" i="4"/>
  <c r="CA20" i="4"/>
  <c r="DC20" i="4"/>
  <c r="BM16" i="4"/>
  <c r="CH16" i="4"/>
  <c r="DJ16" i="4"/>
  <c r="CO16" i="4"/>
  <c r="BT16" i="4"/>
  <c r="CV16" i="4"/>
  <c r="CA16" i="4"/>
  <c r="DC16" i="4"/>
  <c r="CA138" i="4"/>
  <c r="DC138" i="4"/>
  <c r="BM138" i="4"/>
  <c r="CH138" i="4"/>
  <c r="DJ138" i="4"/>
  <c r="CO138" i="4"/>
  <c r="BT138" i="4"/>
  <c r="CV138" i="4"/>
  <c r="CO128" i="4"/>
  <c r="BT128" i="4"/>
  <c r="CV128" i="4"/>
  <c r="CA128" i="4"/>
  <c r="DC128" i="4"/>
  <c r="BM128" i="4"/>
  <c r="CH128" i="4"/>
  <c r="DJ128" i="4"/>
  <c r="BT139" i="4"/>
  <c r="CV139" i="4"/>
  <c r="CA139" i="4"/>
  <c r="DC139" i="4"/>
  <c r="BM139" i="4"/>
  <c r="CH139" i="4"/>
  <c r="DJ139" i="4"/>
  <c r="CO139" i="4"/>
  <c r="BM137" i="4"/>
  <c r="CH137" i="4"/>
  <c r="DJ137" i="4"/>
  <c r="CO137" i="4"/>
  <c r="BT137" i="4"/>
  <c r="CV137" i="4"/>
  <c r="CA137" i="4"/>
  <c r="DC137" i="4"/>
  <c r="BT135" i="4"/>
  <c r="CV135" i="4"/>
  <c r="CA135" i="4"/>
  <c r="DC135" i="4"/>
  <c r="BM135" i="4"/>
  <c r="CH135" i="4"/>
  <c r="DJ135" i="4"/>
  <c r="CO135" i="4"/>
  <c r="BM133" i="4"/>
  <c r="CH133" i="4"/>
  <c r="DJ133" i="4"/>
  <c r="CO133" i="4"/>
  <c r="BT133" i="4"/>
  <c r="CV133" i="4"/>
  <c r="CA133" i="4"/>
  <c r="DC133" i="4"/>
  <c r="BT131" i="4"/>
  <c r="CV131" i="4"/>
  <c r="CA131" i="4"/>
  <c r="DC131" i="4"/>
  <c r="BM131" i="4"/>
  <c r="CH131" i="4"/>
  <c r="DJ131" i="4"/>
  <c r="CO131" i="4"/>
  <c r="BM129" i="4"/>
  <c r="CH129" i="4"/>
  <c r="DJ129" i="4"/>
  <c r="CO129" i="4"/>
  <c r="BT129" i="4"/>
  <c r="CV129" i="4"/>
  <c r="CA129" i="4"/>
  <c r="DC129" i="4"/>
  <c r="BT127" i="4"/>
  <c r="CV127" i="4"/>
  <c r="CA127" i="4"/>
  <c r="DC127" i="4"/>
  <c r="BM127" i="4"/>
  <c r="CH127" i="4"/>
  <c r="DJ127" i="4"/>
  <c r="CO127" i="4"/>
  <c r="BM125" i="4"/>
  <c r="CH125" i="4"/>
  <c r="DJ125" i="4"/>
  <c r="CO125" i="4"/>
  <c r="BT125" i="4"/>
  <c r="CV125" i="4"/>
  <c r="CA125" i="4"/>
  <c r="DC125" i="4"/>
  <c r="BT123" i="4"/>
  <c r="CV123" i="4"/>
  <c r="CA123" i="4"/>
  <c r="DC123" i="4"/>
  <c r="BM123" i="4"/>
  <c r="CH123" i="4"/>
  <c r="DJ123" i="4"/>
  <c r="CO123" i="4"/>
  <c r="BM121" i="4"/>
  <c r="CH121" i="4"/>
  <c r="DJ121" i="4"/>
  <c r="CO121" i="4"/>
  <c r="BT121" i="4"/>
  <c r="CV121" i="4"/>
  <c r="CA121" i="4"/>
  <c r="DC121" i="4"/>
  <c r="BT119" i="4"/>
  <c r="CA119" i="4"/>
  <c r="BM119" i="4"/>
  <c r="CO119" i="4"/>
  <c r="CV119" i="4"/>
  <c r="DC119" i="4"/>
  <c r="DJ119" i="4"/>
  <c r="CH119" i="4"/>
  <c r="BM117" i="4"/>
  <c r="CH117" i="4"/>
  <c r="DJ117" i="4"/>
  <c r="CO117" i="4"/>
  <c r="BT117" i="4"/>
  <c r="CV117" i="4"/>
  <c r="CA117" i="4"/>
  <c r="DC117" i="4"/>
  <c r="CO39" i="4"/>
  <c r="BT39" i="4"/>
  <c r="CV39" i="4"/>
  <c r="CA39" i="4"/>
  <c r="DC39" i="4"/>
  <c r="BM39" i="4"/>
  <c r="CH39" i="4"/>
  <c r="DJ39" i="4"/>
  <c r="CO35" i="4"/>
  <c r="BT35" i="4"/>
  <c r="CV35" i="4"/>
  <c r="CA35" i="4"/>
  <c r="DC35" i="4"/>
  <c r="BM35" i="4"/>
  <c r="CH35" i="4"/>
  <c r="DJ35" i="4"/>
  <c r="CO31" i="4"/>
  <c r="BT31" i="4"/>
  <c r="CV31" i="4"/>
  <c r="CA31" i="4"/>
  <c r="DC31" i="4"/>
  <c r="BM31" i="4"/>
  <c r="CH31" i="4"/>
  <c r="DJ31" i="4"/>
  <c r="CO27" i="4"/>
  <c r="BT27" i="4"/>
  <c r="CV27" i="4"/>
  <c r="CA27" i="4"/>
  <c r="DC27" i="4"/>
  <c r="BM27" i="4"/>
  <c r="CH27" i="4"/>
  <c r="DJ27" i="4"/>
  <c r="CO23" i="4"/>
  <c r="BT23" i="4"/>
  <c r="CV23" i="4"/>
  <c r="CA23" i="4"/>
  <c r="DC23" i="4"/>
  <c r="BM23" i="4"/>
  <c r="CH23" i="4"/>
  <c r="DJ23" i="4"/>
  <c r="CO19" i="4"/>
  <c r="BT19" i="4"/>
  <c r="CV19" i="4"/>
  <c r="CA19" i="4"/>
  <c r="DC19" i="4"/>
  <c r="BM19" i="4"/>
  <c r="CH19" i="4"/>
  <c r="DJ19" i="4"/>
  <c r="CO136" i="4"/>
  <c r="BT136" i="4"/>
  <c r="CV136" i="4"/>
  <c r="CA136" i="4"/>
  <c r="DC136" i="4"/>
  <c r="BM136" i="4"/>
  <c r="CH136" i="4"/>
  <c r="DJ136" i="4"/>
  <c r="CO116" i="4"/>
  <c r="BT116" i="4"/>
  <c r="CV116" i="4"/>
  <c r="CA116" i="4"/>
  <c r="DC116" i="4"/>
  <c r="BM116" i="4"/>
  <c r="CH116" i="4"/>
  <c r="DJ116" i="4"/>
  <c r="BT42" i="4"/>
  <c r="CV42" i="4"/>
  <c r="CA42" i="4"/>
  <c r="DC42" i="4"/>
  <c r="BM42" i="4"/>
  <c r="CH42" i="4"/>
  <c r="DJ42" i="4"/>
  <c r="CO42" i="4"/>
  <c r="CO156" i="4"/>
  <c r="BM157" i="4"/>
  <c r="CH157" i="4"/>
  <c r="DJ157" i="4"/>
  <c r="BT156" i="4"/>
  <c r="CV156" i="4"/>
  <c r="CO157" i="4"/>
  <c r="BM158" i="4"/>
  <c r="CA156" i="4"/>
  <c r="DC156" i="4"/>
  <c r="BT157" i="4"/>
  <c r="BM156" i="4"/>
  <c r="CH156" i="4"/>
  <c r="DJ156" i="4"/>
  <c r="CA157" i="4"/>
  <c r="BT158" i="4"/>
  <c r="CV158" i="4"/>
  <c r="CO159" i="4"/>
  <c r="BM160" i="4"/>
  <c r="CH160" i="4"/>
  <c r="DJ160" i="4"/>
  <c r="CA161" i="4"/>
  <c r="DC161" i="4"/>
  <c r="BT162" i="4"/>
  <c r="CV162" i="4"/>
  <c r="CO163" i="4"/>
  <c r="BM164" i="4"/>
  <c r="CH164" i="4"/>
  <c r="DJ164" i="4"/>
  <c r="CA165" i="4"/>
  <c r="DC165" i="4"/>
  <c r="BT166" i="4"/>
  <c r="CV166" i="4"/>
  <c r="CO167" i="4"/>
  <c r="BM168" i="4"/>
  <c r="CH168" i="4"/>
  <c r="DJ168" i="4"/>
  <c r="CA169" i="4"/>
  <c r="DC169" i="4"/>
  <c r="BT170" i="4"/>
  <c r="CV170" i="4"/>
  <c r="CO171" i="4"/>
  <c r="BM172" i="4"/>
  <c r="CH172" i="4"/>
  <c r="DJ172" i="4"/>
  <c r="CA173" i="4"/>
  <c r="DC173" i="4"/>
  <c r="BT174" i="4"/>
  <c r="CV174" i="4"/>
  <c r="CO175" i="4"/>
  <c r="BM176" i="4"/>
  <c r="CH176" i="4"/>
  <c r="DJ176" i="4"/>
  <c r="CA177" i="4"/>
  <c r="DC177" i="4"/>
  <c r="BT178" i="4"/>
  <c r="CV178" i="4"/>
  <c r="CO179" i="4"/>
  <c r="BM180" i="4"/>
  <c r="CH180" i="4"/>
  <c r="DJ180" i="4"/>
  <c r="CA181" i="4"/>
  <c r="DC181" i="4"/>
  <c r="BT182" i="4"/>
  <c r="CV182" i="4"/>
  <c r="CO183" i="4"/>
  <c r="BM184" i="4"/>
  <c r="CH184" i="4"/>
  <c r="DJ184" i="4"/>
  <c r="CA185" i="4"/>
  <c r="DC185" i="4"/>
  <c r="BT186" i="4"/>
  <c r="CV186" i="4"/>
  <c r="CO187" i="4"/>
  <c r="BM188" i="4"/>
  <c r="CH188" i="4"/>
  <c r="DJ188" i="4"/>
  <c r="CA189" i="4"/>
  <c r="DC189" i="4"/>
  <c r="BT190" i="4"/>
  <c r="CV190" i="4"/>
  <c r="CO191" i="4"/>
  <c r="BM192" i="4"/>
  <c r="CH192" i="4"/>
  <c r="DJ192" i="4"/>
  <c r="CA193" i="4"/>
  <c r="DC193" i="4"/>
  <c r="BT194" i="4"/>
  <c r="CV194" i="4"/>
  <c r="CO195" i="4"/>
  <c r="BM196" i="4"/>
  <c r="CH196" i="4"/>
  <c r="DJ196" i="4"/>
  <c r="CA197" i="4"/>
  <c r="DC197" i="4"/>
  <c r="BT198" i="4"/>
  <c r="CV198" i="4"/>
  <c r="CO199" i="4"/>
  <c r="BM200" i="4"/>
  <c r="CH200" i="4"/>
  <c r="DJ200" i="4"/>
  <c r="CA201" i="4"/>
  <c r="DC201" i="4"/>
  <c r="BT202" i="4"/>
  <c r="CV202" i="4"/>
  <c r="CO203" i="4"/>
  <c r="BM204" i="4"/>
  <c r="CH204" i="4"/>
  <c r="DJ204" i="4"/>
  <c r="CA205" i="4"/>
  <c r="DC205" i="4"/>
  <c r="BT206" i="4"/>
  <c r="CV206" i="4"/>
  <c r="CO207" i="4"/>
  <c r="BM208" i="4"/>
  <c r="CH208" i="4"/>
  <c r="DJ208" i="4"/>
  <c r="CA209" i="4"/>
  <c r="DC209" i="4"/>
  <c r="BT210" i="4"/>
  <c r="CV210" i="4"/>
  <c r="CO211" i="4"/>
  <c r="BM212" i="4"/>
  <c r="CH212" i="4"/>
  <c r="DJ212" i="4"/>
  <c r="CA213" i="4"/>
  <c r="DC213" i="4"/>
  <c r="BT214" i="4"/>
  <c r="CV214" i="4"/>
  <c r="CO215" i="4"/>
  <c r="BM216" i="4"/>
  <c r="CH216" i="4"/>
  <c r="DJ216" i="4"/>
  <c r="CA217" i="4"/>
  <c r="DC217" i="4"/>
  <c r="BT218" i="4"/>
  <c r="CV218" i="4"/>
  <c r="CO219" i="4"/>
  <c r="BM220" i="4"/>
  <c r="CH220" i="4"/>
  <c r="DJ220" i="4"/>
  <c r="CA221" i="4"/>
  <c r="DC221" i="4"/>
  <c r="BT222" i="4"/>
  <c r="CV222" i="4"/>
  <c r="CO223" i="4"/>
  <c r="BM224" i="4"/>
  <c r="CH224" i="4"/>
  <c r="DJ224" i="4"/>
  <c r="CA225" i="4"/>
  <c r="DC225" i="4"/>
  <c r="BT226" i="4"/>
  <c r="CV226" i="4"/>
  <c r="CO227" i="4"/>
  <c r="BM228" i="4"/>
  <c r="CH228" i="4"/>
  <c r="DJ228" i="4"/>
  <c r="CA229" i="4"/>
  <c r="DC229" i="4"/>
  <c r="BT230" i="4"/>
  <c r="CV230" i="4"/>
  <c r="CO231" i="4"/>
  <c r="BM232" i="4"/>
  <c r="CH232" i="4"/>
  <c r="CV157" i="4"/>
  <c r="CA158" i="4"/>
  <c r="DC158" i="4"/>
  <c r="BT159" i="4"/>
  <c r="CV159" i="4"/>
  <c r="CO160" i="4"/>
  <c r="BM161" i="4"/>
  <c r="CH161" i="4"/>
  <c r="DJ161" i="4"/>
  <c r="CA162" i="4"/>
  <c r="DC162" i="4"/>
  <c r="BT163" i="4"/>
  <c r="CV163" i="4"/>
  <c r="CO164" i="4"/>
  <c r="BM165" i="4"/>
  <c r="CH165" i="4"/>
  <c r="DJ165" i="4"/>
  <c r="CA166" i="4"/>
  <c r="DC166" i="4"/>
  <c r="BT167" i="4"/>
  <c r="CV167" i="4"/>
  <c r="CO168" i="4"/>
  <c r="BM169" i="4"/>
  <c r="CH169" i="4"/>
  <c r="DJ169" i="4"/>
  <c r="CA170" i="4"/>
  <c r="DC170" i="4"/>
  <c r="BT171" i="4"/>
  <c r="CV171" i="4"/>
  <c r="CO172" i="4"/>
  <c r="BM173" i="4"/>
  <c r="CH173" i="4"/>
  <c r="DJ173" i="4"/>
  <c r="CA174" i="4"/>
  <c r="DC174" i="4"/>
  <c r="BT175" i="4"/>
  <c r="CV175" i="4"/>
  <c r="CO176" i="4"/>
  <c r="BM177" i="4"/>
  <c r="CH177" i="4"/>
  <c r="DJ177" i="4"/>
  <c r="CA178" i="4"/>
  <c r="DC178" i="4"/>
  <c r="BT179" i="4"/>
  <c r="CV179" i="4"/>
  <c r="CO180" i="4"/>
  <c r="BM181" i="4"/>
  <c r="CH181" i="4"/>
  <c r="DJ181" i="4"/>
  <c r="CA182" i="4"/>
  <c r="DC182" i="4"/>
  <c r="BT183" i="4"/>
  <c r="CV183" i="4"/>
  <c r="CO184" i="4"/>
  <c r="BM185" i="4"/>
  <c r="CH185" i="4"/>
  <c r="DJ185" i="4"/>
  <c r="CA186" i="4"/>
  <c r="DC186" i="4"/>
  <c r="BT187" i="4"/>
  <c r="CV187" i="4"/>
  <c r="CO188" i="4"/>
  <c r="BM189" i="4"/>
  <c r="CH189" i="4"/>
  <c r="DJ189" i="4"/>
  <c r="CA190" i="4"/>
  <c r="DC190" i="4"/>
  <c r="BT191" i="4"/>
  <c r="CV191" i="4"/>
  <c r="CO192" i="4"/>
  <c r="BM193" i="4"/>
  <c r="CH193" i="4"/>
  <c r="DJ193" i="4"/>
  <c r="CA194" i="4"/>
  <c r="DC194" i="4"/>
  <c r="BT195" i="4"/>
  <c r="CV195" i="4"/>
  <c r="CO196" i="4"/>
  <c r="BM197" i="4"/>
  <c r="CH197" i="4"/>
  <c r="DJ197" i="4"/>
  <c r="CA198" i="4"/>
  <c r="DC198" i="4"/>
  <c r="BT199" i="4"/>
  <c r="CV199" i="4"/>
  <c r="CO200" i="4"/>
  <c r="BM201" i="4"/>
  <c r="CH201" i="4"/>
  <c r="DJ201" i="4"/>
  <c r="CA202" i="4"/>
  <c r="DC202" i="4"/>
  <c r="BT203" i="4"/>
  <c r="CV203" i="4"/>
  <c r="CO204" i="4"/>
  <c r="BM205" i="4"/>
  <c r="CH205" i="4"/>
  <c r="DJ205" i="4"/>
  <c r="CA206" i="4"/>
  <c r="DC206" i="4"/>
  <c r="BT207" i="4"/>
  <c r="CV207" i="4"/>
  <c r="CO208" i="4"/>
  <c r="BM209" i="4"/>
  <c r="CH209" i="4"/>
  <c r="DJ209" i="4"/>
  <c r="CA210" i="4"/>
  <c r="DC210" i="4"/>
  <c r="BT211" i="4"/>
  <c r="CV211" i="4"/>
  <c r="CO212" i="4"/>
  <c r="BM213" i="4"/>
  <c r="CH213" i="4"/>
  <c r="DJ213" i="4"/>
  <c r="CA214" i="4"/>
  <c r="DC214" i="4"/>
  <c r="BT215" i="4"/>
  <c r="CV215" i="4"/>
  <c r="CO216" i="4"/>
  <c r="BM217" i="4"/>
  <c r="CH217" i="4"/>
  <c r="DJ217" i="4"/>
  <c r="CA218" i="4"/>
  <c r="DC218" i="4"/>
  <c r="BT219" i="4"/>
  <c r="CV219" i="4"/>
  <c r="CO220" i="4"/>
  <c r="BM221" i="4"/>
  <c r="CH221" i="4"/>
  <c r="DJ221" i="4"/>
  <c r="CA222" i="4"/>
  <c r="DC222" i="4"/>
  <c r="BT223" i="4"/>
  <c r="CV223" i="4"/>
  <c r="CO224" i="4"/>
  <c r="BM225" i="4"/>
  <c r="CH225" i="4"/>
  <c r="DJ225" i="4"/>
  <c r="CA226" i="4"/>
  <c r="DC226" i="4"/>
  <c r="BT227" i="4"/>
  <c r="CV227" i="4"/>
  <c r="CO228" i="4"/>
  <c r="BM229" i="4"/>
  <c r="CH229" i="4"/>
  <c r="DJ229" i="4"/>
  <c r="CA230" i="4"/>
  <c r="DC230" i="4"/>
  <c r="BT231" i="4"/>
  <c r="CV231" i="4"/>
  <c r="CO232" i="4"/>
  <c r="BM233" i="4"/>
  <c r="CH233" i="4"/>
  <c r="DJ233" i="4"/>
  <c r="CA234" i="4"/>
  <c r="DC234" i="4"/>
  <c r="BT235" i="4"/>
  <c r="CV235" i="4"/>
  <c r="CO236" i="4"/>
  <c r="BM237" i="4"/>
  <c r="CH237" i="4"/>
  <c r="DJ237" i="4"/>
  <c r="CA238" i="4"/>
  <c r="DC238" i="4"/>
  <c r="BT239" i="4"/>
  <c r="CV239" i="4"/>
  <c r="CO240" i="4"/>
  <c r="BM241" i="4"/>
  <c r="CH241" i="4"/>
  <c r="DJ241" i="4"/>
  <c r="CA242" i="4"/>
  <c r="DC157" i="4"/>
  <c r="CH158" i="4"/>
  <c r="DJ158" i="4"/>
  <c r="CA159" i="4"/>
  <c r="DC159" i="4"/>
  <c r="BT160" i="4"/>
  <c r="CV160" i="4"/>
  <c r="CO161" i="4"/>
  <c r="BM162" i="4"/>
  <c r="CH162" i="4"/>
  <c r="DJ162" i="4"/>
  <c r="CA163" i="4"/>
  <c r="DC163" i="4"/>
  <c r="BT164" i="4"/>
  <c r="CV164" i="4"/>
  <c r="CO165" i="4"/>
  <c r="BM166" i="4"/>
  <c r="CH166" i="4"/>
  <c r="DJ166" i="4"/>
  <c r="CA167" i="4"/>
  <c r="DC167" i="4"/>
  <c r="BT168" i="4"/>
  <c r="CV168" i="4"/>
  <c r="CO169" i="4"/>
  <c r="BM170" i="4"/>
  <c r="CH170" i="4"/>
  <c r="DJ170" i="4"/>
  <c r="CA171" i="4"/>
  <c r="DC171" i="4"/>
  <c r="BT172" i="4"/>
  <c r="CV172" i="4"/>
  <c r="CO173" i="4"/>
  <c r="BM174" i="4"/>
  <c r="CH174" i="4"/>
  <c r="DJ174" i="4"/>
  <c r="CA175" i="4"/>
  <c r="DC175" i="4"/>
  <c r="BT176" i="4"/>
  <c r="CV176" i="4"/>
  <c r="CO177" i="4"/>
  <c r="BM178" i="4"/>
  <c r="CH178" i="4"/>
  <c r="DJ178" i="4"/>
  <c r="CA179" i="4"/>
  <c r="DC179" i="4"/>
  <c r="BT180" i="4"/>
  <c r="CV180" i="4"/>
  <c r="CO181" i="4"/>
  <c r="BM182" i="4"/>
  <c r="CH182" i="4"/>
  <c r="DJ182" i="4"/>
  <c r="CA183" i="4"/>
  <c r="DC183" i="4"/>
  <c r="BT184" i="4"/>
  <c r="CV184" i="4"/>
  <c r="CO185" i="4"/>
  <c r="BM186" i="4"/>
  <c r="CH186" i="4"/>
  <c r="DJ186" i="4"/>
  <c r="CA187" i="4"/>
  <c r="DC187" i="4"/>
  <c r="BT188" i="4"/>
  <c r="CV188" i="4"/>
  <c r="CO189" i="4"/>
  <c r="BM190" i="4"/>
  <c r="CH190" i="4"/>
  <c r="DJ190" i="4"/>
  <c r="CA191" i="4"/>
  <c r="DC191" i="4"/>
  <c r="BT192" i="4"/>
  <c r="CV192" i="4"/>
  <c r="CO193" i="4"/>
  <c r="BM194" i="4"/>
  <c r="CH194" i="4"/>
  <c r="DJ194" i="4"/>
  <c r="CA195" i="4"/>
  <c r="DC195" i="4"/>
  <c r="BT196" i="4"/>
  <c r="CV196" i="4"/>
  <c r="CO197" i="4"/>
  <c r="BM198" i="4"/>
  <c r="CH198" i="4"/>
  <c r="DJ198" i="4"/>
  <c r="CA199" i="4"/>
  <c r="DC199" i="4"/>
  <c r="BT200" i="4"/>
  <c r="CV200" i="4"/>
  <c r="CO201" i="4"/>
  <c r="BM202" i="4"/>
  <c r="CH202" i="4"/>
  <c r="DJ202" i="4"/>
  <c r="CA203" i="4"/>
  <c r="DC203" i="4"/>
  <c r="BT204" i="4"/>
  <c r="CV204" i="4"/>
  <c r="CO205" i="4"/>
  <c r="BM206" i="4"/>
  <c r="CH206" i="4"/>
  <c r="DJ206" i="4"/>
  <c r="CA207" i="4"/>
  <c r="DC207" i="4"/>
  <c r="BT208" i="4"/>
  <c r="CV208" i="4"/>
  <c r="CO209" i="4"/>
  <c r="BM210" i="4"/>
  <c r="CH210" i="4"/>
  <c r="DJ210" i="4"/>
  <c r="CA211" i="4"/>
  <c r="DC211" i="4"/>
  <c r="BT212" i="4"/>
  <c r="CV212" i="4"/>
  <c r="CO213" i="4"/>
  <c r="BM214" i="4"/>
  <c r="CH214" i="4"/>
  <c r="DJ214" i="4"/>
  <c r="CA215" i="4"/>
  <c r="DC215" i="4"/>
  <c r="BT216" i="4"/>
  <c r="CV216" i="4"/>
  <c r="CO217" i="4"/>
  <c r="BM218" i="4"/>
  <c r="CH218" i="4"/>
  <c r="DJ218" i="4"/>
  <c r="CA219" i="4"/>
  <c r="DC219" i="4"/>
  <c r="BT220" i="4"/>
  <c r="CV220" i="4"/>
  <c r="CO221" i="4"/>
  <c r="BM222" i="4"/>
  <c r="CH222" i="4"/>
  <c r="DJ222" i="4"/>
  <c r="CA223" i="4"/>
  <c r="DC223" i="4"/>
  <c r="BT224" i="4"/>
  <c r="CV224" i="4"/>
  <c r="CO225" i="4"/>
  <c r="BM226" i="4"/>
  <c r="CH226" i="4"/>
  <c r="DJ226" i="4"/>
  <c r="CA227" i="4"/>
  <c r="DC227" i="4"/>
  <c r="BT228" i="4"/>
  <c r="CV228" i="4"/>
  <c r="CO229" i="4"/>
  <c r="BM230" i="4"/>
  <c r="CH230" i="4"/>
  <c r="DJ230" i="4"/>
  <c r="CA231" i="4"/>
  <c r="DC231" i="4"/>
  <c r="BT232" i="4"/>
  <c r="CV232" i="4"/>
  <c r="CO233" i="4"/>
  <c r="BM234" i="4"/>
  <c r="CH234" i="4"/>
  <c r="DJ234" i="4"/>
  <c r="CA235" i="4"/>
  <c r="DC235" i="4"/>
  <c r="BT236" i="4"/>
  <c r="CV236" i="4"/>
  <c r="CO237" i="4"/>
  <c r="CO158" i="4"/>
  <c r="BM159" i="4"/>
  <c r="CH159" i="4"/>
  <c r="DJ159" i="4"/>
  <c r="CA160" i="4"/>
  <c r="DC160" i="4"/>
  <c r="BT161" i="4"/>
  <c r="CV161" i="4"/>
  <c r="CO162" i="4"/>
  <c r="BM163" i="4"/>
  <c r="CH163" i="4"/>
  <c r="DJ163" i="4"/>
  <c r="CA164" i="4"/>
  <c r="DC164" i="4"/>
  <c r="BT165" i="4"/>
  <c r="CV165" i="4"/>
  <c r="CO166" i="4"/>
  <c r="BM167" i="4"/>
  <c r="CH167" i="4"/>
  <c r="DJ167" i="4"/>
  <c r="CA168" i="4"/>
  <c r="DC168" i="4"/>
  <c r="BT169" i="4"/>
  <c r="CV169" i="4"/>
  <c r="CO170" i="4"/>
  <c r="BM171" i="4"/>
  <c r="CH171" i="4"/>
  <c r="DJ171" i="4"/>
  <c r="CA172" i="4"/>
  <c r="DC172" i="4"/>
  <c r="BT173" i="4"/>
  <c r="CV173" i="4"/>
  <c r="CO174" i="4"/>
  <c r="BM175" i="4"/>
  <c r="CH175" i="4"/>
  <c r="DJ175" i="4"/>
  <c r="CA176" i="4"/>
  <c r="DC176" i="4"/>
  <c r="BT177" i="4"/>
  <c r="CV177" i="4"/>
  <c r="CO178" i="4"/>
  <c r="BM179" i="4"/>
  <c r="CH179" i="4"/>
  <c r="DJ179" i="4"/>
  <c r="CA180" i="4"/>
  <c r="DC180" i="4"/>
  <c r="BT181" i="4"/>
  <c r="CV181" i="4"/>
  <c r="CO182" i="4"/>
  <c r="BM183" i="4"/>
  <c r="CH183" i="4"/>
  <c r="DJ183" i="4"/>
  <c r="CA184" i="4"/>
  <c r="DC184" i="4"/>
  <c r="BT185" i="4"/>
  <c r="CV185" i="4"/>
  <c r="CO186" i="4"/>
  <c r="BM187" i="4"/>
  <c r="CH187" i="4"/>
  <c r="DJ187" i="4"/>
  <c r="CA188" i="4"/>
  <c r="DC188" i="4"/>
  <c r="BT189" i="4"/>
  <c r="CV189" i="4"/>
  <c r="CO190" i="4"/>
  <c r="BM191" i="4"/>
  <c r="CH191" i="4"/>
  <c r="DJ191" i="4"/>
  <c r="CA192" i="4"/>
  <c r="DC192" i="4"/>
  <c r="BT193" i="4"/>
  <c r="CV193" i="4"/>
  <c r="CO194" i="4"/>
  <c r="BM195" i="4"/>
  <c r="CH195" i="4"/>
  <c r="DJ195" i="4"/>
  <c r="CA196" i="4"/>
  <c r="DC196" i="4"/>
  <c r="BT197" i="4"/>
  <c r="CV197" i="4"/>
  <c r="CO198" i="4"/>
  <c r="BM199" i="4"/>
  <c r="CH199" i="4"/>
  <c r="DJ199" i="4"/>
  <c r="CA200" i="4"/>
  <c r="DC200" i="4"/>
  <c r="BT201" i="4"/>
  <c r="CV201" i="4"/>
  <c r="CO202" i="4"/>
  <c r="BM203" i="4"/>
  <c r="CH203" i="4"/>
  <c r="DJ203" i="4"/>
  <c r="CA204" i="4"/>
  <c r="DC204" i="4"/>
  <c r="BT205" i="4"/>
  <c r="CV205" i="4"/>
  <c r="CO206" i="4"/>
  <c r="BM207" i="4"/>
  <c r="CH207" i="4"/>
  <c r="DJ207" i="4"/>
  <c r="CA208" i="4"/>
  <c r="DC208" i="4"/>
  <c r="BT209" i="4"/>
  <c r="CV209" i="4"/>
  <c r="CO210" i="4"/>
  <c r="BM211" i="4"/>
  <c r="CH211" i="4"/>
  <c r="DJ211" i="4"/>
  <c r="CA212" i="4"/>
  <c r="DC212" i="4"/>
  <c r="BT213" i="4"/>
  <c r="CV213" i="4"/>
  <c r="CO214" i="4"/>
  <c r="BM215" i="4"/>
  <c r="CH215" i="4"/>
  <c r="DJ215" i="4"/>
  <c r="CA216" i="4"/>
  <c r="DC216" i="4"/>
  <c r="BT217" i="4"/>
  <c r="CV217" i="4"/>
  <c r="CO218" i="4"/>
  <c r="BM219" i="4"/>
  <c r="CH219" i="4"/>
  <c r="DJ219" i="4"/>
  <c r="CA220" i="4"/>
  <c r="DC220" i="4"/>
  <c r="BT221" i="4"/>
  <c r="CV221" i="4"/>
  <c r="CO222" i="4"/>
  <c r="BM223" i="4"/>
  <c r="CH223" i="4"/>
  <c r="DJ223" i="4"/>
  <c r="CA224" i="4"/>
  <c r="DC224" i="4"/>
  <c r="BT225" i="4"/>
  <c r="CV225" i="4"/>
  <c r="CO226" i="4"/>
  <c r="BM227" i="4"/>
  <c r="CH227" i="4"/>
  <c r="DJ227" i="4"/>
  <c r="CA228" i="4"/>
  <c r="DC228" i="4"/>
  <c r="BT229" i="4"/>
  <c r="CV229" i="4"/>
  <c r="CO230" i="4"/>
  <c r="BM231" i="4"/>
  <c r="CH231" i="4"/>
  <c r="DJ231" i="4"/>
  <c r="CA232" i="4"/>
  <c r="DC232" i="4"/>
  <c r="BT233" i="4"/>
  <c r="CV233" i="4"/>
  <c r="CO234" i="4"/>
  <c r="BM235" i="4"/>
  <c r="CH235" i="4"/>
  <c r="DJ235" i="4"/>
  <c r="CA236" i="4"/>
  <c r="DC236" i="4"/>
  <c r="BT237" i="4"/>
  <c r="CV237" i="4"/>
  <c r="CO238" i="4"/>
  <c r="BM239" i="4"/>
  <c r="CH239" i="4"/>
  <c r="DJ239" i="4"/>
  <c r="CA240" i="4"/>
  <c r="DC240" i="4"/>
  <c r="BT241" i="4"/>
  <c r="CV241" i="4"/>
  <c r="CO242" i="4"/>
  <c r="DJ232" i="4"/>
  <c r="CO235" i="4"/>
  <c r="DJ236" i="4"/>
  <c r="BM238" i="4"/>
  <c r="CV238" i="4"/>
  <c r="CO239" i="4"/>
  <c r="BT240" i="4"/>
  <c r="BM242" i="4"/>
  <c r="CV242" i="4"/>
  <c r="CO243" i="4"/>
  <c r="BM244" i="4"/>
  <c r="CH244" i="4"/>
  <c r="DJ244" i="4"/>
  <c r="CA245" i="4"/>
  <c r="DC245" i="4"/>
  <c r="BT246" i="4"/>
  <c r="CV246" i="4"/>
  <c r="CO247" i="4"/>
  <c r="BM248" i="4"/>
  <c r="CH248" i="4"/>
  <c r="DJ248" i="4"/>
  <c r="CA249" i="4"/>
  <c r="DC249" i="4"/>
  <c r="BT250" i="4"/>
  <c r="CV250" i="4"/>
  <c r="CO251" i="4"/>
  <c r="BM252" i="4"/>
  <c r="CH252" i="4"/>
  <c r="DJ252" i="4"/>
  <c r="CA253" i="4"/>
  <c r="DC253" i="4"/>
  <c r="BT254" i="4"/>
  <c r="CV254" i="4"/>
  <c r="CO255" i="4"/>
  <c r="BM256" i="4"/>
  <c r="CH256" i="4"/>
  <c r="DJ256" i="4"/>
  <c r="CA257" i="4"/>
  <c r="DC257" i="4"/>
  <c r="BT258" i="4"/>
  <c r="CV258" i="4"/>
  <c r="CO259" i="4"/>
  <c r="BM260" i="4"/>
  <c r="CH260" i="4"/>
  <c r="DJ260" i="4"/>
  <c r="CA261" i="4"/>
  <c r="DC261" i="4"/>
  <c r="BT262" i="4"/>
  <c r="CV262" i="4"/>
  <c r="CO263" i="4"/>
  <c r="BM264" i="4"/>
  <c r="CH264" i="4"/>
  <c r="DJ264" i="4"/>
  <c r="CA265" i="4"/>
  <c r="DC265" i="4"/>
  <c r="BT266" i="4"/>
  <c r="CV266" i="4"/>
  <c r="CO267" i="4"/>
  <c r="BM268" i="4"/>
  <c r="CH268" i="4"/>
  <c r="DJ268" i="4"/>
  <c r="CA269" i="4"/>
  <c r="DC269" i="4"/>
  <c r="BT270" i="4"/>
  <c r="CV270" i="4"/>
  <c r="CO271" i="4"/>
  <c r="BM272" i="4"/>
  <c r="CH272" i="4"/>
  <c r="DJ272" i="4"/>
  <c r="CA273" i="4"/>
  <c r="DC273" i="4"/>
  <c r="BT274" i="4"/>
  <c r="CV274" i="4"/>
  <c r="CO275" i="4"/>
  <c r="BM276" i="4"/>
  <c r="CH276" i="4"/>
  <c r="DJ276" i="4"/>
  <c r="CA277" i="4"/>
  <c r="DC277" i="4"/>
  <c r="BT278" i="4"/>
  <c r="CV278" i="4"/>
  <c r="CO279" i="4"/>
  <c r="BM280" i="4"/>
  <c r="CH280" i="4"/>
  <c r="DJ280" i="4"/>
  <c r="CA281" i="4"/>
  <c r="DC281" i="4"/>
  <c r="BT282" i="4"/>
  <c r="CV282" i="4"/>
  <c r="CO283" i="4"/>
  <c r="BM284" i="4"/>
  <c r="CH284" i="4"/>
  <c r="DJ284" i="4"/>
  <c r="CA285" i="4"/>
  <c r="DC285" i="4"/>
  <c r="BT286" i="4"/>
  <c r="CV286" i="4"/>
  <c r="CO287" i="4"/>
  <c r="BM288" i="4"/>
  <c r="CH288" i="4"/>
  <c r="DJ288" i="4"/>
  <c r="CA289" i="4"/>
  <c r="DC289" i="4"/>
  <c r="BT290" i="4"/>
  <c r="CV290" i="4"/>
  <c r="CO291" i="4"/>
  <c r="BM292" i="4"/>
  <c r="CH292" i="4"/>
  <c r="DJ292" i="4"/>
  <c r="CA293" i="4"/>
  <c r="DC293" i="4"/>
  <c r="BT294" i="4"/>
  <c r="CV294" i="4"/>
  <c r="CO295" i="4"/>
  <c r="BM296" i="4"/>
  <c r="CH296" i="4"/>
  <c r="DJ296" i="4"/>
  <c r="CA297" i="4"/>
  <c r="DC297" i="4"/>
  <c r="BT298" i="4"/>
  <c r="CV298" i="4"/>
  <c r="CO299" i="4"/>
  <c r="BM300" i="4"/>
  <c r="CH300" i="4"/>
  <c r="DJ300" i="4"/>
  <c r="CA301" i="4"/>
  <c r="DC301" i="4"/>
  <c r="BT302" i="4"/>
  <c r="CV302" i="4"/>
  <c r="CO303" i="4"/>
  <c r="BM304" i="4"/>
  <c r="CH304" i="4"/>
  <c r="DJ304" i="4"/>
  <c r="CA305" i="4"/>
  <c r="DC305" i="4"/>
  <c r="BT306" i="4"/>
  <c r="CV306" i="4"/>
  <c r="CO307" i="4"/>
  <c r="BM308" i="4"/>
  <c r="CH308" i="4"/>
  <c r="DJ308" i="4"/>
  <c r="CA309" i="4"/>
  <c r="DC309" i="4"/>
  <c r="BT310" i="4"/>
  <c r="CV310" i="4"/>
  <c r="CO311" i="4"/>
  <c r="BM312" i="4"/>
  <c r="CH312" i="4"/>
  <c r="DJ312" i="4"/>
  <c r="CA313" i="4"/>
  <c r="DC313" i="4"/>
  <c r="BT314" i="4"/>
  <c r="CV314" i="4"/>
  <c r="CO315" i="4"/>
  <c r="BM316" i="4"/>
  <c r="CH316" i="4"/>
  <c r="DJ316" i="4"/>
  <c r="CA317" i="4"/>
  <c r="DC317" i="4"/>
  <c r="BT318" i="4"/>
  <c r="CV318" i="4"/>
  <c r="CO319" i="4"/>
  <c r="BM320" i="4"/>
  <c r="CH320" i="4"/>
  <c r="DJ320" i="4"/>
  <c r="CA321" i="4"/>
  <c r="DC321" i="4"/>
  <c r="BT322" i="4"/>
  <c r="CV322" i="4"/>
  <c r="CO323" i="4"/>
  <c r="BT234" i="4"/>
  <c r="BM236" i="4"/>
  <c r="DJ238" i="4"/>
  <c r="DC239" i="4"/>
  <c r="CH240" i="4"/>
  <c r="CA241" i="4"/>
  <c r="DC242" i="4"/>
  <c r="BT243" i="4"/>
  <c r="CV243" i="4"/>
  <c r="CO244" i="4"/>
  <c r="BM245" i="4"/>
  <c r="CH245" i="4"/>
  <c r="DJ245" i="4"/>
  <c r="CA246" i="4"/>
  <c r="DC246" i="4"/>
  <c r="BT247" i="4"/>
  <c r="CV247" i="4"/>
  <c r="CO248" i="4"/>
  <c r="BM249" i="4"/>
  <c r="CH249" i="4"/>
  <c r="DJ249" i="4"/>
  <c r="CA250" i="4"/>
  <c r="DC250" i="4"/>
  <c r="BT251" i="4"/>
  <c r="CV251" i="4"/>
  <c r="CO252" i="4"/>
  <c r="BM253" i="4"/>
  <c r="CH253" i="4"/>
  <c r="DJ253" i="4"/>
  <c r="CA254" i="4"/>
  <c r="DC254" i="4"/>
  <c r="BT255" i="4"/>
  <c r="CV255" i="4"/>
  <c r="CO256" i="4"/>
  <c r="BM257" i="4"/>
  <c r="CH257" i="4"/>
  <c r="DJ257" i="4"/>
  <c r="CA258" i="4"/>
  <c r="DC258" i="4"/>
  <c r="BT259" i="4"/>
  <c r="CV259" i="4"/>
  <c r="CO260" i="4"/>
  <c r="BM261" i="4"/>
  <c r="CH261" i="4"/>
  <c r="DJ261" i="4"/>
  <c r="CA262" i="4"/>
  <c r="DC262" i="4"/>
  <c r="BT263" i="4"/>
  <c r="CV263" i="4"/>
  <c r="CO264" i="4"/>
  <c r="BM265" i="4"/>
  <c r="CH265" i="4"/>
  <c r="DJ265" i="4"/>
  <c r="CA266" i="4"/>
  <c r="DC266" i="4"/>
  <c r="BT267" i="4"/>
  <c r="CV267" i="4"/>
  <c r="CO268" i="4"/>
  <c r="BM269" i="4"/>
  <c r="CH269" i="4"/>
  <c r="DJ269" i="4"/>
  <c r="CA270" i="4"/>
  <c r="DC270" i="4"/>
  <c r="BT271" i="4"/>
  <c r="CV271" i="4"/>
  <c r="CO272" i="4"/>
  <c r="BM273" i="4"/>
  <c r="CH273" i="4"/>
  <c r="DJ273" i="4"/>
  <c r="CA274" i="4"/>
  <c r="DC274" i="4"/>
  <c r="BT275" i="4"/>
  <c r="CV275" i="4"/>
  <c r="CO276" i="4"/>
  <c r="BM277" i="4"/>
  <c r="CH277" i="4"/>
  <c r="DJ277" i="4"/>
  <c r="CA278" i="4"/>
  <c r="DC278" i="4"/>
  <c r="BT279" i="4"/>
  <c r="CV279" i="4"/>
  <c r="CO280" i="4"/>
  <c r="BM281" i="4"/>
  <c r="CH281" i="4"/>
  <c r="DJ281" i="4"/>
  <c r="CA282" i="4"/>
  <c r="DC282" i="4"/>
  <c r="BT283" i="4"/>
  <c r="CV283" i="4"/>
  <c r="CO284" i="4"/>
  <c r="BM285" i="4"/>
  <c r="CH285" i="4"/>
  <c r="DJ285" i="4"/>
  <c r="CA286" i="4"/>
  <c r="DC286" i="4"/>
  <c r="BT287" i="4"/>
  <c r="CV287" i="4"/>
  <c r="CO288" i="4"/>
  <c r="BM289" i="4"/>
  <c r="CH289" i="4"/>
  <c r="DJ289" i="4"/>
  <c r="CA290" i="4"/>
  <c r="DC290" i="4"/>
  <c r="BT291" i="4"/>
  <c r="CV291" i="4"/>
  <c r="CO292" i="4"/>
  <c r="BM293" i="4"/>
  <c r="CH293" i="4"/>
  <c r="DJ293" i="4"/>
  <c r="CA294" i="4"/>
  <c r="DC294" i="4"/>
  <c r="BT295" i="4"/>
  <c r="CV295" i="4"/>
  <c r="CO296" i="4"/>
  <c r="BM297" i="4"/>
  <c r="CH297" i="4"/>
  <c r="DJ297" i="4"/>
  <c r="CA298" i="4"/>
  <c r="DC298" i="4"/>
  <c r="BT299" i="4"/>
  <c r="CV299" i="4"/>
  <c r="CO300" i="4"/>
  <c r="BM301" i="4"/>
  <c r="CH301" i="4"/>
  <c r="DJ301" i="4"/>
  <c r="CA302" i="4"/>
  <c r="DC302" i="4"/>
  <c r="BT303" i="4"/>
  <c r="CV303" i="4"/>
  <c r="CO304" i="4"/>
  <c r="BM305" i="4"/>
  <c r="CH305" i="4"/>
  <c r="DJ305" i="4"/>
  <c r="CA306" i="4"/>
  <c r="DC306" i="4"/>
  <c r="BT307" i="4"/>
  <c r="CV307" i="4"/>
  <c r="CO308" i="4"/>
  <c r="BM309" i="4"/>
  <c r="CH309" i="4"/>
  <c r="DJ309" i="4"/>
  <c r="CA310" i="4"/>
  <c r="DC310" i="4"/>
  <c r="BT311" i="4"/>
  <c r="CV311" i="4"/>
  <c r="CO312" i="4"/>
  <c r="BM313" i="4"/>
  <c r="CH313" i="4"/>
  <c r="DJ313" i="4"/>
  <c r="CA314" i="4"/>
  <c r="DC314" i="4"/>
  <c r="BT315" i="4"/>
  <c r="CV315" i="4"/>
  <c r="CO316" i="4"/>
  <c r="BM317" i="4"/>
  <c r="CH317" i="4"/>
  <c r="DJ317" i="4"/>
  <c r="CA318" i="4"/>
  <c r="DC318" i="4"/>
  <c r="BT319" i="4"/>
  <c r="CV319" i="4"/>
  <c r="CO320" i="4"/>
  <c r="BM321" i="4"/>
  <c r="CH321" i="4"/>
  <c r="DJ321" i="4"/>
  <c r="CA322" i="4"/>
  <c r="DC322" i="4"/>
  <c r="BT323" i="4"/>
  <c r="CA233" i="4"/>
  <c r="CV234" i="4"/>
  <c r="CA237" i="4"/>
  <c r="BT238" i="4"/>
  <c r="BM240" i="4"/>
  <c r="CV240" i="4"/>
  <c r="CO241" i="4"/>
  <c r="BT242" i="4"/>
  <c r="DJ242" i="4"/>
  <c r="CA243" i="4"/>
  <c r="DC243" i="4"/>
  <c r="BT244" i="4"/>
  <c r="CV244" i="4"/>
  <c r="CO245" i="4"/>
  <c r="BM246" i="4"/>
  <c r="CH246" i="4"/>
  <c r="DJ246" i="4"/>
  <c r="CA247" i="4"/>
  <c r="DC247" i="4"/>
  <c r="BT248" i="4"/>
  <c r="CV248" i="4"/>
  <c r="CO249" i="4"/>
  <c r="BM250" i="4"/>
  <c r="CH250" i="4"/>
  <c r="DJ250" i="4"/>
  <c r="CA251" i="4"/>
  <c r="DC251" i="4"/>
  <c r="BT252" i="4"/>
  <c r="CV252" i="4"/>
  <c r="CO253" i="4"/>
  <c r="BM254" i="4"/>
  <c r="CH254" i="4"/>
  <c r="DJ254" i="4"/>
  <c r="CA255" i="4"/>
  <c r="DC255" i="4"/>
  <c r="BT256" i="4"/>
  <c r="CV256" i="4"/>
  <c r="CO257" i="4"/>
  <c r="BM258" i="4"/>
  <c r="CH258" i="4"/>
  <c r="DJ258" i="4"/>
  <c r="CA259" i="4"/>
  <c r="DC259" i="4"/>
  <c r="BT260" i="4"/>
  <c r="CV260" i="4"/>
  <c r="CO261" i="4"/>
  <c r="BM262" i="4"/>
  <c r="CH262" i="4"/>
  <c r="DJ262" i="4"/>
  <c r="CA263" i="4"/>
  <c r="DC263" i="4"/>
  <c r="BT264" i="4"/>
  <c r="CV264" i="4"/>
  <c r="CO265" i="4"/>
  <c r="BM266" i="4"/>
  <c r="CH266" i="4"/>
  <c r="DJ266" i="4"/>
  <c r="CA267" i="4"/>
  <c r="DC267" i="4"/>
  <c r="BT268" i="4"/>
  <c r="CV268" i="4"/>
  <c r="CO269" i="4"/>
  <c r="BM270" i="4"/>
  <c r="CH270" i="4"/>
  <c r="DJ270" i="4"/>
  <c r="CA271" i="4"/>
  <c r="DC271" i="4"/>
  <c r="BT272" i="4"/>
  <c r="CV272" i="4"/>
  <c r="CO273" i="4"/>
  <c r="BM274" i="4"/>
  <c r="CH274" i="4"/>
  <c r="DJ274" i="4"/>
  <c r="CA275" i="4"/>
  <c r="DC275" i="4"/>
  <c r="BT276" i="4"/>
  <c r="CV276" i="4"/>
  <c r="CO277" i="4"/>
  <c r="BM278" i="4"/>
  <c r="CH278" i="4"/>
  <c r="DJ278" i="4"/>
  <c r="CA279" i="4"/>
  <c r="DC279" i="4"/>
  <c r="BT280" i="4"/>
  <c r="CV280" i="4"/>
  <c r="CO281" i="4"/>
  <c r="BM282" i="4"/>
  <c r="CH282" i="4"/>
  <c r="DJ282" i="4"/>
  <c r="CA283" i="4"/>
  <c r="DC283" i="4"/>
  <c r="BT284" i="4"/>
  <c r="CV284" i="4"/>
  <c r="CO285" i="4"/>
  <c r="BM286" i="4"/>
  <c r="CH286" i="4"/>
  <c r="DJ286" i="4"/>
  <c r="CA287" i="4"/>
  <c r="DC287" i="4"/>
  <c r="BT288" i="4"/>
  <c r="CV288" i="4"/>
  <c r="CO289" i="4"/>
  <c r="BM290" i="4"/>
  <c r="CH290" i="4"/>
  <c r="DJ290" i="4"/>
  <c r="CA291" i="4"/>
  <c r="DC291" i="4"/>
  <c r="BT292" i="4"/>
  <c r="CV292" i="4"/>
  <c r="CO293" i="4"/>
  <c r="BM294" i="4"/>
  <c r="CH294" i="4"/>
  <c r="DJ294" i="4"/>
  <c r="CA295" i="4"/>
  <c r="DC295" i="4"/>
  <c r="BT296" i="4"/>
  <c r="CV296" i="4"/>
  <c r="CO297" i="4"/>
  <c r="BM298" i="4"/>
  <c r="CH298" i="4"/>
  <c r="DJ298" i="4"/>
  <c r="CA299" i="4"/>
  <c r="DC299" i="4"/>
  <c r="BT300" i="4"/>
  <c r="CV300" i="4"/>
  <c r="CO301" i="4"/>
  <c r="BM302" i="4"/>
  <c r="CH302" i="4"/>
  <c r="DJ302" i="4"/>
  <c r="CA303" i="4"/>
  <c r="DC303" i="4"/>
  <c r="BT304" i="4"/>
  <c r="CV304" i="4"/>
  <c r="CO305" i="4"/>
  <c r="BM306" i="4"/>
  <c r="CH306" i="4"/>
  <c r="DJ306" i="4"/>
  <c r="CA307" i="4"/>
  <c r="DC307" i="4"/>
  <c r="BT308" i="4"/>
  <c r="CV308" i="4"/>
  <c r="CO309" i="4"/>
  <c r="BM310" i="4"/>
  <c r="CH310" i="4"/>
  <c r="DJ310" i="4"/>
  <c r="CA311" i="4"/>
  <c r="DC311" i="4"/>
  <c r="BT312" i="4"/>
  <c r="CV312" i="4"/>
  <c r="CO313" i="4"/>
  <c r="BM314" i="4"/>
  <c r="CH314" i="4"/>
  <c r="DJ314" i="4"/>
  <c r="CA315" i="4"/>
  <c r="DC315" i="4"/>
  <c r="BT316" i="4"/>
  <c r="CV316" i="4"/>
  <c r="CO317" i="4"/>
  <c r="BM318" i="4"/>
  <c r="CH318" i="4"/>
  <c r="DJ318" i="4"/>
  <c r="CA319" i="4"/>
  <c r="DC319" i="4"/>
  <c r="BT320" i="4"/>
  <c r="CV320" i="4"/>
  <c r="CO321" i="4"/>
  <c r="BM322" i="4"/>
  <c r="CH322" i="4"/>
  <c r="DC233" i="4"/>
  <c r="CH236" i="4"/>
  <c r="DC237" i="4"/>
  <c r="CH238" i="4"/>
  <c r="CA239" i="4"/>
  <c r="DJ240" i="4"/>
  <c r="DC241" i="4"/>
  <c r="CH242" i="4"/>
  <c r="BM243" i="4"/>
  <c r="CH243" i="4"/>
  <c r="DJ243" i="4"/>
  <c r="CA244" i="4"/>
  <c r="DC244" i="4"/>
  <c r="BT245" i="4"/>
  <c r="CV245" i="4"/>
  <c r="CO246" i="4"/>
  <c r="BM247" i="4"/>
  <c r="CH247" i="4"/>
  <c r="DJ247" i="4"/>
  <c r="CA248" i="4"/>
  <c r="DC248" i="4"/>
  <c r="BT249" i="4"/>
  <c r="CV249" i="4"/>
  <c r="CO250" i="4"/>
  <c r="BM251" i="4"/>
  <c r="CH251" i="4"/>
  <c r="DJ251" i="4"/>
  <c r="CA252" i="4"/>
  <c r="DC252" i="4"/>
  <c r="BT253" i="4"/>
  <c r="CV253" i="4"/>
  <c r="CO254" i="4"/>
  <c r="BM255" i="4"/>
  <c r="CH255" i="4"/>
  <c r="DJ255" i="4"/>
  <c r="CA256" i="4"/>
  <c r="DC256" i="4"/>
  <c r="BT257" i="4"/>
  <c r="CV257" i="4"/>
  <c r="CO258" i="4"/>
  <c r="BM259" i="4"/>
  <c r="CH259" i="4"/>
  <c r="DJ259" i="4"/>
  <c r="CA260" i="4"/>
  <c r="DC260" i="4"/>
  <c r="BT261" i="4"/>
  <c r="CV261" i="4"/>
  <c r="CO262" i="4"/>
  <c r="BM263" i="4"/>
  <c r="CH263" i="4"/>
  <c r="DJ263" i="4"/>
  <c r="CA264" i="4"/>
  <c r="DC264" i="4"/>
  <c r="BT265" i="4"/>
  <c r="CV265" i="4"/>
  <c r="CO266" i="4"/>
  <c r="BM267" i="4"/>
  <c r="CH267" i="4"/>
  <c r="DJ267" i="4"/>
  <c r="CA268" i="4"/>
  <c r="DC268" i="4"/>
  <c r="BT269" i="4"/>
  <c r="CV269" i="4"/>
  <c r="CO270" i="4"/>
  <c r="BM271" i="4"/>
  <c r="CH271" i="4"/>
  <c r="DJ271" i="4"/>
  <c r="CA272" i="4"/>
  <c r="DC272" i="4"/>
  <c r="BT273" i="4"/>
  <c r="CV273" i="4"/>
  <c r="CO274" i="4"/>
  <c r="BM275" i="4"/>
  <c r="CH275" i="4"/>
  <c r="DJ275" i="4"/>
  <c r="CA276" i="4"/>
  <c r="DC276" i="4"/>
  <c r="BT277" i="4"/>
  <c r="CV277" i="4"/>
  <c r="CO278" i="4"/>
  <c r="BM279" i="4"/>
  <c r="CH279" i="4"/>
  <c r="DJ279" i="4"/>
  <c r="CA280" i="4"/>
  <c r="DC280" i="4"/>
  <c r="BT281" i="4"/>
  <c r="CV281" i="4"/>
  <c r="CO282" i="4"/>
  <c r="BM283" i="4"/>
  <c r="CH283" i="4"/>
  <c r="DJ283" i="4"/>
  <c r="CA284" i="4"/>
  <c r="DC284" i="4"/>
  <c r="BT285" i="4"/>
  <c r="CV285" i="4"/>
  <c r="CO286" i="4"/>
  <c r="BM287" i="4"/>
  <c r="CH287" i="4"/>
  <c r="DJ287" i="4"/>
  <c r="CA288" i="4"/>
  <c r="DC288" i="4"/>
  <c r="BT289" i="4"/>
  <c r="CV289" i="4"/>
  <c r="CO290" i="4"/>
  <c r="BM291" i="4"/>
  <c r="CH291" i="4"/>
  <c r="DJ291" i="4"/>
  <c r="CA292" i="4"/>
  <c r="DC292" i="4"/>
  <c r="BT293" i="4"/>
  <c r="CV293" i="4"/>
  <c r="CO294" i="4"/>
  <c r="BM295" i="4"/>
  <c r="CH295" i="4"/>
  <c r="DJ295" i="4"/>
  <c r="CA296" i="4"/>
  <c r="DC296" i="4"/>
  <c r="BT297" i="4"/>
  <c r="CV297" i="4"/>
  <c r="CO298" i="4"/>
  <c r="BM299" i="4"/>
  <c r="CH299" i="4"/>
  <c r="DJ299" i="4"/>
  <c r="CA300" i="4"/>
  <c r="DC300" i="4"/>
  <c r="BT301" i="4"/>
  <c r="CV301" i="4"/>
  <c r="CO302" i="4"/>
  <c r="BM303" i="4"/>
  <c r="CH303" i="4"/>
  <c r="DJ303" i="4"/>
  <c r="CA304" i="4"/>
  <c r="DC304" i="4"/>
  <c r="BT305" i="4"/>
  <c r="CV305" i="4"/>
  <c r="CO306" i="4"/>
  <c r="BM307" i="4"/>
  <c r="CH307" i="4"/>
  <c r="DJ307" i="4"/>
  <c r="CA308" i="4"/>
  <c r="DC308" i="4"/>
  <c r="BT309" i="4"/>
  <c r="CV309" i="4"/>
  <c r="CO310" i="4"/>
  <c r="BM311" i="4"/>
  <c r="CH311" i="4"/>
  <c r="DJ311" i="4"/>
  <c r="CA312" i="4"/>
  <c r="DC312" i="4"/>
  <c r="BT313" i="4"/>
  <c r="CV313" i="4"/>
  <c r="CO314" i="4"/>
  <c r="BM315" i="4"/>
  <c r="CH315" i="4"/>
  <c r="DJ315" i="4"/>
  <c r="CA316" i="4"/>
  <c r="DC316" i="4"/>
  <c r="BT317" i="4"/>
  <c r="CV317" i="4"/>
  <c r="CO318" i="4"/>
  <c r="BM319" i="4"/>
  <c r="CH319" i="4"/>
  <c r="DJ319" i="4"/>
  <c r="CA320" i="4"/>
  <c r="CV321" i="4"/>
  <c r="BM323" i="4"/>
  <c r="CV323" i="4"/>
  <c r="CO324" i="4"/>
  <c r="BM325" i="4"/>
  <c r="CH325" i="4"/>
  <c r="DJ325" i="4"/>
  <c r="CA326" i="4"/>
  <c r="DC326" i="4"/>
  <c r="BT327" i="4"/>
  <c r="CV327" i="4"/>
  <c r="CO328" i="4"/>
  <c r="BM329" i="4"/>
  <c r="CH329" i="4"/>
  <c r="DJ329" i="4"/>
  <c r="CA330" i="4"/>
  <c r="DC330" i="4"/>
  <c r="BT331" i="4"/>
  <c r="CV331" i="4"/>
  <c r="CO332" i="4"/>
  <c r="BM333" i="4"/>
  <c r="CH333" i="4"/>
  <c r="DJ333" i="4"/>
  <c r="CA334" i="4"/>
  <c r="DC334" i="4"/>
  <c r="BT335" i="4"/>
  <c r="CV335" i="4"/>
  <c r="CO336" i="4"/>
  <c r="BM337" i="4"/>
  <c r="CH337" i="4"/>
  <c r="DJ337" i="4"/>
  <c r="CA338" i="4"/>
  <c r="DC338" i="4"/>
  <c r="BT339" i="4"/>
  <c r="CV339" i="4"/>
  <c r="CO340" i="4"/>
  <c r="BM341" i="4"/>
  <c r="CH341" i="4"/>
  <c r="DJ341" i="4"/>
  <c r="CA342" i="4"/>
  <c r="DC342" i="4"/>
  <c r="BT343" i="4"/>
  <c r="CV343" i="4"/>
  <c r="CO344" i="4"/>
  <c r="BM345" i="4"/>
  <c r="CH345" i="4"/>
  <c r="DJ345" i="4"/>
  <c r="CA346" i="4"/>
  <c r="DC346" i="4"/>
  <c r="BT347" i="4"/>
  <c r="CV347" i="4"/>
  <c r="CO348" i="4"/>
  <c r="BM349" i="4"/>
  <c r="CH349" i="4"/>
  <c r="DJ349" i="4"/>
  <c r="CA350" i="4"/>
  <c r="DC350" i="4"/>
  <c r="BT351" i="4"/>
  <c r="CV351" i="4"/>
  <c r="CO352" i="4"/>
  <c r="BM353" i="4"/>
  <c r="CH353" i="4"/>
  <c r="DJ353" i="4"/>
  <c r="CA354" i="4"/>
  <c r="DC354" i="4"/>
  <c r="BT355" i="4"/>
  <c r="CV355" i="4"/>
  <c r="CO356" i="4"/>
  <c r="BM357" i="4"/>
  <c r="CH357" i="4"/>
  <c r="DJ357" i="4"/>
  <c r="CA358" i="4"/>
  <c r="DC358" i="4"/>
  <c r="BT359" i="4"/>
  <c r="CV359" i="4"/>
  <c r="CO360" i="4"/>
  <c r="BM361" i="4"/>
  <c r="CH361" i="4"/>
  <c r="DJ361" i="4"/>
  <c r="CA362" i="4"/>
  <c r="DC362" i="4"/>
  <c r="BT363" i="4"/>
  <c r="CV363" i="4"/>
  <c r="CO364" i="4"/>
  <c r="BM365" i="4"/>
  <c r="CH365" i="4"/>
  <c r="DJ365" i="4"/>
  <c r="CA366" i="4"/>
  <c r="DC366" i="4"/>
  <c r="BT367" i="4"/>
  <c r="CV367" i="4"/>
  <c r="CO368" i="4"/>
  <c r="BM369" i="4"/>
  <c r="CH369" i="4"/>
  <c r="DJ369" i="4"/>
  <c r="CA370" i="4"/>
  <c r="DC370" i="4"/>
  <c r="BT371" i="4"/>
  <c r="CV371" i="4"/>
  <c r="CO372" i="4"/>
  <c r="BM373" i="4"/>
  <c r="CH373" i="4"/>
  <c r="DJ373" i="4"/>
  <c r="CA374" i="4"/>
  <c r="DC374" i="4"/>
  <c r="BT375" i="4"/>
  <c r="CV375" i="4"/>
  <c r="CO376" i="4"/>
  <c r="BM377" i="4"/>
  <c r="CH377" i="4"/>
  <c r="DJ377" i="4"/>
  <c r="CA378" i="4"/>
  <c r="DC378" i="4"/>
  <c r="BT379" i="4"/>
  <c r="CV379" i="4"/>
  <c r="CO380" i="4"/>
  <c r="BM381" i="4"/>
  <c r="CH381" i="4"/>
  <c r="DJ381" i="4"/>
  <c r="CA382" i="4"/>
  <c r="DC382" i="4"/>
  <c r="BT383" i="4"/>
  <c r="CV383" i="4"/>
  <c r="CO384" i="4"/>
  <c r="BM385" i="4"/>
  <c r="CH385" i="4"/>
  <c r="DJ385" i="4"/>
  <c r="CA386" i="4"/>
  <c r="DC386" i="4"/>
  <c r="BT387" i="4"/>
  <c r="CV387" i="4"/>
  <c r="CO388" i="4"/>
  <c r="BM389" i="4"/>
  <c r="CH389" i="4"/>
  <c r="DJ389" i="4"/>
  <c r="CA390" i="4"/>
  <c r="DC390" i="4"/>
  <c r="BT391" i="4"/>
  <c r="CV391" i="4"/>
  <c r="CO392" i="4"/>
  <c r="BM393" i="4"/>
  <c r="CH393" i="4"/>
  <c r="DJ393" i="4"/>
  <c r="CA394" i="4"/>
  <c r="DC394" i="4"/>
  <c r="BT395" i="4"/>
  <c r="CV395" i="4"/>
  <c r="CO396" i="4"/>
  <c r="BM397" i="4"/>
  <c r="CH397" i="4"/>
  <c r="DJ397" i="4"/>
  <c r="CA398" i="4"/>
  <c r="DC398" i="4"/>
  <c r="BT399" i="4"/>
  <c r="CV399" i="4"/>
  <c r="CO400" i="4"/>
  <c r="BM401" i="4"/>
  <c r="CH401" i="4"/>
  <c r="DJ401" i="4"/>
  <c r="CA402" i="4"/>
  <c r="DC402" i="4"/>
  <c r="BT403" i="4"/>
  <c r="CV403" i="4"/>
  <c r="CO404" i="4"/>
  <c r="BM405" i="4"/>
  <c r="CH405" i="4"/>
  <c r="DJ405" i="4"/>
  <c r="CA406" i="4"/>
  <c r="DC406" i="4"/>
  <c r="BT407" i="4"/>
  <c r="DC320" i="4"/>
  <c r="DC323" i="4"/>
  <c r="BT324" i="4"/>
  <c r="CV324" i="4"/>
  <c r="CO325" i="4"/>
  <c r="BM326" i="4"/>
  <c r="CH326" i="4"/>
  <c r="DJ326" i="4"/>
  <c r="CA327" i="4"/>
  <c r="DC327" i="4"/>
  <c r="BT328" i="4"/>
  <c r="CV328" i="4"/>
  <c r="CO329" i="4"/>
  <c r="BM330" i="4"/>
  <c r="CH330" i="4"/>
  <c r="DJ330" i="4"/>
  <c r="CA331" i="4"/>
  <c r="DC331" i="4"/>
  <c r="BT332" i="4"/>
  <c r="CV332" i="4"/>
  <c r="CO333" i="4"/>
  <c r="BM334" i="4"/>
  <c r="CH334" i="4"/>
  <c r="DJ334" i="4"/>
  <c r="CA335" i="4"/>
  <c r="DC335" i="4"/>
  <c r="BT336" i="4"/>
  <c r="CV336" i="4"/>
  <c r="CO337" i="4"/>
  <c r="BM338" i="4"/>
  <c r="CH338" i="4"/>
  <c r="DJ338" i="4"/>
  <c r="CA339" i="4"/>
  <c r="DC339" i="4"/>
  <c r="BT340" i="4"/>
  <c r="CV340" i="4"/>
  <c r="CO341" i="4"/>
  <c r="BM342" i="4"/>
  <c r="CH342" i="4"/>
  <c r="DJ342" i="4"/>
  <c r="CA343" i="4"/>
  <c r="DC343" i="4"/>
  <c r="BT344" i="4"/>
  <c r="CV344" i="4"/>
  <c r="CO345" i="4"/>
  <c r="BM346" i="4"/>
  <c r="CH346" i="4"/>
  <c r="DJ346" i="4"/>
  <c r="CA347" i="4"/>
  <c r="DC347" i="4"/>
  <c r="BT348" i="4"/>
  <c r="CV348" i="4"/>
  <c r="CO349" i="4"/>
  <c r="BM350" i="4"/>
  <c r="CH350" i="4"/>
  <c r="DJ350" i="4"/>
  <c r="CA351" i="4"/>
  <c r="DC351" i="4"/>
  <c r="BT352" i="4"/>
  <c r="CV352" i="4"/>
  <c r="CO353" i="4"/>
  <c r="BM354" i="4"/>
  <c r="CH354" i="4"/>
  <c r="DJ354" i="4"/>
  <c r="CA355" i="4"/>
  <c r="DC355" i="4"/>
  <c r="BT356" i="4"/>
  <c r="CV356" i="4"/>
  <c r="CO357" i="4"/>
  <c r="BM358" i="4"/>
  <c r="CH358" i="4"/>
  <c r="DJ358" i="4"/>
  <c r="CA359" i="4"/>
  <c r="DC359" i="4"/>
  <c r="BT360" i="4"/>
  <c r="CV360" i="4"/>
  <c r="CO361" i="4"/>
  <c r="BM362" i="4"/>
  <c r="CH362" i="4"/>
  <c r="DJ362" i="4"/>
  <c r="CA363" i="4"/>
  <c r="DC363" i="4"/>
  <c r="BT364" i="4"/>
  <c r="CV364" i="4"/>
  <c r="CO365" i="4"/>
  <c r="BM366" i="4"/>
  <c r="CH366" i="4"/>
  <c r="DJ366" i="4"/>
  <c r="CA367" i="4"/>
  <c r="DC367" i="4"/>
  <c r="BT368" i="4"/>
  <c r="CV368" i="4"/>
  <c r="CO369" i="4"/>
  <c r="BM370" i="4"/>
  <c r="CH370" i="4"/>
  <c r="DJ370" i="4"/>
  <c r="CA371" i="4"/>
  <c r="DC371" i="4"/>
  <c r="BT372" i="4"/>
  <c r="CV372" i="4"/>
  <c r="CO373" i="4"/>
  <c r="BM374" i="4"/>
  <c r="CH374" i="4"/>
  <c r="DJ374" i="4"/>
  <c r="CA375" i="4"/>
  <c r="DC375" i="4"/>
  <c r="BT376" i="4"/>
  <c r="CV376" i="4"/>
  <c r="CO377" i="4"/>
  <c r="BM378" i="4"/>
  <c r="CH378" i="4"/>
  <c r="DJ378" i="4"/>
  <c r="CA379" i="4"/>
  <c r="DC379" i="4"/>
  <c r="BT380" i="4"/>
  <c r="CV380" i="4"/>
  <c r="CO381" i="4"/>
  <c r="BM382" i="4"/>
  <c r="CH382" i="4"/>
  <c r="DJ382" i="4"/>
  <c r="CA383" i="4"/>
  <c r="DC383" i="4"/>
  <c r="BT384" i="4"/>
  <c r="CV384" i="4"/>
  <c r="CO385" i="4"/>
  <c r="BM386" i="4"/>
  <c r="CH386" i="4"/>
  <c r="DJ386" i="4"/>
  <c r="CA387" i="4"/>
  <c r="DC387" i="4"/>
  <c r="BT388" i="4"/>
  <c r="CV388" i="4"/>
  <c r="CO389" i="4"/>
  <c r="BM390" i="4"/>
  <c r="CH390" i="4"/>
  <c r="DJ390" i="4"/>
  <c r="CA391" i="4"/>
  <c r="DC391" i="4"/>
  <c r="BT392" i="4"/>
  <c r="CV392" i="4"/>
  <c r="CO393" i="4"/>
  <c r="BM394" i="4"/>
  <c r="CH394" i="4"/>
  <c r="DJ394" i="4"/>
  <c r="CA395" i="4"/>
  <c r="DC395" i="4"/>
  <c r="BT396" i="4"/>
  <c r="CV396" i="4"/>
  <c r="CO397" i="4"/>
  <c r="BM398" i="4"/>
  <c r="CH398" i="4"/>
  <c r="DJ398" i="4"/>
  <c r="CA399" i="4"/>
  <c r="DC399" i="4"/>
  <c r="BT400" i="4"/>
  <c r="CV400" i="4"/>
  <c r="CO401" i="4"/>
  <c r="BM402" i="4"/>
  <c r="CH402" i="4"/>
  <c r="DJ402" i="4"/>
  <c r="CA403" i="4"/>
  <c r="DC403" i="4"/>
  <c r="BT404" i="4"/>
  <c r="CV404" i="4"/>
  <c r="CO405" i="4"/>
  <c r="BM406" i="4"/>
  <c r="CH406" i="4"/>
  <c r="DJ406" i="4"/>
  <c r="CA407" i="4"/>
  <c r="CO322" i="4"/>
  <c r="CA323" i="4"/>
  <c r="DJ323" i="4"/>
  <c r="CA324" i="4"/>
  <c r="DC324" i="4"/>
  <c r="BT325" i="4"/>
  <c r="CV325" i="4"/>
  <c r="CO326" i="4"/>
  <c r="BM327" i="4"/>
  <c r="CH327" i="4"/>
  <c r="DJ327" i="4"/>
  <c r="CA328" i="4"/>
  <c r="DC328" i="4"/>
  <c r="BT329" i="4"/>
  <c r="CV329" i="4"/>
  <c r="CO330" i="4"/>
  <c r="BM331" i="4"/>
  <c r="CH331" i="4"/>
  <c r="DJ331" i="4"/>
  <c r="CA332" i="4"/>
  <c r="DC332" i="4"/>
  <c r="BT333" i="4"/>
  <c r="CV333" i="4"/>
  <c r="CO334" i="4"/>
  <c r="BM335" i="4"/>
  <c r="CH335" i="4"/>
  <c r="DJ335" i="4"/>
  <c r="CA336" i="4"/>
  <c r="DC336" i="4"/>
  <c r="BT337" i="4"/>
  <c r="CV337" i="4"/>
  <c r="CO338" i="4"/>
  <c r="BM339" i="4"/>
  <c r="CH339" i="4"/>
  <c r="DJ339" i="4"/>
  <c r="CA340" i="4"/>
  <c r="DC340" i="4"/>
  <c r="BT341" i="4"/>
  <c r="CV341" i="4"/>
  <c r="CO342" i="4"/>
  <c r="BM343" i="4"/>
  <c r="CH343" i="4"/>
  <c r="DJ343" i="4"/>
  <c r="CA344" i="4"/>
  <c r="DC344" i="4"/>
  <c r="BT345" i="4"/>
  <c r="CV345" i="4"/>
  <c r="CO346" i="4"/>
  <c r="BM347" i="4"/>
  <c r="CH347" i="4"/>
  <c r="DJ347" i="4"/>
  <c r="CA348" i="4"/>
  <c r="DC348" i="4"/>
  <c r="BT349" i="4"/>
  <c r="CV349" i="4"/>
  <c r="CO350" i="4"/>
  <c r="BM351" i="4"/>
  <c r="CH351" i="4"/>
  <c r="DJ351" i="4"/>
  <c r="CA352" i="4"/>
  <c r="DC352" i="4"/>
  <c r="BT353" i="4"/>
  <c r="CV353" i="4"/>
  <c r="CO354" i="4"/>
  <c r="BM355" i="4"/>
  <c r="CH355" i="4"/>
  <c r="DJ355" i="4"/>
  <c r="CA356" i="4"/>
  <c r="DC356" i="4"/>
  <c r="BT357" i="4"/>
  <c r="CV357" i="4"/>
  <c r="CO358" i="4"/>
  <c r="BM359" i="4"/>
  <c r="CH359" i="4"/>
  <c r="DJ359" i="4"/>
  <c r="CA360" i="4"/>
  <c r="DC360" i="4"/>
  <c r="BT361" i="4"/>
  <c r="CV361" i="4"/>
  <c r="CO362" i="4"/>
  <c r="BM363" i="4"/>
  <c r="CH363" i="4"/>
  <c r="DJ363" i="4"/>
  <c r="CA364" i="4"/>
  <c r="DC364" i="4"/>
  <c r="BT365" i="4"/>
  <c r="CV365" i="4"/>
  <c r="CO366" i="4"/>
  <c r="BM367" i="4"/>
  <c r="CH367" i="4"/>
  <c r="DJ367" i="4"/>
  <c r="CA368" i="4"/>
  <c r="DC368" i="4"/>
  <c r="BT369" i="4"/>
  <c r="CV369" i="4"/>
  <c r="CO370" i="4"/>
  <c r="BM371" i="4"/>
  <c r="CH371" i="4"/>
  <c r="DJ371" i="4"/>
  <c r="CA372" i="4"/>
  <c r="DC372" i="4"/>
  <c r="BT373" i="4"/>
  <c r="CV373" i="4"/>
  <c r="CO374" i="4"/>
  <c r="BM375" i="4"/>
  <c r="CH375" i="4"/>
  <c r="DJ375" i="4"/>
  <c r="CA376" i="4"/>
  <c r="DC376" i="4"/>
  <c r="BT377" i="4"/>
  <c r="CV377" i="4"/>
  <c r="CO378" i="4"/>
  <c r="BM379" i="4"/>
  <c r="CH379" i="4"/>
  <c r="DJ379" i="4"/>
  <c r="CA380" i="4"/>
  <c r="DC380" i="4"/>
  <c r="BT381" i="4"/>
  <c r="CV381" i="4"/>
  <c r="CO382" i="4"/>
  <c r="BM383" i="4"/>
  <c r="CH383" i="4"/>
  <c r="DJ383" i="4"/>
  <c r="CA384" i="4"/>
  <c r="DC384" i="4"/>
  <c r="BT385" i="4"/>
  <c r="CV385" i="4"/>
  <c r="CO386" i="4"/>
  <c r="BM387" i="4"/>
  <c r="CH387" i="4"/>
  <c r="DJ387" i="4"/>
  <c r="CA388" i="4"/>
  <c r="DC388" i="4"/>
  <c r="BT389" i="4"/>
  <c r="CV389" i="4"/>
  <c r="CO390" i="4"/>
  <c r="BM391" i="4"/>
  <c r="CH391" i="4"/>
  <c r="DJ391" i="4"/>
  <c r="CA392" i="4"/>
  <c r="DC392" i="4"/>
  <c r="BT393" i="4"/>
  <c r="CV393" i="4"/>
  <c r="CO394" i="4"/>
  <c r="BM395" i="4"/>
  <c r="CH395" i="4"/>
  <c r="DJ395" i="4"/>
  <c r="CA396" i="4"/>
  <c r="DC396" i="4"/>
  <c r="BT397" i="4"/>
  <c r="CV397" i="4"/>
  <c r="CO398" i="4"/>
  <c r="BM399" i="4"/>
  <c r="CH399" i="4"/>
  <c r="DJ399" i="4"/>
  <c r="CA400" i="4"/>
  <c r="DC400" i="4"/>
  <c r="BT401" i="4"/>
  <c r="CV401" i="4"/>
  <c r="CO402" i="4"/>
  <c r="BM403" i="4"/>
  <c r="CH403" i="4"/>
  <c r="DJ403" i="4"/>
  <c r="CA404" i="4"/>
  <c r="DC404" i="4"/>
  <c r="BT405" i="4"/>
  <c r="CV405" i="4"/>
  <c r="CO406" i="4"/>
  <c r="BM407" i="4"/>
  <c r="CH407" i="4"/>
  <c r="BT321" i="4"/>
  <c r="DJ322" i="4"/>
  <c r="CH323" i="4"/>
  <c r="BM324" i="4"/>
  <c r="CH324" i="4"/>
  <c r="DJ324" i="4"/>
  <c r="CA325" i="4"/>
  <c r="DC325" i="4"/>
  <c r="BT326" i="4"/>
  <c r="CV326" i="4"/>
  <c r="CO327" i="4"/>
  <c r="BM328" i="4"/>
  <c r="CH328" i="4"/>
  <c r="DJ328" i="4"/>
  <c r="CA329" i="4"/>
  <c r="DC329" i="4"/>
  <c r="BT330" i="4"/>
  <c r="CV330" i="4"/>
  <c r="CO331" i="4"/>
  <c r="BM332" i="4"/>
  <c r="CH332" i="4"/>
  <c r="DJ332" i="4"/>
  <c r="CA333" i="4"/>
  <c r="DC333" i="4"/>
  <c r="BT334" i="4"/>
  <c r="CV334" i="4"/>
  <c r="CO335" i="4"/>
  <c r="BM336" i="4"/>
  <c r="CH336" i="4"/>
  <c r="DJ336" i="4"/>
  <c r="CA337" i="4"/>
  <c r="DC337" i="4"/>
  <c r="BT338" i="4"/>
  <c r="CV338" i="4"/>
  <c r="CO339" i="4"/>
  <c r="BM340" i="4"/>
  <c r="CH340" i="4"/>
  <c r="DJ340" i="4"/>
  <c r="CA341" i="4"/>
  <c r="DC341" i="4"/>
  <c r="BT342" i="4"/>
  <c r="CV342" i="4"/>
  <c r="CO343" i="4"/>
  <c r="BM344" i="4"/>
  <c r="CH344" i="4"/>
  <c r="DJ344" i="4"/>
  <c r="CA345" i="4"/>
  <c r="DC345" i="4"/>
  <c r="BT346" i="4"/>
  <c r="CV346" i="4"/>
  <c r="CO347" i="4"/>
  <c r="BM348" i="4"/>
  <c r="CH348" i="4"/>
  <c r="DJ348" i="4"/>
  <c r="CA349" i="4"/>
  <c r="DC349" i="4"/>
  <c r="BT350" i="4"/>
  <c r="CV350" i="4"/>
  <c r="CO351" i="4"/>
  <c r="BM352" i="4"/>
  <c r="CH352" i="4"/>
  <c r="DJ352" i="4"/>
  <c r="CA353" i="4"/>
  <c r="DC353" i="4"/>
  <c r="BT354" i="4"/>
  <c r="CV354" i="4"/>
  <c r="CO355" i="4"/>
  <c r="BM356" i="4"/>
  <c r="CH356" i="4"/>
  <c r="DJ356" i="4"/>
  <c r="CA357" i="4"/>
  <c r="DC357" i="4"/>
  <c r="BT358" i="4"/>
  <c r="CV358" i="4"/>
  <c r="CO359" i="4"/>
  <c r="BM360" i="4"/>
  <c r="CH360" i="4"/>
  <c r="DJ360" i="4"/>
  <c r="CA361" i="4"/>
  <c r="DC361" i="4"/>
  <c r="BT362" i="4"/>
  <c r="CV362" i="4"/>
  <c r="CO363" i="4"/>
  <c r="BM364" i="4"/>
  <c r="CH364" i="4"/>
  <c r="DJ364" i="4"/>
  <c r="CA365" i="4"/>
  <c r="DC365" i="4"/>
  <c r="BT366" i="4"/>
  <c r="CV366" i="4"/>
  <c r="CO367" i="4"/>
  <c r="BM368" i="4"/>
  <c r="CH368" i="4"/>
  <c r="DJ368" i="4"/>
  <c r="CA369" i="4"/>
  <c r="DC369" i="4"/>
  <c r="BT370" i="4"/>
  <c r="CV370" i="4"/>
  <c r="CO371" i="4"/>
  <c r="BM372" i="4"/>
  <c r="CH372" i="4"/>
  <c r="DJ372" i="4"/>
  <c r="CA373" i="4"/>
  <c r="DC373" i="4"/>
  <c r="BT374" i="4"/>
  <c r="CV374" i="4"/>
  <c r="CO375" i="4"/>
  <c r="BM376" i="4"/>
  <c r="CH376" i="4"/>
  <c r="DJ376" i="4"/>
  <c r="CA377" i="4"/>
  <c r="DC377" i="4"/>
  <c r="BT378" i="4"/>
  <c r="CV378" i="4"/>
  <c r="CO379" i="4"/>
  <c r="BM380" i="4"/>
  <c r="CH380" i="4"/>
  <c r="DJ380" i="4"/>
  <c r="CA381" i="4"/>
  <c r="DC381" i="4"/>
  <c r="BT382" i="4"/>
  <c r="CV382" i="4"/>
  <c r="CO383" i="4"/>
  <c r="BM384" i="4"/>
  <c r="CH384" i="4"/>
  <c r="DJ384" i="4"/>
  <c r="CA385" i="4"/>
  <c r="DC385" i="4"/>
  <c r="BT386" i="4"/>
  <c r="CV386" i="4"/>
  <c r="CO387" i="4"/>
  <c r="BM388" i="4"/>
  <c r="CH388" i="4"/>
  <c r="DJ388" i="4"/>
  <c r="CA389" i="4"/>
  <c r="DC389" i="4"/>
  <c r="BT390" i="4"/>
  <c r="CV390" i="4"/>
  <c r="CO391" i="4"/>
  <c r="BM392" i="4"/>
  <c r="CH392" i="4"/>
  <c r="DJ392" i="4"/>
  <c r="CA393" i="4"/>
  <c r="DC393" i="4"/>
  <c r="BT394" i="4"/>
  <c r="CV394" i="4"/>
  <c r="CO395" i="4"/>
  <c r="BM396" i="4"/>
  <c r="CH396" i="4"/>
  <c r="DJ396" i="4"/>
  <c r="CA397" i="4"/>
  <c r="DC397" i="4"/>
  <c r="BT398" i="4"/>
  <c r="CV398" i="4"/>
  <c r="CO399" i="4"/>
  <c r="BM400" i="4"/>
  <c r="CH400" i="4"/>
  <c r="DJ400" i="4"/>
  <c r="CA401" i="4"/>
  <c r="DC401" i="4"/>
  <c r="BT402" i="4"/>
  <c r="CV402" i="4"/>
  <c r="CO403" i="4"/>
  <c r="BM404" i="4"/>
  <c r="CH404" i="4"/>
  <c r="DJ404" i="4"/>
  <c r="CA405" i="4"/>
  <c r="DC405" i="4"/>
  <c r="BT406" i="4"/>
  <c r="CV406" i="4"/>
  <c r="CV407" i="4"/>
  <c r="CO408" i="4"/>
  <c r="BM409" i="4"/>
  <c r="CH409" i="4"/>
  <c r="DJ409" i="4"/>
  <c r="CA410" i="4"/>
  <c r="DC410" i="4"/>
  <c r="BT411" i="4"/>
  <c r="CV411" i="4"/>
  <c r="CO412" i="4"/>
  <c r="BM413" i="4"/>
  <c r="CH413" i="4"/>
  <c r="DJ413" i="4"/>
  <c r="CA414" i="4"/>
  <c r="DC414" i="4"/>
  <c r="BT415" i="4"/>
  <c r="CV415" i="4"/>
  <c r="CO416" i="4"/>
  <c r="BM417" i="4"/>
  <c r="CH417" i="4"/>
  <c r="DJ417" i="4"/>
  <c r="CA418" i="4"/>
  <c r="DC418" i="4"/>
  <c r="BT419" i="4"/>
  <c r="CV419" i="4"/>
  <c r="CO420" i="4"/>
  <c r="BM421" i="4"/>
  <c r="CH421" i="4"/>
  <c r="DJ421" i="4"/>
  <c r="CA422" i="4"/>
  <c r="DC422" i="4"/>
  <c r="BT423" i="4"/>
  <c r="CV423" i="4"/>
  <c r="CO424" i="4"/>
  <c r="BM425" i="4"/>
  <c r="CH425" i="4"/>
  <c r="DJ425" i="4"/>
  <c r="CA426" i="4"/>
  <c r="DC426" i="4"/>
  <c r="BT427" i="4"/>
  <c r="CV427" i="4"/>
  <c r="CO428" i="4"/>
  <c r="BM429" i="4"/>
  <c r="CH429" i="4"/>
  <c r="DJ429" i="4"/>
  <c r="CA430" i="4"/>
  <c r="DC430" i="4"/>
  <c r="BT431" i="4"/>
  <c r="CV431" i="4"/>
  <c r="CO432" i="4"/>
  <c r="BM433" i="4"/>
  <c r="CH433" i="4"/>
  <c r="DJ433" i="4"/>
  <c r="CA434" i="4"/>
  <c r="DC434" i="4"/>
  <c r="BT435" i="4"/>
  <c r="CV435" i="4"/>
  <c r="CO436" i="4"/>
  <c r="BM437" i="4"/>
  <c r="CH437" i="4"/>
  <c r="DJ437" i="4"/>
  <c r="CA438" i="4"/>
  <c r="DC438" i="4"/>
  <c r="BT439" i="4"/>
  <c r="CV439" i="4"/>
  <c r="CO440" i="4"/>
  <c r="BM441" i="4"/>
  <c r="CH441" i="4"/>
  <c r="DJ441" i="4"/>
  <c r="CA442" i="4"/>
  <c r="DC442" i="4"/>
  <c r="BT443" i="4"/>
  <c r="CV443" i="4"/>
  <c r="CO444" i="4"/>
  <c r="BM445" i="4"/>
  <c r="CH445" i="4"/>
  <c r="DJ445" i="4"/>
  <c r="CA446" i="4"/>
  <c r="DC446" i="4"/>
  <c r="BT447" i="4"/>
  <c r="CV447" i="4"/>
  <c r="CO448" i="4"/>
  <c r="BM449" i="4"/>
  <c r="CH449" i="4"/>
  <c r="DJ449" i="4"/>
  <c r="CA450" i="4"/>
  <c r="DC450" i="4"/>
  <c r="BT451" i="4"/>
  <c r="CV451" i="4"/>
  <c r="CO452" i="4"/>
  <c r="BM453" i="4"/>
  <c r="CH453" i="4"/>
  <c r="DJ453" i="4"/>
  <c r="CA454" i="4"/>
  <c r="DC454" i="4"/>
  <c r="BT455" i="4"/>
  <c r="CV455" i="4"/>
  <c r="CO456" i="4"/>
  <c r="BM457" i="4"/>
  <c r="CH457" i="4"/>
  <c r="DJ457" i="4"/>
  <c r="BT459" i="4"/>
  <c r="DC407" i="4"/>
  <c r="BT408" i="4"/>
  <c r="CV408" i="4"/>
  <c r="CO409" i="4"/>
  <c r="BM410" i="4"/>
  <c r="CH410" i="4"/>
  <c r="DJ410" i="4"/>
  <c r="CA411" i="4"/>
  <c r="DC411" i="4"/>
  <c r="BT412" i="4"/>
  <c r="CV412" i="4"/>
  <c r="CO413" i="4"/>
  <c r="BM414" i="4"/>
  <c r="CH414" i="4"/>
  <c r="DJ414" i="4"/>
  <c r="CA415" i="4"/>
  <c r="DC415" i="4"/>
  <c r="BT416" i="4"/>
  <c r="CV416" i="4"/>
  <c r="CO417" i="4"/>
  <c r="BM418" i="4"/>
  <c r="CH418" i="4"/>
  <c r="DJ418" i="4"/>
  <c r="CA419" i="4"/>
  <c r="DC419" i="4"/>
  <c r="BT420" i="4"/>
  <c r="CV420" i="4"/>
  <c r="CO421" i="4"/>
  <c r="BM422" i="4"/>
  <c r="CH422" i="4"/>
  <c r="DJ422" i="4"/>
  <c r="CA423" i="4"/>
  <c r="DC423" i="4"/>
  <c r="BT424" i="4"/>
  <c r="CV424" i="4"/>
  <c r="CO425" i="4"/>
  <c r="BM426" i="4"/>
  <c r="CH426" i="4"/>
  <c r="DJ426" i="4"/>
  <c r="CA427" i="4"/>
  <c r="DC427" i="4"/>
  <c r="BT428" i="4"/>
  <c r="CV428" i="4"/>
  <c r="CO429" i="4"/>
  <c r="BM430" i="4"/>
  <c r="CH430" i="4"/>
  <c r="DJ430" i="4"/>
  <c r="CA431" i="4"/>
  <c r="DC431" i="4"/>
  <c r="BT432" i="4"/>
  <c r="CV432" i="4"/>
  <c r="CO433" i="4"/>
  <c r="BM434" i="4"/>
  <c r="CH434" i="4"/>
  <c r="DJ434" i="4"/>
  <c r="CA435" i="4"/>
  <c r="DC435" i="4"/>
  <c r="BT436" i="4"/>
  <c r="CV436" i="4"/>
  <c r="CO437" i="4"/>
  <c r="BM438" i="4"/>
  <c r="CH438" i="4"/>
  <c r="DJ438" i="4"/>
  <c r="CA439" i="4"/>
  <c r="DC439" i="4"/>
  <c r="BT440" i="4"/>
  <c r="CV440" i="4"/>
  <c r="CO441" i="4"/>
  <c r="BM442" i="4"/>
  <c r="CH442" i="4"/>
  <c r="DJ442" i="4"/>
  <c r="CA443" i="4"/>
  <c r="DC443" i="4"/>
  <c r="BT444" i="4"/>
  <c r="CV444" i="4"/>
  <c r="CO445" i="4"/>
  <c r="BM446" i="4"/>
  <c r="CH446" i="4"/>
  <c r="DJ446" i="4"/>
  <c r="CA447" i="4"/>
  <c r="DC447" i="4"/>
  <c r="BT448" i="4"/>
  <c r="CV448" i="4"/>
  <c r="CO449" i="4"/>
  <c r="BM450" i="4"/>
  <c r="CH450" i="4"/>
  <c r="DJ450" i="4"/>
  <c r="CA451" i="4"/>
  <c r="DC451" i="4"/>
  <c r="BT452" i="4"/>
  <c r="CV452" i="4"/>
  <c r="CO453" i="4"/>
  <c r="BM454" i="4"/>
  <c r="CH454" i="4"/>
  <c r="DJ454" i="4"/>
  <c r="CA455" i="4"/>
  <c r="DC455" i="4"/>
  <c r="BT456" i="4"/>
  <c r="CV456" i="4"/>
  <c r="CO457" i="4"/>
  <c r="BM458" i="4"/>
  <c r="CH458" i="4"/>
  <c r="DJ458" i="4"/>
  <c r="CA459" i="4"/>
  <c r="DC459" i="4"/>
  <c r="BT460" i="4"/>
  <c r="CV460" i="4"/>
  <c r="CA457" i="4"/>
  <c r="CV458" i="4"/>
  <c r="CH460" i="4"/>
  <c r="DC458" i="4"/>
  <c r="DJ407" i="4"/>
  <c r="CA408" i="4"/>
  <c r="DC408" i="4"/>
  <c r="BT409" i="4"/>
  <c r="CV409" i="4"/>
  <c r="CO410" i="4"/>
  <c r="BM411" i="4"/>
  <c r="CH411" i="4"/>
  <c r="DJ411" i="4"/>
  <c r="CA412" i="4"/>
  <c r="DC412" i="4"/>
  <c r="BT413" i="4"/>
  <c r="CV413" i="4"/>
  <c r="CO414" i="4"/>
  <c r="BM415" i="4"/>
  <c r="CH415" i="4"/>
  <c r="DJ415" i="4"/>
  <c r="CA416" i="4"/>
  <c r="DC416" i="4"/>
  <c r="BT417" i="4"/>
  <c r="CV417" i="4"/>
  <c r="CO418" i="4"/>
  <c r="BM419" i="4"/>
  <c r="CH419" i="4"/>
  <c r="DJ419" i="4"/>
  <c r="CA420" i="4"/>
  <c r="DC420" i="4"/>
  <c r="BT421" i="4"/>
  <c r="CV421" i="4"/>
  <c r="CO422" i="4"/>
  <c r="BM423" i="4"/>
  <c r="CH423" i="4"/>
  <c r="DJ423" i="4"/>
  <c r="CA424" i="4"/>
  <c r="DC424" i="4"/>
  <c r="BT425" i="4"/>
  <c r="CV425" i="4"/>
  <c r="CO426" i="4"/>
  <c r="BM427" i="4"/>
  <c r="CH427" i="4"/>
  <c r="DJ427" i="4"/>
  <c r="CA428" i="4"/>
  <c r="DC428" i="4"/>
  <c r="BT429" i="4"/>
  <c r="CV429" i="4"/>
  <c r="CO430" i="4"/>
  <c r="BM431" i="4"/>
  <c r="CH431" i="4"/>
  <c r="DJ431" i="4"/>
  <c r="CA432" i="4"/>
  <c r="DC432" i="4"/>
  <c r="BT433" i="4"/>
  <c r="CV433" i="4"/>
  <c r="CO434" i="4"/>
  <c r="BM435" i="4"/>
  <c r="CH435" i="4"/>
  <c r="DJ435" i="4"/>
  <c r="CA436" i="4"/>
  <c r="DC436" i="4"/>
  <c r="BT437" i="4"/>
  <c r="CV437" i="4"/>
  <c r="CO438" i="4"/>
  <c r="BM439" i="4"/>
  <c r="CH439" i="4"/>
  <c r="DJ439" i="4"/>
  <c r="CA440" i="4"/>
  <c r="DC440" i="4"/>
  <c r="BT441" i="4"/>
  <c r="CV441" i="4"/>
  <c r="CO442" i="4"/>
  <c r="BM443" i="4"/>
  <c r="CH443" i="4"/>
  <c r="DJ443" i="4"/>
  <c r="CA444" i="4"/>
  <c r="DC444" i="4"/>
  <c r="BT445" i="4"/>
  <c r="CV445" i="4"/>
  <c r="CO446" i="4"/>
  <c r="BM447" i="4"/>
  <c r="CH447" i="4"/>
  <c r="DJ447" i="4"/>
  <c r="CA448" i="4"/>
  <c r="DC448" i="4"/>
  <c r="BT449" i="4"/>
  <c r="CV449" i="4"/>
  <c r="CO450" i="4"/>
  <c r="BM451" i="4"/>
  <c r="CH451" i="4"/>
  <c r="DJ451" i="4"/>
  <c r="CA452" i="4"/>
  <c r="DC452" i="4"/>
  <c r="BT453" i="4"/>
  <c r="CV453" i="4"/>
  <c r="CO454" i="4"/>
  <c r="BM455" i="4"/>
  <c r="CH455" i="4"/>
  <c r="DJ455" i="4"/>
  <c r="CA456" i="4"/>
  <c r="DC456" i="4"/>
  <c r="BT457" i="4"/>
  <c r="CV457" i="4"/>
  <c r="CO458" i="4"/>
  <c r="BM459" i="4"/>
  <c r="CH459" i="4"/>
  <c r="DJ459" i="4"/>
  <c r="CA460" i="4"/>
  <c r="DC460" i="4"/>
  <c r="BT458" i="4"/>
  <c r="BM460" i="4"/>
  <c r="CA458" i="4"/>
  <c r="CO460" i="4"/>
  <c r="CO407" i="4"/>
  <c r="BM408" i="4"/>
  <c r="CH408" i="4"/>
  <c r="DJ408" i="4"/>
  <c r="CA409" i="4"/>
  <c r="DC409" i="4"/>
  <c r="BT410" i="4"/>
  <c r="CV410" i="4"/>
  <c r="CO411" i="4"/>
  <c r="BM412" i="4"/>
  <c r="CH412" i="4"/>
  <c r="DJ412" i="4"/>
  <c r="CA413" i="4"/>
  <c r="DC413" i="4"/>
  <c r="BT414" i="4"/>
  <c r="CV414" i="4"/>
  <c r="CO415" i="4"/>
  <c r="BM416" i="4"/>
  <c r="CH416" i="4"/>
  <c r="DJ416" i="4"/>
  <c r="CA417" i="4"/>
  <c r="DC417" i="4"/>
  <c r="BT418" i="4"/>
  <c r="CV418" i="4"/>
  <c r="CO419" i="4"/>
  <c r="BM420" i="4"/>
  <c r="CH420" i="4"/>
  <c r="DJ420" i="4"/>
  <c r="CA421" i="4"/>
  <c r="DC421" i="4"/>
  <c r="BT422" i="4"/>
  <c r="CV422" i="4"/>
  <c r="CO423" i="4"/>
  <c r="BM424" i="4"/>
  <c r="CH424" i="4"/>
  <c r="DJ424" i="4"/>
  <c r="CA425" i="4"/>
  <c r="DC425" i="4"/>
  <c r="BT426" i="4"/>
  <c r="CV426" i="4"/>
  <c r="CO427" i="4"/>
  <c r="BM428" i="4"/>
  <c r="CH428" i="4"/>
  <c r="DJ428" i="4"/>
  <c r="CA429" i="4"/>
  <c r="DC429" i="4"/>
  <c r="BT430" i="4"/>
  <c r="CV430" i="4"/>
  <c r="CO431" i="4"/>
  <c r="BM432" i="4"/>
  <c r="CH432" i="4"/>
  <c r="DJ432" i="4"/>
  <c r="CA433" i="4"/>
  <c r="DC433" i="4"/>
  <c r="BT434" i="4"/>
  <c r="CV434" i="4"/>
  <c r="CO435" i="4"/>
  <c r="BM436" i="4"/>
  <c r="CH436" i="4"/>
  <c r="DJ436" i="4"/>
  <c r="CA437" i="4"/>
  <c r="DC437" i="4"/>
  <c r="BT438" i="4"/>
  <c r="CV438" i="4"/>
  <c r="CO439" i="4"/>
  <c r="BM440" i="4"/>
  <c r="CH440" i="4"/>
  <c r="DJ440" i="4"/>
  <c r="CA441" i="4"/>
  <c r="DC441" i="4"/>
  <c r="BT442" i="4"/>
  <c r="CV442" i="4"/>
  <c r="CO443" i="4"/>
  <c r="BM444" i="4"/>
  <c r="CH444" i="4"/>
  <c r="DJ444" i="4"/>
  <c r="CA445" i="4"/>
  <c r="DC445" i="4"/>
  <c r="BT446" i="4"/>
  <c r="CV446" i="4"/>
  <c r="CO447" i="4"/>
  <c r="BM448" i="4"/>
  <c r="CH448" i="4"/>
  <c r="DJ448" i="4"/>
  <c r="CA449" i="4"/>
  <c r="DC449" i="4"/>
  <c r="BT450" i="4"/>
  <c r="CV450" i="4"/>
  <c r="CO451" i="4"/>
  <c r="BM452" i="4"/>
  <c r="CH452" i="4"/>
  <c r="DJ452" i="4"/>
  <c r="CA453" i="4"/>
  <c r="DC453" i="4"/>
  <c r="BT454" i="4"/>
  <c r="CV454" i="4"/>
  <c r="CO455" i="4"/>
  <c r="BM456" i="4"/>
  <c r="CH456" i="4"/>
  <c r="DJ456" i="4"/>
  <c r="DC457" i="4"/>
  <c r="CO459" i="4"/>
  <c r="DJ460" i="4"/>
  <c r="CV459" i="4"/>
  <c r="CA114" i="4"/>
  <c r="DC114" i="4"/>
  <c r="BM114" i="4"/>
  <c r="CH114" i="4"/>
  <c r="DJ114" i="4"/>
  <c r="CO114" i="4"/>
  <c r="BT114" i="4"/>
  <c r="CV114" i="4"/>
  <c r="CO112" i="4"/>
  <c r="BT112" i="4"/>
  <c r="CV112" i="4"/>
  <c r="CA112" i="4"/>
  <c r="DC112" i="4"/>
  <c r="BM112" i="4"/>
  <c r="CH112" i="4"/>
  <c r="DJ112" i="4"/>
  <c r="CA110" i="4"/>
  <c r="DC110" i="4"/>
  <c r="BM110" i="4"/>
  <c r="CH110" i="4"/>
  <c r="DJ110" i="4"/>
  <c r="CO110" i="4"/>
  <c r="BT110" i="4"/>
  <c r="CV110" i="4"/>
  <c r="CO108" i="4"/>
  <c r="BT108" i="4"/>
  <c r="CV108" i="4"/>
  <c r="CA108" i="4"/>
  <c r="DC108" i="4"/>
  <c r="BM108" i="4"/>
  <c r="CH108" i="4"/>
  <c r="DJ108" i="4"/>
  <c r="CA106" i="4"/>
  <c r="DC106" i="4"/>
  <c r="BM106" i="4"/>
  <c r="CH106" i="4"/>
  <c r="DJ106" i="4"/>
  <c r="CO106" i="4"/>
  <c r="BT106" i="4"/>
  <c r="CV106" i="4"/>
  <c r="CO104" i="4"/>
  <c r="BT104" i="4"/>
  <c r="CV104" i="4"/>
  <c r="CA104" i="4"/>
  <c r="DC104" i="4"/>
  <c r="BM104" i="4"/>
  <c r="CH104" i="4"/>
  <c r="DJ104" i="4"/>
  <c r="CA102" i="4"/>
  <c r="DC102" i="4"/>
  <c r="BM102" i="4"/>
  <c r="CH102" i="4"/>
  <c r="DJ102" i="4"/>
  <c r="CO102" i="4"/>
  <c r="BT102" i="4"/>
  <c r="CV102" i="4"/>
  <c r="CO100" i="4"/>
  <c r="BT100" i="4"/>
  <c r="CV100" i="4"/>
  <c r="CA100" i="4"/>
  <c r="DC100" i="4"/>
  <c r="BM100" i="4"/>
  <c r="CH100" i="4"/>
  <c r="DJ100" i="4"/>
  <c r="CA98" i="4"/>
  <c r="DC98" i="4"/>
  <c r="BM98" i="4"/>
  <c r="CH98" i="4"/>
  <c r="DJ98" i="4"/>
  <c r="CO98" i="4"/>
  <c r="BT98" i="4"/>
  <c r="CV98" i="4"/>
  <c r="CO96" i="4"/>
  <c r="BT96" i="4"/>
  <c r="CV96" i="4"/>
  <c r="CA96" i="4"/>
  <c r="DC96" i="4"/>
  <c r="BM96" i="4"/>
  <c r="CH96" i="4"/>
  <c r="DJ96" i="4"/>
  <c r="CA94" i="4"/>
  <c r="DC94" i="4"/>
  <c r="BM94" i="4"/>
  <c r="CH94" i="4"/>
  <c r="DJ94" i="4"/>
  <c r="CO94" i="4"/>
  <c r="BT94" i="4"/>
  <c r="CV94" i="4"/>
  <c r="CO92" i="4"/>
  <c r="BT92" i="4"/>
  <c r="CV92" i="4"/>
  <c r="CA92" i="4"/>
  <c r="DC92" i="4"/>
  <c r="BM92" i="4"/>
  <c r="CH92" i="4"/>
  <c r="DJ92" i="4"/>
  <c r="CA90" i="4"/>
  <c r="DC90" i="4"/>
  <c r="BM90" i="4"/>
  <c r="CH90" i="4"/>
  <c r="DJ90" i="4"/>
  <c r="CO90" i="4"/>
  <c r="BT90" i="4"/>
  <c r="CV90" i="4"/>
  <c r="CO88" i="4"/>
  <c r="BT88" i="4"/>
  <c r="CV88" i="4"/>
  <c r="CA88" i="4"/>
  <c r="DC88" i="4"/>
  <c r="BM88" i="4"/>
  <c r="CH88" i="4"/>
  <c r="DJ88" i="4"/>
  <c r="CA86" i="4"/>
  <c r="DC86" i="4"/>
  <c r="BM86" i="4"/>
  <c r="CH86" i="4"/>
  <c r="DJ86" i="4"/>
  <c r="CO86" i="4"/>
  <c r="BT86" i="4"/>
  <c r="CV86" i="4"/>
  <c r="CO84" i="4"/>
  <c r="BT84" i="4"/>
  <c r="CV84" i="4"/>
  <c r="CA84" i="4"/>
  <c r="DC84" i="4"/>
  <c r="BM84" i="4"/>
  <c r="CH84" i="4"/>
  <c r="DJ84" i="4"/>
  <c r="CA82" i="4"/>
  <c r="DC82" i="4"/>
  <c r="BM82" i="4"/>
  <c r="CH82" i="4"/>
  <c r="DJ82" i="4"/>
  <c r="CO82" i="4"/>
  <c r="BT82" i="4"/>
  <c r="CV82" i="4"/>
  <c r="CA80" i="4"/>
  <c r="DC80" i="4"/>
  <c r="BM80" i="4"/>
  <c r="CH80" i="4"/>
  <c r="DJ80" i="4"/>
  <c r="CO80" i="4"/>
  <c r="BT80" i="4"/>
  <c r="CV80" i="4"/>
  <c r="CO78" i="4"/>
  <c r="BT78" i="4"/>
  <c r="CV78" i="4"/>
  <c r="CA78" i="4"/>
  <c r="DC78" i="4"/>
  <c r="BM78" i="4"/>
  <c r="CH78" i="4"/>
  <c r="DJ78" i="4"/>
  <c r="CA76" i="4"/>
  <c r="DC76" i="4"/>
  <c r="BM76" i="4"/>
  <c r="CH76" i="4"/>
  <c r="DJ76" i="4"/>
  <c r="CO76" i="4"/>
  <c r="BT76" i="4"/>
  <c r="CV76" i="4"/>
  <c r="CO74" i="4"/>
  <c r="BT74" i="4"/>
  <c r="CV74" i="4"/>
  <c r="CA74" i="4"/>
  <c r="DC74" i="4"/>
  <c r="BM74" i="4"/>
  <c r="CH74" i="4"/>
  <c r="DJ74" i="4"/>
  <c r="CA72" i="4"/>
  <c r="DC72" i="4"/>
  <c r="BM72" i="4"/>
  <c r="CH72" i="4"/>
  <c r="DJ72" i="4"/>
  <c r="CO72" i="4"/>
  <c r="BT72" i="4"/>
  <c r="CV72" i="4"/>
  <c r="CO70" i="4"/>
  <c r="BT70" i="4"/>
  <c r="CV70" i="4"/>
  <c r="CA70" i="4"/>
  <c r="DC70" i="4"/>
  <c r="BM70" i="4"/>
  <c r="CH70" i="4"/>
  <c r="DJ70" i="4"/>
  <c r="CA68" i="4"/>
  <c r="DC68" i="4"/>
  <c r="BM68" i="4"/>
  <c r="CH68" i="4"/>
  <c r="DJ68" i="4"/>
  <c r="CO68" i="4"/>
  <c r="BT68" i="4"/>
  <c r="CV68" i="4"/>
  <c r="CO66" i="4"/>
  <c r="BT66" i="4"/>
  <c r="CV66" i="4"/>
  <c r="CA66" i="4"/>
  <c r="DC66" i="4"/>
  <c r="BM66" i="4"/>
  <c r="CH66" i="4"/>
  <c r="DJ66" i="4"/>
  <c r="CA64" i="4"/>
  <c r="DC64" i="4"/>
  <c r="BM64" i="4"/>
  <c r="CH64" i="4"/>
  <c r="DJ64" i="4"/>
  <c r="CO64" i="4"/>
  <c r="BT64" i="4"/>
  <c r="CV64" i="4"/>
  <c r="CO62" i="4"/>
  <c r="BT62" i="4"/>
  <c r="CV62" i="4"/>
  <c r="CA62" i="4"/>
  <c r="DC62" i="4"/>
  <c r="BM62" i="4"/>
  <c r="CH62" i="4"/>
  <c r="DJ62" i="4"/>
  <c r="CA60" i="4"/>
  <c r="DC60" i="4"/>
  <c r="BM60" i="4"/>
  <c r="CH60" i="4"/>
  <c r="DJ60" i="4"/>
  <c r="CO60" i="4"/>
  <c r="BT60" i="4"/>
  <c r="CV60" i="4"/>
  <c r="CO58" i="4"/>
  <c r="BT58" i="4"/>
  <c r="CV58" i="4"/>
  <c r="CA58" i="4"/>
  <c r="DC58" i="4"/>
  <c r="BM58" i="4"/>
  <c r="CH58" i="4"/>
  <c r="DJ58" i="4"/>
  <c r="CA56" i="4"/>
  <c r="DC56" i="4"/>
  <c r="BM56" i="4"/>
  <c r="CH56" i="4"/>
  <c r="DJ56" i="4"/>
  <c r="CO56" i="4"/>
  <c r="BT56" i="4"/>
  <c r="CV56" i="4"/>
  <c r="CO54" i="4"/>
  <c r="BT54" i="4"/>
  <c r="CV54" i="4"/>
  <c r="CA54" i="4"/>
  <c r="DC54" i="4"/>
  <c r="BM54" i="4"/>
  <c r="CH54" i="4"/>
  <c r="DJ54" i="4"/>
  <c r="CA52" i="4"/>
  <c r="DC52" i="4"/>
  <c r="BM52" i="4"/>
  <c r="CH52" i="4"/>
  <c r="DJ52" i="4"/>
  <c r="CO52" i="4"/>
  <c r="BT52" i="4"/>
  <c r="CV52" i="4"/>
  <c r="CO50" i="4"/>
  <c r="BT50" i="4"/>
  <c r="CV50" i="4"/>
  <c r="CA50" i="4"/>
  <c r="DC50" i="4"/>
  <c r="BM50" i="4"/>
  <c r="CH50" i="4"/>
  <c r="DJ50" i="4"/>
  <c r="CA48" i="4"/>
  <c r="DC48" i="4"/>
  <c r="BM48" i="4"/>
  <c r="CH48" i="4"/>
  <c r="DJ48" i="4"/>
  <c r="CO48" i="4"/>
  <c r="BT48" i="4"/>
  <c r="CV48" i="4"/>
  <c r="CO46" i="4"/>
  <c r="BT46" i="4"/>
  <c r="CV46" i="4"/>
  <c r="CA46" i="4"/>
  <c r="DC46" i="4"/>
  <c r="BM46" i="4"/>
  <c r="CH46" i="4"/>
  <c r="DJ46" i="4"/>
  <c r="BM44" i="4"/>
  <c r="CH44" i="4"/>
  <c r="CO44" i="4"/>
  <c r="DC44" i="4"/>
  <c r="BT44" i="4"/>
  <c r="DJ44" i="4"/>
  <c r="CA44" i="4"/>
  <c r="CV44" i="4"/>
  <c r="BT155" i="4"/>
  <c r="CV155" i="4"/>
  <c r="CA155" i="4"/>
  <c r="DC155" i="4"/>
  <c r="BM155" i="4"/>
  <c r="CH155" i="4"/>
  <c r="DJ155" i="4"/>
  <c r="CO155" i="4"/>
  <c r="BM153" i="4"/>
  <c r="CH153" i="4"/>
  <c r="DJ153" i="4"/>
  <c r="CO153" i="4"/>
  <c r="BT153" i="4"/>
  <c r="CV153" i="4"/>
  <c r="CA153" i="4"/>
  <c r="DC153" i="4"/>
  <c r="BT151" i="4"/>
  <c r="CV151" i="4"/>
  <c r="CA151" i="4"/>
  <c r="DC151" i="4"/>
  <c r="BM151" i="4"/>
  <c r="CH151" i="4"/>
  <c r="DJ151" i="4"/>
  <c r="CO151" i="4"/>
  <c r="BM149" i="4"/>
  <c r="CH149" i="4"/>
  <c r="DJ149" i="4"/>
  <c r="CO149" i="4"/>
  <c r="BT149" i="4"/>
  <c r="CV149" i="4"/>
  <c r="CA149" i="4"/>
  <c r="DC149" i="4"/>
  <c r="BT147" i="4"/>
  <c r="CV147" i="4"/>
  <c r="CA147" i="4"/>
  <c r="DC147" i="4"/>
  <c r="BM147" i="4"/>
  <c r="CH147" i="4"/>
  <c r="DJ147" i="4"/>
  <c r="CO147" i="4"/>
  <c r="BM145" i="4"/>
  <c r="CH145" i="4"/>
  <c r="DJ145" i="4"/>
  <c r="CO145" i="4"/>
  <c r="BT145" i="4"/>
  <c r="CV145" i="4"/>
  <c r="CA145" i="4"/>
  <c r="DC145" i="4"/>
  <c r="BT143" i="4"/>
  <c r="CV143" i="4"/>
  <c r="CA143" i="4"/>
  <c r="DC143" i="4"/>
  <c r="BM143" i="4"/>
  <c r="CH143" i="4"/>
  <c r="DJ143" i="4"/>
  <c r="CO143" i="4"/>
  <c r="BM141" i="4"/>
  <c r="CH141" i="4"/>
  <c r="DJ141" i="4"/>
  <c r="CO141" i="4"/>
  <c r="BT141" i="4"/>
  <c r="CV141" i="4"/>
  <c r="CA141" i="4"/>
  <c r="DC141" i="4"/>
  <c r="BZ137" i="2"/>
  <c r="CO15" i="4"/>
  <c r="BT15" i="4"/>
  <c r="CV15" i="4"/>
  <c r="CA15" i="4"/>
  <c r="DC15" i="4"/>
  <c r="BM15" i="4"/>
  <c r="CH15" i="4"/>
  <c r="DJ15" i="4"/>
  <c r="BT38" i="4"/>
  <c r="CV38" i="4"/>
  <c r="CA38" i="4"/>
  <c r="DC38" i="4"/>
  <c r="BM38" i="4"/>
  <c r="CH38" i="4"/>
  <c r="DJ38" i="4"/>
  <c r="CO38" i="4"/>
  <c r="BT34" i="4"/>
  <c r="CV34" i="4"/>
  <c r="CA34" i="4"/>
  <c r="DC34" i="4"/>
  <c r="BM34" i="4"/>
  <c r="CH34" i="4"/>
  <c r="DJ34" i="4"/>
  <c r="CO34" i="4"/>
  <c r="BT30" i="4"/>
  <c r="CV30" i="4"/>
  <c r="CA30" i="4"/>
  <c r="DC30" i="4"/>
  <c r="BM30" i="4"/>
  <c r="CH30" i="4"/>
  <c r="DJ30" i="4"/>
  <c r="CO30" i="4"/>
  <c r="BT26" i="4"/>
  <c r="CV26" i="4"/>
  <c r="CA26" i="4"/>
  <c r="DC26" i="4"/>
  <c r="BM26" i="4"/>
  <c r="CH26" i="4"/>
  <c r="DJ26" i="4"/>
  <c r="CO26" i="4"/>
  <c r="BT22" i="4"/>
  <c r="CV22" i="4"/>
  <c r="CA22" i="4"/>
  <c r="DC22" i="4"/>
  <c r="BM22" i="4"/>
  <c r="CH22" i="4"/>
  <c r="DJ22" i="4"/>
  <c r="CO22" i="4"/>
  <c r="BT18" i="4"/>
  <c r="CV18" i="4"/>
  <c r="CA18" i="4"/>
  <c r="DC18" i="4"/>
  <c r="BM18" i="4"/>
  <c r="CH18" i="4"/>
  <c r="DJ18" i="4"/>
  <c r="CO18" i="4"/>
  <c r="BZ73" i="2"/>
  <c r="BY46" i="2"/>
  <c r="BZ154" i="2"/>
  <c r="BY142" i="2"/>
  <c r="BZ142" i="2"/>
  <c r="BZ130" i="2"/>
  <c r="BY130" i="2"/>
  <c r="BY118" i="2"/>
  <c r="BZ118" i="2"/>
  <c r="BY106" i="2"/>
  <c r="BZ106" i="2"/>
  <c r="BZ98" i="2"/>
  <c r="BY86" i="2"/>
  <c r="BZ86" i="2"/>
  <c r="BY78" i="2"/>
  <c r="BZ78" i="2"/>
  <c r="BY70" i="2"/>
  <c r="BY62" i="2"/>
  <c r="BZ62" i="2"/>
  <c r="BY58" i="2"/>
  <c r="BZ58" i="2"/>
  <c r="BY50" i="2"/>
  <c r="BZ50" i="2"/>
  <c r="BZ46" i="2"/>
  <c r="BY42" i="2"/>
  <c r="BZ42" i="2"/>
  <c r="BZ70" i="2"/>
  <c r="BY83" i="2"/>
  <c r="BZ153" i="2"/>
  <c r="BZ150" i="2"/>
  <c r="BY150" i="2"/>
  <c r="BY138" i="2"/>
  <c r="BZ138" i="2"/>
  <c r="BY126" i="2"/>
  <c r="BZ126" i="2"/>
  <c r="BY114" i="2"/>
  <c r="BZ114" i="2"/>
  <c r="BY102" i="2"/>
  <c r="BZ102" i="2"/>
  <c r="BZ94" i="2"/>
  <c r="BY94" i="2"/>
  <c r="BY82" i="2"/>
  <c r="BZ82" i="2"/>
  <c r="BY74" i="2"/>
  <c r="BZ74" i="2"/>
  <c r="BY66" i="2"/>
  <c r="BZ66" i="2"/>
  <c r="BY54" i="2"/>
  <c r="BY153" i="2"/>
  <c r="BZ145" i="2"/>
  <c r="BY145" i="2"/>
  <c r="BY137" i="2"/>
  <c r="BY129" i="2"/>
  <c r="BZ129" i="2"/>
  <c r="BZ121" i="2"/>
  <c r="BY121" i="2"/>
  <c r="BY117" i="2"/>
  <c r="BZ117" i="2"/>
  <c r="BY109" i="2"/>
  <c r="BZ109" i="2"/>
  <c r="BY101" i="2"/>
  <c r="BZ101" i="2"/>
  <c r="BY89" i="2"/>
  <c r="BZ89" i="2"/>
  <c r="BZ81" i="2"/>
  <c r="BY81" i="2"/>
  <c r="BY73" i="2"/>
  <c r="BZ65" i="2"/>
  <c r="BY65" i="2"/>
  <c r="BZ57" i="2"/>
  <c r="BY57" i="2"/>
  <c r="BY49" i="2"/>
  <c r="BZ49" i="2"/>
  <c r="BY152" i="2"/>
  <c r="BZ152" i="2"/>
  <c r="BZ148" i="2"/>
  <c r="BY144" i="2"/>
  <c r="BY140" i="2"/>
  <c r="BZ140" i="2"/>
  <c r="BZ136" i="2"/>
  <c r="BY136" i="2"/>
  <c r="BY132" i="2"/>
  <c r="BZ132" i="2"/>
  <c r="BZ128" i="2"/>
  <c r="BY128" i="2"/>
  <c r="BY124" i="2"/>
  <c r="BZ124" i="2"/>
  <c r="BZ120" i="2"/>
  <c r="BY120" i="2"/>
  <c r="BZ116" i="2"/>
  <c r="BZ112" i="2"/>
  <c r="BY112" i="2"/>
  <c r="BZ108" i="2"/>
  <c r="BY108" i="2"/>
  <c r="BZ104" i="2"/>
  <c r="CA104" i="2" s="1"/>
  <c r="BZ100" i="2"/>
  <c r="BY100" i="2"/>
  <c r="BY96" i="2"/>
  <c r="BZ96" i="2"/>
  <c r="BY92" i="2"/>
  <c r="BZ92" i="2"/>
  <c r="BZ88" i="2"/>
  <c r="BY88" i="2"/>
  <c r="BY84" i="2"/>
  <c r="BZ84" i="2"/>
  <c r="BY80" i="2"/>
  <c r="BZ80" i="2"/>
  <c r="BZ76" i="2"/>
  <c r="BY76" i="2"/>
  <c r="BY72" i="2"/>
  <c r="BZ72" i="2"/>
  <c r="BY68" i="2"/>
  <c r="BZ68" i="2"/>
  <c r="BY64" i="2"/>
  <c r="BZ64" i="2"/>
  <c r="BY60" i="2"/>
  <c r="BZ60" i="2"/>
  <c r="BY56" i="2"/>
  <c r="BZ56" i="2"/>
  <c r="BY52" i="2"/>
  <c r="BZ52" i="2"/>
  <c r="BY48" i="2"/>
  <c r="BZ48" i="2"/>
  <c r="BY44" i="2"/>
  <c r="BZ44" i="2"/>
  <c r="EG167" i="2"/>
  <c r="BC8" i="2" s="1"/>
  <c r="C9" i="13" s="1"/>
  <c r="E9" i="13" s="1"/>
  <c r="BY116" i="2"/>
  <c r="BZ146" i="2"/>
  <c r="BY146" i="2"/>
  <c r="BY134" i="2"/>
  <c r="BZ134" i="2"/>
  <c r="BY122" i="2"/>
  <c r="BZ122" i="2"/>
  <c r="BY110" i="2"/>
  <c r="BZ110" i="2"/>
  <c r="BY90" i="2"/>
  <c r="BZ90" i="2"/>
  <c r="BY141" i="2"/>
  <c r="BZ141" i="2"/>
  <c r="BZ133" i="2"/>
  <c r="BY133" i="2"/>
  <c r="BZ125" i="2"/>
  <c r="BY125" i="2"/>
  <c r="BY113" i="2"/>
  <c r="BZ113" i="2"/>
  <c r="BY105" i="2"/>
  <c r="BZ105" i="2"/>
  <c r="BY97" i="2"/>
  <c r="BZ97" i="2"/>
  <c r="BY93" i="2"/>
  <c r="BZ93" i="2"/>
  <c r="BY85" i="2"/>
  <c r="BZ85" i="2"/>
  <c r="BZ77" i="2"/>
  <c r="BY77" i="2"/>
  <c r="BZ69" i="2"/>
  <c r="BY69" i="2"/>
  <c r="BZ61" i="2"/>
  <c r="BY61" i="2"/>
  <c r="BY53" i="2"/>
  <c r="BZ53" i="2"/>
  <c r="BY45" i="2"/>
  <c r="BZ45" i="2"/>
  <c r="BY40" i="2"/>
  <c r="BY41" i="2"/>
  <c r="BZ41" i="2"/>
  <c r="BY151" i="2"/>
  <c r="CA151" i="2" s="1"/>
  <c r="BY147" i="2"/>
  <c r="BY143" i="2"/>
  <c r="BZ143" i="2"/>
  <c r="BY139" i="2"/>
  <c r="BZ139" i="2"/>
  <c r="BY135" i="2"/>
  <c r="CA135" i="2" s="1"/>
  <c r="BY131" i="2"/>
  <c r="BZ131" i="2"/>
  <c r="BZ127" i="2"/>
  <c r="BY127" i="2"/>
  <c r="BZ123" i="2"/>
  <c r="BY123" i="2"/>
  <c r="BY119" i="2"/>
  <c r="BZ119" i="2"/>
  <c r="BY115" i="2"/>
  <c r="BZ115" i="2"/>
  <c r="BY111" i="2"/>
  <c r="BZ111" i="2"/>
  <c r="BZ107" i="2"/>
  <c r="BY107" i="2"/>
  <c r="BZ103" i="2"/>
  <c r="BY103" i="2"/>
  <c r="BZ99" i="2"/>
  <c r="BY99" i="2"/>
  <c r="BY95" i="2"/>
  <c r="BZ95" i="2"/>
  <c r="BY91" i="2"/>
  <c r="BZ91" i="2"/>
  <c r="BZ87" i="2"/>
  <c r="BY87" i="2"/>
  <c r="BZ83" i="2"/>
  <c r="BY79" i="2"/>
  <c r="BZ79" i="2"/>
  <c r="BY75" i="2"/>
  <c r="CA75" i="2" s="1"/>
  <c r="BY71" i="2"/>
  <c r="BZ71" i="2"/>
  <c r="BY67" i="2"/>
  <c r="BZ67" i="2"/>
  <c r="BY63" i="2"/>
  <c r="BZ63" i="2"/>
  <c r="BY59" i="2"/>
  <c r="BZ59" i="2"/>
  <c r="BZ55" i="2"/>
  <c r="BY55" i="2"/>
  <c r="BZ51" i="2"/>
  <c r="BY51" i="2"/>
  <c r="BZ47" i="2"/>
  <c r="BY47" i="2"/>
  <c r="BZ43" i="2"/>
  <c r="BY43" i="2"/>
  <c r="BZ54" i="2"/>
  <c r="BY98" i="2"/>
  <c r="BZ147" i="2"/>
  <c r="BZ144" i="2"/>
  <c r="BZ149" i="2"/>
  <c r="E170" i="2"/>
  <c r="J170" i="2"/>
  <c r="K170" i="2"/>
  <c r="V170" i="2"/>
  <c r="AH171" i="4" s="1"/>
  <c r="AG170" i="2"/>
  <c r="AV170" i="2"/>
  <c r="AY170" i="2"/>
  <c r="BF170" i="2"/>
  <c r="BG170" i="2"/>
  <c r="BH170" i="2"/>
  <c r="BI170" i="2"/>
  <c r="BJ170" i="2"/>
  <c r="BL170" i="2"/>
  <c r="BM170" i="2"/>
  <c r="BN170" i="2"/>
  <c r="BO170" i="2"/>
  <c r="BP170" i="2"/>
  <c r="BQ170" i="2"/>
  <c r="BR170" i="2"/>
  <c r="BS170" i="2"/>
  <c r="BT170" i="2"/>
  <c r="BU170" i="2"/>
  <c r="BW170" i="2"/>
  <c r="BX170" i="2" s="1"/>
  <c r="AZ170" i="2"/>
  <c r="BA170" i="2" s="1"/>
  <c r="BB170" i="2" s="1"/>
  <c r="E171" i="2"/>
  <c r="J171" i="2"/>
  <c r="K171" i="2"/>
  <c r="V171" i="2"/>
  <c r="AH172" i="4" s="1"/>
  <c r="AG171" i="2"/>
  <c r="AV171" i="2"/>
  <c r="AY171" i="2"/>
  <c r="BF171" i="2"/>
  <c r="BG171" i="2"/>
  <c r="BH171" i="2"/>
  <c r="BI171" i="2"/>
  <c r="BJ171" i="2"/>
  <c r="BL171" i="2"/>
  <c r="BM171" i="2"/>
  <c r="BN171" i="2"/>
  <c r="BO171" i="2"/>
  <c r="BP171" i="2"/>
  <c r="BQ171" i="2"/>
  <c r="BR171" i="2"/>
  <c r="BS171" i="2"/>
  <c r="BT171" i="2"/>
  <c r="BU171" i="2"/>
  <c r="BW171" i="2"/>
  <c r="BX171" i="2" s="1"/>
  <c r="E172" i="2"/>
  <c r="J172" i="2"/>
  <c r="K172" i="2"/>
  <c r="V172" i="2"/>
  <c r="AH173" i="4" s="1"/>
  <c r="AG172" i="2"/>
  <c r="AI173" i="4" s="1"/>
  <c r="AV172" i="2"/>
  <c r="AY172" i="2"/>
  <c r="BF172" i="2"/>
  <c r="BG172" i="2"/>
  <c r="BH172" i="2"/>
  <c r="BI172" i="2"/>
  <c r="BJ172" i="2"/>
  <c r="BL172" i="2"/>
  <c r="BM172" i="2"/>
  <c r="BN172" i="2"/>
  <c r="BO172" i="2"/>
  <c r="BP172" i="2"/>
  <c r="BQ172" i="2"/>
  <c r="BR172" i="2"/>
  <c r="BS172" i="2"/>
  <c r="BT172" i="2"/>
  <c r="BU172" i="2"/>
  <c r="BW172" i="2"/>
  <c r="BX172" i="2" s="1"/>
  <c r="AZ172" i="2"/>
  <c r="BA172" i="2" s="1"/>
  <c r="BB172" i="2" s="1"/>
  <c r="E173" i="2"/>
  <c r="J173" i="2"/>
  <c r="K173" i="2"/>
  <c r="V173" i="2"/>
  <c r="AH174" i="4" s="1"/>
  <c r="AG173" i="2"/>
  <c r="AV173" i="2"/>
  <c r="AY173" i="2"/>
  <c r="BF173" i="2"/>
  <c r="BG173" i="2"/>
  <c r="BH173" i="2"/>
  <c r="BI173" i="2"/>
  <c r="BJ173" i="2"/>
  <c r="BL173" i="2"/>
  <c r="BM173" i="2"/>
  <c r="BN173" i="2"/>
  <c r="BO173" i="2"/>
  <c r="BP173" i="2"/>
  <c r="BQ173" i="2"/>
  <c r="BR173" i="2"/>
  <c r="BS173" i="2"/>
  <c r="BT173" i="2"/>
  <c r="BU173" i="2"/>
  <c r="BW173" i="2"/>
  <c r="BX173" i="2" s="1"/>
  <c r="AZ173" i="2"/>
  <c r="BA173" i="2" s="1"/>
  <c r="BB173" i="2" s="1"/>
  <c r="E174" i="2"/>
  <c r="J174" i="2"/>
  <c r="K174" i="2"/>
  <c r="V174" i="2"/>
  <c r="AH175" i="4" s="1"/>
  <c r="AG174" i="2"/>
  <c r="AI175" i="4" s="1"/>
  <c r="AV174" i="2"/>
  <c r="AY174" i="2"/>
  <c r="BF174" i="2"/>
  <c r="BG174" i="2"/>
  <c r="BH174" i="2"/>
  <c r="BI174" i="2"/>
  <c r="BJ174" i="2"/>
  <c r="BL174" i="2"/>
  <c r="BM174" i="2"/>
  <c r="BN174" i="2"/>
  <c r="BO174" i="2"/>
  <c r="BP174" i="2"/>
  <c r="BQ174" i="2"/>
  <c r="BR174" i="2"/>
  <c r="BS174" i="2"/>
  <c r="BT174" i="2"/>
  <c r="BU174" i="2"/>
  <c r="BW174" i="2"/>
  <c r="BX174" i="2" s="1"/>
  <c r="E175" i="2"/>
  <c r="J175" i="2"/>
  <c r="K175" i="2"/>
  <c r="V175" i="2"/>
  <c r="AH176" i="4" s="1"/>
  <c r="AG175" i="2"/>
  <c r="AV175" i="2"/>
  <c r="AY175" i="2"/>
  <c r="BF175" i="2"/>
  <c r="BG175" i="2"/>
  <c r="BH175" i="2"/>
  <c r="BI175" i="2"/>
  <c r="BJ175" i="2"/>
  <c r="BL175" i="2"/>
  <c r="BM175" i="2"/>
  <c r="BN175" i="2"/>
  <c r="BO175" i="2"/>
  <c r="BP175" i="2"/>
  <c r="BQ175" i="2"/>
  <c r="BR175" i="2"/>
  <c r="BS175" i="2"/>
  <c r="BT175" i="2"/>
  <c r="BU175" i="2"/>
  <c r="BW175" i="2"/>
  <c r="BX175" i="2" s="1"/>
  <c r="E176" i="2"/>
  <c r="J176" i="2"/>
  <c r="K176" i="2"/>
  <c r="V176" i="2"/>
  <c r="AG176" i="2"/>
  <c r="AI177" i="4" s="1"/>
  <c r="AV176" i="2"/>
  <c r="AY176" i="2"/>
  <c r="BF176" i="2"/>
  <c r="BG176" i="2"/>
  <c r="BH176" i="2"/>
  <c r="BI176" i="2"/>
  <c r="BJ176" i="2"/>
  <c r="BL176" i="2"/>
  <c r="BM176" i="2"/>
  <c r="BN176" i="2"/>
  <c r="BO176" i="2"/>
  <c r="BP176" i="2"/>
  <c r="BQ176" i="2"/>
  <c r="BR176" i="2"/>
  <c r="BS176" i="2"/>
  <c r="BT176" i="2"/>
  <c r="BU176" i="2"/>
  <c r="BW176" i="2"/>
  <c r="BX176" i="2" s="1"/>
  <c r="AZ176" i="2"/>
  <c r="BA176" i="2" s="1"/>
  <c r="BB176" i="2" s="1"/>
  <c r="E177" i="2"/>
  <c r="J177" i="2"/>
  <c r="K177" i="2"/>
  <c r="V177" i="2"/>
  <c r="AG177" i="2"/>
  <c r="AI178" i="4" s="1"/>
  <c r="AV177" i="2"/>
  <c r="AY177" i="2"/>
  <c r="BF177" i="2"/>
  <c r="BG177" i="2"/>
  <c r="BH177" i="2"/>
  <c r="BI177" i="2"/>
  <c r="BJ177" i="2"/>
  <c r="BL177" i="2"/>
  <c r="BM177" i="2"/>
  <c r="BN177" i="2"/>
  <c r="BO177" i="2"/>
  <c r="BP177" i="2"/>
  <c r="BQ177" i="2"/>
  <c r="BR177" i="2"/>
  <c r="BS177" i="2"/>
  <c r="BT177" i="2"/>
  <c r="BU177" i="2"/>
  <c r="BW177" i="2"/>
  <c r="BX177" i="2" s="1"/>
  <c r="E178" i="2"/>
  <c r="J178" i="2"/>
  <c r="K178" i="2"/>
  <c r="V178" i="2"/>
  <c r="AH179" i="4" s="1"/>
  <c r="AG178" i="2"/>
  <c r="AI179" i="4" s="1"/>
  <c r="AV178" i="2"/>
  <c r="AY178" i="2"/>
  <c r="BF178" i="2"/>
  <c r="BG178" i="2"/>
  <c r="BH178" i="2"/>
  <c r="BI178" i="2"/>
  <c r="BJ178" i="2"/>
  <c r="BL178" i="2"/>
  <c r="BM178" i="2"/>
  <c r="BN178" i="2"/>
  <c r="BO178" i="2"/>
  <c r="BP178" i="2"/>
  <c r="BQ178" i="2"/>
  <c r="BR178" i="2"/>
  <c r="BS178" i="2"/>
  <c r="BT178" i="2"/>
  <c r="BU178" i="2"/>
  <c r="BW178" i="2"/>
  <c r="BX178" i="2" s="1"/>
  <c r="E179" i="2"/>
  <c r="J179" i="2"/>
  <c r="K179" i="2"/>
  <c r="V179" i="2"/>
  <c r="AH180" i="4" s="1"/>
  <c r="AG179" i="2"/>
  <c r="AV179" i="2"/>
  <c r="AY179" i="2"/>
  <c r="BF179" i="2"/>
  <c r="BG179" i="2"/>
  <c r="BH179" i="2"/>
  <c r="BI179" i="2"/>
  <c r="BJ179" i="2"/>
  <c r="BL179" i="2"/>
  <c r="BM179" i="2"/>
  <c r="BN179" i="2"/>
  <c r="BO179" i="2"/>
  <c r="BP179" i="2"/>
  <c r="BQ179" i="2"/>
  <c r="BR179" i="2"/>
  <c r="BS179" i="2"/>
  <c r="BT179" i="2"/>
  <c r="BU179" i="2"/>
  <c r="BW179" i="2"/>
  <c r="BX179" i="2" s="1"/>
  <c r="E180" i="2"/>
  <c r="J180" i="2"/>
  <c r="K180" i="2"/>
  <c r="V180" i="2"/>
  <c r="AH181" i="4" s="1"/>
  <c r="AG180" i="2"/>
  <c r="AI181" i="4" s="1"/>
  <c r="AV180" i="2"/>
  <c r="AY180" i="2"/>
  <c r="BF180" i="2"/>
  <c r="BG180" i="2"/>
  <c r="BH180" i="2"/>
  <c r="BI180" i="2"/>
  <c r="BJ180" i="2"/>
  <c r="BL180" i="2"/>
  <c r="BM180" i="2"/>
  <c r="BN180" i="2"/>
  <c r="BO180" i="2"/>
  <c r="BP180" i="2"/>
  <c r="BQ180" i="2"/>
  <c r="BR180" i="2"/>
  <c r="BS180" i="2"/>
  <c r="BT180" i="2"/>
  <c r="BU180" i="2"/>
  <c r="BW180" i="2"/>
  <c r="BX180" i="2" s="1"/>
  <c r="AZ180" i="2"/>
  <c r="BA180" i="2" s="1"/>
  <c r="BB180" i="2" s="1"/>
  <c r="E181" i="2"/>
  <c r="J181" i="2"/>
  <c r="K181" i="2"/>
  <c r="V181" i="2"/>
  <c r="AH182" i="4" s="1"/>
  <c r="AG181" i="2"/>
  <c r="AI182" i="4" s="1"/>
  <c r="AV181" i="2"/>
  <c r="AY181" i="2"/>
  <c r="BF181" i="2"/>
  <c r="BG181" i="2"/>
  <c r="BH181" i="2"/>
  <c r="BI181" i="2"/>
  <c r="BJ181" i="2"/>
  <c r="BL181" i="2"/>
  <c r="BM181" i="2"/>
  <c r="BN181" i="2"/>
  <c r="BO181" i="2"/>
  <c r="BP181" i="2"/>
  <c r="BQ181" i="2"/>
  <c r="BR181" i="2"/>
  <c r="BS181" i="2"/>
  <c r="BT181" i="2"/>
  <c r="BU181" i="2"/>
  <c r="BW181" i="2"/>
  <c r="BX181" i="2" s="1"/>
  <c r="E182" i="2"/>
  <c r="J182" i="2"/>
  <c r="K182" i="2"/>
  <c r="V182" i="2"/>
  <c r="AH183" i="4" s="1"/>
  <c r="AG182" i="2"/>
  <c r="AI183" i="4" s="1"/>
  <c r="AV182" i="2"/>
  <c r="AY182" i="2"/>
  <c r="BF182" i="2"/>
  <c r="BG182" i="2"/>
  <c r="BH182" i="2"/>
  <c r="BI182" i="2"/>
  <c r="BJ182" i="2"/>
  <c r="BL182" i="2"/>
  <c r="BM182" i="2"/>
  <c r="BN182" i="2"/>
  <c r="BO182" i="2"/>
  <c r="BP182" i="2"/>
  <c r="BQ182" i="2"/>
  <c r="BR182" i="2"/>
  <c r="BS182" i="2"/>
  <c r="BT182" i="2"/>
  <c r="BU182" i="2"/>
  <c r="BW182" i="2"/>
  <c r="BX182" i="2" s="1"/>
  <c r="AZ182" i="2"/>
  <c r="BA182" i="2" s="1"/>
  <c r="BB182" i="2" s="1"/>
  <c r="E183" i="2"/>
  <c r="J183" i="2"/>
  <c r="K183" i="2"/>
  <c r="V183" i="2"/>
  <c r="AG183" i="2"/>
  <c r="AI184" i="4" s="1"/>
  <c r="AV183" i="2"/>
  <c r="AY183" i="2"/>
  <c r="BF183" i="2"/>
  <c r="BG183" i="2"/>
  <c r="BH183" i="2"/>
  <c r="BI183" i="2"/>
  <c r="BJ183" i="2"/>
  <c r="BL183" i="2"/>
  <c r="BM183" i="2"/>
  <c r="BN183" i="2"/>
  <c r="BO183" i="2"/>
  <c r="BP183" i="2"/>
  <c r="BQ183" i="2"/>
  <c r="BR183" i="2"/>
  <c r="BS183" i="2"/>
  <c r="BT183" i="2"/>
  <c r="BU183" i="2"/>
  <c r="BW183" i="2"/>
  <c r="BX183" i="2" s="1"/>
  <c r="E184" i="2"/>
  <c r="J184" i="2"/>
  <c r="K184" i="2"/>
  <c r="V184" i="2"/>
  <c r="AH185" i="4" s="1"/>
  <c r="AG184" i="2"/>
  <c r="AV184" i="2"/>
  <c r="AY184" i="2"/>
  <c r="BF184" i="2"/>
  <c r="BG184" i="2"/>
  <c r="BH184" i="2"/>
  <c r="BI184" i="2"/>
  <c r="BJ184" i="2"/>
  <c r="BL184" i="2"/>
  <c r="BM184" i="2"/>
  <c r="BN184" i="2"/>
  <c r="BO184" i="2"/>
  <c r="BP184" i="2"/>
  <c r="BQ184" i="2"/>
  <c r="BR184" i="2"/>
  <c r="BS184" i="2"/>
  <c r="BT184" i="2"/>
  <c r="BU184" i="2"/>
  <c r="BW184" i="2"/>
  <c r="BX184" i="2" s="1"/>
  <c r="E185" i="2"/>
  <c r="J185" i="2"/>
  <c r="K185" i="2"/>
  <c r="V185" i="2"/>
  <c r="AH186" i="4" s="1"/>
  <c r="AG185" i="2"/>
  <c r="AI186" i="4" s="1"/>
  <c r="AV185" i="2"/>
  <c r="AY185" i="2"/>
  <c r="BF185" i="2"/>
  <c r="BG185" i="2"/>
  <c r="BH185" i="2"/>
  <c r="BI185" i="2"/>
  <c r="BJ185" i="2"/>
  <c r="BL185" i="2"/>
  <c r="BM185" i="2"/>
  <c r="BN185" i="2"/>
  <c r="BO185" i="2"/>
  <c r="BP185" i="2"/>
  <c r="BQ185" i="2"/>
  <c r="BR185" i="2"/>
  <c r="BS185" i="2"/>
  <c r="BT185" i="2"/>
  <c r="BU185" i="2"/>
  <c r="BW185" i="2"/>
  <c r="BX185" i="2" s="1"/>
  <c r="E186" i="2"/>
  <c r="J186" i="2"/>
  <c r="K186" i="2"/>
  <c r="V186" i="2"/>
  <c r="AH187" i="4" s="1"/>
  <c r="AG186" i="2"/>
  <c r="AI187" i="4" s="1"/>
  <c r="AV186" i="2"/>
  <c r="AY186" i="2"/>
  <c r="BF186" i="2"/>
  <c r="BG186" i="2"/>
  <c r="BH186" i="2"/>
  <c r="BI186" i="2"/>
  <c r="BJ186" i="2"/>
  <c r="BL186" i="2"/>
  <c r="BM186" i="2"/>
  <c r="BN186" i="2"/>
  <c r="BO186" i="2"/>
  <c r="BP186" i="2"/>
  <c r="BQ186" i="2"/>
  <c r="BR186" i="2"/>
  <c r="BS186" i="2"/>
  <c r="BT186" i="2"/>
  <c r="BU186" i="2"/>
  <c r="BW186" i="2"/>
  <c r="BX186" i="2" s="1"/>
  <c r="AZ186" i="2"/>
  <c r="BA186" i="2" s="1"/>
  <c r="BB186" i="2" s="1"/>
  <c r="E187" i="2"/>
  <c r="J187" i="2"/>
  <c r="K187" i="2"/>
  <c r="V187" i="2"/>
  <c r="AH188" i="4" s="1"/>
  <c r="AG187" i="2"/>
  <c r="AI188" i="4" s="1"/>
  <c r="AV187" i="2"/>
  <c r="AY187" i="2"/>
  <c r="BF187" i="2"/>
  <c r="BG187" i="2"/>
  <c r="BH187" i="2"/>
  <c r="BI187" i="2"/>
  <c r="BJ187" i="2"/>
  <c r="BL187" i="2"/>
  <c r="BM187" i="2"/>
  <c r="BN187" i="2"/>
  <c r="BO187" i="2"/>
  <c r="BP187" i="2"/>
  <c r="BQ187" i="2"/>
  <c r="BR187" i="2"/>
  <c r="BS187" i="2"/>
  <c r="BT187" i="2"/>
  <c r="BU187" i="2"/>
  <c r="BW187" i="2"/>
  <c r="BX187" i="2" s="1"/>
  <c r="E188" i="2"/>
  <c r="J188" i="2"/>
  <c r="K188" i="2"/>
  <c r="V188" i="2"/>
  <c r="AG188" i="2"/>
  <c r="AI189" i="4" s="1"/>
  <c r="AV188" i="2"/>
  <c r="AY188" i="2"/>
  <c r="BF188" i="2"/>
  <c r="BG188" i="2"/>
  <c r="BH188" i="2"/>
  <c r="BI188" i="2"/>
  <c r="BJ188" i="2"/>
  <c r="BL188" i="2"/>
  <c r="BM188" i="2"/>
  <c r="BN188" i="2"/>
  <c r="BO188" i="2"/>
  <c r="BP188" i="2"/>
  <c r="BQ188" i="2"/>
  <c r="BR188" i="2"/>
  <c r="BS188" i="2"/>
  <c r="BT188" i="2"/>
  <c r="BU188" i="2"/>
  <c r="BW188" i="2"/>
  <c r="BX188" i="2" s="1"/>
  <c r="AZ188" i="2"/>
  <c r="BA188" i="2" s="1"/>
  <c r="BB188" i="2" s="1"/>
  <c r="E189" i="2"/>
  <c r="J189" i="2"/>
  <c r="K189" i="2"/>
  <c r="V189" i="2"/>
  <c r="AG189" i="2"/>
  <c r="AI190" i="4" s="1"/>
  <c r="AV189" i="2"/>
  <c r="AY189" i="2"/>
  <c r="BF189" i="2"/>
  <c r="BG189" i="2"/>
  <c r="BH189" i="2"/>
  <c r="BI189" i="2"/>
  <c r="BJ189" i="2"/>
  <c r="BL189" i="2"/>
  <c r="BM189" i="2"/>
  <c r="BN189" i="2"/>
  <c r="BO189" i="2"/>
  <c r="BP189" i="2"/>
  <c r="BQ189" i="2"/>
  <c r="BR189" i="2"/>
  <c r="BS189" i="2"/>
  <c r="BT189" i="2"/>
  <c r="BU189" i="2"/>
  <c r="BW189" i="2"/>
  <c r="BX189" i="2" s="1"/>
  <c r="AZ189" i="2"/>
  <c r="BA189" i="2" s="1"/>
  <c r="BB189" i="2" s="1"/>
  <c r="E190" i="2"/>
  <c r="J190" i="2"/>
  <c r="K190" i="2"/>
  <c r="V190" i="2"/>
  <c r="AH191" i="4" s="1"/>
  <c r="AG190" i="2"/>
  <c r="AI191" i="4" s="1"/>
  <c r="AV190" i="2"/>
  <c r="AY190" i="2"/>
  <c r="BF190" i="2"/>
  <c r="BG190" i="2"/>
  <c r="BH190" i="2"/>
  <c r="BI190" i="2"/>
  <c r="BJ190" i="2"/>
  <c r="BL190" i="2"/>
  <c r="BM190" i="2"/>
  <c r="BN190" i="2"/>
  <c r="BO190" i="2"/>
  <c r="BP190" i="2"/>
  <c r="BQ190" i="2"/>
  <c r="BR190" i="2"/>
  <c r="BS190" i="2"/>
  <c r="BT190" i="2"/>
  <c r="BU190" i="2"/>
  <c r="BW190" i="2"/>
  <c r="BX190" i="2" s="1"/>
  <c r="AZ190" i="2"/>
  <c r="BA190" i="2" s="1"/>
  <c r="BB190" i="2" s="1"/>
  <c r="E191" i="2"/>
  <c r="J191" i="2"/>
  <c r="K191" i="2"/>
  <c r="V191" i="2"/>
  <c r="AH192" i="4" s="1"/>
  <c r="AG191" i="2"/>
  <c r="AI192" i="4" s="1"/>
  <c r="AV191" i="2"/>
  <c r="AY191" i="2"/>
  <c r="BF191" i="2"/>
  <c r="BG191" i="2"/>
  <c r="BH191" i="2"/>
  <c r="BI191" i="2"/>
  <c r="BJ191" i="2"/>
  <c r="BL191" i="2"/>
  <c r="BM191" i="2"/>
  <c r="BN191" i="2"/>
  <c r="BO191" i="2"/>
  <c r="BP191" i="2"/>
  <c r="BQ191" i="2"/>
  <c r="BR191" i="2"/>
  <c r="BS191" i="2"/>
  <c r="BT191" i="2"/>
  <c r="BU191" i="2"/>
  <c r="BW191" i="2"/>
  <c r="BX191" i="2" s="1"/>
  <c r="E192" i="2"/>
  <c r="J192" i="2"/>
  <c r="K192" i="2"/>
  <c r="V192" i="2"/>
  <c r="AH193" i="4" s="1"/>
  <c r="AG192" i="2"/>
  <c r="AI193" i="4" s="1"/>
  <c r="AV192" i="2"/>
  <c r="AY192" i="2"/>
  <c r="BF192" i="2"/>
  <c r="BG192" i="2"/>
  <c r="BH192" i="2"/>
  <c r="BI192" i="2"/>
  <c r="BJ192" i="2"/>
  <c r="BL192" i="2"/>
  <c r="BM192" i="2"/>
  <c r="BN192" i="2"/>
  <c r="BO192" i="2"/>
  <c r="BP192" i="2"/>
  <c r="BQ192" i="2"/>
  <c r="BR192" i="2"/>
  <c r="BS192" i="2"/>
  <c r="BT192" i="2"/>
  <c r="BU192" i="2"/>
  <c r="BW192" i="2"/>
  <c r="BX192" i="2" s="1"/>
  <c r="AZ192" i="2"/>
  <c r="BA192" i="2" s="1"/>
  <c r="BB192" i="2" s="1"/>
  <c r="E193" i="2"/>
  <c r="J193" i="2"/>
  <c r="K193" i="2"/>
  <c r="V193" i="2"/>
  <c r="AG193" i="2"/>
  <c r="AV193" i="2"/>
  <c r="AY193" i="2"/>
  <c r="BF193" i="2"/>
  <c r="BG193" i="2"/>
  <c r="BH193" i="2"/>
  <c r="BI193" i="2"/>
  <c r="BJ193" i="2"/>
  <c r="BL193" i="2"/>
  <c r="BM193" i="2"/>
  <c r="BN193" i="2"/>
  <c r="BO193" i="2"/>
  <c r="BP193" i="2"/>
  <c r="BQ193" i="2"/>
  <c r="BR193" i="2"/>
  <c r="BS193" i="2"/>
  <c r="BT193" i="2"/>
  <c r="BU193" i="2"/>
  <c r="BW193" i="2"/>
  <c r="BX193" i="2" s="1"/>
  <c r="AZ193" i="2"/>
  <c r="BA193" i="2" s="1"/>
  <c r="BB193" i="2" s="1"/>
  <c r="E194" i="2"/>
  <c r="J194" i="2"/>
  <c r="K194" i="2"/>
  <c r="V194" i="2"/>
  <c r="AH195" i="4" s="1"/>
  <c r="AG194" i="2"/>
  <c r="AV194" i="2"/>
  <c r="AY194" i="2"/>
  <c r="BF194" i="2"/>
  <c r="BG194" i="2"/>
  <c r="BH194" i="2"/>
  <c r="BI194" i="2"/>
  <c r="BJ194" i="2"/>
  <c r="BL194" i="2"/>
  <c r="BM194" i="2"/>
  <c r="BN194" i="2"/>
  <c r="BO194" i="2"/>
  <c r="BP194" i="2"/>
  <c r="BQ194" i="2"/>
  <c r="BR194" i="2"/>
  <c r="BS194" i="2"/>
  <c r="BT194" i="2"/>
  <c r="BU194" i="2"/>
  <c r="BW194" i="2"/>
  <c r="BX194" i="2" s="1"/>
  <c r="E195" i="2"/>
  <c r="J195" i="2"/>
  <c r="K195" i="2"/>
  <c r="V195" i="2"/>
  <c r="AH196" i="4" s="1"/>
  <c r="AG195" i="2"/>
  <c r="AI196" i="4" s="1"/>
  <c r="AV195" i="2"/>
  <c r="AY195" i="2"/>
  <c r="BF195" i="2"/>
  <c r="BG195" i="2"/>
  <c r="BH195" i="2"/>
  <c r="BI195" i="2"/>
  <c r="BJ195" i="2"/>
  <c r="BL195" i="2"/>
  <c r="BM195" i="2"/>
  <c r="BN195" i="2"/>
  <c r="BO195" i="2"/>
  <c r="BP195" i="2"/>
  <c r="BQ195" i="2"/>
  <c r="BR195" i="2"/>
  <c r="BS195" i="2"/>
  <c r="BT195" i="2"/>
  <c r="BU195" i="2"/>
  <c r="BW195" i="2"/>
  <c r="BX195" i="2" s="1"/>
  <c r="E196" i="2"/>
  <c r="J196" i="2"/>
  <c r="K196" i="2"/>
  <c r="V196" i="2"/>
  <c r="AG196" i="2"/>
  <c r="AI197" i="4" s="1"/>
  <c r="AV196" i="2"/>
  <c r="AY196" i="2"/>
  <c r="BF196" i="2"/>
  <c r="BG196" i="2"/>
  <c r="BH196" i="2"/>
  <c r="BI196" i="2"/>
  <c r="BJ196" i="2"/>
  <c r="BL196" i="2"/>
  <c r="BM196" i="2"/>
  <c r="BN196" i="2"/>
  <c r="BO196" i="2"/>
  <c r="BP196" i="2"/>
  <c r="BQ196" i="2"/>
  <c r="BR196" i="2"/>
  <c r="BS196" i="2"/>
  <c r="BT196" i="2"/>
  <c r="BU196" i="2"/>
  <c r="BW196" i="2"/>
  <c r="BX196" i="2" s="1"/>
  <c r="AZ196" i="2"/>
  <c r="BA196" i="2" s="1"/>
  <c r="BB196" i="2" s="1"/>
  <c r="E197" i="2"/>
  <c r="J197" i="2"/>
  <c r="K197" i="2"/>
  <c r="V197" i="2"/>
  <c r="AH198" i="4" s="1"/>
  <c r="AG197" i="2"/>
  <c r="AI198" i="4" s="1"/>
  <c r="AV197" i="2"/>
  <c r="AY197" i="2"/>
  <c r="BF197" i="2"/>
  <c r="BG197" i="2"/>
  <c r="BH197" i="2"/>
  <c r="BI197" i="2"/>
  <c r="BJ197" i="2"/>
  <c r="BL197" i="2"/>
  <c r="BM197" i="2"/>
  <c r="BN197" i="2"/>
  <c r="BO197" i="2"/>
  <c r="BP197" i="2"/>
  <c r="BQ197" i="2"/>
  <c r="BR197" i="2"/>
  <c r="BS197" i="2"/>
  <c r="BT197" i="2"/>
  <c r="BU197" i="2"/>
  <c r="BW197" i="2"/>
  <c r="BX197" i="2" s="1"/>
  <c r="CD197" i="2"/>
  <c r="E198" i="2"/>
  <c r="J198" i="2"/>
  <c r="K198" i="2"/>
  <c r="V198" i="2"/>
  <c r="AH199" i="4" s="1"/>
  <c r="AG198" i="2"/>
  <c r="AI199" i="4" s="1"/>
  <c r="AV198" i="2"/>
  <c r="AY198" i="2"/>
  <c r="BF198" i="2"/>
  <c r="BG198" i="2"/>
  <c r="BH198" i="2"/>
  <c r="BI198" i="2"/>
  <c r="BJ198" i="2"/>
  <c r="BL198" i="2"/>
  <c r="BM198" i="2"/>
  <c r="BN198" i="2"/>
  <c r="BO198" i="2"/>
  <c r="BP198" i="2"/>
  <c r="BQ198" i="2"/>
  <c r="BR198" i="2"/>
  <c r="BS198" i="2"/>
  <c r="BT198" i="2"/>
  <c r="BU198" i="2"/>
  <c r="BW198" i="2"/>
  <c r="BX198" i="2" s="1"/>
  <c r="E199" i="2"/>
  <c r="J199" i="2"/>
  <c r="K199" i="2"/>
  <c r="V199" i="2"/>
  <c r="AH200" i="4" s="1"/>
  <c r="AG199" i="2"/>
  <c r="AI200" i="4" s="1"/>
  <c r="AV199" i="2"/>
  <c r="AY199" i="2"/>
  <c r="BF199" i="2"/>
  <c r="BG199" i="2"/>
  <c r="BH199" i="2"/>
  <c r="BI199" i="2"/>
  <c r="BJ199" i="2"/>
  <c r="BL199" i="2"/>
  <c r="BM199" i="2"/>
  <c r="BN199" i="2"/>
  <c r="BO199" i="2"/>
  <c r="BP199" i="2"/>
  <c r="BQ199" i="2"/>
  <c r="BR199" i="2"/>
  <c r="BS199" i="2"/>
  <c r="BT199" i="2"/>
  <c r="BU199" i="2"/>
  <c r="BW199" i="2"/>
  <c r="BX199" i="2" s="1"/>
  <c r="CD199" i="2"/>
  <c r="E200" i="2"/>
  <c r="J200" i="2"/>
  <c r="K200" i="2"/>
  <c r="V200" i="2"/>
  <c r="AH201" i="4" s="1"/>
  <c r="AG200" i="2"/>
  <c r="AI201" i="4" s="1"/>
  <c r="AV200" i="2"/>
  <c r="AY200" i="2"/>
  <c r="BF200" i="2"/>
  <c r="BG200" i="2"/>
  <c r="BH200" i="2"/>
  <c r="BI200" i="2"/>
  <c r="BJ200" i="2"/>
  <c r="BL200" i="2"/>
  <c r="BM200" i="2"/>
  <c r="BN200" i="2"/>
  <c r="BO200" i="2"/>
  <c r="BP200" i="2"/>
  <c r="BQ200" i="2"/>
  <c r="BR200" i="2"/>
  <c r="BS200" i="2"/>
  <c r="BT200" i="2"/>
  <c r="BU200" i="2"/>
  <c r="BW200" i="2"/>
  <c r="BX200" i="2" s="1"/>
  <c r="AZ200" i="2"/>
  <c r="BA200" i="2" s="1"/>
  <c r="BB200" i="2" s="1"/>
  <c r="E201" i="2"/>
  <c r="J201" i="2"/>
  <c r="K201" i="2"/>
  <c r="V201" i="2"/>
  <c r="AG201" i="2"/>
  <c r="AI202" i="4" s="1"/>
  <c r="AV201" i="2"/>
  <c r="AY201" i="2"/>
  <c r="BF201" i="2"/>
  <c r="BG201" i="2"/>
  <c r="BH201" i="2"/>
  <c r="BI201" i="2"/>
  <c r="BJ201" i="2"/>
  <c r="BL201" i="2"/>
  <c r="BM201" i="2"/>
  <c r="BN201" i="2"/>
  <c r="BO201" i="2"/>
  <c r="BP201" i="2"/>
  <c r="BQ201" i="2"/>
  <c r="BR201" i="2"/>
  <c r="BS201" i="2"/>
  <c r="BT201" i="2"/>
  <c r="BU201" i="2"/>
  <c r="BW201" i="2"/>
  <c r="BX201" i="2" s="1"/>
  <c r="AZ201" i="2"/>
  <c r="BA201" i="2" s="1"/>
  <c r="BB201" i="2" s="1"/>
  <c r="E202" i="2"/>
  <c r="J202" i="2"/>
  <c r="K202" i="2"/>
  <c r="V202" i="2"/>
  <c r="AH203" i="4" s="1"/>
  <c r="AG202" i="2"/>
  <c r="AI203" i="4" s="1"/>
  <c r="AV202" i="2"/>
  <c r="AY202" i="2"/>
  <c r="BF202" i="2"/>
  <c r="BG202" i="2"/>
  <c r="BH202" i="2"/>
  <c r="BI202" i="2"/>
  <c r="BJ202" i="2"/>
  <c r="BL202" i="2"/>
  <c r="BM202" i="2"/>
  <c r="BN202" i="2"/>
  <c r="BO202" i="2"/>
  <c r="BP202" i="2"/>
  <c r="BQ202" i="2"/>
  <c r="BR202" i="2"/>
  <c r="BS202" i="2"/>
  <c r="BT202" i="2"/>
  <c r="BU202" i="2"/>
  <c r="BW202" i="2"/>
  <c r="BX202" i="2" s="1"/>
  <c r="E203" i="2"/>
  <c r="J203" i="2"/>
  <c r="K203" i="2"/>
  <c r="V203" i="2"/>
  <c r="AH204" i="4" s="1"/>
  <c r="AG203" i="2"/>
  <c r="AI204" i="4" s="1"/>
  <c r="AV203" i="2"/>
  <c r="AY203" i="2"/>
  <c r="BF203" i="2"/>
  <c r="BG203" i="2"/>
  <c r="BH203" i="2"/>
  <c r="BI203" i="2"/>
  <c r="BJ203" i="2"/>
  <c r="BL203" i="2"/>
  <c r="BM203" i="2"/>
  <c r="BN203" i="2"/>
  <c r="BO203" i="2"/>
  <c r="BP203" i="2"/>
  <c r="BQ203" i="2"/>
  <c r="BR203" i="2"/>
  <c r="BS203" i="2"/>
  <c r="BT203" i="2"/>
  <c r="BU203" i="2"/>
  <c r="BW203" i="2"/>
  <c r="BX203" i="2" s="1"/>
  <c r="E204" i="2"/>
  <c r="J204" i="2"/>
  <c r="K204" i="2"/>
  <c r="V204" i="2"/>
  <c r="AG204" i="2"/>
  <c r="AI205" i="4" s="1"/>
  <c r="AV204" i="2"/>
  <c r="AY204" i="2"/>
  <c r="BF204" i="2"/>
  <c r="BG204" i="2"/>
  <c r="BH204" i="2"/>
  <c r="BI204" i="2"/>
  <c r="BJ204" i="2"/>
  <c r="BL204" i="2"/>
  <c r="BM204" i="2"/>
  <c r="BN204" i="2"/>
  <c r="BO204" i="2"/>
  <c r="BP204" i="2"/>
  <c r="BQ204" i="2"/>
  <c r="BR204" i="2"/>
  <c r="BS204" i="2"/>
  <c r="BT204" i="2"/>
  <c r="BU204" i="2"/>
  <c r="BW204" i="2"/>
  <c r="BX204" i="2" s="1"/>
  <c r="AZ204" i="2"/>
  <c r="BA204" i="2" s="1"/>
  <c r="BB204" i="2" s="1"/>
  <c r="E205" i="2"/>
  <c r="J205" i="2"/>
  <c r="K205" i="2"/>
  <c r="V205" i="2"/>
  <c r="AG205" i="2"/>
  <c r="AV205" i="2"/>
  <c r="AY205" i="2"/>
  <c r="BF205" i="2"/>
  <c r="BG205" i="2"/>
  <c r="BH205" i="2"/>
  <c r="BI205" i="2"/>
  <c r="BJ205" i="2"/>
  <c r="BL205" i="2"/>
  <c r="BM205" i="2"/>
  <c r="BN205" i="2"/>
  <c r="BO205" i="2"/>
  <c r="BP205" i="2"/>
  <c r="BQ205" i="2"/>
  <c r="BR205" i="2"/>
  <c r="BS205" i="2"/>
  <c r="BT205" i="2"/>
  <c r="BU205" i="2"/>
  <c r="BW205" i="2"/>
  <c r="BX205" i="2" s="1"/>
  <c r="AZ205" i="2"/>
  <c r="BA205" i="2" s="1"/>
  <c r="BB205" i="2" s="1"/>
  <c r="E206" i="2"/>
  <c r="J206" i="2"/>
  <c r="K206" i="2"/>
  <c r="V206" i="2"/>
  <c r="AH207" i="4" s="1"/>
  <c r="AG206" i="2"/>
  <c r="AI207" i="4" s="1"/>
  <c r="AV206" i="2"/>
  <c r="AY206" i="2"/>
  <c r="BF206" i="2"/>
  <c r="BG206" i="2"/>
  <c r="BH206" i="2"/>
  <c r="BI206" i="2"/>
  <c r="BJ206" i="2"/>
  <c r="BL206" i="2"/>
  <c r="BM206" i="2"/>
  <c r="BN206" i="2"/>
  <c r="BO206" i="2"/>
  <c r="BP206" i="2"/>
  <c r="BQ206" i="2"/>
  <c r="BR206" i="2"/>
  <c r="BS206" i="2"/>
  <c r="BT206" i="2"/>
  <c r="BU206" i="2"/>
  <c r="BW206" i="2"/>
  <c r="BX206" i="2" s="1"/>
  <c r="E207" i="2"/>
  <c r="J207" i="2"/>
  <c r="K207" i="2"/>
  <c r="V207" i="2"/>
  <c r="AH208" i="4" s="1"/>
  <c r="AG207" i="2"/>
  <c r="AI208" i="4" s="1"/>
  <c r="AV207" i="2"/>
  <c r="AY207" i="2"/>
  <c r="BF207" i="2"/>
  <c r="BG207" i="2"/>
  <c r="BH207" i="2"/>
  <c r="BI207" i="2"/>
  <c r="BJ207" i="2"/>
  <c r="BL207" i="2"/>
  <c r="BM207" i="2"/>
  <c r="BN207" i="2"/>
  <c r="BO207" i="2"/>
  <c r="BP207" i="2"/>
  <c r="BQ207" i="2"/>
  <c r="BR207" i="2"/>
  <c r="BS207" i="2"/>
  <c r="BT207" i="2"/>
  <c r="BU207" i="2"/>
  <c r="BW207" i="2"/>
  <c r="BX207" i="2" s="1"/>
  <c r="AZ207" i="2"/>
  <c r="BA207" i="2" s="1"/>
  <c r="BB207" i="2" s="1"/>
  <c r="E208" i="2"/>
  <c r="J208" i="2"/>
  <c r="K208" i="2"/>
  <c r="V208" i="2"/>
  <c r="AH209" i="4" s="1"/>
  <c r="AG208" i="2"/>
  <c r="AI209" i="4" s="1"/>
  <c r="AV208" i="2"/>
  <c r="AY208" i="2"/>
  <c r="BF208" i="2"/>
  <c r="BG208" i="2"/>
  <c r="BH208" i="2"/>
  <c r="BI208" i="2"/>
  <c r="BJ208" i="2"/>
  <c r="BL208" i="2"/>
  <c r="BM208" i="2"/>
  <c r="BN208" i="2"/>
  <c r="BO208" i="2"/>
  <c r="BP208" i="2"/>
  <c r="BQ208" i="2"/>
  <c r="BR208" i="2"/>
  <c r="BS208" i="2"/>
  <c r="BT208" i="2"/>
  <c r="BU208" i="2"/>
  <c r="BW208" i="2"/>
  <c r="BX208" i="2" s="1"/>
  <c r="E209" i="2"/>
  <c r="J209" i="2"/>
  <c r="K209" i="2"/>
  <c r="V209" i="2"/>
  <c r="AG209" i="2"/>
  <c r="AI210" i="4" s="1"/>
  <c r="AV209" i="2"/>
  <c r="AY209" i="2"/>
  <c r="BF209" i="2"/>
  <c r="BG209" i="2"/>
  <c r="BH209" i="2"/>
  <c r="BI209" i="2"/>
  <c r="BJ209" i="2"/>
  <c r="BL209" i="2"/>
  <c r="BM209" i="2"/>
  <c r="BN209" i="2"/>
  <c r="BO209" i="2"/>
  <c r="BP209" i="2"/>
  <c r="BQ209" i="2"/>
  <c r="BR209" i="2"/>
  <c r="BS209" i="2"/>
  <c r="BT209" i="2"/>
  <c r="BU209" i="2"/>
  <c r="BW209" i="2"/>
  <c r="BX209" i="2" s="1"/>
  <c r="AZ209" i="2"/>
  <c r="BA209" i="2" s="1"/>
  <c r="BB209" i="2" s="1"/>
  <c r="E210" i="2"/>
  <c r="J210" i="2"/>
  <c r="K210" i="2"/>
  <c r="V210" i="2"/>
  <c r="AH211" i="4" s="1"/>
  <c r="AG210" i="2"/>
  <c r="AI211" i="4" s="1"/>
  <c r="AV210" i="2"/>
  <c r="AY210" i="2"/>
  <c r="BF210" i="2"/>
  <c r="BG210" i="2"/>
  <c r="BH210" i="2"/>
  <c r="BI210" i="2"/>
  <c r="BJ210" i="2"/>
  <c r="BL210" i="2"/>
  <c r="BM210" i="2"/>
  <c r="BN210" i="2"/>
  <c r="BO210" i="2"/>
  <c r="BP210" i="2"/>
  <c r="BQ210" i="2"/>
  <c r="BR210" i="2"/>
  <c r="BS210" i="2"/>
  <c r="BT210" i="2"/>
  <c r="BU210" i="2"/>
  <c r="BW210" i="2"/>
  <c r="BX210" i="2" s="1"/>
  <c r="E211" i="2"/>
  <c r="J211" i="2"/>
  <c r="K211" i="2"/>
  <c r="V211" i="2"/>
  <c r="AH212" i="4" s="1"/>
  <c r="AG211" i="2"/>
  <c r="AI212" i="4" s="1"/>
  <c r="AV211" i="2"/>
  <c r="AY211" i="2"/>
  <c r="BF211" i="2"/>
  <c r="BG211" i="2"/>
  <c r="BH211" i="2"/>
  <c r="BI211" i="2"/>
  <c r="BJ211" i="2"/>
  <c r="BL211" i="2"/>
  <c r="BM211" i="2"/>
  <c r="BN211" i="2"/>
  <c r="BO211" i="2"/>
  <c r="BP211" i="2"/>
  <c r="BQ211" i="2"/>
  <c r="BR211" i="2"/>
  <c r="BS211" i="2"/>
  <c r="BT211" i="2"/>
  <c r="BU211" i="2"/>
  <c r="BW211" i="2"/>
  <c r="BX211" i="2" s="1"/>
  <c r="E212" i="2"/>
  <c r="J212" i="2"/>
  <c r="K212" i="2"/>
  <c r="V212" i="2"/>
  <c r="AG212" i="2"/>
  <c r="AV212" i="2"/>
  <c r="AY212" i="2"/>
  <c r="BF212" i="2"/>
  <c r="BG212" i="2"/>
  <c r="BH212" i="2"/>
  <c r="BI212" i="2"/>
  <c r="BJ212" i="2"/>
  <c r="BL212" i="2"/>
  <c r="BM212" i="2"/>
  <c r="BN212" i="2"/>
  <c r="BO212" i="2"/>
  <c r="BP212" i="2"/>
  <c r="BQ212" i="2"/>
  <c r="BR212" i="2"/>
  <c r="BS212" i="2"/>
  <c r="BT212" i="2"/>
  <c r="BU212" i="2"/>
  <c r="BW212" i="2"/>
  <c r="BX212" i="2" s="1"/>
  <c r="E213" i="2"/>
  <c r="J213" i="2"/>
  <c r="K213" i="2"/>
  <c r="V213" i="2"/>
  <c r="AH214" i="4" s="1"/>
  <c r="AG213" i="2"/>
  <c r="AI214" i="4" s="1"/>
  <c r="AV213" i="2"/>
  <c r="AY213" i="2"/>
  <c r="BF213" i="2"/>
  <c r="BG213" i="2"/>
  <c r="BH213" i="2"/>
  <c r="BI213" i="2"/>
  <c r="BJ213" i="2"/>
  <c r="BL213" i="2"/>
  <c r="BM213" i="2"/>
  <c r="BN213" i="2"/>
  <c r="BO213" i="2"/>
  <c r="BP213" i="2"/>
  <c r="BQ213" i="2"/>
  <c r="BR213" i="2"/>
  <c r="BS213" i="2"/>
  <c r="BT213" i="2"/>
  <c r="BU213" i="2"/>
  <c r="BW213" i="2"/>
  <c r="BX213" i="2" s="1"/>
  <c r="E214" i="2"/>
  <c r="J214" i="2"/>
  <c r="K214" i="2"/>
  <c r="V214" i="2"/>
  <c r="AH215" i="4" s="1"/>
  <c r="AG214" i="2"/>
  <c r="AI215" i="4" s="1"/>
  <c r="AV214" i="2"/>
  <c r="AY214" i="2"/>
  <c r="BF214" i="2"/>
  <c r="BG214" i="2"/>
  <c r="BH214" i="2"/>
  <c r="BI214" i="2"/>
  <c r="BJ214" i="2"/>
  <c r="BL214" i="2"/>
  <c r="BM214" i="2"/>
  <c r="BN214" i="2"/>
  <c r="BO214" i="2"/>
  <c r="BP214" i="2"/>
  <c r="BQ214" i="2"/>
  <c r="BR214" i="2"/>
  <c r="BS214" i="2"/>
  <c r="BT214" i="2"/>
  <c r="BU214" i="2"/>
  <c r="BW214" i="2"/>
  <c r="BX214" i="2" s="1"/>
  <c r="E215" i="2"/>
  <c r="J215" i="2"/>
  <c r="K215" i="2"/>
  <c r="V215" i="2"/>
  <c r="AH216" i="4" s="1"/>
  <c r="AG215" i="2"/>
  <c r="AI216" i="4" s="1"/>
  <c r="AV215" i="2"/>
  <c r="AY215" i="2"/>
  <c r="BF215" i="2"/>
  <c r="BG215" i="2"/>
  <c r="BH215" i="2"/>
  <c r="BI215" i="2"/>
  <c r="BJ215" i="2"/>
  <c r="BL215" i="2"/>
  <c r="BM215" i="2"/>
  <c r="BN215" i="2"/>
  <c r="BO215" i="2"/>
  <c r="BP215" i="2"/>
  <c r="BQ215" i="2"/>
  <c r="BR215" i="2"/>
  <c r="BS215" i="2"/>
  <c r="BT215" i="2"/>
  <c r="BU215" i="2"/>
  <c r="BW215" i="2"/>
  <c r="BX215" i="2" s="1"/>
  <c r="E216" i="2"/>
  <c r="J216" i="2"/>
  <c r="K216" i="2"/>
  <c r="V216" i="2"/>
  <c r="AG216" i="2"/>
  <c r="AI217" i="4" s="1"/>
  <c r="AV216" i="2"/>
  <c r="AY216" i="2"/>
  <c r="BF216" i="2"/>
  <c r="BG216" i="2"/>
  <c r="BH216" i="2"/>
  <c r="BI216" i="2"/>
  <c r="BJ216" i="2"/>
  <c r="BL216" i="2"/>
  <c r="BM216" i="2"/>
  <c r="BN216" i="2"/>
  <c r="BO216" i="2"/>
  <c r="BP216" i="2"/>
  <c r="BQ216" i="2"/>
  <c r="BR216" i="2"/>
  <c r="BS216" i="2"/>
  <c r="BT216" i="2"/>
  <c r="BU216" i="2"/>
  <c r="BW216" i="2"/>
  <c r="BX216" i="2" s="1"/>
  <c r="CD216" i="2"/>
  <c r="E217" i="2"/>
  <c r="J217" i="2"/>
  <c r="K217" i="2"/>
  <c r="V217" i="2"/>
  <c r="AH218" i="4" s="1"/>
  <c r="AG217" i="2"/>
  <c r="AV217" i="2"/>
  <c r="AY217" i="2"/>
  <c r="BF217" i="2"/>
  <c r="BG217" i="2"/>
  <c r="BH217" i="2"/>
  <c r="BI217" i="2"/>
  <c r="BJ217" i="2"/>
  <c r="BL217" i="2"/>
  <c r="BM217" i="2"/>
  <c r="BN217" i="2"/>
  <c r="BO217" i="2"/>
  <c r="BP217" i="2"/>
  <c r="BQ217" i="2"/>
  <c r="BR217" i="2"/>
  <c r="BS217" i="2"/>
  <c r="BT217" i="2"/>
  <c r="BU217" i="2"/>
  <c r="BW217" i="2"/>
  <c r="BX217" i="2" s="1"/>
  <c r="E218" i="2"/>
  <c r="J218" i="2"/>
  <c r="K218" i="2"/>
  <c r="V218" i="2"/>
  <c r="AH219" i="4" s="1"/>
  <c r="AG218" i="2"/>
  <c r="AI219" i="4" s="1"/>
  <c r="AV218" i="2"/>
  <c r="AY218" i="2"/>
  <c r="BF218" i="2"/>
  <c r="BG218" i="2"/>
  <c r="BH218" i="2"/>
  <c r="BI218" i="2"/>
  <c r="BJ218" i="2"/>
  <c r="BL218" i="2"/>
  <c r="BM218" i="2"/>
  <c r="BN218" i="2"/>
  <c r="BO218" i="2"/>
  <c r="BP218" i="2"/>
  <c r="BQ218" i="2"/>
  <c r="BR218" i="2"/>
  <c r="BS218" i="2"/>
  <c r="BT218" i="2"/>
  <c r="BU218" i="2"/>
  <c r="BW218" i="2"/>
  <c r="BX218" i="2" s="1"/>
  <c r="E219" i="2"/>
  <c r="J219" i="2"/>
  <c r="K219" i="2"/>
  <c r="V219" i="2"/>
  <c r="AH220" i="4" s="1"/>
  <c r="AG219" i="2"/>
  <c r="AI220" i="4" s="1"/>
  <c r="AV219" i="2"/>
  <c r="AY219" i="2"/>
  <c r="BF219" i="2"/>
  <c r="BG219" i="2"/>
  <c r="BH219" i="2"/>
  <c r="BI219" i="2"/>
  <c r="BJ219" i="2"/>
  <c r="BL219" i="2"/>
  <c r="BM219" i="2"/>
  <c r="BN219" i="2"/>
  <c r="BO219" i="2"/>
  <c r="BP219" i="2"/>
  <c r="BQ219" i="2"/>
  <c r="BR219" i="2"/>
  <c r="BS219" i="2"/>
  <c r="BT219" i="2"/>
  <c r="BU219" i="2"/>
  <c r="BW219" i="2"/>
  <c r="BX219" i="2" s="1"/>
  <c r="E220" i="2"/>
  <c r="J220" i="2"/>
  <c r="K220" i="2"/>
  <c r="V220" i="2"/>
  <c r="AH221" i="4" s="1"/>
  <c r="AG220" i="2"/>
  <c r="AV220" i="2"/>
  <c r="AY220" i="2"/>
  <c r="BF220" i="2"/>
  <c r="BG220" i="2"/>
  <c r="BH220" i="2"/>
  <c r="BI220" i="2"/>
  <c r="BJ220" i="2"/>
  <c r="BL220" i="2"/>
  <c r="BM220" i="2"/>
  <c r="BN220" i="2"/>
  <c r="BO220" i="2"/>
  <c r="BP220" i="2"/>
  <c r="BQ220" i="2"/>
  <c r="BR220" i="2"/>
  <c r="BS220" i="2"/>
  <c r="BT220" i="2"/>
  <c r="BU220" i="2"/>
  <c r="BW220" i="2"/>
  <c r="BX220" i="2" s="1"/>
  <c r="E221" i="2"/>
  <c r="J221" i="2"/>
  <c r="K221" i="2"/>
  <c r="V221" i="2"/>
  <c r="AH222" i="4" s="1"/>
  <c r="AG221" i="2"/>
  <c r="AV221" i="2"/>
  <c r="AY221" i="2"/>
  <c r="BF221" i="2"/>
  <c r="BG221" i="2"/>
  <c r="BH221" i="2"/>
  <c r="BI221" i="2"/>
  <c r="BJ221" i="2"/>
  <c r="BL221" i="2"/>
  <c r="BM221" i="2"/>
  <c r="BN221" i="2"/>
  <c r="BO221" i="2"/>
  <c r="BP221" i="2"/>
  <c r="BQ221" i="2"/>
  <c r="BR221" i="2"/>
  <c r="BS221" i="2"/>
  <c r="BT221" i="2"/>
  <c r="BU221" i="2"/>
  <c r="BW221" i="2"/>
  <c r="BX221" i="2" s="1"/>
  <c r="E222" i="2"/>
  <c r="J222" i="2"/>
  <c r="K222" i="2"/>
  <c r="V222" i="2"/>
  <c r="AH223" i="4" s="1"/>
  <c r="AG222" i="2"/>
  <c r="AI223" i="4" s="1"/>
  <c r="AV222" i="2"/>
  <c r="AY222" i="2"/>
  <c r="BF222" i="2"/>
  <c r="BG222" i="2"/>
  <c r="BH222" i="2"/>
  <c r="BI222" i="2"/>
  <c r="BJ222" i="2"/>
  <c r="BL222" i="2"/>
  <c r="BM222" i="2"/>
  <c r="BN222" i="2"/>
  <c r="BO222" i="2"/>
  <c r="BP222" i="2"/>
  <c r="BQ222" i="2"/>
  <c r="BR222" i="2"/>
  <c r="BS222" i="2"/>
  <c r="BT222" i="2"/>
  <c r="BU222" i="2"/>
  <c r="BW222" i="2"/>
  <c r="BX222" i="2" s="1"/>
  <c r="AZ222" i="2"/>
  <c r="BA222" i="2" s="1"/>
  <c r="BB222" i="2" s="1"/>
  <c r="E223" i="2"/>
  <c r="J223" i="2"/>
  <c r="K223" i="2"/>
  <c r="V223" i="2"/>
  <c r="AH224" i="4" s="1"/>
  <c r="AG223" i="2"/>
  <c r="AI224" i="4" s="1"/>
  <c r="AV223" i="2"/>
  <c r="AY223" i="2"/>
  <c r="BF223" i="2"/>
  <c r="BG223" i="2"/>
  <c r="BH223" i="2"/>
  <c r="BI223" i="2"/>
  <c r="BJ223" i="2"/>
  <c r="BL223" i="2"/>
  <c r="BM223" i="2"/>
  <c r="BN223" i="2"/>
  <c r="BO223" i="2"/>
  <c r="BP223" i="2"/>
  <c r="BQ223" i="2"/>
  <c r="BR223" i="2"/>
  <c r="BS223" i="2"/>
  <c r="BT223" i="2"/>
  <c r="BU223" i="2"/>
  <c r="BW223" i="2"/>
  <c r="BX223" i="2" s="1"/>
  <c r="E224" i="2"/>
  <c r="J224" i="2"/>
  <c r="K224" i="2"/>
  <c r="V224" i="2"/>
  <c r="AH225" i="4" s="1"/>
  <c r="AG224" i="2"/>
  <c r="AI225" i="4" s="1"/>
  <c r="AV224" i="2"/>
  <c r="AY224" i="2"/>
  <c r="BF224" i="2"/>
  <c r="BG224" i="2"/>
  <c r="BH224" i="2"/>
  <c r="BI224" i="2"/>
  <c r="BJ224" i="2"/>
  <c r="BL224" i="2"/>
  <c r="BM224" i="2"/>
  <c r="BN224" i="2"/>
  <c r="BO224" i="2"/>
  <c r="BP224" i="2"/>
  <c r="BQ224" i="2"/>
  <c r="BR224" i="2"/>
  <c r="BS224" i="2"/>
  <c r="BT224" i="2"/>
  <c r="BU224" i="2"/>
  <c r="BW224" i="2"/>
  <c r="BX224" i="2" s="1"/>
  <c r="E225" i="2"/>
  <c r="J225" i="2"/>
  <c r="K225" i="2"/>
  <c r="V225" i="2"/>
  <c r="AG225" i="2"/>
  <c r="AI226" i="4" s="1"/>
  <c r="AV225" i="2"/>
  <c r="AY225" i="2"/>
  <c r="BF225" i="2"/>
  <c r="BG225" i="2"/>
  <c r="BH225" i="2"/>
  <c r="BI225" i="2"/>
  <c r="BJ225" i="2"/>
  <c r="BL225" i="2"/>
  <c r="BM225" i="2"/>
  <c r="BN225" i="2"/>
  <c r="BO225" i="2"/>
  <c r="BP225" i="2"/>
  <c r="BQ225" i="2"/>
  <c r="BR225" i="2"/>
  <c r="BS225" i="2"/>
  <c r="BT225" i="2"/>
  <c r="BU225" i="2"/>
  <c r="BW225" i="2"/>
  <c r="BX225" i="2" s="1"/>
  <c r="AZ225" i="2"/>
  <c r="BA225" i="2" s="1"/>
  <c r="BB225" i="2" s="1"/>
  <c r="E226" i="2"/>
  <c r="J226" i="2"/>
  <c r="K226" i="2"/>
  <c r="V226" i="2"/>
  <c r="AH227" i="4" s="1"/>
  <c r="AG226" i="2"/>
  <c r="AV226" i="2"/>
  <c r="AY226" i="2"/>
  <c r="BF226" i="2"/>
  <c r="BG226" i="2"/>
  <c r="BH226" i="2"/>
  <c r="BI226" i="2"/>
  <c r="BJ226" i="2"/>
  <c r="BL226" i="2"/>
  <c r="BM226" i="2"/>
  <c r="BN226" i="2"/>
  <c r="BO226" i="2"/>
  <c r="BP226" i="2"/>
  <c r="BQ226" i="2"/>
  <c r="BR226" i="2"/>
  <c r="BS226" i="2"/>
  <c r="BT226" i="2"/>
  <c r="BU226" i="2"/>
  <c r="BW226" i="2"/>
  <c r="BX226" i="2" s="1"/>
  <c r="AZ226" i="2"/>
  <c r="BA226" i="2" s="1"/>
  <c r="BB226" i="2" s="1"/>
  <c r="E227" i="2"/>
  <c r="J227" i="2"/>
  <c r="K227" i="2"/>
  <c r="V227" i="2"/>
  <c r="AH228" i="4" s="1"/>
  <c r="AG227" i="2"/>
  <c r="AI228" i="4" s="1"/>
  <c r="AV227" i="2"/>
  <c r="AY227" i="2"/>
  <c r="BF227" i="2"/>
  <c r="BG227" i="2"/>
  <c r="BH227" i="2"/>
  <c r="BI227" i="2"/>
  <c r="BJ227" i="2"/>
  <c r="BL227" i="2"/>
  <c r="BM227" i="2"/>
  <c r="BN227" i="2"/>
  <c r="BO227" i="2"/>
  <c r="BP227" i="2"/>
  <c r="BQ227" i="2"/>
  <c r="BR227" i="2"/>
  <c r="BS227" i="2"/>
  <c r="BT227" i="2"/>
  <c r="BU227" i="2"/>
  <c r="BW227" i="2"/>
  <c r="BX227" i="2" s="1"/>
  <c r="E228" i="2"/>
  <c r="J228" i="2"/>
  <c r="K228" i="2"/>
  <c r="V228" i="2"/>
  <c r="AH229" i="4" s="1"/>
  <c r="AG228" i="2"/>
  <c r="AV228" i="2"/>
  <c r="AY228" i="2"/>
  <c r="BF228" i="2"/>
  <c r="BG228" i="2"/>
  <c r="BH228" i="2"/>
  <c r="BI228" i="2"/>
  <c r="BJ228" i="2"/>
  <c r="BL228" i="2"/>
  <c r="BM228" i="2"/>
  <c r="BN228" i="2"/>
  <c r="BO228" i="2"/>
  <c r="BP228" i="2"/>
  <c r="BQ228" i="2"/>
  <c r="BR228" i="2"/>
  <c r="BS228" i="2"/>
  <c r="BT228" i="2"/>
  <c r="BU228" i="2"/>
  <c r="BW228" i="2"/>
  <c r="BX228" i="2" s="1"/>
  <c r="E229" i="2"/>
  <c r="J229" i="2"/>
  <c r="K229" i="2"/>
  <c r="V229" i="2"/>
  <c r="AH230" i="4" s="1"/>
  <c r="AG229" i="2"/>
  <c r="AI230" i="4" s="1"/>
  <c r="AV229" i="2"/>
  <c r="AY229" i="2"/>
  <c r="BF229" i="2"/>
  <c r="BG229" i="2"/>
  <c r="BH229" i="2"/>
  <c r="BI229" i="2"/>
  <c r="BJ229" i="2"/>
  <c r="BL229" i="2"/>
  <c r="BM229" i="2"/>
  <c r="BN229" i="2"/>
  <c r="BO229" i="2"/>
  <c r="BP229" i="2"/>
  <c r="BQ229" i="2"/>
  <c r="BR229" i="2"/>
  <c r="BS229" i="2"/>
  <c r="BT229" i="2"/>
  <c r="BU229" i="2"/>
  <c r="BW229" i="2"/>
  <c r="BX229" i="2" s="1"/>
  <c r="AZ229" i="2"/>
  <c r="BA229" i="2" s="1"/>
  <c r="BB229" i="2" s="1"/>
  <c r="E230" i="2"/>
  <c r="J230" i="2"/>
  <c r="K230" i="2"/>
  <c r="V230" i="2"/>
  <c r="AH231" i="4" s="1"/>
  <c r="AG230" i="2"/>
  <c r="AI231" i="4" s="1"/>
  <c r="AV230" i="2"/>
  <c r="AY230" i="2"/>
  <c r="BF230" i="2"/>
  <c r="BG230" i="2"/>
  <c r="BH230" i="2"/>
  <c r="BI230" i="2"/>
  <c r="BJ230" i="2"/>
  <c r="BL230" i="2"/>
  <c r="BM230" i="2"/>
  <c r="BN230" i="2"/>
  <c r="BO230" i="2"/>
  <c r="BP230" i="2"/>
  <c r="BQ230" i="2"/>
  <c r="BR230" i="2"/>
  <c r="BS230" i="2"/>
  <c r="BT230" i="2"/>
  <c r="BU230" i="2"/>
  <c r="BW230" i="2"/>
  <c r="BX230" i="2" s="1"/>
  <c r="E231" i="2"/>
  <c r="J231" i="2"/>
  <c r="K231" i="2"/>
  <c r="V231" i="2"/>
  <c r="AG231" i="2"/>
  <c r="AI232" i="4" s="1"/>
  <c r="AV231" i="2"/>
  <c r="AY231" i="2"/>
  <c r="BF231" i="2"/>
  <c r="BG231" i="2"/>
  <c r="BH231" i="2"/>
  <c r="BI231" i="2"/>
  <c r="BJ231" i="2"/>
  <c r="BL231" i="2"/>
  <c r="BM231" i="2"/>
  <c r="BN231" i="2"/>
  <c r="BO231" i="2"/>
  <c r="BP231" i="2"/>
  <c r="BQ231" i="2"/>
  <c r="BR231" i="2"/>
  <c r="BS231" i="2"/>
  <c r="BT231" i="2"/>
  <c r="BU231" i="2"/>
  <c r="BW231" i="2"/>
  <c r="BX231" i="2" s="1"/>
  <c r="AZ231" i="2"/>
  <c r="BA231" i="2" s="1"/>
  <c r="BB231" i="2" s="1"/>
  <c r="E232" i="2"/>
  <c r="J232" i="2"/>
  <c r="K232" i="2"/>
  <c r="V232" i="2"/>
  <c r="AH233" i="4" s="1"/>
  <c r="AG232" i="2"/>
  <c r="AI233" i="4" s="1"/>
  <c r="AV232" i="2"/>
  <c r="AY232" i="2"/>
  <c r="BF232" i="2"/>
  <c r="BG232" i="2"/>
  <c r="BH232" i="2"/>
  <c r="BI232" i="2"/>
  <c r="BJ232" i="2"/>
  <c r="BL232" i="2"/>
  <c r="BM232" i="2"/>
  <c r="BN232" i="2"/>
  <c r="BO232" i="2"/>
  <c r="BP232" i="2"/>
  <c r="BQ232" i="2"/>
  <c r="BR232" i="2"/>
  <c r="BS232" i="2"/>
  <c r="BT232" i="2"/>
  <c r="BU232" i="2"/>
  <c r="BW232" i="2"/>
  <c r="BX232" i="2" s="1"/>
  <c r="E233" i="2"/>
  <c r="J233" i="2"/>
  <c r="K233" i="2"/>
  <c r="V233" i="2"/>
  <c r="AG233" i="2"/>
  <c r="AI234" i="4" s="1"/>
  <c r="AV233" i="2"/>
  <c r="AY233" i="2"/>
  <c r="BF233" i="2"/>
  <c r="BG233" i="2"/>
  <c r="BH233" i="2"/>
  <c r="BI233" i="2"/>
  <c r="BJ233" i="2"/>
  <c r="BL233" i="2"/>
  <c r="BM233" i="2"/>
  <c r="BN233" i="2"/>
  <c r="BO233" i="2"/>
  <c r="BP233" i="2"/>
  <c r="BQ233" i="2"/>
  <c r="BR233" i="2"/>
  <c r="BS233" i="2"/>
  <c r="BT233" i="2"/>
  <c r="BU233" i="2"/>
  <c r="BW233" i="2"/>
  <c r="BX233" i="2" s="1"/>
  <c r="AZ233" i="2"/>
  <c r="BA233" i="2" s="1"/>
  <c r="BB233" i="2" s="1"/>
  <c r="E234" i="2"/>
  <c r="J234" i="2"/>
  <c r="K234" i="2"/>
  <c r="V234" i="2"/>
  <c r="AG234" i="2"/>
  <c r="AV234" i="2"/>
  <c r="AY234" i="2"/>
  <c r="BF234" i="2"/>
  <c r="BG234" i="2"/>
  <c r="BH234" i="2"/>
  <c r="BI234" i="2"/>
  <c r="BJ234" i="2"/>
  <c r="BL234" i="2"/>
  <c r="BM234" i="2"/>
  <c r="BN234" i="2"/>
  <c r="BO234" i="2"/>
  <c r="BP234" i="2"/>
  <c r="BQ234" i="2"/>
  <c r="BR234" i="2"/>
  <c r="BS234" i="2"/>
  <c r="BT234" i="2"/>
  <c r="BU234" i="2"/>
  <c r="BW234" i="2"/>
  <c r="BX234" i="2" s="1"/>
  <c r="AZ234" i="2"/>
  <c r="BA234" i="2" s="1"/>
  <c r="BB234" i="2" s="1"/>
  <c r="E235" i="2"/>
  <c r="J235" i="2"/>
  <c r="K235" i="2"/>
  <c r="V235" i="2"/>
  <c r="AG235" i="2"/>
  <c r="AI236" i="4" s="1"/>
  <c r="AV235" i="2"/>
  <c r="AY235" i="2"/>
  <c r="BF235" i="2"/>
  <c r="BG235" i="2"/>
  <c r="BH235" i="2"/>
  <c r="BI235" i="2"/>
  <c r="BJ235" i="2"/>
  <c r="BL235" i="2"/>
  <c r="BM235" i="2"/>
  <c r="BN235" i="2"/>
  <c r="BO235" i="2"/>
  <c r="BP235" i="2"/>
  <c r="BQ235" i="2"/>
  <c r="BR235" i="2"/>
  <c r="BS235" i="2"/>
  <c r="BT235" i="2"/>
  <c r="BU235" i="2"/>
  <c r="BW235" i="2"/>
  <c r="BX235" i="2" s="1"/>
  <c r="E236" i="2"/>
  <c r="J236" i="2"/>
  <c r="K236" i="2"/>
  <c r="V236" i="2"/>
  <c r="AH237" i="4" s="1"/>
  <c r="AG236" i="2"/>
  <c r="AV236" i="2"/>
  <c r="AY236" i="2"/>
  <c r="BF236" i="2"/>
  <c r="BG236" i="2"/>
  <c r="BH236" i="2"/>
  <c r="BI236" i="2"/>
  <c r="BJ236" i="2"/>
  <c r="BL236" i="2"/>
  <c r="BM236" i="2"/>
  <c r="BN236" i="2"/>
  <c r="BO236" i="2"/>
  <c r="BP236" i="2"/>
  <c r="BQ236" i="2"/>
  <c r="BR236" i="2"/>
  <c r="BS236" i="2"/>
  <c r="BT236" i="2"/>
  <c r="BU236" i="2"/>
  <c r="BW236" i="2"/>
  <c r="BX236" i="2" s="1"/>
  <c r="E237" i="2"/>
  <c r="J237" i="2"/>
  <c r="K237" i="2"/>
  <c r="V237" i="2"/>
  <c r="AH238" i="4" s="1"/>
  <c r="AG237" i="2"/>
  <c r="AI238" i="4" s="1"/>
  <c r="AV237" i="2"/>
  <c r="AY237" i="2"/>
  <c r="BF237" i="2"/>
  <c r="BG237" i="2"/>
  <c r="BH237" i="2"/>
  <c r="BI237" i="2"/>
  <c r="BJ237" i="2"/>
  <c r="BL237" i="2"/>
  <c r="BM237" i="2"/>
  <c r="BN237" i="2"/>
  <c r="BO237" i="2"/>
  <c r="BP237" i="2"/>
  <c r="BQ237" i="2"/>
  <c r="BR237" i="2"/>
  <c r="BS237" i="2"/>
  <c r="BT237" i="2"/>
  <c r="BU237" i="2"/>
  <c r="BW237" i="2"/>
  <c r="BX237" i="2" s="1"/>
  <c r="AZ237" i="2"/>
  <c r="BA237" i="2" s="1"/>
  <c r="BB237" i="2" s="1"/>
  <c r="E238" i="2"/>
  <c r="J238" i="2"/>
  <c r="K238" i="2"/>
  <c r="V238" i="2"/>
  <c r="AH239" i="4" s="1"/>
  <c r="AG238" i="2"/>
  <c r="AI239" i="4" s="1"/>
  <c r="AV238" i="2"/>
  <c r="AY238" i="2"/>
  <c r="BF238" i="2"/>
  <c r="BG238" i="2"/>
  <c r="BH238" i="2"/>
  <c r="BI238" i="2"/>
  <c r="BJ238" i="2"/>
  <c r="BL238" i="2"/>
  <c r="BM238" i="2"/>
  <c r="BN238" i="2"/>
  <c r="BO238" i="2"/>
  <c r="BP238" i="2"/>
  <c r="BQ238" i="2"/>
  <c r="BR238" i="2"/>
  <c r="BS238" i="2"/>
  <c r="BT238" i="2"/>
  <c r="BU238" i="2"/>
  <c r="BW238" i="2"/>
  <c r="BX238" i="2" s="1"/>
  <c r="AZ238" i="2"/>
  <c r="BA238" i="2" s="1"/>
  <c r="BB238" i="2" s="1"/>
  <c r="E239" i="2"/>
  <c r="J239" i="2"/>
  <c r="K239" i="2"/>
  <c r="V239" i="2"/>
  <c r="AH240" i="4" s="1"/>
  <c r="AG239" i="2"/>
  <c r="AI240" i="4" s="1"/>
  <c r="AV239" i="2"/>
  <c r="AY239" i="2"/>
  <c r="BF239" i="2"/>
  <c r="BG239" i="2"/>
  <c r="BH239" i="2"/>
  <c r="BI239" i="2"/>
  <c r="BJ239" i="2"/>
  <c r="BL239" i="2"/>
  <c r="BM239" i="2"/>
  <c r="BN239" i="2"/>
  <c r="BO239" i="2"/>
  <c r="BP239" i="2"/>
  <c r="BQ239" i="2"/>
  <c r="BR239" i="2"/>
  <c r="BS239" i="2"/>
  <c r="BT239" i="2"/>
  <c r="BU239" i="2"/>
  <c r="BW239" i="2"/>
  <c r="BX239" i="2" s="1"/>
  <c r="AZ239" i="2"/>
  <c r="BA239" i="2" s="1"/>
  <c r="BB239" i="2" s="1"/>
  <c r="E240" i="2"/>
  <c r="J240" i="2"/>
  <c r="K240" i="2"/>
  <c r="V240" i="2"/>
  <c r="AH241" i="4" s="1"/>
  <c r="AG240" i="2"/>
  <c r="AI241" i="4" s="1"/>
  <c r="AV240" i="2"/>
  <c r="AY240" i="2"/>
  <c r="BF240" i="2"/>
  <c r="BG240" i="2"/>
  <c r="BH240" i="2"/>
  <c r="BI240" i="2"/>
  <c r="BJ240" i="2"/>
  <c r="BL240" i="2"/>
  <c r="BM240" i="2"/>
  <c r="BN240" i="2"/>
  <c r="BO240" i="2"/>
  <c r="BP240" i="2"/>
  <c r="BQ240" i="2"/>
  <c r="BR240" i="2"/>
  <c r="BS240" i="2"/>
  <c r="BT240" i="2"/>
  <c r="BU240" i="2"/>
  <c r="BW240" i="2"/>
  <c r="BX240" i="2" s="1"/>
  <c r="E241" i="2"/>
  <c r="J241" i="2"/>
  <c r="K241" i="2"/>
  <c r="V241" i="2"/>
  <c r="AG241" i="2"/>
  <c r="AI242" i="4" s="1"/>
  <c r="AV241" i="2"/>
  <c r="AY241" i="2"/>
  <c r="BF241" i="2"/>
  <c r="BG241" i="2"/>
  <c r="BH241" i="2"/>
  <c r="BI241" i="2"/>
  <c r="BJ241" i="2"/>
  <c r="BL241" i="2"/>
  <c r="BM241" i="2"/>
  <c r="BN241" i="2"/>
  <c r="BO241" i="2"/>
  <c r="BP241" i="2"/>
  <c r="BQ241" i="2"/>
  <c r="BR241" i="2"/>
  <c r="BS241" i="2"/>
  <c r="BT241" i="2"/>
  <c r="BU241" i="2"/>
  <c r="BW241" i="2"/>
  <c r="BX241" i="2" s="1"/>
  <c r="AZ241" i="2"/>
  <c r="BA241" i="2" s="1"/>
  <c r="BB241" i="2" s="1"/>
  <c r="E242" i="2"/>
  <c r="J242" i="2"/>
  <c r="K242" i="2"/>
  <c r="V242" i="2"/>
  <c r="AH243" i="4" s="1"/>
  <c r="AG242" i="2"/>
  <c r="AI243" i="4" s="1"/>
  <c r="AV242" i="2"/>
  <c r="AY242" i="2"/>
  <c r="BF242" i="2"/>
  <c r="BG242" i="2"/>
  <c r="BH242" i="2"/>
  <c r="BI242" i="2"/>
  <c r="BJ242" i="2"/>
  <c r="BL242" i="2"/>
  <c r="BM242" i="2"/>
  <c r="BN242" i="2"/>
  <c r="BO242" i="2"/>
  <c r="BP242" i="2"/>
  <c r="BQ242" i="2"/>
  <c r="BR242" i="2"/>
  <c r="BS242" i="2"/>
  <c r="BT242" i="2"/>
  <c r="BU242" i="2"/>
  <c r="BW242" i="2"/>
  <c r="BX242" i="2" s="1"/>
  <c r="E243" i="2"/>
  <c r="J243" i="2"/>
  <c r="K243" i="2"/>
  <c r="V243" i="2"/>
  <c r="AG243" i="2"/>
  <c r="AI244" i="4" s="1"/>
  <c r="AV243" i="2"/>
  <c r="AY243" i="2"/>
  <c r="BF243" i="2"/>
  <c r="BG243" i="2"/>
  <c r="BH243" i="2"/>
  <c r="BI243" i="2"/>
  <c r="BJ243" i="2"/>
  <c r="BL243" i="2"/>
  <c r="BM243" i="2"/>
  <c r="BN243" i="2"/>
  <c r="BO243" i="2"/>
  <c r="BP243" i="2"/>
  <c r="BQ243" i="2"/>
  <c r="BR243" i="2"/>
  <c r="BS243" i="2"/>
  <c r="BT243" i="2"/>
  <c r="BU243" i="2"/>
  <c r="BW243" i="2"/>
  <c r="BX243" i="2" s="1"/>
  <c r="AZ243" i="2"/>
  <c r="BA243" i="2" s="1"/>
  <c r="BB243" i="2" s="1"/>
  <c r="E244" i="2"/>
  <c r="J244" i="2"/>
  <c r="K244" i="2"/>
  <c r="V244" i="2"/>
  <c r="AH245" i="4" s="1"/>
  <c r="AG244" i="2"/>
  <c r="AV244" i="2"/>
  <c r="AY244" i="2"/>
  <c r="BF244" i="2"/>
  <c r="BG244" i="2"/>
  <c r="BH244" i="2"/>
  <c r="BI244" i="2"/>
  <c r="BJ244" i="2"/>
  <c r="BL244" i="2"/>
  <c r="BM244" i="2"/>
  <c r="BN244" i="2"/>
  <c r="BO244" i="2"/>
  <c r="BP244" i="2"/>
  <c r="BQ244" i="2"/>
  <c r="BR244" i="2"/>
  <c r="BS244" i="2"/>
  <c r="BT244" i="2"/>
  <c r="BU244" i="2"/>
  <c r="BW244" i="2"/>
  <c r="BX244" i="2" s="1"/>
  <c r="E245" i="2"/>
  <c r="J245" i="2"/>
  <c r="K245" i="2"/>
  <c r="V245" i="2"/>
  <c r="AH246" i="4" s="1"/>
  <c r="AG245" i="2"/>
  <c r="AI246" i="4" s="1"/>
  <c r="AV245" i="2"/>
  <c r="AY245" i="2"/>
  <c r="BF245" i="2"/>
  <c r="BG245" i="2"/>
  <c r="BH245" i="2"/>
  <c r="BI245" i="2"/>
  <c r="BJ245" i="2"/>
  <c r="BL245" i="2"/>
  <c r="BM245" i="2"/>
  <c r="BN245" i="2"/>
  <c r="BO245" i="2"/>
  <c r="BP245" i="2"/>
  <c r="BQ245" i="2"/>
  <c r="BR245" i="2"/>
  <c r="BS245" i="2"/>
  <c r="BT245" i="2"/>
  <c r="BU245" i="2"/>
  <c r="BW245" i="2"/>
  <c r="BX245" i="2" s="1"/>
  <c r="AZ245" i="2"/>
  <c r="BA245" i="2" s="1"/>
  <c r="BB245" i="2" s="1"/>
  <c r="E246" i="2"/>
  <c r="J246" i="2"/>
  <c r="K246" i="2"/>
  <c r="V246" i="2"/>
  <c r="AG246" i="2"/>
  <c r="AI247" i="4" s="1"/>
  <c r="AV246" i="2"/>
  <c r="AY246" i="2"/>
  <c r="BF246" i="2"/>
  <c r="BG246" i="2"/>
  <c r="BH246" i="2"/>
  <c r="BI246" i="2"/>
  <c r="BJ246" i="2"/>
  <c r="BL246" i="2"/>
  <c r="BM246" i="2"/>
  <c r="BN246" i="2"/>
  <c r="BO246" i="2"/>
  <c r="BP246" i="2"/>
  <c r="BQ246" i="2"/>
  <c r="BR246" i="2"/>
  <c r="BS246" i="2"/>
  <c r="BT246" i="2"/>
  <c r="BU246" i="2"/>
  <c r="BW246" i="2"/>
  <c r="BX246" i="2" s="1"/>
  <c r="E247" i="2"/>
  <c r="J247" i="2"/>
  <c r="K247" i="2"/>
  <c r="V247" i="2"/>
  <c r="AH248" i="4" s="1"/>
  <c r="AG247" i="2"/>
  <c r="AI248" i="4" s="1"/>
  <c r="AV247" i="2"/>
  <c r="AY247" i="2"/>
  <c r="BF247" i="2"/>
  <c r="BG247" i="2"/>
  <c r="BH247" i="2"/>
  <c r="BI247" i="2"/>
  <c r="BJ247" i="2"/>
  <c r="BL247" i="2"/>
  <c r="BM247" i="2"/>
  <c r="BN247" i="2"/>
  <c r="BO247" i="2"/>
  <c r="BP247" i="2"/>
  <c r="BQ247" i="2"/>
  <c r="BR247" i="2"/>
  <c r="BS247" i="2"/>
  <c r="BT247" i="2"/>
  <c r="BU247" i="2"/>
  <c r="BW247" i="2"/>
  <c r="BX247" i="2" s="1"/>
  <c r="AZ247" i="2"/>
  <c r="BA247" i="2" s="1"/>
  <c r="BB247" i="2" s="1"/>
  <c r="E248" i="2"/>
  <c r="J248" i="2"/>
  <c r="K248" i="2"/>
  <c r="V248" i="2"/>
  <c r="AH249" i="4" s="1"/>
  <c r="AG248" i="2"/>
  <c r="AI249" i="4" s="1"/>
  <c r="AV248" i="2"/>
  <c r="AY248" i="2"/>
  <c r="BF248" i="2"/>
  <c r="BG248" i="2"/>
  <c r="BH248" i="2"/>
  <c r="BI248" i="2"/>
  <c r="BJ248" i="2"/>
  <c r="BL248" i="2"/>
  <c r="BM248" i="2"/>
  <c r="BN248" i="2"/>
  <c r="BO248" i="2"/>
  <c r="BP248" i="2"/>
  <c r="BQ248" i="2"/>
  <c r="BR248" i="2"/>
  <c r="BS248" i="2"/>
  <c r="BT248" i="2"/>
  <c r="BU248" i="2"/>
  <c r="BW248" i="2"/>
  <c r="BX248" i="2" s="1"/>
  <c r="E249" i="2"/>
  <c r="J249" i="2"/>
  <c r="K249" i="2"/>
  <c r="V249" i="2"/>
  <c r="AG249" i="2"/>
  <c r="AI250" i="4" s="1"/>
  <c r="AV249" i="2"/>
  <c r="AY249" i="2"/>
  <c r="BF249" i="2"/>
  <c r="BG249" i="2"/>
  <c r="BH249" i="2"/>
  <c r="BI249" i="2"/>
  <c r="BJ249" i="2"/>
  <c r="BL249" i="2"/>
  <c r="BM249" i="2"/>
  <c r="BN249" i="2"/>
  <c r="BO249" i="2"/>
  <c r="BP249" i="2"/>
  <c r="BQ249" i="2"/>
  <c r="BR249" i="2"/>
  <c r="BS249" i="2"/>
  <c r="BT249" i="2"/>
  <c r="BU249" i="2"/>
  <c r="BW249" i="2"/>
  <c r="BX249" i="2" s="1"/>
  <c r="E250" i="2"/>
  <c r="J250" i="2"/>
  <c r="K250" i="2"/>
  <c r="V250" i="2"/>
  <c r="AG250" i="2"/>
  <c r="AV250" i="2"/>
  <c r="AY250" i="2"/>
  <c r="BF250" i="2"/>
  <c r="BG250" i="2"/>
  <c r="BH250" i="2"/>
  <c r="BI250" i="2"/>
  <c r="BJ250" i="2"/>
  <c r="BL250" i="2"/>
  <c r="BM250" i="2"/>
  <c r="BN250" i="2"/>
  <c r="BO250" i="2"/>
  <c r="BP250" i="2"/>
  <c r="BQ250" i="2"/>
  <c r="BR250" i="2"/>
  <c r="BS250" i="2"/>
  <c r="BT250" i="2"/>
  <c r="BU250" i="2"/>
  <c r="BW250" i="2"/>
  <c r="BX250" i="2" s="1"/>
  <c r="AZ250" i="2"/>
  <c r="BA250" i="2" s="1"/>
  <c r="BB250" i="2" s="1"/>
  <c r="E251" i="2"/>
  <c r="J251" i="2"/>
  <c r="K251" i="2"/>
  <c r="V251" i="2"/>
  <c r="AG251" i="2"/>
  <c r="AI252" i="4" s="1"/>
  <c r="AV251" i="2"/>
  <c r="AY251" i="2"/>
  <c r="BF251" i="2"/>
  <c r="BG251" i="2"/>
  <c r="BH251" i="2"/>
  <c r="BI251" i="2"/>
  <c r="BJ251" i="2"/>
  <c r="BL251" i="2"/>
  <c r="BM251" i="2"/>
  <c r="BN251" i="2"/>
  <c r="BO251" i="2"/>
  <c r="BP251" i="2"/>
  <c r="BQ251" i="2"/>
  <c r="BR251" i="2"/>
  <c r="BS251" i="2"/>
  <c r="BT251" i="2"/>
  <c r="BU251" i="2"/>
  <c r="BW251" i="2"/>
  <c r="BX251" i="2" s="1"/>
  <c r="E252" i="2"/>
  <c r="J252" i="2"/>
  <c r="K252" i="2"/>
  <c r="V252" i="2"/>
  <c r="AH253" i="4" s="1"/>
  <c r="AG252" i="2"/>
  <c r="AV252" i="2"/>
  <c r="AY252" i="2"/>
  <c r="BF252" i="2"/>
  <c r="BG252" i="2"/>
  <c r="BH252" i="2"/>
  <c r="BI252" i="2"/>
  <c r="BJ252" i="2"/>
  <c r="BL252" i="2"/>
  <c r="BM252" i="2"/>
  <c r="BN252" i="2"/>
  <c r="BO252" i="2"/>
  <c r="BP252" i="2"/>
  <c r="BQ252" i="2"/>
  <c r="BR252" i="2"/>
  <c r="BS252" i="2"/>
  <c r="BT252" i="2"/>
  <c r="BU252" i="2"/>
  <c r="BW252" i="2"/>
  <c r="BX252" i="2" s="1"/>
  <c r="CD252" i="2"/>
  <c r="E253" i="2"/>
  <c r="J253" i="2"/>
  <c r="K253" i="2"/>
  <c r="V253" i="2"/>
  <c r="AH254" i="4" s="1"/>
  <c r="AG253" i="2"/>
  <c r="AI254" i="4" s="1"/>
  <c r="AV253" i="2"/>
  <c r="AY253" i="2"/>
  <c r="BF253" i="2"/>
  <c r="BG253" i="2"/>
  <c r="BH253" i="2"/>
  <c r="BI253" i="2"/>
  <c r="BJ253" i="2"/>
  <c r="BL253" i="2"/>
  <c r="BM253" i="2"/>
  <c r="BN253" i="2"/>
  <c r="BO253" i="2"/>
  <c r="BP253" i="2"/>
  <c r="BQ253" i="2"/>
  <c r="BR253" i="2"/>
  <c r="BS253" i="2"/>
  <c r="BT253" i="2"/>
  <c r="BU253" i="2"/>
  <c r="BW253" i="2"/>
  <c r="BX253" i="2" s="1"/>
  <c r="CD253" i="2"/>
  <c r="E254" i="2"/>
  <c r="J254" i="2"/>
  <c r="K254" i="2"/>
  <c r="V254" i="2"/>
  <c r="AG254" i="2"/>
  <c r="AV254" i="2"/>
  <c r="AY254" i="2"/>
  <c r="BF254" i="2"/>
  <c r="BG254" i="2"/>
  <c r="BH254" i="2"/>
  <c r="BI254" i="2"/>
  <c r="BJ254" i="2"/>
  <c r="BL254" i="2"/>
  <c r="BM254" i="2"/>
  <c r="BN254" i="2"/>
  <c r="BO254" i="2"/>
  <c r="BP254" i="2"/>
  <c r="BQ254" i="2"/>
  <c r="BR254" i="2"/>
  <c r="BS254" i="2"/>
  <c r="BT254" i="2"/>
  <c r="BU254" i="2"/>
  <c r="BW254" i="2"/>
  <c r="BX254" i="2" s="1"/>
  <c r="AZ254" i="2"/>
  <c r="BA254" i="2" s="1"/>
  <c r="BB254" i="2" s="1"/>
  <c r="E255" i="2"/>
  <c r="J255" i="2"/>
  <c r="K255" i="2"/>
  <c r="V255" i="2"/>
  <c r="AG255" i="2"/>
  <c r="AV255" i="2"/>
  <c r="AY255" i="2"/>
  <c r="BF255" i="2"/>
  <c r="BG255" i="2"/>
  <c r="BH255" i="2"/>
  <c r="BI255" i="2"/>
  <c r="BJ255" i="2"/>
  <c r="BL255" i="2"/>
  <c r="BM255" i="2"/>
  <c r="BN255" i="2"/>
  <c r="BO255" i="2"/>
  <c r="BP255" i="2"/>
  <c r="BQ255" i="2"/>
  <c r="BR255" i="2"/>
  <c r="BS255" i="2"/>
  <c r="BT255" i="2"/>
  <c r="BU255" i="2"/>
  <c r="BW255" i="2"/>
  <c r="BX255" i="2" s="1"/>
  <c r="E256" i="2"/>
  <c r="J256" i="2"/>
  <c r="K256" i="2"/>
  <c r="V256" i="2"/>
  <c r="AH257" i="4" s="1"/>
  <c r="AG256" i="2"/>
  <c r="AI257" i="4" s="1"/>
  <c r="AV256" i="2"/>
  <c r="AY256" i="2"/>
  <c r="BF256" i="2"/>
  <c r="BG256" i="2"/>
  <c r="BH256" i="2"/>
  <c r="BI256" i="2"/>
  <c r="BJ256" i="2"/>
  <c r="BL256" i="2"/>
  <c r="BM256" i="2"/>
  <c r="BN256" i="2"/>
  <c r="BO256" i="2"/>
  <c r="BP256" i="2"/>
  <c r="BQ256" i="2"/>
  <c r="BR256" i="2"/>
  <c r="BS256" i="2"/>
  <c r="BT256" i="2"/>
  <c r="BU256" i="2"/>
  <c r="BW256" i="2"/>
  <c r="BX256" i="2" s="1"/>
  <c r="CD256" i="2"/>
  <c r="E257" i="2"/>
  <c r="J257" i="2"/>
  <c r="K257" i="2"/>
  <c r="V257" i="2"/>
  <c r="AH258" i="4" s="1"/>
  <c r="AG257" i="2"/>
  <c r="AI258" i="4" s="1"/>
  <c r="AV257" i="2"/>
  <c r="AY257" i="2"/>
  <c r="BF257" i="2"/>
  <c r="BG257" i="2"/>
  <c r="BH257" i="2"/>
  <c r="BI257" i="2"/>
  <c r="BJ257" i="2"/>
  <c r="BL257" i="2"/>
  <c r="BM257" i="2"/>
  <c r="BN257" i="2"/>
  <c r="BO257" i="2"/>
  <c r="BP257" i="2"/>
  <c r="BQ257" i="2"/>
  <c r="BR257" i="2"/>
  <c r="BS257" i="2"/>
  <c r="BT257" i="2"/>
  <c r="BU257" i="2"/>
  <c r="BW257" i="2"/>
  <c r="BX257" i="2" s="1"/>
  <c r="CD257" i="2"/>
  <c r="E258" i="2"/>
  <c r="J258" i="2"/>
  <c r="K258" i="2"/>
  <c r="V258" i="2"/>
  <c r="AH259" i="4" s="1"/>
  <c r="AG258" i="2"/>
  <c r="AI259" i="4" s="1"/>
  <c r="AV258" i="2"/>
  <c r="AY258" i="2"/>
  <c r="BF258" i="2"/>
  <c r="BG258" i="2"/>
  <c r="BH258" i="2"/>
  <c r="BI258" i="2"/>
  <c r="BJ258" i="2"/>
  <c r="BL258" i="2"/>
  <c r="BM258" i="2"/>
  <c r="BN258" i="2"/>
  <c r="BO258" i="2"/>
  <c r="BP258" i="2"/>
  <c r="BQ258" i="2"/>
  <c r="BR258" i="2"/>
  <c r="BS258" i="2"/>
  <c r="BT258" i="2"/>
  <c r="BU258" i="2"/>
  <c r="BW258" i="2"/>
  <c r="BX258" i="2" s="1"/>
  <c r="AZ258" i="2"/>
  <c r="BA258" i="2" s="1"/>
  <c r="BB258" i="2" s="1"/>
  <c r="E259" i="2"/>
  <c r="J259" i="2"/>
  <c r="K259" i="2"/>
  <c r="V259" i="2"/>
  <c r="AH260" i="4" s="1"/>
  <c r="AG259" i="2"/>
  <c r="AI260" i="4" s="1"/>
  <c r="AV259" i="2"/>
  <c r="AY259" i="2"/>
  <c r="BF259" i="2"/>
  <c r="BG259" i="2"/>
  <c r="BH259" i="2"/>
  <c r="BI259" i="2"/>
  <c r="BJ259" i="2"/>
  <c r="BL259" i="2"/>
  <c r="BM259" i="2"/>
  <c r="BN259" i="2"/>
  <c r="BO259" i="2"/>
  <c r="BP259" i="2"/>
  <c r="BQ259" i="2"/>
  <c r="BR259" i="2"/>
  <c r="BS259" i="2"/>
  <c r="BT259" i="2"/>
  <c r="BU259" i="2"/>
  <c r="BW259" i="2"/>
  <c r="BX259" i="2" s="1"/>
  <c r="E260" i="2"/>
  <c r="J260" i="2"/>
  <c r="K260" i="2"/>
  <c r="V260" i="2"/>
  <c r="AH261" i="4" s="1"/>
  <c r="AG260" i="2"/>
  <c r="AI261" i="4" s="1"/>
  <c r="AV260" i="2"/>
  <c r="AY260" i="2"/>
  <c r="BF260" i="2"/>
  <c r="BG260" i="2"/>
  <c r="BH260" i="2"/>
  <c r="BI260" i="2"/>
  <c r="BJ260" i="2"/>
  <c r="BL260" i="2"/>
  <c r="BM260" i="2"/>
  <c r="BN260" i="2"/>
  <c r="BO260" i="2"/>
  <c r="BP260" i="2"/>
  <c r="BQ260" i="2"/>
  <c r="BR260" i="2"/>
  <c r="BS260" i="2"/>
  <c r="BT260" i="2"/>
  <c r="BU260" i="2"/>
  <c r="BW260" i="2"/>
  <c r="BX260" i="2" s="1"/>
  <c r="CD260" i="2"/>
  <c r="E261" i="2"/>
  <c r="J261" i="2"/>
  <c r="K261" i="2"/>
  <c r="V261" i="2"/>
  <c r="AG261" i="2"/>
  <c r="AI262" i="4" s="1"/>
  <c r="AV261" i="2"/>
  <c r="AY261" i="2"/>
  <c r="BF261" i="2"/>
  <c r="BG261" i="2"/>
  <c r="BH261" i="2"/>
  <c r="BI261" i="2"/>
  <c r="BJ261" i="2"/>
  <c r="BL261" i="2"/>
  <c r="BM261" i="2"/>
  <c r="BN261" i="2"/>
  <c r="BO261" i="2"/>
  <c r="BP261" i="2"/>
  <c r="BQ261" i="2"/>
  <c r="BR261" i="2"/>
  <c r="BS261" i="2"/>
  <c r="BT261" i="2"/>
  <c r="BU261" i="2"/>
  <c r="BW261" i="2"/>
  <c r="BX261" i="2" s="1"/>
  <c r="CD261" i="2"/>
  <c r="E262" i="2"/>
  <c r="J262" i="2"/>
  <c r="K262" i="2"/>
  <c r="V262" i="2"/>
  <c r="AH263" i="4" s="1"/>
  <c r="AG262" i="2"/>
  <c r="AI263" i="4" s="1"/>
  <c r="AV262" i="2"/>
  <c r="AY262" i="2"/>
  <c r="BF262" i="2"/>
  <c r="BG262" i="2"/>
  <c r="BH262" i="2"/>
  <c r="BI262" i="2"/>
  <c r="BJ262" i="2"/>
  <c r="BL262" i="2"/>
  <c r="BM262" i="2"/>
  <c r="BN262" i="2"/>
  <c r="BO262" i="2"/>
  <c r="BP262" i="2"/>
  <c r="BQ262" i="2"/>
  <c r="BR262" i="2"/>
  <c r="BS262" i="2"/>
  <c r="BT262" i="2"/>
  <c r="BU262" i="2"/>
  <c r="BW262" i="2"/>
  <c r="BX262" i="2" s="1"/>
  <c r="AZ262" i="2"/>
  <c r="BA262" i="2" s="1"/>
  <c r="BB262" i="2" s="1"/>
  <c r="E263" i="2"/>
  <c r="J263" i="2"/>
  <c r="K263" i="2"/>
  <c r="V263" i="2"/>
  <c r="AG263" i="2"/>
  <c r="AI264" i="4" s="1"/>
  <c r="AV263" i="2"/>
  <c r="AY263" i="2"/>
  <c r="BF263" i="2"/>
  <c r="BG263" i="2"/>
  <c r="BH263" i="2"/>
  <c r="BI263" i="2"/>
  <c r="BJ263" i="2"/>
  <c r="BL263" i="2"/>
  <c r="BM263" i="2"/>
  <c r="BN263" i="2"/>
  <c r="BO263" i="2"/>
  <c r="BP263" i="2"/>
  <c r="BQ263" i="2"/>
  <c r="BR263" i="2"/>
  <c r="BS263" i="2"/>
  <c r="BT263" i="2"/>
  <c r="BU263" i="2"/>
  <c r="BW263" i="2"/>
  <c r="BX263" i="2" s="1"/>
  <c r="E264" i="2"/>
  <c r="J264" i="2"/>
  <c r="K264" i="2"/>
  <c r="V264" i="2"/>
  <c r="AH265" i="4" s="1"/>
  <c r="AG264" i="2"/>
  <c r="AI265" i="4" s="1"/>
  <c r="AV264" i="2"/>
  <c r="AY264" i="2"/>
  <c r="BF264" i="2"/>
  <c r="BG264" i="2"/>
  <c r="BH264" i="2"/>
  <c r="BI264" i="2"/>
  <c r="BJ264" i="2"/>
  <c r="BL264" i="2"/>
  <c r="BM264" i="2"/>
  <c r="BN264" i="2"/>
  <c r="BO264" i="2"/>
  <c r="BP264" i="2"/>
  <c r="BQ264" i="2"/>
  <c r="BR264" i="2"/>
  <c r="BS264" i="2"/>
  <c r="BT264" i="2"/>
  <c r="BU264" i="2"/>
  <c r="BW264" i="2"/>
  <c r="BX264" i="2" s="1"/>
  <c r="CD264" i="2"/>
  <c r="E265" i="2"/>
  <c r="J265" i="2"/>
  <c r="K265" i="2"/>
  <c r="V265" i="2"/>
  <c r="AG265" i="2"/>
  <c r="AI266" i="4" s="1"/>
  <c r="AV265" i="2"/>
  <c r="AY265" i="2"/>
  <c r="BF265" i="2"/>
  <c r="BG265" i="2"/>
  <c r="BH265" i="2"/>
  <c r="BI265" i="2"/>
  <c r="BJ265" i="2"/>
  <c r="BL265" i="2"/>
  <c r="BM265" i="2"/>
  <c r="BN265" i="2"/>
  <c r="BO265" i="2"/>
  <c r="BP265" i="2"/>
  <c r="BQ265" i="2"/>
  <c r="BR265" i="2"/>
  <c r="BS265" i="2"/>
  <c r="BT265" i="2"/>
  <c r="BU265" i="2"/>
  <c r="BW265" i="2"/>
  <c r="BX265" i="2" s="1"/>
  <c r="CD265" i="2"/>
  <c r="E266" i="2"/>
  <c r="J266" i="2"/>
  <c r="K266" i="2"/>
  <c r="V266" i="2"/>
  <c r="AH267" i="4" s="1"/>
  <c r="AG266" i="2"/>
  <c r="AV266" i="2"/>
  <c r="AY266" i="2"/>
  <c r="BF266" i="2"/>
  <c r="BG266" i="2"/>
  <c r="BH266" i="2"/>
  <c r="BI266" i="2"/>
  <c r="BJ266" i="2"/>
  <c r="BL266" i="2"/>
  <c r="BM266" i="2"/>
  <c r="BN266" i="2"/>
  <c r="BO266" i="2"/>
  <c r="BP266" i="2"/>
  <c r="BQ266" i="2"/>
  <c r="BR266" i="2"/>
  <c r="BS266" i="2"/>
  <c r="BT266" i="2"/>
  <c r="BU266" i="2"/>
  <c r="BW266" i="2"/>
  <c r="BX266" i="2" s="1"/>
  <c r="AZ266" i="2"/>
  <c r="BA266" i="2" s="1"/>
  <c r="BB266" i="2" s="1"/>
  <c r="E267" i="2"/>
  <c r="J267" i="2"/>
  <c r="K267" i="2"/>
  <c r="V267" i="2"/>
  <c r="AG267" i="2"/>
  <c r="AV267" i="2"/>
  <c r="AY267" i="2"/>
  <c r="BF267" i="2"/>
  <c r="BG267" i="2"/>
  <c r="BH267" i="2"/>
  <c r="BI267" i="2"/>
  <c r="BJ267" i="2"/>
  <c r="BL267" i="2"/>
  <c r="BM267" i="2"/>
  <c r="BN267" i="2"/>
  <c r="BO267" i="2"/>
  <c r="BP267" i="2"/>
  <c r="BQ267" i="2"/>
  <c r="BR267" i="2"/>
  <c r="BS267" i="2"/>
  <c r="BT267" i="2"/>
  <c r="BU267" i="2"/>
  <c r="BW267" i="2"/>
  <c r="BX267" i="2" s="1"/>
  <c r="E268" i="2"/>
  <c r="J268" i="2"/>
  <c r="K268" i="2"/>
  <c r="V268" i="2"/>
  <c r="AH269" i="4" s="1"/>
  <c r="AG268" i="2"/>
  <c r="AI269" i="4" s="1"/>
  <c r="AV268" i="2"/>
  <c r="AY268" i="2"/>
  <c r="BF268" i="2"/>
  <c r="BG268" i="2"/>
  <c r="BH268" i="2"/>
  <c r="BI268" i="2"/>
  <c r="BJ268" i="2"/>
  <c r="BL268" i="2"/>
  <c r="BM268" i="2"/>
  <c r="BN268" i="2"/>
  <c r="BO268" i="2"/>
  <c r="BP268" i="2"/>
  <c r="BQ268" i="2"/>
  <c r="BR268" i="2"/>
  <c r="BS268" i="2"/>
  <c r="BT268" i="2"/>
  <c r="BU268" i="2"/>
  <c r="BW268" i="2"/>
  <c r="BX268" i="2" s="1"/>
  <c r="CD268" i="2"/>
  <c r="E269" i="2"/>
  <c r="J269" i="2"/>
  <c r="K269" i="2"/>
  <c r="V269" i="2"/>
  <c r="AG269" i="2"/>
  <c r="AI270" i="4" s="1"/>
  <c r="AV269" i="2"/>
  <c r="AY269" i="2"/>
  <c r="BF269" i="2"/>
  <c r="BG269" i="2"/>
  <c r="BH269" i="2"/>
  <c r="BI269" i="2"/>
  <c r="BJ269" i="2"/>
  <c r="BL269" i="2"/>
  <c r="BM269" i="2"/>
  <c r="BN269" i="2"/>
  <c r="BO269" i="2"/>
  <c r="BP269" i="2"/>
  <c r="BQ269" i="2"/>
  <c r="BR269" i="2"/>
  <c r="BS269" i="2"/>
  <c r="BT269" i="2"/>
  <c r="BU269" i="2"/>
  <c r="BW269" i="2"/>
  <c r="BX269" i="2" s="1"/>
  <c r="CD269" i="2"/>
  <c r="E270" i="2"/>
  <c r="J270" i="2"/>
  <c r="K270" i="2"/>
  <c r="V270" i="2"/>
  <c r="AH271" i="4" s="1"/>
  <c r="AG270" i="2"/>
  <c r="AI271" i="4" s="1"/>
  <c r="AV270" i="2"/>
  <c r="AY270" i="2"/>
  <c r="BF270" i="2"/>
  <c r="BG270" i="2"/>
  <c r="BH270" i="2"/>
  <c r="BI270" i="2"/>
  <c r="BJ270" i="2"/>
  <c r="BL270" i="2"/>
  <c r="BM270" i="2"/>
  <c r="BN270" i="2"/>
  <c r="BO270" i="2"/>
  <c r="BP270" i="2"/>
  <c r="BQ270" i="2"/>
  <c r="BR270" i="2"/>
  <c r="BS270" i="2"/>
  <c r="BT270" i="2"/>
  <c r="BU270" i="2"/>
  <c r="BW270" i="2"/>
  <c r="BX270" i="2" s="1"/>
  <c r="E271" i="2"/>
  <c r="J271" i="2"/>
  <c r="K271" i="2"/>
  <c r="V271" i="2"/>
  <c r="AH272" i="4" s="1"/>
  <c r="AG271" i="2"/>
  <c r="AI272" i="4" s="1"/>
  <c r="AV271" i="2"/>
  <c r="AY271" i="2"/>
  <c r="BF271" i="2"/>
  <c r="BG271" i="2"/>
  <c r="BH271" i="2"/>
  <c r="BI271" i="2"/>
  <c r="BJ271" i="2"/>
  <c r="BL271" i="2"/>
  <c r="BM271" i="2"/>
  <c r="BN271" i="2"/>
  <c r="BO271" i="2"/>
  <c r="BP271" i="2"/>
  <c r="BQ271" i="2"/>
  <c r="BR271" i="2"/>
  <c r="BS271" i="2"/>
  <c r="BT271" i="2"/>
  <c r="BU271" i="2"/>
  <c r="BW271" i="2"/>
  <c r="BX271" i="2" s="1"/>
  <c r="E272" i="2"/>
  <c r="J272" i="2"/>
  <c r="K272" i="2"/>
  <c r="V272" i="2"/>
  <c r="AG272" i="2"/>
  <c r="AI273" i="4" s="1"/>
  <c r="AV272" i="2"/>
  <c r="AY272" i="2"/>
  <c r="BF272" i="2"/>
  <c r="BG272" i="2"/>
  <c r="BH272" i="2"/>
  <c r="BI272" i="2"/>
  <c r="BJ272" i="2"/>
  <c r="BL272" i="2"/>
  <c r="BM272" i="2"/>
  <c r="BN272" i="2"/>
  <c r="BO272" i="2"/>
  <c r="BP272" i="2"/>
  <c r="BQ272" i="2"/>
  <c r="BR272" i="2"/>
  <c r="BS272" i="2"/>
  <c r="BT272" i="2"/>
  <c r="BU272" i="2"/>
  <c r="BW272" i="2"/>
  <c r="BX272" i="2" s="1"/>
  <c r="CD272" i="2"/>
  <c r="E273" i="2"/>
  <c r="J273" i="2"/>
  <c r="K273" i="2"/>
  <c r="V273" i="2"/>
  <c r="AG273" i="2"/>
  <c r="AI274" i="4" s="1"/>
  <c r="AV273" i="2"/>
  <c r="AY273" i="2"/>
  <c r="BF273" i="2"/>
  <c r="BG273" i="2"/>
  <c r="BH273" i="2"/>
  <c r="BI273" i="2"/>
  <c r="BJ273" i="2"/>
  <c r="BL273" i="2"/>
  <c r="BM273" i="2"/>
  <c r="BN273" i="2"/>
  <c r="BO273" i="2"/>
  <c r="BP273" i="2"/>
  <c r="BQ273" i="2"/>
  <c r="BR273" i="2"/>
  <c r="BS273" i="2"/>
  <c r="BT273" i="2"/>
  <c r="BU273" i="2"/>
  <c r="BW273" i="2"/>
  <c r="BX273" i="2" s="1"/>
  <c r="CD273" i="2"/>
  <c r="E274" i="2"/>
  <c r="J274" i="2"/>
  <c r="K274" i="2"/>
  <c r="V274" i="2"/>
  <c r="AG274" i="2"/>
  <c r="AI275" i="4" s="1"/>
  <c r="AV274" i="2"/>
  <c r="AY274" i="2"/>
  <c r="BF274" i="2"/>
  <c r="BG274" i="2"/>
  <c r="BH274" i="2"/>
  <c r="BI274" i="2"/>
  <c r="BJ274" i="2"/>
  <c r="BL274" i="2"/>
  <c r="BM274" i="2"/>
  <c r="BN274" i="2"/>
  <c r="BO274" i="2"/>
  <c r="BP274" i="2"/>
  <c r="BQ274" i="2"/>
  <c r="BR274" i="2"/>
  <c r="BS274" i="2"/>
  <c r="BT274" i="2"/>
  <c r="BU274" i="2"/>
  <c r="BW274" i="2"/>
  <c r="BX274" i="2" s="1"/>
  <c r="E275" i="2"/>
  <c r="J275" i="2"/>
  <c r="K275" i="2"/>
  <c r="V275" i="2"/>
  <c r="AG275" i="2"/>
  <c r="AV275" i="2"/>
  <c r="AY275" i="2"/>
  <c r="BF275" i="2"/>
  <c r="BG275" i="2"/>
  <c r="BH275" i="2"/>
  <c r="BI275" i="2"/>
  <c r="BJ275" i="2"/>
  <c r="BL275" i="2"/>
  <c r="BM275" i="2"/>
  <c r="BN275" i="2"/>
  <c r="BO275" i="2"/>
  <c r="BP275" i="2"/>
  <c r="BQ275" i="2"/>
  <c r="BR275" i="2"/>
  <c r="BS275" i="2"/>
  <c r="BT275" i="2"/>
  <c r="BU275" i="2"/>
  <c r="BW275" i="2"/>
  <c r="BX275" i="2" s="1"/>
  <c r="E276" i="2"/>
  <c r="J276" i="2"/>
  <c r="K276" i="2"/>
  <c r="V276" i="2"/>
  <c r="AH277" i="4" s="1"/>
  <c r="AG276" i="2"/>
  <c r="AI277" i="4" s="1"/>
  <c r="AV276" i="2"/>
  <c r="AY276" i="2"/>
  <c r="BF276" i="2"/>
  <c r="BG276" i="2"/>
  <c r="BH276" i="2"/>
  <c r="BI276" i="2"/>
  <c r="BJ276" i="2"/>
  <c r="BL276" i="2"/>
  <c r="BM276" i="2"/>
  <c r="BN276" i="2"/>
  <c r="BO276" i="2"/>
  <c r="BP276" i="2"/>
  <c r="BQ276" i="2"/>
  <c r="BR276" i="2"/>
  <c r="BS276" i="2"/>
  <c r="BT276" i="2"/>
  <c r="BU276" i="2"/>
  <c r="BW276" i="2"/>
  <c r="BX276" i="2" s="1"/>
  <c r="E277" i="2"/>
  <c r="J277" i="2"/>
  <c r="K277" i="2"/>
  <c r="V277" i="2"/>
  <c r="AH278" i="4" s="1"/>
  <c r="AG277" i="2"/>
  <c r="AI278" i="4" s="1"/>
  <c r="AV277" i="2"/>
  <c r="AY277" i="2"/>
  <c r="BF277" i="2"/>
  <c r="BG277" i="2"/>
  <c r="BH277" i="2"/>
  <c r="BI277" i="2"/>
  <c r="BJ277" i="2"/>
  <c r="BL277" i="2"/>
  <c r="BM277" i="2"/>
  <c r="BN277" i="2"/>
  <c r="BO277" i="2"/>
  <c r="BP277" i="2"/>
  <c r="BQ277" i="2"/>
  <c r="BR277" i="2"/>
  <c r="BS277" i="2"/>
  <c r="BT277" i="2"/>
  <c r="BU277" i="2"/>
  <c r="BW277" i="2"/>
  <c r="BX277" i="2" s="1"/>
  <c r="CD277" i="2"/>
  <c r="E278" i="2"/>
  <c r="J278" i="2"/>
  <c r="K278" i="2"/>
  <c r="V278" i="2"/>
  <c r="AH279" i="4" s="1"/>
  <c r="AG278" i="2"/>
  <c r="AI279" i="4" s="1"/>
  <c r="AV278" i="2"/>
  <c r="AY278" i="2"/>
  <c r="BF278" i="2"/>
  <c r="BG278" i="2"/>
  <c r="BH278" i="2"/>
  <c r="BI278" i="2"/>
  <c r="BJ278" i="2"/>
  <c r="BL278" i="2"/>
  <c r="BM278" i="2"/>
  <c r="BN278" i="2"/>
  <c r="BO278" i="2"/>
  <c r="BP278" i="2"/>
  <c r="BQ278" i="2"/>
  <c r="BR278" i="2"/>
  <c r="BS278" i="2"/>
  <c r="BT278" i="2"/>
  <c r="BU278" i="2"/>
  <c r="BW278" i="2"/>
  <c r="BX278" i="2" s="1"/>
  <c r="AZ278" i="2"/>
  <c r="BA278" i="2" s="1"/>
  <c r="BB278" i="2" s="1"/>
  <c r="E279" i="2"/>
  <c r="J279" i="2"/>
  <c r="K279" i="2"/>
  <c r="V279" i="2"/>
  <c r="AG279" i="2"/>
  <c r="AI280" i="4" s="1"/>
  <c r="AV279" i="2"/>
  <c r="AY279" i="2"/>
  <c r="BF279" i="2"/>
  <c r="BG279" i="2"/>
  <c r="BH279" i="2"/>
  <c r="BI279" i="2"/>
  <c r="BJ279" i="2"/>
  <c r="BL279" i="2"/>
  <c r="BM279" i="2"/>
  <c r="BN279" i="2"/>
  <c r="BO279" i="2"/>
  <c r="BP279" i="2"/>
  <c r="BQ279" i="2"/>
  <c r="BR279" i="2"/>
  <c r="BS279" i="2"/>
  <c r="BT279" i="2"/>
  <c r="BU279" i="2"/>
  <c r="BW279" i="2"/>
  <c r="BX279" i="2" s="1"/>
  <c r="E280" i="2"/>
  <c r="J280" i="2"/>
  <c r="K280" i="2"/>
  <c r="V280" i="2"/>
  <c r="AG280" i="2"/>
  <c r="AI281" i="4" s="1"/>
  <c r="AV280" i="2"/>
  <c r="AY280" i="2"/>
  <c r="BF280" i="2"/>
  <c r="BG280" i="2"/>
  <c r="BH280" i="2"/>
  <c r="BI280" i="2"/>
  <c r="BJ280" i="2"/>
  <c r="BL280" i="2"/>
  <c r="BM280" i="2"/>
  <c r="BN280" i="2"/>
  <c r="BO280" i="2"/>
  <c r="BP280" i="2"/>
  <c r="BQ280" i="2"/>
  <c r="BR280" i="2"/>
  <c r="BS280" i="2"/>
  <c r="BT280" i="2"/>
  <c r="BU280" i="2"/>
  <c r="BW280" i="2"/>
  <c r="BX280" i="2" s="1"/>
  <c r="CD280" i="2"/>
  <c r="E281" i="2"/>
  <c r="J281" i="2"/>
  <c r="K281" i="2"/>
  <c r="V281" i="2"/>
  <c r="AH282" i="4" s="1"/>
  <c r="AG281" i="2"/>
  <c r="AI282" i="4" s="1"/>
  <c r="AV281" i="2"/>
  <c r="AY281" i="2"/>
  <c r="BF281" i="2"/>
  <c r="BG281" i="2"/>
  <c r="BH281" i="2"/>
  <c r="BI281" i="2"/>
  <c r="BJ281" i="2"/>
  <c r="BL281" i="2"/>
  <c r="BM281" i="2"/>
  <c r="BN281" i="2"/>
  <c r="BO281" i="2"/>
  <c r="BP281" i="2"/>
  <c r="BQ281" i="2"/>
  <c r="BR281" i="2"/>
  <c r="BS281" i="2"/>
  <c r="BT281" i="2"/>
  <c r="BU281" i="2"/>
  <c r="BW281" i="2"/>
  <c r="BX281" i="2" s="1"/>
  <c r="E282" i="2"/>
  <c r="J282" i="2"/>
  <c r="K282" i="2"/>
  <c r="V282" i="2"/>
  <c r="AG282" i="2"/>
  <c r="AV282" i="2"/>
  <c r="AY282" i="2"/>
  <c r="BF282" i="2"/>
  <c r="BG282" i="2"/>
  <c r="BH282" i="2"/>
  <c r="BI282" i="2"/>
  <c r="BJ282" i="2"/>
  <c r="BL282" i="2"/>
  <c r="BM282" i="2"/>
  <c r="BN282" i="2"/>
  <c r="BO282" i="2"/>
  <c r="BP282" i="2"/>
  <c r="BQ282" i="2"/>
  <c r="BR282" i="2"/>
  <c r="BS282" i="2"/>
  <c r="BT282" i="2"/>
  <c r="BU282" i="2"/>
  <c r="BW282" i="2"/>
  <c r="BX282" i="2" s="1"/>
  <c r="AZ282" i="2"/>
  <c r="BA282" i="2" s="1"/>
  <c r="BB282" i="2" s="1"/>
  <c r="E283" i="2"/>
  <c r="J283" i="2"/>
  <c r="K283" i="2"/>
  <c r="V283" i="2"/>
  <c r="AH284" i="4" s="1"/>
  <c r="AG283" i="2"/>
  <c r="AI284" i="4" s="1"/>
  <c r="AV283" i="2"/>
  <c r="AY283" i="2"/>
  <c r="BF283" i="2"/>
  <c r="BG283" i="2"/>
  <c r="BH283" i="2"/>
  <c r="BI283" i="2"/>
  <c r="BJ283" i="2"/>
  <c r="BL283" i="2"/>
  <c r="BM283" i="2"/>
  <c r="BN283" i="2"/>
  <c r="BO283" i="2"/>
  <c r="BP283" i="2"/>
  <c r="BQ283" i="2"/>
  <c r="BR283" i="2"/>
  <c r="BS283" i="2"/>
  <c r="BT283" i="2"/>
  <c r="BU283" i="2"/>
  <c r="BW283" i="2"/>
  <c r="BX283" i="2" s="1"/>
  <c r="E284" i="2"/>
  <c r="J284" i="2"/>
  <c r="K284" i="2"/>
  <c r="V284" i="2"/>
  <c r="AH285" i="4" s="1"/>
  <c r="AG284" i="2"/>
  <c r="AI285" i="4" s="1"/>
  <c r="AV284" i="2"/>
  <c r="AY284" i="2"/>
  <c r="BF284" i="2"/>
  <c r="BG284" i="2"/>
  <c r="BH284" i="2"/>
  <c r="BI284" i="2"/>
  <c r="BJ284" i="2"/>
  <c r="BL284" i="2"/>
  <c r="BM284" i="2"/>
  <c r="BN284" i="2"/>
  <c r="BO284" i="2"/>
  <c r="BP284" i="2"/>
  <c r="BQ284" i="2"/>
  <c r="BR284" i="2"/>
  <c r="BS284" i="2"/>
  <c r="BT284" i="2"/>
  <c r="BU284" i="2"/>
  <c r="BW284" i="2"/>
  <c r="BX284" i="2" s="1"/>
  <c r="CD284" i="2"/>
  <c r="E285" i="2"/>
  <c r="J285" i="2"/>
  <c r="K285" i="2"/>
  <c r="V285" i="2"/>
  <c r="AH286" i="4" s="1"/>
  <c r="AG285" i="2"/>
  <c r="AI286" i="4" s="1"/>
  <c r="AV285" i="2"/>
  <c r="AY285" i="2"/>
  <c r="BF285" i="2"/>
  <c r="BG285" i="2"/>
  <c r="BH285" i="2"/>
  <c r="BI285" i="2"/>
  <c r="BJ285" i="2"/>
  <c r="BL285" i="2"/>
  <c r="BM285" i="2"/>
  <c r="BN285" i="2"/>
  <c r="BO285" i="2"/>
  <c r="BP285" i="2"/>
  <c r="BQ285" i="2"/>
  <c r="BR285" i="2"/>
  <c r="BS285" i="2"/>
  <c r="BT285" i="2"/>
  <c r="BU285" i="2"/>
  <c r="BW285" i="2"/>
  <c r="BX285" i="2" s="1"/>
  <c r="E286" i="2"/>
  <c r="J286" i="2"/>
  <c r="K286" i="2"/>
  <c r="V286" i="2"/>
  <c r="AH287" i="4" s="1"/>
  <c r="AG286" i="2"/>
  <c r="AI287" i="4" s="1"/>
  <c r="AV286" i="2"/>
  <c r="AY286" i="2"/>
  <c r="BF286" i="2"/>
  <c r="BG286" i="2"/>
  <c r="BH286" i="2"/>
  <c r="BI286" i="2"/>
  <c r="BJ286" i="2"/>
  <c r="BL286" i="2"/>
  <c r="BM286" i="2"/>
  <c r="BN286" i="2"/>
  <c r="BO286" i="2"/>
  <c r="BP286" i="2"/>
  <c r="BQ286" i="2"/>
  <c r="BR286" i="2"/>
  <c r="BS286" i="2"/>
  <c r="BT286" i="2"/>
  <c r="BU286" i="2"/>
  <c r="BW286" i="2"/>
  <c r="BX286" i="2" s="1"/>
  <c r="E287" i="2"/>
  <c r="J287" i="2"/>
  <c r="K287" i="2"/>
  <c r="V287" i="2"/>
  <c r="AG287" i="2"/>
  <c r="AI288" i="4" s="1"/>
  <c r="AV287" i="2"/>
  <c r="AY287" i="2"/>
  <c r="BF287" i="2"/>
  <c r="BG287" i="2"/>
  <c r="BH287" i="2"/>
  <c r="BI287" i="2"/>
  <c r="BJ287" i="2"/>
  <c r="BL287" i="2"/>
  <c r="BM287" i="2"/>
  <c r="BN287" i="2"/>
  <c r="BO287" i="2"/>
  <c r="BP287" i="2"/>
  <c r="BQ287" i="2"/>
  <c r="BR287" i="2"/>
  <c r="BS287" i="2"/>
  <c r="BT287" i="2"/>
  <c r="BU287" i="2"/>
  <c r="BW287" i="2"/>
  <c r="BX287" i="2" s="1"/>
  <c r="E288" i="2"/>
  <c r="J288" i="2"/>
  <c r="K288" i="2"/>
  <c r="V288" i="2"/>
  <c r="AH289" i="4" s="1"/>
  <c r="AG288" i="2"/>
  <c r="AV288" i="2"/>
  <c r="AY288" i="2"/>
  <c r="BF288" i="2"/>
  <c r="BG288" i="2"/>
  <c r="BH288" i="2"/>
  <c r="BI288" i="2"/>
  <c r="BJ288" i="2"/>
  <c r="BL288" i="2"/>
  <c r="BM288" i="2"/>
  <c r="BN288" i="2"/>
  <c r="BO288" i="2"/>
  <c r="BP288" i="2"/>
  <c r="BQ288" i="2"/>
  <c r="BR288" i="2"/>
  <c r="BS288" i="2"/>
  <c r="BT288" i="2"/>
  <c r="BU288" i="2"/>
  <c r="BW288" i="2"/>
  <c r="BX288" i="2" s="1"/>
  <c r="AZ288" i="2"/>
  <c r="BA288" i="2" s="1"/>
  <c r="BB288" i="2" s="1"/>
  <c r="E289" i="2"/>
  <c r="J289" i="2"/>
  <c r="K289" i="2"/>
  <c r="V289" i="2"/>
  <c r="AG289" i="2"/>
  <c r="AI290" i="4" s="1"/>
  <c r="AV289" i="2"/>
  <c r="AY289" i="2"/>
  <c r="BF289" i="2"/>
  <c r="BG289" i="2"/>
  <c r="BH289" i="2"/>
  <c r="BI289" i="2"/>
  <c r="BJ289" i="2"/>
  <c r="BL289" i="2"/>
  <c r="BM289" i="2"/>
  <c r="BN289" i="2"/>
  <c r="BO289" i="2"/>
  <c r="BP289" i="2"/>
  <c r="BQ289" i="2"/>
  <c r="BR289" i="2"/>
  <c r="BS289" i="2"/>
  <c r="BT289" i="2"/>
  <c r="BU289" i="2"/>
  <c r="BW289" i="2"/>
  <c r="BX289" i="2" s="1"/>
  <c r="AZ289" i="2"/>
  <c r="BA289" i="2" s="1"/>
  <c r="BB289" i="2" s="1"/>
  <c r="E290" i="2"/>
  <c r="J290" i="2"/>
  <c r="K290" i="2"/>
  <c r="V290" i="2"/>
  <c r="AG290" i="2"/>
  <c r="AV290" i="2"/>
  <c r="AY290" i="2"/>
  <c r="BF290" i="2"/>
  <c r="BG290" i="2"/>
  <c r="BH290" i="2"/>
  <c r="BI290" i="2"/>
  <c r="BJ290" i="2"/>
  <c r="BL290" i="2"/>
  <c r="BM290" i="2"/>
  <c r="BN290" i="2"/>
  <c r="BO290" i="2"/>
  <c r="BP290" i="2"/>
  <c r="BQ290" i="2"/>
  <c r="BR290" i="2"/>
  <c r="BS290" i="2"/>
  <c r="BT290" i="2"/>
  <c r="BU290" i="2"/>
  <c r="BW290" i="2"/>
  <c r="BX290" i="2" s="1"/>
  <c r="E291" i="2"/>
  <c r="J291" i="2"/>
  <c r="K291" i="2"/>
  <c r="V291" i="2"/>
  <c r="AH292" i="4" s="1"/>
  <c r="AG291" i="2"/>
  <c r="AV291" i="2"/>
  <c r="AY291" i="2"/>
  <c r="BF291" i="2"/>
  <c r="BG291" i="2"/>
  <c r="BH291" i="2"/>
  <c r="BI291" i="2"/>
  <c r="BJ291" i="2"/>
  <c r="BL291" i="2"/>
  <c r="BM291" i="2"/>
  <c r="BN291" i="2"/>
  <c r="BO291" i="2"/>
  <c r="BP291" i="2"/>
  <c r="BQ291" i="2"/>
  <c r="BR291" i="2"/>
  <c r="BS291" i="2"/>
  <c r="BT291" i="2"/>
  <c r="BU291" i="2"/>
  <c r="BW291" i="2"/>
  <c r="BX291" i="2" s="1"/>
  <c r="E292" i="2"/>
  <c r="J292" i="2"/>
  <c r="K292" i="2"/>
  <c r="V292" i="2"/>
  <c r="AH293" i="4" s="1"/>
  <c r="AG292" i="2"/>
  <c r="AV292" i="2"/>
  <c r="AY292" i="2"/>
  <c r="BF292" i="2"/>
  <c r="BG292" i="2"/>
  <c r="BH292" i="2"/>
  <c r="BI292" i="2"/>
  <c r="BJ292" i="2"/>
  <c r="BL292" i="2"/>
  <c r="BM292" i="2"/>
  <c r="BN292" i="2"/>
  <c r="BO292" i="2"/>
  <c r="BP292" i="2"/>
  <c r="BQ292" i="2"/>
  <c r="BR292" i="2"/>
  <c r="BS292" i="2"/>
  <c r="BT292" i="2"/>
  <c r="BU292" i="2"/>
  <c r="BW292" i="2"/>
  <c r="BX292" i="2" s="1"/>
  <c r="E293" i="2"/>
  <c r="J293" i="2"/>
  <c r="K293" i="2"/>
  <c r="V293" i="2"/>
  <c r="AG293" i="2"/>
  <c r="AI294" i="4" s="1"/>
  <c r="AV293" i="2"/>
  <c r="AY293" i="2"/>
  <c r="BF293" i="2"/>
  <c r="BG293" i="2"/>
  <c r="BH293" i="2"/>
  <c r="BI293" i="2"/>
  <c r="BJ293" i="2"/>
  <c r="BL293" i="2"/>
  <c r="BM293" i="2"/>
  <c r="BN293" i="2"/>
  <c r="BO293" i="2"/>
  <c r="BP293" i="2"/>
  <c r="BQ293" i="2"/>
  <c r="BR293" i="2"/>
  <c r="BS293" i="2"/>
  <c r="BT293" i="2"/>
  <c r="BU293" i="2"/>
  <c r="BW293" i="2"/>
  <c r="BX293" i="2" s="1"/>
  <c r="AZ293" i="2"/>
  <c r="BA293" i="2" s="1"/>
  <c r="BB293" i="2" s="1"/>
  <c r="E294" i="2"/>
  <c r="J294" i="2"/>
  <c r="K294" i="2"/>
  <c r="V294" i="2"/>
  <c r="AH295" i="4" s="1"/>
  <c r="AG294" i="2"/>
  <c r="AI295" i="4" s="1"/>
  <c r="AV294" i="2"/>
  <c r="AY294" i="2"/>
  <c r="BF294" i="2"/>
  <c r="BG294" i="2"/>
  <c r="BH294" i="2"/>
  <c r="BI294" i="2"/>
  <c r="BJ294" i="2"/>
  <c r="BL294" i="2"/>
  <c r="BM294" i="2"/>
  <c r="BN294" i="2"/>
  <c r="BO294" i="2"/>
  <c r="BP294" i="2"/>
  <c r="BQ294" i="2"/>
  <c r="BR294" i="2"/>
  <c r="BS294" i="2"/>
  <c r="BT294" i="2"/>
  <c r="BU294" i="2"/>
  <c r="BW294" i="2"/>
  <c r="BX294" i="2" s="1"/>
  <c r="AZ294" i="2"/>
  <c r="BA294" i="2" s="1"/>
  <c r="BB294" i="2" s="1"/>
  <c r="E295" i="2"/>
  <c r="J295" i="2"/>
  <c r="K295" i="2"/>
  <c r="V295" i="2"/>
  <c r="AG295" i="2"/>
  <c r="AI296" i="4" s="1"/>
  <c r="AV295" i="2"/>
  <c r="AY295" i="2"/>
  <c r="BF295" i="2"/>
  <c r="BG295" i="2"/>
  <c r="BH295" i="2"/>
  <c r="BI295" i="2"/>
  <c r="BJ295" i="2"/>
  <c r="BL295" i="2"/>
  <c r="BM295" i="2"/>
  <c r="BN295" i="2"/>
  <c r="BO295" i="2"/>
  <c r="BP295" i="2"/>
  <c r="BQ295" i="2"/>
  <c r="BR295" i="2"/>
  <c r="BS295" i="2"/>
  <c r="BT295" i="2"/>
  <c r="BU295" i="2"/>
  <c r="BW295" i="2"/>
  <c r="BX295" i="2" s="1"/>
  <c r="CD295" i="2"/>
  <c r="E296" i="2"/>
  <c r="J296" i="2"/>
  <c r="K296" i="2"/>
  <c r="V296" i="2"/>
  <c r="AH297" i="4" s="1"/>
  <c r="AG296" i="2"/>
  <c r="AI297" i="4" s="1"/>
  <c r="AV296" i="2"/>
  <c r="AY296" i="2"/>
  <c r="BF296" i="2"/>
  <c r="BG296" i="2"/>
  <c r="BH296" i="2"/>
  <c r="BI296" i="2"/>
  <c r="BJ296" i="2"/>
  <c r="BL296" i="2"/>
  <c r="BM296" i="2"/>
  <c r="BN296" i="2"/>
  <c r="BO296" i="2"/>
  <c r="BP296" i="2"/>
  <c r="BQ296" i="2"/>
  <c r="BR296" i="2"/>
  <c r="BS296" i="2"/>
  <c r="BT296" i="2"/>
  <c r="BU296" i="2"/>
  <c r="BW296" i="2"/>
  <c r="BX296" i="2" s="1"/>
  <c r="E297" i="2"/>
  <c r="J297" i="2"/>
  <c r="K297" i="2"/>
  <c r="V297" i="2"/>
  <c r="AH298" i="4" s="1"/>
  <c r="AG297" i="2"/>
  <c r="AI298" i="4" s="1"/>
  <c r="AV297" i="2"/>
  <c r="AY297" i="2"/>
  <c r="BF297" i="2"/>
  <c r="BG297" i="2"/>
  <c r="BH297" i="2"/>
  <c r="BI297" i="2"/>
  <c r="BJ297" i="2"/>
  <c r="BL297" i="2"/>
  <c r="BM297" i="2"/>
  <c r="BN297" i="2"/>
  <c r="BO297" i="2"/>
  <c r="BP297" i="2"/>
  <c r="BQ297" i="2"/>
  <c r="BR297" i="2"/>
  <c r="BS297" i="2"/>
  <c r="BT297" i="2"/>
  <c r="BU297" i="2"/>
  <c r="BW297" i="2"/>
  <c r="BX297" i="2" s="1"/>
  <c r="E298" i="2"/>
  <c r="J298" i="2"/>
  <c r="K298" i="2"/>
  <c r="V298" i="2"/>
  <c r="AH299" i="4" s="1"/>
  <c r="AG298" i="2"/>
  <c r="AV298" i="2"/>
  <c r="AY298" i="2"/>
  <c r="BF298" i="2"/>
  <c r="BG298" i="2"/>
  <c r="BH298" i="2"/>
  <c r="BI298" i="2"/>
  <c r="BJ298" i="2"/>
  <c r="BL298" i="2"/>
  <c r="BM298" i="2"/>
  <c r="BN298" i="2"/>
  <c r="BO298" i="2"/>
  <c r="BP298" i="2"/>
  <c r="BQ298" i="2"/>
  <c r="BR298" i="2"/>
  <c r="BS298" i="2"/>
  <c r="BT298" i="2"/>
  <c r="BU298" i="2"/>
  <c r="BW298" i="2"/>
  <c r="BX298" i="2" s="1"/>
  <c r="AZ298" i="2"/>
  <c r="BA298" i="2" s="1"/>
  <c r="BB298" i="2" s="1"/>
  <c r="E299" i="2"/>
  <c r="J299" i="2"/>
  <c r="K299" i="2"/>
  <c r="V299" i="2"/>
  <c r="AG299" i="2"/>
  <c r="AV299" i="2"/>
  <c r="AY299" i="2"/>
  <c r="BF299" i="2"/>
  <c r="BG299" i="2"/>
  <c r="BH299" i="2"/>
  <c r="BI299" i="2"/>
  <c r="BJ299" i="2"/>
  <c r="BL299" i="2"/>
  <c r="BM299" i="2"/>
  <c r="BN299" i="2"/>
  <c r="BO299" i="2"/>
  <c r="BP299" i="2"/>
  <c r="BQ299" i="2"/>
  <c r="BR299" i="2"/>
  <c r="BS299" i="2"/>
  <c r="BT299" i="2"/>
  <c r="BU299" i="2"/>
  <c r="BW299" i="2"/>
  <c r="BX299" i="2" s="1"/>
  <c r="AZ299" i="2"/>
  <c r="BA299" i="2" s="1"/>
  <c r="BB299" i="2" s="1"/>
  <c r="E300" i="2"/>
  <c r="J300" i="2"/>
  <c r="K300" i="2"/>
  <c r="V300" i="2"/>
  <c r="AH301" i="4" s="1"/>
  <c r="AG300" i="2"/>
  <c r="AI301" i="4" s="1"/>
  <c r="AV300" i="2"/>
  <c r="AY300" i="2"/>
  <c r="BF300" i="2"/>
  <c r="BG300" i="2"/>
  <c r="BH300" i="2"/>
  <c r="BI300" i="2"/>
  <c r="BJ300" i="2"/>
  <c r="BL300" i="2"/>
  <c r="BM300" i="2"/>
  <c r="BN300" i="2"/>
  <c r="BO300" i="2"/>
  <c r="BP300" i="2"/>
  <c r="BQ300" i="2"/>
  <c r="BR300" i="2"/>
  <c r="BS300" i="2"/>
  <c r="BT300" i="2"/>
  <c r="BU300" i="2"/>
  <c r="BW300" i="2"/>
  <c r="BX300" i="2" s="1"/>
  <c r="E301" i="2"/>
  <c r="J301" i="2"/>
  <c r="K301" i="2"/>
  <c r="V301" i="2"/>
  <c r="AH302" i="4" s="1"/>
  <c r="AG301" i="2"/>
  <c r="AI302" i="4" s="1"/>
  <c r="AV301" i="2"/>
  <c r="AY301" i="2"/>
  <c r="BF301" i="2"/>
  <c r="BG301" i="2"/>
  <c r="BH301" i="2"/>
  <c r="BI301" i="2"/>
  <c r="BJ301" i="2"/>
  <c r="BL301" i="2"/>
  <c r="BM301" i="2"/>
  <c r="BN301" i="2"/>
  <c r="BO301" i="2"/>
  <c r="BP301" i="2"/>
  <c r="BQ301" i="2"/>
  <c r="BR301" i="2"/>
  <c r="BS301" i="2"/>
  <c r="BT301" i="2"/>
  <c r="BU301" i="2"/>
  <c r="BW301" i="2"/>
  <c r="BX301" i="2" s="1"/>
  <c r="E302" i="2"/>
  <c r="J302" i="2"/>
  <c r="K302" i="2"/>
  <c r="V302" i="2"/>
  <c r="AH303" i="4" s="1"/>
  <c r="AG302" i="2"/>
  <c r="AI303" i="4" s="1"/>
  <c r="AV302" i="2"/>
  <c r="AY302" i="2"/>
  <c r="BF302" i="2"/>
  <c r="BG302" i="2"/>
  <c r="BH302" i="2"/>
  <c r="BI302" i="2"/>
  <c r="BJ302" i="2"/>
  <c r="BL302" i="2"/>
  <c r="BM302" i="2"/>
  <c r="BN302" i="2"/>
  <c r="BO302" i="2"/>
  <c r="BP302" i="2"/>
  <c r="BQ302" i="2"/>
  <c r="BR302" i="2"/>
  <c r="BS302" i="2"/>
  <c r="BT302" i="2"/>
  <c r="BU302" i="2"/>
  <c r="BW302" i="2"/>
  <c r="BX302" i="2" s="1"/>
  <c r="AZ302" i="2"/>
  <c r="BA302" i="2" s="1"/>
  <c r="BB302" i="2" s="1"/>
  <c r="E303" i="2"/>
  <c r="J303" i="2"/>
  <c r="K303" i="2"/>
  <c r="V303" i="2"/>
  <c r="AH304" i="4" s="1"/>
  <c r="AG303" i="2"/>
  <c r="AI304" i="4" s="1"/>
  <c r="AV303" i="2"/>
  <c r="AY303" i="2"/>
  <c r="BF303" i="2"/>
  <c r="BG303" i="2"/>
  <c r="BH303" i="2"/>
  <c r="BI303" i="2"/>
  <c r="BJ303" i="2"/>
  <c r="BL303" i="2"/>
  <c r="BM303" i="2"/>
  <c r="BN303" i="2"/>
  <c r="BO303" i="2"/>
  <c r="BP303" i="2"/>
  <c r="BQ303" i="2"/>
  <c r="BR303" i="2"/>
  <c r="BS303" i="2"/>
  <c r="BT303" i="2"/>
  <c r="BU303" i="2"/>
  <c r="BW303" i="2"/>
  <c r="BX303" i="2" s="1"/>
  <c r="AZ303" i="2"/>
  <c r="BA303" i="2" s="1"/>
  <c r="BB303" i="2" s="1"/>
  <c r="E304" i="2"/>
  <c r="J304" i="2"/>
  <c r="K304" i="2"/>
  <c r="V304" i="2"/>
  <c r="AG304" i="2"/>
  <c r="AI305" i="4" s="1"/>
  <c r="AV304" i="2"/>
  <c r="AY304" i="2"/>
  <c r="BF304" i="2"/>
  <c r="BG304" i="2"/>
  <c r="BH304" i="2"/>
  <c r="BI304" i="2"/>
  <c r="BJ304" i="2"/>
  <c r="BL304" i="2"/>
  <c r="BM304" i="2"/>
  <c r="BN304" i="2"/>
  <c r="BO304" i="2"/>
  <c r="BP304" i="2"/>
  <c r="BQ304" i="2"/>
  <c r="BR304" i="2"/>
  <c r="BS304" i="2"/>
  <c r="BT304" i="2"/>
  <c r="BU304" i="2"/>
  <c r="BW304" i="2"/>
  <c r="BX304" i="2" s="1"/>
  <c r="AZ304" i="2"/>
  <c r="BA304" i="2" s="1"/>
  <c r="BB304" i="2" s="1"/>
  <c r="E305" i="2"/>
  <c r="J305" i="2"/>
  <c r="K305" i="2"/>
  <c r="V305" i="2"/>
  <c r="AH306" i="4" s="1"/>
  <c r="AG305" i="2"/>
  <c r="AI306" i="4" s="1"/>
  <c r="AV305" i="2"/>
  <c r="AY305" i="2"/>
  <c r="BF305" i="2"/>
  <c r="BG305" i="2"/>
  <c r="BH305" i="2"/>
  <c r="BI305" i="2"/>
  <c r="BJ305" i="2"/>
  <c r="BL305" i="2"/>
  <c r="BM305" i="2"/>
  <c r="BN305" i="2"/>
  <c r="BO305" i="2"/>
  <c r="BP305" i="2"/>
  <c r="BQ305" i="2"/>
  <c r="BR305" i="2"/>
  <c r="BS305" i="2"/>
  <c r="BT305" i="2"/>
  <c r="BU305" i="2"/>
  <c r="BW305" i="2"/>
  <c r="BX305" i="2" s="1"/>
  <c r="E306" i="2"/>
  <c r="J306" i="2"/>
  <c r="K306" i="2"/>
  <c r="V306" i="2"/>
  <c r="AG306" i="2"/>
  <c r="AV306" i="2"/>
  <c r="AY306" i="2"/>
  <c r="BF306" i="2"/>
  <c r="BG306" i="2"/>
  <c r="BH306" i="2"/>
  <c r="BI306" i="2"/>
  <c r="BJ306" i="2"/>
  <c r="BL306" i="2"/>
  <c r="BM306" i="2"/>
  <c r="BN306" i="2"/>
  <c r="BO306" i="2"/>
  <c r="BP306" i="2"/>
  <c r="BQ306" i="2"/>
  <c r="BR306" i="2"/>
  <c r="BS306" i="2"/>
  <c r="BT306" i="2"/>
  <c r="BU306" i="2"/>
  <c r="BW306" i="2"/>
  <c r="BX306" i="2" s="1"/>
  <c r="AZ306" i="2"/>
  <c r="BA306" i="2" s="1"/>
  <c r="BB306" i="2" s="1"/>
  <c r="E307" i="2"/>
  <c r="J307" i="2"/>
  <c r="K307" i="2"/>
  <c r="V307" i="2"/>
  <c r="AG307" i="2"/>
  <c r="AV307" i="2"/>
  <c r="AY307" i="2"/>
  <c r="BF307" i="2"/>
  <c r="BG307" i="2"/>
  <c r="BH307" i="2"/>
  <c r="BI307" i="2"/>
  <c r="BJ307" i="2"/>
  <c r="BL307" i="2"/>
  <c r="BM307" i="2"/>
  <c r="BN307" i="2"/>
  <c r="BO307" i="2"/>
  <c r="BP307" i="2"/>
  <c r="BQ307" i="2"/>
  <c r="BR307" i="2"/>
  <c r="BS307" i="2"/>
  <c r="BT307" i="2"/>
  <c r="BU307" i="2"/>
  <c r="BW307" i="2"/>
  <c r="BX307" i="2" s="1"/>
  <c r="AZ307" i="2"/>
  <c r="BA307" i="2" s="1"/>
  <c r="BB307" i="2" s="1"/>
  <c r="E308" i="2"/>
  <c r="J308" i="2"/>
  <c r="K308" i="2"/>
  <c r="V308" i="2"/>
  <c r="AH309" i="4" s="1"/>
  <c r="AG308" i="2"/>
  <c r="AI309" i="4" s="1"/>
  <c r="AV308" i="2"/>
  <c r="AY308" i="2"/>
  <c r="BF308" i="2"/>
  <c r="BG308" i="2"/>
  <c r="BH308" i="2"/>
  <c r="BI308" i="2"/>
  <c r="BJ308" i="2"/>
  <c r="BL308" i="2"/>
  <c r="BM308" i="2"/>
  <c r="BN308" i="2"/>
  <c r="BO308" i="2"/>
  <c r="BP308" i="2"/>
  <c r="BQ308" i="2"/>
  <c r="BR308" i="2"/>
  <c r="BS308" i="2"/>
  <c r="BT308" i="2"/>
  <c r="BU308" i="2"/>
  <c r="BW308" i="2"/>
  <c r="BX308" i="2" s="1"/>
  <c r="AZ308" i="2"/>
  <c r="BA308" i="2" s="1"/>
  <c r="BB308" i="2" s="1"/>
  <c r="E309" i="2"/>
  <c r="J309" i="2"/>
  <c r="K309" i="2"/>
  <c r="V309" i="2"/>
  <c r="AG309" i="2"/>
  <c r="AI310" i="4" s="1"/>
  <c r="AV309" i="2"/>
  <c r="AY309" i="2"/>
  <c r="BF309" i="2"/>
  <c r="BG309" i="2"/>
  <c r="BH309" i="2"/>
  <c r="BI309" i="2"/>
  <c r="BJ309" i="2"/>
  <c r="BL309" i="2"/>
  <c r="BM309" i="2"/>
  <c r="BN309" i="2"/>
  <c r="BO309" i="2"/>
  <c r="BP309" i="2"/>
  <c r="BQ309" i="2"/>
  <c r="BR309" i="2"/>
  <c r="BS309" i="2"/>
  <c r="BT309" i="2"/>
  <c r="BU309" i="2"/>
  <c r="BW309" i="2"/>
  <c r="BX309" i="2" s="1"/>
  <c r="E310" i="2"/>
  <c r="J310" i="2"/>
  <c r="K310" i="2"/>
  <c r="V310" i="2"/>
  <c r="AG310" i="2"/>
  <c r="AV310" i="2"/>
  <c r="AY310" i="2"/>
  <c r="BF310" i="2"/>
  <c r="BG310" i="2"/>
  <c r="BH310" i="2"/>
  <c r="BI310" i="2"/>
  <c r="BJ310" i="2"/>
  <c r="BL310" i="2"/>
  <c r="BM310" i="2"/>
  <c r="BN310" i="2"/>
  <c r="BO310" i="2"/>
  <c r="BP310" i="2"/>
  <c r="BQ310" i="2"/>
  <c r="BR310" i="2"/>
  <c r="BS310" i="2"/>
  <c r="BT310" i="2"/>
  <c r="BU310" i="2"/>
  <c r="BW310" i="2"/>
  <c r="BX310" i="2" s="1"/>
  <c r="AZ310" i="2"/>
  <c r="BA310" i="2" s="1"/>
  <c r="BB310" i="2" s="1"/>
  <c r="E311" i="2"/>
  <c r="J311" i="2"/>
  <c r="K311" i="2"/>
  <c r="V311" i="2"/>
  <c r="AG311" i="2"/>
  <c r="AV311" i="2"/>
  <c r="AY311" i="2"/>
  <c r="BF311" i="2"/>
  <c r="BG311" i="2"/>
  <c r="BH311" i="2"/>
  <c r="BI311" i="2"/>
  <c r="BJ311" i="2"/>
  <c r="BL311" i="2"/>
  <c r="BM311" i="2"/>
  <c r="BN311" i="2"/>
  <c r="BO311" i="2"/>
  <c r="BP311" i="2"/>
  <c r="BQ311" i="2"/>
  <c r="BR311" i="2"/>
  <c r="BS311" i="2"/>
  <c r="BT311" i="2"/>
  <c r="BU311" i="2"/>
  <c r="BW311" i="2"/>
  <c r="BX311" i="2" s="1"/>
  <c r="E312" i="2"/>
  <c r="J312" i="2"/>
  <c r="K312" i="2"/>
  <c r="V312" i="2"/>
  <c r="AH313" i="4" s="1"/>
  <c r="AG312" i="2"/>
  <c r="AI313" i="4" s="1"/>
  <c r="AV312" i="2"/>
  <c r="AY312" i="2"/>
  <c r="BF312" i="2"/>
  <c r="BG312" i="2"/>
  <c r="BH312" i="2"/>
  <c r="BI312" i="2"/>
  <c r="BJ312" i="2"/>
  <c r="BL312" i="2"/>
  <c r="BM312" i="2"/>
  <c r="BN312" i="2"/>
  <c r="BO312" i="2"/>
  <c r="BP312" i="2"/>
  <c r="BQ312" i="2"/>
  <c r="BR312" i="2"/>
  <c r="BS312" i="2"/>
  <c r="BT312" i="2"/>
  <c r="BU312" i="2"/>
  <c r="BW312" i="2"/>
  <c r="BX312" i="2" s="1"/>
  <c r="AZ312" i="2"/>
  <c r="BA312" i="2" s="1"/>
  <c r="BB312" i="2" s="1"/>
  <c r="E313" i="2"/>
  <c r="J313" i="2"/>
  <c r="K313" i="2"/>
  <c r="V313" i="2"/>
  <c r="AH314" i="4" s="1"/>
  <c r="AG313" i="2"/>
  <c r="AI314" i="4" s="1"/>
  <c r="AV313" i="2"/>
  <c r="AY313" i="2"/>
  <c r="BF313" i="2"/>
  <c r="BG313" i="2"/>
  <c r="BH313" i="2"/>
  <c r="BI313" i="2"/>
  <c r="BJ313" i="2"/>
  <c r="BL313" i="2"/>
  <c r="BM313" i="2"/>
  <c r="BN313" i="2"/>
  <c r="BO313" i="2"/>
  <c r="BP313" i="2"/>
  <c r="BQ313" i="2"/>
  <c r="BR313" i="2"/>
  <c r="BS313" i="2"/>
  <c r="BT313" i="2"/>
  <c r="BU313" i="2"/>
  <c r="BW313" i="2"/>
  <c r="BX313" i="2" s="1"/>
  <c r="E314" i="2"/>
  <c r="J314" i="2"/>
  <c r="K314" i="2"/>
  <c r="V314" i="2"/>
  <c r="AH315" i="4" s="1"/>
  <c r="AG314" i="2"/>
  <c r="AI315" i="4" s="1"/>
  <c r="AV314" i="2"/>
  <c r="AY314" i="2"/>
  <c r="BF314" i="2"/>
  <c r="BG314" i="2"/>
  <c r="BH314" i="2"/>
  <c r="BI314" i="2"/>
  <c r="BJ314" i="2"/>
  <c r="BL314" i="2"/>
  <c r="BM314" i="2"/>
  <c r="BN314" i="2"/>
  <c r="BO314" i="2"/>
  <c r="BP314" i="2"/>
  <c r="BQ314" i="2"/>
  <c r="BR314" i="2"/>
  <c r="BS314" i="2"/>
  <c r="BT314" i="2"/>
  <c r="BU314" i="2"/>
  <c r="BW314" i="2"/>
  <c r="BX314" i="2" s="1"/>
  <c r="AZ314" i="2"/>
  <c r="BA314" i="2" s="1"/>
  <c r="BB314" i="2" s="1"/>
  <c r="E315" i="2"/>
  <c r="J315" i="2"/>
  <c r="K315" i="2"/>
  <c r="V315" i="2"/>
  <c r="AH316" i="4" s="1"/>
  <c r="AG315" i="2"/>
  <c r="AI316" i="4" s="1"/>
  <c r="AV315" i="2"/>
  <c r="AY315" i="2"/>
  <c r="BF315" i="2"/>
  <c r="BG315" i="2"/>
  <c r="BH315" i="2"/>
  <c r="BI315" i="2"/>
  <c r="BJ315" i="2"/>
  <c r="BL315" i="2"/>
  <c r="BM315" i="2"/>
  <c r="BN315" i="2"/>
  <c r="BO315" i="2"/>
  <c r="BP315" i="2"/>
  <c r="BQ315" i="2"/>
  <c r="BR315" i="2"/>
  <c r="BS315" i="2"/>
  <c r="BT315" i="2"/>
  <c r="BU315" i="2"/>
  <c r="BW315" i="2"/>
  <c r="BX315" i="2" s="1"/>
  <c r="AZ315" i="2"/>
  <c r="BA315" i="2" s="1"/>
  <c r="BB315" i="2" s="1"/>
  <c r="E316" i="2"/>
  <c r="J316" i="2"/>
  <c r="K316" i="2"/>
  <c r="V316" i="2"/>
  <c r="AH317" i="4" s="1"/>
  <c r="AG316" i="2"/>
  <c r="AI317" i="4" s="1"/>
  <c r="AV316" i="2"/>
  <c r="AY316" i="2"/>
  <c r="BF316" i="2"/>
  <c r="BG316" i="2"/>
  <c r="BH316" i="2"/>
  <c r="BI316" i="2"/>
  <c r="BJ316" i="2"/>
  <c r="BL316" i="2"/>
  <c r="BM316" i="2"/>
  <c r="BN316" i="2"/>
  <c r="BO316" i="2"/>
  <c r="BP316" i="2"/>
  <c r="BQ316" i="2"/>
  <c r="BR316" i="2"/>
  <c r="BS316" i="2"/>
  <c r="BT316" i="2"/>
  <c r="BU316" i="2"/>
  <c r="BW316" i="2"/>
  <c r="BX316" i="2" s="1"/>
  <c r="E317" i="2"/>
  <c r="J317" i="2"/>
  <c r="K317" i="2"/>
  <c r="V317" i="2"/>
  <c r="AG317" i="2"/>
  <c r="AV317" i="2"/>
  <c r="AY317" i="2"/>
  <c r="BF317" i="2"/>
  <c r="BG317" i="2"/>
  <c r="BH317" i="2"/>
  <c r="BI317" i="2"/>
  <c r="BJ317" i="2"/>
  <c r="BL317" i="2"/>
  <c r="BM317" i="2"/>
  <c r="BN317" i="2"/>
  <c r="BO317" i="2"/>
  <c r="BP317" i="2"/>
  <c r="BQ317" i="2"/>
  <c r="BR317" i="2"/>
  <c r="BS317" i="2"/>
  <c r="BT317" i="2"/>
  <c r="BU317" i="2"/>
  <c r="BW317" i="2"/>
  <c r="BX317" i="2" s="1"/>
  <c r="E318" i="2"/>
  <c r="J318" i="2"/>
  <c r="K318" i="2"/>
  <c r="V318" i="2"/>
  <c r="AG318" i="2"/>
  <c r="AV318" i="2"/>
  <c r="AY318" i="2"/>
  <c r="BF318" i="2"/>
  <c r="BG318" i="2"/>
  <c r="BH318" i="2"/>
  <c r="BI318" i="2"/>
  <c r="BJ318" i="2"/>
  <c r="BL318" i="2"/>
  <c r="BM318" i="2"/>
  <c r="BN318" i="2"/>
  <c r="BO318" i="2"/>
  <c r="BP318" i="2"/>
  <c r="BQ318" i="2"/>
  <c r="BR318" i="2"/>
  <c r="BS318" i="2"/>
  <c r="BT318" i="2"/>
  <c r="BU318" i="2"/>
  <c r="BW318" i="2"/>
  <c r="BX318" i="2" s="1"/>
  <c r="AZ318" i="2"/>
  <c r="BA318" i="2" s="1"/>
  <c r="BB318" i="2" s="1"/>
  <c r="E319" i="2"/>
  <c r="J319" i="2"/>
  <c r="K319" i="2"/>
  <c r="V319" i="2"/>
  <c r="AH320" i="4" s="1"/>
  <c r="AG319" i="2"/>
  <c r="AI320" i="4" s="1"/>
  <c r="AV319" i="2"/>
  <c r="AY319" i="2"/>
  <c r="BF319" i="2"/>
  <c r="BG319" i="2"/>
  <c r="BH319" i="2"/>
  <c r="BI319" i="2"/>
  <c r="BJ319" i="2"/>
  <c r="BL319" i="2"/>
  <c r="BM319" i="2"/>
  <c r="BN319" i="2"/>
  <c r="BO319" i="2"/>
  <c r="BP319" i="2"/>
  <c r="BQ319" i="2"/>
  <c r="BR319" i="2"/>
  <c r="BS319" i="2"/>
  <c r="BT319" i="2"/>
  <c r="BU319" i="2"/>
  <c r="BW319" i="2"/>
  <c r="BX319" i="2" s="1"/>
  <c r="CD319" i="2"/>
  <c r="E320" i="2"/>
  <c r="J320" i="2"/>
  <c r="K320" i="2"/>
  <c r="V320" i="2"/>
  <c r="AH321" i="4" s="1"/>
  <c r="AG320" i="2"/>
  <c r="AV320" i="2"/>
  <c r="AY320" i="2"/>
  <c r="BF320" i="2"/>
  <c r="BG320" i="2"/>
  <c r="BH320" i="2"/>
  <c r="BI320" i="2"/>
  <c r="BJ320" i="2"/>
  <c r="BL320" i="2"/>
  <c r="BM320" i="2"/>
  <c r="BN320" i="2"/>
  <c r="BO320" i="2"/>
  <c r="BP320" i="2"/>
  <c r="BQ320" i="2"/>
  <c r="BR320" i="2"/>
  <c r="BS320" i="2"/>
  <c r="BT320" i="2"/>
  <c r="BU320" i="2"/>
  <c r="BW320" i="2"/>
  <c r="BX320" i="2" s="1"/>
  <c r="E321" i="2"/>
  <c r="J321" i="2"/>
  <c r="K321" i="2"/>
  <c r="V321" i="2"/>
  <c r="AH322" i="4" s="1"/>
  <c r="AG321" i="2"/>
  <c r="AI322" i="4" s="1"/>
  <c r="AV321" i="2"/>
  <c r="AY321" i="2"/>
  <c r="BF321" i="2"/>
  <c r="BG321" i="2"/>
  <c r="BH321" i="2"/>
  <c r="BI321" i="2"/>
  <c r="BJ321" i="2"/>
  <c r="BL321" i="2"/>
  <c r="BM321" i="2"/>
  <c r="BN321" i="2"/>
  <c r="BO321" i="2"/>
  <c r="BP321" i="2"/>
  <c r="BQ321" i="2"/>
  <c r="BR321" i="2"/>
  <c r="BS321" i="2"/>
  <c r="BT321" i="2"/>
  <c r="BU321" i="2"/>
  <c r="BW321" i="2"/>
  <c r="BX321" i="2" s="1"/>
  <c r="E322" i="2"/>
  <c r="J322" i="2"/>
  <c r="K322" i="2"/>
  <c r="V322" i="2"/>
  <c r="AH323" i="4" s="1"/>
  <c r="AG322" i="2"/>
  <c r="AI323" i="4" s="1"/>
  <c r="AV322" i="2"/>
  <c r="AY322" i="2"/>
  <c r="BF322" i="2"/>
  <c r="BG322" i="2"/>
  <c r="BH322" i="2"/>
  <c r="BI322" i="2"/>
  <c r="BJ322" i="2"/>
  <c r="BL322" i="2"/>
  <c r="BM322" i="2"/>
  <c r="BN322" i="2"/>
  <c r="BO322" i="2"/>
  <c r="BP322" i="2"/>
  <c r="BQ322" i="2"/>
  <c r="BR322" i="2"/>
  <c r="BS322" i="2"/>
  <c r="BT322" i="2"/>
  <c r="BU322" i="2"/>
  <c r="BW322" i="2"/>
  <c r="BX322" i="2" s="1"/>
  <c r="AZ322" i="2"/>
  <c r="BA322" i="2" s="1"/>
  <c r="BB322" i="2" s="1"/>
  <c r="E323" i="2"/>
  <c r="J323" i="2"/>
  <c r="K323" i="2"/>
  <c r="V323" i="2"/>
  <c r="AG323" i="2"/>
  <c r="AI324" i="4" s="1"/>
  <c r="AV323" i="2"/>
  <c r="AY323" i="2"/>
  <c r="BF323" i="2"/>
  <c r="BG323" i="2"/>
  <c r="BH323" i="2"/>
  <c r="BI323" i="2"/>
  <c r="BJ323" i="2"/>
  <c r="BL323" i="2"/>
  <c r="BM323" i="2"/>
  <c r="BN323" i="2"/>
  <c r="BO323" i="2"/>
  <c r="BP323" i="2"/>
  <c r="BQ323" i="2"/>
  <c r="BR323" i="2"/>
  <c r="BS323" i="2"/>
  <c r="BT323" i="2"/>
  <c r="BU323" i="2"/>
  <c r="BW323" i="2"/>
  <c r="BX323" i="2" s="1"/>
  <c r="E324" i="2"/>
  <c r="J324" i="2"/>
  <c r="K324" i="2"/>
  <c r="V324" i="2"/>
  <c r="AG324" i="2"/>
  <c r="AV324" i="2"/>
  <c r="AY324" i="2"/>
  <c r="BF324" i="2"/>
  <c r="BG324" i="2"/>
  <c r="BH324" i="2"/>
  <c r="BI324" i="2"/>
  <c r="BJ324" i="2"/>
  <c r="BL324" i="2"/>
  <c r="BM324" i="2"/>
  <c r="BN324" i="2"/>
  <c r="BO324" i="2"/>
  <c r="BP324" i="2"/>
  <c r="BQ324" i="2"/>
  <c r="BR324" i="2"/>
  <c r="BS324" i="2"/>
  <c r="BT324" i="2"/>
  <c r="BU324" i="2"/>
  <c r="BW324" i="2"/>
  <c r="BX324" i="2" s="1"/>
  <c r="AZ324" i="2"/>
  <c r="BA324" i="2" s="1"/>
  <c r="BB324" i="2" s="1"/>
  <c r="E325" i="2"/>
  <c r="J325" i="2"/>
  <c r="K325" i="2"/>
  <c r="V325" i="2"/>
  <c r="AH326" i="4" s="1"/>
  <c r="AG325" i="2"/>
  <c r="AI326" i="4" s="1"/>
  <c r="AV325" i="2"/>
  <c r="AY325" i="2"/>
  <c r="BF325" i="2"/>
  <c r="BG325" i="2"/>
  <c r="BH325" i="2"/>
  <c r="BI325" i="2"/>
  <c r="BJ325" i="2"/>
  <c r="BL325" i="2"/>
  <c r="BM325" i="2"/>
  <c r="BN325" i="2"/>
  <c r="BO325" i="2"/>
  <c r="BP325" i="2"/>
  <c r="BQ325" i="2"/>
  <c r="BR325" i="2"/>
  <c r="BS325" i="2"/>
  <c r="BT325" i="2"/>
  <c r="BU325" i="2"/>
  <c r="BW325" i="2"/>
  <c r="BX325" i="2" s="1"/>
  <c r="E326" i="2"/>
  <c r="J326" i="2"/>
  <c r="K326" i="2"/>
  <c r="V326" i="2"/>
  <c r="AG326" i="2"/>
  <c r="AV326" i="2"/>
  <c r="AY326" i="2"/>
  <c r="BF326" i="2"/>
  <c r="BG326" i="2"/>
  <c r="BH326" i="2"/>
  <c r="BI326" i="2"/>
  <c r="BJ326" i="2"/>
  <c r="BL326" i="2"/>
  <c r="BM326" i="2"/>
  <c r="BN326" i="2"/>
  <c r="BO326" i="2"/>
  <c r="BP326" i="2"/>
  <c r="BQ326" i="2"/>
  <c r="BR326" i="2"/>
  <c r="BS326" i="2"/>
  <c r="BT326" i="2"/>
  <c r="BU326" i="2"/>
  <c r="BW326" i="2"/>
  <c r="BX326" i="2" s="1"/>
  <c r="E327" i="2"/>
  <c r="J327" i="2"/>
  <c r="K327" i="2"/>
  <c r="V327" i="2"/>
  <c r="AH328" i="4" s="1"/>
  <c r="AG327" i="2"/>
  <c r="AI328" i="4" s="1"/>
  <c r="AV327" i="2"/>
  <c r="AY327" i="2"/>
  <c r="BF327" i="2"/>
  <c r="BG327" i="2"/>
  <c r="BH327" i="2"/>
  <c r="BI327" i="2"/>
  <c r="BJ327" i="2"/>
  <c r="BL327" i="2"/>
  <c r="BM327" i="2"/>
  <c r="BN327" i="2"/>
  <c r="BO327" i="2"/>
  <c r="BP327" i="2"/>
  <c r="BQ327" i="2"/>
  <c r="BR327" i="2"/>
  <c r="BS327" i="2"/>
  <c r="BT327" i="2"/>
  <c r="BU327" i="2"/>
  <c r="BW327" i="2"/>
  <c r="BX327" i="2" s="1"/>
  <c r="AZ327" i="2"/>
  <c r="BA327" i="2" s="1"/>
  <c r="BB327" i="2" s="1"/>
  <c r="E328" i="2"/>
  <c r="J328" i="2"/>
  <c r="K328" i="2"/>
  <c r="V328" i="2"/>
  <c r="AH329" i="4" s="1"/>
  <c r="AG328" i="2"/>
  <c r="AI329" i="4" s="1"/>
  <c r="AV328" i="2"/>
  <c r="AY328" i="2"/>
  <c r="BF328" i="2"/>
  <c r="BG328" i="2"/>
  <c r="BH328" i="2"/>
  <c r="BI328" i="2"/>
  <c r="BJ328" i="2"/>
  <c r="BL328" i="2"/>
  <c r="BM328" i="2"/>
  <c r="BN328" i="2"/>
  <c r="BO328" i="2"/>
  <c r="BP328" i="2"/>
  <c r="BQ328" i="2"/>
  <c r="BR328" i="2"/>
  <c r="BS328" i="2"/>
  <c r="BT328" i="2"/>
  <c r="BU328" i="2"/>
  <c r="BW328" i="2"/>
  <c r="BX328" i="2" s="1"/>
  <c r="CD328" i="2"/>
  <c r="E329" i="2"/>
  <c r="J329" i="2"/>
  <c r="K329" i="2"/>
  <c r="V329" i="2"/>
  <c r="AH330" i="4" s="1"/>
  <c r="AG329" i="2"/>
  <c r="AI330" i="4" s="1"/>
  <c r="AV329" i="2"/>
  <c r="AY329" i="2"/>
  <c r="BF329" i="2"/>
  <c r="BG329" i="2"/>
  <c r="BH329" i="2"/>
  <c r="BI329" i="2"/>
  <c r="BJ329" i="2"/>
  <c r="BL329" i="2"/>
  <c r="BM329" i="2"/>
  <c r="BN329" i="2"/>
  <c r="BO329" i="2"/>
  <c r="BP329" i="2"/>
  <c r="BQ329" i="2"/>
  <c r="BR329" i="2"/>
  <c r="BS329" i="2"/>
  <c r="BT329" i="2"/>
  <c r="BU329" i="2"/>
  <c r="BW329" i="2"/>
  <c r="BX329" i="2" s="1"/>
  <c r="E330" i="2"/>
  <c r="J330" i="2"/>
  <c r="K330" i="2"/>
  <c r="V330" i="2"/>
  <c r="AH331" i="4" s="1"/>
  <c r="AG330" i="2"/>
  <c r="AI331" i="4" s="1"/>
  <c r="AV330" i="2"/>
  <c r="AY330" i="2"/>
  <c r="BF330" i="2"/>
  <c r="BG330" i="2"/>
  <c r="BH330" i="2"/>
  <c r="BI330" i="2"/>
  <c r="BJ330" i="2"/>
  <c r="BL330" i="2"/>
  <c r="BM330" i="2"/>
  <c r="BN330" i="2"/>
  <c r="BO330" i="2"/>
  <c r="BP330" i="2"/>
  <c r="BQ330" i="2"/>
  <c r="BR330" i="2"/>
  <c r="BS330" i="2"/>
  <c r="BT330" i="2"/>
  <c r="BU330" i="2"/>
  <c r="BW330" i="2"/>
  <c r="BX330" i="2" s="1"/>
  <c r="E331" i="2"/>
  <c r="J331" i="2"/>
  <c r="K331" i="2"/>
  <c r="V331" i="2"/>
  <c r="AG331" i="2"/>
  <c r="AV331" i="2"/>
  <c r="AY331" i="2"/>
  <c r="BF331" i="2"/>
  <c r="BG331" i="2"/>
  <c r="BH331" i="2"/>
  <c r="BI331" i="2"/>
  <c r="BJ331" i="2"/>
  <c r="BL331" i="2"/>
  <c r="BM331" i="2"/>
  <c r="BN331" i="2"/>
  <c r="BO331" i="2"/>
  <c r="BP331" i="2"/>
  <c r="BQ331" i="2"/>
  <c r="BR331" i="2"/>
  <c r="BS331" i="2"/>
  <c r="BT331" i="2"/>
  <c r="BU331" i="2"/>
  <c r="BW331" i="2"/>
  <c r="BX331" i="2" s="1"/>
  <c r="CD331" i="2"/>
  <c r="E332" i="2"/>
  <c r="J332" i="2"/>
  <c r="K332" i="2"/>
  <c r="V332" i="2"/>
  <c r="AH333" i="4" s="1"/>
  <c r="AG332" i="2"/>
  <c r="AI333" i="4" s="1"/>
  <c r="AV332" i="2"/>
  <c r="AY332" i="2"/>
  <c r="BF332" i="2"/>
  <c r="BG332" i="2"/>
  <c r="BH332" i="2"/>
  <c r="BI332" i="2"/>
  <c r="BJ332" i="2"/>
  <c r="BL332" i="2"/>
  <c r="BM332" i="2"/>
  <c r="BN332" i="2"/>
  <c r="BO332" i="2"/>
  <c r="BP332" i="2"/>
  <c r="BQ332" i="2"/>
  <c r="BR332" i="2"/>
  <c r="BS332" i="2"/>
  <c r="BT332" i="2"/>
  <c r="BU332" i="2"/>
  <c r="BW332" i="2"/>
  <c r="BX332" i="2" s="1"/>
  <c r="AZ332" i="2"/>
  <c r="BA332" i="2" s="1"/>
  <c r="BB332" i="2" s="1"/>
  <c r="E333" i="2"/>
  <c r="J333" i="2"/>
  <c r="K333" i="2"/>
  <c r="V333" i="2"/>
  <c r="AH334" i="4" s="1"/>
  <c r="AG333" i="2"/>
  <c r="AI334" i="4" s="1"/>
  <c r="AV333" i="2"/>
  <c r="AY333" i="2"/>
  <c r="BF333" i="2"/>
  <c r="BG333" i="2"/>
  <c r="BH333" i="2"/>
  <c r="BI333" i="2"/>
  <c r="BJ333" i="2"/>
  <c r="BL333" i="2"/>
  <c r="BM333" i="2"/>
  <c r="BN333" i="2"/>
  <c r="BO333" i="2"/>
  <c r="BP333" i="2"/>
  <c r="BQ333" i="2"/>
  <c r="BR333" i="2"/>
  <c r="BS333" i="2"/>
  <c r="BT333" i="2"/>
  <c r="BU333" i="2"/>
  <c r="BW333" i="2"/>
  <c r="BX333" i="2" s="1"/>
  <c r="E334" i="2"/>
  <c r="J334" i="2"/>
  <c r="K334" i="2"/>
  <c r="V334" i="2"/>
  <c r="AH335" i="4" s="1"/>
  <c r="AG334" i="2"/>
  <c r="AV334" i="2"/>
  <c r="AY334" i="2"/>
  <c r="BF334" i="2"/>
  <c r="BG334" i="2"/>
  <c r="BH334" i="2"/>
  <c r="BI334" i="2"/>
  <c r="BJ334" i="2"/>
  <c r="BL334" i="2"/>
  <c r="BM334" i="2"/>
  <c r="BN334" i="2"/>
  <c r="BO334" i="2"/>
  <c r="BP334" i="2"/>
  <c r="BQ334" i="2"/>
  <c r="BR334" i="2"/>
  <c r="BS334" i="2"/>
  <c r="BT334" i="2"/>
  <c r="BU334" i="2"/>
  <c r="BW334" i="2"/>
  <c r="BX334" i="2" s="1"/>
  <c r="E335" i="2"/>
  <c r="J335" i="2"/>
  <c r="K335" i="2"/>
  <c r="V335" i="2"/>
  <c r="AH336" i="4" s="1"/>
  <c r="AG335" i="2"/>
  <c r="AV335" i="2"/>
  <c r="AY335" i="2"/>
  <c r="BF335" i="2"/>
  <c r="BG335" i="2"/>
  <c r="BH335" i="2"/>
  <c r="BI335" i="2"/>
  <c r="BJ335" i="2"/>
  <c r="BL335" i="2"/>
  <c r="BM335" i="2"/>
  <c r="BN335" i="2"/>
  <c r="BO335" i="2"/>
  <c r="BP335" i="2"/>
  <c r="BQ335" i="2"/>
  <c r="BR335" i="2"/>
  <c r="BS335" i="2"/>
  <c r="BT335" i="2"/>
  <c r="BU335" i="2"/>
  <c r="BW335" i="2"/>
  <c r="BX335" i="2" s="1"/>
  <c r="AZ335" i="2"/>
  <c r="BA335" i="2" s="1"/>
  <c r="BB335" i="2" s="1"/>
  <c r="E336" i="2"/>
  <c r="J336" i="2"/>
  <c r="K336" i="2"/>
  <c r="V336" i="2"/>
  <c r="AH337" i="4" s="1"/>
  <c r="AG336" i="2"/>
  <c r="AI337" i="4" s="1"/>
  <c r="AV336" i="2"/>
  <c r="AY336" i="2"/>
  <c r="BF336" i="2"/>
  <c r="BG336" i="2"/>
  <c r="BH336" i="2"/>
  <c r="BI336" i="2"/>
  <c r="BJ336" i="2"/>
  <c r="BL336" i="2"/>
  <c r="BM336" i="2"/>
  <c r="BN336" i="2"/>
  <c r="BO336" i="2"/>
  <c r="BP336" i="2"/>
  <c r="BQ336" i="2"/>
  <c r="BR336" i="2"/>
  <c r="BS336" i="2"/>
  <c r="BT336" i="2"/>
  <c r="BU336" i="2"/>
  <c r="BW336" i="2"/>
  <c r="BX336" i="2" s="1"/>
  <c r="E337" i="2"/>
  <c r="J337" i="2"/>
  <c r="K337" i="2"/>
  <c r="V337" i="2"/>
  <c r="AG337" i="2"/>
  <c r="AI338" i="4" s="1"/>
  <c r="AV337" i="2"/>
  <c r="AY337" i="2"/>
  <c r="BF337" i="2"/>
  <c r="BG337" i="2"/>
  <c r="BH337" i="2"/>
  <c r="BI337" i="2"/>
  <c r="BJ337" i="2"/>
  <c r="BL337" i="2"/>
  <c r="BM337" i="2"/>
  <c r="BN337" i="2"/>
  <c r="BO337" i="2"/>
  <c r="BP337" i="2"/>
  <c r="BQ337" i="2"/>
  <c r="BR337" i="2"/>
  <c r="BS337" i="2"/>
  <c r="BT337" i="2"/>
  <c r="BU337" i="2"/>
  <c r="BW337" i="2"/>
  <c r="BX337" i="2" s="1"/>
  <c r="AZ337" i="2"/>
  <c r="BA337" i="2" s="1"/>
  <c r="BB337" i="2" s="1"/>
  <c r="E338" i="2"/>
  <c r="J338" i="2"/>
  <c r="K338" i="2"/>
  <c r="V338" i="2"/>
  <c r="AH339" i="4" s="1"/>
  <c r="AG338" i="2"/>
  <c r="AI339" i="4" s="1"/>
  <c r="AV338" i="2"/>
  <c r="AY338" i="2"/>
  <c r="BF338" i="2"/>
  <c r="BG338" i="2"/>
  <c r="BH338" i="2"/>
  <c r="BI338" i="2"/>
  <c r="BJ338" i="2"/>
  <c r="BL338" i="2"/>
  <c r="BM338" i="2"/>
  <c r="BN338" i="2"/>
  <c r="BO338" i="2"/>
  <c r="BP338" i="2"/>
  <c r="BQ338" i="2"/>
  <c r="BR338" i="2"/>
  <c r="BS338" i="2"/>
  <c r="BT338" i="2"/>
  <c r="BU338" i="2"/>
  <c r="BW338" i="2"/>
  <c r="BX338" i="2" s="1"/>
  <c r="E339" i="2"/>
  <c r="J339" i="2"/>
  <c r="K339" i="2"/>
  <c r="V339" i="2"/>
  <c r="AG339" i="2"/>
  <c r="AI340" i="4" s="1"/>
  <c r="AV339" i="2"/>
  <c r="AY339" i="2"/>
  <c r="BF339" i="2"/>
  <c r="BG339" i="2"/>
  <c r="BH339" i="2"/>
  <c r="BI339" i="2"/>
  <c r="BJ339" i="2"/>
  <c r="BL339" i="2"/>
  <c r="BM339" i="2"/>
  <c r="BN339" i="2"/>
  <c r="BO339" i="2"/>
  <c r="BP339" i="2"/>
  <c r="BQ339" i="2"/>
  <c r="BR339" i="2"/>
  <c r="BS339" i="2"/>
  <c r="BT339" i="2"/>
  <c r="BU339" i="2"/>
  <c r="BW339" i="2"/>
  <c r="BX339" i="2" s="1"/>
  <c r="AZ339" i="2"/>
  <c r="BA339" i="2" s="1"/>
  <c r="BB339" i="2" s="1"/>
  <c r="E340" i="2"/>
  <c r="J340" i="2"/>
  <c r="K340" i="2"/>
  <c r="V340" i="2"/>
  <c r="AH341" i="4" s="1"/>
  <c r="AG340" i="2"/>
  <c r="AV340" i="2"/>
  <c r="AY340" i="2"/>
  <c r="BF340" i="2"/>
  <c r="BG340" i="2"/>
  <c r="BH340" i="2"/>
  <c r="BI340" i="2"/>
  <c r="BJ340" i="2"/>
  <c r="BL340" i="2"/>
  <c r="BM340" i="2"/>
  <c r="BN340" i="2"/>
  <c r="BO340" i="2"/>
  <c r="BP340" i="2"/>
  <c r="BQ340" i="2"/>
  <c r="BR340" i="2"/>
  <c r="BS340" i="2"/>
  <c r="BT340" i="2"/>
  <c r="BU340" i="2"/>
  <c r="BW340" i="2"/>
  <c r="BX340" i="2" s="1"/>
  <c r="E341" i="2"/>
  <c r="J341" i="2"/>
  <c r="K341" i="2"/>
  <c r="V341" i="2"/>
  <c r="AG341" i="2"/>
  <c r="AV341" i="2"/>
  <c r="AY341" i="2"/>
  <c r="BF341" i="2"/>
  <c r="BG341" i="2"/>
  <c r="BH341" i="2"/>
  <c r="BI341" i="2"/>
  <c r="BJ341" i="2"/>
  <c r="BL341" i="2"/>
  <c r="BM341" i="2"/>
  <c r="BN341" i="2"/>
  <c r="BO341" i="2"/>
  <c r="BP341" i="2"/>
  <c r="BQ341" i="2"/>
  <c r="BR341" i="2"/>
  <c r="BS341" i="2"/>
  <c r="BT341" i="2"/>
  <c r="BU341" i="2"/>
  <c r="BW341" i="2"/>
  <c r="BX341" i="2" s="1"/>
  <c r="AZ341" i="2"/>
  <c r="BA341" i="2" s="1"/>
  <c r="BB341" i="2" s="1"/>
  <c r="E342" i="2"/>
  <c r="J342" i="2"/>
  <c r="K342" i="2"/>
  <c r="V342" i="2"/>
  <c r="AH343" i="4" s="1"/>
  <c r="AG342" i="2"/>
  <c r="AI343" i="4" s="1"/>
  <c r="AV342" i="2"/>
  <c r="AY342" i="2"/>
  <c r="BF342" i="2"/>
  <c r="BG342" i="2"/>
  <c r="BH342" i="2"/>
  <c r="BI342" i="2"/>
  <c r="BJ342" i="2"/>
  <c r="BL342" i="2"/>
  <c r="BM342" i="2"/>
  <c r="BN342" i="2"/>
  <c r="BO342" i="2"/>
  <c r="BP342" i="2"/>
  <c r="BQ342" i="2"/>
  <c r="BR342" i="2"/>
  <c r="BS342" i="2"/>
  <c r="BT342" i="2"/>
  <c r="BU342" i="2"/>
  <c r="BW342" i="2"/>
  <c r="BX342" i="2" s="1"/>
  <c r="CD342" i="2"/>
  <c r="E343" i="2"/>
  <c r="J343" i="2"/>
  <c r="K343" i="2"/>
  <c r="V343" i="2"/>
  <c r="AG343" i="2"/>
  <c r="AV343" i="2"/>
  <c r="AY343" i="2"/>
  <c r="BF343" i="2"/>
  <c r="BG343" i="2"/>
  <c r="BH343" i="2"/>
  <c r="BI343" i="2"/>
  <c r="BJ343" i="2"/>
  <c r="BL343" i="2"/>
  <c r="BM343" i="2"/>
  <c r="BN343" i="2"/>
  <c r="BO343" i="2"/>
  <c r="BP343" i="2"/>
  <c r="BQ343" i="2"/>
  <c r="BR343" i="2"/>
  <c r="BS343" i="2"/>
  <c r="BT343" i="2"/>
  <c r="BU343" i="2"/>
  <c r="BW343" i="2"/>
  <c r="BX343" i="2" s="1"/>
  <c r="AZ343" i="2"/>
  <c r="BA343" i="2" s="1"/>
  <c r="BB343" i="2" s="1"/>
  <c r="E344" i="2"/>
  <c r="J344" i="2"/>
  <c r="K344" i="2"/>
  <c r="V344" i="2"/>
  <c r="AH345" i="4" s="1"/>
  <c r="AG344" i="2"/>
  <c r="AV344" i="2"/>
  <c r="AY344" i="2"/>
  <c r="BF344" i="2"/>
  <c r="BG344" i="2"/>
  <c r="BH344" i="2"/>
  <c r="BI344" i="2"/>
  <c r="BJ344" i="2"/>
  <c r="BL344" i="2"/>
  <c r="BM344" i="2"/>
  <c r="BN344" i="2"/>
  <c r="BO344" i="2"/>
  <c r="BP344" i="2"/>
  <c r="BQ344" i="2"/>
  <c r="BR344" i="2"/>
  <c r="BS344" i="2"/>
  <c r="BT344" i="2"/>
  <c r="BU344" i="2"/>
  <c r="BW344" i="2"/>
  <c r="BX344" i="2" s="1"/>
  <c r="E345" i="2"/>
  <c r="J345" i="2"/>
  <c r="K345" i="2"/>
  <c r="V345" i="2"/>
  <c r="AH346" i="4" s="1"/>
  <c r="AG345" i="2"/>
  <c r="AI346" i="4" s="1"/>
  <c r="AV345" i="2"/>
  <c r="AY345" i="2"/>
  <c r="BF345" i="2"/>
  <c r="BG345" i="2"/>
  <c r="BH345" i="2"/>
  <c r="BI345" i="2"/>
  <c r="BJ345" i="2"/>
  <c r="BL345" i="2"/>
  <c r="BM345" i="2"/>
  <c r="BN345" i="2"/>
  <c r="BO345" i="2"/>
  <c r="BP345" i="2"/>
  <c r="BQ345" i="2"/>
  <c r="BR345" i="2"/>
  <c r="BS345" i="2"/>
  <c r="BT345" i="2"/>
  <c r="BU345" i="2"/>
  <c r="BW345" i="2"/>
  <c r="BX345" i="2" s="1"/>
  <c r="AZ345" i="2"/>
  <c r="BA345" i="2" s="1"/>
  <c r="BB345" i="2" s="1"/>
  <c r="E346" i="2"/>
  <c r="J346" i="2"/>
  <c r="K346" i="2"/>
  <c r="V346" i="2"/>
  <c r="AH347" i="4" s="1"/>
  <c r="AG346" i="2"/>
  <c r="AI347" i="4" s="1"/>
  <c r="AV346" i="2"/>
  <c r="AY346" i="2"/>
  <c r="BF346" i="2"/>
  <c r="BG346" i="2"/>
  <c r="BH346" i="2"/>
  <c r="BI346" i="2"/>
  <c r="BJ346" i="2"/>
  <c r="BL346" i="2"/>
  <c r="BM346" i="2"/>
  <c r="BN346" i="2"/>
  <c r="BO346" i="2"/>
  <c r="BP346" i="2"/>
  <c r="BQ346" i="2"/>
  <c r="BR346" i="2"/>
  <c r="BS346" i="2"/>
  <c r="BT346" i="2"/>
  <c r="BU346" i="2"/>
  <c r="BW346" i="2"/>
  <c r="BX346" i="2" s="1"/>
  <c r="CD346" i="2"/>
  <c r="E347" i="2"/>
  <c r="J347" i="2"/>
  <c r="K347" i="2"/>
  <c r="V347" i="2"/>
  <c r="AH348" i="4" s="1"/>
  <c r="AG347" i="2"/>
  <c r="AV347" i="2"/>
  <c r="AY347" i="2"/>
  <c r="BF347" i="2"/>
  <c r="BG347" i="2"/>
  <c r="BH347" i="2"/>
  <c r="BI347" i="2"/>
  <c r="BJ347" i="2"/>
  <c r="BL347" i="2"/>
  <c r="BM347" i="2"/>
  <c r="BN347" i="2"/>
  <c r="BO347" i="2"/>
  <c r="BP347" i="2"/>
  <c r="BQ347" i="2"/>
  <c r="BR347" i="2"/>
  <c r="BS347" i="2"/>
  <c r="BT347" i="2"/>
  <c r="BU347" i="2"/>
  <c r="BW347" i="2"/>
  <c r="BX347" i="2" s="1"/>
  <c r="CD347" i="2"/>
  <c r="E348" i="2"/>
  <c r="J348" i="2"/>
  <c r="K348" i="2"/>
  <c r="V348" i="2"/>
  <c r="AH349" i="4" s="1"/>
  <c r="AG348" i="2"/>
  <c r="AI349" i="4" s="1"/>
  <c r="AV348" i="2"/>
  <c r="AY348" i="2"/>
  <c r="BF348" i="2"/>
  <c r="BG348" i="2"/>
  <c r="BH348" i="2"/>
  <c r="BI348" i="2"/>
  <c r="BJ348" i="2"/>
  <c r="BL348" i="2"/>
  <c r="BM348" i="2"/>
  <c r="BN348" i="2"/>
  <c r="BO348" i="2"/>
  <c r="BP348" i="2"/>
  <c r="BQ348" i="2"/>
  <c r="BR348" i="2"/>
  <c r="BS348" i="2"/>
  <c r="BT348" i="2"/>
  <c r="BU348" i="2"/>
  <c r="BW348" i="2"/>
  <c r="BX348" i="2" s="1"/>
  <c r="E349" i="2"/>
  <c r="J349" i="2"/>
  <c r="K349" i="2"/>
  <c r="V349" i="2"/>
  <c r="AH350" i="4" s="1"/>
  <c r="AG349" i="2"/>
  <c r="AI350" i="4" s="1"/>
  <c r="AV349" i="2"/>
  <c r="AY349" i="2"/>
  <c r="BF349" i="2"/>
  <c r="BG349" i="2"/>
  <c r="BH349" i="2"/>
  <c r="BI349" i="2"/>
  <c r="BJ349" i="2"/>
  <c r="BL349" i="2"/>
  <c r="BM349" i="2"/>
  <c r="BN349" i="2"/>
  <c r="BO349" i="2"/>
  <c r="BP349" i="2"/>
  <c r="BQ349" i="2"/>
  <c r="BR349" i="2"/>
  <c r="BS349" i="2"/>
  <c r="BT349" i="2"/>
  <c r="BU349" i="2"/>
  <c r="BW349" i="2"/>
  <c r="BX349" i="2" s="1"/>
  <c r="AZ349" i="2"/>
  <c r="BA349" i="2" s="1"/>
  <c r="BB349" i="2" s="1"/>
  <c r="E350" i="2"/>
  <c r="J350" i="2"/>
  <c r="K350" i="2"/>
  <c r="V350" i="2"/>
  <c r="AH351" i="4" s="1"/>
  <c r="AG350" i="2"/>
  <c r="AI351" i="4" s="1"/>
  <c r="AV350" i="2"/>
  <c r="AY350" i="2"/>
  <c r="BF350" i="2"/>
  <c r="BG350" i="2"/>
  <c r="BH350" i="2"/>
  <c r="BI350" i="2"/>
  <c r="BJ350" i="2"/>
  <c r="BL350" i="2"/>
  <c r="BM350" i="2"/>
  <c r="BN350" i="2"/>
  <c r="BO350" i="2"/>
  <c r="BP350" i="2"/>
  <c r="BQ350" i="2"/>
  <c r="BR350" i="2"/>
  <c r="BS350" i="2"/>
  <c r="BT350" i="2"/>
  <c r="BU350" i="2"/>
  <c r="BW350" i="2"/>
  <c r="BX350" i="2" s="1"/>
  <c r="AZ350" i="2"/>
  <c r="BA350" i="2" s="1"/>
  <c r="BB350" i="2" s="1"/>
  <c r="E351" i="2"/>
  <c r="J351" i="2"/>
  <c r="K351" i="2"/>
  <c r="V351" i="2"/>
  <c r="AG351" i="2"/>
  <c r="AI352" i="4" s="1"/>
  <c r="AV351" i="2"/>
  <c r="AY351" i="2"/>
  <c r="BF351" i="2"/>
  <c r="BG351" i="2"/>
  <c r="BH351" i="2"/>
  <c r="BI351" i="2"/>
  <c r="BJ351" i="2"/>
  <c r="BL351" i="2"/>
  <c r="BM351" i="2"/>
  <c r="BN351" i="2"/>
  <c r="BO351" i="2"/>
  <c r="BP351" i="2"/>
  <c r="BQ351" i="2"/>
  <c r="BR351" i="2"/>
  <c r="BS351" i="2"/>
  <c r="BT351" i="2"/>
  <c r="BU351" i="2"/>
  <c r="BW351" i="2"/>
  <c r="BX351" i="2" s="1"/>
  <c r="CD351" i="2"/>
  <c r="E352" i="2"/>
  <c r="J352" i="2"/>
  <c r="K352" i="2"/>
  <c r="V352" i="2"/>
  <c r="AH353" i="4" s="1"/>
  <c r="AG352" i="2"/>
  <c r="AI353" i="4" s="1"/>
  <c r="AV352" i="2"/>
  <c r="AY352" i="2"/>
  <c r="BF352" i="2"/>
  <c r="BG352" i="2"/>
  <c r="BH352" i="2"/>
  <c r="BI352" i="2"/>
  <c r="BJ352" i="2"/>
  <c r="BL352" i="2"/>
  <c r="BM352" i="2"/>
  <c r="BN352" i="2"/>
  <c r="BO352" i="2"/>
  <c r="BP352" i="2"/>
  <c r="BQ352" i="2"/>
  <c r="BR352" i="2"/>
  <c r="BS352" i="2"/>
  <c r="BT352" i="2"/>
  <c r="BU352" i="2"/>
  <c r="BW352" i="2"/>
  <c r="BX352" i="2" s="1"/>
  <c r="E353" i="2"/>
  <c r="J353" i="2"/>
  <c r="K353" i="2"/>
  <c r="V353" i="2"/>
  <c r="AH354" i="4" s="1"/>
  <c r="AG353" i="2"/>
  <c r="AI354" i="4" s="1"/>
  <c r="AV353" i="2"/>
  <c r="AY353" i="2"/>
  <c r="BF353" i="2"/>
  <c r="BG353" i="2"/>
  <c r="BH353" i="2"/>
  <c r="BI353" i="2"/>
  <c r="BJ353" i="2"/>
  <c r="BL353" i="2"/>
  <c r="BM353" i="2"/>
  <c r="BN353" i="2"/>
  <c r="BO353" i="2"/>
  <c r="BP353" i="2"/>
  <c r="BQ353" i="2"/>
  <c r="BR353" i="2"/>
  <c r="BS353" i="2"/>
  <c r="BT353" i="2"/>
  <c r="BU353" i="2"/>
  <c r="BW353" i="2"/>
  <c r="BX353" i="2" s="1"/>
  <c r="AZ353" i="2"/>
  <c r="BA353" i="2" s="1"/>
  <c r="BB353" i="2" s="1"/>
  <c r="E354" i="2"/>
  <c r="J354" i="2"/>
  <c r="K354" i="2"/>
  <c r="V354" i="2"/>
  <c r="AG354" i="2"/>
  <c r="AI355" i="4" s="1"/>
  <c r="AV354" i="2"/>
  <c r="AY354" i="2"/>
  <c r="BF354" i="2"/>
  <c r="BG354" i="2"/>
  <c r="BH354" i="2"/>
  <c r="BI354" i="2"/>
  <c r="BJ354" i="2"/>
  <c r="BL354" i="2"/>
  <c r="BM354" i="2"/>
  <c r="BN354" i="2"/>
  <c r="BO354" i="2"/>
  <c r="BP354" i="2"/>
  <c r="BQ354" i="2"/>
  <c r="BR354" i="2"/>
  <c r="BS354" i="2"/>
  <c r="BT354" i="2"/>
  <c r="BU354" i="2"/>
  <c r="BW354" i="2"/>
  <c r="BX354" i="2" s="1"/>
  <c r="AZ354" i="2"/>
  <c r="BA354" i="2" s="1"/>
  <c r="BB354" i="2" s="1"/>
  <c r="E355" i="2"/>
  <c r="J355" i="2"/>
  <c r="K355" i="2"/>
  <c r="V355" i="2"/>
  <c r="AH356" i="4" s="1"/>
  <c r="AG355" i="2"/>
  <c r="AI356" i="4" s="1"/>
  <c r="AV355" i="2"/>
  <c r="AY355" i="2"/>
  <c r="BF355" i="2"/>
  <c r="BG355" i="2"/>
  <c r="BH355" i="2"/>
  <c r="BI355" i="2"/>
  <c r="BJ355" i="2"/>
  <c r="BL355" i="2"/>
  <c r="BM355" i="2"/>
  <c r="BN355" i="2"/>
  <c r="BO355" i="2"/>
  <c r="BP355" i="2"/>
  <c r="BQ355" i="2"/>
  <c r="BR355" i="2"/>
  <c r="BS355" i="2"/>
  <c r="BT355" i="2"/>
  <c r="BU355" i="2"/>
  <c r="BW355" i="2"/>
  <c r="BX355" i="2" s="1"/>
  <c r="AZ355" i="2"/>
  <c r="BA355" i="2" s="1"/>
  <c r="BB355" i="2" s="1"/>
  <c r="E356" i="2"/>
  <c r="J356" i="2"/>
  <c r="K356" i="2"/>
  <c r="V356" i="2"/>
  <c r="AH357" i="4" s="1"/>
  <c r="AG356" i="2"/>
  <c r="AV356" i="2"/>
  <c r="AY356" i="2"/>
  <c r="BF356" i="2"/>
  <c r="BG356" i="2"/>
  <c r="BH356" i="2"/>
  <c r="BI356" i="2"/>
  <c r="BJ356" i="2"/>
  <c r="BL356" i="2"/>
  <c r="BM356" i="2"/>
  <c r="BN356" i="2"/>
  <c r="BO356" i="2"/>
  <c r="BP356" i="2"/>
  <c r="BQ356" i="2"/>
  <c r="BR356" i="2"/>
  <c r="BS356" i="2"/>
  <c r="BT356" i="2"/>
  <c r="BU356" i="2"/>
  <c r="BW356" i="2"/>
  <c r="BX356" i="2" s="1"/>
  <c r="E357" i="2"/>
  <c r="J357" i="2"/>
  <c r="K357" i="2"/>
  <c r="V357" i="2"/>
  <c r="AH358" i="4" s="1"/>
  <c r="AG357" i="2"/>
  <c r="AI358" i="4" s="1"/>
  <c r="AV357" i="2"/>
  <c r="AY357" i="2"/>
  <c r="BF357" i="2"/>
  <c r="BG357" i="2"/>
  <c r="BH357" i="2"/>
  <c r="BI357" i="2"/>
  <c r="BJ357" i="2"/>
  <c r="BL357" i="2"/>
  <c r="BM357" i="2"/>
  <c r="BN357" i="2"/>
  <c r="BO357" i="2"/>
  <c r="BP357" i="2"/>
  <c r="BQ357" i="2"/>
  <c r="BR357" i="2"/>
  <c r="BS357" i="2"/>
  <c r="BT357" i="2"/>
  <c r="BU357" i="2"/>
  <c r="BW357" i="2"/>
  <c r="BX357" i="2" s="1"/>
  <c r="AZ357" i="2"/>
  <c r="BA357" i="2" s="1"/>
  <c r="BB357" i="2" s="1"/>
  <c r="E358" i="2"/>
  <c r="J358" i="2"/>
  <c r="K358" i="2"/>
  <c r="V358" i="2"/>
  <c r="AG358" i="2"/>
  <c r="AI359" i="4" s="1"/>
  <c r="AV358" i="2"/>
  <c r="AY358" i="2"/>
  <c r="BF358" i="2"/>
  <c r="BG358" i="2"/>
  <c r="BH358" i="2"/>
  <c r="BI358" i="2"/>
  <c r="BJ358" i="2"/>
  <c r="BL358" i="2"/>
  <c r="BM358" i="2"/>
  <c r="BN358" i="2"/>
  <c r="BO358" i="2"/>
  <c r="BP358" i="2"/>
  <c r="BQ358" i="2"/>
  <c r="BR358" i="2"/>
  <c r="BS358" i="2"/>
  <c r="BT358" i="2"/>
  <c r="BU358" i="2"/>
  <c r="BW358" i="2"/>
  <c r="BX358" i="2" s="1"/>
  <c r="AZ358" i="2"/>
  <c r="BA358" i="2" s="1"/>
  <c r="BB358" i="2" s="1"/>
  <c r="E359" i="2"/>
  <c r="J359" i="2"/>
  <c r="K359" i="2"/>
  <c r="V359" i="2"/>
  <c r="AH360" i="4" s="1"/>
  <c r="AG359" i="2"/>
  <c r="AV359" i="2"/>
  <c r="AY359" i="2"/>
  <c r="BF359" i="2"/>
  <c r="BG359" i="2"/>
  <c r="BH359" i="2"/>
  <c r="BI359" i="2"/>
  <c r="BJ359" i="2"/>
  <c r="BL359" i="2"/>
  <c r="BM359" i="2"/>
  <c r="BN359" i="2"/>
  <c r="BO359" i="2"/>
  <c r="BP359" i="2"/>
  <c r="BQ359" i="2"/>
  <c r="BR359" i="2"/>
  <c r="BS359" i="2"/>
  <c r="BT359" i="2"/>
  <c r="BU359" i="2"/>
  <c r="BW359" i="2"/>
  <c r="BX359" i="2" s="1"/>
  <c r="AZ359" i="2"/>
  <c r="BA359" i="2" s="1"/>
  <c r="BB359" i="2" s="1"/>
  <c r="E360" i="2"/>
  <c r="J360" i="2"/>
  <c r="K360" i="2"/>
  <c r="V360" i="2"/>
  <c r="AG360" i="2"/>
  <c r="AV360" i="2"/>
  <c r="AY360" i="2"/>
  <c r="BF360" i="2"/>
  <c r="BG360" i="2"/>
  <c r="BH360" i="2"/>
  <c r="BI360" i="2"/>
  <c r="BJ360" i="2"/>
  <c r="BL360" i="2"/>
  <c r="BM360" i="2"/>
  <c r="BN360" i="2"/>
  <c r="BO360" i="2"/>
  <c r="BP360" i="2"/>
  <c r="BQ360" i="2"/>
  <c r="BR360" i="2"/>
  <c r="BS360" i="2"/>
  <c r="BT360" i="2"/>
  <c r="BU360" i="2"/>
  <c r="BW360" i="2"/>
  <c r="BX360" i="2" s="1"/>
  <c r="E361" i="2"/>
  <c r="J361" i="2"/>
  <c r="K361" i="2"/>
  <c r="V361" i="2"/>
  <c r="AH362" i="4" s="1"/>
  <c r="AG361" i="2"/>
  <c r="AI362" i="4" s="1"/>
  <c r="AV361" i="2"/>
  <c r="AY361" i="2"/>
  <c r="BF361" i="2"/>
  <c r="BG361" i="2"/>
  <c r="BH361" i="2"/>
  <c r="BI361" i="2"/>
  <c r="BJ361" i="2"/>
  <c r="BL361" i="2"/>
  <c r="BM361" i="2"/>
  <c r="BN361" i="2"/>
  <c r="BO361" i="2"/>
  <c r="BP361" i="2"/>
  <c r="BQ361" i="2"/>
  <c r="BR361" i="2"/>
  <c r="BS361" i="2"/>
  <c r="BT361" i="2"/>
  <c r="BU361" i="2"/>
  <c r="BW361" i="2"/>
  <c r="BX361" i="2" s="1"/>
  <c r="AZ361" i="2"/>
  <c r="BA361" i="2" s="1"/>
  <c r="BB361" i="2" s="1"/>
  <c r="E362" i="2"/>
  <c r="J362" i="2"/>
  <c r="K362" i="2"/>
  <c r="V362" i="2"/>
  <c r="AH363" i="4" s="1"/>
  <c r="AG362" i="2"/>
  <c r="AV362" i="2"/>
  <c r="AY362" i="2"/>
  <c r="BF362" i="2"/>
  <c r="BG362" i="2"/>
  <c r="BH362" i="2"/>
  <c r="BI362" i="2"/>
  <c r="BJ362" i="2"/>
  <c r="BL362" i="2"/>
  <c r="BM362" i="2"/>
  <c r="BN362" i="2"/>
  <c r="BO362" i="2"/>
  <c r="BP362" i="2"/>
  <c r="BQ362" i="2"/>
  <c r="BR362" i="2"/>
  <c r="BS362" i="2"/>
  <c r="BT362" i="2"/>
  <c r="BU362" i="2"/>
  <c r="BW362" i="2"/>
  <c r="BX362" i="2" s="1"/>
  <c r="AZ362" i="2"/>
  <c r="BA362" i="2" s="1"/>
  <c r="BB362" i="2" s="1"/>
  <c r="E363" i="2"/>
  <c r="J363" i="2"/>
  <c r="K363" i="2"/>
  <c r="V363" i="2"/>
  <c r="AH364" i="4" s="1"/>
  <c r="AG363" i="2"/>
  <c r="AI364" i="4" s="1"/>
  <c r="AV363" i="2"/>
  <c r="AY363" i="2"/>
  <c r="BF363" i="2"/>
  <c r="BG363" i="2"/>
  <c r="BH363" i="2"/>
  <c r="BI363" i="2"/>
  <c r="BJ363" i="2"/>
  <c r="BL363" i="2"/>
  <c r="BM363" i="2"/>
  <c r="BN363" i="2"/>
  <c r="BO363" i="2"/>
  <c r="BP363" i="2"/>
  <c r="BQ363" i="2"/>
  <c r="BR363" i="2"/>
  <c r="BS363" i="2"/>
  <c r="BT363" i="2"/>
  <c r="BU363" i="2"/>
  <c r="BW363" i="2"/>
  <c r="BX363" i="2" s="1"/>
  <c r="AZ363" i="2"/>
  <c r="BA363" i="2" s="1"/>
  <c r="BB363" i="2" s="1"/>
  <c r="E364" i="2"/>
  <c r="J364" i="2"/>
  <c r="K364" i="2"/>
  <c r="V364" i="2"/>
  <c r="AH365" i="4" s="1"/>
  <c r="AG364" i="2"/>
  <c r="AV364" i="2"/>
  <c r="AY364" i="2"/>
  <c r="BF364" i="2"/>
  <c r="BG364" i="2"/>
  <c r="BH364" i="2"/>
  <c r="BI364" i="2"/>
  <c r="BJ364" i="2"/>
  <c r="BL364" i="2"/>
  <c r="BM364" i="2"/>
  <c r="BN364" i="2"/>
  <c r="BO364" i="2"/>
  <c r="BP364" i="2"/>
  <c r="BQ364" i="2"/>
  <c r="BR364" i="2"/>
  <c r="BS364" i="2"/>
  <c r="BT364" i="2"/>
  <c r="BU364" i="2"/>
  <c r="BW364" i="2"/>
  <c r="BX364" i="2" s="1"/>
  <c r="E365" i="2"/>
  <c r="J365" i="2"/>
  <c r="K365" i="2"/>
  <c r="V365" i="2"/>
  <c r="AG365" i="2"/>
  <c r="AI366" i="4" s="1"/>
  <c r="AV365" i="2"/>
  <c r="AY365" i="2"/>
  <c r="BF365" i="2"/>
  <c r="BG365" i="2"/>
  <c r="BH365" i="2"/>
  <c r="BI365" i="2"/>
  <c r="BJ365" i="2"/>
  <c r="BL365" i="2"/>
  <c r="BM365" i="2"/>
  <c r="BN365" i="2"/>
  <c r="BO365" i="2"/>
  <c r="BP365" i="2"/>
  <c r="BQ365" i="2"/>
  <c r="BR365" i="2"/>
  <c r="BS365" i="2"/>
  <c r="BT365" i="2"/>
  <c r="BU365" i="2"/>
  <c r="BW365" i="2"/>
  <c r="BX365" i="2" s="1"/>
  <c r="E366" i="2"/>
  <c r="J366" i="2"/>
  <c r="K366" i="2"/>
  <c r="V366" i="2"/>
  <c r="AG366" i="2"/>
  <c r="AV366" i="2"/>
  <c r="AY366" i="2"/>
  <c r="BF366" i="2"/>
  <c r="BG366" i="2"/>
  <c r="BH366" i="2"/>
  <c r="BI366" i="2"/>
  <c r="BJ366" i="2"/>
  <c r="BL366" i="2"/>
  <c r="BM366" i="2"/>
  <c r="BN366" i="2"/>
  <c r="BO366" i="2"/>
  <c r="BP366" i="2"/>
  <c r="BQ366" i="2"/>
  <c r="BR366" i="2"/>
  <c r="BS366" i="2"/>
  <c r="BT366" i="2"/>
  <c r="BU366" i="2"/>
  <c r="BW366" i="2"/>
  <c r="BX366" i="2" s="1"/>
  <c r="AZ366" i="2"/>
  <c r="BA366" i="2" s="1"/>
  <c r="BB366" i="2" s="1"/>
  <c r="E367" i="2"/>
  <c r="J367" i="2"/>
  <c r="K367" i="2"/>
  <c r="V367" i="2"/>
  <c r="AG367" i="2"/>
  <c r="AI368" i="4" s="1"/>
  <c r="AV367" i="2"/>
  <c r="AY367" i="2"/>
  <c r="BF367" i="2"/>
  <c r="BG367" i="2"/>
  <c r="BH367" i="2"/>
  <c r="BI367" i="2"/>
  <c r="BJ367" i="2"/>
  <c r="BL367" i="2"/>
  <c r="BM367" i="2"/>
  <c r="BN367" i="2"/>
  <c r="BO367" i="2"/>
  <c r="BP367" i="2"/>
  <c r="BQ367" i="2"/>
  <c r="BR367" i="2"/>
  <c r="BS367" i="2"/>
  <c r="BT367" i="2"/>
  <c r="BU367" i="2"/>
  <c r="BW367" i="2"/>
  <c r="BX367" i="2" s="1"/>
  <c r="AZ367" i="2"/>
  <c r="BA367" i="2" s="1"/>
  <c r="BB367" i="2" s="1"/>
  <c r="E368" i="2"/>
  <c r="J368" i="2"/>
  <c r="K368" i="2"/>
  <c r="V368" i="2"/>
  <c r="AG368" i="2"/>
  <c r="AV368" i="2"/>
  <c r="AY368" i="2"/>
  <c r="BF368" i="2"/>
  <c r="BG368" i="2"/>
  <c r="BH368" i="2"/>
  <c r="BI368" i="2"/>
  <c r="BJ368" i="2"/>
  <c r="BL368" i="2"/>
  <c r="BM368" i="2"/>
  <c r="BN368" i="2"/>
  <c r="BO368" i="2"/>
  <c r="BP368" i="2"/>
  <c r="BQ368" i="2"/>
  <c r="BR368" i="2"/>
  <c r="BS368" i="2"/>
  <c r="BT368" i="2"/>
  <c r="BU368" i="2"/>
  <c r="BW368" i="2"/>
  <c r="BX368" i="2" s="1"/>
  <c r="E369" i="2"/>
  <c r="J369" i="2"/>
  <c r="K369" i="2"/>
  <c r="V369" i="2"/>
  <c r="AH370" i="4" s="1"/>
  <c r="AG369" i="2"/>
  <c r="AI370" i="4" s="1"/>
  <c r="AV369" i="2"/>
  <c r="AY369" i="2"/>
  <c r="BF369" i="2"/>
  <c r="BG369" i="2"/>
  <c r="BH369" i="2"/>
  <c r="BI369" i="2"/>
  <c r="BJ369" i="2"/>
  <c r="BL369" i="2"/>
  <c r="BM369" i="2"/>
  <c r="BN369" i="2"/>
  <c r="BO369" i="2"/>
  <c r="BP369" i="2"/>
  <c r="BQ369" i="2"/>
  <c r="BR369" i="2"/>
  <c r="BS369" i="2"/>
  <c r="BT369" i="2"/>
  <c r="BU369" i="2"/>
  <c r="BW369" i="2"/>
  <c r="BX369" i="2" s="1"/>
  <c r="AZ369" i="2"/>
  <c r="BA369" i="2" s="1"/>
  <c r="BB369" i="2" s="1"/>
  <c r="E370" i="2"/>
  <c r="J370" i="2"/>
  <c r="K370" i="2"/>
  <c r="V370" i="2"/>
  <c r="AG370" i="2"/>
  <c r="AV370" i="2"/>
  <c r="AY370" i="2"/>
  <c r="BF370" i="2"/>
  <c r="BG370" i="2"/>
  <c r="BH370" i="2"/>
  <c r="BI370" i="2"/>
  <c r="BJ370" i="2"/>
  <c r="BL370" i="2"/>
  <c r="BM370" i="2"/>
  <c r="BN370" i="2"/>
  <c r="BO370" i="2"/>
  <c r="BP370" i="2"/>
  <c r="BQ370" i="2"/>
  <c r="BR370" i="2"/>
  <c r="BS370" i="2"/>
  <c r="BT370" i="2"/>
  <c r="BU370" i="2"/>
  <c r="BW370" i="2"/>
  <c r="BX370" i="2" s="1"/>
  <c r="AZ370" i="2"/>
  <c r="BA370" i="2" s="1"/>
  <c r="BB370" i="2" s="1"/>
  <c r="E371" i="2"/>
  <c r="J371" i="2"/>
  <c r="K371" i="2"/>
  <c r="V371" i="2"/>
  <c r="AG371" i="2"/>
  <c r="AV371" i="2"/>
  <c r="AY371" i="2"/>
  <c r="BF371" i="2"/>
  <c r="BG371" i="2"/>
  <c r="BH371" i="2"/>
  <c r="BI371" i="2"/>
  <c r="BJ371" i="2"/>
  <c r="BL371" i="2"/>
  <c r="BM371" i="2"/>
  <c r="BN371" i="2"/>
  <c r="BO371" i="2"/>
  <c r="BP371" i="2"/>
  <c r="BQ371" i="2"/>
  <c r="BR371" i="2"/>
  <c r="BS371" i="2"/>
  <c r="BT371" i="2"/>
  <c r="BU371" i="2"/>
  <c r="BW371" i="2"/>
  <c r="BX371" i="2" s="1"/>
  <c r="AZ371" i="2"/>
  <c r="BA371" i="2" s="1"/>
  <c r="BB371" i="2" s="1"/>
  <c r="E372" i="2"/>
  <c r="J372" i="2"/>
  <c r="K372" i="2"/>
  <c r="V372" i="2"/>
  <c r="AH373" i="4" s="1"/>
  <c r="AG372" i="2"/>
  <c r="AV372" i="2"/>
  <c r="AY372" i="2"/>
  <c r="BF372" i="2"/>
  <c r="BG372" i="2"/>
  <c r="BH372" i="2"/>
  <c r="BI372" i="2"/>
  <c r="BJ372" i="2"/>
  <c r="BL372" i="2"/>
  <c r="BM372" i="2"/>
  <c r="BN372" i="2"/>
  <c r="BO372" i="2"/>
  <c r="BP372" i="2"/>
  <c r="BQ372" i="2"/>
  <c r="BR372" i="2"/>
  <c r="BS372" i="2"/>
  <c r="BT372" i="2"/>
  <c r="BU372" i="2"/>
  <c r="BW372" i="2"/>
  <c r="BX372" i="2" s="1"/>
  <c r="E373" i="2"/>
  <c r="J373" i="2"/>
  <c r="K373" i="2"/>
  <c r="V373" i="2"/>
  <c r="AH374" i="4" s="1"/>
  <c r="AG373" i="2"/>
  <c r="AI374" i="4" s="1"/>
  <c r="AV373" i="2"/>
  <c r="AY373" i="2"/>
  <c r="BF373" i="2"/>
  <c r="BG373" i="2"/>
  <c r="BH373" i="2"/>
  <c r="BI373" i="2"/>
  <c r="BJ373" i="2"/>
  <c r="BL373" i="2"/>
  <c r="BM373" i="2"/>
  <c r="BN373" i="2"/>
  <c r="BO373" i="2"/>
  <c r="BP373" i="2"/>
  <c r="BQ373" i="2"/>
  <c r="BR373" i="2"/>
  <c r="BS373" i="2"/>
  <c r="BT373" i="2"/>
  <c r="BU373" i="2"/>
  <c r="BW373" i="2"/>
  <c r="BX373" i="2" s="1"/>
  <c r="AZ373" i="2"/>
  <c r="BA373" i="2" s="1"/>
  <c r="BB373" i="2" s="1"/>
  <c r="E374" i="2"/>
  <c r="J374" i="2"/>
  <c r="K374" i="2"/>
  <c r="V374" i="2"/>
  <c r="AH375" i="4" s="1"/>
  <c r="AG374" i="2"/>
  <c r="AI375" i="4" s="1"/>
  <c r="AV374" i="2"/>
  <c r="AY374" i="2"/>
  <c r="BF374" i="2"/>
  <c r="BG374" i="2"/>
  <c r="BH374" i="2"/>
  <c r="BI374" i="2"/>
  <c r="BJ374" i="2"/>
  <c r="BL374" i="2"/>
  <c r="BM374" i="2"/>
  <c r="BN374" i="2"/>
  <c r="BO374" i="2"/>
  <c r="BP374" i="2"/>
  <c r="BQ374" i="2"/>
  <c r="BR374" i="2"/>
  <c r="BS374" i="2"/>
  <c r="BT374" i="2"/>
  <c r="BU374" i="2"/>
  <c r="BW374" i="2"/>
  <c r="BX374" i="2" s="1"/>
  <c r="CD374" i="2"/>
  <c r="E375" i="2"/>
  <c r="J375" i="2"/>
  <c r="K375" i="2"/>
  <c r="V375" i="2"/>
  <c r="AH376" i="4" s="1"/>
  <c r="AG375" i="2"/>
  <c r="AI376" i="4" s="1"/>
  <c r="AV375" i="2"/>
  <c r="AY375" i="2"/>
  <c r="BF375" i="2"/>
  <c r="BG375" i="2"/>
  <c r="BH375" i="2"/>
  <c r="BI375" i="2"/>
  <c r="BJ375" i="2"/>
  <c r="BL375" i="2"/>
  <c r="BM375" i="2"/>
  <c r="BN375" i="2"/>
  <c r="BO375" i="2"/>
  <c r="BP375" i="2"/>
  <c r="BQ375" i="2"/>
  <c r="BR375" i="2"/>
  <c r="BS375" i="2"/>
  <c r="BT375" i="2"/>
  <c r="BU375" i="2"/>
  <c r="BW375" i="2"/>
  <c r="BX375" i="2" s="1"/>
  <c r="AZ375" i="2"/>
  <c r="BA375" i="2" s="1"/>
  <c r="BB375" i="2" s="1"/>
  <c r="E376" i="2"/>
  <c r="J376" i="2"/>
  <c r="K376" i="2"/>
  <c r="V376" i="2"/>
  <c r="AH377" i="4" s="1"/>
  <c r="AG376" i="2"/>
  <c r="AI377" i="4" s="1"/>
  <c r="AV376" i="2"/>
  <c r="AY376" i="2"/>
  <c r="BF376" i="2"/>
  <c r="BG376" i="2"/>
  <c r="BH376" i="2"/>
  <c r="BI376" i="2"/>
  <c r="BJ376" i="2"/>
  <c r="BL376" i="2"/>
  <c r="BM376" i="2"/>
  <c r="BN376" i="2"/>
  <c r="BO376" i="2"/>
  <c r="BP376" i="2"/>
  <c r="BQ376" i="2"/>
  <c r="BR376" i="2"/>
  <c r="BS376" i="2"/>
  <c r="BT376" i="2"/>
  <c r="BU376" i="2"/>
  <c r="BW376" i="2"/>
  <c r="BX376" i="2" s="1"/>
  <c r="E377" i="2"/>
  <c r="J377" i="2"/>
  <c r="K377" i="2"/>
  <c r="V377" i="2"/>
  <c r="AH378" i="4" s="1"/>
  <c r="AG377" i="2"/>
  <c r="AI378" i="4" s="1"/>
  <c r="AV377" i="2"/>
  <c r="AY377" i="2"/>
  <c r="BF377" i="2"/>
  <c r="BG377" i="2"/>
  <c r="BH377" i="2"/>
  <c r="BI377" i="2"/>
  <c r="BJ377" i="2"/>
  <c r="BL377" i="2"/>
  <c r="BM377" i="2"/>
  <c r="BN377" i="2"/>
  <c r="BO377" i="2"/>
  <c r="BP377" i="2"/>
  <c r="BQ377" i="2"/>
  <c r="BR377" i="2"/>
  <c r="BS377" i="2"/>
  <c r="BT377" i="2"/>
  <c r="BU377" i="2"/>
  <c r="BW377" i="2"/>
  <c r="BX377" i="2" s="1"/>
  <c r="AZ377" i="2"/>
  <c r="BA377" i="2" s="1"/>
  <c r="BB377" i="2" s="1"/>
  <c r="E378" i="2"/>
  <c r="J378" i="2"/>
  <c r="K378" i="2"/>
  <c r="V378" i="2"/>
  <c r="AG378" i="2"/>
  <c r="AI379" i="4" s="1"/>
  <c r="AV378" i="2"/>
  <c r="AY378" i="2"/>
  <c r="BF378" i="2"/>
  <c r="BG378" i="2"/>
  <c r="BH378" i="2"/>
  <c r="BI378" i="2"/>
  <c r="BJ378" i="2"/>
  <c r="BL378" i="2"/>
  <c r="BM378" i="2"/>
  <c r="BN378" i="2"/>
  <c r="BO378" i="2"/>
  <c r="BP378" i="2"/>
  <c r="BQ378" i="2"/>
  <c r="BR378" i="2"/>
  <c r="BS378" i="2"/>
  <c r="BT378" i="2"/>
  <c r="BU378" i="2"/>
  <c r="BW378" i="2"/>
  <c r="BX378" i="2" s="1"/>
  <c r="CD378" i="2"/>
  <c r="E379" i="2"/>
  <c r="J379" i="2"/>
  <c r="K379" i="2"/>
  <c r="V379" i="2"/>
  <c r="AG379" i="2"/>
  <c r="AI380" i="4" s="1"/>
  <c r="AV379" i="2"/>
  <c r="AY379" i="2"/>
  <c r="BF379" i="2"/>
  <c r="BG379" i="2"/>
  <c r="BH379" i="2"/>
  <c r="BI379" i="2"/>
  <c r="BJ379" i="2"/>
  <c r="BL379" i="2"/>
  <c r="BM379" i="2"/>
  <c r="BN379" i="2"/>
  <c r="BO379" i="2"/>
  <c r="BP379" i="2"/>
  <c r="BQ379" i="2"/>
  <c r="BR379" i="2"/>
  <c r="BS379" i="2"/>
  <c r="BT379" i="2"/>
  <c r="BU379" i="2"/>
  <c r="BW379" i="2"/>
  <c r="BX379" i="2" s="1"/>
  <c r="CD379" i="2"/>
  <c r="E380" i="2"/>
  <c r="J380" i="2"/>
  <c r="K380" i="2"/>
  <c r="V380" i="2"/>
  <c r="AH381" i="4" s="1"/>
  <c r="AG380" i="2"/>
  <c r="AI381" i="4" s="1"/>
  <c r="AV380" i="2"/>
  <c r="AY380" i="2"/>
  <c r="BF380" i="2"/>
  <c r="BG380" i="2"/>
  <c r="BH380" i="2"/>
  <c r="BI380" i="2"/>
  <c r="BJ380" i="2"/>
  <c r="BL380" i="2"/>
  <c r="BM380" i="2"/>
  <c r="BN380" i="2"/>
  <c r="BO380" i="2"/>
  <c r="BP380" i="2"/>
  <c r="BQ380" i="2"/>
  <c r="BR380" i="2"/>
  <c r="BS380" i="2"/>
  <c r="BT380" i="2"/>
  <c r="BU380" i="2"/>
  <c r="BW380" i="2"/>
  <c r="BX380" i="2" s="1"/>
  <c r="E381" i="2"/>
  <c r="J381" i="2"/>
  <c r="K381" i="2"/>
  <c r="V381" i="2"/>
  <c r="AG381" i="2"/>
  <c r="AV381" i="2"/>
  <c r="AY381" i="2"/>
  <c r="BF381" i="2"/>
  <c r="BG381" i="2"/>
  <c r="BH381" i="2"/>
  <c r="BI381" i="2"/>
  <c r="BJ381" i="2"/>
  <c r="BL381" i="2"/>
  <c r="BM381" i="2"/>
  <c r="BN381" i="2"/>
  <c r="BO381" i="2"/>
  <c r="BP381" i="2"/>
  <c r="BQ381" i="2"/>
  <c r="BR381" i="2"/>
  <c r="BS381" i="2"/>
  <c r="BT381" i="2"/>
  <c r="BU381" i="2"/>
  <c r="BW381" i="2"/>
  <c r="BX381" i="2" s="1"/>
  <c r="AZ381" i="2"/>
  <c r="BA381" i="2" s="1"/>
  <c r="BB381" i="2" s="1"/>
  <c r="E382" i="2"/>
  <c r="J382" i="2"/>
  <c r="K382" i="2"/>
  <c r="V382" i="2"/>
  <c r="AH383" i="4" s="1"/>
  <c r="AG382" i="2"/>
  <c r="AI383" i="4" s="1"/>
  <c r="AV382" i="2"/>
  <c r="AY382" i="2"/>
  <c r="BF382" i="2"/>
  <c r="BG382" i="2"/>
  <c r="BH382" i="2"/>
  <c r="BI382" i="2"/>
  <c r="BJ382" i="2"/>
  <c r="BL382" i="2"/>
  <c r="BM382" i="2"/>
  <c r="BN382" i="2"/>
  <c r="BO382" i="2"/>
  <c r="BP382" i="2"/>
  <c r="BQ382" i="2"/>
  <c r="BR382" i="2"/>
  <c r="BS382" i="2"/>
  <c r="BT382" i="2"/>
  <c r="BU382" i="2"/>
  <c r="BW382" i="2"/>
  <c r="BX382" i="2" s="1"/>
  <c r="AZ382" i="2"/>
  <c r="BA382" i="2" s="1"/>
  <c r="BB382" i="2" s="1"/>
  <c r="E383" i="2"/>
  <c r="J383" i="2"/>
  <c r="K383" i="2"/>
  <c r="V383" i="2"/>
  <c r="AH384" i="4" s="1"/>
  <c r="AG383" i="2"/>
  <c r="AI384" i="4" s="1"/>
  <c r="AV383" i="2"/>
  <c r="AY383" i="2"/>
  <c r="BF383" i="2"/>
  <c r="BG383" i="2"/>
  <c r="BH383" i="2"/>
  <c r="BI383" i="2"/>
  <c r="BJ383" i="2"/>
  <c r="BL383" i="2"/>
  <c r="BM383" i="2"/>
  <c r="BN383" i="2"/>
  <c r="BO383" i="2"/>
  <c r="BP383" i="2"/>
  <c r="BQ383" i="2"/>
  <c r="BR383" i="2"/>
  <c r="BS383" i="2"/>
  <c r="BT383" i="2"/>
  <c r="BU383" i="2"/>
  <c r="BW383" i="2"/>
  <c r="BX383" i="2" s="1"/>
  <c r="CD383" i="2"/>
  <c r="E384" i="2"/>
  <c r="J384" i="2"/>
  <c r="K384" i="2"/>
  <c r="V384" i="2"/>
  <c r="AH385" i="4" s="1"/>
  <c r="AG384" i="2"/>
  <c r="AV384" i="2"/>
  <c r="AY384" i="2"/>
  <c r="BF384" i="2"/>
  <c r="BG384" i="2"/>
  <c r="BH384" i="2"/>
  <c r="BI384" i="2"/>
  <c r="BJ384" i="2"/>
  <c r="BL384" i="2"/>
  <c r="BM384" i="2"/>
  <c r="BN384" i="2"/>
  <c r="BO384" i="2"/>
  <c r="BP384" i="2"/>
  <c r="BQ384" i="2"/>
  <c r="BR384" i="2"/>
  <c r="BS384" i="2"/>
  <c r="BT384" i="2"/>
  <c r="BU384" i="2"/>
  <c r="BW384" i="2"/>
  <c r="BX384" i="2" s="1"/>
  <c r="E385" i="2"/>
  <c r="J385" i="2"/>
  <c r="K385" i="2"/>
  <c r="V385" i="2"/>
  <c r="AG385" i="2"/>
  <c r="AI386" i="4" s="1"/>
  <c r="AV385" i="2"/>
  <c r="AY385" i="2"/>
  <c r="BF385" i="2"/>
  <c r="BG385" i="2"/>
  <c r="BH385" i="2"/>
  <c r="BI385" i="2"/>
  <c r="BJ385" i="2"/>
  <c r="BL385" i="2"/>
  <c r="BM385" i="2"/>
  <c r="BN385" i="2"/>
  <c r="BO385" i="2"/>
  <c r="BP385" i="2"/>
  <c r="BQ385" i="2"/>
  <c r="BR385" i="2"/>
  <c r="BS385" i="2"/>
  <c r="BT385" i="2"/>
  <c r="BU385" i="2"/>
  <c r="BW385" i="2"/>
  <c r="BX385" i="2" s="1"/>
  <c r="AZ385" i="2"/>
  <c r="BA385" i="2" s="1"/>
  <c r="BB385" i="2" s="1"/>
  <c r="E386" i="2"/>
  <c r="J386" i="2"/>
  <c r="K386" i="2"/>
  <c r="V386" i="2"/>
  <c r="AH387" i="4" s="1"/>
  <c r="AG386" i="2"/>
  <c r="AI387" i="4" s="1"/>
  <c r="AV386" i="2"/>
  <c r="AY386" i="2"/>
  <c r="BF386" i="2"/>
  <c r="BG386" i="2"/>
  <c r="BH386" i="2"/>
  <c r="BI386" i="2"/>
  <c r="BJ386" i="2"/>
  <c r="BL386" i="2"/>
  <c r="BM386" i="2"/>
  <c r="BN386" i="2"/>
  <c r="BO386" i="2"/>
  <c r="BP386" i="2"/>
  <c r="BQ386" i="2"/>
  <c r="BR386" i="2"/>
  <c r="BS386" i="2"/>
  <c r="BT386" i="2"/>
  <c r="BU386" i="2"/>
  <c r="BW386" i="2"/>
  <c r="BX386" i="2" s="1"/>
  <c r="CD386" i="2"/>
  <c r="E387" i="2"/>
  <c r="J387" i="2"/>
  <c r="K387" i="2"/>
  <c r="V387" i="2"/>
  <c r="AG387" i="2"/>
  <c r="AV387" i="2"/>
  <c r="AY387" i="2"/>
  <c r="BF387" i="2"/>
  <c r="BG387" i="2"/>
  <c r="BH387" i="2"/>
  <c r="BI387" i="2"/>
  <c r="BJ387" i="2"/>
  <c r="BL387" i="2"/>
  <c r="BM387" i="2"/>
  <c r="BN387" i="2"/>
  <c r="BO387" i="2"/>
  <c r="BP387" i="2"/>
  <c r="BQ387" i="2"/>
  <c r="BR387" i="2"/>
  <c r="BS387" i="2"/>
  <c r="BT387" i="2"/>
  <c r="BU387" i="2"/>
  <c r="BW387" i="2"/>
  <c r="BX387" i="2" s="1"/>
  <c r="AZ387" i="2"/>
  <c r="BA387" i="2" s="1"/>
  <c r="BB387" i="2" s="1"/>
  <c r="E388" i="2"/>
  <c r="J388" i="2"/>
  <c r="K388" i="2"/>
  <c r="V388" i="2"/>
  <c r="AH389" i="4" s="1"/>
  <c r="AG388" i="2"/>
  <c r="AI389" i="4" s="1"/>
  <c r="AV388" i="2"/>
  <c r="AY388" i="2"/>
  <c r="BF388" i="2"/>
  <c r="BG388" i="2"/>
  <c r="BH388" i="2"/>
  <c r="BI388" i="2"/>
  <c r="BJ388" i="2"/>
  <c r="BL388" i="2"/>
  <c r="BM388" i="2"/>
  <c r="BN388" i="2"/>
  <c r="BO388" i="2"/>
  <c r="BP388" i="2"/>
  <c r="BQ388" i="2"/>
  <c r="BR388" i="2"/>
  <c r="BS388" i="2"/>
  <c r="BT388" i="2"/>
  <c r="BU388" i="2"/>
  <c r="BW388" i="2"/>
  <c r="BX388" i="2" s="1"/>
  <c r="E389" i="2"/>
  <c r="J389" i="2"/>
  <c r="K389" i="2"/>
  <c r="V389" i="2"/>
  <c r="AH390" i="4" s="1"/>
  <c r="AG389" i="2"/>
  <c r="AV389" i="2"/>
  <c r="AY389" i="2"/>
  <c r="BF389" i="2"/>
  <c r="BG389" i="2"/>
  <c r="BH389" i="2"/>
  <c r="BI389" i="2"/>
  <c r="BJ389" i="2"/>
  <c r="BL389" i="2"/>
  <c r="BM389" i="2"/>
  <c r="BN389" i="2"/>
  <c r="BO389" i="2"/>
  <c r="BP389" i="2"/>
  <c r="BQ389" i="2"/>
  <c r="BR389" i="2"/>
  <c r="BS389" i="2"/>
  <c r="BT389" i="2"/>
  <c r="BU389" i="2"/>
  <c r="BW389" i="2"/>
  <c r="BX389" i="2" s="1"/>
  <c r="AZ389" i="2"/>
  <c r="BA389" i="2" s="1"/>
  <c r="BB389" i="2" s="1"/>
  <c r="E390" i="2"/>
  <c r="J390" i="2"/>
  <c r="K390" i="2"/>
  <c r="V390" i="2"/>
  <c r="AH391" i="4" s="1"/>
  <c r="AG390" i="2"/>
  <c r="AI391" i="4" s="1"/>
  <c r="AV390" i="2"/>
  <c r="AY390" i="2"/>
  <c r="BF390" i="2"/>
  <c r="BG390" i="2"/>
  <c r="BH390" i="2"/>
  <c r="BI390" i="2"/>
  <c r="BJ390" i="2"/>
  <c r="BL390" i="2"/>
  <c r="BM390" i="2"/>
  <c r="BN390" i="2"/>
  <c r="BO390" i="2"/>
  <c r="BP390" i="2"/>
  <c r="BQ390" i="2"/>
  <c r="BR390" i="2"/>
  <c r="BS390" i="2"/>
  <c r="BT390" i="2"/>
  <c r="BU390" i="2"/>
  <c r="BW390" i="2"/>
  <c r="BX390" i="2" s="1"/>
  <c r="E391" i="2"/>
  <c r="J391" i="2"/>
  <c r="K391" i="2"/>
  <c r="V391" i="2"/>
  <c r="AH392" i="4" s="1"/>
  <c r="AG391" i="2"/>
  <c r="AI392" i="4" s="1"/>
  <c r="AV391" i="2"/>
  <c r="AY391" i="2"/>
  <c r="BF391" i="2"/>
  <c r="BG391" i="2"/>
  <c r="BH391" i="2"/>
  <c r="BI391" i="2"/>
  <c r="BJ391" i="2"/>
  <c r="BL391" i="2"/>
  <c r="BM391" i="2"/>
  <c r="BN391" i="2"/>
  <c r="BO391" i="2"/>
  <c r="BP391" i="2"/>
  <c r="BQ391" i="2"/>
  <c r="BR391" i="2"/>
  <c r="BS391" i="2"/>
  <c r="BT391" i="2"/>
  <c r="BU391" i="2"/>
  <c r="BW391" i="2"/>
  <c r="BX391" i="2" s="1"/>
  <c r="AZ391" i="2"/>
  <c r="BA391" i="2" s="1"/>
  <c r="BB391" i="2" s="1"/>
  <c r="E392" i="2"/>
  <c r="J392" i="2"/>
  <c r="K392" i="2"/>
  <c r="V392" i="2"/>
  <c r="AG392" i="2"/>
  <c r="AI393" i="4" s="1"/>
  <c r="AV392" i="2"/>
  <c r="AY392" i="2"/>
  <c r="BF392" i="2"/>
  <c r="BG392" i="2"/>
  <c r="BH392" i="2"/>
  <c r="BI392" i="2"/>
  <c r="BJ392" i="2"/>
  <c r="BL392" i="2"/>
  <c r="BM392" i="2"/>
  <c r="BN392" i="2"/>
  <c r="BO392" i="2"/>
  <c r="BP392" i="2"/>
  <c r="BQ392" i="2"/>
  <c r="BR392" i="2"/>
  <c r="BS392" i="2"/>
  <c r="BT392" i="2"/>
  <c r="BU392" i="2"/>
  <c r="BW392" i="2"/>
  <c r="BX392" i="2" s="1"/>
  <c r="E393" i="2"/>
  <c r="J393" i="2"/>
  <c r="K393" i="2"/>
  <c r="V393" i="2"/>
  <c r="AG393" i="2"/>
  <c r="AI394" i="4" s="1"/>
  <c r="AV393" i="2"/>
  <c r="AY393" i="2"/>
  <c r="BF393" i="2"/>
  <c r="BG393" i="2"/>
  <c r="BH393" i="2"/>
  <c r="BI393" i="2"/>
  <c r="BJ393" i="2"/>
  <c r="BL393" i="2"/>
  <c r="BM393" i="2"/>
  <c r="BN393" i="2"/>
  <c r="BO393" i="2"/>
  <c r="BP393" i="2"/>
  <c r="BQ393" i="2"/>
  <c r="BR393" i="2"/>
  <c r="BS393" i="2"/>
  <c r="BT393" i="2"/>
  <c r="BU393" i="2"/>
  <c r="BW393" i="2"/>
  <c r="BX393" i="2" s="1"/>
  <c r="AZ393" i="2"/>
  <c r="BA393" i="2" s="1"/>
  <c r="BB393" i="2" s="1"/>
  <c r="E394" i="2"/>
  <c r="J394" i="2"/>
  <c r="K394" i="2"/>
  <c r="V394" i="2"/>
  <c r="AH395" i="4" s="1"/>
  <c r="AG394" i="2"/>
  <c r="AI395" i="4" s="1"/>
  <c r="AV394" i="2"/>
  <c r="AY394" i="2"/>
  <c r="BF394" i="2"/>
  <c r="BG394" i="2"/>
  <c r="BH394" i="2"/>
  <c r="BI394" i="2"/>
  <c r="BJ394" i="2"/>
  <c r="BL394" i="2"/>
  <c r="BM394" i="2"/>
  <c r="BN394" i="2"/>
  <c r="BO394" i="2"/>
  <c r="BP394" i="2"/>
  <c r="BQ394" i="2"/>
  <c r="BR394" i="2"/>
  <c r="BS394" i="2"/>
  <c r="BT394" i="2"/>
  <c r="BU394" i="2"/>
  <c r="BW394" i="2"/>
  <c r="BX394" i="2" s="1"/>
  <c r="E395" i="2"/>
  <c r="J395" i="2"/>
  <c r="K395" i="2"/>
  <c r="V395" i="2"/>
  <c r="AG395" i="2"/>
  <c r="AV395" i="2"/>
  <c r="AY395" i="2"/>
  <c r="BF395" i="2"/>
  <c r="BG395" i="2"/>
  <c r="BH395" i="2"/>
  <c r="BI395" i="2"/>
  <c r="BJ395" i="2"/>
  <c r="BL395" i="2"/>
  <c r="BM395" i="2"/>
  <c r="BN395" i="2"/>
  <c r="BO395" i="2"/>
  <c r="BP395" i="2"/>
  <c r="BQ395" i="2"/>
  <c r="BR395" i="2"/>
  <c r="BS395" i="2"/>
  <c r="BT395" i="2"/>
  <c r="BU395" i="2"/>
  <c r="BW395" i="2"/>
  <c r="BX395" i="2" s="1"/>
  <c r="CD395" i="2"/>
  <c r="E396" i="2"/>
  <c r="J396" i="2"/>
  <c r="K396" i="2"/>
  <c r="V396" i="2"/>
  <c r="AH397" i="4" s="1"/>
  <c r="AG396" i="2"/>
  <c r="AV396" i="2"/>
  <c r="AY396" i="2"/>
  <c r="BF396" i="2"/>
  <c r="BG396" i="2"/>
  <c r="BH396" i="2"/>
  <c r="BI396" i="2"/>
  <c r="BJ396" i="2"/>
  <c r="BL396" i="2"/>
  <c r="BM396" i="2"/>
  <c r="BN396" i="2"/>
  <c r="BO396" i="2"/>
  <c r="BP396" i="2"/>
  <c r="BQ396" i="2"/>
  <c r="BR396" i="2"/>
  <c r="BS396" i="2"/>
  <c r="BT396" i="2"/>
  <c r="BU396" i="2"/>
  <c r="BW396" i="2"/>
  <c r="BX396" i="2" s="1"/>
  <c r="E397" i="2"/>
  <c r="J397" i="2"/>
  <c r="K397" i="2"/>
  <c r="V397" i="2"/>
  <c r="AH398" i="4" s="1"/>
  <c r="AG397" i="2"/>
  <c r="AI398" i="4" s="1"/>
  <c r="AV397" i="2"/>
  <c r="AY397" i="2"/>
  <c r="BF397" i="2"/>
  <c r="BG397" i="2"/>
  <c r="BH397" i="2"/>
  <c r="BI397" i="2"/>
  <c r="BJ397" i="2"/>
  <c r="BL397" i="2"/>
  <c r="BM397" i="2"/>
  <c r="BN397" i="2"/>
  <c r="BO397" i="2"/>
  <c r="BP397" i="2"/>
  <c r="BQ397" i="2"/>
  <c r="BR397" i="2"/>
  <c r="BS397" i="2"/>
  <c r="BT397" i="2"/>
  <c r="BU397" i="2"/>
  <c r="BW397" i="2"/>
  <c r="BX397" i="2" s="1"/>
  <c r="E398" i="2"/>
  <c r="J398" i="2"/>
  <c r="K398" i="2"/>
  <c r="V398" i="2"/>
  <c r="AG398" i="2"/>
  <c r="AI399" i="4" s="1"/>
  <c r="AV398" i="2"/>
  <c r="AY398" i="2"/>
  <c r="BF398" i="2"/>
  <c r="BG398" i="2"/>
  <c r="BH398" i="2"/>
  <c r="BI398" i="2"/>
  <c r="BJ398" i="2"/>
  <c r="BL398" i="2"/>
  <c r="BM398" i="2"/>
  <c r="BN398" i="2"/>
  <c r="BO398" i="2"/>
  <c r="BP398" i="2"/>
  <c r="BQ398" i="2"/>
  <c r="BR398" i="2"/>
  <c r="BS398" i="2"/>
  <c r="BT398" i="2"/>
  <c r="BU398" i="2"/>
  <c r="BW398" i="2"/>
  <c r="BX398" i="2" s="1"/>
  <c r="AZ398" i="2"/>
  <c r="BA398" i="2" s="1"/>
  <c r="BB398" i="2" s="1"/>
  <c r="E399" i="2"/>
  <c r="J399" i="2"/>
  <c r="K399" i="2"/>
  <c r="V399" i="2"/>
  <c r="AH400" i="4" s="1"/>
  <c r="AG399" i="2"/>
  <c r="AI400" i="4" s="1"/>
  <c r="AV399" i="2"/>
  <c r="AY399" i="2"/>
  <c r="BF399" i="2"/>
  <c r="BG399" i="2"/>
  <c r="BH399" i="2"/>
  <c r="BI399" i="2"/>
  <c r="BJ399" i="2"/>
  <c r="BL399" i="2"/>
  <c r="BM399" i="2"/>
  <c r="BN399" i="2"/>
  <c r="BO399" i="2"/>
  <c r="BP399" i="2"/>
  <c r="BQ399" i="2"/>
  <c r="BR399" i="2"/>
  <c r="BS399" i="2"/>
  <c r="BT399" i="2"/>
  <c r="BU399" i="2"/>
  <c r="BW399" i="2"/>
  <c r="BX399" i="2" s="1"/>
  <c r="E400" i="2"/>
  <c r="J400" i="2"/>
  <c r="K400" i="2"/>
  <c r="V400" i="2"/>
  <c r="AG400" i="2"/>
  <c r="AV400" i="2"/>
  <c r="AY400" i="2"/>
  <c r="BF400" i="2"/>
  <c r="BG400" i="2"/>
  <c r="BH400" i="2"/>
  <c r="BI400" i="2"/>
  <c r="BJ400" i="2"/>
  <c r="BL400" i="2"/>
  <c r="BM400" i="2"/>
  <c r="BN400" i="2"/>
  <c r="BO400" i="2"/>
  <c r="BP400" i="2"/>
  <c r="BQ400" i="2"/>
  <c r="BR400" i="2"/>
  <c r="BS400" i="2"/>
  <c r="BT400" i="2"/>
  <c r="BU400" i="2"/>
  <c r="BW400" i="2"/>
  <c r="BX400" i="2" s="1"/>
  <c r="E401" i="2"/>
  <c r="J401" i="2"/>
  <c r="K401" i="2"/>
  <c r="V401" i="2"/>
  <c r="AH402" i="4" s="1"/>
  <c r="AG401" i="2"/>
  <c r="AI402" i="4" s="1"/>
  <c r="AV401" i="2"/>
  <c r="AY401" i="2"/>
  <c r="BF401" i="2"/>
  <c r="BG401" i="2"/>
  <c r="BH401" i="2"/>
  <c r="BI401" i="2"/>
  <c r="BJ401" i="2"/>
  <c r="BL401" i="2"/>
  <c r="BM401" i="2"/>
  <c r="BN401" i="2"/>
  <c r="BO401" i="2"/>
  <c r="BP401" i="2"/>
  <c r="BQ401" i="2"/>
  <c r="BR401" i="2"/>
  <c r="BS401" i="2"/>
  <c r="BT401" i="2"/>
  <c r="BU401" i="2"/>
  <c r="BW401" i="2"/>
  <c r="BX401" i="2" s="1"/>
  <c r="AZ401" i="2"/>
  <c r="BA401" i="2" s="1"/>
  <c r="BB401" i="2" s="1"/>
  <c r="E402" i="2"/>
  <c r="J402" i="2"/>
  <c r="K402" i="2"/>
  <c r="V402" i="2"/>
  <c r="AG402" i="2"/>
  <c r="AI403" i="4" s="1"/>
  <c r="AV402" i="2"/>
  <c r="AY402" i="2"/>
  <c r="BF402" i="2"/>
  <c r="BG402" i="2"/>
  <c r="BH402" i="2"/>
  <c r="BI402" i="2"/>
  <c r="BJ402" i="2"/>
  <c r="BL402" i="2"/>
  <c r="BM402" i="2"/>
  <c r="BN402" i="2"/>
  <c r="BO402" i="2"/>
  <c r="BP402" i="2"/>
  <c r="BQ402" i="2"/>
  <c r="BR402" i="2"/>
  <c r="BS402" i="2"/>
  <c r="BT402" i="2"/>
  <c r="BU402" i="2"/>
  <c r="BW402" i="2"/>
  <c r="BX402" i="2" s="1"/>
  <c r="AZ402" i="2"/>
  <c r="BA402" i="2" s="1"/>
  <c r="BB402" i="2" s="1"/>
  <c r="E403" i="2"/>
  <c r="J403" i="2"/>
  <c r="K403" i="2"/>
  <c r="V403" i="2"/>
  <c r="AH404" i="4" s="1"/>
  <c r="AG403" i="2"/>
  <c r="AV403" i="2"/>
  <c r="AY403" i="2"/>
  <c r="BF403" i="2"/>
  <c r="BG403" i="2"/>
  <c r="BH403" i="2"/>
  <c r="BI403" i="2"/>
  <c r="BJ403" i="2"/>
  <c r="BL403" i="2"/>
  <c r="BM403" i="2"/>
  <c r="BN403" i="2"/>
  <c r="BO403" i="2"/>
  <c r="BP403" i="2"/>
  <c r="BQ403" i="2"/>
  <c r="BR403" i="2"/>
  <c r="BS403" i="2"/>
  <c r="BT403" i="2"/>
  <c r="BU403" i="2"/>
  <c r="BW403" i="2"/>
  <c r="BX403" i="2" s="1"/>
  <c r="E404" i="2"/>
  <c r="J404" i="2"/>
  <c r="K404" i="2"/>
  <c r="V404" i="2"/>
  <c r="AH405" i="4" s="1"/>
  <c r="AG404" i="2"/>
  <c r="AI405" i="4" s="1"/>
  <c r="AV404" i="2"/>
  <c r="AY404" i="2"/>
  <c r="BF404" i="2"/>
  <c r="BG404" i="2"/>
  <c r="BH404" i="2"/>
  <c r="BI404" i="2"/>
  <c r="BJ404" i="2"/>
  <c r="BL404" i="2"/>
  <c r="BM404" i="2"/>
  <c r="BN404" i="2"/>
  <c r="BO404" i="2"/>
  <c r="BP404" i="2"/>
  <c r="BQ404" i="2"/>
  <c r="BR404" i="2"/>
  <c r="BS404" i="2"/>
  <c r="BT404" i="2"/>
  <c r="BU404" i="2"/>
  <c r="BW404" i="2"/>
  <c r="BX404" i="2" s="1"/>
  <c r="E405" i="2"/>
  <c r="J405" i="2"/>
  <c r="K405" i="2"/>
  <c r="V405" i="2"/>
  <c r="AH406" i="4" s="1"/>
  <c r="AG405" i="2"/>
  <c r="AI406" i="4" s="1"/>
  <c r="AV405" i="2"/>
  <c r="AY405" i="2"/>
  <c r="BF405" i="2"/>
  <c r="BG405" i="2"/>
  <c r="BH405" i="2"/>
  <c r="BI405" i="2"/>
  <c r="BJ405" i="2"/>
  <c r="BL405" i="2"/>
  <c r="BM405" i="2"/>
  <c r="BN405" i="2"/>
  <c r="BO405" i="2"/>
  <c r="BP405" i="2"/>
  <c r="BQ405" i="2"/>
  <c r="BR405" i="2"/>
  <c r="BS405" i="2"/>
  <c r="BT405" i="2"/>
  <c r="BU405" i="2"/>
  <c r="BW405" i="2"/>
  <c r="BX405" i="2" s="1"/>
  <c r="AZ405" i="2"/>
  <c r="BA405" i="2" s="1"/>
  <c r="BB405" i="2" s="1"/>
  <c r="E406" i="2"/>
  <c r="J406" i="2"/>
  <c r="K406" i="2"/>
  <c r="V406" i="2"/>
  <c r="AG406" i="2"/>
  <c r="AI407" i="4" s="1"/>
  <c r="AV406" i="2"/>
  <c r="AY406" i="2"/>
  <c r="BF406" i="2"/>
  <c r="BG406" i="2"/>
  <c r="BH406" i="2"/>
  <c r="BI406" i="2"/>
  <c r="BJ406" i="2"/>
  <c r="BL406" i="2"/>
  <c r="BM406" i="2"/>
  <c r="BN406" i="2"/>
  <c r="BO406" i="2"/>
  <c r="BP406" i="2"/>
  <c r="BQ406" i="2"/>
  <c r="BR406" i="2"/>
  <c r="BS406" i="2"/>
  <c r="BT406" i="2"/>
  <c r="BU406" i="2"/>
  <c r="BW406" i="2"/>
  <c r="BX406" i="2" s="1"/>
  <c r="E407" i="2"/>
  <c r="J407" i="2"/>
  <c r="K407" i="2"/>
  <c r="V407" i="2"/>
  <c r="AG407" i="2"/>
  <c r="AI408" i="4" s="1"/>
  <c r="AV407" i="2"/>
  <c r="AY407" i="2"/>
  <c r="BF407" i="2"/>
  <c r="BG407" i="2"/>
  <c r="BH407" i="2"/>
  <c r="BI407" i="2"/>
  <c r="BJ407" i="2"/>
  <c r="BL407" i="2"/>
  <c r="BM407" i="2"/>
  <c r="BN407" i="2"/>
  <c r="BO407" i="2"/>
  <c r="BP407" i="2"/>
  <c r="BQ407" i="2"/>
  <c r="BR407" i="2"/>
  <c r="BS407" i="2"/>
  <c r="BT407" i="2"/>
  <c r="BU407" i="2"/>
  <c r="BW407" i="2"/>
  <c r="BX407" i="2" s="1"/>
  <c r="E408" i="2"/>
  <c r="J408" i="2"/>
  <c r="K408" i="2"/>
  <c r="V408" i="2"/>
  <c r="AG408" i="2"/>
  <c r="AV408" i="2"/>
  <c r="AY408" i="2"/>
  <c r="BF408" i="2"/>
  <c r="BG408" i="2"/>
  <c r="BH408" i="2"/>
  <c r="BI408" i="2"/>
  <c r="BJ408" i="2"/>
  <c r="BL408" i="2"/>
  <c r="BM408" i="2"/>
  <c r="BN408" i="2"/>
  <c r="BO408" i="2"/>
  <c r="BP408" i="2"/>
  <c r="BQ408" i="2"/>
  <c r="BR408" i="2"/>
  <c r="BS408" i="2"/>
  <c r="BT408" i="2"/>
  <c r="BU408" i="2"/>
  <c r="BW408" i="2"/>
  <c r="BX408" i="2" s="1"/>
  <c r="E409" i="2"/>
  <c r="J409" i="2"/>
  <c r="K409" i="2"/>
  <c r="V409" i="2"/>
  <c r="AH410" i="4" s="1"/>
  <c r="AG409" i="2"/>
  <c r="AI410" i="4" s="1"/>
  <c r="AV409" i="2"/>
  <c r="AY409" i="2"/>
  <c r="BF409" i="2"/>
  <c r="BG409" i="2"/>
  <c r="BH409" i="2"/>
  <c r="BI409" i="2"/>
  <c r="BJ409" i="2"/>
  <c r="BL409" i="2"/>
  <c r="BM409" i="2"/>
  <c r="BN409" i="2"/>
  <c r="BO409" i="2"/>
  <c r="BP409" i="2"/>
  <c r="BQ409" i="2"/>
  <c r="BR409" i="2"/>
  <c r="BS409" i="2"/>
  <c r="BT409" i="2"/>
  <c r="BU409" i="2"/>
  <c r="BW409" i="2"/>
  <c r="BX409" i="2" s="1"/>
  <c r="E410" i="2"/>
  <c r="J410" i="2"/>
  <c r="K410" i="2"/>
  <c r="V410" i="2"/>
  <c r="AH411" i="4" s="1"/>
  <c r="AG410" i="2"/>
  <c r="AI411" i="4" s="1"/>
  <c r="AV410" i="2"/>
  <c r="AY410" i="2"/>
  <c r="BF410" i="2"/>
  <c r="BG410" i="2"/>
  <c r="BH410" i="2"/>
  <c r="BI410" i="2"/>
  <c r="BJ410" i="2"/>
  <c r="BL410" i="2"/>
  <c r="BM410" i="2"/>
  <c r="BN410" i="2"/>
  <c r="BO410" i="2"/>
  <c r="BP410" i="2"/>
  <c r="BQ410" i="2"/>
  <c r="BR410" i="2"/>
  <c r="BS410" i="2"/>
  <c r="BT410" i="2"/>
  <c r="BU410" i="2"/>
  <c r="BW410" i="2"/>
  <c r="BX410" i="2" s="1"/>
  <c r="AZ410" i="2"/>
  <c r="BA410" i="2" s="1"/>
  <c r="BB410" i="2" s="1"/>
  <c r="E411" i="2"/>
  <c r="J411" i="2"/>
  <c r="K411" i="2"/>
  <c r="V411" i="2"/>
  <c r="AG411" i="2"/>
  <c r="AI412" i="4" s="1"/>
  <c r="AV411" i="2"/>
  <c r="AY411" i="2"/>
  <c r="BF411" i="2"/>
  <c r="BG411" i="2"/>
  <c r="BH411" i="2"/>
  <c r="BI411" i="2"/>
  <c r="BJ411" i="2"/>
  <c r="BL411" i="2"/>
  <c r="BM411" i="2"/>
  <c r="BN411" i="2"/>
  <c r="BO411" i="2"/>
  <c r="BP411" i="2"/>
  <c r="BQ411" i="2"/>
  <c r="BR411" i="2"/>
  <c r="BS411" i="2"/>
  <c r="BT411" i="2"/>
  <c r="BU411" i="2"/>
  <c r="BW411" i="2"/>
  <c r="BX411" i="2" s="1"/>
  <c r="E412" i="2"/>
  <c r="J412" i="2"/>
  <c r="K412" i="2"/>
  <c r="V412" i="2"/>
  <c r="AH413" i="4" s="1"/>
  <c r="AG412" i="2"/>
  <c r="AI413" i="4" s="1"/>
  <c r="AV412" i="2"/>
  <c r="AY412" i="2"/>
  <c r="BF412" i="2"/>
  <c r="BG412" i="2"/>
  <c r="BH412" i="2"/>
  <c r="BI412" i="2"/>
  <c r="BJ412" i="2"/>
  <c r="BL412" i="2"/>
  <c r="BM412" i="2"/>
  <c r="BN412" i="2"/>
  <c r="BO412" i="2"/>
  <c r="BP412" i="2"/>
  <c r="BQ412" i="2"/>
  <c r="BR412" i="2"/>
  <c r="BS412" i="2"/>
  <c r="BT412" i="2"/>
  <c r="BU412" i="2"/>
  <c r="BW412" i="2"/>
  <c r="BX412" i="2" s="1"/>
  <c r="E413" i="2"/>
  <c r="J413" i="2"/>
  <c r="K413" i="2"/>
  <c r="V413" i="2"/>
  <c r="AG413" i="2"/>
  <c r="AI414" i="4" s="1"/>
  <c r="AV413" i="2"/>
  <c r="AY413" i="2"/>
  <c r="BF413" i="2"/>
  <c r="BG413" i="2"/>
  <c r="BH413" i="2"/>
  <c r="BI413" i="2"/>
  <c r="BJ413" i="2"/>
  <c r="BL413" i="2"/>
  <c r="BM413" i="2"/>
  <c r="BN413" i="2"/>
  <c r="BO413" i="2"/>
  <c r="BP413" i="2"/>
  <c r="BQ413" i="2"/>
  <c r="BR413" i="2"/>
  <c r="BS413" i="2"/>
  <c r="BT413" i="2"/>
  <c r="BU413" i="2"/>
  <c r="BW413" i="2"/>
  <c r="BX413" i="2" s="1"/>
  <c r="E414" i="2"/>
  <c r="J414" i="2"/>
  <c r="K414" i="2"/>
  <c r="V414" i="2"/>
  <c r="AH415" i="4" s="1"/>
  <c r="AG414" i="2"/>
  <c r="AI415" i="4" s="1"/>
  <c r="AV414" i="2"/>
  <c r="AY414" i="2"/>
  <c r="BF414" i="2"/>
  <c r="BG414" i="2"/>
  <c r="BH414" i="2"/>
  <c r="BI414" i="2"/>
  <c r="BJ414" i="2"/>
  <c r="BL414" i="2"/>
  <c r="BM414" i="2"/>
  <c r="BN414" i="2"/>
  <c r="BO414" i="2"/>
  <c r="BP414" i="2"/>
  <c r="BQ414" i="2"/>
  <c r="BR414" i="2"/>
  <c r="BS414" i="2"/>
  <c r="BT414" i="2"/>
  <c r="BU414" i="2"/>
  <c r="BW414" i="2"/>
  <c r="BX414" i="2" s="1"/>
  <c r="CD414" i="2"/>
  <c r="E415" i="2"/>
  <c r="J415" i="2"/>
  <c r="K415" i="2"/>
  <c r="V415" i="2"/>
  <c r="AH416" i="4" s="1"/>
  <c r="AG415" i="2"/>
  <c r="AI416" i="4" s="1"/>
  <c r="AV415" i="2"/>
  <c r="AY415" i="2"/>
  <c r="BF415" i="2"/>
  <c r="BG415" i="2"/>
  <c r="BH415" i="2"/>
  <c r="BI415" i="2"/>
  <c r="BJ415" i="2"/>
  <c r="BL415" i="2"/>
  <c r="BM415" i="2"/>
  <c r="BN415" i="2"/>
  <c r="BO415" i="2"/>
  <c r="BP415" i="2"/>
  <c r="BQ415" i="2"/>
  <c r="BR415" i="2"/>
  <c r="BS415" i="2"/>
  <c r="BT415" i="2"/>
  <c r="BU415" i="2"/>
  <c r="BW415" i="2"/>
  <c r="BX415" i="2" s="1"/>
  <c r="AZ415" i="2"/>
  <c r="BA415" i="2" s="1"/>
  <c r="BB415" i="2" s="1"/>
  <c r="E416" i="2"/>
  <c r="J416" i="2"/>
  <c r="K416" i="2"/>
  <c r="V416" i="2"/>
  <c r="AH417" i="4" s="1"/>
  <c r="AG416" i="2"/>
  <c r="AI417" i="4" s="1"/>
  <c r="AV416" i="2"/>
  <c r="AY416" i="2"/>
  <c r="BF416" i="2"/>
  <c r="BG416" i="2"/>
  <c r="BH416" i="2"/>
  <c r="BI416" i="2"/>
  <c r="BJ416" i="2"/>
  <c r="BL416" i="2"/>
  <c r="BM416" i="2"/>
  <c r="BN416" i="2"/>
  <c r="BO416" i="2"/>
  <c r="BP416" i="2"/>
  <c r="BQ416" i="2"/>
  <c r="BR416" i="2"/>
  <c r="BS416" i="2"/>
  <c r="BT416" i="2"/>
  <c r="BU416" i="2"/>
  <c r="BW416" i="2"/>
  <c r="BX416" i="2" s="1"/>
  <c r="E417" i="2"/>
  <c r="J417" i="2"/>
  <c r="K417" i="2"/>
  <c r="V417" i="2"/>
  <c r="AG417" i="2"/>
  <c r="AI418" i="4" s="1"/>
  <c r="AV417" i="2"/>
  <c r="AY417" i="2"/>
  <c r="BF417" i="2"/>
  <c r="BG417" i="2"/>
  <c r="BH417" i="2"/>
  <c r="BI417" i="2"/>
  <c r="BJ417" i="2"/>
  <c r="BL417" i="2"/>
  <c r="BM417" i="2"/>
  <c r="BN417" i="2"/>
  <c r="BO417" i="2"/>
  <c r="BP417" i="2"/>
  <c r="BQ417" i="2"/>
  <c r="BR417" i="2"/>
  <c r="BS417" i="2"/>
  <c r="BT417" i="2"/>
  <c r="BU417" i="2"/>
  <c r="BW417" i="2"/>
  <c r="BX417" i="2" s="1"/>
  <c r="E418" i="2"/>
  <c r="J418" i="2"/>
  <c r="K418" i="2"/>
  <c r="V418" i="2"/>
  <c r="AH419" i="4" s="1"/>
  <c r="AG418" i="2"/>
  <c r="AI419" i="4" s="1"/>
  <c r="AV418" i="2"/>
  <c r="AY418" i="2"/>
  <c r="BF418" i="2"/>
  <c r="BG418" i="2"/>
  <c r="BH418" i="2"/>
  <c r="BI418" i="2"/>
  <c r="BJ418" i="2"/>
  <c r="BL418" i="2"/>
  <c r="BM418" i="2"/>
  <c r="BN418" i="2"/>
  <c r="BO418" i="2"/>
  <c r="BP418" i="2"/>
  <c r="BQ418" i="2"/>
  <c r="BR418" i="2"/>
  <c r="BS418" i="2"/>
  <c r="BT418" i="2"/>
  <c r="BU418" i="2"/>
  <c r="BW418" i="2"/>
  <c r="BX418" i="2" s="1"/>
  <c r="CD418" i="2"/>
  <c r="E419" i="2"/>
  <c r="J419" i="2"/>
  <c r="K419" i="2"/>
  <c r="V419" i="2"/>
  <c r="AG419" i="2"/>
  <c r="AV419" i="2"/>
  <c r="AY419" i="2"/>
  <c r="BF419" i="2"/>
  <c r="BG419" i="2"/>
  <c r="BH419" i="2"/>
  <c r="BI419" i="2"/>
  <c r="BJ419" i="2"/>
  <c r="BL419" i="2"/>
  <c r="BM419" i="2"/>
  <c r="BN419" i="2"/>
  <c r="BO419" i="2"/>
  <c r="BP419" i="2"/>
  <c r="BQ419" i="2"/>
  <c r="BR419" i="2"/>
  <c r="BS419" i="2"/>
  <c r="BT419" i="2"/>
  <c r="BU419" i="2"/>
  <c r="BW419" i="2"/>
  <c r="BX419" i="2" s="1"/>
  <c r="E420" i="2"/>
  <c r="J420" i="2"/>
  <c r="K420" i="2"/>
  <c r="V420" i="2"/>
  <c r="AH421" i="4" s="1"/>
  <c r="AG420" i="2"/>
  <c r="AV420" i="2"/>
  <c r="AY420" i="2"/>
  <c r="BF420" i="2"/>
  <c r="BG420" i="2"/>
  <c r="BH420" i="2"/>
  <c r="BI420" i="2"/>
  <c r="BJ420" i="2"/>
  <c r="BL420" i="2"/>
  <c r="BM420" i="2"/>
  <c r="BN420" i="2"/>
  <c r="BO420" i="2"/>
  <c r="BP420" i="2"/>
  <c r="BQ420" i="2"/>
  <c r="BR420" i="2"/>
  <c r="BS420" i="2"/>
  <c r="BT420" i="2"/>
  <c r="BU420" i="2"/>
  <c r="BW420" i="2"/>
  <c r="BX420" i="2" s="1"/>
  <c r="E421" i="2"/>
  <c r="J421" i="2"/>
  <c r="K421" i="2"/>
  <c r="V421" i="2"/>
  <c r="AH422" i="4" s="1"/>
  <c r="AG421" i="2"/>
  <c r="AI422" i="4" s="1"/>
  <c r="AV421" i="2"/>
  <c r="AY421" i="2"/>
  <c r="BF421" i="2"/>
  <c r="BG421" i="2"/>
  <c r="BH421" i="2"/>
  <c r="BI421" i="2"/>
  <c r="BJ421" i="2"/>
  <c r="BL421" i="2"/>
  <c r="BM421" i="2"/>
  <c r="BN421" i="2"/>
  <c r="BO421" i="2"/>
  <c r="BP421" i="2"/>
  <c r="BQ421" i="2"/>
  <c r="BR421" i="2"/>
  <c r="BS421" i="2"/>
  <c r="BT421" i="2"/>
  <c r="BU421" i="2"/>
  <c r="BW421" i="2"/>
  <c r="BX421" i="2" s="1"/>
  <c r="E422" i="2"/>
  <c r="J422" i="2"/>
  <c r="K422" i="2"/>
  <c r="V422" i="2"/>
  <c r="AG422" i="2"/>
  <c r="AI423" i="4" s="1"/>
  <c r="AV422" i="2"/>
  <c r="AY422" i="2"/>
  <c r="BF422" i="2"/>
  <c r="BG422" i="2"/>
  <c r="BH422" i="2"/>
  <c r="BI422" i="2"/>
  <c r="BJ422" i="2"/>
  <c r="BL422" i="2"/>
  <c r="BM422" i="2"/>
  <c r="BN422" i="2"/>
  <c r="BO422" i="2"/>
  <c r="BP422" i="2"/>
  <c r="BQ422" i="2"/>
  <c r="BR422" i="2"/>
  <c r="BS422" i="2"/>
  <c r="BT422" i="2"/>
  <c r="BU422" i="2"/>
  <c r="BW422" i="2"/>
  <c r="BX422" i="2" s="1"/>
  <c r="CD422" i="2"/>
  <c r="E423" i="2"/>
  <c r="J423" i="2"/>
  <c r="K423" i="2"/>
  <c r="V423" i="2"/>
  <c r="AH424" i="4" s="1"/>
  <c r="AG423" i="2"/>
  <c r="AI424" i="4" s="1"/>
  <c r="AV423" i="2"/>
  <c r="AY423" i="2"/>
  <c r="BF423" i="2"/>
  <c r="BG423" i="2"/>
  <c r="BH423" i="2"/>
  <c r="BI423" i="2"/>
  <c r="BJ423" i="2"/>
  <c r="BL423" i="2"/>
  <c r="BM423" i="2"/>
  <c r="BN423" i="2"/>
  <c r="BO423" i="2"/>
  <c r="BP423" i="2"/>
  <c r="BQ423" i="2"/>
  <c r="BR423" i="2"/>
  <c r="BS423" i="2"/>
  <c r="BT423" i="2"/>
  <c r="BU423" i="2"/>
  <c r="BW423" i="2"/>
  <c r="BX423" i="2" s="1"/>
  <c r="CD423" i="2"/>
  <c r="E424" i="2"/>
  <c r="J424" i="2"/>
  <c r="K424" i="2"/>
  <c r="V424" i="2"/>
  <c r="AH425" i="4" s="1"/>
  <c r="AG424" i="2"/>
  <c r="AI425" i="4" s="1"/>
  <c r="AV424" i="2"/>
  <c r="AY424" i="2"/>
  <c r="BF424" i="2"/>
  <c r="BG424" i="2"/>
  <c r="BH424" i="2"/>
  <c r="BI424" i="2"/>
  <c r="BJ424" i="2"/>
  <c r="BL424" i="2"/>
  <c r="BM424" i="2"/>
  <c r="BN424" i="2"/>
  <c r="BO424" i="2"/>
  <c r="BP424" i="2"/>
  <c r="BQ424" i="2"/>
  <c r="BR424" i="2"/>
  <c r="BS424" i="2"/>
  <c r="BT424" i="2"/>
  <c r="BU424" i="2"/>
  <c r="BW424" i="2"/>
  <c r="BX424" i="2" s="1"/>
  <c r="E425" i="2"/>
  <c r="J425" i="2"/>
  <c r="K425" i="2"/>
  <c r="V425" i="2"/>
  <c r="AH426" i="4" s="1"/>
  <c r="AG425" i="2"/>
  <c r="AV425" i="2"/>
  <c r="AY425" i="2"/>
  <c r="BF425" i="2"/>
  <c r="BG425" i="2"/>
  <c r="BH425" i="2"/>
  <c r="BI425" i="2"/>
  <c r="BJ425" i="2"/>
  <c r="BL425" i="2"/>
  <c r="BM425" i="2"/>
  <c r="BN425" i="2"/>
  <c r="BO425" i="2"/>
  <c r="BP425" i="2"/>
  <c r="BQ425" i="2"/>
  <c r="BR425" i="2"/>
  <c r="BS425" i="2"/>
  <c r="BT425" i="2"/>
  <c r="BU425" i="2"/>
  <c r="BW425" i="2"/>
  <c r="BX425" i="2" s="1"/>
  <c r="E426" i="2"/>
  <c r="J426" i="2"/>
  <c r="K426" i="2"/>
  <c r="V426" i="2"/>
  <c r="AG426" i="2"/>
  <c r="AV426" i="2"/>
  <c r="AY426" i="2"/>
  <c r="BF426" i="2"/>
  <c r="BG426" i="2"/>
  <c r="BH426" i="2"/>
  <c r="BI426" i="2"/>
  <c r="BJ426" i="2"/>
  <c r="BL426" i="2"/>
  <c r="BM426" i="2"/>
  <c r="BN426" i="2"/>
  <c r="BO426" i="2"/>
  <c r="BP426" i="2"/>
  <c r="BQ426" i="2"/>
  <c r="BR426" i="2"/>
  <c r="BS426" i="2"/>
  <c r="BT426" i="2"/>
  <c r="BU426" i="2"/>
  <c r="BW426" i="2"/>
  <c r="BX426" i="2" s="1"/>
  <c r="AZ426" i="2"/>
  <c r="BA426" i="2" s="1"/>
  <c r="BB426" i="2" s="1"/>
  <c r="E427" i="2"/>
  <c r="J427" i="2"/>
  <c r="K427" i="2"/>
  <c r="V427" i="2"/>
  <c r="AG427" i="2"/>
  <c r="AI428" i="4" s="1"/>
  <c r="AV427" i="2"/>
  <c r="AY427" i="2"/>
  <c r="BF427" i="2"/>
  <c r="BG427" i="2"/>
  <c r="BH427" i="2"/>
  <c r="BI427" i="2"/>
  <c r="BJ427" i="2"/>
  <c r="BL427" i="2"/>
  <c r="BM427" i="2"/>
  <c r="BN427" i="2"/>
  <c r="BO427" i="2"/>
  <c r="BP427" i="2"/>
  <c r="BQ427" i="2"/>
  <c r="BR427" i="2"/>
  <c r="BS427" i="2"/>
  <c r="BT427" i="2"/>
  <c r="BU427" i="2"/>
  <c r="BW427" i="2"/>
  <c r="BX427" i="2" s="1"/>
  <c r="AZ427" i="2"/>
  <c r="BA427" i="2" s="1"/>
  <c r="BB427" i="2" s="1"/>
  <c r="E428" i="2"/>
  <c r="J428" i="2"/>
  <c r="K428" i="2"/>
  <c r="V428" i="2"/>
  <c r="AH429" i="4" s="1"/>
  <c r="AG428" i="2"/>
  <c r="AV428" i="2"/>
  <c r="AY428" i="2"/>
  <c r="BF428" i="2"/>
  <c r="BG428" i="2"/>
  <c r="BH428" i="2"/>
  <c r="BI428" i="2"/>
  <c r="BJ428" i="2"/>
  <c r="BL428" i="2"/>
  <c r="BM428" i="2"/>
  <c r="BN428" i="2"/>
  <c r="BO428" i="2"/>
  <c r="BP428" i="2"/>
  <c r="BQ428" i="2"/>
  <c r="BR428" i="2"/>
  <c r="BS428" i="2"/>
  <c r="BT428" i="2"/>
  <c r="BU428" i="2"/>
  <c r="BW428" i="2"/>
  <c r="BX428" i="2" s="1"/>
  <c r="E429" i="2"/>
  <c r="J429" i="2"/>
  <c r="K429" i="2"/>
  <c r="V429" i="2"/>
  <c r="AH430" i="4" s="1"/>
  <c r="AG429" i="2"/>
  <c r="AI430" i="4" s="1"/>
  <c r="AV429" i="2"/>
  <c r="AY429" i="2"/>
  <c r="BF429" i="2"/>
  <c r="BG429" i="2"/>
  <c r="BH429" i="2"/>
  <c r="BI429" i="2"/>
  <c r="BJ429" i="2"/>
  <c r="BL429" i="2"/>
  <c r="BM429" i="2"/>
  <c r="BN429" i="2"/>
  <c r="BO429" i="2"/>
  <c r="BP429" i="2"/>
  <c r="BQ429" i="2"/>
  <c r="BR429" i="2"/>
  <c r="BS429" i="2"/>
  <c r="BT429" i="2"/>
  <c r="BU429" i="2"/>
  <c r="BW429" i="2"/>
  <c r="BX429" i="2" s="1"/>
  <c r="E430" i="2"/>
  <c r="J430" i="2"/>
  <c r="K430" i="2"/>
  <c r="V430" i="2"/>
  <c r="AG430" i="2"/>
  <c r="AI431" i="4" s="1"/>
  <c r="AV430" i="2"/>
  <c r="AY430" i="2"/>
  <c r="BF430" i="2"/>
  <c r="BG430" i="2"/>
  <c r="BH430" i="2"/>
  <c r="BI430" i="2"/>
  <c r="BJ430" i="2"/>
  <c r="BL430" i="2"/>
  <c r="BM430" i="2"/>
  <c r="BN430" i="2"/>
  <c r="BO430" i="2"/>
  <c r="BP430" i="2"/>
  <c r="BQ430" i="2"/>
  <c r="BR430" i="2"/>
  <c r="BS430" i="2"/>
  <c r="BT430" i="2"/>
  <c r="BU430" i="2"/>
  <c r="BW430" i="2"/>
  <c r="BX430" i="2" s="1"/>
  <c r="AZ430" i="2"/>
  <c r="BA430" i="2" s="1"/>
  <c r="BB430" i="2" s="1"/>
  <c r="E431" i="2"/>
  <c r="J431" i="2"/>
  <c r="K431" i="2"/>
  <c r="V431" i="2"/>
  <c r="AH432" i="4" s="1"/>
  <c r="AG431" i="2"/>
  <c r="AI432" i="4" s="1"/>
  <c r="AV431" i="2"/>
  <c r="AY431" i="2"/>
  <c r="BF431" i="2"/>
  <c r="BG431" i="2"/>
  <c r="BH431" i="2"/>
  <c r="BI431" i="2"/>
  <c r="BJ431" i="2"/>
  <c r="BL431" i="2"/>
  <c r="BM431" i="2"/>
  <c r="BN431" i="2"/>
  <c r="BO431" i="2"/>
  <c r="BP431" i="2"/>
  <c r="BQ431" i="2"/>
  <c r="BR431" i="2"/>
  <c r="BS431" i="2"/>
  <c r="BT431" i="2"/>
  <c r="BU431" i="2"/>
  <c r="BW431" i="2"/>
  <c r="BX431" i="2" s="1"/>
  <c r="AZ431" i="2"/>
  <c r="BA431" i="2" s="1"/>
  <c r="BB431" i="2" s="1"/>
  <c r="E432" i="2"/>
  <c r="J432" i="2"/>
  <c r="K432" i="2"/>
  <c r="V432" i="2"/>
  <c r="AH433" i="4" s="1"/>
  <c r="AG432" i="2"/>
  <c r="AI433" i="4" s="1"/>
  <c r="AV432" i="2"/>
  <c r="AY432" i="2"/>
  <c r="BF432" i="2"/>
  <c r="BG432" i="2"/>
  <c r="BH432" i="2"/>
  <c r="BI432" i="2"/>
  <c r="BJ432" i="2"/>
  <c r="BL432" i="2"/>
  <c r="BM432" i="2"/>
  <c r="BN432" i="2"/>
  <c r="BO432" i="2"/>
  <c r="BP432" i="2"/>
  <c r="BQ432" i="2"/>
  <c r="BR432" i="2"/>
  <c r="BS432" i="2"/>
  <c r="BT432" i="2"/>
  <c r="BU432" i="2"/>
  <c r="BW432" i="2"/>
  <c r="BX432" i="2" s="1"/>
  <c r="AZ432" i="2"/>
  <c r="BA432" i="2" s="1"/>
  <c r="BB432" i="2" s="1"/>
  <c r="E433" i="2"/>
  <c r="J433" i="2"/>
  <c r="K433" i="2"/>
  <c r="V433" i="2"/>
  <c r="AG433" i="2"/>
  <c r="AI434" i="4" s="1"/>
  <c r="AV433" i="2"/>
  <c r="AY433" i="2"/>
  <c r="BF433" i="2"/>
  <c r="BG433" i="2"/>
  <c r="BH433" i="2"/>
  <c r="BI433" i="2"/>
  <c r="BJ433" i="2"/>
  <c r="BL433" i="2"/>
  <c r="BM433" i="2"/>
  <c r="BN433" i="2"/>
  <c r="BO433" i="2"/>
  <c r="BP433" i="2"/>
  <c r="BQ433" i="2"/>
  <c r="BR433" i="2"/>
  <c r="BS433" i="2"/>
  <c r="BT433" i="2"/>
  <c r="BU433" i="2"/>
  <c r="BW433" i="2"/>
  <c r="BX433" i="2" s="1"/>
  <c r="E434" i="2"/>
  <c r="J434" i="2"/>
  <c r="K434" i="2"/>
  <c r="V434" i="2"/>
  <c r="AG434" i="2"/>
  <c r="AV434" i="2"/>
  <c r="AY434" i="2"/>
  <c r="BF434" i="2"/>
  <c r="BG434" i="2"/>
  <c r="BH434" i="2"/>
  <c r="BI434" i="2"/>
  <c r="BJ434" i="2"/>
  <c r="BL434" i="2"/>
  <c r="BM434" i="2"/>
  <c r="BN434" i="2"/>
  <c r="BO434" i="2"/>
  <c r="BP434" i="2"/>
  <c r="BQ434" i="2"/>
  <c r="BR434" i="2"/>
  <c r="BS434" i="2"/>
  <c r="BT434" i="2"/>
  <c r="BU434" i="2"/>
  <c r="BW434" i="2"/>
  <c r="BX434" i="2" s="1"/>
  <c r="AZ434" i="2"/>
  <c r="BA434" i="2" s="1"/>
  <c r="BB434" i="2" s="1"/>
  <c r="E435" i="2"/>
  <c r="J435" i="2"/>
  <c r="K435" i="2"/>
  <c r="V435" i="2"/>
  <c r="AG435" i="2"/>
  <c r="AI436" i="4" s="1"/>
  <c r="AV435" i="2"/>
  <c r="AY435" i="2"/>
  <c r="BF435" i="2"/>
  <c r="BG435" i="2"/>
  <c r="BH435" i="2"/>
  <c r="BI435" i="2"/>
  <c r="BJ435" i="2"/>
  <c r="BL435" i="2"/>
  <c r="BM435" i="2"/>
  <c r="BN435" i="2"/>
  <c r="BO435" i="2"/>
  <c r="BP435" i="2"/>
  <c r="BQ435" i="2"/>
  <c r="BR435" i="2"/>
  <c r="BS435" i="2"/>
  <c r="BT435" i="2"/>
  <c r="BU435" i="2"/>
  <c r="BW435" i="2"/>
  <c r="BX435" i="2" s="1"/>
  <c r="E436" i="2"/>
  <c r="J436" i="2"/>
  <c r="K436" i="2"/>
  <c r="V436" i="2"/>
  <c r="AG436" i="2"/>
  <c r="AV436" i="2"/>
  <c r="AY436" i="2"/>
  <c r="BF436" i="2"/>
  <c r="BG436" i="2"/>
  <c r="BH436" i="2"/>
  <c r="BI436" i="2"/>
  <c r="BJ436" i="2"/>
  <c r="BL436" i="2"/>
  <c r="BM436" i="2"/>
  <c r="BN436" i="2"/>
  <c r="BO436" i="2"/>
  <c r="BP436" i="2"/>
  <c r="BQ436" i="2"/>
  <c r="BR436" i="2"/>
  <c r="BS436" i="2"/>
  <c r="BT436" i="2"/>
  <c r="BU436" i="2"/>
  <c r="BW436" i="2"/>
  <c r="BX436" i="2" s="1"/>
  <c r="AZ436" i="2"/>
  <c r="BA436" i="2" s="1"/>
  <c r="BB436" i="2" s="1"/>
  <c r="E437" i="2"/>
  <c r="J437" i="2"/>
  <c r="K437" i="2"/>
  <c r="V437" i="2"/>
  <c r="AH438" i="4" s="1"/>
  <c r="AG437" i="2"/>
  <c r="AV437" i="2"/>
  <c r="AY437" i="2"/>
  <c r="BF437" i="2"/>
  <c r="BG437" i="2"/>
  <c r="BH437" i="2"/>
  <c r="BI437" i="2"/>
  <c r="BJ437" i="2"/>
  <c r="BL437" i="2"/>
  <c r="BM437" i="2"/>
  <c r="BN437" i="2"/>
  <c r="BO437" i="2"/>
  <c r="BP437" i="2"/>
  <c r="BQ437" i="2"/>
  <c r="BR437" i="2"/>
  <c r="BS437" i="2"/>
  <c r="BT437" i="2"/>
  <c r="BU437" i="2"/>
  <c r="BW437" i="2"/>
  <c r="BX437" i="2" s="1"/>
  <c r="AZ437" i="2"/>
  <c r="BA437" i="2" s="1"/>
  <c r="BB437" i="2" s="1"/>
  <c r="E438" i="2"/>
  <c r="J438" i="2"/>
  <c r="K438" i="2"/>
  <c r="V438" i="2"/>
  <c r="AG438" i="2"/>
  <c r="AV438" i="2"/>
  <c r="AY438" i="2"/>
  <c r="BF438" i="2"/>
  <c r="BG438" i="2"/>
  <c r="BH438" i="2"/>
  <c r="BI438" i="2"/>
  <c r="BJ438" i="2"/>
  <c r="BL438" i="2"/>
  <c r="BM438" i="2"/>
  <c r="BN438" i="2"/>
  <c r="BO438" i="2"/>
  <c r="BP438" i="2"/>
  <c r="BQ438" i="2"/>
  <c r="BR438" i="2"/>
  <c r="BS438" i="2"/>
  <c r="BT438" i="2"/>
  <c r="BU438" i="2"/>
  <c r="BW438" i="2"/>
  <c r="BX438" i="2" s="1"/>
  <c r="AZ438" i="2"/>
  <c r="BA438" i="2" s="1"/>
  <c r="BB438" i="2" s="1"/>
  <c r="E439" i="2"/>
  <c r="J439" i="2"/>
  <c r="K439" i="2"/>
  <c r="V439" i="2"/>
  <c r="AG439" i="2"/>
  <c r="AV439" i="2"/>
  <c r="AY439" i="2"/>
  <c r="BF439" i="2"/>
  <c r="BG439" i="2"/>
  <c r="BH439" i="2"/>
  <c r="BI439" i="2"/>
  <c r="BJ439" i="2"/>
  <c r="BL439" i="2"/>
  <c r="BM439" i="2"/>
  <c r="BN439" i="2"/>
  <c r="BO439" i="2"/>
  <c r="BP439" i="2"/>
  <c r="BQ439" i="2"/>
  <c r="BR439" i="2"/>
  <c r="BS439" i="2"/>
  <c r="BT439" i="2"/>
  <c r="BU439" i="2"/>
  <c r="BW439" i="2"/>
  <c r="BX439" i="2" s="1"/>
  <c r="AZ439" i="2"/>
  <c r="BA439" i="2" s="1"/>
  <c r="BB439" i="2" s="1"/>
  <c r="E440" i="2"/>
  <c r="J440" i="2"/>
  <c r="K440" i="2"/>
  <c r="V440" i="2"/>
  <c r="AG440" i="2"/>
  <c r="AV440" i="2"/>
  <c r="AY440" i="2"/>
  <c r="BF440" i="2"/>
  <c r="BG440" i="2"/>
  <c r="BH440" i="2"/>
  <c r="BI440" i="2"/>
  <c r="BJ440" i="2"/>
  <c r="BL440" i="2"/>
  <c r="BM440" i="2"/>
  <c r="BN440" i="2"/>
  <c r="BO440" i="2"/>
  <c r="BP440" i="2"/>
  <c r="BQ440" i="2"/>
  <c r="BR440" i="2"/>
  <c r="BS440" i="2"/>
  <c r="BT440" i="2"/>
  <c r="BU440" i="2"/>
  <c r="BW440" i="2"/>
  <c r="BX440" i="2" s="1"/>
  <c r="AZ440" i="2"/>
  <c r="BA440" i="2" s="1"/>
  <c r="BB440" i="2" s="1"/>
  <c r="E441" i="2"/>
  <c r="J441" i="2"/>
  <c r="K441" i="2"/>
  <c r="V441" i="2"/>
  <c r="AH442" i="4" s="1"/>
  <c r="AG441" i="2"/>
  <c r="AV441" i="2"/>
  <c r="AY441" i="2"/>
  <c r="BF441" i="2"/>
  <c r="BG441" i="2"/>
  <c r="BH441" i="2"/>
  <c r="BI441" i="2"/>
  <c r="BJ441" i="2"/>
  <c r="BL441" i="2"/>
  <c r="BM441" i="2"/>
  <c r="BN441" i="2"/>
  <c r="BO441" i="2"/>
  <c r="BP441" i="2"/>
  <c r="BQ441" i="2"/>
  <c r="BR441" i="2"/>
  <c r="BS441" i="2"/>
  <c r="BT441" i="2"/>
  <c r="BU441" i="2"/>
  <c r="BW441" i="2"/>
  <c r="BX441" i="2" s="1"/>
  <c r="AZ441" i="2"/>
  <c r="BA441" i="2" s="1"/>
  <c r="BB441" i="2" s="1"/>
  <c r="E442" i="2"/>
  <c r="J442" i="2"/>
  <c r="K442" i="2"/>
  <c r="V442" i="2"/>
  <c r="AG442" i="2"/>
  <c r="AV442" i="2"/>
  <c r="AY442" i="2"/>
  <c r="BF442" i="2"/>
  <c r="BG442" i="2"/>
  <c r="BH442" i="2"/>
  <c r="BI442" i="2"/>
  <c r="BJ442" i="2"/>
  <c r="BL442" i="2"/>
  <c r="BM442" i="2"/>
  <c r="BN442" i="2"/>
  <c r="BO442" i="2"/>
  <c r="BP442" i="2"/>
  <c r="BQ442" i="2"/>
  <c r="BR442" i="2"/>
  <c r="BS442" i="2"/>
  <c r="BT442" i="2"/>
  <c r="BU442" i="2"/>
  <c r="BW442" i="2"/>
  <c r="BX442" i="2" s="1"/>
  <c r="E443" i="2"/>
  <c r="J443" i="2"/>
  <c r="K443" i="2"/>
  <c r="V443" i="2"/>
  <c r="AH444" i="4" s="1"/>
  <c r="AG443" i="2"/>
  <c r="AI444" i="4" s="1"/>
  <c r="AV443" i="2"/>
  <c r="AY443" i="2"/>
  <c r="BF443" i="2"/>
  <c r="BG443" i="2"/>
  <c r="BH443" i="2"/>
  <c r="BI443" i="2"/>
  <c r="BJ443" i="2"/>
  <c r="BL443" i="2"/>
  <c r="BM443" i="2"/>
  <c r="BN443" i="2"/>
  <c r="BO443" i="2"/>
  <c r="BP443" i="2"/>
  <c r="BQ443" i="2"/>
  <c r="BR443" i="2"/>
  <c r="BS443" i="2"/>
  <c r="BT443" i="2"/>
  <c r="BU443" i="2"/>
  <c r="BW443" i="2"/>
  <c r="BX443" i="2" s="1"/>
  <c r="E444" i="2"/>
  <c r="J444" i="2"/>
  <c r="K444" i="2"/>
  <c r="V444" i="2"/>
  <c r="AH445" i="4" s="1"/>
  <c r="AG444" i="2"/>
  <c r="AI445" i="4" s="1"/>
  <c r="AV444" i="2"/>
  <c r="AY444" i="2"/>
  <c r="BF444" i="2"/>
  <c r="BG444" i="2"/>
  <c r="BH444" i="2"/>
  <c r="BI444" i="2"/>
  <c r="BJ444" i="2"/>
  <c r="BL444" i="2"/>
  <c r="BM444" i="2"/>
  <c r="BN444" i="2"/>
  <c r="BO444" i="2"/>
  <c r="BP444" i="2"/>
  <c r="BQ444" i="2"/>
  <c r="BR444" i="2"/>
  <c r="BS444" i="2"/>
  <c r="BT444" i="2"/>
  <c r="BU444" i="2"/>
  <c r="BW444" i="2"/>
  <c r="BX444" i="2" s="1"/>
  <c r="E445" i="2"/>
  <c r="J445" i="2"/>
  <c r="K445" i="2"/>
  <c r="V445" i="2"/>
  <c r="AG445" i="2"/>
  <c r="AV445" i="2"/>
  <c r="AY445" i="2"/>
  <c r="BF445" i="2"/>
  <c r="BG445" i="2"/>
  <c r="BH445" i="2"/>
  <c r="BI445" i="2"/>
  <c r="BJ445" i="2"/>
  <c r="BL445" i="2"/>
  <c r="BM445" i="2"/>
  <c r="BN445" i="2"/>
  <c r="BO445" i="2"/>
  <c r="BP445" i="2"/>
  <c r="BQ445" i="2"/>
  <c r="BR445" i="2"/>
  <c r="BS445" i="2"/>
  <c r="BT445" i="2"/>
  <c r="BU445" i="2"/>
  <c r="BW445" i="2"/>
  <c r="BX445" i="2" s="1"/>
  <c r="AZ445" i="2"/>
  <c r="BA445" i="2" s="1"/>
  <c r="BB445" i="2" s="1"/>
  <c r="E446" i="2"/>
  <c r="J446" i="2"/>
  <c r="K446" i="2"/>
  <c r="V446" i="2"/>
  <c r="AH447" i="4" s="1"/>
  <c r="AG446" i="2"/>
  <c r="AI447" i="4" s="1"/>
  <c r="AV446" i="2"/>
  <c r="AY446" i="2"/>
  <c r="BF446" i="2"/>
  <c r="BG446" i="2"/>
  <c r="BH446" i="2"/>
  <c r="BI446" i="2"/>
  <c r="BJ446" i="2"/>
  <c r="BL446" i="2"/>
  <c r="BM446" i="2"/>
  <c r="BN446" i="2"/>
  <c r="BO446" i="2"/>
  <c r="BP446" i="2"/>
  <c r="BQ446" i="2"/>
  <c r="BR446" i="2"/>
  <c r="BS446" i="2"/>
  <c r="BT446" i="2"/>
  <c r="BU446" i="2"/>
  <c r="BW446" i="2"/>
  <c r="BX446" i="2" s="1"/>
  <c r="CD446" i="2"/>
  <c r="E447" i="2"/>
  <c r="J447" i="2"/>
  <c r="K447" i="2"/>
  <c r="V447" i="2"/>
  <c r="AH448" i="4" s="1"/>
  <c r="AG447" i="2"/>
  <c r="AI448" i="4" s="1"/>
  <c r="AV447" i="2"/>
  <c r="AY447" i="2"/>
  <c r="BF447" i="2"/>
  <c r="BG447" i="2"/>
  <c r="BH447" i="2"/>
  <c r="BI447" i="2"/>
  <c r="BJ447" i="2"/>
  <c r="BL447" i="2"/>
  <c r="BM447" i="2"/>
  <c r="BN447" i="2"/>
  <c r="BO447" i="2"/>
  <c r="BP447" i="2"/>
  <c r="BQ447" i="2"/>
  <c r="BR447" i="2"/>
  <c r="BS447" i="2"/>
  <c r="BT447" i="2"/>
  <c r="BU447" i="2"/>
  <c r="BW447" i="2"/>
  <c r="BX447" i="2" s="1"/>
  <c r="AZ447" i="2"/>
  <c r="BA447" i="2" s="1"/>
  <c r="BB447" i="2" s="1"/>
  <c r="E448" i="2"/>
  <c r="J448" i="2"/>
  <c r="K448" i="2"/>
  <c r="V448" i="2"/>
  <c r="AH449" i="4" s="1"/>
  <c r="AG448" i="2"/>
  <c r="AV448" i="2"/>
  <c r="AY448" i="2"/>
  <c r="BF448" i="2"/>
  <c r="BG448" i="2"/>
  <c r="BH448" i="2"/>
  <c r="BI448" i="2"/>
  <c r="BJ448" i="2"/>
  <c r="BL448" i="2"/>
  <c r="BM448" i="2"/>
  <c r="BN448" i="2"/>
  <c r="BO448" i="2"/>
  <c r="BP448" i="2"/>
  <c r="BQ448" i="2"/>
  <c r="BR448" i="2"/>
  <c r="BS448" i="2"/>
  <c r="BT448" i="2"/>
  <c r="BU448" i="2"/>
  <c r="BW448" i="2"/>
  <c r="BX448" i="2" s="1"/>
  <c r="AZ448" i="2"/>
  <c r="BA448" i="2" s="1"/>
  <c r="BB448" i="2" s="1"/>
  <c r="E449" i="2"/>
  <c r="J449" i="2"/>
  <c r="K449" i="2"/>
  <c r="V449" i="2"/>
  <c r="AG449" i="2"/>
  <c r="AV449" i="2"/>
  <c r="AY449" i="2"/>
  <c r="BF449" i="2"/>
  <c r="BG449" i="2"/>
  <c r="BH449" i="2"/>
  <c r="BI449" i="2"/>
  <c r="BJ449" i="2"/>
  <c r="BL449" i="2"/>
  <c r="BM449" i="2"/>
  <c r="BN449" i="2"/>
  <c r="BO449" i="2"/>
  <c r="BP449" i="2"/>
  <c r="BQ449" i="2"/>
  <c r="BR449" i="2"/>
  <c r="BS449" i="2"/>
  <c r="BT449" i="2"/>
  <c r="BU449" i="2"/>
  <c r="BW449" i="2"/>
  <c r="BX449" i="2" s="1"/>
  <c r="AZ449" i="2"/>
  <c r="BA449" i="2" s="1"/>
  <c r="BB449" i="2" s="1"/>
  <c r="E450" i="2"/>
  <c r="J450" i="2"/>
  <c r="K450" i="2"/>
  <c r="V450" i="2"/>
  <c r="AH451" i="4" s="1"/>
  <c r="AG450" i="2"/>
  <c r="AI451" i="4" s="1"/>
  <c r="AV450" i="2"/>
  <c r="AY450" i="2"/>
  <c r="BF450" i="2"/>
  <c r="BG450" i="2"/>
  <c r="BH450" i="2"/>
  <c r="BI450" i="2"/>
  <c r="BJ450" i="2"/>
  <c r="BL450" i="2"/>
  <c r="BM450" i="2"/>
  <c r="BN450" i="2"/>
  <c r="BO450" i="2"/>
  <c r="BP450" i="2"/>
  <c r="BQ450" i="2"/>
  <c r="BR450" i="2"/>
  <c r="BS450" i="2"/>
  <c r="BT450" i="2"/>
  <c r="BU450" i="2"/>
  <c r="BW450" i="2"/>
  <c r="BX450" i="2" s="1"/>
  <c r="E451" i="2"/>
  <c r="J451" i="2"/>
  <c r="K451" i="2"/>
  <c r="V451" i="2"/>
  <c r="AG451" i="2"/>
  <c r="AV451" i="2"/>
  <c r="AY451" i="2"/>
  <c r="BF451" i="2"/>
  <c r="BG451" i="2"/>
  <c r="BH451" i="2"/>
  <c r="BI451" i="2"/>
  <c r="BJ451" i="2"/>
  <c r="BL451" i="2"/>
  <c r="BM451" i="2"/>
  <c r="BN451" i="2"/>
  <c r="BO451" i="2"/>
  <c r="BP451" i="2"/>
  <c r="BQ451" i="2"/>
  <c r="BR451" i="2"/>
  <c r="BS451" i="2"/>
  <c r="BT451" i="2"/>
  <c r="BU451" i="2"/>
  <c r="BW451" i="2"/>
  <c r="BX451" i="2" s="1"/>
  <c r="E452" i="2"/>
  <c r="J452" i="2"/>
  <c r="K452" i="2"/>
  <c r="V452" i="2"/>
  <c r="AH453" i="4" s="1"/>
  <c r="AG452" i="2"/>
  <c r="AI453" i="4" s="1"/>
  <c r="AV452" i="2"/>
  <c r="AY452" i="2"/>
  <c r="BF452" i="2"/>
  <c r="BG452" i="2"/>
  <c r="BH452" i="2"/>
  <c r="BI452" i="2"/>
  <c r="BJ452" i="2"/>
  <c r="BL452" i="2"/>
  <c r="BM452" i="2"/>
  <c r="BN452" i="2"/>
  <c r="BO452" i="2"/>
  <c r="BP452" i="2"/>
  <c r="BQ452" i="2"/>
  <c r="BR452" i="2"/>
  <c r="BS452" i="2"/>
  <c r="BT452" i="2"/>
  <c r="BU452" i="2"/>
  <c r="BW452" i="2"/>
  <c r="BX452" i="2" s="1"/>
  <c r="AZ452" i="2"/>
  <c r="BA452" i="2" s="1"/>
  <c r="BB452" i="2" s="1"/>
  <c r="E453" i="2"/>
  <c r="J453" i="2"/>
  <c r="K453" i="2"/>
  <c r="V453" i="2"/>
  <c r="AH454" i="4" s="1"/>
  <c r="AG453" i="2"/>
  <c r="AI454" i="4" s="1"/>
  <c r="AV453" i="2"/>
  <c r="AY453" i="2"/>
  <c r="BF453" i="2"/>
  <c r="BG453" i="2"/>
  <c r="BH453" i="2"/>
  <c r="BI453" i="2"/>
  <c r="BJ453" i="2"/>
  <c r="BL453" i="2"/>
  <c r="BM453" i="2"/>
  <c r="BN453" i="2"/>
  <c r="BO453" i="2"/>
  <c r="BP453" i="2"/>
  <c r="BQ453" i="2"/>
  <c r="BR453" i="2"/>
  <c r="BS453" i="2"/>
  <c r="BT453" i="2"/>
  <c r="BU453" i="2"/>
  <c r="BW453" i="2"/>
  <c r="BX453" i="2" s="1"/>
  <c r="AZ453" i="2"/>
  <c r="BA453" i="2" s="1"/>
  <c r="BB453" i="2" s="1"/>
  <c r="E454" i="2"/>
  <c r="J454" i="2"/>
  <c r="K454" i="2"/>
  <c r="V454" i="2"/>
  <c r="AH455" i="4" s="1"/>
  <c r="AG454" i="2"/>
  <c r="AI455" i="4" s="1"/>
  <c r="AV454" i="2"/>
  <c r="AY454" i="2"/>
  <c r="BF454" i="2"/>
  <c r="BG454" i="2"/>
  <c r="BH454" i="2"/>
  <c r="BI454" i="2"/>
  <c r="BJ454" i="2"/>
  <c r="BL454" i="2"/>
  <c r="BM454" i="2"/>
  <c r="BN454" i="2"/>
  <c r="BO454" i="2"/>
  <c r="BP454" i="2"/>
  <c r="BQ454" i="2"/>
  <c r="BR454" i="2"/>
  <c r="BS454" i="2"/>
  <c r="BT454" i="2"/>
  <c r="BU454" i="2"/>
  <c r="BW454" i="2"/>
  <c r="BX454" i="2" s="1"/>
  <c r="AZ454" i="2"/>
  <c r="BA454" i="2" s="1"/>
  <c r="BB454" i="2" s="1"/>
  <c r="E455" i="2"/>
  <c r="J455" i="2"/>
  <c r="K455" i="2"/>
  <c r="V455" i="2"/>
  <c r="AH456" i="4" s="1"/>
  <c r="AG455" i="2"/>
  <c r="AI456" i="4" s="1"/>
  <c r="AV455" i="2"/>
  <c r="AY455" i="2"/>
  <c r="BF455" i="2"/>
  <c r="BG455" i="2"/>
  <c r="BH455" i="2"/>
  <c r="BI455" i="2"/>
  <c r="BJ455" i="2"/>
  <c r="BL455" i="2"/>
  <c r="BM455" i="2"/>
  <c r="BN455" i="2"/>
  <c r="BO455" i="2"/>
  <c r="BP455" i="2"/>
  <c r="BQ455" i="2"/>
  <c r="BR455" i="2"/>
  <c r="BS455" i="2"/>
  <c r="BT455" i="2"/>
  <c r="BU455" i="2"/>
  <c r="BW455" i="2"/>
  <c r="BX455" i="2" s="1"/>
  <c r="AZ455" i="2"/>
  <c r="BA455" i="2" s="1"/>
  <c r="BB455" i="2" s="1"/>
  <c r="E456" i="2"/>
  <c r="J456" i="2"/>
  <c r="K456" i="2"/>
  <c r="V456" i="2"/>
  <c r="AH457" i="4" s="1"/>
  <c r="AG456" i="2"/>
  <c r="AI457" i="4" s="1"/>
  <c r="AV456" i="2"/>
  <c r="AY456" i="2"/>
  <c r="BF456" i="2"/>
  <c r="BG456" i="2"/>
  <c r="BH456" i="2"/>
  <c r="BI456" i="2"/>
  <c r="BJ456" i="2"/>
  <c r="BL456" i="2"/>
  <c r="BM456" i="2"/>
  <c r="BN456" i="2"/>
  <c r="BO456" i="2"/>
  <c r="BP456" i="2"/>
  <c r="BQ456" i="2"/>
  <c r="BR456" i="2"/>
  <c r="BS456" i="2"/>
  <c r="BT456" i="2"/>
  <c r="BU456" i="2"/>
  <c r="BW456" i="2"/>
  <c r="BX456" i="2" s="1"/>
  <c r="AZ456" i="2"/>
  <c r="BA456" i="2" s="1"/>
  <c r="BB456" i="2" s="1"/>
  <c r="E457" i="2"/>
  <c r="J457" i="2"/>
  <c r="K457" i="2"/>
  <c r="V457" i="2"/>
  <c r="AH458" i="4" s="1"/>
  <c r="AG457" i="2"/>
  <c r="AI458" i="4" s="1"/>
  <c r="AV457" i="2"/>
  <c r="AY457" i="2"/>
  <c r="BF457" i="2"/>
  <c r="BG457" i="2"/>
  <c r="BH457" i="2"/>
  <c r="BI457" i="2"/>
  <c r="BJ457" i="2"/>
  <c r="BL457" i="2"/>
  <c r="BM457" i="2"/>
  <c r="BN457" i="2"/>
  <c r="BO457" i="2"/>
  <c r="BP457" i="2"/>
  <c r="BQ457" i="2"/>
  <c r="BR457" i="2"/>
  <c r="BS457" i="2"/>
  <c r="BT457" i="2"/>
  <c r="BU457" i="2"/>
  <c r="BW457" i="2"/>
  <c r="BX457" i="2" s="1"/>
  <c r="E458" i="2"/>
  <c r="J458" i="2"/>
  <c r="K458" i="2"/>
  <c r="V458" i="2"/>
  <c r="AG458" i="2"/>
  <c r="AI459" i="4" s="1"/>
  <c r="AV458" i="2"/>
  <c r="AY458" i="2"/>
  <c r="BF458" i="2"/>
  <c r="BG458" i="2"/>
  <c r="BH458" i="2"/>
  <c r="BI458" i="2"/>
  <c r="BJ458" i="2"/>
  <c r="BL458" i="2"/>
  <c r="BM458" i="2"/>
  <c r="BN458" i="2"/>
  <c r="BO458" i="2"/>
  <c r="BP458" i="2"/>
  <c r="BQ458" i="2"/>
  <c r="BR458" i="2"/>
  <c r="BS458" i="2"/>
  <c r="BT458" i="2"/>
  <c r="BU458" i="2"/>
  <c r="BW458" i="2"/>
  <c r="BX458" i="2" s="1"/>
  <c r="AZ458" i="2"/>
  <c r="BA458" i="2" s="1"/>
  <c r="BB458" i="2" s="1"/>
  <c r="E459" i="2"/>
  <c r="J459" i="2"/>
  <c r="K459" i="2"/>
  <c r="V459" i="2"/>
  <c r="AG459" i="2"/>
  <c r="AI460" i="4" s="1"/>
  <c r="AV459" i="2"/>
  <c r="AY459" i="2"/>
  <c r="BF459" i="2"/>
  <c r="BG459" i="2"/>
  <c r="BH459" i="2"/>
  <c r="BI459" i="2"/>
  <c r="BJ459" i="2"/>
  <c r="BL459" i="2"/>
  <c r="BM459" i="2"/>
  <c r="BN459" i="2"/>
  <c r="BO459" i="2"/>
  <c r="BP459" i="2"/>
  <c r="BQ459" i="2"/>
  <c r="BR459" i="2"/>
  <c r="BS459" i="2"/>
  <c r="BT459" i="2"/>
  <c r="BU459" i="2"/>
  <c r="BW459" i="2"/>
  <c r="BX459" i="2" s="1"/>
  <c r="V460" i="2"/>
  <c r="AG460" i="2"/>
  <c r="AI461" i="4" s="1"/>
  <c r="BF460" i="2"/>
  <c r="BG460" i="2"/>
  <c r="BH460" i="2"/>
  <c r="BI460" i="2"/>
  <c r="BJ460" i="2"/>
  <c r="BL460" i="2"/>
  <c r="BM460" i="2"/>
  <c r="BN460" i="2"/>
  <c r="BO460" i="2"/>
  <c r="BP460" i="2"/>
  <c r="BQ460" i="2"/>
  <c r="BR460" i="2"/>
  <c r="BS460" i="2"/>
  <c r="BT460" i="2"/>
  <c r="BU460" i="2"/>
  <c r="BW460" i="2"/>
  <c r="BX460" i="2" s="1"/>
  <c r="V461" i="2"/>
  <c r="AG461" i="2"/>
  <c r="BF461" i="2"/>
  <c r="BG461" i="2"/>
  <c r="BH461" i="2"/>
  <c r="BI461" i="2"/>
  <c r="BJ461" i="2"/>
  <c r="BL461" i="2"/>
  <c r="BM461" i="2"/>
  <c r="BN461" i="2"/>
  <c r="BO461" i="2"/>
  <c r="BP461" i="2"/>
  <c r="BQ461" i="2"/>
  <c r="BR461" i="2"/>
  <c r="BS461" i="2"/>
  <c r="BT461" i="2"/>
  <c r="BU461" i="2"/>
  <c r="BW461" i="2"/>
  <c r="BX461" i="2" s="1"/>
  <c r="CD461" i="2"/>
  <c r="V462" i="2"/>
  <c r="AH463" i="4" s="1"/>
  <c r="AG462" i="2"/>
  <c r="AI463" i="4" s="1"/>
  <c r="BF462" i="2"/>
  <c r="BG462" i="2"/>
  <c r="BH462" i="2"/>
  <c r="BI462" i="2"/>
  <c r="BJ462" i="2"/>
  <c r="BL462" i="2"/>
  <c r="BM462" i="2"/>
  <c r="BN462" i="2"/>
  <c r="BO462" i="2"/>
  <c r="BP462" i="2"/>
  <c r="BQ462" i="2"/>
  <c r="BR462" i="2"/>
  <c r="BS462" i="2"/>
  <c r="BT462" i="2"/>
  <c r="BU462" i="2"/>
  <c r="BW462" i="2"/>
  <c r="BX462" i="2" s="1"/>
  <c r="V463" i="2"/>
  <c r="AH464" i="4" s="1"/>
  <c r="AG463" i="2"/>
  <c r="AI464" i="4" s="1"/>
  <c r="BF463" i="2"/>
  <c r="BG463" i="2"/>
  <c r="BH463" i="2"/>
  <c r="BI463" i="2"/>
  <c r="BJ463" i="2"/>
  <c r="BL463" i="2"/>
  <c r="BM463" i="2"/>
  <c r="BN463" i="2"/>
  <c r="BO463" i="2"/>
  <c r="BP463" i="2"/>
  <c r="BQ463" i="2"/>
  <c r="BR463" i="2"/>
  <c r="BS463" i="2"/>
  <c r="BT463" i="2"/>
  <c r="BU463" i="2"/>
  <c r="BW463" i="2"/>
  <c r="BX463" i="2" s="1"/>
  <c r="V464" i="2"/>
  <c r="AH465" i="4" s="1"/>
  <c r="AG464" i="2"/>
  <c r="BF464" i="2"/>
  <c r="BG464" i="2"/>
  <c r="BH464" i="2"/>
  <c r="BI464" i="2"/>
  <c r="BJ464" i="2"/>
  <c r="BL464" i="2"/>
  <c r="BM464" i="2"/>
  <c r="BN464" i="2"/>
  <c r="BO464" i="2"/>
  <c r="BP464" i="2"/>
  <c r="BQ464" i="2"/>
  <c r="BR464" i="2"/>
  <c r="BS464" i="2"/>
  <c r="BT464" i="2"/>
  <c r="BU464" i="2"/>
  <c r="BW464" i="2"/>
  <c r="BX464" i="2" s="1"/>
  <c r="AZ464" i="2"/>
  <c r="BA464" i="2" s="1"/>
  <c r="BB464" i="2" s="1"/>
  <c r="V465" i="2"/>
  <c r="AG465" i="2"/>
  <c r="AI466" i="4" s="1"/>
  <c r="BF465" i="2"/>
  <c r="BG465" i="2"/>
  <c r="BH465" i="2"/>
  <c r="BI465" i="2"/>
  <c r="BJ465" i="2"/>
  <c r="BL465" i="2"/>
  <c r="BM465" i="2"/>
  <c r="BN465" i="2"/>
  <c r="BO465" i="2"/>
  <c r="BP465" i="2"/>
  <c r="BQ465" i="2"/>
  <c r="BR465" i="2"/>
  <c r="BS465" i="2"/>
  <c r="BT465" i="2"/>
  <c r="BU465" i="2"/>
  <c r="BW465" i="2"/>
  <c r="BX465" i="2" s="1"/>
  <c r="V466" i="2"/>
  <c r="AG466" i="2"/>
  <c r="BF466" i="2"/>
  <c r="BG466" i="2"/>
  <c r="BH466" i="2"/>
  <c r="BI466" i="2"/>
  <c r="BJ466" i="2"/>
  <c r="BL466" i="2"/>
  <c r="BM466" i="2"/>
  <c r="BN466" i="2"/>
  <c r="BO466" i="2"/>
  <c r="BP466" i="2"/>
  <c r="BQ466" i="2"/>
  <c r="BR466" i="2"/>
  <c r="BS466" i="2"/>
  <c r="BT466" i="2"/>
  <c r="BU466" i="2"/>
  <c r="BW466" i="2"/>
  <c r="BX466" i="2" s="1"/>
  <c r="V467" i="2"/>
  <c r="AH468" i="4" s="1"/>
  <c r="AG467" i="2"/>
  <c r="AI468" i="4" s="1"/>
  <c r="BF467" i="2"/>
  <c r="BG467" i="2"/>
  <c r="BH467" i="2"/>
  <c r="BI467" i="2"/>
  <c r="BJ467" i="2"/>
  <c r="BL467" i="2"/>
  <c r="BM467" i="2"/>
  <c r="BN467" i="2"/>
  <c r="BO467" i="2"/>
  <c r="BP467" i="2"/>
  <c r="BQ467" i="2"/>
  <c r="BR467" i="2"/>
  <c r="BS467" i="2"/>
  <c r="BT467" i="2"/>
  <c r="BU467" i="2"/>
  <c r="BW467" i="2"/>
  <c r="BX467" i="2" s="1"/>
  <c r="V468" i="2"/>
  <c r="AH469" i="4" s="1"/>
  <c r="AG468" i="2"/>
  <c r="BF468" i="2"/>
  <c r="BG468" i="2"/>
  <c r="BH468" i="2"/>
  <c r="BI468" i="2"/>
  <c r="BJ468" i="2"/>
  <c r="BL468" i="2"/>
  <c r="BM468" i="2"/>
  <c r="BN468" i="2"/>
  <c r="BO468" i="2"/>
  <c r="BP468" i="2"/>
  <c r="BQ468" i="2"/>
  <c r="BR468" i="2"/>
  <c r="BS468" i="2"/>
  <c r="BT468" i="2"/>
  <c r="BU468" i="2"/>
  <c r="BW468" i="2"/>
  <c r="BX468" i="2" s="1"/>
  <c r="V469" i="2"/>
  <c r="AH470" i="4" s="1"/>
  <c r="AG469" i="2"/>
  <c r="AI470" i="4" s="1"/>
  <c r="BF469" i="2"/>
  <c r="BG469" i="2"/>
  <c r="BH469" i="2"/>
  <c r="BI469" i="2"/>
  <c r="BJ469" i="2"/>
  <c r="BL469" i="2"/>
  <c r="BM469" i="2"/>
  <c r="BN469" i="2"/>
  <c r="BO469" i="2"/>
  <c r="BP469" i="2"/>
  <c r="BQ469" i="2"/>
  <c r="BR469" i="2"/>
  <c r="BS469" i="2"/>
  <c r="BT469" i="2"/>
  <c r="BU469" i="2"/>
  <c r="BW469" i="2"/>
  <c r="BX469" i="2" s="1"/>
  <c r="CD469" i="2"/>
  <c r="V470" i="2"/>
  <c r="AH471" i="4" s="1"/>
  <c r="AG470" i="2"/>
  <c r="BF470" i="2"/>
  <c r="BG470" i="2"/>
  <c r="BH470" i="2"/>
  <c r="BI470" i="2"/>
  <c r="BJ470" i="2"/>
  <c r="BL470" i="2"/>
  <c r="BM470" i="2"/>
  <c r="BN470" i="2"/>
  <c r="BO470" i="2"/>
  <c r="BP470" i="2"/>
  <c r="BQ470" i="2"/>
  <c r="BR470" i="2"/>
  <c r="BS470" i="2"/>
  <c r="BT470" i="2"/>
  <c r="BU470" i="2"/>
  <c r="BW470" i="2"/>
  <c r="BX470" i="2" s="1"/>
  <c r="AZ470" i="2"/>
  <c r="BA470" i="2" s="1"/>
  <c r="BB470" i="2" s="1"/>
  <c r="V471" i="2"/>
  <c r="AG471" i="2"/>
  <c r="BF471" i="2"/>
  <c r="BG471" i="2"/>
  <c r="BH471" i="2"/>
  <c r="BI471" i="2"/>
  <c r="BJ471" i="2"/>
  <c r="BL471" i="2"/>
  <c r="BM471" i="2"/>
  <c r="BN471" i="2"/>
  <c r="BO471" i="2"/>
  <c r="BP471" i="2"/>
  <c r="BQ471" i="2"/>
  <c r="BR471" i="2"/>
  <c r="BS471" i="2"/>
  <c r="BT471" i="2"/>
  <c r="BU471" i="2"/>
  <c r="BW471" i="2"/>
  <c r="BX471" i="2" s="1"/>
  <c r="V472" i="2"/>
  <c r="AH473" i="4" s="1"/>
  <c r="AG472" i="2"/>
  <c r="AI473" i="4" s="1"/>
  <c r="BF472" i="2"/>
  <c r="BG472" i="2"/>
  <c r="BH472" i="2"/>
  <c r="BI472" i="2"/>
  <c r="BJ472" i="2"/>
  <c r="BL472" i="2"/>
  <c r="BM472" i="2"/>
  <c r="BN472" i="2"/>
  <c r="BO472" i="2"/>
  <c r="BP472" i="2"/>
  <c r="BQ472" i="2"/>
  <c r="BR472" i="2"/>
  <c r="BS472" i="2"/>
  <c r="BT472" i="2"/>
  <c r="BU472" i="2"/>
  <c r="BW472" i="2"/>
  <c r="BX472" i="2" s="1"/>
  <c r="V473" i="2"/>
  <c r="AG473" i="2"/>
  <c r="BF473" i="2"/>
  <c r="BG473" i="2"/>
  <c r="BH473" i="2"/>
  <c r="BI473" i="2"/>
  <c r="BJ473" i="2"/>
  <c r="BL473" i="2"/>
  <c r="BM473" i="2"/>
  <c r="BN473" i="2"/>
  <c r="BO473" i="2"/>
  <c r="BP473" i="2"/>
  <c r="BQ473" i="2"/>
  <c r="BR473" i="2"/>
  <c r="BS473" i="2"/>
  <c r="BT473" i="2"/>
  <c r="BU473" i="2"/>
  <c r="BW473" i="2"/>
  <c r="BX473" i="2" s="1"/>
  <c r="CD473" i="2"/>
  <c r="V474" i="2"/>
  <c r="AH475" i="4" s="1"/>
  <c r="AG474" i="2"/>
  <c r="AI475" i="4" s="1"/>
  <c r="BF474" i="2"/>
  <c r="BG474" i="2"/>
  <c r="BH474" i="2"/>
  <c r="BI474" i="2"/>
  <c r="BJ474" i="2"/>
  <c r="BL474" i="2"/>
  <c r="BM474" i="2"/>
  <c r="BN474" i="2"/>
  <c r="BO474" i="2"/>
  <c r="BP474" i="2"/>
  <c r="BQ474" i="2"/>
  <c r="BR474" i="2"/>
  <c r="BS474" i="2"/>
  <c r="BT474" i="2"/>
  <c r="BU474" i="2"/>
  <c r="BW474" i="2"/>
  <c r="BX474" i="2" s="1"/>
  <c r="AZ474" i="2"/>
  <c r="BA474" i="2" s="1"/>
  <c r="BB474" i="2" s="1"/>
  <c r="V475" i="2"/>
  <c r="AG475" i="2"/>
  <c r="AI476" i="4" s="1"/>
  <c r="BF475" i="2"/>
  <c r="BG475" i="2"/>
  <c r="BH475" i="2"/>
  <c r="BI475" i="2"/>
  <c r="BJ475" i="2"/>
  <c r="BL475" i="2"/>
  <c r="BM475" i="2"/>
  <c r="BN475" i="2"/>
  <c r="BO475" i="2"/>
  <c r="BP475" i="2"/>
  <c r="BQ475" i="2"/>
  <c r="BR475" i="2"/>
  <c r="BS475" i="2"/>
  <c r="BT475" i="2"/>
  <c r="BU475" i="2"/>
  <c r="BW475" i="2"/>
  <c r="BX475" i="2" s="1"/>
  <c r="AZ475" i="2"/>
  <c r="BA475" i="2" s="1"/>
  <c r="BB475" i="2" s="1"/>
  <c r="V476" i="2"/>
  <c r="AH477" i="4" s="1"/>
  <c r="AG476" i="2"/>
  <c r="AI477" i="4" s="1"/>
  <c r="BF476" i="2"/>
  <c r="BG476" i="2"/>
  <c r="BH476" i="2"/>
  <c r="BI476" i="2"/>
  <c r="BJ476" i="2"/>
  <c r="BL476" i="2"/>
  <c r="BM476" i="2"/>
  <c r="BN476" i="2"/>
  <c r="BO476" i="2"/>
  <c r="BP476" i="2"/>
  <c r="BQ476" i="2"/>
  <c r="BR476" i="2"/>
  <c r="BS476" i="2"/>
  <c r="BT476" i="2"/>
  <c r="BU476" i="2"/>
  <c r="BW476" i="2"/>
  <c r="BX476" i="2" s="1"/>
  <c r="V477" i="2"/>
  <c r="AH478" i="4" s="1"/>
  <c r="AG477" i="2"/>
  <c r="AI478" i="4" s="1"/>
  <c r="BF477" i="2"/>
  <c r="BG477" i="2"/>
  <c r="BH477" i="2"/>
  <c r="BI477" i="2"/>
  <c r="BJ477" i="2"/>
  <c r="BL477" i="2"/>
  <c r="BM477" i="2"/>
  <c r="BN477" i="2"/>
  <c r="BO477" i="2"/>
  <c r="BP477" i="2"/>
  <c r="BQ477" i="2"/>
  <c r="BR477" i="2"/>
  <c r="BS477" i="2"/>
  <c r="BT477" i="2"/>
  <c r="BU477" i="2"/>
  <c r="BW477" i="2"/>
  <c r="BX477" i="2" s="1"/>
  <c r="V478" i="2"/>
  <c r="AG478" i="2"/>
  <c r="BF478" i="2"/>
  <c r="BG478" i="2"/>
  <c r="BH478" i="2"/>
  <c r="BI478" i="2"/>
  <c r="BJ478" i="2"/>
  <c r="BL478" i="2"/>
  <c r="BM478" i="2"/>
  <c r="BN478" i="2"/>
  <c r="BO478" i="2"/>
  <c r="BP478" i="2"/>
  <c r="BQ478" i="2"/>
  <c r="BR478" i="2"/>
  <c r="BS478" i="2"/>
  <c r="BT478" i="2"/>
  <c r="BU478" i="2"/>
  <c r="BW478" i="2"/>
  <c r="BX478" i="2" s="1"/>
  <c r="V479" i="2"/>
  <c r="AH480" i="4" s="1"/>
  <c r="AG479" i="2"/>
  <c r="AI480" i="4" s="1"/>
  <c r="BF479" i="2"/>
  <c r="BG479" i="2"/>
  <c r="BH479" i="2"/>
  <c r="BI479" i="2"/>
  <c r="BJ479" i="2"/>
  <c r="BL479" i="2"/>
  <c r="BM479" i="2"/>
  <c r="BN479" i="2"/>
  <c r="BO479" i="2"/>
  <c r="BP479" i="2"/>
  <c r="BQ479" i="2"/>
  <c r="BR479" i="2"/>
  <c r="BS479" i="2"/>
  <c r="BT479" i="2"/>
  <c r="BU479" i="2"/>
  <c r="BW479" i="2"/>
  <c r="BX479" i="2" s="1"/>
  <c r="AZ479" i="2"/>
  <c r="BA479" i="2" s="1"/>
  <c r="BB479" i="2" s="1"/>
  <c r="V480" i="2"/>
  <c r="AG480" i="2"/>
  <c r="AI481" i="4" s="1"/>
  <c r="BF480" i="2"/>
  <c r="BG480" i="2"/>
  <c r="BH480" i="2"/>
  <c r="BI480" i="2"/>
  <c r="BJ480" i="2"/>
  <c r="BL480" i="2"/>
  <c r="BM480" i="2"/>
  <c r="BN480" i="2"/>
  <c r="BO480" i="2"/>
  <c r="BP480" i="2"/>
  <c r="BQ480" i="2"/>
  <c r="BR480" i="2"/>
  <c r="BS480" i="2"/>
  <c r="BT480" i="2"/>
  <c r="BU480" i="2"/>
  <c r="BW480" i="2"/>
  <c r="BX480" i="2" s="1"/>
  <c r="V481" i="2"/>
  <c r="AH482" i="4" s="1"/>
  <c r="AG481" i="2"/>
  <c r="AI482" i="4" s="1"/>
  <c r="BF481" i="2"/>
  <c r="BG481" i="2"/>
  <c r="BH481" i="2"/>
  <c r="BI481" i="2"/>
  <c r="BJ481" i="2"/>
  <c r="BL481" i="2"/>
  <c r="BM481" i="2"/>
  <c r="BN481" i="2"/>
  <c r="BO481" i="2"/>
  <c r="BP481" i="2"/>
  <c r="BQ481" i="2"/>
  <c r="BR481" i="2"/>
  <c r="BS481" i="2"/>
  <c r="BT481" i="2"/>
  <c r="BU481" i="2"/>
  <c r="BW481" i="2"/>
  <c r="BX481" i="2" s="1"/>
  <c r="CD481" i="2"/>
  <c r="V482" i="2"/>
  <c r="AH483" i="4" s="1"/>
  <c r="AG482" i="2"/>
  <c r="AI483" i="4" s="1"/>
  <c r="BF482" i="2"/>
  <c r="BG482" i="2"/>
  <c r="BH482" i="2"/>
  <c r="BI482" i="2"/>
  <c r="BJ482" i="2"/>
  <c r="BL482" i="2"/>
  <c r="BM482" i="2"/>
  <c r="BN482" i="2"/>
  <c r="BO482" i="2"/>
  <c r="BP482" i="2"/>
  <c r="BQ482" i="2"/>
  <c r="BR482" i="2"/>
  <c r="BS482" i="2"/>
  <c r="BT482" i="2"/>
  <c r="BU482" i="2"/>
  <c r="BW482" i="2"/>
  <c r="BX482" i="2" s="1"/>
  <c r="AZ482" i="2"/>
  <c r="BA482" i="2" s="1"/>
  <c r="BB482" i="2" s="1"/>
  <c r="V483" i="2"/>
  <c r="AH484" i="4" s="1"/>
  <c r="AG483" i="2"/>
  <c r="AI484" i="4" s="1"/>
  <c r="BF483" i="2"/>
  <c r="BG483" i="2"/>
  <c r="BH483" i="2"/>
  <c r="BI483" i="2"/>
  <c r="BJ483" i="2"/>
  <c r="BL483" i="2"/>
  <c r="BM483" i="2"/>
  <c r="BN483" i="2"/>
  <c r="BO483" i="2"/>
  <c r="BP483" i="2"/>
  <c r="BQ483" i="2"/>
  <c r="BR483" i="2"/>
  <c r="BS483" i="2"/>
  <c r="BT483" i="2"/>
  <c r="BU483" i="2"/>
  <c r="BW483" i="2"/>
  <c r="BX483" i="2" s="1"/>
  <c r="V484" i="2"/>
  <c r="AG484" i="2"/>
  <c r="BF484" i="2"/>
  <c r="BG484" i="2"/>
  <c r="BH484" i="2"/>
  <c r="BI484" i="2"/>
  <c r="BJ484" i="2"/>
  <c r="BL484" i="2"/>
  <c r="BM484" i="2"/>
  <c r="BN484" i="2"/>
  <c r="BO484" i="2"/>
  <c r="BP484" i="2"/>
  <c r="BQ484" i="2"/>
  <c r="BR484" i="2"/>
  <c r="BS484" i="2"/>
  <c r="BT484" i="2"/>
  <c r="BU484" i="2"/>
  <c r="BW484" i="2"/>
  <c r="BX484" i="2" s="1"/>
  <c r="V485" i="2"/>
  <c r="AG485" i="2"/>
  <c r="AI486" i="4" s="1"/>
  <c r="BF485" i="2"/>
  <c r="BG485" i="2"/>
  <c r="BH485" i="2"/>
  <c r="BI485" i="2"/>
  <c r="BJ485" i="2"/>
  <c r="BL485" i="2"/>
  <c r="BM485" i="2"/>
  <c r="BN485" i="2"/>
  <c r="BO485" i="2"/>
  <c r="BP485" i="2"/>
  <c r="BQ485" i="2"/>
  <c r="BR485" i="2"/>
  <c r="BS485" i="2"/>
  <c r="BT485" i="2"/>
  <c r="BU485" i="2"/>
  <c r="BW485" i="2"/>
  <c r="BX485" i="2" s="1"/>
  <c r="CD485" i="2"/>
  <c r="V486" i="2"/>
  <c r="AH487" i="4" s="1"/>
  <c r="AG486" i="2"/>
  <c r="AI487" i="4" s="1"/>
  <c r="BF486" i="2"/>
  <c r="BG486" i="2"/>
  <c r="BH486" i="2"/>
  <c r="BI486" i="2"/>
  <c r="BJ486" i="2"/>
  <c r="BL486" i="2"/>
  <c r="BM486" i="2"/>
  <c r="BN486" i="2"/>
  <c r="BO486" i="2"/>
  <c r="BP486" i="2"/>
  <c r="BQ486" i="2"/>
  <c r="BR486" i="2"/>
  <c r="BS486" i="2"/>
  <c r="BT486" i="2"/>
  <c r="BU486" i="2"/>
  <c r="BW486" i="2"/>
  <c r="BX486" i="2" s="1"/>
  <c r="AZ486" i="2"/>
  <c r="BA486" i="2" s="1"/>
  <c r="BB486" i="2" s="1"/>
  <c r="V487" i="2"/>
  <c r="AH488" i="4" s="1"/>
  <c r="AG487" i="2"/>
  <c r="BF487" i="2"/>
  <c r="BG487" i="2"/>
  <c r="BH487" i="2"/>
  <c r="BI487" i="2"/>
  <c r="BJ487" i="2"/>
  <c r="BL487" i="2"/>
  <c r="BM487" i="2"/>
  <c r="BN487" i="2"/>
  <c r="BO487" i="2"/>
  <c r="BP487" i="2"/>
  <c r="BQ487" i="2"/>
  <c r="BR487" i="2"/>
  <c r="BS487" i="2"/>
  <c r="BT487" i="2"/>
  <c r="BU487" i="2"/>
  <c r="BW487" i="2"/>
  <c r="BX487" i="2" s="1"/>
  <c r="AZ487" i="2"/>
  <c r="BA487" i="2" s="1"/>
  <c r="BB487" i="2" s="1"/>
  <c r="V488" i="2"/>
  <c r="AH489" i="4" s="1"/>
  <c r="AG488" i="2"/>
  <c r="AI489" i="4" s="1"/>
  <c r="BF488" i="2"/>
  <c r="BG488" i="2"/>
  <c r="BH488" i="2"/>
  <c r="BI488" i="2"/>
  <c r="BJ488" i="2"/>
  <c r="BL488" i="2"/>
  <c r="BM488" i="2"/>
  <c r="BN488" i="2"/>
  <c r="BO488" i="2"/>
  <c r="BP488" i="2"/>
  <c r="BQ488" i="2"/>
  <c r="BR488" i="2"/>
  <c r="BS488" i="2"/>
  <c r="BT488" i="2"/>
  <c r="BU488" i="2"/>
  <c r="BW488" i="2"/>
  <c r="BX488" i="2" s="1"/>
  <c r="AZ488" i="2"/>
  <c r="BA488" i="2" s="1"/>
  <c r="BB488" i="2" s="1"/>
  <c r="V489" i="2"/>
  <c r="AG489" i="2"/>
  <c r="AI490" i="4" s="1"/>
  <c r="BF489" i="2"/>
  <c r="BG489" i="2"/>
  <c r="BH489" i="2"/>
  <c r="BI489" i="2"/>
  <c r="BJ489" i="2"/>
  <c r="BL489" i="2"/>
  <c r="BM489" i="2"/>
  <c r="BN489" i="2"/>
  <c r="BO489" i="2"/>
  <c r="BP489" i="2"/>
  <c r="BQ489" i="2"/>
  <c r="BR489" i="2"/>
  <c r="BS489" i="2"/>
  <c r="BT489" i="2"/>
  <c r="BU489" i="2"/>
  <c r="BW489" i="2"/>
  <c r="BX489" i="2" s="1"/>
  <c r="AZ489" i="2"/>
  <c r="BA489" i="2" s="1"/>
  <c r="BB489" i="2" s="1"/>
  <c r="V490" i="2"/>
  <c r="AG490" i="2"/>
  <c r="BF490" i="2"/>
  <c r="BG490" i="2"/>
  <c r="BH490" i="2"/>
  <c r="BI490" i="2"/>
  <c r="BJ490" i="2"/>
  <c r="BL490" i="2"/>
  <c r="BM490" i="2"/>
  <c r="BN490" i="2"/>
  <c r="BO490" i="2"/>
  <c r="BP490" i="2"/>
  <c r="BQ490" i="2"/>
  <c r="BR490" i="2"/>
  <c r="BS490" i="2"/>
  <c r="BT490" i="2"/>
  <c r="BU490" i="2"/>
  <c r="BW490" i="2"/>
  <c r="BX490" i="2" s="1"/>
  <c r="AZ490" i="2"/>
  <c r="BA490" i="2" s="1"/>
  <c r="BB490" i="2" s="1"/>
  <c r="V491" i="2"/>
  <c r="AG491" i="2"/>
  <c r="AI492" i="4" s="1"/>
  <c r="BF491" i="2"/>
  <c r="BG491" i="2"/>
  <c r="BH491" i="2"/>
  <c r="BI491" i="2"/>
  <c r="BJ491" i="2"/>
  <c r="BL491" i="2"/>
  <c r="BM491" i="2"/>
  <c r="BN491" i="2"/>
  <c r="BO491" i="2"/>
  <c r="BP491" i="2"/>
  <c r="BQ491" i="2"/>
  <c r="BR491" i="2"/>
  <c r="BS491" i="2"/>
  <c r="BT491" i="2"/>
  <c r="BU491" i="2"/>
  <c r="BW491" i="2"/>
  <c r="BX491" i="2" s="1"/>
  <c r="V492" i="2"/>
  <c r="AG492" i="2"/>
  <c r="AI493" i="4" s="1"/>
  <c r="BF492" i="2"/>
  <c r="BG492" i="2"/>
  <c r="BH492" i="2"/>
  <c r="BI492" i="2"/>
  <c r="BJ492" i="2"/>
  <c r="BL492" i="2"/>
  <c r="BM492" i="2"/>
  <c r="BN492" i="2"/>
  <c r="BO492" i="2"/>
  <c r="BP492" i="2"/>
  <c r="BQ492" i="2"/>
  <c r="BR492" i="2"/>
  <c r="BS492" i="2"/>
  <c r="BT492" i="2"/>
  <c r="BU492" i="2"/>
  <c r="BW492" i="2"/>
  <c r="BX492" i="2" s="1"/>
  <c r="V493" i="2"/>
  <c r="AG493" i="2"/>
  <c r="AV493" i="2"/>
  <c r="BF493" i="2"/>
  <c r="BG493" i="2"/>
  <c r="BH493" i="2"/>
  <c r="BI493" i="2"/>
  <c r="BJ493" i="2"/>
  <c r="BL493" i="2"/>
  <c r="BM493" i="2"/>
  <c r="BN493" i="2"/>
  <c r="BO493" i="2"/>
  <c r="BP493" i="2"/>
  <c r="BQ493" i="2"/>
  <c r="BR493" i="2"/>
  <c r="BS493" i="2"/>
  <c r="BT493" i="2"/>
  <c r="BU493" i="2"/>
  <c r="BW493" i="2"/>
  <c r="BX493" i="2" s="1"/>
  <c r="V494" i="2"/>
  <c r="AH495" i="4" s="1"/>
  <c r="AG494" i="2"/>
  <c r="AI495" i="4" s="1"/>
  <c r="AV494" i="2"/>
  <c r="BF494" i="2"/>
  <c r="BG494" i="2"/>
  <c r="BH494" i="2"/>
  <c r="BI494" i="2"/>
  <c r="BJ494" i="2"/>
  <c r="BL494" i="2"/>
  <c r="BM494" i="2"/>
  <c r="BN494" i="2"/>
  <c r="BO494" i="2"/>
  <c r="BP494" i="2"/>
  <c r="BQ494" i="2"/>
  <c r="BR494" i="2"/>
  <c r="BS494" i="2"/>
  <c r="BT494" i="2"/>
  <c r="BU494" i="2"/>
  <c r="BW494" i="2"/>
  <c r="BX494" i="2" s="1"/>
  <c r="V495" i="2"/>
  <c r="AH496" i="4" s="1"/>
  <c r="AG495" i="2"/>
  <c r="AI496" i="4" s="1"/>
  <c r="BF495" i="2"/>
  <c r="BG495" i="2"/>
  <c r="BH495" i="2"/>
  <c r="BI495" i="2"/>
  <c r="BJ495" i="2"/>
  <c r="BL495" i="2"/>
  <c r="BM495" i="2"/>
  <c r="BN495" i="2"/>
  <c r="BO495" i="2"/>
  <c r="BP495" i="2"/>
  <c r="BQ495" i="2"/>
  <c r="BR495" i="2"/>
  <c r="BS495" i="2"/>
  <c r="BT495" i="2"/>
  <c r="BU495" i="2"/>
  <c r="BW495" i="2"/>
  <c r="BX495" i="2" s="1"/>
  <c r="V496" i="2"/>
  <c r="AG496" i="2"/>
  <c r="BF496" i="2"/>
  <c r="BG496" i="2"/>
  <c r="BH496" i="2"/>
  <c r="BI496" i="2"/>
  <c r="BJ496" i="2"/>
  <c r="BL496" i="2"/>
  <c r="BM496" i="2"/>
  <c r="BN496" i="2"/>
  <c r="BO496" i="2"/>
  <c r="BP496" i="2"/>
  <c r="BQ496" i="2"/>
  <c r="BR496" i="2"/>
  <c r="BS496" i="2"/>
  <c r="BT496" i="2"/>
  <c r="BU496" i="2"/>
  <c r="BW496" i="2"/>
  <c r="BX496" i="2" s="1"/>
  <c r="V497" i="2"/>
  <c r="AH498" i="4" s="1"/>
  <c r="AG497" i="2"/>
  <c r="AI498" i="4" s="1"/>
  <c r="BF497" i="2"/>
  <c r="BG497" i="2"/>
  <c r="BH497" i="2"/>
  <c r="BI497" i="2"/>
  <c r="BJ497" i="2"/>
  <c r="BL497" i="2"/>
  <c r="BM497" i="2"/>
  <c r="BN497" i="2"/>
  <c r="BO497" i="2"/>
  <c r="BP497" i="2"/>
  <c r="BQ497" i="2"/>
  <c r="BR497" i="2"/>
  <c r="BS497" i="2"/>
  <c r="BT497" i="2"/>
  <c r="BU497" i="2"/>
  <c r="BW497" i="2"/>
  <c r="BX497" i="2" s="1"/>
  <c r="V498" i="2"/>
  <c r="AH499" i="4" s="1"/>
  <c r="AG498" i="2"/>
  <c r="AI499" i="4" s="1"/>
  <c r="BF498" i="2"/>
  <c r="BG498" i="2"/>
  <c r="BH498" i="2"/>
  <c r="BI498" i="2"/>
  <c r="BJ498" i="2"/>
  <c r="BL498" i="2"/>
  <c r="BM498" i="2"/>
  <c r="BN498" i="2"/>
  <c r="BO498" i="2"/>
  <c r="BP498" i="2"/>
  <c r="BQ498" i="2"/>
  <c r="BR498" i="2"/>
  <c r="BS498" i="2"/>
  <c r="BT498" i="2"/>
  <c r="BU498" i="2"/>
  <c r="BW498" i="2"/>
  <c r="BX498" i="2" s="1"/>
  <c r="V499" i="2"/>
  <c r="AH500" i="4" s="1"/>
  <c r="AG499" i="2"/>
  <c r="AI500" i="4" s="1"/>
  <c r="BF499" i="2"/>
  <c r="BG499" i="2"/>
  <c r="BH499" i="2"/>
  <c r="BI499" i="2"/>
  <c r="BJ499" i="2"/>
  <c r="BL499" i="2"/>
  <c r="BM499" i="2"/>
  <c r="BN499" i="2"/>
  <c r="BO499" i="2"/>
  <c r="BP499" i="2"/>
  <c r="BQ499" i="2"/>
  <c r="BR499" i="2"/>
  <c r="BS499" i="2"/>
  <c r="BT499" i="2"/>
  <c r="BU499" i="2"/>
  <c r="BW499" i="2"/>
  <c r="BX499" i="2" s="1"/>
  <c r="V500" i="2"/>
  <c r="AH501" i="4" s="1"/>
  <c r="AG500" i="2"/>
  <c r="BF500" i="2"/>
  <c r="BG500" i="2"/>
  <c r="BH500" i="2"/>
  <c r="BI500" i="2"/>
  <c r="BJ500" i="2"/>
  <c r="BL500" i="2"/>
  <c r="BM500" i="2"/>
  <c r="BN500" i="2"/>
  <c r="BO500" i="2"/>
  <c r="BP500" i="2"/>
  <c r="BQ500" i="2"/>
  <c r="BR500" i="2"/>
  <c r="BS500" i="2"/>
  <c r="BT500" i="2"/>
  <c r="BU500" i="2"/>
  <c r="BW500" i="2"/>
  <c r="BX500" i="2" s="1"/>
  <c r="V501" i="2"/>
  <c r="AG501" i="2"/>
  <c r="AI502" i="4" s="1"/>
  <c r="BF501" i="2"/>
  <c r="BG501" i="2"/>
  <c r="BH501" i="2"/>
  <c r="BI501" i="2"/>
  <c r="BJ501" i="2"/>
  <c r="BL501" i="2"/>
  <c r="BM501" i="2"/>
  <c r="BN501" i="2"/>
  <c r="BO501" i="2"/>
  <c r="BP501" i="2"/>
  <c r="BQ501" i="2"/>
  <c r="BR501" i="2"/>
  <c r="BS501" i="2"/>
  <c r="BT501" i="2"/>
  <c r="BU501" i="2"/>
  <c r="BW501" i="2"/>
  <c r="BX501" i="2" s="1"/>
  <c r="V502" i="2"/>
  <c r="AH503" i="4" s="1"/>
  <c r="AG502" i="2"/>
  <c r="AI503" i="4" s="1"/>
  <c r="BF502" i="2"/>
  <c r="BG502" i="2"/>
  <c r="BH502" i="2"/>
  <c r="BI502" i="2"/>
  <c r="BJ502" i="2"/>
  <c r="BL502" i="2"/>
  <c r="BM502" i="2"/>
  <c r="BN502" i="2"/>
  <c r="BO502" i="2"/>
  <c r="BP502" i="2"/>
  <c r="BQ502" i="2"/>
  <c r="BR502" i="2"/>
  <c r="BS502" i="2"/>
  <c r="BT502" i="2"/>
  <c r="BU502" i="2"/>
  <c r="BW502" i="2"/>
  <c r="BX502" i="2" s="1"/>
  <c r="V503" i="2"/>
  <c r="AH504" i="4" s="1"/>
  <c r="AG503" i="2"/>
  <c r="AI504" i="4" s="1"/>
  <c r="BF503" i="2"/>
  <c r="BG503" i="2"/>
  <c r="BH503" i="2"/>
  <c r="BI503" i="2"/>
  <c r="BJ503" i="2"/>
  <c r="BL503" i="2"/>
  <c r="BM503" i="2"/>
  <c r="BN503" i="2"/>
  <c r="BO503" i="2"/>
  <c r="BP503" i="2"/>
  <c r="BQ503" i="2"/>
  <c r="BR503" i="2"/>
  <c r="BS503" i="2"/>
  <c r="BT503" i="2"/>
  <c r="BU503" i="2"/>
  <c r="BW503" i="2"/>
  <c r="BX503" i="2" s="1"/>
  <c r="V504" i="2"/>
  <c r="AG504" i="2"/>
  <c r="BF504" i="2"/>
  <c r="BG504" i="2"/>
  <c r="BH504" i="2"/>
  <c r="BI504" i="2"/>
  <c r="BJ504" i="2"/>
  <c r="BL504" i="2"/>
  <c r="BM504" i="2"/>
  <c r="BN504" i="2"/>
  <c r="BO504" i="2"/>
  <c r="BP504" i="2"/>
  <c r="BQ504" i="2"/>
  <c r="BR504" i="2"/>
  <c r="BS504" i="2"/>
  <c r="BT504" i="2"/>
  <c r="BU504" i="2"/>
  <c r="BW504" i="2"/>
  <c r="BX504" i="2" s="1"/>
  <c r="V505" i="2"/>
  <c r="AH506" i="4" s="1"/>
  <c r="AG505" i="2"/>
  <c r="AI506" i="4" s="1"/>
  <c r="BF505" i="2"/>
  <c r="BG505" i="2"/>
  <c r="BH505" i="2"/>
  <c r="BI505" i="2"/>
  <c r="BJ505" i="2"/>
  <c r="BL505" i="2"/>
  <c r="BM505" i="2"/>
  <c r="BN505" i="2"/>
  <c r="BO505" i="2"/>
  <c r="BP505" i="2"/>
  <c r="BQ505" i="2"/>
  <c r="BR505" i="2"/>
  <c r="BS505" i="2"/>
  <c r="BT505" i="2"/>
  <c r="BU505" i="2"/>
  <c r="BW505" i="2"/>
  <c r="BX505" i="2" s="1"/>
  <c r="V506" i="2"/>
  <c r="AG506" i="2"/>
  <c r="AI507" i="4" s="1"/>
  <c r="BF506" i="2"/>
  <c r="BG506" i="2"/>
  <c r="BH506" i="2"/>
  <c r="BI506" i="2"/>
  <c r="BJ506" i="2"/>
  <c r="BL506" i="2"/>
  <c r="BM506" i="2"/>
  <c r="BN506" i="2"/>
  <c r="BO506" i="2"/>
  <c r="BP506" i="2"/>
  <c r="BQ506" i="2"/>
  <c r="BR506" i="2"/>
  <c r="BS506" i="2"/>
  <c r="BT506" i="2"/>
  <c r="BU506" i="2"/>
  <c r="BW506" i="2"/>
  <c r="BX506" i="2" s="1"/>
  <c r="V507" i="2"/>
  <c r="AG507" i="2"/>
  <c r="AI508" i="4" s="1"/>
  <c r="BF507" i="2"/>
  <c r="BG507" i="2"/>
  <c r="BH507" i="2"/>
  <c r="BI507" i="2"/>
  <c r="BJ507" i="2"/>
  <c r="BL507" i="2"/>
  <c r="BM507" i="2"/>
  <c r="BN507" i="2"/>
  <c r="BO507" i="2"/>
  <c r="BP507" i="2"/>
  <c r="BQ507" i="2"/>
  <c r="BR507" i="2"/>
  <c r="BS507" i="2"/>
  <c r="BT507" i="2"/>
  <c r="BU507" i="2"/>
  <c r="BW507" i="2"/>
  <c r="BX507" i="2" s="1"/>
  <c r="V508" i="2"/>
  <c r="AG508" i="2"/>
  <c r="BF508" i="2"/>
  <c r="BG508" i="2"/>
  <c r="BH508" i="2"/>
  <c r="BI508" i="2"/>
  <c r="BJ508" i="2"/>
  <c r="BL508" i="2"/>
  <c r="BM508" i="2"/>
  <c r="BN508" i="2"/>
  <c r="BO508" i="2"/>
  <c r="BP508" i="2"/>
  <c r="BQ508" i="2"/>
  <c r="BR508" i="2"/>
  <c r="BS508" i="2"/>
  <c r="BT508" i="2"/>
  <c r="BU508" i="2"/>
  <c r="BW508" i="2"/>
  <c r="BX508" i="2" s="1"/>
  <c r="V509" i="2"/>
  <c r="AH510" i="4" s="1"/>
  <c r="AG509" i="2"/>
  <c r="AI510" i="4" s="1"/>
  <c r="BF509" i="2"/>
  <c r="BG509" i="2"/>
  <c r="BH509" i="2"/>
  <c r="BI509" i="2"/>
  <c r="BJ509" i="2"/>
  <c r="BL509" i="2"/>
  <c r="BM509" i="2"/>
  <c r="BN509" i="2"/>
  <c r="BO509" i="2"/>
  <c r="BP509" i="2"/>
  <c r="BQ509" i="2"/>
  <c r="BR509" i="2"/>
  <c r="BS509" i="2"/>
  <c r="BT509" i="2"/>
  <c r="BU509" i="2"/>
  <c r="BW509" i="2"/>
  <c r="BX509" i="2" s="1"/>
  <c r="B173" i="3"/>
  <c r="C173" i="3"/>
  <c r="D173" i="3"/>
  <c r="R173" i="3"/>
  <c r="V173" i="3"/>
  <c r="Z173" i="3"/>
  <c r="AE173" i="3"/>
  <c r="AN173" i="3"/>
  <c r="AT173" i="3"/>
  <c r="AU173" i="3"/>
  <c r="BM173" i="3"/>
  <c r="BX173" i="3"/>
  <c r="BZ173" i="3"/>
  <c r="CB173" i="3" s="1"/>
  <c r="CA173" i="3"/>
  <c r="CE173" i="3"/>
  <c r="CF173" i="3"/>
  <c r="B174" i="3"/>
  <c r="C174" i="3"/>
  <c r="D174" i="3"/>
  <c r="R174" i="3"/>
  <c r="V174" i="3"/>
  <c r="Z174" i="3"/>
  <c r="AE174" i="3"/>
  <c r="AN174" i="3"/>
  <c r="AT174" i="3"/>
  <c r="AU174" i="3"/>
  <c r="BM174" i="3"/>
  <c r="BX174" i="3"/>
  <c r="BZ174" i="3"/>
  <c r="CB174" i="3" s="1"/>
  <c r="CA174" i="3"/>
  <c r="CE174" i="3"/>
  <c r="CF174" i="3"/>
  <c r="B175" i="3"/>
  <c r="C175" i="3"/>
  <c r="D175" i="3"/>
  <c r="R175" i="3"/>
  <c r="V175" i="3"/>
  <c r="Z175" i="3"/>
  <c r="AE175" i="3"/>
  <c r="AN175" i="3"/>
  <c r="AT175" i="3"/>
  <c r="AU175" i="3"/>
  <c r="BM175" i="3"/>
  <c r="BX175" i="3"/>
  <c r="BZ175" i="3"/>
  <c r="CB175" i="3" s="1"/>
  <c r="CA175" i="3"/>
  <c r="CE175" i="3"/>
  <c r="CF175" i="3"/>
  <c r="B176" i="3"/>
  <c r="C176" i="3"/>
  <c r="D176" i="3"/>
  <c r="R176" i="3"/>
  <c r="V176" i="3"/>
  <c r="AG176" i="3" s="1"/>
  <c r="Z176" i="3"/>
  <c r="AE176" i="3"/>
  <c r="AN176" i="3"/>
  <c r="AT176" i="3"/>
  <c r="AU176" i="3"/>
  <c r="BM176" i="3"/>
  <c r="BX176" i="3"/>
  <c r="BZ176" i="3"/>
  <c r="CB176" i="3" s="1"/>
  <c r="CA176" i="3"/>
  <c r="CE176" i="3"/>
  <c r="CF176" i="3"/>
  <c r="B177" i="3"/>
  <c r="C177" i="3"/>
  <c r="D177" i="3"/>
  <c r="R177" i="3"/>
  <c r="V177" i="3"/>
  <c r="AG177" i="3" s="1"/>
  <c r="Z177" i="3"/>
  <c r="AE177" i="3"/>
  <c r="AN177" i="3"/>
  <c r="AT177" i="3"/>
  <c r="AU177" i="3"/>
  <c r="BM177" i="3"/>
  <c r="BX177" i="3"/>
  <c r="BZ177" i="3"/>
  <c r="CB177" i="3" s="1"/>
  <c r="CA177" i="3"/>
  <c r="CE177" i="3"/>
  <c r="CF177" i="3"/>
  <c r="B178" i="3"/>
  <c r="C178" i="3"/>
  <c r="D178" i="3"/>
  <c r="R178" i="3"/>
  <c r="V178" i="3"/>
  <c r="Z178" i="3"/>
  <c r="AE178" i="3"/>
  <c r="AN178" i="3"/>
  <c r="AT178" i="3"/>
  <c r="AU178" i="3"/>
  <c r="BM178" i="3"/>
  <c r="BX178" i="3"/>
  <c r="BZ178" i="3"/>
  <c r="CB178" i="3" s="1"/>
  <c r="CA178" i="3"/>
  <c r="CE178" i="3"/>
  <c r="CF178" i="3"/>
  <c r="B179" i="3"/>
  <c r="C179" i="3"/>
  <c r="D179" i="3"/>
  <c r="R179" i="3"/>
  <c r="V179" i="3"/>
  <c r="AG179" i="3" s="1"/>
  <c r="Z179" i="3"/>
  <c r="AE179" i="3"/>
  <c r="AN179" i="3"/>
  <c r="AT179" i="3"/>
  <c r="AU179" i="3"/>
  <c r="BM179" i="3"/>
  <c r="BX179" i="3"/>
  <c r="BZ179" i="3"/>
  <c r="CB179" i="3" s="1"/>
  <c r="CA179" i="3"/>
  <c r="CE179" i="3"/>
  <c r="CF179" i="3"/>
  <c r="B180" i="3"/>
  <c r="C180" i="3"/>
  <c r="D180" i="3"/>
  <c r="R180" i="3"/>
  <c r="V180" i="3"/>
  <c r="AG180" i="3" s="1"/>
  <c r="Z180" i="3"/>
  <c r="AE180" i="3"/>
  <c r="AN180" i="3"/>
  <c r="AT180" i="3"/>
  <c r="AU180" i="3"/>
  <c r="BM180" i="3"/>
  <c r="BX180" i="3"/>
  <c r="BZ180" i="3"/>
  <c r="CB180" i="3" s="1"/>
  <c r="CA180" i="3"/>
  <c r="CE180" i="3"/>
  <c r="CF180" i="3"/>
  <c r="B181" i="3"/>
  <c r="C181" i="3"/>
  <c r="D181" i="3"/>
  <c r="R181" i="3"/>
  <c r="V181" i="3"/>
  <c r="Z181" i="3"/>
  <c r="AE181" i="3"/>
  <c r="AN181" i="3"/>
  <c r="AT181" i="3"/>
  <c r="AU181" i="3"/>
  <c r="BM181" i="3"/>
  <c r="BX181" i="3"/>
  <c r="BZ181" i="3"/>
  <c r="CB181" i="3" s="1"/>
  <c r="CA181" i="3"/>
  <c r="CE181" i="3"/>
  <c r="CF181" i="3"/>
  <c r="B182" i="3"/>
  <c r="C182" i="3"/>
  <c r="D182" i="3"/>
  <c r="R182" i="3"/>
  <c r="V182" i="3"/>
  <c r="Z182" i="3"/>
  <c r="AE182" i="3"/>
  <c r="AN182" i="3"/>
  <c r="AT182" i="3"/>
  <c r="AU182" i="3"/>
  <c r="BM182" i="3"/>
  <c r="BX182" i="3"/>
  <c r="BZ182" i="3"/>
  <c r="CB182" i="3" s="1"/>
  <c r="CA182" i="3"/>
  <c r="CE182" i="3"/>
  <c r="CF182" i="3"/>
  <c r="B183" i="3"/>
  <c r="C183" i="3"/>
  <c r="D183" i="3"/>
  <c r="R183" i="3"/>
  <c r="V183" i="3"/>
  <c r="Z183" i="3"/>
  <c r="AE183" i="3"/>
  <c r="AN183" i="3"/>
  <c r="AT183" i="3"/>
  <c r="AU183" i="3"/>
  <c r="BM183" i="3"/>
  <c r="BX183" i="3"/>
  <c r="BZ183" i="3"/>
  <c r="CB183" i="3" s="1"/>
  <c r="CA183" i="3"/>
  <c r="CE183" i="3"/>
  <c r="CF183" i="3"/>
  <c r="B184" i="3"/>
  <c r="C184" i="3"/>
  <c r="D184" i="3"/>
  <c r="R184" i="3"/>
  <c r="V184" i="3"/>
  <c r="AG184" i="3" s="1"/>
  <c r="Z184" i="3"/>
  <c r="AE184" i="3"/>
  <c r="AN184" i="3"/>
  <c r="AT184" i="3"/>
  <c r="AU184" i="3"/>
  <c r="BM184" i="3"/>
  <c r="BX184" i="3"/>
  <c r="BZ184" i="3"/>
  <c r="CB184" i="3" s="1"/>
  <c r="CA184" i="3"/>
  <c r="CE184" i="3"/>
  <c r="CF184" i="3"/>
  <c r="B185" i="3"/>
  <c r="C185" i="3"/>
  <c r="D185" i="3"/>
  <c r="R185" i="3"/>
  <c r="V185" i="3"/>
  <c r="Z185" i="3"/>
  <c r="AE185" i="3"/>
  <c r="AN185" i="3"/>
  <c r="AT185" i="3"/>
  <c r="AU185" i="3"/>
  <c r="BM185" i="3"/>
  <c r="BX185" i="3"/>
  <c r="BZ185" i="3"/>
  <c r="CB185" i="3" s="1"/>
  <c r="CA185" i="3"/>
  <c r="CE185" i="3"/>
  <c r="CF185" i="3"/>
  <c r="B186" i="3"/>
  <c r="C186" i="3"/>
  <c r="D186" i="3"/>
  <c r="R186" i="3"/>
  <c r="V186" i="3"/>
  <c r="Z186" i="3"/>
  <c r="AE186" i="3"/>
  <c r="AN186" i="3"/>
  <c r="AT186" i="3"/>
  <c r="AU186" i="3"/>
  <c r="BM186" i="3"/>
  <c r="BX186" i="3"/>
  <c r="BZ186" i="3"/>
  <c r="CB186" i="3" s="1"/>
  <c r="CA186" i="3"/>
  <c r="CE186" i="3"/>
  <c r="CF186" i="3"/>
  <c r="B187" i="3"/>
  <c r="C187" i="3"/>
  <c r="D187" i="3"/>
  <c r="R187" i="3"/>
  <c r="V187" i="3"/>
  <c r="Z187" i="3"/>
  <c r="AE187" i="3"/>
  <c r="AN187" i="3"/>
  <c r="AT187" i="3"/>
  <c r="AU187" i="3"/>
  <c r="BM187" i="3"/>
  <c r="BX187" i="3"/>
  <c r="BZ187" i="3"/>
  <c r="CB187" i="3" s="1"/>
  <c r="CA187" i="3"/>
  <c r="CE187" i="3"/>
  <c r="CF187" i="3"/>
  <c r="B188" i="3"/>
  <c r="C188" i="3"/>
  <c r="D188" i="3"/>
  <c r="R188" i="3"/>
  <c r="V188" i="3"/>
  <c r="Z188" i="3"/>
  <c r="AE188" i="3"/>
  <c r="AN188" i="3"/>
  <c r="AT188" i="3"/>
  <c r="AU188" i="3"/>
  <c r="BM188" i="3"/>
  <c r="BX188" i="3"/>
  <c r="BZ188" i="3"/>
  <c r="CB188" i="3" s="1"/>
  <c r="CA188" i="3"/>
  <c r="CE188" i="3"/>
  <c r="CF188" i="3"/>
  <c r="B189" i="3"/>
  <c r="C189" i="3"/>
  <c r="D189" i="3"/>
  <c r="R189" i="3"/>
  <c r="V189" i="3"/>
  <c r="Z189" i="3"/>
  <c r="AE189" i="3"/>
  <c r="AN189" i="3"/>
  <c r="AT189" i="3"/>
  <c r="AU189" i="3"/>
  <c r="BM189" i="3"/>
  <c r="BX189" i="3"/>
  <c r="BZ189" i="3"/>
  <c r="CB189" i="3" s="1"/>
  <c r="CA189" i="3"/>
  <c r="CE189" i="3"/>
  <c r="CF189" i="3"/>
  <c r="B190" i="3"/>
  <c r="C190" i="3"/>
  <c r="D190" i="3"/>
  <c r="R190" i="3"/>
  <c r="V190" i="3"/>
  <c r="Z190" i="3"/>
  <c r="AE190" i="3"/>
  <c r="AN190" i="3"/>
  <c r="AT190" i="3"/>
  <c r="AU190" i="3"/>
  <c r="BM190" i="3"/>
  <c r="BX190" i="3"/>
  <c r="BZ190" i="3"/>
  <c r="CB190" i="3" s="1"/>
  <c r="CA190" i="3"/>
  <c r="CE190" i="3"/>
  <c r="CF190" i="3"/>
  <c r="B191" i="3"/>
  <c r="C191" i="3"/>
  <c r="D191" i="3"/>
  <c r="R191" i="3"/>
  <c r="V191" i="3"/>
  <c r="Z191" i="3"/>
  <c r="AE191" i="3"/>
  <c r="AN191" i="3"/>
  <c r="AT191" i="3"/>
  <c r="AU191" i="3"/>
  <c r="BM191" i="3"/>
  <c r="BX191" i="3"/>
  <c r="BZ191" i="3"/>
  <c r="CB191" i="3" s="1"/>
  <c r="CA191" i="3"/>
  <c r="CE191" i="3"/>
  <c r="CF191" i="3"/>
  <c r="B192" i="3"/>
  <c r="C192" i="3"/>
  <c r="D192" i="3"/>
  <c r="R192" i="3"/>
  <c r="V192" i="3"/>
  <c r="Z192" i="3"/>
  <c r="AE192" i="3"/>
  <c r="AN192" i="3"/>
  <c r="AT192" i="3"/>
  <c r="AU192" i="3"/>
  <c r="BM192" i="3"/>
  <c r="BX192" i="3"/>
  <c r="BZ192" i="3"/>
  <c r="CB192" i="3" s="1"/>
  <c r="CA192" i="3"/>
  <c r="CE192" i="3"/>
  <c r="CF192" i="3"/>
  <c r="B193" i="3"/>
  <c r="C193" i="3"/>
  <c r="D193" i="3"/>
  <c r="R193" i="3"/>
  <c r="V193" i="3"/>
  <c r="Z193" i="3"/>
  <c r="AE193" i="3"/>
  <c r="AN193" i="3"/>
  <c r="AT193" i="3"/>
  <c r="AU193" i="3"/>
  <c r="BM193" i="3"/>
  <c r="BX193" i="3"/>
  <c r="BZ193" i="3"/>
  <c r="CB193" i="3" s="1"/>
  <c r="CA193" i="3"/>
  <c r="CE193" i="3"/>
  <c r="CF193" i="3"/>
  <c r="B194" i="3"/>
  <c r="C194" i="3"/>
  <c r="D194" i="3"/>
  <c r="R194" i="3"/>
  <c r="V194" i="3"/>
  <c r="Z194" i="3"/>
  <c r="AE194" i="3"/>
  <c r="AN194" i="3"/>
  <c r="AT194" i="3"/>
  <c r="AU194" i="3"/>
  <c r="BM194" i="3"/>
  <c r="BX194" i="3"/>
  <c r="BZ194" i="3"/>
  <c r="CB194" i="3" s="1"/>
  <c r="CA194" i="3"/>
  <c r="CE194" i="3"/>
  <c r="CF194" i="3"/>
  <c r="B195" i="3"/>
  <c r="C195" i="3"/>
  <c r="D195" i="3"/>
  <c r="R195" i="3"/>
  <c r="V195" i="3"/>
  <c r="Z195" i="3"/>
  <c r="AE195" i="3"/>
  <c r="AN195" i="3"/>
  <c r="AT195" i="3"/>
  <c r="AU195" i="3"/>
  <c r="BM195" i="3"/>
  <c r="BX195" i="3"/>
  <c r="BZ195" i="3"/>
  <c r="CB195" i="3" s="1"/>
  <c r="CA195" i="3"/>
  <c r="CE195" i="3"/>
  <c r="CF195" i="3"/>
  <c r="B196" i="3"/>
  <c r="C196" i="3"/>
  <c r="D196" i="3"/>
  <c r="R196" i="3"/>
  <c r="V196" i="3"/>
  <c r="Z196" i="3"/>
  <c r="AE196" i="3"/>
  <c r="AN196" i="3"/>
  <c r="AT196" i="3"/>
  <c r="AU196" i="3"/>
  <c r="BM196" i="3"/>
  <c r="BX196" i="3"/>
  <c r="BZ196" i="3"/>
  <c r="CB196" i="3" s="1"/>
  <c r="CA196" i="3"/>
  <c r="CE196" i="3"/>
  <c r="CF196" i="3"/>
  <c r="B197" i="3"/>
  <c r="C197" i="3"/>
  <c r="D197" i="3"/>
  <c r="R197" i="3"/>
  <c r="V197" i="3"/>
  <c r="Z197" i="3"/>
  <c r="AE197" i="3"/>
  <c r="AN197" i="3"/>
  <c r="AT197" i="3"/>
  <c r="AU197" i="3"/>
  <c r="BM197" i="3"/>
  <c r="BX197" i="3"/>
  <c r="BZ197" i="3"/>
  <c r="CB197" i="3" s="1"/>
  <c r="CA197" i="3"/>
  <c r="CE197" i="3"/>
  <c r="CF197" i="3"/>
  <c r="B198" i="3"/>
  <c r="C198" i="3"/>
  <c r="D198" i="3"/>
  <c r="R198" i="3"/>
  <c r="V198" i="3"/>
  <c r="Z198" i="3"/>
  <c r="AE198" i="3"/>
  <c r="AN198" i="3"/>
  <c r="AT198" i="3"/>
  <c r="AU198" i="3"/>
  <c r="BM198" i="3"/>
  <c r="BX198" i="3"/>
  <c r="BZ198" i="3"/>
  <c r="CB198" i="3" s="1"/>
  <c r="CA198" i="3"/>
  <c r="CE198" i="3"/>
  <c r="CF198" i="3"/>
  <c r="B199" i="3"/>
  <c r="C199" i="3"/>
  <c r="D199" i="3"/>
  <c r="R199" i="3"/>
  <c r="V199" i="3"/>
  <c r="Z199" i="3"/>
  <c r="AE199" i="3"/>
  <c r="AN199" i="3"/>
  <c r="AT199" i="3"/>
  <c r="AU199" i="3"/>
  <c r="BM199" i="3"/>
  <c r="BX199" i="3"/>
  <c r="BZ199" i="3"/>
  <c r="CB199" i="3" s="1"/>
  <c r="CA199" i="3"/>
  <c r="CE199" i="3"/>
  <c r="CF199" i="3"/>
  <c r="B200" i="3"/>
  <c r="C200" i="3"/>
  <c r="D200" i="3"/>
  <c r="R200" i="3"/>
  <c r="V200" i="3"/>
  <c r="Z200" i="3"/>
  <c r="AE200" i="3"/>
  <c r="AN200" i="3"/>
  <c r="AT200" i="3"/>
  <c r="AU200" i="3"/>
  <c r="BM200" i="3"/>
  <c r="BX200" i="3"/>
  <c r="BZ200" i="3"/>
  <c r="CB200" i="3" s="1"/>
  <c r="CA200" i="3"/>
  <c r="CE200" i="3"/>
  <c r="CF200" i="3"/>
  <c r="B201" i="3"/>
  <c r="C201" i="3"/>
  <c r="D201" i="3"/>
  <c r="R201" i="3"/>
  <c r="V201" i="3"/>
  <c r="AG201" i="3" s="1"/>
  <c r="Z201" i="3"/>
  <c r="AE201" i="3"/>
  <c r="AN201" i="3"/>
  <c r="AT201" i="3"/>
  <c r="AU201" i="3"/>
  <c r="BM201" i="3"/>
  <c r="BX201" i="3"/>
  <c r="BZ201" i="3"/>
  <c r="CB201" i="3" s="1"/>
  <c r="CA201" i="3"/>
  <c r="CE201" i="3"/>
  <c r="CF201" i="3"/>
  <c r="B202" i="3"/>
  <c r="C202" i="3"/>
  <c r="D202" i="3"/>
  <c r="R202" i="3"/>
  <c r="V202" i="3"/>
  <c r="Z202" i="3"/>
  <c r="AE202" i="3"/>
  <c r="AN202" i="3"/>
  <c r="AT202" i="3"/>
  <c r="AU202" i="3"/>
  <c r="BM202" i="3"/>
  <c r="BX202" i="3"/>
  <c r="BZ202" i="3"/>
  <c r="CB202" i="3" s="1"/>
  <c r="CA202" i="3"/>
  <c r="CE202" i="3"/>
  <c r="CF202" i="3"/>
  <c r="B203" i="3"/>
  <c r="C203" i="3"/>
  <c r="D203" i="3"/>
  <c r="R203" i="3"/>
  <c r="V203" i="3"/>
  <c r="Z203" i="3"/>
  <c r="AE203" i="3"/>
  <c r="AN203" i="3"/>
  <c r="AT203" i="3"/>
  <c r="AU203" i="3"/>
  <c r="BM203" i="3"/>
  <c r="BX203" i="3"/>
  <c r="BZ203" i="3"/>
  <c r="CB203" i="3" s="1"/>
  <c r="CA203" i="3"/>
  <c r="CE203" i="3"/>
  <c r="CF203" i="3"/>
  <c r="B204" i="3"/>
  <c r="C204" i="3"/>
  <c r="D204" i="3"/>
  <c r="R204" i="3"/>
  <c r="V204" i="3"/>
  <c r="Z204" i="3"/>
  <c r="AE204" i="3"/>
  <c r="AN204" i="3"/>
  <c r="AT204" i="3"/>
  <c r="AU204" i="3"/>
  <c r="BM204" i="3"/>
  <c r="BX204" i="3"/>
  <c r="BZ204" i="3"/>
  <c r="CB204" i="3" s="1"/>
  <c r="CA204" i="3"/>
  <c r="CE204" i="3"/>
  <c r="CF204" i="3"/>
  <c r="B205" i="3"/>
  <c r="C205" i="3"/>
  <c r="D205" i="3"/>
  <c r="R205" i="3"/>
  <c r="V205" i="3"/>
  <c r="Z205" i="3"/>
  <c r="AE205" i="3"/>
  <c r="AN205" i="3"/>
  <c r="AT205" i="3"/>
  <c r="AU205" i="3"/>
  <c r="BM205" i="3"/>
  <c r="BX205" i="3"/>
  <c r="BZ205" i="3"/>
  <c r="CB205" i="3" s="1"/>
  <c r="CA205" i="3"/>
  <c r="CE205" i="3"/>
  <c r="CF205" i="3"/>
  <c r="B206" i="3"/>
  <c r="C206" i="3"/>
  <c r="D206" i="3"/>
  <c r="R206" i="3"/>
  <c r="V206" i="3"/>
  <c r="Z206" i="3"/>
  <c r="AE206" i="3"/>
  <c r="AN206" i="3"/>
  <c r="AT206" i="3"/>
  <c r="AU206" i="3"/>
  <c r="BM206" i="3"/>
  <c r="BX206" i="3"/>
  <c r="BZ206" i="3"/>
  <c r="CB206" i="3" s="1"/>
  <c r="CA206" i="3"/>
  <c r="CE206" i="3"/>
  <c r="CF206" i="3"/>
  <c r="B207" i="3"/>
  <c r="C207" i="3"/>
  <c r="D207" i="3"/>
  <c r="R207" i="3"/>
  <c r="V207" i="3"/>
  <c r="Z207" i="3"/>
  <c r="AE207" i="3"/>
  <c r="AN207" i="3"/>
  <c r="AT207" i="3"/>
  <c r="AU207" i="3"/>
  <c r="BM207" i="3"/>
  <c r="BX207" i="3"/>
  <c r="BZ207" i="3"/>
  <c r="CB207" i="3" s="1"/>
  <c r="CA207" i="3"/>
  <c r="CE207" i="3"/>
  <c r="CF207" i="3"/>
  <c r="B208" i="3"/>
  <c r="C208" i="3"/>
  <c r="D208" i="3"/>
  <c r="R208" i="3"/>
  <c r="V208" i="3"/>
  <c r="Z208" i="3"/>
  <c r="AE208" i="3"/>
  <c r="AN208" i="3"/>
  <c r="AT208" i="3"/>
  <c r="AU208" i="3"/>
  <c r="BM208" i="3"/>
  <c r="BX208" i="3"/>
  <c r="BZ208" i="3"/>
  <c r="CB208" i="3" s="1"/>
  <c r="CA208" i="3"/>
  <c r="CE208" i="3"/>
  <c r="CF208" i="3"/>
  <c r="B209" i="3"/>
  <c r="C209" i="3"/>
  <c r="D209" i="3"/>
  <c r="R209" i="3"/>
  <c r="V209" i="3"/>
  <c r="Z209" i="3"/>
  <c r="AE209" i="3"/>
  <c r="AN209" i="3"/>
  <c r="AT209" i="3"/>
  <c r="AU209" i="3"/>
  <c r="BM209" i="3"/>
  <c r="BX209" i="3"/>
  <c r="BZ209" i="3"/>
  <c r="CB209" i="3" s="1"/>
  <c r="CA209" i="3"/>
  <c r="CE209" i="3"/>
  <c r="CF209" i="3"/>
  <c r="B210" i="3"/>
  <c r="C210" i="3"/>
  <c r="D210" i="3"/>
  <c r="R210" i="3"/>
  <c r="V210" i="3"/>
  <c r="AG210" i="3" s="1"/>
  <c r="Z210" i="3"/>
  <c r="AE210" i="3"/>
  <c r="AN210" i="3"/>
  <c r="AT210" i="3"/>
  <c r="AU210" i="3"/>
  <c r="BM210" i="3"/>
  <c r="BX210" i="3"/>
  <c r="BZ210" i="3"/>
  <c r="CB210" i="3" s="1"/>
  <c r="CA210" i="3"/>
  <c r="CE210" i="3"/>
  <c r="CF210" i="3"/>
  <c r="B211" i="3"/>
  <c r="C211" i="3"/>
  <c r="D211" i="3"/>
  <c r="R211" i="3"/>
  <c r="V211" i="3"/>
  <c r="Z211" i="3"/>
  <c r="AE211" i="3"/>
  <c r="AN211" i="3"/>
  <c r="AT211" i="3"/>
  <c r="AU211" i="3"/>
  <c r="BM211" i="3"/>
  <c r="BX211" i="3"/>
  <c r="BZ211" i="3"/>
  <c r="CB211" i="3" s="1"/>
  <c r="CA211" i="3"/>
  <c r="CE211" i="3"/>
  <c r="CF211" i="3"/>
  <c r="B212" i="3"/>
  <c r="C212" i="3"/>
  <c r="D212" i="3"/>
  <c r="R212" i="3"/>
  <c r="V212" i="3"/>
  <c r="Z212" i="3"/>
  <c r="AE212" i="3"/>
  <c r="AN212" i="3"/>
  <c r="AT212" i="3"/>
  <c r="AU212" i="3"/>
  <c r="BM212" i="3"/>
  <c r="BX212" i="3"/>
  <c r="BZ212" i="3"/>
  <c r="CB212" i="3" s="1"/>
  <c r="CA212" i="3"/>
  <c r="CE212" i="3"/>
  <c r="CF212" i="3"/>
  <c r="B213" i="3"/>
  <c r="C213" i="3"/>
  <c r="D213" i="3"/>
  <c r="R213" i="3"/>
  <c r="V213" i="3"/>
  <c r="Z213" i="3"/>
  <c r="AE213" i="3"/>
  <c r="AN213" i="3"/>
  <c r="AT213" i="3"/>
  <c r="AU213" i="3"/>
  <c r="BM213" i="3"/>
  <c r="BX213" i="3"/>
  <c r="BZ213" i="3"/>
  <c r="CB213" i="3" s="1"/>
  <c r="CA213" i="3"/>
  <c r="CE213" i="3"/>
  <c r="CF213" i="3"/>
  <c r="B214" i="3"/>
  <c r="C214" i="3"/>
  <c r="D214" i="3"/>
  <c r="R214" i="3"/>
  <c r="V214" i="3"/>
  <c r="AG214" i="3" s="1"/>
  <c r="Z214" i="3"/>
  <c r="AE214" i="3"/>
  <c r="AN214" i="3"/>
  <c r="AT214" i="3"/>
  <c r="AU214" i="3"/>
  <c r="BM214" i="3"/>
  <c r="BX214" i="3"/>
  <c r="BZ214" i="3"/>
  <c r="CB214" i="3" s="1"/>
  <c r="CA214" i="3"/>
  <c r="CE214" i="3"/>
  <c r="CF214" i="3"/>
  <c r="B215" i="3"/>
  <c r="C215" i="3"/>
  <c r="D215" i="3"/>
  <c r="R215" i="3"/>
  <c r="V215" i="3"/>
  <c r="Z215" i="3"/>
  <c r="AE215" i="3"/>
  <c r="AN215" i="3"/>
  <c r="AT215" i="3"/>
  <c r="AU215" i="3"/>
  <c r="BM215" i="3"/>
  <c r="BX215" i="3"/>
  <c r="BZ215" i="3"/>
  <c r="CB215" i="3" s="1"/>
  <c r="CA215" i="3"/>
  <c r="CE215" i="3"/>
  <c r="CF215" i="3"/>
  <c r="B216" i="3"/>
  <c r="C216" i="3"/>
  <c r="D216" i="3"/>
  <c r="R216" i="3"/>
  <c r="V216" i="3"/>
  <c r="Z216" i="3"/>
  <c r="AE216" i="3"/>
  <c r="AN216" i="3"/>
  <c r="AT216" i="3"/>
  <c r="AU216" i="3"/>
  <c r="BM216" i="3"/>
  <c r="BX216" i="3"/>
  <c r="BZ216" i="3"/>
  <c r="CB216" i="3" s="1"/>
  <c r="CA216" i="3"/>
  <c r="CE216" i="3"/>
  <c r="CF216" i="3"/>
  <c r="B217" i="3"/>
  <c r="C217" i="3"/>
  <c r="D217" i="3"/>
  <c r="R217" i="3"/>
  <c r="V217" i="3"/>
  <c r="Z217" i="3"/>
  <c r="AE217" i="3"/>
  <c r="AN217" i="3"/>
  <c r="AT217" i="3"/>
  <c r="AU217" i="3"/>
  <c r="BM217" i="3"/>
  <c r="BX217" i="3"/>
  <c r="BZ217" i="3"/>
  <c r="CB217" i="3" s="1"/>
  <c r="CA217" i="3"/>
  <c r="CE217" i="3"/>
  <c r="CF217" i="3"/>
  <c r="B218" i="3"/>
  <c r="C218" i="3"/>
  <c r="D218" i="3"/>
  <c r="R218" i="3"/>
  <c r="V218" i="3"/>
  <c r="Z218" i="3"/>
  <c r="AE218" i="3"/>
  <c r="AN218" i="3"/>
  <c r="AT218" i="3"/>
  <c r="AU218" i="3"/>
  <c r="BM218" i="3"/>
  <c r="BX218" i="3"/>
  <c r="BZ218" i="3"/>
  <c r="CB218" i="3" s="1"/>
  <c r="CA218" i="3"/>
  <c r="CE218" i="3"/>
  <c r="CF218" i="3"/>
  <c r="B219" i="3"/>
  <c r="C219" i="3"/>
  <c r="D219" i="3"/>
  <c r="R219" i="3"/>
  <c r="V219" i="3"/>
  <c r="Z219" i="3"/>
  <c r="AE219" i="3"/>
  <c r="AN219" i="3"/>
  <c r="AT219" i="3"/>
  <c r="AU219" i="3"/>
  <c r="BM219" i="3"/>
  <c r="BX219" i="3"/>
  <c r="BZ219" i="3"/>
  <c r="CB219" i="3" s="1"/>
  <c r="CA219" i="3"/>
  <c r="CE219" i="3"/>
  <c r="CF219" i="3"/>
  <c r="B220" i="3"/>
  <c r="C220" i="3"/>
  <c r="D220" i="3"/>
  <c r="R220" i="3"/>
  <c r="V220" i="3"/>
  <c r="Z220" i="3"/>
  <c r="AE220" i="3"/>
  <c r="AN220" i="3"/>
  <c r="AT220" i="3"/>
  <c r="AU220" i="3"/>
  <c r="BM220" i="3"/>
  <c r="BX220" i="3"/>
  <c r="BZ220" i="3"/>
  <c r="CB220" i="3" s="1"/>
  <c r="CA220" i="3"/>
  <c r="CE220" i="3"/>
  <c r="CF220" i="3"/>
  <c r="B221" i="3"/>
  <c r="C221" i="3"/>
  <c r="D221" i="3"/>
  <c r="R221" i="3"/>
  <c r="V221" i="3"/>
  <c r="Z221" i="3"/>
  <c r="AE221" i="3"/>
  <c r="AN221" i="3"/>
  <c r="AT221" i="3"/>
  <c r="AU221" i="3"/>
  <c r="BM221" i="3"/>
  <c r="BX221" i="3"/>
  <c r="BZ221" i="3"/>
  <c r="CB221" i="3" s="1"/>
  <c r="CA221" i="3"/>
  <c r="CE221" i="3"/>
  <c r="CF221" i="3"/>
  <c r="B222" i="3"/>
  <c r="C222" i="3"/>
  <c r="D222" i="3"/>
  <c r="R222" i="3"/>
  <c r="V222" i="3"/>
  <c r="Z222" i="3"/>
  <c r="AE222" i="3"/>
  <c r="AN222" i="3"/>
  <c r="AT222" i="3"/>
  <c r="AU222" i="3"/>
  <c r="BM222" i="3"/>
  <c r="BX222" i="3"/>
  <c r="BZ222" i="3"/>
  <c r="CB222" i="3" s="1"/>
  <c r="CA222" i="3"/>
  <c r="CE222" i="3"/>
  <c r="CF222" i="3"/>
  <c r="B223" i="3"/>
  <c r="C223" i="3"/>
  <c r="D223" i="3"/>
  <c r="R223" i="3"/>
  <c r="V223" i="3"/>
  <c r="Z223" i="3"/>
  <c r="AE223" i="3"/>
  <c r="AN223" i="3"/>
  <c r="AT223" i="3"/>
  <c r="AU223" i="3"/>
  <c r="BM223" i="3"/>
  <c r="BX223" i="3"/>
  <c r="BZ223" i="3"/>
  <c r="CB223" i="3" s="1"/>
  <c r="CA223" i="3"/>
  <c r="CE223" i="3"/>
  <c r="CF223" i="3"/>
  <c r="B224" i="3"/>
  <c r="C224" i="3"/>
  <c r="D224" i="3"/>
  <c r="R224" i="3"/>
  <c r="V224" i="3"/>
  <c r="Z224" i="3"/>
  <c r="AE224" i="3"/>
  <c r="AN224" i="3"/>
  <c r="AT224" i="3"/>
  <c r="AU224" i="3"/>
  <c r="BM224" i="3"/>
  <c r="BX224" i="3"/>
  <c r="BZ224" i="3"/>
  <c r="CB224" i="3" s="1"/>
  <c r="CA224" i="3"/>
  <c r="CE224" i="3"/>
  <c r="CF224" i="3"/>
  <c r="B225" i="3"/>
  <c r="C225" i="3"/>
  <c r="D225" i="3"/>
  <c r="R225" i="3"/>
  <c r="V225" i="3"/>
  <c r="Z225" i="3"/>
  <c r="AE225" i="3"/>
  <c r="AN225" i="3"/>
  <c r="AT225" i="3"/>
  <c r="AU225" i="3"/>
  <c r="BM225" i="3"/>
  <c r="BX225" i="3"/>
  <c r="BZ225" i="3"/>
  <c r="CB225" i="3" s="1"/>
  <c r="CA225" i="3"/>
  <c r="CE225" i="3"/>
  <c r="CF225" i="3"/>
  <c r="B226" i="3"/>
  <c r="C226" i="3"/>
  <c r="D226" i="3"/>
  <c r="R226" i="3"/>
  <c r="V226" i="3"/>
  <c r="AG226" i="3" s="1"/>
  <c r="Z226" i="3"/>
  <c r="AE226" i="3"/>
  <c r="AN226" i="3"/>
  <c r="AT226" i="3"/>
  <c r="AU226" i="3"/>
  <c r="BM226" i="3"/>
  <c r="BX226" i="3"/>
  <c r="BZ226" i="3"/>
  <c r="CB226" i="3" s="1"/>
  <c r="CA226" i="3"/>
  <c r="CE226" i="3"/>
  <c r="CF226" i="3"/>
  <c r="B227" i="3"/>
  <c r="C227" i="3"/>
  <c r="D227" i="3"/>
  <c r="R227" i="3"/>
  <c r="V227" i="3"/>
  <c r="Z227" i="3"/>
  <c r="AE227" i="3"/>
  <c r="AN227" i="3"/>
  <c r="AT227" i="3"/>
  <c r="AU227" i="3"/>
  <c r="BM227" i="3"/>
  <c r="BX227" i="3"/>
  <c r="BZ227" i="3"/>
  <c r="CB227" i="3" s="1"/>
  <c r="CA227" i="3"/>
  <c r="CE227" i="3"/>
  <c r="CF227" i="3"/>
  <c r="B228" i="3"/>
  <c r="C228" i="3"/>
  <c r="D228" i="3"/>
  <c r="R228" i="3"/>
  <c r="V228" i="3"/>
  <c r="Z228" i="3"/>
  <c r="AE228" i="3"/>
  <c r="AN228" i="3"/>
  <c r="AT228" i="3"/>
  <c r="AU228" i="3"/>
  <c r="BM228" i="3"/>
  <c r="BX228" i="3"/>
  <c r="BZ228" i="3"/>
  <c r="CB228" i="3" s="1"/>
  <c r="CA228" i="3"/>
  <c r="CE228" i="3"/>
  <c r="CF228" i="3"/>
  <c r="B229" i="3"/>
  <c r="C229" i="3"/>
  <c r="D229" i="3"/>
  <c r="R229" i="3"/>
  <c r="V229" i="3"/>
  <c r="Z229" i="3"/>
  <c r="AE229" i="3"/>
  <c r="AN229" i="3"/>
  <c r="AT229" i="3"/>
  <c r="AU229" i="3"/>
  <c r="BM229" i="3"/>
  <c r="BX229" i="3"/>
  <c r="BZ229" i="3"/>
  <c r="CB229" i="3" s="1"/>
  <c r="CA229" i="3"/>
  <c r="CE229" i="3"/>
  <c r="CF229" i="3"/>
  <c r="B230" i="3"/>
  <c r="C230" i="3"/>
  <c r="D230" i="3"/>
  <c r="R230" i="3"/>
  <c r="V230" i="3"/>
  <c r="Z230" i="3"/>
  <c r="AE230" i="3"/>
  <c r="AN230" i="3"/>
  <c r="AT230" i="3"/>
  <c r="AU230" i="3"/>
  <c r="BM230" i="3"/>
  <c r="BX230" i="3"/>
  <c r="BZ230" i="3"/>
  <c r="CB230" i="3" s="1"/>
  <c r="CA230" i="3"/>
  <c r="CE230" i="3"/>
  <c r="CF230" i="3"/>
  <c r="B231" i="3"/>
  <c r="C231" i="3"/>
  <c r="D231" i="3"/>
  <c r="R231" i="3"/>
  <c r="V231" i="3"/>
  <c r="Z231" i="3"/>
  <c r="AE231" i="3"/>
  <c r="AN231" i="3"/>
  <c r="AT231" i="3"/>
  <c r="AU231" i="3"/>
  <c r="BM231" i="3"/>
  <c r="BX231" i="3"/>
  <c r="BZ231" i="3"/>
  <c r="CB231" i="3" s="1"/>
  <c r="CA231" i="3"/>
  <c r="CE231" i="3"/>
  <c r="CF231" i="3"/>
  <c r="B232" i="3"/>
  <c r="C232" i="3"/>
  <c r="D232" i="3"/>
  <c r="R232" i="3"/>
  <c r="V232" i="3"/>
  <c r="AG232" i="3" s="1"/>
  <c r="Z232" i="3"/>
  <c r="AE232" i="3"/>
  <c r="AN232" i="3"/>
  <c r="AT232" i="3"/>
  <c r="AU232" i="3"/>
  <c r="BM232" i="3"/>
  <c r="BX232" i="3"/>
  <c r="BZ232" i="3"/>
  <c r="CB232" i="3" s="1"/>
  <c r="CA232" i="3"/>
  <c r="CE232" i="3"/>
  <c r="CF232" i="3"/>
  <c r="B233" i="3"/>
  <c r="C233" i="3"/>
  <c r="D233" i="3"/>
  <c r="R233" i="3"/>
  <c r="V233" i="3"/>
  <c r="Z233" i="3"/>
  <c r="AE233" i="3"/>
  <c r="AN233" i="3"/>
  <c r="AT233" i="3"/>
  <c r="AU233" i="3"/>
  <c r="BM233" i="3"/>
  <c r="BX233" i="3"/>
  <c r="BZ233" i="3"/>
  <c r="CB233" i="3" s="1"/>
  <c r="CA233" i="3"/>
  <c r="CE233" i="3"/>
  <c r="CF233" i="3"/>
  <c r="B234" i="3"/>
  <c r="C234" i="3"/>
  <c r="D234" i="3"/>
  <c r="R234" i="3"/>
  <c r="V234" i="3"/>
  <c r="AG234" i="3" s="1"/>
  <c r="Z234" i="3"/>
  <c r="AE234" i="3"/>
  <c r="AN234" i="3"/>
  <c r="AT234" i="3"/>
  <c r="AU234" i="3"/>
  <c r="BM234" i="3"/>
  <c r="BX234" i="3"/>
  <c r="BZ234" i="3"/>
  <c r="CB234" i="3" s="1"/>
  <c r="CA234" i="3"/>
  <c r="CE234" i="3"/>
  <c r="CF234" i="3"/>
  <c r="B235" i="3"/>
  <c r="C235" i="3"/>
  <c r="D235" i="3"/>
  <c r="R235" i="3"/>
  <c r="V235" i="3"/>
  <c r="Z235" i="3"/>
  <c r="AE235" i="3"/>
  <c r="AN235" i="3"/>
  <c r="AT235" i="3"/>
  <c r="AU235" i="3"/>
  <c r="BM235" i="3"/>
  <c r="BX235" i="3"/>
  <c r="BZ235" i="3"/>
  <c r="CB235" i="3" s="1"/>
  <c r="CA235" i="3"/>
  <c r="CE235" i="3"/>
  <c r="CF235" i="3"/>
  <c r="B236" i="3"/>
  <c r="C236" i="3"/>
  <c r="D236" i="3"/>
  <c r="R236" i="3"/>
  <c r="V236" i="3"/>
  <c r="Z236" i="3"/>
  <c r="AE236" i="3"/>
  <c r="AN236" i="3"/>
  <c r="AT236" i="3"/>
  <c r="AU236" i="3"/>
  <c r="BM236" i="3"/>
  <c r="BX236" i="3"/>
  <c r="BZ236" i="3"/>
  <c r="CB236" i="3" s="1"/>
  <c r="CA236" i="3"/>
  <c r="CE236" i="3"/>
  <c r="CF236" i="3"/>
  <c r="B237" i="3"/>
  <c r="C237" i="3"/>
  <c r="D237" i="3"/>
  <c r="R237" i="3"/>
  <c r="V237" i="3"/>
  <c r="AG237" i="3" s="1"/>
  <c r="Z237" i="3"/>
  <c r="AE237" i="3"/>
  <c r="AN237" i="3"/>
  <c r="AT237" i="3"/>
  <c r="AU237" i="3"/>
  <c r="BM237" i="3"/>
  <c r="BX237" i="3"/>
  <c r="BZ237" i="3"/>
  <c r="CB237" i="3" s="1"/>
  <c r="CA237" i="3"/>
  <c r="CE237" i="3"/>
  <c r="CF237" i="3"/>
  <c r="B238" i="3"/>
  <c r="C238" i="3"/>
  <c r="D238" i="3"/>
  <c r="R238" i="3"/>
  <c r="V238" i="3"/>
  <c r="Z238" i="3"/>
  <c r="AE238" i="3"/>
  <c r="AN238" i="3"/>
  <c r="AT238" i="3"/>
  <c r="AU238" i="3"/>
  <c r="BM238" i="3"/>
  <c r="BX238" i="3"/>
  <c r="BZ238" i="3"/>
  <c r="CB238" i="3" s="1"/>
  <c r="CA238" i="3"/>
  <c r="CE238" i="3"/>
  <c r="CF238" i="3"/>
  <c r="B239" i="3"/>
  <c r="C239" i="3"/>
  <c r="D239" i="3"/>
  <c r="R239" i="3"/>
  <c r="V239" i="3"/>
  <c r="Z239" i="3"/>
  <c r="AE239" i="3"/>
  <c r="AN239" i="3"/>
  <c r="AT239" i="3"/>
  <c r="AU239" i="3"/>
  <c r="BM239" i="3"/>
  <c r="BX239" i="3"/>
  <c r="BZ239" i="3"/>
  <c r="CB239" i="3" s="1"/>
  <c r="CA239" i="3"/>
  <c r="CE239" i="3"/>
  <c r="CF239" i="3"/>
  <c r="B240" i="3"/>
  <c r="C240" i="3"/>
  <c r="D240" i="3"/>
  <c r="R240" i="3"/>
  <c r="V240" i="3"/>
  <c r="Z240" i="3"/>
  <c r="AE240" i="3"/>
  <c r="AN240" i="3"/>
  <c r="AT240" i="3"/>
  <c r="AU240" i="3"/>
  <c r="BM240" i="3"/>
  <c r="BX240" i="3"/>
  <c r="BZ240" i="3"/>
  <c r="CB240" i="3" s="1"/>
  <c r="CA240" i="3"/>
  <c r="CE240" i="3"/>
  <c r="CF240" i="3"/>
  <c r="B241" i="3"/>
  <c r="C241" i="3"/>
  <c r="D241" i="3"/>
  <c r="R241" i="3"/>
  <c r="V241" i="3"/>
  <c r="Z241" i="3"/>
  <c r="AE241" i="3"/>
  <c r="AN241" i="3"/>
  <c r="AT241" i="3"/>
  <c r="AU241" i="3"/>
  <c r="BM241" i="3"/>
  <c r="BX241" i="3"/>
  <c r="BZ241" i="3"/>
  <c r="CB241" i="3" s="1"/>
  <c r="CA241" i="3"/>
  <c r="CE241" i="3"/>
  <c r="CF241" i="3"/>
  <c r="B242" i="3"/>
  <c r="C242" i="3"/>
  <c r="D242" i="3"/>
  <c r="R242" i="3"/>
  <c r="V242" i="3"/>
  <c r="Z242" i="3"/>
  <c r="AE242" i="3"/>
  <c r="AN242" i="3"/>
  <c r="AT242" i="3"/>
  <c r="AU242" i="3"/>
  <c r="BM242" i="3"/>
  <c r="BX242" i="3"/>
  <c r="BZ242" i="3"/>
  <c r="CB242" i="3" s="1"/>
  <c r="CA242" i="3"/>
  <c r="CE242" i="3"/>
  <c r="CF242" i="3"/>
  <c r="B243" i="3"/>
  <c r="C243" i="3"/>
  <c r="D243" i="3"/>
  <c r="R243" i="3"/>
  <c r="V243" i="3"/>
  <c r="Z243" i="3"/>
  <c r="AE243" i="3"/>
  <c r="AN243" i="3"/>
  <c r="AT243" i="3"/>
  <c r="AU243" i="3"/>
  <c r="BM243" i="3"/>
  <c r="BX243" i="3"/>
  <c r="BZ243" i="3"/>
  <c r="CB243" i="3" s="1"/>
  <c r="CA243" i="3"/>
  <c r="CE243" i="3"/>
  <c r="CF243" i="3"/>
  <c r="B244" i="3"/>
  <c r="C244" i="3"/>
  <c r="D244" i="3"/>
  <c r="R244" i="3"/>
  <c r="V244" i="3"/>
  <c r="Z244" i="3"/>
  <c r="AE244" i="3"/>
  <c r="AN244" i="3"/>
  <c r="AT244" i="3"/>
  <c r="AU244" i="3"/>
  <c r="BM244" i="3"/>
  <c r="BX244" i="3"/>
  <c r="BZ244" i="3"/>
  <c r="CB244" i="3" s="1"/>
  <c r="CA244" i="3"/>
  <c r="CE244" i="3"/>
  <c r="CF244" i="3"/>
  <c r="B245" i="3"/>
  <c r="C245" i="3"/>
  <c r="D245" i="3"/>
  <c r="R245" i="3"/>
  <c r="V245" i="3"/>
  <c r="Z245" i="3"/>
  <c r="AE245" i="3"/>
  <c r="AN245" i="3"/>
  <c r="AT245" i="3"/>
  <c r="AU245" i="3"/>
  <c r="BM245" i="3"/>
  <c r="BX245" i="3"/>
  <c r="BZ245" i="3"/>
  <c r="CB245" i="3" s="1"/>
  <c r="CA245" i="3"/>
  <c r="CE245" i="3"/>
  <c r="CF245" i="3"/>
  <c r="B246" i="3"/>
  <c r="C246" i="3"/>
  <c r="D246" i="3"/>
  <c r="R246" i="3"/>
  <c r="V246" i="3"/>
  <c r="Z246" i="3"/>
  <c r="AE246" i="3"/>
  <c r="AN246" i="3"/>
  <c r="AT246" i="3"/>
  <c r="AU246" i="3"/>
  <c r="BM246" i="3"/>
  <c r="BX246" i="3"/>
  <c r="BZ246" i="3"/>
  <c r="CB246" i="3" s="1"/>
  <c r="CA246" i="3"/>
  <c r="CE246" i="3"/>
  <c r="CF246" i="3"/>
  <c r="B247" i="3"/>
  <c r="C247" i="3"/>
  <c r="D247" i="3"/>
  <c r="R247" i="3"/>
  <c r="V247" i="3"/>
  <c r="Z247" i="3"/>
  <c r="AE247" i="3"/>
  <c r="AN247" i="3"/>
  <c r="AT247" i="3"/>
  <c r="AU247" i="3"/>
  <c r="BM247" i="3"/>
  <c r="BX247" i="3"/>
  <c r="BZ247" i="3"/>
  <c r="CB247" i="3" s="1"/>
  <c r="CA247" i="3"/>
  <c r="CE247" i="3"/>
  <c r="CF247" i="3"/>
  <c r="B248" i="3"/>
  <c r="C248" i="3"/>
  <c r="D248" i="3"/>
  <c r="R248" i="3"/>
  <c r="V248" i="3"/>
  <c r="Z248" i="3"/>
  <c r="AE248" i="3"/>
  <c r="AN248" i="3"/>
  <c r="AT248" i="3"/>
  <c r="AU248" i="3"/>
  <c r="BM248" i="3"/>
  <c r="BX248" i="3"/>
  <c r="BZ248" i="3"/>
  <c r="CB248" i="3" s="1"/>
  <c r="CA248" i="3"/>
  <c r="CE248" i="3"/>
  <c r="CF248" i="3"/>
  <c r="B249" i="3"/>
  <c r="C249" i="3"/>
  <c r="D249" i="3"/>
  <c r="R249" i="3"/>
  <c r="V249" i="3"/>
  <c r="Z249" i="3"/>
  <c r="AE249" i="3"/>
  <c r="AN249" i="3"/>
  <c r="AT249" i="3"/>
  <c r="AU249" i="3"/>
  <c r="BM249" i="3"/>
  <c r="BX249" i="3"/>
  <c r="BZ249" i="3"/>
  <c r="CB249" i="3" s="1"/>
  <c r="CA249" i="3"/>
  <c r="CE249" i="3"/>
  <c r="CF249" i="3"/>
  <c r="B250" i="3"/>
  <c r="C250" i="3"/>
  <c r="D250" i="3"/>
  <c r="R250" i="3"/>
  <c r="V250" i="3"/>
  <c r="Z250" i="3"/>
  <c r="AE250" i="3"/>
  <c r="AN250" i="3"/>
  <c r="AT250" i="3"/>
  <c r="AU250" i="3"/>
  <c r="BM250" i="3"/>
  <c r="BX250" i="3"/>
  <c r="BZ250" i="3"/>
  <c r="CB250" i="3" s="1"/>
  <c r="CA250" i="3"/>
  <c r="CE250" i="3"/>
  <c r="CF250" i="3"/>
  <c r="B251" i="3"/>
  <c r="C251" i="3"/>
  <c r="D251" i="3"/>
  <c r="R251" i="3"/>
  <c r="V251" i="3"/>
  <c r="Z251" i="3"/>
  <c r="AE251" i="3"/>
  <c r="AN251" i="3"/>
  <c r="AT251" i="3"/>
  <c r="AU251" i="3"/>
  <c r="BM251" i="3"/>
  <c r="BX251" i="3"/>
  <c r="BZ251" i="3"/>
  <c r="CB251" i="3" s="1"/>
  <c r="CA251" i="3"/>
  <c r="CE251" i="3"/>
  <c r="CF251" i="3"/>
  <c r="B252" i="3"/>
  <c r="C252" i="3"/>
  <c r="D252" i="3"/>
  <c r="R252" i="3"/>
  <c r="V252" i="3"/>
  <c r="Z252" i="3"/>
  <c r="AE252" i="3"/>
  <c r="AN252" i="3"/>
  <c r="AT252" i="3"/>
  <c r="AU252" i="3"/>
  <c r="BM252" i="3"/>
  <c r="BX252" i="3"/>
  <c r="BZ252" i="3"/>
  <c r="CB252" i="3" s="1"/>
  <c r="CA252" i="3"/>
  <c r="CE252" i="3"/>
  <c r="CF252" i="3"/>
  <c r="B253" i="3"/>
  <c r="C253" i="3"/>
  <c r="D253" i="3"/>
  <c r="R253" i="3"/>
  <c r="V253" i="3"/>
  <c r="AG253" i="3" s="1"/>
  <c r="Z253" i="3"/>
  <c r="AE253" i="3"/>
  <c r="AN253" i="3"/>
  <c r="AT253" i="3"/>
  <c r="AU253" i="3"/>
  <c r="BM253" i="3"/>
  <c r="BX253" i="3"/>
  <c r="BZ253" i="3"/>
  <c r="CB253" i="3" s="1"/>
  <c r="CA253" i="3"/>
  <c r="CE253" i="3"/>
  <c r="CF253" i="3"/>
  <c r="B254" i="3"/>
  <c r="C254" i="3"/>
  <c r="D254" i="3"/>
  <c r="R254" i="3"/>
  <c r="V254" i="3"/>
  <c r="Z254" i="3"/>
  <c r="AE254" i="3"/>
  <c r="AN254" i="3"/>
  <c r="AT254" i="3"/>
  <c r="AU254" i="3"/>
  <c r="BM254" i="3"/>
  <c r="BX254" i="3"/>
  <c r="BZ254" i="3"/>
  <c r="CB254" i="3" s="1"/>
  <c r="CA254" i="3"/>
  <c r="CE254" i="3"/>
  <c r="CF254" i="3"/>
  <c r="B255" i="3"/>
  <c r="C255" i="3"/>
  <c r="D255" i="3"/>
  <c r="R255" i="3"/>
  <c r="V255" i="3"/>
  <c r="Z255" i="3"/>
  <c r="AE255" i="3"/>
  <c r="AN255" i="3"/>
  <c r="AT255" i="3"/>
  <c r="AU255" i="3"/>
  <c r="BM255" i="3"/>
  <c r="BX255" i="3"/>
  <c r="BZ255" i="3"/>
  <c r="CB255" i="3" s="1"/>
  <c r="CA255" i="3"/>
  <c r="CE255" i="3"/>
  <c r="CF255" i="3"/>
  <c r="B256" i="3"/>
  <c r="C256" i="3"/>
  <c r="D256" i="3"/>
  <c r="R256" i="3"/>
  <c r="V256" i="3"/>
  <c r="Z256" i="3"/>
  <c r="AE256" i="3"/>
  <c r="AN256" i="3"/>
  <c r="AT256" i="3"/>
  <c r="AU256" i="3"/>
  <c r="BM256" i="3"/>
  <c r="BX256" i="3"/>
  <c r="BZ256" i="3"/>
  <c r="CB256" i="3" s="1"/>
  <c r="CA256" i="3"/>
  <c r="CE256" i="3"/>
  <c r="CF256" i="3"/>
  <c r="B257" i="3"/>
  <c r="C257" i="3"/>
  <c r="D257" i="3"/>
  <c r="R257" i="3"/>
  <c r="V257" i="3"/>
  <c r="AG257" i="3" s="1"/>
  <c r="Z257" i="3"/>
  <c r="AE257" i="3"/>
  <c r="AN257" i="3"/>
  <c r="AT257" i="3"/>
  <c r="AU257" i="3"/>
  <c r="BM257" i="3"/>
  <c r="BX257" i="3"/>
  <c r="BZ257" i="3"/>
  <c r="CB257" i="3" s="1"/>
  <c r="CA257" i="3"/>
  <c r="CE257" i="3"/>
  <c r="CF257" i="3"/>
  <c r="B258" i="3"/>
  <c r="C258" i="3"/>
  <c r="D258" i="3"/>
  <c r="R258" i="3"/>
  <c r="V258" i="3"/>
  <c r="Z258" i="3"/>
  <c r="AE258" i="3"/>
  <c r="AN258" i="3"/>
  <c r="AT258" i="3"/>
  <c r="AU258" i="3"/>
  <c r="BM258" i="3"/>
  <c r="BX258" i="3"/>
  <c r="CA258" i="3"/>
  <c r="CE258" i="3"/>
  <c r="CF258" i="3"/>
  <c r="B259" i="3"/>
  <c r="C259" i="3"/>
  <c r="D259" i="3"/>
  <c r="R259" i="3"/>
  <c r="V259" i="3"/>
  <c r="Z259" i="3"/>
  <c r="AE259" i="3"/>
  <c r="AN259" i="3"/>
  <c r="AT259" i="3"/>
  <c r="AU259" i="3"/>
  <c r="BM259" i="3"/>
  <c r="BX259" i="3"/>
  <c r="BZ259" i="3"/>
  <c r="CB259" i="3" s="1"/>
  <c r="CA259" i="3"/>
  <c r="CE259" i="3"/>
  <c r="CF259" i="3"/>
  <c r="B260" i="3"/>
  <c r="C260" i="3"/>
  <c r="D260" i="3"/>
  <c r="R260" i="3"/>
  <c r="V260" i="3"/>
  <c r="Z260" i="3"/>
  <c r="AE260" i="3"/>
  <c r="AN260" i="3"/>
  <c r="AT260" i="3"/>
  <c r="AU260" i="3"/>
  <c r="BM260" i="3"/>
  <c r="BX260" i="3"/>
  <c r="BZ260" i="3"/>
  <c r="CB260" i="3" s="1"/>
  <c r="CA260" i="3"/>
  <c r="CE260" i="3"/>
  <c r="CF260" i="3"/>
  <c r="B261" i="3"/>
  <c r="C261" i="3"/>
  <c r="D261" i="3"/>
  <c r="R261" i="3"/>
  <c r="V261" i="3"/>
  <c r="Z261" i="3"/>
  <c r="AE261" i="3"/>
  <c r="AN261" i="3"/>
  <c r="AT261" i="3"/>
  <c r="AU261" i="3"/>
  <c r="BM261" i="3"/>
  <c r="BX261" i="3"/>
  <c r="BZ261" i="3"/>
  <c r="CB261" i="3" s="1"/>
  <c r="CA261" i="3"/>
  <c r="CE261" i="3"/>
  <c r="CF261" i="3"/>
  <c r="B262" i="3"/>
  <c r="C262" i="3"/>
  <c r="D262" i="3"/>
  <c r="R262" i="3"/>
  <c r="V262" i="3"/>
  <c r="Z262" i="3"/>
  <c r="AE262" i="3"/>
  <c r="AN262" i="3"/>
  <c r="AT262" i="3"/>
  <c r="AU262" i="3"/>
  <c r="BM262" i="3"/>
  <c r="BX262" i="3"/>
  <c r="BZ262" i="3"/>
  <c r="CB262" i="3" s="1"/>
  <c r="CA262" i="3"/>
  <c r="CE262" i="3"/>
  <c r="CF262" i="3"/>
  <c r="B263" i="3"/>
  <c r="C263" i="3"/>
  <c r="D263" i="3"/>
  <c r="R263" i="3"/>
  <c r="V263" i="3"/>
  <c r="Z263" i="3"/>
  <c r="AE263" i="3"/>
  <c r="AN263" i="3"/>
  <c r="AT263" i="3"/>
  <c r="AU263" i="3"/>
  <c r="BM263" i="3"/>
  <c r="BX263" i="3"/>
  <c r="BZ263" i="3"/>
  <c r="CB263" i="3" s="1"/>
  <c r="CA263" i="3"/>
  <c r="CE263" i="3"/>
  <c r="CF263" i="3"/>
  <c r="B264" i="3"/>
  <c r="C264" i="3"/>
  <c r="D264" i="3"/>
  <c r="R264" i="3"/>
  <c r="V264" i="3"/>
  <c r="Z264" i="3"/>
  <c r="AE264" i="3"/>
  <c r="AN264" i="3"/>
  <c r="AT264" i="3"/>
  <c r="AU264" i="3"/>
  <c r="BM264" i="3"/>
  <c r="BX264" i="3"/>
  <c r="BZ264" i="3"/>
  <c r="CB264" i="3" s="1"/>
  <c r="CA264" i="3"/>
  <c r="CE264" i="3"/>
  <c r="CF264" i="3"/>
  <c r="B265" i="3"/>
  <c r="C265" i="3"/>
  <c r="D265" i="3"/>
  <c r="R265" i="3"/>
  <c r="V265" i="3"/>
  <c r="Z265" i="3"/>
  <c r="AE265" i="3"/>
  <c r="AN265" i="3"/>
  <c r="AT265" i="3"/>
  <c r="AU265" i="3"/>
  <c r="BM265" i="3"/>
  <c r="BX265" i="3"/>
  <c r="BZ265" i="3"/>
  <c r="CB265" i="3" s="1"/>
  <c r="CA265" i="3"/>
  <c r="CE265" i="3"/>
  <c r="CF265" i="3"/>
  <c r="B266" i="3"/>
  <c r="C266" i="3"/>
  <c r="D266" i="3"/>
  <c r="R266" i="3"/>
  <c r="V266" i="3"/>
  <c r="Z266" i="3"/>
  <c r="AE266" i="3"/>
  <c r="AN266" i="3"/>
  <c r="AT266" i="3"/>
  <c r="AU266" i="3"/>
  <c r="BM266" i="3"/>
  <c r="BX266" i="3"/>
  <c r="BZ266" i="3"/>
  <c r="CB266" i="3" s="1"/>
  <c r="CA266" i="3"/>
  <c r="CE266" i="3"/>
  <c r="CF266" i="3"/>
  <c r="B267" i="3"/>
  <c r="C267" i="3"/>
  <c r="D267" i="3"/>
  <c r="R267" i="3"/>
  <c r="V267" i="3"/>
  <c r="AG267" i="3" s="1"/>
  <c r="Z267" i="3"/>
  <c r="AE267" i="3"/>
  <c r="AN267" i="3"/>
  <c r="AT267" i="3"/>
  <c r="AU267" i="3"/>
  <c r="BM267" i="3"/>
  <c r="BX267" i="3"/>
  <c r="BZ267" i="3"/>
  <c r="CB267" i="3" s="1"/>
  <c r="CA267" i="3"/>
  <c r="CE267" i="3"/>
  <c r="CF267" i="3"/>
  <c r="B268" i="3"/>
  <c r="C268" i="3"/>
  <c r="D268" i="3"/>
  <c r="R268" i="3"/>
  <c r="V268" i="3"/>
  <c r="Z268" i="3"/>
  <c r="AE268" i="3"/>
  <c r="AN268" i="3"/>
  <c r="AT268" i="3"/>
  <c r="AU268" i="3"/>
  <c r="BM268" i="3"/>
  <c r="BX268" i="3"/>
  <c r="BZ268" i="3"/>
  <c r="CB268" i="3" s="1"/>
  <c r="CA268" i="3"/>
  <c r="CE268" i="3"/>
  <c r="CF268" i="3"/>
  <c r="B269" i="3"/>
  <c r="C269" i="3"/>
  <c r="D269" i="3"/>
  <c r="R269" i="3"/>
  <c r="V269" i="3"/>
  <c r="AG269" i="3" s="1"/>
  <c r="Z269" i="3"/>
  <c r="AE269" i="3"/>
  <c r="AN269" i="3"/>
  <c r="AT269" i="3"/>
  <c r="AU269" i="3"/>
  <c r="BM269" i="3"/>
  <c r="BX269" i="3"/>
  <c r="BZ269" i="3"/>
  <c r="CB269" i="3" s="1"/>
  <c r="CA269" i="3"/>
  <c r="CE269" i="3"/>
  <c r="CF269" i="3"/>
  <c r="B270" i="3"/>
  <c r="C270" i="3"/>
  <c r="D270" i="3"/>
  <c r="R270" i="3"/>
  <c r="V270" i="3"/>
  <c r="Z270" i="3"/>
  <c r="AE270" i="3"/>
  <c r="AN270" i="3"/>
  <c r="AT270" i="3"/>
  <c r="AU270" i="3"/>
  <c r="BM270" i="3"/>
  <c r="BX270" i="3"/>
  <c r="BZ270" i="3"/>
  <c r="CB270" i="3" s="1"/>
  <c r="CA270" i="3"/>
  <c r="CE270" i="3"/>
  <c r="CF270" i="3"/>
  <c r="B271" i="3"/>
  <c r="C271" i="3"/>
  <c r="D271" i="3"/>
  <c r="R271" i="3"/>
  <c r="V271" i="3"/>
  <c r="Z271" i="3"/>
  <c r="AE271" i="3"/>
  <c r="AN271" i="3"/>
  <c r="AT271" i="3"/>
  <c r="AU271" i="3"/>
  <c r="BM271" i="3"/>
  <c r="BX271" i="3"/>
  <c r="BZ271" i="3"/>
  <c r="CB271" i="3" s="1"/>
  <c r="CA271" i="3"/>
  <c r="CE271" i="3"/>
  <c r="CF271" i="3"/>
  <c r="B272" i="3"/>
  <c r="C272" i="3"/>
  <c r="D272" i="3"/>
  <c r="R272" i="3"/>
  <c r="V272" i="3"/>
  <c r="Z272" i="3"/>
  <c r="AE272" i="3"/>
  <c r="AN272" i="3"/>
  <c r="AT272" i="3"/>
  <c r="AU272" i="3"/>
  <c r="BM272" i="3"/>
  <c r="BX272" i="3"/>
  <c r="BZ272" i="3"/>
  <c r="CB272" i="3" s="1"/>
  <c r="CA272" i="3"/>
  <c r="CE272" i="3"/>
  <c r="CF272" i="3"/>
  <c r="B273" i="3"/>
  <c r="C273" i="3"/>
  <c r="D273" i="3"/>
  <c r="R273" i="3"/>
  <c r="V273" i="3"/>
  <c r="Z273" i="3"/>
  <c r="AE273" i="3"/>
  <c r="AN273" i="3"/>
  <c r="AT273" i="3"/>
  <c r="AU273" i="3"/>
  <c r="BM273" i="3"/>
  <c r="BX273" i="3"/>
  <c r="BZ273" i="3"/>
  <c r="CB273" i="3" s="1"/>
  <c r="CA273" i="3"/>
  <c r="CE273" i="3"/>
  <c r="CF273" i="3"/>
  <c r="B274" i="3"/>
  <c r="C274" i="3"/>
  <c r="D274" i="3"/>
  <c r="R274" i="3"/>
  <c r="V274" i="3"/>
  <c r="Z274" i="3"/>
  <c r="AE274" i="3"/>
  <c r="AN274" i="3"/>
  <c r="AT274" i="3"/>
  <c r="AU274" i="3"/>
  <c r="BM274" i="3"/>
  <c r="BX274" i="3"/>
  <c r="BZ274" i="3"/>
  <c r="CB274" i="3" s="1"/>
  <c r="CA274" i="3"/>
  <c r="CE274" i="3"/>
  <c r="CF274" i="3"/>
  <c r="B275" i="3"/>
  <c r="C275" i="3"/>
  <c r="D275" i="3"/>
  <c r="R275" i="3"/>
  <c r="V275" i="3"/>
  <c r="Z275" i="3"/>
  <c r="AE275" i="3"/>
  <c r="AN275" i="3"/>
  <c r="AT275" i="3"/>
  <c r="AU275" i="3"/>
  <c r="BM275" i="3"/>
  <c r="BX275" i="3"/>
  <c r="BZ275" i="3"/>
  <c r="CB275" i="3" s="1"/>
  <c r="CA275" i="3"/>
  <c r="CE275" i="3"/>
  <c r="CF275" i="3"/>
  <c r="B276" i="3"/>
  <c r="C276" i="3"/>
  <c r="D276" i="3"/>
  <c r="R276" i="3"/>
  <c r="V276" i="3"/>
  <c r="AG276" i="3" s="1"/>
  <c r="Z276" i="3"/>
  <c r="AE276" i="3"/>
  <c r="AN276" i="3"/>
  <c r="AT276" i="3"/>
  <c r="AU276" i="3"/>
  <c r="BM276" i="3"/>
  <c r="BX276" i="3"/>
  <c r="BZ276" i="3"/>
  <c r="CB276" i="3" s="1"/>
  <c r="CA276" i="3"/>
  <c r="CE276" i="3"/>
  <c r="CF276" i="3"/>
  <c r="B277" i="3"/>
  <c r="C277" i="3"/>
  <c r="D277" i="3"/>
  <c r="R277" i="3"/>
  <c r="V277" i="3"/>
  <c r="Z277" i="3"/>
  <c r="AE277" i="3"/>
  <c r="AN277" i="3"/>
  <c r="AT277" i="3"/>
  <c r="AU277" i="3"/>
  <c r="BM277" i="3"/>
  <c r="BX277" i="3"/>
  <c r="BZ277" i="3"/>
  <c r="CB277" i="3" s="1"/>
  <c r="CA277" i="3"/>
  <c r="CE277" i="3"/>
  <c r="CF277" i="3"/>
  <c r="B278" i="3"/>
  <c r="C278" i="3"/>
  <c r="D278" i="3"/>
  <c r="R278" i="3"/>
  <c r="V278" i="3"/>
  <c r="Z278" i="3"/>
  <c r="AE278" i="3"/>
  <c r="AN278" i="3"/>
  <c r="AT278" i="3"/>
  <c r="AU278" i="3"/>
  <c r="BM278" i="3"/>
  <c r="BX278" i="3"/>
  <c r="BZ278" i="3"/>
  <c r="CB278" i="3" s="1"/>
  <c r="CA278" i="3"/>
  <c r="CE278" i="3"/>
  <c r="CF278" i="3"/>
  <c r="B279" i="3"/>
  <c r="C279" i="3"/>
  <c r="D279" i="3"/>
  <c r="R279" i="3"/>
  <c r="V279" i="3"/>
  <c r="Z279" i="3"/>
  <c r="AE279" i="3"/>
  <c r="AN279" i="3"/>
  <c r="AT279" i="3"/>
  <c r="AU279" i="3"/>
  <c r="BM279" i="3"/>
  <c r="BX279" i="3"/>
  <c r="BZ279" i="3"/>
  <c r="CB279" i="3" s="1"/>
  <c r="CA279" i="3"/>
  <c r="CE279" i="3"/>
  <c r="CF279" i="3"/>
  <c r="B280" i="3"/>
  <c r="C280" i="3"/>
  <c r="D280" i="3"/>
  <c r="R280" i="3"/>
  <c r="V280" i="3"/>
  <c r="Z280" i="3"/>
  <c r="AE280" i="3"/>
  <c r="AN280" i="3"/>
  <c r="AT280" i="3"/>
  <c r="AU280" i="3"/>
  <c r="BM280" i="3"/>
  <c r="BX280" i="3"/>
  <c r="BZ280" i="3"/>
  <c r="CB280" i="3" s="1"/>
  <c r="CA280" i="3"/>
  <c r="CE280" i="3"/>
  <c r="CF280" i="3"/>
  <c r="B281" i="3"/>
  <c r="C281" i="3"/>
  <c r="D281" i="3"/>
  <c r="R281" i="3"/>
  <c r="V281" i="3"/>
  <c r="AG281" i="3" s="1"/>
  <c r="Z281" i="3"/>
  <c r="AE281" i="3"/>
  <c r="AN281" i="3"/>
  <c r="AT281" i="3"/>
  <c r="AU281" i="3"/>
  <c r="BM281" i="3"/>
  <c r="BX281" i="3"/>
  <c r="BZ281" i="3"/>
  <c r="CB281" i="3" s="1"/>
  <c r="CA281" i="3"/>
  <c r="CE281" i="3"/>
  <c r="CF281" i="3"/>
  <c r="B282" i="3"/>
  <c r="C282" i="3"/>
  <c r="D282" i="3"/>
  <c r="R282" i="3"/>
  <c r="V282" i="3"/>
  <c r="Z282" i="3"/>
  <c r="AE282" i="3"/>
  <c r="AN282" i="3"/>
  <c r="AT282" i="3"/>
  <c r="AU282" i="3"/>
  <c r="BM282" i="3"/>
  <c r="BX282" i="3"/>
  <c r="BZ282" i="3"/>
  <c r="CB282" i="3" s="1"/>
  <c r="CA282" i="3"/>
  <c r="CE282" i="3"/>
  <c r="CF282" i="3"/>
  <c r="B283" i="3"/>
  <c r="C283" i="3"/>
  <c r="D283" i="3"/>
  <c r="R283" i="3"/>
  <c r="V283" i="3"/>
  <c r="Z283" i="3"/>
  <c r="AE283" i="3"/>
  <c r="AN283" i="3"/>
  <c r="AT283" i="3"/>
  <c r="AU283" i="3"/>
  <c r="BM283" i="3"/>
  <c r="BX283" i="3"/>
  <c r="BZ283" i="3"/>
  <c r="CB283" i="3" s="1"/>
  <c r="CA283" i="3"/>
  <c r="CE283" i="3"/>
  <c r="CF283" i="3"/>
  <c r="B284" i="3"/>
  <c r="C284" i="3"/>
  <c r="D284" i="3"/>
  <c r="R284" i="3"/>
  <c r="V284" i="3"/>
  <c r="Z284" i="3"/>
  <c r="AE284" i="3"/>
  <c r="AN284" i="3"/>
  <c r="AT284" i="3"/>
  <c r="AU284" i="3"/>
  <c r="BM284" i="3"/>
  <c r="BX284" i="3"/>
  <c r="BZ284" i="3"/>
  <c r="CB284" i="3" s="1"/>
  <c r="CA284" i="3"/>
  <c r="CE284" i="3"/>
  <c r="CF284" i="3"/>
  <c r="B285" i="3"/>
  <c r="C285" i="3"/>
  <c r="D285" i="3"/>
  <c r="R285" i="3"/>
  <c r="V285" i="3"/>
  <c r="Z285" i="3"/>
  <c r="AE285" i="3"/>
  <c r="AN285" i="3"/>
  <c r="AT285" i="3"/>
  <c r="AU285" i="3"/>
  <c r="BM285" i="3"/>
  <c r="BX285" i="3"/>
  <c r="BZ285" i="3"/>
  <c r="CB285" i="3" s="1"/>
  <c r="CA285" i="3"/>
  <c r="CE285" i="3"/>
  <c r="CF285" i="3"/>
  <c r="B286" i="3"/>
  <c r="C286" i="3"/>
  <c r="D286" i="3"/>
  <c r="R286" i="3"/>
  <c r="V286" i="3"/>
  <c r="Z286" i="3"/>
  <c r="AE286" i="3"/>
  <c r="AN286" i="3"/>
  <c r="AT286" i="3"/>
  <c r="AU286" i="3"/>
  <c r="BM286" i="3"/>
  <c r="BX286" i="3"/>
  <c r="BZ286" i="3"/>
  <c r="CB286" i="3" s="1"/>
  <c r="CA286" i="3"/>
  <c r="CE286" i="3"/>
  <c r="CF286" i="3"/>
  <c r="B287" i="3"/>
  <c r="C287" i="3"/>
  <c r="D287" i="3"/>
  <c r="R287" i="3"/>
  <c r="V287" i="3"/>
  <c r="Z287" i="3"/>
  <c r="AE287" i="3"/>
  <c r="AN287" i="3"/>
  <c r="AT287" i="3"/>
  <c r="AU287" i="3"/>
  <c r="BM287" i="3"/>
  <c r="BX287" i="3"/>
  <c r="BZ287" i="3"/>
  <c r="CB287" i="3" s="1"/>
  <c r="CA287" i="3"/>
  <c r="CE287" i="3"/>
  <c r="CF287" i="3"/>
  <c r="B288" i="3"/>
  <c r="C288" i="3"/>
  <c r="D288" i="3"/>
  <c r="R288" i="3"/>
  <c r="V288" i="3"/>
  <c r="Z288" i="3"/>
  <c r="AE288" i="3"/>
  <c r="AN288" i="3"/>
  <c r="AT288" i="3"/>
  <c r="AU288" i="3"/>
  <c r="BM288" i="3"/>
  <c r="BX288" i="3"/>
  <c r="BZ288" i="3"/>
  <c r="CB288" i="3" s="1"/>
  <c r="CA288" i="3"/>
  <c r="CE288" i="3"/>
  <c r="CF288" i="3"/>
  <c r="B289" i="3"/>
  <c r="C289" i="3"/>
  <c r="D289" i="3"/>
  <c r="R289" i="3"/>
  <c r="V289" i="3"/>
  <c r="Z289" i="3"/>
  <c r="AE289" i="3"/>
  <c r="AN289" i="3"/>
  <c r="AT289" i="3"/>
  <c r="AU289" i="3"/>
  <c r="BM289" i="3"/>
  <c r="BX289" i="3"/>
  <c r="BZ289" i="3"/>
  <c r="CB289" i="3" s="1"/>
  <c r="CA289" i="3"/>
  <c r="CE289" i="3"/>
  <c r="CF289" i="3"/>
  <c r="B290" i="3"/>
  <c r="C290" i="3"/>
  <c r="D290" i="3"/>
  <c r="R290" i="3"/>
  <c r="V290" i="3"/>
  <c r="Z290" i="3"/>
  <c r="AE290" i="3"/>
  <c r="AN290" i="3"/>
  <c r="AT290" i="3"/>
  <c r="AU290" i="3"/>
  <c r="BM290" i="3"/>
  <c r="BX290" i="3"/>
  <c r="BZ290" i="3"/>
  <c r="CB290" i="3" s="1"/>
  <c r="CA290" i="3"/>
  <c r="CE290" i="3"/>
  <c r="CF290" i="3"/>
  <c r="B291" i="3"/>
  <c r="C291" i="3"/>
  <c r="D291" i="3"/>
  <c r="R291" i="3"/>
  <c r="V291" i="3"/>
  <c r="Z291" i="3"/>
  <c r="AE291" i="3"/>
  <c r="AN291" i="3"/>
  <c r="AT291" i="3"/>
  <c r="AU291" i="3"/>
  <c r="BM291" i="3"/>
  <c r="BX291" i="3"/>
  <c r="BZ291" i="3"/>
  <c r="CB291" i="3" s="1"/>
  <c r="CA291" i="3"/>
  <c r="CE291" i="3"/>
  <c r="CF291" i="3"/>
  <c r="B292" i="3"/>
  <c r="C292" i="3"/>
  <c r="D292" i="3"/>
  <c r="R292" i="3"/>
  <c r="V292" i="3"/>
  <c r="Z292" i="3"/>
  <c r="AE292" i="3"/>
  <c r="AN292" i="3"/>
  <c r="AT292" i="3"/>
  <c r="AU292" i="3"/>
  <c r="BM292" i="3"/>
  <c r="BX292" i="3"/>
  <c r="BZ292" i="3"/>
  <c r="CB292" i="3" s="1"/>
  <c r="CA292" i="3"/>
  <c r="CE292" i="3"/>
  <c r="CF292" i="3"/>
  <c r="B293" i="3"/>
  <c r="C293" i="3"/>
  <c r="D293" i="3"/>
  <c r="R293" i="3"/>
  <c r="V293" i="3"/>
  <c r="Z293" i="3"/>
  <c r="AE293" i="3"/>
  <c r="AN293" i="3"/>
  <c r="AT293" i="3"/>
  <c r="AU293" i="3"/>
  <c r="BM293" i="3"/>
  <c r="BX293" i="3"/>
  <c r="BZ293" i="3"/>
  <c r="CB293" i="3" s="1"/>
  <c r="CA293" i="3"/>
  <c r="CE293" i="3"/>
  <c r="CF293" i="3"/>
  <c r="B294" i="3"/>
  <c r="C294" i="3"/>
  <c r="D294" i="3"/>
  <c r="R294" i="3"/>
  <c r="V294" i="3"/>
  <c r="Z294" i="3"/>
  <c r="AE294" i="3"/>
  <c r="AN294" i="3"/>
  <c r="AT294" i="3"/>
  <c r="AU294" i="3"/>
  <c r="BM294" i="3"/>
  <c r="BX294" i="3"/>
  <c r="BZ294" i="3"/>
  <c r="CB294" i="3" s="1"/>
  <c r="CA294" i="3"/>
  <c r="CE294" i="3"/>
  <c r="CF294" i="3"/>
  <c r="B295" i="3"/>
  <c r="C295" i="3"/>
  <c r="D295" i="3"/>
  <c r="R295" i="3"/>
  <c r="V295" i="3"/>
  <c r="Z295" i="3"/>
  <c r="AE295" i="3"/>
  <c r="AN295" i="3"/>
  <c r="AT295" i="3"/>
  <c r="AU295" i="3"/>
  <c r="BM295" i="3"/>
  <c r="BX295" i="3"/>
  <c r="BZ295" i="3"/>
  <c r="CB295" i="3" s="1"/>
  <c r="CA295" i="3"/>
  <c r="CE295" i="3"/>
  <c r="CF295" i="3"/>
  <c r="B296" i="3"/>
  <c r="C296" i="3"/>
  <c r="D296" i="3"/>
  <c r="R296" i="3"/>
  <c r="V296" i="3"/>
  <c r="Z296" i="3"/>
  <c r="AE296" i="3"/>
  <c r="AN296" i="3"/>
  <c r="AT296" i="3"/>
  <c r="AU296" i="3"/>
  <c r="BM296" i="3"/>
  <c r="BX296" i="3"/>
  <c r="BZ296" i="3"/>
  <c r="CB296" i="3" s="1"/>
  <c r="CA296" i="3"/>
  <c r="CE296" i="3"/>
  <c r="CF296" i="3"/>
  <c r="B297" i="3"/>
  <c r="C297" i="3"/>
  <c r="D297" i="3"/>
  <c r="R297" i="3"/>
  <c r="V297" i="3"/>
  <c r="Z297" i="3"/>
  <c r="AE297" i="3"/>
  <c r="AN297" i="3"/>
  <c r="AT297" i="3"/>
  <c r="AU297" i="3"/>
  <c r="BM297" i="3"/>
  <c r="BX297" i="3"/>
  <c r="BZ297" i="3"/>
  <c r="CB297" i="3" s="1"/>
  <c r="CA297" i="3"/>
  <c r="CE297" i="3"/>
  <c r="CF297" i="3"/>
  <c r="B298" i="3"/>
  <c r="C298" i="3"/>
  <c r="D298" i="3"/>
  <c r="R298" i="3"/>
  <c r="V298" i="3"/>
  <c r="Z298" i="3"/>
  <c r="AE298" i="3"/>
  <c r="AN298" i="3"/>
  <c r="AT298" i="3"/>
  <c r="AU298" i="3"/>
  <c r="BM298" i="3"/>
  <c r="BX298" i="3"/>
  <c r="BZ298" i="3"/>
  <c r="CB298" i="3" s="1"/>
  <c r="CA298" i="3"/>
  <c r="CE298" i="3"/>
  <c r="CF298" i="3"/>
  <c r="B299" i="3"/>
  <c r="C299" i="3"/>
  <c r="D299" i="3"/>
  <c r="R299" i="3"/>
  <c r="V299" i="3"/>
  <c r="Z299" i="3"/>
  <c r="AE299" i="3"/>
  <c r="AN299" i="3"/>
  <c r="AT299" i="3"/>
  <c r="AU299" i="3"/>
  <c r="BM299" i="3"/>
  <c r="BX299" i="3"/>
  <c r="BZ299" i="3"/>
  <c r="CB299" i="3" s="1"/>
  <c r="CA299" i="3"/>
  <c r="CE299" i="3"/>
  <c r="CF299" i="3"/>
  <c r="B300" i="3"/>
  <c r="C300" i="3"/>
  <c r="D300" i="3"/>
  <c r="R300" i="3"/>
  <c r="V300" i="3"/>
  <c r="Z300" i="3"/>
  <c r="AE300" i="3"/>
  <c r="AN300" i="3"/>
  <c r="AT300" i="3"/>
  <c r="AU300" i="3"/>
  <c r="BM300" i="3"/>
  <c r="BX300" i="3"/>
  <c r="BZ300" i="3"/>
  <c r="CB300" i="3" s="1"/>
  <c r="CA300" i="3"/>
  <c r="CE300" i="3"/>
  <c r="CF300" i="3"/>
  <c r="B301" i="3"/>
  <c r="C301" i="3"/>
  <c r="D301" i="3"/>
  <c r="R301" i="3"/>
  <c r="V301" i="3"/>
  <c r="Z301" i="3"/>
  <c r="AE301" i="3"/>
  <c r="AN301" i="3"/>
  <c r="AT301" i="3"/>
  <c r="AU301" i="3"/>
  <c r="BM301" i="3"/>
  <c r="BX301" i="3"/>
  <c r="BZ301" i="3"/>
  <c r="CB301" i="3" s="1"/>
  <c r="CA301" i="3"/>
  <c r="CE301" i="3"/>
  <c r="CF301" i="3"/>
  <c r="B302" i="3"/>
  <c r="C302" i="3"/>
  <c r="D302" i="3"/>
  <c r="R302" i="3"/>
  <c r="V302" i="3"/>
  <c r="Z302" i="3"/>
  <c r="AE302" i="3"/>
  <c r="AN302" i="3"/>
  <c r="AT302" i="3"/>
  <c r="AU302" i="3"/>
  <c r="BM302" i="3"/>
  <c r="BX302" i="3"/>
  <c r="BZ302" i="3"/>
  <c r="CB302" i="3" s="1"/>
  <c r="CA302" i="3"/>
  <c r="CE302" i="3"/>
  <c r="CF302" i="3"/>
  <c r="B303" i="3"/>
  <c r="C303" i="3"/>
  <c r="D303" i="3"/>
  <c r="R303" i="3"/>
  <c r="V303" i="3"/>
  <c r="AG303" i="3" s="1"/>
  <c r="Z303" i="3"/>
  <c r="AE303" i="3"/>
  <c r="AN303" i="3"/>
  <c r="AT303" i="3"/>
  <c r="AU303" i="3"/>
  <c r="BM303" i="3"/>
  <c r="BX303" i="3"/>
  <c r="BZ303" i="3"/>
  <c r="CB303" i="3" s="1"/>
  <c r="CA303" i="3"/>
  <c r="CE303" i="3"/>
  <c r="CF303" i="3"/>
  <c r="B304" i="3"/>
  <c r="C304" i="3"/>
  <c r="D304" i="3"/>
  <c r="R304" i="3"/>
  <c r="V304" i="3"/>
  <c r="Z304" i="3"/>
  <c r="AE304" i="3"/>
  <c r="AN304" i="3"/>
  <c r="AT304" i="3"/>
  <c r="AU304" i="3"/>
  <c r="BM304" i="3"/>
  <c r="BX304" i="3"/>
  <c r="BZ304" i="3"/>
  <c r="CB304" i="3" s="1"/>
  <c r="CA304" i="3"/>
  <c r="CE304" i="3"/>
  <c r="CF304" i="3"/>
  <c r="B305" i="3"/>
  <c r="C305" i="3"/>
  <c r="D305" i="3"/>
  <c r="R305" i="3"/>
  <c r="V305" i="3"/>
  <c r="Z305" i="3"/>
  <c r="AE305" i="3"/>
  <c r="AN305" i="3"/>
  <c r="AT305" i="3"/>
  <c r="AU305" i="3"/>
  <c r="BM305" i="3"/>
  <c r="BX305" i="3"/>
  <c r="BZ305" i="3"/>
  <c r="CB305" i="3" s="1"/>
  <c r="CA305" i="3"/>
  <c r="CE305" i="3"/>
  <c r="CF305" i="3"/>
  <c r="B306" i="3"/>
  <c r="C306" i="3"/>
  <c r="D306" i="3"/>
  <c r="R306" i="3"/>
  <c r="V306" i="3"/>
  <c r="Z306" i="3"/>
  <c r="AE306" i="3"/>
  <c r="AN306" i="3"/>
  <c r="AT306" i="3"/>
  <c r="AU306" i="3"/>
  <c r="BM306" i="3"/>
  <c r="BX306" i="3"/>
  <c r="BZ306" i="3"/>
  <c r="CB306" i="3" s="1"/>
  <c r="CA306" i="3"/>
  <c r="CE306" i="3"/>
  <c r="CF306" i="3"/>
  <c r="B307" i="3"/>
  <c r="C307" i="3"/>
  <c r="D307" i="3"/>
  <c r="R307" i="3"/>
  <c r="V307" i="3"/>
  <c r="Z307" i="3"/>
  <c r="AE307" i="3"/>
  <c r="AN307" i="3"/>
  <c r="AT307" i="3"/>
  <c r="AU307" i="3"/>
  <c r="BM307" i="3"/>
  <c r="BX307" i="3"/>
  <c r="BZ307" i="3"/>
  <c r="CB307" i="3" s="1"/>
  <c r="CA307" i="3"/>
  <c r="CE307" i="3"/>
  <c r="CF307" i="3"/>
  <c r="B308" i="3"/>
  <c r="C308" i="3"/>
  <c r="D308" i="3"/>
  <c r="R308" i="3"/>
  <c r="V308" i="3"/>
  <c r="AG308" i="3" s="1"/>
  <c r="Z308" i="3"/>
  <c r="AE308" i="3"/>
  <c r="AN308" i="3"/>
  <c r="AT308" i="3"/>
  <c r="AU308" i="3"/>
  <c r="BM308" i="3"/>
  <c r="BX308" i="3"/>
  <c r="BZ308" i="3"/>
  <c r="CB308" i="3" s="1"/>
  <c r="CA308" i="3"/>
  <c r="CE308" i="3"/>
  <c r="CF308" i="3"/>
  <c r="B309" i="3"/>
  <c r="C309" i="3"/>
  <c r="D309" i="3"/>
  <c r="R309" i="3"/>
  <c r="V309" i="3"/>
  <c r="Z309" i="3"/>
  <c r="AE309" i="3"/>
  <c r="AN309" i="3"/>
  <c r="AT309" i="3"/>
  <c r="AU309" i="3"/>
  <c r="BM309" i="3"/>
  <c r="BX309" i="3"/>
  <c r="BZ309" i="3"/>
  <c r="CB309" i="3" s="1"/>
  <c r="CA309" i="3"/>
  <c r="CE309" i="3"/>
  <c r="CF309" i="3"/>
  <c r="B310" i="3"/>
  <c r="C310" i="3"/>
  <c r="D310" i="3"/>
  <c r="R310" i="3"/>
  <c r="V310" i="3"/>
  <c r="Z310" i="3"/>
  <c r="AE310" i="3"/>
  <c r="AN310" i="3"/>
  <c r="AT310" i="3"/>
  <c r="AU310" i="3"/>
  <c r="BM310" i="3"/>
  <c r="BX310" i="3"/>
  <c r="BZ310" i="3"/>
  <c r="CB310" i="3" s="1"/>
  <c r="CA310" i="3"/>
  <c r="CE310" i="3"/>
  <c r="CF310" i="3"/>
  <c r="B311" i="3"/>
  <c r="C311" i="3"/>
  <c r="D311" i="3"/>
  <c r="R311" i="3"/>
  <c r="V311" i="3"/>
  <c r="Z311" i="3"/>
  <c r="AE311" i="3"/>
  <c r="AN311" i="3"/>
  <c r="AT311" i="3"/>
  <c r="AU311" i="3"/>
  <c r="BM311" i="3"/>
  <c r="BX311" i="3"/>
  <c r="BZ311" i="3"/>
  <c r="CB311" i="3" s="1"/>
  <c r="CA311" i="3"/>
  <c r="CE311" i="3"/>
  <c r="CF311" i="3"/>
  <c r="B312" i="3"/>
  <c r="C312" i="3"/>
  <c r="D312" i="3"/>
  <c r="R312" i="3"/>
  <c r="V312" i="3"/>
  <c r="Z312" i="3"/>
  <c r="AE312" i="3"/>
  <c r="AN312" i="3"/>
  <c r="AT312" i="3"/>
  <c r="AU312" i="3"/>
  <c r="BM312" i="3"/>
  <c r="BX312" i="3"/>
  <c r="BZ312" i="3"/>
  <c r="CB312" i="3" s="1"/>
  <c r="CA312" i="3"/>
  <c r="CE312" i="3"/>
  <c r="CF312" i="3"/>
  <c r="B313" i="3"/>
  <c r="C313" i="3"/>
  <c r="D313" i="3"/>
  <c r="R313" i="3"/>
  <c r="V313" i="3"/>
  <c r="Z313" i="3"/>
  <c r="AE313" i="3"/>
  <c r="AN313" i="3"/>
  <c r="AT313" i="3"/>
  <c r="AU313" i="3"/>
  <c r="BM313" i="3"/>
  <c r="BX313" i="3"/>
  <c r="BZ313" i="3"/>
  <c r="CB313" i="3" s="1"/>
  <c r="CA313" i="3"/>
  <c r="CE313" i="3"/>
  <c r="CF313" i="3"/>
  <c r="B314" i="3"/>
  <c r="C314" i="3"/>
  <c r="D314" i="3"/>
  <c r="R314" i="3"/>
  <c r="V314" i="3"/>
  <c r="Z314" i="3"/>
  <c r="AE314" i="3"/>
  <c r="AN314" i="3"/>
  <c r="AT314" i="3"/>
  <c r="AU314" i="3"/>
  <c r="BM314" i="3"/>
  <c r="BX314" i="3"/>
  <c r="BZ314" i="3"/>
  <c r="CB314" i="3" s="1"/>
  <c r="CA314" i="3"/>
  <c r="CE314" i="3"/>
  <c r="CF314" i="3"/>
  <c r="B315" i="3"/>
  <c r="C315" i="3"/>
  <c r="D315" i="3"/>
  <c r="R315" i="3"/>
  <c r="V315" i="3"/>
  <c r="AG315" i="3" s="1"/>
  <c r="Z315" i="3"/>
  <c r="AE315" i="3"/>
  <c r="AN315" i="3"/>
  <c r="AT315" i="3"/>
  <c r="AU315" i="3"/>
  <c r="BM315" i="3"/>
  <c r="BX315" i="3"/>
  <c r="BZ315" i="3"/>
  <c r="CB315" i="3" s="1"/>
  <c r="CA315" i="3"/>
  <c r="CE315" i="3"/>
  <c r="CF315" i="3"/>
  <c r="B316" i="3"/>
  <c r="C316" i="3"/>
  <c r="D316" i="3"/>
  <c r="R316" i="3"/>
  <c r="V316" i="3"/>
  <c r="Z316" i="3"/>
  <c r="AE316" i="3"/>
  <c r="AN316" i="3"/>
  <c r="AT316" i="3"/>
  <c r="AU316" i="3"/>
  <c r="BM316" i="3"/>
  <c r="BX316" i="3"/>
  <c r="BZ316" i="3"/>
  <c r="CB316" i="3" s="1"/>
  <c r="CA316" i="3"/>
  <c r="CE316" i="3"/>
  <c r="CF316" i="3"/>
  <c r="B317" i="3"/>
  <c r="C317" i="3"/>
  <c r="D317" i="3"/>
  <c r="R317" i="3"/>
  <c r="V317" i="3"/>
  <c r="Z317" i="3"/>
  <c r="AE317" i="3"/>
  <c r="AN317" i="3"/>
  <c r="AT317" i="3"/>
  <c r="AU317" i="3"/>
  <c r="BM317" i="3"/>
  <c r="BX317" i="3"/>
  <c r="BZ317" i="3"/>
  <c r="CB317" i="3" s="1"/>
  <c r="CA317" i="3"/>
  <c r="CE317" i="3"/>
  <c r="CF317" i="3"/>
  <c r="B318" i="3"/>
  <c r="C318" i="3"/>
  <c r="D318" i="3"/>
  <c r="R318" i="3"/>
  <c r="V318" i="3"/>
  <c r="Z318" i="3"/>
  <c r="AE318" i="3"/>
  <c r="AN318" i="3"/>
  <c r="AT318" i="3"/>
  <c r="AU318" i="3"/>
  <c r="BM318" i="3"/>
  <c r="BX318" i="3"/>
  <c r="BZ318" i="3"/>
  <c r="CB318" i="3" s="1"/>
  <c r="CA318" i="3"/>
  <c r="CE318" i="3"/>
  <c r="CF318" i="3"/>
  <c r="B319" i="3"/>
  <c r="C319" i="3"/>
  <c r="D319" i="3"/>
  <c r="R319" i="3"/>
  <c r="V319" i="3"/>
  <c r="Z319" i="3"/>
  <c r="AE319" i="3"/>
  <c r="AN319" i="3"/>
  <c r="AT319" i="3"/>
  <c r="AU319" i="3"/>
  <c r="BM319" i="3"/>
  <c r="BX319" i="3"/>
  <c r="BZ319" i="3"/>
  <c r="CB319" i="3" s="1"/>
  <c r="CA319" i="3"/>
  <c r="CE319" i="3"/>
  <c r="CF319" i="3"/>
  <c r="B320" i="3"/>
  <c r="C320" i="3"/>
  <c r="D320" i="3"/>
  <c r="R320" i="3"/>
  <c r="V320" i="3"/>
  <c r="Z320" i="3"/>
  <c r="AE320" i="3"/>
  <c r="AN320" i="3"/>
  <c r="AT320" i="3"/>
  <c r="AU320" i="3"/>
  <c r="BM320" i="3"/>
  <c r="BX320" i="3"/>
  <c r="CE320" i="3"/>
  <c r="CF320" i="3"/>
  <c r="B321" i="3"/>
  <c r="C321" i="3"/>
  <c r="D321" i="3"/>
  <c r="R321" i="3"/>
  <c r="V321" i="3"/>
  <c r="Z321" i="3"/>
  <c r="AE321" i="3"/>
  <c r="AN321" i="3"/>
  <c r="AT321" i="3"/>
  <c r="AU321" i="3"/>
  <c r="BM321" i="3"/>
  <c r="BX321" i="3"/>
  <c r="BZ321" i="3"/>
  <c r="CB321" i="3" s="1"/>
  <c r="CA321" i="3"/>
  <c r="CE321" i="3"/>
  <c r="CF321" i="3"/>
  <c r="B322" i="3"/>
  <c r="C322" i="3"/>
  <c r="D322" i="3"/>
  <c r="R322" i="3"/>
  <c r="V322" i="3"/>
  <c r="Z322" i="3"/>
  <c r="AE322" i="3"/>
  <c r="AN322" i="3"/>
  <c r="AT322" i="3"/>
  <c r="AU322" i="3"/>
  <c r="BM322" i="3"/>
  <c r="BX322" i="3"/>
  <c r="BZ322" i="3"/>
  <c r="CB322" i="3" s="1"/>
  <c r="CA322" i="3"/>
  <c r="CE322" i="3"/>
  <c r="CF322" i="3"/>
  <c r="B323" i="3"/>
  <c r="C323" i="3"/>
  <c r="D323" i="3"/>
  <c r="R323" i="3"/>
  <c r="V323" i="3"/>
  <c r="Z323" i="3"/>
  <c r="AE323" i="3"/>
  <c r="AN323" i="3"/>
  <c r="AT323" i="3"/>
  <c r="AU323" i="3"/>
  <c r="BM323" i="3"/>
  <c r="BX323" i="3"/>
  <c r="BZ323" i="3"/>
  <c r="CB323" i="3" s="1"/>
  <c r="CA323" i="3"/>
  <c r="CE323" i="3"/>
  <c r="CF323" i="3"/>
  <c r="B324" i="3"/>
  <c r="C324" i="3"/>
  <c r="D324" i="3"/>
  <c r="R324" i="3"/>
  <c r="V324" i="3"/>
  <c r="Z324" i="3"/>
  <c r="AE324" i="3"/>
  <c r="AN324" i="3"/>
  <c r="AT324" i="3"/>
  <c r="AU324" i="3"/>
  <c r="BM324" i="3"/>
  <c r="BX324" i="3"/>
  <c r="BZ324" i="3"/>
  <c r="CB324" i="3" s="1"/>
  <c r="CA324" i="3"/>
  <c r="CE324" i="3"/>
  <c r="CF324" i="3"/>
  <c r="B325" i="3"/>
  <c r="C325" i="3"/>
  <c r="D325" i="3"/>
  <c r="R325" i="3"/>
  <c r="V325" i="3"/>
  <c r="Z325" i="3"/>
  <c r="AE325" i="3"/>
  <c r="AN325" i="3"/>
  <c r="AT325" i="3"/>
  <c r="AU325" i="3"/>
  <c r="BM325" i="3"/>
  <c r="BX325" i="3"/>
  <c r="BZ325" i="3"/>
  <c r="CB325" i="3" s="1"/>
  <c r="CA325" i="3"/>
  <c r="CE325" i="3"/>
  <c r="CF325" i="3"/>
  <c r="B326" i="3"/>
  <c r="C326" i="3"/>
  <c r="D326" i="3"/>
  <c r="R326" i="3"/>
  <c r="V326" i="3"/>
  <c r="Z326" i="3"/>
  <c r="AE326" i="3"/>
  <c r="AN326" i="3"/>
  <c r="AT326" i="3"/>
  <c r="AU326" i="3"/>
  <c r="BM326" i="3"/>
  <c r="BX326" i="3"/>
  <c r="BZ326" i="3"/>
  <c r="CB326" i="3" s="1"/>
  <c r="CA326" i="3"/>
  <c r="CE326" i="3"/>
  <c r="CF326" i="3"/>
  <c r="B327" i="3"/>
  <c r="C327" i="3"/>
  <c r="D327" i="3"/>
  <c r="R327" i="3"/>
  <c r="V327" i="3"/>
  <c r="Z327" i="3"/>
  <c r="AE327" i="3"/>
  <c r="AN327" i="3"/>
  <c r="AT327" i="3"/>
  <c r="AU327" i="3"/>
  <c r="BM327" i="3"/>
  <c r="BX327" i="3"/>
  <c r="BZ327" i="3"/>
  <c r="CB327" i="3" s="1"/>
  <c r="CA327" i="3"/>
  <c r="CE327" i="3"/>
  <c r="CF327" i="3"/>
  <c r="B328" i="3"/>
  <c r="C328" i="3"/>
  <c r="D328" i="3"/>
  <c r="R328" i="3"/>
  <c r="V328" i="3"/>
  <c r="Z328" i="3"/>
  <c r="AE328" i="3"/>
  <c r="AN328" i="3"/>
  <c r="AT328" i="3"/>
  <c r="AU328" i="3"/>
  <c r="BM328" i="3"/>
  <c r="BX328" i="3"/>
  <c r="BZ328" i="3"/>
  <c r="CB328" i="3" s="1"/>
  <c r="CA328" i="3"/>
  <c r="CE328" i="3"/>
  <c r="CF328" i="3"/>
  <c r="B329" i="3"/>
  <c r="C329" i="3"/>
  <c r="D329" i="3"/>
  <c r="R329" i="3"/>
  <c r="V329" i="3"/>
  <c r="Z329" i="3"/>
  <c r="AE329" i="3"/>
  <c r="AN329" i="3"/>
  <c r="AT329" i="3"/>
  <c r="AU329" i="3"/>
  <c r="BM329" i="3"/>
  <c r="BX329" i="3"/>
  <c r="BZ329" i="3"/>
  <c r="CB329" i="3" s="1"/>
  <c r="CA329" i="3"/>
  <c r="CE329" i="3"/>
  <c r="CF329" i="3"/>
  <c r="B330" i="3"/>
  <c r="C330" i="3"/>
  <c r="D330" i="3"/>
  <c r="R330" i="3"/>
  <c r="V330" i="3"/>
  <c r="Z330" i="3"/>
  <c r="AE330" i="3"/>
  <c r="AN330" i="3"/>
  <c r="AT330" i="3"/>
  <c r="AU330" i="3"/>
  <c r="BM330" i="3"/>
  <c r="BX330" i="3"/>
  <c r="BZ330" i="3"/>
  <c r="CB330" i="3" s="1"/>
  <c r="CA330" i="3"/>
  <c r="CE330" i="3"/>
  <c r="CF330" i="3"/>
  <c r="B331" i="3"/>
  <c r="C331" i="3"/>
  <c r="D331" i="3"/>
  <c r="R331" i="3"/>
  <c r="V331" i="3"/>
  <c r="AG331" i="3" s="1"/>
  <c r="Z331" i="3"/>
  <c r="AE331" i="3"/>
  <c r="AN331" i="3"/>
  <c r="AT331" i="3"/>
  <c r="AU331" i="3"/>
  <c r="BM331" i="3"/>
  <c r="BX331" i="3"/>
  <c r="BZ331" i="3"/>
  <c r="CB331" i="3" s="1"/>
  <c r="CA331" i="3"/>
  <c r="CE331" i="3"/>
  <c r="CF331" i="3"/>
  <c r="B332" i="3"/>
  <c r="C332" i="3"/>
  <c r="D332" i="3"/>
  <c r="R332" i="3"/>
  <c r="V332" i="3"/>
  <c r="Z332" i="3"/>
  <c r="AE332" i="3"/>
  <c r="AN332" i="3"/>
  <c r="AT332" i="3"/>
  <c r="AU332" i="3"/>
  <c r="BM332" i="3"/>
  <c r="BX332" i="3"/>
  <c r="BZ332" i="3"/>
  <c r="CB332" i="3" s="1"/>
  <c r="CA332" i="3"/>
  <c r="CE332" i="3"/>
  <c r="CF332" i="3"/>
  <c r="B333" i="3"/>
  <c r="C333" i="3"/>
  <c r="D333" i="3"/>
  <c r="R333" i="3"/>
  <c r="V333" i="3"/>
  <c r="Z333" i="3"/>
  <c r="AE333" i="3"/>
  <c r="AN333" i="3"/>
  <c r="AT333" i="3"/>
  <c r="AU333" i="3"/>
  <c r="BM333" i="3"/>
  <c r="BX333" i="3"/>
  <c r="BZ333" i="3"/>
  <c r="CB333" i="3" s="1"/>
  <c r="CA333" i="3"/>
  <c r="CE333" i="3"/>
  <c r="CF333" i="3"/>
  <c r="B334" i="3"/>
  <c r="C334" i="3"/>
  <c r="D334" i="3"/>
  <c r="R334" i="3"/>
  <c r="V334" i="3"/>
  <c r="AG334" i="3" s="1"/>
  <c r="Z334" i="3"/>
  <c r="AE334" i="3"/>
  <c r="AN334" i="3"/>
  <c r="AT334" i="3"/>
  <c r="AU334" i="3"/>
  <c r="BM334" i="3"/>
  <c r="BX334" i="3"/>
  <c r="BZ334" i="3"/>
  <c r="CB334" i="3" s="1"/>
  <c r="CA334" i="3"/>
  <c r="CE334" i="3"/>
  <c r="CF334" i="3"/>
  <c r="B335" i="3"/>
  <c r="C335" i="3"/>
  <c r="D335" i="3"/>
  <c r="R335" i="3"/>
  <c r="V335" i="3"/>
  <c r="Z335" i="3"/>
  <c r="AE335" i="3"/>
  <c r="AN335" i="3"/>
  <c r="AT335" i="3"/>
  <c r="AU335" i="3"/>
  <c r="BM335" i="3"/>
  <c r="BX335" i="3"/>
  <c r="BZ335" i="3"/>
  <c r="CB335" i="3" s="1"/>
  <c r="CA335" i="3"/>
  <c r="CE335" i="3"/>
  <c r="CF335" i="3"/>
  <c r="B336" i="3"/>
  <c r="C336" i="3"/>
  <c r="D336" i="3"/>
  <c r="R336" i="3"/>
  <c r="V336" i="3"/>
  <c r="Z336" i="3"/>
  <c r="AE336" i="3"/>
  <c r="AN336" i="3"/>
  <c r="AT336" i="3"/>
  <c r="AU336" i="3"/>
  <c r="BM336" i="3"/>
  <c r="BX336" i="3"/>
  <c r="BZ336" i="3"/>
  <c r="CB336" i="3" s="1"/>
  <c r="CA336" i="3"/>
  <c r="CE336" i="3"/>
  <c r="CF336" i="3"/>
  <c r="B337" i="3"/>
  <c r="C337" i="3"/>
  <c r="D337" i="3"/>
  <c r="R337" i="3"/>
  <c r="V337" i="3"/>
  <c r="Z337" i="3"/>
  <c r="AE337" i="3"/>
  <c r="AN337" i="3"/>
  <c r="AT337" i="3"/>
  <c r="AU337" i="3"/>
  <c r="BM337" i="3"/>
  <c r="BX337" i="3"/>
  <c r="BZ337" i="3"/>
  <c r="CB337" i="3" s="1"/>
  <c r="CA337" i="3"/>
  <c r="CE337" i="3"/>
  <c r="CF337" i="3"/>
  <c r="B338" i="3"/>
  <c r="C338" i="3"/>
  <c r="D338" i="3"/>
  <c r="R338" i="3"/>
  <c r="V338" i="3"/>
  <c r="Z338" i="3"/>
  <c r="AE338" i="3"/>
  <c r="AN338" i="3"/>
  <c r="AT338" i="3"/>
  <c r="AU338" i="3"/>
  <c r="BM338" i="3"/>
  <c r="BX338" i="3"/>
  <c r="BZ338" i="3"/>
  <c r="CB338" i="3" s="1"/>
  <c r="CA338" i="3"/>
  <c r="CE338" i="3"/>
  <c r="CF338" i="3"/>
  <c r="B339" i="3"/>
  <c r="C339" i="3"/>
  <c r="D339" i="3"/>
  <c r="R339" i="3"/>
  <c r="V339" i="3"/>
  <c r="Z339" i="3"/>
  <c r="AE339" i="3"/>
  <c r="AN339" i="3"/>
  <c r="AT339" i="3"/>
  <c r="AU339" i="3"/>
  <c r="BM339" i="3"/>
  <c r="BX339" i="3"/>
  <c r="BZ339" i="3"/>
  <c r="CB339" i="3" s="1"/>
  <c r="CA339" i="3"/>
  <c r="CE339" i="3"/>
  <c r="CF339" i="3"/>
  <c r="B340" i="3"/>
  <c r="C340" i="3"/>
  <c r="D340" i="3"/>
  <c r="R340" i="3"/>
  <c r="V340" i="3"/>
  <c r="Z340" i="3"/>
  <c r="AE340" i="3"/>
  <c r="AN340" i="3"/>
  <c r="AT340" i="3"/>
  <c r="AU340" i="3"/>
  <c r="BM340" i="3"/>
  <c r="BX340" i="3"/>
  <c r="BZ340" i="3"/>
  <c r="CB340" i="3" s="1"/>
  <c r="CA340" i="3"/>
  <c r="CE340" i="3"/>
  <c r="CF340" i="3"/>
  <c r="B341" i="3"/>
  <c r="C341" i="3"/>
  <c r="D341" i="3"/>
  <c r="R341" i="3"/>
  <c r="V341" i="3"/>
  <c r="Z341" i="3"/>
  <c r="AE341" i="3"/>
  <c r="AN341" i="3"/>
  <c r="AT341" i="3"/>
  <c r="AU341" i="3"/>
  <c r="BM341" i="3"/>
  <c r="BX341" i="3"/>
  <c r="BZ341" i="3"/>
  <c r="CB341" i="3" s="1"/>
  <c r="CA341" i="3"/>
  <c r="CE341" i="3"/>
  <c r="CF341" i="3"/>
  <c r="B342" i="3"/>
  <c r="C342" i="3"/>
  <c r="D342" i="3"/>
  <c r="R342" i="3"/>
  <c r="V342" i="3"/>
  <c r="Z342" i="3"/>
  <c r="AE342" i="3"/>
  <c r="AN342" i="3"/>
  <c r="AT342" i="3"/>
  <c r="AU342" i="3"/>
  <c r="BM342" i="3"/>
  <c r="BX342" i="3"/>
  <c r="BZ342" i="3"/>
  <c r="CB342" i="3" s="1"/>
  <c r="CA342" i="3"/>
  <c r="CE342" i="3"/>
  <c r="CF342" i="3"/>
  <c r="B343" i="3"/>
  <c r="C343" i="3"/>
  <c r="D343" i="3"/>
  <c r="R343" i="3"/>
  <c r="V343" i="3"/>
  <c r="Z343" i="3"/>
  <c r="AE343" i="3"/>
  <c r="AN343" i="3"/>
  <c r="AT343" i="3"/>
  <c r="AU343" i="3"/>
  <c r="BM343" i="3"/>
  <c r="BX343" i="3"/>
  <c r="BZ343" i="3"/>
  <c r="CB343" i="3" s="1"/>
  <c r="CA343" i="3"/>
  <c r="CE343" i="3"/>
  <c r="CF343" i="3"/>
  <c r="B344" i="3"/>
  <c r="C344" i="3"/>
  <c r="D344" i="3"/>
  <c r="R344" i="3"/>
  <c r="V344" i="3"/>
  <c r="Z344" i="3"/>
  <c r="AE344" i="3"/>
  <c r="AN344" i="3"/>
  <c r="AT344" i="3"/>
  <c r="AU344" i="3"/>
  <c r="BM344" i="3"/>
  <c r="BX344" i="3"/>
  <c r="BZ344" i="3"/>
  <c r="CB344" i="3" s="1"/>
  <c r="CA344" i="3"/>
  <c r="CE344" i="3"/>
  <c r="CF344" i="3"/>
  <c r="B345" i="3"/>
  <c r="C345" i="3"/>
  <c r="D345" i="3"/>
  <c r="R345" i="3"/>
  <c r="V345" i="3"/>
  <c r="Z345" i="3"/>
  <c r="AE345" i="3"/>
  <c r="AN345" i="3"/>
  <c r="AT345" i="3"/>
  <c r="AU345" i="3"/>
  <c r="BM345" i="3"/>
  <c r="BX345" i="3"/>
  <c r="BZ345" i="3"/>
  <c r="CB345" i="3" s="1"/>
  <c r="CA345" i="3"/>
  <c r="CE345" i="3"/>
  <c r="CF345" i="3"/>
  <c r="B346" i="3"/>
  <c r="C346" i="3"/>
  <c r="D346" i="3"/>
  <c r="R346" i="3"/>
  <c r="V346" i="3"/>
  <c r="Z346" i="3"/>
  <c r="AE346" i="3"/>
  <c r="AG346" i="3"/>
  <c r="AN346" i="3"/>
  <c r="AT346" i="3"/>
  <c r="AU346" i="3"/>
  <c r="BM346" i="3"/>
  <c r="BX346" i="3"/>
  <c r="BZ346" i="3"/>
  <c r="CB346" i="3" s="1"/>
  <c r="CA346" i="3"/>
  <c r="CE346" i="3"/>
  <c r="CF346" i="3"/>
  <c r="B347" i="3"/>
  <c r="C347" i="3"/>
  <c r="D347" i="3"/>
  <c r="R347" i="3"/>
  <c r="V347" i="3"/>
  <c r="Z347" i="3"/>
  <c r="AE347" i="3"/>
  <c r="AN347" i="3"/>
  <c r="AT347" i="3"/>
  <c r="AU347" i="3"/>
  <c r="BM347" i="3"/>
  <c r="BX347" i="3"/>
  <c r="BZ347" i="3"/>
  <c r="CB347" i="3" s="1"/>
  <c r="CA347" i="3"/>
  <c r="CE347" i="3"/>
  <c r="CF347" i="3"/>
  <c r="B348" i="3"/>
  <c r="C348" i="3"/>
  <c r="D348" i="3"/>
  <c r="R348" i="3"/>
  <c r="V348" i="3"/>
  <c r="Z348" i="3"/>
  <c r="AE348" i="3"/>
  <c r="AN348" i="3"/>
  <c r="AT348" i="3"/>
  <c r="AU348" i="3"/>
  <c r="BM348" i="3"/>
  <c r="BX348" i="3"/>
  <c r="BZ348" i="3"/>
  <c r="CB348" i="3" s="1"/>
  <c r="CA348" i="3"/>
  <c r="CE348" i="3"/>
  <c r="CF348" i="3"/>
  <c r="B349" i="3"/>
  <c r="C349" i="3"/>
  <c r="D349" i="3"/>
  <c r="R349" i="3"/>
  <c r="V349" i="3"/>
  <c r="Z349" i="3"/>
  <c r="AE349" i="3"/>
  <c r="AN349" i="3"/>
  <c r="AT349" i="3"/>
  <c r="AU349" i="3"/>
  <c r="BM349" i="3"/>
  <c r="BX349" i="3"/>
  <c r="BZ349" i="3"/>
  <c r="CB349" i="3" s="1"/>
  <c r="CA349" i="3"/>
  <c r="CE349" i="3"/>
  <c r="CF349" i="3"/>
  <c r="B350" i="3"/>
  <c r="C350" i="3"/>
  <c r="D350" i="3"/>
  <c r="R350" i="3"/>
  <c r="V350" i="3"/>
  <c r="Z350" i="3"/>
  <c r="AE350" i="3"/>
  <c r="AN350" i="3"/>
  <c r="AT350" i="3"/>
  <c r="AU350" i="3"/>
  <c r="BM350" i="3"/>
  <c r="BX350" i="3"/>
  <c r="BZ350" i="3"/>
  <c r="CB350" i="3" s="1"/>
  <c r="CA350" i="3"/>
  <c r="CE350" i="3"/>
  <c r="CF350" i="3"/>
  <c r="B351" i="3"/>
  <c r="C351" i="3"/>
  <c r="D351" i="3"/>
  <c r="R351" i="3"/>
  <c r="V351" i="3"/>
  <c r="Z351" i="3"/>
  <c r="AE351" i="3"/>
  <c r="AN351" i="3"/>
  <c r="AT351" i="3"/>
  <c r="AU351" i="3"/>
  <c r="BM351" i="3"/>
  <c r="BX351" i="3"/>
  <c r="BZ351" i="3"/>
  <c r="CB351" i="3" s="1"/>
  <c r="CA351" i="3"/>
  <c r="CE351" i="3"/>
  <c r="CF351" i="3"/>
  <c r="B352" i="3"/>
  <c r="C352" i="3"/>
  <c r="D352" i="3"/>
  <c r="R352" i="3"/>
  <c r="V352" i="3"/>
  <c r="Z352" i="3"/>
  <c r="AE352" i="3"/>
  <c r="AN352" i="3"/>
  <c r="AT352" i="3"/>
  <c r="AU352" i="3"/>
  <c r="BM352" i="3"/>
  <c r="BX352" i="3"/>
  <c r="BZ352" i="3"/>
  <c r="CB352" i="3" s="1"/>
  <c r="CA352" i="3"/>
  <c r="CE352" i="3"/>
  <c r="CF352" i="3"/>
  <c r="B353" i="3"/>
  <c r="C353" i="3"/>
  <c r="D353" i="3"/>
  <c r="R353" i="3"/>
  <c r="V353" i="3"/>
  <c r="Z353" i="3"/>
  <c r="AE353" i="3"/>
  <c r="AN353" i="3"/>
  <c r="AT353" i="3"/>
  <c r="AU353" i="3"/>
  <c r="BM353" i="3"/>
  <c r="BX353" i="3"/>
  <c r="BZ353" i="3"/>
  <c r="CB353" i="3" s="1"/>
  <c r="CA353" i="3"/>
  <c r="CE353" i="3"/>
  <c r="CF353" i="3"/>
  <c r="B354" i="3"/>
  <c r="C354" i="3"/>
  <c r="D354" i="3"/>
  <c r="R354" i="3"/>
  <c r="V354" i="3"/>
  <c r="Z354" i="3"/>
  <c r="AE354" i="3"/>
  <c r="AN354" i="3"/>
  <c r="AT354" i="3"/>
  <c r="AU354" i="3"/>
  <c r="BM354" i="3"/>
  <c r="BX354" i="3"/>
  <c r="BZ354" i="3"/>
  <c r="CB354" i="3" s="1"/>
  <c r="CA354" i="3"/>
  <c r="CE354" i="3"/>
  <c r="CF354" i="3"/>
  <c r="B355" i="3"/>
  <c r="C355" i="3"/>
  <c r="D355" i="3"/>
  <c r="R355" i="3"/>
  <c r="V355" i="3"/>
  <c r="Z355" i="3"/>
  <c r="AE355" i="3"/>
  <c r="AN355" i="3"/>
  <c r="AT355" i="3"/>
  <c r="AU355" i="3"/>
  <c r="BM355" i="3"/>
  <c r="BX355" i="3"/>
  <c r="BZ355" i="3"/>
  <c r="CB355" i="3" s="1"/>
  <c r="CA355" i="3"/>
  <c r="CE355" i="3"/>
  <c r="CF355" i="3"/>
  <c r="B356" i="3"/>
  <c r="C356" i="3"/>
  <c r="D356" i="3"/>
  <c r="R356" i="3"/>
  <c r="V356" i="3"/>
  <c r="Z356" i="3"/>
  <c r="AE356" i="3"/>
  <c r="AN356" i="3"/>
  <c r="AT356" i="3"/>
  <c r="AU356" i="3"/>
  <c r="BM356" i="3"/>
  <c r="BX356" i="3"/>
  <c r="BZ356" i="3"/>
  <c r="CB356" i="3" s="1"/>
  <c r="CA356" i="3"/>
  <c r="CE356" i="3"/>
  <c r="CF356" i="3"/>
  <c r="B357" i="3"/>
  <c r="C357" i="3"/>
  <c r="D357" i="3"/>
  <c r="R357" i="3"/>
  <c r="V357" i="3"/>
  <c r="Z357" i="3"/>
  <c r="AE357" i="3"/>
  <c r="AN357" i="3"/>
  <c r="AT357" i="3"/>
  <c r="AU357" i="3"/>
  <c r="BM357" i="3"/>
  <c r="BX357" i="3"/>
  <c r="BZ357" i="3"/>
  <c r="CB357" i="3" s="1"/>
  <c r="CA357" i="3"/>
  <c r="CE357" i="3"/>
  <c r="CF357" i="3"/>
  <c r="B358" i="3"/>
  <c r="C358" i="3"/>
  <c r="D358" i="3"/>
  <c r="R358" i="3"/>
  <c r="V358" i="3"/>
  <c r="Z358" i="3"/>
  <c r="AE358" i="3"/>
  <c r="AN358" i="3"/>
  <c r="AT358" i="3"/>
  <c r="AU358" i="3"/>
  <c r="BM358" i="3"/>
  <c r="BX358" i="3"/>
  <c r="BZ358" i="3"/>
  <c r="CB358" i="3" s="1"/>
  <c r="CA358" i="3"/>
  <c r="CE358" i="3"/>
  <c r="CF358" i="3"/>
  <c r="B359" i="3"/>
  <c r="C359" i="3"/>
  <c r="D359" i="3"/>
  <c r="R359" i="3"/>
  <c r="V359" i="3"/>
  <c r="Z359" i="3"/>
  <c r="AE359" i="3"/>
  <c r="AN359" i="3"/>
  <c r="AT359" i="3"/>
  <c r="AU359" i="3"/>
  <c r="BM359" i="3"/>
  <c r="BX359" i="3"/>
  <c r="BZ359" i="3"/>
  <c r="CB359" i="3" s="1"/>
  <c r="CA359" i="3"/>
  <c r="CE359" i="3"/>
  <c r="CF359" i="3"/>
  <c r="B360" i="3"/>
  <c r="C360" i="3"/>
  <c r="D360" i="3"/>
  <c r="R360" i="3"/>
  <c r="V360" i="3"/>
  <c r="Z360" i="3"/>
  <c r="AE360" i="3"/>
  <c r="AN360" i="3"/>
  <c r="AT360" i="3"/>
  <c r="AU360" i="3"/>
  <c r="BM360" i="3"/>
  <c r="BX360" i="3"/>
  <c r="BZ360" i="3"/>
  <c r="CB360" i="3" s="1"/>
  <c r="CA360" i="3"/>
  <c r="CE360" i="3"/>
  <c r="CF360" i="3"/>
  <c r="B361" i="3"/>
  <c r="C361" i="3"/>
  <c r="D361" i="3"/>
  <c r="R361" i="3"/>
  <c r="V361" i="3"/>
  <c r="Z361" i="3"/>
  <c r="AE361" i="3"/>
  <c r="AN361" i="3"/>
  <c r="AT361" i="3"/>
  <c r="AU361" i="3"/>
  <c r="BM361" i="3"/>
  <c r="BX361" i="3"/>
  <c r="BZ361" i="3"/>
  <c r="CB361" i="3" s="1"/>
  <c r="CA361" i="3"/>
  <c r="CE361" i="3"/>
  <c r="CF361" i="3"/>
  <c r="B362" i="3"/>
  <c r="C362" i="3"/>
  <c r="D362" i="3"/>
  <c r="R362" i="3"/>
  <c r="V362" i="3"/>
  <c r="Z362" i="3"/>
  <c r="AE362" i="3"/>
  <c r="AN362" i="3"/>
  <c r="AT362" i="3"/>
  <c r="AU362" i="3"/>
  <c r="BM362" i="3"/>
  <c r="BX362" i="3"/>
  <c r="BZ362" i="3"/>
  <c r="CB362" i="3" s="1"/>
  <c r="CA362" i="3"/>
  <c r="CE362" i="3"/>
  <c r="CF362" i="3"/>
  <c r="B363" i="3"/>
  <c r="C363" i="3"/>
  <c r="D363" i="3"/>
  <c r="R363" i="3"/>
  <c r="V363" i="3"/>
  <c r="Z363" i="3"/>
  <c r="AE363" i="3"/>
  <c r="AN363" i="3"/>
  <c r="AT363" i="3"/>
  <c r="AU363" i="3"/>
  <c r="BM363" i="3"/>
  <c r="BX363" i="3"/>
  <c r="BZ363" i="3"/>
  <c r="CB363" i="3" s="1"/>
  <c r="CA363" i="3"/>
  <c r="CE363" i="3"/>
  <c r="CF363" i="3"/>
  <c r="B364" i="3"/>
  <c r="C364" i="3"/>
  <c r="D364" i="3"/>
  <c r="R364" i="3"/>
  <c r="V364" i="3"/>
  <c r="Z364" i="3"/>
  <c r="AE364" i="3"/>
  <c r="AN364" i="3"/>
  <c r="AT364" i="3"/>
  <c r="AU364" i="3"/>
  <c r="BM364" i="3"/>
  <c r="BX364" i="3"/>
  <c r="BZ364" i="3"/>
  <c r="CB364" i="3" s="1"/>
  <c r="CA364" i="3"/>
  <c r="CE364" i="3"/>
  <c r="CF364" i="3"/>
  <c r="B365" i="3"/>
  <c r="C365" i="3"/>
  <c r="D365" i="3"/>
  <c r="R365" i="3"/>
  <c r="V365" i="3"/>
  <c r="Z365" i="3"/>
  <c r="AE365" i="3"/>
  <c r="AN365" i="3"/>
  <c r="AT365" i="3"/>
  <c r="AU365" i="3"/>
  <c r="BM365" i="3"/>
  <c r="BX365" i="3"/>
  <c r="BZ365" i="3"/>
  <c r="CB365" i="3" s="1"/>
  <c r="CA365" i="3"/>
  <c r="CE365" i="3"/>
  <c r="CF365" i="3"/>
  <c r="B366" i="3"/>
  <c r="C366" i="3"/>
  <c r="D366" i="3"/>
  <c r="R366" i="3"/>
  <c r="V366" i="3"/>
  <c r="Z366" i="3"/>
  <c r="AE366" i="3"/>
  <c r="AN366" i="3"/>
  <c r="AT366" i="3"/>
  <c r="AU366" i="3"/>
  <c r="BM366" i="3"/>
  <c r="BX366" i="3"/>
  <c r="BZ366" i="3"/>
  <c r="CB366" i="3" s="1"/>
  <c r="CA366" i="3"/>
  <c r="CE366" i="3"/>
  <c r="CF366" i="3"/>
  <c r="B367" i="3"/>
  <c r="C367" i="3"/>
  <c r="D367" i="3"/>
  <c r="R367" i="3"/>
  <c r="V367" i="3"/>
  <c r="Z367" i="3"/>
  <c r="AE367" i="3"/>
  <c r="AN367" i="3"/>
  <c r="AT367" i="3"/>
  <c r="AU367" i="3"/>
  <c r="BM367" i="3"/>
  <c r="BX367" i="3"/>
  <c r="BZ367" i="3"/>
  <c r="CB367" i="3" s="1"/>
  <c r="CA367" i="3"/>
  <c r="CE367" i="3"/>
  <c r="CF367" i="3"/>
  <c r="B368" i="3"/>
  <c r="C368" i="3"/>
  <c r="D368" i="3"/>
  <c r="R368" i="3"/>
  <c r="V368" i="3"/>
  <c r="AB368" i="3"/>
  <c r="AE368" i="3"/>
  <c r="AN368" i="3"/>
  <c r="AT368" i="3"/>
  <c r="AU368" i="3"/>
  <c r="BM368" i="3"/>
  <c r="BX368" i="3"/>
  <c r="CE368" i="3"/>
  <c r="CF368" i="3"/>
  <c r="B369" i="3"/>
  <c r="C369" i="3"/>
  <c r="D369" i="3"/>
  <c r="R369" i="3"/>
  <c r="V369" i="3"/>
  <c r="AG369" i="3" s="1"/>
  <c r="Z369" i="3"/>
  <c r="AE369" i="3"/>
  <c r="AN369" i="3"/>
  <c r="AT369" i="3"/>
  <c r="AU369" i="3"/>
  <c r="BM369" i="3"/>
  <c r="BX369" i="3"/>
  <c r="CA369" i="3"/>
  <c r="CE369" i="3"/>
  <c r="CF369" i="3"/>
  <c r="B370" i="3"/>
  <c r="C370" i="3"/>
  <c r="D370" i="3"/>
  <c r="R370" i="3"/>
  <c r="V370" i="3"/>
  <c r="AG370" i="3" s="1"/>
  <c r="Z370" i="3"/>
  <c r="AE370" i="3"/>
  <c r="AN370" i="3"/>
  <c r="AT370" i="3"/>
  <c r="AU370" i="3"/>
  <c r="BM370" i="3"/>
  <c r="BX370" i="3"/>
  <c r="CA370" i="3"/>
  <c r="CE370" i="3"/>
  <c r="CF370" i="3"/>
  <c r="B371" i="3"/>
  <c r="C371" i="3"/>
  <c r="D371" i="3"/>
  <c r="R371" i="3"/>
  <c r="V371" i="3"/>
  <c r="Z371" i="3"/>
  <c r="AE371" i="3"/>
  <c r="AN371" i="3"/>
  <c r="AT371" i="3"/>
  <c r="AU371" i="3"/>
  <c r="BM371" i="3"/>
  <c r="BX371" i="3"/>
  <c r="CE371" i="3"/>
  <c r="CF371" i="3"/>
  <c r="B372" i="3"/>
  <c r="C372" i="3"/>
  <c r="D372" i="3"/>
  <c r="R372" i="3"/>
  <c r="V372" i="3"/>
  <c r="Z372" i="3"/>
  <c r="AE372" i="3"/>
  <c r="AN372" i="3"/>
  <c r="AT372" i="3"/>
  <c r="AU372" i="3"/>
  <c r="BM372" i="3"/>
  <c r="BX372" i="3"/>
  <c r="CE372" i="3"/>
  <c r="CF372" i="3"/>
  <c r="B373" i="3"/>
  <c r="C373" i="3"/>
  <c r="D373" i="3"/>
  <c r="R373" i="3"/>
  <c r="V373" i="3"/>
  <c r="Z373" i="3"/>
  <c r="AE373" i="3"/>
  <c r="AN373" i="3"/>
  <c r="AT373" i="3"/>
  <c r="AU373" i="3"/>
  <c r="BM373" i="3"/>
  <c r="BX373" i="3"/>
  <c r="CE373" i="3"/>
  <c r="CF373" i="3"/>
  <c r="B374" i="3"/>
  <c r="C374" i="3"/>
  <c r="D374" i="3"/>
  <c r="R374" i="3"/>
  <c r="V374" i="3"/>
  <c r="Z374" i="3"/>
  <c r="AE374" i="3"/>
  <c r="AN374" i="3"/>
  <c r="AT374" i="3"/>
  <c r="AU374" i="3"/>
  <c r="BM374" i="3"/>
  <c r="BX374" i="3"/>
  <c r="CE374" i="3"/>
  <c r="CF374" i="3"/>
  <c r="B375" i="3"/>
  <c r="C375" i="3"/>
  <c r="D375" i="3"/>
  <c r="R375" i="3"/>
  <c r="V375" i="3"/>
  <c r="Z375" i="3"/>
  <c r="AE375" i="3"/>
  <c r="AN375" i="3"/>
  <c r="AT375" i="3"/>
  <c r="AU375" i="3"/>
  <c r="BM375" i="3"/>
  <c r="BX375" i="3"/>
  <c r="CE375" i="3"/>
  <c r="CF375" i="3"/>
  <c r="B376" i="3"/>
  <c r="C376" i="3"/>
  <c r="D376" i="3"/>
  <c r="R376" i="3"/>
  <c r="V376" i="3"/>
  <c r="Z376" i="3"/>
  <c r="AE376" i="3"/>
  <c r="AN376" i="3"/>
  <c r="AT376" i="3"/>
  <c r="AU376" i="3"/>
  <c r="BM376" i="3"/>
  <c r="BX376" i="3"/>
  <c r="CE376" i="3"/>
  <c r="CF376" i="3"/>
  <c r="B377" i="3"/>
  <c r="C377" i="3"/>
  <c r="D377" i="3"/>
  <c r="R377" i="3"/>
  <c r="V377" i="3"/>
  <c r="Z377" i="3"/>
  <c r="AE377" i="3"/>
  <c r="AN377" i="3"/>
  <c r="AT377" i="3"/>
  <c r="AU377" i="3"/>
  <c r="BM377" i="3"/>
  <c r="BX377" i="3"/>
  <c r="CE377" i="3"/>
  <c r="CF377" i="3"/>
  <c r="B378" i="3"/>
  <c r="C378" i="3"/>
  <c r="D378" i="3"/>
  <c r="R378" i="3"/>
  <c r="V378" i="3"/>
  <c r="Z378" i="3"/>
  <c r="AE378" i="3"/>
  <c r="AN378" i="3"/>
  <c r="AT378" i="3"/>
  <c r="AU378" i="3"/>
  <c r="BM378" i="3"/>
  <c r="BX378" i="3"/>
  <c r="CE378" i="3"/>
  <c r="CF378" i="3"/>
  <c r="B379" i="3"/>
  <c r="C379" i="3"/>
  <c r="D379" i="3"/>
  <c r="R379" i="3"/>
  <c r="V379" i="3"/>
  <c r="Z379" i="3"/>
  <c r="AE379" i="3"/>
  <c r="AN379" i="3"/>
  <c r="AT379" i="3"/>
  <c r="AU379" i="3"/>
  <c r="BM379" i="3"/>
  <c r="BX379" i="3"/>
  <c r="CE379" i="3"/>
  <c r="CF379" i="3"/>
  <c r="B380" i="3"/>
  <c r="C380" i="3"/>
  <c r="D380" i="3"/>
  <c r="R380" i="3"/>
  <c r="V380" i="3"/>
  <c r="Z380" i="3"/>
  <c r="AE380" i="3"/>
  <c r="AN380" i="3"/>
  <c r="AT380" i="3"/>
  <c r="AU380" i="3"/>
  <c r="BM380" i="3"/>
  <c r="BX380" i="3"/>
  <c r="CE380" i="3"/>
  <c r="CF380" i="3"/>
  <c r="B381" i="3"/>
  <c r="C381" i="3"/>
  <c r="D381" i="3"/>
  <c r="R381" i="3"/>
  <c r="V381" i="3"/>
  <c r="Z381" i="3"/>
  <c r="AE381" i="3"/>
  <c r="AN381" i="3"/>
  <c r="AT381" i="3"/>
  <c r="AU381" i="3"/>
  <c r="BM381" i="3"/>
  <c r="BX381" i="3"/>
  <c r="CE381" i="3"/>
  <c r="CF381" i="3"/>
  <c r="B382" i="3"/>
  <c r="C382" i="3"/>
  <c r="D382" i="3"/>
  <c r="R382" i="3"/>
  <c r="V382" i="3"/>
  <c r="Z382" i="3"/>
  <c r="AE382" i="3"/>
  <c r="AN382" i="3"/>
  <c r="AT382" i="3"/>
  <c r="AU382" i="3"/>
  <c r="BM382" i="3"/>
  <c r="BX382" i="3"/>
  <c r="CE382" i="3"/>
  <c r="CF382" i="3"/>
  <c r="B383" i="3"/>
  <c r="C383" i="3"/>
  <c r="D383" i="3"/>
  <c r="R383" i="3"/>
  <c r="V383" i="3"/>
  <c r="Z383" i="3"/>
  <c r="AE383" i="3"/>
  <c r="AN383" i="3"/>
  <c r="AT383" i="3"/>
  <c r="AU383" i="3"/>
  <c r="BM383" i="3"/>
  <c r="BX383" i="3"/>
  <c r="CE383" i="3"/>
  <c r="CF383" i="3"/>
  <c r="B384" i="3"/>
  <c r="C384" i="3"/>
  <c r="D384" i="3"/>
  <c r="R384" i="3"/>
  <c r="V384" i="3"/>
  <c r="Z384" i="3"/>
  <c r="AE384" i="3"/>
  <c r="AN384" i="3"/>
  <c r="AT384" i="3"/>
  <c r="AU384" i="3"/>
  <c r="BM384" i="3"/>
  <c r="BX384" i="3"/>
  <c r="CE384" i="3"/>
  <c r="CF384" i="3"/>
  <c r="B385" i="3"/>
  <c r="C385" i="3"/>
  <c r="D385" i="3"/>
  <c r="R385" i="3"/>
  <c r="V385" i="3"/>
  <c r="Z385" i="3"/>
  <c r="AE385" i="3"/>
  <c r="AN385" i="3"/>
  <c r="AT385" i="3"/>
  <c r="AU385" i="3"/>
  <c r="BM385" i="3"/>
  <c r="BX385" i="3"/>
  <c r="CE385" i="3"/>
  <c r="CF385" i="3"/>
  <c r="B386" i="3"/>
  <c r="C386" i="3"/>
  <c r="D386" i="3"/>
  <c r="R386" i="3"/>
  <c r="V386" i="3"/>
  <c r="Z386" i="3"/>
  <c r="AE386" i="3"/>
  <c r="AN386" i="3"/>
  <c r="AT386" i="3"/>
  <c r="AU386" i="3"/>
  <c r="BM386" i="3"/>
  <c r="BX386" i="3"/>
  <c r="CE386" i="3"/>
  <c r="CF386" i="3"/>
  <c r="B387" i="3"/>
  <c r="C387" i="3"/>
  <c r="D387" i="3"/>
  <c r="R387" i="3"/>
  <c r="V387" i="3"/>
  <c r="Z387" i="3"/>
  <c r="AE387" i="3"/>
  <c r="AN387" i="3"/>
  <c r="AT387" i="3"/>
  <c r="AU387" i="3"/>
  <c r="BM387" i="3"/>
  <c r="BX387" i="3"/>
  <c r="CE387" i="3"/>
  <c r="CF387" i="3"/>
  <c r="B388" i="3"/>
  <c r="C388" i="3"/>
  <c r="D388" i="3"/>
  <c r="R388" i="3"/>
  <c r="V388" i="3"/>
  <c r="Z388" i="3"/>
  <c r="AE388" i="3"/>
  <c r="AN388" i="3"/>
  <c r="AT388" i="3"/>
  <c r="AU388" i="3"/>
  <c r="BM388" i="3"/>
  <c r="BX388" i="3"/>
  <c r="CE388" i="3"/>
  <c r="CF388" i="3"/>
  <c r="B389" i="3"/>
  <c r="C389" i="3"/>
  <c r="D389" i="3"/>
  <c r="R389" i="3"/>
  <c r="V389" i="3"/>
  <c r="Z389" i="3"/>
  <c r="AE389" i="3"/>
  <c r="AN389" i="3"/>
  <c r="AT389" i="3"/>
  <c r="AU389" i="3"/>
  <c r="BM389" i="3"/>
  <c r="BX389" i="3"/>
  <c r="CE389" i="3"/>
  <c r="CF389" i="3"/>
  <c r="B390" i="3"/>
  <c r="C390" i="3"/>
  <c r="D390" i="3"/>
  <c r="R390" i="3"/>
  <c r="V390" i="3"/>
  <c r="Z390" i="3"/>
  <c r="AE390" i="3"/>
  <c r="AN390" i="3"/>
  <c r="AT390" i="3"/>
  <c r="AU390" i="3"/>
  <c r="BM390" i="3"/>
  <c r="BX390" i="3"/>
  <c r="CE390" i="3"/>
  <c r="CF390" i="3"/>
  <c r="B391" i="3"/>
  <c r="C391" i="3"/>
  <c r="D391" i="3"/>
  <c r="R391" i="3"/>
  <c r="V391" i="3"/>
  <c r="Z391" i="3"/>
  <c r="AE391" i="3"/>
  <c r="AN391" i="3"/>
  <c r="AT391" i="3"/>
  <c r="AU391" i="3"/>
  <c r="BM391" i="3"/>
  <c r="BX391" i="3"/>
  <c r="CE391" i="3"/>
  <c r="CF391" i="3"/>
  <c r="B392" i="3"/>
  <c r="C392" i="3"/>
  <c r="D392" i="3"/>
  <c r="R392" i="3"/>
  <c r="V392" i="3"/>
  <c r="Z392" i="3"/>
  <c r="AE392" i="3"/>
  <c r="AN392" i="3"/>
  <c r="AT392" i="3"/>
  <c r="AU392" i="3"/>
  <c r="BM392" i="3"/>
  <c r="BX392" i="3"/>
  <c r="CE392" i="3"/>
  <c r="CF392" i="3"/>
  <c r="B393" i="3"/>
  <c r="C393" i="3"/>
  <c r="D393" i="3"/>
  <c r="R393" i="3"/>
  <c r="V393" i="3"/>
  <c r="Z393" i="3"/>
  <c r="AE393" i="3"/>
  <c r="AN393" i="3"/>
  <c r="AT393" i="3"/>
  <c r="AU393" i="3"/>
  <c r="BM393" i="3"/>
  <c r="BX393" i="3"/>
  <c r="CE393" i="3"/>
  <c r="CF393" i="3"/>
  <c r="B394" i="3"/>
  <c r="C394" i="3"/>
  <c r="D394" i="3"/>
  <c r="R394" i="3"/>
  <c r="V394" i="3"/>
  <c r="AG394" i="3" s="1"/>
  <c r="Z394" i="3"/>
  <c r="AE394" i="3"/>
  <c r="AN394" i="3"/>
  <c r="AT394" i="3"/>
  <c r="AU394" i="3"/>
  <c r="BM394" i="3"/>
  <c r="BX394" i="3"/>
  <c r="CA394" i="3"/>
  <c r="CE394" i="3"/>
  <c r="CF394" i="3"/>
  <c r="B395" i="3"/>
  <c r="C395" i="3"/>
  <c r="D395" i="3"/>
  <c r="R395" i="3"/>
  <c r="V395" i="3"/>
  <c r="Z395" i="3"/>
  <c r="AE395" i="3"/>
  <c r="AN395" i="3"/>
  <c r="AT395" i="3"/>
  <c r="AU395" i="3"/>
  <c r="BM395" i="3"/>
  <c r="BX395" i="3"/>
  <c r="BZ395" i="3"/>
  <c r="CB395" i="3" s="1"/>
  <c r="CA395" i="3"/>
  <c r="CE395" i="3"/>
  <c r="CF395" i="3"/>
  <c r="B396" i="3"/>
  <c r="C396" i="3"/>
  <c r="D396" i="3"/>
  <c r="R396" i="3"/>
  <c r="V396" i="3"/>
  <c r="Z396" i="3"/>
  <c r="AE396" i="3"/>
  <c r="AN396" i="3"/>
  <c r="AT396" i="3"/>
  <c r="AU396" i="3"/>
  <c r="BM396" i="3"/>
  <c r="BX396" i="3"/>
  <c r="BZ396" i="3"/>
  <c r="CB396" i="3" s="1"/>
  <c r="CA396" i="3"/>
  <c r="CE396" i="3"/>
  <c r="CF396" i="3"/>
  <c r="B397" i="3"/>
  <c r="C397" i="3"/>
  <c r="D397" i="3"/>
  <c r="R397" i="3"/>
  <c r="V397" i="3"/>
  <c r="Z397" i="3"/>
  <c r="AE397" i="3"/>
  <c r="AN397" i="3"/>
  <c r="AT397" i="3"/>
  <c r="AU397" i="3"/>
  <c r="BM397" i="3"/>
  <c r="BX397" i="3"/>
  <c r="BZ397" i="3"/>
  <c r="CB397" i="3" s="1"/>
  <c r="CA397" i="3"/>
  <c r="CE397" i="3"/>
  <c r="CF397" i="3"/>
  <c r="B398" i="3"/>
  <c r="C398" i="3"/>
  <c r="D398" i="3"/>
  <c r="R398" i="3"/>
  <c r="V398" i="3"/>
  <c r="Z398" i="3"/>
  <c r="AE398" i="3"/>
  <c r="AN398" i="3"/>
  <c r="AT398" i="3"/>
  <c r="AU398" i="3"/>
  <c r="BM398" i="3"/>
  <c r="BX398" i="3"/>
  <c r="BZ398" i="3"/>
  <c r="CB398" i="3" s="1"/>
  <c r="CA398" i="3"/>
  <c r="CE398" i="3"/>
  <c r="CF398" i="3"/>
  <c r="B399" i="3"/>
  <c r="C399" i="3"/>
  <c r="D399" i="3"/>
  <c r="R399" i="3"/>
  <c r="V399" i="3"/>
  <c r="Z399" i="3"/>
  <c r="AE399" i="3"/>
  <c r="AN399" i="3"/>
  <c r="AT399" i="3"/>
  <c r="AU399" i="3"/>
  <c r="BM399" i="3"/>
  <c r="BX399" i="3"/>
  <c r="BZ399" i="3"/>
  <c r="CB399" i="3" s="1"/>
  <c r="CA399" i="3"/>
  <c r="CE399" i="3"/>
  <c r="CF399" i="3"/>
  <c r="B400" i="3"/>
  <c r="C400" i="3"/>
  <c r="D400" i="3"/>
  <c r="R400" i="3"/>
  <c r="V400" i="3"/>
  <c r="Z400" i="3"/>
  <c r="AE400" i="3"/>
  <c r="AN400" i="3"/>
  <c r="AT400" i="3"/>
  <c r="AU400" i="3"/>
  <c r="BM400" i="3"/>
  <c r="BX400" i="3"/>
  <c r="BZ400" i="3"/>
  <c r="CB400" i="3" s="1"/>
  <c r="CA400" i="3"/>
  <c r="CE400" i="3"/>
  <c r="CF400" i="3"/>
  <c r="B401" i="3"/>
  <c r="C401" i="3"/>
  <c r="D401" i="3"/>
  <c r="R401" i="3"/>
  <c r="V401" i="3"/>
  <c r="Z401" i="3"/>
  <c r="AE401" i="3"/>
  <c r="AN401" i="3"/>
  <c r="AT401" i="3"/>
  <c r="AU401" i="3"/>
  <c r="BM401" i="3"/>
  <c r="BX401" i="3"/>
  <c r="BZ401" i="3"/>
  <c r="CB401" i="3" s="1"/>
  <c r="CA401" i="3"/>
  <c r="CE401" i="3"/>
  <c r="CF401" i="3"/>
  <c r="B402" i="3"/>
  <c r="C402" i="3"/>
  <c r="D402" i="3"/>
  <c r="R402" i="3"/>
  <c r="V402" i="3"/>
  <c r="Z402" i="3"/>
  <c r="AE402" i="3"/>
  <c r="AN402" i="3"/>
  <c r="AT402" i="3"/>
  <c r="AU402" i="3"/>
  <c r="BM402" i="3"/>
  <c r="BX402" i="3"/>
  <c r="BZ402" i="3"/>
  <c r="CB402" i="3" s="1"/>
  <c r="CA402" i="3"/>
  <c r="CE402" i="3"/>
  <c r="CF402" i="3"/>
  <c r="B403" i="3"/>
  <c r="C403" i="3"/>
  <c r="D403" i="3"/>
  <c r="R403" i="3"/>
  <c r="V403" i="3"/>
  <c r="Z403" i="3"/>
  <c r="AE403" i="3"/>
  <c r="AN403" i="3"/>
  <c r="AT403" i="3"/>
  <c r="AU403" i="3"/>
  <c r="BM403" i="3"/>
  <c r="BX403" i="3"/>
  <c r="BZ403" i="3"/>
  <c r="CB403" i="3" s="1"/>
  <c r="CA403" i="3"/>
  <c r="CE403" i="3"/>
  <c r="CF403" i="3"/>
  <c r="B404" i="3"/>
  <c r="C404" i="3"/>
  <c r="D404" i="3"/>
  <c r="R404" i="3"/>
  <c r="V404" i="3"/>
  <c r="AG404" i="3" s="1"/>
  <c r="Z404" i="3"/>
  <c r="AE404" i="3"/>
  <c r="AN404" i="3"/>
  <c r="AT404" i="3"/>
  <c r="AU404" i="3"/>
  <c r="BM404" i="3"/>
  <c r="BX404" i="3"/>
  <c r="BZ404" i="3"/>
  <c r="CB404" i="3" s="1"/>
  <c r="CA404" i="3"/>
  <c r="CE404" i="3"/>
  <c r="CF404" i="3"/>
  <c r="B405" i="3"/>
  <c r="C405" i="3"/>
  <c r="D405" i="3"/>
  <c r="R405" i="3"/>
  <c r="V405" i="3"/>
  <c r="Z405" i="3"/>
  <c r="AE405" i="3"/>
  <c r="AN405" i="3"/>
  <c r="AT405" i="3"/>
  <c r="AU405" i="3"/>
  <c r="BM405" i="3"/>
  <c r="BX405" i="3"/>
  <c r="BZ405" i="3"/>
  <c r="CB405" i="3" s="1"/>
  <c r="CA405" i="3"/>
  <c r="CE405" i="3"/>
  <c r="CF405" i="3"/>
  <c r="B406" i="3"/>
  <c r="C406" i="3"/>
  <c r="D406" i="3"/>
  <c r="R406" i="3"/>
  <c r="V406" i="3"/>
  <c r="Z406" i="3"/>
  <c r="AE406" i="3"/>
  <c r="AN406" i="3"/>
  <c r="AT406" i="3"/>
  <c r="AU406" i="3"/>
  <c r="BM406" i="3"/>
  <c r="BX406" i="3"/>
  <c r="BZ406" i="3"/>
  <c r="CB406" i="3" s="1"/>
  <c r="CA406" i="3"/>
  <c r="CE406" i="3"/>
  <c r="CF406" i="3"/>
  <c r="B407" i="3"/>
  <c r="C407" i="3"/>
  <c r="D407" i="3"/>
  <c r="R407" i="3"/>
  <c r="V407" i="3"/>
  <c r="Z407" i="3"/>
  <c r="AE407" i="3"/>
  <c r="AN407" i="3"/>
  <c r="AT407" i="3"/>
  <c r="AU407" i="3"/>
  <c r="BM407" i="3"/>
  <c r="BX407" i="3"/>
  <c r="BZ407" i="3"/>
  <c r="CB407" i="3" s="1"/>
  <c r="CA407" i="3"/>
  <c r="CE407" i="3"/>
  <c r="CF407" i="3"/>
  <c r="B408" i="3"/>
  <c r="C408" i="3"/>
  <c r="D408" i="3"/>
  <c r="R408" i="3"/>
  <c r="V408" i="3"/>
  <c r="Z408" i="3"/>
  <c r="AE408" i="3"/>
  <c r="AN408" i="3"/>
  <c r="AT408" i="3"/>
  <c r="AU408" i="3"/>
  <c r="BM408" i="3"/>
  <c r="BX408" i="3"/>
  <c r="BZ408" i="3"/>
  <c r="CB408" i="3" s="1"/>
  <c r="CA408" i="3"/>
  <c r="CE408" i="3"/>
  <c r="CF408" i="3"/>
  <c r="B409" i="3"/>
  <c r="C409" i="3"/>
  <c r="D409" i="3"/>
  <c r="R409" i="3"/>
  <c r="V409" i="3"/>
  <c r="Z409" i="3"/>
  <c r="AE409" i="3"/>
  <c r="AN409" i="3"/>
  <c r="AT409" i="3"/>
  <c r="AU409" i="3"/>
  <c r="BM409" i="3"/>
  <c r="BX409" i="3"/>
  <c r="BZ409" i="3"/>
  <c r="CB409" i="3" s="1"/>
  <c r="CA409" i="3"/>
  <c r="CE409" i="3"/>
  <c r="CF409" i="3"/>
  <c r="B410" i="3"/>
  <c r="C410" i="3"/>
  <c r="D410" i="3"/>
  <c r="R410" i="3"/>
  <c r="V410" i="3"/>
  <c r="Z410" i="3"/>
  <c r="AE410" i="3"/>
  <c r="AN410" i="3"/>
  <c r="AT410" i="3"/>
  <c r="AU410" i="3"/>
  <c r="BM410" i="3"/>
  <c r="BX410" i="3"/>
  <c r="BZ410" i="3"/>
  <c r="CB410" i="3" s="1"/>
  <c r="CA410" i="3"/>
  <c r="CE410" i="3"/>
  <c r="CF410" i="3"/>
  <c r="B411" i="3"/>
  <c r="C411" i="3"/>
  <c r="D411" i="3"/>
  <c r="R411" i="3"/>
  <c r="V411" i="3"/>
  <c r="AG411" i="3" s="1"/>
  <c r="Z411" i="3"/>
  <c r="AE411" i="3"/>
  <c r="AN411" i="3"/>
  <c r="AT411" i="3"/>
  <c r="AU411" i="3"/>
  <c r="BM411" i="3"/>
  <c r="BX411" i="3"/>
  <c r="BZ411" i="3"/>
  <c r="CB411" i="3" s="1"/>
  <c r="CA411" i="3"/>
  <c r="CE411" i="3"/>
  <c r="CF411" i="3"/>
  <c r="B412" i="3"/>
  <c r="C412" i="3"/>
  <c r="D412" i="3"/>
  <c r="R412" i="3"/>
  <c r="V412" i="3"/>
  <c r="Z412" i="3"/>
  <c r="AE412" i="3"/>
  <c r="AN412" i="3"/>
  <c r="AT412" i="3"/>
  <c r="AU412" i="3"/>
  <c r="BM412" i="3"/>
  <c r="BX412" i="3"/>
  <c r="BZ412" i="3"/>
  <c r="CB412" i="3" s="1"/>
  <c r="CA412" i="3"/>
  <c r="CE412" i="3"/>
  <c r="CF412" i="3"/>
  <c r="B413" i="3"/>
  <c r="C413" i="3"/>
  <c r="D413" i="3"/>
  <c r="R413" i="3"/>
  <c r="V413" i="3"/>
  <c r="Z413" i="3"/>
  <c r="AE413" i="3"/>
  <c r="AN413" i="3"/>
  <c r="AT413" i="3"/>
  <c r="AU413" i="3"/>
  <c r="BM413" i="3"/>
  <c r="BX413" i="3"/>
  <c r="BZ413" i="3"/>
  <c r="CB413" i="3" s="1"/>
  <c r="CA413" i="3"/>
  <c r="CE413" i="3"/>
  <c r="CF413" i="3"/>
  <c r="B414" i="3"/>
  <c r="C414" i="3"/>
  <c r="D414" i="3"/>
  <c r="R414" i="3"/>
  <c r="V414" i="3"/>
  <c r="Z414" i="3"/>
  <c r="AE414" i="3"/>
  <c r="AN414" i="3"/>
  <c r="AT414" i="3"/>
  <c r="AU414" i="3"/>
  <c r="BM414" i="3"/>
  <c r="BX414" i="3"/>
  <c r="BZ414" i="3"/>
  <c r="CB414" i="3" s="1"/>
  <c r="CA414" i="3"/>
  <c r="CE414" i="3"/>
  <c r="CF414" i="3"/>
  <c r="B415" i="3"/>
  <c r="C415" i="3"/>
  <c r="D415" i="3"/>
  <c r="R415" i="3"/>
  <c r="V415" i="3"/>
  <c r="Z415" i="3"/>
  <c r="AE415" i="3"/>
  <c r="AN415" i="3"/>
  <c r="AT415" i="3"/>
  <c r="AU415" i="3"/>
  <c r="BM415" i="3"/>
  <c r="BX415" i="3"/>
  <c r="CE415" i="3"/>
  <c r="CF415" i="3"/>
  <c r="B416" i="3"/>
  <c r="C416" i="3"/>
  <c r="D416" i="3"/>
  <c r="R416" i="3"/>
  <c r="V416" i="3"/>
  <c r="Z416" i="3"/>
  <c r="AE416" i="3"/>
  <c r="AN416" i="3"/>
  <c r="AT416" i="3"/>
  <c r="AU416" i="3"/>
  <c r="BM416" i="3"/>
  <c r="BX416" i="3"/>
  <c r="CE416" i="3"/>
  <c r="CF416" i="3"/>
  <c r="B417" i="3"/>
  <c r="C417" i="3"/>
  <c r="D417" i="3"/>
  <c r="R417" i="3"/>
  <c r="V417" i="3"/>
  <c r="Z417" i="3"/>
  <c r="AE417" i="3"/>
  <c r="AN417" i="3"/>
  <c r="AT417" i="3"/>
  <c r="AU417" i="3"/>
  <c r="BM417" i="3"/>
  <c r="BX417" i="3"/>
  <c r="CE417" i="3"/>
  <c r="CF417" i="3"/>
  <c r="B418" i="3"/>
  <c r="C418" i="3"/>
  <c r="D418" i="3"/>
  <c r="R418" i="3"/>
  <c r="V418" i="3"/>
  <c r="Z418" i="3"/>
  <c r="AE418" i="3"/>
  <c r="AN418" i="3"/>
  <c r="AT418" i="3"/>
  <c r="AU418" i="3"/>
  <c r="BM418" i="3"/>
  <c r="BX418" i="3"/>
  <c r="CE418" i="3"/>
  <c r="CF418" i="3"/>
  <c r="B419" i="3"/>
  <c r="C419" i="3"/>
  <c r="D419" i="3"/>
  <c r="R419" i="3"/>
  <c r="V419" i="3"/>
  <c r="Z419" i="3"/>
  <c r="AE419" i="3"/>
  <c r="AN419" i="3"/>
  <c r="AT419" i="3"/>
  <c r="AU419" i="3"/>
  <c r="BM419" i="3"/>
  <c r="BX419" i="3"/>
  <c r="CE419" i="3"/>
  <c r="CF419" i="3"/>
  <c r="B420" i="3"/>
  <c r="C420" i="3"/>
  <c r="D420" i="3"/>
  <c r="R420" i="3"/>
  <c r="V420" i="3"/>
  <c r="Z420" i="3"/>
  <c r="AE420" i="3"/>
  <c r="AN420" i="3"/>
  <c r="AT420" i="3"/>
  <c r="AU420" i="3"/>
  <c r="BM420" i="3"/>
  <c r="BX420" i="3"/>
  <c r="CE420" i="3"/>
  <c r="CF420" i="3"/>
  <c r="B421" i="3"/>
  <c r="C421" i="3"/>
  <c r="D421" i="3"/>
  <c r="R421" i="3"/>
  <c r="V421" i="3"/>
  <c r="Z421" i="3"/>
  <c r="AE421" i="3"/>
  <c r="AN421" i="3"/>
  <c r="AT421" i="3"/>
  <c r="AU421" i="3"/>
  <c r="BM421" i="3"/>
  <c r="BX421" i="3"/>
  <c r="CE421" i="3"/>
  <c r="CF421" i="3"/>
  <c r="B422" i="3"/>
  <c r="C422" i="3"/>
  <c r="D422" i="3"/>
  <c r="R422" i="3"/>
  <c r="V422" i="3"/>
  <c r="Z422" i="3"/>
  <c r="AE422" i="3"/>
  <c r="AG422" i="3"/>
  <c r="AN422" i="3"/>
  <c r="AT422" i="3"/>
  <c r="AU422" i="3"/>
  <c r="BM422" i="3"/>
  <c r="BX422" i="3"/>
  <c r="BZ422" i="3"/>
  <c r="CB422" i="3" s="1"/>
  <c r="CA422" i="3"/>
  <c r="CE422" i="3"/>
  <c r="CF422" i="3"/>
  <c r="B423" i="3"/>
  <c r="C423" i="3"/>
  <c r="D423" i="3"/>
  <c r="R423" i="3"/>
  <c r="V423" i="3"/>
  <c r="Z423" i="3"/>
  <c r="AE423" i="3"/>
  <c r="AN423" i="3"/>
  <c r="AT423" i="3"/>
  <c r="AU423" i="3"/>
  <c r="BM423" i="3"/>
  <c r="BX423" i="3"/>
  <c r="BZ423" i="3"/>
  <c r="CB423" i="3" s="1"/>
  <c r="CA423" i="3"/>
  <c r="CE423" i="3"/>
  <c r="CF423" i="3"/>
  <c r="B424" i="3"/>
  <c r="C424" i="3"/>
  <c r="D424" i="3"/>
  <c r="R424" i="3"/>
  <c r="V424" i="3"/>
  <c r="Z424" i="3"/>
  <c r="AE424" i="3"/>
  <c r="AN424" i="3"/>
  <c r="AT424" i="3"/>
  <c r="AU424" i="3"/>
  <c r="BM424" i="3"/>
  <c r="BX424" i="3"/>
  <c r="BZ424" i="3"/>
  <c r="CB424" i="3" s="1"/>
  <c r="CA424" i="3"/>
  <c r="CE424" i="3"/>
  <c r="CF424" i="3"/>
  <c r="B425" i="3"/>
  <c r="C425" i="3"/>
  <c r="D425" i="3"/>
  <c r="R425" i="3"/>
  <c r="V425" i="3"/>
  <c r="Z425" i="3"/>
  <c r="AE425" i="3"/>
  <c r="AN425" i="3"/>
  <c r="AT425" i="3"/>
  <c r="AU425" i="3"/>
  <c r="BM425" i="3"/>
  <c r="BX425" i="3"/>
  <c r="BZ425" i="3"/>
  <c r="CB425" i="3" s="1"/>
  <c r="CA425" i="3"/>
  <c r="CE425" i="3"/>
  <c r="CF425" i="3"/>
  <c r="B426" i="3"/>
  <c r="C426" i="3"/>
  <c r="D426" i="3"/>
  <c r="R426" i="3"/>
  <c r="V426" i="3"/>
  <c r="Z426" i="3"/>
  <c r="AE426" i="3"/>
  <c r="AN426" i="3"/>
  <c r="AT426" i="3"/>
  <c r="AU426" i="3"/>
  <c r="BM426" i="3"/>
  <c r="BX426" i="3"/>
  <c r="BZ426" i="3"/>
  <c r="CB426" i="3" s="1"/>
  <c r="CA426" i="3"/>
  <c r="CE426" i="3"/>
  <c r="CF426" i="3"/>
  <c r="B427" i="3"/>
  <c r="C427" i="3"/>
  <c r="D427" i="3"/>
  <c r="R427" i="3"/>
  <c r="V427" i="3"/>
  <c r="Z427" i="3"/>
  <c r="AE427" i="3"/>
  <c r="AN427" i="3"/>
  <c r="AT427" i="3"/>
  <c r="AU427" i="3"/>
  <c r="BM427" i="3"/>
  <c r="BX427" i="3"/>
  <c r="BZ427" i="3"/>
  <c r="CB427" i="3" s="1"/>
  <c r="CA427" i="3"/>
  <c r="CE427" i="3"/>
  <c r="CF427" i="3"/>
  <c r="B428" i="3"/>
  <c r="C428" i="3"/>
  <c r="D428" i="3"/>
  <c r="R428" i="3"/>
  <c r="V428" i="3"/>
  <c r="Z428" i="3"/>
  <c r="AE428" i="3"/>
  <c r="AN428" i="3"/>
  <c r="AT428" i="3"/>
  <c r="AU428" i="3"/>
  <c r="BM428" i="3"/>
  <c r="BX428" i="3"/>
  <c r="BZ428" i="3"/>
  <c r="CB428" i="3" s="1"/>
  <c r="CA428" i="3"/>
  <c r="CE428" i="3"/>
  <c r="CF428" i="3"/>
  <c r="B429" i="3"/>
  <c r="C429" i="3"/>
  <c r="D429" i="3"/>
  <c r="R429" i="3"/>
  <c r="V429" i="3"/>
  <c r="AG429" i="3" s="1"/>
  <c r="Z429" i="3"/>
  <c r="AE429" i="3"/>
  <c r="AN429" i="3"/>
  <c r="AT429" i="3"/>
  <c r="AU429" i="3"/>
  <c r="BM429" i="3"/>
  <c r="BX429" i="3"/>
  <c r="BZ429" i="3"/>
  <c r="CB429" i="3" s="1"/>
  <c r="CA429" i="3"/>
  <c r="CE429" i="3"/>
  <c r="CF429" i="3"/>
  <c r="B430" i="3"/>
  <c r="C430" i="3"/>
  <c r="D430" i="3"/>
  <c r="R430" i="3"/>
  <c r="V430" i="3"/>
  <c r="Z430" i="3"/>
  <c r="AE430" i="3"/>
  <c r="AN430" i="3"/>
  <c r="AT430" i="3"/>
  <c r="AU430" i="3"/>
  <c r="BM430" i="3"/>
  <c r="BX430" i="3"/>
  <c r="BZ430" i="3"/>
  <c r="CB430" i="3" s="1"/>
  <c r="CA430" i="3"/>
  <c r="CE430" i="3"/>
  <c r="CF430" i="3"/>
  <c r="B431" i="3"/>
  <c r="C431" i="3"/>
  <c r="D431" i="3"/>
  <c r="R431" i="3"/>
  <c r="V431" i="3"/>
  <c r="Z431" i="3"/>
  <c r="AE431" i="3"/>
  <c r="AN431" i="3"/>
  <c r="AT431" i="3"/>
  <c r="AU431" i="3"/>
  <c r="BM431" i="3"/>
  <c r="BX431" i="3"/>
  <c r="BZ431" i="3"/>
  <c r="CB431" i="3" s="1"/>
  <c r="CA431" i="3"/>
  <c r="CE431" i="3"/>
  <c r="CF431" i="3"/>
  <c r="B432" i="3"/>
  <c r="C432" i="3"/>
  <c r="D432" i="3"/>
  <c r="R432" i="3"/>
  <c r="V432" i="3"/>
  <c r="Z432" i="3"/>
  <c r="AE432" i="3"/>
  <c r="AN432" i="3"/>
  <c r="AT432" i="3"/>
  <c r="AU432" i="3"/>
  <c r="BM432" i="3"/>
  <c r="BX432" i="3"/>
  <c r="BZ432" i="3"/>
  <c r="CB432" i="3" s="1"/>
  <c r="CA432" i="3"/>
  <c r="CE432" i="3"/>
  <c r="CF432" i="3"/>
  <c r="B433" i="3"/>
  <c r="C433" i="3"/>
  <c r="D433" i="3"/>
  <c r="R433" i="3"/>
  <c r="V433" i="3"/>
  <c r="Z433" i="3"/>
  <c r="AE433" i="3"/>
  <c r="AN433" i="3"/>
  <c r="AT433" i="3"/>
  <c r="AU433" i="3"/>
  <c r="BM433" i="3"/>
  <c r="BX433" i="3"/>
  <c r="BZ433" i="3"/>
  <c r="CB433" i="3" s="1"/>
  <c r="CA433" i="3"/>
  <c r="CE433" i="3"/>
  <c r="CF433" i="3"/>
  <c r="B434" i="3"/>
  <c r="C434" i="3"/>
  <c r="D434" i="3"/>
  <c r="R434" i="3"/>
  <c r="V434" i="3"/>
  <c r="Z434" i="3"/>
  <c r="AE434" i="3"/>
  <c r="AN434" i="3"/>
  <c r="AT434" i="3"/>
  <c r="AU434" i="3"/>
  <c r="BM434" i="3"/>
  <c r="BX434" i="3"/>
  <c r="BZ434" i="3"/>
  <c r="CB434" i="3" s="1"/>
  <c r="CA434" i="3"/>
  <c r="CE434" i="3"/>
  <c r="CF434" i="3"/>
  <c r="B435" i="3"/>
  <c r="C435" i="3"/>
  <c r="D435" i="3"/>
  <c r="R435" i="3"/>
  <c r="V435" i="3"/>
  <c r="Z435" i="3"/>
  <c r="AE435" i="3"/>
  <c r="AN435" i="3"/>
  <c r="AT435" i="3"/>
  <c r="AU435" i="3"/>
  <c r="BM435" i="3"/>
  <c r="BX435" i="3"/>
  <c r="BZ435" i="3"/>
  <c r="CB435" i="3" s="1"/>
  <c r="CA435" i="3"/>
  <c r="CE435" i="3"/>
  <c r="CF435" i="3"/>
  <c r="B436" i="3"/>
  <c r="C436" i="3"/>
  <c r="D436" i="3"/>
  <c r="R436" i="3"/>
  <c r="V436" i="3"/>
  <c r="Z436" i="3"/>
  <c r="AE436" i="3"/>
  <c r="AN436" i="3"/>
  <c r="AT436" i="3"/>
  <c r="AU436" i="3"/>
  <c r="BM436" i="3"/>
  <c r="BX436" i="3"/>
  <c r="BZ436" i="3"/>
  <c r="CB436" i="3" s="1"/>
  <c r="CA436" i="3"/>
  <c r="CE436" i="3"/>
  <c r="CF436" i="3"/>
  <c r="B437" i="3"/>
  <c r="C437" i="3"/>
  <c r="D437" i="3"/>
  <c r="R437" i="3"/>
  <c r="V437" i="3"/>
  <c r="Z437" i="3"/>
  <c r="AE437" i="3"/>
  <c r="AN437" i="3"/>
  <c r="AT437" i="3"/>
  <c r="AU437" i="3"/>
  <c r="BM437" i="3"/>
  <c r="BX437" i="3"/>
  <c r="BZ437" i="3"/>
  <c r="CB437" i="3" s="1"/>
  <c r="CA437" i="3"/>
  <c r="CE437" i="3"/>
  <c r="CF437" i="3"/>
  <c r="B438" i="3"/>
  <c r="C438" i="3"/>
  <c r="D438" i="3"/>
  <c r="R438" i="3"/>
  <c r="V438" i="3"/>
  <c r="Z438" i="3"/>
  <c r="AE438" i="3"/>
  <c r="AN438" i="3"/>
  <c r="AT438" i="3"/>
  <c r="AU438" i="3"/>
  <c r="BM438" i="3"/>
  <c r="BX438" i="3"/>
  <c r="BZ438" i="3"/>
  <c r="CB438" i="3" s="1"/>
  <c r="CA438" i="3"/>
  <c r="CE438" i="3"/>
  <c r="CF438" i="3"/>
  <c r="B439" i="3"/>
  <c r="C439" i="3"/>
  <c r="D439" i="3"/>
  <c r="R439" i="3"/>
  <c r="V439" i="3"/>
  <c r="Z439" i="3"/>
  <c r="AE439" i="3"/>
  <c r="AN439" i="3"/>
  <c r="AT439" i="3"/>
  <c r="AU439" i="3"/>
  <c r="BM439" i="3"/>
  <c r="BX439" i="3"/>
  <c r="BZ439" i="3"/>
  <c r="CB439" i="3" s="1"/>
  <c r="CA439" i="3"/>
  <c r="CE439" i="3"/>
  <c r="CF439" i="3"/>
  <c r="B440" i="3"/>
  <c r="C440" i="3"/>
  <c r="D440" i="3"/>
  <c r="R440" i="3"/>
  <c r="V440" i="3"/>
  <c r="Z440" i="3"/>
  <c r="AE440" i="3"/>
  <c r="AN440" i="3"/>
  <c r="AT440" i="3"/>
  <c r="AU440" i="3"/>
  <c r="BM440" i="3"/>
  <c r="BX440" i="3"/>
  <c r="BZ440" i="3"/>
  <c r="CB440" i="3" s="1"/>
  <c r="CA440" i="3"/>
  <c r="CE440" i="3"/>
  <c r="CF440" i="3"/>
  <c r="B441" i="3"/>
  <c r="C441" i="3"/>
  <c r="D441" i="3"/>
  <c r="R441" i="3"/>
  <c r="V441" i="3"/>
  <c r="Z441" i="3"/>
  <c r="AE441" i="3"/>
  <c r="AN441" i="3"/>
  <c r="AT441" i="3"/>
  <c r="AU441" i="3"/>
  <c r="BM441" i="3"/>
  <c r="BX441" i="3"/>
  <c r="BZ441" i="3"/>
  <c r="CB441" i="3" s="1"/>
  <c r="CA441" i="3"/>
  <c r="CE441" i="3"/>
  <c r="CF441" i="3"/>
  <c r="B442" i="3"/>
  <c r="C442" i="3"/>
  <c r="D442" i="3"/>
  <c r="R442" i="3"/>
  <c r="V442" i="3"/>
  <c r="Z442" i="3"/>
  <c r="AE442" i="3"/>
  <c r="AN442" i="3"/>
  <c r="AT442" i="3"/>
  <c r="AU442" i="3"/>
  <c r="BM442" i="3"/>
  <c r="BX442" i="3"/>
  <c r="BZ442" i="3"/>
  <c r="CB442" i="3" s="1"/>
  <c r="CA442" i="3"/>
  <c r="CE442" i="3"/>
  <c r="CF442" i="3"/>
  <c r="B443" i="3"/>
  <c r="C443" i="3"/>
  <c r="D443" i="3"/>
  <c r="R443" i="3"/>
  <c r="V443" i="3"/>
  <c r="Z443" i="3"/>
  <c r="AE443" i="3"/>
  <c r="AN443" i="3"/>
  <c r="AT443" i="3"/>
  <c r="AU443" i="3"/>
  <c r="BM443" i="3"/>
  <c r="BX443" i="3"/>
  <c r="BZ443" i="3"/>
  <c r="CB443" i="3" s="1"/>
  <c r="CA443" i="3"/>
  <c r="CE443" i="3"/>
  <c r="CF443" i="3"/>
  <c r="B444" i="3"/>
  <c r="C444" i="3"/>
  <c r="D444" i="3"/>
  <c r="R444" i="3"/>
  <c r="V444" i="3"/>
  <c r="Z444" i="3"/>
  <c r="AE444" i="3"/>
  <c r="AN444" i="3"/>
  <c r="AT444" i="3"/>
  <c r="AU444" i="3"/>
  <c r="BM444" i="3"/>
  <c r="BX444" i="3"/>
  <c r="BZ444" i="3"/>
  <c r="CB444" i="3" s="1"/>
  <c r="CA444" i="3"/>
  <c r="CE444" i="3"/>
  <c r="CF444" i="3"/>
  <c r="B445" i="3"/>
  <c r="C445" i="3"/>
  <c r="D445" i="3"/>
  <c r="R445" i="3"/>
  <c r="V445" i="3"/>
  <c r="Z445" i="3"/>
  <c r="AE445" i="3"/>
  <c r="AN445" i="3"/>
  <c r="AT445" i="3"/>
  <c r="AU445" i="3"/>
  <c r="BM445" i="3"/>
  <c r="BX445" i="3"/>
  <c r="BZ445" i="3"/>
  <c r="CB445" i="3" s="1"/>
  <c r="CA445" i="3"/>
  <c r="CE445" i="3"/>
  <c r="CF445" i="3"/>
  <c r="B446" i="3"/>
  <c r="C446" i="3"/>
  <c r="D446" i="3"/>
  <c r="R446" i="3"/>
  <c r="V446" i="3"/>
  <c r="Z446" i="3"/>
  <c r="AE446" i="3"/>
  <c r="AN446" i="3"/>
  <c r="AT446" i="3"/>
  <c r="AU446" i="3"/>
  <c r="BM446" i="3"/>
  <c r="BX446" i="3"/>
  <c r="BZ446" i="3"/>
  <c r="CB446" i="3" s="1"/>
  <c r="CA446" i="3"/>
  <c r="CE446" i="3"/>
  <c r="CF446" i="3"/>
  <c r="B447" i="3"/>
  <c r="C447" i="3"/>
  <c r="D447" i="3"/>
  <c r="R447" i="3"/>
  <c r="V447" i="3"/>
  <c r="Z447" i="3"/>
  <c r="AE447" i="3"/>
  <c r="AN447" i="3"/>
  <c r="AT447" i="3"/>
  <c r="AU447" i="3"/>
  <c r="BM447" i="3"/>
  <c r="BX447" i="3"/>
  <c r="BZ447" i="3"/>
  <c r="CB447" i="3" s="1"/>
  <c r="CA447" i="3"/>
  <c r="CE447" i="3"/>
  <c r="CF447" i="3"/>
  <c r="B448" i="3"/>
  <c r="C448" i="3"/>
  <c r="D448" i="3"/>
  <c r="R448" i="3"/>
  <c r="V448" i="3"/>
  <c r="Z448" i="3"/>
  <c r="AE448" i="3"/>
  <c r="AN448" i="3"/>
  <c r="AT448" i="3"/>
  <c r="AU448" i="3"/>
  <c r="BM448" i="3"/>
  <c r="BX448" i="3"/>
  <c r="BZ448" i="3"/>
  <c r="CB448" i="3" s="1"/>
  <c r="CA448" i="3"/>
  <c r="CE448" i="3"/>
  <c r="CF448" i="3"/>
  <c r="B449" i="3"/>
  <c r="C449" i="3"/>
  <c r="D449" i="3"/>
  <c r="R449" i="3"/>
  <c r="V449" i="3"/>
  <c r="Z449" i="3"/>
  <c r="AE449" i="3"/>
  <c r="AN449" i="3"/>
  <c r="AT449" i="3"/>
  <c r="AU449" i="3"/>
  <c r="BM449" i="3"/>
  <c r="BX449" i="3"/>
  <c r="BZ449" i="3"/>
  <c r="CB449" i="3" s="1"/>
  <c r="CA449" i="3"/>
  <c r="CE449" i="3"/>
  <c r="CF449" i="3"/>
  <c r="B450" i="3"/>
  <c r="C450" i="3"/>
  <c r="D450" i="3"/>
  <c r="R450" i="3"/>
  <c r="V450" i="3"/>
  <c r="Z450" i="3"/>
  <c r="AE450" i="3"/>
  <c r="AN450" i="3"/>
  <c r="AT450" i="3"/>
  <c r="AU450" i="3"/>
  <c r="BM450" i="3"/>
  <c r="BX450" i="3"/>
  <c r="BZ450" i="3"/>
  <c r="CB450" i="3" s="1"/>
  <c r="CA450" i="3"/>
  <c r="CE450" i="3"/>
  <c r="CF450" i="3"/>
  <c r="B451" i="3"/>
  <c r="C451" i="3"/>
  <c r="D451" i="3"/>
  <c r="R451" i="3"/>
  <c r="V451" i="3"/>
  <c r="Z451" i="3"/>
  <c r="AE451" i="3"/>
  <c r="AN451" i="3"/>
  <c r="AT451" i="3"/>
  <c r="AU451" i="3"/>
  <c r="BM451" i="3"/>
  <c r="BX451" i="3"/>
  <c r="BZ451" i="3"/>
  <c r="CB451" i="3" s="1"/>
  <c r="CA451" i="3"/>
  <c r="CE451" i="3"/>
  <c r="CF451" i="3"/>
  <c r="B452" i="3"/>
  <c r="C452" i="3"/>
  <c r="D452" i="3"/>
  <c r="R452" i="3"/>
  <c r="V452" i="3"/>
  <c r="Z452" i="3"/>
  <c r="AE452" i="3"/>
  <c r="AN452" i="3"/>
  <c r="AT452" i="3"/>
  <c r="AU452" i="3"/>
  <c r="BM452" i="3"/>
  <c r="BX452" i="3"/>
  <c r="BZ452" i="3"/>
  <c r="CB452" i="3" s="1"/>
  <c r="CA452" i="3"/>
  <c r="CE452" i="3"/>
  <c r="CF452" i="3"/>
  <c r="B453" i="3"/>
  <c r="C453" i="3"/>
  <c r="D453" i="3"/>
  <c r="R453" i="3"/>
  <c r="V453" i="3"/>
  <c r="Z453" i="3"/>
  <c r="AE453" i="3"/>
  <c r="AN453" i="3"/>
  <c r="AT453" i="3"/>
  <c r="AU453" i="3"/>
  <c r="BM453" i="3"/>
  <c r="BX453" i="3"/>
  <c r="BZ453" i="3"/>
  <c r="CB453" i="3" s="1"/>
  <c r="CA453" i="3"/>
  <c r="CE453" i="3"/>
  <c r="CF453" i="3"/>
  <c r="B454" i="3"/>
  <c r="C454" i="3"/>
  <c r="D454" i="3"/>
  <c r="R454" i="3"/>
  <c r="V454" i="3"/>
  <c r="Z454" i="3"/>
  <c r="AE454" i="3"/>
  <c r="AN454" i="3"/>
  <c r="AT454" i="3"/>
  <c r="AU454" i="3"/>
  <c r="BM454" i="3"/>
  <c r="BX454" i="3"/>
  <c r="BZ454" i="3"/>
  <c r="CB454" i="3" s="1"/>
  <c r="CA454" i="3"/>
  <c r="CE454" i="3"/>
  <c r="CF454" i="3"/>
  <c r="B455" i="3"/>
  <c r="C455" i="3"/>
  <c r="D455" i="3"/>
  <c r="R455" i="3"/>
  <c r="V455" i="3"/>
  <c r="Z455" i="3"/>
  <c r="AE455" i="3"/>
  <c r="AN455" i="3"/>
  <c r="AT455" i="3"/>
  <c r="AU455" i="3"/>
  <c r="BM455" i="3"/>
  <c r="BX455" i="3"/>
  <c r="BZ455" i="3"/>
  <c r="CB455" i="3" s="1"/>
  <c r="CA455" i="3"/>
  <c r="CE455" i="3"/>
  <c r="CF455" i="3"/>
  <c r="B456" i="3"/>
  <c r="C456" i="3"/>
  <c r="D456" i="3"/>
  <c r="R456" i="3"/>
  <c r="V456" i="3"/>
  <c r="Z456" i="3"/>
  <c r="AE456" i="3"/>
  <c r="AN456" i="3"/>
  <c r="AT456" i="3"/>
  <c r="AU456" i="3"/>
  <c r="BM456" i="3"/>
  <c r="BX456" i="3"/>
  <c r="BZ456" i="3"/>
  <c r="CB456" i="3" s="1"/>
  <c r="CA456" i="3"/>
  <c r="CE456" i="3"/>
  <c r="CF456" i="3"/>
  <c r="B457" i="3"/>
  <c r="C457" i="3"/>
  <c r="D457" i="3"/>
  <c r="R457" i="3"/>
  <c r="V457" i="3"/>
  <c r="Z457" i="3"/>
  <c r="AE457" i="3"/>
  <c r="AN457" i="3"/>
  <c r="AT457" i="3"/>
  <c r="AU457" i="3"/>
  <c r="BM457" i="3"/>
  <c r="BX457" i="3"/>
  <c r="BZ457" i="3"/>
  <c r="CB457" i="3" s="1"/>
  <c r="CA457" i="3"/>
  <c r="CE457" i="3"/>
  <c r="CF457" i="3"/>
  <c r="B458" i="3"/>
  <c r="C458" i="3"/>
  <c r="D458" i="3"/>
  <c r="R458" i="3"/>
  <c r="V458" i="3"/>
  <c r="Z458" i="3"/>
  <c r="AE458" i="3"/>
  <c r="AN458" i="3"/>
  <c r="AT458" i="3"/>
  <c r="AU458" i="3"/>
  <c r="BM458" i="3"/>
  <c r="BX458" i="3"/>
  <c r="BZ458" i="3"/>
  <c r="CB458" i="3" s="1"/>
  <c r="CA458" i="3"/>
  <c r="CE458" i="3"/>
  <c r="CF458" i="3"/>
  <c r="B459" i="3"/>
  <c r="C459" i="3"/>
  <c r="D459" i="3"/>
  <c r="R459" i="3"/>
  <c r="V459" i="3"/>
  <c r="Z459" i="3"/>
  <c r="AE459" i="3"/>
  <c r="AN459" i="3"/>
  <c r="AT459" i="3"/>
  <c r="AU459" i="3"/>
  <c r="BM459" i="3"/>
  <c r="BX459" i="3"/>
  <c r="BZ459" i="3"/>
  <c r="CB459" i="3" s="1"/>
  <c r="CA459" i="3"/>
  <c r="CE459" i="3"/>
  <c r="CF459" i="3"/>
  <c r="B460" i="3"/>
  <c r="C460" i="3"/>
  <c r="D460" i="3"/>
  <c r="R460" i="3"/>
  <c r="V460" i="3"/>
  <c r="Z460" i="3"/>
  <c r="AE460" i="3"/>
  <c r="AN460" i="3"/>
  <c r="AT460" i="3"/>
  <c r="AU460" i="3"/>
  <c r="BM460" i="3"/>
  <c r="BX460" i="3"/>
  <c r="BZ460" i="3"/>
  <c r="CB460" i="3" s="1"/>
  <c r="CA460" i="3"/>
  <c r="CE460" i="3"/>
  <c r="CF460" i="3"/>
  <c r="B461" i="3"/>
  <c r="C461" i="3"/>
  <c r="D461" i="3"/>
  <c r="R461" i="3"/>
  <c r="V461" i="3"/>
  <c r="Z461" i="3"/>
  <c r="AE461" i="3"/>
  <c r="AN461" i="3"/>
  <c r="AT461" i="3"/>
  <c r="AU461" i="3"/>
  <c r="BM461" i="3"/>
  <c r="BX461" i="3"/>
  <c r="BZ461" i="3"/>
  <c r="CB461" i="3" s="1"/>
  <c r="CA461" i="3"/>
  <c r="CE461" i="3"/>
  <c r="CF461" i="3"/>
  <c r="B462" i="3"/>
  <c r="C462" i="3"/>
  <c r="D462" i="3"/>
  <c r="R462" i="3"/>
  <c r="V462" i="3"/>
  <c r="Z462" i="3"/>
  <c r="AE462" i="3"/>
  <c r="AN462" i="3"/>
  <c r="AT462" i="3"/>
  <c r="AU462" i="3"/>
  <c r="BM462" i="3"/>
  <c r="BX462" i="3"/>
  <c r="BZ462" i="3"/>
  <c r="CB462" i="3" s="1"/>
  <c r="CA462" i="3"/>
  <c r="CE462" i="3"/>
  <c r="CF462" i="3"/>
  <c r="R463" i="3"/>
  <c r="V463" i="3"/>
  <c r="Z463" i="3"/>
  <c r="AE463" i="3"/>
  <c r="AT463" i="3"/>
  <c r="AU463" i="3"/>
  <c r="BX463" i="3"/>
  <c r="BZ463" i="3"/>
  <c r="CB463" i="3" s="1"/>
  <c r="CA463" i="3"/>
  <c r="CE463" i="3"/>
  <c r="CF463" i="3"/>
  <c r="R464" i="3"/>
  <c r="V464" i="3"/>
  <c r="Z464" i="3"/>
  <c r="AE464" i="3"/>
  <c r="AT464" i="3"/>
  <c r="AU464" i="3"/>
  <c r="BX464" i="3"/>
  <c r="BZ464" i="3"/>
  <c r="CB464" i="3" s="1"/>
  <c r="CA464" i="3"/>
  <c r="CE464" i="3"/>
  <c r="CF464" i="3"/>
  <c r="R465" i="3"/>
  <c r="V465" i="3"/>
  <c r="Z465" i="3"/>
  <c r="AE465" i="3"/>
  <c r="AT465" i="3"/>
  <c r="AU465" i="3"/>
  <c r="BX465" i="3"/>
  <c r="BZ465" i="3"/>
  <c r="CB465" i="3" s="1"/>
  <c r="CA465" i="3"/>
  <c r="CE465" i="3"/>
  <c r="CF465" i="3"/>
  <c r="R466" i="3"/>
  <c r="V466" i="3"/>
  <c r="Z466" i="3"/>
  <c r="AE466" i="3"/>
  <c r="AT466" i="3"/>
  <c r="AU466" i="3"/>
  <c r="BX466" i="3"/>
  <c r="BZ466" i="3"/>
  <c r="CB466" i="3" s="1"/>
  <c r="CA466" i="3"/>
  <c r="CE466" i="3"/>
  <c r="CF466" i="3"/>
  <c r="R467" i="3"/>
  <c r="V467" i="3"/>
  <c r="Z467" i="3"/>
  <c r="AE467" i="3"/>
  <c r="AT467" i="3"/>
  <c r="AU467" i="3"/>
  <c r="BX467" i="3"/>
  <c r="BZ467" i="3"/>
  <c r="CB467" i="3" s="1"/>
  <c r="CA467" i="3"/>
  <c r="CE467" i="3"/>
  <c r="CF467" i="3"/>
  <c r="R468" i="3"/>
  <c r="V468" i="3"/>
  <c r="Z468" i="3"/>
  <c r="AE468" i="3"/>
  <c r="AT468" i="3"/>
  <c r="AU468" i="3"/>
  <c r="BX468" i="3"/>
  <c r="BZ468" i="3"/>
  <c r="CB468" i="3" s="1"/>
  <c r="CA468" i="3"/>
  <c r="CE468" i="3"/>
  <c r="CF468" i="3"/>
  <c r="R469" i="3"/>
  <c r="V469" i="3"/>
  <c r="Z469" i="3"/>
  <c r="AE469" i="3"/>
  <c r="AT469" i="3"/>
  <c r="AU469" i="3"/>
  <c r="BX469" i="3"/>
  <c r="CE469" i="3"/>
  <c r="CF469" i="3"/>
  <c r="R470" i="3"/>
  <c r="V470" i="3"/>
  <c r="Z470" i="3"/>
  <c r="AE470" i="3"/>
  <c r="AT470" i="3"/>
  <c r="AU470" i="3"/>
  <c r="BX470" i="3"/>
  <c r="BZ470" i="3"/>
  <c r="CB470" i="3" s="1"/>
  <c r="CA470" i="3"/>
  <c r="CE470" i="3"/>
  <c r="CF470" i="3"/>
  <c r="R471" i="3"/>
  <c r="V471" i="3"/>
  <c r="Z471" i="3"/>
  <c r="AE471" i="3"/>
  <c r="AT471" i="3"/>
  <c r="AU471" i="3"/>
  <c r="BX471" i="3"/>
  <c r="BZ471" i="3"/>
  <c r="CB471" i="3" s="1"/>
  <c r="CA471" i="3"/>
  <c r="CE471" i="3"/>
  <c r="CF471" i="3"/>
  <c r="R472" i="3"/>
  <c r="V472" i="3"/>
  <c r="Z472" i="3"/>
  <c r="AE472" i="3"/>
  <c r="AT472" i="3"/>
  <c r="AU472" i="3"/>
  <c r="BX472" i="3"/>
  <c r="BZ472" i="3"/>
  <c r="CB472" i="3" s="1"/>
  <c r="CA472" i="3"/>
  <c r="CE472" i="3"/>
  <c r="CF472" i="3"/>
  <c r="R473" i="3"/>
  <c r="V473" i="3"/>
  <c r="Z473" i="3"/>
  <c r="AE473" i="3"/>
  <c r="AT473" i="3"/>
  <c r="AU473" i="3"/>
  <c r="BX473" i="3"/>
  <c r="BZ473" i="3"/>
  <c r="CB473" i="3" s="1"/>
  <c r="CA473" i="3"/>
  <c r="CE473" i="3"/>
  <c r="CF473" i="3"/>
  <c r="R474" i="3"/>
  <c r="V474" i="3"/>
  <c r="Z474" i="3"/>
  <c r="AE474" i="3"/>
  <c r="AT474" i="3"/>
  <c r="AU474" i="3"/>
  <c r="BX474" i="3"/>
  <c r="BZ474" i="3"/>
  <c r="CB474" i="3" s="1"/>
  <c r="CA474" i="3"/>
  <c r="CE474" i="3"/>
  <c r="CF474" i="3"/>
  <c r="R475" i="3"/>
  <c r="V475" i="3"/>
  <c r="Z475" i="3"/>
  <c r="AE475" i="3"/>
  <c r="AT475" i="3"/>
  <c r="AU475" i="3"/>
  <c r="BX475" i="3"/>
  <c r="BZ475" i="3"/>
  <c r="CB475" i="3" s="1"/>
  <c r="CA475" i="3"/>
  <c r="CE475" i="3"/>
  <c r="CF475" i="3"/>
  <c r="R476" i="3"/>
  <c r="V476" i="3"/>
  <c r="Z476" i="3"/>
  <c r="AE476" i="3"/>
  <c r="AT476" i="3"/>
  <c r="AU476" i="3"/>
  <c r="BX476" i="3"/>
  <c r="BZ476" i="3"/>
  <c r="CB476" i="3" s="1"/>
  <c r="CA476" i="3"/>
  <c r="CE476" i="3"/>
  <c r="CF476" i="3"/>
  <c r="R477" i="3"/>
  <c r="V477" i="3"/>
  <c r="Z477" i="3"/>
  <c r="AE477" i="3"/>
  <c r="AT477" i="3"/>
  <c r="AU477" i="3"/>
  <c r="BX477" i="3"/>
  <c r="BZ477" i="3"/>
  <c r="CB477" i="3" s="1"/>
  <c r="CA477" i="3"/>
  <c r="CE477" i="3"/>
  <c r="CF477" i="3"/>
  <c r="R478" i="3"/>
  <c r="V478" i="3"/>
  <c r="Z478" i="3"/>
  <c r="AE478" i="3"/>
  <c r="AT478" i="3"/>
  <c r="AU478" i="3"/>
  <c r="BX478" i="3"/>
  <c r="BZ478" i="3"/>
  <c r="CB478" i="3" s="1"/>
  <c r="CA478" i="3"/>
  <c r="CE478" i="3"/>
  <c r="CF478" i="3"/>
  <c r="R479" i="3"/>
  <c r="V479" i="3"/>
  <c r="Z479" i="3"/>
  <c r="AE479" i="3"/>
  <c r="AT479" i="3"/>
  <c r="AU479" i="3"/>
  <c r="BX479" i="3"/>
  <c r="BZ479" i="3"/>
  <c r="CB479" i="3" s="1"/>
  <c r="CA479" i="3"/>
  <c r="CE479" i="3"/>
  <c r="CF479" i="3"/>
  <c r="B480" i="3"/>
  <c r="R480" i="3"/>
  <c r="V480" i="3"/>
  <c r="Z480" i="3"/>
  <c r="AE480" i="3"/>
  <c r="AT480" i="3"/>
  <c r="AU480" i="3"/>
  <c r="BX480" i="3"/>
  <c r="BZ480" i="3"/>
  <c r="CB480" i="3" s="1"/>
  <c r="CA480" i="3"/>
  <c r="CE480" i="3"/>
  <c r="CF480" i="3"/>
  <c r="R481" i="3"/>
  <c r="V481" i="3"/>
  <c r="Z481" i="3"/>
  <c r="AE481" i="3"/>
  <c r="AT481" i="3"/>
  <c r="AU481" i="3"/>
  <c r="BX481" i="3"/>
  <c r="BZ481" i="3"/>
  <c r="CB481" i="3" s="1"/>
  <c r="CA481" i="3"/>
  <c r="CE481" i="3"/>
  <c r="CF481" i="3"/>
  <c r="R482" i="3"/>
  <c r="V482" i="3"/>
  <c r="Z482" i="3"/>
  <c r="AE482" i="3"/>
  <c r="AT482" i="3"/>
  <c r="AU482" i="3"/>
  <c r="BX482" i="3"/>
  <c r="BZ482" i="3"/>
  <c r="CB482" i="3" s="1"/>
  <c r="CA482" i="3"/>
  <c r="CE482" i="3"/>
  <c r="CF482" i="3"/>
  <c r="R483" i="3"/>
  <c r="V483" i="3"/>
  <c r="Z483" i="3"/>
  <c r="AE483" i="3"/>
  <c r="AT483" i="3"/>
  <c r="AU483" i="3"/>
  <c r="BX483" i="3"/>
  <c r="BZ483" i="3"/>
  <c r="CB483" i="3" s="1"/>
  <c r="CA483" i="3"/>
  <c r="CE483" i="3"/>
  <c r="CF483" i="3"/>
  <c r="R484" i="3"/>
  <c r="V484" i="3"/>
  <c r="Z484" i="3"/>
  <c r="AE484" i="3"/>
  <c r="AT484" i="3"/>
  <c r="AU484" i="3"/>
  <c r="BX484" i="3"/>
  <c r="BZ484" i="3"/>
  <c r="CB484" i="3" s="1"/>
  <c r="CA484" i="3"/>
  <c r="CE484" i="3"/>
  <c r="CF484" i="3"/>
  <c r="R485" i="3"/>
  <c r="V485" i="3"/>
  <c r="Z485" i="3"/>
  <c r="AE485" i="3"/>
  <c r="AT485" i="3"/>
  <c r="AU485" i="3"/>
  <c r="BX485" i="3"/>
  <c r="BZ485" i="3"/>
  <c r="CB485" i="3" s="1"/>
  <c r="CA485" i="3"/>
  <c r="CE485" i="3"/>
  <c r="CF485" i="3"/>
  <c r="R486" i="3"/>
  <c r="V486" i="3"/>
  <c r="Z486" i="3"/>
  <c r="AE486" i="3"/>
  <c r="AT486" i="3"/>
  <c r="AU486" i="3"/>
  <c r="BX486" i="3"/>
  <c r="BZ486" i="3"/>
  <c r="CB486" i="3" s="1"/>
  <c r="CA486" i="3"/>
  <c r="CE486" i="3"/>
  <c r="CF486" i="3"/>
  <c r="R487" i="3"/>
  <c r="V487" i="3"/>
  <c r="Z487" i="3"/>
  <c r="AE487" i="3"/>
  <c r="AT487" i="3"/>
  <c r="AU487" i="3"/>
  <c r="BX487" i="3"/>
  <c r="BZ487" i="3"/>
  <c r="CB487" i="3" s="1"/>
  <c r="CA487" i="3"/>
  <c r="CE487" i="3"/>
  <c r="CF487" i="3"/>
  <c r="R488" i="3"/>
  <c r="V488" i="3"/>
  <c r="Z488" i="3"/>
  <c r="AE488" i="3"/>
  <c r="AT488" i="3"/>
  <c r="AU488" i="3"/>
  <c r="BX488" i="3"/>
  <c r="BZ488" i="3"/>
  <c r="CB488" i="3" s="1"/>
  <c r="CA488" i="3"/>
  <c r="CE488" i="3"/>
  <c r="CF488" i="3"/>
  <c r="R489" i="3"/>
  <c r="V489" i="3"/>
  <c r="Z489" i="3"/>
  <c r="AE489" i="3"/>
  <c r="AT489" i="3"/>
  <c r="AU489" i="3"/>
  <c r="BX489" i="3"/>
  <c r="BZ489" i="3"/>
  <c r="CB489" i="3" s="1"/>
  <c r="CA489" i="3"/>
  <c r="CE489" i="3"/>
  <c r="CF489" i="3"/>
  <c r="R490" i="3"/>
  <c r="V490" i="3"/>
  <c r="Z490" i="3"/>
  <c r="AE490" i="3"/>
  <c r="AT490" i="3"/>
  <c r="AU490" i="3"/>
  <c r="BX490" i="3"/>
  <c r="BZ490" i="3"/>
  <c r="CB490" i="3" s="1"/>
  <c r="CA490" i="3"/>
  <c r="CE490" i="3"/>
  <c r="CF490" i="3"/>
  <c r="R491" i="3"/>
  <c r="V491" i="3"/>
  <c r="Z491" i="3"/>
  <c r="AE491" i="3"/>
  <c r="AT491" i="3"/>
  <c r="AU491" i="3"/>
  <c r="BX491" i="3"/>
  <c r="BZ491" i="3"/>
  <c r="CB491" i="3" s="1"/>
  <c r="CA491" i="3"/>
  <c r="CE491" i="3"/>
  <c r="CF491" i="3"/>
  <c r="R492" i="3"/>
  <c r="V492" i="3"/>
  <c r="Z492" i="3"/>
  <c r="AE492" i="3"/>
  <c r="AT492" i="3"/>
  <c r="AU492" i="3"/>
  <c r="BX492" i="3"/>
  <c r="BZ492" i="3"/>
  <c r="CB492" i="3" s="1"/>
  <c r="CA492" i="3"/>
  <c r="CE492" i="3"/>
  <c r="CF492" i="3"/>
  <c r="R493" i="3"/>
  <c r="V493" i="3"/>
  <c r="Z493" i="3"/>
  <c r="AE493" i="3"/>
  <c r="AT493" i="3"/>
  <c r="AU493" i="3"/>
  <c r="BX493" i="3"/>
  <c r="BZ493" i="3"/>
  <c r="CB493" i="3" s="1"/>
  <c r="CA493" i="3"/>
  <c r="CE493" i="3"/>
  <c r="CF493" i="3"/>
  <c r="B494" i="3"/>
  <c r="R494" i="3"/>
  <c r="V494" i="3"/>
  <c r="Z494" i="3"/>
  <c r="AE494" i="3"/>
  <c r="AT494" i="3"/>
  <c r="AU494" i="3"/>
  <c r="BX494" i="3"/>
  <c r="BZ494" i="3"/>
  <c r="CB494" i="3" s="1"/>
  <c r="CA494" i="3"/>
  <c r="CE494" i="3"/>
  <c r="CF494" i="3"/>
  <c r="B495" i="3"/>
  <c r="R495" i="3"/>
  <c r="V495" i="3"/>
  <c r="Z495" i="3"/>
  <c r="AE495" i="3"/>
  <c r="AT495" i="3"/>
  <c r="AU495" i="3"/>
  <c r="BX495" i="3"/>
  <c r="BZ495" i="3"/>
  <c r="CB495" i="3" s="1"/>
  <c r="CA495" i="3"/>
  <c r="CE495" i="3"/>
  <c r="CF495" i="3"/>
  <c r="B496" i="3"/>
  <c r="D496" i="3"/>
  <c r="R496" i="3"/>
  <c r="V496" i="3"/>
  <c r="Z496" i="3"/>
  <c r="AE496" i="3"/>
  <c r="AT496" i="3"/>
  <c r="AU496" i="3"/>
  <c r="BX496" i="3"/>
  <c r="BZ496" i="3"/>
  <c r="CB496" i="3" s="1"/>
  <c r="CA496" i="3"/>
  <c r="CE496" i="3"/>
  <c r="CF496" i="3"/>
  <c r="B497" i="3"/>
  <c r="D497" i="3"/>
  <c r="R497" i="3"/>
  <c r="V497" i="3"/>
  <c r="Z497" i="3"/>
  <c r="AE497" i="3"/>
  <c r="AT497" i="3"/>
  <c r="AU497" i="3"/>
  <c r="BX497" i="3"/>
  <c r="BZ497" i="3"/>
  <c r="CB497" i="3" s="1"/>
  <c r="CA497" i="3"/>
  <c r="CE497" i="3"/>
  <c r="CF497" i="3"/>
  <c r="B498" i="3"/>
  <c r="R498" i="3"/>
  <c r="V498" i="3"/>
  <c r="Z498" i="3"/>
  <c r="AE498" i="3"/>
  <c r="AT498" i="3"/>
  <c r="AU498" i="3"/>
  <c r="BX498" i="3"/>
  <c r="BZ498" i="3"/>
  <c r="CB498" i="3" s="1"/>
  <c r="CA498" i="3"/>
  <c r="CE498" i="3"/>
  <c r="CF498" i="3"/>
  <c r="B499" i="3"/>
  <c r="R499" i="3"/>
  <c r="AE499" i="3"/>
  <c r="CE499" i="3"/>
  <c r="CF499" i="3"/>
  <c r="B500" i="3"/>
  <c r="R500" i="3"/>
  <c r="AE500" i="3"/>
  <c r="CE500" i="3"/>
  <c r="CF500" i="3"/>
  <c r="B501" i="3"/>
  <c r="R501" i="3"/>
  <c r="AE501" i="3"/>
  <c r="CE501" i="3"/>
  <c r="CF501" i="3"/>
  <c r="B502" i="3"/>
  <c r="R502" i="3"/>
  <c r="AE502" i="3"/>
  <c r="CE502" i="3"/>
  <c r="CF502" i="3"/>
  <c r="B503" i="3"/>
  <c r="R503" i="3"/>
  <c r="AE503" i="3"/>
  <c r="CE503" i="3"/>
  <c r="CF503" i="3"/>
  <c r="B504" i="3"/>
  <c r="R504" i="3"/>
  <c r="AE504" i="3"/>
  <c r="CE504" i="3"/>
  <c r="CF504" i="3"/>
  <c r="B505" i="3"/>
  <c r="R505" i="3"/>
  <c r="AE505" i="3"/>
  <c r="CE505" i="3"/>
  <c r="CF505" i="3"/>
  <c r="B506" i="3"/>
  <c r="R506" i="3"/>
  <c r="AE506" i="3"/>
  <c r="CE506" i="3"/>
  <c r="CF506" i="3"/>
  <c r="B507" i="3"/>
  <c r="R507" i="3"/>
  <c r="AE507" i="3"/>
  <c r="AT507" i="3"/>
  <c r="AU507" i="3"/>
  <c r="BX507" i="3"/>
  <c r="CE507" i="3"/>
  <c r="CF507" i="3"/>
  <c r="B508" i="3"/>
  <c r="R508" i="3"/>
  <c r="AE508" i="3"/>
  <c r="CE508" i="3"/>
  <c r="CF508" i="3"/>
  <c r="B509" i="3"/>
  <c r="R509" i="3"/>
  <c r="AE509" i="3"/>
  <c r="AT509" i="3"/>
  <c r="AU509" i="3"/>
  <c r="BX509" i="3"/>
  <c r="CE509" i="3"/>
  <c r="CF509" i="3"/>
  <c r="B510" i="3"/>
  <c r="R510" i="3"/>
  <c r="AE510" i="3"/>
  <c r="AT510" i="3"/>
  <c r="AU510" i="3"/>
  <c r="BX510" i="3"/>
  <c r="CE510" i="3"/>
  <c r="CF510" i="3"/>
  <c r="B511" i="3"/>
  <c r="R511" i="3"/>
  <c r="AE511" i="3"/>
  <c r="AT511" i="3"/>
  <c r="AU511" i="3"/>
  <c r="BX511" i="3"/>
  <c r="CE511" i="3"/>
  <c r="CF511" i="3"/>
  <c r="B512" i="3"/>
  <c r="R512" i="3"/>
  <c r="AE512" i="3"/>
  <c r="AT512" i="3"/>
  <c r="AU512" i="3"/>
  <c r="BX512" i="3"/>
  <c r="CE512" i="3"/>
  <c r="CF512" i="3"/>
  <c r="C171" i="4"/>
  <c r="BP171" i="4" s="1"/>
  <c r="D171" i="4"/>
  <c r="F171" i="4"/>
  <c r="G171" i="4"/>
  <c r="H171" i="4"/>
  <c r="I171" i="4"/>
  <c r="J171" i="4"/>
  <c r="Y171" i="4"/>
  <c r="AG171" i="4"/>
  <c r="AI171" i="4"/>
  <c r="C172" i="4"/>
  <c r="BP172" i="4" s="1"/>
  <c r="D172" i="4"/>
  <c r="F172" i="4"/>
  <c r="G172" i="4"/>
  <c r="H172" i="4"/>
  <c r="I172" i="4"/>
  <c r="J172" i="4"/>
  <c r="Y172" i="4"/>
  <c r="AG172" i="4"/>
  <c r="AI172" i="4"/>
  <c r="C173" i="4"/>
  <c r="BP173" i="4" s="1"/>
  <c r="D173" i="4"/>
  <c r="F173" i="4"/>
  <c r="G173" i="4"/>
  <c r="H173" i="4"/>
  <c r="I173" i="4"/>
  <c r="J173" i="4"/>
  <c r="Y173" i="4"/>
  <c r="AG173" i="4"/>
  <c r="C174" i="4"/>
  <c r="BP174" i="4" s="1"/>
  <c r="D174" i="4"/>
  <c r="F174" i="4"/>
  <c r="G174" i="4"/>
  <c r="H174" i="4"/>
  <c r="I174" i="4"/>
  <c r="J174" i="4"/>
  <c r="Y174" i="4"/>
  <c r="AG174" i="4"/>
  <c r="AI174" i="4"/>
  <c r="C175" i="4"/>
  <c r="BP175" i="4" s="1"/>
  <c r="D175" i="4"/>
  <c r="F175" i="4"/>
  <c r="G175" i="4"/>
  <c r="H175" i="4"/>
  <c r="I175" i="4"/>
  <c r="J175" i="4"/>
  <c r="Y175" i="4"/>
  <c r="AG175" i="4"/>
  <c r="C176" i="4"/>
  <c r="BP176" i="4" s="1"/>
  <c r="D176" i="4"/>
  <c r="F176" i="4"/>
  <c r="G176" i="4"/>
  <c r="H176" i="4"/>
  <c r="I176" i="4"/>
  <c r="J176" i="4"/>
  <c r="Y176" i="4"/>
  <c r="AG176" i="4"/>
  <c r="AI176" i="4"/>
  <c r="C177" i="4"/>
  <c r="BP177" i="4" s="1"/>
  <c r="D177" i="4"/>
  <c r="F177" i="4"/>
  <c r="G177" i="4"/>
  <c r="H177" i="4"/>
  <c r="I177" i="4"/>
  <c r="J177" i="4"/>
  <c r="Y177" i="4"/>
  <c r="AG177" i="4"/>
  <c r="AH177" i="4"/>
  <c r="C178" i="4"/>
  <c r="BP178" i="4" s="1"/>
  <c r="D178" i="4"/>
  <c r="F178" i="4"/>
  <c r="G178" i="4"/>
  <c r="H178" i="4"/>
  <c r="I178" i="4"/>
  <c r="J178" i="4"/>
  <c r="Y178" i="4"/>
  <c r="AG178" i="4"/>
  <c r="AH178" i="4"/>
  <c r="C179" i="4"/>
  <c r="BP179" i="4" s="1"/>
  <c r="D179" i="4"/>
  <c r="F179" i="4"/>
  <c r="G179" i="4"/>
  <c r="H179" i="4"/>
  <c r="I179" i="4"/>
  <c r="J179" i="4"/>
  <c r="Y179" i="4"/>
  <c r="AG179" i="4"/>
  <c r="C180" i="4"/>
  <c r="BP180" i="4" s="1"/>
  <c r="D180" i="4"/>
  <c r="F180" i="4"/>
  <c r="G180" i="4"/>
  <c r="H180" i="4"/>
  <c r="I180" i="4"/>
  <c r="J180" i="4"/>
  <c r="Y180" i="4"/>
  <c r="AG180" i="4"/>
  <c r="AI180" i="4"/>
  <c r="C181" i="4"/>
  <c r="BP181" i="4" s="1"/>
  <c r="D181" i="4"/>
  <c r="F181" i="4"/>
  <c r="G181" i="4"/>
  <c r="H181" i="4"/>
  <c r="I181" i="4"/>
  <c r="J181" i="4"/>
  <c r="Y181" i="4"/>
  <c r="AG181" i="4"/>
  <c r="C182" i="4"/>
  <c r="BP182" i="4" s="1"/>
  <c r="D182" i="4"/>
  <c r="F182" i="4"/>
  <c r="G182" i="4"/>
  <c r="H182" i="4"/>
  <c r="I182" i="4"/>
  <c r="J182" i="4"/>
  <c r="Y182" i="4"/>
  <c r="AG182" i="4"/>
  <c r="C183" i="4"/>
  <c r="BP183" i="4" s="1"/>
  <c r="D183" i="4"/>
  <c r="F183" i="4"/>
  <c r="G183" i="4"/>
  <c r="H183" i="4"/>
  <c r="I183" i="4"/>
  <c r="J183" i="4"/>
  <c r="Y183" i="4"/>
  <c r="AG183" i="4"/>
  <c r="C184" i="4"/>
  <c r="BP184" i="4" s="1"/>
  <c r="D184" i="4"/>
  <c r="F184" i="4"/>
  <c r="G184" i="4"/>
  <c r="H184" i="4"/>
  <c r="I184" i="4"/>
  <c r="J184" i="4"/>
  <c r="Y184" i="4"/>
  <c r="AG184" i="4"/>
  <c r="AH184" i="4"/>
  <c r="C185" i="4"/>
  <c r="BP185" i="4" s="1"/>
  <c r="D185" i="4"/>
  <c r="F185" i="4"/>
  <c r="G185" i="4"/>
  <c r="H185" i="4"/>
  <c r="I185" i="4"/>
  <c r="J185" i="4"/>
  <c r="Y185" i="4"/>
  <c r="AG185" i="4"/>
  <c r="AI185" i="4"/>
  <c r="C186" i="4"/>
  <c r="BP186" i="4" s="1"/>
  <c r="D186" i="4"/>
  <c r="F186" i="4"/>
  <c r="G186" i="4"/>
  <c r="H186" i="4"/>
  <c r="I186" i="4"/>
  <c r="J186" i="4"/>
  <c r="Y186" i="4"/>
  <c r="AG186" i="4"/>
  <c r="C187" i="4"/>
  <c r="BP187" i="4" s="1"/>
  <c r="D187" i="4"/>
  <c r="F187" i="4"/>
  <c r="G187" i="4"/>
  <c r="H187" i="4"/>
  <c r="I187" i="4"/>
  <c r="J187" i="4"/>
  <c r="Y187" i="4"/>
  <c r="AG187" i="4"/>
  <c r="C188" i="4"/>
  <c r="BP188" i="4" s="1"/>
  <c r="D188" i="4"/>
  <c r="F188" i="4"/>
  <c r="G188" i="4"/>
  <c r="H188" i="4"/>
  <c r="I188" i="4"/>
  <c r="J188" i="4"/>
  <c r="Y188" i="4"/>
  <c r="AG188" i="4"/>
  <c r="C189" i="4"/>
  <c r="BP189" i="4" s="1"/>
  <c r="D189" i="4"/>
  <c r="F189" i="4"/>
  <c r="G189" i="4"/>
  <c r="H189" i="4"/>
  <c r="I189" i="4"/>
  <c r="J189" i="4"/>
  <c r="Y189" i="4"/>
  <c r="AG189" i="4"/>
  <c r="AH189" i="4"/>
  <c r="C190" i="4"/>
  <c r="BP190" i="4" s="1"/>
  <c r="D190" i="4"/>
  <c r="F190" i="4"/>
  <c r="G190" i="4"/>
  <c r="H190" i="4"/>
  <c r="I190" i="4"/>
  <c r="J190" i="4"/>
  <c r="Y190" i="4"/>
  <c r="AG190" i="4"/>
  <c r="AH190" i="4"/>
  <c r="C191" i="4"/>
  <c r="BP191" i="4" s="1"/>
  <c r="D191" i="4"/>
  <c r="F191" i="4"/>
  <c r="G191" i="4"/>
  <c r="H191" i="4"/>
  <c r="I191" i="4"/>
  <c r="J191" i="4"/>
  <c r="Y191" i="4"/>
  <c r="AG191" i="4"/>
  <c r="C192" i="4"/>
  <c r="BP192" i="4" s="1"/>
  <c r="D192" i="4"/>
  <c r="F192" i="4"/>
  <c r="G192" i="4"/>
  <c r="H192" i="4"/>
  <c r="I192" i="4"/>
  <c r="J192" i="4"/>
  <c r="Y192" i="4"/>
  <c r="AG192" i="4"/>
  <c r="C193" i="4"/>
  <c r="BP193" i="4" s="1"/>
  <c r="D193" i="4"/>
  <c r="F193" i="4"/>
  <c r="G193" i="4"/>
  <c r="H193" i="4"/>
  <c r="I193" i="4"/>
  <c r="J193" i="4"/>
  <c r="Y193" i="4"/>
  <c r="AG193" i="4"/>
  <c r="C194" i="4"/>
  <c r="BP194" i="4" s="1"/>
  <c r="D194" i="4"/>
  <c r="F194" i="4"/>
  <c r="G194" i="4"/>
  <c r="H194" i="4"/>
  <c r="I194" i="4"/>
  <c r="J194" i="4"/>
  <c r="Y194" i="4"/>
  <c r="AG194" i="4"/>
  <c r="AH194" i="4"/>
  <c r="AI194" i="4"/>
  <c r="C195" i="4"/>
  <c r="BP195" i="4" s="1"/>
  <c r="D195" i="4"/>
  <c r="F195" i="4"/>
  <c r="G195" i="4"/>
  <c r="H195" i="4"/>
  <c r="I195" i="4"/>
  <c r="J195" i="4"/>
  <c r="Y195" i="4"/>
  <c r="AG195" i="4"/>
  <c r="AI195" i="4"/>
  <c r="C196" i="4"/>
  <c r="BP196" i="4" s="1"/>
  <c r="D196" i="4"/>
  <c r="F196" i="4"/>
  <c r="G196" i="4"/>
  <c r="H196" i="4"/>
  <c r="I196" i="4"/>
  <c r="J196" i="4"/>
  <c r="Y196" i="4"/>
  <c r="AG196" i="4"/>
  <c r="C197" i="4"/>
  <c r="BP197" i="4" s="1"/>
  <c r="D197" i="4"/>
  <c r="F197" i="4"/>
  <c r="G197" i="4"/>
  <c r="H197" i="4"/>
  <c r="I197" i="4"/>
  <c r="J197" i="4"/>
  <c r="Y197" i="4"/>
  <c r="AG197" i="4"/>
  <c r="AH197" i="4"/>
  <c r="C198" i="4"/>
  <c r="BP198" i="4" s="1"/>
  <c r="D198" i="4"/>
  <c r="F198" i="4"/>
  <c r="G198" i="4"/>
  <c r="H198" i="4"/>
  <c r="I198" i="4"/>
  <c r="J198" i="4"/>
  <c r="Y198" i="4"/>
  <c r="AG198" i="4"/>
  <c r="C199" i="4"/>
  <c r="BP199" i="4" s="1"/>
  <c r="D199" i="4"/>
  <c r="F199" i="4"/>
  <c r="G199" i="4"/>
  <c r="H199" i="4"/>
  <c r="I199" i="4"/>
  <c r="J199" i="4"/>
  <c r="Y199" i="4"/>
  <c r="AG199" i="4"/>
  <c r="C200" i="4"/>
  <c r="BP200" i="4" s="1"/>
  <c r="D200" i="4"/>
  <c r="F200" i="4"/>
  <c r="G200" i="4"/>
  <c r="H200" i="4"/>
  <c r="I200" i="4"/>
  <c r="J200" i="4"/>
  <c r="Y200" i="4"/>
  <c r="AG200" i="4"/>
  <c r="C201" i="4"/>
  <c r="BP201" i="4" s="1"/>
  <c r="D201" i="4"/>
  <c r="F201" i="4"/>
  <c r="G201" i="4"/>
  <c r="H201" i="4"/>
  <c r="I201" i="4"/>
  <c r="J201" i="4"/>
  <c r="Y201" i="4"/>
  <c r="AG201" i="4"/>
  <c r="C202" i="4"/>
  <c r="BP202" i="4" s="1"/>
  <c r="D202" i="4"/>
  <c r="F202" i="4"/>
  <c r="G202" i="4"/>
  <c r="H202" i="4"/>
  <c r="I202" i="4"/>
  <c r="J202" i="4"/>
  <c r="Y202" i="4"/>
  <c r="AG202" i="4"/>
  <c r="AH202" i="4"/>
  <c r="C203" i="4"/>
  <c r="BP203" i="4" s="1"/>
  <c r="D203" i="4"/>
  <c r="F203" i="4"/>
  <c r="G203" i="4"/>
  <c r="H203" i="4"/>
  <c r="I203" i="4"/>
  <c r="J203" i="4"/>
  <c r="Y203" i="4"/>
  <c r="AG203" i="4"/>
  <c r="C204" i="4"/>
  <c r="BP204" i="4" s="1"/>
  <c r="D204" i="4"/>
  <c r="F204" i="4"/>
  <c r="G204" i="4"/>
  <c r="H204" i="4"/>
  <c r="I204" i="4"/>
  <c r="J204" i="4"/>
  <c r="Y204" i="4"/>
  <c r="AG204" i="4"/>
  <c r="C205" i="4"/>
  <c r="BP205" i="4" s="1"/>
  <c r="D205" i="4"/>
  <c r="F205" i="4"/>
  <c r="G205" i="4"/>
  <c r="H205" i="4"/>
  <c r="I205" i="4"/>
  <c r="J205" i="4"/>
  <c r="Y205" i="4"/>
  <c r="AG205" i="4"/>
  <c r="AH205" i="4"/>
  <c r="C206" i="4"/>
  <c r="BP206" i="4" s="1"/>
  <c r="D206" i="4"/>
  <c r="F206" i="4"/>
  <c r="G206" i="4"/>
  <c r="H206" i="4"/>
  <c r="I206" i="4"/>
  <c r="J206" i="4"/>
  <c r="Y206" i="4"/>
  <c r="AG206" i="4"/>
  <c r="AH206" i="4"/>
  <c r="AI206" i="4"/>
  <c r="C207" i="4"/>
  <c r="BP207" i="4" s="1"/>
  <c r="D207" i="4"/>
  <c r="F207" i="4"/>
  <c r="G207" i="4"/>
  <c r="H207" i="4"/>
  <c r="I207" i="4"/>
  <c r="J207" i="4"/>
  <c r="Y207" i="4"/>
  <c r="AG207" i="4"/>
  <c r="C208" i="4"/>
  <c r="BP208" i="4" s="1"/>
  <c r="D208" i="4"/>
  <c r="F208" i="4"/>
  <c r="G208" i="4"/>
  <c r="H208" i="4"/>
  <c r="I208" i="4"/>
  <c r="J208" i="4"/>
  <c r="Y208" i="4"/>
  <c r="AG208" i="4"/>
  <c r="C209" i="4"/>
  <c r="BP209" i="4" s="1"/>
  <c r="D209" i="4"/>
  <c r="F209" i="4"/>
  <c r="G209" i="4"/>
  <c r="H209" i="4"/>
  <c r="I209" i="4"/>
  <c r="J209" i="4"/>
  <c r="Y209" i="4"/>
  <c r="AG209" i="4"/>
  <c r="C210" i="4"/>
  <c r="BP210" i="4" s="1"/>
  <c r="D210" i="4"/>
  <c r="F210" i="4"/>
  <c r="G210" i="4"/>
  <c r="H210" i="4"/>
  <c r="I210" i="4"/>
  <c r="J210" i="4"/>
  <c r="Y210" i="4"/>
  <c r="AG210" i="4"/>
  <c r="AH210" i="4"/>
  <c r="C211" i="4"/>
  <c r="BP211" i="4" s="1"/>
  <c r="D211" i="4"/>
  <c r="F211" i="4"/>
  <c r="G211" i="4"/>
  <c r="H211" i="4"/>
  <c r="I211" i="4"/>
  <c r="J211" i="4"/>
  <c r="Y211" i="4"/>
  <c r="AG211" i="4"/>
  <c r="C212" i="4"/>
  <c r="BP212" i="4" s="1"/>
  <c r="D212" i="4"/>
  <c r="F212" i="4"/>
  <c r="G212" i="4"/>
  <c r="H212" i="4"/>
  <c r="I212" i="4"/>
  <c r="J212" i="4"/>
  <c r="Y212" i="4"/>
  <c r="AG212" i="4"/>
  <c r="C213" i="4"/>
  <c r="BP213" i="4" s="1"/>
  <c r="D213" i="4"/>
  <c r="F213" i="4"/>
  <c r="G213" i="4"/>
  <c r="H213" i="4"/>
  <c r="I213" i="4"/>
  <c r="J213" i="4"/>
  <c r="Y213" i="4"/>
  <c r="AG213" i="4"/>
  <c r="AH213" i="4"/>
  <c r="AI213" i="4"/>
  <c r="C214" i="4"/>
  <c r="BP214" i="4" s="1"/>
  <c r="D214" i="4"/>
  <c r="F214" i="4"/>
  <c r="G214" i="4"/>
  <c r="H214" i="4"/>
  <c r="I214" i="4"/>
  <c r="J214" i="4"/>
  <c r="Y214" i="4"/>
  <c r="AG214" i="4"/>
  <c r="C215" i="4"/>
  <c r="BP215" i="4" s="1"/>
  <c r="D215" i="4"/>
  <c r="F215" i="4"/>
  <c r="G215" i="4"/>
  <c r="H215" i="4"/>
  <c r="I215" i="4"/>
  <c r="J215" i="4"/>
  <c r="Y215" i="4"/>
  <c r="AG215" i="4"/>
  <c r="C216" i="4"/>
  <c r="BP216" i="4" s="1"/>
  <c r="D216" i="4"/>
  <c r="F216" i="4"/>
  <c r="G216" i="4"/>
  <c r="H216" i="4"/>
  <c r="I216" i="4"/>
  <c r="J216" i="4"/>
  <c r="Y216" i="4"/>
  <c r="AG216" i="4"/>
  <c r="C217" i="4"/>
  <c r="BP217" i="4" s="1"/>
  <c r="D217" i="4"/>
  <c r="F217" i="4"/>
  <c r="G217" i="4"/>
  <c r="H217" i="4"/>
  <c r="I217" i="4"/>
  <c r="J217" i="4"/>
  <c r="Y217" i="4"/>
  <c r="AG217" i="4"/>
  <c r="AH217" i="4"/>
  <c r="C218" i="4"/>
  <c r="BP218" i="4" s="1"/>
  <c r="D218" i="4"/>
  <c r="F218" i="4"/>
  <c r="G218" i="4"/>
  <c r="H218" i="4"/>
  <c r="I218" i="4"/>
  <c r="J218" i="4"/>
  <c r="Y218" i="4"/>
  <c r="AG218" i="4"/>
  <c r="AI218" i="4"/>
  <c r="C219" i="4"/>
  <c r="BP219" i="4" s="1"/>
  <c r="D219" i="4"/>
  <c r="F219" i="4"/>
  <c r="G219" i="4"/>
  <c r="H219" i="4"/>
  <c r="I219" i="4"/>
  <c r="J219" i="4"/>
  <c r="Y219" i="4"/>
  <c r="AG219" i="4"/>
  <c r="C220" i="4"/>
  <c r="BP220" i="4" s="1"/>
  <c r="D220" i="4"/>
  <c r="F220" i="4"/>
  <c r="G220" i="4"/>
  <c r="H220" i="4"/>
  <c r="I220" i="4"/>
  <c r="J220" i="4"/>
  <c r="Y220" i="4"/>
  <c r="AG220" i="4"/>
  <c r="C221" i="4"/>
  <c r="BP221" i="4" s="1"/>
  <c r="D221" i="4"/>
  <c r="F221" i="4"/>
  <c r="G221" i="4"/>
  <c r="H221" i="4"/>
  <c r="I221" i="4"/>
  <c r="J221" i="4"/>
  <c r="Y221" i="4"/>
  <c r="AG221" i="4"/>
  <c r="AI221" i="4"/>
  <c r="C222" i="4"/>
  <c r="BP222" i="4" s="1"/>
  <c r="D222" i="4"/>
  <c r="F222" i="4"/>
  <c r="G222" i="4"/>
  <c r="H222" i="4"/>
  <c r="I222" i="4"/>
  <c r="J222" i="4"/>
  <c r="Y222" i="4"/>
  <c r="AG222" i="4"/>
  <c r="AI222" i="4"/>
  <c r="C223" i="4"/>
  <c r="BP223" i="4" s="1"/>
  <c r="D223" i="4"/>
  <c r="F223" i="4"/>
  <c r="G223" i="4"/>
  <c r="H223" i="4"/>
  <c r="I223" i="4"/>
  <c r="J223" i="4"/>
  <c r="Y223" i="4"/>
  <c r="AG223" i="4"/>
  <c r="C224" i="4"/>
  <c r="BP224" i="4" s="1"/>
  <c r="D224" i="4"/>
  <c r="F224" i="4"/>
  <c r="G224" i="4"/>
  <c r="H224" i="4"/>
  <c r="I224" i="4"/>
  <c r="J224" i="4"/>
  <c r="Y224" i="4"/>
  <c r="AG224" i="4"/>
  <c r="C225" i="4"/>
  <c r="BP225" i="4" s="1"/>
  <c r="D225" i="4"/>
  <c r="F225" i="4"/>
  <c r="G225" i="4"/>
  <c r="H225" i="4"/>
  <c r="I225" i="4"/>
  <c r="J225" i="4"/>
  <c r="Y225" i="4"/>
  <c r="AG225" i="4"/>
  <c r="C226" i="4"/>
  <c r="BP226" i="4" s="1"/>
  <c r="D226" i="4"/>
  <c r="F226" i="4"/>
  <c r="G226" i="4"/>
  <c r="H226" i="4"/>
  <c r="I226" i="4"/>
  <c r="J226" i="4"/>
  <c r="Y226" i="4"/>
  <c r="AG226" i="4"/>
  <c r="AH226" i="4"/>
  <c r="C227" i="4"/>
  <c r="BP227" i="4" s="1"/>
  <c r="D227" i="4"/>
  <c r="F227" i="4"/>
  <c r="G227" i="4"/>
  <c r="H227" i="4"/>
  <c r="I227" i="4"/>
  <c r="J227" i="4"/>
  <c r="Y227" i="4"/>
  <c r="AG227" i="4"/>
  <c r="AI227" i="4"/>
  <c r="C228" i="4"/>
  <c r="BP228" i="4" s="1"/>
  <c r="D228" i="4"/>
  <c r="F228" i="4"/>
  <c r="G228" i="4"/>
  <c r="H228" i="4"/>
  <c r="I228" i="4"/>
  <c r="J228" i="4"/>
  <c r="Y228" i="4"/>
  <c r="AG228" i="4"/>
  <c r="C229" i="4"/>
  <c r="BP229" i="4" s="1"/>
  <c r="D229" i="4"/>
  <c r="F229" i="4"/>
  <c r="G229" i="4"/>
  <c r="H229" i="4"/>
  <c r="I229" i="4"/>
  <c r="J229" i="4"/>
  <c r="Y229" i="4"/>
  <c r="AG229" i="4"/>
  <c r="AI229" i="4"/>
  <c r="C230" i="4"/>
  <c r="BP230" i="4" s="1"/>
  <c r="D230" i="4"/>
  <c r="F230" i="4"/>
  <c r="G230" i="4"/>
  <c r="H230" i="4"/>
  <c r="I230" i="4"/>
  <c r="J230" i="4"/>
  <c r="Y230" i="4"/>
  <c r="AG230" i="4"/>
  <c r="C231" i="4"/>
  <c r="BP231" i="4" s="1"/>
  <c r="D231" i="4"/>
  <c r="F231" i="4"/>
  <c r="G231" i="4"/>
  <c r="H231" i="4"/>
  <c r="I231" i="4"/>
  <c r="J231" i="4"/>
  <c r="Y231" i="4"/>
  <c r="AG231" i="4"/>
  <c r="C232" i="4"/>
  <c r="BP232" i="4" s="1"/>
  <c r="D232" i="4"/>
  <c r="F232" i="4"/>
  <c r="G232" i="4"/>
  <c r="H232" i="4"/>
  <c r="I232" i="4"/>
  <c r="J232" i="4"/>
  <c r="Y232" i="4"/>
  <c r="AG232" i="4"/>
  <c r="AH232" i="4"/>
  <c r="C233" i="4"/>
  <c r="BP233" i="4" s="1"/>
  <c r="D233" i="4"/>
  <c r="F233" i="4"/>
  <c r="G233" i="4"/>
  <c r="H233" i="4"/>
  <c r="I233" i="4"/>
  <c r="J233" i="4"/>
  <c r="Y233" i="4"/>
  <c r="AG233" i="4"/>
  <c r="C234" i="4"/>
  <c r="BP234" i="4" s="1"/>
  <c r="D234" i="4"/>
  <c r="F234" i="4"/>
  <c r="G234" i="4"/>
  <c r="H234" i="4"/>
  <c r="I234" i="4"/>
  <c r="J234" i="4"/>
  <c r="Y234" i="4"/>
  <c r="AG234" i="4"/>
  <c r="AH234" i="4"/>
  <c r="C235" i="4"/>
  <c r="BP235" i="4" s="1"/>
  <c r="D235" i="4"/>
  <c r="F235" i="4"/>
  <c r="G235" i="4"/>
  <c r="H235" i="4"/>
  <c r="I235" i="4"/>
  <c r="J235" i="4"/>
  <c r="Y235" i="4"/>
  <c r="AG235" i="4"/>
  <c r="AH235" i="4"/>
  <c r="AI235" i="4"/>
  <c r="C236" i="4"/>
  <c r="BP236" i="4" s="1"/>
  <c r="D236" i="4"/>
  <c r="F236" i="4"/>
  <c r="G236" i="4"/>
  <c r="H236" i="4"/>
  <c r="I236" i="4"/>
  <c r="J236" i="4"/>
  <c r="Y236" i="4"/>
  <c r="AG236" i="4"/>
  <c r="AH236" i="4"/>
  <c r="C237" i="4"/>
  <c r="BP237" i="4" s="1"/>
  <c r="D237" i="4"/>
  <c r="F237" i="4"/>
  <c r="G237" i="4"/>
  <c r="H237" i="4"/>
  <c r="I237" i="4"/>
  <c r="J237" i="4"/>
  <c r="Y237" i="4"/>
  <c r="AG237" i="4"/>
  <c r="AI237" i="4"/>
  <c r="C238" i="4"/>
  <c r="BP238" i="4" s="1"/>
  <c r="D238" i="4"/>
  <c r="F238" i="4"/>
  <c r="G238" i="4"/>
  <c r="H238" i="4"/>
  <c r="I238" i="4"/>
  <c r="J238" i="4"/>
  <c r="Y238" i="4"/>
  <c r="AG238" i="4"/>
  <c r="C239" i="4"/>
  <c r="BP239" i="4" s="1"/>
  <c r="D239" i="4"/>
  <c r="F239" i="4"/>
  <c r="G239" i="4"/>
  <c r="H239" i="4"/>
  <c r="I239" i="4"/>
  <c r="J239" i="4"/>
  <c r="Y239" i="4"/>
  <c r="AG239" i="4"/>
  <c r="C240" i="4"/>
  <c r="BP240" i="4" s="1"/>
  <c r="D240" i="4"/>
  <c r="F240" i="4"/>
  <c r="G240" i="4"/>
  <c r="H240" i="4"/>
  <c r="I240" i="4"/>
  <c r="J240" i="4"/>
  <c r="Y240" i="4"/>
  <c r="AG240" i="4"/>
  <c r="C241" i="4"/>
  <c r="BP241" i="4" s="1"/>
  <c r="D241" i="4"/>
  <c r="F241" i="4"/>
  <c r="G241" i="4"/>
  <c r="H241" i="4"/>
  <c r="I241" i="4"/>
  <c r="J241" i="4"/>
  <c r="Y241" i="4"/>
  <c r="AG241" i="4"/>
  <c r="C242" i="4"/>
  <c r="BP242" i="4" s="1"/>
  <c r="D242" i="4"/>
  <c r="F242" i="4"/>
  <c r="G242" i="4"/>
  <c r="H242" i="4"/>
  <c r="I242" i="4"/>
  <c r="J242" i="4"/>
  <c r="Y242" i="4"/>
  <c r="AG242" i="4"/>
  <c r="AH242" i="4"/>
  <c r="C243" i="4"/>
  <c r="BP243" i="4" s="1"/>
  <c r="D243" i="4"/>
  <c r="F243" i="4"/>
  <c r="G243" i="4"/>
  <c r="H243" i="4"/>
  <c r="I243" i="4"/>
  <c r="J243" i="4"/>
  <c r="Y243" i="4"/>
  <c r="AG243" i="4"/>
  <c r="C244" i="4"/>
  <c r="BP244" i="4" s="1"/>
  <c r="D244" i="4"/>
  <c r="F244" i="4"/>
  <c r="G244" i="4"/>
  <c r="H244" i="4"/>
  <c r="I244" i="4"/>
  <c r="J244" i="4"/>
  <c r="Y244" i="4"/>
  <c r="AG244" i="4"/>
  <c r="AH244" i="4"/>
  <c r="C245" i="4"/>
  <c r="BP245" i="4" s="1"/>
  <c r="D245" i="4"/>
  <c r="F245" i="4"/>
  <c r="G245" i="4"/>
  <c r="H245" i="4"/>
  <c r="I245" i="4"/>
  <c r="J245" i="4"/>
  <c r="Y245" i="4"/>
  <c r="AG245" i="4"/>
  <c r="AI245" i="4"/>
  <c r="C246" i="4"/>
  <c r="BP246" i="4" s="1"/>
  <c r="D246" i="4"/>
  <c r="F246" i="4"/>
  <c r="G246" i="4"/>
  <c r="H246" i="4"/>
  <c r="I246" i="4"/>
  <c r="J246" i="4"/>
  <c r="Y246" i="4"/>
  <c r="AG246" i="4"/>
  <c r="C247" i="4"/>
  <c r="BP247" i="4" s="1"/>
  <c r="D247" i="4"/>
  <c r="F247" i="4"/>
  <c r="G247" i="4"/>
  <c r="H247" i="4"/>
  <c r="I247" i="4"/>
  <c r="J247" i="4"/>
  <c r="Y247" i="4"/>
  <c r="AG247" i="4"/>
  <c r="AH247" i="4"/>
  <c r="C248" i="4"/>
  <c r="BP248" i="4" s="1"/>
  <c r="D248" i="4"/>
  <c r="F248" i="4"/>
  <c r="G248" i="4"/>
  <c r="H248" i="4"/>
  <c r="I248" i="4"/>
  <c r="J248" i="4"/>
  <c r="Y248" i="4"/>
  <c r="AG248" i="4"/>
  <c r="C249" i="4"/>
  <c r="BP249" i="4" s="1"/>
  <c r="D249" i="4"/>
  <c r="F249" i="4"/>
  <c r="G249" i="4"/>
  <c r="H249" i="4"/>
  <c r="I249" i="4"/>
  <c r="J249" i="4"/>
  <c r="Y249" i="4"/>
  <c r="AG249" i="4"/>
  <c r="C250" i="4"/>
  <c r="BP250" i="4" s="1"/>
  <c r="D250" i="4"/>
  <c r="F250" i="4"/>
  <c r="G250" i="4"/>
  <c r="H250" i="4"/>
  <c r="I250" i="4"/>
  <c r="J250" i="4"/>
  <c r="Y250" i="4"/>
  <c r="AG250" i="4"/>
  <c r="AH250" i="4"/>
  <c r="C251" i="4"/>
  <c r="BP251" i="4" s="1"/>
  <c r="D251" i="4"/>
  <c r="F251" i="4"/>
  <c r="G251" i="4"/>
  <c r="H251" i="4"/>
  <c r="I251" i="4"/>
  <c r="J251" i="4"/>
  <c r="Y251" i="4"/>
  <c r="AG251" i="4"/>
  <c r="AH251" i="4"/>
  <c r="AI251" i="4"/>
  <c r="C252" i="4"/>
  <c r="BP252" i="4" s="1"/>
  <c r="D252" i="4"/>
  <c r="F252" i="4"/>
  <c r="G252" i="4"/>
  <c r="H252" i="4"/>
  <c r="I252" i="4"/>
  <c r="J252" i="4"/>
  <c r="Y252" i="4"/>
  <c r="AG252" i="4"/>
  <c r="AH252" i="4"/>
  <c r="C253" i="4"/>
  <c r="BP253" i="4" s="1"/>
  <c r="D253" i="4"/>
  <c r="F253" i="4"/>
  <c r="G253" i="4"/>
  <c r="H253" i="4"/>
  <c r="I253" i="4"/>
  <c r="J253" i="4"/>
  <c r="Y253" i="4"/>
  <c r="AG253" i="4"/>
  <c r="AI253" i="4"/>
  <c r="C254" i="4"/>
  <c r="BP254" i="4" s="1"/>
  <c r="D254" i="4"/>
  <c r="F254" i="4"/>
  <c r="G254" i="4"/>
  <c r="H254" i="4"/>
  <c r="I254" i="4"/>
  <c r="J254" i="4"/>
  <c r="Y254" i="4"/>
  <c r="AG254" i="4"/>
  <c r="C255" i="4"/>
  <c r="BP255" i="4" s="1"/>
  <c r="D255" i="4"/>
  <c r="F255" i="4"/>
  <c r="G255" i="4"/>
  <c r="H255" i="4"/>
  <c r="I255" i="4"/>
  <c r="J255" i="4"/>
  <c r="Y255" i="4"/>
  <c r="AG255" i="4"/>
  <c r="AH255" i="4"/>
  <c r="AI255" i="4"/>
  <c r="C256" i="4"/>
  <c r="BP256" i="4" s="1"/>
  <c r="D256" i="4"/>
  <c r="F256" i="4"/>
  <c r="G256" i="4"/>
  <c r="H256" i="4"/>
  <c r="I256" i="4"/>
  <c r="J256" i="4"/>
  <c r="Y256" i="4"/>
  <c r="AG256" i="4"/>
  <c r="AH256" i="4"/>
  <c r="AI256" i="4"/>
  <c r="C257" i="4"/>
  <c r="BP257" i="4" s="1"/>
  <c r="D257" i="4"/>
  <c r="F257" i="4"/>
  <c r="G257" i="4"/>
  <c r="H257" i="4"/>
  <c r="I257" i="4"/>
  <c r="J257" i="4"/>
  <c r="Y257" i="4"/>
  <c r="AG257" i="4"/>
  <c r="C258" i="4"/>
  <c r="BP258" i="4" s="1"/>
  <c r="D258" i="4"/>
  <c r="F258" i="4"/>
  <c r="G258" i="4"/>
  <c r="H258" i="4"/>
  <c r="I258" i="4"/>
  <c r="J258" i="4"/>
  <c r="Y258" i="4"/>
  <c r="AG258" i="4"/>
  <c r="C259" i="4"/>
  <c r="BP259" i="4" s="1"/>
  <c r="D259" i="4"/>
  <c r="F259" i="4"/>
  <c r="G259" i="4"/>
  <c r="H259" i="4"/>
  <c r="I259" i="4"/>
  <c r="J259" i="4"/>
  <c r="Y259" i="4"/>
  <c r="AG259" i="4"/>
  <c r="C260" i="4"/>
  <c r="BP260" i="4" s="1"/>
  <c r="D260" i="4"/>
  <c r="F260" i="4"/>
  <c r="G260" i="4"/>
  <c r="H260" i="4"/>
  <c r="I260" i="4"/>
  <c r="J260" i="4"/>
  <c r="Y260" i="4"/>
  <c r="AG260" i="4"/>
  <c r="C261" i="4"/>
  <c r="BP261" i="4" s="1"/>
  <c r="D261" i="4"/>
  <c r="F261" i="4"/>
  <c r="G261" i="4"/>
  <c r="H261" i="4"/>
  <c r="I261" i="4"/>
  <c r="J261" i="4"/>
  <c r="Y261" i="4"/>
  <c r="AG261" i="4"/>
  <c r="C262" i="4"/>
  <c r="BP262" i="4" s="1"/>
  <c r="D262" i="4"/>
  <c r="F262" i="4"/>
  <c r="G262" i="4"/>
  <c r="H262" i="4"/>
  <c r="I262" i="4"/>
  <c r="J262" i="4"/>
  <c r="Y262" i="4"/>
  <c r="AG262" i="4"/>
  <c r="AH262" i="4"/>
  <c r="C263" i="4"/>
  <c r="BP263" i="4" s="1"/>
  <c r="D263" i="4"/>
  <c r="F263" i="4"/>
  <c r="G263" i="4"/>
  <c r="H263" i="4"/>
  <c r="I263" i="4"/>
  <c r="J263" i="4"/>
  <c r="Y263" i="4"/>
  <c r="AG263" i="4"/>
  <c r="C264" i="4"/>
  <c r="BP264" i="4" s="1"/>
  <c r="D264" i="4"/>
  <c r="F264" i="4"/>
  <c r="G264" i="4"/>
  <c r="H264" i="4"/>
  <c r="I264" i="4"/>
  <c r="J264" i="4"/>
  <c r="Y264" i="4"/>
  <c r="AG264" i="4"/>
  <c r="AH264" i="4"/>
  <c r="C265" i="4"/>
  <c r="BP265" i="4" s="1"/>
  <c r="D265" i="4"/>
  <c r="F265" i="4"/>
  <c r="G265" i="4"/>
  <c r="H265" i="4"/>
  <c r="I265" i="4"/>
  <c r="J265" i="4"/>
  <c r="Y265" i="4"/>
  <c r="AG265" i="4"/>
  <c r="C266" i="4"/>
  <c r="BP266" i="4" s="1"/>
  <c r="D266" i="4"/>
  <c r="F266" i="4"/>
  <c r="G266" i="4"/>
  <c r="H266" i="4"/>
  <c r="I266" i="4"/>
  <c r="J266" i="4"/>
  <c r="Y266" i="4"/>
  <c r="AG266" i="4"/>
  <c r="AH266" i="4"/>
  <c r="C267" i="4"/>
  <c r="BP267" i="4" s="1"/>
  <c r="D267" i="4"/>
  <c r="F267" i="4"/>
  <c r="G267" i="4"/>
  <c r="H267" i="4"/>
  <c r="I267" i="4"/>
  <c r="J267" i="4"/>
  <c r="Y267" i="4"/>
  <c r="AG267" i="4"/>
  <c r="AI267" i="4"/>
  <c r="C268" i="4"/>
  <c r="BP268" i="4" s="1"/>
  <c r="D268" i="4"/>
  <c r="F268" i="4"/>
  <c r="G268" i="4"/>
  <c r="H268" i="4"/>
  <c r="I268" i="4"/>
  <c r="J268" i="4"/>
  <c r="Y268" i="4"/>
  <c r="AG268" i="4"/>
  <c r="AH268" i="4"/>
  <c r="AI268" i="4"/>
  <c r="C269" i="4"/>
  <c r="BP269" i="4" s="1"/>
  <c r="D269" i="4"/>
  <c r="F269" i="4"/>
  <c r="G269" i="4"/>
  <c r="H269" i="4"/>
  <c r="I269" i="4"/>
  <c r="J269" i="4"/>
  <c r="Y269" i="4"/>
  <c r="AG269" i="4"/>
  <c r="C270" i="4"/>
  <c r="BP270" i="4" s="1"/>
  <c r="D270" i="4"/>
  <c r="F270" i="4"/>
  <c r="G270" i="4"/>
  <c r="H270" i="4"/>
  <c r="I270" i="4"/>
  <c r="J270" i="4"/>
  <c r="Y270" i="4"/>
  <c r="AG270" i="4"/>
  <c r="AH270" i="4"/>
  <c r="C271" i="4"/>
  <c r="BP271" i="4" s="1"/>
  <c r="D271" i="4"/>
  <c r="F271" i="4"/>
  <c r="G271" i="4"/>
  <c r="H271" i="4"/>
  <c r="I271" i="4"/>
  <c r="J271" i="4"/>
  <c r="Y271" i="4"/>
  <c r="AG271" i="4"/>
  <c r="C272" i="4"/>
  <c r="BP272" i="4" s="1"/>
  <c r="D272" i="4"/>
  <c r="F272" i="4"/>
  <c r="G272" i="4"/>
  <c r="H272" i="4"/>
  <c r="I272" i="4"/>
  <c r="J272" i="4"/>
  <c r="Y272" i="4"/>
  <c r="AG272" i="4"/>
  <c r="C273" i="4"/>
  <c r="BP273" i="4" s="1"/>
  <c r="D273" i="4"/>
  <c r="F273" i="4"/>
  <c r="G273" i="4"/>
  <c r="H273" i="4"/>
  <c r="I273" i="4"/>
  <c r="J273" i="4"/>
  <c r="Y273" i="4"/>
  <c r="AG273" i="4"/>
  <c r="AH273" i="4"/>
  <c r="C274" i="4"/>
  <c r="BP274" i="4" s="1"/>
  <c r="D274" i="4"/>
  <c r="F274" i="4"/>
  <c r="G274" i="4"/>
  <c r="H274" i="4"/>
  <c r="I274" i="4"/>
  <c r="J274" i="4"/>
  <c r="Y274" i="4"/>
  <c r="AG274" i="4"/>
  <c r="AH274" i="4"/>
  <c r="C275" i="4"/>
  <c r="BP275" i="4" s="1"/>
  <c r="D275" i="4"/>
  <c r="F275" i="4"/>
  <c r="G275" i="4"/>
  <c r="H275" i="4"/>
  <c r="I275" i="4"/>
  <c r="J275" i="4"/>
  <c r="Y275" i="4"/>
  <c r="AG275" i="4"/>
  <c r="AH275" i="4"/>
  <c r="C276" i="4"/>
  <c r="BP276" i="4" s="1"/>
  <c r="D276" i="4"/>
  <c r="F276" i="4"/>
  <c r="G276" i="4"/>
  <c r="H276" i="4"/>
  <c r="I276" i="4"/>
  <c r="J276" i="4"/>
  <c r="Y276" i="4"/>
  <c r="AG276" i="4"/>
  <c r="AH276" i="4"/>
  <c r="AI276" i="4"/>
  <c r="C277" i="4"/>
  <c r="BP277" i="4" s="1"/>
  <c r="D277" i="4"/>
  <c r="F277" i="4"/>
  <c r="G277" i="4"/>
  <c r="H277" i="4"/>
  <c r="I277" i="4"/>
  <c r="J277" i="4"/>
  <c r="Y277" i="4"/>
  <c r="AG277" i="4"/>
  <c r="C278" i="4"/>
  <c r="BP278" i="4" s="1"/>
  <c r="D278" i="4"/>
  <c r="F278" i="4"/>
  <c r="G278" i="4"/>
  <c r="H278" i="4"/>
  <c r="I278" i="4"/>
  <c r="J278" i="4"/>
  <c r="Y278" i="4"/>
  <c r="AG278" i="4"/>
  <c r="C279" i="4"/>
  <c r="BP279" i="4" s="1"/>
  <c r="D279" i="4"/>
  <c r="F279" i="4"/>
  <c r="G279" i="4"/>
  <c r="H279" i="4"/>
  <c r="I279" i="4"/>
  <c r="J279" i="4"/>
  <c r="Y279" i="4"/>
  <c r="AG279" i="4"/>
  <c r="C280" i="4"/>
  <c r="BP280" i="4" s="1"/>
  <c r="D280" i="4"/>
  <c r="F280" i="4"/>
  <c r="G280" i="4"/>
  <c r="H280" i="4"/>
  <c r="I280" i="4"/>
  <c r="J280" i="4"/>
  <c r="Y280" i="4"/>
  <c r="AG280" i="4"/>
  <c r="AH280" i="4"/>
  <c r="C281" i="4"/>
  <c r="BP281" i="4" s="1"/>
  <c r="D281" i="4"/>
  <c r="F281" i="4"/>
  <c r="G281" i="4"/>
  <c r="H281" i="4"/>
  <c r="I281" i="4"/>
  <c r="J281" i="4"/>
  <c r="Y281" i="4"/>
  <c r="AG281" i="4"/>
  <c r="AH281" i="4"/>
  <c r="C282" i="4"/>
  <c r="BP282" i="4" s="1"/>
  <c r="D282" i="4"/>
  <c r="F282" i="4"/>
  <c r="G282" i="4"/>
  <c r="H282" i="4"/>
  <c r="I282" i="4"/>
  <c r="J282" i="4"/>
  <c r="Y282" i="4"/>
  <c r="AG282" i="4"/>
  <c r="C283" i="4"/>
  <c r="BP283" i="4" s="1"/>
  <c r="D283" i="4"/>
  <c r="F283" i="4"/>
  <c r="G283" i="4"/>
  <c r="H283" i="4"/>
  <c r="I283" i="4"/>
  <c r="J283" i="4"/>
  <c r="Y283" i="4"/>
  <c r="AG283" i="4"/>
  <c r="AH283" i="4"/>
  <c r="AI283" i="4"/>
  <c r="C284" i="4"/>
  <c r="BP284" i="4" s="1"/>
  <c r="D284" i="4"/>
  <c r="F284" i="4"/>
  <c r="G284" i="4"/>
  <c r="H284" i="4"/>
  <c r="I284" i="4"/>
  <c r="J284" i="4"/>
  <c r="Y284" i="4"/>
  <c r="AG284" i="4"/>
  <c r="C285" i="4"/>
  <c r="BP285" i="4" s="1"/>
  <c r="D285" i="4"/>
  <c r="F285" i="4"/>
  <c r="G285" i="4"/>
  <c r="H285" i="4"/>
  <c r="I285" i="4"/>
  <c r="J285" i="4"/>
  <c r="Y285" i="4"/>
  <c r="AG285" i="4"/>
  <c r="C286" i="4"/>
  <c r="BP286" i="4" s="1"/>
  <c r="D286" i="4"/>
  <c r="F286" i="4"/>
  <c r="G286" i="4"/>
  <c r="H286" i="4"/>
  <c r="I286" i="4"/>
  <c r="J286" i="4"/>
  <c r="Y286" i="4"/>
  <c r="AG286" i="4"/>
  <c r="C287" i="4"/>
  <c r="BP287" i="4" s="1"/>
  <c r="D287" i="4"/>
  <c r="F287" i="4"/>
  <c r="G287" i="4"/>
  <c r="H287" i="4"/>
  <c r="I287" i="4"/>
  <c r="J287" i="4"/>
  <c r="Y287" i="4"/>
  <c r="AG287" i="4"/>
  <c r="C288" i="4"/>
  <c r="BP288" i="4" s="1"/>
  <c r="D288" i="4"/>
  <c r="F288" i="4"/>
  <c r="G288" i="4"/>
  <c r="H288" i="4"/>
  <c r="I288" i="4"/>
  <c r="J288" i="4"/>
  <c r="Y288" i="4"/>
  <c r="AG288" i="4"/>
  <c r="AH288" i="4"/>
  <c r="C289" i="4"/>
  <c r="BP289" i="4" s="1"/>
  <c r="D289" i="4"/>
  <c r="F289" i="4"/>
  <c r="G289" i="4"/>
  <c r="H289" i="4"/>
  <c r="I289" i="4"/>
  <c r="J289" i="4"/>
  <c r="Y289" i="4"/>
  <c r="AG289" i="4"/>
  <c r="AI289" i="4"/>
  <c r="C290" i="4"/>
  <c r="BP290" i="4" s="1"/>
  <c r="D290" i="4"/>
  <c r="F290" i="4"/>
  <c r="G290" i="4"/>
  <c r="H290" i="4"/>
  <c r="I290" i="4"/>
  <c r="J290" i="4"/>
  <c r="Y290" i="4"/>
  <c r="AG290" i="4"/>
  <c r="AH290" i="4"/>
  <c r="C291" i="4"/>
  <c r="BP291" i="4" s="1"/>
  <c r="D291" i="4"/>
  <c r="F291" i="4"/>
  <c r="G291" i="4"/>
  <c r="H291" i="4"/>
  <c r="I291" i="4"/>
  <c r="J291" i="4"/>
  <c r="Y291" i="4"/>
  <c r="AG291" i="4"/>
  <c r="AH291" i="4"/>
  <c r="AI291" i="4"/>
  <c r="C292" i="4"/>
  <c r="BP292" i="4" s="1"/>
  <c r="D292" i="4"/>
  <c r="F292" i="4"/>
  <c r="G292" i="4"/>
  <c r="H292" i="4"/>
  <c r="I292" i="4"/>
  <c r="J292" i="4"/>
  <c r="Y292" i="4"/>
  <c r="AG292" i="4"/>
  <c r="AI292" i="4"/>
  <c r="C293" i="4"/>
  <c r="BP293" i="4" s="1"/>
  <c r="D293" i="4"/>
  <c r="F293" i="4"/>
  <c r="G293" i="4"/>
  <c r="H293" i="4"/>
  <c r="I293" i="4"/>
  <c r="J293" i="4"/>
  <c r="Y293" i="4"/>
  <c r="AG293" i="4"/>
  <c r="AI293" i="4"/>
  <c r="C294" i="4"/>
  <c r="BP294" i="4" s="1"/>
  <c r="D294" i="4"/>
  <c r="F294" i="4"/>
  <c r="G294" i="4"/>
  <c r="H294" i="4"/>
  <c r="I294" i="4"/>
  <c r="J294" i="4"/>
  <c r="Y294" i="4"/>
  <c r="AG294" i="4"/>
  <c r="AH294" i="4"/>
  <c r="C295" i="4"/>
  <c r="BP295" i="4" s="1"/>
  <c r="D295" i="4"/>
  <c r="F295" i="4"/>
  <c r="G295" i="4"/>
  <c r="H295" i="4"/>
  <c r="I295" i="4"/>
  <c r="J295" i="4"/>
  <c r="Y295" i="4"/>
  <c r="AG295" i="4"/>
  <c r="C296" i="4"/>
  <c r="BP296" i="4" s="1"/>
  <c r="D296" i="4"/>
  <c r="F296" i="4"/>
  <c r="G296" i="4"/>
  <c r="H296" i="4"/>
  <c r="I296" i="4"/>
  <c r="J296" i="4"/>
  <c r="Y296" i="4"/>
  <c r="AG296" i="4"/>
  <c r="AH296" i="4"/>
  <c r="C297" i="4"/>
  <c r="BP297" i="4" s="1"/>
  <c r="D297" i="4"/>
  <c r="F297" i="4"/>
  <c r="G297" i="4"/>
  <c r="H297" i="4"/>
  <c r="I297" i="4"/>
  <c r="J297" i="4"/>
  <c r="Y297" i="4"/>
  <c r="AG297" i="4"/>
  <c r="C298" i="4"/>
  <c r="BP298" i="4" s="1"/>
  <c r="D298" i="4"/>
  <c r="F298" i="4"/>
  <c r="G298" i="4"/>
  <c r="H298" i="4"/>
  <c r="I298" i="4"/>
  <c r="J298" i="4"/>
  <c r="Y298" i="4"/>
  <c r="AG298" i="4"/>
  <c r="C299" i="4"/>
  <c r="BP299" i="4" s="1"/>
  <c r="D299" i="4"/>
  <c r="F299" i="4"/>
  <c r="G299" i="4"/>
  <c r="H299" i="4"/>
  <c r="I299" i="4"/>
  <c r="J299" i="4"/>
  <c r="Y299" i="4"/>
  <c r="AG299" i="4"/>
  <c r="AI299" i="4"/>
  <c r="C300" i="4"/>
  <c r="BP300" i="4" s="1"/>
  <c r="D300" i="4"/>
  <c r="F300" i="4"/>
  <c r="G300" i="4"/>
  <c r="H300" i="4"/>
  <c r="I300" i="4"/>
  <c r="J300" i="4"/>
  <c r="Y300" i="4"/>
  <c r="AG300" i="4"/>
  <c r="AH300" i="4"/>
  <c r="AI300" i="4"/>
  <c r="C301" i="4"/>
  <c r="BP301" i="4" s="1"/>
  <c r="D301" i="4"/>
  <c r="F301" i="4"/>
  <c r="G301" i="4"/>
  <c r="H301" i="4"/>
  <c r="I301" i="4"/>
  <c r="J301" i="4"/>
  <c r="Y301" i="4"/>
  <c r="AG301" i="4"/>
  <c r="C302" i="4"/>
  <c r="BP302" i="4" s="1"/>
  <c r="D302" i="4"/>
  <c r="F302" i="4"/>
  <c r="G302" i="4"/>
  <c r="H302" i="4"/>
  <c r="I302" i="4"/>
  <c r="J302" i="4"/>
  <c r="Y302" i="4"/>
  <c r="AG302" i="4"/>
  <c r="C303" i="4"/>
  <c r="BP303" i="4" s="1"/>
  <c r="D303" i="4"/>
  <c r="F303" i="4"/>
  <c r="G303" i="4"/>
  <c r="H303" i="4"/>
  <c r="I303" i="4"/>
  <c r="J303" i="4"/>
  <c r="Y303" i="4"/>
  <c r="AG303" i="4"/>
  <c r="C304" i="4"/>
  <c r="BP304" i="4" s="1"/>
  <c r="D304" i="4"/>
  <c r="F304" i="4"/>
  <c r="G304" i="4"/>
  <c r="H304" i="4"/>
  <c r="I304" i="4"/>
  <c r="J304" i="4"/>
  <c r="Y304" i="4"/>
  <c r="AG304" i="4"/>
  <c r="C305" i="4"/>
  <c r="BP305" i="4" s="1"/>
  <c r="D305" i="4"/>
  <c r="F305" i="4"/>
  <c r="G305" i="4"/>
  <c r="H305" i="4"/>
  <c r="I305" i="4"/>
  <c r="J305" i="4"/>
  <c r="Y305" i="4"/>
  <c r="AG305" i="4"/>
  <c r="AH305" i="4"/>
  <c r="C306" i="4"/>
  <c r="BP306" i="4" s="1"/>
  <c r="D306" i="4"/>
  <c r="F306" i="4"/>
  <c r="G306" i="4"/>
  <c r="H306" i="4"/>
  <c r="I306" i="4"/>
  <c r="J306" i="4"/>
  <c r="Y306" i="4"/>
  <c r="AG306" i="4"/>
  <c r="C307" i="4"/>
  <c r="BP307" i="4" s="1"/>
  <c r="D307" i="4"/>
  <c r="F307" i="4"/>
  <c r="G307" i="4"/>
  <c r="H307" i="4"/>
  <c r="I307" i="4"/>
  <c r="J307" i="4"/>
  <c r="Y307" i="4"/>
  <c r="AG307" i="4"/>
  <c r="AH307" i="4"/>
  <c r="AI307" i="4"/>
  <c r="C308" i="4"/>
  <c r="BP308" i="4" s="1"/>
  <c r="D308" i="4"/>
  <c r="F308" i="4"/>
  <c r="G308" i="4"/>
  <c r="H308" i="4"/>
  <c r="I308" i="4"/>
  <c r="J308" i="4"/>
  <c r="Y308" i="4"/>
  <c r="AG308" i="4"/>
  <c r="AH308" i="4"/>
  <c r="AI308" i="4"/>
  <c r="C309" i="4"/>
  <c r="BP309" i="4" s="1"/>
  <c r="D309" i="4"/>
  <c r="F309" i="4"/>
  <c r="G309" i="4"/>
  <c r="H309" i="4"/>
  <c r="I309" i="4"/>
  <c r="J309" i="4"/>
  <c r="Y309" i="4"/>
  <c r="AG309" i="4"/>
  <c r="C310" i="4"/>
  <c r="BP310" i="4" s="1"/>
  <c r="D310" i="4"/>
  <c r="F310" i="4"/>
  <c r="G310" i="4"/>
  <c r="H310" i="4"/>
  <c r="I310" i="4"/>
  <c r="J310" i="4"/>
  <c r="Y310" i="4"/>
  <c r="AG310" i="4"/>
  <c r="AH310" i="4"/>
  <c r="C311" i="4"/>
  <c r="BP311" i="4" s="1"/>
  <c r="D311" i="4"/>
  <c r="F311" i="4"/>
  <c r="G311" i="4"/>
  <c r="H311" i="4"/>
  <c r="I311" i="4"/>
  <c r="J311" i="4"/>
  <c r="Y311" i="4"/>
  <c r="AG311" i="4"/>
  <c r="AH311" i="4"/>
  <c r="AI311" i="4"/>
  <c r="C312" i="4"/>
  <c r="BP312" i="4" s="1"/>
  <c r="D312" i="4"/>
  <c r="F312" i="4"/>
  <c r="G312" i="4"/>
  <c r="H312" i="4"/>
  <c r="I312" i="4"/>
  <c r="J312" i="4"/>
  <c r="Y312" i="4"/>
  <c r="AG312" i="4"/>
  <c r="AH312" i="4"/>
  <c r="AI312" i="4"/>
  <c r="C313" i="4"/>
  <c r="BP313" i="4" s="1"/>
  <c r="D313" i="4"/>
  <c r="F313" i="4"/>
  <c r="G313" i="4"/>
  <c r="H313" i="4"/>
  <c r="I313" i="4"/>
  <c r="J313" i="4"/>
  <c r="Y313" i="4"/>
  <c r="AG313" i="4"/>
  <c r="C314" i="4"/>
  <c r="BP314" i="4" s="1"/>
  <c r="D314" i="4"/>
  <c r="F314" i="4"/>
  <c r="G314" i="4"/>
  <c r="H314" i="4"/>
  <c r="I314" i="4"/>
  <c r="J314" i="4"/>
  <c r="Y314" i="4"/>
  <c r="AG314" i="4"/>
  <c r="C315" i="4"/>
  <c r="BP315" i="4" s="1"/>
  <c r="D315" i="4"/>
  <c r="F315" i="4"/>
  <c r="G315" i="4"/>
  <c r="H315" i="4"/>
  <c r="I315" i="4"/>
  <c r="J315" i="4"/>
  <c r="Y315" i="4"/>
  <c r="AG315" i="4"/>
  <c r="C316" i="4"/>
  <c r="BP316" i="4" s="1"/>
  <c r="D316" i="4"/>
  <c r="F316" i="4"/>
  <c r="G316" i="4"/>
  <c r="H316" i="4"/>
  <c r="I316" i="4"/>
  <c r="J316" i="4"/>
  <c r="Y316" i="4"/>
  <c r="AG316" i="4"/>
  <c r="C317" i="4"/>
  <c r="BP317" i="4" s="1"/>
  <c r="D317" i="4"/>
  <c r="F317" i="4"/>
  <c r="G317" i="4"/>
  <c r="H317" i="4"/>
  <c r="I317" i="4"/>
  <c r="J317" i="4"/>
  <c r="Y317" i="4"/>
  <c r="AG317" i="4"/>
  <c r="C318" i="4"/>
  <c r="BP318" i="4" s="1"/>
  <c r="D318" i="4"/>
  <c r="F318" i="4"/>
  <c r="G318" i="4"/>
  <c r="H318" i="4"/>
  <c r="I318" i="4"/>
  <c r="J318" i="4"/>
  <c r="Y318" i="4"/>
  <c r="AG318" i="4"/>
  <c r="AH318" i="4"/>
  <c r="AI318" i="4"/>
  <c r="C319" i="4"/>
  <c r="BP319" i="4" s="1"/>
  <c r="D319" i="4"/>
  <c r="F319" i="4"/>
  <c r="G319" i="4"/>
  <c r="H319" i="4"/>
  <c r="I319" i="4"/>
  <c r="J319" i="4"/>
  <c r="Y319" i="4"/>
  <c r="AG319" i="4"/>
  <c r="AH319" i="4"/>
  <c r="AI319" i="4"/>
  <c r="C320" i="4"/>
  <c r="BP320" i="4" s="1"/>
  <c r="D320" i="4"/>
  <c r="F320" i="4"/>
  <c r="G320" i="4"/>
  <c r="H320" i="4"/>
  <c r="I320" i="4"/>
  <c r="J320" i="4"/>
  <c r="Y320" i="4"/>
  <c r="AG320" i="4"/>
  <c r="C321" i="4"/>
  <c r="BP321" i="4" s="1"/>
  <c r="D321" i="4"/>
  <c r="F321" i="4"/>
  <c r="G321" i="4"/>
  <c r="H321" i="4"/>
  <c r="I321" i="4"/>
  <c r="J321" i="4"/>
  <c r="Y321" i="4"/>
  <c r="AG321" i="4"/>
  <c r="AI321" i="4"/>
  <c r="C322" i="4"/>
  <c r="BP322" i="4" s="1"/>
  <c r="D322" i="4"/>
  <c r="F322" i="4"/>
  <c r="G322" i="4"/>
  <c r="H322" i="4"/>
  <c r="I322" i="4"/>
  <c r="J322" i="4"/>
  <c r="Y322" i="4"/>
  <c r="AG322" i="4"/>
  <c r="C323" i="4"/>
  <c r="BP323" i="4" s="1"/>
  <c r="D323" i="4"/>
  <c r="F323" i="4"/>
  <c r="G323" i="4"/>
  <c r="H323" i="4"/>
  <c r="I323" i="4"/>
  <c r="J323" i="4"/>
  <c r="Y323" i="4"/>
  <c r="AG323" i="4"/>
  <c r="C324" i="4"/>
  <c r="BP324" i="4" s="1"/>
  <c r="D324" i="4"/>
  <c r="F324" i="4"/>
  <c r="G324" i="4"/>
  <c r="H324" i="4"/>
  <c r="I324" i="4"/>
  <c r="J324" i="4"/>
  <c r="Y324" i="4"/>
  <c r="AG324" i="4"/>
  <c r="AH324" i="4"/>
  <c r="C325" i="4"/>
  <c r="BP325" i="4" s="1"/>
  <c r="D325" i="4"/>
  <c r="F325" i="4"/>
  <c r="G325" i="4"/>
  <c r="H325" i="4"/>
  <c r="I325" i="4"/>
  <c r="J325" i="4"/>
  <c r="Y325" i="4"/>
  <c r="AG325" i="4"/>
  <c r="AH325" i="4"/>
  <c r="AI325" i="4"/>
  <c r="C326" i="4"/>
  <c r="BP326" i="4" s="1"/>
  <c r="D326" i="4"/>
  <c r="F326" i="4"/>
  <c r="G326" i="4"/>
  <c r="H326" i="4"/>
  <c r="I326" i="4"/>
  <c r="J326" i="4"/>
  <c r="Y326" i="4"/>
  <c r="AG326" i="4"/>
  <c r="C327" i="4"/>
  <c r="BP327" i="4" s="1"/>
  <c r="D327" i="4"/>
  <c r="F327" i="4"/>
  <c r="G327" i="4"/>
  <c r="H327" i="4"/>
  <c r="I327" i="4"/>
  <c r="J327" i="4"/>
  <c r="Y327" i="4"/>
  <c r="AG327" i="4"/>
  <c r="AH327" i="4"/>
  <c r="AI327" i="4"/>
  <c r="C328" i="4"/>
  <c r="BP328" i="4" s="1"/>
  <c r="D328" i="4"/>
  <c r="F328" i="4"/>
  <c r="G328" i="4"/>
  <c r="H328" i="4"/>
  <c r="I328" i="4"/>
  <c r="J328" i="4"/>
  <c r="Y328" i="4"/>
  <c r="AG328" i="4"/>
  <c r="C329" i="4"/>
  <c r="BP329" i="4" s="1"/>
  <c r="D329" i="4"/>
  <c r="F329" i="4"/>
  <c r="G329" i="4"/>
  <c r="H329" i="4"/>
  <c r="I329" i="4"/>
  <c r="J329" i="4"/>
  <c r="Y329" i="4"/>
  <c r="AG329" i="4"/>
  <c r="C330" i="4"/>
  <c r="BP330" i="4" s="1"/>
  <c r="D330" i="4"/>
  <c r="F330" i="4"/>
  <c r="G330" i="4"/>
  <c r="H330" i="4"/>
  <c r="I330" i="4"/>
  <c r="J330" i="4"/>
  <c r="Y330" i="4"/>
  <c r="AG330" i="4"/>
  <c r="C331" i="4"/>
  <c r="BP331" i="4" s="1"/>
  <c r="D331" i="4"/>
  <c r="F331" i="4"/>
  <c r="G331" i="4"/>
  <c r="H331" i="4"/>
  <c r="I331" i="4"/>
  <c r="J331" i="4"/>
  <c r="Y331" i="4"/>
  <c r="AG331" i="4"/>
  <c r="C332" i="4"/>
  <c r="BP332" i="4" s="1"/>
  <c r="D332" i="4"/>
  <c r="F332" i="4"/>
  <c r="G332" i="4"/>
  <c r="H332" i="4"/>
  <c r="I332" i="4"/>
  <c r="J332" i="4"/>
  <c r="Y332" i="4"/>
  <c r="AG332" i="4"/>
  <c r="AH332" i="4"/>
  <c r="AI332" i="4"/>
  <c r="C333" i="4"/>
  <c r="BP333" i="4" s="1"/>
  <c r="D333" i="4"/>
  <c r="F333" i="4"/>
  <c r="G333" i="4"/>
  <c r="H333" i="4"/>
  <c r="I333" i="4"/>
  <c r="J333" i="4"/>
  <c r="Y333" i="4"/>
  <c r="AG333" i="4"/>
  <c r="C334" i="4"/>
  <c r="BP334" i="4" s="1"/>
  <c r="D334" i="4"/>
  <c r="F334" i="4"/>
  <c r="G334" i="4"/>
  <c r="H334" i="4"/>
  <c r="I334" i="4"/>
  <c r="J334" i="4"/>
  <c r="Y334" i="4"/>
  <c r="AG334" i="4"/>
  <c r="C335" i="4"/>
  <c r="BP335" i="4" s="1"/>
  <c r="D335" i="4"/>
  <c r="F335" i="4"/>
  <c r="G335" i="4"/>
  <c r="H335" i="4"/>
  <c r="I335" i="4"/>
  <c r="J335" i="4"/>
  <c r="Y335" i="4"/>
  <c r="AG335" i="4"/>
  <c r="AI335" i="4"/>
  <c r="C336" i="4"/>
  <c r="BP336" i="4" s="1"/>
  <c r="D336" i="4"/>
  <c r="F336" i="4"/>
  <c r="G336" i="4"/>
  <c r="H336" i="4"/>
  <c r="I336" i="4"/>
  <c r="J336" i="4"/>
  <c r="Y336" i="4"/>
  <c r="AG336" i="4"/>
  <c r="AI336" i="4"/>
  <c r="C337" i="4"/>
  <c r="BP337" i="4" s="1"/>
  <c r="D337" i="4"/>
  <c r="F337" i="4"/>
  <c r="G337" i="4"/>
  <c r="H337" i="4"/>
  <c r="I337" i="4"/>
  <c r="J337" i="4"/>
  <c r="Y337" i="4"/>
  <c r="AG337" i="4"/>
  <c r="C338" i="4"/>
  <c r="BP338" i="4" s="1"/>
  <c r="D338" i="4"/>
  <c r="F338" i="4"/>
  <c r="G338" i="4"/>
  <c r="H338" i="4"/>
  <c r="I338" i="4"/>
  <c r="J338" i="4"/>
  <c r="Y338" i="4"/>
  <c r="AG338" i="4"/>
  <c r="AH338" i="4"/>
  <c r="C339" i="4"/>
  <c r="BP339" i="4" s="1"/>
  <c r="D339" i="4"/>
  <c r="F339" i="4"/>
  <c r="G339" i="4"/>
  <c r="H339" i="4"/>
  <c r="I339" i="4"/>
  <c r="J339" i="4"/>
  <c r="Y339" i="4"/>
  <c r="AG339" i="4"/>
  <c r="C340" i="4"/>
  <c r="BP340" i="4" s="1"/>
  <c r="D340" i="4"/>
  <c r="F340" i="4"/>
  <c r="G340" i="4"/>
  <c r="H340" i="4"/>
  <c r="I340" i="4"/>
  <c r="J340" i="4"/>
  <c r="Y340" i="4"/>
  <c r="AG340" i="4"/>
  <c r="AH340" i="4"/>
  <c r="C341" i="4"/>
  <c r="BP341" i="4" s="1"/>
  <c r="D341" i="4"/>
  <c r="F341" i="4"/>
  <c r="G341" i="4"/>
  <c r="H341" i="4"/>
  <c r="I341" i="4"/>
  <c r="J341" i="4"/>
  <c r="Y341" i="4"/>
  <c r="AG341" i="4"/>
  <c r="AI341" i="4"/>
  <c r="C342" i="4"/>
  <c r="BP342" i="4" s="1"/>
  <c r="D342" i="4"/>
  <c r="F342" i="4"/>
  <c r="G342" i="4"/>
  <c r="H342" i="4"/>
  <c r="I342" i="4"/>
  <c r="J342" i="4"/>
  <c r="Y342" i="4"/>
  <c r="AG342" i="4"/>
  <c r="AH342" i="4"/>
  <c r="AI342" i="4"/>
  <c r="C343" i="4"/>
  <c r="BP343" i="4" s="1"/>
  <c r="D343" i="4"/>
  <c r="F343" i="4"/>
  <c r="G343" i="4"/>
  <c r="H343" i="4"/>
  <c r="I343" i="4"/>
  <c r="J343" i="4"/>
  <c r="Y343" i="4"/>
  <c r="AG343" i="4"/>
  <c r="C344" i="4"/>
  <c r="BP344" i="4" s="1"/>
  <c r="D344" i="4"/>
  <c r="F344" i="4"/>
  <c r="G344" i="4"/>
  <c r="H344" i="4"/>
  <c r="I344" i="4"/>
  <c r="J344" i="4"/>
  <c r="Y344" i="4"/>
  <c r="AG344" i="4"/>
  <c r="AH344" i="4"/>
  <c r="AI344" i="4"/>
  <c r="C345" i="4"/>
  <c r="BP345" i="4" s="1"/>
  <c r="D345" i="4"/>
  <c r="F345" i="4"/>
  <c r="G345" i="4"/>
  <c r="H345" i="4"/>
  <c r="I345" i="4"/>
  <c r="J345" i="4"/>
  <c r="Y345" i="4"/>
  <c r="AG345" i="4"/>
  <c r="AI345" i="4"/>
  <c r="C346" i="4"/>
  <c r="BP346" i="4" s="1"/>
  <c r="D346" i="4"/>
  <c r="F346" i="4"/>
  <c r="G346" i="4"/>
  <c r="H346" i="4"/>
  <c r="I346" i="4"/>
  <c r="J346" i="4"/>
  <c r="Y346" i="4"/>
  <c r="AG346" i="4"/>
  <c r="C347" i="4"/>
  <c r="BP347" i="4" s="1"/>
  <c r="D347" i="4"/>
  <c r="F347" i="4"/>
  <c r="G347" i="4"/>
  <c r="H347" i="4"/>
  <c r="I347" i="4"/>
  <c r="J347" i="4"/>
  <c r="Y347" i="4"/>
  <c r="AG347" i="4"/>
  <c r="C348" i="4"/>
  <c r="BP348" i="4" s="1"/>
  <c r="D348" i="4"/>
  <c r="F348" i="4"/>
  <c r="G348" i="4"/>
  <c r="H348" i="4"/>
  <c r="I348" i="4"/>
  <c r="J348" i="4"/>
  <c r="Y348" i="4"/>
  <c r="AG348" i="4"/>
  <c r="AI348" i="4"/>
  <c r="C349" i="4"/>
  <c r="BP349" i="4" s="1"/>
  <c r="D349" i="4"/>
  <c r="F349" i="4"/>
  <c r="G349" i="4"/>
  <c r="H349" i="4"/>
  <c r="I349" i="4"/>
  <c r="J349" i="4"/>
  <c r="Y349" i="4"/>
  <c r="AG349" i="4"/>
  <c r="C350" i="4"/>
  <c r="BP350" i="4" s="1"/>
  <c r="D350" i="4"/>
  <c r="F350" i="4"/>
  <c r="G350" i="4"/>
  <c r="H350" i="4"/>
  <c r="I350" i="4"/>
  <c r="J350" i="4"/>
  <c r="Y350" i="4"/>
  <c r="AG350" i="4"/>
  <c r="C351" i="4"/>
  <c r="BP351" i="4" s="1"/>
  <c r="D351" i="4"/>
  <c r="F351" i="4"/>
  <c r="G351" i="4"/>
  <c r="H351" i="4"/>
  <c r="I351" i="4"/>
  <c r="J351" i="4"/>
  <c r="Y351" i="4"/>
  <c r="AG351" i="4"/>
  <c r="C352" i="4"/>
  <c r="BP352" i="4" s="1"/>
  <c r="D352" i="4"/>
  <c r="F352" i="4"/>
  <c r="G352" i="4"/>
  <c r="H352" i="4"/>
  <c r="I352" i="4"/>
  <c r="J352" i="4"/>
  <c r="Y352" i="4"/>
  <c r="AG352" i="4"/>
  <c r="AH352" i="4"/>
  <c r="C353" i="4"/>
  <c r="BP353" i="4" s="1"/>
  <c r="D353" i="4"/>
  <c r="F353" i="4"/>
  <c r="G353" i="4"/>
  <c r="H353" i="4"/>
  <c r="I353" i="4"/>
  <c r="J353" i="4"/>
  <c r="Y353" i="4"/>
  <c r="AG353" i="4"/>
  <c r="C354" i="4"/>
  <c r="BP354" i="4" s="1"/>
  <c r="D354" i="4"/>
  <c r="F354" i="4"/>
  <c r="G354" i="4"/>
  <c r="H354" i="4"/>
  <c r="I354" i="4"/>
  <c r="J354" i="4"/>
  <c r="Y354" i="4"/>
  <c r="AG354" i="4"/>
  <c r="C355" i="4"/>
  <c r="BP355" i="4" s="1"/>
  <c r="D355" i="4"/>
  <c r="F355" i="4"/>
  <c r="G355" i="4"/>
  <c r="H355" i="4"/>
  <c r="I355" i="4"/>
  <c r="J355" i="4"/>
  <c r="Y355" i="4"/>
  <c r="AG355" i="4"/>
  <c r="AH355" i="4"/>
  <c r="C356" i="4"/>
  <c r="BP356" i="4" s="1"/>
  <c r="D356" i="4"/>
  <c r="F356" i="4"/>
  <c r="G356" i="4"/>
  <c r="H356" i="4"/>
  <c r="I356" i="4"/>
  <c r="J356" i="4"/>
  <c r="Y356" i="4"/>
  <c r="AG356" i="4"/>
  <c r="C357" i="4"/>
  <c r="BP357" i="4" s="1"/>
  <c r="D357" i="4"/>
  <c r="F357" i="4"/>
  <c r="G357" i="4"/>
  <c r="H357" i="4"/>
  <c r="I357" i="4"/>
  <c r="J357" i="4"/>
  <c r="Y357" i="4"/>
  <c r="AG357" i="4"/>
  <c r="AI357" i="4"/>
  <c r="C358" i="4"/>
  <c r="BP358" i="4" s="1"/>
  <c r="D358" i="4"/>
  <c r="F358" i="4"/>
  <c r="G358" i="4"/>
  <c r="H358" i="4"/>
  <c r="I358" i="4"/>
  <c r="J358" i="4"/>
  <c r="Y358" i="4"/>
  <c r="AG358" i="4"/>
  <c r="C359" i="4"/>
  <c r="BP359" i="4" s="1"/>
  <c r="D359" i="4"/>
  <c r="F359" i="4"/>
  <c r="G359" i="4"/>
  <c r="H359" i="4"/>
  <c r="I359" i="4"/>
  <c r="J359" i="4"/>
  <c r="Y359" i="4"/>
  <c r="AG359" i="4"/>
  <c r="AH359" i="4"/>
  <c r="C360" i="4"/>
  <c r="BP360" i="4" s="1"/>
  <c r="D360" i="4"/>
  <c r="F360" i="4"/>
  <c r="G360" i="4"/>
  <c r="H360" i="4"/>
  <c r="I360" i="4"/>
  <c r="J360" i="4"/>
  <c r="Y360" i="4"/>
  <c r="AG360" i="4"/>
  <c r="AI360" i="4"/>
  <c r="C361" i="4"/>
  <c r="BP361" i="4" s="1"/>
  <c r="D361" i="4"/>
  <c r="F361" i="4"/>
  <c r="G361" i="4"/>
  <c r="H361" i="4"/>
  <c r="I361" i="4"/>
  <c r="J361" i="4"/>
  <c r="Y361" i="4"/>
  <c r="AG361" i="4"/>
  <c r="AH361" i="4"/>
  <c r="AI361" i="4"/>
  <c r="C362" i="4"/>
  <c r="BP362" i="4" s="1"/>
  <c r="D362" i="4"/>
  <c r="F362" i="4"/>
  <c r="G362" i="4"/>
  <c r="H362" i="4"/>
  <c r="I362" i="4"/>
  <c r="J362" i="4"/>
  <c r="Y362" i="4"/>
  <c r="AG362" i="4"/>
  <c r="C363" i="4"/>
  <c r="BP363" i="4" s="1"/>
  <c r="D363" i="4"/>
  <c r="F363" i="4"/>
  <c r="G363" i="4"/>
  <c r="H363" i="4"/>
  <c r="I363" i="4"/>
  <c r="J363" i="4"/>
  <c r="Y363" i="4"/>
  <c r="AG363" i="4"/>
  <c r="AI363" i="4"/>
  <c r="C364" i="4"/>
  <c r="BP364" i="4" s="1"/>
  <c r="D364" i="4"/>
  <c r="F364" i="4"/>
  <c r="G364" i="4"/>
  <c r="H364" i="4"/>
  <c r="I364" i="4"/>
  <c r="J364" i="4"/>
  <c r="Y364" i="4"/>
  <c r="AG364" i="4"/>
  <c r="C365" i="4"/>
  <c r="BP365" i="4" s="1"/>
  <c r="D365" i="4"/>
  <c r="F365" i="4"/>
  <c r="G365" i="4"/>
  <c r="H365" i="4"/>
  <c r="I365" i="4"/>
  <c r="J365" i="4"/>
  <c r="Y365" i="4"/>
  <c r="AG365" i="4"/>
  <c r="AI365" i="4"/>
  <c r="C366" i="4"/>
  <c r="BP366" i="4" s="1"/>
  <c r="D366" i="4"/>
  <c r="F366" i="4"/>
  <c r="G366" i="4"/>
  <c r="H366" i="4"/>
  <c r="I366" i="4"/>
  <c r="J366" i="4"/>
  <c r="Y366" i="4"/>
  <c r="AG366" i="4"/>
  <c r="AH366" i="4"/>
  <c r="C367" i="4"/>
  <c r="BP367" i="4" s="1"/>
  <c r="D367" i="4"/>
  <c r="F367" i="4"/>
  <c r="G367" i="4"/>
  <c r="H367" i="4"/>
  <c r="I367" i="4"/>
  <c r="J367" i="4"/>
  <c r="Y367" i="4"/>
  <c r="AG367" i="4"/>
  <c r="AH367" i="4"/>
  <c r="AI367" i="4"/>
  <c r="C368" i="4"/>
  <c r="BP368" i="4" s="1"/>
  <c r="D368" i="4"/>
  <c r="F368" i="4"/>
  <c r="G368" i="4"/>
  <c r="H368" i="4"/>
  <c r="I368" i="4"/>
  <c r="J368" i="4"/>
  <c r="Y368" i="4"/>
  <c r="AG368" i="4"/>
  <c r="AH368" i="4"/>
  <c r="C369" i="4"/>
  <c r="BP369" i="4" s="1"/>
  <c r="D369" i="4"/>
  <c r="F369" i="4"/>
  <c r="G369" i="4"/>
  <c r="H369" i="4"/>
  <c r="I369" i="4"/>
  <c r="J369" i="4"/>
  <c r="Y369" i="4"/>
  <c r="AG369" i="4"/>
  <c r="AH369" i="4"/>
  <c r="AI369" i="4"/>
  <c r="C370" i="4"/>
  <c r="BP370" i="4" s="1"/>
  <c r="D370" i="4"/>
  <c r="F370" i="4"/>
  <c r="G370" i="4"/>
  <c r="H370" i="4"/>
  <c r="I370" i="4"/>
  <c r="J370" i="4"/>
  <c r="Y370" i="4"/>
  <c r="AG370" i="4"/>
  <c r="C371" i="4"/>
  <c r="BP371" i="4" s="1"/>
  <c r="D371" i="4"/>
  <c r="F371" i="4"/>
  <c r="G371" i="4"/>
  <c r="H371" i="4"/>
  <c r="I371" i="4"/>
  <c r="J371" i="4"/>
  <c r="Y371" i="4"/>
  <c r="AG371" i="4"/>
  <c r="AH371" i="4"/>
  <c r="AI371" i="4"/>
  <c r="C372" i="4"/>
  <c r="BP372" i="4" s="1"/>
  <c r="D372" i="4"/>
  <c r="F372" i="4"/>
  <c r="G372" i="4"/>
  <c r="H372" i="4"/>
  <c r="I372" i="4"/>
  <c r="J372" i="4"/>
  <c r="Y372" i="4"/>
  <c r="AG372" i="4"/>
  <c r="AH372" i="4"/>
  <c r="AI372" i="4"/>
  <c r="C373" i="4"/>
  <c r="BP373" i="4" s="1"/>
  <c r="D373" i="4"/>
  <c r="F373" i="4"/>
  <c r="G373" i="4"/>
  <c r="H373" i="4"/>
  <c r="I373" i="4"/>
  <c r="J373" i="4"/>
  <c r="Y373" i="4"/>
  <c r="AG373" i="4"/>
  <c r="AI373" i="4"/>
  <c r="C374" i="4"/>
  <c r="BP374" i="4" s="1"/>
  <c r="D374" i="4"/>
  <c r="F374" i="4"/>
  <c r="G374" i="4"/>
  <c r="H374" i="4"/>
  <c r="I374" i="4"/>
  <c r="J374" i="4"/>
  <c r="Y374" i="4"/>
  <c r="AG374" i="4"/>
  <c r="C375" i="4"/>
  <c r="BP375" i="4" s="1"/>
  <c r="D375" i="4"/>
  <c r="F375" i="4"/>
  <c r="G375" i="4"/>
  <c r="H375" i="4"/>
  <c r="I375" i="4"/>
  <c r="J375" i="4"/>
  <c r="Y375" i="4"/>
  <c r="AG375" i="4"/>
  <c r="C376" i="4"/>
  <c r="BP376" i="4" s="1"/>
  <c r="D376" i="4"/>
  <c r="F376" i="4"/>
  <c r="G376" i="4"/>
  <c r="H376" i="4"/>
  <c r="I376" i="4"/>
  <c r="J376" i="4"/>
  <c r="Y376" i="4"/>
  <c r="AG376" i="4"/>
  <c r="C377" i="4"/>
  <c r="BP377" i="4" s="1"/>
  <c r="D377" i="4"/>
  <c r="F377" i="4"/>
  <c r="G377" i="4"/>
  <c r="H377" i="4"/>
  <c r="I377" i="4"/>
  <c r="J377" i="4"/>
  <c r="Y377" i="4"/>
  <c r="AG377" i="4"/>
  <c r="C378" i="4"/>
  <c r="BP378" i="4" s="1"/>
  <c r="D378" i="4"/>
  <c r="F378" i="4"/>
  <c r="G378" i="4"/>
  <c r="H378" i="4"/>
  <c r="I378" i="4"/>
  <c r="J378" i="4"/>
  <c r="Y378" i="4"/>
  <c r="AG378" i="4"/>
  <c r="C379" i="4"/>
  <c r="BP379" i="4" s="1"/>
  <c r="D379" i="4"/>
  <c r="F379" i="4"/>
  <c r="G379" i="4"/>
  <c r="H379" i="4"/>
  <c r="I379" i="4"/>
  <c r="J379" i="4"/>
  <c r="Y379" i="4"/>
  <c r="AG379" i="4"/>
  <c r="AH379" i="4"/>
  <c r="C380" i="4"/>
  <c r="BP380" i="4" s="1"/>
  <c r="D380" i="4"/>
  <c r="F380" i="4"/>
  <c r="G380" i="4"/>
  <c r="H380" i="4"/>
  <c r="I380" i="4"/>
  <c r="J380" i="4"/>
  <c r="Y380" i="4"/>
  <c r="AG380" i="4"/>
  <c r="AH380" i="4"/>
  <c r="C381" i="4"/>
  <c r="BP381" i="4" s="1"/>
  <c r="D381" i="4"/>
  <c r="F381" i="4"/>
  <c r="G381" i="4"/>
  <c r="H381" i="4"/>
  <c r="I381" i="4"/>
  <c r="J381" i="4"/>
  <c r="Y381" i="4"/>
  <c r="AG381" i="4"/>
  <c r="C382" i="4"/>
  <c r="BP382" i="4" s="1"/>
  <c r="D382" i="4"/>
  <c r="F382" i="4"/>
  <c r="G382" i="4"/>
  <c r="H382" i="4"/>
  <c r="I382" i="4"/>
  <c r="J382" i="4"/>
  <c r="Y382" i="4"/>
  <c r="AG382" i="4"/>
  <c r="AH382" i="4"/>
  <c r="AI382" i="4"/>
  <c r="C383" i="4"/>
  <c r="BP383" i="4" s="1"/>
  <c r="D383" i="4"/>
  <c r="F383" i="4"/>
  <c r="G383" i="4"/>
  <c r="H383" i="4"/>
  <c r="I383" i="4"/>
  <c r="J383" i="4"/>
  <c r="Y383" i="4"/>
  <c r="AG383" i="4"/>
  <c r="C384" i="4"/>
  <c r="BP384" i="4" s="1"/>
  <c r="D384" i="4"/>
  <c r="F384" i="4"/>
  <c r="G384" i="4"/>
  <c r="H384" i="4"/>
  <c r="I384" i="4"/>
  <c r="J384" i="4"/>
  <c r="Y384" i="4"/>
  <c r="AG384" i="4"/>
  <c r="C385" i="4"/>
  <c r="BP385" i="4" s="1"/>
  <c r="D385" i="4"/>
  <c r="F385" i="4"/>
  <c r="G385" i="4"/>
  <c r="H385" i="4"/>
  <c r="I385" i="4"/>
  <c r="J385" i="4"/>
  <c r="Y385" i="4"/>
  <c r="AG385" i="4"/>
  <c r="AI385" i="4"/>
  <c r="C386" i="4"/>
  <c r="BP386" i="4" s="1"/>
  <c r="D386" i="4"/>
  <c r="F386" i="4"/>
  <c r="G386" i="4"/>
  <c r="H386" i="4"/>
  <c r="I386" i="4"/>
  <c r="J386" i="4"/>
  <c r="Y386" i="4"/>
  <c r="AG386" i="4"/>
  <c r="AH386" i="4"/>
  <c r="C387" i="4"/>
  <c r="BP387" i="4" s="1"/>
  <c r="D387" i="4"/>
  <c r="F387" i="4"/>
  <c r="G387" i="4"/>
  <c r="H387" i="4"/>
  <c r="I387" i="4"/>
  <c r="J387" i="4"/>
  <c r="Y387" i="4"/>
  <c r="AG387" i="4"/>
  <c r="C388" i="4"/>
  <c r="BP388" i="4" s="1"/>
  <c r="D388" i="4"/>
  <c r="F388" i="4"/>
  <c r="G388" i="4"/>
  <c r="H388" i="4"/>
  <c r="I388" i="4"/>
  <c r="J388" i="4"/>
  <c r="Y388" i="4"/>
  <c r="AG388" i="4"/>
  <c r="AH388" i="4"/>
  <c r="AI388" i="4"/>
  <c r="C389" i="4"/>
  <c r="BP389" i="4" s="1"/>
  <c r="D389" i="4"/>
  <c r="F389" i="4"/>
  <c r="G389" i="4"/>
  <c r="H389" i="4"/>
  <c r="I389" i="4"/>
  <c r="J389" i="4"/>
  <c r="Y389" i="4"/>
  <c r="AG389" i="4"/>
  <c r="C390" i="4"/>
  <c r="BP390" i="4" s="1"/>
  <c r="D390" i="4"/>
  <c r="F390" i="4"/>
  <c r="G390" i="4"/>
  <c r="H390" i="4"/>
  <c r="I390" i="4"/>
  <c r="J390" i="4"/>
  <c r="Y390" i="4"/>
  <c r="AG390" i="4"/>
  <c r="AI390" i="4"/>
  <c r="C391" i="4"/>
  <c r="BP391" i="4" s="1"/>
  <c r="D391" i="4"/>
  <c r="F391" i="4"/>
  <c r="G391" i="4"/>
  <c r="H391" i="4"/>
  <c r="I391" i="4"/>
  <c r="J391" i="4"/>
  <c r="Y391" i="4"/>
  <c r="AG391" i="4"/>
  <c r="C392" i="4"/>
  <c r="BP392" i="4" s="1"/>
  <c r="D392" i="4"/>
  <c r="F392" i="4"/>
  <c r="G392" i="4"/>
  <c r="H392" i="4"/>
  <c r="I392" i="4"/>
  <c r="J392" i="4"/>
  <c r="Y392" i="4"/>
  <c r="AG392" i="4"/>
  <c r="C393" i="4"/>
  <c r="BP393" i="4" s="1"/>
  <c r="D393" i="4"/>
  <c r="F393" i="4"/>
  <c r="G393" i="4"/>
  <c r="H393" i="4"/>
  <c r="I393" i="4"/>
  <c r="J393" i="4"/>
  <c r="Y393" i="4"/>
  <c r="AG393" i="4"/>
  <c r="AH393" i="4"/>
  <c r="C394" i="4"/>
  <c r="BP394" i="4" s="1"/>
  <c r="D394" i="4"/>
  <c r="F394" i="4"/>
  <c r="G394" i="4"/>
  <c r="H394" i="4"/>
  <c r="I394" i="4"/>
  <c r="J394" i="4"/>
  <c r="Y394" i="4"/>
  <c r="AG394" i="4"/>
  <c r="AH394" i="4"/>
  <c r="C395" i="4"/>
  <c r="BP395" i="4" s="1"/>
  <c r="D395" i="4"/>
  <c r="F395" i="4"/>
  <c r="G395" i="4"/>
  <c r="H395" i="4"/>
  <c r="I395" i="4"/>
  <c r="J395" i="4"/>
  <c r="Y395" i="4"/>
  <c r="AG395" i="4"/>
  <c r="C396" i="4"/>
  <c r="BP396" i="4" s="1"/>
  <c r="D396" i="4"/>
  <c r="F396" i="4"/>
  <c r="G396" i="4"/>
  <c r="H396" i="4"/>
  <c r="I396" i="4"/>
  <c r="J396" i="4"/>
  <c r="Y396" i="4"/>
  <c r="AG396" i="4"/>
  <c r="AH396" i="4"/>
  <c r="AI396" i="4"/>
  <c r="C397" i="4"/>
  <c r="BP397" i="4" s="1"/>
  <c r="D397" i="4"/>
  <c r="F397" i="4"/>
  <c r="G397" i="4"/>
  <c r="H397" i="4"/>
  <c r="I397" i="4"/>
  <c r="J397" i="4"/>
  <c r="Y397" i="4"/>
  <c r="AG397" i="4"/>
  <c r="AI397" i="4"/>
  <c r="C398" i="4"/>
  <c r="BP398" i="4" s="1"/>
  <c r="D398" i="4"/>
  <c r="F398" i="4"/>
  <c r="G398" i="4"/>
  <c r="H398" i="4"/>
  <c r="I398" i="4"/>
  <c r="J398" i="4"/>
  <c r="Y398" i="4"/>
  <c r="AG398" i="4"/>
  <c r="C399" i="4"/>
  <c r="BP399" i="4" s="1"/>
  <c r="D399" i="4"/>
  <c r="F399" i="4"/>
  <c r="G399" i="4"/>
  <c r="H399" i="4"/>
  <c r="I399" i="4"/>
  <c r="J399" i="4"/>
  <c r="Y399" i="4"/>
  <c r="AG399" i="4"/>
  <c r="AH399" i="4"/>
  <c r="C400" i="4"/>
  <c r="BP400" i="4" s="1"/>
  <c r="D400" i="4"/>
  <c r="F400" i="4"/>
  <c r="G400" i="4"/>
  <c r="H400" i="4"/>
  <c r="I400" i="4"/>
  <c r="J400" i="4"/>
  <c r="Y400" i="4"/>
  <c r="AG400" i="4"/>
  <c r="C401" i="4"/>
  <c r="BP401" i="4" s="1"/>
  <c r="D401" i="4"/>
  <c r="F401" i="4"/>
  <c r="G401" i="4"/>
  <c r="H401" i="4"/>
  <c r="I401" i="4"/>
  <c r="J401" i="4"/>
  <c r="Y401" i="4"/>
  <c r="AG401" i="4"/>
  <c r="AH401" i="4"/>
  <c r="AI401" i="4"/>
  <c r="C402" i="4"/>
  <c r="BP402" i="4" s="1"/>
  <c r="D402" i="4"/>
  <c r="F402" i="4"/>
  <c r="G402" i="4"/>
  <c r="H402" i="4"/>
  <c r="I402" i="4"/>
  <c r="J402" i="4"/>
  <c r="Y402" i="4"/>
  <c r="AG402" i="4"/>
  <c r="C403" i="4"/>
  <c r="BP403" i="4" s="1"/>
  <c r="D403" i="4"/>
  <c r="F403" i="4"/>
  <c r="G403" i="4"/>
  <c r="H403" i="4"/>
  <c r="I403" i="4"/>
  <c r="J403" i="4"/>
  <c r="Y403" i="4"/>
  <c r="AG403" i="4"/>
  <c r="AH403" i="4"/>
  <c r="C404" i="4"/>
  <c r="BP404" i="4" s="1"/>
  <c r="D404" i="4"/>
  <c r="F404" i="4"/>
  <c r="G404" i="4"/>
  <c r="H404" i="4"/>
  <c r="I404" i="4"/>
  <c r="J404" i="4"/>
  <c r="Y404" i="4"/>
  <c r="AG404" i="4"/>
  <c r="AI404" i="4"/>
  <c r="C405" i="4"/>
  <c r="BP405" i="4" s="1"/>
  <c r="D405" i="4"/>
  <c r="F405" i="4"/>
  <c r="G405" i="4"/>
  <c r="H405" i="4"/>
  <c r="I405" i="4"/>
  <c r="J405" i="4"/>
  <c r="Y405" i="4"/>
  <c r="AG405" i="4"/>
  <c r="C406" i="4"/>
  <c r="BP406" i="4" s="1"/>
  <c r="D406" i="4"/>
  <c r="F406" i="4"/>
  <c r="G406" i="4"/>
  <c r="H406" i="4"/>
  <c r="I406" i="4"/>
  <c r="J406" i="4"/>
  <c r="Y406" i="4"/>
  <c r="AG406" i="4"/>
  <c r="C407" i="4"/>
  <c r="BP407" i="4" s="1"/>
  <c r="D407" i="4"/>
  <c r="F407" i="4"/>
  <c r="G407" i="4"/>
  <c r="H407" i="4"/>
  <c r="I407" i="4"/>
  <c r="J407" i="4"/>
  <c r="Y407" i="4"/>
  <c r="AG407" i="4"/>
  <c r="AH407" i="4"/>
  <c r="C408" i="4"/>
  <c r="BP408" i="4" s="1"/>
  <c r="D408" i="4"/>
  <c r="F408" i="4"/>
  <c r="G408" i="4"/>
  <c r="H408" i="4"/>
  <c r="I408" i="4"/>
  <c r="J408" i="4"/>
  <c r="Y408" i="4"/>
  <c r="AG408" i="4"/>
  <c r="AH408" i="4"/>
  <c r="C409" i="4"/>
  <c r="BP409" i="4" s="1"/>
  <c r="D409" i="4"/>
  <c r="F409" i="4"/>
  <c r="G409" i="4"/>
  <c r="H409" i="4"/>
  <c r="I409" i="4"/>
  <c r="J409" i="4"/>
  <c r="Y409" i="4"/>
  <c r="AG409" i="4"/>
  <c r="AH409" i="4"/>
  <c r="AI409" i="4"/>
  <c r="C410" i="4"/>
  <c r="BP410" i="4" s="1"/>
  <c r="D410" i="4"/>
  <c r="F410" i="4"/>
  <c r="G410" i="4"/>
  <c r="H410" i="4"/>
  <c r="I410" i="4"/>
  <c r="J410" i="4"/>
  <c r="Y410" i="4"/>
  <c r="AG410" i="4"/>
  <c r="C411" i="4"/>
  <c r="BP411" i="4" s="1"/>
  <c r="D411" i="4"/>
  <c r="F411" i="4"/>
  <c r="G411" i="4"/>
  <c r="H411" i="4"/>
  <c r="I411" i="4"/>
  <c r="J411" i="4"/>
  <c r="Y411" i="4"/>
  <c r="AG411" i="4"/>
  <c r="C412" i="4"/>
  <c r="BP412" i="4" s="1"/>
  <c r="D412" i="4"/>
  <c r="F412" i="4"/>
  <c r="G412" i="4"/>
  <c r="H412" i="4"/>
  <c r="I412" i="4"/>
  <c r="J412" i="4"/>
  <c r="Y412" i="4"/>
  <c r="AG412" i="4"/>
  <c r="AH412" i="4"/>
  <c r="C413" i="4"/>
  <c r="BP413" i="4" s="1"/>
  <c r="D413" i="4"/>
  <c r="F413" i="4"/>
  <c r="G413" i="4"/>
  <c r="H413" i="4"/>
  <c r="I413" i="4"/>
  <c r="J413" i="4"/>
  <c r="Y413" i="4"/>
  <c r="AG413" i="4"/>
  <c r="C414" i="4"/>
  <c r="BP414" i="4" s="1"/>
  <c r="D414" i="4"/>
  <c r="F414" i="4"/>
  <c r="G414" i="4"/>
  <c r="H414" i="4"/>
  <c r="I414" i="4"/>
  <c r="J414" i="4"/>
  <c r="Y414" i="4"/>
  <c r="AG414" i="4"/>
  <c r="AH414" i="4"/>
  <c r="C415" i="4"/>
  <c r="BP415" i="4" s="1"/>
  <c r="D415" i="4"/>
  <c r="F415" i="4"/>
  <c r="G415" i="4"/>
  <c r="H415" i="4"/>
  <c r="I415" i="4"/>
  <c r="J415" i="4"/>
  <c r="Y415" i="4"/>
  <c r="AG415" i="4"/>
  <c r="C416" i="4"/>
  <c r="BP416" i="4" s="1"/>
  <c r="D416" i="4"/>
  <c r="F416" i="4"/>
  <c r="G416" i="4"/>
  <c r="H416" i="4"/>
  <c r="I416" i="4"/>
  <c r="J416" i="4"/>
  <c r="Y416" i="4"/>
  <c r="AG416" i="4"/>
  <c r="C417" i="4"/>
  <c r="BP417" i="4" s="1"/>
  <c r="D417" i="4"/>
  <c r="F417" i="4"/>
  <c r="G417" i="4"/>
  <c r="H417" i="4"/>
  <c r="I417" i="4"/>
  <c r="J417" i="4"/>
  <c r="Y417" i="4"/>
  <c r="AG417" i="4"/>
  <c r="C418" i="4"/>
  <c r="BP418" i="4" s="1"/>
  <c r="D418" i="4"/>
  <c r="F418" i="4"/>
  <c r="G418" i="4"/>
  <c r="H418" i="4"/>
  <c r="I418" i="4"/>
  <c r="J418" i="4"/>
  <c r="Y418" i="4"/>
  <c r="AG418" i="4"/>
  <c r="AH418" i="4"/>
  <c r="C419" i="4"/>
  <c r="BP419" i="4" s="1"/>
  <c r="D419" i="4"/>
  <c r="F419" i="4"/>
  <c r="G419" i="4"/>
  <c r="H419" i="4"/>
  <c r="I419" i="4"/>
  <c r="J419" i="4"/>
  <c r="Y419" i="4"/>
  <c r="AG419" i="4"/>
  <c r="C420" i="4"/>
  <c r="BP420" i="4" s="1"/>
  <c r="D420" i="4"/>
  <c r="F420" i="4"/>
  <c r="G420" i="4"/>
  <c r="H420" i="4"/>
  <c r="I420" i="4"/>
  <c r="J420" i="4"/>
  <c r="Y420" i="4"/>
  <c r="AG420" i="4"/>
  <c r="AH420" i="4"/>
  <c r="AI420" i="4"/>
  <c r="C421" i="4"/>
  <c r="BP421" i="4" s="1"/>
  <c r="D421" i="4"/>
  <c r="F421" i="4"/>
  <c r="G421" i="4"/>
  <c r="H421" i="4"/>
  <c r="I421" i="4"/>
  <c r="J421" i="4"/>
  <c r="Y421" i="4"/>
  <c r="AG421" i="4"/>
  <c r="AI421" i="4"/>
  <c r="C422" i="4"/>
  <c r="BP422" i="4" s="1"/>
  <c r="D422" i="4"/>
  <c r="F422" i="4"/>
  <c r="G422" i="4"/>
  <c r="H422" i="4"/>
  <c r="I422" i="4"/>
  <c r="J422" i="4"/>
  <c r="Y422" i="4"/>
  <c r="AG422" i="4"/>
  <c r="C423" i="4"/>
  <c r="BP423" i="4" s="1"/>
  <c r="D423" i="4"/>
  <c r="F423" i="4"/>
  <c r="G423" i="4"/>
  <c r="H423" i="4"/>
  <c r="I423" i="4"/>
  <c r="J423" i="4"/>
  <c r="Y423" i="4"/>
  <c r="AG423" i="4"/>
  <c r="AH423" i="4"/>
  <c r="C424" i="4"/>
  <c r="BP424" i="4" s="1"/>
  <c r="D424" i="4"/>
  <c r="F424" i="4"/>
  <c r="G424" i="4"/>
  <c r="H424" i="4"/>
  <c r="I424" i="4"/>
  <c r="J424" i="4"/>
  <c r="Y424" i="4"/>
  <c r="AG424" i="4"/>
  <c r="C425" i="4"/>
  <c r="BP425" i="4" s="1"/>
  <c r="D425" i="4"/>
  <c r="F425" i="4"/>
  <c r="G425" i="4"/>
  <c r="H425" i="4"/>
  <c r="I425" i="4"/>
  <c r="J425" i="4"/>
  <c r="Y425" i="4"/>
  <c r="AG425" i="4"/>
  <c r="C426" i="4"/>
  <c r="BP426" i="4" s="1"/>
  <c r="D426" i="4"/>
  <c r="F426" i="4"/>
  <c r="G426" i="4"/>
  <c r="H426" i="4"/>
  <c r="I426" i="4"/>
  <c r="J426" i="4"/>
  <c r="Y426" i="4"/>
  <c r="AG426" i="4"/>
  <c r="AI426" i="4"/>
  <c r="C427" i="4"/>
  <c r="BP427" i="4" s="1"/>
  <c r="D427" i="4"/>
  <c r="F427" i="4"/>
  <c r="G427" i="4"/>
  <c r="H427" i="4"/>
  <c r="I427" i="4"/>
  <c r="J427" i="4"/>
  <c r="Y427" i="4"/>
  <c r="AG427" i="4"/>
  <c r="AH427" i="4"/>
  <c r="AI427" i="4"/>
  <c r="C428" i="4"/>
  <c r="BP428" i="4" s="1"/>
  <c r="D428" i="4"/>
  <c r="F428" i="4"/>
  <c r="G428" i="4"/>
  <c r="H428" i="4"/>
  <c r="I428" i="4"/>
  <c r="J428" i="4"/>
  <c r="Y428" i="4"/>
  <c r="AG428" i="4"/>
  <c r="AH428" i="4"/>
  <c r="C429" i="4"/>
  <c r="BP429" i="4" s="1"/>
  <c r="D429" i="4"/>
  <c r="F429" i="4"/>
  <c r="G429" i="4"/>
  <c r="H429" i="4"/>
  <c r="I429" i="4"/>
  <c r="J429" i="4"/>
  <c r="Y429" i="4"/>
  <c r="AG429" i="4"/>
  <c r="AI429" i="4"/>
  <c r="C430" i="4"/>
  <c r="BP430" i="4" s="1"/>
  <c r="D430" i="4"/>
  <c r="F430" i="4"/>
  <c r="G430" i="4"/>
  <c r="H430" i="4"/>
  <c r="I430" i="4"/>
  <c r="J430" i="4"/>
  <c r="Y430" i="4"/>
  <c r="AG430" i="4"/>
  <c r="C431" i="4"/>
  <c r="BP431" i="4" s="1"/>
  <c r="D431" i="4"/>
  <c r="F431" i="4"/>
  <c r="G431" i="4"/>
  <c r="H431" i="4"/>
  <c r="I431" i="4"/>
  <c r="J431" i="4"/>
  <c r="Y431" i="4"/>
  <c r="AG431" i="4"/>
  <c r="AH431" i="4"/>
  <c r="C432" i="4"/>
  <c r="BP432" i="4" s="1"/>
  <c r="D432" i="4"/>
  <c r="F432" i="4"/>
  <c r="G432" i="4"/>
  <c r="H432" i="4"/>
  <c r="I432" i="4"/>
  <c r="J432" i="4"/>
  <c r="Y432" i="4"/>
  <c r="AG432" i="4"/>
  <c r="C433" i="4"/>
  <c r="BP433" i="4" s="1"/>
  <c r="D433" i="4"/>
  <c r="F433" i="4"/>
  <c r="G433" i="4"/>
  <c r="H433" i="4"/>
  <c r="I433" i="4"/>
  <c r="J433" i="4"/>
  <c r="Y433" i="4"/>
  <c r="AG433" i="4"/>
  <c r="C434" i="4"/>
  <c r="BP434" i="4" s="1"/>
  <c r="D434" i="4"/>
  <c r="F434" i="4"/>
  <c r="G434" i="4"/>
  <c r="H434" i="4"/>
  <c r="I434" i="4"/>
  <c r="J434" i="4"/>
  <c r="Y434" i="4"/>
  <c r="AG434" i="4"/>
  <c r="AH434" i="4"/>
  <c r="C435" i="4"/>
  <c r="BP435" i="4" s="1"/>
  <c r="D435" i="4"/>
  <c r="F435" i="4"/>
  <c r="G435" i="4"/>
  <c r="H435" i="4"/>
  <c r="I435" i="4"/>
  <c r="J435" i="4"/>
  <c r="Y435" i="4"/>
  <c r="AG435" i="4"/>
  <c r="AH435" i="4"/>
  <c r="AI435" i="4"/>
  <c r="C436" i="4"/>
  <c r="BP436" i="4" s="1"/>
  <c r="D436" i="4"/>
  <c r="F436" i="4"/>
  <c r="G436" i="4"/>
  <c r="H436" i="4"/>
  <c r="I436" i="4"/>
  <c r="J436" i="4"/>
  <c r="Y436" i="4"/>
  <c r="AG436" i="4"/>
  <c r="AH436" i="4"/>
  <c r="C437" i="4"/>
  <c r="BP437" i="4" s="1"/>
  <c r="D437" i="4"/>
  <c r="F437" i="4"/>
  <c r="G437" i="4"/>
  <c r="H437" i="4"/>
  <c r="I437" i="4"/>
  <c r="J437" i="4"/>
  <c r="Y437" i="4"/>
  <c r="AG437" i="4"/>
  <c r="AH437" i="4"/>
  <c r="AI437" i="4"/>
  <c r="C438" i="4"/>
  <c r="BP438" i="4" s="1"/>
  <c r="D438" i="4"/>
  <c r="F438" i="4"/>
  <c r="G438" i="4"/>
  <c r="H438" i="4"/>
  <c r="I438" i="4"/>
  <c r="J438" i="4"/>
  <c r="Y438" i="4"/>
  <c r="AG438" i="4"/>
  <c r="AI438" i="4"/>
  <c r="C439" i="4"/>
  <c r="BP439" i="4" s="1"/>
  <c r="D439" i="4"/>
  <c r="F439" i="4"/>
  <c r="G439" i="4"/>
  <c r="H439" i="4"/>
  <c r="I439" i="4"/>
  <c r="J439" i="4"/>
  <c r="Y439" i="4"/>
  <c r="AG439" i="4"/>
  <c r="AH439" i="4"/>
  <c r="AI439" i="4"/>
  <c r="C440" i="4"/>
  <c r="BP440" i="4" s="1"/>
  <c r="D440" i="4"/>
  <c r="F440" i="4"/>
  <c r="G440" i="4"/>
  <c r="H440" i="4"/>
  <c r="I440" i="4"/>
  <c r="J440" i="4"/>
  <c r="Y440" i="4"/>
  <c r="AG440" i="4"/>
  <c r="AH440" i="4"/>
  <c r="AI440" i="4"/>
  <c r="C441" i="4"/>
  <c r="BP441" i="4" s="1"/>
  <c r="D441" i="4"/>
  <c r="F441" i="4"/>
  <c r="G441" i="4"/>
  <c r="H441" i="4"/>
  <c r="I441" i="4"/>
  <c r="J441" i="4"/>
  <c r="Y441" i="4"/>
  <c r="AG441" i="4"/>
  <c r="AH441" i="4"/>
  <c r="AI441" i="4"/>
  <c r="C442" i="4"/>
  <c r="BP442" i="4" s="1"/>
  <c r="D442" i="4"/>
  <c r="F442" i="4"/>
  <c r="G442" i="4"/>
  <c r="H442" i="4"/>
  <c r="I442" i="4"/>
  <c r="J442" i="4"/>
  <c r="Y442" i="4"/>
  <c r="AG442" i="4"/>
  <c r="AI442" i="4"/>
  <c r="C443" i="4"/>
  <c r="BP443" i="4" s="1"/>
  <c r="D443" i="4"/>
  <c r="F443" i="4"/>
  <c r="G443" i="4"/>
  <c r="H443" i="4"/>
  <c r="I443" i="4"/>
  <c r="J443" i="4"/>
  <c r="Y443" i="4"/>
  <c r="AG443" i="4"/>
  <c r="AH443" i="4"/>
  <c r="AI443" i="4"/>
  <c r="C444" i="4"/>
  <c r="BP444" i="4" s="1"/>
  <c r="D444" i="4"/>
  <c r="F444" i="4"/>
  <c r="G444" i="4"/>
  <c r="H444" i="4"/>
  <c r="I444" i="4"/>
  <c r="J444" i="4"/>
  <c r="Y444" i="4"/>
  <c r="AG444" i="4"/>
  <c r="C445" i="4"/>
  <c r="BP445" i="4" s="1"/>
  <c r="D445" i="4"/>
  <c r="F445" i="4"/>
  <c r="G445" i="4"/>
  <c r="H445" i="4"/>
  <c r="I445" i="4"/>
  <c r="J445" i="4"/>
  <c r="Y445" i="4"/>
  <c r="AG445" i="4"/>
  <c r="C446" i="4"/>
  <c r="BP446" i="4" s="1"/>
  <c r="D446" i="4"/>
  <c r="F446" i="4"/>
  <c r="G446" i="4"/>
  <c r="H446" i="4"/>
  <c r="I446" i="4"/>
  <c r="J446" i="4"/>
  <c r="Y446" i="4"/>
  <c r="AG446" i="4"/>
  <c r="AH446" i="4"/>
  <c r="AI446" i="4"/>
  <c r="C447" i="4"/>
  <c r="BP447" i="4" s="1"/>
  <c r="D447" i="4"/>
  <c r="F447" i="4"/>
  <c r="G447" i="4"/>
  <c r="H447" i="4"/>
  <c r="I447" i="4"/>
  <c r="J447" i="4"/>
  <c r="Y447" i="4"/>
  <c r="AG447" i="4"/>
  <c r="C448" i="4"/>
  <c r="BP448" i="4" s="1"/>
  <c r="D448" i="4"/>
  <c r="F448" i="4"/>
  <c r="G448" i="4"/>
  <c r="H448" i="4"/>
  <c r="I448" i="4"/>
  <c r="J448" i="4"/>
  <c r="Y448" i="4"/>
  <c r="AG448" i="4"/>
  <c r="C449" i="4"/>
  <c r="BP449" i="4" s="1"/>
  <c r="D449" i="4"/>
  <c r="F449" i="4"/>
  <c r="G449" i="4"/>
  <c r="H449" i="4"/>
  <c r="I449" i="4"/>
  <c r="J449" i="4"/>
  <c r="Y449" i="4"/>
  <c r="AG449" i="4"/>
  <c r="AI449" i="4"/>
  <c r="C450" i="4"/>
  <c r="BP450" i="4" s="1"/>
  <c r="D450" i="4"/>
  <c r="F450" i="4"/>
  <c r="G450" i="4"/>
  <c r="H450" i="4"/>
  <c r="I450" i="4"/>
  <c r="J450" i="4"/>
  <c r="Y450" i="4"/>
  <c r="AG450" i="4"/>
  <c r="AH450" i="4"/>
  <c r="AI450" i="4"/>
  <c r="C451" i="4"/>
  <c r="BP451" i="4" s="1"/>
  <c r="D451" i="4"/>
  <c r="F451" i="4"/>
  <c r="G451" i="4"/>
  <c r="H451" i="4"/>
  <c r="I451" i="4"/>
  <c r="J451" i="4"/>
  <c r="Y451" i="4"/>
  <c r="AG451" i="4"/>
  <c r="C452" i="4"/>
  <c r="BP452" i="4" s="1"/>
  <c r="D452" i="4"/>
  <c r="F452" i="4"/>
  <c r="G452" i="4"/>
  <c r="H452" i="4"/>
  <c r="I452" i="4"/>
  <c r="J452" i="4"/>
  <c r="Y452" i="4"/>
  <c r="AG452" i="4"/>
  <c r="AH452" i="4"/>
  <c r="AI452" i="4"/>
  <c r="C453" i="4"/>
  <c r="BP453" i="4" s="1"/>
  <c r="D453" i="4"/>
  <c r="F453" i="4"/>
  <c r="G453" i="4"/>
  <c r="H453" i="4"/>
  <c r="I453" i="4"/>
  <c r="J453" i="4"/>
  <c r="Y453" i="4"/>
  <c r="AG453" i="4"/>
  <c r="C454" i="4"/>
  <c r="BP454" i="4" s="1"/>
  <c r="D454" i="4"/>
  <c r="F454" i="4"/>
  <c r="G454" i="4"/>
  <c r="H454" i="4"/>
  <c r="I454" i="4"/>
  <c r="J454" i="4"/>
  <c r="Y454" i="4"/>
  <c r="AG454" i="4"/>
  <c r="C455" i="4"/>
  <c r="BP455" i="4" s="1"/>
  <c r="D455" i="4"/>
  <c r="F455" i="4"/>
  <c r="G455" i="4"/>
  <c r="H455" i="4"/>
  <c r="I455" i="4"/>
  <c r="J455" i="4"/>
  <c r="Y455" i="4"/>
  <c r="AG455" i="4"/>
  <c r="C456" i="4"/>
  <c r="BP456" i="4" s="1"/>
  <c r="D456" i="4"/>
  <c r="F456" i="4"/>
  <c r="G456" i="4"/>
  <c r="H456" i="4"/>
  <c r="I456" i="4"/>
  <c r="J456" i="4"/>
  <c r="Y456" i="4"/>
  <c r="AG456" i="4"/>
  <c r="C457" i="4"/>
  <c r="BP457" i="4" s="1"/>
  <c r="D457" i="4"/>
  <c r="F457" i="4"/>
  <c r="G457" i="4"/>
  <c r="H457" i="4"/>
  <c r="I457" i="4"/>
  <c r="J457" i="4"/>
  <c r="Y457" i="4"/>
  <c r="AG457" i="4"/>
  <c r="C458" i="4"/>
  <c r="BP458" i="4" s="1"/>
  <c r="D458" i="4"/>
  <c r="F458" i="4"/>
  <c r="G458" i="4"/>
  <c r="H458" i="4"/>
  <c r="I458" i="4"/>
  <c r="J458" i="4"/>
  <c r="Y458" i="4"/>
  <c r="AG458" i="4"/>
  <c r="C459" i="4"/>
  <c r="BP459" i="4" s="1"/>
  <c r="D459" i="4"/>
  <c r="F459" i="4"/>
  <c r="G459" i="4"/>
  <c r="H459" i="4"/>
  <c r="I459" i="4"/>
  <c r="J459" i="4"/>
  <c r="Y459" i="4"/>
  <c r="AG459" i="4"/>
  <c r="AH459" i="4"/>
  <c r="C460" i="4"/>
  <c r="BP460" i="4" s="1"/>
  <c r="D460" i="4"/>
  <c r="F460" i="4"/>
  <c r="G460" i="4"/>
  <c r="H460" i="4"/>
  <c r="I460" i="4"/>
  <c r="J460" i="4"/>
  <c r="Y460" i="4"/>
  <c r="AG460" i="4"/>
  <c r="AH460" i="4"/>
  <c r="Y461" i="4"/>
  <c r="AG461" i="4"/>
  <c r="AH461" i="4"/>
  <c r="Y462" i="4"/>
  <c r="AG462" i="4"/>
  <c r="AH462" i="4"/>
  <c r="AI462" i="4"/>
  <c r="Y463" i="4"/>
  <c r="AG463" i="4"/>
  <c r="Y464" i="4"/>
  <c r="AG464" i="4"/>
  <c r="Y465" i="4"/>
  <c r="AG465" i="4"/>
  <c r="AI465" i="4"/>
  <c r="Y466" i="4"/>
  <c r="AG466" i="4"/>
  <c r="AH466" i="4"/>
  <c r="Y467" i="4"/>
  <c r="AG467" i="4"/>
  <c r="AH467" i="4"/>
  <c r="AI467" i="4"/>
  <c r="Y468" i="4"/>
  <c r="AG468" i="4"/>
  <c r="Y469" i="4"/>
  <c r="AG469" i="4"/>
  <c r="AI469" i="4"/>
  <c r="Y470" i="4"/>
  <c r="AG470" i="4"/>
  <c r="Y471" i="4"/>
  <c r="AG471" i="4"/>
  <c r="AI471" i="4"/>
  <c r="Y472" i="4"/>
  <c r="AG472" i="4"/>
  <c r="AH472" i="4"/>
  <c r="AI472" i="4"/>
  <c r="Y473" i="4"/>
  <c r="AG473" i="4"/>
  <c r="Y474" i="4"/>
  <c r="AG474" i="4"/>
  <c r="AH474" i="4"/>
  <c r="AI474" i="4"/>
  <c r="Y475" i="4"/>
  <c r="AG475" i="4"/>
  <c r="Y476" i="4"/>
  <c r="AG476" i="4"/>
  <c r="AH476" i="4"/>
  <c r="Y477" i="4"/>
  <c r="AG477" i="4"/>
  <c r="D478" i="4"/>
  <c r="Y478" i="4"/>
  <c r="AG478" i="4"/>
  <c r="Y479" i="4"/>
  <c r="AG479" i="4"/>
  <c r="AH479" i="4"/>
  <c r="AI479" i="4"/>
  <c r="Y480" i="4"/>
  <c r="AG480" i="4"/>
  <c r="Y481" i="4"/>
  <c r="AG481" i="4"/>
  <c r="AH481" i="4"/>
  <c r="Y482" i="4"/>
  <c r="AG482" i="4"/>
  <c r="Y483" i="4"/>
  <c r="AG483" i="4"/>
  <c r="Y484" i="4"/>
  <c r="AG484" i="4"/>
  <c r="Y485" i="4"/>
  <c r="AG485" i="4"/>
  <c r="AH485" i="4"/>
  <c r="AI485" i="4"/>
  <c r="Y486" i="4"/>
  <c r="AG486" i="4"/>
  <c r="AH486" i="4"/>
  <c r="Y487" i="4"/>
  <c r="AG487" i="4"/>
  <c r="Y488" i="4"/>
  <c r="AG488" i="4"/>
  <c r="AI488" i="4"/>
  <c r="Y489" i="4"/>
  <c r="AG489" i="4"/>
  <c r="Y490" i="4"/>
  <c r="AG490" i="4"/>
  <c r="AH490" i="4"/>
  <c r="Y491" i="4"/>
  <c r="AG491" i="4"/>
  <c r="AH491" i="4"/>
  <c r="AI491" i="4"/>
  <c r="D492" i="4"/>
  <c r="Y492" i="4"/>
  <c r="AG492" i="4"/>
  <c r="AH492" i="4"/>
  <c r="D493" i="4"/>
  <c r="Y493" i="4"/>
  <c r="AG493" i="4"/>
  <c r="AH493" i="4"/>
  <c r="D494" i="4"/>
  <c r="F494" i="4"/>
  <c r="Y494" i="4"/>
  <c r="AG494" i="4"/>
  <c r="AH494" i="4"/>
  <c r="AI494" i="4"/>
  <c r="D495" i="4"/>
  <c r="F495" i="4"/>
  <c r="Y495" i="4"/>
  <c r="AG495" i="4"/>
  <c r="D496" i="4"/>
  <c r="Y496" i="4"/>
  <c r="AG496" i="4"/>
  <c r="D497" i="4"/>
  <c r="Y497" i="4"/>
  <c r="AG497" i="4"/>
  <c r="AH497" i="4"/>
  <c r="AI497" i="4"/>
  <c r="D498" i="4"/>
  <c r="Y498" i="4"/>
  <c r="AG498" i="4"/>
  <c r="D499" i="4"/>
  <c r="Y499" i="4"/>
  <c r="AG499" i="4"/>
  <c r="D500" i="4"/>
  <c r="Y500" i="4"/>
  <c r="AG500" i="4"/>
  <c r="D501" i="4"/>
  <c r="Y501" i="4"/>
  <c r="AG501" i="4"/>
  <c r="AI501" i="4"/>
  <c r="D502" i="4"/>
  <c r="Y502" i="4"/>
  <c r="AG502" i="4"/>
  <c r="AH502" i="4"/>
  <c r="D503" i="4"/>
  <c r="Y503" i="4"/>
  <c r="AG503" i="4"/>
  <c r="D504" i="4"/>
  <c r="Y504" i="4"/>
  <c r="AG504" i="4"/>
  <c r="D505" i="4"/>
  <c r="Y505" i="4"/>
  <c r="AG505" i="4"/>
  <c r="AH505" i="4"/>
  <c r="AI505" i="4"/>
  <c r="D506" i="4"/>
  <c r="Y506" i="4"/>
  <c r="AG506" i="4"/>
  <c r="D507" i="4"/>
  <c r="Y507" i="4"/>
  <c r="AG507" i="4"/>
  <c r="AH507" i="4"/>
  <c r="D508" i="4"/>
  <c r="Y508" i="4"/>
  <c r="AG508" i="4"/>
  <c r="AH508" i="4"/>
  <c r="D509" i="4"/>
  <c r="Y509" i="4"/>
  <c r="AG509" i="4"/>
  <c r="AH509" i="4"/>
  <c r="AI509" i="4"/>
  <c r="D510" i="4"/>
  <c r="Y510" i="4"/>
  <c r="AG510" i="4"/>
  <c r="C511" i="4"/>
  <c r="BP511" i="4" s="1"/>
  <c r="D511" i="4"/>
  <c r="F511" i="4"/>
  <c r="G511" i="4"/>
  <c r="H511" i="4"/>
  <c r="I511" i="4"/>
  <c r="J511" i="4"/>
  <c r="Y511" i="4"/>
  <c r="AG511" i="4"/>
  <c r="AH511" i="4"/>
  <c r="AI511" i="4"/>
  <c r="T320" i="3" l="1"/>
  <c r="X320" i="3"/>
  <c r="AC520" i="3"/>
  <c r="AD520" i="3" s="1"/>
  <c r="AC519" i="3"/>
  <c r="AD519" i="3" s="1"/>
  <c r="AC516" i="3"/>
  <c r="AD516" i="3" s="1"/>
  <c r="AC368" i="3"/>
  <c r="AD368" i="3" s="1"/>
  <c r="AC515" i="3"/>
  <c r="AD515" i="3" s="1"/>
  <c r="CF31" i="2"/>
  <c r="CE32" i="2" a="1"/>
  <c r="CE32" i="2" s="1"/>
  <c r="AM517" i="3"/>
  <c r="CA73" i="2"/>
  <c r="AD513" i="3"/>
  <c r="CA40" i="2"/>
  <c r="CA116" i="2"/>
  <c r="CB390" i="2"/>
  <c r="AZ390" i="2" s="1"/>
  <c r="BA390" i="2" s="1"/>
  <c r="BB390" i="2" s="1"/>
  <c r="CB230" i="2"/>
  <c r="AZ230" i="2" s="1"/>
  <c r="BA230" i="2" s="1"/>
  <c r="BB230" i="2" s="1"/>
  <c r="CB227" i="2"/>
  <c r="AZ227" i="2" s="1"/>
  <c r="BA227" i="2" s="1"/>
  <c r="BB227" i="2" s="1"/>
  <c r="CB174" i="2"/>
  <c r="AZ174" i="2" s="1"/>
  <c r="BA174" i="2" s="1"/>
  <c r="BB174" i="2" s="1"/>
  <c r="AZ517" i="2"/>
  <c r="BA517" i="2" s="1"/>
  <c r="BB517" i="2" s="1"/>
  <c r="CD517" i="2"/>
  <c r="CD516" i="2"/>
  <c r="AZ516" i="2"/>
  <c r="BA516" i="2" s="1"/>
  <c r="BB516" i="2" s="1"/>
  <c r="CB397" i="2"/>
  <c r="AZ397" i="2" s="1"/>
  <c r="BA397" i="2" s="1"/>
  <c r="BB397" i="2" s="1"/>
  <c r="CB394" i="2"/>
  <c r="AZ394" i="2" s="1"/>
  <c r="BA394" i="2" s="1"/>
  <c r="BB394" i="2" s="1"/>
  <c r="CB365" i="2"/>
  <c r="AZ365" i="2" s="1"/>
  <c r="BA365" i="2" s="1"/>
  <c r="BB365" i="2" s="1"/>
  <c r="CB323" i="2"/>
  <c r="AZ323" i="2" s="1"/>
  <c r="BA323" i="2" s="1"/>
  <c r="BB323" i="2" s="1"/>
  <c r="CB320" i="2"/>
  <c r="AZ320" i="2" s="1"/>
  <c r="BA320" i="2" s="1"/>
  <c r="BB320" i="2" s="1"/>
  <c r="CB228" i="2"/>
  <c r="CD228" i="2" s="1"/>
  <c r="CB221" i="2"/>
  <c r="AZ221" i="2" s="1"/>
  <c r="BA221" i="2" s="1"/>
  <c r="BB221" i="2" s="1"/>
  <c r="CB392" i="2"/>
  <c r="CD392" i="2" s="1"/>
  <c r="CB219" i="2"/>
  <c r="AZ219" i="2" s="1"/>
  <c r="BA219" i="2" s="1"/>
  <c r="BB219" i="2" s="1"/>
  <c r="AZ514" i="2"/>
  <c r="BA514" i="2" s="1"/>
  <c r="BB514" i="2" s="1"/>
  <c r="CD514" i="2"/>
  <c r="CB396" i="2"/>
  <c r="CB338" i="2"/>
  <c r="AZ338" i="2" s="1"/>
  <c r="BA338" i="2" s="1"/>
  <c r="BB338" i="2" s="1"/>
  <c r="CB330" i="2"/>
  <c r="CD330" i="2" s="1"/>
  <c r="CB223" i="2"/>
  <c r="AZ223" i="2" s="1"/>
  <c r="BA223" i="2" s="1"/>
  <c r="BB223" i="2" s="1"/>
  <c r="CB217" i="2"/>
  <c r="AZ217" i="2" s="1"/>
  <c r="BA217" i="2" s="1"/>
  <c r="BB217" i="2" s="1"/>
  <c r="CD512" i="2"/>
  <c r="AZ512" i="2"/>
  <c r="BA512" i="2" s="1"/>
  <c r="BB512" i="2" s="1"/>
  <c r="AZ513" i="2"/>
  <c r="BA513" i="2" s="1"/>
  <c r="BB513" i="2" s="1"/>
  <c r="CD513" i="2"/>
  <c r="EH167" i="2"/>
  <c r="CD492" i="3"/>
  <c r="AG486" i="3"/>
  <c r="CC482" i="3"/>
  <c r="AG475" i="3"/>
  <c r="CC469" i="3"/>
  <c r="AB467" i="3"/>
  <c r="AC467" i="3" s="1"/>
  <c r="CC465" i="3"/>
  <c r="AB463" i="3"/>
  <c r="AC463" i="3" s="1"/>
  <c r="CC429" i="3"/>
  <c r="AB428" i="3"/>
  <c r="AG427" i="3"/>
  <c r="AB424" i="3"/>
  <c r="AG423" i="3"/>
  <c r="AG409" i="3"/>
  <c r="AB408" i="3"/>
  <c r="CC394" i="3"/>
  <c r="CC370" i="3"/>
  <c r="CC346" i="3"/>
  <c r="CC344" i="3"/>
  <c r="AB343" i="3"/>
  <c r="CC342" i="3"/>
  <c r="CC340" i="3"/>
  <c r="AB339" i="3"/>
  <c r="CC338" i="3"/>
  <c r="AB337" i="3"/>
  <c r="CC336" i="3"/>
  <c r="CD335" i="3"/>
  <c r="CC329" i="3"/>
  <c r="AB328" i="3"/>
  <c r="AG325" i="3"/>
  <c r="CD324" i="3"/>
  <c r="AG323" i="3"/>
  <c r="AB320" i="3"/>
  <c r="AB318" i="3"/>
  <c r="AG317" i="3"/>
  <c r="CC308" i="3"/>
  <c r="AG306" i="3"/>
  <c r="CC304" i="3"/>
  <c r="CC281" i="3"/>
  <c r="AG279" i="3"/>
  <c r="AB278" i="3"/>
  <c r="CC277" i="3"/>
  <c r="AB269" i="3"/>
  <c r="CC268" i="3"/>
  <c r="AG258" i="3"/>
  <c r="CC253" i="3"/>
  <c r="CD252" i="3"/>
  <c r="AG249" i="3"/>
  <c r="CD248" i="3"/>
  <c r="CC247" i="3"/>
  <c r="AG245" i="3"/>
  <c r="AG243" i="3"/>
  <c r="AG241" i="3"/>
  <c r="AG225" i="3"/>
  <c r="AG223" i="3"/>
  <c r="AG219" i="3"/>
  <c r="AG217" i="3"/>
  <c r="AG215" i="3"/>
  <c r="CC210" i="3"/>
  <c r="CC206" i="3"/>
  <c r="CC204" i="3"/>
  <c r="AB203" i="3"/>
  <c r="CC183" i="3"/>
  <c r="AG181" i="3"/>
  <c r="AG178" i="3"/>
  <c r="CC175" i="3"/>
  <c r="AG173" i="3"/>
  <c r="CI513" i="3"/>
  <c r="CI516" i="3"/>
  <c r="AG498" i="3"/>
  <c r="AB494" i="3"/>
  <c r="AC494" i="3" s="1"/>
  <c r="CC493" i="3"/>
  <c r="AB491" i="3"/>
  <c r="AC491" i="3" s="1"/>
  <c r="CC489" i="3"/>
  <c r="AB487" i="3"/>
  <c r="AC487" i="3" s="1"/>
  <c r="CC485" i="3"/>
  <c r="AB483" i="3"/>
  <c r="AC483" i="3" s="1"/>
  <c r="CC481" i="3"/>
  <c r="AG478" i="3"/>
  <c r="CC474" i="3"/>
  <c r="CC470" i="3"/>
  <c r="CC468" i="3"/>
  <c r="AB466" i="3"/>
  <c r="AC466" i="3" s="1"/>
  <c r="AG464" i="3"/>
  <c r="CC462" i="3"/>
  <c r="AG460" i="3"/>
  <c r="CD459" i="3"/>
  <c r="CC458" i="3"/>
  <c r="AB455" i="3"/>
  <c r="CC454" i="3"/>
  <c r="CC452" i="3"/>
  <c r="AB451" i="3"/>
  <c r="CC450" i="3"/>
  <c r="AG448" i="3"/>
  <c r="AB447" i="3"/>
  <c r="CC446" i="3"/>
  <c r="AG444" i="3"/>
  <c r="AB443" i="3"/>
  <c r="CC442" i="3"/>
  <c r="AB439" i="3"/>
  <c r="AC439" i="3" s="1"/>
  <c r="CC438" i="3"/>
  <c r="AG436" i="3"/>
  <c r="CC434" i="3"/>
  <c r="AB431" i="3"/>
  <c r="CC430" i="3"/>
  <c r="AB420" i="3"/>
  <c r="AG419" i="3"/>
  <c r="CA419" i="3" s="1"/>
  <c r="CC417" i="3"/>
  <c r="CD416" i="3"/>
  <c r="CC414" i="3"/>
  <c r="CC412" i="3"/>
  <c r="AB404" i="3"/>
  <c r="AG403" i="3"/>
  <c r="AG401" i="3"/>
  <c r="CD400" i="3"/>
  <c r="CC397" i="3"/>
  <c r="AB396" i="3"/>
  <c r="AG393" i="3"/>
  <c r="CA393" i="3" s="1"/>
  <c r="AB392" i="3"/>
  <c r="AG391" i="3"/>
  <c r="CA391" i="3" s="1"/>
  <c r="AG389" i="3"/>
  <c r="CA389" i="3" s="1"/>
  <c r="AB388" i="3"/>
  <c r="CC385" i="3"/>
  <c r="CD384" i="3"/>
  <c r="CC381" i="3"/>
  <c r="AB380" i="3"/>
  <c r="AG379" i="3"/>
  <c r="CA379" i="3" s="1"/>
  <c r="CC377" i="3"/>
  <c r="AB376" i="3"/>
  <c r="AB372" i="3"/>
  <c r="CC365" i="3"/>
  <c r="AB364" i="3"/>
  <c r="AG363" i="3"/>
  <c r="CC361" i="3"/>
  <c r="AB360" i="3"/>
  <c r="AG359" i="3"/>
  <c r="CC357" i="3"/>
  <c r="CD356" i="3"/>
  <c r="AG355" i="3"/>
  <c r="CC353" i="3"/>
  <c r="AB352" i="3"/>
  <c r="AG351" i="3"/>
  <c r="CC349" i="3"/>
  <c r="AB348" i="3"/>
  <c r="CC334" i="3"/>
  <c r="CC332" i="3"/>
  <c r="CC315" i="3"/>
  <c r="CD314" i="3"/>
  <c r="AG313" i="3"/>
  <c r="AG311" i="3"/>
  <c r="AB310" i="3"/>
  <c r="AG309" i="3"/>
  <c r="AG302" i="3"/>
  <c r="CC300" i="3"/>
  <c r="CC296" i="3"/>
  <c r="AG294" i="3"/>
  <c r="AB293" i="3"/>
  <c r="CC292" i="3"/>
  <c r="CD291" i="3"/>
  <c r="AB289" i="3"/>
  <c r="CC288" i="3"/>
  <c r="AB287" i="3"/>
  <c r="CD285" i="3"/>
  <c r="CC284" i="3"/>
  <c r="AB283" i="3"/>
  <c r="AB274" i="3"/>
  <c r="CC273" i="3"/>
  <c r="AG271" i="3"/>
  <c r="CD270" i="3"/>
  <c r="AG266" i="3"/>
  <c r="AB265" i="3"/>
  <c r="AG264" i="3"/>
  <c r="AB263" i="3"/>
  <c r="CC262" i="3"/>
  <c r="AG260" i="3"/>
  <c r="AB259" i="3"/>
  <c r="AB255" i="3"/>
  <c r="CC254" i="3"/>
  <c r="AG235" i="3"/>
  <c r="CD231" i="3"/>
  <c r="AG230" i="3"/>
  <c r="CC228" i="3"/>
  <c r="CD227" i="3"/>
  <c r="AG213" i="3"/>
  <c r="AG211" i="3"/>
  <c r="CC200" i="3"/>
  <c r="CC198" i="3"/>
  <c r="AG196" i="3"/>
  <c r="CC194" i="3"/>
  <c r="CD193" i="3"/>
  <c r="CC192" i="3"/>
  <c r="AG190" i="3"/>
  <c r="AB189" i="3"/>
  <c r="CC188" i="3"/>
  <c r="CC186" i="3"/>
  <c r="CI519" i="3"/>
  <c r="CC496" i="3"/>
  <c r="AG492" i="3"/>
  <c r="AB490" i="3"/>
  <c r="AC490" i="3" s="1"/>
  <c r="AG488" i="3"/>
  <c r="AB486" i="3"/>
  <c r="AC486" i="3" s="1"/>
  <c r="CC484" i="3"/>
  <c r="AB482" i="3"/>
  <c r="AC482" i="3" s="1"/>
  <c r="CC480" i="3"/>
  <c r="AB479" i="3"/>
  <c r="AC479" i="3" s="1"/>
  <c r="CC477" i="3"/>
  <c r="CC473" i="3"/>
  <c r="AB471" i="3"/>
  <c r="AC471" i="3" s="1"/>
  <c r="AG467" i="3"/>
  <c r="AG463" i="3"/>
  <c r="AG428" i="3"/>
  <c r="AB427" i="3"/>
  <c r="CC426" i="3"/>
  <c r="AB425" i="3"/>
  <c r="CC424" i="3"/>
  <c r="AB423" i="3"/>
  <c r="AB411" i="3"/>
  <c r="CC410" i="3"/>
  <c r="CC408" i="3"/>
  <c r="CD407" i="3"/>
  <c r="CC406" i="3"/>
  <c r="AB405" i="3"/>
  <c r="CC345" i="3"/>
  <c r="CD344" i="3"/>
  <c r="AG343" i="3"/>
  <c r="AG341" i="3"/>
  <c r="AB340" i="3"/>
  <c r="AB336" i="3"/>
  <c r="AB331" i="3"/>
  <c r="CC330" i="3"/>
  <c r="CC328" i="3"/>
  <c r="AB327" i="3"/>
  <c r="CC326" i="3"/>
  <c r="AB325" i="3"/>
  <c r="CC324" i="3"/>
  <c r="AB323" i="3"/>
  <c r="CC322" i="3"/>
  <c r="AB321" i="3"/>
  <c r="CC320" i="3"/>
  <c r="CC316" i="3"/>
  <c r="CC307" i="3"/>
  <c r="AG305" i="3"/>
  <c r="AB304" i="3"/>
  <c r="AB281" i="3"/>
  <c r="CC280" i="3"/>
  <c r="AB279" i="3"/>
  <c r="AG278" i="3"/>
  <c r="AB277" i="3"/>
  <c r="CC269" i="3"/>
  <c r="AB251" i="3"/>
  <c r="AG250" i="3"/>
  <c r="AG246" i="3"/>
  <c r="CC242" i="3"/>
  <c r="AG240" i="3"/>
  <c r="AB239" i="3"/>
  <c r="AG238" i="3"/>
  <c r="AG233" i="3"/>
  <c r="CC224" i="3"/>
  <c r="CC222" i="3"/>
  <c r="CD221" i="3"/>
  <c r="CC218" i="3"/>
  <c r="AG209" i="3"/>
  <c r="CC207" i="3"/>
  <c r="AG205" i="3"/>
  <c r="CC203" i="3"/>
  <c r="CC184" i="3"/>
  <c r="CC179" i="3"/>
  <c r="CD178" i="3"/>
  <c r="CC176" i="3"/>
  <c r="AG174" i="3"/>
  <c r="CI515" i="3"/>
  <c r="AB498" i="3"/>
  <c r="AC498" i="3" s="1"/>
  <c r="CC497" i="3"/>
  <c r="AG494" i="3"/>
  <c r="AB474" i="3"/>
  <c r="AC474" i="3" s="1"/>
  <c r="AG472" i="3"/>
  <c r="CC466" i="3"/>
  <c r="AB462" i="3"/>
  <c r="CC461" i="3"/>
  <c r="AG459" i="3"/>
  <c r="CD458" i="3"/>
  <c r="CC457" i="3"/>
  <c r="AB456" i="3"/>
  <c r="AG455" i="3"/>
  <c r="AB454" i="3"/>
  <c r="CC453" i="3"/>
  <c r="AB450" i="3"/>
  <c r="CC449" i="3"/>
  <c r="AB446" i="3"/>
  <c r="CC445" i="3"/>
  <c r="CD444" i="3"/>
  <c r="AB442" i="3"/>
  <c r="CC441" i="3"/>
  <c r="AB440" i="3"/>
  <c r="AB438" i="3"/>
  <c r="CC437" i="3"/>
  <c r="AG435" i="3"/>
  <c r="AB434" i="3"/>
  <c r="CC433" i="3"/>
  <c r="AB432" i="3"/>
  <c r="CC422" i="3"/>
  <c r="AB421" i="3"/>
  <c r="CC420" i="3"/>
  <c r="CD419" i="3"/>
  <c r="CC418" i="3"/>
  <c r="CD417" i="3"/>
  <c r="CC416" i="3"/>
  <c r="CC413" i="3"/>
  <c r="AB412" i="3"/>
  <c r="CC404" i="3"/>
  <c r="AB403" i="3"/>
  <c r="CC402" i="3"/>
  <c r="CC400" i="3"/>
  <c r="AB399" i="3"/>
  <c r="CC398" i="3"/>
  <c r="AB397" i="3"/>
  <c r="CC396" i="3"/>
  <c r="AB395" i="3"/>
  <c r="CC392" i="3"/>
  <c r="AB391" i="3"/>
  <c r="CC390" i="3"/>
  <c r="AB389" i="3"/>
  <c r="CC388" i="3"/>
  <c r="AB387" i="3"/>
  <c r="AC387" i="3" s="1"/>
  <c r="CC386" i="3"/>
  <c r="CD385" i="3"/>
  <c r="CC384" i="3"/>
  <c r="CC382" i="3"/>
  <c r="CC380" i="3"/>
  <c r="AB379" i="3"/>
  <c r="CC378" i="3"/>
  <c r="CC376" i="3"/>
  <c r="AB375" i="3"/>
  <c r="CC374" i="3"/>
  <c r="AB373" i="3"/>
  <c r="CC372" i="3"/>
  <c r="AB371" i="3"/>
  <c r="CC369" i="3"/>
  <c r="AB367" i="3"/>
  <c r="AG366" i="3"/>
  <c r="AB363" i="3"/>
  <c r="CC362" i="3"/>
  <c r="AB361" i="3"/>
  <c r="AB359" i="3"/>
  <c r="CC358" i="3"/>
  <c r="CD357" i="3"/>
  <c r="AG356" i="3"/>
  <c r="AB355" i="3"/>
  <c r="CC354" i="3"/>
  <c r="CC352" i="3"/>
  <c r="AB351" i="3"/>
  <c r="CC350" i="3"/>
  <c r="CD349" i="3"/>
  <c r="CC348" i="3"/>
  <c r="CD347" i="3"/>
  <c r="CC333" i="3"/>
  <c r="AB332" i="3"/>
  <c r="AG314" i="3"/>
  <c r="CC312" i="3"/>
  <c r="CC303" i="3"/>
  <c r="AG301" i="3"/>
  <c r="AG299" i="3"/>
  <c r="AB298" i="3"/>
  <c r="AG297" i="3"/>
  <c r="CD296" i="3"/>
  <c r="CC295" i="3"/>
  <c r="CD294" i="3"/>
  <c r="AB290" i="3"/>
  <c r="AB286" i="3"/>
  <c r="CC285" i="3"/>
  <c r="AB282" i="3"/>
  <c r="CC276" i="3"/>
  <c r="AB275" i="3"/>
  <c r="AG274" i="3"/>
  <c r="AB273" i="3"/>
  <c r="CC272" i="3"/>
  <c r="CC267" i="3"/>
  <c r="AG263" i="3"/>
  <c r="AG261" i="3"/>
  <c r="CD260" i="3"/>
  <c r="AG259" i="3"/>
  <c r="CC257" i="3"/>
  <c r="AB256" i="3"/>
  <c r="CC236" i="3"/>
  <c r="AG229" i="3"/>
  <c r="AG227" i="3"/>
  <c r="CC214" i="3"/>
  <c r="CD211" i="3"/>
  <c r="CC201" i="3"/>
  <c r="CC199" i="3"/>
  <c r="CC197" i="3"/>
  <c r="AG195" i="3"/>
  <c r="CC191" i="3"/>
  <c r="CD190" i="3"/>
  <c r="CC187" i="3"/>
  <c r="CC180" i="3"/>
  <c r="CI520" i="3"/>
  <c r="AH521" i="3"/>
  <c r="AK521" i="3" s="1"/>
  <c r="AB521" i="3"/>
  <c r="CD521" i="3"/>
  <c r="CA59" i="2"/>
  <c r="CA67" i="2"/>
  <c r="CA95" i="2"/>
  <c r="CA111" i="2"/>
  <c r="CA119" i="2"/>
  <c r="CA93" i="2"/>
  <c r="CA110" i="2"/>
  <c r="CA64" i="2"/>
  <c r="CA76" i="2"/>
  <c r="CA88" i="2"/>
  <c r="CA92" i="2"/>
  <c r="CA112" i="2"/>
  <c r="AG206" i="3"/>
  <c r="AG187" i="3"/>
  <c r="AL516" i="3"/>
  <c r="AM516" i="3"/>
  <c r="AG449" i="3"/>
  <c r="AG350" i="3"/>
  <c r="AG292" i="3"/>
  <c r="CA63" i="2"/>
  <c r="CA71" i="2"/>
  <c r="CA91" i="2"/>
  <c r="CA115" i="2"/>
  <c r="CA131" i="2"/>
  <c r="CA53" i="2"/>
  <c r="CA77" i="2"/>
  <c r="CA85" i="2"/>
  <c r="CA105" i="2"/>
  <c r="CA133" i="2"/>
  <c r="CA141" i="2"/>
  <c r="CA44" i="2"/>
  <c r="CA56" i="2"/>
  <c r="CA72" i="2"/>
  <c r="CA140" i="2"/>
  <c r="CA137" i="2"/>
  <c r="CA82" i="2"/>
  <c r="CA42" i="2"/>
  <c r="CA58" i="2"/>
  <c r="CA78" i="2"/>
  <c r="CA106" i="2"/>
  <c r="AL519" i="3"/>
  <c r="AM519" i="3"/>
  <c r="AL513" i="3"/>
  <c r="AM513" i="3"/>
  <c r="AK518" i="4"/>
  <c r="AK517" i="4"/>
  <c r="AK514" i="4"/>
  <c r="AM520" i="3"/>
  <c r="AL520" i="3"/>
  <c r="CD415" i="3"/>
  <c r="AG426" i="3"/>
  <c r="AG392" i="3"/>
  <c r="CA392" i="3" s="1"/>
  <c r="AG378" i="3"/>
  <c r="CA378" i="3" s="1"/>
  <c r="CD393" i="3"/>
  <c r="AG268" i="3"/>
  <c r="AG207" i="3"/>
  <c r="AG376" i="3"/>
  <c r="CA376" i="3" s="1"/>
  <c r="AG200" i="3"/>
  <c r="AG398" i="3"/>
  <c r="AG284" i="3"/>
  <c r="AG362" i="3"/>
  <c r="AG382" i="3"/>
  <c r="CA382" i="3" s="1"/>
  <c r="AG377" i="3"/>
  <c r="CA377" i="3" s="1"/>
  <c r="AG295" i="3"/>
  <c r="CC240" i="3"/>
  <c r="AG477" i="3"/>
  <c r="AG288" i="3"/>
  <c r="AG262" i="3"/>
  <c r="AG353" i="3"/>
  <c r="AG481" i="3"/>
  <c r="AG345" i="3"/>
  <c r="AG254" i="3"/>
  <c r="AG236" i="3"/>
  <c r="AG228" i="3"/>
  <c r="AG218" i="3"/>
  <c r="AG188" i="3"/>
  <c r="CD245" i="3"/>
  <c r="AG333" i="3"/>
  <c r="CC341" i="3"/>
  <c r="AG493" i="3"/>
  <c r="AG445" i="3"/>
  <c r="AG191" i="3"/>
  <c r="AG485" i="3"/>
  <c r="AG482" i="3"/>
  <c r="AG480" i="3"/>
  <c r="AG433" i="3"/>
  <c r="AG465" i="3"/>
  <c r="AG457" i="3"/>
  <c r="AG430" i="3"/>
  <c r="AG402" i="3"/>
  <c r="AG349" i="3"/>
  <c r="AG307" i="3"/>
  <c r="AG247" i="3"/>
  <c r="AG418" i="3"/>
  <c r="CA418" i="3" s="1"/>
  <c r="AG469" i="3"/>
  <c r="CA469" i="3" s="1"/>
  <c r="AG461" i="3"/>
  <c r="AG417" i="3"/>
  <c r="CA417" i="3" s="1"/>
  <c r="AG406" i="3"/>
  <c r="AG354" i="3"/>
  <c r="CC444" i="3"/>
  <c r="CC271" i="3"/>
  <c r="AG175" i="3"/>
  <c r="AG489" i="3"/>
  <c r="AG420" i="3"/>
  <c r="CA420" i="3" s="1"/>
  <c r="AG342" i="3"/>
  <c r="AG473" i="3"/>
  <c r="AG468" i="3"/>
  <c r="CC223" i="3"/>
  <c r="AG470" i="3"/>
  <c r="CC460" i="3"/>
  <c r="AG452" i="3"/>
  <c r="AG442" i="3"/>
  <c r="AG441" i="3"/>
  <c r="AG434" i="3"/>
  <c r="AG372" i="3"/>
  <c r="CA372" i="3" s="1"/>
  <c r="AG365" i="3"/>
  <c r="AG280" i="3"/>
  <c r="CC246" i="3"/>
  <c r="AG183" i="3"/>
  <c r="AG474" i="3"/>
  <c r="AG413" i="3"/>
  <c r="AG358" i="3"/>
  <c r="AG322" i="3"/>
  <c r="AG453" i="3"/>
  <c r="AG446" i="3"/>
  <c r="AG437" i="3"/>
  <c r="AG424" i="3"/>
  <c r="AG414" i="3"/>
  <c r="AG412" i="3"/>
  <c r="AG410" i="3"/>
  <c r="CC393" i="3"/>
  <c r="AG390" i="3"/>
  <c r="CA390" i="3" s="1"/>
  <c r="AG374" i="3"/>
  <c r="CA374" i="3" s="1"/>
  <c r="AG338" i="3"/>
  <c r="AG330" i="3"/>
  <c r="AG329" i="3"/>
  <c r="AG328" i="3"/>
  <c r="AG396" i="3"/>
  <c r="AG300" i="3"/>
  <c r="AG186" i="3"/>
  <c r="AG497" i="3"/>
  <c r="AG496" i="3"/>
  <c r="AG386" i="3"/>
  <c r="CA386" i="3" s="1"/>
  <c r="AG326" i="3"/>
  <c r="AG242" i="3"/>
  <c r="AG484" i="3"/>
  <c r="AG272" i="3"/>
  <c r="CC195" i="3"/>
  <c r="CA46" i="2"/>
  <c r="CA122" i="2"/>
  <c r="CA52" i="2"/>
  <c r="CA68" i="2"/>
  <c r="CA80" i="2"/>
  <c r="CA96" i="2"/>
  <c r="CA124" i="2"/>
  <c r="CA49" i="2"/>
  <c r="CA109" i="2"/>
  <c r="CA153" i="2"/>
  <c r="CA74" i="2"/>
  <c r="CA114" i="2"/>
  <c r="CA150" i="2"/>
  <c r="CA50" i="2"/>
  <c r="CA70" i="2"/>
  <c r="CA130" i="2"/>
  <c r="CA142" i="2"/>
  <c r="CA144" i="2"/>
  <c r="CA79" i="2"/>
  <c r="CA139" i="2"/>
  <c r="CA113" i="2"/>
  <c r="CA90" i="2"/>
  <c r="CA89" i="2"/>
  <c r="CA138" i="2"/>
  <c r="CA62" i="2"/>
  <c r="CA86" i="2"/>
  <c r="CA120" i="2"/>
  <c r="CA83" i="2"/>
  <c r="CA43" i="2"/>
  <c r="CA51" i="2"/>
  <c r="CA87" i="2"/>
  <c r="CA103" i="2"/>
  <c r="CA127" i="2"/>
  <c r="CA143" i="2"/>
  <c r="CA41" i="2"/>
  <c r="CA45" i="2"/>
  <c r="CA69" i="2"/>
  <c r="CA97" i="2"/>
  <c r="CA125" i="2"/>
  <c r="CA134" i="2"/>
  <c r="CA48" i="2"/>
  <c r="CA60" i="2"/>
  <c r="CA100" i="2"/>
  <c r="CA108" i="2"/>
  <c r="CA128" i="2"/>
  <c r="CA132" i="2"/>
  <c r="CA152" i="2"/>
  <c r="CA65" i="2"/>
  <c r="CA101" i="2"/>
  <c r="CA121" i="2"/>
  <c r="CA129" i="2"/>
  <c r="CA145" i="2"/>
  <c r="CA66" i="2"/>
  <c r="CA94" i="2"/>
  <c r="CA102" i="2"/>
  <c r="CA147" i="2"/>
  <c r="CA61" i="2"/>
  <c r="BY149" i="2"/>
  <c r="CA84" i="2"/>
  <c r="BY148" i="2"/>
  <c r="CA57" i="2"/>
  <c r="CA81" i="2"/>
  <c r="CA54" i="2"/>
  <c r="CA118" i="2"/>
  <c r="BY154" i="2"/>
  <c r="CA98" i="2"/>
  <c r="CA47" i="2"/>
  <c r="CA55" i="2"/>
  <c r="CA99" i="2"/>
  <c r="CA107" i="2"/>
  <c r="CA123" i="2"/>
  <c r="CA146" i="2"/>
  <c r="CA136" i="2"/>
  <c r="CA117" i="2"/>
  <c r="CA126" i="2"/>
  <c r="AH195" i="3"/>
  <c r="AK195" i="3" s="1"/>
  <c r="CD293" i="2"/>
  <c r="AB384" i="3"/>
  <c r="CD283" i="3"/>
  <c r="CD282" i="3"/>
  <c r="CD277" i="3"/>
  <c r="AB459" i="3"/>
  <c r="CD320" i="3"/>
  <c r="AB458" i="3"/>
  <c r="BK170" i="2"/>
  <c r="AH261" i="3"/>
  <c r="AK261" i="3" s="1"/>
  <c r="AH219" i="3"/>
  <c r="AK219" i="3" s="1"/>
  <c r="CD388" i="3"/>
  <c r="AH351" i="3"/>
  <c r="AK351" i="3" s="1"/>
  <c r="CD337" i="3"/>
  <c r="CD289" i="3"/>
  <c r="AH225" i="3"/>
  <c r="AK225" i="3" s="1"/>
  <c r="CD466" i="3"/>
  <c r="CD451" i="3"/>
  <c r="CD450" i="3"/>
  <c r="CD447" i="3"/>
  <c r="CD399" i="3"/>
  <c r="CD368" i="3"/>
  <c r="BK473" i="2"/>
  <c r="CD405" i="3"/>
  <c r="AH405" i="3"/>
  <c r="AK405" i="3" s="1"/>
  <c r="CD312" i="3"/>
  <c r="AB312" i="3"/>
  <c r="AZ311" i="2"/>
  <c r="BA311" i="2" s="1"/>
  <c r="BB311" i="2" s="1"/>
  <c r="CD311" i="2"/>
  <c r="AB476" i="3"/>
  <c r="AC476" i="3" s="1"/>
  <c r="CD476" i="3"/>
  <c r="CD435" i="3"/>
  <c r="AB435" i="3"/>
  <c r="CD316" i="3"/>
  <c r="AB316" i="3"/>
  <c r="AH337" i="3"/>
  <c r="AK337" i="3" s="1"/>
  <c r="AB178" i="3"/>
  <c r="BK312" i="2"/>
  <c r="AH359" i="3"/>
  <c r="AK359" i="3" s="1"/>
  <c r="AH250" i="3"/>
  <c r="AK250" i="3" s="1"/>
  <c r="AH224" i="3"/>
  <c r="AK224" i="3" s="1"/>
  <c r="AH221" i="3"/>
  <c r="AK221" i="3" s="1"/>
  <c r="AH215" i="3"/>
  <c r="AK215" i="3" s="1"/>
  <c r="BK367" i="2"/>
  <c r="BV460" i="2"/>
  <c r="CD234" i="2"/>
  <c r="CD424" i="3"/>
  <c r="CD408" i="3"/>
  <c r="CD375" i="3"/>
  <c r="AB356" i="3"/>
  <c r="AB335" i="3"/>
  <c r="AB296" i="3"/>
  <c r="AH292" i="3"/>
  <c r="AK292" i="3" s="1"/>
  <c r="AH291" i="3"/>
  <c r="AK291" i="3" s="1"/>
  <c r="AB190" i="3"/>
  <c r="BK201" i="2"/>
  <c r="CD336" i="3"/>
  <c r="CD298" i="3"/>
  <c r="AH298" i="3"/>
  <c r="AK298" i="3" s="1"/>
  <c r="BK304" i="2"/>
  <c r="AB492" i="3"/>
  <c r="AC492" i="3" s="1"/>
  <c r="CI472" i="3"/>
  <c r="AH466" i="3"/>
  <c r="AK466" i="3" s="1"/>
  <c r="AH436" i="3"/>
  <c r="AK436" i="3" s="1"/>
  <c r="BK481" i="2"/>
  <c r="CD449" i="2"/>
  <c r="CD447" i="2"/>
  <c r="BK379" i="2"/>
  <c r="CI464" i="3"/>
  <c r="BK188" i="2"/>
  <c r="AB495" i="3"/>
  <c r="AC495" i="3" s="1"/>
  <c r="CD495" i="3"/>
  <c r="CD486" i="3"/>
  <c r="CD403" i="3"/>
  <c r="CD352" i="3"/>
  <c r="AB324" i="3"/>
  <c r="CD318" i="3"/>
  <c r="CD304" i="3"/>
  <c r="AB291" i="3"/>
  <c r="CD279" i="3"/>
  <c r="AB270" i="3"/>
  <c r="AH245" i="3"/>
  <c r="AK245" i="3" s="1"/>
  <c r="CD203" i="3"/>
  <c r="CD431" i="2"/>
  <c r="AZ383" i="2"/>
  <c r="BA383" i="2" s="1"/>
  <c r="BB383" i="2" s="1"/>
  <c r="CD367" i="2"/>
  <c r="CD366" i="2"/>
  <c r="CD312" i="2"/>
  <c r="CD303" i="2"/>
  <c r="CD361" i="3"/>
  <c r="CD332" i="3"/>
  <c r="BV435" i="2"/>
  <c r="BV350" i="2"/>
  <c r="BK247" i="2"/>
  <c r="BK243" i="2"/>
  <c r="CD462" i="3"/>
  <c r="CD456" i="3"/>
  <c r="CD440" i="3"/>
  <c r="CD439" i="3"/>
  <c r="AB419" i="3"/>
  <c r="AH418" i="3"/>
  <c r="AK418" i="3" s="1"/>
  <c r="AB415" i="3"/>
  <c r="AB400" i="3"/>
  <c r="CD397" i="3"/>
  <c r="CD391" i="3"/>
  <c r="AB285" i="3"/>
  <c r="AH180" i="3"/>
  <c r="AK180" i="3" s="1"/>
  <c r="BK485" i="2"/>
  <c r="CD452" i="2"/>
  <c r="BK438" i="2"/>
  <c r="CD434" i="2"/>
  <c r="BK419" i="2"/>
  <c r="BK399" i="2"/>
  <c r="BK384" i="2"/>
  <c r="AZ351" i="2"/>
  <c r="BA351" i="2" s="1"/>
  <c r="BB351" i="2" s="1"/>
  <c r="CD335" i="2"/>
  <c r="CD304" i="2"/>
  <c r="CD204" i="2"/>
  <c r="BK192" i="2"/>
  <c r="CD389" i="3"/>
  <c r="CD275" i="3"/>
  <c r="AH275" i="3"/>
  <c r="AK275" i="3" s="1"/>
  <c r="CD273" i="3"/>
  <c r="AH270" i="3"/>
  <c r="AK270" i="3" s="1"/>
  <c r="BV509" i="2"/>
  <c r="BV382" i="2"/>
  <c r="BK352" i="2"/>
  <c r="BK347" i="2"/>
  <c r="AH406" i="3"/>
  <c r="AK406" i="3" s="1"/>
  <c r="CD494" i="3"/>
  <c r="AH482" i="3"/>
  <c r="AK482" i="3" s="1"/>
  <c r="CD464" i="3"/>
  <c r="AH442" i="3"/>
  <c r="AK442" i="3" s="1"/>
  <c r="AH439" i="3"/>
  <c r="AK439" i="3" s="1"/>
  <c r="CD438" i="3"/>
  <c r="AB407" i="3"/>
  <c r="AH397" i="3"/>
  <c r="AK397" i="3" s="1"/>
  <c r="CC389" i="3"/>
  <c r="CD387" i="3"/>
  <c r="CD381" i="3"/>
  <c r="AB381" i="3"/>
  <c r="CD380" i="3"/>
  <c r="CC488" i="3"/>
  <c r="CD487" i="3"/>
  <c r="AH479" i="3"/>
  <c r="AK479" i="3" s="1"/>
  <c r="AH471" i="3"/>
  <c r="AK471" i="3" s="1"/>
  <c r="CD460" i="3"/>
  <c r="CD454" i="3"/>
  <c r="AH438" i="3"/>
  <c r="AK438" i="3" s="1"/>
  <c r="AH426" i="3"/>
  <c r="AK426" i="3" s="1"/>
  <c r="CD425" i="3"/>
  <c r="AH409" i="3"/>
  <c r="AK409" i="3" s="1"/>
  <c r="AH497" i="3"/>
  <c r="AK497" i="3" s="1"/>
  <c r="CD483" i="3"/>
  <c r="AB464" i="3"/>
  <c r="AC464" i="3" s="1"/>
  <c r="CD455" i="3"/>
  <c r="AB444" i="3"/>
  <c r="AH434" i="3"/>
  <c r="AK434" i="3" s="1"/>
  <c r="AH422" i="3"/>
  <c r="AK422" i="3" s="1"/>
  <c r="CD421" i="3"/>
  <c r="AB416" i="3"/>
  <c r="AH402" i="3"/>
  <c r="AK402" i="3" s="1"/>
  <c r="AB385" i="3"/>
  <c r="AB383" i="3"/>
  <c r="CD383" i="3"/>
  <c r="BK506" i="2"/>
  <c r="BV505" i="2"/>
  <c r="AZ473" i="2"/>
  <c r="BA473" i="2" s="1"/>
  <c r="BB473" i="2" s="1"/>
  <c r="BV447" i="2"/>
  <c r="AZ395" i="2"/>
  <c r="BA395" i="2" s="1"/>
  <c r="BB395" i="2" s="1"/>
  <c r="BV394" i="2"/>
  <c r="AZ379" i="2"/>
  <c r="BA379" i="2" s="1"/>
  <c r="BB379" i="2" s="1"/>
  <c r="AZ347" i="2"/>
  <c r="BA347" i="2" s="1"/>
  <c r="BB347" i="2" s="1"/>
  <c r="BV328" i="2"/>
  <c r="BV185" i="2"/>
  <c r="BV181" i="2"/>
  <c r="CD373" i="3"/>
  <c r="CD341" i="3"/>
  <c r="CD325" i="3"/>
  <c r="CD310" i="3"/>
  <c r="CD306" i="3"/>
  <c r="AH300" i="3"/>
  <c r="AK300" i="3" s="1"/>
  <c r="CD293" i="3"/>
  <c r="CD287" i="3"/>
  <c r="AH282" i="3"/>
  <c r="AK282" i="3" s="1"/>
  <c r="CD281" i="3"/>
  <c r="CD271" i="3"/>
  <c r="CD256" i="3"/>
  <c r="AH248" i="3"/>
  <c r="AK248" i="3" s="1"/>
  <c r="AH241" i="3"/>
  <c r="AK241" i="3" s="1"/>
  <c r="AH233" i="3"/>
  <c r="AK233" i="3" s="1"/>
  <c r="AH231" i="3"/>
  <c r="AK231" i="3" s="1"/>
  <c r="AB211" i="3"/>
  <c r="AH192" i="3"/>
  <c r="AK192" i="3" s="1"/>
  <c r="CD189" i="3"/>
  <c r="AH188" i="3"/>
  <c r="AK188" i="3" s="1"/>
  <c r="BV480" i="2"/>
  <c r="BK461" i="2"/>
  <c r="BV452" i="2"/>
  <c r="BK444" i="2"/>
  <c r="BK416" i="2"/>
  <c r="BV331" i="2"/>
  <c r="CD288" i="2"/>
  <c r="CD238" i="2"/>
  <c r="CD205" i="2"/>
  <c r="BV197" i="2"/>
  <c r="CD189" i="2"/>
  <c r="BK182" i="2"/>
  <c r="CD173" i="2"/>
  <c r="AH373" i="3"/>
  <c r="AK373" i="3" s="1"/>
  <c r="CD371" i="3"/>
  <c r="CD367" i="3"/>
  <c r="AH367" i="3"/>
  <c r="AK367" i="3" s="1"/>
  <c r="AH363" i="3"/>
  <c r="AK363" i="3" s="1"/>
  <c r="CD360" i="3"/>
  <c r="CD343" i="3"/>
  <c r="AH310" i="3"/>
  <c r="AK310" i="3" s="1"/>
  <c r="AH293" i="3"/>
  <c r="AK293" i="3" s="1"/>
  <c r="AH287" i="3"/>
  <c r="AK287" i="3" s="1"/>
  <c r="CD286" i="3"/>
  <c r="CD278" i="3"/>
  <c r="AH262" i="3"/>
  <c r="AK262" i="3" s="1"/>
  <c r="AH258" i="3"/>
  <c r="AK258" i="3" s="1"/>
  <c r="AH256" i="3"/>
  <c r="AK256" i="3" s="1"/>
  <c r="AH252" i="3"/>
  <c r="AK252" i="3" s="1"/>
  <c r="AH229" i="3"/>
  <c r="AK229" i="3" s="1"/>
  <c r="CD213" i="3"/>
  <c r="CC190" i="3"/>
  <c r="CD464" i="2"/>
  <c r="CD439" i="2"/>
  <c r="BK427" i="2"/>
  <c r="CD398" i="2"/>
  <c r="CD363" i="2"/>
  <c r="BV362" i="2"/>
  <c r="BK332" i="2"/>
  <c r="BV327" i="2"/>
  <c r="CD308" i="2"/>
  <c r="BV307" i="2"/>
  <c r="BK296" i="2"/>
  <c r="BK291" i="2"/>
  <c r="CD289" i="2"/>
  <c r="BK250" i="2"/>
  <c r="BV204" i="2"/>
  <c r="BK194" i="2"/>
  <c r="BK178" i="2"/>
  <c r="AH374" i="3"/>
  <c r="AK374" i="3" s="1"/>
  <c r="AH357" i="3"/>
  <c r="AK357" i="3" s="1"/>
  <c r="AB347" i="3"/>
  <c r="CD340" i="3"/>
  <c r="AH318" i="3"/>
  <c r="AK318" i="3" s="1"/>
  <c r="CD302" i="3"/>
  <c r="AH266" i="3"/>
  <c r="AK266" i="3" s="1"/>
  <c r="CD265" i="3"/>
  <c r="AH265" i="3"/>
  <c r="AK265" i="3" s="1"/>
  <c r="AH254" i="3"/>
  <c r="AK254" i="3" s="1"/>
  <c r="CC211" i="3"/>
  <c r="AB193" i="3"/>
  <c r="BV492" i="2"/>
  <c r="BK469" i="2"/>
  <c r="CD453" i="2"/>
  <c r="BV431" i="2"/>
  <c r="CD430" i="2"/>
  <c r="CD410" i="2"/>
  <c r="CD327" i="2"/>
  <c r="BV299" i="2"/>
  <c r="BV293" i="2"/>
  <c r="AZ280" i="2"/>
  <c r="BA280" i="2" s="1"/>
  <c r="BB280" i="2" s="1"/>
  <c r="BK278" i="2"/>
  <c r="BK219" i="2"/>
  <c r="AH201" i="3"/>
  <c r="AK201" i="3" s="1"/>
  <c r="AH182" i="3"/>
  <c r="AK182" i="3" s="1"/>
  <c r="AH175" i="3"/>
  <c r="AK175" i="3" s="1"/>
  <c r="BK497" i="2"/>
  <c r="BK477" i="2"/>
  <c r="BK448" i="2"/>
  <c r="BV439" i="2"/>
  <c r="BK432" i="2"/>
  <c r="AZ423" i="2"/>
  <c r="BA423" i="2" s="1"/>
  <c r="BB423" i="2" s="1"/>
  <c r="BV390" i="2"/>
  <c r="BV386" i="2"/>
  <c r="AZ386" i="2"/>
  <c r="BA386" i="2" s="1"/>
  <c r="BB386" i="2" s="1"/>
  <c r="AZ378" i="2"/>
  <c r="BA378" i="2" s="1"/>
  <c r="BB378" i="2" s="1"/>
  <c r="CC492" i="3"/>
  <c r="CD490" i="3"/>
  <c r="AH456" i="3"/>
  <c r="AK456" i="3" s="1"/>
  <c r="AH451" i="3"/>
  <c r="AK451" i="3" s="1"/>
  <c r="AH448" i="3"/>
  <c r="AK448" i="3" s="1"/>
  <c r="AH440" i="3"/>
  <c r="AK440" i="3" s="1"/>
  <c r="AH425" i="3"/>
  <c r="AK425" i="3" s="1"/>
  <c r="AH423" i="3"/>
  <c r="AK423" i="3" s="1"/>
  <c r="AH421" i="3"/>
  <c r="AK421" i="3" s="1"/>
  <c r="AH401" i="3"/>
  <c r="AK401" i="3" s="1"/>
  <c r="CD395" i="3"/>
  <c r="AH371" i="3"/>
  <c r="AK371" i="3" s="1"/>
  <c r="AH366" i="3"/>
  <c r="AK366" i="3" s="1"/>
  <c r="AB357" i="3"/>
  <c r="AH349" i="3"/>
  <c r="AK349" i="3" s="1"/>
  <c r="CD348" i="3"/>
  <c r="AH346" i="3"/>
  <c r="AK346" i="3" s="1"/>
  <c r="AB344" i="3"/>
  <c r="AB341" i="3"/>
  <c r="CD327" i="3"/>
  <c r="AH326" i="3"/>
  <c r="AK326" i="3" s="1"/>
  <c r="AH311" i="3"/>
  <c r="AK311" i="3" s="1"/>
  <c r="AH299" i="3"/>
  <c r="AK299" i="3" s="1"/>
  <c r="CD290" i="3"/>
  <c r="AH286" i="3"/>
  <c r="AK286" i="3" s="1"/>
  <c r="AH283" i="3"/>
  <c r="AK283" i="3" s="1"/>
  <c r="AG273" i="3"/>
  <c r="CD255" i="3"/>
  <c r="CD244" i="3"/>
  <c r="AH244" i="3"/>
  <c r="AK244" i="3" s="1"/>
  <c r="CD243" i="3"/>
  <c r="CC241" i="3"/>
  <c r="CD239" i="3"/>
  <c r="AH237" i="3"/>
  <c r="AK237" i="3" s="1"/>
  <c r="CD235" i="3"/>
  <c r="CC233" i="3"/>
  <c r="AH232" i="3"/>
  <c r="AK232" i="3" s="1"/>
  <c r="AB221" i="3"/>
  <c r="AH211" i="3"/>
  <c r="AK211" i="3" s="1"/>
  <c r="AH207" i="3"/>
  <c r="AK207" i="3" s="1"/>
  <c r="AH176" i="3"/>
  <c r="AK176" i="3" s="1"/>
  <c r="BK502" i="2"/>
  <c r="BK493" i="2"/>
  <c r="BK489" i="2"/>
  <c r="AZ485" i="2"/>
  <c r="BA485" i="2" s="1"/>
  <c r="BB485" i="2" s="1"/>
  <c r="BK482" i="2"/>
  <c r="AZ481" i="2"/>
  <c r="BA481" i="2" s="1"/>
  <c r="BB481" i="2" s="1"/>
  <c r="AZ461" i="2"/>
  <c r="BA461" i="2" s="1"/>
  <c r="BB461" i="2" s="1"/>
  <c r="BK459" i="2"/>
  <c r="BV456" i="2"/>
  <c r="BK453" i="2"/>
  <c r="AZ446" i="2"/>
  <c r="BA446" i="2" s="1"/>
  <c r="BB446" i="2" s="1"/>
  <c r="BK442" i="2"/>
  <c r="BK424" i="2"/>
  <c r="AZ422" i="2"/>
  <c r="BA422" i="2" s="1"/>
  <c r="BB422" i="2" s="1"/>
  <c r="BK415" i="2"/>
  <c r="BK411" i="2"/>
  <c r="BV406" i="2"/>
  <c r="BV402" i="2"/>
  <c r="BV398" i="2"/>
  <c r="BV370" i="2"/>
  <c r="CD488" i="3"/>
  <c r="AH480" i="3"/>
  <c r="AK480" i="3" s="1"/>
  <c r="AH472" i="3"/>
  <c r="AK472" i="3" s="1"/>
  <c r="CC464" i="3"/>
  <c r="AH462" i="3"/>
  <c r="AK462" i="3" s="1"/>
  <c r="AH450" i="3"/>
  <c r="AK450" i="3" s="1"/>
  <c r="AH447" i="3"/>
  <c r="AK447" i="3" s="1"/>
  <c r="AH443" i="3"/>
  <c r="AK443" i="3" s="1"/>
  <c r="CD432" i="3"/>
  <c r="AH432" i="3"/>
  <c r="AK432" i="3" s="1"/>
  <c r="AH419" i="3"/>
  <c r="AK419" i="3" s="1"/>
  <c r="AG416" i="3"/>
  <c r="CA416" i="3" s="1"/>
  <c r="AG408" i="3"/>
  <c r="AG400" i="3"/>
  <c r="AB393" i="3"/>
  <c r="AH390" i="3"/>
  <c r="AK390" i="3" s="1"/>
  <c r="AG388" i="3"/>
  <c r="CA388" i="3" s="1"/>
  <c r="AH386" i="3"/>
  <c r="AK386" i="3" s="1"/>
  <c r="AH385" i="3"/>
  <c r="AK385" i="3" s="1"/>
  <c r="AH381" i="3"/>
  <c r="AK381" i="3" s="1"/>
  <c r="AH370" i="3"/>
  <c r="AK370" i="3" s="1"/>
  <c r="CD364" i="3"/>
  <c r="AH361" i="3"/>
  <c r="AK361" i="3" s="1"/>
  <c r="CD359" i="3"/>
  <c r="AH355" i="3"/>
  <c r="AK355" i="3" s="1"/>
  <c r="AG344" i="3"/>
  <c r="CD339" i="3"/>
  <c r="CD333" i="3"/>
  <c r="AB333" i="3"/>
  <c r="CC325" i="3"/>
  <c r="AH313" i="3"/>
  <c r="AK313" i="3" s="1"/>
  <c r="AH308" i="3"/>
  <c r="AK308" i="3" s="1"/>
  <c r="AB302" i="3"/>
  <c r="AH297" i="3"/>
  <c r="AK297" i="3" s="1"/>
  <c r="CD292" i="3"/>
  <c r="AB292" i="3"/>
  <c r="AH279" i="3"/>
  <c r="AK279" i="3" s="1"/>
  <c r="AB271" i="3"/>
  <c r="CD264" i="3"/>
  <c r="CD263" i="3"/>
  <c r="CC258" i="3"/>
  <c r="AH255" i="3"/>
  <c r="AK255" i="3" s="1"/>
  <c r="AH251" i="3"/>
  <c r="AK251" i="3" s="1"/>
  <c r="AH249" i="3"/>
  <c r="AK249" i="3" s="1"/>
  <c r="CC245" i="3"/>
  <c r="CC225" i="3"/>
  <c r="AH223" i="3"/>
  <c r="AK223" i="3" s="1"/>
  <c r="CC219" i="3"/>
  <c r="AH213" i="3"/>
  <c r="AK213" i="3" s="1"/>
  <c r="CD207" i="3"/>
  <c r="AB207" i="3"/>
  <c r="AG203" i="3"/>
  <c r="CD199" i="3"/>
  <c r="AH197" i="3"/>
  <c r="AK197" i="3" s="1"/>
  <c r="CD186" i="3"/>
  <c r="BV501" i="2"/>
  <c r="BV496" i="2"/>
  <c r="BK494" i="2"/>
  <c r="BK483" i="2"/>
  <c r="BV476" i="2"/>
  <c r="BV472" i="2"/>
  <c r="BK471" i="2"/>
  <c r="AZ469" i="2"/>
  <c r="BA469" i="2" s="1"/>
  <c r="BB469" i="2" s="1"/>
  <c r="CD456" i="2"/>
  <c r="BK440" i="2"/>
  <c r="BK436" i="2"/>
  <c r="BK428" i="2"/>
  <c r="BK423" i="2"/>
  <c r="CD415" i="2"/>
  <c r="BV414" i="2"/>
  <c r="AZ414" i="2"/>
  <c r="BA414" i="2" s="1"/>
  <c r="BB414" i="2" s="1"/>
  <c r="BK395" i="2"/>
  <c r="BK391" i="2"/>
  <c r="BK387" i="2"/>
  <c r="CD491" i="3"/>
  <c r="AB488" i="3"/>
  <c r="AC488" i="3" s="1"/>
  <c r="AK485" i="4"/>
  <c r="CD484" i="3"/>
  <c r="AB484" i="3"/>
  <c r="AC484" i="3" s="1"/>
  <c r="AB460" i="3"/>
  <c r="AB417" i="3"/>
  <c r="AG337" i="3"/>
  <c r="AG318" i="3"/>
  <c r="AG287" i="3"/>
  <c r="AG256" i="3"/>
  <c r="AB243" i="3"/>
  <c r="CD223" i="3"/>
  <c r="AB223" i="3"/>
  <c r="CC215" i="3"/>
  <c r="AB213" i="3"/>
  <c r="AB186" i="3"/>
  <c r="BV488" i="2"/>
  <c r="BV484" i="2"/>
  <c r="BK450" i="2"/>
  <c r="BV437" i="2"/>
  <c r="CD426" i="2"/>
  <c r="BK425" i="2"/>
  <c r="BK420" i="2"/>
  <c r="BV410" i="2"/>
  <c r="BK407" i="2"/>
  <c r="BK403" i="2"/>
  <c r="BK396" i="2"/>
  <c r="BK383" i="2"/>
  <c r="BV374" i="2"/>
  <c r="AZ374" i="2"/>
  <c r="BA374" i="2" s="1"/>
  <c r="BB374" i="2" s="1"/>
  <c r="BV366" i="2"/>
  <c r="AZ346" i="2"/>
  <c r="BA346" i="2" s="1"/>
  <c r="BB346" i="2" s="1"/>
  <c r="BV342" i="2"/>
  <c r="AZ342" i="2"/>
  <c r="BA342" i="2" s="1"/>
  <c r="BB342" i="2" s="1"/>
  <c r="BV338" i="2"/>
  <c r="BV319" i="2"/>
  <c r="AZ319" i="2"/>
  <c r="BA319" i="2" s="1"/>
  <c r="BB319" i="2" s="1"/>
  <c r="BV315" i="2"/>
  <c r="BV311" i="2"/>
  <c r="BV303" i="2"/>
  <c r="BV295" i="2"/>
  <c r="AZ295" i="2"/>
  <c r="BA295" i="2" s="1"/>
  <c r="BB295" i="2" s="1"/>
  <c r="BV281" i="2"/>
  <c r="AZ277" i="2"/>
  <c r="BA277" i="2" s="1"/>
  <c r="BB277" i="2" s="1"/>
  <c r="BK270" i="2"/>
  <c r="BK262" i="2"/>
  <c r="BK254" i="2"/>
  <c r="BV222" i="2"/>
  <c r="BV213" i="2"/>
  <c r="BK209" i="2"/>
  <c r="BV200" i="2"/>
  <c r="CD196" i="2"/>
  <c r="CD193" i="2"/>
  <c r="CD192" i="2"/>
  <c r="BV378" i="2"/>
  <c r="BK363" i="2"/>
  <c r="BK359" i="2"/>
  <c r="BK355" i="2"/>
  <c r="CD354" i="2"/>
  <c r="BV346" i="2"/>
  <c r="BK345" i="2"/>
  <c r="AZ328" i="2"/>
  <c r="BA328" i="2" s="1"/>
  <c r="BB328" i="2" s="1"/>
  <c r="BK324" i="2"/>
  <c r="BK308" i="2"/>
  <c r="BK300" i="2"/>
  <c r="BV292" i="2"/>
  <c r="BV288" i="2"/>
  <c r="BK286" i="2"/>
  <c r="BV277" i="2"/>
  <c r="BV269" i="2"/>
  <c r="BV261" i="2"/>
  <c r="BV253" i="2"/>
  <c r="CD247" i="2"/>
  <c r="BV246" i="2"/>
  <c r="CD243" i="2"/>
  <c r="BV242" i="2"/>
  <c r="BK239" i="2"/>
  <c r="BV234" i="2"/>
  <c r="BK231" i="2"/>
  <c r="BV226" i="2"/>
  <c r="BK205" i="2"/>
  <c r="CD201" i="2"/>
  <c r="BK180" i="2"/>
  <c r="BK375" i="2"/>
  <c r="BK371" i="2"/>
  <c r="BK364" i="2"/>
  <c r="BK351" i="2"/>
  <c r="BK343" i="2"/>
  <c r="BK339" i="2"/>
  <c r="CD332" i="2"/>
  <c r="BK320" i="2"/>
  <c r="BK316" i="2"/>
  <c r="BK309" i="2"/>
  <c r="BK301" i="2"/>
  <c r="BK290" i="2"/>
  <c r="AZ284" i="2"/>
  <c r="BA284" i="2" s="1"/>
  <c r="BB284" i="2" s="1"/>
  <c r="BK274" i="2"/>
  <c r="BK266" i="2"/>
  <c r="BK258" i="2"/>
  <c r="BK227" i="2"/>
  <c r="CD226" i="2"/>
  <c r="BK206" i="2"/>
  <c r="BK190" i="2"/>
  <c r="BK186" i="2"/>
  <c r="BV177" i="2"/>
  <c r="BK174" i="2"/>
  <c r="BV173" i="2"/>
  <c r="BV358" i="2"/>
  <c r="BV354" i="2"/>
  <c r="BK335" i="2"/>
  <c r="BV323" i="2"/>
  <c r="BK302" i="2"/>
  <c r="BK289" i="2"/>
  <c r="BV285" i="2"/>
  <c r="BK282" i="2"/>
  <c r="BV273" i="2"/>
  <c r="BV265" i="2"/>
  <c r="BV257" i="2"/>
  <c r="BV238" i="2"/>
  <c r="BK235" i="2"/>
  <c r="BV230" i="2"/>
  <c r="BK223" i="2"/>
  <c r="BV217" i="2"/>
  <c r="BK214" i="2"/>
  <c r="BV208" i="2"/>
  <c r="AZ199" i="2"/>
  <c r="BA199" i="2" s="1"/>
  <c r="BB199" i="2" s="1"/>
  <c r="BV193" i="2"/>
  <c r="BV189" i="2"/>
  <c r="CD182" i="2"/>
  <c r="CC490" i="3"/>
  <c r="AH490" i="3"/>
  <c r="AK490" i="3" s="1"/>
  <c r="AH483" i="3"/>
  <c r="AK483" i="3" s="1"/>
  <c r="AG483" i="3"/>
  <c r="AB470" i="3"/>
  <c r="AC470" i="3" s="1"/>
  <c r="CD470" i="3"/>
  <c r="AH495" i="3"/>
  <c r="AK495" i="3" s="1"/>
  <c r="AH494" i="3"/>
  <c r="AK494" i="3" s="1"/>
  <c r="CC478" i="3"/>
  <c r="AH478" i="3"/>
  <c r="AK478" i="3" s="1"/>
  <c r="AH470" i="3"/>
  <c r="AK470" i="3" s="1"/>
  <c r="AH498" i="3"/>
  <c r="AK498" i="3" s="1"/>
  <c r="CC486" i="3"/>
  <c r="AH486" i="3"/>
  <c r="AK486" i="3" s="1"/>
  <c r="AH476" i="3"/>
  <c r="AK476" i="3" s="1"/>
  <c r="AG476" i="3"/>
  <c r="CC476" i="3"/>
  <c r="AB475" i="3"/>
  <c r="AC475" i="3" s="1"/>
  <c r="CD475" i="3"/>
  <c r="CI468" i="3"/>
  <c r="AB468" i="3"/>
  <c r="AC468" i="3" s="1"/>
  <c r="CD468" i="3"/>
  <c r="CD498" i="3"/>
  <c r="AG490" i="3"/>
  <c r="BK507" i="2"/>
  <c r="BK488" i="2"/>
  <c r="BV487" i="2"/>
  <c r="BV485" i="2"/>
  <c r="BK476" i="2"/>
  <c r="BV475" i="2"/>
  <c r="BV473" i="2"/>
  <c r="BV470" i="2"/>
  <c r="BV469" i="2"/>
  <c r="BK468" i="2"/>
  <c r="BV466" i="2"/>
  <c r="BK464" i="2"/>
  <c r="BV461" i="2"/>
  <c r="AZ457" i="2"/>
  <c r="BA457" i="2" s="1"/>
  <c r="BB457" i="2" s="1"/>
  <c r="CD457" i="2"/>
  <c r="BV455" i="2"/>
  <c r="AH431" i="3"/>
  <c r="AK431" i="3" s="1"/>
  <c r="AG384" i="3"/>
  <c r="CA384" i="3" s="1"/>
  <c r="AH382" i="3"/>
  <c r="AK382" i="3" s="1"/>
  <c r="AG380" i="3"/>
  <c r="CA380" i="3" s="1"/>
  <c r="AH377" i="3"/>
  <c r="AK377" i="3" s="1"/>
  <c r="CC366" i="3"/>
  <c r="AH365" i="3"/>
  <c r="AK365" i="3" s="1"/>
  <c r="AH354" i="3"/>
  <c r="AK354" i="3" s="1"/>
  <c r="AG270" i="3"/>
  <c r="CC266" i="3"/>
  <c r="CC265" i="3"/>
  <c r="AH257" i="3"/>
  <c r="AK257" i="3" s="1"/>
  <c r="AG255" i="3"/>
  <c r="AB252" i="3"/>
  <c r="CD251" i="3"/>
  <c r="CC244" i="3"/>
  <c r="AB244" i="3"/>
  <c r="CC237" i="3"/>
  <c r="AB231" i="3"/>
  <c r="AH227" i="3"/>
  <c r="AK227" i="3" s="1"/>
  <c r="CD219" i="3"/>
  <c r="CD201" i="3"/>
  <c r="AB199" i="3"/>
  <c r="AG197" i="3"/>
  <c r="AH184" i="3"/>
  <c r="AK184" i="3" s="1"/>
  <c r="CD182" i="3"/>
  <c r="AB182" i="3"/>
  <c r="CD173" i="3"/>
  <c r="BK508" i="2"/>
  <c r="BK504" i="2"/>
  <c r="BK490" i="2"/>
  <c r="BK484" i="2"/>
  <c r="BV483" i="2"/>
  <c r="BV482" i="2"/>
  <c r="BK478" i="2"/>
  <c r="BK472" i="2"/>
  <c r="BV471" i="2"/>
  <c r="BV467" i="2"/>
  <c r="AZ465" i="2"/>
  <c r="BA465" i="2" s="1"/>
  <c r="BB465" i="2" s="1"/>
  <c r="CD465" i="2"/>
  <c r="BV463" i="2"/>
  <c r="BK454" i="2"/>
  <c r="AH492" i="3"/>
  <c r="AK492" i="3" s="1"/>
  <c r="AH488" i="3"/>
  <c r="AK488" i="3" s="1"/>
  <c r="AH484" i="3"/>
  <c r="AK484" i="3" s="1"/>
  <c r="CD482" i="3"/>
  <c r="CD480" i="3"/>
  <c r="AB480" i="3"/>
  <c r="AC480" i="3" s="1"/>
  <c r="CD479" i="3"/>
  <c r="AH475" i="3"/>
  <c r="AK475" i="3" s="1"/>
  <c r="CD474" i="3"/>
  <c r="CD472" i="3"/>
  <c r="AB472" i="3"/>
  <c r="AC472" i="3" s="1"/>
  <c r="CD471" i="3"/>
  <c r="AH468" i="3"/>
  <c r="AK468" i="3" s="1"/>
  <c r="AH467" i="3"/>
  <c r="AK467" i="3" s="1"/>
  <c r="AG466" i="3"/>
  <c r="CI465" i="3"/>
  <c r="AH463" i="3"/>
  <c r="AK463" i="3" s="1"/>
  <c r="AG462" i="3"/>
  <c r="AH458" i="3"/>
  <c r="AK458" i="3" s="1"/>
  <c r="CC456" i="3"/>
  <c r="AH454" i="3"/>
  <c r="AK454" i="3" s="1"/>
  <c r="AH452" i="3"/>
  <c r="AK452" i="3" s="1"/>
  <c r="AG451" i="3"/>
  <c r="AG450" i="3"/>
  <c r="CD448" i="3"/>
  <c r="AB448" i="3"/>
  <c r="AG447" i="3"/>
  <c r="CD446" i="3"/>
  <c r="CD443" i="3"/>
  <c r="CC440" i="3"/>
  <c r="AG439" i="3"/>
  <c r="AG438" i="3"/>
  <c r="CD436" i="3"/>
  <c r="AB436" i="3"/>
  <c r="CD431" i="3"/>
  <c r="AH429" i="3"/>
  <c r="AK429" i="3" s="1"/>
  <c r="CD427" i="3"/>
  <c r="CC425" i="3"/>
  <c r="CC421" i="3"/>
  <c r="AH415" i="3"/>
  <c r="AK415" i="3" s="1"/>
  <c r="AH413" i="3"/>
  <c r="AK413" i="3" s="1"/>
  <c r="CD411" i="3"/>
  <c r="AH410" i="3"/>
  <c r="AK410" i="3" s="1"/>
  <c r="CD409" i="3"/>
  <c r="AB409" i="3"/>
  <c r="AG407" i="3"/>
  <c r="CC405" i="3"/>
  <c r="CD401" i="3"/>
  <c r="AB401" i="3"/>
  <c r="AG399" i="3"/>
  <c r="AG397" i="3"/>
  <c r="AH394" i="3"/>
  <c r="AK394" i="3" s="1"/>
  <c r="AG387" i="3"/>
  <c r="CA387" i="3" s="1"/>
  <c r="AG385" i="3"/>
  <c r="CA385" i="3" s="1"/>
  <c r="AG383" i="3"/>
  <c r="CA383" i="3" s="1"/>
  <c r="AG381" i="3"/>
  <c r="CA381" i="3" s="1"/>
  <c r="CD379" i="3"/>
  <c r="AH378" i="3"/>
  <c r="AK378" i="3" s="1"/>
  <c r="CD377" i="3"/>
  <c r="AB377" i="3"/>
  <c r="CD376" i="3"/>
  <c r="AG375" i="3"/>
  <c r="CA375" i="3" s="1"/>
  <c r="CC373" i="3"/>
  <c r="AG371" i="3"/>
  <c r="CA371" i="3" s="1"/>
  <c r="CD369" i="3"/>
  <c r="AH369" i="3"/>
  <c r="AK369" i="3" s="1"/>
  <c r="CD365" i="3"/>
  <c r="AB365" i="3"/>
  <c r="CD363" i="3"/>
  <c r="AG361" i="3"/>
  <c r="AG357" i="3"/>
  <c r="AH353" i="3"/>
  <c r="AK353" i="3" s="1"/>
  <c r="AG352" i="3"/>
  <c r="CD351" i="3"/>
  <c r="AH350" i="3"/>
  <c r="AK350" i="3" s="1"/>
  <c r="AB349" i="3"/>
  <c r="AH347" i="3"/>
  <c r="AK347" i="3" s="1"/>
  <c r="AH345" i="3"/>
  <c r="AK345" i="3" s="1"/>
  <c r="AH342" i="3"/>
  <c r="AK342" i="3" s="1"/>
  <c r="AG340" i="3"/>
  <c r="AH338" i="3"/>
  <c r="AK338" i="3" s="1"/>
  <c r="AG336" i="3"/>
  <c r="AH334" i="3"/>
  <c r="AK334" i="3" s="1"/>
  <c r="AH329" i="3"/>
  <c r="AK329" i="3" s="1"/>
  <c r="AH321" i="3"/>
  <c r="AK321" i="3" s="1"/>
  <c r="AH320" i="3"/>
  <c r="AK320" i="3" s="1"/>
  <c r="AH319" i="3"/>
  <c r="AK319" i="3" s="1"/>
  <c r="AH316" i="3"/>
  <c r="AK316" i="3" s="1"/>
  <c r="AH315" i="3"/>
  <c r="AK315" i="3" s="1"/>
  <c r="AH314" i="3"/>
  <c r="AK314" i="3" s="1"/>
  <c r="AH312" i="3"/>
  <c r="AK312" i="3" s="1"/>
  <c r="AH307" i="3"/>
  <c r="AK307" i="3" s="1"/>
  <c r="AH306" i="3"/>
  <c r="AK306" i="3" s="1"/>
  <c r="AH304" i="3"/>
  <c r="AK304" i="3" s="1"/>
  <c r="AH303" i="3"/>
  <c r="AK303" i="3" s="1"/>
  <c r="AH301" i="3"/>
  <c r="AK301" i="3" s="1"/>
  <c r="AH296" i="3"/>
  <c r="AK296" i="3" s="1"/>
  <c r="AH295" i="3"/>
  <c r="AK295" i="3" s="1"/>
  <c r="AH294" i="3"/>
  <c r="AK294" i="3" s="1"/>
  <c r="CC291" i="3"/>
  <c r="AG285" i="3"/>
  <c r="CC283" i="3"/>
  <c r="AG282" i="3"/>
  <c r="AG277" i="3"/>
  <c r="CC275" i="3"/>
  <c r="AH274" i="3"/>
  <c r="AK274" i="3" s="1"/>
  <c r="AH267" i="3"/>
  <c r="AK267" i="3" s="1"/>
  <c r="AH264" i="3"/>
  <c r="AK264" i="3" s="1"/>
  <c r="AH260" i="3"/>
  <c r="AK260" i="3" s="1"/>
  <c r="AH259" i="3"/>
  <c r="AK259" i="3" s="1"/>
  <c r="AH253" i="3"/>
  <c r="AK253" i="3" s="1"/>
  <c r="AG251" i="3"/>
  <c r="CC250" i="3"/>
  <c r="CC249" i="3"/>
  <c r="CD247" i="3"/>
  <c r="AB247" i="3"/>
  <c r="AH240" i="3"/>
  <c r="AK240" i="3" s="1"/>
  <c r="AH236" i="3"/>
  <c r="AK236" i="3" s="1"/>
  <c r="AH235" i="3"/>
  <c r="AK235" i="3" s="1"/>
  <c r="CC229" i="3"/>
  <c r="AB227" i="3"/>
  <c r="AH222" i="3"/>
  <c r="AK222" i="3" s="1"/>
  <c r="AG221" i="3"/>
  <c r="AB219" i="3"/>
  <c r="AH217" i="3"/>
  <c r="AK217" i="3" s="1"/>
  <c r="CD215" i="3"/>
  <c r="AH209" i="3"/>
  <c r="AK209" i="3" s="1"/>
  <c r="AH205" i="3"/>
  <c r="AK205" i="3" s="1"/>
  <c r="AH199" i="3"/>
  <c r="AK199" i="3" s="1"/>
  <c r="AH198" i="3"/>
  <c r="AK198" i="3" s="1"/>
  <c r="CD197" i="3"/>
  <c r="AH174" i="3"/>
  <c r="AK174" i="3" s="1"/>
  <c r="BV508" i="2"/>
  <c r="BV506" i="2"/>
  <c r="BV504" i="2"/>
  <c r="BK501" i="2"/>
  <c r="BV500" i="2"/>
  <c r="BV495" i="2"/>
  <c r="BK491" i="2"/>
  <c r="BV490" i="2"/>
  <c r="CD488" i="2"/>
  <c r="BK486" i="2"/>
  <c r="BV481" i="2"/>
  <c r="BK479" i="2"/>
  <c r="BV478" i="2"/>
  <c r="BK474" i="2"/>
  <c r="BV464" i="2"/>
  <c r="BK462" i="2"/>
  <c r="BK457" i="2"/>
  <c r="BV448" i="2"/>
  <c r="BV445" i="2"/>
  <c r="AG479" i="3"/>
  <c r="AH474" i="3"/>
  <c r="AK474" i="3" s="1"/>
  <c r="CC472" i="3"/>
  <c r="AG471" i="3"/>
  <c r="CI469" i="3"/>
  <c r="CD467" i="3"/>
  <c r="AH464" i="3"/>
  <c r="AK464" i="3" s="1"/>
  <c r="CD463" i="3"/>
  <c r="AH460" i="3"/>
  <c r="AK460" i="3" s="1"/>
  <c r="AH459" i="3"/>
  <c r="AK459" i="3" s="1"/>
  <c r="AG458" i="3"/>
  <c r="AG456" i="3"/>
  <c r="AH455" i="3"/>
  <c r="AK455" i="3" s="1"/>
  <c r="AG454" i="3"/>
  <c r="CD452" i="3"/>
  <c r="AB452" i="3"/>
  <c r="CC448" i="3"/>
  <c r="AH446" i="3"/>
  <c r="AK446" i="3" s="1"/>
  <c r="AH444" i="3"/>
  <c r="AK444" i="3" s="1"/>
  <c r="AG443" i="3"/>
  <c r="CD442" i="3"/>
  <c r="AG440" i="3"/>
  <c r="CC436" i="3"/>
  <c r="AH435" i="3"/>
  <c r="AK435" i="3" s="1"/>
  <c r="CD434" i="3"/>
  <c r="CD429" i="3"/>
  <c r="AB429" i="3"/>
  <c r="CD428" i="3"/>
  <c r="AH427" i="3"/>
  <c r="AK427" i="3" s="1"/>
  <c r="AG425" i="3"/>
  <c r="CD423" i="3"/>
  <c r="AG421" i="3"/>
  <c r="CA421" i="3" s="1"/>
  <c r="CD420" i="3"/>
  <c r="AH417" i="3"/>
  <c r="AK417" i="3" s="1"/>
  <c r="AG415" i="3"/>
  <c r="CA415" i="3" s="1"/>
  <c r="AH414" i="3"/>
  <c r="AK414" i="3" s="1"/>
  <c r="CD413" i="3"/>
  <c r="AB413" i="3"/>
  <c r="CD412" i="3"/>
  <c r="AH411" i="3"/>
  <c r="AK411" i="3" s="1"/>
  <c r="CC409" i="3"/>
  <c r="AG405" i="3"/>
  <c r="CD404" i="3"/>
  <c r="CC401" i="3"/>
  <c r="AH398" i="3"/>
  <c r="AK398" i="3" s="1"/>
  <c r="CD396" i="3"/>
  <c r="AG395" i="3"/>
  <c r="AH393" i="3"/>
  <c r="AK393" i="3" s="1"/>
  <c r="CD392" i="3"/>
  <c r="AH389" i="3"/>
  <c r="AK389" i="3" s="1"/>
  <c r="AG373" i="3"/>
  <c r="CA373" i="3" s="1"/>
  <c r="CD372" i="3"/>
  <c r="AB369" i="3"/>
  <c r="CD355" i="3"/>
  <c r="CD353" i="3"/>
  <c r="AB353" i="3"/>
  <c r="AG348" i="3"/>
  <c r="AG347" i="3"/>
  <c r="CD345" i="3"/>
  <c r="AB345" i="3"/>
  <c r="AH343" i="3"/>
  <c r="AK343" i="3" s="1"/>
  <c r="AH341" i="3"/>
  <c r="AK341" i="3" s="1"/>
  <c r="AG339" i="3"/>
  <c r="CC337" i="3"/>
  <c r="AG335" i="3"/>
  <c r="AH333" i="3"/>
  <c r="AK333" i="3" s="1"/>
  <c r="AG332" i="3"/>
  <c r="CD331" i="3"/>
  <c r="AH330" i="3"/>
  <c r="AK330" i="3" s="1"/>
  <c r="CD329" i="3"/>
  <c r="AB329" i="3"/>
  <c r="CD328" i="3"/>
  <c r="AG327" i="3"/>
  <c r="AH325" i="3"/>
  <c r="AK325" i="3" s="1"/>
  <c r="AG324" i="3"/>
  <c r="CD323" i="3"/>
  <c r="AH322" i="3"/>
  <c r="AK322" i="3" s="1"/>
  <c r="CD321" i="3"/>
  <c r="AG320" i="3"/>
  <c r="CA320" i="3" s="1"/>
  <c r="AG316" i="3"/>
  <c r="AB314" i="3"/>
  <c r="AG312" i="3"/>
  <c r="CC311" i="3"/>
  <c r="AG310" i="3"/>
  <c r="AH309" i="3"/>
  <c r="AK309" i="3" s="1"/>
  <c r="CD308" i="3"/>
  <c r="AB308" i="3"/>
  <c r="AB306" i="3"/>
  <c r="AH305" i="3"/>
  <c r="AK305" i="3" s="1"/>
  <c r="AG304" i="3"/>
  <c r="AH302" i="3"/>
  <c r="AK302" i="3" s="1"/>
  <c r="CD300" i="3"/>
  <c r="AB300" i="3"/>
  <c r="CC299" i="3"/>
  <c r="AG298" i="3"/>
  <c r="CD297" i="3"/>
  <c r="AG296" i="3"/>
  <c r="AB294" i="3"/>
  <c r="AG293" i="3"/>
  <c r="AG291" i="3"/>
  <c r="CC287" i="3"/>
  <c r="AG286" i="3"/>
  <c r="AG283" i="3"/>
  <c r="CC279" i="3"/>
  <c r="AH278" i="3"/>
  <c r="AK278" i="3" s="1"/>
  <c r="AG275" i="3"/>
  <c r="CD274" i="3"/>
  <c r="AH271" i="3"/>
  <c r="AK271" i="3" s="1"/>
  <c r="CD269" i="3"/>
  <c r="CD267" i="3"/>
  <c r="AB267" i="3"/>
  <c r="AG265" i="3"/>
  <c r="AB264" i="3"/>
  <c r="CC261" i="3"/>
  <c r="AB260" i="3"/>
  <c r="CD259" i="3"/>
  <c r="AG252" i="3"/>
  <c r="AG244" i="3"/>
  <c r="CD240" i="3"/>
  <c r="AB240" i="3"/>
  <c r="AB235" i="3"/>
  <c r="CC232" i="3"/>
  <c r="AG231" i="3"/>
  <c r="CD217" i="3"/>
  <c r="AB217" i="3"/>
  <c r="AB215" i="3"/>
  <c r="CD209" i="3"/>
  <c r="AB209" i="3"/>
  <c r="CD205" i="3"/>
  <c r="AB205" i="3"/>
  <c r="AH203" i="3"/>
  <c r="AK203" i="3" s="1"/>
  <c r="AB201" i="3"/>
  <c r="AG199" i="3"/>
  <c r="AB197" i="3"/>
  <c r="CD195" i="3"/>
  <c r="AB195" i="3"/>
  <c r="AH190" i="3"/>
  <c r="AK190" i="3" s="1"/>
  <c r="AH186" i="3"/>
  <c r="AK186" i="3" s="1"/>
  <c r="AG182" i="3"/>
  <c r="AH178" i="3"/>
  <c r="AK178" i="3" s="1"/>
  <c r="CD174" i="3"/>
  <c r="AB174" i="3"/>
  <c r="BK509" i="2"/>
  <c r="BV507" i="2"/>
  <c r="BK505" i="2"/>
  <c r="BK499" i="2"/>
  <c r="BK498" i="2"/>
  <c r="BV491" i="2"/>
  <c r="CD489" i="2"/>
  <c r="BV489" i="2"/>
  <c r="BK487" i="2"/>
  <c r="BV486" i="2"/>
  <c r="BK480" i="2"/>
  <c r="BV479" i="2"/>
  <c r="BV477" i="2"/>
  <c r="BK475" i="2"/>
  <c r="BV474" i="2"/>
  <c r="BV468" i="2"/>
  <c r="BK465" i="2"/>
  <c r="BV458" i="2"/>
  <c r="BK456" i="2"/>
  <c r="BK451" i="2"/>
  <c r="AZ450" i="2"/>
  <c r="BA450" i="2" s="1"/>
  <c r="BB450" i="2" s="1"/>
  <c r="CD450" i="2"/>
  <c r="BK470" i="2"/>
  <c r="BV465" i="2"/>
  <c r="BK463" i="2"/>
  <c r="BV462" i="2"/>
  <c r="BK458" i="2"/>
  <c r="BK452" i="2"/>
  <c r="BV451" i="2"/>
  <c r="CD438" i="2"/>
  <c r="CD427" i="2"/>
  <c r="BV426" i="2"/>
  <c r="BV415" i="2"/>
  <c r="BK412" i="2"/>
  <c r="BK408" i="2"/>
  <c r="BV393" i="2"/>
  <c r="CD391" i="2"/>
  <c r="BK388" i="2"/>
  <c r="BV381" i="2"/>
  <c r="BK376" i="2"/>
  <c r="CD371" i="2"/>
  <c r="BV361" i="2"/>
  <c r="CD359" i="2"/>
  <c r="BK356" i="2"/>
  <c r="BV349" i="2"/>
  <c r="BK344" i="2"/>
  <c r="CD339" i="2"/>
  <c r="BK337" i="2"/>
  <c r="CD324" i="2"/>
  <c r="BK321" i="2"/>
  <c r="BK314" i="2"/>
  <c r="BK298" i="2"/>
  <c r="AZ273" i="2"/>
  <c r="BA273" i="2" s="1"/>
  <c r="BB273" i="2" s="1"/>
  <c r="BK272" i="2"/>
  <c r="AZ269" i="2"/>
  <c r="BA269" i="2" s="1"/>
  <c r="BB269" i="2" s="1"/>
  <c r="BK268" i="2"/>
  <c r="AZ265" i="2"/>
  <c r="BA265" i="2" s="1"/>
  <c r="BB265" i="2" s="1"/>
  <c r="BK264" i="2"/>
  <c r="AZ261" i="2"/>
  <c r="BA261" i="2" s="1"/>
  <c r="BB261" i="2" s="1"/>
  <c r="BK260" i="2"/>
  <c r="AZ257" i="2"/>
  <c r="BA257" i="2" s="1"/>
  <c r="BB257" i="2" s="1"/>
  <c r="BK256" i="2"/>
  <c r="AZ253" i="2"/>
  <c r="BA253" i="2" s="1"/>
  <c r="BB253" i="2" s="1"/>
  <c r="BK252" i="2"/>
  <c r="BV248" i="2"/>
  <c r="BK241" i="2"/>
  <c r="BK237" i="2"/>
  <c r="BV235" i="2"/>
  <c r="BK233" i="2"/>
  <c r="BV231" i="2"/>
  <c r="BK229" i="2"/>
  <c r="BV225" i="2"/>
  <c r="BK221" i="2"/>
  <c r="BV216" i="2"/>
  <c r="AZ216" i="2"/>
  <c r="BA216" i="2" s="1"/>
  <c r="BB216" i="2" s="1"/>
  <c r="BV211" i="2"/>
  <c r="CD209" i="2"/>
  <c r="BK198" i="2"/>
  <c r="AZ197" i="2"/>
  <c r="BA197" i="2" s="1"/>
  <c r="BB197" i="2" s="1"/>
  <c r="BV190" i="2"/>
  <c r="BV186" i="2"/>
  <c r="BK184" i="2"/>
  <c r="CD174" i="2"/>
  <c r="BV419" i="2"/>
  <c r="BV401" i="2"/>
  <c r="BV389" i="2"/>
  <c r="BV369" i="2"/>
  <c r="BV357" i="2"/>
  <c r="BV322" i="2"/>
  <c r="BV245" i="2"/>
  <c r="CD222" i="2"/>
  <c r="BK218" i="2"/>
  <c r="BV207" i="2"/>
  <c r="BK202" i="2"/>
  <c r="BV182" i="2"/>
  <c r="BK176" i="2"/>
  <c r="BK467" i="2"/>
  <c r="BK466" i="2"/>
  <c r="BK460" i="2"/>
  <c r="BV459" i="2"/>
  <c r="BV457" i="2"/>
  <c r="BK455" i="2"/>
  <c r="BV454" i="2"/>
  <c r="BV449" i="2"/>
  <c r="BV443" i="2"/>
  <c r="BV440" i="2"/>
  <c r="BK434" i="2"/>
  <c r="BK430" i="2"/>
  <c r="BK429" i="2"/>
  <c r="BV423" i="2"/>
  <c r="BV418" i="2"/>
  <c r="AZ418" i="2"/>
  <c r="BA418" i="2" s="1"/>
  <c r="BB418" i="2" s="1"/>
  <c r="BV409" i="2"/>
  <c r="BK404" i="2"/>
  <c r="BV397" i="2"/>
  <c r="BK392" i="2"/>
  <c r="CD387" i="2"/>
  <c r="CD382" i="2"/>
  <c r="BV377" i="2"/>
  <c r="CD375" i="2"/>
  <c r="BK372" i="2"/>
  <c r="BV365" i="2"/>
  <c r="CD362" i="2"/>
  <c r="BK360" i="2"/>
  <c r="CD355" i="2"/>
  <c r="CD350" i="2"/>
  <c r="CD343" i="2"/>
  <c r="BK341" i="2"/>
  <c r="BK340" i="2"/>
  <c r="AZ331" i="2"/>
  <c r="BA331" i="2" s="1"/>
  <c r="BB331" i="2" s="1"/>
  <c r="BK329" i="2"/>
  <c r="BK325" i="2"/>
  <c r="BK317" i="2"/>
  <c r="CD307" i="2"/>
  <c r="CD299" i="2"/>
  <c r="BK294" i="2"/>
  <c r="BV289" i="2"/>
  <c r="BK287" i="2"/>
  <c r="BK283" i="2"/>
  <c r="BV282" i="2"/>
  <c r="BK279" i="2"/>
  <c r="BV278" i="2"/>
  <c r="AZ272" i="2"/>
  <c r="BA272" i="2" s="1"/>
  <c r="BB272" i="2" s="1"/>
  <c r="AZ268" i="2"/>
  <c r="BA268" i="2" s="1"/>
  <c r="BB268" i="2" s="1"/>
  <c r="AZ264" i="2"/>
  <c r="BA264" i="2" s="1"/>
  <c r="BB264" i="2" s="1"/>
  <c r="AZ260" i="2"/>
  <c r="BA260" i="2" s="1"/>
  <c r="BB260" i="2" s="1"/>
  <c r="AZ256" i="2"/>
  <c r="BA256" i="2" s="1"/>
  <c r="BB256" i="2" s="1"/>
  <c r="AZ252" i="2"/>
  <c r="BA252" i="2" s="1"/>
  <c r="BB252" i="2" s="1"/>
  <c r="BV241" i="2"/>
  <c r="BK240" i="2"/>
  <c r="CD239" i="2"/>
  <c r="BK236" i="2"/>
  <c r="CD231" i="2"/>
  <c r="BV229" i="2"/>
  <c r="BK225" i="2"/>
  <c r="BV221" i="2"/>
  <c r="BV212" i="2"/>
  <c r="BK210" i="2"/>
  <c r="BV203" i="2"/>
  <c r="CD200" i="2"/>
  <c r="BV194" i="2"/>
  <c r="BK191" i="2"/>
  <c r="CD188" i="2"/>
  <c r="BK187" i="2"/>
  <c r="CD186" i="2"/>
  <c r="BV174" i="2"/>
  <c r="BK172" i="2"/>
  <c r="BK171" i="2"/>
  <c r="BV453" i="2"/>
  <c r="BV450" i="2"/>
  <c r="BK446" i="2"/>
  <c r="CD441" i="2"/>
  <c r="BV441" i="2"/>
  <c r="BK433" i="2"/>
  <c r="BV427" i="2"/>
  <c r="BV422" i="2"/>
  <c r="BK417" i="2"/>
  <c r="BV405" i="2"/>
  <c r="CD402" i="2"/>
  <c r="BK400" i="2"/>
  <c r="BV385" i="2"/>
  <c r="BK380" i="2"/>
  <c r="BV373" i="2"/>
  <c r="CD370" i="2"/>
  <c r="BK368" i="2"/>
  <c r="CD358" i="2"/>
  <c r="BK348" i="2"/>
  <c r="BK336" i="2"/>
  <c r="BK333" i="2"/>
  <c r="BV318" i="2"/>
  <c r="CD315" i="2"/>
  <c r="BK313" i="2"/>
  <c r="BK306" i="2"/>
  <c r="BK305" i="2"/>
  <c r="BK297" i="2"/>
  <c r="BK284" i="2"/>
  <c r="BK280" i="2"/>
  <c r="BK276" i="2"/>
  <c r="BK275" i="2"/>
  <c r="BV274" i="2"/>
  <c r="BK271" i="2"/>
  <c r="BV270" i="2"/>
  <c r="BK267" i="2"/>
  <c r="BV266" i="2"/>
  <c r="BK263" i="2"/>
  <c r="BV262" i="2"/>
  <c r="BK259" i="2"/>
  <c r="BV258" i="2"/>
  <c r="BK255" i="2"/>
  <c r="BV254" i="2"/>
  <c r="BK251" i="2"/>
  <c r="BK249" i="2"/>
  <c r="BV247" i="2"/>
  <c r="BK245" i="2"/>
  <c r="BK196" i="2"/>
  <c r="BV178" i="2"/>
  <c r="CD170" i="2"/>
  <c r="BK503" i="2"/>
  <c r="BV498" i="2"/>
  <c r="BK495" i="2"/>
  <c r="BV493" i="2"/>
  <c r="BV502" i="2"/>
  <c r="BK492" i="2"/>
  <c r="BV499" i="2"/>
  <c r="BV497" i="2"/>
  <c r="BV494" i="2"/>
  <c r="BV503" i="2"/>
  <c r="BK500" i="2"/>
  <c r="BK496" i="2"/>
  <c r="BV446" i="2"/>
  <c r="BK443" i="2"/>
  <c r="BV438" i="2"/>
  <c r="CD490" i="2"/>
  <c r="CD486" i="2"/>
  <c r="CD482" i="2"/>
  <c r="CD474" i="2"/>
  <c r="CD470" i="2"/>
  <c r="CD458" i="2"/>
  <c r="CD454" i="2"/>
  <c r="BK449" i="2"/>
  <c r="CD445" i="2"/>
  <c r="BV444" i="2"/>
  <c r="BK441" i="2"/>
  <c r="CD437" i="2"/>
  <c r="BK435" i="2"/>
  <c r="BV434" i="2"/>
  <c r="AZ433" i="2"/>
  <c r="BA433" i="2" s="1"/>
  <c r="BB433" i="2" s="1"/>
  <c r="CD433" i="2"/>
  <c r="CD487" i="2"/>
  <c r="CD479" i="2"/>
  <c r="CD475" i="2"/>
  <c r="CD455" i="2"/>
  <c r="BK447" i="2"/>
  <c r="BV442" i="2"/>
  <c r="BK439" i="2"/>
  <c r="BV436" i="2"/>
  <c r="BK431" i="2"/>
  <c r="BV430" i="2"/>
  <c r="BK445" i="2"/>
  <c r="BK437" i="2"/>
  <c r="BV433" i="2"/>
  <c r="BV432" i="2"/>
  <c r="BK426" i="2"/>
  <c r="BK422" i="2"/>
  <c r="BK421" i="2"/>
  <c r="BK418" i="2"/>
  <c r="AZ413" i="2"/>
  <c r="BA413" i="2" s="1"/>
  <c r="BB413" i="2" s="1"/>
  <c r="CD413" i="2"/>
  <c r="BV412" i="2"/>
  <c r="BK406" i="2"/>
  <c r="AZ404" i="2"/>
  <c r="BA404" i="2" s="1"/>
  <c r="BB404" i="2" s="1"/>
  <c r="CD404" i="2"/>
  <c r="BK398" i="2"/>
  <c r="AZ396" i="2"/>
  <c r="BA396" i="2" s="1"/>
  <c r="BB396" i="2" s="1"/>
  <c r="CD396" i="2"/>
  <c r="BK390" i="2"/>
  <c r="AZ388" i="2"/>
  <c r="BA388" i="2" s="1"/>
  <c r="BB388" i="2" s="1"/>
  <c r="CD388" i="2"/>
  <c r="BK382" i="2"/>
  <c r="AZ380" i="2"/>
  <c r="BA380" i="2" s="1"/>
  <c r="BB380" i="2" s="1"/>
  <c r="CD380" i="2"/>
  <c r="BK374" i="2"/>
  <c r="AZ372" i="2"/>
  <c r="BA372" i="2" s="1"/>
  <c r="BB372" i="2" s="1"/>
  <c r="CD372" i="2"/>
  <c r="BK366" i="2"/>
  <c r="AZ364" i="2"/>
  <c r="BA364" i="2" s="1"/>
  <c r="BB364" i="2" s="1"/>
  <c r="CD364" i="2"/>
  <c r="BK358" i="2"/>
  <c r="AZ356" i="2"/>
  <c r="BA356" i="2" s="1"/>
  <c r="BB356" i="2" s="1"/>
  <c r="CD356" i="2"/>
  <c r="BV353" i="2"/>
  <c r="BK350" i="2"/>
  <c r="AZ348" i="2"/>
  <c r="BA348" i="2" s="1"/>
  <c r="BB348" i="2" s="1"/>
  <c r="CD348" i="2"/>
  <c r="BV345" i="2"/>
  <c r="BK342" i="2"/>
  <c r="BV337" i="2"/>
  <c r="BV335" i="2"/>
  <c r="BV329" i="2"/>
  <c r="BK328" i="2"/>
  <c r="BV325" i="2"/>
  <c r="AZ429" i="2"/>
  <c r="BA429" i="2" s="1"/>
  <c r="BB429" i="2" s="1"/>
  <c r="CD429" i="2"/>
  <c r="BV428" i="2"/>
  <c r="AZ425" i="2"/>
  <c r="BA425" i="2" s="1"/>
  <c r="BB425" i="2" s="1"/>
  <c r="CD425" i="2"/>
  <c r="BV424" i="2"/>
  <c r="BV420" i="2"/>
  <c r="AZ417" i="2"/>
  <c r="BA417" i="2" s="1"/>
  <c r="BB417" i="2" s="1"/>
  <c r="CD417" i="2"/>
  <c r="BV416" i="2"/>
  <c r="BK413" i="2"/>
  <c r="BK410" i="2"/>
  <c r="BV408" i="2"/>
  <c r="BK405" i="2"/>
  <c r="BV403" i="2"/>
  <c r="BV400" i="2"/>
  <c r="BK397" i="2"/>
  <c r="BV395" i="2"/>
  <c r="BV392" i="2"/>
  <c r="BK389" i="2"/>
  <c r="BV387" i="2"/>
  <c r="BV384" i="2"/>
  <c r="BK381" i="2"/>
  <c r="BV379" i="2"/>
  <c r="BV376" i="2"/>
  <c r="BK373" i="2"/>
  <c r="BV371" i="2"/>
  <c r="BV368" i="2"/>
  <c r="BK365" i="2"/>
  <c r="BV363" i="2"/>
  <c r="BV360" i="2"/>
  <c r="BK357" i="2"/>
  <c r="BV355" i="2"/>
  <c r="BV352" i="2"/>
  <c r="BK349" i="2"/>
  <c r="BV347" i="2"/>
  <c r="BV344" i="2"/>
  <c r="BV339" i="2"/>
  <c r="BV336" i="2"/>
  <c r="BV332" i="2"/>
  <c r="BK319" i="2"/>
  <c r="BV317" i="2"/>
  <c r="BV304" i="2"/>
  <c r="BV301" i="2"/>
  <c r="AZ424" i="2"/>
  <c r="BA424" i="2" s="1"/>
  <c r="BB424" i="2" s="1"/>
  <c r="CD424" i="2"/>
  <c r="AZ416" i="2"/>
  <c r="BA416" i="2" s="1"/>
  <c r="BB416" i="2" s="1"/>
  <c r="CD416" i="2"/>
  <c r="BV413" i="2"/>
  <c r="BV411" i="2"/>
  <c r="AZ408" i="2"/>
  <c r="BA408" i="2" s="1"/>
  <c r="BB408" i="2" s="1"/>
  <c r="CD408" i="2"/>
  <c r="BK402" i="2"/>
  <c r="BK394" i="2"/>
  <c r="BK386" i="2"/>
  <c r="AZ384" i="2"/>
  <c r="BA384" i="2" s="1"/>
  <c r="BB384" i="2" s="1"/>
  <c r="CD384" i="2"/>
  <c r="BK378" i="2"/>
  <c r="AZ376" i="2"/>
  <c r="BA376" i="2" s="1"/>
  <c r="BB376" i="2" s="1"/>
  <c r="CD376" i="2"/>
  <c r="BK370" i="2"/>
  <c r="AZ368" i="2"/>
  <c r="BA368" i="2" s="1"/>
  <c r="BB368" i="2" s="1"/>
  <c r="CD368" i="2"/>
  <c r="BK362" i="2"/>
  <c r="AZ360" i="2"/>
  <c r="BA360" i="2" s="1"/>
  <c r="BB360" i="2" s="1"/>
  <c r="CD360" i="2"/>
  <c r="BK354" i="2"/>
  <c r="AZ352" i="2"/>
  <c r="BA352" i="2" s="1"/>
  <c r="BB352" i="2" s="1"/>
  <c r="CD352" i="2"/>
  <c r="BK346" i="2"/>
  <c r="AZ344" i="2"/>
  <c r="BA344" i="2" s="1"/>
  <c r="BB344" i="2" s="1"/>
  <c r="CD344" i="2"/>
  <c r="BV341" i="2"/>
  <c r="BK338" i="2"/>
  <c r="AZ336" i="2"/>
  <c r="BA336" i="2" s="1"/>
  <c r="BB336" i="2" s="1"/>
  <c r="CD336" i="2"/>
  <c r="CD448" i="2"/>
  <c r="CD440" i="2"/>
  <c r="CD436" i="2"/>
  <c r="CD432" i="2"/>
  <c r="BV429" i="2"/>
  <c r="BV425" i="2"/>
  <c r="BV421" i="2"/>
  <c r="BV417" i="2"/>
  <c r="BK414" i="2"/>
  <c r="BK409" i="2"/>
  <c r="BV407" i="2"/>
  <c r="BV404" i="2"/>
  <c r="BK401" i="2"/>
  <c r="BV399" i="2"/>
  <c r="BV396" i="2"/>
  <c r="BK393" i="2"/>
  <c r="BV391" i="2"/>
  <c r="BV388" i="2"/>
  <c r="BK385" i="2"/>
  <c r="BV383" i="2"/>
  <c r="BV380" i="2"/>
  <c r="BK377" i="2"/>
  <c r="BV375" i="2"/>
  <c r="BV372" i="2"/>
  <c r="BK369" i="2"/>
  <c r="BV367" i="2"/>
  <c r="BV364" i="2"/>
  <c r="BK361" i="2"/>
  <c r="BV359" i="2"/>
  <c r="BV356" i="2"/>
  <c r="BK353" i="2"/>
  <c r="BV351" i="2"/>
  <c r="BV348" i="2"/>
  <c r="BV343" i="2"/>
  <c r="BV340" i="2"/>
  <c r="AZ326" i="2"/>
  <c r="BA326" i="2" s="1"/>
  <c r="BB326" i="2" s="1"/>
  <c r="CD326" i="2"/>
  <c r="BV312" i="2"/>
  <c r="BV309" i="2"/>
  <c r="BV296" i="2"/>
  <c r="BK293" i="2"/>
  <c r="BV284" i="2"/>
  <c r="BV283" i="2"/>
  <c r="BV276" i="2"/>
  <c r="BV275" i="2"/>
  <c r="BV268" i="2"/>
  <c r="BV267" i="2"/>
  <c r="BV260" i="2"/>
  <c r="BV259" i="2"/>
  <c r="BV252" i="2"/>
  <c r="BV251" i="2"/>
  <c r="AZ334" i="2"/>
  <c r="BA334" i="2" s="1"/>
  <c r="BB334" i="2" s="1"/>
  <c r="CD334" i="2"/>
  <c r="BV333" i="2"/>
  <c r="AZ329" i="2"/>
  <c r="BA329" i="2" s="1"/>
  <c r="BB329" i="2" s="1"/>
  <c r="CD329" i="2"/>
  <c r="BK326" i="2"/>
  <c r="AZ325" i="2"/>
  <c r="BA325" i="2" s="1"/>
  <c r="BB325" i="2" s="1"/>
  <c r="CD325" i="2"/>
  <c r="BV324" i="2"/>
  <c r="BK323" i="2"/>
  <c r="BV321" i="2"/>
  <c r="BV314" i="2"/>
  <c r="BK311" i="2"/>
  <c r="AZ309" i="2"/>
  <c r="BA309" i="2" s="1"/>
  <c r="BB309" i="2" s="1"/>
  <c r="CD309" i="2"/>
  <c r="BV306" i="2"/>
  <c r="BK303" i="2"/>
  <c r="AZ301" i="2"/>
  <c r="BA301" i="2" s="1"/>
  <c r="BB301" i="2" s="1"/>
  <c r="CD301" i="2"/>
  <c r="BV298" i="2"/>
  <c r="BK295" i="2"/>
  <c r="AZ290" i="2"/>
  <c r="BA290" i="2" s="1"/>
  <c r="BB290" i="2" s="1"/>
  <c r="CD290" i="2"/>
  <c r="BK334" i="2"/>
  <c r="AZ333" i="2"/>
  <c r="BA333" i="2" s="1"/>
  <c r="BB333" i="2" s="1"/>
  <c r="CD333" i="2"/>
  <c r="BV330" i="2"/>
  <c r="BV326" i="2"/>
  <c r="AZ321" i="2"/>
  <c r="BA321" i="2" s="1"/>
  <c r="BB321" i="2" s="1"/>
  <c r="CD321" i="2"/>
  <c r="BK318" i="2"/>
  <c r="BV316" i="2"/>
  <c r="BV313" i="2"/>
  <c r="BK310" i="2"/>
  <c r="BV308" i="2"/>
  <c r="BV305" i="2"/>
  <c r="BV300" i="2"/>
  <c r="BV297" i="2"/>
  <c r="AZ292" i="2"/>
  <c r="BA292" i="2" s="1"/>
  <c r="BB292" i="2" s="1"/>
  <c r="CD292" i="2"/>
  <c r="BK292" i="2"/>
  <c r="BV291" i="2"/>
  <c r="BV280" i="2"/>
  <c r="BV279" i="2"/>
  <c r="BV272" i="2"/>
  <c r="BV271" i="2"/>
  <c r="BV264" i="2"/>
  <c r="BV263" i="2"/>
  <c r="BV256" i="2"/>
  <c r="BV255" i="2"/>
  <c r="CD405" i="2"/>
  <c r="CD401" i="2"/>
  <c r="CD397" i="2"/>
  <c r="CD393" i="2"/>
  <c r="CD389" i="2"/>
  <c r="CD385" i="2"/>
  <c r="CD381" i="2"/>
  <c r="CD377" i="2"/>
  <c r="CD373" i="2"/>
  <c r="CD369" i="2"/>
  <c r="CD361" i="2"/>
  <c r="CD357" i="2"/>
  <c r="CD353" i="2"/>
  <c r="CD349" i="2"/>
  <c r="CD345" i="2"/>
  <c r="CD341" i="2"/>
  <c r="CD337" i="2"/>
  <c r="BV334" i="2"/>
  <c r="BK331" i="2"/>
  <c r="BK330" i="2"/>
  <c r="BK327" i="2"/>
  <c r="BK322" i="2"/>
  <c r="BV320" i="2"/>
  <c r="BK315" i="2"/>
  <c r="AZ313" i="2"/>
  <c r="BA313" i="2" s="1"/>
  <c r="BB313" i="2" s="1"/>
  <c r="CD313" i="2"/>
  <c r="BV310" i="2"/>
  <c r="BK307" i="2"/>
  <c r="AZ305" i="2"/>
  <c r="BA305" i="2" s="1"/>
  <c r="BB305" i="2" s="1"/>
  <c r="CD305" i="2"/>
  <c r="BV302" i="2"/>
  <c r="BK299" i="2"/>
  <c r="BV294" i="2"/>
  <c r="AZ291" i="2"/>
  <c r="BA291" i="2" s="1"/>
  <c r="BB291" i="2" s="1"/>
  <c r="CD291" i="2"/>
  <c r="BV287" i="2"/>
  <c r="BK285" i="2"/>
  <c r="BK281" i="2"/>
  <c r="BK277" i="2"/>
  <c r="BK273" i="2"/>
  <c r="BK269" i="2"/>
  <c r="BK265" i="2"/>
  <c r="BK261" i="2"/>
  <c r="BK257" i="2"/>
  <c r="BK253" i="2"/>
  <c r="BV250" i="2"/>
  <c r="BV249" i="2"/>
  <c r="BK248" i="2"/>
  <c r="BV232" i="2"/>
  <c r="AZ275" i="2"/>
  <c r="BA275" i="2" s="1"/>
  <c r="BB275" i="2" s="1"/>
  <c r="CD275" i="2"/>
  <c r="AZ271" i="2"/>
  <c r="BA271" i="2" s="1"/>
  <c r="BB271" i="2" s="1"/>
  <c r="CD271" i="2"/>
  <c r="AZ267" i="2"/>
  <c r="BA267" i="2" s="1"/>
  <c r="BB267" i="2" s="1"/>
  <c r="CD267" i="2"/>
  <c r="AZ263" i="2"/>
  <c r="BA263" i="2" s="1"/>
  <c r="BB263" i="2" s="1"/>
  <c r="CD263" i="2"/>
  <c r="AZ251" i="2"/>
  <c r="BA251" i="2" s="1"/>
  <c r="BB251" i="2" s="1"/>
  <c r="CD251" i="2"/>
  <c r="BK204" i="2"/>
  <c r="AZ202" i="2"/>
  <c r="BA202" i="2" s="1"/>
  <c r="BB202" i="2" s="1"/>
  <c r="CD202" i="2"/>
  <c r="CD322" i="2"/>
  <c r="CD318" i="2"/>
  <c r="CD314" i="2"/>
  <c r="CD310" i="2"/>
  <c r="CD306" i="2"/>
  <c r="CD302" i="2"/>
  <c r="CD298" i="2"/>
  <c r="CD294" i="2"/>
  <c r="BV290" i="2"/>
  <c r="BK288" i="2"/>
  <c r="AZ287" i="2"/>
  <c r="BA287" i="2" s="1"/>
  <c r="BB287" i="2" s="1"/>
  <c r="CD287" i="2"/>
  <c r="BV286" i="2"/>
  <c r="BK242" i="2"/>
  <c r="AZ240" i="2"/>
  <c r="BA240" i="2" s="1"/>
  <c r="BB240" i="2" s="1"/>
  <c r="CD240" i="2"/>
  <c r="CD282" i="2"/>
  <c r="CD278" i="2"/>
  <c r="CD266" i="2"/>
  <c r="CD262" i="2"/>
  <c r="CD258" i="2"/>
  <c r="CD254" i="2"/>
  <c r="CD250" i="2"/>
  <c r="AZ249" i="2"/>
  <c r="BA249" i="2" s="1"/>
  <c r="BB249" i="2" s="1"/>
  <c r="CD249" i="2"/>
  <c r="BV244" i="2"/>
  <c r="BV243" i="2"/>
  <c r="BK238" i="2"/>
  <c r="BV237" i="2"/>
  <c r="AZ236" i="2"/>
  <c r="BA236" i="2" s="1"/>
  <c r="BB236" i="2" s="1"/>
  <c r="CD236" i="2"/>
  <c r="BK232" i="2"/>
  <c r="BV228" i="2"/>
  <c r="BV227" i="2"/>
  <c r="BV224" i="2"/>
  <c r="BV223" i="2"/>
  <c r="BV220" i="2"/>
  <c r="BV218" i="2"/>
  <c r="BK216" i="2"/>
  <c r="AZ215" i="2"/>
  <c r="BA215" i="2" s="1"/>
  <c r="BB215" i="2" s="1"/>
  <c r="CD215" i="2"/>
  <c r="BV214" i="2"/>
  <c r="BK212" i="2"/>
  <c r="AZ210" i="2"/>
  <c r="BA210" i="2" s="1"/>
  <c r="BB210" i="2" s="1"/>
  <c r="CD210" i="2"/>
  <c r="BK244" i="2"/>
  <c r="BV240" i="2"/>
  <c r="BV239" i="2"/>
  <c r="BK234" i="2"/>
  <c r="BV233" i="2"/>
  <c r="AZ232" i="2"/>
  <c r="BA232" i="2" s="1"/>
  <c r="BB232" i="2" s="1"/>
  <c r="CD232" i="2"/>
  <c r="BK228" i="2"/>
  <c r="BK224" i="2"/>
  <c r="BK220" i="2"/>
  <c r="BV219" i="2"/>
  <c r="BK217" i="2"/>
  <c r="BK213" i="2"/>
  <c r="BK246" i="2"/>
  <c r="BV236" i="2"/>
  <c r="BK230" i="2"/>
  <c r="BK226" i="2"/>
  <c r="AZ224" i="2"/>
  <c r="BA224" i="2" s="1"/>
  <c r="BB224" i="2" s="1"/>
  <c r="CD224" i="2"/>
  <c r="BK222" i="2"/>
  <c r="AZ220" i="2"/>
  <c r="BA220" i="2" s="1"/>
  <c r="BB220" i="2" s="1"/>
  <c r="CD220" i="2"/>
  <c r="AZ218" i="2"/>
  <c r="BA218" i="2" s="1"/>
  <c r="BB218" i="2" s="1"/>
  <c r="CD218" i="2"/>
  <c r="BV199" i="2"/>
  <c r="BV196" i="2"/>
  <c r="BV192" i="2"/>
  <c r="BV191" i="2"/>
  <c r="BK215" i="2"/>
  <c r="BK211" i="2"/>
  <c r="BV209" i="2"/>
  <c r="BV206" i="2"/>
  <c r="BK203" i="2"/>
  <c r="BV201" i="2"/>
  <c r="BV215" i="2"/>
  <c r="BK208" i="2"/>
  <c r="AZ206" i="2"/>
  <c r="BA206" i="2" s="1"/>
  <c r="BB206" i="2" s="1"/>
  <c r="CD206" i="2"/>
  <c r="BK200" i="2"/>
  <c r="BV188" i="2"/>
  <c r="BV187" i="2"/>
  <c r="CD245" i="2"/>
  <c r="CD241" i="2"/>
  <c r="CD237" i="2"/>
  <c r="CD233" i="2"/>
  <c r="CD229" i="2"/>
  <c r="CD225" i="2"/>
  <c r="BV210" i="2"/>
  <c r="BK207" i="2"/>
  <c r="BV205" i="2"/>
  <c r="BV202" i="2"/>
  <c r="BK199" i="2"/>
  <c r="BV198" i="2"/>
  <c r="BV195" i="2"/>
  <c r="BV183" i="2"/>
  <c r="BV179" i="2"/>
  <c r="BV175" i="2"/>
  <c r="BV171" i="2"/>
  <c r="AZ198" i="2"/>
  <c r="BA198" i="2" s="1"/>
  <c r="BB198" i="2" s="1"/>
  <c r="CD198" i="2"/>
  <c r="BK195" i="2"/>
  <c r="AZ191" i="2"/>
  <c r="BA191" i="2" s="1"/>
  <c r="BB191" i="2" s="1"/>
  <c r="CD191" i="2"/>
  <c r="AZ187" i="2"/>
  <c r="BA187" i="2" s="1"/>
  <c r="BB187" i="2" s="1"/>
  <c r="CD187" i="2"/>
  <c r="BK185" i="2"/>
  <c r="BV184" i="2"/>
  <c r="BK183" i="2"/>
  <c r="BV180" i="2"/>
  <c r="BK179" i="2"/>
  <c r="BK175" i="2"/>
  <c r="CD207" i="2"/>
  <c r="BK197" i="2"/>
  <c r="AZ195" i="2"/>
  <c r="BA195" i="2" s="1"/>
  <c r="BB195" i="2" s="1"/>
  <c r="CD195" i="2"/>
  <c r="BK193" i="2"/>
  <c r="BK189" i="2"/>
  <c r="BK181" i="2"/>
  <c r="AZ179" i="2"/>
  <c r="BA179" i="2" s="1"/>
  <c r="BB179" i="2" s="1"/>
  <c r="CD179" i="2"/>
  <c r="BK177" i="2"/>
  <c r="BV176" i="2"/>
  <c r="AZ175" i="2"/>
  <c r="BA175" i="2" s="1"/>
  <c r="BB175" i="2" s="1"/>
  <c r="CD175" i="2"/>
  <c r="BK173" i="2"/>
  <c r="BV172" i="2"/>
  <c r="AZ171" i="2"/>
  <c r="BA171" i="2" s="1"/>
  <c r="BB171" i="2" s="1"/>
  <c r="CD171" i="2"/>
  <c r="BV170" i="2"/>
  <c r="CD190" i="2"/>
  <c r="CD180" i="2"/>
  <c r="CD176" i="2"/>
  <c r="CD172" i="2"/>
  <c r="AB493" i="3"/>
  <c r="AC493" i="3" s="1"/>
  <c r="CD493" i="3"/>
  <c r="AH493" i="3"/>
  <c r="AK493" i="3" s="1"/>
  <c r="AH491" i="3"/>
  <c r="AK491" i="3" s="1"/>
  <c r="CC491" i="3"/>
  <c r="AB489" i="3"/>
  <c r="AC489" i="3" s="1"/>
  <c r="CD489" i="3"/>
  <c r="AH489" i="3"/>
  <c r="AK489" i="3" s="1"/>
  <c r="AH487" i="3"/>
  <c r="AK487" i="3" s="1"/>
  <c r="CC487" i="3"/>
  <c r="AB485" i="3"/>
  <c r="AC485" i="3" s="1"/>
  <c r="CD485" i="3"/>
  <c r="AH485" i="3"/>
  <c r="AK485" i="3" s="1"/>
  <c r="AH496" i="3"/>
  <c r="AK496" i="3" s="1"/>
  <c r="CC495" i="3"/>
  <c r="AG495" i="3"/>
  <c r="AG491" i="3"/>
  <c r="AG487" i="3"/>
  <c r="CC498" i="3"/>
  <c r="CD497" i="3"/>
  <c r="AB497" i="3"/>
  <c r="AC497" i="3" s="1"/>
  <c r="CD496" i="3"/>
  <c r="AB496" i="3"/>
  <c r="AC496" i="3" s="1"/>
  <c r="CC494" i="3"/>
  <c r="AH481" i="3"/>
  <c r="AK481" i="3" s="1"/>
  <c r="AH477" i="3"/>
  <c r="AK477" i="3" s="1"/>
  <c r="AH473" i="3"/>
  <c r="AK473" i="3" s="1"/>
  <c r="CI471" i="3"/>
  <c r="AH469" i="3"/>
  <c r="AK469" i="3" s="1"/>
  <c r="CI467" i="3"/>
  <c r="AH465" i="3"/>
  <c r="AK465" i="3" s="1"/>
  <c r="CI463" i="3"/>
  <c r="AH461" i="3"/>
  <c r="AK461" i="3" s="1"/>
  <c r="AH457" i="3"/>
  <c r="AK457" i="3" s="1"/>
  <c r="AH453" i="3"/>
  <c r="AK453" i="3" s="1"/>
  <c r="AH449" i="3"/>
  <c r="AK449" i="3" s="1"/>
  <c r="AH445" i="3"/>
  <c r="AK445" i="3" s="1"/>
  <c r="AH441" i="3"/>
  <c r="AK441" i="3" s="1"/>
  <c r="AH437" i="3"/>
  <c r="AK437" i="3" s="1"/>
  <c r="AH433" i="3"/>
  <c r="AK433" i="3" s="1"/>
  <c r="CC432" i="3"/>
  <c r="AG432" i="3"/>
  <c r="CC483" i="3"/>
  <c r="CC479" i="3"/>
  <c r="CD478" i="3"/>
  <c r="AB478" i="3"/>
  <c r="AC478" i="3" s="1"/>
  <c r="CC475" i="3"/>
  <c r="CC471" i="3"/>
  <c r="CI470" i="3"/>
  <c r="CC467" i="3"/>
  <c r="CI466" i="3"/>
  <c r="CC463" i="3"/>
  <c r="CC459" i="3"/>
  <c r="CC455" i="3"/>
  <c r="CC451" i="3"/>
  <c r="CC447" i="3"/>
  <c r="CC443" i="3"/>
  <c r="CC439" i="3"/>
  <c r="CC435" i="3"/>
  <c r="CC431" i="3"/>
  <c r="CD481" i="3"/>
  <c r="AB481" i="3"/>
  <c r="AC481" i="3" s="1"/>
  <c r="CD477" i="3"/>
  <c r="AB477" i="3"/>
  <c r="AC477" i="3" s="1"/>
  <c r="CD473" i="3"/>
  <c r="AB473" i="3"/>
  <c r="AC473" i="3" s="1"/>
  <c r="CD469" i="3"/>
  <c r="AB469" i="3"/>
  <c r="AC469" i="3" s="1"/>
  <c r="CD465" i="3"/>
  <c r="AB465" i="3"/>
  <c r="AC465" i="3" s="1"/>
  <c r="CD461" i="3"/>
  <c r="AB461" i="3"/>
  <c r="CD457" i="3"/>
  <c r="AB457" i="3"/>
  <c r="CD453" i="3"/>
  <c r="AB453" i="3"/>
  <c r="CD449" i="3"/>
  <c r="AB449" i="3"/>
  <c r="CD445" i="3"/>
  <c r="AB445" i="3"/>
  <c r="CD441" i="3"/>
  <c r="AB441" i="3"/>
  <c r="CD437" i="3"/>
  <c r="AB437" i="3"/>
  <c r="CD433" i="3"/>
  <c r="AB433" i="3"/>
  <c r="AG431" i="3"/>
  <c r="AH430" i="3"/>
  <c r="AK430" i="3" s="1"/>
  <c r="AB430" i="3"/>
  <c r="CD430" i="3"/>
  <c r="CC428" i="3"/>
  <c r="AH428" i="3"/>
  <c r="AK428" i="3" s="1"/>
  <c r="CC427" i="3"/>
  <c r="CD426" i="3"/>
  <c r="AB426" i="3"/>
  <c r="AH424" i="3"/>
  <c r="AK424" i="3" s="1"/>
  <c r="CC423" i="3"/>
  <c r="CD422" i="3"/>
  <c r="AB422" i="3"/>
  <c r="AH420" i="3"/>
  <c r="AK420" i="3" s="1"/>
  <c r="CC419" i="3"/>
  <c r="CD418" i="3"/>
  <c r="AB418" i="3"/>
  <c r="AH416" i="3"/>
  <c r="AK416" i="3" s="1"/>
  <c r="CC415" i="3"/>
  <c r="CD414" i="3"/>
  <c r="AB414" i="3"/>
  <c r="AH412" i="3"/>
  <c r="AK412" i="3" s="1"/>
  <c r="CC411" i="3"/>
  <c r="CD410" i="3"/>
  <c r="AB410" i="3"/>
  <c r="AH408" i="3"/>
  <c r="AK408" i="3" s="1"/>
  <c r="CC407" i="3"/>
  <c r="CD406" i="3"/>
  <c r="AB406" i="3"/>
  <c r="AH404" i="3"/>
  <c r="AK404" i="3" s="1"/>
  <c r="CC403" i="3"/>
  <c r="CD402" i="3"/>
  <c r="AB402" i="3"/>
  <c r="AH400" i="3"/>
  <c r="AK400" i="3" s="1"/>
  <c r="CC399" i="3"/>
  <c r="CD398" i="3"/>
  <c r="AB398" i="3"/>
  <c r="AH396" i="3"/>
  <c r="AK396" i="3" s="1"/>
  <c r="CC395" i="3"/>
  <c r="CD394" i="3"/>
  <c r="AB394" i="3"/>
  <c r="AH392" i="3"/>
  <c r="AK392" i="3" s="1"/>
  <c r="CC391" i="3"/>
  <c r="CD390" i="3"/>
  <c r="AB390" i="3"/>
  <c r="AH388" i="3"/>
  <c r="AK388" i="3" s="1"/>
  <c r="CC387" i="3"/>
  <c r="CD386" i="3"/>
  <c r="AB386" i="3"/>
  <c r="AH384" i="3"/>
  <c r="AK384" i="3" s="1"/>
  <c r="CC383" i="3"/>
  <c r="CD382" i="3"/>
  <c r="AB382" i="3"/>
  <c r="AH380" i="3"/>
  <c r="AK380" i="3" s="1"/>
  <c r="CC379" i="3"/>
  <c r="CD378" i="3"/>
  <c r="AB378" i="3"/>
  <c r="AH376" i="3"/>
  <c r="AK376" i="3" s="1"/>
  <c r="CC375" i="3"/>
  <c r="CD374" i="3"/>
  <c r="AB374" i="3"/>
  <c r="AH372" i="3"/>
  <c r="AK372" i="3" s="1"/>
  <c r="CC371" i="3"/>
  <c r="AG368" i="3"/>
  <c r="CA368" i="3" s="1"/>
  <c r="CC364" i="3"/>
  <c r="AH364" i="3"/>
  <c r="AK364" i="3" s="1"/>
  <c r="AH362" i="3"/>
  <c r="AK362" i="3" s="1"/>
  <c r="AB362" i="3"/>
  <c r="CD362" i="3"/>
  <c r="CC360" i="3"/>
  <c r="AH360" i="3"/>
  <c r="AK360" i="3" s="1"/>
  <c r="AH358" i="3"/>
  <c r="AK358" i="3" s="1"/>
  <c r="AB358" i="3"/>
  <c r="CD358" i="3"/>
  <c r="CC356" i="3"/>
  <c r="AH356" i="3"/>
  <c r="AK356" i="3" s="1"/>
  <c r="AH407" i="3"/>
  <c r="AK407" i="3" s="1"/>
  <c r="AH403" i="3"/>
  <c r="AK403" i="3" s="1"/>
  <c r="AH399" i="3"/>
  <c r="AK399" i="3" s="1"/>
  <c r="AH395" i="3"/>
  <c r="AK395" i="3" s="1"/>
  <c r="AH391" i="3"/>
  <c r="AK391" i="3" s="1"/>
  <c r="AH387" i="3"/>
  <c r="AK387" i="3" s="1"/>
  <c r="AH383" i="3"/>
  <c r="AK383" i="3" s="1"/>
  <c r="AH379" i="3"/>
  <c r="AK379" i="3" s="1"/>
  <c r="AH375" i="3"/>
  <c r="AK375" i="3" s="1"/>
  <c r="AB370" i="3"/>
  <c r="CD370" i="3"/>
  <c r="AG364" i="3"/>
  <c r="AG360" i="3"/>
  <c r="CC367" i="3"/>
  <c r="AB366" i="3"/>
  <c r="CD366" i="3"/>
  <c r="CC368" i="3"/>
  <c r="AH368" i="3"/>
  <c r="AK368" i="3" s="1"/>
  <c r="AG367" i="3"/>
  <c r="CC363" i="3"/>
  <c r="CC359" i="3"/>
  <c r="CC355" i="3"/>
  <c r="CD354" i="3"/>
  <c r="AB354" i="3"/>
  <c r="AH352" i="3"/>
  <c r="AK352" i="3" s="1"/>
  <c r="CC351" i="3"/>
  <c r="CD350" i="3"/>
  <c r="AB350" i="3"/>
  <c r="AH348" i="3"/>
  <c r="AK348" i="3" s="1"/>
  <c r="CC347" i="3"/>
  <c r="CD346" i="3"/>
  <c r="AB346" i="3"/>
  <c r="AH344" i="3"/>
  <c r="AK344" i="3" s="1"/>
  <c r="CC343" i="3"/>
  <c r="CD342" i="3"/>
  <c r="AB342" i="3"/>
  <c r="AH340" i="3"/>
  <c r="AK340" i="3" s="1"/>
  <c r="CC339" i="3"/>
  <c r="CD338" i="3"/>
  <c r="AB338" i="3"/>
  <c r="AH336" i="3"/>
  <c r="AK336" i="3" s="1"/>
  <c r="CC335" i="3"/>
  <c r="CD334" i="3"/>
  <c r="AB334" i="3"/>
  <c r="AH332" i="3"/>
  <c r="AK332" i="3" s="1"/>
  <c r="CC331" i="3"/>
  <c r="CD330" i="3"/>
  <c r="AB330" i="3"/>
  <c r="AH328" i="3"/>
  <c r="AK328" i="3" s="1"/>
  <c r="CC327" i="3"/>
  <c r="CD326" i="3"/>
  <c r="AB326" i="3"/>
  <c r="AH324" i="3"/>
  <c r="AK324" i="3" s="1"/>
  <c r="CC323" i="3"/>
  <c r="CD322" i="3"/>
  <c r="AB322" i="3"/>
  <c r="CC319" i="3"/>
  <c r="AH339" i="3"/>
  <c r="AK339" i="3" s="1"/>
  <c r="AH335" i="3"/>
  <c r="AK335" i="3" s="1"/>
  <c r="AH331" i="3"/>
  <c r="AK331" i="3" s="1"/>
  <c r="AH327" i="3"/>
  <c r="AK327" i="3" s="1"/>
  <c r="AH323" i="3"/>
  <c r="AK323" i="3" s="1"/>
  <c r="AG319" i="3"/>
  <c r="AB319" i="3"/>
  <c r="CD319" i="3"/>
  <c r="CC321" i="3"/>
  <c r="AG321" i="3"/>
  <c r="AH317" i="3"/>
  <c r="AK317" i="3" s="1"/>
  <c r="CC317" i="3"/>
  <c r="CC318" i="3"/>
  <c r="CD317" i="3"/>
  <c r="AB317" i="3"/>
  <c r="CC314" i="3"/>
  <c r="CD313" i="3"/>
  <c r="AB313" i="3"/>
  <c r="CC310" i="3"/>
  <c r="CD309" i="3"/>
  <c r="AB309" i="3"/>
  <c r="CC306" i="3"/>
  <c r="CD305" i="3"/>
  <c r="AB305" i="3"/>
  <c r="CC302" i="3"/>
  <c r="CD301" i="3"/>
  <c r="AB301" i="3"/>
  <c r="CC298" i="3"/>
  <c r="AB297" i="3"/>
  <c r="CC294" i="3"/>
  <c r="AH290" i="3"/>
  <c r="AK290" i="3" s="1"/>
  <c r="CC290" i="3"/>
  <c r="CC313" i="3"/>
  <c r="CC309" i="3"/>
  <c r="CC305" i="3"/>
  <c r="CC301" i="3"/>
  <c r="CC297" i="3"/>
  <c r="CC293" i="3"/>
  <c r="AG290" i="3"/>
  <c r="CC289" i="3"/>
  <c r="AH289" i="3"/>
  <c r="AK289" i="3" s="1"/>
  <c r="CD315" i="3"/>
  <c r="AB315" i="3"/>
  <c r="CD311" i="3"/>
  <c r="AB311" i="3"/>
  <c r="CD307" i="3"/>
  <c r="AB307" i="3"/>
  <c r="CD303" i="3"/>
  <c r="AB303" i="3"/>
  <c r="CD299" i="3"/>
  <c r="AB299" i="3"/>
  <c r="CD295" i="3"/>
  <c r="AB295" i="3"/>
  <c r="AG289" i="3"/>
  <c r="AH285" i="3"/>
  <c r="AK285" i="3" s="1"/>
  <c r="AH281" i="3"/>
  <c r="AK281" i="3" s="1"/>
  <c r="AH277" i="3"/>
  <c r="AK277" i="3" s="1"/>
  <c r="AH273" i="3"/>
  <c r="AK273" i="3" s="1"/>
  <c r="AH269" i="3"/>
  <c r="AK269" i="3" s="1"/>
  <c r="AH288" i="3"/>
  <c r="AK288" i="3" s="1"/>
  <c r="AH284" i="3"/>
  <c r="AK284" i="3" s="1"/>
  <c r="AH280" i="3"/>
  <c r="AK280" i="3" s="1"/>
  <c r="AH276" i="3"/>
  <c r="AK276" i="3" s="1"/>
  <c r="AH272" i="3"/>
  <c r="AK272" i="3" s="1"/>
  <c r="AH268" i="3"/>
  <c r="AK268" i="3" s="1"/>
  <c r="AB266" i="3"/>
  <c r="CD266" i="3"/>
  <c r="CC286" i="3"/>
  <c r="CC282" i="3"/>
  <c r="CC278" i="3"/>
  <c r="CC274" i="3"/>
  <c r="CC270" i="3"/>
  <c r="CD288" i="3"/>
  <c r="AB288" i="3"/>
  <c r="CD284" i="3"/>
  <c r="AB284" i="3"/>
  <c r="CD280" i="3"/>
  <c r="AB280" i="3"/>
  <c r="CD276" i="3"/>
  <c r="AB276" i="3"/>
  <c r="CD272" i="3"/>
  <c r="AB272" i="3"/>
  <c r="CD268" i="3"/>
  <c r="AB268" i="3"/>
  <c r="AH263" i="3"/>
  <c r="AK263" i="3" s="1"/>
  <c r="CC263" i="3"/>
  <c r="AB241" i="3"/>
  <c r="CD241" i="3"/>
  <c r="AH239" i="3"/>
  <c r="AK239" i="3" s="1"/>
  <c r="CC239" i="3"/>
  <c r="AH238" i="3"/>
  <c r="AK238" i="3" s="1"/>
  <c r="CC238" i="3"/>
  <c r="AB236" i="3"/>
  <c r="CD236" i="3"/>
  <c r="AH228" i="3"/>
  <c r="AK228" i="3" s="1"/>
  <c r="AH216" i="3"/>
  <c r="AK216" i="3" s="1"/>
  <c r="CC216" i="3"/>
  <c r="AG216" i="3"/>
  <c r="CC264" i="3"/>
  <c r="CC260" i="3"/>
  <c r="CC256" i="3"/>
  <c r="CC252" i="3"/>
  <c r="CC248" i="3"/>
  <c r="AG248" i="3"/>
  <c r="AB248" i="3"/>
  <c r="AH246" i="3"/>
  <c r="AK246" i="3" s="1"/>
  <c r="AB245" i="3"/>
  <c r="AH243" i="3"/>
  <c r="AK243" i="3" s="1"/>
  <c r="CC243" i="3"/>
  <c r="AH242" i="3"/>
  <c r="AK242" i="3" s="1"/>
  <c r="AG239" i="3"/>
  <c r="AH234" i="3"/>
  <c r="AK234" i="3" s="1"/>
  <c r="CC234" i="3"/>
  <c r="AB232" i="3"/>
  <c r="CD232" i="3"/>
  <c r="AH212" i="3"/>
  <c r="AK212" i="3" s="1"/>
  <c r="CC212" i="3"/>
  <c r="AG212" i="3"/>
  <c r="CD262" i="3"/>
  <c r="AB262" i="3"/>
  <c r="CC259" i="3"/>
  <c r="CD258" i="3"/>
  <c r="AB258" i="3"/>
  <c r="CC255" i="3"/>
  <c r="CD254" i="3"/>
  <c r="AB254" i="3"/>
  <c r="CC251" i="3"/>
  <c r="CD250" i="3"/>
  <c r="AB250" i="3"/>
  <c r="AH247" i="3"/>
  <c r="AK247" i="3" s="1"/>
  <c r="AB246" i="3"/>
  <c r="CD246" i="3"/>
  <c r="AH230" i="3"/>
  <c r="AK230" i="3" s="1"/>
  <c r="CC230" i="3"/>
  <c r="AB228" i="3"/>
  <c r="CD228" i="3"/>
  <c r="AH208" i="3"/>
  <c r="AK208" i="3" s="1"/>
  <c r="CC208" i="3"/>
  <c r="AG208" i="3"/>
  <c r="CD261" i="3"/>
  <c r="AB261" i="3"/>
  <c r="CD257" i="3"/>
  <c r="AB257" i="3"/>
  <c r="CD253" i="3"/>
  <c r="AB253" i="3"/>
  <c r="CD249" i="3"/>
  <c r="AB249" i="3"/>
  <c r="AH226" i="3"/>
  <c r="AK226" i="3" s="1"/>
  <c r="CC226" i="3"/>
  <c r="AH220" i="3"/>
  <c r="AK220" i="3" s="1"/>
  <c r="CC220" i="3"/>
  <c r="AG220" i="3"/>
  <c r="AB194" i="3"/>
  <c r="CD194" i="3"/>
  <c r="CD242" i="3"/>
  <c r="AB242" i="3"/>
  <c r="CD238" i="3"/>
  <c r="AB238" i="3"/>
  <c r="CC235" i="3"/>
  <c r="CD234" i="3"/>
  <c r="AB234" i="3"/>
  <c r="CC231" i="3"/>
  <c r="CD230" i="3"/>
  <c r="AB230" i="3"/>
  <c r="CC227" i="3"/>
  <c r="CD226" i="3"/>
  <c r="AB226" i="3"/>
  <c r="AG224" i="3"/>
  <c r="AB224" i="3"/>
  <c r="CD224" i="3"/>
  <c r="AB218" i="3"/>
  <c r="CD218" i="3"/>
  <c r="AB214" i="3"/>
  <c r="CD214" i="3"/>
  <c r="AB210" i="3"/>
  <c r="CD210" i="3"/>
  <c r="AB206" i="3"/>
  <c r="CD206" i="3"/>
  <c r="CD237" i="3"/>
  <c r="AB237" i="3"/>
  <c r="CD233" i="3"/>
  <c r="AB233" i="3"/>
  <c r="CD229" i="3"/>
  <c r="AB229" i="3"/>
  <c r="CD225" i="3"/>
  <c r="AB225" i="3"/>
  <c r="AB204" i="3"/>
  <c r="CD204" i="3"/>
  <c r="AH202" i="3"/>
  <c r="AK202" i="3" s="1"/>
  <c r="AG202" i="3"/>
  <c r="CC202" i="3"/>
  <c r="AG222" i="3"/>
  <c r="AB222" i="3"/>
  <c r="CD222" i="3"/>
  <c r="AH218" i="3"/>
  <c r="AK218" i="3" s="1"/>
  <c r="AH214" i="3"/>
  <c r="AK214" i="3" s="1"/>
  <c r="AH210" i="3"/>
  <c r="AK210" i="3" s="1"/>
  <c r="AH206" i="3"/>
  <c r="AK206" i="3" s="1"/>
  <c r="CC221" i="3"/>
  <c r="CD220" i="3"/>
  <c r="AB220" i="3"/>
  <c r="CC217" i="3"/>
  <c r="CD216" i="3"/>
  <c r="AB216" i="3"/>
  <c r="CC213" i="3"/>
  <c r="CD212" i="3"/>
  <c r="AB212" i="3"/>
  <c r="CC209" i="3"/>
  <c r="CD208" i="3"/>
  <c r="AB208" i="3"/>
  <c r="CC205" i="3"/>
  <c r="AH200" i="3"/>
  <c r="AK200" i="3" s="1"/>
  <c r="AG198" i="3"/>
  <c r="AB198" i="3"/>
  <c r="CD198" i="3"/>
  <c r="AH204" i="3"/>
  <c r="AK204" i="3" s="1"/>
  <c r="AB202" i="3"/>
  <c r="CD202" i="3"/>
  <c r="AH196" i="3"/>
  <c r="AK196" i="3" s="1"/>
  <c r="CC196" i="3"/>
  <c r="AB187" i="3"/>
  <c r="CD187" i="3"/>
  <c r="AH187" i="3"/>
  <c r="AK187" i="3" s="1"/>
  <c r="AG204" i="3"/>
  <c r="AB200" i="3"/>
  <c r="CD200" i="3"/>
  <c r="AH189" i="3"/>
  <c r="AK189" i="3" s="1"/>
  <c r="CC189" i="3"/>
  <c r="AG189" i="3"/>
  <c r="CD196" i="3"/>
  <c r="AB196" i="3"/>
  <c r="AH194" i="3"/>
  <c r="AK194" i="3" s="1"/>
  <c r="AH193" i="3"/>
  <c r="AK193" i="3" s="1"/>
  <c r="CC193" i="3"/>
  <c r="AB191" i="3"/>
  <c r="CD191" i="3"/>
  <c r="AH191" i="3"/>
  <c r="AK191" i="3" s="1"/>
  <c r="AB183" i="3"/>
  <c r="AG194" i="3"/>
  <c r="AG193" i="3"/>
  <c r="AG192" i="3"/>
  <c r="CC185" i="3"/>
  <c r="AG185" i="3"/>
  <c r="AH185" i="3"/>
  <c r="AK185" i="3" s="1"/>
  <c r="CD183" i="3"/>
  <c r="AB184" i="3"/>
  <c r="AH181" i="3"/>
  <c r="AK181" i="3" s="1"/>
  <c r="CC181" i="3"/>
  <c r="AB179" i="3"/>
  <c r="CD179" i="3"/>
  <c r="CD192" i="3"/>
  <c r="AB192" i="3"/>
  <c r="CD188" i="3"/>
  <c r="AB188" i="3"/>
  <c r="AB185" i="3"/>
  <c r="CD185" i="3"/>
  <c r="AH183" i="3"/>
  <c r="AK183" i="3" s="1"/>
  <c r="AH177" i="3"/>
  <c r="AK177" i="3" s="1"/>
  <c r="CC177" i="3"/>
  <c r="AB175" i="3"/>
  <c r="CD175" i="3"/>
  <c r="CD184" i="3"/>
  <c r="AH179" i="3"/>
  <c r="AK179" i="3" s="1"/>
  <c r="AH173" i="3"/>
  <c r="AK173" i="3" s="1"/>
  <c r="CC173" i="3"/>
  <c r="CC182" i="3"/>
  <c r="CD181" i="3"/>
  <c r="AB181" i="3"/>
  <c r="CC178" i="3"/>
  <c r="CD177" i="3"/>
  <c r="AB177" i="3"/>
  <c r="CC174" i="3"/>
  <c r="AB173" i="3"/>
  <c r="CD180" i="3"/>
  <c r="AB180" i="3"/>
  <c r="CD176" i="3"/>
  <c r="AB176" i="3"/>
  <c r="CD390" i="2" l="1"/>
  <c r="CD323" i="2"/>
  <c r="CD217" i="2"/>
  <c r="CD320" i="2"/>
  <c r="AZ392" i="2"/>
  <c r="BA392" i="2" s="1"/>
  <c r="BB392" i="2" s="1"/>
  <c r="AK513" i="4"/>
  <c r="CD219" i="2"/>
  <c r="CD338" i="2"/>
  <c r="AZ330" i="2"/>
  <c r="BA330" i="2" s="1"/>
  <c r="BB330" i="2" s="1"/>
  <c r="CD230" i="2"/>
  <c r="AZ228" i="2"/>
  <c r="BA228" i="2" s="1"/>
  <c r="BB228" i="2" s="1"/>
  <c r="AC177" i="3"/>
  <c r="AD177" i="3" s="1"/>
  <c r="AC246" i="3"/>
  <c r="AD246" i="3" s="1"/>
  <c r="AC241" i="3"/>
  <c r="AD241" i="3" s="1"/>
  <c r="AC299" i="3"/>
  <c r="AD299" i="3" s="1"/>
  <c r="AC301" i="3"/>
  <c r="AD301" i="3" s="1"/>
  <c r="AC326" i="3"/>
  <c r="AD326" i="3" s="1"/>
  <c r="AC342" i="3"/>
  <c r="AD342" i="3" s="1"/>
  <c r="AC449" i="3"/>
  <c r="AD449" i="3" s="1"/>
  <c r="AC429" i="3"/>
  <c r="AD429" i="3" s="1"/>
  <c r="AC448" i="3"/>
  <c r="AD448" i="3" s="1"/>
  <c r="AC385" i="3"/>
  <c r="AD385" i="3" s="1"/>
  <c r="AC400" i="3"/>
  <c r="AD400" i="3" s="1"/>
  <c r="AC291" i="3"/>
  <c r="AD291" i="3" s="1"/>
  <c r="AC190" i="3"/>
  <c r="AD190" i="3" s="1"/>
  <c r="AC335" i="3"/>
  <c r="AD335" i="3" s="1"/>
  <c r="AC435" i="3"/>
  <c r="AD435" i="3" s="1"/>
  <c r="AC379" i="3"/>
  <c r="AD379" i="3" s="1"/>
  <c r="AC389" i="3"/>
  <c r="AD389" i="3" s="1"/>
  <c r="AC395" i="3"/>
  <c r="AD395" i="3" s="1"/>
  <c r="AC399" i="3"/>
  <c r="AK397" i="4" s="1"/>
  <c r="AC421" i="3"/>
  <c r="AD421" i="3" s="1"/>
  <c r="AC434" i="3"/>
  <c r="AD434" i="3" s="1"/>
  <c r="AC440" i="3"/>
  <c r="AD440" i="3" s="1"/>
  <c r="AC462" i="3"/>
  <c r="AD462" i="3" s="1"/>
  <c r="AC251" i="3"/>
  <c r="AD251" i="3" s="1"/>
  <c r="AC279" i="3"/>
  <c r="AD279" i="3" s="1"/>
  <c r="AC321" i="3"/>
  <c r="AD321" i="3" s="1"/>
  <c r="AC325" i="3"/>
  <c r="AD325" i="3" s="1"/>
  <c r="AC405" i="3"/>
  <c r="AD405" i="3" s="1"/>
  <c r="AC425" i="3"/>
  <c r="AD425" i="3" s="1"/>
  <c r="AC274" i="3"/>
  <c r="AD274" i="3" s="1"/>
  <c r="AC287" i="3"/>
  <c r="AD287" i="3" s="1"/>
  <c r="AC372" i="3"/>
  <c r="AD372" i="3" s="1"/>
  <c r="AC380" i="3"/>
  <c r="AD380" i="3" s="1"/>
  <c r="AC388" i="3"/>
  <c r="AD388" i="3" s="1"/>
  <c r="AC420" i="3"/>
  <c r="AD420" i="3" s="1"/>
  <c r="AC443" i="3"/>
  <c r="AD443" i="3" s="1"/>
  <c r="AC203" i="3"/>
  <c r="AD203" i="3" s="1"/>
  <c r="AC318" i="3"/>
  <c r="AD318" i="3" s="1"/>
  <c r="AC428" i="3"/>
  <c r="AD428" i="3" s="1"/>
  <c r="AC226" i="3"/>
  <c r="AD226" i="3" s="1"/>
  <c r="AC249" i="3"/>
  <c r="AD249" i="3" s="1"/>
  <c r="AC228" i="3"/>
  <c r="AD228" i="3" s="1"/>
  <c r="AC319" i="3"/>
  <c r="AD319" i="3" s="1"/>
  <c r="AC334" i="3"/>
  <c r="AD334" i="3" s="1"/>
  <c r="AC354" i="3"/>
  <c r="AD354" i="3" s="1"/>
  <c r="AC260" i="3"/>
  <c r="AD260" i="3" s="1"/>
  <c r="AC436" i="3"/>
  <c r="AD436" i="3" s="1"/>
  <c r="AC292" i="3"/>
  <c r="AD292" i="3" s="1"/>
  <c r="AC188" i="3"/>
  <c r="AD188" i="3" s="1"/>
  <c r="AC184" i="3"/>
  <c r="AD184" i="3" s="1"/>
  <c r="AC183" i="3"/>
  <c r="AD183" i="3" s="1"/>
  <c r="AC198" i="3"/>
  <c r="AD198" i="3" s="1"/>
  <c r="AC208" i="3"/>
  <c r="AD208" i="3" s="1"/>
  <c r="AC225" i="3"/>
  <c r="AD225" i="3" s="1"/>
  <c r="AC233" i="3"/>
  <c r="AD233" i="3" s="1"/>
  <c r="AC238" i="3"/>
  <c r="AD238" i="3" s="1"/>
  <c r="AC254" i="3"/>
  <c r="AD254" i="3" s="1"/>
  <c r="AC232" i="3"/>
  <c r="AD232" i="3" s="1"/>
  <c r="AC272" i="3"/>
  <c r="AD272" i="3" s="1"/>
  <c r="AC280" i="3"/>
  <c r="AD280" i="3" s="1"/>
  <c r="AC288" i="3"/>
  <c r="AD288" i="3" s="1"/>
  <c r="AC266" i="3"/>
  <c r="AD266" i="3" s="1"/>
  <c r="AC313" i="3"/>
  <c r="AD313" i="3" s="1"/>
  <c r="AC366" i="3"/>
  <c r="AD366" i="3" s="1"/>
  <c r="AC430" i="3"/>
  <c r="AD430" i="3" s="1"/>
  <c r="AC174" i="3"/>
  <c r="AD174" i="3" s="1"/>
  <c r="AC197" i="3"/>
  <c r="AD197" i="3" s="1"/>
  <c r="AC205" i="3"/>
  <c r="AD205" i="3" s="1"/>
  <c r="AC215" i="3"/>
  <c r="AD215" i="3" s="1"/>
  <c r="AC294" i="3"/>
  <c r="AD294" i="3" s="1"/>
  <c r="AC413" i="3"/>
  <c r="AD413" i="3" s="1"/>
  <c r="AC227" i="3"/>
  <c r="AD227" i="3" s="1"/>
  <c r="AC401" i="3"/>
  <c r="AD401" i="3" s="1"/>
  <c r="AC409" i="3"/>
  <c r="AD409" i="3" s="1"/>
  <c r="AC182" i="3"/>
  <c r="AD182" i="3" s="1"/>
  <c r="AC199" i="3"/>
  <c r="AD199" i="3" s="1"/>
  <c r="AC231" i="3"/>
  <c r="AD231" i="3" s="1"/>
  <c r="AC186" i="3"/>
  <c r="AD186" i="3" s="1"/>
  <c r="AC207" i="3"/>
  <c r="AD207" i="3" s="1"/>
  <c r="AC393" i="3"/>
  <c r="AD393" i="3" s="1"/>
  <c r="AC285" i="3"/>
  <c r="AD285" i="3" s="1"/>
  <c r="AC415" i="3"/>
  <c r="AD415" i="3" s="1"/>
  <c r="AC356" i="3"/>
  <c r="AD356" i="3" s="1"/>
  <c r="AC458" i="3"/>
  <c r="AD458" i="3" s="1"/>
  <c r="AC275" i="3"/>
  <c r="AD275" i="3" s="1"/>
  <c r="AC286" i="3"/>
  <c r="AD286" i="3" s="1"/>
  <c r="AC332" i="3"/>
  <c r="AD332" i="3" s="1"/>
  <c r="AC363" i="3"/>
  <c r="AD363" i="3" s="1"/>
  <c r="AC371" i="3"/>
  <c r="AD371" i="3" s="1"/>
  <c r="AC375" i="3"/>
  <c r="AD375" i="3" s="1"/>
  <c r="AC412" i="3"/>
  <c r="AD412" i="3" s="1"/>
  <c r="AC446" i="3"/>
  <c r="AD446" i="3" s="1"/>
  <c r="AC454" i="3"/>
  <c r="AD454" i="3" s="1"/>
  <c r="AC331" i="3"/>
  <c r="AD331" i="3" s="1"/>
  <c r="AC411" i="3"/>
  <c r="AD411" i="3" s="1"/>
  <c r="AC189" i="3"/>
  <c r="AD189" i="3" s="1"/>
  <c r="AC255" i="3"/>
  <c r="AD255" i="3" s="1"/>
  <c r="AC263" i="3"/>
  <c r="AD263" i="3" s="1"/>
  <c r="AC283" i="3"/>
  <c r="AD283" i="3" s="1"/>
  <c r="AC293" i="3"/>
  <c r="AD293" i="3" s="1"/>
  <c r="AC352" i="3"/>
  <c r="AD352" i="3" s="1"/>
  <c r="AC376" i="3"/>
  <c r="AD376" i="3" s="1"/>
  <c r="AC396" i="3"/>
  <c r="AD396" i="3" s="1"/>
  <c r="AC455" i="3"/>
  <c r="AD455" i="3" s="1"/>
  <c r="AC278" i="3"/>
  <c r="AD278" i="3" s="1"/>
  <c r="AC320" i="3"/>
  <c r="AD320" i="3" s="1"/>
  <c r="AC328" i="3"/>
  <c r="AD328" i="3" s="1"/>
  <c r="AC337" i="3"/>
  <c r="AD337" i="3" s="1"/>
  <c r="AC180" i="3"/>
  <c r="AD180" i="3" s="1"/>
  <c r="AC185" i="3"/>
  <c r="AD185" i="3" s="1"/>
  <c r="AC212" i="3"/>
  <c r="AD212" i="3" s="1"/>
  <c r="AC210" i="3"/>
  <c r="AD210" i="3" s="1"/>
  <c r="AC257" i="3"/>
  <c r="AD257" i="3" s="1"/>
  <c r="AC307" i="3"/>
  <c r="AD307" i="3" s="1"/>
  <c r="AC330" i="3"/>
  <c r="AD330" i="3" s="1"/>
  <c r="AC346" i="3"/>
  <c r="AD346" i="3" s="1"/>
  <c r="AC362" i="3"/>
  <c r="AD362" i="3" s="1"/>
  <c r="AC433" i="3"/>
  <c r="AD433" i="3" s="1"/>
  <c r="AC308" i="3"/>
  <c r="AD308" i="3" s="1"/>
  <c r="AC460" i="3"/>
  <c r="AD460" i="3" s="1"/>
  <c r="AC176" i="3"/>
  <c r="AD176" i="3" s="1"/>
  <c r="AC173" i="3"/>
  <c r="AD173" i="3" s="1"/>
  <c r="AC179" i="3"/>
  <c r="AD179" i="3" s="1"/>
  <c r="AC200" i="3"/>
  <c r="AD200" i="3" s="1"/>
  <c r="AC187" i="3"/>
  <c r="AD187" i="3" s="1"/>
  <c r="AC202" i="3"/>
  <c r="AD202" i="3" s="1"/>
  <c r="AC220" i="3"/>
  <c r="AD220" i="3" s="1"/>
  <c r="AC222" i="3"/>
  <c r="AD222" i="3" s="1"/>
  <c r="AC206" i="3"/>
  <c r="AD206" i="3" s="1"/>
  <c r="AC214" i="3"/>
  <c r="AD214" i="3" s="1"/>
  <c r="AC224" i="3"/>
  <c r="AD224" i="3" s="1"/>
  <c r="AC234" i="3"/>
  <c r="AD234" i="3" s="1"/>
  <c r="AC194" i="3"/>
  <c r="AD194" i="3" s="1"/>
  <c r="AC253" i="3"/>
  <c r="AD253" i="3" s="1"/>
  <c r="AC261" i="3"/>
  <c r="AD261" i="3" s="1"/>
  <c r="AC250" i="3"/>
  <c r="AD250" i="3" s="1"/>
  <c r="AC248" i="3"/>
  <c r="AD248" i="3" s="1"/>
  <c r="AC236" i="3"/>
  <c r="AD236" i="3" s="1"/>
  <c r="AC295" i="3"/>
  <c r="AD295" i="3" s="1"/>
  <c r="AC303" i="3"/>
  <c r="AD303" i="3" s="1"/>
  <c r="AC311" i="3"/>
  <c r="AD311" i="3" s="1"/>
  <c r="AC297" i="3"/>
  <c r="AD297" i="3" s="1"/>
  <c r="AC309" i="3"/>
  <c r="AD309" i="3" s="1"/>
  <c r="AC370" i="3"/>
  <c r="AD370" i="3" s="1"/>
  <c r="AC437" i="3"/>
  <c r="AD437" i="3" s="1"/>
  <c r="AC445" i="3"/>
  <c r="AD445" i="3" s="1"/>
  <c r="AC453" i="3"/>
  <c r="AD453" i="3" s="1"/>
  <c r="AC461" i="3"/>
  <c r="AD461" i="3" s="1"/>
  <c r="AC217" i="3"/>
  <c r="AD217" i="3" s="1"/>
  <c r="AC235" i="3"/>
  <c r="AD235" i="3" s="1"/>
  <c r="AC264" i="3"/>
  <c r="AD264" i="3" s="1"/>
  <c r="AC300" i="3"/>
  <c r="AD300" i="3" s="1"/>
  <c r="AC314" i="3"/>
  <c r="AD314" i="3" s="1"/>
  <c r="AC369" i="3"/>
  <c r="AD369" i="3" s="1"/>
  <c r="AC219" i="3"/>
  <c r="AD219" i="3" s="1"/>
  <c r="AC247" i="3"/>
  <c r="AD247" i="3" s="1"/>
  <c r="AC349" i="3"/>
  <c r="AD349" i="3" s="1"/>
  <c r="AC365" i="3"/>
  <c r="AD365" i="3" s="1"/>
  <c r="AC377" i="3"/>
  <c r="AD377" i="3" s="1"/>
  <c r="AC252" i="3"/>
  <c r="AD252" i="3" s="1"/>
  <c r="AC213" i="3"/>
  <c r="AD213" i="3" s="1"/>
  <c r="AC243" i="3"/>
  <c r="AD243" i="3" s="1"/>
  <c r="AC271" i="3"/>
  <c r="AD271" i="3" s="1"/>
  <c r="AC341" i="3"/>
  <c r="AD341" i="3" s="1"/>
  <c r="AC193" i="3"/>
  <c r="AD193" i="3" s="1"/>
  <c r="AC211" i="3"/>
  <c r="AD211" i="3" s="1"/>
  <c r="AC416" i="3"/>
  <c r="AD416" i="3" s="1"/>
  <c r="AC444" i="3"/>
  <c r="AD444" i="3" s="1"/>
  <c r="AC381" i="3"/>
  <c r="AD381" i="3" s="1"/>
  <c r="AC270" i="3"/>
  <c r="AD270" i="3" s="1"/>
  <c r="AC316" i="3"/>
  <c r="AD316" i="3" s="1"/>
  <c r="AC312" i="3"/>
  <c r="AD312" i="3" s="1"/>
  <c r="AC290" i="3"/>
  <c r="AD290" i="3" s="1"/>
  <c r="AC355" i="3"/>
  <c r="AD355" i="3" s="1"/>
  <c r="AC359" i="3"/>
  <c r="AD359" i="3" s="1"/>
  <c r="AC391" i="3"/>
  <c r="AD391" i="3" s="1"/>
  <c r="AC397" i="3"/>
  <c r="AD397" i="3" s="1"/>
  <c r="AC432" i="3"/>
  <c r="AD432" i="3" s="1"/>
  <c r="AC442" i="3"/>
  <c r="AD442" i="3" s="1"/>
  <c r="AC277" i="3"/>
  <c r="AD277" i="3" s="1"/>
  <c r="AC281" i="3"/>
  <c r="AD281" i="3" s="1"/>
  <c r="AC323" i="3"/>
  <c r="AD323" i="3" s="1"/>
  <c r="AC327" i="3"/>
  <c r="AD327" i="3" s="1"/>
  <c r="AC336" i="3"/>
  <c r="AD336" i="3" s="1"/>
  <c r="AC423" i="3"/>
  <c r="AD423" i="3" s="1"/>
  <c r="AC427" i="3"/>
  <c r="AD427" i="3" s="1"/>
  <c r="AC259" i="3"/>
  <c r="AD259" i="3" s="1"/>
  <c r="AC289" i="3"/>
  <c r="AD289" i="3" s="1"/>
  <c r="AC348" i="3"/>
  <c r="AD348" i="3" s="1"/>
  <c r="AC364" i="3"/>
  <c r="AD364" i="3" s="1"/>
  <c r="AC404" i="3"/>
  <c r="AD404" i="3" s="1"/>
  <c r="AC431" i="3"/>
  <c r="AD431" i="3" s="1"/>
  <c r="AC451" i="3"/>
  <c r="AD451" i="3" s="1"/>
  <c r="AC343" i="3"/>
  <c r="AD343" i="3" s="1"/>
  <c r="AC424" i="3"/>
  <c r="AD424" i="3" s="1"/>
  <c r="AC191" i="3"/>
  <c r="AD191" i="3" s="1"/>
  <c r="AC196" i="3"/>
  <c r="AD196" i="3" s="1"/>
  <c r="AC204" i="3"/>
  <c r="AD204" i="3" s="1"/>
  <c r="AC218" i="3"/>
  <c r="AD218" i="3" s="1"/>
  <c r="AC258" i="3"/>
  <c r="AD258" i="3" s="1"/>
  <c r="AC245" i="3"/>
  <c r="AD245" i="3" s="1"/>
  <c r="AC315" i="3"/>
  <c r="AD315" i="3" s="1"/>
  <c r="AC317" i="3"/>
  <c r="AD317" i="3" s="1"/>
  <c r="AC322" i="3"/>
  <c r="AD322" i="3" s="1"/>
  <c r="AC338" i="3"/>
  <c r="AD338" i="3" s="1"/>
  <c r="AC350" i="3"/>
  <c r="AD350" i="3" s="1"/>
  <c r="AC441" i="3"/>
  <c r="AD441" i="3" s="1"/>
  <c r="AC457" i="3"/>
  <c r="AD457" i="3" s="1"/>
  <c r="AC267" i="3"/>
  <c r="AD267" i="3" s="1"/>
  <c r="AC329" i="3"/>
  <c r="AD329" i="3" s="1"/>
  <c r="AC223" i="3"/>
  <c r="AD223" i="3" s="1"/>
  <c r="AC181" i="3"/>
  <c r="AD181" i="3" s="1"/>
  <c r="AC175" i="3"/>
  <c r="AD175" i="3" s="1"/>
  <c r="AC192" i="3"/>
  <c r="AD192" i="3" s="1"/>
  <c r="AC216" i="3"/>
  <c r="AD216" i="3" s="1"/>
  <c r="AC229" i="3"/>
  <c r="AD229" i="3" s="1"/>
  <c r="AC237" i="3"/>
  <c r="AD237" i="3" s="1"/>
  <c r="AC230" i="3"/>
  <c r="AD230" i="3" s="1"/>
  <c r="AC242" i="3"/>
  <c r="AD242" i="3" s="1"/>
  <c r="AC262" i="3"/>
  <c r="AD262" i="3" s="1"/>
  <c r="AC268" i="3"/>
  <c r="AD268" i="3" s="1"/>
  <c r="AC276" i="3"/>
  <c r="AD276" i="3" s="1"/>
  <c r="AC284" i="3"/>
  <c r="AD284" i="3" s="1"/>
  <c r="AC305" i="3"/>
  <c r="AD305" i="3" s="1"/>
  <c r="AC358" i="3"/>
  <c r="AD358" i="3" s="1"/>
  <c r="AC374" i="3"/>
  <c r="AD374" i="3" s="1"/>
  <c r="AC378" i="3"/>
  <c r="AD378" i="3" s="1"/>
  <c r="AC382" i="3"/>
  <c r="AD382" i="3" s="1"/>
  <c r="AC386" i="3"/>
  <c r="AD386" i="3" s="1"/>
  <c r="AC390" i="3"/>
  <c r="AD390" i="3" s="1"/>
  <c r="AC394" i="3"/>
  <c r="AD394" i="3" s="1"/>
  <c r="AC398" i="3"/>
  <c r="AD398" i="3" s="1"/>
  <c r="AC402" i="3"/>
  <c r="AD402" i="3" s="1"/>
  <c r="AC406" i="3"/>
  <c r="AD406" i="3" s="1"/>
  <c r="AC410" i="3"/>
  <c r="AD410" i="3" s="1"/>
  <c r="AC414" i="3"/>
  <c r="AD414" i="3" s="1"/>
  <c r="AC418" i="3"/>
  <c r="AD418" i="3" s="1"/>
  <c r="AC422" i="3"/>
  <c r="AD422" i="3" s="1"/>
  <c r="AC426" i="3"/>
  <c r="AD426" i="3" s="1"/>
  <c r="AC195" i="3"/>
  <c r="AD195" i="3" s="1"/>
  <c r="AC201" i="3"/>
  <c r="AK199" i="4" s="1"/>
  <c r="AC209" i="3"/>
  <c r="AD209" i="3" s="1"/>
  <c r="AC240" i="3"/>
  <c r="AD240" i="3" s="1"/>
  <c r="AC306" i="3"/>
  <c r="AD306" i="3" s="1"/>
  <c r="AC345" i="3"/>
  <c r="AD345" i="3" s="1"/>
  <c r="AC353" i="3"/>
  <c r="AD353" i="3" s="1"/>
  <c r="AC452" i="3"/>
  <c r="AD452" i="3" s="1"/>
  <c r="AC244" i="3"/>
  <c r="AD244" i="3" s="1"/>
  <c r="AC417" i="3"/>
  <c r="AK415" i="4" s="1"/>
  <c r="AC302" i="3"/>
  <c r="AD302" i="3" s="1"/>
  <c r="AC333" i="3"/>
  <c r="AD333" i="3" s="1"/>
  <c r="AC221" i="3"/>
  <c r="AD221" i="3" s="1"/>
  <c r="AC344" i="3"/>
  <c r="AD344" i="3" s="1"/>
  <c r="AC357" i="3"/>
  <c r="AD357" i="3" s="1"/>
  <c r="AC347" i="3"/>
  <c r="AK345" i="4" s="1"/>
  <c r="AC383" i="3"/>
  <c r="AD383" i="3" s="1"/>
  <c r="AC407" i="3"/>
  <c r="AD407" i="3" s="1"/>
  <c r="AC419" i="3"/>
  <c r="AD419" i="3" s="1"/>
  <c r="AC324" i="3"/>
  <c r="AD324" i="3" s="1"/>
  <c r="AC296" i="3"/>
  <c r="AD296" i="3" s="1"/>
  <c r="AC178" i="3"/>
  <c r="AD178" i="3" s="1"/>
  <c r="AC459" i="3"/>
  <c r="AD459" i="3" s="1"/>
  <c r="AC384" i="3"/>
  <c r="AD384" i="3" s="1"/>
  <c r="AC521" i="3"/>
  <c r="AD521" i="3" s="1"/>
  <c r="AC256" i="3"/>
  <c r="AK254" i="4" s="1"/>
  <c r="AC273" i="3"/>
  <c r="AD273" i="3" s="1"/>
  <c r="AC282" i="3"/>
  <c r="AK280" i="4" s="1"/>
  <c r="AC298" i="3"/>
  <c r="AD298" i="3" s="1"/>
  <c r="AC351" i="3"/>
  <c r="AK349" i="4" s="1"/>
  <c r="AC361" i="3"/>
  <c r="AD361" i="3" s="1"/>
  <c r="AC367" i="3"/>
  <c r="AD367" i="3" s="1"/>
  <c r="AC373" i="3"/>
  <c r="AD373" i="3" s="1"/>
  <c r="AC403" i="3"/>
  <c r="AK401" i="4" s="1"/>
  <c r="AC438" i="3"/>
  <c r="AD438" i="3" s="1"/>
  <c r="AC450" i="3"/>
  <c r="AK448" i="4" s="1"/>
  <c r="AC456" i="3"/>
  <c r="AD456" i="3" s="1"/>
  <c r="AC239" i="3"/>
  <c r="AD239" i="3" s="1"/>
  <c r="AC304" i="3"/>
  <c r="AD304" i="3" s="1"/>
  <c r="AC340" i="3"/>
  <c r="AK338" i="4" s="1"/>
  <c r="AC265" i="3"/>
  <c r="AD265" i="3" s="1"/>
  <c r="AC310" i="3"/>
  <c r="AD310" i="3" s="1"/>
  <c r="AC360" i="3"/>
  <c r="AD360" i="3" s="1"/>
  <c r="AC392" i="3"/>
  <c r="AD392" i="3" s="1"/>
  <c r="AC447" i="3"/>
  <c r="AD447" i="3" s="1"/>
  <c r="AC269" i="3"/>
  <c r="AK267" i="4" s="1"/>
  <c r="AC339" i="3"/>
  <c r="AD339" i="3" s="1"/>
  <c r="AC408" i="3"/>
  <c r="AK406" i="4" s="1"/>
  <c r="CD365" i="2"/>
  <c r="CD221" i="2"/>
  <c r="CD227" i="2"/>
  <c r="CF32" i="2"/>
  <c r="CE33" i="2" a="1"/>
  <c r="CE33" i="2" s="1"/>
  <c r="CD223" i="2"/>
  <c r="AK385" i="4"/>
  <c r="AD387" i="3"/>
  <c r="CD394" i="2"/>
  <c r="AK511" i="4"/>
  <c r="CB211" i="2"/>
  <c r="CB297" i="2"/>
  <c r="CB428" i="2"/>
  <c r="CB214" i="2"/>
  <c r="CB279" i="2"/>
  <c r="CB411" i="2"/>
  <c r="CB178" i="2"/>
  <c r="CB203" i="2"/>
  <c r="CB244" i="2"/>
  <c r="CB443" i="2"/>
  <c r="CB274" i="2"/>
  <c r="CB406" i="2"/>
  <c r="CB300" i="2"/>
  <c r="CB399" i="2"/>
  <c r="CB285" i="2"/>
  <c r="CB419" i="2"/>
  <c r="CB181" i="2"/>
  <c r="CB213" i="2"/>
  <c r="CB407" i="2"/>
  <c r="CB409" i="2"/>
  <c r="CB183" i="2"/>
  <c r="CB412" i="2"/>
  <c r="CB235" i="2"/>
  <c r="CB184" i="2"/>
  <c r="CB421" i="2"/>
  <c r="CB177" i="2"/>
  <c r="CB246" i="2"/>
  <c r="CB400" i="2"/>
  <c r="CB208" i="2"/>
  <c r="CB242" i="2"/>
  <c r="CA149" i="2"/>
  <c r="CA154" i="2"/>
  <c r="CA148" i="2"/>
  <c r="CI183" i="3"/>
  <c r="CI200" i="3"/>
  <c r="CI204" i="3"/>
  <c r="CI246" i="3"/>
  <c r="CI226" i="3"/>
  <c r="CI245" i="3"/>
  <c r="CI230" i="3"/>
  <c r="CI263" i="3"/>
  <c r="CI290" i="3"/>
  <c r="CI332" i="3"/>
  <c r="CI348" i="3"/>
  <c r="CI326" i="3"/>
  <c r="CI342" i="3"/>
  <c r="CI380" i="3"/>
  <c r="CI396" i="3"/>
  <c r="CI412" i="3"/>
  <c r="CI360" i="3"/>
  <c r="CI362" i="3"/>
  <c r="CI378" i="3"/>
  <c r="CI394" i="3"/>
  <c r="CI410" i="3"/>
  <c r="CI426" i="3"/>
  <c r="CI434" i="3"/>
  <c r="CI442" i="3"/>
  <c r="CI450" i="3"/>
  <c r="CI458" i="3"/>
  <c r="CI474" i="3"/>
  <c r="CI490" i="3"/>
  <c r="CI495" i="3"/>
  <c r="CI498" i="3"/>
  <c r="CI485" i="3"/>
  <c r="CI491" i="3"/>
  <c r="CI195" i="3"/>
  <c r="CI359" i="3"/>
  <c r="CI403" i="3"/>
  <c r="CI433" i="3"/>
  <c r="CI287" i="3"/>
  <c r="CI337" i="3"/>
  <c r="CI355" i="3"/>
  <c r="CI449" i="3"/>
  <c r="CI265" i="3"/>
  <c r="CI296" i="3"/>
  <c r="CI312" i="3"/>
  <c r="CI379" i="3"/>
  <c r="CI421" i="3"/>
  <c r="CI456" i="3"/>
  <c r="CI417" i="3"/>
  <c r="CI217" i="3"/>
  <c r="CI260" i="3"/>
  <c r="CI301" i="3"/>
  <c r="CI314" i="3"/>
  <c r="CI347" i="3"/>
  <c r="CI436" i="3"/>
  <c r="CI173" i="3"/>
  <c r="CI233" i="3"/>
  <c r="CI294" i="3"/>
  <c r="CI389" i="3"/>
  <c r="CI413" i="3"/>
  <c r="CI427" i="3"/>
  <c r="CI257" i="3"/>
  <c r="CI267" i="3"/>
  <c r="CI303" i="3"/>
  <c r="CI343" i="3"/>
  <c r="CI329" i="3"/>
  <c r="CI201" i="3"/>
  <c r="CI223" i="3"/>
  <c r="CI393" i="3"/>
  <c r="CI429" i="3"/>
  <c r="CI333" i="3"/>
  <c r="CI368" i="3"/>
  <c r="CI460" i="3"/>
  <c r="CI300" i="3"/>
  <c r="CI341" i="3"/>
  <c r="CI174" i="3"/>
  <c r="CI448" i="3"/>
  <c r="AM521" i="3"/>
  <c r="AL521" i="3"/>
  <c r="CI181" i="3"/>
  <c r="CI193" i="3"/>
  <c r="CI218" i="3"/>
  <c r="CI184" i="3"/>
  <c r="CI214" i="3"/>
  <c r="CI251" i="3"/>
  <c r="CI259" i="3"/>
  <c r="CI273" i="3"/>
  <c r="CI281" i="3"/>
  <c r="CI270" i="3"/>
  <c r="CI278" i="3"/>
  <c r="CI286" i="3"/>
  <c r="CI336" i="3"/>
  <c r="CI352" i="3"/>
  <c r="CI330" i="3"/>
  <c r="CI346" i="3"/>
  <c r="CI363" i="3"/>
  <c r="CI367" i="3"/>
  <c r="CI384" i="3"/>
  <c r="CI400" i="3"/>
  <c r="CI416" i="3"/>
  <c r="CI364" i="3"/>
  <c r="CI370" i="3"/>
  <c r="CI356" i="3"/>
  <c r="CI358" i="3"/>
  <c r="CI382" i="3"/>
  <c r="CI398" i="3"/>
  <c r="CI414" i="3"/>
  <c r="CI428" i="3"/>
  <c r="CI430" i="3"/>
  <c r="CI482" i="3"/>
  <c r="CI432" i="3"/>
  <c r="CI435" i="3"/>
  <c r="CI443" i="3"/>
  <c r="CI451" i="3"/>
  <c r="CI459" i="3"/>
  <c r="CI475" i="3"/>
  <c r="CI483" i="3"/>
  <c r="CI487" i="3"/>
  <c r="CI276" i="3"/>
  <c r="CI391" i="3"/>
  <c r="CI441" i="3"/>
  <c r="CI453" i="3"/>
  <c r="CI248" i="3"/>
  <c r="CI261" i="3"/>
  <c r="CI311" i="3"/>
  <c r="CI331" i="3"/>
  <c r="CI234" i="3"/>
  <c r="CI254" i="3"/>
  <c r="CI275" i="3"/>
  <c r="CI298" i="3"/>
  <c r="CI316" i="3"/>
  <c r="CI373" i="3"/>
  <c r="CI385" i="3"/>
  <c r="CI209" i="3"/>
  <c r="CI219" i="3"/>
  <c r="CI227" i="3"/>
  <c r="CI339" i="3"/>
  <c r="CI353" i="3"/>
  <c r="CI437" i="3"/>
  <c r="CI225" i="3"/>
  <c r="CI252" i="3"/>
  <c r="CI256" i="3"/>
  <c r="CI375" i="3"/>
  <c r="CI492" i="3"/>
  <c r="CI203" i="3"/>
  <c r="CI288" i="3"/>
  <c r="CI345" i="3"/>
  <c r="CI383" i="3"/>
  <c r="CI309" i="3"/>
  <c r="CI190" i="3"/>
  <c r="CI211" i="3"/>
  <c r="CI243" i="3"/>
  <c r="CI401" i="3"/>
  <c r="CI387" i="3"/>
  <c r="CI407" i="3"/>
  <c r="CI213" i="3"/>
  <c r="CI305" i="3"/>
  <c r="CI369" i="3"/>
  <c r="CI182" i="3"/>
  <c r="CI177" i="3"/>
  <c r="CI349" i="3"/>
  <c r="CI262" i="3"/>
  <c r="CI521" i="3"/>
  <c r="CI220" i="3"/>
  <c r="CI194" i="3"/>
  <c r="CI222" i="3"/>
  <c r="CI185" i="3"/>
  <c r="CI192" i="3"/>
  <c r="CI202" i="3"/>
  <c r="CI212" i="3"/>
  <c r="CI210" i="3"/>
  <c r="CI239" i="3"/>
  <c r="CI241" i="3"/>
  <c r="CI289" i="3"/>
  <c r="CI293" i="3"/>
  <c r="CI324" i="3"/>
  <c r="CI340" i="3"/>
  <c r="CI319" i="3"/>
  <c r="CI334" i="3"/>
  <c r="CI350" i="3"/>
  <c r="CI372" i="3"/>
  <c r="CI388" i="3"/>
  <c r="CI404" i="3"/>
  <c r="CI420" i="3"/>
  <c r="CI386" i="3"/>
  <c r="CI402" i="3"/>
  <c r="CI418" i="3"/>
  <c r="CI438" i="3"/>
  <c r="CI446" i="3"/>
  <c r="CI454" i="3"/>
  <c r="CI462" i="3"/>
  <c r="CI494" i="3"/>
  <c r="CI493" i="3"/>
  <c r="CI188" i="3"/>
  <c r="CI457" i="3"/>
  <c r="CI229" i="3"/>
  <c r="CI297" i="3"/>
  <c r="CI318" i="3"/>
  <c r="CI478" i="3"/>
  <c r="CI481" i="3"/>
  <c r="CI237" i="3"/>
  <c r="CI249" i="3"/>
  <c r="CI283" i="3"/>
  <c r="CI304" i="3"/>
  <c r="CI320" i="3"/>
  <c r="CI361" i="3"/>
  <c r="CI381" i="3"/>
  <c r="CI397" i="3"/>
  <c r="CI425" i="3"/>
  <c r="CI440" i="3"/>
  <c r="CI280" i="3"/>
  <c r="CI295" i="3"/>
  <c r="CI327" i="3"/>
  <c r="CI365" i="3"/>
  <c r="CI231" i="3"/>
  <c r="CI253" i="3"/>
  <c r="CI308" i="3"/>
  <c r="CI377" i="3"/>
  <c r="CI395" i="3"/>
  <c r="CI178" i="3"/>
  <c r="CI292" i="3"/>
  <c r="CI335" i="3"/>
  <c r="CI205" i="3"/>
  <c r="CI244" i="3"/>
  <c r="CI247" i="3"/>
  <c r="CI272" i="3"/>
  <c r="CI484" i="3"/>
  <c r="CI415" i="3"/>
  <c r="CI235" i="3"/>
  <c r="CI306" i="3"/>
  <c r="CI399" i="3"/>
  <c r="CI176" i="3"/>
  <c r="CI238" i="3"/>
  <c r="CI186" i="3"/>
  <c r="CI307" i="3"/>
  <c r="CI175" i="3"/>
  <c r="CI191" i="3"/>
  <c r="CI179" i="3"/>
  <c r="CI187" i="3"/>
  <c r="CI208" i="3"/>
  <c r="CI189" i="3"/>
  <c r="CI198" i="3"/>
  <c r="CI216" i="3"/>
  <c r="CI206" i="3"/>
  <c r="CI224" i="3"/>
  <c r="CI228" i="3"/>
  <c r="CI232" i="3"/>
  <c r="CI255" i="3"/>
  <c r="CI236" i="3"/>
  <c r="CI269" i="3"/>
  <c r="CI277" i="3"/>
  <c r="CI285" i="3"/>
  <c r="CI266" i="3"/>
  <c r="CI274" i="3"/>
  <c r="CI282" i="3"/>
  <c r="CI321" i="3"/>
  <c r="CI328" i="3"/>
  <c r="CI344" i="3"/>
  <c r="CI317" i="3"/>
  <c r="CI322" i="3"/>
  <c r="CI338" i="3"/>
  <c r="CI354" i="3"/>
  <c r="CI366" i="3"/>
  <c r="CI376" i="3"/>
  <c r="CI392" i="3"/>
  <c r="CI408" i="3"/>
  <c r="CI424" i="3"/>
  <c r="CI374" i="3"/>
  <c r="CI390" i="3"/>
  <c r="CI406" i="3"/>
  <c r="CI422" i="3"/>
  <c r="CI431" i="3"/>
  <c r="CI486" i="3"/>
  <c r="CI439" i="3"/>
  <c r="CI447" i="3"/>
  <c r="CI455" i="3"/>
  <c r="CI479" i="3"/>
  <c r="CI489" i="3"/>
  <c r="CI180" i="3"/>
  <c r="CI196" i="3"/>
  <c r="CI313" i="3"/>
  <c r="CI419" i="3"/>
  <c r="CI250" i="3"/>
  <c r="CI279" i="3"/>
  <c r="CI299" i="3"/>
  <c r="CI323" i="3"/>
  <c r="CI423" i="3"/>
  <c r="CI445" i="3"/>
  <c r="CI473" i="3"/>
  <c r="CI291" i="3"/>
  <c r="CI310" i="3"/>
  <c r="CI351" i="3"/>
  <c r="CI371" i="3"/>
  <c r="CI405" i="3"/>
  <c r="CI476" i="3"/>
  <c r="CI496" i="3"/>
  <c r="CI497" i="3"/>
  <c r="CI477" i="3"/>
  <c r="CI215" i="3"/>
  <c r="CI268" i="3"/>
  <c r="CI258" i="3"/>
  <c r="CI325" i="3"/>
  <c r="CI409" i="3"/>
  <c r="CI444" i="3"/>
  <c r="CI207" i="3"/>
  <c r="CI264" i="3"/>
  <c r="CI315" i="3"/>
  <c r="CI199" i="3"/>
  <c r="CI221" i="3"/>
  <c r="CI240" i="3"/>
  <c r="CI411" i="3"/>
  <c r="CI461" i="3"/>
  <c r="CI488" i="3"/>
  <c r="CI242" i="3"/>
  <c r="CI302" i="3"/>
  <c r="CI357" i="3"/>
  <c r="CI480" i="3"/>
  <c r="CI452" i="3"/>
  <c r="CI197" i="3"/>
  <c r="CI271" i="3"/>
  <c r="CI284" i="3"/>
  <c r="AL515" i="3"/>
  <c r="AM515" i="3"/>
  <c r="AL253" i="3"/>
  <c r="AM271" i="3"/>
  <c r="AM492" i="3"/>
  <c r="AM196" i="3"/>
  <c r="AL200" i="3"/>
  <c r="AL214" i="3"/>
  <c r="AL220" i="3"/>
  <c r="AL243" i="3"/>
  <c r="AL263" i="3"/>
  <c r="AL261" i="3"/>
  <c r="AM280" i="3"/>
  <c r="AM279" i="3"/>
  <c r="AL298" i="3"/>
  <c r="AM327" i="3"/>
  <c r="AM335" i="3"/>
  <c r="AM328" i="3"/>
  <c r="AM344" i="3"/>
  <c r="AL368" i="3"/>
  <c r="AL379" i="3"/>
  <c r="AL387" i="3"/>
  <c r="AL395" i="3"/>
  <c r="AL403" i="3"/>
  <c r="AM358" i="3"/>
  <c r="AL372" i="3"/>
  <c r="AM388" i="3"/>
  <c r="AM404" i="3"/>
  <c r="AL420" i="3"/>
  <c r="AM393" i="3"/>
  <c r="AM428" i="3"/>
  <c r="AL437" i="3"/>
  <c r="AL453" i="3"/>
  <c r="AL465" i="3"/>
  <c r="AM473" i="3"/>
  <c r="AL481" i="3"/>
  <c r="AL485" i="3"/>
  <c r="AM389" i="3"/>
  <c r="AM464" i="3"/>
  <c r="AL209" i="3"/>
  <c r="AM259" i="3"/>
  <c r="AM267" i="3"/>
  <c r="AL294" i="3"/>
  <c r="AM306" i="3"/>
  <c r="AL314" i="3"/>
  <c r="AM353" i="3"/>
  <c r="AM369" i="3"/>
  <c r="AM378" i="3"/>
  <c r="AL458" i="3"/>
  <c r="AM468" i="3"/>
  <c r="AM365" i="3"/>
  <c r="AM431" i="3"/>
  <c r="AL486" i="3"/>
  <c r="AL498" i="3"/>
  <c r="AL483" i="3"/>
  <c r="AM197" i="3"/>
  <c r="AM249" i="3"/>
  <c r="AL308" i="3"/>
  <c r="AL355" i="3"/>
  <c r="AL432" i="3"/>
  <c r="AL443" i="3"/>
  <c r="AL283" i="3"/>
  <c r="AL311" i="3"/>
  <c r="AL371" i="3"/>
  <c r="AM401" i="3"/>
  <c r="AM201" i="3"/>
  <c r="AM318" i="3"/>
  <c r="AL229" i="3"/>
  <c r="AL258" i="3"/>
  <c r="AM293" i="3"/>
  <c r="AL367" i="3"/>
  <c r="AL241" i="3"/>
  <c r="AL282" i="3"/>
  <c r="AL434" i="3"/>
  <c r="AM497" i="3"/>
  <c r="AL479" i="3"/>
  <c r="AM275" i="3"/>
  <c r="AL418" i="3"/>
  <c r="AL187" i="3"/>
  <c r="AL210" i="3"/>
  <c r="AM202" i="3"/>
  <c r="AL226" i="3"/>
  <c r="AM230" i="3"/>
  <c r="AL247" i="3"/>
  <c r="AM212" i="3"/>
  <c r="AL246" i="3"/>
  <c r="AM284" i="3"/>
  <c r="AL281" i="3"/>
  <c r="AM348" i="3"/>
  <c r="AL362" i="3"/>
  <c r="AL376" i="3"/>
  <c r="AL392" i="3"/>
  <c r="AM408" i="3"/>
  <c r="AL424" i="3"/>
  <c r="AM441" i="3"/>
  <c r="AL178" i="3"/>
  <c r="AL278" i="3"/>
  <c r="AL341" i="3"/>
  <c r="AM174" i="3"/>
  <c r="AL205" i="3"/>
  <c r="AL206" i="3"/>
  <c r="AM218" i="3"/>
  <c r="AL208" i="3"/>
  <c r="AL276" i="3"/>
  <c r="AL256" i="3"/>
  <c r="AL269" i="3"/>
  <c r="AM277" i="3"/>
  <c r="AL285" i="3"/>
  <c r="AM287" i="3"/>
  <c r="AM317" i="3"/>
  <c r="AL324" i="3"/>
  <c r="AL340" i="3"/>
  <c r="AL360" i="3"/>
  <c r="AM384" i="3"/>
  <c r="AL400" i="3"/>
  <c r="AM416" i="3"/>
  <c r="AM433" i="3"/>
  <c r="AL449" i="3"/>
  <c r="AM496" i="3"/>
  <c r="AL491" i="3"/>
  <c r="AM190" i="3"/>
  <c r="AM305" i="3"/>
  <c r="AL325" i="3"/>
  <c r="AL333" i="3"/>
  <c r="AL444" i="3"/>
  <c r="AL459" i="3"/>
  <c r="AL474" i="3"/>
  <c r="AL198" i="3"/>
  <c r="AM235" i="3"/>
  <c r="AL260" i="3"/>
  <c r="AM274" i="3"/>
  <c r="AL295" i="3"/>
  <c r="AL301" i="3"/>
  <c r="AL307" i="3"/>
  <c r="AM315" i="3"/>
  <c r="AL319" i="3"/>
  <c r="AM329" i="3"/>
  <c r="AM342" i="3"/>
  <c r="AM350" i="3"/>
  <c r="AM413" i="3"/>
  <c r="AL452" i="3"/>
  <c r="AM484" i="3"/>
  <c r="AM184" i="3"/>
  <c r="AM257" i="3"/>
  <c r="AL494" i="3"/>
  <c r="AL490" i="3"/>
  <c r="AL251" i="3"/>
  <c r="AM297" i="3"/>
  <c r="AL313" i="3"/>
  <c r="AM370" i="3"/>
  <c r="AL447" i="3"/>
  <c r="AM472" i="3"/>
  <c r="AM299" i="3"/>
  <c r="AM349" i="3"/>
  <c r="AL421" i="3"/>
  <c r="AL440" i="3"/>
  <c r="AL451" i="3"/>
  <c r="AL175" i="3"/>
  <c r="AM262" i="3"/>
  <c r="AM231" i="3"/>
  <c r="AM422" i="3"/>
  <c r="AL215" i="3"/>
  <c r="AL351" i="3"/>
  <c r="AL177" i="3"/>
  <c r="AL181" i="3"/>
  <c r="AL191" i="3"/>
  <c r="AL189" i="3"/>
  <c r="AL204" i="3"/>
  <c r="AM268" i="3"/>
  <c r="AL273" i="3"/>
  <c r="AM290" i="3"/>
  <c r="AL332" i="3"/>
  <c r="AM430" i="3"/>
  <c r="AM457" i="3"/>
  <c r="AL489" i="3"/>
  <c r="AM213" i="3"/>
  <c r="AM425" i="3"/>
  <c r="AM182" i="3"/>
  <c r="AL363" i="3"/>
  <c r="AL373" i="3"/>
  <c r="AL397" i="3"/>
  <c r="AL180" i="3"/>
  <c r="AL245" i="3"/>
  <c r="AL292" i="3"/>
  <c r="AL359" i="3"/>
  <c r="AM185" i="3"/>
  <c r="AL234" i="3"/>
  <c r="AM242" i="3"/>
  <c r="AL216" i="3"/>
  <c r="AM238" i="3"/>
  <c r="AL272" i="3"/>
  <c r="AL288" i="3"/>
  <c r="AL289" i="3"/>
  <c r="AM323" i="3"/>
  <c r="AL331" i="3"/>
  <c r="AM339" i="3"/>
  <c r="AL336" i="3"/>
  <c r="AL352" i="3"/>
  <c r="AL375" i="3"/>
  <c r="AM383" i="3"/>
  <c r="AM391" i="3"/>
  <c r="AM399" i="3"/>
  <c r="AL407" i="3"/>
  <c r="AM356" i="3"/>
  <c r="AL364" i="3"/>
  <c r="AL380" i="3"/>
  <c r="AM396" i="3"/>
  <c r="AM412" i="3"/>
  <c r="AM417" i="3"/>
  <c r="AL445" i="3"/>
  <c r="AL461" i="3"/>
  <c r="AL469" i="3"/>
  <c r="AL477" i="3"/>
  <c r="AL487" i="3"/>
  <c r="AL493" i="3"/>
  <c r="AL186" i="3"/>
  <c r="AL322" i="3"/>
  <c r="AL446" i="3"/>
  <c r="AM460" i="3"/>
  <c r="AM199" i="3"/>
  <c r="AM217" i="3"/>
  <c r="AL236" i="3"/>
  <c r="AL296" i="3"/>
  <c r="AL316" i="3"/>
  <c r="AM320" i="3"/>
  <c r="AM415" i="3"/>
  <c r="AM454" i="3"/>
  <c r="AM475" i="3"/>
  <c r="AM488" i="3"/>
  <c r="AM227" i="3"/>
  <c r="AM354" i="3"/>
  <c r="AM476" i="3"/>
  <c r="AL255" i="3"/>
  <c r="AM361" i="3"/>
  <c r="AL381" i="3"/>
  <c r="AM390" i="3"/>
  <c r="AM450" i="3"/>
  <c r="AM480" i="3"/>
  <c r="AL207" i="3"/>
  <c r="AM423" i="3"/>
  <c r="AM456" i="3"/>
  <c r="AM357" i="3"/>
  <c r="AL192" i="3"/>
  <c r="AL438" i="3"/>
  <c r="AL439" i="3"/>
  <c r="AL436" i="3"/>
  <c r="AM221" i="3"/>
  <c r="AM405" i="3"/>
  <c r="AL184" i="3"/>
  <c r="AL378" i="3"/>
  <c r="AK492" i="4"/>
  <c r="AM355" i="3"/>
  <c r="AL370" i="3"/>
  <c r="AM490" i="3"/>
  <c r="AM295" i="3"/>
  <c r="AK496" i="4"/>
  <c r="AM351" i="3"/>
  <c r="AL342" i="3"/>
  <c r="AK493" i="4"/>
  <c r="AK386" i="4"/>
  <c r="AL318" i="3"/>
  <c r="AK362" i="4"/>
  <c r="AK395" i="4"/>
  <c r="AK423" i="4"/>
  <c r="AK354" i="4"/>
  <c r="AK419" i="4"/>
  <c r="AK283" i="4"/>
  <c r="AK366" i="4"/>
  <c r="AK268" i="4"/>
  <c r="AK445" i="4"/>
  <c r="AK296" i="4"/>
  <c r="AK187" i="4"/>
  <c r="AK188" i="4"/>
  <c r="AK289" i="4"/>
  <c r="AK378" i="4"/>
  <c r="AK462" i="4"/>
  <c r="AK474" i="4"/>
  <c r="AK271" i="4"/>
  <c r="AK281" i="4"/>
  <c r="AK422" i="4"/>
  <c r="AK393" i="4"/>
  <c r="AK477" i="4"/>
  <c r="AK365" i="4"/>
  <c r="AK430" i="4"/>
  <c r="AK205" i="4"/>
  <c r="AK184" i="4"/>
  <c r="AK291" i="4"/>
  <c r="AK300" i="4"/>
  <c r="AK381" i="4"/>
  <c r="AK272" i="4"/>
  <c r="AK288" i="4"/>
  <c r="AK355" i="4"/>
  <c r="AK403" i="4"/>
  <c r="AK287" i="4"/>
  <c r="AK373" i="4"/>
  <c r="AK211" i="4"/>
  <c r="AK241" i="4"/>
  <c r="AK484" i="4"/>
  <c r="AK257" i="4"/>
  <c r="AK253" i="4"/>
  <c r="AK398" i="4"/>
  <c r="AK433" i="4"/>
  <c r="AK481" i="4"/>
  <c r="AK331" i="4"/>
  <c r="AK219" i="4"/>
  <c r="AK261" i="4"/>
  <c r="AK323" i="4"/>
  <c r="AK337" i="4"/>
  <c r="AK377" i="4"/>
  <c r="AK387" i="4"/>
  <c r="AK457" i="4"/>
  <c r="AK346" i="4"/>
  <c r="AK390" i="4"/>
  <c r="AK482" i="4"/>
  <c r="AK319" i="4"/>
  <c r="AK402" i="4"/>
  <c r="AK472" i="4"/>
  <c r="AK217" i="4"/>
  <c r="AK213" i="4"/>
  <c r="AK452" i="4"/>
  <c r="AK347" i="4"/>
  <c r="AK434" i="4"/>
  <c r="AK464" i="4"/>
  <c r="AK478" i="4"/>
  <c r="AK250" i="4"/>
  <c r="AK353" i="4"/>
  <c r="AK371" i="4"/>
  <c r="AL431" i="3"/>
  <c r="AK488" i="4"/>
  <c r="AK172" i="4"/>
  <c r="AL190" i="3"/>
  <c r="AK258" i="4"/>
  <c r="AK456" i="4"/>
  <c r="AK285" i="4"/>
  <c r="AK407" i="4"/>
  <c r="AK470" i="4"/>
  <c r="AK383" i="4"/>
  <c r="AK468" i="4"/>
  <c r="AK409" i="4"/>
  <c r="AK326" i="4"/>
  <c r="AK466" i="4"/>
  <c r="AK486" i="4"/>
  <c r="AK329" i="4"/>
  <c r="AK461" i="4"/>
  <c r="AK233" i="4"/>
  <c r="AK265" i="4"/>
  <c r="AK302" i="4"/>
  <c r="AK413" i="4"/>
  <c r="AK335" i="4"/>
  <c r="AK375" i="4"/>
  <c r="AK436" i="4"/>
  <c r="AK229" i="4"/>
  <c r="AK425" i="4"/>
  <c r="AK465" i="4"/>
  <c r="AK480" i="4"/>
  <c r="AK374" i="4"/>
  <c r="AK310" i="4"/>
  <c r="AK314" i="4"/>
  <c r="AK367" i="4"/>
  <c r="AK245" i="4"/>
  <c r="AK290" i="4"/>
  <c r="AK357" i="4"/>
  <c r="AK417" i="4"/>
  <c r="AK359" i="4"/>
  <c r="AK429" i="4"/>
  <c r="AK341" i="4"/>
  <c r="AK444" i="4"/>
  <c r="AK473" i="4"/>
  <c r="AK358" i="4"/>
  <c r="AK469" i="4"/>
  <c r="AK410" i="4"/>
  <c r="AK490" i="4"/>
  <c r="AK266" i="4"/>
  <c r="AK282" i="4"/>
  <c r="AK439" i="4"/>
  <c r="AK455" i="4"/>
  <c r="AK471" i="4"/>
  <c r="AK178" i="4"/>
  <c r="AK186" i="4"/>
  <c r="AK256" i="4"/>
  <c r="AK260" i="4"/>
  <c r="AK286" i="4"/>
  <c r="AK364" i="4"/>
  <c r="AK443" i="4"/>
  <c r="AK475" i="4"/>
  <c r="AK244" i="4"/>
  <c r="AK274" i="4"/>
  <c r="AK264" i="4"/>
  <c r="AK463" i="4"/>
  <c r="AK479" i="4"/>
  <c r="AK494" i="4"/>
  <c r="AK190" i="4"/>
  <c r="AK278" i="4"/>
  <c r="AK320" i="4"/>
  <c r="AK332" i="4"/>
  <c r="AK336" i="4"/>
  <c r="AK344" i="4"/>
  <c r="AK348" i="4"/>
  <c r="AK352" i="4"/>
  <c r="AK372" i="4"/>
  <c r="AK380" i="4"/>
  <c r="AK384" i="4"/>
  <c r="AK404" i="4"/>
  <c r="AK412" i="4"/>
  <c r="AK416" i="4"/>
  <c r="AK420" i="4"/>
  <c r="AK435" i="4"/>
  <c r="AK467" i="4"/>
  <c r="AK476" i="4"/>
  <c r="AK495" i="4"/>
  <c r="AK175" i="4"/>
  <c r="AK182" i="4"/>
  <c r="AK189" i="4"/>
  <c r="AK193" i="4"/>
  <c r="AK185" i="4"/>
  <c r="AK198" i="4"/>
  <c r="AK197" i="4"/>
  <c r="AK210" i="4"/>
  <c r="AM208" i="3"/>
  <c r="AK313" i="4"/>
  <c r="AK303" i="4"/>
  <c r="AK307" i="4"/>
  <c r="AK311" i="4"/>
  <c r="AK315" i="4"/>
  <c r="AK317" i="4"/>
  <c r="AK368" i="4"/>
  <c r="AK360" i="4"/>
  <c r="AL391" i="3"/>
  <c r="AM407" i="3"/>
  <c r="AM362" i="3"/>
  <c r="AM477" i="3"/>
  <c r="AK171" i="4"/>
  <c r="AM191" i="3"/>
  <c r="AM189" i="3"/>
  <c r="AK200" i="4"/>
  <c r="AK195" i="4"/>
  <c r="AM200" i="3"/>
  <c r="AK220" i="4"/>
  <c r="AK204" i="4"/>
  <c r="AK212" i="4"/>
  <c r="AK222" i="4"/>
  <c r="AK228" i="4"/>
  <c r="AM226" i="3"/>
  <c r="AK230" i="4"/>
  <c r="AK234" i="4"/>
  <c r="AM281" i="3"/>
  <c r="AK301" i="4"/>
  <c r="AK295" i="4"/>
  <c r="AM294" i="3"/>
  <c r="AL302" i="3"/>
  <c r="AM302" i="3"/>
  <c r="AK318" i="4"/>
  <c r="AK356" i="4"/>
  <c r="AM325" i="3"/>
  <c r="AL337" i="3"/>
  <c r="AM337" i="3"/>
  <c r="AL345" i="3"/>
  <c r="AM345" i="3"/>
  <c r="AL353" i="3"/>
  <c r="AM364" i="3"/>
  <c r="AM440" i="3"/>
  <c r="AM448" i="3"/>
  <c r="AL448" i="3"/>
  <c r="AL472" i="3"/>
  <c r="AK483" i="4"/>
  <c r="AK487" i="4"/>
  <c r="AK491" i="4"/>
  <c r="AK183" i="4"/>
  <c r="AK177" i="4"/>
  <c r="AL196" i="3"/>
  <c r="AK218" i="4"/>
  <c r="AM206" i="3"/>
  <c r="AK202" i="4"/>
  <c r="AM246" i="3"/>
  <c r="AM252" i="3"/>
  <c r="AL252" i="3"/>
  <c r="AL284" i="3"/>
  <c r="AK305" i="4"/>
  <c r="AK299" i="4"/>
  <c r="AL306" i="3"/>
  <c r="AM324" i="3"/>
  <c r="AL328" i="3"/>
  <c r="AL344" i="3"/>
  <c r="AL348" i="3"/>
  <c r="AM387" i="3"/>
  <c r="AL384" i="3"/>
  <c r="AL388" i="3"/>
  <c r="AL396" i="3"/>
  <c r="AL412" i="3"/>
  <c r="AM424" i="3"/>
  <c r="AL428" i="3"/>
  <c r="AM453" i="3"/>
  <c r="AK194" i="4"/>
  <c r="AK196" i="4"/>
  <c r="AK206" i="4"/>
  <c r="AK208" i="4"/>
  <c r="AK216" i="4"/>
  <c r="AK226" i="4"/>
  <c r="AL212" i="3"/>
  <c r="AK239" i="4"/>
  <c r="AL249" i="3"/>
  <c r="AM263" i="3"/>
  <c r="AM269" i="3"/>
  <c r="AL267" i="3"/>
  <c r="AK293" i="4"/>
  <c r="AK309" i="4"/>
  <c r="AL310" i="3"/>
  <c r="AM310" i="3"/>
  <c r="AL377" i="3"/>
  <c r="AM377" i="3"/>
  <c r="AL385" i="3"/>
  <c r="AM385" i="3"/>
  <c r="AL393" i="3"/>
  <c r="AL409" i="3"/>
  <c r="AM409" i="3"/>
  <c r="AL417" i="3"/>
  <c r="AL441" i="3"/>
  <c r="AK225" i="4" l="1"/>
  <c r="AK460" i="4"/>
  <c r="AK174" i="4"/>
  <c r="AK451" i="4"/>
  <c r="AK446" i="4"/>
  <c r="AK304" i="4"/>
  <c r="AK454" i="4"/>
  <c r="AK426" i="4"/>
  <c r="AK394" i="4"/>
  <c r="AK263" i="4"/>
  <c r="AK277" i="4"/>
  <c r="AK176" i="4"/>
  <c r="AK259" i="4"/>
  <c r="AK181" i="4"/>
  <c r="AK324" i="4"/>
  <c r="AK459" i="4"/>
  <c r="AK411" i="4"/>
  <c r="AK363" i="4"/>
  <c r="AK432" i="4"/>
  <c r="AK203" i="4"/>
  <c r="AK221" i="4"/>
  <c r="AK391" i="4"/>
  <c r="AK201" i="4"/>
  <c r="AK370" i="4"/>
  <c r="AK333" i="4"/>
  <c r="AK275" i="4"/>
  <c r="AK298" i="4"/>
  <c r="AK214" i="4"/>
  <c r="AK284" i="4"/>
  <c r="AK431" i="4"/>
  <c r="AK450" i="4"/>
  <c r="AK441" i="4"/>
  <c r="AK316" i="4"/>
  <c r="AK297" i="4"/>
  <c r="AK246" i="4"/>
  <c r="AK251" i="4"/>
  <c r="AK428" i="4"/>
  <c r="AK427" i="4"/>
  <c r="AK209" i="4"/>
  <c r="AK389" i="4"/>
  <c r="AK249" i="4"/>
  <c r="AK350" i="4"/>
  <c r="AK308" i="4"/>
  <c r="AK252" i="4"/>
  <c r="AK399" i="4"/>
  <c r="AK248" i="4"/>
  <c r="AK453" i="4"/>
  <c r="AK447" i="4"/>
  <c r="AK179" i="4"/>
  <c r="AK339" i="4"/>
  <c r="AK418" i="4"/>
  <c r="AK276" i="4"/>
  <c r="AK334" i="4"/>
  <c r="AK369" i="4"/>
  <c r="AK173" i="4"/>
  <c r="AK242" i="4"/>
  <c r="AK294" i="4"/>
  <c r="AK255" i="4"/>
  <c r="AK421" i="4"/>
  <c r="AK247" i="4"/>
  <c r="AK330" i="4"/>
  <c r="AK442" i="4"/>
  <c r="AK340" i="4"/>
  <c r="AK458" i="4"/>
  <c r="AK328" i="4"/>
  <c r="AK232" i="4"/>
  <c r="AK269" i="4"/>
  <c r="AK273" i="4"/>
  <c r="AK400" i="4"/>
  <c r="AK231" i="4"/>
  <c r="AK351" i="4"/>
  <c r="AK379" i="4"/>
  <c r="AK292" i="4"/>
  <c r="AK191" i="4"/>
  <c r="AK192" i="4"/>
  <c r="AK396" i="4"/>
  <c r="AK227" i="4"/>
  <c r="AK215" i="4"/>
  <c r="AK327" i="4"/>
  <c r="AK361" i="4"/>
  <c r="AK262" i="4"/>
  <c r="AK325" i="4"/>
  <c r="AK236" i="4"/>
  <c r="AK224" i="4"/>
  <c r="AK388" i="4"/>
  <c r="AK223" i="4"/>
  <c r="AK270" i="4"/>
  <c r="AK207" i="4"/>
  <c r="AK312" i="4"/>
  <c r="AK180" i="4"/>
  <c r="AK306" i="4"/>
  <c r="AK449" i="4"/>
  <c r="AK321" i="4"/>
  <c r="AK438" i="4"/>
  <c r="AK322" i="4"/>
  <c r="AK519" i="4"/>
  <c r="AK243" i="4"/>
  <c r="AK424" i="4"/>
  <c r="AK408" i="4"/>
  <c r="AK392" i="4"/>
  <c r="AK376" i="4"/>
  <c r="AK235" i="4"/>
  <c r="AK240" i="4"/>
  <c r="AK440" i="4"/>
  <c r="AK238" i="4"/>
  <c r="AK237" i="4"/>
  <c r="AK343" i="4"/>
  <c r="AK414" i="4"/>
  <c r="AK342" i="4"/>
  <c r="AK405" i="4"/>
  <c r="AK382" i="4"/>
  <c r="AK279" i="4"/>
  <c r="AD408" i="3"/>
  <c r="AD269" i="3"/>
  <c r="AD340" i="3"/>
  <c r="AD450" i="3"/>
  <c r="AD403" i="3"/>
  <c r="AD351" i="3"/>
  <c r="AD282" i="3"/>
  <c r="AD256" i="3"/>
  <c r="AD347" i="3"/>
  <c r="AD417" i="3"/>
  <c r="AD201" i="3"/>
  <c r="AD399" i="3"/>
  <c r="CF33" i="2"/>
  <c r="CE34" i="2" a="1"/>
  <c r="CE34" i="2" s="1"/>
  <c r="AK489" i="4"/>
  <c r="AK437" i="4"/>
  <c r="AD439" i="3"/>
  <c r="AL335" i="3"/>
  <c r="AM178" i="3"/>
  <c r="AM186" i="3"/>
  <c r="AL231" i="3"/>
  <c r="AM367" i="3"/>
  <c r="AM210" i="3"/>
  <c r="AL492" i="3"/>
  <c r="AL174" i="3"/>
  <c r="AM491" i="3"/>
  <c r="AL275" i="3"/>
  <c r="AL416" i="3"/>
  <c r="AM175" i="3"/>
  <c r="AL339" i="3"/>
  <c r="AM483" i="3"/>
  <c r="CD400" i="2"/>
  <c r="AZ400" i="2"/>
  <c r="BA400" i="2" s="1"/>
  <c r="BB400" i="2" s="1"/>
  <c r="AZ184" i="2"/>
  <c r="BA184" i="2" s="1"/>
  <c r="BB184" i="2" s="1"/>
  <c r="CD184" i="2"/>
  <c r="AZ409" i="2"/>
  <c r="BA409" i="2" s="1"/>
  <c r="BB409" i="2" s="1"/>
  <c r="CD409" i="2"/>
  <c r="CD419" i="2"/>
  <c r="AZ419" i="2"/>
  <c r="BA419" i="2" s="1"/>
  <c r="BB419" i="2" s="1"/>
  <c r="CD406" i="2"/>
  <c r="AZ406" i="2"/>
  <c r="BA406" i="2" s="1"/>
  <c r="BB406" i="2" s="1"/>
  <c r="AZ203" i="2"/>
  <c r="BA203" i="2" s="1"/>
  <c r="BB203" i="2" s="1"/>
  <c r="CD203" i="2"/>
  <c r="CD214" i="2"/>
  <c r="AZ214" i="2"/>
  <c r="BA214" i="2" s="1"/>
  <c r="BB214" i="2" s="1"/>
  <c r="CD246" i="2"/>
  <c r="AZ246" i="2"/>
  <c r="BA246" i="2" s="1"/>
  <c r="BB246" i="2" s="1"/>
  <c r="AZ235" i="2"/>
  <c r="BA235" i="2" s="1"/>
  <c r="BB235" i="2" s="1"/>
  <c r="CD235" i="2"/>
  <c r="AZ407" i="2"/>
  <c r="BA407" i="2" s="1"/>
  <c r="BB407" i="2" s="1"/>
  <c r="CD407" i="2"/>
  <c r="AZ285" i="2"/>
  <c r="BA285" i="2" s="1"/>
  <c r="BB285" i="2" s="1"/>
  <c r="CD285" i="2"/>
  <c r="AZ274" i="2"/>
  <c r="BA274" i="2" s="1"/>
  <c r="BB274" i="2" s="1"/>
  <c r="CD274" i="2"/>
  <c r="AZ178" i="2"/>
  <c r="BA178" i="2" s="1"/>
  <c r="BB178" i="2" s="1"/>
  <c r="CD178" i="2"/>
  <c r="AZ428" i="2"/>
  <c r="BA428" i="2" s="1"/>
  <c r="BB428" i="2" s="1"/>
  <c r="CD428" i="2"/>
  <c r="AZ242" i="2"/>
  <c r="BA242" i="2" s="1"/>
  <c r="BB242" i="2" s="1"/>
  <c r="CD242" i="2"/>
  <c r="AZ177" i="2"/>
  <c r="BA177" i="2" s="1"/>
  <c r="BB177" i="2" s="1"/>
  <c r="CD177" i="2"/>
  <c r="AZ412" i="2"/>
  <c r="BA412" i="2" s="1"/>
  <c r="BB412" i="2" s="1"/>
  <c r="CD412" i="2"/>
  <c r="AZ213" i="2"/>
  <c r="BA213" i="2" s="1"/>
  <c r="BB213" i="2" s="1"/>
  <c r="CD213" i="2"/>
  <c r="CD399" i="2"/>
  <c r="AZ399" i="2"/>
  <c r="BA399" i="2" s="1"/>
  <c r="BB399" i="2" s="1"/>
  <c r="CD443" i="2"/>
  <c r="AZ443" i="2"/>
  <c r="BA443" i="2" s="1"/>
  <c r="BB443" i="2" s="1"/>
  <c r="AZ411" i="2"/>
  <c r="BA411" i="2" s="1"/>
  <c r="BB411" i="2" s="1"/>
  <c r="CD411" i="2"/>
  <c r="AZ297" i="2"/>
  <c r="BA297" i="2" s="1"/>
  <c r="BB297" i="2" s="1"/>
  <c r="CD297" i="2"/>
  <c r="AZ208" i="2"/>
  <c r="BA208" i="2" s="1"/>
  <c r="BB208" i="2" s="1"/>
  <c r="CD208" i="2"/>
  <c r="AZ421" i="2"/>
  <c r="BA421" i="2" s="1"/>
  <c r="BB421" i="2" s="1"/>
  <c r="CD421" i="2"/>
  <c r="CD183" i="2"/>
  <c r="AZ183" i="2"/>
  <c r="BA183" i="2" s="1"/>
  <c r="BB183" i="2" s="1"/>
  <c r="AZ181" i="2"/>
  <c r="BA181" i="2" s="1"/>
  <c r="BB181" i="2" s="1"/>
  <c r="CD181" i="2"/>
  <c r="AZ300" i="2"/>
  <c r="BA300" i="2" s="1"/>
  <c r="BB300" i="2" s="1"/>
  <c r="CD300" i="2"/>
  <c r="CD244" i="2"/>
  <c r="AZ244" i="2"/>
  <c r="BA244" i="2" s="1"/>
  <c r="BB244" i="2" s="1"/>
  <c r="AZ279" i="2"/>
  <c r="BA279" i="2" s="1"/>
  <c r="BB279" i="2" s="1"/>
  <c r="CD279" i="2"/>
  <c r="AZ211" i="2"/>
  <c r="BA211" i="2" s="1"/>
  <c r="BB211" i="2" s="1"/>
  <c r="CD211" i="2"/>
  <c r="AL350" i="3"/>
  <c r="AM192" i="3"/>
  <c r="AM258" i="3"/>
  <c r="AM245" i="3"/>
  <c r="AL277" i="3"/>
  <c r="AL202" i="3"/>
  <c r="AL404" i="3"/>
  <c r="AM380" i="3"/>
  <c r="AL268" i="3"/>
  <c r="AM253" i="3"/>
  <c r="AL357" i="3"/>
  <c r="AM444" i="3"/>
  <c r="AL317" i="3"/>
  <c r="AM372" i="3"/>
  <c r="AM340" i="3"/>
  <c r="AL327" i="3"/>
  <c r="AM368" i="3"/>
  <c r="AM256" i="3"/>
  <c r="AM205" i="3"/>
  <c r="AM311" i="3"/>
  <c r="AM180" i="3"/>
  <c r="AM313" i="3"/>
  <c r="AL473" i="3"/>
  <c r="AL401" i="3"/>
  <c r="AL389" i="3"/>
  <c r="AL230" i="3"/>
  <c r="AL480" i="3"/>
  <c r="AL408" i="3"/>
  <c r="AM376" i="3"/>
  <c r="AM403" i="3"/>
  <c r="AM352" i="3"/>
  <c r="AM288" i="3"/>
  <c r="AL280" i="3"/>
  <c r="AL238" i="3"/>
  <c r="AL242" i="3"/>
  <c r="AM220" i="3"/>
  <c r="AM187" i="3"/>
  <c r="AL257" i="3"/>
  <c r="AM459" i="3"/>
  <c r="AM446" i="3"/>
  <c r="AM479" i="3"/>
  <c r="AM278" i="3"/>
  <c r="AL425" i="3"/>
  <c r="AL399" i="3"/>
  <c r="AL323" i="3"/>
  <c r="AM363" i="3"/>
  <c r="AM292" i="3"/>
  <c r="AL305" i="3"/>
  <c r="AL430" i="3"/>
  <c r="AM181" i="3"/>
  <c r="AL349" i="3"/>
  <c r="AL356" i="3"/>
  <c r="AL383" i="3"/>
  <c r="AM486" i="3"/>
  <c r="AM251" i="3"/>
  <c r="AM447" i="3"/>
  <c r="AM373" i="3"/>
  <c r="AM285" i="3"/>
  <c r="AM243" i="3"/>
  <c r="AM392" i="3"/>
  <c r="AM272" i="3"/>
  <c r="AM341" i="3"/>
  <c r="AM333" i="3"/>
  <c r="AM234" i="3"/>
  <c r="AL358" i="3"/>
  <c r="AM331" i="3"/>
  <c r="AM247" i="3"/>
  <c r="AL297" i="3"/>
  <c r="AL262" i="3"/>
  <c r="AL457" i="3"/>
  <c r="AM421" i="3"/>
  <c r="AM283" i="3"/>
  <c r="AM420" i="3"/>
  <c r="AM395" i="3"/>
  <c r="AM379" i="3"/>
  <c r="AM336" i="3"/>
  <c r="AM216" i="3"/>
  <c r="AL464" i="3"/>
  <c r="AM449" i="3"/>
  <c r="AL279" i="3"/>
  <c r="AM214" i="3"/>
  <c r="AM204" i="3"/>
  <c r="AM487" i="3"/>
  <c r="AM375" i="3"/>
  <c r="AM289" i="3"/>
  <c r="AL182" i="3"/>
  <c r="AL422" i="3"/>
  <c r="AM474" i="3"/>
  <c r="AM494" i="3"/>
  <c r="AL354" i="3"/>
  <c r="AM436" i="3"/>
  <c r="AM177" i="3"/>
  <c r="AM451" i="3"/>
  <c r="AL413" i="3"/>
  <c r="AM498" i="3"/>
  <c r="AM432" i="3"/>
  <c r="AL197" i="3"/>
  <c r="AM418" i="3"/>
  <c r="AM282" i="3"/>
  <c r="AM260" i="3"/>
  <c r="AM481" i="3"/>
  <c r="AM461" i="3"/>
  <c r="AM215" i="3"/>
  <c r="AM307" i="3"/>
  <c r="AL369" i="3"/>
  <c r="AL497" i="3"/>
  <c r="AL468" i="3"/>
  <c r="AL405" i="3"/>
  <c r="AM437" i="3"/>
  <c r="AM400" i="3"/>
  <c r="AL290" i="3"/>
  <c r="AM489" i="3"/>
  <c r="AM209" i="3"/>
  <c r="AM359" i="3"/>
  <c r="AL299" i="3"/>
  <c r="AL235" i="3"/>
  <c r="AL496" i="3"/>
  <c r="AM298" i="3"/>
  <c r="AL433" i="3"/>
  <c r="AL271" i="3"/>
  <c r="AL213" i="3"/>
  <c r="AM236" i="3"/>
  <c r="AM255" i="3"/>
  <c r="AM452" i="3"/>
  <c r="AL274" i="3"/>
  <c r="AM360" i="3"/>
  <c r="AM276" i="3"/>
  <c r="AL218" i="3"/>
  <c r="AL329" i="3"/>
  <c r="AL201" i="3"/>
  <c r="AM229" i="3"/>
  <c r="AM316" i="3"/>
  <c r="AM198" i="3"/>
  <c r="AL460" i="3"/>
  <c r="AM397" i="3"/>
  <c r="AM381" i="3"/>
  <c r="AL488" i="3"/>
  <c r="AL217" i="3"/>
  <c r="AL484" i="3"/>
  <c r="AM319" i="3"/>
  <c r="AL450" i="3"/>
  <c r="AL454" i="3"/>
  <c r="AL293" i="3"/>
  <c r="AM241" i="3"/>
  <c r="AM434" i="3"/>
  <c r="AL185" i="3"/>
  <c r="AM469" i="3"/>
  <c r="AM445" i="3"/>
  <c r="AL199" i="3"/>
  <c r="AM301" i="3"/>
  <c r="AL315" i="3"/>
  <c r="AM296" i="3"/>
  <c r="AM322" i="3"/>
  <c r="AM203" i="3"/>
  <c r="AL203" i="3"/>
  <c r="AL386" i="3"/>
  <c r="AM386" i="3"/>
  <c r="AL223" i="3"/>
  <c r="AM223" i="3"/>
  <c r="AL390" i="3"/>
  <c r="AM458" i="3"/>
  <c r="AL475" i="3"/>
  <c r="AM303" i="3"/>
  <c r="AL303" i="3"/>
  <c r="AM224" i="3"/>
  <c r="AL224" i="3"/>
  <c r="AM300" i="3"/>
  <c r="AL300" i="3"/>
  <c r="AL188" i="3"/>
  <c r="AM188" i="3"/>
  <c r="AM265" i="3"/>
  <c r="AL265" i="3"/>
  <c r="AM346" i="3"/>
  <c r="AL346" i="3"/>
  <c r="AL237" i="3"/>
  <c r="AM237" i="3"/>
  <c r="AM211" i="3"/>
  <c r="AL211" i="3"/>
  <c r="AL462" i="3"/>
  <c r="AM462" i="3"/>
  <c r="AM254" i="3"/>
  <c r="AL254" i="3"/>
  <c r="AL326" i="3"/>
  <c r="AM326" i="3"/>
  <c r="AL286" i="3"/>
  <c r="AM286" i="3"/>
  <c r="AM414" i="3"/>
  <c r="AL414" i="3"/>
  <c r="AL343" i="3"/>
  <c r="AM343" i="3"/>
  <c r="AM382" i="3"/>
  <c r="AL382" i="3"/>
  <c r="AM338" i="3"/>
  <c r="AL338" i="3"/>
  <c r="AM304" i="3"/>
  <c r="AL304" i="3"/>
  <c r="AM240" i="3"/>
  <c r="AL240" i="3"/>
  <c r="AL466" i="3"/>
  <c r="AM466" i="3"/>
  <c r="AM398" i="3"/>
  <c r="AL398" i="3"/>
  <c r="AL219" i="3"/>
  <c r="AM219" i="3"/>
  <c r="AL482" i="3"/>
  <c r="AM482" i="3"/>
  <c r="AM233" i="3"/>
  <c r="AL233" i="3"/>
  <c r="AL495" i="3"/>
  <c r="AM495" i="3"/>
  <c r="AM429" i="3"/>
  <c r="AL429" i="3"/>
  <c r="AL334" i="3"/>
  <c r="AM334" i="3"/>
  <c r="AM225" i="3"/>
  <c r="AL225" i="3"/>
  <c r="AL476" i="3"/>
  <c r="AL365" i="3"/>
  <c r="AL415" i="3"/>
  <c r="AM493" i="3"/>
  <c r="AM314" i="3"/>
  <c r="AL287" i="3"/>
  <c r="AM273" i="3"/>
  <c r="AL361" i="3"/>
  <c r="AM443" i="3"/>
  <c r="AM195" i="3"/>
  <c r="AL195" i="3"/>
  <c r="AL291" i="3"/>
  <c r="AM291" i="3"/>
  <c r="AL270" i="3"/>
  <c r="AM270" i="3"/>
  <c r="AM402" i="3"/>
  <c r="AL402" i="3"/>
  <c r="AM470" i="3"/>
  <c r="AL470" i="3"/>
  <c r="AM332" i="3"/>
  <c r="AM485" i="3"/>
  <c r="AL456" i="3"/>
  <c r="AM465" i="3"/>
  <c r="AM261" i="3"/>
  <c r="AL227" i="3"/>
  <c r="AM371" i="3"/>
  <c r="AM394" i="3"/>
  <c r="AL394" i="3"/>
  <c r="AL467" i="3"/>
  <c r="AM467" i="3"/>
  <c r="AM347" i="3"/>
  <c r="AL347" i="3"/>
  <c r="AM312" i="3"/>
  <c r="AL312" i="3"/>
  <c r="AM439" i="3"/>
  <c r="AL221" i="3"/>
  <c r="AM438" i="3"/>
  <c r="AM207" i="3"/>
  <c r="AL320" i="3"/>
  <c r="AM308" i="3"/>
  <c r="AL423" i="3"/>
  <c r="AL259" i="3"/>
  <c r="AM330" i="3"/>
  <c r="AL330" i="3"/>
  <c r="AM442" i="3"/>
  <c r="AL442" i="3"/>
  <c r="AM471" i="3"/>
  <c r="AL471" i="3"/>
  <c r="AL248" i="3"/>
  <c r="AM248" i="3"/>
  <c r="AM374" i="3"/>
  <c r="AL374" i="3"/>
  <c r="AL366" i="3"/>
  <c r="AM366" i="3"/>
  <c r="AM244" i="3"/>
  <c r="AL244" i="3"/>
  <c r="AM232" i="3"/>
  <c r="AL232" i="3"/>
  <c r="AL419" i="3"/>
  <c r="AM419" i="3"/>
  <c r="AM478" i="3"/>
  <c r="AL478" i="3"/>
  <c r="AM250" i="3"/>
  <c r="AL250" i="3"/>
  <c r="AL266" i="3"/>
  <c r="AM266" i="3"/>
  <c r="AM176" i="3"/>
  <c r="AL176" i="3"/>
  <c r="AM222" i="3"/>
  <c r="AL222" i="3"/>
  <c r="AL455" i="3"/>
  <c r="AM455" i="3"/>
  <c r="AM427" i="3"/>
  <c r="AL427" i="3"/>
  <c r="AL411" i="3"/>
  <c r="AM411" i="3"/>
  <c r="AM309" i="3"/>
  <c r="AL309" i="3"/>
  <c r="AM463" i="3"/>
  <c r="AL463" i="3"/>
  <c r="AM321" i="3"/>
  <c r="AL321" i="3"/>
  <c r="AM264" i="3"/>
  <c r="AL264" i="3"/>
  <c r="AL435" i="3"/>
  <c r="AM435" i="3"/>
  <c r="AL406" i="3"/>
  <c r="AM406" i="3"/>
  <c r="AM426" i="3"/>
  <c r="AL426" i="3"/>
  <c r="AL410" i="3"/>
  <c r="AM410" i="3"/>
  <c r="AL193" i="3"/>
  <c r="AM193" i="3"/>
  <c r="AL228" i="3"/>
  <c r="AM228" i="3"/>
  <c r="AL179" i="3"/>
  <c r="AM179" i="3"/>
  <c r="AL194" i="3"/>
  <c r="AM194" i="3"/>
  <c r="AL173" i="3"/>
  <c r="AM173" i="3"/>
  <c r="AM239" i="3"/>
  <c r="AL239" i="3"/>
  <c r="AM183" i="3"/>
  <c r="AL183" i="3"/>
  <c r="CF34" i="2" l="1"/>
  <c r="CE35" i="2" a="1"/>
  <c r="CE35" i="2" s="1"/>
  <c r="A519" i="2"/>
  <c r="B520" i="4" s="1"/>
  <c r="F90" i="6"/>
  <c r="F43" i="6"/>
  <c r="CF35" i="2" l="1"/>
  <c r="CE36" i="2" a="1"/>
  <c r="CE36" i="2" s="1"/>
  <c r="AW519" i="2"/>
  <c r="AX519" i="2"/>
  <c r="A520" i="2"/>
  <c r="AD520" i="4"/>
  <c r="A522" i="3"/>
  <c r="F101" i="6"/>
  <c r="F100" i="6"/>
  <c r="F99" i="6"/>
  <c r="F98" i="6"/>
  <c r="F97" i="6"/>
  <c r="F96" i="6"/>
  <c r="F95" i="6"/>
  <c r="F94" i="6"/>
  <c r="F93" i="6"/>
  <c r="F92" i="6"/>
  <c r="F91" i="6"/>
  <c r="F40" i="6"/>
  <c r="F39" i="6"/>
  <c r="F35" i="6"/>
  <c r="F29" i="6"/>
  <c r="F22" i="6"/>
  <c r="F16" i="6"/>
  <c r="O519" i="2" l="1"/>
  <c r="N519" i="2"/>
  <c r="P519" i="2" s="1"/>
  <c r="CF36" i="2"/>
  <c r="CE37" i="2" a="1"/>
  <c r="CE37" i="2" s="1"/>
  <c r="AW520" i="2"/>
  <c r="A523" i="3"/>
  <c r="A521" i="2"/>
  <c r="B521" i="4"/>
  <c r="AD521" i="4" s="1"/>
  <c r="AX520" i="2"/>
  <c r="AF520" i="4"/>
  <c r="S522" i="3"/>
  <c r="AF522" i="3"/>
  <c r="L522" i="3"/>
  <c r="O522" i="3" s="1"/>
  <c r="BY522" i="3"/>
  <c r="O520" i="2" l="1"/>
  <c r="N520" i="2"/>
  <c r="CF37" i="2"/>
  <c r="CE38" i="2" a="1"/>
  <c r="CE38" i="2" s="1"/>
  <c r="P522" i="3"/>
  <c r="AJ520" i="4" s="1"/>
  <c r="Q522" i="3"/>
  <c r="AX521" i="2"/>
  <c r="A522" i="2"/>
  <c r="AW521" i="2"/>
  <c r="B522" i="4"/>
  <c r="AD522" i="4" s="1"/>
  <c r="A524" i="3"/>
  <c r="CG522" i="3"/>
  <c r="AF523" i="3"/>
  <c r="L523" i="3"/>
  <c r="O523" i="3" s="1"/>
  <c r="BY523" i="3"/>
  <c r="S523" i="3"/>
  <c r="AF521" i="4"/>
  <c r="D92" i="6"/>
  <c r="E92" i="6"/>
  <c r="D94" i="6"/>
  <c r="E94" i="6"/>
  <c r="M94" i="6"/>
  <c r="D96" i="6"/>
  <c r="E96" i="6"/>
  <c r="M96" i="6"/>
  <c r="D98" i="6"/>
  <c r="E98" i="6"/>
  <c r="M98" i="6"/>
  <c r="D100" i="6"/>
  <c r="E100" i="6"/>
  <c r="M100" i="6"/>
  <c r="E90" i="6"/>
  <c r="D90" i="6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0" i="2"/>
  <c r="P520" i="2" l="1"/>
  <c r="O521" i="2"/>
  <c r="N521" i="2"/>
  <c r="P521" i="2" s="1"/>
  <c r="CF38" i="2"/>
  <c r="CE39" i="2" a="1"/>
  <c r="CE39" i="2" s="1"/>
  <c r="P523" i="3"/>
  <c r="AJ521" i="4" s="1"/>
  <c r="Q523" i="3"/>
  <c r="CG523" i="3"/>
  <c r="AW522" i="2"/>
  <c r="AX522" i="2"/>
  <c r="A525" i="3"/>
  <c r="A523" i="2"/>
  <c r="B523" i="4"/>
  <c r="AD523" i="4" s="1"/>
  <c r="S524" i="3"/>
  <c r="BY524" i="3"/>
  <c r="L524" i="3"/>
  <c r="O524" i="3" s="1"/>
  <c r="AF524" i="3"/>
  <c r="AF522" i="4"/>
  <c r="B1" i="1"/>
  <c r="H1" i="2"/>
  <c r="F1" i="3"/>
  <c r="W1" i="3"/>
  <c r="N1" i="4"/>
  <c r="B1" i="11"/>
  <c r="B1" i="15"/>
  <c r="U1" i="2"/>
  <c r="CA15" i="3"/>
  <c r="CA16" i="3"/>
  <c r="CA17" i="3"/>
  <c r="CA18" i="3"/>
  <c r="CA19" i="3"/>
  <c r="CA20" i="3"/>
  <c r="CA21" i="3"/>
  <c r="CA22" i="3"/>
  <c r="CA23" i="3"/>
  <c r="CA24" i="3"/>
  <c r="CA25" i="3"/>
  <c r="CA26" i="3"/>
  <c r="CA27" i="3"/>
  <c r="CA28" i="3"/>
  <c r="CA29" i="3"/>
  <c r="CA30" i="3"/>
  <c r="CA31" i="3"/>
  <c r="CA32" i="3"/>
  <c r="CA33" i="3"/>
  <c r="CA34" i="3"/>
  <c r="CA35" i="3"/>
  <c r="CA36" i="3"/>
  <c r="CA37" i="3"/>
  <c r="CA38" i="3"/>
  <c r="CA39" i="3"/>
  <c r="CA40" i="3"/>
  <c r="CA41" i="3"/>
  <c r="CA42" i="3"/>
  <c r="CA43" i="3"/>
  <c r="CA44" i="3"/>
  <c r="CA45" i="3"/>
  <c r="CA46" i="3"/>
  <c r="CA47" i="3"/>
  <c r="CA48" i="3"/>
  <c r="CA49" i="3"/>
  <c r="CA50" i="3"/>
  <c r="CA51" i="3"/>
  <c r="CA52" i="3"/>
  <c r="CA53" i="3"/>
  <c r="CA54" i="3"/>
  <c r="CA55" i="3"/>
  <c r="CA56" i="3"/>
  <c r="CA57" i="3"/>
  <c r="CA58" i="3"/>
  <c r="CA59" i="3"/>
  <c r="CA60" i="3"/>
  <c r="CA61" i="3"/>
  <c r="CA62" i="3"/>
  <c r="CA63" i="3"/>
  <c r="CA64" i="3"/>
  <c r="CA65" i="3"/>
  <c r="CA66" i="3"/>
  <c r="CA67" i="3"/>
  <c r="CA68" i="3"/>
  <c r="CA69" i="3"/>
  <c r="CA70" i="3"/>
  <c r="CA71" i="3"/>
  <c r="CA72" i="3"/>
  <c r="CA73" i="3"/>
  <c r="CA74" i="3"/>
  <c r="CA75" i="3"/>
  <c r="CA76" i="3"/>
  <c r="CA77" i="3"/>
  <c r="CA78" i="3"/>
  <c r="CA79" i="3"/>
  <c r="CA80" i="3"/>
  <c r="CA81" i="3"/>
  <c r="CA82" i="3"/>
  <c r="CA83" i="3"/>
  <c r="CA84" i="3"/>
  <c r="CA85" i="3"/>
  <c r="CA86" i="3"/>
  <c r="CA87" i="3"/>
  <c r="CA88" i="3"/>
  <c r="CA89" i="3"/>
  <c r="CA90" i="3"/>
  <c r="CA91" i="3"/>
  <c r="CA92" i="3"/>
  <c r="CA93" i="3"/>
  <c r="CA94" i="3"/>
  <c r="CA95" i="3"/>
  <c r="CA96" i="3"/>
  <c r="CA97" i="3"/>
  <c r="CA98" i="3"/>
  <c r="CA99" i="3"/>
  <c r="CA100" i="3"/>
  <c r="CA101" i="3"/>
  <c r="CA102" i="3"/>
  <c r="CA103" i="3"/>
  <c r="CA104" i="3"/>
  <c r="CA105" i="3"/>
  <c r="CA106" i="3"/>
  <c r="CA107" i="3"/>
  <c r="CA108" i="3"/>
  <c r="CA109" i="3"/>
  <c r="CA110" i="3"/>
  <c r="CA111" i="3"/>
  <c r="CA112" i="3"/>
  <c r="CA113" i="3"/>
  <c r="CA114" i="3"/>
  <c r="CA115" i="3"/>
  <c r="CA116" i="3"/>
  <c r="CA117" i="3"/>
  <c r="CA118" i="3"/>
  <c r="CA119" i="3"/>
  <c r="CA120" i="3"/>
  <c r="CA121" i="3"/>
  <c r="CA122" i="3"/>
  <c r="CA123" i="3"/>
  <c r="CA124" i="3"/>
  <c r="CA125" i="3"/>
  <c r="CA126" i="3"/>
  <c r="CA127" i="3"/>
  <c r="CA128" i="3"/>
  <c r="CA129" i="3"/>
  <c r="CA130" i="3"/>
  <c r="CA131" i="3"/>
  <c r="CA132" i="3"/>
  <c r="CA133" i="3"/>
  <c r="CA134" i="3"/>
  <c r="CA135" i="3"/>
  <c r="CA136" i="3"/>
  <c r="CA137" i="3"/>
  <c r="CA138" i="3"/>
  <c r="CA139" i="3"/>
  <c r="CA140" i="3"/>
  <c r="CA141" i="3"/>
  <c r="CA142" i="3"/>
  <c r="CA143" i="3"/>
  <c r="CA144" i="3"/>
  <c r="CA145" i="3"/>
  <c r="CA146" i="3"/>
  <c r="CA147" i="3"/>
  <c r="CA148" i="3"/>
  <c r="CA149" i="3"/>
  <c r="CA150" i="3"/>
  <c r="CA151" i="3"/>
  <c r="CA152" i="3"/>
  <c r="CA153" i="3"/>
  <c r="CA154" i="3"/>
  <c r="CA155" i="3"/>
  <c r="CA156" i="3"/>
  <c r="CA157" i="3"/>
  <c r="CA158" i="3"/>
  <c r="CA159" i="3"/>
  <c r="CA160" i="3"/>
  <c r="CA161" i="3"/>
  <c r="CA162" i="3"/>
  <c r="CA163" i="3"/>
  <c r="CA164" i="3"/>
  <c r="CA165" i="3"/>
  <c r="CA166" i="3"/>
  <c r="CA167" i="3"/>
  <c r="CA168" i="3"/>
  <c r="CA169" i="3"/>
  <c r="CA170" i="3"/>
  <c r="CA171" i="3"/>
  <c r="CA172" i="3"/>
  <c r="CA14" i="3"/>
  <c r="O522" i="2" l="1"/>
  <c r="AF523" i="4" s="1"/>
  <c r="N522" i="2"/>
  <c r="CF39" i="2"/>
  <c r="CE40" i="2" a="1"/>
  <c r="CE40" i="2" s="1"/>
  <c r="P524" i="3"/>
  <c r="AJ522" i="4" s="1"/>
  <c r="Q524" i="3"/>
  <c r="CG524" i="3"/>
  <c r="AX523" i="2"/>
  <c r="AW523" i="2"/>
  <c r="B524" i="4"/>
  <c r="AD524" i="4" s="1"/>
  <c r="S525" i="3"/>
  <c r="AF525" i="3"/>
  <c r="L525" i="3"/>
  <c r="O525" i="3" s="1"/>
  <c r="BY525" i="3"/>
  <c r="B2" i="13"/>
  <c r="M15" i="6"/>
  <c r="M21" i="6"/>
  <c r="M28" i="6"/>
  <c r="M34" i="6"/>
  <c r="M42" i="6"/>
  <c r="P522" i="2" l="1"/>
  <c r="O523" i="2"/>
  <c r="AF524" i="4" s="1"/>
  <c r="N523" i="2"/>
  <c r="CF40" i="2"/>
  <c r="CE41" i="2" a="1"/>
  <c r="CE41" i="2" s="1"/>
  <c r="P525" i="3"/>
  <c r="AJ523" i="4" s="1"/>
  <c r="Q525" i="3"/>
  <c r="CG525" i="3"/>
  <c r="AW524" i="2"/>
  <c r="AX524" i="2"/>
  <c r="A525" i="2"/>
  <c r="B525" i="4"/>
  <c r="AD525" i="4" s="1"/>
  <c r="N15" i="13"/>
  <c r="O15" i="13" s="1"/>
  <c r="P24" i="13"/>
  <c r="P523" i="2" l="1"/>
  <c r="O524" i="2"/>
  <c r="AF525" i="4" s="1"/>
  <c r="N524" i="2"/>
  <c r="CF41" i="2"/>
  <c r="CE42" i="2" a="1"/>
  <c r="CE42" i="2" s="1"/>
  <c r="AW525" i="2"/>
  <c r="AX525" i="2"/>
  <c r="Q23" i="13"/>
  <c r="P23" i="13"/>
  <c r="P20" i="13"/>
  <c r="Q20" i="13"/>
  <c r="P16" i="13"/>
  <c r="Q16" i="13"/>
  <c r="P17" i="13"/>
  <c r="Q17" i="13"/>
  <c r="P21" i="13"/>
  <c r="Q21" i="13"/>
  <c r="Q19" i="13"/>
  <c r="P19" i="13"/>
  <c r="Q18" i="13"/>
  <c r="P18" i="13"/>
  <c r="Q22" i="13"/>
  <c r="P22" i="13"/>
  <c r="Q24" i="13"/>
  <c r="P524" i="2" l="1"/>
  <c r="O525" i="2"/>
  <c r="N525" i="2"/>
  <c r="CF42" i="2"/>
  <c r="CE43" i="2" a="1"/>
  <c r="CE43" i="2" s="1"/>
  <c r="AU17" i="3"/>
  <c r="AU18" i="3"/>
  <c r="AU19" i="3"/>
  <c r="AU20" i="3"/>
  <c r="AU21" i="3"/>
  <c r="AU22" i="3"/>
  <c r="AU23" i="3"/>
  <c r="AU24" i="3"/>
  <c r="AU25" i="3"/>
  <c r="AU26" i="3"/>
  <c r="AU27" i="3"/>
  <c r="AU28" i="3"/>
  <c r="AU29" i="3"/>
  <c r="AU30" i="3"/>
  <c r="AU31" i="3"/>
  <c r="AU32" i="3"/>
  <c r="AU33" i="3"/>
  <c r="AU34" i="3"/>
  <c r="AU35" i="3"/>
  <c r="AU36" i="3"/>
  <c r="AU37" i="3"/>
  <c r="AU38" i="3"/>
  <c r="AU39" i="3"/>
  <c r="AU40" i="3"/>
  <c r="AU41" i="3"/>
  <c r="AU42" i="3"/>
  <c r="AU43" i="3"/>
  <c r="AU44" i="3"/>
  <c r="AU45" i="3"/>
  <c r="AU46" i="3"/>
  <c r="AU47" i="3"/>
  <c r="AU48" i="3"/>
  <c r="AU49" i="3"/>
  <c r="AU50" i="3"/>
  <c r="AU51" i="3"/>
  <c r="AU52" i="3"/>
  <c r="AU53" i="3"/>
  <c r="AU54" i="3"/>
  <c r="AU55" i="3"/>
  <c r="AU56" i="3"/>
  <c r="AU57" i="3"/>
  <c r="AU58" i="3"/>
  <c r="AU59" i="3"/>
  <c r="AU60" i="3"/>
  <c r="AU61" i="3"/>
  <c r="AU62" i="3"/>
  <c r="AU63" i="3"/>
  <c r="AU64" i="3"/>
  <c r="AU65" i="3"/>
  <c r="AU66" i="3"/>
  <c r="AU67" i="3"/>
  <c r="AU68" i="3"/>
  <c r="AU69" i="3"/>
  <c r="AU70" i="3"/>
  <c r="AU71" i="3"/>
  <c r="AU72" i="3"/>
  <c r="AU73" i="3"/>
  <c r="AU74" i="3"/>
  <c r="AU75" i="3"/>
  <c r="AU76" i="3"/>
  <c r="AU77" i="3"/>
  <c r="AU78" i="3"/>
  <c r="AU79" i="3"/>
  <c r="AU80" i="3"/>
  <c r="AU81" i="3"/>
  <c r="AU82" i="3"/>
  <c r="AU83" i="3"/>
  <c r="AU84" i="3"/>
  <c r="AU85" i="3"/>
  <c r="AU86" i="3"/>
  <c r="AU87" i="3"/>
  <c r="AU88" i="3"/>
  <c r="AU89" i="3"/>
  <c r="AU90" i="3"/>
  <c r="AU91" i="3"/>
  <c r="AU92" i="3"/>
  <c r="AU93" i="3"/>
  <c r="AU94" i="3"/>
  <c r="AU95" i="3"/>
  <c r="AU96" i="3"/>
  <c r="AU97" i="3"/>
  <c r="AU98" i="3"/>
  <c r="AU99" i="3"/>
  <c r="AU100" i="3"/>
  <c r="AU101" i="3"/>
  <c r="AU102" i="3"/>
  <c r="AU103" i="3"/>
  <c r="AU104" i="3"/>
  <c r="AU105" i="3"/>
  <c r="AU106" i="3"/>
  <c r="AU107" i="3"/>
  <c r="AU108" i="3"/>
  <c r="AU109" i="3"/>
  <c r="AU110" i="3"/>
  <c r="AU111" i="3"/>
  <c r="AU112" i="3"/>
  <c r="AU113" i="3"/>
  <c r="AU114" i="3"/>
  <c r="AU115" i="3"/>
  <c r="AU116" i="3"/>
  <c r="AU117" i="3"/>
  <c r="AU118" i="3"/>
  <c r="AU119" i="3"/>
  <c r="AU120" i="3"/>
  <c r="AU121" i="3"/>
  <c r="AU122" i="3"/>
  <c r="AU123" i="3"/>
  <c r="AU124" i="3"/>
  <c r="AU125" i="3"/>
  <c r="AU126" i="3"/>
  <c r="AU127" i="3"/>
  <c r="AU128" i="3"/>
  <c r="AU129" i="3"/>
  <c r="AU130" i="3"/>
  <c r="AU131" i="3"/>
  <c r="AU132" i="3"/>
  <c r="AU133" i="3"/>
  <c r="AU134" i="3"/>
  <c r="AU135" i="3"/>
  <c r="AU136" i="3"/>
  <c r="AU137" i="3"/>
  <c r="AU138" i="3"/>
  <c r="AU139" i="3"/>
  <c r="AU140" i="3"/>
  <c r="AU141" i="3"/>
  <c r="AU142" i="3"/>
  <c r="AU143" i="3"/>
  <c r="AU144" i="3"/>
  <c r="AU145" i="3"/>
  <c r="AU146" i="3"/>
  <c r="AU147" i="3"/>
  <c r="AU148" i="3"/>
  <c r="AU149" i="3"/>
  <c r="AU150" i="3"/>
  <c r="AU151" i="3"/>
  <c r="AU152" i="3"/>
  <c r="AU153" i="3"/>
  <c r="AU154" i="3"/>
  <c r="AU155" i="3"/>
  <c r="AU156" i="3"/>
  <c r="AU157" i="3"/>
  <c r="AU158" i="3"/>
  <c r="AU159" i="3"/>
  <c r="AU160" i="3"/>
  <c r="AU161" i="3"/>
  <c r="AU162" i="3"/>
  <c r="AU163" i="3"/>
  <c r="AU164" i="3"/>
  <c r="AU165" i="3"/>
  <c r="AU166" i="3"/>
  <c r="AU167" i="3"/>
  <c r="AU168" i="3"/>
  <c r="AU169" i="3"/>
  <c r="AU170" i="3"/>
  <c r="AU171" i="3"/>
  <c r="AU172" i="3"/>
  <c r="AU15" i="3"/>
  <c r="P525" i="2" l="1"/>
  <c r="CF43" i="2"/>
  <c r="CE44" i="2" a="1"/>
  <c r="CE44" i="2" s="1"/>
  <c r="EI170" i="3"/>
  <c r="EH170" i="3"/>
  <c r="CE15" i="3"/>
  <c r="CF15" i="3"/>
  <c r="CE16" i="3"/>
  <c r="CF16" i="3"/>
  <c r="CE17" i="3"/>
  <c r="CF17" i="3"/>
  <c r="CE18" i="3"/>
  <c r="CF18" i="3"/>
  <c r="CE19" i="3"/>
  <c r="CF19" i="3"/>
  <c r="CE20" i="3"/>
  <c r="CF20" i="3"/>
  <c r="CE21" i="3"/>
  <c r="CF21" i="3"/>
  <c r="CE22" i="3"/>
  <c r="CF22" i="3"/>
  <c r="CE23" i="3"/>
  <c r="CF23" i="3"/>
  <c r="CE24" i="3"/>
  <c r="CF24" i="3"/>
  <c r="CE25" i="3"/>
  <c r="CF25" i="3"/>
  <c r="CE26" i="3"/>
  <c r="CF26" i="3"/>
  <c r="CE27" i="3"/>
  <c r="CF27" i="3"/>
  <c r="CE28" i="3"/>
  <c r="CF28" i="3"/>
  <c r="CE29" i="3"/>
  <c r="CF29" i="3"/>
  <c r="CE30" i="3"/>
  <c r="CF30" i="3"/>
  <c r="CE31" i="3"/>
  <c r="CF31" i="3"/>
  <c r="CE32" i="3"/>
  <c r="CF32" i="3"/>
  <c r="CE33" i="3"/>
  <c r="CF33" i="3"/>
  <c r="CE34" i="3"/>
  <c r="CF34" i="3"/>
  <c r="CE35" i="3"/>
  <c r="CF35" i="3"/>
  <c r="CE36" i="3"/>
  <c r="CF36" i="3"/>
  <c r="CE37" i="3"/>
  <c r="CF37" i="3"/>
  <c r="CE38" i="3"/>
  <c r="CF38" i="3"/>
  <c r="CE39" i="3"/>
  <c r="CF39" i="3"/>
  <c r="CE40" i="3"/>
  <c r="CF40" i="3"/>
  <c r="CE41" i="3"/>
  <c r="CF41" i="3"/>
  <c r="CE42" i="3"/>
  <c r="CF42" i="3"/>
  <c r="CE43" i="3"/>
  <c r="CF43" i="3"/>
  <c r="CE44" i="3"/>
  <c r="CF44" i="3"/>
  <c r="CE45" i="3"/>
  <c r="CF45" i="3"/>
  <c r="CE46" i="3"/>
  <c r="CF46" i="3"/>
  <c r="CE47" i="3"/>
  <c r="CF47" i="3"/>
  <c r="CE48" i="3"/>
  <c r="CF48" i="3"/>
  <c r="CE49" i="3"/>
  <c r="CF49" i="3"/>
  <c r="CE50" i="3"/>
  <c r="CF50" i="3"/>
  <c r="CE51" i="3"/>
  <c r="CF51" i="3"/>
  <c r="CE52" i="3"/>
  <c r="CF52" i="3"/>
  <c r="CE53" i="3"/>
  <c r="CF53" i="3"/>
  <c r="CE54" i="3"/>
  <c r="CF54" i="3"/>
  <c r="CE55" i="3"/>
  <c r="CF55" i="3"/>
  <c r="CE56" i="3"/>
  <c r="CF56" i="3"/>
  <c r="CE57" i="3"/>
  <c r="CF57" i="3"/>
  <c r="CE58" i="3"/>
  <c r="CF58" i="3"/>
  <c r="CE59" i="3"/>
  <c r="CF59" i="3"/>
  <c r="CE60" i="3"/>
  <c r="CF60" i="3"/>
  <c r="CE61" i="3"/>
  <c r="CF61" i="3"/>
  <c r="CE62" i="3"/>
  <c r="CF62" i="3"/>
  <c r="CE63" i="3"/>
  <c r="CF63" i="3"/>
  <c r="CE64" i="3"/>
  <c r="CF64" i="3"/>
  <c r="CE65" i="3"/>
  <c r="CF65" i="3"/>
  <c r="CE66" i="3"/>
  <c r="CF66" i="3"/>
  <c r="CE67" i="3"/>
  <c r="CF67" i="3"/>
  <c r="CE68" i="3"/>
  <c r="CF68" i="3"/>
  <c r="CE69" i="3"/>
  <c r="CF69" i="3"/>
  <c r="CE70" i="3"/>
  <c r="CF70" i="3"/>
  <c r="CE71" i="3"/>
  <c r="CF71" i="3"/>
  <c r="CE72" i="3"/>
  <c r="CF72" i="3"/>
  <c r="CE73" i="3"/>
  <c r="CF73" i="3"/>
  <c r="CE74" i="3"/>
  <c r="CF74" i="3"/>
  <c r="CE75" i="3"/>
  <c r="CF75" i="3"/>
  <c r="CE76" i="3"/>
  <c r="CF76" i="3"/>
  <c r="CE77" i="3"/>
  <c r="CF77" i="3"/>
  <c r="CE78" i="3"/>
  <c r="CF78" i="3"/>
  <c r="CE79" i="3"/>
  <c r="CF79" i="3"/>
  <c r="CE80" i="3"/>
  <c r="CF80" i="3"/>
  <c r="CE81" i="3"/>
  <c r="CF81" i="3"/>
  <c r="CE82" i="3"/>
  <c r="CF82" i="3"/>
  <c r="CE83" i="3"/>
  <c r="CF83" i="3"/>
  <c r="CE84" i="3"/>
  <c r="CF84" i="3"/>
  <c r="CE85" i="3"/>
  <c r="CF85" i="3"/>
  <c r="CE86" i="3"/>
  <c r="CF86" i="3"/>
  <c r="CE87" i="3"/>
  <c r="CF87" i="3"/>
  <c r="CE88" i="3"/>
  <c r="CF88" i="3"/>
  <c r="CE89" i="3"/>
  <c r="CF89" i="3"/>
  <c r="CE90" i="3"/>
  <c r="CF90" i="3"/>
  <c r="CE91" i="3"/>
  <c r="CF91" i="3"/>
  <c r="CE92" i="3"/>
  <c r="CF92" i="3"/>
  <c r="CE93" i="3"/>
  <c r="CF93" i="3"/>
  <c r="CE94" i="3"/>
  <c r="CF94" i="3"/>
  <c r="CE95" i="3"/>
  <c r="CF95" i="3"/>
  <c r="CE96" i="3"/>
  <c r="CF96" i="3"/>
  <c r="CE97" i="3"/>
  <c r="CF97" i="3"/>
  <c r="CE98" i="3"/>
  <c r="CF98" i="3"/>
  <c r="CE99" i="3"/>
  <c r="CF99" i="3"/>
  <c r="CE100" i="3"/>
  <c r="CF100" i="3"/>
  <c r="CE101" i="3"/>
  <c r="CF101" i="3"/>
  <c r="CE102" i="3"/>
  <c r="CF102" i="3"/>
  <c r="CE103" i="3"/>
  <c r="CF103" i="3"/>
  <c r="CE104" i="3"/>
  <c r="CF104" i="3"/>
  <c r="CE105" i="3"/>
  <c r="CF105" i="3"/>
  <c r="CE106" i="3"/>
  <c r="CF106" i="3"/>
  <c r="CE107" i="3"/>
  <c r="CF107" i="3"/>
  <c r="CE108" i="3"/>
  <c r="CF108" i="3"/>
  <c r="CE109" i="3"/>
  <c r="CF109" i="3"/>
  <c r="CE110" i="3"/>
  <c r="CF110" i="3"/>
  <c r="CE111" i="3"/>
  <c r="CF111" i="3"/>
  <c r="CE112" i="3"/>
  <c r="CF112" i="3"/>
  <c r="CE113" i="3"/>
  <c r="CF113" i="3"/>
  <c r="CE114" i="3"/>
  <c r="CF114" i="3"/>
  <c r="CE115" i="3"/>
  <c r="CF115" i="3"/>
  <c r="CE116" i="3"/>
  <c r="CF116" i="3"/>
  <c r="CE117" i="3"/>
  <c r="CF117" i="3"/>
  <c r="CE118" i="3"/>
  <c r="CF118" i="3"/>
  <c r="CE119" i="3"/>
  <c r="CF119" i="3"/>
  <c r="CE120" i="3"/>
  <c r="CF120" i="3"/>
  <c r="CE121" i="3"/>
  <c r="CF121" i="3"/>
  <c r="CE122" i="3"/>
  <c r="CF122" i="3"/>
  <c r="CE123" i="3"/>
  <c r="CF123" i="3"/>
  <c r="CE124" i="3"/>
  <c r="CF124" i="3"/>
  <c r="CE125" i="3"/>
  <c r="CF125" i="3"/>
  <c r="CE126" i="3"/>
  <c r="CF126" i="3"/>
  <c r="CE127" i="3"/>
  <c r="CF127" i="3"/>
  <c r="CE128" i="3"/>
  <c r="CF128" i="3"/>
  <c r="CE129" i="3"/>
  <c r="CF129" i="3"/>
  <c r="CE130" i="3"/>
  <c r="CF130" i="3"/>
  <c r="CE131" i="3"/>
  <c r="CF131" i="3"/>
  <c r="CE132" i="3"/>
  <c r="CF132" i="3"/>
  <c r="CE133" i="3"/>
  <c r="CF133" i="3"/>
  <c r="CE134" i="3"/>
  <c r="CF134" i="3"/>
  <c r="CE135" i="3"/>
  <c r="CF135" i="3"/>
  <c r="CE136" i="3"/>
  <c r="CF136" i="3"/>
  <c r="CE137" i="3"/>
  <c r="CF137" i="3"/>
  <c r="CE138" i="3"/>
  <c r="CF138" i="3"/>
  <c r="CE139" i="3"/>
  <c r="CF139" i="3"/>
  <c r="CE140" i="3"/>
  <c r="CF140" i="3"/>
  <c r="CE141" i="3"/>
  <c r="CF141" i="3"/>
  <c r="CE142" i="3"/>
  <c r="CF142" i="3"/>
  <c r="CE143" i="3"/>
  <c r="CF143" i="3"/>
  <c r="CE144" i="3"/>
  <c r="CF144" i="3"/>
  <c r="CE145" i="3"/>
  <c r="CF145" i="3"/>
  <c r="CE146" i="3"/>
  <c r="CF146" i="3"/>
  <c r="CE147" i="3"/>
  <c r="CF147" i="3"/>
  <c r="CE148" i="3"/>
  <c r="CF148" i="3"/>
  <c r="CE149" i="3"/>
  <c r="CF149" i="3"/>
  <c r="CE150" i="3"/>
  <c r="CF150" i="3"/>
  <c r="CE151" i="3"/>
  <c r="CF151" i="3"/>
  <c r="CE152" i="3"/>
  <c r="CF152" i="3"/>
  <c r="CE153" i="3"/>
  <c r="CF153" i="3"/>
  <c r="CE154" i="3"/>
  <c r="CF154" i="3"/>
  <c r="CE155" i="3"/>
  <c r="CF155" i="3"/>
  <c r="CE156" i="3"/>
  <c r="CF156" i="3"/>
  <c r="CE157" i="3"/>
  <c r="CF157" i="3"/>
  <c r="CE158" i="3"/>
  <c r="CF158" i="3"/>
  <c r="CE159" i="3"/>
  <c r="CF159" i="3"/>
  <c r="CE160" i="3"/>
  <c r="CF160" i="3"/>
  <c r="CE161" i="3"/>
  <c r="CF161" i="3"/>
  <c r="CE162" i="3"/>
  <c r="CF162" i="3"/>
  <c r="CE163" i="3"/>
  <c r="CF163" i="3"/>
  <c r="CE164" i="3"/>
  <c r="CF164" i="3"/>
  <c r="CE165" i="3"/>
  <c r="CF165" i="3"/>
  <c r="CE166" i="3"/>
  <c r="CF166" i="3"/>
  <c r="CE167" i="3"/>
  <c r="CF167" i="3"/>
  <c r="CE168" i="3"/>
  <c r="CF168" i="3"/>
  <c r="CE169" i="3"/>
  <c r="CF169" i="3"/>
  <c r="CE170" i="3"/>
  <c r="CF170" i="3"/>
  <c r="CF171" i="3"/>
  <c r="CE172" i="3"/>
  <c r="CF172" i="3"/>
  <c r="CE171" i="3"/>
  <c r="CE14" i="3"/>
  <c r="CF13" i="3"/>
  <c r="V14" i="3"/>
  <c r="CF44" i="2" l="1"/>
  <c r="CE45" i="2" a="1"/>
  <c r="CE45" i="2" s="1"/>
  <c r="CE13" i="3"/>
  <c r="CC14" i="3"/>
  <c r="CF14" i="3"/>
  <c r="V13" i="3"/>
  <c r="V15" i="3"/>
  <c r="CF45" i="2" l="1"/>
  <c r="CE46" i="2" a="1"/>
  <c r="CE46" i="2" s="1"/>
  <c r="CC15" i="3"/>
  <c r="CC13" i="3"/>
  <c r="Z13" i="3"/>
  <c r="CF46" i="2" l="1"/>
  <c r="CE47" i="2" a="1"/>
  <c r="CE47" i="2" s="1"/>
  <c r="T13" i="3"/>
  <c r="X13" i="3" s="1"/>
  <c r="AB13" i="3"/>
  <c r="CD13" i="3"/>
  <c r="BX23" i="3"/>
  <c r="BX24" i="3"/>
  <c r="BX25" i="3"/>
  <c r="BX26" i="3"/>
  <c r="BX27" i="3"/>
  <c r="BX28" i="3"/>
  <c r="BX29" i="3"/>
  <c r="BX30" i="3"/>
  <c r="BX31" i="3"/>
  <c r="BX32" i="3"/>
  <c r="BX33" i="3"/>
  <c r="BX34" i="3"/>
  <c r="BX35" i="3"/>
  <c r="BX36" i="3"/>
  <c r="BX37" i="3"/>
  <c r="BX38" i="3"/>
  <c r="BX39" i="3"/>
  <c r="BX40" i="3"/>
  <c r="BX41" i="3"/>
  <c r="BX42" i="3"/>
  <c r="BX43" i="3"/>
  <c r="BX44" i="3"/>
  <c r="BX45" i="3"/>
  <c r="BX46" i="3"/>
  <c r="BX47" i="3"/>
  <c r="BX48" i="3"/>
  <c r="BX49" i="3"/>
  <c r="BX50" i="3"/>
  <c r="BX51" i="3"/>
  <c r="BX52" i="3"/>
  <c r="BX53" i="3"/>
  <c r="BX54" i="3"/>
  <c r="BX55" i="3"/>
  <c r="BX56" i="3"/>
  <c r="BX57" i="3"/>
  <c r="BX58" i="3"/>
  <c r="BX59" i="3"/>
  <c r="BX60" i="3"/>
  <c r="BX61" i="3"/>
  <c r="BX62" i="3"/>
  <c r="BX63" i="3"/>
  <c r="BX64" i="3"/>
  <c r="BX65" i="3"/>
  <c r="BX66" i="3"/>
  <c r="BX67" i="3"/>
  <c r="BX68" i="3"/>
  <c r="BX69" i="3"/>
  <c r="BX70" i="3"/>
  <c r="BX71" i="3"/>
  <c r="BX72" i="3"/>
  <c r="BX73" i="3"/>
  <c r="BX74" i="3"/>
  <c r="BX75" i="3"/>
  <c r="BX76" i="3"/>
  <c r="BX77" i="3"/>
  <c r="BX78" i="3"/>
  <c r="BX79" i="3"/>
  <c r="BX80" i="3"/>
  <c r="BX81" i="3"/>
  <c r="BX82" i="3"/>
  <c r="BX83" i="3"/>
  <c r="BX84" i="3"/>
  <c r="BX85" i="3"/>
  <c r="BX86" i="3"/>
  <c r="BX87" i="3"/>
  <c r="BX88" i="3"/>
  <c r="BX89" i="3"/>
  <c r="BX90" i="3"/>
  <c r="BX91" i="3"/>
  <c r="BX92" i="3"/>
  <c r="BX93" i="3"/>
  <c r="BX94" i="3"/>
  <c r="BX95" i="3"/>
  <c r="BX96" i="3"/>
  <c r="BX97" i="3"/>
  <c r="BX98" i="3"/>
  <c r="BX99" i="3"/>
  <c r="BX100" i="3"/>
  <c r="BX101" i="3"/>
  <c r="BX102" i="3"/>
  <c r="BX103" i="3"/>
  <c r="BX104" i="3"/>
  <c r="BX105" i="3"/>
  <c r="BX106" i="3"/>
  <c r="BX107" i="3"/>
  <c r="BX108" i="3"/>
  <c r="BX109" i="3"/>
  <c r="BX110" i="3"/>
  <c r="BX111" i="3"/>
  <c r="BX112" i="3"/>
  <c r="BX113" i="3"/>
  <c r="BX114" i="3"/>
  <c r="BX115" i="3"/>
  <c r="BX116" i="3"/>
  <c r="BX117" i="3"/>
  <c r="BX118" i="3"/>
  <c r="BX119" i="3"/>
  <c r="BX120" i="3"/>
  <c r="BX121" i="3"/>
  <c r="BX122" i="3"/>
  <c r="BX123" i="3"/>
  <c r="BX124" i="3"/>
  <c r="BX125" i="3"/>
  <c r="BX126" i="3"/>
  <c r="BX127" i="3"/>
  <c r="BX128" i="3"/>
  <c r="BX129" i="3"/>
  <c r="BX130" i="3"/>
  <c r="BX131" i="3"/>
  <c r="BX132" i="3"/>
  <c r="BX133" i="3"/>
  <c r="BX134" i="3"/>
  <c r="BX135" i="3"/>
  <c r="BX136" i="3"/>
  <c r="BX137" i="3"/>
  <c r="BX138" i="3"/>
  <c r="BX139" i="3"/>
  <c r="BX140" i="3"/>
  <c r="BX141" i="3"/>
  <c r="BX142" i="3"/>
  <c r="BX143" i="3"/>
  <c r="BX144" i="3"/>
  <c r="BX145" i="3"/>
  <c r="BX146" i="3"/>
  <c r="BX147" i="3"/>
  <c r="BX148" i="3"/>
  <c r="BX149" i="3"/>
  <c r="BX150" i="3"/>
  <c r="BX151" i="3"/>
  <c r="BX152" i="3"/>
  <c r="BX153" i="3"/>
  <c r="BX154" i="3"/>
  <c r="BX155" i="3"/>
  <c r="BX156" i="3"/>
  <c r="BX157" i="3"/>
  <c r="BX158" i="3"/>
  <c r="BX159" i="3"/>
  <c r="BX160" i="3"/>
  <c r="BX161" i="3"/>
  <c r="BX162" i="3"/>
  <c r="BX163" i="3"/>
  <c r="BX164" i="3"/>
  <c r="BX165" i="3"/>
  <c r="BX166" i="3"/>
  <c r="BX167" i="3"/>
  <c r="BX168" i="3"/>
  <c r="BX169" i="3"/>
  <c r="BX170" i="3"/>
  <c r="BX171" i="3"/>
  <c r="BX172" i="3"/>
  <c r="BX14" i="3"/>
  <c r="BX15" i="3"/>
  <c r="BX16" i="3"/>
  <c r="BX17" i="3"/>
  <c r="BX18" i="3"/>
  <c r="BX19" i="3"/>
  <c r="BX20" i="3"/>
  <c r="BX21" i="3"/>
  <c r="BX22" i="3"/>
  <c r="BX13" i="3"/>
  <c r="CF47" i="2" l="1"/>
  <c r="CE48" i="2" a="1"/>
  <c r="CE48" i="2" s="1"/>
  <c r="AC13" i="3"/>
  <c r="DJ12" i="4"/>
  <c r="DJ11" i="4"/>
  <c r="DC12" i="4"/>
  <c r="DC11" i="4"/>
  <c r="CV12" i="4"/>
  <c r="CV11" i="4"/>
  <c r="CF48" i="2" l="1"/>
  <c r="CE49" i="2" a="1"/>
  <c r="CE49" i="2" s="1"/>
  <c r="AK11" i="4"/>
  <c r="CO12" i="4"/>
  <c r="CO11" i="4"/>
  <c r="CH12" i="4"/>
  <c r="CH11" i="4"/>
  <c r="CA12" i="4"/>
  <c r="CA11" i="4"/>
  <c r="BT12" i="4"/>
  <c r="BT11" i="4"/>
  <c r="BM12" i="4"/>
  <c r="BM11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G54" i="4"/>
  <c r="AG55" i="4"/>
  <c r="AG56" i="4"/>
  <c r="AG57" i="4"/>
  <c r="AG58" i="4"/>
  <c r="AG59" i="4"/>
  <c r="AG60" i="4"/>
  <c r="AG61" i="4"/>
  <c r="AG62" i="4"/>
  <c r="AG63" i="4"/>
  <c r="AG64" i="4"/>
  <c r="AG65" i="4"/>
  <c r="AG66" i="4"/>
  <c r="AG67" i="4"/>
  <c r="AG68" i="4"/>
  <c r="AG69" i="4"/>
  <c r="AG70" i="4"/>
  <c r="AG71" i="4"/>
  <c r="AG72" i="4"/>
  <c r="AG73" i="4"/>
  <c r="AG74" i="4"/>
  <c r="AG75" i="4"/>
  <c r="AG76" i="4"/>
  <c r="AG77" i="4"/>
  <c r="AG78" i="4"/>
  <c r="AG79" i="4"/>
  <c r="AG80" i="4"/>
  <c r="AG81" i="4"/>
  <c r="AG82" i="4"/>
  <c r="AG83" i="4"/>
  <c r="AG84" i="4"/>
  <c r="AG85" i="4"/>
  <c r="AG86" i="4"/>
  <c r="AG87" i="4"/>
  <c r="AG88" i="4"/>
  <c r="AG89" i="4"/>
  <c r="AG90" i="4"/>
  <c r="AG91" i="4"/>
  <c r="AG92" i="4"/>
  <c r="AG93" i="4"/>
  <c r="AG94" i="4"/>
  <c r="AG95" i="4"/>
  <c r="AG96" i="4"/>
  <c r="AG97" i="4"/>
  <c r="AG98" i="4"/>
  <c r="AG99" i="4"/>
  <c r="AG100" i="4"/>
  <c r="AG101" i="4"/>
  <c r="AG102" i="4"/>
  <c r="AG103" i="4"/>
  <c r="AG104" i="4"/>
  <c r="AG105" i="4"/>
  <c r="AG106" i="4"/>
  <c r="AG107" i="4"/>
  <c r="AG108" i="4"/>
  <c r="AG109" i="4"/>
  <c r="AG110" i="4"/>
  <c r="AG111" i="4"/>
  <c r="AG112" i="4"/>
  <c r="AG113" i="4"/>
  <c r="AG114" i="4"/>
  <c r="AG115" i="4"/>
  <c r="AG116" i="4"/>
  <c r="AG117" i="4"/>
  <c r="AG118" i="4"/>
  <c r="AG119" i="4"/>
  <c r="AG120" i="4"/>
  <c r="AG121" i="4"/>
  <c r="AG122" i="4"/>
  <c r="AG123" i="4"/>
  <c r="AG124" i="4"/>
  <c r="AG125" i="4"/>
  <c r="AG126" i="4"/>
  <c r="AG127" i="4"/>
  <c r="AG128" i="4"/>
  <c r="AG129" i="4"/>
  <c r="AG130" i="4"/>
  <c r="AG131" i="4"/>
  <c r="AG132" i="4"/>
  <c r="AG133" i="4"/>
  <c r="AG134" i="4"/>
  <c r="AG135" i="4"/>
  <c r="AG136" i="4"/>
  <c r="AG137" i="4"/>
  <c r="AG138" i="4"/>
  <c r="AG139" i="4"/>
  <c r="AG140" i="4"/>
  <c r="AG141" i="4"/>
  <c r="AG142" i="4"/>
  <c r="AG143" i="4"/>
  <c r="AG144" i="4"/>
  <c r="AG145" i="4"/>
  <c r="AG146" i="4"/>
  <c r="AG147" i="4"/>
  <c r="AG148" i="4"/>
  <c r="AG149" i="4"/>
  <c r="AG150" i="4"/>
  <c r="AG151" i="4"/>
  <c r="AG152" i="4"/>
  <c r="AG153" i="4"/>
  <c r="AG154" i="4"/>
  <c r="AG155" i="4"/>
  <c r="AG156" i="4"/>
  <c r="AG157" i="4"/>
  <c r="AG158" i="4"/>
  <c r="AG159" i="4"/>
  <c r="AG160" i="4"/>
  <c r="AG161" i="4"/>
  <c r="AG162" i="4"/>
  <c r="AG163" i="4"/>
  <c r="AG164" i="4"/>
  <c r="AG165" i="4"/>
  <c r="AG166" i="4"/>
  <c r="AG167" i="4"/>
  <c r="AG168" i="4"/>
  <c r="AG169" i="4"/>
  <c r="AG170" i="4"/>
  <c r="AG12" i="4"/>
  <c r="AG11" i="4"/>
  <c r="DG6" i="4"/>
  <c r="CZ6" i="4"/>
  <c r="CS6" i="4"/>
  <c r="CL6" i="4"/>
  <c r="CE6" i="4"/>
  <c r="BX6" i="4"/>
  <c r="BQ6" i="4"/>
  <c r="BJ6" i="4"/>
  <c r="CF49" i="2" l="1"/>
  <c r="CE50" i="2" a="1"/>
  <c r="CE50" i="2" s="1"/>
  <c r="BT13" i="3"/>
  <c r="BT14" i="3"/>
  <c r="BM15" i="3"/>
  <c r="BM16" i="3"/>
  <c r="BM17" i="3"/>
  <c r="BM18" i="3"/>
  <c r="BM19" i="3"/>
  <c r="BM20" i="3"/>
  <c r="BM21" i="3"/>
  <c r="BM22" i="3"/>
  <c r="BM23" i="3"/>
  <c r="BM24" i="3"/>
  <c r="BM25" i="3"/>
  <c r="BM26" i="3"/>
  <c r="BM27" i="3"/>
  <c r="BM28" i="3"/>
  <c r="BM29" i="3"/>
  <c r="BM30" i="3"/>
  <c r="BM31" i="3"/>
  <c r="BM32" i="3"/>
  <c r="BM33" i="3"/>
  <c r="BM34" i="3"/>
  <c r="BM35" i="3"/>
  <c r="BM36" i="3"/>
  <c r="BM37" i="3"/>
  <c r="BM38" i="3"/>
  <c r="BM39" i="3"/>
  <c r="BM40" i="3"/>
  <c r="BM41" i="3"/>
  <c r="BM42" i="3"/>
  <c r="BM43" i="3"/>
  <c r="BM44" i="3"/>
  <c r="BM45" i="3"/>
  <c r="BM46" i="3"/>
  <c r="BM47" i="3"/>
  <c r="BM48" i="3"/>
  <c r="BM49" i="3"/>
  <c r="BM50" i="3"/>
  <c r="BM51" i="3"/>
  <c r="BM52" i="3"/>
  <c r="BM53" i="3"/>
  <c r="BM54" i="3"/>
  <c r="BM55" i="3"/>
  <c r="BM56" i="3"/>
  <c r="BM57" i="3"/>
  <c r="BM58" i="3"/>
  <c r="BM59" i="3"/>
  <c r="BM60" i="3"/>
  <c r="BM61" i="3"/>
  <c r="BM62" i="3"/>
  <c r="BM63" i="3"/>
  <c r="BM64" i="3"/>
  <c r="BM65" i="3"/>
  <c r="BM66" i="3"/>
  <c r="BM67" i="3"/>
  <c r="BM68" i="3"/>
  <c r="BM69" i="3"/>
  <c r="BM70" i="3"/>
  <c r="BM71" i="3"/>
  <c r="BM72" i="3"/>
  <c r="BM73" i="3"/>
  <c r="BM74" i="3"/>
  <c r="BM75" i="3"/>
  <c r="BM76" i="3"/>
  <c r="BM77" i="3"/>
  <c r="BM78" i="3"/>
  <c r="BM79" i="3"/>
  <c r="BM80" i="3"/>
  <c r="BM81" i="3"/>
  <c r="BM82" i="3"/>
  <c r="BM83" i="3"/>
  <c r="BM84" i="3"/>
  <c r="BM85" i="3"/>
  <c r="BM86" i="3"/>
  <c r="BM87" i="3"/>
  <c r="BM88" i="3"/>
  <c r="BM89" i="3"/>
  <c r="BM90" i="3"/>
  <c r="BM91" i="3"/>
  <c r="BM92" i="3"/>
  <c r="BM93" i="3"/>
  <c r="BM94" i="3"/>
  <c r="BM95" i="3"/>
  <c r="BM96" i="3"/>
  <c r="BM97" i="3"/>
  <c r="BM98" i="3"/>
  <c r="BM99" i="3"/>
  <c r="BM100" i="3"/>
  <c r="BM101" i="3"/>
  <c r="BM102" i="3"/>
  <c r="BM103" i="3"/>
  <c r="BM104" i="3"/>
  <c r="BM105" i="3"/>
  <c r="BM106" i="3"/>
  <c r="BM107" i="3"/>
  <c r="BM108" i="3"/>
  <c r="BM109" i="3"/>
  <c r="BM110" i="3"/>
  <c r="BM111" i="3"/>
  <c r="BM112" i="3"/>
  <c r="BM113" i="3"/>
  <c r="BM114" i="3"/>
  <c r="BM115" i="3"/>
  <c r="BM116" i="3"/>
  <c r="BM117" i="3"/>
  <c r="BM118" i="3"/>
  <c r="BM119" i="3"/>
  <c r="BM120" i="3"/>
  <c r="BM121" i="3"/>
  <c r="BM122" i="3"/>
  <c r="BM123" i="3"/>
  <c r="BM124" i="3"/>
  <c r="BM125" i="3"/>
  <c r="BM126" i="3"/>
  <c r="BM127" i="3"/>
  <c r="BM128" i="3"/>
  <c r="BM129" i="3"/>
  <c r="BM130" i="3"/>
  <c r="BM131" i="3"/>
  <c r="BM132" i="3"/>
  <c r="BM133" i="3"/>
  <c r="BM134" i="3"/>
  <c r="BM135" i="3"/>
  <c r="BM136" i="3"/>
  <c r="BM137" i="3"/>
  <c r="BM138" i="3"/>
  <c r="BM139" i="3"/>
  <c r="BM140" i="3"/>
  <c r="BM141" i="3"/>
  <c r="BM142" i="3"/>
  <c r="BM143" i="3"/>
  <c r="BM144" i="3"/>
  <c r="BM145" i="3"/>
  <c r="BM146" i="3"/>
  <c r="BM147" i="3"/>
  <c r="BM148" i="3"/>
  <c r="BM149" i="3"/>
  <c r="BM150" i="3"/>
  <c r="BM151" i="3"/>
  <c r="BM152" i="3"/>
  <c r="BM153" i="3"/>
  <c r="BM154" i="3"/>
  <c r="BM155" i="3"/>
  <c r="BM156" i="3"/>
  <c r="BM157" i="3"/>
  <c r="BM158" i="3"/>
  <c r="BM159" i="3"/>
  <c r="BM160" i="3"/>
  <c r="BM161" i="3"/>
  <c r="BM162" i="3"/>
  <c r="BM163" i="3"/>
  <c r="BM164" i="3"/>
  <c r="BM165" i="3"/>
  <c r="BM166" i="3"/>
  <c r="BM167" i="3"/>
  <c r="BM168" i="3"/>
  <c r="BM169" i="3"/>
  <c r="BM170" i="3"/>
  <c r="BM171" i="3"/>
  <c r="BM172" i="3"/>
  <c r="BM14" i="3"/>
  <c r="BM13" i="3"/>
  <c r="AY11" i="3"/>
  <c r="CF50" i="2" l="1"/>
  <c r="CE51" i="2" a="1"/>
  <c r="CE51" i="2" s="1"/>
  <c r="BF169" i="2"/>
  <c r="BG169" i="2"/>
  <c r="BH169" i="2"/>
  <c r="BI169" i="2"/>
  <c r="BJ169" i="2"/>
  <c r="BL169" i="2"/>
  <c r="BM169" i="2"/>
  <c r="BN169" i="2"/>
  <c r="BO169" i="2"/>
  <c r="BP169" i="2"/>
  <c r="BQ169" i="2"/>
  <c r="BR169" i="2"/>
  <c r="BS169" i="2"/>
  <c r="BT169" i="2"/>
  <c r="BU169" i="2"/>
  <c r="BW169" i="2"/>
  <c r="BX169" i="2" s="1"/>
  <c r="CC16" i="2"/>
  <c r="CC20" i="2"/>
  <c r="CC21" i="2"/>
  <c r="CC22" i="2"/>
  <c r="CC26" i="2"/>
  <c r="CC28" i="2"/>
  <c r="CC30" i="2"/>
  <c r="CC32" i="2"/>
  <c r="CC33" i="2"/>
  <c r="CC34" i="2"/>
  <c r="CC36" i="2"/>
  <c r="CC40" i="2"/>
  <c r="CB39" i="2" s="1"/>
  <c r="CC43" i="2"/>
  <c r="CC44" i="2"/>
  <c r="CC48" i="2"/>
  <c r="CC52" i="2"/>
  <c r="CC53" i="2"/>
  <c r="CC54" i="2"/>
  <c r="CC55" i="2"/>
  <c r="CC57" i="2"/>
  <c r="CC58" i="2"/>
  <c r="CC61" i="2"/>
  <c r="CC62" i="2"/>
  <c r="CC63" i="2"/>
  <c r="CC65" i="2"/>
  <c r="CC66" i="2"/>
  <c r="CC69" i="2"/>
  <c r="CC70" i="2"/>
  <c r="CC73" i="2"/>
  <c r="CC74" i="2"/>
  <c r="CC77" i="2"/>
  <c r="CC78" i="2"/>
  <c r="CC79" i="2"/>
  <c r="CC81" i="2"/>
  <c r="CC82" i="2"/>
  <c r="CC83" i="2"/>
  <c r="CC85" i="2"/>
  <c r="CC94" i="2"/>
  <c r="CC95" i="2"/>
  <c r="CC96" i="2"/>
  <c r="CC97" i="2"/>
  <c r="CC98" i="2"/>
  <c r="CC100" i="2"/>
  <c r="CC101" i="2"/>
  <c r="CC110" i="2"/>
  <c r="CC111" i="2"/>
  <c r="CC112" i="2"/>
  <c r="CC116" i="2"/>
  <c r="CC117" i="2"/>
  <c r="CC118" i="2"/>
  <c r="CC120" i="2"/>
  <c r="CC121" i="2"/>
  <c r="CC123" i="2"/>
  <c r="CC124" i="2"/>
  <c r="CC125" i="2"/>
  <c r="CC128" i="2"/>
  <c r="CC129" i="2"/>
  <c r="CC130" i="2"/>
  <c r="CC132" i="2"/>
  <c r="CC133" i="2"/>
  <c r="CC134" i="2"/>
  <c r="CC136" i="2"/>
  <c r="CC137" i="2"/>
  <c r="CC138" i="2"/>
  <c r="CC140" i="2"/>
  <c r="CC141" i="2"/>
  <c r="CC142" i="2"/>
  <c r="CC143" i="2"/>
  <c r="CC144" i="2"/>
  <c r="CC145" i="2"/>
  <c r="CC146" i="2"/>
  <c r="CC147" i="2"/>
  <c r="CC148" i="2"/>
  <c r="CC151" i="2"/>
  <c r="CC152" i="2"/>
  <c r="CC153" i="2"/>
  <c r="BF155" i="2"/>
  <c r="BG155" i="2"/>
  <c r="BH155" i="2"/>
  <c r="BI155" i="2"/>
  <c r="BJ155" i="2"/>
  <c r="BL155" i="2"/>
  <c r="BM155" i="2"/>
  <c r="BN155" i="2"/>
  <c r="BO155" i="2"/>
  <c r="BP155" i="2"/>
  <c r="BQ155" i="2"/>
  <c r="BR155" i="2"/>
  <c r="BS155" i="2"/>
  <c r="BT155" i="2"/>
  <c r="BU155" i="2"/>
  <c r="BW155" i="2"/>
  <c r="BX155" i="2" s="1"/>
  <c r="BY155" i="2"/>
  <c r="BZ155" i="2"/>
  <c r="CC156" i="2" s="1"/>
  <c r="BF156" i="2"/>
  <c r="BG156" i="2"/>
  <c r="BH156" i="2"/>
  <c r="BI156" i="2"/>
  <c r="BJ156" i="2"/>
  <c r="BL156" i="2"/>
  <c r="BM156" i="2"/>
  <c r="BN156" i="2"/>
  <c r="BO156" i="2"/>
  <c r="BP156" i="2"/>
  <c r="BQ156" i="2"/>
  <c r="BR156" i="2"/>
  <c r="BS156" i="2"/>
  <c r="BT156" i="2"/>
  <c r="BU156" i="2"/>
  <c r="BW156" i="2"/>
  <c r="BX156" i="2" s="1"/>
  <c r="BY156" i="2"/>
  <c r="BZ156" i="2"/>
  <c r="CC157" i="2" s="1"/>
  <c r="BF157" i="2"/>
  <c r="BG157" i="2"/>
  <c r="BH157" i="2"/>
  <c r="BI157" i="2"/>
  <c r="BJ157" i="2"/>
  <c r="BL157" i="2"/>
  <c r="BM157" i="2"/>
  <c r="BN157" i="2"/>
  <c r="BO157" i="2"/>
  <c r="BP157" i="2"/>
  <c r="BQ157" i="2"/>
  <c r="BR157" i="2"/>
  <c r="BS157" i="2"/>
  <c r="BT157" i="2"/>
  <c r="BU157" i="2"/>
  <c r="BW157" i="2"/>
  <c r="BX157" i="2" s="1"/>
  <c r="BY157" i="2"/>
  <c r="BZ157" i="2"/>
  <c r="BF158" i="2"/>
  <c r="BG158" i="2"/>
  <c r="BH158" i="2"/>
  <c r="BI158" i="2"/>
  <c r="BJ158" i="2"/>
  <c r="BL158" i="2"/>
  <c r="BM158" i="2"/>
  <c r="BN158" i="2"/>
  <c r="BO158" i="2"/>
  <c r="BP158" i="2"/>
  <c r="BQ158" i="2"/>
  <c r="BR158" i="2"/>
  <c r="BS158" i="2"/>
  <c r="BT158" i="2"/>
  <c r="BU158" i="2"/>
  <c r="BW158" i="2"/>
  <c r="BX158" i="2" s="1"/>
  <c r="BY158" i="2"/>
  <c r="BZ158" i="2"/>
  <c r="CC159" i="2" s="1"/>
  <c r="BF159" i="2"/>
  <c r="BG159" i="2"/>
  <c r="BH159" i="2"/>
  <c r="BI159" i="2"/>
  <c r="BJ159" i="2"/>
  <c r="BL159" i="2"/>
  <c r="BM159" i="2"/>
  <c r="BN159" i="2"/>
  <c r="BO159" i="2"/>
  <c r="BP159" i="2"/>
  <c r="BQ159" i="2"/>
  <c r="BR159" i="2"/>
  <c r="BS159" i="2"/>
  <c r="BT159" i="2"/>
  <c r="BU159" i="2"/>
  <c r="BW159" i="2"/>
  <c r="BX159" i="2" s="1"/>
  <c r="BY159" i="2"/>
  <c r="BZ159" i="2"/>
  <c r="CC160" i="2" s="1"/>
  <c r="BF160" i="2"/>
  <c r="BG160" i="2"/>
  <c r="BH160" i="2"/>
  <c r="BI160" i="2"/>
  <c r="BJ160" i="2"/>
  <c r="BL160" i="2"/>
  <c r="BM160" i="2"/>
  <c r="BN160" i="2"/>
  <c r="BO160" i="2"/>
  <c r="BP160" i="2"/>
  <c r="BQ160" i="2"/>
  <c r="BR160" i="2"/>
  <c r="BS160" i="2"/>
  <c r="BT160" i="2"/>
  <c r="BU160" i="2"/>
  <c r="BW160" i="2"/>
  <c r="BX160" i="2" s="1"/>
  <c r="BY160" i="2"/>
  <c r="BZ160" i="2"/>
  <c r="CC161" i="2" s="1"/>
  <c r="BF161" i="2"/>
  <c r="BG161" i="2"/>
  <c r="BH161" i="2"/>
  <c r="BI161" i="2"/>
  <c r="BJ161" i="2"/>
  <c r="BL161" i="2"/>
  <c r="BM161" i="2"/>
  <c r="BN161" i="2"/>
  <c r="BO161" i="2"/>
  <c r="BP161" i="2"/>
  <c r="BQ161" i="2"/>
  <c r="BR161" i="2"/>
  <c r="BS161" i="2"/>
  <c r="BT161" i="2"/>
  <c r="BU161" i="2"/>
  <c r="BW161" i="2"/>
  <c r="BX161" i="2" s="1"/>
  <c r="BY161" i="2"/>
  <c r="BZ161" i="2"/>
  <c r="CC162" i="2" s="1"/>
  <c r="BF162" i="2"/>
  <c r="BG162" i="2"/>
  <c r="BH162" i="2"/>
  <c r="BI162" i="2"/>
  <c r="BJ162" i="2"/>
  <c r="BL162" i="2"/>
  <c r="BM162" i="2"/>
  <c r="BN162" i="2"/>
  <c r="BO162" i="2"/>
  <c r="BP162" i="2"/>
  <c r="BQ162" i="2"/>
  <c r="BR162" i="2"/>
  <c r="BS162" i="2"/>
  <c r="BT162" i="2"/>
  <c r="BU162" i="2"/>
  <c r="BW162" i="2"/>
  <c r="BX162" i="2" s="1"/>
  <c r="BY162" i="2"/>
  <c r="BZ162" i="2"/>
  <c r="CC163" i="2" s="1"/>
  <c r="BF163" i="2"/>
  <c r="BG163" i="2"/>
  <c r="BH163" i="2"/>
  <c r="BI163" i="2"/>
  <c r="BJ163" i="2"/>
  <c r="BL163" i="2"/>
  <c r="BM163" i="2"/>
  <c r="BN163" i="2"/>
  <c r="BO163" i="2"/>
  <c r="BP163" i="2"/>
  <c r="BQ163" i="2"/>
  <c r="BR163" i="2"/>
  <c r="BS163" i="2"/>
  <c r="BT163" i="2"/>
  <c r="BU163" i="2"/>
  <c r="BW163" i="2"/>
  <c r="BX163" i="2" s="1"/>
  <c r="BY163" i="2"/>
  <c r="CC164" i="2"/>
  <c r="BF164" i="2"/>
  <c r="BG164" i="2"/>
  <c r="BH164" i="2"/>
  <c r="BI164" i="2"/>
  <c r="BJ164" i="2"/>
  <c r="BL164" i="2"/>
  <c r="BM164" i="2"/>
  <c r="BN164" i="2"/>
  <c r="BO164" i="2"/>
  <c r="BP164" i="2"/>
  <c r="BQ164" i="2"/>
  <c r="BR164" i="2"/>
  <c r="BS164" i="2"/>
  <c r="BT164" i="2"/>
  <c r="BU164" i="2"/>
  <c r="BW164" i="2"/>
  <c r="BX164" i="2" s="1"/>
  <c r="BY164" i="2"/>
  <c r="CC165" i="2"/>
  <c r="BF165" i="2"/>
  <c r="BG165" i="2"/>
  <c r="BH165" i="2"/>
  <c r="BI165" i="2"/>
  <c r="BJ165" i="2"/>
  <c r="BL165" i="2"/>
  <c r="BM165" i="2"/>
  <c r="BN165" i="2"/>
  <c r="BO165" i="2"/>
  <c r="BP165" i="2"/>
  <c r="BQ165" i="2"/>
  <c r="BR165" i="2"/>
  <c r="BS165" i="2"/>
  <c r="BT165" i="2"/>
  <c r="BU165" i="2"/>
  <c r="BW165" i="2"/>
  <c r="BX165" i="2" s="1"/>
  <c r="BY165" i="2"/>
  <c r="CC166" i="2"/>
  <c r="BF166" i="2"/>
  <c r="BG166" i="2"/>
  <c r="BH166" i="2"/>
  <c r="BI166" i="2"/>
  <c r="BJ166" i="2"/>
  <c r="BL166" i="2"/>
  <c r="BM166" i="2"/>
  <c r="BN166" i="2"/>
  <c r="BO166" i="2"/>
  <c r="BP166" i="2"/>
  <c r="BQ166" i="2"/>
  <c r="BR166" i="2"/>
  <c r="BS166" i="2"/>
  <c r="BT166" i="2"/>
  <c r="BU166" i="2"/>
  <c r="BW166" i="2"/>
  <c r="BX166" i="2" s="1"/>
  <c r="BY166" i="2"/>
  <c r="CC167" i="2"/>
  <c r="BF167" i="2"/>
  <c r="BG167" i="2"/>
  <c r="BH167" i="2"/>
  <c r="BI167" i="2"/>
  <c r="BJ167" i="2"/>
  <c r="BL167" i="2"/>
  <c r="BM167" i="2"/>
  <c r="BN167" i="2"/>
  <c r="BO167" i="2"/>
  <c r="BP167" i="2"/>
  <c r="BQ167" i="2"/>
  <c r="BR167" i="2"/>
  <c r="BS167" i="2"/>
  <c r="BT167" i="2"/>
  <c r="BU167" i="2"/>
  <c r="BW167" i="2"/>
  <c r="BX167" i="2" s="1"/>
  <c r="BY167" i="2"/>
  <c r="CC168" i="2"/>
  <c r="BF168" i="2"/>
  <c r="BG168" i="2"/>
  <c r="BH168" i="2"/>
  <c r="BI168" i="2"/>
  <c r="BJ168" i="2"/>
  <c r="BL168" i="2"/>
  <c r="BM168" i="2"/>
  <c r="BN168" i="2"/>
  <c r="BO168" i="2"/>
  <c r="BP168" i="2"/>
  <c r="BQ168" i="2"/>
  <c r="BR168" i="2"/>
  <c r="BS168" i="2"/>
  <c r="BT168" i="2"/>
  <c r="BU168" i="2"/>
  <c r="BW168" i="2"/>
  <c r="BX168" i="2" s="1"/>
  <c r="BY168" i="2"/>
  <c r="CC169" i="2"/>
  <c r="CC12" i="2"/>
  <c r="CC10" i="2"/>
  <c r="CC92" i="2"/>
  <c r="CC126" i="2"/>
  <c r="CC131" i="2"/>
  <c r="CC135" i="2"/>
  <c r="CF51" i="2" l="1"/>
  <c r="CE52" i="2" a="1"/>
  <c r="CE52" i="2" s="1"/>
  <c r="CC154" i="2"/>
  <c r="CC155" i="2"/>
  <c r="CC150" i="2"/>
  <c r="CC149" i="2"/>
  <c r="BK167" i="2"/>
  <c r="BK162" i="2"/>
  <c r="BK157" i="2"/>
  <c r="BK155" i="2"/>
  <c r="BK166" i="2"/>
  <c r="BK163" i="2"/>
  <c r="CC119" i="2"/>
  <c r="CB117" i="2" s="1"/>
  <c r="CC93" i="2"/>
  <c r="CC84" i="2"/>
  <c r="CC80" i="2"/>
  <c r="CC76" i="2"/>
  <c r="CC72" i="2"/>
  <c r="CC68" i="2"/>
  <c r="CC64" i="2"/>
  <c r="CC60" i="2"/>
  <c r="CC56" i="2"/>
  <c r="CC50" i="2"/>
  <c r="CC49" i="2"/>
  <c r="CC42" i="2"/>
  <c r="CC38" i="2"/>
  <c r="CC29" i="2"/>
  <c r="BK165" i="2"/>
  <c r="BK161" i="2"/>
  <c r="BK160" i="2"/>
  <c r="BK159" i="2"/>
  <c r="CC90" i="2"/>
  <c r="BK169" i="2"/>
  <c r="CC109" i="2"/>
  <c r="CC108" i="2"/>
  <c r="CC89" i="2"/>
  <c r="CC88" i="2"/>
  <c r="CC87" i="2"/>
  <c r="CC86" i="2"/>
  <c r="CC51" i="2"/>
  <c r="CC46" i="2"/>
  <c r="CC113" i="2"/>
  <c r="CC91" i="2"/>
  <c r="CC122" i="2"/>
  <c r="CC107" i="2"/>
  <c r="CC106" i="2"/>
  <c r="CC105" i="2"/>
  <c r="CC104" i="2"/>
  <c r="CC103" i="2"/>
  <c r="CC102" i="2"/>
  <c r="CC45" i="2"/>
  <c r="CC25" i="2"/>
  <c r="CA157" i="2"/>
  <c r="BY10" i="2"/>
  <c r="BK168" i="2"/>
  <c r="BK158" i="2"/>
  <c r="BK156" i="2"/>
  <c r="BK164" i="2"/>
  <c r="CA155" i="2"/>
  <c r="CA166" i="2"/>
  <c r="CA160" i="2"/>
  <c r="CC127" i="2"/>
  <c r="CA164" i="2"/>
  <c r="CA163" i="2"/>
  <c r="CA162" i="2"/>
  <c r="CA159" i="2"/>
  <c r="CA158" i="2"/>
  <c r="CA165" i="2"/>
  <c r="CA161" i="2"/>
  <c r="CA168" i="2"/>
  <c r="CA167" i="2"/>
  <c r="CA156" i="2"/>
  <c r="CC15" i="2"/>
  <c r="CB15" i="2" s="1"/>
  <c r="CC39" i="2"/>
  <c r="CC31" i="2"/>
  <c r="CC27" i="2"/>
  <c r="CC23" i="2"/>
  <c r="BZ10" i="2"/>
  <c r="CC11" i="2" s="1"/>
  <c r="CD162" i="2"/>
  <c r="CD158" i="2"/>
  <c r="CD166" i="2"/>
  <c r="CD164" i="2"/>
  <c r="CD157" i="2"/>
  <c r="CD169" i="2"/>
  <c r="AZ168" i="2"/>
  <c r="CD168" i="2"/>
  <c r="CD163" i="2"/>
  <c r="CD161" i="2"/>
  <c r="CD159" i="2"/>
  <c r="CD160" i="2"/>
  <c r="CD167" i="2"/>
  <c r="CD165" i="2"/>
  <c r="CD156" i="2"/>
  <c r="AZ165" i="2"/>
  <c r="BV168" i="2"/>
  <c r="BV163" i="2"/>
  <c r="BV161" i="2"/>
  <c r="BV159" i="2"/>
  <c r="BV167" i="2"/>
  <c r="BV165" i="2"/>
  <c r="BV156" i="2"/>
  <c r="BV169" i="2"/>
  <c r="BV162" i="2"/>
  <c r="BV160" i="2"/>
  <c r="BV158" i="2"/>
  <c r="BV155" i="2"/>
  <c r="BV166" i="2"/>
  <c r="BV164" i="2"/>
  <c r="BV157" i="2"/>
  <c r="CC71" i="2"/>
  <c r="CC158" i="2"/>
  <c r="CC47" i="2"/>
  <c r="CB46" i="2" s="1"/>
  <c r="CC18" i="2"/>
  <c r="AZ161" i="2"/>
  <c r="AZ160" i="2"/>
  <c r="AZ156" i="2"/>
  <c r="AZ159" i="2"/>
  <c r="CC75" i="2"/>
  <c r="CC67" i="2"/>
  <c r="AZ164" i="2"/>
  <c r="AZ167" i="2"/>
  <c r="CC59" i="2"/>
  <c r="AZ166" i="2"/>
  <c r="AZ163" i="2"/>
  <c r="AZ157" i="2"/>
  <c r="AZ158" i="2"/>
  <c r="AZ162" i="2"/>
  <c r="CC139" i="2"/>
  <c r="CB138" i="2" s="1"/>
  <c r="CC99" i="2"/>
  <c r="CB37" i="2" l="1"/>
  <c r="CF52" i="2"/>
  <c r="CE53" i="2" a="1"/>
  <c r="CE53" i="2" s="1"/>
  <c r="CB99" i="2"/>
  <c r="CD99" i="2" s="1"/>
  <c r="CB145" i="2"/>
  <c r="CB148" i="2"/>
  <c r="CB149" i="2"/>
  <c r="CB120" i="2"/>
  <c r="CB154" i="2"/>
  <c r="CB84" i="2"/>
  <c r="CB81" i="2"/>
  <c r="CB152" i="2"/>
  <c r="AZ152" i="2" s="1"/>
  <c r="CB88" i="2"/>
  <c r="CD88" i="2" s="1"/>
  <c r="CB136" i="2"/>
  <c r="AZ136" i="2" s="1"/>
  <c r="CB150" i="2"/>
  <c r="AZ150" i="2" s="1"/>
  <c r="CD129" i="2"/>
  <c r="CB47" i="2"/>
  <c r="CB76" i="2"/>
  <c r="AZ76" i="2" s="1"/>
  <c r="CB55" i="2"/>
  <c r="CB71" i="2"/>
  <c r="CD71" i="2" s="1"/>
  <c r="CC115" i="2"/>
  <c r="CB115" i="2" s="1"/>
  <c r="CD64" i="2"/>
  <c r="CD151" i="2"/>
  <c r="CD141" i="2"/>
  <c r="AZ141" i="2"/>
  <c r="CD142" i="2"/>
  <c r="CD90" i="2"/>
  <c r="CD139" i="2"/>
  <c r="CD144" i="2"/>
  <c r="CD122" i="2"/>
  <c r="AZ122" i="2"/>
  <c r="CD73" i="2"/>
  <c r="AZ46" i="2"/>
  <c r="CD80" i="2"/>
  <c r="CD128" i="2"/>
  <c r="CD127" i="2"/>
  <c r="CD125" i="2"/>
  <c r="CD52" i="2"/>
  <c r="CD132" i="2"/>
  <c r="CD133" i="2"/>
  <c r="CD131" i="2"/>
  <c r="CD134" i="2"/>
  <c r="CD60" i="2"/>
  <c r="CD116" i="2"/>
  <c r="CD126" i="2"/>
  <c r="CD97" i="2"/>
  <c r="CD56" i="2"/>
  <c r="CD69" i="2"/>
  <c r="CD78" i="2"/>
  <c r="CD91" i="2"/>
  <c r="CD137" i="2"/>
  <c r="CD138" i="2"/>
  <c r="CD135" i="2"/>
  <c r="CD43" i="2"/>
  <c r="CD74" i="2"/>
  <c r="CD53" i="2"/>
  <c r="CD57" i="2"/>
  <c r="CD94" i="2"/>
  <c r="CD68" i="2"/>
  <c r="CD58" i="2"/>
  <c r="CD121" i="2"/>
  <c r="CD61" i="2"/>
  <c r="CD95" i="2"/>
  <c r="CD72" i="2"/>
  <c r="CD93" i="2"/>
  <c r="CD67" i="2"/>
  <c r="CD62" i="2"/>
  <c r="CD96" i="2"/>
  <c r="CD65" i="2"/>
  <c r="CD66" i="2"/>
  <c r="CD98" i="2"/>
  <c r="CD49" i="2"/>
  <c r="AZ78" i="2"/>
  <c r="CD92" i="2"/>
  <c r="CC114" i="2"/>
  <c r="CB105" i="2" s="1"/>
  <c r="CD75" i="2"/>
  <c r="AZ80" i="2"/>
  <c r="AZ53" i="2"/>
  <c r="CD87" i="2"/>
  <c r="CD86" i="2"/>
  <c r="CD89" i="2"/>
  <c r="CD63" i="2"/>
  <c r="CC41" i="2"/>
  <c r="CD50" i="2"/>
  <c r="CD44" i="2"/>
  <c r="CD85" i="2"/>
  <c r="CC19" i="2"/>
  <c r="CC35" i="2"/>
  <c r="CC37" i="2"/>
  <c r="CB36" i="2" s="1"/>
  <c r="AZ69" i="2"/>
  <c r="AZ128" i="2"/>
  <c r="AZ60" i="2"/>
  <c r="AZ125" i="2"/>
  <c r="AZ129" i="2"/>
  <c r="AZ90" i="2"/>
  <c r="AZ73" i="2"/>
  <c r="AZ139" i="2"/>
  <c r="AZ64" i="2"/>
  <c r="CB40" i="2" l="1"/>
  <c r="CD40" i="2" s="1"/>
  <c r="CF53" i="2"/>
  <c r="CE54" i="2" a="1"/>
  <c r="CE54" i="2" s="1"/>
  <c r="CB102" i="2"/>
  <c r="CD102" i="2" s="1"/>
  <c r="CD105" i="2"/>
  <c r="CD136" i="2"/>
  <c r="CD150" i="2"/>
  <c r="CB41" i="2"/>
  <c r="CD41" i="2" s="1"/>
  <c r="AZ127" i="2"/>
  <c r="AZ56" i="2"/>
  <c r="AZ135" i="2"/>
  <c r="AZ133" i="2"/>
  <c r="CD39" i="2"/>
  <c r="AZ120" i="2"/>
  <c r="CD120" i="2"/>
  <c r="AZ36" i="2"/>
  <c r="CD38" i="2"/>
  <c r="CD46" i="2"/>
  <c r="AZ131" i="2"/>
  <c r="AZ116" i="2"/>
  <c r="AZ142" i="2"/>
  <c r="AZ52" i="2"/>
  <c r="AZ91" i="2"/>
  <c r="CD76" i="2"/>
  <c r="AZ151" i="2"/>
  <c r="AZ126" i="2"/>
  <c r="CD152" i="2"/>
  <c r="AZ97" i="2"/>
  <c r="AZ144" i="2"/>
  <c r="CD154" i="2"/>
  <c r="AZ154" i="2"/>
  <c r="CD153" i="2"/>
  <c r="AZ153" i="2"/>
  <c r="CD140" i="2"/>
  <c r="AZ140" i="2"/>
  <c r="CD130" i="2"/>
  <c r="AZ130" i="2"/>
  <c r="AZ132" i="2"/>
  <c r="AZ137" i="2"/>
  <c r="AZ134" i="2"/>
  <c r="CD104" i="2"/>
  <c r="CD101" i="2"/>
  <c r="CD55" i="2"/>
  <c r="CD124" i="2"/>
  <c r="AZ124" i="2"/>
  <c r="CD146" i="2"/>
  <c r="AZ146" i="2"/>
  <c r="CD123" i="2"/>
  <c r="AZ123" i="2"/>
  <c r="CD106" i="2"/>
  <c r="AZ103" i="2"/>
  <c r="CD143" i="2"/>
  <c r="AZ143" i="2"/>
  <c r="CD108" i="2"/>
  <c r="AZ138" i="2"/>
  <c r="CD147" i="2"/>
  <c r="AZ147" i="2"/>
  <c r="CD145" i="2"/>
  <c r="AZ145" i="2"/>
  <c r="CD47" i="2"/>
  <c r="AZ43" i="2"/>
  <c r="CD31" i="2"/>
  <c r="CD25" i="2"/>
  <c r="CD37" i="2"/>
  <c r="CD27" i="2"/>
  <c r="CD148" i="2"/>
  <c r="AZ148" i="2"/>
  <c r="CD149" i="2"/>
  <c r="AZ149" i="2"/>
  <c r="AZ72" i="2"/>
  <c r="AZ65" i="2"/>
  <c r="AZ93" i="2"/>
  <c r="AZ57" i="2"/>
  <c r="AZ85" i="2"/>
  <c r="AZ99" i="2"/>
  <c r="AZ67" i="2"/>
  <c r="AZ121" i="2"/>
  <c r="AZ39" i="2"/>
  <c r="AZ92" i="2"/>
  <c r="AZ49" i="2"/>
  <c r="AZ96" i="2"/>
  <c r="AZ94" i="2"/>
  <c r="AZ61" i="2"/>
  <c r="AZ98" i="2"/>
  <c r="AZ63" i="2"/>
  <c r="AZ75" i="2"/>
  <c r="AZ86" i="2"/>
  <c r="AZ71" i="2"/>
  <c r="AZ68" i="2"/>
  <c r="AZ95" i="2"/>
  <c r="AZ66" i="2"/>
  <c r="AZ62" i="2"/>
  <c r="AZ58" i="2"/>
  <c r="CD112" i="2"/>
  <c r="AZ112" i="2"/>
  <c r="CD36" i="2"/>
  <c r="CD35" i="2"/>
  <c r="CD42" i="2"/>
  <c r="AZ42" i="2"/>
  <c r="CD119" i="2"/>
  <c r="AZ119" i="2"/>
  <c r="CD84" i="2"/>
  <c r="AZ84" i="2"/>
  <c r="AZ74" i="2"/>
  <c r="CD34" i="2"/>
  <c r="AZ89" i="2"/>
  <c r="CD51" i="2"/>
  <c r="AZ51" i="2"/>
  <c r="CD115" i="2"/>
  <c r="AZ115" i="2"/>
  <c r="CD77" i="2"/>
  <c r="AZ77" i="2"/>
  <c r="CD117" i="2"/>
  <c r="AZ117" i="2"/>
  <c r="CD82" i="2"/>
  <c r="AZ82" i="2"/>
  <c r="CD54" i="2"/>
  <c r="AZ54" i="2"/>
  <c r="CD30" i="2"/>
  <c r="AZ26" i="2"/>
  <c r="CD81" i="2"/>
  <c r="AZ81" i="2"/>
  <c r="CD70" i="2"/>
  <c r="AZ70" i="2"/>
  <c r="CD118" i="2"/>
  <c r="AZ118" i="2"/>
  <c r="CD48" i="2"/>
  <c r="AZ48" i="2"/>
  <c r="CD83" i="2"/>
  <c r="AZ83" i="2"/>
  <c r="CD59" i="2"/>
  <c r="AZ59" i="2"/>
  <c r="CD79" i="2"/>
  <c r="AZ79" i="2"/>
  <c r="AZ87" i="2"/>
  <c r="AZ88" i="2"/>
  <c r="AZ35" i="2"/>
  <c r="AZ50" i="2"/>
  <c r="AZ44" i="2"/>
  <c r="AZ105" i="2"/>
  <c r="AZ38" i="2"/>
  <c r="CD45" i="2"/>
  <c r="AZ45" i="2"/>
  <c r="AZ106" i="2"/>
  <c r="CD107" i="2"/>
  <c r="AZ107" i="2"/>
  <c r="AZ40" i="2" l="1"/>
  <c r="CF54" i="2"/>
  <c r="CE55" i="2" a="1"/>
  <c r="CE55" i="2" s="1"/>
  <c r="CD103" i="2"/>
  <c r="AZ55" i="2"/>
  <c r="AZ31" i="2"/>
  <c r="AZ27" i="2"/>
  <c r="AZ25" i="2"/>
  <c r="AZ101" i="2"/>
  <c r="AZ102" i="2"/>
  <c r="AZ104" i="2"/>
  <c r="AZ108" i="2"/>
  <c r="AZ47" i="2"/>
  <c r="AZ37" i="2"/>
  <c r="CD26" i="2"/>
  <c r="AZ30" i="2"/>
  <c r="AZ41" i="2"/>
  <c r="AZ34" i="2"/>
  <c r="CD33" i="2"/>
  <c r="AZ33" i="2"/>
  <c r="CD28" i="2"/>
  <c r="AZ28" i="2"/>
  <c r="AZ32" i="2"/>
  <c r="CD32" i="2"/>
  <c r="CD100" i="2"/>
  <c r="AZ100" i="2"/>
  <c r="CD110" i="2"/>
  <c r="AZ110" i="2"/>
  <c r="CD29" i="2"/>
  <c r="AZ29" i="2"/>
  <c r="CD113" i="2"/>
  <c r="AZ113" i="2"/>
  <c r="CD114" i="2"/>
  <c r="AZ114" i="2"/>
  <c r="CD111" i="2"/>
  <c r="AZ111" i="2"/>
  <c r="CD109" i="2"/>
  <c r="AZ109" i="2"/>
  <c r="D3" i="11"/>
  <c r="C2" i="15"/>
  <c r="F183" i="13"/>
  <c r="G183" i="13"/>
  <c r="N7" i="13"/>
  <c r="D183" i="13"/>
  <c r="CF55" i="2" l="1"/>
  <c r="CE56" i="2" a="1"/>
  <c r="CE56" i="2" s="1"/>
  <c r="E183" i="13"/>
  <c r="M7" i="13"/>
  <c r="J7" i="13" s="1"/>
  <c r="K7" i="13" s="1"/>
  <c r="H183" i="13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2" i="4"/>
  <c r="Y11" i="4"/>
  <c r="CF56" i="2" l="1"/>
  <c r="CE57" i="2" a="1"/>
  <c r="CE57" i="2" s="1"/>
  <c r="V11" i="2"/>
  <c r="V12" i="2"/>
  <c r="AH13" i="4" s="1"/>
  <c r="V13" i="2"/>
  <c r="AH14" i="4" s="1"/>
  <c r="V14" i="2"/>
  <c r="AH15" i="4" s="1"/>
  <c r="V15" i="2"/>
  <c r="AH16" i="4" s="1"/>
  <c r="V16" i="2"/>
  <c r="AH17" i="4" s="1"/>
  <c r="V17" i="2"/>
  <c r="AH18" i="4" s="1"/>
  <c r="V18" i="2"/>
  <c r="AH19" i="4" s="1"/>
  <c r="V19" i="2"/>
  <c r="AH20" i="4" s="1"/>
  <c r="V20" i="2"/>
  <c r="AH21" i="4" s="1"/>
  <c r="V21" i="2"/>
  <c r="AH22" i="4" s="1"/>
  <c r="V22" i="2"/>
  <c r="AH23" i="4" s="1"/>
  <c r="V23" i="2"/>
  <c r="AH24" i="4" s="1"/>
  <c r="V24" i="2"/>
  <c r="AH25" i="4" s="1"/>
  <c r="V25" i="2"/>
  <c r="AH26" i="4" s="1"/>
  <c r="V26" i="2"/>
  <c r="AH27" i="4" s="1"/>
  <c r="V27" i="2"/>
  <c r="AH28" i="4" s="1"/>
  <c r="V28" i="2"/>
  <c r="AH29" i="4" s="1"/>
  <c r="V29" i="2"/>
  <c r="AH30" i="4" s="1"/>
  <c r="V30" i="2"/>
  <c r="AH31" i="4" s="1"/>
  <c r="V31" i="2"/>
  <c r="AH32" i="4" s="1"/>
  <c r="V32" i="2"/>
  <c r="AH33" i="4" s="1"/>
  <c r="V33" i="2"/>
  <c r="AH34" i="4" s="1"/>
  <c r="V34" i="2"/>
  <c r="AH35" i="4" s="1"/>
  <c r="V35" i="2"/>
  <c r="AH36" i="4" s="1"/>
  <c r="V36" i="2"/>
  <c r="AH37" i="4" s="1"/>
  <c r="V37" i="2"/>
  <c r="AH38" i="4" s="1"/>
  <c r="V38" i="2"/>
  <c r="AH39" i="4" s="1"/>
  <c r="V39" i="2"/>
  <c r="AH40" i="4" s="1"/>
  <c r="V40" i="2"/>
  <c r="AH41" i="4" s="1"/>
  <c r="V41" i="2"/>
  <c r="AH42" i="4" s="1"/>
  <c r="V42" i="2"/>
  <c r="AH43" i="4" s="1"/>
  <c r="V43" i="2"/>
  <c r="AH44" i="4" s="1"/>
  <c r="V44" i="2"/>
  <c r="AH45" i="4" s="1"/>
  <c r="V45" i="2"/>
  <c r="AH46" i="4" s="1"/>
  <c r="V46" i="2"/>
  <c r="AH47" i="4" s="1"/>
  <c r="V47" i="2"/>
  <c r="AH48" i="4" s="1"/>
  <c r="V48" i="2"/>
  <c r="AH49" i="4" s="1"/>
  <c r="V49" i="2"/>
  <c r="AH50" i="4" s="1"/>
  <c r="V50" i="2"/>
  <c r="AH51" i="4" s="1"/>
  <c r="V51" i="2"/>
  <c r="AH52" i="4" s="1"/>
  <c r="V52" i="2"/>
  <c r="AH53" i="4" s="1"/>
  <c r="V53" i="2"/>
  <c r="AH54" i="4" s="1"/>
  <c r="V54" i="2"/>
  <c r="AH55" i="4" s="1"/>
  <c r="V55" i="2"/>
  <c r="AH56" i="4" s="1"/>
  <c r="V56" i="2"/>
  <c r="AH57" i="4" s="1"/>
  <c r="V57" i="2"/>
  <c r="AH58" i="4" s="1"/>
  <c r="V58" i="2"/>
  <c r="AH59" i="4" s="1"/>
  <c r="V59" i="2"/>
  <c r="AH60" i="4" s="1"/>
  <c r="V60" i="2"/>
  <c r="AH61" i="4" s="1"/>
  <c r="V61" i="2"/>
  <c r="AH62" i="4" s="1"/>
  <c r="V62" i="2"/>
  <c r="AH63" i="4" s="1"/>
  <c r="V63" i="2"/>
  <c r="AH64" i="4" s="1"/>
  <c r="V64" i="2"/>
  <c r="AH65" i="4" s="1"/>
  <c r="V65" i="2"/>
  <c r="AH66" i="4" s="1"/>
  <c r="V66" i="2"/>
  <c r="AH67" i="4" s="1"/>
  <c r="V67" i="2"/>
  <c r="AH68" i="4" s="1"/>
  <c r="V68" i="2"/>
  <c r="AH69" i="4" s="1"/>
  <c r="V69" i="2"/>
  <c r="AH70" i="4" s="1"/>
  <c r="V70" i="2"/>
  <c r="AH71" i="4" s="1"/>
  <c r="V71" i="2"/>
  <c r="AH72" i="4" s="1"/>
  <c r="V72" i="2"/>
  <c r="AH73" i="4" s="1"/>
  <c r="V73" i="2"/>
  <c r="AH74" i="4" s="1"/>
  <c r="V74" i="2"/>
  <c r="AH75" i="4" s="1"/>
  <c r="V75" i="2"/>
  <c r="AH76" i="4" s="1"/>
  <c r="V76" i="2"/>
  <c r="AH77" i="4" s="1"/>
  <c r="V77" i="2"/>
  <c r="AH78" i="4" s="1"/>
  <c r="V78" i="2"/>
  <c r="AH79" i="4" s="1"/>
  <c r="V79" i="2"/>
  <c r="AH80" i="4" s="1"/>
  <c r="V80" i="2"/>
  <c r="AH81" i="4" s="1"/>
  <c r="V81" i="2"/>
  <c r="AH82" i="4" s="1"/>
  <c r="V82" i="2"/>
  <c r="AH83" i="4" s="1"/>
  <c r="V83" i="2"/>
  <c r="AH84" i="4" s="1"/>
  <c r="V84" i="2"/>
  <c r="AH85" i="4" s="1"/>
  <c r="V85" i="2"/>
  <c r="AH86" i="4" s="1"/>
  <c r="V86" i="2"/>
  <c r="AH87" i="4" s="1"/>
  <c r="V87" i="2"/>
  <c r="AH88" i="4" s="1"/>
  <c r="V88" i="2"/>
  <c r="AH89" i="4" s="1"/>
  <c r="V89" i="2"/>
  <c r="AH90" i="4" s="1"/>
  <c r="V90" i="2"/>
  <c r="AH91" i="4" s="1"/>
  <c r="V91" i="2"/>
  <c r="AH92" i="4" s="1"/>
  <c r="V92" i="2"/>
  <c r="AH93" i="4" s="1"/>
  <c r="V93" i="2"/>
  <c r="AH94" i="4" s="1"/>
  <c r="V94" i="2"/>
  <c r="AH95" i="4" s="1"/>
  <c r="V95" i="2"/>
  <c r="AH96" i="4" s="1"/>
  <c r="V96" i="2"/>
  <c r="AH97" i="4" s="1"/>
  <c r="V97" i="2"/>
  <c r="AH98" i="4" s="1"/>
  <c r="V98" i="2"/>
  <c r="AH99" i="4" s="1"/>
  <c r="V99" i="2"/>
  <c r="AH100" i="4" s="1"/>
  <c r="V100" i="2"/>
  <c r="AH101" i="4" s="1"/>
  <c r="V101" i="2"/>
  <c r="AH102" i="4" s="1"/>
  <c r="V102" i="2"/>
  <c r="AH103" i="4" s="1"/>
  <c r="V103" i="2"/>
  <c r="AH104" i="4" s="1"/>
  <c r="V104" i="2"/>
  <c r="AH105" i="4" s="1"/>
  <c r="V105" i="2"/>
  <c r="AH106" i="4" s="1"/>
  <c r="V106" i="2"/>
  <c r="AH107" i="4" s="1"/>
  <c r="V107" i="2"/>
  <c r="AH108" i="4" s="1"/>
  <c r="V108" i="2"/>
  <c r="AH109" i="4" s="1"/>
  <c r="V109" i="2"/>
  <c r="AH110" i="4" s="1"/>
  <c r="V110" i="2"/>
  <c r="AH111" i="4" s="1"/>
  <c r="V111" i="2"/>
  <c r="AH112" i="4" s="1"/>
  <c r="V112" i="2"/>
  <c r="AH113" i="4" s="1"/>
  <c r="V113" i="2"/>
  <c r="AH114" i="4" s="1"/>
  <c r="V114" i="2"/>
  <c r="AH115" i="4" s="1"/>
  <c r="V115" i="2"/>
  <c r="AH116" i="4" s="1"/>
  <c r="V116" i="2"/>
  <c r="AH117" i="4" s="1"/>
  <c r="V117" i="2"/>
  <c r="AH118" i="4" s="1"/>
  <c r="V118" i="2"/>
  <c r="AH119" i="4" s="1"/>
  <c r="V119" i="2"/>
  <c r="AH120" i="4" s="1"/>
  <c r="V120" i="2"/>
  <c r="AH121" i="4" s="1"/>
  <c r="V121" i="2"/>
  <c r="AH122" i="4" s="1"/>
  <c r="V122" i="2"/>
  <c r="AH123" i="4" s="1"/>
  <c r="V123" i="2"/>
  <c r="AH124" i="4" s="1"/>
  <c r="V124" i="2"/>
  <c r="AH125" i="4" s="1"/>
  <c r="V125" i="2"/>
  <c r="AH126" i="4" s="1"/>
  <c r="V126" i="2"/>
  <c r="AH127" i="4" s="1"/>
  <c r="V127" i="2"/>
  <c r="AH128" i="4" s="1"/>
  <c r="V128" i="2"/>
  <c r="AH129" i="4" s="1"/>
  <c r="V129" i="2"/>
  <c r="AH130" i="4" s="1"/>
  <c r="V130" i="2"/>
  <c r="AH131" i="4" s="1"/>
  <c r="V131" i="2"/>
  <c r="AH132" i="4" s="1"/>
  <c r="V132" i="2"/>
  <c r="AH133" i="4" s="1"/>
  <c r="V133" i="2"/>
  <c r="AH134" i="4" s="1"/>
  <c r="V134" i="2"/>
  <c r="AH135" i="4" s="1"/>
  <c r="V135" i="2"/>
  <c r="AH136" i="4" s="1"/>
  <c r="V136" i="2"/>
  <c r="AH137" i="4" s="1"/>
  <c r="V137" i="2"/>
  <c r="AH138" i="4" s="1"/>
  <c r="V138" i="2"/>
  <c r="AH139" i="4" s="1"/>
  <c r="V139" i="2"/>
  <c r="AH140" i="4" s="1"/>
  <c r="V140" i="2"/>
  <c r="AH141" i="4" s="1"/>
  <c r="V141" i="2"/>
  <c r="AH142" i="4" s="1"/>
  <c r="V142" i="2"/>
  <c r="AH143" i="4" s="1"/>
  <c r="V143" i="2"/>
  <c r="AH144" i="4" s="1"/>
  <c r="V144" i="2"/>
  <c r="AH145" i="4" s="1"/>
  <c r="V145" i="2"/>
  <c r="AH146" i="4" s="1"/>
  <c r="V146" i="2"/>
  <c r="AH147" i="4" s="1"/>
  <c r="V147" i="2"/>
  <c r="AH148" i="4" s="1"/>
  <c r="V148" i="2"/>
  <c r="AH149" i="4" s="1"/>
  <c r="V149" i="2"/>
  <c r="AH150" i="4" s="1"/>
  <c r="V150" i="2"/>
  <c r="AH151" i="4" s="1"/>
  <c r="V151" i="2"/>
  <c r="AH152" i="4" s="1"/>
  <c r="V152" i="2"/>
  <c r="AH153" i="4" s="1"/>
  <c r="AH154" i="4"/>
  <c r="V154" i="2"/>
  <c r="AH155" i="4" s="1"/>
  <c r="V155" i="2"/>
  <c r="AH156" i="4" s="1"/>
  <c r="V156" i="2"/>
  <c r="AH157" i="4" s="1"/>
  <c r="V157" i="2"/>
  <c r="AH158" i="4" s="1"/>
  <c r="V158" i="2"/>
  <c r="AH159" i="4" s="1"/>
  <c r="V159" i="2"/>
  <c r="AH160" i="4" s="1"/>
  <c r="V160" i="2"/>
  <c r="AH161" i="4" s="1"/>
  <c r="V161" i="2"/>
  <c r="AH162" i="4" s="1"/>
  <c r="V162" i="2"/>
  <c r="AH163" i="4" s="1"/>
  <c r="V163" i="2"/>
  <c r="AH164" i="4" s="1"/>
  <c r="V164" i="2"/>
  <c r="AH165" i="4" s="1"/>
  <c r="V165" i="2"/>
  <c r="AH166" i="4" s="1"/>
  <c r="V166" i="2"/>
  <c r="AH167" i="4" s="1"/>
  <c r="V167" i="2"/>
  <c r="AH168" i="4" s="1"/>
  <c r="V168" i="2"/>
  <c r="AH169" i="4" s="1"/>
  <c r="V169" i="2"/>
  <c r="AH170" i="4" s="1"/>
  <c r="CF57" i="2" l="1"/>
  <c r="CE58" i="2" a="1"/>
  <c r="CE58" i="2" s="1"/>
  <c r="AH12" i="4"/>
  <c r="E2" i="2"/>
  <c r="CF58" i="2" l="1"/>
  <c r="CE59" i="2" a="1"/>
  <c r="CE59" i="2" s="1"/>
  <c r="AG12" i="2"/>
  <c r="AI13" i="4" s="1"/>
  <c r="AG13" i="2"/>
  <c r="AI14" i="4" s="1"/>
  <c r="AG14" i="2"/>
  <c r="AI15" i="4" s="1"/>
  <c r="AG15" i="2"/>
  <c r="AI16" i="4" s="1"/>
  <c r="AG16" i="2"/>
  <c r="AI17" i="4" s="1"/>
  <c r="AG17" i="2"/>
  <c r="AI18" i="4" s="1"/>
  <c r="AG18" i="2"/>
  <c r="AI19" i="4" s="1"/>
  <c r="AG19" i="2"/>
  <c r="AI20" i="4" s="1"/>
  <c r="AG20" i="2"/>
  <c r="AI21" i="4" s="1"/>
  <c r="AG21" i="2"/>
  <c r="AI22" i="4" s="1"/>
  <c r="AG22" i="2"/>
  <c r="AI23" i="4" s="1"/>
  <c r="AG23" i="2"/>
  <c r="AI24" i="4" s="1"/>
  <c r="AG24" i="2"/>
  <c r="AI25" i="4" s="1"/>
  <c r="AG25" i="2"/>
  <c r="AI26" i="4" s="1"/>
  <c r="AG26" i="2"/>
  <c r="AI27" i="4" s="1"/>
  <c r="AG27" i="2"/>
  <c r="AI28" i="4" s="1"/>
  <c r="AG28" i="2"/>
  <c r="AI29" i="4" s="1"/>
  <c r="AG29" i="2"/>
  <c r="AI30" i="4" s="1"/>
  <c r="AG30" i="2"/>
  <c r="AI31" i="4" s="1"/>
  <c r="AG31" i="2"/>
  <c r="AI32" i="4" s="1"/>
  <c r="AG32" i="2"/>
  <c r="AI33" i="4" s="1"/>
  <c r="AG33" i="2"/>
  <c r="AI34" i="4" s="1"/>
  <c r="AG34" i="2"/>
  <c r="AI35" i="4" s="1"/>
  <c r="AG35" i="2"/>
  <c r="AI36" i="4" s="1"/>
  <c r="AG36" i="2"/>
  <c r="AI37" i="4" s="1"/>
  <c r="AG37" i="2"/>
  <c r="AI38" i="4" s="1"/>
  <c r="AG38" i="2"/>
  <c r="AI39" i="4" s="1"/>
  <c r="AG39" i="2"/>
  <c r="AI40" i="4" s="1"/>
  <c r="AG40" i="2"/>
  <c r="AI41" i="4" s="1"/>
  <c r="AG41" i="2"/>
  <c r="AI42" i="4" s="1"/>
  <c r="AG42" i="2"/>
  <c r="AI43" i="4" s="1"/>
  <c r="AG43" i="2"/>
  <c r="AI44" i="4" s="1"/>
  <c r="AG44" i="2"/>
  <c r="AI45" i="4" s="1"/>
  <c r="AG45" i="2"/>
  <c r="AI46" i="4" s="1"/>
  <c r="AG46" i="2"/>
  <c r="AI47" i="4" s="1"/>
  <c r="AG47" i="2"/>
  <c r="AI48" i="4" s="1"/>
  <c r="AG48" i="2"/>
  <c r="AI49" i="4" s="1"/>
  <c r="AG49" i="2"/>
  <c r="AI50" i="4" s="1"/>
  <c r="AG50" i="2"/>
  <c r="AI51" i="4" s="1"/>
  <c r="AG51" i="2"/>
  <c r="AI52" i="4" s="1"/>
  <c r="AG52" i="2"/>
  <c r="AI53" i="4" s="1"/>
  <c r="AG53" i="2"/>
  <c r="AI54" i="4" s="1"/>
  <c r="AG54" i="2"/>
  <c r="AI55" i="4" s="1"/>
  <c r="AG55" i="2"/>
  <c r="AI56" i="4" s="1"/>
  <c r="AG56" i="2"/>
  <c r="AI57" i="4" s="1"/>
  <c r="AG57" i="2"/>
  <c r="AI58" i="4" s="1"/>
  <c r="AG58" i="2"/>
  <c r="AI59" i="4" s="1"/>
  <c r="AG59" i="2"/>
  <c r="AI60" i="4" s="1"/>
  <c r="AG60" i="2"/>
  <c r="AI61" i="4" s="1"/>
  <c r="AG61" i="2"/>
  <c r="AI62" i="4" s="1"/>
  <c r="AG62" i="2"/>
  <c r="AI63" i="4" s="1"/>
  <c r="AG63" i="2"/>
  <c r="AI64" i="4" s="1"/>
  <c r="AG64" i="2"/>
  <c r="AI65" i="4" s="1"/>
  <c r="AG65" i="2"/>
  <c r="AI66" i="4" s="1"/>
  <c r="AG66" i="2"/>
  <c r="AI67" i="4" s="1"/>
  <c r="AG67" i="2"/>
  <c r="AI68" i="4" s="1"/>
  <c r="AG68" i="2"/>
  <c r="AI69" i="4" s="1"/>
  <c r="AG69" i="2"/>
  <c r="AI70" i="4" s="1"/>
  <c r="AG70" i="2"/>
  <c r="AI71" i="4" s="1"/>
  <c r="AG71" i="2"/>
  <c r="AI72" i="4" s="1"/>
  <c r="AG72" i="2"/>
  <c r="AI73" i="4" s="1"/>
  <c r="AG73" i="2"/>
  <c r="AI74" i="4" s="1"/>
  <c r="AG74" i="2"/>
  <c r="AI75" i="4" s="1"/>
  <c r="AG75" i="2"/>
  <c r="AI76" i="4" s="1"/>
  <c r="AG76" i="2"/>
  <c r="AI77" i="4" s="1"/>
  <c r="AG77" i="2"/>
  <c r="AI78" i="4" s="1"/>
  <c r="AG78" i="2"/>
  <c r="AI79" i="4" s="1"/>
  <c r="AG79" i="2"/>
  <c r="AI80" i="4" s="1"/>
  <c r="AG80" i="2"/>
  <c r="AI81" i="4" s="1"/>
  <c r="AG81" i="2"/>
  <c r="AI82" i="4" s="1"/>
  <c r="AG82" i="2"/>
  <c r="AI83" i="4" s="1"/>
  <c r="AG83" i="2"/>
  <c r="AI84" i="4" s="1"/>
  <c r="AG84" i="2"/>
  <c r="AI85" i="4" s="1"/>
  <c r="AG85" i="2"/>
  <c r="AI86" i="4" s="1"/>
  <c r="AG86" i="2"/>
  <c r="AI87" i="4" s="1"/>
  <c r="AG87" i="2"/>
  <c r="AI88" i="4" s="1"/>
  <c r="AG88" i="2"/>
  <c r="AI89" i="4" s="1"/>
  <c r="AG89" i="2"/>
  <c r="AI90" i="4" s="1"/>
  <c r="AG90" i="2"/>
  <c r="AI91" i="4" s="1"/>
  <c r="AG91" i="2"/>
  <c r="AI92" i="4" s="1"/>
  <c r="AG92" i="2"/>
  <c r="AI93" i="4" s="1"/>
  <c r="AG93" i="2"/>
  <c r="AI94" i="4" s="1"/>
  <c r="AG94" i="2"/>
  <c r="AI95" i="4" s="1"/>
  <c r="AG95" i="2"/>
  <c r="AI96" i="4" s="1"/>
  <c r="AG96" i="2"/>
  <c r="AI97" i="4" s="1"/>
  <c r="AG97" i="2"/>
  <c r="AI98" i="4" s="1"/>
  <c r="AG98" i="2"/>
  <c r="AI99" i="4" s="1"/>
  <c r="AG99" i="2"/>
  <c r="AI100" i="4" s="1"/>
  <c r="AG100" i="2"/>
  <c r="AI101" i="4" s="1"/>
  <c r="AG101" i="2"/>
  <c r="AI102" i="4" s="1"/>
  <c r="AG102" i="2"/>
  <c r="AI103" i="4" s="1"/>
  <c r="AG103" i="2"/>
  <c r="AI104" i="4" s="1"/>
  <c r="AG104" i="2"/>
  <c r="AI105" i="4" s="1"/>
  <c r="AG105" i="2"/>
  <c r="AI106" i="4" s="1"/>
  <c r="AG106" i="2"/>
  <c r="AI107" i="4" s="1"/>
  <c r="AG107" i="2"/>
  <c r="AI108" i="4" s="1"/>
  <c r="AG108" i="2"/>
  <c r="AI109" i="4" s="1"/>
  <c r="AG109" i="2"/>
  <c r="AI110" i="4" s="1"/>
  <c r="AG110" i="2"/>
  <c r="AI111" i="4" s="1"/>
  <c r="AG111" i="2"/>
  <c r="AI112" i="4" s="1"/>
  <c r="AG112" i="2"/>
  <c r="AI113" i="4" s="1"/>
  <c r="AG113" i="2"/>
  <c r="AI114" i="4" s="1"/>
  <c r="AG114" i="2"/>
  <c r="AI115" i="4" s="1"/>
  <c r="AG115" i="2"/>
  <c r="AI116" i="4" s="1"/>
  <c r="AG116" i="2"/>
  <c r="AI117" i="4" s="1"/>
  <c r="AG117" i="2"/>
  <c r="AI118" i="4" s="1"/>
  <c r="AG118" i="2"/>
  <c r="AI119" i="4" s="1"/>
  <c r="AG119" i="2"/>
  <c r="AI120" i="4" s="1"/>
  <c r="AG120" i="2"/>
  <c r="AI121" i="4" s="1"/>
  <c r="AG121" i="2"/>
  <c r="AI122" i="4" s="1"/>
  <c r="AG122" i="2"/>
  <c r="AI123" i="4" s="1"/>
  <c r="AG123" i="2"/>
  <c r="AI124" i="4" s="1"/>
  <c r="AG124" i="2"/>
  <c r="AI125" i="4" s="1"/>
  <c r="AG125" i="2"/>
  <c r="AI126" i="4" s="1"/>
  <c r="AG126" i="2"/>
  <c r="AI127" i="4" s="1"/>
  <c r="AG127" i="2"/>
  <c r="AI128" i="4" s="1"/>
  <c r="AG128" i="2"/>
  <c r="AI129" i="4" s="1"/>
  <c r="AG129" i="2"/>
  <c r="AI130" i="4" s="1"/>
  <c r="AG130" i="2"/>
  <c r="AI131" i="4" s="1"/>
  <c r="AG131" i="2"/>
  <c r="AI132" i="4" s="1"/>
  <c r="AG132" i="2"/>
  <c r="AI133" i="4" s="1"/>
  <c r="AG133" i="2"/>
  <c r="AI134" i="4" s="1"/>
  <c r="AG134" i="2"/>
  <c r="AI135" i="4" s="1"/>
  <c r="AG135" i="2"/>
  <c r="AI136" i="4" s="1"/>
  <c r="AG136" i="2"/>
  <c r="AI137" i="4" s="1"/>
  <c r="AG137" i="2"/>
  <c r="AI138" i="4" s="1"/>
  <c r="AG138" i="2"/>
  <c r="AI139" i="4" s="1"/>
  <c r="AG139" i="2"/>
  <c r="AI140" i="4" s="1"/>
  <c r="AG140" i="2"/>
  <c r="AI141" i="4" s="1"/>
  <c r="AG141" i="2"/>
  <c r="AI142" i="4" s="1"/>
  <c r="AG142" i="2"/>
  <c r="AI143" i="4" s="1"/>
  <c r="AG143" i="2"/>
  <c r="AI144" i="4" s="1"/>
  <c r="AG144" i="2"/>
  <c r="AI145" i="4" s="1"/>
  <c r="AG145" i="2"/>
  <c r="AI146" i="4" s="1"/>
  <c r="AG146" i="2"/>
  <c r="AI147" i="4" s="1"/>
  <c r="AG147" i="2"/>
  <c r="AI148" i="4" s="1"/>
  <c r="AG148" i="2"/>
  <c r="AI149" i="4" s="1"/>
  <c r="AG149" i="2"/>
  <c r="AI150" i="4" s="1"/>
  <c r="AG150" i="2"/>
  <c r="AI151" i="4" s="1"/>
  <c r="AG151" i="2"/>
  <c r="AI152" i="4" s="1"/>
  <c r="AG152" i="2"/>
  <c r="AI153" i="4" s="1"/>
  <c r="AI154" i="4"/>
  <c r="AG154" i="2"/>
  <c r="AI155" i="4" s="1"/>
  <c r="AG155" i="2"/>
  <c r="AI156" i="4" s="1"/>
  <c r="AG156" i="2"/>
  <c r="AI157" i="4" s="1"/>
  <c r="AG157" i="2"/>
  <c r="AI158" i="4" s="1"/>
  <c r="AG158" i="2"/>
  <c r="AI159" i="4" s="1"/>
  <c r="AG159" i="2"/>
  <c r="AI160" i="4" s="1"/>
  <c r="AG160" i="2"/>
  <c r="AI161" i="4" s="1"/>
  <c r="AG161" i="2"/>
  <c r="AI162" i="4" s="1"/>
  <c r="AG162" i="2"/>
  <c r="AI163" i="4" s="1"/>
  <c r="AG163" i="2"/>
  <c r="AI164" i="4" s="1"/>
  <c r="AG164" i="2"/>
  <c r="AI165" i="4" s="1"/>
  <c r="AG165" i="2"/>
  <c r="AI166" i="4" s="1"/>
  <c r="AG166" i="2"/>
  <c r="AI167" i="4" s="1"/>
  <c r="AG167" i="2"/>
  <c r="AI168" i="4" s="1"/>
  <c r="AG168" i="2"/>
  <c r="AI169" i="4" s="1"/>
  <c r="AG169" i="2"/>
  <c r="AI170" i="4" s="1"/>
  <c r="BM10" i="2"/>
  <c r="BN10" i="2"/>
  <c r="BO10" i="2"/>
  <c r="BP10" i="2"/>
  <c r="BQ10" i="2"/>
  <c r="BR10" i="2"/>
  <c r="BS10" i="2"/>
  <c r="BT10" i="2"/>
  <c r="BU10" i="2"/>
  <c r="BL10" i="2"/>
  <c r="BW10" i="2"/>
  <c r="BX10" i="2" s="1"/>
  <c r="BW7" i="2"/>
  <c r="BU7" i="2"/>
  <c r="BT7" i="2"/>
  <c r="BM7" i="2"/>
  <c r="BN7" i="2"/>
  <c r="BO7" i="2"/>
  <c r="BP7" i="2"/>
  <c r="BQ7" i="2"/>
  <c r="BR7" i="2"/>
  <c r="BS7" i="2"/>
  <c r="BL7" i="2"/>
  <c r="BG10" i="2"/>
  <c r="BH10" i="2"/>
  <c r="BI10" i="2"/>
  <c r="BJ10" i="2"/>
  <c r="BH7" i="2"/>
  <c r="BI7" i="2"/>
  <c r="BJ7" i="2"/>
  <c r="BG7" i="2"/>
  <c r="BF7" i="2"/>
  <c r="BF10" i="2"/>
  <c r="CF59" i="2" l="1"/>
  <c r="CE60" i="2" a="1"/>
  <c r="CE60" i="2" s="1"/>
  <c r="BK10" i="2"/>
  <c r="V10" i="2" s="1"/>
  <c r="AH11" i="4" s="1"/>
  <c r="AG11" i="2"/>
  <c r="AI12" i="4" s="1"/>
  <c r="BV10" i="2"/>
  <c r="AG10" i="2" s="1"/>
  <c r="AI11" i="4" s="1"/>
  <c r="J13" i="3"/>
  <c r="AD13" i="3" s="1"/>
  <c r="AT172" i="3"/>
  <c r="AT171" i="3"/>
  <c r="AT170" i="3"/>
  <c r="AT169" i="3"/>
  <c r="AT168" i="3"/>
  <c r="AT167" i="3"/>
  <c r="AT166" i="3"/>
  <c r="AT165" i="3"/>
  <c r="AT164" i="3"/>
  <c r="AT163" i="3"/>
  <c r="AT162" i="3"/>
  <c r="AT161" i="3"/>
  <c r="AT160" i="3"/>
  <c r="AT159" i="3"/>
  <c r="AT158" i="3"/>
  <c r="AT157" i="3"/>
  <c r="AT156" i="3"/>
  <c r="AT155" i="3"/>
  <c r="AT154" i="3"/>
  <c r="AT153" i="3"/>
  <c r="AT152" i="3"/>
  <c r="AT151" i="3"/>
  <c r="AT150" i="3"/>
  <c r="AT149" i="3"/>
  <c r="AT148" i="3"/>
  <c r="AT147" i="3"/>
  <c r="AT146" i="3"/>
  <c r="AT145" i="3"/>
  <c r="AT144" i="3"/>
  <c r="AT143" i="3"/>
  <c r="AT142" i="3"/>
  <c r="AT141" i="3"/>
  <c r="AT140" i="3"/>
  <c r="AT139" i="3"/>
  <c r="AT138" i="3"/>
  <c r="AT137" i="3"/>
  <c r="AT136" i="3"/>
  <c r="AT135" i="3"/>
  <c r="AT134" i="3"/>
  <c r="AT133" i="3"/>
  <c r="AT132" i="3"/>
  <c r="AT131" i="3"/>
  <c r="AT130" i="3"/>
  <c r="AT129" i="3"/>
  <c r="AT128" i="3"/>
  <c r="AT127" i="3"/>
  <c r="AT126" i="3"/>
  <c r="AT125" i="3"/>
  <c r="AT124" i="3"/>
  <c r="AT123" i="3"/>
  <c r="AT122" i="3"/>
  <c r="AT121" i="3"/>
  <c r="AT120" i="3"/>
  <c r="AT119" i="3"/>
  <c r="AT118" i="3"/>
  <c r="AT117" i="3"/>
  <c r="AT116" i="3"/>
  <c r="AT115" i="3"/>
  <c r="AT114" i="3"/>
  <c r="AT113" i="3"/>
  <c r="AT112" i="3"/>
  <c r="AT111" i="3"/>
  <c r="AT110" i="3"/>
  <c r="AT109" i="3"/>
  <c r="AT108" i="3"/>
  <c r="AT107" i="3"/>
  <c r="AT106" i="3"/>
  <c r="AT105" i="3"/>
  <c r="AT104" i="3"/>
  <c r="AT103" i="3"/>
  <c r="AT102" i="3"/>
  <c r="AT101" i="3"/>
  <c r="AT100" i="3"/>
  <c r="AT99" i="3"/>
  <c r="AT98" i="3"/>
  <c r="AT97" i="3"/>
  <c r="AT96" i="3"/>
  <c r="AT95" i="3"/>
  <c r="AT94" i="3"/>
  <c r="AT93" i="3"/>
  <c r="AT92" i="3"/>
  <c r="AT91" i="3"/>
  <c r="AT90" i="3"/>
  <c r="AT89" i="3"/>
  <c r="AT88" i="3"/>
  <c r="AT87" i="3"/>
  <c r="AT86" i="3"/>
  <c r="AT85" i="3"/>
  <c r="AT84" i="3"/>
  <c r="AT83" i="3"/>
  <c r="AT82" i="3"/>
  <c r="AT81" i="3"/>
  <c r="AT80" i="3"/>
  <c r="AT79" i="3"/>
  <c r="AT78" i="3"/>
  <c r="AT77" i="3"/>
  <c r="AT76" i="3"/>
  <c r="AT75" i="3"/>
  <c r="AT74" i="3"/>
  <c r="AT73" i="3"/>
  <c r="AT72" i="3"/>
  <c r="AT71" i="3"/>
  <c r="AT70" i="3"/>
  <c r="AT69" i="3"/>
  <c r="AT68" i="3"/>
  <c r="AT67" i="3"/>
  <c r="AT66" i="3"/>
  <c r="AT65" i="3"/>
  <c r="AT64" i="3"/>
  <c r="AT63" i="3"/>
  <c r="AT62" i="3"/>
  <c r="AT61" i="3"/>
  <c r="AT60" i="3"/>
  <c r="AT59" i="3"/>
  <c r="AT58" i="3"/>
  <c r="AT57" i="3"/>
  <c r="AT56" i="3"/>
  <c r="AT55" i="3"/>
  <c r="AT54" i="3"/>
  <c r="AT53" i="3"/>
  <c r="AT52" i="3"/>
  <c r="AT51" i="3"/>
  <c r="AT50" i="3"/>
  <c r="AT49" i="3"/>
  <c r="AT48" i="3"/>
  <c r="AT47" i="3"/>
  <c r="AT46" i="3"/>
  <c r="AT45" i="3"/>
  <c r="AT44" i="3"/>
  <c r="AT43" i="3"/>
  <c r="AT42" i="3"/>
  <c r="AT41" i="3"/>
  <c r="AT40" i="3"/>
  <c r="AT39" i="3"/>
  <c r="AT38" i="3"/>
  <c r="AT37" i="3"/>
  <c r="AT36" i="3"/>
  <c r="AT35" i="3"/>
  <c r="AT34" i="3"/>
  <c r="AT33" i="3"/>
  <c r="AT32" i="3"/>
  <c r="AT31" i="3"/>
  <c r="AT30" i="3"/>
  <c r="AT29" i="3"/>
  <c r="AT28" i="3"/>
  <c r="AT27" i="3"/>
  <c r="AT26" i="3"/>
  <c r="AT25" i="3"/>
  <c r="AT24" i="3"/>
  <c r="AT23" i="3"/>
  <c r="AT22" i="3"/>
  <c r="AT21" i="3"/>
  <c r="AT20" i="3"/>
  <c r="AT19" i="3"/>
  <c r="AT18" i="3"/>
  <c r="AT17" i="3"/>
  <c r="AT16" i="3"/>
  <c r="AT15" i="3"/>
  <c r="AT14" i="3"/>
  <c r="AT13" i="3"/>
  <c r="AR13" i="3"/>
  <c r="CF60" i="2" l="1"/>
  <c r="CE61" i="2" a="1"/>
  <c r="CE61" i="2" s="1"/>
  <c r="B13" i="3"/>
  <c r="C13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AG13" i="3"/>
  <c r="CA13" i="3" s="1"/>
  <c r="Z14" i="3"/>
  <c r="T14" i="3" s="1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CF61" i="2" l="1"/>
  <c r="CE62" i="2" a="1"/>
  <c r="CE62" i="2" s="1"/>
  <c r="CK10" i="3"/>
  <c r="CK12" i="3"/>
  <c r="CL12" i="3"/>
  <c r="CC169" i="3"/>
  <c r="CC165" i="3"/>
  <c r="CC161" i="3"/>
  <c r="CC157" i="3"/>
  <c r="CC153" i="3"/>
  <c r="CC149" i="3"/>
  <c r="CC145" i="3"/>
  <c r="CC141" i="3"/>
  <c r="CC137" i="3"/>
  <c r="CC133" i="3"/>
  <c r="CC129" i="3"/>
  <c r="CC125" i="3"/>
  <c r="CC121" i="3"/>
  <c r="CC117" i="3"/>
  <c r="CC113" i="3"/>
  <c r="CC109" i="3"/>
  <c r="CC101" i="3"/>
  <c r="CC97" i="3"/>
  <c r="CC93" i="3"/>
  <c r="CC89" i="3"/>
  <c r="CC85" i="3"/>
  <c r="CC81" i="3"/>
  <c r="CC77" i="3"/>
  <c r="CC73" i="3"/>
  <c r="CC69" i="3"/>
  <c r="CC65" i="3"/>
  <c r="CC61" i="3"/>
  <c r="CC57" i="3"/>
  <c r="CC53" i="3"/>
  <c r="CC49" i="3"/>
  <c r="CC45" i="3"/>
  <c r="CC41" i="3"/>
  <c r="CC37" i="3"/>
  <c r="CC33" i="3"/>
  <c r="CC29" i="3"/>
  <c r="CC25" i="3"/>
  <c r="CC21" i="3"/>
  <c r="CC17" i="3"/>
  <c r="AB16" i="3"/>
  <c r="AC16" i="3" s="1"/>
  <c r="CC172" i="3"/>
  <c r="CC168" i="3"/>
  <c r="CC164" i="3"/>
  <c r="CC160" i="3"/>
  <c r="CC156" i="3"/>
  <c r="CC152" i="3"/>
  <c r="CC148" i="3"/>
  <c r="CC144" i="3"/>
  <c r="CC140" i="3"/>
  <c r="CC136" i="3"/>
  <c r="CC132" i="3"/>
  <c r="CC128" i="3"/>
  <c r="CC124" i="3"/>
  <c r="CC120" i="3"/>
  <c r="CC116" i="3"/>
  <c r="CC112" i="3"/>
  <c r="CC108" i="3"/>
  <c r="CC104" i="3"/>
  <c r="CC100" i="3"/>
  <c r="CC96" i="3"/>
  <c r="CC92" i="3"/>
  <c r="CC88" i="3"/>
  <c r="CC84" i="3"/>
  <c r="CC80" i="3"/>
  <c r="CC76" i="3"/>
  <c r="CC72" i="3"/>
  <c r="CC68" i="3"/>
  <c r="CC64" i="3"/>
  <c r="CC60" i="3"/>
  <c r="CC56" i="3"/>
  <c r="CC52" i="3"/>
  <c r="CC48" i="3"/>
  <c r="CC44" i="3"/>
  <c r="CC40" i="3"/>
  <c r="CC36" i="3"/>
  <c r="CC32" i="3"/>
  <c r="CC28" i="3"/>
  <c r="CC24" i="3"/>
  <c r="CC20" i="3"/>
  <c r="CC16" i="3"/>
  <c r="AB15" i="3"/>
  <c r="AC15" i="3" s="1"/>
  <c r="CC171" i="3"/>
  <c r="CC167" i="3"/>
  <c r="CC163" i="3"/>
  <c r="CC159" i="3"/>
  <c r="CC155" i="3"/>
  <c r="CC151" i="3"/>
  <c r="CC147" i="3"/>
  <c r="CC143" i="3"/>
  <c r="CC139" i="3"/>
  <c r="CC135" i="3"/>
  <c r="CC131" i="3"/>
  <c r="CC127" i="3"/>
  <c r="CC123" i="3"/>
  <c r="CC119" i="3"/>
  <c r="CC115" i="3"/>
  <c r="CC111" i="3"/>
  <c r="CC107" i="3"/>
  <c r="CC103" i="3"/>
  <c r="CC99" i="3"/>
  <c r="CC95" i="3"/>
  <c r="CC91" i="3"/>
  <c r="CC87" i="3"/>
  <c r="CC83" i="3"/>
  <c r="CC79" i="3"/>
  <c r="CC75" i="3"/>
  <c r="CC71" i="3"/>
  <c r="CC67" i="3"/>
  <c r="CC63" i="3"/>
  <c r="CC59" i="3"/>
  <c r="CC55" i="3"/>
  <c r="CC51" i="3"/>
  <c r="CC47" i="3"/>
  <c r="CC43" i="3"/>
  <c r="CC39" i="3"/>
  <c r="CC35" i="3"/>
  <c r="CC31" i="3"/>
  <c r="CC27" i="3"/>
  <c r="CC23" i="3"/>
  <c r="CC19" i="3"/>
  <c r="AB14" i="3"/>
  <c r="AC14" i="3" s="1"/>
  <c r="CC170" i="3"/>
  <c r="CC166" i="3"/>
  <c r="CC162" i="3"/>
  <c r="CC158" i="3"/>
  <c r="CC154" i="3"/>
  <c r="CC150" i="3"/>
  <c r="CC146" i="3"/>
  <c r="CC142" i="3"/>
  <c r="CC138" i="3"/>
  <c r="CC134" i="3"/>
  <c r="CC130" i="3"/>
  <c r="CC126" i="3"/>
  <c r="CC122" i="3"/>
  <c r="CC118" i="3"/>
  <c r="CC114" i="3"/>
  <c r="CC110" i="3"/>
  <c r="CC106" i="3"/>
  <c r="CC102" i="3"/>
  <c r="CC98" i="3"/>
  <c r="CC94" i="3"/>
  <c r="CC90" i="3"/>
  <c r="CC86" i="3"/>
  <c r="CC82" i="3"/>
  <c r="CC78" i="3"/>
  <c r="CC74" i="3"/>
  <c r="CC70" i="3"/>
  <c r="CC66" i="3"/>
  <c r="CC62" i="3"/>
  <c r="CC58" i="3"/>
  <c r="CC54" i="3"/>
  <c r="CC50" i="3"/>
  <c r="CC46" i="3"/>
  <c r="CC42" i="3"/>
  <c r="CC38" i="3"/>
  <c r="CC34" i="3"/>
  <c r="CC30" i="3"/>
  <c r="CC26" i="3"/>
  <c r="CC22" i="3"/>
  <c r="CC18" i="3"/>
  <c r="CC105" i="3"/>
  <c r="AB166" i="3"/>
  <c r="AC166" i="3" s="1"/>
  <c r="CD166" i="3"/>
  <c r="AB158" i="3"/>
  <c r="AC158" i="3" s="1"/>
  <c r="CD158" i="3"/>
  <c r="AB161" i="3"/>
  <c r="AC161" i="3" s="1"/>
  <c r="CD161" i="3"/>
  <c r="AB149" i="3"/>
  <c r="AC149" i="3" s="1"/>
  <c r="CD149" i="3"/>
  <c r="AB137" i="3"/>
  <c r="AC137" i="3" s="1"/>
  <c r="CD137" i="3"/>
  <c r="AB125" i="3"/>
  <c r="AC125" i="3" s="1"/>
  <c r="CD125" i="3"/>
  <c r="AB113" i="3"/>
  <c r="AC113" i="3" s="1"/>
  <c r="CD113" i="3"/>
  <c r="AB101" i="3"/>
  <c r="AC101" i="3" s="1"/>
  <c r="CD101" i="3"/>
  <c r="AB89" i="3"/>
  <c r="AC89" i="3" s="1"/>
  <c r="CD89" i="3"/>
  <c r="AB69" i="3"/>
  <c r="AC69" i="3" s="1"/>
  <c r="CD69" i="3"/>
  <c r="AB172" i="3"/>
  <c r="CD172" i="3"/>
  <c r="AB168" i="3"/>
  <c r="AC168" i="3" s="1"/>
  <c r="CD168" i="3"/>
  <c r="AB164" i="3"/>
  <c r="AC164" i="3" s="1"/>
  <c r="CD164" i="3"/>
  <c r="AB160" i="3"/>
  <c r="AC160" i="3" s="1"/>
  <c r="CD160" i="3"/>
  <c r="AB156" i="3"/>
  <c r="AC156" i="3" s="1"/>
  <c r="CD156" i="3"/>
  <c r="AB152" i="3"/>
  <c r="AC152" i="3" s="1"/>
  <c r="CD152" i="3"/>
  <c r="AB148" i="3"/>
  <c r="AC148" i="3" s="1"/>
  <c r="CD148" i="3"/>
  <c r="AB144" i="3"/>
  <c r="AC144" i="3" s="1"/>
  <c r="CD144" i="3"/>
  <c r="AB140" i="3"/>
  <c r="AC140" i="3" s="1"/>
  <c r="CD140" i="3"/>
  <c r="AB136" i="3"/>
  <c r="AC136" i="3" s="1"/>
  <c r="CD136" i="3"/>
  <c r="AB132" i="3"/>
  <c r="AC132" i="3" s="1"/>
  <c r="CD132" i="3"/>
  <c r="AB128" i="3"/>
  <c r="AC128" i="3" s="1"/>
  <c r="CD128" i="3"/>
  <c r="AB124" i="3"/>
  <c r="AC124" i="3" s="1"/>
  <c r="CD124" i="3"/>
  <c r="AB120" i="3"/>
  <c r="AC120" i="3" s="1"/>
  <c r="CD120" i="3"/>
  <c r="AB116" i="3"/>
  <c r="AC116" i="3" s="1"/>
  <c r="CD116" i="3"/>
  <c r="AB112" i="3"/>
  <c r="AC112" i="3" s="1"/>
  <c r="CD112" i="3"/>
  <c r="AB108" i="3"/>
  <c r="AC108" i="3" s="1"/>
  <c r="CD108" i="3"/>
  <c r="AB104" i="3"/>
  <c r="AC104" i="3" s="1"/>
  <c r="CD104" i="3"/>
  <c r="AB100" i="3"/>
  <c r="AC100" i="3" s="1"/>
  <c r="CD100" i="3"/>
  <c r="AB96" i="3"/>
  <c r="AC96" i="3" s="1"/>
  <c r="CD96" i="3"/>
  <c r="AB92" i="3"/>
  <c r="AC92" i="3" s="1"/>
  <c r="CD92" i="3"/>
  <c r="AB88" i="3"/>
  <c r="AC88" i="3" s="1"/>
  <c r="CD88" i="3"/>
  <c r="AB84" i="3"/>
  <c r="AC84" i="3" s="1"/>
  <c r="CD84" i="3"/>
  <c r="AB80" i="3"/>
  <c r="AC80" i="3" s="1"/>
  <c r="CD80" i="3"/>
  <c r="AB76" i="3"/>
  <c r="AC76" i="3" s="1"/>
  <c r="CD76" i="3"/>
  <c r="AB72" i="3"/>
  <c r="AC72" i="3" s="1"/>
  <c r="CD72" i="3"/>
  <c r="AB68" i="3"/>
  <c r="AC68" i="3" s="1"/>
  <c r="CD68" i="3"/>
  <c r="AB64" i="3"/>
  <c r="AC64" i="3" s="1"/>
  <c r="CD64" i="3"/>
  <c r="AB60" i="3"/>
  <c r="AC60" i="3" s="1"/>
  <c r="CD60" i="3"/>
  <c r="AB56" i="3"/>
  <c r="AC56" i="3" s="1"/>
  <c r="CD56" i="3"/>
  <c r="AB52" i="3"/>
  <c r="AC52" i="3" s="1"/>
  <c r="CD52" i="3"/>
  <c r="AB48" i="3"/>
  <c r="AC48" i="3" s="1"/>
  <c r="CD48" i="3"/>
  <c r="AB44" i="3"/>
  <c r="AC44" i="3" s="1"/>
  <c r="CD44" i="3"/>
  <c r="AB40" i="3"/>
  <c r="AC40" i="3" s="1"/>
  <c r="CD40" i="3"/>
  <c r="AB36" i="3"/>
  <c r="AC36" i="3" s="1"/>
  <c r="CD36" i="3"/>
  <c r="AB32" i="3"/>
  <c r="AC32" i="3" s="1"/>
  <c r="CD32" i="3"/>
  <c r="AB28" i="3"/>
  <c r="AC28" i="3" s="1"/>
  <c r="CD28" i="3"/>
  <c r="AB24" i="3"/>
  <c r="AC24" i="3" s="1"/>
  <c r="CD24" i="3"/>
  <c r="AB20" i="3"/>
  <c r="AC20" i="3" s="1"/>
  <c r="CD20" i="3"/>
  <c r="AB170" i="3"/>
  <c r="AC170" i="3" s="1"/>
  <c r="CD170" i="3"/>
  <c r="AB154" i="3"/>
  <c r="AC154" i="3" s="1"/>
  <c r="CD154" i="3"/>
  <c r="AB165" i="3"/>
  <c r="AC165" i="3" s="1"/>
  <c r="CD165" i="3"/>
  <c r="AB157" i="3"/>
  <c r="AC157" i="3" s="1"/>
  <c r="CD157" i="3"/>
  <c r="AB145" i="3"/>
  <c r="AC145" i="3" s="1"/>
  <c r="CD145" i="3"/>
  <c r="AB133" i="3"/>
  <c r="AC133" i="3" s="1"/>
  <c r="CD133" i="3"/>
  <c r="AB121" i="3"/>
  <c r="AC121" i="3" s="1"/>
  <c r="CD121" i="3"/>
  <c r="AB109" i="3"/>
  <c r="AC109" i="3" s="1"/>
  <c r="CD109" i="3"/>
  <c r="AB97" i="3"/>
  <c r="AC97" i="3" s="1"/>
  <c r="CD97" i="3"/>
  <c r="AB85" i="3"/>
  <c r="AC85" i="3" s="1"/>
  <c r="CD85" i="3"/>
  <c r="AB73" i="3"/>
  <c r="AC73" i="3" s="1"/>
  <c r="CD73" i="3"/>
  <c r="AB171" i="3"/>
  <c r="AC171" i="3" s="1"/>
  <c r="CD171" i="3"/>
  <c r="AB167" i="3"/>
  <c r="AC167" i="3" s="1"/>
  <c r="CD167" i="3"/>
  <c r="AB163" i="3"/>
  <c r="AC163" i="3" s="1"/>
  <c r="CD163" i="3"/>
  <c r="AB159" i="3"/>
  <c r="AC159" i="3" s="1"/>
  <c r="CD159" i="3"/>
  <c r="AB155" i="3"/>
  <c r="AC155" i="3" s="1"/>
  <c r="CD155" i="3"/>
  <c r="AB151" i="3"/>
  <c r="AC151" i="3" s="1"/>
  <c r="CD151" i="3"/>
  <c r="AB147" i="3"/>
  <c r="AC147" i="3" s="1"/>
  <c r="CD147" i="3"/>
  <c r="AB143" i="3"/>
  <c r="AC143" i="3" s="1"/>
  <c r="CD143" i="3"/>
  <c r="AB139" i="3"/>
  <c r="AC139" i="3" s="1"/>
  <c r="CD139" i="3"/>
  <c r="AB135" i="3"/>
  <c r="AC135" i="3" s="1"/>
  <c r="CD135" i="3"/>
  <c r="AB131" i="3"/>
  <c r="AC131" i="3" s="1"/>
  <c r="CD131" i="3"/>
  <c r="AB127" i="3"/>
  <c r="AC127" i="3" s="1"/>
  <c r="CD127" i="3"/>
  <c r="AB123" i="3"/>
  <c r="AC123" i="3" s="1"/>
  <c r="CD123" i="3"/>
  <c r="AB119" i="3"/>
  <c r="AC119" i="3" s="1"/>
  <c r="CD119" i="3"/>
  <c r="AB115" i="3"/>
  <c r="AC115" i="3" s="1"/>
  <c r="CD115" i="3"/>
  <c r="AB111" i="3"/>
  <c r="AC111" i="3" s="1"/>
  <c r="CD111" i="3"/>
  <c r="AB107" i="3"/>
  <c r="AC107" i="3" s="1"/>
  <c r="CD107" i="3"/>
  <c r="AB103" i="3"/>
  <c r="AC103" i="3" s="1"/>
  <c r="CD103" i="3"/>
  <c r="AB99" i="3"/>
  <c r="AC99" i="3" s="1"/>
  <c r="CD99" i="3"/>
  <c r="AB95" i="3"/>
  <c r="AC95" i="3" s="1"/>
  <c r="CD95" i="3"/>
  <c r="AB91" i="3"/>
  <c r="AC91" i="3" s="1"/>
  <c r="CD91" i="3"/>
  <c r="AB87" i="3"/>
  <c r="AC87" i="3" s="1"/>
  <c r="CD87" i="3"/>
  <c r="AB83" i="3"/>
  <c r="AC83" i="3" s="1"/>
  <c r="CD83" i="3"/>
  <c r="AB79" i="3"/>
  <c r="AC79" i="3" s="1"/>
  <c r="CD79" i="3"/>
  <c r="AB75" i="3"/>
  <c r="AC75" i="3" s="1"/>
  <c r="CD75" i="3"/>
  <c r="AB71" i="3"/>
  <c r="AC71" i="3" s="1"/>
  <c r="CD71" i="3"/>
  <c r="AB67" i="3"/>
  <c r="AC67" i="3" s="1"/>
  <c r="CD67" i="3"/>
  <c r="AB63" i="3"/>
  <c r="AC63" i="3" s="1"/>
  <c r="CD63" i="3"/>
  <c r="AB59" i="3"/>
  <c r="AC59" i="3" s="1"/>
  <c r="CD59" i="3"/>
  <c r="AB55" i="3"/>
  <c r="AC55" i="3" s="1"/>
  <c r="CD55" i="3"/>
  <c r="AB51" i="3"/>
  <c r="AC51" i="3" s="1"/>
  <c r="CD51" i="3"/>
  <c r="AB47" i="3"/>
  <c r="AC47" i="3" s="1"/>
  <c r="CD47" i="3"/>
  <c r="AB43" i="3"/>
  <c r="AC43" i="3" s="1"/>
  <c r="CD43" i="3"/>
  <c r="AB39" i="3"/>
  <c r="AC39" i="3" s="1"/>
  <c r="CD39" i="3"/>
  <c r="AB35" i="3"/>
  <c r="AC35" i="3" s="1"/>
  <c r="CD35" i="3"/>
  <c r="AB31" i="3"/>
  <c r="AC31" i="3" s="1"/>
  <c r="CD31" i="3"/>
  <c r="AB27" i="3"/>
  <c r="AC27" i="3" s="1"/>
  <c r="CD27" i="3"/>
  <c r="AB23" i="3"/>
  <c r="AC23" i="3" s="1"/>
  <c r="CD23" i="3"/>
  <c r="AB19" i="3"/>
  <c r="AC19" i="3" s="1"/>
  <c r="CD19" i="3"/>
  <c r="AB162" i="3"/>
  <c r="AC162" i="3" s="1"/>
  <c r="CD162" i="3"/>
  <c r="AB150" i="3"/>
  <c r="AC150" i="3" s="1"/>
  <c r="CD150" i="3"/>
  <c r="AB146" i="3"/>
  <c r="AC146" i="3" s="1"/>
  <c r="CD146" i="3"/>
  <c r="AB142" i="3"/>
  <c r="AC142" i="3" s="1"/>
  <c r="CD142" i="3"/>
  <c r="AB138" i="3"/>
  <c r="AC138" i="3" s="1"/>
  <c r="CD138" i="3"/>
  <c r="AB134" i="3"/>
  <c r="AC134" i="3" s="1"/>
  <c r="CD134" i="3"/>
  <c r="AB130" i="3"/>
  <c r="AC130" i="3" s="1"/>
  <c r="CD130" i="3"/>
  <c r="AB126" i="3"/>
  <c r="AC126" i="3" s="1"/>
  <c r="CD126" i="3"/>
  <c r="AB122" i="3"/>
  <c r="AC122" i="3" s="1"/>
  <c r="CD122" i="3"/>
  <c r="AB118" i="3"/>
  <c r="AC118" i="3" s="1"/>
  <c r="CD118" i="3"/>
  <c r="AB114" i="3"/>
  <c r="AC114" i="3" s="1"/>
  <c r="CD114" i="3"/>
  <c r="AB110" i="3"/>
  <c r="AC110" i="3" s="1"/>
  <c r="CD110" i="3"/>
  <c r="AB106" i="3"/>
  <c r="AC106" i="3" s="1"/>
  <c r="CD106" i="3"/>
  <c r="AB102" i="3"/>
  <c r="AC102" i="3" s="1"/>
  <c r="CD102" i="3"/>
  <c r="AB98" i="3"/>
  <c r="AC98" i="3" s="1"/>
  <c r="CD98" i="3"/>
  <c r="AB94" i="3"/>
  <c r="AC94" i="3" s="1"/>
  <c r="CD94" i="3"/>
  <c r="AB90" i="3"/>
  <c r="AC90" i="3" s="1"/>
  <c r="CD90" i="3"/>
  <c r="AB86" i="3"/>
  <c r="AC86" i="3" s="1"/>
  <c r="CD86" i="3"/>
  <c r="AB82" i="3"/>
  <c r="AC82" i="3" s="1"/>
  <c r="CD82" i="3"/>
  <c r="AB78" i="3"/>
  <c r="AC78" i="3" s="1"/>
  <c r="CD78" i="3"/>
  <c r="AB74" i="3"/>
  <c r="AC74" i="3" s="1"/>
  <c r="CD74" i="3"/>
  <c r="AB70" i="3"/>
  <c r="AC70" i="3" s="1"/>
  <c r="CD70" i="3"/>
  <c r="AB66" i="3"/>
  <c r="AC66" i="3" s="1"/>
  <c r="CD66" i="3"/>
  <c r="AB62" i="3"/>
  <c r="AC62" i="3" s="1"/>
  <c r="CD62" i="3"/>
  <c r="AB58" i="3"/>
  <c r="AC58" i="3" s="1"/>
  <c r="CD58" i="3"/>
  <c r="AB54" i="3"/>
  <c r="AC54" i="3" s="1"/>
  <c r="CD54" i="3"/>
  <c r="AB50" i="3"/>
  <c r="AC50" i="3" s="1"/>
  <c r="CD50" i="3"/>
  <c r="AB46" i="3"/>
  <c r="AC46" i="3" s="1"/>
  <c r="CD46" i="3"/>
  <c r="AB42" i="3"/>
  <c r="AC42" i="3" s="1"/>
  <c r="CD42" i="3"/>
  <c r="AB38" i="3"/>
  <c r="AC38" i="3" s="1"/>
  <c r="CD38" i="3"/>
  <c r="AB34" i="3"/>
  <c r="AC34" i="3" s="1"/>
  <c r="CD34" i="3"/>
  <c r="AB30" i="3"/>
  <c r="AC30" i="3" s="1"/>
  <c r="CD30" i="3"/>
  <c r="AB26" i="3"/>
  <c r="AC26" i="3" s="1"/>
  <c r="CD26" i="3"/>
  <c r="AB22" i="3"/>
  <c r="AC22" i="3" s="1"/>
  <c r="CD22" i="3"/>
  <c r="AB18" i="3"/>
  <c r="AC18" i="3" s="1"/>
  <c r="CD18" i="3"/>
  <c r="AB169" i="3"/>
  <c r="AC169" i="3" s="1"/>
  <c r="CD169" i="3"/>
  <c r="AB153" i="3"/>
  <c r="AC153" i="3" s="1"/>
  <c r="CD153" i="3"/>
  <c r="AB141" i="3"/>
  <c r="AC141" i="3" s="1"/>
  <c r="CD141" i="3"/>
  <c r="AB129" i="3"/>
  <c r="AC129" i="3" s="1"/>
  <c r="CD129" i="3"/>
  <c r="AB117" i="3"/>
  <c r="AC117" i="3" s="1"/>
  <c r="CD117" i="3"/>
  <c r="AB105" i="3"/>
  <c r="AC105" i="3" s="1"/>
  <c r="CD105" i="3"/>
  <c r="AB93" i="3"/>
  <c r="AC93" i="3" s="1"/>
  <c r="CD93" i="3"/>
  <c r="AB81" i="3"/>
  <c r="AC81" i="3" s="1"/>
  <c r="CD81" i="3"/>
  <c r="AB77" i="3"/>
  <c r="AC77" i="3" s="1"/>
  <c r="CD77" i="3"/>
  <c r="AB65" i="3"/>
  <c r="AC65" i="3" s="1"/>
  <c r="CD65" i="3"/>
  <c r="AB61" i="3"/>
  <c r="AC61" i="3" s="1"/>
  <c r="CD61" i="3"/>
  <c r="AB57" i="3"/>
  <c r="AC57" i="3" s="1"/>
  <c r="CD57" i="3"/>
  <c r="AB53" i="3"/>
  <c r="AC53" i="3" s="1"/>
  <c r="CD53" i="3"/>
  <c r="AB49" i="3"/>
  <c r="AC49" i="3" s="1"/>
  <c r="CD49" i="3"/>
  <c r="AB45" i="3"/>
  <c r="AC45" i="3" s="1"/>
  <c r="CD45" i="3"/>
  <c r="AB41" i="3"/>
  <c r="AC41" i="3" s="1"/>
  <c r="CD41" i="3"/>
  <c r="AB37" i="3"/>
  <c r="AC37" i="3" s="1"/>
  <c r="CD37" i="3"/>
  <c r="AB33" i="3"/>
  <c r="AC33" i="3" s="1"/>
  <c r="CD33" i="3"/>
  <c r="AB29" i="3"/>
  <c r="AC29" i="3" s="1"/>
  <c r="CD29" i="3"/>
  <c r="AB25" i="3"/>
  <c r="AC25" i="3" s="1"/>
  <c r="CD25" i="3"/>
  <c r="AB21" i="3"/>
  <c r="AC21" i="3" s="1"/>
  <c r="CD21" i="3"/>
  <c r="AB17" i="3"/>
  <c r="AC17" i="3" s="1"/>
  <c r="CD17" i="3"/>
  <c r="CD15" i="3"/>
  <c r="CD14" i="3"/>
  <c r="CD16" i="3"/>
  <c r="AZ13" i="3"/>
  <c r="AN13" i="3"/>
  <c r="AN14" i="3"/>
  <c r="AN15" i="3"/>
  <c r="AN16" i="3"/>
  <c r="AN17" i="3"/>
  <c r="AN18" i="3"/>
  <c r="AN19" i="3"/>
  <c r="AN20" i="3"/>
  <c r="AN21" i="3"/>
  <c r="AN22" i="3"/>
  <c r="AN23" i="3"/>
  <c r="AN24" i="3"/>
  <c r="AN25" i="3"/>
  <c r="AN26" i="3"/>
  <c r="AN27" i="3"/>
  <c r="AN28" i="3"/>
  <c r="AN29" i="3"/>
  <c r="AN30" i="3"/>
  <c r="AN31" i="3"/>
  <c r="AN32" i="3"/>
  <c r="AN33" i="3"/>
  <c r="AN34" i="3"/>
  <c r="AN35" i="3"/>
  <c r="AN36" i="3"/>
  <c r="AN37" i="3"/>
  <c r="AN38" i="3"/>
  <c r="AN39" i="3"/>
  <c r="AN40" i="3"/>
  <c r="AN41" i="3"/>
  <c r="AN42" i="3"/>
  <c r="AN43" i="3"/>
  <c r="AN44" i="3"/>
  <c r="AN45" i="3"/>
  <c r="AN46" i="3"/>
  <c r="AN47" i="3"/>
  <c r="AN48" i="3"/>
  <c r="AN49" i="3"/>
  <c r="AN50" i="3"/>
  <c r="AN51" i="3"/>
  <c r="AN52" i="3"/>
  <c r="AN53" i="3"/>
  <c r="AN54" i="3"/>
  <c r="AN55" i="3"/>
  <c r="AN56" i="3"/>
  <c r="AN57" i="3"/>
  <c r="AN58" i="3"/>
  <c r="AN59" i="3"/>
  <c r="AN60" i="3"/>
  <c r="AN61" i="3"/>
  <c r="AN62" i="3"/>
  <c r="AN63" i="3"/>
  <c r="AN64" i="3"/>
  <c r="AN65" i="3"/>
  <c r="AN66" i="3"/>
  <c r="AN67" i="3"/>
  <c r="AN68" i="3"/>
  <c r="AN69" i="3"/>
  <c r="AN70" i="3"/>
  <c r="AN71" i="3"/>
  <c r="AN72" i="3"/>
  <c r="AN73" i="3"/>
  <c r="AN74" i="3"/>
  <c r="AN75" i="3"/>
  <c r="AN76" i="3"/>
  <c r="AN77" i="3"/>
  <c r="AN78" i="3"/>
  <c r="AN79" i="3"/>
  <c r="AN80" i="3"/>
  <c r="AN81" i="3"/>
  <c r="AN82" i="3"/>
  <c r="AN83" i="3"/>
  <c r="AN84" i="3"/>
  <c r="AN85" i="3"/>
  <c r="AN86" i="3"/>
  <c r="AN87" i="3"/>
  <c r="AN88" i="3"/>
  <c r="AN89" i="3"/>
  <c r="AN90" i="3"/>
  <c r="AN91" i="3"/>
  <c r="AN92" i="3"/>
  <c r="AN93" i="3"/>
  <c r="AN94" i="3"/>
  <c r="AN95" i="3"/>
  <c r="AN96" i="3"/>
  <c r="AN97" i="3"/>
  <c r="AN98" i="3"/>
  <c r="AN99" i="3"/>
  <c r="AN100" i="3"/>
  <c r="AN101" i="3"/>
  <c r="AN102" i="3"/>
  <c r="AN103" i="3"/>
  <c r="AN104" i="3"/>
  <c r="AN105" i="3"/>
  <c r="AN106" i="3"/>
  <c r="AN107" i="3"/>
  <c r="AN108" i="3"/>
  <c r="AN109" i="3"/>
  <c r="AN110" i="3"/>
  <c r="AN111" i="3"/>
  <c r="AN112" i="3"/>
  <c r="AN113" i="3"/>
  <c r="AN114" i="3"/>
  <c r="AN115" i="3"/>
  <c r="AN116" i="3"/>
  <c r="AN117" i="3"/>
  <c r="AN118" i="3"/>
  <c r="AN119" i="3"/>
  <c r="AN120" i="3"/>
  <c r="AN121" i="3"/>
  <c r="AN122" i="3"/>
  <c r="AN123" i="3"/>
  <c r="AN124" i="3"/>
  <c r="AN125" i="3"/>
  <c r="AN126" i="3"/>
  <c r="AN127" i="3"/>
  <c r="AN128" i="3"/>
  <c r="AN129" i="3"/>
  <c r="AN130" i="3"/>
  <c r="AN131" i="3"/>
  <c r="AN132" i="3"/>
  <c r="AN133" i="3"/>
  <c r="AN134" i="3"/>
  <c r="AN135" i="3"/>
  <c r="AN136" i="3"/>
  <c r="AN137" i="3"/>
  <c r="AN138" i="3"/>
  <c r="AN139" i="3"/>
  <c r="AN140" i="3"/>
  <c r="AN141" i="3"/>
  <c r="AN142" i="3"/>
  <c r="AN143" i="3"/>
  <c r="AN144" i="3"/>
  <c r="AN145" i="3"/>
  <c r="AN146" i="3"/>
  <c r="AN147" i="3"/>
  <c r="AN148" i="3"/>
  <c r="AN149" i="3"/>
  <c r="AN150" i="3"/>
  <c r="AN151" i="3"/>
  <c r="AN152" i="3"/>
  <c r="AN153" i="3"/>
  <c r="AN154" i="3"/>
  <c r="AN155" i="3"/>
  <c r="AN156" i="3"/>
  <c r="AN157" i="3"/>
  <c r="AN158" i="3"/>
  <c r="AN159" i="3"/>
  <c r="AN160" i="3"/>
  <c r="AN161" i="3"/>
  <c r="AN162" i="3"/>
  <c r="AN163" i="3"/>
  <c r="AN164" i="3"/>
  <c r="AN165" i="3"/>
  <c r="AN166" i="3"/>
  <c r="AN167" i="3"/>
  <c r="AN168" i="3"/>
  <c r="AN169" i="3"/>
  <c r="AN170" i="3"/>
  <c r="AN171" i="3"/>
  <c r="AN172" i="3"/>
  <c r="AC172" i="3" l="1"/>
  <c r="AD172" i="3" s="1"/>
  <c r="CF62" i="2"/>
  <c r="CE63" i="2" a="1"/>
  <c r="CE63" i="2" s="1"/>
  <c r="CM12" i="3"/>
  <c r="J8" i="13" s="1"/>
  <c r="I8" i="13" s="1"/>
  <c r="AK48" i="4"/>
  <c r="AD66" i="3"/>
  <c r="AD71" i="3"/>
  <c r="AD167" i="3"/>
  <c r="AD160" i="3"/>
  <c r="AK170" i="4" l="1"/>
  <c r="CF63" i="2"/>
  <c r="CE64" i="2" a="1"/>
  <c r="CE64" i="2" s="1"/>
  <c r="AK53" i="4"/>
  <c r="AK46" i="4"/>
  <c r="AK117" i="4"/>
  <c r="AK112" i="4"/>
  <c r="AK64" i="4"/>
  <c r="AK110" i="4"/>
  <c r="AK158" i="4"/>
  <c r="AK101" i="4"/>
  <c r="AK128" i="4"/>
  <c r="AK40" i="4"/>
  <c r="AK30" i="4"/>
  <c r="AK37" i="4"/>
  <c r="AK24" i="4"/>
  <c r="AK87" i="4"/>
  <c r="AK138" i="4"/>
  <c r="AK106" i="4"/>
  <c r="AK74" i="4"/>
  <c r="AK42" i="4"/>
  <c r="AK152" i="4"/>
  <c r="AK83" i="4"/>
  <c r="AK145" i="4"/>
  <c r="AK113" i="4"/>
  <c r="AK81" i="4"/>
  <c r="AK49" i="4"/>
  <c r="AK17" i="4"/>
  <c r="AK124" i="4"/>
  <c r="AK92" i="4"/>
  <c r="AK60" i="4"/>
  <c r="AD62" i="3"/>
  <c r="AK28" i="4"/>
  <c r="AK115" i="4"/>
  <c r="AK51" i="4"/>
  <c r="AK14" i="4"/>
  <c r="AK55" i="4"/>
  <c r="AK13" i="4"/>
  <c r="AK99" i="4"/>
  <c r="AK126" i="4"/>
  <c r="AK102" i="4"/>
  <c r="AK78" i="4"/>
  <c r="AK143" i="4"/>
  <c r="AK71" i="4"/>
  <c r="AD73" i="3"/>
  <c r="AK149" i="4"/>
  <c r="AK77" i="4"/>
  <c r="AK160" i="4"/>
  <c r="AD162" i="3"/>
  <c r="AK88" i="4"/>
  <c r="AK151" i="4"/>
  <c r="AK12" i="4"/>
  <c r="AK130" i="4"/>
  <c r="AK34" i="4"/>
  <c r="AK137" i="4"/>
  <c r="AK41" i="4"/>
  <c r="AK116" i="4"/>
  <c r="AK52" i="4"/>
  <c r="AK43" i="4"/>
  <c r="AK32" i="4"/>
  <c r="AK39" i="4"/>
  <c r="AK156" i="4"/>
  <c r="AK67" i="4"/>
  <c r="AD69" i="3"/>
  <c r="AK150" i="4"/>
  <c r="AK118" i="4"/>
  <c r="AK70" i="4"/>
  <c r="AD72" i="3"/>
  <c r="AK22" i="4"/>
  <c r="AK119" i="4"/>
  <c r="AK141" i="4"/>
  <c r="AK93" i="4"/>
  <c r="AK29" i="4"/>
  <c r="AK104" i="4"/>
  <c r="AK63" i="4"/>
  <c r="AD65" i="3"/>
  <c r="AK164" i="4"/>
  <c r="AD166" i="3"/>
  <c r="AK162" i="4"/>
  <c r="AD164" i="3"/>
  <c r="AK66" i="4"/>
  <c r="AD68" i="3"/>
  <c r="AK169" i="4"/>
  <c r="AD171" i="3"/>
  <c r="AK73" i="4"/>
  <c r="AK84" i="4"/>
  <c r="AK91" i="4"/>
  <c r="AK103" i="4"/>
  <c r="AK135" i="4"/>
  <c r="AK154" i="4"/>
  <c r="AK122" i="4"/>
  <c r="AK90" i="4"/>
  <c r="AK58" i="4"/>
  <c r="AD60" i="3"/>
  <c r="AK26" i="4"/>
  <c r="AK131" i="4"/>
  <c r="AK161" i="4"/>
  <c r="AD163" i="3"/>
  <c r="AK129" i="4"/>
  <c r="AK97" i="4"/>
  <c r="AK65" i="4"/>
  <c r="AD67" i="3"/>
  <c r="AK33" i="4"/>
  <c r="AK140" i="4"/>
  <c r="AK108" i="4"/>
  <c r="AK76" i="4"/>
  <c r="AK44" i="4"/>
  <c r="AK167" i="4"/>
  <c r="AD169" i="3"/>
  <c r="AK75" i="4"/>
  <c r="AK27" i="4"/>
  <c r="AK127" i="4"/>
  <c r="AK23" i="4"/>
  <c r="AK147" i="4"/>
  <c r="AK166" i="4"/>
  <c r="AD168" i="3"/>
  <c r="AK142" i="4"/>
  <c r="AK94" i="4"/>
  <c r="AK62" i="4"/>
  <c r="AD64" i="3"/>
  <c r="AK38" i="4"/>
  <c r="AK168" i="4"/>
  <c r="AD170" i="3"/>
  <c r="AK165" i="4"/>
  <c r="AK133" i="4"/>
  <c r="AK109" i="4"/>
  <c r="AK69" i="4"/>
  <c r="AK45" i="4"/>
  <c r="AK144" i="4"/>
  <c r="AK120" i="4"/>
  <c r="AK80" i="4"/>
  <c r="AK16" i="4"/>
  <c r="AK47" i="4"/>
  <c r="AK159" i="4"/>
  <c r="AD161" i="3"/>
  <c r="AK98" i="4"/>
  <c r="AK155" i="4"/>
  <c r="AK105" i="4"/>
  <c r="AK148" i="4"/>
  <c r="AK20" i="4"/>
  <c r="AK35" i="4"/>
  <c r="AK111" i="4"/>
  <c r="AK146" i="4"/>
  <c r="AK114" i="4"/>
  <c r="AK82" i="4"/>
  <c r="AK50" i="4"/>
  <c r="AK18" i="4"/>
  <c r="AK107" i="4"/>
  <c r="AK153" i="4"/>
  <c r="AK121" i="4"/>
  <c r="AK89" i="4"/>
  <c r="AK57" i="4"/>
  <c r="AD59" i="3"/>
  <c r="AK25" i="4"/>
  <c r="AK132" i="4"/>
  <c r="AK100" i="4"/>
  <c r="AK68" i="4"/>
  <c r="AD70" i="3"/>
  <c r="AK36" i="4"/>
  <c r="AK139" i="4"/>
  <c r="AK59" i="4"/>
  <c r="AD61" i="3"/>
  <c r="AK19" i="4"/>
  <c r="AK79" i="4"/>
  <c r="AK15" i="4"/>
  <c r="AK123" i="4"/>
  <c r="AK134" i="4"/>
  <c r="AK86" i="4"/>
  <c r="AK54" i="4"/>
  <c r="AK163" i="4"/>
  <c r="AD165" i="3"/>
  <c r="AK95" i="4"/>
  <c r="AK157" i="4"/>
  <c r="AD159" i="3"/>
  <c r="AK125" i="4"/>
  <c r="AK85" i="4"/>
  <c r="AK61" i="4"/>
  <c r="AD63" i="3"/>
  <c r="AK21" i="4"/>
  <c r="AK136" i="4"/>
  <c r="AK96" i="4"/>
  <c r="AK72" i="4"/>
  <c r="AK56" i="4"/>
  <c r="AK31" i="4"/>
  <c r="CC14" i="2"/>
  <c r="CC17" i="2"/>
  <c r="CC13" i="2"/>
  <c r="CC24" i="2"/>
  <c r="CA10" i="2"/>
  <c r="BE8" i="2"/>
  <c r="F7" i="2" s="1"/>
  <c r="CB14" i="2" l="1"/>
  <c r="CD14" i="2" s="1"/>
  <c r="CB13" i="2"/>
  <c r="CF64" i="2"/>
  <c r="CE65" i="2" a="1"/>
  <c r="CE65" i="2" s="1"/>
  <c r="CB12" i="2"/>
  <c r="CD12" i="2" s="1"/>
  <c r="CB11" i="2"/>
  <c r="CD11" i="2" s="1"/>
  <c r="CB10" i="2"/>
  <c r="CD21" i="2"/>
  <c r="CD20" i="2"/>
  <c r="CD19" i="2"/>
  <c r="CD17" i="2"/>
  <c r="CD18" i="2"/>
  <c r="CD15" i="2"/>
  <c r="CD16" i="2"/>
  <c r="CD24" i="2"/>
  <c r="CD22" i="2"/>
  <c r="CD23" i="2"/>
  <c r="CD13" i="2"/>
  <c r="AZ18" i="2"/>
  <c r="AZ21" i="2"/>
  <c r="D39" i="6"/>
  <c r="CF65" i="2" l="1"/>
  <c r="CE66" i="2" a="1"/>
  <c r="CE66" i="2" s="1"/>
  <c r="AZ20" i="2"/>
  <c r="AZ15" i="2"/>
  <c r="AZ16" i="2"/>
  <c r="AZ19" i="2"/>
  <c r="AZ22" i="2"/>
  <c r="AZ24" i="2"/>
  <c r="AZ17" i="2"/>
  <c r="AZ23" i="2"/>
  <c r="AZ14" i="2"/>
  <c r="AZ13" i="2"/>
  <c r="AZ12" i="2"/>
  <c r="AZ11" i="2"/>
  <c r="AZ10" i="2"/>
  <c r="CD10" i="2"/>
  <c r="CF66" i="2" l="1"/>
  <c r="CE67" i="2" a="1"/>
  <c r="CE67" i="2" s="1"/>
  <c r="BA16" i="2"/>
  <c r="BB16" i="2" s="1"/>
  <c r="BA122" i="2"/>
  <c r="BB122" i="2" s="1"/>
  <c r="BA123" i="2"/>
  <c r="BB123" i="2" s="1"/>
  <c r="BA124" i="2"/>
  <c r="BB124" i="2" s="1"/>
  <c r="BA125" i="2"/>
  <c r="BB125" i="2" s="1"/>
  <c r="BA126" i="2"/>
  <c r="BB126" i="2" s="1"/>
  <c r="BA127" i="2"/>
  <c r="BB127" i="2" s="1"/>
  <c r="BA128" i="2"/>
  <c r="BB128" i="2" s="1"/>
  <c r="BA129" i="2"/>
  <c r="BB129" i="2" s="1"/>
  <c r="BA130" i="2"/>
  <c r="BB130" i="2" s="1"/>
  <c r="BA131" i="2"/>
  <c r="BB131" i="2" s="1"/>
  <c r="BA132" i="2"/>
  <c r="BB132" i="2" s="1"/>
  <c r="BA133" i="2"/>
  <c r="BB133" i="2" s="1"/>
  <c r="BA134" i="2"/>
  <c r="BB134" i="2" s="1"/>
  <c r="BA135" i="2"/>
  <c r="BB135" i="2" s="1"/>
  <c r="BA137" i="2"/>
  <c r="BB137" i="2" s="1"/>
  <c r="BA139" i="2"/>
  <c r="BB139" i="2" s="1"/>
  <c r="BA140" i="2"/>
  <c r="BB140" i="2" s="1"/>
  <c r="BA141" i="2"/>
  <c r="BB141" i="2" s="1"/>
  <c r="BA142" i="2"/>
  <c r="BB142" i="2" s="1"/>
  <c r="BA143" i="2"/>
  <c r="BB143" i="2" s="1"/>
  <c r="BA144" i="2"/>
  <c r="BB144" i="2" s="1"/>
  <c r="BA146" i="2"/>
  <c r="BB146" i="2" s="1"/>
  <c r="BA147" i="2"/>
  <c r="BB147" i="2" s="1"/>
  <c r="BA151" i="2"/>
  <c r="BB151" i="2" s="1"/>
  <c r="BA153" i="2"/>
  <c r="BB153" i="2" s="1"/>
  <c r="BA156" i="2"/>
  <c r="BB156" i="2" s="1"/>
  <c r="BA157" i="2"/>
  <c r="BB157" i="2" s="1"/>
  <c r="BA158" i="2"/>
  <c r="BB158" i="2" s="1"/>
  <c r="BA159" i="2"/>
  <c r="BB159" i="2" s="1"/>
  <c r="BA160" i="2"/>
  <c r="BB160" i="2" s="1"/>
  <c r="BA161" i="2"/>
  <c r="BB161" i="2" s="1"/>
  <c r="BA162" i="2"/>
  <c r="BB162" i="2" s="1"/>
  <c r="BA163" i="2"/>
  <c r="BB163" i="2" s="1"/>
  <c r="BA164" i="2"/>
  <c r="BB164" i="2" s="1"/>
  <c r="BA165" i="2"/>
  <c r="BB165" i="2" s="1"/>
  <c r="BA166" i="2"/>
  <c r="BB166" i="2" s="1"/>
  <c r="BA167" i="2"/>
  <c r="BB167" i="2" s="1"/>
  <c r="BA168" i="2"/>
  <c r="BB168" i="2" s="1"/>
  <c r="AY10" i="2"/>
  <c r="AY12" i="2"/>
  <c r="BA12" i="2" s="1"/>
  <c r="BB12" i="2" s="1"/>
  <c r="AY13" i="2"/>
  <c r="BA13" i="2" s="1"/>
  <c r="BB13" i="2" s="1"/>
  <c r="AY14" i="2"/>
  <c r="BA14" i="2" s="1"/>
  <c r="BB14" i="2" s="1"/>
  <c r="AY15" i="2"/>
  <c r="BA15" i="2" s="1"/>
  <c r="BB15" i="2" s="1"/>
  <c r="AY16" i="2"/>
  <c r="AY17" i="2"/>
  <c r="BA17" i="2" s="1"/>
  <c r="BB17" i="2" s="1"/>
  <c r="AY18" i="2"/>
  <c r="BA18" i="2" s="1"/>
  <c r="BB18" i="2" s="1"/>
  <c r="AY19" i="2"/>
  <c r="BA19" i="2" s="1"/>
  <c r="BB19" i="2" s="1"/>
  <c r="AY20" i="2"/>
  <c r="BA20" i="2" s="1"/>
  <c r="BB20" i="2" s="1"/>
  <c r="AY21" i="2"/>
  <c r="BA21" i="2" s="1"/>
  <c r="BB21" i="2" s="1"/>
  <c r="AY22" i="2"/>
  <c r="BA22" i="2" s="1"/>
  <c r="BB22" i="2" s="1"/>
  <c r="AY23" i="2"/>
  <c r="BA23" i="2" s="1"/>
  <c r="BB23" i="2" s="1"/>
  <c r="AY24" i="2"/>
  <c r="BA24" i="2" s="1"/>
  <c r="BB24" i="2" s="1"/>
  <c r="AY25" i="2"/>
  <c r="BA25" i="2" s="1"/>
  <c r="BB25" i="2" s="1"/>
  <c r="AY26" i="2"/>
  <c r="BA26" i="2" s="1"/>
  <c r="BB26" i="2" s="1"/>
  <c r="AY27" i="2"/>
  <c r="BA27" i="2" s="1"/>
  <c r="BB27" i="2" s="1"/>
  <c r="AY28" i="2"/>
  <c r="BA28" i="2" s="1"/>
  <c r="BB28" i="2" s="1"/>
  <c r="AY29" i="2"/>
  <c r="BA29" i="2" s="1"/>
  <c r="BB29" i="2" s="1"/>
  <c r="AY30" i="2"/>
  <c r="BA30" i="2" s="1"/>
  <c r="BB30" i="2" s="1"/>
  <c r="AY31" i="2"/>
  <c r="BA31" i="2" s="1"/>
  <c r="BB31" i="2" s="1"/>
  <c r="AY32" i="2"/>
  <c r="BA32" i="2" s="1"/>
  <c r="BB32" i="2" s="1"/>
  <c r="AY33" i="2"/>
  <c r="BA33" i="2" s="1"/>
  <c r="BB33" i="2" s="1"/>
  <c r="AY34" i="2"/>
  <c r="BA34" i="2" s="1"/>
  <c r="BB34" i="2" s="1"/>
  <c r="AY35" i="2"/>
  <c r="BA35" i="2" s="1"/>
  <c r="BB35" i="2" s="1"/>
  <c r="AY36" i="2"/>
  <c r="BA36" i="2" s="1"/>
  <c r="BB36" i="2" s="1"/>
  <c r="AY37" i="2"/>
  <c r="BA37" i="2" s="1"/>
  <c r="BB37" i="2" s="1"/>
  <c r="AY38" i="2"/>
  <c r="BA38" i="2" s="1"/>
  <c r="BB38" i="2" s="1"/>
  <c r="AY39" i="2"/>
  <c r="BA39" i="2" s="1"/>
  <c r="BB39" i="2" s="1"/>
  <c r="AY40" i="2"/>
  <c r="BA40" i="2" s="1"/>
  <c r="BB40" i="2" s="1"/>
  <c r="AY41" i="2"/>
  <c r="BA41" i="2" s="1"/>
  <c r="BB41" i="2" s="1"/>
  <c r="AY42" i="2"/>
  <c r="BA42" i="2" s="1"/>
  <c r="BB42" i="2" s="1"/>
  <c r="AY43" i="2"/>
  <c r="BA43" i="2" s="1"/>
  <c r="BB43" i="2" s="1"/>
  <c r="AY44" i="2"/>
  <c r="BA44" i="2" s="1"/>
  <c r="BB44" i="2" s="1"/>
  <c r="AY45" i="2"/>
  <c r="BA45" i="2" s="1"/>
  <c r="BB45" i="2" s="1"/>
  <c r="AY46" i="2"/>
  <c r="BA46" i="2" s="1"/>
  <c r="BB46" i="2" s="1"/>
  <c r="AY47" i="2"/>
  <c r="BA47" i="2" s="1"/>
  <c r="BB47" i="2" s="1"/>
  <c r="AY48" i="2"/>
  <c r="BA48" i="2" s="1"/>
  <c r="BB48" i="2" s="1"/>
  <c r="AY49" i="2"/>
  <c r="BA49" i="2" s="1"/>
  <c r="BB49" i="2" s="1"/>
  <c r="AY50" i="2"/>
  <c r="BA50" i="2" s="1"/>
  <c r="BB50" i="2" s="1"/>
  <c r="AY51" i="2"/>
  <c r="BA51" i="2" s="1"/>
  <c r="BB51" i="2" s="1"/>
  <c r="AY52" i="2"/>
  <c r="BA52" i="2" s="1"/>
  <c r="BB52" i="2" s="1"/>
  <c r="AY53" i="2"/>
  <c r="BA53" i="2" s="1"/>
  <c r="BB53" i="2" s="1"/>
  <c r="AY54" i="2"/>
  <c r="BA54" i="2" s="1"/>
  <c r="BB54" i="2" s="1"/>
  <c r="AY55" i="2"/>
  <c r="BA55" i="2" s="1"/>
  <c r="BB55" i="2" s="1"/>
  <c r="AY56" i="2"/>
  <c r="BA56" i="2" s="1"/>
  <c r="BB56" i="2" s="1"/>
  <c r="AY57" i="2"/>
  <c r="BA57" i="2" s="1"/>
  <c r="BB57" i="2" s="1"/>
  <c r="AY58" i="2"/>
  <c r="BA58" i="2" s="1"/>
  <c r="BB58" i="2" s="1"/>
  <c r="AY59" i="2"/>
  <c r="BA59" i="2" s="1"/>
  <c r="BB59" i="2" s="1"/>
  <c r="AY60" i="2"/>
  <c r="BA60" i="2" s="1"/>
  <c r="BB60" i="2" s="1"/>
  <c r="AY61" i="2"/>
  <c r="BA61" i="2" s="1"/>
  <c r="BB61" i="2" s="1"/>
  <c r="AY62" i="2"/>
  <c r="BA62" i="2" s="1"/>
  <c r="BB62" i="2" s="1"/>
  <c r="AY63" i="2"/>
  <c r="BA63" i="2" s="1"/>
  <c r="BB63" i="2" s="1"/>
  <c r="AY64" i="2"/>
  <c r="BA64" i="2" s="1"/>
  <c r="BB64" i="2" s="1"/>
  <c r="AY65" i="2"/>
  <c r="BA65" i="2" s="1"/>
  <c r="BB65" i="2" s="1"/>
  <c r="AY66" i="2"/>
  <c r="BA66" i="2" s="1"/>
  <c r="BB66" i="2" s="1"/>
  <c r="AY67" i="2"/>
  <c r="BA67" i="2" s="1"/>
  <c r="BB67" i="2" s="1"/>
  <c r="AY68" i="2"/>
  <c r="BA68" i="2" s="1"/>
  <c r="BB68" i="2" s="1"/>
  <c r="AY69" i="2"/>
  <c r="BA69" i="2" s="1"/>
  <c r="BB69" i="2" s="1"/>
  <c r="AY70" i="2"/>
  <c r="BA70" i="2" s="1"/>
  <c r="BB70" i="2" s="1"/>
  <c r="AY71" i="2"/>
  <c r="BA71" i="2" s="1"/>
  <c r="BB71" i="2" s="1"/>
  <c r="AY72" i="2"/>
  <c r="BA72" i="2" s="1"/>
  <c r="BB72" i="2" s="1"/>
  <c r="AY73" i="2"/>
  <c r="BA73" i="2" s="1"/>
  <c r="BB73" i="2" s="1"/>
  <c r="AY74" i="2"/>
  <c r="BA74" i="2" s="1"/>
  <c r="BB74" i="2" s="1"/>
  <c r="AY75" i="2"/>
  <c r="BA75" i="2" s="1"/>
  <c r="BB75" i="2" s="1"/>
  <c r="AY76" i="2"/>
  <c r="BA76" i="2" s="1"/>
  <c r="BB76" i="2" s="1"/>
  <c r="AY77" i="2"/>
  <c r="BA77" i="2" s="1"/>
  <c r="BB77" i="2" s="1"/>
  <c r="AY78" i="2"/>
  <c r="BA78" i="2" s="1"/>
  <c r="BB78" i="2" s="1"/>
  <c r="AY79" i="2"/>
  <c r="BA79" i="2" s="1"/>
  <c r="BB79" i="2" s="1"/>
  <c r="AY80" i="2"/>
  <c r="BA80" i="2" s="1"/>
  <c r="BB80" i="2" s="1"/>
  <c r="AY81" i="2"/>
  <c r="BA81" i="2" s="1"/>
  <c r="BB81" i="2" s="1"/>
  <c r="AY82" i="2"/>
  <c r="BA82" i="2" s="1"/>
  <c r="BB82" i="2" s="1"/>
  <c r="AY83" i="2"/>
  <c r="BA83" i="2" s="1"/>
  <c r="BB83" i="2" s="1"/>
  <c r="AY84" i="2"/>
  <c r="BA84" i="2" s="1"/>
  <c r="BB84" i="2" s="1"/>
  <c r="AY85" i="2"/>
  <c r="BA85" i="2" s="1"/>
  <c r="BB85" i="2" s="1"/>
  <c r="AY86" i="2"/>
  <c r="BA86" i="2" s="1"/>
  <c r="BB86" i="2" s="1"/>
  <c r="AY87" i="2"/>
  <c r="BA87" i="2" s="1"/>
  <c r="BB87" i="2" s="1"/>
  <c r="AY88" i="2"/>
  <c r="BA88" i="2" s="1"/>
  <c r="BB88" i="2" s="1"/>
  <c r="AY89" i="2"/>
  <c r="BA89" i="2" s="1"/>
  <c r="BB89" i="2" s="1"/>
  <c r="AY90" i="2"/>
  <c r="BA90" i="2" s="1"/>
  <c r="BB90" i="2" s="1"/>
  <c r="AY91" i="2"/>
  <c r="BA91" i="2" s="1"/>
  <c r="BB91" i="2" s="1"/>
  <c r="AY92" i="2"/>
  <c r="BA92" i="2" s="1"/>
  <c r="BB92" i="2" s="1"/>
  <c r="AY93" i="2"/>
  <c r="BA93" i="2" s="1"/>
  <c r="BB93" i="2" s="1"/>
  <c r="AY94" i="2"/>
  <c r="BA94" i="2" s="1"/>
  <c r="BB94" i="2" s="1"/>
  <c r="AY95" i="2"/>
  <c r="BA95" i="2" s="1"/>
  <c r="BB95" i="2" s="1"/>
  <c r="AY96" i="2"/>
  <c r="BA96" i="2" s="1"/>
  <c r="BB96" i="2" s="1"/>
  <c r="AY97" i="2"/>
  <c r="BA97" i="2" s="1"/>
  <c r="BB97" i="2" s="1"/>
  <c r="AY98" i="2"/>
  <c r="BA98" i="2" s="1"/>
  <c r="BB98" i="2" s="1"/>
  <c r="AY99" i="2"/>
  <c r="BA99" i="2" s="1"/>
  <c r="BB99" i="2" s="1"/>
  <c r="AY100" i="2"/>
  <c r="BA100" i="2" s="1"/>
  <c r="BB100" i="2" s="1"/>
  <c r="AY101" i="2"/>
  <c r="BA101" i="2" s="1"/>
  <c r="BB101" i="2" s="1"/>
  <c r="AY102" i="2"/>
  <c r="BA102" i="2" s="1"/>
  <c r="BB102" i="2" s="1"/>
  <c r="AY103" i="2"/>
  <c r="BA103" i="2" s="1"/>
  <c r="BB103" i="2" s="1"/>
  <c r="AY104" i="2"/>
  <c r="BA104" i="2" s="1"/>
  <c r="BB104" i="2" s="1"/>
  <c r="AY105" i="2"/>
  <c r="BA105" i="2" s="1"/>
  <c r="BB105" i="2" s="1"/>
  <c r="AY106" i="2"/>
  <c r="BA106" i="2" s="1"/>
  <c r="BB106" i="2" s="1"/>
  <c r="AY107" i="2"/>
  <c r="BA107" i="2" s="1"/>
  <c r="BB107" i="2" s="1"/>
  <c r="AY108" i="2"/>
  <c r="BA108" i="2" s="1"/>
  <c r="BB108" i="2" s="1"/>
  <c r="AY109" i="2"/>
  <c r="BA109" i="2" s="1"/>
  <c r="BB109" i="2" s="1"/>
  <c r="AY110" i="2"/>
  <c r="BA110" i="2" s="1"/>
  <c r="BB110" i="2" s="1"/>
  <c r="AY111" i="2"/>
  <c r="BA111" i="2" s="1"/>
  <c r="BB111" i="2" s="1"/>
  <c r="AY112" i="2"/>
  <c r="BA112" i="2" s="1"/>
  <c r="BB112" i="2" s="1"/>
  <c r="AY113" i="2"/>
  <c r="BA113" i="2" s="1"/>
  <c r="BB113" i="2" s="1"/>
  <c r="AY114" i="2"/>
  <c r="BA114" i="2" s="1"/>
  <c r="BB114" i="2" s="1"/>
  <c r="AY115" i="2"/>
  <c r="BA115" i="2" s="1"/>
  <c r="BB115" i="2" s="1"/>
  <c r="AY116" i="2"/>
  <c r="BA116" i="2" s="1"/>
  <c r="BB116" i="2" s="1"/>
  <c r="AY117" i="2"/>
  <c r="BA117" i="2" s="1"/>
  <c r="BB117" i="2" s="1"/>
  <c r="AY118" i="2"/>
  <c r="BA118" i="2" s="1"/>
  <c r="BB118" i="2" s="1"/>
  <c r="AY119" i="2"/>
  <c r="BA119" i="2" s="1"/>
  <c r="BB119" i="2" s="1"/>
  <c r="AY120" i="2"/>
  <c r="BA120" i="2" s="1"/>
  <c r="BB120" i="2" s="1"/>
  <c r="AY121" i="2"/>
  <c r="BA121" i="2" s="1"/>
  <c r="BB121" i="2" s="1"/>
  <c r="AY122" i="2"/>
  <c r="AY123" i="2"/>
  <c r="AY124" i="2"/>
  <c r="AY125" i="2"/>
  <c r="AY126" i="2"/>
  <c r="AY127" i="2"/>
  <c r="AY128" i="2"/>
  <c r="AY129" i="2"/>
  <c r="AY130" i="2"/>
  <c r="AY131" i="2"/>
  <c r="AY132" i="2"/>
  <c r="AY133" i="2"/>
  <c r="AY134" i="2"/>
  <c r="AY135" i="2"/>
  <c r="AY136" i="2"/>
  <c r="BA136" i="2" s="1"/>
  <c r="BB136" i="2" s="1"/>
  <c r="AY137" i="2"/>
  <c r="AY138" i="2"/>
  <c r="BA138" i="2" s="1"/>
  <c r="BB138" i="2" s="1"/>
  <c r="AY139" i="2"/>
  <c r="AY140" i="2"/>
  <c r="AY141" i="2"/>
  <c r="AY142" i="2"/>
  <c r="AY143" i="2"/>
  <c r="AY144" i="2"/>
  <c r="AY145" i="2"/>
  <c r="BA145" i="2" s="1"/>
  <c r="BB145" i="2" s="1"/>
  <c r="AY146" i="2"/>
  <c r="AY147" i="2"/>
  <c r="AY148" i="2"/>
  <c r="BA148" i="2" s="1"/>
  <c r="BB148" i="2" s="1"/>
  <c r="AY149" i="2"/>
  <c r="BA149" i="2" s="1"/>
  <c r="BB149" i="2" s="1"/>
  <c r="AY150" i="2"/>
  <c r="BA150" i="2" s="1"/>
  <c r="BB150" i="2" s="1"/>
  <c r="AY151" i="2"/>
  <c r="AY152" i="2"/>
  <c r="BA152" i="2" s="1"/>
  <c r="BB152" i="2" s="1"/>
  <c r="AY153" i="2"/>
  <c r="AY154" i="2"/>
  <c r="BA154" i="2" s="1"/>
  <c r="BB154" i="2" s="1"/>
  <c r="AY155" i="2"/>
  <c r="AY156" i="2"/>
  <c r="AY157" i="2"/>
  <c r="AY158" i="2"/>
  <c r="AY159" i="2"/>
  <c r="AY160" i="2"/>
  <c r="AY161" i="2"/>
  <c r="AY162" i="2"/>
  <c r="AY163" i="2"/>
  <c r="AY164" i="2"/>
  <c r="AY165" i="2"/>
  <c r="AY166" i="2"/>
  <c r="AY167" i="2"/>
  <c r="AY168" i="2"/>
  <c r="AY169" i="2"/>
  <c r="AY11" i="2"/>
  <c r="CF67" i="2" l="1"/>
  <c r="CE68" i="2" a="1"/>
  <c r="CE68" i="2" s="1"/>
  <c r="CA169" i="2"/>
  <c r="CB155" i="2" s="1"/>
  <c r="BA11" i="2"/>
  <c r="BB11" i="2" s="1"/>
  <c r="BA10" i="2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5" i="10"/>
  <c r="CF68" i="2" l="1"/>
  <c r="CE69" i="2" a="1"/>
  <c r="CE69" i="2" s="1"/>
  <c r="CD155" i="2"/>
  <c r="AZ155" i="2"/>
  <c r="BA155" i="2" s="1"/>
  <c r="BB155" i="2" s="1"/>
  <c r="AZ169" i="2"/>
  <c r="BB10" i="2"/>
  <c r="CF69" i="2" l="1"/>
  <c r="CE70" i="2" a="1"/>
  <c r="CE70" i="2" s="1"/>
  <c r="BA169" i="2"/>
  <c r="F19" i="10"/>
  <c r="CF70" i="2" l="1"/>
  <c r="CE71" i="2" a="1"/>
  <c r="CE71" i="2" s="1"/>
  <c r="BB169" i="2"/>
  <c r="CF71" i="2" l="1"/>
  <c r="CE72" i="2" a="1"/>
  <c r="CE72" i="2" s="1"/>
  <c r="E39" i="6"/>
  <c r="J170" i="4"/>
  <c r="I170" i="4"/>
  <c r="H170" i="4"/>
  <c r="G170" i="4"/>
  <c r="F170" i="4"/>
  <c r="J169" i="4"/>
  <c r="I169" i="4"/>
  <c r="H169" i="4"/>
  <c r="G169" i="4"/>
  <c r="F169" i="4"/>
  <c r="J168" i="4"/>
  <c r="I168" i="4"/>
  <c r="H168" i="4"/>
  <c r="G168" i="4"/>
  <c r="F168" i="4"/>
  <c r="J167" i="4"/>
  <c r="I167" i="4"/>
  <c r="H167" i="4"/>
  <c r="G167" i="4"/>
  <c r="F167" i="4"/>
  <c r="J166" i="4"/>
  <c r="I166" i="4"/>
  <c r="H166" i="4"/>
  <c r="G166" i="4"/>
  <c r="F166" i="4"/>
  <c r="J165" i="4"/>
  <c r="I165" i="4"/>
  <c r="H165" i="4"/>
  <c r="G165" i="4"/>
  <c r="F165" i="4"/>
  <c r="J164" i="4"/>
  <c r="I164" i="4"/>
  <c r="H164" i="4"/>
  <c r="G164" i="4"/>
  <c r="F164" i="4"/>
  <c r="J163" i="4"/>
  <c r="I163" i="4"/>
  <c r="H163" i="4"/>
  <c r="G163" i="4"/>
  <c r="F163" i="4"/>
  <c r="J162" i="4"/>
  <c r="I162" i="4"/>
  <c r="H162" i="4"/>
  <c r="G162" i="4"/>
  <c r="F162" i="4"/>
  <c r="J161" i="4"/>
  <c r="I161" i="4"/>
  <c r="H161" i="4"/>
  <c r="G161" i="4"/>
  <c r="F161" i="4"/>
  <c r="J160" i="4"/>
  <c r="I160" i="4"/>
  <c r="H160" i="4"/>
  <c r="G160" i="4"/>
  <c r="F160" i="4"/>
  <c r="J159" i="4"/>
  <c r="I159" i="4"/>
  <c r="H159" i="4"/>
  <c r="G159" i="4"/>
  <c r="F159" i="4"/>
  <c r="J158" i="4"/>
  <c r="I158" i="4"/>
  <c r="H158" i="4"/>
  <c r="G158" i="4"/>
  <c r="F158" i="4"/>
  <c r="J157" i="4"/>
  <c r="I157" i="4"/>
  <c r="H157" i="4"/>
  <c r="G157" i="4"/>
  <c r="F157" i="4"/>
  <c r="J156" i="4"/>
  <c r="I156" i="4"/>
  <c r="H156" i="4"/>
  <c r="G156" i="4"/>
  <c r="F156" i="4"/>
  <c r="J155" i="4"/>
  <c r="I155" i="4"/>
  <c r="H155" i="4"/>
  <c r="G155" i="4"/>
  <c r="F155" i="4"/>
  <c r="J154" i="4"/>
  <c r="I154" i="4"/>
  <c r="H154" i="4"/>
  <c r="G154" i="4"/>
  <c r="F154" i="4"/>
  <c r="J153" i="4"/>
  <c r="I153" i="4"/>
  <c r="H153" i="4"/>
  <c r="G153" i="4"/>
  <c r="F153" i="4"/>
  <c r="J152" i="4"/>
  <c r="I152" i="4"/>
  <c r="H152" i="4"/>
  <c r="G152" i="4"/>
  <c r="F152" i="4"/>
  <c r="J151" i="4"/>
  <c r="I151" i="4"/>
  <c r="H151" i="4"/>
  <c r="G151" i="4"/>
  <c r="F151" i="4"/>
  <c r="J150" i="4"/>
  <c r="I150" i="4"/>
  <c r="H150" i="4"/>
  <c r="G150" i="4"/>
  <c r="F150" i="4"/>
  <c r="J149" i="4"/>
  <c r="I149" i="4"/>
  <c r="H149" i="4"/>
  <c r="G149" i="4"/>
  <c r="F149" i="4"/>
  <c r="J148" i="4"/>
  <c r="I148" i="4"/>
  <c r="H148" i="4"/>
  <c r="G148" i="4"/>
  <c r="F148" i="4"/>
  <c r="J147" i="4"/>
  <c r="I147" i="4"/>
  <c r="H147" i="4"/>
  <c r="G147" i="4"/>
  <c r="F147" i="4"/>
  <c r="J146" i="4"/>
  <c r="I146" i="4"/>
  <c r="H146" i="4"/>
  <c r="G146" i="4"/>
  <c r="F146" i="4"/>
  <c r="J145" i="4"/>
  <c r="I145" i="4"/>
  <c r="H145" i="4"/>
  <c r="G145" i="4"/>
  <c r="F145" i="4"/>
  <c r="J144" i="4"/>
  <c r="I144" i="4"/>
  <c r="H144" i="4"/>
  <c r="G144" i="4"/>
  <c r="F144" i="4"/>
  <c r="J143" i="4"/>
  <c r="I143" i="4"/>
  <c r="H143" i="4"/>
  <c r="G143" i="4"/>
  <c r="F143" i="4"/>
  <c r="J142" i="4"/>
  <c r="I142" i="4"/>
  <c r="H142" i="4"/>
  <c r="G142" i="4"/>
  <c r="F142" i="4"/>
  <c r="J141" i="4"/>
  <c r="I141" i="4"/>
  <c r="H141" i="4"/>
  <c r="G141" i="4"/>
  <c r="F141" i="4"/>
  <c r="J140" i="4"/>
  <c r="I140" i="4"/>
  <c r="H140" i="4"/>
  <c r="G140" i="4"/>
  <c r="F140" i="4"/>
  <c r="J139" i="4"/>
  <c r="I139" i="4"/>
  <c r="H139" i="4"/>
  <c r="G139" i="4"/>
  <c r="F139" i="4"/>
  <c r="J138" i="4"/>
  <c r="I138" i="4"/>
  <c r="H138" i="4"/>
  <c r="G138" i="4"/>
  <c r="F138" i="4"/>
  <c r="J137" i="4"/>
  <c r="I137" i="4"/>
  <c r="H137" i="4"/>
  <c r="G137" i="4"/>
  <c r="F137" i="4"/>
  <c r="J136" i="4"/>
  <c r="I136" i="4"/>
  <c r="H136" i="4"/>
  <c r="G136" i="4"/>
  <c r="F136" i="4"/>
  <c r="J135" i="4"/>
  <c r="I135" i="4"/>
  <c r="H135" i="4"/>
  <c r="G135" i="4"/>
  <c r="F135" i="4"/>
  <c r="J134" i="4"/>
  <c r="I134" i="4"/>
  <c r="H134" i="4"/>
  <c r="G134" i="4"/>
  <c r="F134" i="4"/>
  <c r="J133" i="4"/>
  <c r="I133" i="4"/>
  <c r="H133" i="4"/>
  <c r="G133" i="4"/>
  <c r="F133" i="4"/>
  <c r="J132" i="4"/>
  <c r="I132" i="4"/>
  <c r="H132" i="4"/>
  <c r="G132" i="4"/>
  <c r="F132" i="4"/>
  <c r="J131" i="4"/>
  <c r="I131" i="4"/>
  <c r="H131" i="4"/>
  <c r="G131" i="4"/>
  <c r="F131" i="4"/>
  <c r="J130" i="4"/>
  <c r="I130" i="4"/>
  <c r="H130" i="4"/>
  <c r="G130" i="4"/>
  <c r="F130" i="4"/>
  <c r="J129" i="4"/>
  <c r="I129" i="4"/>
  <c r="H129" i="4"/>
  <c r="G129" i="4"/>
  <c r="F129" i="4"/>
  <c r="J128" i="4"/>
  <c r="I128" i="4"/>
  <c r="H128" i="4"/>
  <c r="G128" i="4"/>
  <c r="F128" i="4"/>
  <c r="J127" i="4"/>
  <c r="I127" i="4"/>
  <c r="H127" i="4"/>
  <c r="G127" i="4"/>
  <c r="F127" i="4"/>
  <c r="J126" i="4"/>
  <c r="I126" i="4"/>
  <c r="H126" i="4"/>
  <c r="G126" i="4"/>
  <c r="F126" i="4"/>
  <c r="J125" i="4"/>
  <c r="I125" i="4"/>
  <c r="H125" i="4"/>
  <c r="G125" i="4"/>
  <c r="F125" i="4"/>
  <c r="J124" i="4"/>
  <c r="I124" i="4"/>
  <c r="H124" i="4"/>
  <c r="G124" i="4"/>
  <c r="F124" i="4"/>
  <c r="J123" i="4"/>
  <c r="I123" i="4"/>
  <c r="H123" i="4"/>
  <c r="G123" i="4"/>
  <c r="F123" i="4"/>
  <c r="J122" i="4"/>
  <c r="I122" i="4"/>
  <c r="H122" i="4"/>
  <c r="G122" i="4"/>
  <c r="F122" i="4"/>
  <c r="J121" i="4"/>
  <c r="I121" i="4"/>
  <c r="H121" i="4"/>
  <c r="G121" i="4"/>
  <c r="F121" i="4"/>
  <c r="J120" i="4"/>
  <c r="I120" i="4"/>
  <c r="H120" i="4"/>
  <c r="G120" i="4"/>
  <c r="F120" i="4"/>
  <c r="J119" i="4"/>
  <c r="I119" i="4"/>
  <c r="H119" i="4"/>
  <c r="G119" i="4"/>
  <c r="F119" i="4"/>
  <c r="J118" i="4"/>
  <c r="I118" i="4"/>
  <c r="H118" i="4"/>
  <c r="G118" i="4"/>
  <c r="F118" i="4"/>
  <c r="J117" i="4"/>
  <c r="I117" i="4"/>
  <c r="H117" i="4"/>
  <c r="G117" i="4"/>
  <c r="F117" i="4"/>
  <c r="J116" i="4"/>
  <c r="I116" i="4"/>
  <c r="H116" i="4"/>
  <c r="G116" i="4"/>
  <c r="F116" i="4"/>
  <c r="J115" i="4"/>
  <c r="I115" i="4"/>
  <c r="H115" i="4"/>
  <c r="G115" i="4"/>
  <c r="F115" i="4"/>
  <c r="J114" i="4"/>
  <c r="I114" i="4"/>
  <c r="H114" i="4"/>
  <c r="G114" i="4"/>
  <c r="F114" i="4"/>
  <c r="J113" i="4"/>
  <c r="I113" i="4"/>
  <c r="H113" i="4"/>
  <c r="G113" i="4"/>
  <c r="F113" i="4"/>
  <c r="J112" i="4"/>
  <c r="I112" i="4"/>
  <c r="H112" i="4"/>
  <c r="G112" i="4"/>
  <c r="F112" i="4"/>
  <c r="J111" i="4"/>
  <c r="I111" i="4"/>
  <c r="H111" i="4"/>
  <c r="G111" i="4"/>
  <c r="F111" i="4"/>
  <c r="J110" i="4"/>
  <c r="I110" i="4"/>
  <c r="H110" i="4"/>
  <c r="G110" i="4"/>
  <c r="F110" i="4"/>
  <c r="J109" i="4"/>
  <c r="I109" i="4"/>
  <c r="H109" i="4"/>
  <c r="G109" i="4"/>
  <c r="F109" i="4"/>
  <c r="J108" i="4"/>
  <c r="I108" i="4"/>
  <c r="H108" i="4"/>
  <c r="G108" i="4"/>
  <c r="F108" i="4"/>
  <c r="J107" i="4"/>
  <c r="I107" i="4"/>
  <c r="H107" i="4"/>
  <c r="G107" i="4"/>
  <c r="F107" i="4"/>
  <c r="J106" i="4"/>
  <c r="I106" i="4"/>
  <c r="H106" i="4"/>
  <c r="G106" i="4"/>
  <c r="F106" i="4"/>
  <c r="J105" i="4"/>
  <c r="I105" i="4"/>
  <c r="H105" i="4"/>
  <c r="G105" i="4"/>
  <c r="F105" i="4"/>
  <c r="J104" i="4"/>
  <c r="I104" i="4"/>
  <c r="H104" i="4"/>
  <c r="G104" i="4"/>
  <c r="F104" i="4"/>
  <c r="J103" i="4"/>
  <c r="I103" i="4"/>
  <c r="H103" i="4"/>
  <c r="G103" i="4"/>
  <c r="F103" i="4"/>
  <c r="J102" i="4"/>
  <c r="I102" i="4"/>
  <c r="H102" i="4"/>
  <c r="G102" i="4"/>
  <c r="F102" i="4"/>
  <c r="J101" i="4"/>
  <c r="I101" i="4"/>
  <c r="H101" i="4"/>
  <c r="G101" i="4"/>
  <c r="F101" i="4"/>
  <c r="J100" i="4"/>
  <c r="I100" i="4"/>
  <c r="H100" i="4"/>
  <c r="G100" i="4"/>
  <c r="F100" i="4"/>
  <c r="J99" i="4"/>
  <c r="I99" i="4"/>
  <c r="H99" i="4"/>
  <c r="G99" i="4"/>
  <c r="F99" i="4"/>
  <c r="J98" i="4"/>
  <c r="I98" i="4"/>
  <c r="H98" i="4"/>
  <c r="G98" i="4"/>
  <c r="F98" i="4"/>
  <c r="J97" i="4"/>
  <c r="I97" i="4"/>
  <c r="H97" i="4"/>
  <c r="G97" i="4"/>
  <c r="F97" i="4"/>
  <c r="J96" i="4"/>
  <c r="I96" i="4"/>
  <c r="H96" i="4"/>
  <c r="G96" i="4"/>
  <c r="F96" i="4"/>
  <c r="J95" i="4"/>
  <c r="I95" i="4"/>
  <c r="H95" i="4"/>
  <c r="G95" i="4"/>
  <c r="F95" i="4"/>
  <c r="J94" i="4"/>
  <c r="I94" i="4"/>
  <c r="H94" i="4"/>
  <c r="G94" i="4"/>
  <c r="F94" i="4"/>
  <c r="J93" i="4"/>
  <c r="I93" i="4"/>
  <c r="H93" i="4"/>
  <c r="G93" i="4"/>
  <c r="F93" i="4"/>
  <c r="J92" i="4"/>
  <c r="I92" i="4"/>
  <c r="H92" i="4"/>
  <c r="G92" i="4"/>
  <c r="F92" i="4"/>
  <c r="J91" i="4"/>
  <c r="I91" i="4"/>
  <c r="H91" i="4"/>
  <c r="G91" i="4"/>
  <c r="F91" i="4"/>
  <c r="J90" i="4"/>
  <c r="I90" i="4"/>
  <c r="H90" i="4"/>
  <c r="G90" i="4"/>
  <c r="F90" i="4"/>
  <c r="J89" i="4"/>
  <c r="I89" i="4"/>
  <c r="H89" i="4"/>
  <c r="G89" i="4"/>
  <c r="F89" i="4"/>
  <c r="J88" i="4"/>
  <c r="I88" i="4"/>
  <c r="H88" i="4"/>
  <c r="G88" i="4"/>
  <c r="F88" i="4"/>
  <c r="J87" i="4"/>
  <c r="I87" i="4"/>
  <c r="H87" i="4"/>
  <c r="G87" i="4"/>
  <c r="F87" i="4"/>
  <c r="J86" i="4"/>
  <c r="I86" i="4"/>
  <c r="H86" i="4"/>
  <c r="G86" i="4"/>
  <c r="F86" i="4"/>
  <c r="J85" i="4"/>
  <c r="I85" i="4"/>
  <c r="H85" i="4"/>
  <c r="G85" i="4"/>
  <c r="F85" i="4"/>
  <c r="J84" i="4"/>
  <c r="I84" i="4"/>
  <c r="H84" i="4"/>
  <c r="G84" i="4"/>
  <c r="F84" i="4"/>
  <c r="J83" i="4"/>
  <c r="I83" i="4"/>
  <c r="H83" i="4"/>
  <c r="G83" i="4"/>
  <c r="F83" i="4"/>
  <c r="J82" i="4"/>
  <c r="I82" i="4"/>
  <c r="H82" i="4"/>
  <c r="G82" i="4"/>
  <c r="F82" i="4"/>
  <c r="J81" i="4"/>
  <c r="I81" i="4"/>
  <c r="H81" i="4"/>
  <c r="G81" i="4"/>
  <c r="F81" i="4"/>
  <c r="J80" i="4"/>
  <c r="I80" i="4"/>
  <c r="H80" i="4"/>
  <c r="G80" i="4"/>
  <c r="F80" i="4"/>
  <c r="J79" i="4"/>
  <c r="I79" i="4"/>
  <c r="H79" i="4"/>
  <c r="G79" i="4"/>
  <c r="F79" i="4"/>
  <c r="J78" i="4"/>
  <c r="I78" i="4"/>
  <c r="H78" i="4"/>
  <c r="G78" i="4"/>
  <c r="F78" i="4"/>
  <c r="J77" i="4"/>
  <c r="I77" i="4"/>
  <c r="H77" i="4"/>
  <c r="G77" i="4"/>
  <c r="F77" i="4"/>
  <c r="J76" i="4"/>
  <c r="I76" i="4"/>
  <c r="H76" i="4"/>
  <c r="G76" i="4"/>
  <c r="F76" i="4"/>
  <c r="J75" i="4"/>
  <c r="I75" i="4"/>
  <c r="H75" i="4"/>
  <c r="G75" i="4"/>
  <c r="F75" i="4"/>
  <c r="J74" i="4"/>
  <c r="I74" i="4"/>
  <c r="H74" i="4"/>
  <c r="G74" i="4"/>
  <c r="F74" i="4"/>
  <c r="J73" i="4"/>
  <c r="I73" i="4"/>
  <c r="H73" i="4"/>
  <c r="G73" i="4"/>
  <c r="F73" i="4"/>
  <c r="J72" i="4"/>
  <c r="I72" i="4"/>
  <c r="H72" i="4"/>
  <c r="G72" i="4"/>
  <c r="F72" i="4"/>
  <c r="J71" i="4"/>
  <c r="I71" i="4"/>
  <c r="H71" i="4"/>
  <c r="G71" i="4"/>
  <c r="F71" i="4"/>
  <c r="J70" i="4"/>
  <c r="I70" i="4"/>
  <c r="H70" i="4"/>
  <c r="G70" i="4"/>
  <c r="F70" i="4"/>
  <c r="J69" i="4"/>
  <c r="I69" i="4"/>
  <c r="H69" i="4"/>
  <c r="G69" i="4"/>
  <c r="F69" i="4"/>
  <c r="J68" i="4"/>
  <c r="I68" i="4"/>
  <c r="H68" i="4"/>
  <c r="G68" i="4"/>
  <c r="F68" i="4"/>
  <c r="J67" i="4"/>
  <c r="I67" i="4"/>
  <c r="H67" i="4"/>
  <c r="G67" i="4"/>
  <c r="F67" i="4"/>
  <c r="J66" i="4"/>
  <c r="I66" i="4"/>
  <c r="H66" i="4"/>
  <c r="G66" i="4"/>
  <c r="F66" i="4"/>
  <c r="J65" i="4"/>
  <c r="I65" i="4"/>
  <c r="H65" i="4"/>
  <c r="G65" i="4"/>
  <c r="F65" i="4"/>
  <c r="J64" i="4"/>
  <c r="I64" i="4"/>
  <c r="H64" i="4"/>
  <c r="G64" i="4"/>
  <c r="F64" i="4"/>
  <c r="J63" i="4"/>
  <c r="I63" i="4"/>
  <c r="H63" i="4"/>
  <c r="G63" i="4"/>
  <c r="F63" i="4"/>
  <c r="J62" i="4"/>
  <c r="I62" i="4"/>
  <c r="H62" i="4"/>
  <c r="G62" i="4"/>
  <c r="F62" i="4"/>
  <c r="J61" i="4"/>
  <c r="I61" i="4"/>
  <c r="H61" i="4"/>
  <c r="G61" i="4"/>
  <c r="F61" i="4"/>
  <c r="J60" i="4"/>
  <c r="I60" i="4"/>
  <c r="H60" i="4"/>
  <c r="G60" i="4"/>
  <c r="F60" i="4"/>
  <c r="J59" i="4"/>
  <c r="I59" i="4"/>
  <c r="H59" i="4"/>
  <c r="G59" i="4"/>
  <c r="F59" i="4"/>
  <c r="J58" i="4"/>
  <c r="I58" i="4"/>
  <c r="H58" i="4"/>
  <c r="G58" i="4"/>
  <c r="F58" i="4"/>
  <c r="J57" i="4"/>
  <c r="I57" i="4"/>
  <c r="H57" i="4"/>
  <c r="G57" i="4"/>
  <c r="F57" i="4"/>
  <c r="J56" i="4"/>
  <c r="I56" i="4"/>
  <c r="H56" i="4"/>
  <c r="G56" i="4"/>
  <c r="F56" i="4"/>
  <c r="J55" i="4"/>
  <c r="I55" i="4"/>
  <c r="H55" i="4"/>
  <c r="G55" i="4"/>
  <c r="F55" i="4"/>
  <c r="J54" i="4"/>
  <c r="I54" i="4"/>
  <c r="H54" i="4"/>
  <c r="G54" i="4"/>
  <c r="F54" i="4"/>
  <c r="J53" i="4"/>
  <c r="I53" i="4"/>
  <c r="H53" i="4"/>
  <c r="G53" i="4"/>
  <c r="F53" i="4"/>
  <c r="J52" i="4"/>
  <c r="I52" i="4"/>
  <c r="H52" i="4"/>
  <c r="G52" i="4"/>
  <c r="F52" i="4"/>
  <c r="J51" i="4"/>
  <c r="I51" i="4"/>
  <c r="H51" i="4"/>
  <c r="G51" i="4"/>
  <c r="F51" i="4"/>
  <c r="J50" i="4"/>
  <c r="I50" i="4"/>
  <c r="H50" i="4"/>
  <c r="G50" i="4"/>
  <c r="F50" i="4"/>
  <c r="J49" i="4"/>
  <c r="I49" i="4"/>
  <c r="H49" i="4"/>
  <c r="G49" i="4"/>
  <c r="F49" i="4"/>
  <c r="J48" i="4"/>
  <c r="I48" i="4"/>
  <c r="H48" i="4"/>
  <c r="G48" i="4"/>
  <c r="F48" i="4"/>
  <c r="J47" i="4"/>
  <c r="I47" i="4"/>
  <c r="H47" i="4"/>
  <c r="G47" i="4"/>
  <c r="F47" i="4"/>
  <c r="J46" i="4"/>
  <c r="I46" i="4"/>
  <c r="H46" i="4"/>
  <c r="G46" i="4"/>
  <c r="F46" i="4"/>
  <c r="J45" i="4"/>
  <c r="I45" i="4"/>
  <c r="H45" i="4"/>
  <c r="G45" i="4"/>
  <c r="F45" i="4"/>
  <c r="J44" i="4"/>
  <c r="I44" i="4"/>
  <c r="H44" i="4"/>
  <c r="G44" i="4"/>
  <c r="F44" i="4"/>
  <c r="J43" i="4"/>
  <c r="I43" i="4"/>
  <c r="H43" i="4"/>
  <c r="G43" i="4"/>
  <c r="F43" i="4"/>
  <c r="J42" i="4"/>
  <c r="I42" i="4"/>
  <c r="H42" i="4"/>
  <c r="G42" i="4"/>
  <c r="F42" i="4"/>
  <c r="J41" i="4"/>
  <c r="I41" i="4"/>
  <c r="H41" i="4"/>
  <c r="G41" i="4"/>
  <c r="F41" i="4"/>
  <c r="J40" i="4"/>
  <c r="I40" i="4"/>
  <c r="H40" i="4"/>
  <c r="G40" i="4"/>
  <c r="F40" i="4"/>
  <c r="J39" i="4"/>
  <c r="I39" i="4"/>
  <c r="H39" i="4"/>
  <c r="G39" i="4"/>
  <c r="F39" i="4"/>
  <c r="J38" i="4"/>
  <c r="I38" i="4"/>
  <c r="H38" i="4"/>
  <c r="G38" i="4"/>
  <c r="F38" i="4"/>
  <c r="J37" i="4"/>
  <c r="I37" i="4"/>
  <c r="H37" i="4"/>
  <c r="G37" i="4"/>
  <c r="F37" i="4"/>
  <c r="J36" i="4"/>
  <c r="I36" i="4"/>
  <c r="H36" i="4"/>
  <c r="G36" i="4"/>
  <c r="F36" i="4"/>
  <c r="J35" i="4"/>
  <c r="I35" i="4"/>
  <c r="H35" i="4"/>
  <c r="G35" i="4"/>
  <c r="F35" i="4"/>
  <c r="J34" i="4"/>
  <c r="I34" i="4"/>
  <c r="H34" i="4"/>
  <c r="G34" i="4"/>
  <c r="F34" i="4"/>
  <c r="J33" i="4"/>
  <c r="I33" i="4"/>
  <c r="H33" i="4"/>
  <c r="G33" i="4"/>
  <c r="F33" i="4"/>
  <c r="J32" i="4"/>
  <c r="I32" i="4"/>
  <c r="H32" i="4"/>
  <c r="G32" i="4"/>
  <c r="F32" i="4"/>
  <c r="J31" i="4"/>
  <c r="I31" i="4"/>
  <c r="H31" i="4"/>
  <c r="G31" i="4"/>
  <c r="F31" i="4"/>
  <c r="J30" i="4"/>
  <c r="I30" i="4"/>
  <c r="H30" i="4"/>
  <c r="G30" i="4"/>
  <c r="F30" i="4"/>
  <c r="J29" i="4"/>
  <c r="I29" i="4"/>
  <c r="H29" i="4"/>
  <c r="G29" i="4"/>
  <c r="F29" i="4"/>
  <c r="D29" i="4"/>
  <c r="J28" i="4"/>
  <c r="I28" i="4"/>
  <c r="H28" i="4"/>
  <c r="G28" i="4"/>
  <c r="F28" i="4"/>
  <c r="D28" i="4"/>
  <c r="J27" i="4"/>
  <c r="I27" i="4"/>
  <c r="H27" i="4"/>
  <c r="G27" i="4"/>
  <c r="F27" i="4"/>
  <c r="D27" i="4"/>
  <c r="J26" i="4"/>
  <c r="I26" i="4"/>
  <c r="H26" i="4"/>
  <c r="G26" i="4"/>
  <c r="F26" i="4"/>
  <c r="D26" i="4"/>
  <c r="J25" i="4"/>
  <c r="I25" i="4"/>
  <c r="H25" i="4"/>
  <c r="G25" i="4"/>
  <c r="F25" i="4"/>
  <c r="D25" i="4"/>
  <c r="J24" i="4"/>
  <c r="I24" i="4"/>
  <c r="H24" i="4"/>
  <c r="G24" i="4"/>
  <c r="F24" i="4"/>
  <c r="D24" i="4"/>
  <c r="J23" i="4"/>
  <c r="I23" i="4"/>
  <c r="H23" i="4"/>
  <c r="G23" i="4"/>
  <c r="F23" i="4"/>
  <c r="D23" i="4"/>
  <c r="J22" i="4"/>
  <c r="I22" i="4"/>
  <c r="H22" i="4"/>
  <c r="G22" i="4"/>
  <c r="F22" i="4"/>
  <c r="D22" i="4"/>
  <c r="J21" i="4"/>
  <c r="I21" i="4"/>
  <c r="H21" i="4"/>
  <c r="G21" i="4"/>
  <c r="F21" i="4"/>
  <c r="D21" i="4"/>
  <c r="J20" i="4"/>
  <c r="I20" i="4"/>
  <c r="H20" i="4"/>
  <c r="G20" i="4"/>
  <c r="F20" i="4"/>
  <c r="D20" i="4"/>
  <c r="J19" i="4"/>
  <c r="I19" i="4"/>
  <c r="H19" i="4"/>
  <c r="G19" i="4"/>
  <c r="F19" i="4"/>
  <c r="D19" i="4"/>
  <c r="J18" i="4"/>
  <c r="I18" i="4"/>
  <c r="H18" i="4"/>
  <c r="G18" i="4"/>
  <c r="F18" i="4"/>
  <c r="D18" i="4"/>
  <c r="J17" i="4"/>
  <c r="I17" i="4"/>
  <c r="H17" i="4"/>
  <c r="G17" i="4"/>
  <c r="F17" i="4"/>
  <c r="D17" i="4"/>
  <c r="J16" i="4"/>
  <c r="I16" i="4"/>
  <c r="H16" i="4"/>
  <c r="G16" i="4"/>
  <c r="F16" i="4"/>
  <c r="D16" i="4"/>
  <c r="J15" i="4"/>
  <c r="I15" i="4"/>
  <c r="H15" i="4"/>
  <c r="G15" i="4"/>
  <c r="F15" i="4"/>
  <c r="J14" i="4"/>
  <c r="I14" i="4"/>
  <c r="H14" i="4"/>
  <c r="G14" i="4"/>
  <c r="F14" i="4"/>
  <c r="J13" i="4"/>
  <c r="I13" i="4"/>
  <c r="H13" i="4"/>
  <c r="G13" i="4"/>
  <c r="F13" i="4"/>
  <c r="J12" i="4"/>
  <c r="I12" i="4"/>
  <c r="H12" i="4"/>
  <c r="G12" i="4"/>
  <c r="F12" i="4"/>
  <c r="J11" i="4"/>
  <c r="I11" i="4"/>
  <c r="H11" i="4"/>
  <c r="G11" i="4"/>
  <c r="F11" i="4"/>
  <c r="J3" i="4"/>
  <c r="G3" i="4"/>
  <c r="AE172" i="3"/>
  <c r="AG172" i="3"/>
  <c r="R172" i="3"/>
  <c r="D172" i="3"/>
  <c r="AE171" i="3"/>
  <c r="AG171" i="3"/>
  <c r="R171" i="3"/>
  <c r="D171" i="3"/>
  <c r="AE170" i="3"/>
  <c r="R170" i="3"/>
  <c r="D170" i="3"/>
  <c r="AE169" i="3"/>
  <c r="R169" i="3"/>
  <c r="D169" i="3"/>
  <c r="AE168" i="3"/>
  <c r="R168" i="3"/>
  <c r="D168" i="3"/>
  <c r="AE167" i="3"/>
  <c r="AG167" i="3"/>
  <c r="R167" i="3"/>
  <c r="D167" i="3"/>
  <c r="AE166" i="3"/>
  <c r="AG166" i="3"/>
  <c r="R166" i="3"/>
  <c r="D166" i="3"/>
  <c r="AE165" i="3"/>
  <c r="R165" i="3"/>
  <c r="D165" i="3"/>
  <c r="AE164" i="3"/>
  <c r="R164" i="3"/>
  <c r="D164" i="3"/>
  <c r="AE163" i="3"/>
  <c r="AG163" i="3"/>
  <c r="R163" i="3"/>
  <c r="D163" i="3"/>
  <c r="AE162" i="3"/>
  <c r="R162" i="3"/>
  <c r="D162" i="3"/>
  <c r="AE161" i="3"/>
  <c r="R161" i="3"/>
  <c r="D161" i="3"/>
  <c r="AE160" i="3"/>
  <c r="R160" i="3"/>
  <c r="D160" i="3"/>
  <c r="AE159" i="3"/>
  <c r="AG159" i="3"/>
  <c r="R159" i="3"/>
  <c r="D159" i="3"/>
  <c r="AE158" i="3"/>
  <c r="R158" i="3"/>
  <c r="J158" i="3"/>
  <c r="AD158" i="3" s="1"/>
  <c r="D158" i="3"/>
  <c r="AE157" i="3"/>
  <c r="R157" i="3"/>
  <c r="J157" i="3"/>
  <c r="AD157" i="3" s="1"/>
  <c r="D157" i="3"/>
  <c r="AE156" i="3"/>
  <c r="R156" i="3"/>
  <c r="J156" i="3"/>
  <c r="AD156" i="3" s="1"/>
  <c r="D156" i="3"/>
  <c r="AE155" i="3"/>
  <c r="AG155" i="3"/>
  <c r="R155" i="3"/>
  <c r="J155" i="3"/>
  <c r="AD155" i="3" s="1"/>
  <c r="D155" i="3"/>
  <c r="AE154" i="3"/>
  <c r="R154" i="3"/>
  <c r="J154" i="3"/>
  <c r="AD154" i="3" s="1"/>
  <c r="D154" i="3"/>
  <c r="AE153" i="3"/>
  <c r="R153" i="3"/>
  <c r="J153" i="3"/>
  <c r="AD153" i="3" s="1"/>
  <c r="D153" i="3"/>
  <c r="AE152" i="3"/>
  <c r="R152" i="3"/>
  <c r="J152" i="3"/>
  <c r="AD152" i="3" s="1"/>
  <c r="D152" i="3"/>
  <c r="AE151" i="3"/>
  <c r="AG151" i="3"/>
  <c r="R151" i="3"/>
  <c r="J151" i="3"/>
  <c r="AD151" i="3" s="1"/>
  <c r="D151" i="3"/>
  <c r="AE150" i="3"/>
  <c r="R150" i="3"/>
  <c r="J150" i="3"/>
  <c r="AD150" i="3" s="1"/>
  <c r="D150" i="3"/>
  <c r="AE149" i="3"/>
  <c r="AG149" i="3"/>
  <c r="R149" i="3"/>
  <c r="J149" i="3"/>
  <c r="AD149" i="3" s="1"/>
  <c r="D149" i="3"/>
  <c r="AE148" i="3"/>
  <c r="R148" i="3"/>
  <c r="J148" i="3"/>
  <c r="AD148" i="3" s="1"/>
  <c r="D148" i="3"/>
  <c r="AE147" i="3"/>
  <c r="AG147" i="3"/>
  <c r="R147" i="3"/>
  <c r="J147" i="3"/>
  <c r="AD147" i="3" s="1"/>
  <c r="D147" i="3"/>
  <c r="AE146" i="3"/>
  <c r="R146" i="3"/>
  <c r="J146" i="3"/>
  <c r="AD146" i="3" s="1"/>
  <c r="D146" i="3"/>
  <c r="AE145" i="3"/>
  <c r="AG145" i="3"/>
  <c r="R145" i="3"/>
  <c r="J145" i="3"/>
  <c r="AD145" i="3" s="1"/>
  <c r="D145" i="3"/>
  <c r="AE144" i="3"/>
  <c r="R144" i="3"/>
  <c r="J144" i="3"/>
  <c r="AD144" i="3" s="1"/>
  <c r="D144" i="3"/>
  <c r="AE143" i="3"/>
  <c r="AG143" i="3"/>
  <c r="R143" i="3"/>
  <c r="J143" i="3"/>
  <c r="AD143" i="3" s="1"/>
  <c r="D143" i="3"/>
  <c r="AE142" i="3"/>
  <c r="R142" i="3"/>
  <c r="J142" i="3"/>
  <c r="AD142" i="3" s="1"/>
  <c r="D142" i="3"/>
  <c r="AE141" i="3"/>
  <c r="AG141" i="3"/>
  <c r="R141" i="3"/>
  <c r="J141" i="3"/>
  <c r="AD141" i="3" s="1"/>
  <c r="D141" i="3"/>
  <c r="AE140" i="3"/>
  <c r="R140" i="3"/>
  <c r="J140" i="3"/>
  <c r="AD140" i="3" s="1"/>
  <c r="D140" i="3"/>
  <c r="AE139" i="3"/>
  <c r="AG139" i="3"/>
  <c r="R139" i="3"/>
  <c r="J139" i="3"/>
  <c r="AD139" i="3" s="1"/>
  <c r="D139" i="3"/>
  <c r="AE138" i="3"/>
  <c r="R138" i="3"/>
  <c r="J138" i="3"/>
  <c r="AD138" i="3" s="1"/>
  <c r="D138" i="3"/>
  <c r="AE137" i="3"/>
  <c r="AG137" i="3"/>
  <c r="R137" i="3"/>
  <c r="J137" i="3"/>
  <c r="AD137" i="3" s="1"/>
  <c r="D137" i="3"/>
  <c r="AE136" i="3"/>
  <c r="R136" i="3"/>
  <c r="J136" i="3"/>
  <c r="AD136" i="3" s="1"/>
  <c r="D136" i="3"/>
  <c r="AE135" i="3"/>
  <c r="AG135" i="3"/>
  <c r="R135" i="3"/>
  <c r="J135" i="3"/>
  <c r="AD135" i="3" s="1"/>
  <c r="D135" i="3"/>
  <c r="AE134" i="3"/>
  <c r="R134" i="3"/>
  <c r="J134" i="3"/>
  <c r="AD134" i="3" s="1"/>
  <c r="D134" i="3"/>
  <c r="AE133" i="3"/>
  <c r="AG133" i="3"/>
  <c r="R133" i="3"/>
  <c r="J133" i="3"/>
  <c r="AD133" i="3" s="1"/>
  <c r="D133" i="3"/>
  <c r="AE132" i="3"/>
  <c r="R132" i="3"/>
  <c r="J132" i="3"/>
  <c r="AD132" i="3" s="1"/>
  <c r="D132" i="3"/>
  <c r="AE131" i="3"/>
  <c r="AG131" i="3"/>
  <c r="R131" i="3"/>
  <c r="J131" i="3"/>
  <c r="AD131" i="3" s="1"/>
  <c r="D131" i="3"/>
  <c r="AE130" i="3"/>
  <c r="R130" i="3"/>
  <c r="J130" i="3"/>
  <c r="AD130" i="3" s="1"/>
  <c r="D130" i="3"/>
  <c r="AE129" i="3"/>
  <c r="AG129" i="3"/>
  <c r="R129" i="3"/>
  <c r="J129" i="3"/>
  <c r="AD129" i="3" s="1"/>
  <c r="D129" i="3"/>
  <c r="AE128" i="3"/>
  <c r="R128" i="3"/>
  <c r="J128" i="3"/>
  <c r="AD128" i="3" s="1"/>
  <c r="D128" i="3"/>
  <c r="AE127" i="3"/>
  <c r="AG127" i="3"/>
  <c r="R127" i="3"/>
  <c r="J127" i="3"/>
  <c r="AD127" i="3" s="1"/>
  <c r="D127" i="3"/>
  <c r="AE126" i="3"/>
  <c r="R126" i="3"/>
  <c r="J126" i="3"/>
  <c r="AD126" i="3" s="1"/>
  <c r="D126" i="3"/>
  <c r="AE125" i="3"/>
  <c r="AG125" i="3"/>
  <c r="R125" i="3"/>
  <c r="J125" i="3"/>
  <c r="AD125" i="3" s="1"/>
  <c r="D125" i="3"/>
  <c r="AE124" i="3"/>
  <c r="R124" i="3"/>
  <c r="J124" i="3"/>
  <c r="AD124" i="3" s="1"/>
  <c r="D124" i="3"/>
  <c r="AE123" i="3"/>
  <c r="AG123" i="3"/>
  <c r="R123" i="3"/>
  <c r="J123" i="3"/>
  <c r="AD123" i="3" s="1"/>
  <c r="D123" i="3"/>
  <c r="AE122" i="3"/>
  <c r="R122" i="3"/>
  <c r="J122" i="3"/>
  <c r="AD122" i="3" s="1"/>
  <c r="D122" i="3"/>
  <c r="AE121" i="3"/>
  <c r="AG121" i="3"/>
  <c r="R121" i="3"/>
  <c r="J121" i="3"/>
  <c r="AD121" i="3" s="1"/>
  <c r="D121" i="3"/>
  <c r="AE120" i="3"/>
  <c r="R120" i="3"/>
  <c r="J120" i="3"/>
  <c r="AD120" i="3" s="1"/>
  <c r="D120" i="3"/>
  <c r="AE119" i="3"/>
  <c r="AG119" i="3"/>
  <c r="R119" i="3"/>
  <c r="J119" i="3"/>
  <c r="AD119" i="3" s="1"/>
  <c r="D119" i="3"/>
  <c r="AE118" i="3"/>
  <c r="R118" i="3"/>
  <c r="J118" i="3"/>
  <c r="AD118" i="3" s="1"/>
  <c r="D118" i="3"/>
  <c r="AE117" i="3"/>
  <c r="AG117" i="3"/>
  <c r="R117" i="3"/>
  <c r="J117" i="3"/>
  <c r="AD117" i="3" s="1"/>
  <c r="D117" i="3"/>
  <c r="AE116" i="3"/>
  <c r="R116" i="3"/>
  <c r="J116" i="3"/>
  <c r="AD116" i="3" s="1"/>
  <c r="D116" i="3"/>
  <c r="AE115" i="3"/>
  <c r="R115" i="3"/>
  <c r="J115" i="3"/>
  <c r="AD115" i="3" s="1"/>
  <c r="D115" i="3"/>
  <c r="AE114" i="3"/>
  <c r="AG114" i="3"/>
  <c r="R114" i="3"/>
  <c r="J114" i="3"/>
  <c r="AD114" i="3" s="1"/>
  <c r="D114" i="3"/>
  <c r="AE113" i="3"/>
  <c r="R113" i="3"/>
  <c r="J113" i="3"/>
  <c r="AD113" i="3" s="1"/>
  <c r="D113" i="3"/>
  <c r="AE112" i="3"/>
  <c r="AG112" i="3"/>
  <c r="R112" i="3"/>
  <c r="J112" i="3"/>
  <c r="AD112" i="3" s="1"/>
  <c r="D112" i="3"/>
  <c r="AE111" i="3"/>
  <c r="R111" i="3"/>
  <c r="J111" i="3"/>
  <c r="AD111" i="3" s="1"/>
  <c r="D111" i="3"/>
  <c r="AE110" i="3"/>
  <c r="AG110" i="3"/>
  <c r="R110" i="3"/>
  <c r="J110" i="3"/>
  <c r="AD110" i="3" s="1"/>
  <c r="D110" i="3"/>
  <c r="AE109" i="3"/>
  <c r="R109" i="3"/>
  <c r="J109" i="3"/>
  <c r="AD109" i="3" s="1"/>
  <c r="D109" i="3"/>
  <c r="AE108" i="3"/>
  <c r="R108" i="3"/>
  <c r="J108" i="3"/>
  <c r="AD108" i="3" s="1"/>
  <c r="D108" i="3"/>
  <c r="AE107" i="3"/>
  <c r="R107" i="3"/>
  <c r="J107" i="3"/>
  <c r="AD107" i="3" s="1"/>
  <c r="D107" i="3"/>
  <c r="AE106" i="3"/>
  <c r="R106" i="3"/>
  <c r="J106" i="3"/>
  <c r="AD106" i="3" s="1"/>
  <c r="D106" i="3"/>
  <c r="AE105" i="3"/>
  <c r="AG105" i="3"/>
  <c r="R105" i="3"/>
  <c r="J105" i="3"/>
  <c r="AD105" i="3" s="1"/>
  <c r="D105" i="3"/>
  <c r="AE104" i="3"/>
  <c r="R104" i="3"/>
  <c r="J104" i="3"/>
  <c r="AD104" i="3" s="1"/>
  <c r="D104" i="3"/>
  <c r="AE103" i="3"/>
  <c r="AG103" i="3"/>
  <c r="R103" i="3"/>
  <c r="J103" i="3"/>
  <c r="AD103" i="3" s="1"/>
  <c r="D103" i="3"/>
  <c r="AE102" i="3"/>
  <c r="R102" i="3"/>
  <c r="J102" i="3"/>
  <c r="AD102" i="3" s="1"/>
  <c r="D102" i="3"/>
  <c r="AE101" i="3"/>
  <c r="AG101" i="3"/>
  <c r="R101" i="3"/>
  <c r="J101" i="3"/>
  <c r="AD101" i="3" s="1"/>
  <c r="D101" i="3"/>
  <c r="AE100" i="3"/>
  <c r="R100" i="3"/>
  <c r="J100" i="3"/>
  <c r="AD100" i="3" s="1"/>
  <c r="D100" i="3"/>
  <c r="AE99" i="3"/>
  <c r="AG99" i="3"/>
  <c r="R99" i="3"/>
  <c r="J99" i="3"/>
  <c r="AD99" i="3" s="1"/>
  <c r="D99" i="3"/>
  <c r="AE98" i="3"/>
  <c r="R98" i="3"/>
  <c r="J98" i="3"/>
  <c r="AD98" i="3" s="1"/>
  <c r="D98" i="3"/>
  <c r="AE97" i="3"/>
  <c r="AG97" i="3"/>
  <c r="R97" i="3"/>
  <c r="J97" i="3"/>
  <c r="AD97" i="3" s="1"/>
  <c r="D97" i="3"/>
  <c r="AE96" i="3"/>
  <c r="AG96" i="3"/>
  <c r="R96" i="3"/>
  <c r="J96" i="3"/>
  <c r="AD96" i="3" s="1"/>
  <c r="D96" i="3"/>
  <c r="AE95" i="3"/>
  <c r="AG95" i="3"/>
  <c r="R95" i="3"/>
  <c r="J95" i="3"/>
  <c r="AD95" i="3" s="1"/>
  <c r="D95" i="3"/>
  <c r="AE94" i="3"/>
  <c r="AG94" i="3"/>
  <c r="R94" i="3"/>
  <c r="J94" i="3"/>
  <c r="AD94" i="3" s="1"/>
  <c r="D94" i="3"/>
  <c r="AE93" i="3"/>
  <c r="AG93" i="3"/>
  <c r="R93" i="3"/>
  <c r="J93" i="3"/>
  <c r="AD93" i="3" s="1"/>
  <c r="D93" i="3"/>
  <c r="AE92" i="3"/>
  <c r="AG92" i="3"/>
  <c r="R92" i="3"/>
  <c r="J92" i="3"/>
  <c r="AD92" i="3" s="1"/>
  <c r="D92" i="3"/>
  <c r="AE91" i="3"/>
  <c r="AG91" i="3"/>
  <c r="R91" i="3"/>
  <c r="J91" i="3"/>
  <c r="AD91" i="3" s="1"/>
  <c r="D91" i="3"/>
  <c r="AE90" i="3"/>
  <c r="AG90" i="3"/>
  <c r="R90" i="3"/>
  <c r="J90" i="3"/>
  <c r="AD90" i="3" s="1"/>
  <c r="D90" i="3"/>
  <c r="AE89" i="3"/>
  <c r="AG89" i="3"/>
  <c r="R89" i="3"/>
  <c r="J89" i="3"/>
  <c r="AD89" i="3" s="1"/>
  <c r="D89" i="3"/>
  <c r="AE88" i="3"/>
  <c r="AG88" i="3"/>
  <c r="R88" i="3"/>
  <c r="J88" i="3"/>
  <c r="AD88" i="3" s="1"/>
  <c r="D88" i="3"/>
  <c r="AE87" i="3"/>
  <c r="AG87" i="3"/>
  <c r="R87" i="3"/>
  <c r="J87" i="3"/>
  <c r="AD87" i="3" s="1"/>
  <c r="D87" i="3"/>
  <c r="AE86" i="3"/>
  <c r="AG86" i="3"/>
  <c r="R86" i="3"/>
  <c r="J86" i="3"/>
  <c r="AD86" i="3" s="1"/>
  <c r="D86" i="3"/>
  <c r="AE85" i="3"/>
  <c r="AG85" i="3"/>
  <c r="R85" i="3"/>
  <c r="J85" i="3"/>
  <c r="AD85" i="3" s="1"/>
  <c r="D85" i="3"/>
  <c r="AE84" i="3"/>
  <c r="AG84" i="3"/>
  <c r="R84" i="3"/>
  <c r="J84" i="3"/>
  <c r="AD84" i="3" s="1"/>
  <c r="D84" i="3"/>
  <c r="AE83" i="3"/>
  <c r="AG83" i="3"/>
  <c r="R83" i="3"/>
  <c r="J83" i="3"/>
  <c r="AD83" i="3" s="1"/>
  <c r="D83" i="3"/>
  <c r="AE82" i="3"/>
  <c r="R82" i="3"/>
  <c r="J82" i="3"/>
  <c r="AD82" i="3" s="1"/>
  <c r="D82" i="3"/>
  <c r="AE81" i="3"/>
  <c r="AG81" i="3"/>
  <c r="R81" i="3"/>
  <c r="J81" i="3"/>
  <c r="AD81" i="3" s="1"/>
  <c r="D81" i="3"/>
  <c r="AE80" i="3"/>
  <c r="R80" i="3"/>
  <c r="J80" i="3"/>
  <c r="AD80" i="3" s="1"/>
  <c r="D80" i="3"/>
  <c r="AE79" i="3"/>
  <c r="AG79" i="3"/>
  <c r="R79" i="3"/>
  <c r="J79" i="3"/>
  <c r="AD79" i="3" s="1"/>
  <c r="D79" i="3"/>
  <c r="AE78" i="3"/>
  <c r="R78" i="3"/>
  <c r="J78" i="3"/>
  <c r="AD78" i="3" s="1"/>
  <c r="D78" i="3"/>
  <c r="AE77" i="3"/>
  <c r="AG77" i="3"/>
  <c r="R77" i="3"/>
  <c r="J77" i="3"/>
  <c r="AD77" i="3" s="1"/>
  <c r="D77" i="3"/>
  <c r="AE76" i="3"/>
  <c r="R76" i="3"/>
  <c r="J76" i="3"/>
  <c r="AD76" i="3" s="1"/>
  <c r="D76" i="3"/>
  <c r="AE75" i="3"/>
  <c r="AG75" i="3"/>
  <c r="R75" i="3"/>
  <c r="J75" i="3"/>
  <c r="AD75" i="3" s="1"/>
  <c r="D75" i="3"/>
  <c r="AE74" i="3"/>
  <c r="R74" i="3"/>
  <c r="J74" i="3"/>
  <c r="AD74" i="3" s="1"/>
  <c r="D74" i="3"/>
  <c r="AE73" i="3"/>
  <c r="AG73" i="3"/>
  <c r="R73" i="3"/>
  <c r="D73" i="3"/>
  <c r="AE72" i="3"/>
  <c r="R72" i="3"/>
  <c r="D72" i="3"/>
  <c r="AE71" i="3"/>
  <c r="AG71" i="3"/>
  <c r="R71" i="3"/>
  <c r="D71" i="3"/>
  <c r="AE70" i="3"/>
  <c r="R70" i="3"/>
  <c r="D70" i="3"/>
  <c r="AE69" i="3"/>
  <c r="AG69" i="3"/>
  <c r="R69" i="3"/>
  <c r="D69" i="3"/>
  <c r="AE68" i="3"/>
  <c r="R68" i="3"/>
  <c r="D68" i="3"/>
  <c r="AE67" i="3"/>
  <c r="AG67" i="3"/>
  <c r="R67" i="3"/>
  <c r="D67" i="3"/>
  <c r="AE66" i="3"/>
  <c r="R66" i="3"/>
  <c r="D66" i="3"/>
  <c r="AE65" i="3"/>
  <c r="AG65" i="3"/>
  <c r="R65" i="3"/>
  <c r="D65" i="3"/>
  <c r="AE64" i="3"/>
  <c r="R64" i="3"/>
  <c r="D64" i="3"/>
  <c r="AE63" i="3"/>
  <c r="AG63" i="3"/>
  <c r="R63" i="3"/>
  <c r="D63" i="3"/>
  <c r="AE62" i="3"/>
  <c r="R62" i="3"/>
  <c r="D62" i="3"/>
  <c r="AE61" i="3"/>
  <c r="AG61" i="3"/>
  <c r="R61" i="3"/>
  <c r="D61" i="3"/>
  <c r="AE60" i="3"/>
  <c r="R60" i="3"/>
  <c r="D60" i="3"/>
  <c r="AE59" i="3"/>
  <c r="AG59" i="3"/>
  <c r="R59" i="3"/>
  <c r="D59" i="3"/>
  <c r="AE58" i="3"/>
  <c r="R58" i="3"/>
  <c r="J58" i="3"/>
  <c r="AD58" i="3" s="1"/>
  <c r="D58" i="3"/>
  <c r="AE57" i="3"/>
  <c r="AG57" i="3"/>
  <c r="R57" i="3"/>
  <c r="J57" i="3"/>
  <c r="AD57" i="3" s="1"/>
  <c r="D57" i="3"/>
  <c r="AE56" i="3"/>
  <c r="R56" i="3"/>
  <c r="J56" i="3"/>
  <c r="AD56" i="3" s="1"/>
  <c r="D56" i="3"/>
  <c r="AE55" i="3"/>
  <c r="AG55" i="3"/>
  <c r="R55" i="3"/>
  <c r="J55" i="3"/>
  <c r="AD55" i="3" s="1"/>
  <c r="D55" i="3"/>
  <c r="AE54" i="3"/>
  <c r="R54" i="3"/>
  <c r="J54" i="3"/>
  <c r="AD54" i="3" s="1"/>
  <c r="D54" i="3"/>
  <c r="AE53" i="3"/>
  <c r="AG53" i="3"/>
  <c r="R53" i="3"/>
  <c r="J53" i="3"/>
  <c r="AD53" i="3" s="1"/>
  <c r="D53" i="3"/>
  <c r="AE52" i="3"/>
  <c r="R52" i="3"/>
  <c r="J52" i="3"/>
  <c r="AD52" i="3" s="1"/>
  <c r="D52" i="3"/>
  <c r="AE51" i="3"/>
  <c r="AG51" i="3"/>
  <c r="R51" i="3"/>
  <c r="J51" i="3"/>
  <c r="AD51" i="3" s="1"/>
  <c r="D51" i="3"/>
  <c r="AE50" i="3"/>
  <c r="AG50" i="3"/>
  <c r="R50" i="3"/>
  <c r="J50" i="3"/>
  <c r="AD50" i="3" s="1"/>
  <c r="D50" i="3"/>
  <c r="AE49" i="3"/>
  <c r="AG49" i="3"/>
  <c r="R49" i="3"/>
  <c r="J49" i="3"/>
  <c r="AD49" i="3" s="1"/>
  <c r="D49" i="3"/>
  <c r="AE48" i="3"/>
  <c r="AG48" i="3"/>
  <c r="R48" i="3"/>
  <c r="J48" i="3"/>
  <c r="AD48" i="3" s="1"/>
  <c r="D48" i="3"/>
  <c r="AE47" i="3"/>
  <c r="AG47" i="3"/>
  <c r="R47" i="3"/>
  <c r="J47" i="3"/>
  <c r="AD47" i="3" s="1"/>
  <c r="D47" i="3"/>
  <c r="AE46" i="3"/>
  <c r="AG46" i="3"/>
  <c r="R46" i="3"/>
  <c r="J46" i="3"/>
  <c r="AD46" i="3" s="1"/>
  <c r="D46" i="3"/>
  <c r="AE45" i="3"/>
  <c r="AG45" i="3"/>
  <c r="R45" i="3"/>
  <c r="J45" i="3"/>
  <c r="AD45" i="3" s="1"/>
  <c r="D45" i="3"/>
  <c r="AE44" i="3"/>
  <c r="AG44" i="3"/>
  <c r="R44" i="3"/>
  <c r="J44" i="3"/>
  <c r="AD44" i="3" s="1"/>
  <c r="D44" i="3"/>
  <c r="AE43" i="3"/>
  <c r="AG43" i="3"/>
  <c r="R43" i="3"/>
  <c r="J43" i="3"/>
  <c r="AD43" i="3" s="1"/>
  <c r="D43" i="3"/>
  <c r="AE42" i="3"/>
  <c r="AG42" i="3"/>
  <c r="R42" i="3"/>
  <c r="J42" i="3"/>
  <c r="AD42" i="3" s="1"/>
  <c r="D42" i="3"/>
  <c r="AE41" i="3"/>
  <c r="AG41" i="3"/>
  <c r="R41" i="3"/>
  <c r="J41" i="3"/>
  <c r="AD41" i="3" s="1"/>
  <c r="D41" i="3"/>
  <c r="AE40" i="3"/>
  <c r="AG40" i="3"/>
  <c r="R40" i="3"/>
  <c r="J40" i="3"/>
  <c r="AD40" i="3" s="1"/>
  <c r="D40" i="3"/>
  <c r="AE39" i="3"/>
  <c r="AG39" i="3"/>
  <c r="R39" i="3"/>
  <c r="J39" i="3"/>
  <c r="AD39" i="3" s="1"/>
  <c r="D39" i="3"/>
  <c r="AE38" i="3"/>
  <c r="AG38" i="3"/>
  <c r="R38" i="3"/>
  <c r="J38" i="3"/>
  <c r="AD38" i="3" s="1"/>
  <c r="D38" i="3"/>
  <c r="AE37" i="3"/>
  <c r="AG37" i="3"/>
  <c r="R37" i="3"/>
  <c r="J37" i="3"/>
  <c r="AD37" i="3" s="1"/>
  <c r="D37" i="3"/>
  <c r="AE36" i="3"/>
  <c r="AG36" i="3"/>
  <c r="R36" i="3"/>
  <c r="J36" i="3"/>
  <c r="AD36" i="3" s="1"/>
  <c r="D36" i="3"/>
  <c r="AE35" i="3"/>
  <c r="AG35" i="3"/>
  <c r="R35" i="3"/>
  <c r="J35" i="3"/>
  <c r="AD35" i="3" s="1"/>
  <c r="D35" i="3"/>
  <c r="AE34" i="3"/>
  <c r="AG34" i="3"/>
  <c r="R34" i="3"/>
  <c r="J34" i="3"/>
  <c r="AD34" i="3" s="1"/>
  <c r="D34" i="3"/>
  <c r="AE33" i="3"/>
  <c r="AG33" i="3"/>
  <c r="R33" i="3"/>
  <c r="J33" i="3"/>
  <c r="AD33" i="3" s="1"/>
  <c r="D33" i="3"/>
  <c r="AE32" i="3"/>
  <c r="AG32" i="3"/>
  <c r="R32" i="3"/>
  <c r="J32" i="3"/>
  <c r="AD32" i="3" s="1"/>
  <c r="D32" i="3"/>
  <c r="AE31" i="3"/>
  <c r="AG31" i="3"/>
  <c r="R31" i="3"/>
  <c r="J31" i="3"/>
  <c r="AD31" i="3" s="1"/>
  <c r="D31" i="3"/>
  <c r="B31" i="3"/>
  <c r="AE30" i="3"/>
  <c r="AG30" i="3"/>
  <c r="R30" i="3"/>
  <c r="J30" i="3"/>
  <c r="AD30" i="3" s="1"/>
  <c r="D30" i="3"/>
  <c r="B30" i="3"/>
  <c r="AE29" i="3"/>
  <c r="AG29" i="3"/>
  <c r="R29" i="3"/>
  <c r="J29" i="3"/>
  <c r="AD29" i="3" s="1"/>
  <c r="D29" i="3"/>
  <c r="B29" i="3"/>
  <c r="AE28" i="3"/>
  <c r="AG28" i="3"/>
  <c r="R28" i="3"/>
  <c r="J28" i="3"/>
  <c r="AD28" i="3" s="1"/>
  <c r="D28" i="3"/>
  <c r="B28" i="3"/>
  <c r="AE27" i="3"/>
  <c r="AG27" i="3"/>
  <c r="R27" i="3"/>
  <c r="J27" i="3"/>
  <c r="AD27" i="3" s="1"/>
  <c r="D27" i="3"/>
  <c r="B27" i="3"/>
  <c r="AE26" i="3"/>
  <c r="AG26" i="3"/>
  <c r="R26" i="3"/>
  <c r="J26" i="3"/>
  <c r="AD26" i="3" s="1"/>
  <c r="D26" i="3"/>
  <c r="B26" i="3"/>
  <c r="AE25" i="3"/>
  <c r="AG25" i="3"/>
  <c r="R25" i="3"/>
  <c r="J25" i="3"/>
  <c r="AD25" i="3" s="1"/>
  <c r="D25" i="3"/>
  <c r="B25" i="3"/>
  <c r="AE24" i="3"/>
  <c r="AG24" i="3"/>
  <c r="R24" i="3"/>
  <c r="J24" i="3"/>
  <c r="AD24" i="3" s="1"/>
  <c r="D24" i="3"/>
  <c r="B24" i="3"/>
  <c r="AE23" i="3"/>
  <c r="AG23" i="3"/>
  <c r="R23" i="3"/>
  <c r="J23" i="3"/>
  <c r="AD23" i="3" s="1"/>
  <c r="D23" i="3"/>
  <c r="B23" i="3"/>
  <c r="AE22" i="3"/>
  <c r="AG22" i="3"/>
  <c r="R22" i="3"/>
  <c r="J22" i="3"/>
  <c r="AD22" i="3" s="1"/>
  <c r="D22" i="3"/>
  <c r="B22" i="3"/>
  <c r="AE21" i="3"/>
  <c r="R21" i="3"/>
  <c r="J21" i="3"/>
  <c r="AD21" i="3" s="1"/>
  <c r="D21" i="3"/>
  <c r="B21" i="3"/>
  <c r="AE20" i="3"/>
  <c r="AG20" i="3"/>
  <c r="R20" i="3"/>
  <c r="J20" i="3"/>
  <c r="AD20" i="3" s="1"/>
  <c r="D20" i="3"/>
  <c r="B20" i="3"/>
  <c r="AE19" i="3"/>
  <c r="AG19" i="3"/>
  <c r="R19" i="3"/>
  <c r="J19" i="3"/>
  <c r="AD19" i="3" s="1"/>
  <c r="D19" i="3"/>
  <c r="B19" i="3"/>
  <c r="AE18" i="3"/>
  <c r="AG18" i="3"/>
  <c r="R18" i="3"/>
  <c r="J18" i="3"/>
  <c r="AD18" i="3" s="1"/>
  <c r="D18" i="3"/>
  <c r="B18" i="3"/>
  <c r="AE17" i="3"/>
  <c r="AG17" i="3"/>
  <c r="R17" i="3"/>
  <c r="J17" i="3"/>
  <c r="AD17" i="3" s="1"/>
  <c r="D17" i="3"/>
  <c r="AE16" i="3"/>
  <c r="AG16" i="3"/>
  <c r="R16" i="3"/>
  <c r="J16" i="3"/>
  <c r="AD16" i="3" s="1"/>
  <c r="D16" i="3"/>
  <c r="AE15" i="3"/>
  <c r="AG15" i="3"/>
  <c r="R15" i="3"/>
  <c r="J15" i="3"/>
  <c r="AD15" i="3" s="1"/>
  <c r="D15" i="3"/>
  <c r="AE14" i="3"/>
  <c r="R14" i="3"/>
  <c r="J14" i="3"/>
  <c r="AD14" i="3" s="1"/>
  <c r="D14" i="3"/>
  <c r="BA14" i="3" s="1"/>
  <c r="AE13" i="3"/>
  <c r="R13" i="3"/>
  <c r="D13" i="3"/>
  <c r="AE11" i="3"/>
  <c r="Y11" i="3"/>
  <c r="T6" i="3"/>
  <c r="AV169" i="2"/>
  <c r="K169" i="2"/>
  <c r="AV168" i="2"/>
  <c r="K168" i="2"/>
  <c r="AV167" i="2"/>
  <c r="K167" i="2"/>
  <c r="AV166" i="2"/>
  <c r="K166" i="2"/>
  <c r="AV165" i="2"/>
  <c r="K165" i="2"/>
  <c r="AV164" i="2"/>
  <c r="K164" i="2"/>
  <c r="AV163" i="2"/>
  <c r="K163" i="2"/>
  <c r="AV162" i="2"/>
  <c r="K162" i="2"/>
  <c r="AV161" i="2"/>
  <c r="K161" i="2"/>
  <c r="AV160" i="2"/>
  <c r="K160" i="2"/>
  <c r="AV159" i="2"/>
  <c r="K159" i="2"/>
  <c r="AV158" i="2"/>
  <c r="K158" i="2"/>
  <c r="AV157" i="2"/>
  <c r="K157" i="2"/>
  <c r="AV156" i="2"/>
  <c r="K156" i="2"/>
  <c r="AV155" i="2"/>
  <c r="K155" i="2"/>
  <c r="AV154" i="2"/>
  <c r="AV153" i="2"/>
  <c r="AV152" i="2"/>
  <c r="K152" i="2"/>
  <c r="AV151" i="2"/>
  <c r="K151" i="2"/>
  <c r="AV150" i="2"/>
  <c r="K150" i="2"/>
  <c r="AV149" i="2"/>
  <c r="K149" i="2"/>
  <c r="AV148" i="2"/>
  <c r="K148" i="2"/>
  <c r="AV147" i="2"/>
  <c r="K147" i="2"/>
  <c r="AV146" i="2"/>
  <c r="K146" i="2"/>
  <c r="AV145" i="2"/>
  <c r="K145" i="2"/>
  <c r="AV144" i="2"/>
  <c r="K144" i="2"/>
  <c r="AV143" i="2"/>
  <c r="K143" i="2"/>
  <c r="AV142" i="2"/>
  <c r="K142" i="2"/>
  <c r="AV141" i="2"/>
  <c r="K141" i="2"/>
  <c r="AV140" i="2"/>
  <c r="K140" i="2"/>
  <c r="AV139" i="2"/>
  <c r="K139" i="2"/>
  <c r="AV138" i="2"/>
  <c r="K138" i="2"/>
  <c r="AV137" i="2"/>
  <c r="K137" i="2"/>
  <c r="AV136" i="2"/>
  <c r="K136" i="2"/>
  <c r="AV135" i="2"/>
  <c r="K135" i="2"/>
  <c r="AV134" i="2"/>
  <c r="K134" i="2"/>
  <c r="AV133" i="2"/>
  <c r="K133" i="2"/>
  <c r="AV132" i="2"/>
  <c r="K132" i="2"/>
  <c r="AV131" i="2"/>
  <c r="K131" i="2"/>
  <c r="AV130" i="2"/>
  <c r="K130" i="2"/>
  <c r="AV129" i="2"/>
  <c r="K129" i="2"/>
  <c r="AV128" i="2"/>
  <c r="K128" i="2"/>
  <c r="AV127" i="2"/>
  <c r="K127" i="2"/>
  <c r="AV126" i="2"/>
  <c r="K126" i="2"/>
  <c r="AV125" i="2"/>
  <c r="K125" i="2"/>
  <c r="AV124" i="2"/>
  <c r="K124" i="2"/>
  <c r="AV123" i="2"/>
  <c r="K123" i="2"/>
  <c r="AV122" i="2"/>
  <c r="K122" i="2"/>
  <c r="AV121" i="2"/>
  <c r="K121" i="2"/>
  <c r="AV120" i="2"/>
  <c r="K120" i="2"/>
  <c r="AV119" i="2"/>
  <c r="K119" i="2"/>
  <c r="AV118" i="2"/>
  <c r="K118" i="2"/>
  <c r="AV117" i="2"/>
  <c r="K117" i="2"/>
  <c r="AV116" i="2"/>
  <c r="K116" i="2"/>
  <c r="AV115" i="2"/>
  <c r="K115" i="2"/>
  <c r="AV114" i="2"/>
  <c r="K114" i="2"/>
  <c r="AV113" i="2"/>
  <c r="K113" i="2"/>
  <c r="AV112" i="2"/>
  <c r="K112" i="2"/>
  <c r="AV111" i="2"/>
  <c r="K111" i="2"/>
  <c r="AV110" i="2"/>
  <c r="K110" i="2"/>
  <c r="AV109" i="2"/>
  <c r="K109" i="2"/>
  <c r="AV108" i="2"/>
  <c r="K108" i="2"/>
  <c r="AV107" i="2"/>
  <c r="K107" i="2"/>
  <c r="AV106" i="2"/>
  <c r="K106" i="2"/>
  <c r="AV105" i="2"/>
  <c r="K105" i="2"/>
  <c r="AV104" i="2"/>
  <c r="K104" i="2"/>
  <c r="AV103" i="2"/>
  <c r="K103" i="2"/>
  <c r="AV102" i="2"/>
  <c r="K102" i="2"/>
  <c r="AV101" i="2"/>
  <c r="K101" i="2"/>
  <c r="AV100" i="2"/>
  <c r="K100" i="2"/>
  <c r="AV99" i="2"/>
  <c r="K99" i="2"/>
  <c r="AV98" i="2"/>
  <c r="K98" i="2"/>
  <c r="AV97" i="2"/>
  <c r="K97" i="2"/>
  <c r="AV96" i="2"/>
  <c r="K96" i="2"/>
  <c r="AV95" i="2"/>
  <c r="K95" i="2"/>
  <c r="AV94" i="2"/>
  <c r="K94" i="2"/>
  <c r="AV93" i="2"/>
  <c r="K93" i="2"/>
  <c r="AV92" i="2"/>
  <c r="K92" i="2"/>
  <c r="AV91" i="2"/>
  <c r="K91" i="2"/>
  <c r="AV90" i="2"/>
  <c r="K90" i="2"/>
  <c r="AV89" i="2"/>
  <c r="K89" i="2"/>
  <c r="AV88" i="2"/>
  <c r="K88" i="2"/>
  <c r="AV87" i="2"/>
  <c r="K87" i="2"/>
  <c r="AV86" i="2"/>
  <c r="K86" i="2"/>
  <c r="AV85" i="2"/>
  <c r="K85" i="2"/>
  <c r="AV84" i="2"/>
  <c r="K84" i="2"/>
  <c r="AV83" i="2"/>
  <c r="K83" i="2"/>
  <c r="AV82" i="2"/>
  <c r="K82" i="2"/>
  <c r="AV81" i="2"/>
  <c r="K81" i="2"/>
  <c r="AV80" i="2"/>
  <c r="K80" i="2"/>
  <c r="AV79" i="2"/>
  <c r="K79" i="2"/>
  <c r="AV78" i="2"/>
  <c r="K78" i="2"/>
  <c r="AV77" i="2"/>
  <c r="K77" i="2"/>
  <c r="AV76" i="2"/>
  <c r="K76" i="2"/>
  <c r="AV75" i="2"/>
  <c r="K75" i="2"/>
  <c r="AV74" i="2"/>
  <c r="K74" i="2"/>
  <c r="AV73" i="2"/>
  <c r="K73" i="2"/>
  <c r="AV72" i="2"/>
  <c r="K72" i="2"/>
  <c r="AV71" i="2"/>
  <c r="K71" i="2"/>
  <c r="AV70" i="2"/>
  <c r="K70" i="2"/>
  <c r="AV69" i="2"/>
  <c r="K69" i="2"/>
  <c r="AV68" i="2"/>
  <c r="K68" i="2"/>
  <c r="AV67" i="2"/>
  <c r="K67" i="2"/>
  <c r="AV66" i="2"/>
  <c r="K66" i="2"/>
  <c r="AV65" i="2"/>
  <c r="K65" i="2"/>
  <c r="AV64" i="2"/>
  <c r="K64" i="2"/>
  <c r="AV63" i="2"/>
  <c r="K63" i="2"/>
  <c r="AV62" i="2"/>
  <c r="K62" i="2"/>
  <c r="AV61" i="2"/>
  <c r="K61" i="2"/>
  <c r="AV60" i="2"/>
  <c r="K60" i="2"/>
  <c r="AV59" i="2"/>
  <c r="K59" i="2"/>
  <c r="AV58" i="2"/>
  <c r="K58" i="2"/>
  <c r="AV57" i="2"/>
  <c r="K57" i="2"/>
  <c r="AV56" i="2"/>
  <c r="K56" i="2"/>
  <c r="AV55" i="2"/>
  <c r="K55" i="2"/>
  <c r="AV54" i="2"/>
  <c r="K54" i="2"/>
  <c r="AV53" i="2"/>
  <c r="K53" i="2"/>
  <c r="AV52" i="2"/>
  <c r="K52" i="2"/>
  <c r="AV51" i="2"/>
  <c r="K51" i="2"/>
  <c r="AV50" i="2"/>
  <c r="K50" i="2"/>
  <c r="AV49" i="2"/>
  <c r="K49" i="2"/>
  <c r="AV48" i="2"/>
  <c r="K48" i="2"/>
  <c r="AV47" i="2"/>
  <c r="K47" i="2"/>
  <c r="AV46" i="2"/>
  <c r="K46" i="2"/>
  <c r="AV45" i="2"/>
  <c r="K45" i="2"/>
  <c r="AV44" i="2"/>
  <c r="K44" i="2"/>
  <c r="AV43" i="2"/>
  <c r="K43" i="2"/>
  <c r="AV42" i="2"/>
  <c r="K42" i="2"/>
  <c r="AV41" i="2"/>
  <c r="K41" i="2"/>
  <c r="AV40" i="2"/>
  <c r="K40" i="2"/>
  <c r="AV39" i="2"/>
  <c r="K39" i="2"/>
  <c r="AV38" i="2"/>
  <c r="K38" i="2"/>
  <c r="AV37" i="2"/>
  <c r="K37" i="2"/>
  <c r="AV36" i="2"/>
  <c r="K36" i="2"/>
  <c r="AV35" i="2"/>
  <c r="K35" i="2"/>
  <c r="AV34" i="2"/>
  <c r="K34" i="2"/>
  <c r="AV33" i="2"/>
  <c r="K33" i="2"/>
  <c r="AV32" i="2"/>
  <c r="K32" i="2"/>
  <c r="AV31" i="2"/>
  <c r="K31" i="2"/>
  <c r="AV30" i="2"/>
  <c r="K30" i="2"/>
  <c r="AV29" i="2"/>
  <c r="K29" i="2"/>
  <c r="AV28" i="2"/>
  <c r="K28" i="2"/>
  <c r="AV27" i="2"/>
  <c r="K27" i="2"/>
  <c r="AV26" i="2"/>
  <c r="K26" i="2"/>
  <c r="AV25" i="2"/>
  <c r="K25" i="2"/>
  <c r="AV24" i="2"/>
  <c r="K24" i="2"/>
  <c r="AV23" i="2"/>
  <c r="K23" i="2"/>
  <c r="AV22" i="2"/>
  <c r="K22" i="2"/>
  <c r="AV21" i="2"/>
  <c r="K21" i="2"/>
  <c r="AV20" i="2"/>
  <c r="K20" i="2"/>
  <c r="AV19" i="2"/>
  <c r="K19" i="2"/>
  <c r="AV18" i="2"/>
  <c r="K18" i="2"/>
  <c r="AV17" i="2"/>
  <c r="K17" i="2"/>
  <c r="AV16" i="2"/>
  <c r="K16" i="2"/>
  <c r="AV15" i="2"/>
  <c r="K15" i="2"/>
  <c r="AV14" i="2"/>
  <c r="K14" i="2"/>
  <c r="AV13" i="2"/>
  <c r="K13" i="2"/>
  <c r="AV12" i="2"/>
  <c r="K12" i="2"/>
  <c r="AV11" i="2"/>
  <c r="K11" i="2"/>
  <c r="AV10" i="2"/>
  <c r="J10" i="2"/>
  <c r="K10" i="2" s="1"/>
  <c r="A10" i="2"/>
  <c r="L8" i="2"/>
  <c r="K8" i="2"/>
  <c r="S1" i="2"/>
  <c r="Q1" i="2"/>
  <c r="G14" i="1"/>
  <c r="CF72" i="2" l="1"/>
  <c r="CE73" i="2" a="1"/>
  <c r="CE73" i="2" s="1"/>
  <c r="A13" i="3"/>
  <c r="BY13" i="3" s="1"/>
  <c r="AX10" i="2"/>
  <c r="BA13" i="3"/>
  <c r="BG13" i="3"/>
  <c r="BI13" i="3"/>
  <c r="G2" i="2"/>
  <c r="AA3" i="3" s="1"/>
  <c r="R1" i="2"/>
  <c r="AH13" i="3"/>
  <c r="AK13" i="3" s="1"/>
  <c r="H3" i="4"/>
  <c r="AG58" i="3"/>
  <c r="AG124" i="3"/>
  <c r="AG138" i="3"/>
  <c r="AG157" i="3"/>
  <c r="AG165" i="3"/>
  <c r="AG60" i="3"/>
  <c r="AG62" i="3"/>
  <c r="AG76" i="3"/>
  <c r="AG78" i="3"/>
  <c r="AG108" i="3"/>
  <c r="AG126" i="3"/>
  <c r="AG128" i="3"/>
  <c r="AG142" i="3"/>
  <c r="AG144" i="3"/>
  <c r="AG156" i="3"/>
  <c r="AG164" i="3"/>
  <c r="AG14" i="3"/>
  <c r="EU170" i="3" s="1"/>
  <c r="AG526" i="3" s="1"/>
  <c r="AG56" i="3"/>
  <c r="AG74" i="3"/>
  <c r="AG104" i="3"/>
  <c r="AG115" i="3"/>
  <c r="AG21" i="3"/>
  <c r="AG64" i="3"/>
  <c r="AG66" i="3"/>
  <c r="AG80" i="3"/>
  <c r="AG82" i="3"/>
  <c r="AG98" i="3"/>
  <c r="AG107" i="3"/>
  <c r="AG116" i="3"/>
  <c r="AG130" i="3"/>
  <c r="AG132" i="3"/>
  <c r="AG146" i="3"/>
  <c r="AG148" i="3"/>
  <c r="AG153" i="3"/>
  <c r="AG158" i="3"/>
  <c r="AG161" i="3"/>
  <c r="AG169" i="3"/>
  <c r="AG72" i="3"/>
  <c r="AG106" i="3"/>
  <c r="AG113" i="3"/>
  <c r="AG122" i="3"/>
  <c r="AG140" i="3"/>
  <c r="AG154" i="3"/>
  <c r="AG162" i="3"/>
  <c r="AG170" i="3"/>
  <c r="AG52" i="3"/>
  <c r="AG54" i="3"/>
  <c r="AG68" i="3"/>
  <c r="AG70" i="3"/>
  <c r="AG100" i="3"/>
  <c r="AG102" i="3"/>
  <c r="AG109" i="3"/>
  <c r="AG111" i="3"/>
  <c r="AG118" i="3"/>
  <c r="AG120" i="3"/>
  <c r="AG134" i="3"/>
  <c r="AG136" i="3"/>
  <c r="AG150" i="3"/>
  <c r="AG152" i="3"/>
  <c r="AG160" i="3"/>
  <c r="AG168" i="3"/>
  <c r="AH108" i="3"/>
  <c r="AK108" i="3" s="1"/>
  <c r="AH170" i="3"/>
  <c r="AK170" i="3" s="1"/>
  <c r="AH165" i="3"/>
  <c r="AK165" i="3" s="1"/>
  <c r="AH136" i="3"/>
  <c r="AK136" i="3" s="1"/>
  <c r="AH140" i="3"/>
  <c r="AK140" i="3" s="1"/>
  <c r="AH133" i="3"/>
  <c r="AK133" i="3" s="1"/>
  <c r="AH28" i="3"/>
  <c r="AK28" i="3" s="1"/>
  <c r="AH149" i="3"/>
  <c r="AK149" i="3" s="1"/>
  <c r="AH120" i="3"/>
  <c r="AK120" i="3" s="1"/>
  <c r="AH124" i="3"/>
  <c r="AK124" i="3" s="1"/>
  <c r="AH152" i="3"/>
  <c r="AK152" i="3" s="1"/>
  <c r="AH156" i="3"/>
  <c r="AK156" i="3" s="1"/>
  <c r="AH160" i="3"/>
  <c r="AK160" i="3" s="1"/>
  <c r="AH164" i="3"/>
  <c r="AK164" i="3" s="1"/>
  <c r="AH15" i="3"/>
  <c r="AK15" i="3" s="1"/>
  <c r="AH83" i="3"/>
  <c r="AK83" i="3" s="1"/>
  <c r="AH87" i="3"/>
  <c r="AK87" i="3" s="1"/>
  <c r="AH91" i="3"/>
  <c r="AK91" i="3" s="1"/>
  <c r="AH95" i="3"/>
  <c r="AK95" i="3" s="1"/>
  <c r="AH101" i="3"/>
  <c r="AK101" i="3" s="1"/>
  <c r="AH14" i="3"/>
  <c r="AK14" i="3" s="1"/>
  <c r="AH24" i="3"/>
  <c r="AK24" i="3" s="1"/>
  <c r="AH111" i="3"/>
  <c r="AK111" i="3" s="1"/>
  <c r="AH125" i="3"/>
  <c r="AK125" i="3" s="1"/>
  <c r="AH141" i="3"/>
  <c r="AK141" i="3" s="1"/>
  <c r="AH79" i="3"/>
  <c r="AK79" i="3" s="1"/>
  <c r="AH85" i="3"/>
  <c r="AK85" i="3" s="1"/>
  <c r="AH89" i="3"/>
  <c r="AK89" i="3" s="1"/>
  <c r="AH93" i="3"/>
  <c r="AK93" i="3" s="1"/>
  <c r="AH97" i="3"/>
  <c r="AK97" i="3" s="1"/>
  <c r="AH105" i="3"/>
  <c r="AK105" i="3" s="1"/>
  <c r="AH115" i="3"/>
  <c r="AK115" i="3" s="1"/>
  <c r="AH128" i="3"/>
  <c r="AK128" i="3" s="1"/>
  <c r="AH132" i="3"/>
  <c r="AK132" i="3" s="1"/>
  <c r="AH144" i="3"/>
  <c r="AK144" i="3" s="1"/>
  <c r="AH148" i="3"/>
  <c r="AK148" i="3" s="1"/>
  <c r="AH168" i="3"/>
  <c r="AK168" i="3" s="1"/>
  <c r="AH58" i="3"/>
  <c r="AK58" i="3" s="1"/>
  <c r="AH62" i="3"/>
  <c r="AK62" i="3" s="1"/>
  <c r="AH70" i="3"/>
  <c r="AK70" i="3" s="1"/>
  <c r="AH78" i="3"/>
  <c r="AK78" i="3" s="1"/>
  <c r="AH82" i="3"/>
  <c r="AK82" i="3" s="1"/>
  <c r="AH23" i="3"/>
  <c r="AK23" i="3" s="1"/>
  <c r="AH27" i="3"/>
  <c r="AK27" i="3" s="1"/>
  <c r="AH31" i="3"/>
  <c r="AK31" i="3" s="1"/>
  <c r="AH33" i="3"/>
  <c r="AK33" i="3" s="1"/>
  <c r="AH35" i="3"/>
  <c r="AK35" i="3" s="1"/>
  <c r="AH37" i="3"/>
  <c r="AK37" i="3" s="1"/>
  <c r="AH39" i="3"/>
  <c r="AK39" i="3" s="1"/>
  <c r="AH41" i="3"/>
  <c r="AK41" i="3" s="1"/>
  <c r="AH43" i="3"/>
  <c r="AK43" i="3" s="1"/>
  <c r="AH45" i="3"/>
  <c r="AK45" i="3" s="1"/>
  <c r="AH47" i="3"/>
  <c r="AK47" i="3" s="1"/>
  <c r="AH49" i="3"/>
  <c r="AK49" i="3" s="1"/>
  <c r="AH51" i="3"/>
  <c r="AK51" i="3" s="1"/>
  <c r="AH55" i="3"/>
  <c r="AK55" i="3" s="1"/>
  <c r="AH59" i="3"/>
  <c r="AK59" i="3" s="1"/>
  <c r="AH63" i="3"/>
  <c r="AK63" i="3" s="1"/>
  <c r="AH67" i="3"/>
  <c r="AK67" i="3" s="1"/>
  <c r="AH71" i="3"/>
  <c r="AK71" i="3" s="1"/>
  <c r="AH75" i="3"/>
  <c r="AK75" i="3" s="1"/>
  <c r="AH66" i="3"/>
  <c r="AK66" i="3" s="1"/>
  <c r="AH26" i="3"/>
  <c r="AK26" i="3" s="1"/>
  <c r="AH30" i="3"/>
  <c r="AK30" i="3" s="1"/>
  <c r="AH52" i="3"/>
  <c r="AK52" i="3" s="1"/>
  <c r="AH56" i="3"/>
  <c r="AK56" i="3" s="1"/>
  <c r="AH60" i="3"/>
  <c r="AK60" i="3" s="1"/>
  <c r="AH64" i="3"/>
  <c r="AK64" i="3" s="1"/>
  <c r="AH68" i="3"/>
  <c r="AK68" i="3" s="1"/>
  <c r="AH72" i="3"/>
  <c r="AK72" i="3" s="1"/>
  <c r="AH76" i="3"/>
  <c r="AK76" i="3" s="1"/>
  <c r="AH80" i="3"/>
  <c r="AK80" i="3" s="1"/>
  <c r="AH54" i="3"/>
  <c r="AK54" i="3" s="1"/>
  <c r="AH74" i="3"/>
  <c r="AK74" i="3" s="1"/>
  <c r="AH18" i="3"/>
  <c r="AK18" i="3" s="1"/>
  <c r="AH19" i="3"/>
  <c r="AK19" i="3" s="1"/>
  <c r="AH21" i="3"/>
  <c r="AK21" i="3" s="1"/>
  <c r="AH25" i="3"/>
  <c r="AK25" i="3" s="1"/>
  <c r="AH29" i="3"/>
  <c r="AK29" i="3" s="1"/>
  <c r="AH32" i="3"/>
  <c r="AK32" i="3" s="1"/>
  <c r="AH34" i="3"/>
  <c r="AK34" i="3" s="1"/>
  <c r="AH36" i="3"/>
  <c r="AK36" i="3" s="1"/>
  <c r="AH38" i="3"/>
  <c r="AK38" i="3" s="1"/>
  <c r="AH40" i="3"/>
  <c r="AK40" i="3" s="1"/>
  <c r="AH42" i="3"/>
  <c r="AK42" i="3" s="1"/>
  <c r="AH44" i="3"/>
  <c r="AK44" i="3" s="1"/>
  <c r="AH46" i="3"/>
  <c r="AK46" i="3" s="1"/>
  <c r="AH48" i="3"/>
  <c r="AK48" i="3" s="1"/>
  <c r="AH50" i="3"/>
  <c r="AK50" i="3" s="1"/>
  <c r="AH53" i="3"/>
  <c r="AK53" i="3" s="1"/>
  <c r="AH57" i="3"/>
  <c r="AK57" i="3" s="1"/>
  <c r="AH61" i="3"/>
  <c r="AK61" i="3" s="1"/>
  <c r="AH65" i="3"/>
  <c r="AK65" i="3" s="1"/>
  <c r="AH69" i="3"/>
  <c r="AK69" i="3" s="1"/>
  <c r="AH73" i="3"/>
  <c r="AK73" i="3" s="1"/>
  <c r="AH77" i="3"/>
  <c r="AK77" i="3" s="1"/>
  <c r="AH81" i="3"/>
  <c r="AK81" i="3" s="1"/>
  <c r="AH98" i="3"/>
  <c r="AK98" i="3" s="1"/>
  <c r="AH102" i="3"/>
  <c r="AK102" i="3" s="1"/>
  <c r="AH106" i="3"/>
  <c r="AK106" i="3" s="1"/>
  <c r="AH118" i="3"/>
  <c r="AK118" i="3" s="1"/>
  <c r="AH153" i="3"/>
  <c r="AK153" i="3" s="1"/>
  <c r="AH157" i="3"/>
  <c r="AK157" i="3" s="1"/>
  <c r="AH161" i="3"/>
  <c r="AK161" i="3" s="1"/>
  <c r="AH84" i="3"/>
  <c r="AK84" i="3" s="1"/>
  <c r="AH86" i="3"/>
  <c r="AK86" i="3" s="1"/>
  <c r="AH88" i="3"/>
  <c r="AK88" i="3" s="1"/>
  <c r="AH90" i="3"/>
  <c r="AK90" i="3" s="1"/>
  <c r="AH92" i="3"/>
  <c r="AK92" i="3" s="1"/>
  <c r="AH94" i="3"/>
  <c r="AK94" i="3" s="1"/>
  <c r="AH96" i="3"/>
  <c r="AK96" i="3" s="1"/>
  <c r="AH99" i="3"/>
  <c r="AK99" i="3" s="1"/>
  <c r="AH103" i="3"/>
  <c r="AK103" i="3" s="1"/>
  <c r="AH109" i="3"/>
  <c r="AK109" i="3" s="1"/>
  <c r="AH121" i="3"/>
  <c r="AK121" i="3" s="1"/>
  <c r="AH129" i="3"/>
  <c r="AK129" i="3" s="1"/>
  <c r="AH137" i="3"/>
  <c r="AK137" i="3" s="1"/>
  <c r="AH145" i="3"/>
  <c r="AK145" i="3" s="1"/>
  <c r="AH100" i="3"/>
  <c r="AK100" i="3" s="1"/>
  <c r="AH104" i="3"/>
  <c r="AK104" i="3" s="1"/>
  <c r="AH113" i="3"/>
  <c r="AK113" i="3" s="1"/>
  <c r="AH116" i="3"/>
  <c r="AK116" i="3" s="1"/>
  <c r="AH122" i="3"/>
  <c r="AK122" i="3" s="1"/>
  <c r="AH126" i="3"/>
  <c r="AK126" i="3" s="1"/>
  <c r="AH130" i="3"/>
  <c r="AK130" i="3" s="1"/>
  <c r="AH134" i="3"/>
  <c r="AK134" i="3" s="1"/>
  <c r="AH138" i="3"/>
  <c r="AK138" i="3" s="1"/>
  <c r="AH142" i="3"/>
  <c r="AK142" i="3" s="1"/>
  <c r="AH146" i="3"/>
  <c r="AK146" i="3" s="1"/>
  <c r="AH150" i="3"/>
  <c r="AK150" i="3" s="1"/>
  <c r="AH154" i="3"/>
  <c r="AK154" i="3" s="1"/>
  <c r="AH158" i="3"/>
  <c r="AK158" i="3" s="1"/>
  <c r="AH162" i="3"/>
  <c r="AK162" i="3" s="1"/>
  <c r="AH169" i="3"/>
  <c r="AK169" i="3" s="1"/>
  <c r="AH107" i="3"/>
  <c r="AK107" i="3" s="1"/>
  <c r="AH110" i="3"/>
  <c r="AK110" i="3" s="1"/>
  <c r="AH117" i="3"/>
  <c r="AK117" i="3" s="1"/>
  <c r="AH119" i="3"/>
  <c r="AK119" i="3" s="1"/>
  <c r="AH123" i="3"/>
  <c r="AK123" i="3" s="1"/>
  <c r="AH127" i="3"/>
  <c r="AK127" i="3" s="1"/>
  <c r="AH131" i="3"/>
  <c r="AK131" i="3" s="1"/>
  <c r="AH135" i="3"/>
  <c r="AK135" i="3" s="1"/>
  <c r="AH139" i="3"/>
  <c r="AK139" i="3" s="1"/>
  <c r="AH143" i="3"/>
  <c r="AK143" i="3" s="1"/>
  <c r="AH147" i="3"/>
  <c r="AK147" i="3" s="1"/>
  <c r="AH151" i="3"/>
  <c r="AK151" i="3" s="1"/>
  <c r="AH155" i="3"/>
  <c r="AK155" i="3" s="1"/>
  <c r="AH159" i="3"/>
  <c r="AK159" i="3" s="1"/>
  <c r="AH163" i="3"/>
  <c r="AK163" i="3" s="1"/>
  <c r="AH17" i="3"/>
  <c r="AK17" i="3" s="1"/>
  <c r="AH16" i="3"/>
  <c r="AK16" i="3" s="1"/>
  <c r="CH9" i="2"/>
  <c r="AW10" i="2"/>
  <c r="A11" i="2"/>
  <c r="AX11" i="2" s="1"/>
  <c r="N11" i="2" s="1"/>
  <c r="DO168" i="4"/>
  <c r="Y3" i="3"/>
  <c r="E3" i="3"/>
  <c r="C15" i="4"/>
  <c r="BP15" i="4" s="1"/>
  <c r="C17" i="3"/>
  <c r="C21" i="4"/>
  <c r="BP21" i="4" s="1"/>
  <c r="C23" i="3"/>
  <c r="U2" i="4"/>
  <c r="AD3" i="3"/>
  <c r="K3" i="3"/>
  <c r="B14" i="3"/>
  <c r="D14" i="4"/>
  <c r="B16" i="3"/>
  <c r="C16" i="4"/>
  <c r="BP16" i="4" s="1"/>
  <c r="C18" i="3"/>
  <c r="C20" i="4"/>
  <c r="BP20" i="4" s="1"/>
  <c r="C22" i="3"/>
  <c r="C24" i="4"/>
  <c r="BP24" i="4" s="1"/>
  <c r="C26" i="3"/>
  <c r="C26" i="4"/>
  <c r="BP26" i="4" s="1"/>
  <c r="C28" i="3"/>
  <c r="D30" i="4"/>
  <c r="B32" i="3"/>
  <c r="C32" i="4"/>
  <c r="BP32" i="4" s="1"/>
  <c r="C34" i="3"/>
  <c r="C36" i="4"/>
  <c r="BP36" i="4" s="1"/>
  <c r="C38" i="3"/>
  <c r="C40" i="4"/>
  <c r="BP40" i="4" s="1"/>
  <c r="C42" i="3"/>
  <c r="C44" i="4"/>
  <c r="BP44" i="4" s="1"/>
  <c r="C46" i="3"/>
  <c r="C48" i="4"/>
  <c r="BP48" i="4" s="1"/>
  <c r="C50" i="3"/>
  <c r="C52" i="4"/>
  <c r="BP52" i="4" s="1"/>
  <c r="C54" i="3"/>
  <c r="C56" i="4"/>
  <c r="BP56" i="4" s="1"/>
  <c r="C58" i="3"/>
  <c r="C60" i="4"/>
  <c r="BP60" i="4" s="1"/>
  <c r="C62" i="3"/>
  <c r="C62" i="4"/>
  <c r="BP62" i="4" s="1"/>
  <c r="C64" i="3"/>
  <c r="C64" i="4"/>
  <c r="BP64" i="4" s="1"/>
  <c r="C66" i="3"/>
  <c r="C66" i="4"/>
  <c r="BP66" i="4" s="1"/>
  <c r="C68" i="3"/>
  <c r="C68" i="4"/>
  <c r="BP68" i="4" s="1"/>
  <c r="C70" i="3"/>
  <c r="C70" i="4"/>
  <c r="BP70" i="4" s="1"/>
  <c r="C72" i="3"/>
  <c r="C72" i="4"/>
  <c r="BP72" i="4" s="1"/>
  <c r="C74" i="3"/>
  <c r="C74" i="4"/>
  <c r="BP74" i="4" s="1"/>
  <c r="C76" i="3"/>
  <c r="C76" i="4"/>
  <c r="BP76" i="4" s="1"/>
  <c r="C78" i="3"/>
  <c r="C78" i="4"/>
  <c r="BP78" i="4" s="1"/>
  <c r="C80" i="3"/>
  <c r="C80" i="4"/>
  <c r="BP80" i="4" s="1"/>
  <c r="C82" i="3"/>
  <c r="C82" i="4"/>
  <c r="BP82" i="4" s="1"/>
  <c r="C84" i="3"/>
  <c r="C84" i="4"/>
  <c r="BP84" i="4" s="1"/>
  <c r="C86" i="3"/>
  <c r="C86" i="4"/>
  <c r="BP86" i="4" s="1"/>
  <c r="C88" i="3"/>
  <c r="C88" i="4"/>
  <c r="BP88" i="4" s="1"/>
  <c r="C90" i="3"/>
  <c r="C11" i="4"/>
  <c r="B11" i="4"/>
  <c r="AD11" i="4" s="1"/>
  <c r="C17" i="4"/>
  <c r="BP17" i="4" s="1"/>
  <c r="C19" i="3"/>
  <c r="C27" i="4"/>
  <c r="BP27" i="4" s="1"/>
  <c r="C29" i="3"/>
  <c r="C30" i="4"/>
  <c r="BP30" i="4" s="1"/>
  <c r="C32" i="3"/>
  <c r="C35" i="4"/>
  <c r="BP35" i="4" s="1"/>
  <c r="C37" i="3"/>
  <c r="C39" i="4"/>
  <c r="BP39" i="4" s="1"/>
  <c r="C41" i="3"/>
  <c r="C43" i="4"/>
  <c r="BP43" i="4" s="1"/>
  <c r="C45" i="3"/>
  <c r="C47" i="4"/>
  <c r="BP47" i="4" s="1"/>
  <c r="C49" i="3"/>
  <c r="C51" i="4"/>
  <c r="BP51" i="4" s="1"/>
  <c r="C53" i="3"/>
  <c r="C55" i="4"/>
  <c r="BP55" i="4" s="1"/>
  <c r="C57" i="3"/>
  <c r="C59" i="4"/>
  <c r="BP59" i="4" s="1"/>
  <c r="C61" i="3"/>
  <c r="C12" i="4"/>
  <c r="BP12" i="4" s="1"/>
  <c r="C14" i="3"/>
  <c r="C14" i="4"/>
  <c r="BP14" i="4" s="1"/>
  <c r="C16" i="3"/>
  <c r="C19" i="4"/>
  <c r="BP19" i="4" s="1"/>
  <c r="C21" i="3"/>
  <c r="C23" i="4"/>
  <c r="BP23" i="4" s="1"/>
  <c r="C25" i="3"/>
  <c r="I2" i="2"/>
  <c r="U2" i="2"/>
  <c r="D11" i="4"/>
  <c r="D13" i="4"/>
  <c r="B15" i="3"/>
  <c r="D15" i="4"/>
  <c r="B17" i="3"/>
  <c r="C18" i="4"/>
  <c r="BP18" i="4" s="1"/>
  <c r="C20" i="3"/>
  <c r="C22" i="4"/>
  <c r="BP22" i="4" s="1"/>
  <c r="C24" i="3"/>
  <c r="C28" i="4"/>
  <c r="BP28" i="4" s="1"/>
  <c r="C30" i="3"/>
  <c r="D31" i="4"/>
  <c r="B33" i="3"/>
  <c r="C34" i="4"/>
  <c r="BP34" i="4" s="1"/>
  <c r="C36" i="3"/>
  <c r="C38" i="4"/>
  <c r="BP38" i="4" s="1"/>
  <c r="C40" i="3"/>
  <c r="C42" i="4"/>
  <c r="BP42" i="4" s="1"/>
  <c r="C44" i="3"/>
  <c r="C46" i="4"/>
  <c r="BP46" i="4" s="1"/>
  <c r="C48" i="3"/>
  <c r="C50" i="4"/>
  <c r="BP50" i="4" s="1"/>
  <c r="C52" i="3"/>
  <c r="C54" i="4"/>
  <c r="BP54" i="4" s="1"/>
  <c r="C56" i="3"/>
  <c r="C58" i="4"/>
  <c r="BP58" i="4" s="1"/>
  <c r="C60" i="3"/>
  <c r="C13" i="4"/>
  <c r="BP13" i="4" s="1"/>
  <c r="C15" i="3"/>
  <c r="C25" i="4"/>
  <c r="BP25" i="4" s="1"/>
  <c r="C27" i="3"/>
  <c r="C29" i="4"/>
  <c r="BP29" i="4" s="1"/>
  <c r="C31" i="3"/>
  <c r="C31" i="4"/>
  <c r="BP31" i="4" s="1"/>
  <c r="C33" i="3"/>
  <c r="C33" i="4"/>
  <c r="BP33" i="4" s="1"/>
  <c r="C35" i="3"/>
  <c r="C37" i="4"/>
  <c r="BP37" i="4" s="1"/>
  <c r="C39" i="3"/>
  <c r="C41" i="4"/>
  <c r="BP41" i="4" s="1"/>
  <c r="C43" i="3"/>
  <c r="C45" i="4"/>
  <c r="BP45" i="4" s="1"/>
  <c r="C47" i="3"/>
  <c r="C49" i="4"/>
  <c r="BP49" i="4" s="1"/>
  <c r="C51" i="3"/>
  <c r="C53" i="4"/>
  <c r="BP53" i="4" s="1"/>
  <c r="C55" i="3"/>
  <c r="C57" i="4"/>
  <c r="BP57" i="4" s="1"/>
  <c r="C59" i="3"/>
  <c r="D33" i="4"/>
  <c r="B35" i="3"/>
  <c r="D35" i="4"/>
  <c r="B37" i="3"/>
  <c r="D37" i="4"/>
  <c r="B39" i="3"/>
  <c r="D39" i="4"/>
  <c r="B41" i="3"/>
  <c r="D41" i="4"/>
  <c r="B43" i="3"/>
  <c r="D43" i="4"/>
  <c r="B45" i="3"/>
  <c r="D45" i="4"/>
  <c r="B47" i="3"/>
  <c r="D47" i="4"/>
  <c r="B49" i="3"/>
  <c r="D49" i="4"/>
  <c r="B51" i="3"/>
  <c r="D51" i="4"/>
  <c r="B53" i="3"/>
  <c r="D53" i="4"/>
  <c r="B55" i="3"/>
  <c r="D55" i="4"/>
  <c r="B57" i="3"/>
  <c r="D57" i="4"/>
  <c r="B59" i="3"/>
  <c r="D59" i="4"/>
  <c r="B61" i="3"/>
  <c r="D61" i="4"/>
  <c r="B63" i="3"/>
  <c r="D63" i="4"/>
  <c r="B65" i="3"/>
  <c r="D65" i="4"/>
  <c r="B67" i="3"/>
  <c r="D67" i="4"/>
  <c r="B69" i="3"/>
  <c r="D69" i="4"/>
  <c r="B71" i="3"/>
  <c r="D71" i="4"/>
  <c r="B73" i="3"/>
  <c r="D73" i="4"/>
  <c r="B75" i="3"/>
  <c r="D75" i="4"/>
  <c r="B77" i="3"/>
  <c r="D77" i="4"/>
  <c r="B79" i="3"/>
  <c r="D79" i="4"/>
  <c r="B81" i="3"/>
  <c r="D81" i="4"/>
  <c r="B83" i="3"/>
  <c r="D83" i="4"/>
  <c r="B85" i="3"/>
  <c r="D85" i="4"/>
  <c r="B87" i="3"/>
  <c r="D87" i="4"/>
  <c r="B89" i="3"/>
  <c r="D89" i="4"/>
  <c r="B91" i="3"/>
  <c r="D91" i="4"/>
  <c r="B93" i="3"/>
  <c r="D93" i="4"/>
  <c r="B95" i="3"/>
  <c r="D95" i="4"/>
  <c r="B97" i="3"/>
  <c r="D97" i="4"/>
  <c r="B99" i="3"/>
  <c r="D99" i="4"/>
  <c r="B101" i="3"/>
  <c r="D101" i="4"/>
  <c r="B103" i="3"/>
  <c r="D103" i="4"/>
  <c r="B105" i="3"/>
  <c r="D105" i="4"/>
  <c r="B107" i="3"/>
  <c r="D107" i="4"/>
  <c r="B109" i="3"/>
  <c r="D109" i="4"/>
  <c r="B111" i="3"/>
  <c r="D111" i="4"/>
  <c r="B113" i="3"/>
  <c r="D113" i="4"/>
  <c r="B115" i="3"/>
  <c r="D115" i="4"/>
  <c r="B117" i="3"/>
  <c r="D117" i="4"/>
  <c r="B119" i="3"/>
  <c r="D119" i="4"/>
  <c r="B121" i="3"/>
  <c r="D121" i="4"/>
  <c r="B123" i="3"/>
  <c r="D123" i="4"/>
  <c r="B125" i="3"/>
  <c r="D125" i="4"/>
  <c r="B127" i="3"/>
  <c r="D127" i="4"/>
  <c r="B129" i="3"/>
  <c r="D129" i="4"/>
  <c r="B131" i="3"/>
  <c r="D131" i="4"/>
  <c r="B133" i="3"/>
  <c r="D133" i="4"/>
  <c r="B135" i="3"/>
  <c r="D135" i="4"/>
  <c r="B137" i="3"/>
  <c r="D137" i="4"/>
  <c r="B139" i="3"/>
  <c r="D139" i="4"/>
  <c r="B141" i="3"/>
  <c r="D141" i="4"/>
  <c r="B143" i="3"/>
  <c r="D143" i="4"/>
  <c r="B145" i="3"/>
  <c r="D145" i="4"/>
  <c r="B147" i="3"/>
  <c r="D147" i="4"/>
  <c r="B149" i="3"/>
  <c r="D149" i="4"/>
  <c r="B151" i="3"/>
  <c r="D151" i="4"/>
  <c r="B153" i="3"/>
  <c r="D153" i="4"/>
  <c r="B155" i="3"/>
  <c r="D155" i="4"/>
  <c r="B157" i="3"/>
  <c r="D157" i="4"/>
  <c r="B159" i="3"/>
  <c r="D159" i="4"/>
  <c r="B161" i="3"/>
  <c r="D161" i="4"/>
  <c r="B163" i="3"/>
  <c r="D163" i="4"/>
  <c r="B165" i="3"/>
  <c r="D165" i="4"/>
  <c r="B167" i="3"/>
  <c r="D166" i="4"/>
  <c r="B168" i="3"/>
  <c r="D167" i="4"/>
  <c r="B169" i="3"/>
  <c r="D168" i="4"/>
  <c r="B170" i="3"/>
  <c r="AH20" i="3"/>
  <c r="AK20" i="3" s="1"/>
  <c r="AH22" i="3"/>
  <c r="AK22" i="3" s="1"/>
  <c r="C61" i="4"/>
  <c r="BP61" i="4" s="1"/>
  <c r="C63" i="3"/>
  <c r="C63" i="4"/>
  <c r="BP63" i="4" s="1"/>
  <c r="C65" i="3"/>
  <c r="C65" i="4"/>
  <c r="BP65" i="4" s="1"/>
  <c r="C67" i="3"/>
  <c r="C67" i="4"/>
  <c r="BP67" i="4" s="1"/>
  <c r="C69" i="3"/>
  <c r="C69" i="4"/>
  <c r="BP69" i="4" s="1"/>
  <c r="C71" i="3"/>
  <c r="C71" i="4"/>
  <c r="BP71" i="4" s="1"/>
  <c r="C73" i="3"/>
  <c r="C73" i="4"/>
  <c r="BP73" i="4" s="1"/>
  <c r="C75" i="3"/>
  <c r="C75" i="4"/>
  <c r="BP75" i="4" s="1"/>
  <c r="C77" i="3"/>
  <c r="C77" i="4"/>
  <c r="BP77" i="4" s="1"/>
  <c r="C79" i="3"/>
  <c r="C79" i="4"/>
  <c r="BP79" i="4" s="1"/>
  <c r="C81" i="3"/>
  <c r="C81" i="4"/>
  <c r="BP81" i="4" s="1"/>
  <c r="C83" i="3"/>
  <c r="C83" i="4"/>
  <c r="BP83" i="4" s="1"/>
  <c r="C85" i="3"/>
  <c r="C85" i="4"/>
  <c r="BP85" i="4" s="1"/>
  <c r="C87" i="3"/>
  <c r="C87" i="4"/>
  <c r="BP87" i="4" s="1"/>
  <c r="C89" i="3"/>
  <c r="C89" i="4"/>
  <c r="BP89" i="4" s="1"/>
  <c r="C91" i="3"/>
  <c r="C91" i="4"/>
  <c r="BP91" i="4" s="1"/>
  <c r="C93" i="3"/>
  <c r="C93" i="4"/>
  <c r="BP93" i="4" s="1"/>
  <c r="C95" i="3"/>
  <c r="C95" i="4"/>
  <c r="BP95" i="4" s="1"/>
  <c r="C97" i="3"/>
  <c r="C97" i="4"/>
  <c r="BP97" i="4" s="1"/>
  <c r="C99" i="3"/>
  <c r="C99" i="4"/>
  <c r="BP99" i="4" s="1"/>
  <c r="C101" i="3"/>
  <c r="C101" i="4"/>
  <c r="BP101" i="4" s="1"/>
  <c r="C103" i="3"/>
  <c r="C103" i="4"/>
  <c r="BP103" i="4" s="1"/>
  <c r="C105" i="3"/>
  <c r="C105" i="4"/>
  <c r="BP105" i="4" s="1"/>
  <c r="C107" i="3"/>
  <c r="C107" i="4"/>
  <c r="BP107" i="4" s="1"/>
  <c r="C109" i="3"/>
  <c r="C109" i="4"/>
  <c r="BP109" i="4" s="1"/>
  <c r="C111" i="3"/>
  <c r="C111" i="4"/>
  <c r="BP111" i="4" s="1"/>
  <c r="C113" i="3"/>
  <c r="C113" i="4"/>
  <c r="BP113" i="4" s="1"/>
  <c r="C115" i="3"/>
  <c r="C115" i="4"/>
  <c r="BP115" i="4" s="1"/>
  <c r="C117" i="3"/>
  <c r="C117" i="4"/>
  <c r="BP117" i="4" s="1"/>
  <c r="C119" i="3"/>
  <c r="C119" i="4"/>
  <c r="BP119" i="4" s="1"/>
  <c r="C121" i="3"/>
  <c r="C121" i="4"/>
  <c r="BP121" i="4" s="1"/>
  <c r="C123" i="3"/>
  <c r="C123" i="4"/>
  <c r="BP123" i="4" s="1"/>
  <c r="C125" i="3"/>
  <c r="C125" i="4"/>
  <c r="BP125" i="4" s="1"/>
  <c r="C127" i="3"/>
  <c r="C127" i="4"/>
  <c r="BP127" i="4" s="1"/>
  <c r="C129" i="3"/>
  <c r="C129" i="4"/>
  <c r="BP129" i="4" s="1"/>
  <c r="C131" i="3"/>
  <c r="C131" i="4"/>
  <c r="BP131" i="4" s="1"/>
  <c r="C133" i="3"/>
  <c r="C133" i="4"/>
  <c r="BP133" i="4" s="1"/>
  <c r="C135" i="3"/>
  <c r="C135" i="4"/>
  <c r="BP135" i="4" s="1"/>
  <c r="C137" i="3"/>
  <c r="C137" i="4"/>
  <c r="BP137" i="4" s="1"/>
  <c r="C139" i="3"/>
  <c r="C139" i="4"/>
  <c r="BP139" i="4" s="1"/>
  <c r="C141" i="3"/>
  <c r="C141" i="4"/>
  <c r="BP141" i="4" s="1"/>
  <c r="C143" i="3"/>
  <c r="C143" i="4"/>
  <c r="BP143" i="4" s="1"/>
  <c r="C145" i="3"/>
  <c r="C145" i="4"/>
  <c r="BP145" i="4" s="1"/>
  <c r="C147" i="3"/>
  <c r="C147" i="4"/>
  <c r="BP147" i="4" s="1"/>
  <c r="C149" i="3"/>
  <c r="C149" i="4"/>
  <c r="BP149" i="4" s="1"/>
  <c r="C151" i="3"/>
  <c r="C151" i="4"/>
  <c r="BP151" i="4" s="1"/>
  <c r="C153" i="3"/>
  <c r="C153" i="4"/>
  <c r="BP153" i="4" s="1"/>
  <c r="C155" i="3"/>
  <c r="C155" i="4"/>
  <c r="BP155" i="4" s="1"/>
  <c r="C157" i="3"/>
  <c r="C157" i="4"/>
  <c r="BP157" i="4" s="1"/>
  <c r="C159" i="3"/>
  <c r="C159" i="4"/>
  <c r="BP159" i="4" s="1"/>
  <c r="C161" i="3"/>
  <c r="C161" i="4"/>
  <c r="BP161" i="4" s="1"/>
  <c r="C163" i="3"/>
  <c r="C163" i="4"/>
  <c r="BP163" i="4" s="1"/>
  <c r="C165" i="3"/>
  <c r="C165" i="4"/>
  <c r="BP165" i="4" s="1"/>
  <c r="C167" i="3"/>
  <c r="C166" i="4"/>
  <c r="BP166" i="4" s="1"/>
  <c r="C168" i="3"/>
  <c r="C167" i="4"/>
  <c r="BP167" i="4" s="1"/>
  <c r="C169" i="3"/>
  <c r="C168" i="4"/>
  <c r="BP168" i="4" s="1"/>
  <c r="C170" i="3"/>
  <c r="D32" i="4"/>
  <c r="B34" i="3"/>
  <c r="D34" i="4"/>
  <c r="B36" i="3"/>
  <c r="D36" i="4"/>
  <c r="B38" i="3"/>
  <c r="D38" i="4"/>
  <c r="B40" i="3"/>
  <c r="D40" i="4"/>
  <c r="B42" i="3"/>
  <c r="D42" i="4"/>
  <c r="B44" i="3"/>
  <c r="D44" i="4"/>
  <c r="B46" i="3"/>
  <c r="D46" i="4"/>
  <c r="B48" i="3"/>
  <c r="D48" i="4"/>
  <c r="B50" i="3"/>
  <c r="D50" i="4"/>
  <c r="B52" i="3"/>
  <c r="D52" i="4"/>
  <c r="B54" i="3"/>
  <c r="D54" i="4"/>
  <c r="B56" i="3"/>
  <c r="D56" i="4"/>
  <c r="B58" i="3"/>
  <c r="D58" i="4"/>
  <c r="B60" i="3"/>
  <c r="D60" i="4"/>
  <c r="B62" i="3"/>
  <c r="D62" i="4"/>
  <c r="B64" i="3"/>
  <c r="D64" i="4"/>
  <c r="B66" i="3"/>
  <c r="D66" i="4"/>
  <c r="B68" i="3"/>
  <c r="D68" i="4"/>
  <c r="B70" i="3"/>
  <c r="D70" i="4"/>
  <c r="B72" i="3"/>
  <c r="D72" i="4"/>
  <c r="B74" i="3"/>
  <c r="D74" i="4"/>
  <c r="B76" i="3"/>
  <c r="D76" i="4"/>
  <c r="B78" i="3"/>
  <c r="D78" i="4"/>
  <c r="B80" i="3"/>
  <c r="D80" i="4"/>
  <c r="B82" i="3"/>
  <c r="D82" i="4"/>
  <c r="B84" i="3"/>
  <c r="D84" i="4"/>
  <c r="B86" i="3"/>
  <c r="D86" i="4"/>
  <c r="B88" i="3"/>
  <c r="D88" i="4"/>
  <c r="B90" i="3"/>
  <c r="D90" i="4"/>
  <c r="B92" i="3"/>
  <c r="D92" i="4"/>
  <c r="B94" i="3"/>
  <c r="D94" i="4"/>
  <c r="B96" i="3"/>
  <c r="D96" i="4"/>
  <c r="B98" i="3"/>
  <c r="D98" i="4"/>
  <c r="B100" i="3"/>
  <c r="D100" i="4"/>
  <c r="B102" i="3"/>
  <c r="D102" i="4"/>
  <c r="B104" i="3"/>
  <c r="D104" i="4"/>
  <c r="D106" i="4"/>
  <c r="B108" i="3"/>
  <c r="D108" i="4"/>
  <c r="B110" i="3"/>
  <c r="D110" i="4"/>
  <c r="B112" i="3"/>
  <c r="D112" i="4"/>
  <c r="B114" i="3"/>
  <c r="D114" i="4"/>
  <c r="B116" i="3"/>
  <c r="D116" i="4"/>
  <c r="B118" i="3"/>
  <c r="D118" i="4"/>
  <c r="B120" i="3"/>
  <c r="D120" i="4"/>
  <c r="B122" i="3"/>
  <c r="D122" i="4"/>
  <c r="B124" i="3"/>
  <c r="D124" i="4"/>
  <c r="B126" i="3"/>
  <c r="D126" i="4"/>
  <c r="B128" i="3"/>
  <c r="D128" i="4"/>
  <c r="B130" i="3"/>
  <c r="D130" i="4"/>
  <c r="B132" i="3"/>
  <c r="D132" i="4"/>
  <c r="B134" i="3"/>
  <c r="D134" i="4"/>
  <c r="B136" i="3"/>
  <c r="D136" i="4"/>
  <c r="B138" i="3"/>
  <c r="D138" i="4"/>
  <c r="B140" i="3"/>
  <c r="D140" i="4"/>
  <c r="B142" i="3"/>
  <c r="D142" i="4"/>
  <c r="B144" i="3"/>
  <c r="D144" i="4"/>
  <c r="B146" i="3"/>
  <c r="D146" i="4"/>
  <c r="B148" i="3"/>
  <c r="D148" i="4"/>
  <c r="B150" i="3"/>
  <c r="D150" i="4"/>
  <c r="B152" i="3"/>
  <c r="D152" i="4"/>
  <c r="B154" i="3"/>
  <c r="D154" i="4"/>
  <c r="B156" i="3"/>
  <c r="D156" i="4"/>
  <c r="B158" i="3"/>
  <c r="D158" i="4"/>
  <c r="B160" i="3"/>
  <c r="D160" i="4"/>
  <c r="B162" i="3"/>
  <c r="D162" i="4"/>
  <c r="B164" i="3"/>
  <c r="D164" i="4"/>
  <c r="B166" i="3"/>
  <c r="D169" i="4"/>
  <c r="B171" i="3"/>
  <c r="D170" i="4"/>
  <c r="B172" i="3"/>
  <c r="AE526" i="3"/>
  <c r="C90" i="4"/>
  <c r="BP90" i="4" s="1"/>
  <c r="C92" i="3"/>
  <c r="C92" i="4"/>
  <c r="BP92" i="4" s="1"/>
  <c r="C94" i="3"/>
  <c r="C94" i="4"/>
  <c r="BP94" i="4" s="1"/>
  <c r="C96" i="3"/>
  <c r="C96" i="4"/>
  <c r="BP96" i="4" s="1"/>
  <c r="C98" i="3"/>
  <c r="C98" i="4"/>
  <c r="BP98" i="4" s="1"/>
  <c r="C100" i="3"/>
  <c r="C100" i="4"/>
  <c r="BP100" i="4" s="1"/>
  <c r="C102" i="3"/>
  <c r="C102" i="4"/>
  <c r="BP102" i="4" s="1"/>
  <c r="C104" i="3"/>
  <c r="C104" i="4"/>
  <c r="BP104" i="4" s="1"/>
  <c r="C106" i="3"/>
  <c r="C106" i="4"/>
  <c r="BP106" i="4" s="1"/>
  <c r="C108" i="3"/>
  <c r="C108" i="4"/>
  <c r="BP108" i="4" s="1"/>
  <c r="C110" i="3"/>
  <c r="C110" i="4"/>
  <c r="BP110" i="4" s="1"/>
  <c r="C112" i="3"/>
  <c r="C112" i="4"/>
  <c r="BP112" i="4" s="1"/>
  <c r="C114" i="3"/>
  <c r="C114" i="4"/>
  <c r="BP114" i="4" s="1"/>
  <c r="C116" i="3"/>
  <c r="C116" i="4"/>
  <c r="BP116" i="4" s="1"/>
  <c r="C118" i="3"/>
  <c r="C118" i="4"/>
  <c r="BP118" i="4" s="1"/>
  <c r="C120" i="3"/>
  <c r="C120" i="4"/>
  <c r="BP120" i="4" s="1"/>
  <c r="C122" i="3"/>
  <c r="C122" i="4"/>
  <c r="BP122" i="4" s="1"/>
  <c r="C124" i="3"/>
  <c r="C124" i="4"/>
  <c r="BP124" i="4" s="1"/>
  <c r="C126" i="3"/>
  <c r="C126" i="4"/>
  <c r="BP126" i="4" s="1"/>
  <c r="C128" i="3"/>
  <c r="C128" i="4"/>
  <c r="BP128" i="4" s="1"/>
  <c r="C130" i="3"/>
  <c r="C130" i="4"/>
  <c r="BP130" i="4" s="1"/>
  <c r="C132" i="3"/>
  <c r="C132" i="4"/>
  <c r="BP132" i="4" s="1"/>
  <c r="C134" i="3"/>
  <c r="C134" i="4"/>
  <c r="BP134" i="4" s="1"/>
  <c r="C136" i="3"/>
  <c r="C136" i="4"/>
  <c r="BP136" i="4" s="1"/>
  <c r="C138" i="3"/>
  <c r="C138" i="4"/>
  <c r="BP138" i="4" s="1"/>
  <c r="C140" i="3"/>
  <c r="C140" i="4"/>
  <c r="BP140" i="4" s="1"/>
  <c r="C142" i="3"/>
  <c r="C142" i="4"/>
  <c r="BP142" i="4" s="1"/>
  <c r="C144" i="3"/>
  <c r="C144" i="4"/>
  <c r="BP144" i="4" s="1"/>
  <c r="C146" i="3"/>
  <c r="C146" i="4"/>
  <c r="BP146" i="4" s="1"/>
  <c r="C148" i="3"/>
  <c r="C148" i="4"/>
  <c r="BP148" i="4" s="1"/>
  <c r="C150" i="3"/>
  <c r="C150" i="4"/>
  <c r="BP150" i="4" s="1"/>
  <c r="C152" i="3"/>
  <c r="C152" i="4"/>
  <c r="BP152" i="4" s="1"/>
  <c r="C154" i="3"/>
  <c r="C154" i="4"/>
  <c r="BP154" i="4" s="1"/>
  <c r="C156" i="3"/>
  <c r="C156" i="4"/>
  <c r="BP156" i="4" s="1"/>
  <c r="C158" i="3"/>
  <c r="C158" i="4"/>
  <c r="BP158" i="4" s="1"/>
  <c r="C160" i="3"/>
  <c r="C160" i="4"/>
  <c r="BP160" i="4" s="1"/>
  <c r="C162" i="3"/>
  <c r="C162" i="4"/>
  <c r="BP162" i="4" s="1"/>
  <c r="C164" i="3"/>
  <c r="C164" i="4"/>
  <c r="BP164" i="4" s="1"/>
  <c r="C166" i="3"/>
  <c r="C169" i="4"/>
  <c r="BP169" i="4" s="1"/>
  <c r="C171" i="3"/>
  <c r="C170" i="4"/>
  <c r="BP170" i="4" s="1"/>
  <c r="C172" i="3"/>
  <c r="AH114" i="3"/>
  <c r="AK114" i="3" s="1"/>
  <c r="AH112" i="3"/>
  <c r="AK112" i="3" s="1"/>
  <c r="AH166" i="3"/>
  <c r="AK166" i="3" s="1"/>
  <c r="AH172" i="3"/>
  <c r="AK172" i="3" s="1"/>
  <c r="AH167" i="3"/>
  <c r="AK167" i="3" s="1"/>
  <c r="AH171" i="3"/>
  <c r="AK171" i="3" s="1"/>
  <c r="N10" i="2" l="1"/>
  <c r="O10" i="2" s="1"/>
  <c r="CF73" i="2"/>
  <c r="CE74" i="2" a="1"/>
  <c r="CE74" i="2" s="1"/>
  <c r="CI158" i="3"/>
  <c r="CI138" i="3"/>
  <c r="CI124" i="3"/>
  <c r="CI94" i="3"/>
  <c r="CI70" i="3"/>
  <c r="CI65" i="3"/>
  <c r="CI60" i="3"/>
  <c r="CI54" i="3"/>
  <c r="CI24" i="3"/>
  <c r="CI100" i="3"/>
  <c r="CI83" i="3"/>
  <c r="CI48" i="3"/>
  <c r="CI44" i="3"/>
  <c r="CI40" i="3"/>
  <c r="CI36" i="3"/>
  <c r="CI32" i="3"/>
  <c r="CI15" i="3"/>
  <c r="CI148" i="3"/>
  <c r="CI142" i="3"/>
  <c r="CI116" i="3"/>
  <c r="CI105" i="3"/>
  <c r="CI96" i="3"/>
  <c r="CI89" i="3"/>
  <c r="CI84" i="3"/>
  <c r="CI76" i="3"/>
  <c r="CI131" i="3"/>
  <c r="CI30" i="3"/>
  <c r="CI165" i="3"/>
  <c r="CI166" i="3"/>
  <c r="CI164" i="3"/>
  <c r="CI144" i="3"/>
  <c r="CI111" i="3"/>
  <c r="CI109" i="3"/>
  <c r="CI161" i="3"/>
  <c r="CI153" i="3"/>
  <c r="CI145" i="3"/>
  <c r="CI137" i="3"/>
  <c r="CI129" i="3"/>
  <c r="CI121" i="3"/>
  <c r="CI160" i="3"/>
  <c r="CI136" i="3"/>
  <c r="CI108" i="3"/>
  <c r="CI99" i="3"/>
  <c r="CI78" i="3"/>
  <c r="CI22" i="3"/>
  <c r="CI71" i="3"/>
  <c r="CI63" i="3"/>
  <c r="CI55" i="3"/>
  <c r="CI163" i="3"/>
  <c r="CI155" i="3"/>
  <c r="CI135" i="3"/>
  <c r="CI123" i="3"/>
  <c r="CI110" i="3"/>
  <c r="CI74" i="3"/>
  <c r="CI69" i="3"/>
  <c r="CI64" i="3"/>
  <c r="CI58" i="3"/>
  <c r="CI53" i="3"/>
  <c r="CI18" i="3"/>
  <c r="CI95" i="3"/>
  <c r="CI81" i="3"/>
  <c r="CI47" i="3"/>
  <c r="CI43" i="3"/>
  <c r="CI39" i="3"/>
  <c r="CI35" i="3"/>
  <c r="CI31" i="3"/>
  <c r="CI147" i="3"/>
  <c r="CI19" i="3"/>
  <c r="CI104" i="3"/>
  <c r="CI93" i="3"/>
  <c r="CI88" i="3"/>
  <c r="CI80" i="3"/>
  <c r="CI28" i="3"/>
  <c r="CI126" i="3"/>
  <c r="CI106" i="3"/>
  <c r="CI27" i="3"/>
  <c r="CI130" i="3"/>
  <c r="CI114" i="3"/>
  <c r="CI169" i="3"/>
  <c r="CI168" i="3"/>
  <c r="CI14" i="3"/>
  <c r="CI115" i="3"/>
  <c r="CI156" i="3"/>
  <c r="CI128" i="3"/>
  <c r="CI16" i="3"/>
  <c r="CI13" i="3"/>
  <c r="CI162" i="3"/>
  <c r="CI154" i="3"/>
  <c r="CI140" i="3"/>
  <c r="CI122" i="3"/>
  <c r="CI73" i="3"/>
  <c r="CI68" i="3"/>
  <c r="CI62" i="3"/>
  <c r="CI57" i="3"/>
  <c r="CI52" i="3"/>
  <c r="CI172" i="3"/>
  <c r="CI107" i="3"/>
  <c r="CI91" i="3"/>
  <c r="CI50" i="3"/>
  <c r="CI46" i="3"/>
  <c r="CI42" i="3"/>
  <c r="CI38" i="3"/>
  <c r="CI34" i="3"/>
  <c r="CI146" i="3"/>
  <c r="CI17" i="3"/>
  <c r="CI102" i="3"/>
  <c r="CI92" i="3"/>
  <c r="CI86" i="3"/>
  <c r="CI79" i="3"/>
  <c r="CI25" i="3"/>
  <c r="CI170" i="3"/>
  <c r="CI118" i="3"/>
  <c r="CI134" i="3"/>
  <c r="CI26" i="3"/>
  <c r="CI113" i="3"/>
  <c r="CI171" i="3"/>
  <c r="CI112" i="3"/>
  <c r="CI157" i="3"/>
  <c r="CI149" i="3"/>
  <c r="CI141" i="3"/>
  <c r="CI133" i="3"/>
  <c r="CI125" i="3"/>
  <c r="CI152" i="3"/>
  <c r="CI120" i="3"/>
  <c r="CI103" i="3"/>
  <c r="CI82" i="3"/>
  <c r="CI20" i="3"/>
  <c r="CI75" i="3"/>
  <c r="CI67" i="3"/>
  <c r="CI59" i="3"/>
  <c r="CI51" i="3"/>
  <c r="CI159" i="3"/>
  <c r="CI151" i="3"/>
  <c r="CI139" i="3"/>
  <c r="CI119" i="3"/>
  <c r="CI72" i="3"/>
  <c r="CI66" i="3"/>
  <c r="CI61" i="3"/>
  <c r="CI56" i="3"/>
  <c r="CI29" i="3"/>
  <c r="CI101" i="3"/>
  <c r="CI87" i="3"/>
  <c r="CI49" i="3"/>
  <c r="CI45" i="3"/>
  <c r="CI41" i="3"/>
  <c r="CI37" i="3"/>
  <c r="CI33" i="3"/>
  <c r="CI23" i="3"/>
  <c r="CI143" i="3"/>
  <c r="CI117" i="3"/>
  <c r="CI97" i="3"/>
  <c r="CI90" i="3"/>
  <c r="CI85" i="3"/>
  <c r="CI77" i="3"/>
  <c r="CI21" i="3"/>
  <c r="CI150" i="3"/>
  <c r="CI127" i="3"/>
  <c r="CI132" i="3"/>
  <c r="CI98" i="3"/>
  <c r="CI167" i="3"/>
  <c r="AL151" i="3"/>
  <c r="D159" i="13" s="1"/>
  <c r="AL162" i="3"/>
  <c r="D170" i="13" s="1"/>
  <c r="AL154" i="3"/>
  <c r="D162" i="13" s="1"/>
  <c r="AL146" i="3"/>
  <c r="D154" i="13" s="1"/>
  <c r="AL130" i="3"/>
  <c r="D138" i="13" s="1"/>
  <c r="AL122" i="3"/>
  <c r="D130" i="13" s="1"/>
  <c r="AL100" i="3"/>
  <c r="D108" i="13" s="1"/>
  <c r="AL99" i="3"/>
  <c r="D107" i="13" s="1"/>
  <c r="AL90" i="3"/>
  <c r="D98" i="13" s="1"/>
  <c r="AM161" i="3"/>
  <c r="E169" i="13" s="1"/>
  <c r="AL69" i="3"/>
  <c r="D77" i="13" s="1"/>
  <c r="AM53" i="3"/>
  <c r="E61" i="13" s="1"/>
  <c r="AL44" i="3"/>
  <c r="D52" i="13" s="1"/>
  <c r="AM25" i="3"/>
  <c r="E33" i="13" s="1"/>
  <c r="AL19" i="3"/>
  <c r="D27" i="13" s="1"/>
  <c r="AM54" i="3"/>
  <c r="E62" i="13" s="1"/>
  <c r="AL72" i="3"/>
  <c r="D80" i="13" s="1"/>
  <c r="AM64" i="3"/>
  <c r="E72" i="13" s="1"/>
  <c r="AL56" i="3"/>
  <c r="D64" i="13" s="1"/>
  <c r="AM30" i="3"/>
  <c r="E38" i="13" s="1"/>
  <c r="AM59" i="3"/>
  <c r="E67" i="13" s="1"/>
  <c r="AL47" i="3"/>
  <c r="D55" i="13" s="1"/>
  <c r="AM39" i="3"/>
  <c r="E47" i="13" s="1"/>
  <c r="AM78" i="3"/>
  <c r="E86" i="13" s="1"/>
  <c r="AL168" i="3"/>
  <c r="D176" i="13" s="1"/>
  <c r="AM148" i="3"/>
  <c r="E156" i="13" s="1"/>
  <c r="AM125" i="3"/>
  <c r="E133" i="13" s="1"/>
  <c r="AL91" i="3"/>
  <c r="D99" i="13" s="1"/>
  <c r="AL164" i="3"/>
  <c r="D172" i="13" s="1"/>
  <c r="AL28" i="3"/>
  <c r="D36" i="13" s="1"/>
  <c r="AL136" i="3"/>
  <c r="D144" i="13" s="1"/>
  <c r="AL165" i="3"/>
  <c r="D173" i="13" s="1"/>
  <c r="AL108" i="3"/>
  <c r="D116" i="13" s="1"/>
  <c r="AM166" i="3"/>
  <c r="E174" i="13" s="1"/>
  <c r="AL112" i="3"/>
  <c r="D120" i="13" s="1"/>
  <c r="AL119" i="3"/>
  <c r="D127" i="13" s="1"/>
  <c r="AL171" i="3"/>
  <c r="D179" i="13" s="1"/>
  <c r="AL172" i="3"/>
  <c r="D180" i="13" s="1"/>
  <c r="AL17" i="3"/>
  <c r="D25" i="13" s="1"/>
  <c r="AM163" i="3"/>
  <c r="E171" i="13" s="1"/>
  <c r="AL147" i="3"/>
  <c r="D155" i="13" s="1"/>
  <c r="AL131" i="3"/>
  <c r="D139" i="13" s="1"/>
  <c r="AL117" i="3"/>
  <c r="D125" i="13" s="1"/>
  <c r="AL121" i="3"/>
  <c r="D129" i="13" s="1"/>
  <c r="AL96" i="3"/>
  <c r="D104" i="13" s="1"/>
  <c r="AL88" i="3"/>
  <c r="D96" i="13" s="1"/>
  <c r="AM157" i="3"/>
  <c r="E165" i="13" s="1"/>
  <c r="AM102" i="3"/>
  <c r="E110" i="13" s="1"/>
  <c r="AM65" i="3"/>
  <c r="E73" i="13" s="1"/>
  <c r="AM50" i="3"/>
  <c r="E58" i="13" s="1"/>
  <c r="AL42" i="3"/>
  <c r="D50" i="13" s="1"/>
  <c r="AM34" i="3"/>
  <c r="E42" i="13" s="1"/>
  <c r="AM18" i="3"/>
  <c r="E26" i="13" s="1"/>
  <c r="AM80" i="3"/>
  <c r="E88" i="13" s="1"/>
  <c r="AM26" i="3"/>
  <c r="E34" i="13" s="1"/>
  <c r="AM71" i="3"/>
  <c r="E79" i="13" s="1"/>
  <c r="AM55" i="3"/>
  <c r="E63" i="13" s="1"/>
  <c r="AM45" i="3"/>
  <c r="E53" i="13" s="1"/>
  <c r="AM37" i="3"/>
  <c r="E45" i="13" s="1"/>
  <c r="AM27" i="3"/>
  <c r="E35" i="13" s="1"/>
  <c r="AM70" i="3"/>
  <c r="E78" i="13" s="1"/>
  <c r="AM144" i="3"/>
  <c r="E152" i="13" s="1"/>
  <c r="AM93" i="3"/>
  <c r="E101" i="13" s="1"/>
  <c r="AL111" i="3"/>
  <c r="D119" i="13" s="1"/>
  <c r="AL160" i="3"/>
  <c r="D168" i="13" s="1"/>
  <c r="AM124" i="3"/>
  <c r="E132" i="13" s="1"/>
  <c r="AL133" i="3"/>
  <c r="D141" i="13" s="1"/>
  <c r="AL114" i="3"/>
  <c r="D122" i="13" s="1"/>
  <c r="AM22" i="3"/>
  <c r="E30" i="13" s="1"/>
  <c r="AL159" i="3"/>
  <c r="D167" i="13" s="1"/>
  <c r="AL127" i="3"/>
  <c r="D135" i="13" s="1"/>
  <c r="AL158" i="3"/>
  <c r="D166" i="13" s="1"/>
  <c r="AL150" i="3"/>
  <c r="D158" i="13" s="1"/>
  <c r="AM142" i="3"/>
  <c r="E150" i="13" s="1"/>
  <c r="AM134" i="3"/>
  <c r="E142" i="13" s="1"/>
  <c r="AM126" i="3"/>
  <c r="E134" i="13" s="1"/>
  <c r="AL116" i="3"/>
  <c r="D124" i="13" s="1"/>
  <c r="AL145" i="3"/>
  <c r="D153" i="13" s="1"/>
  <c r="AM109" i="3"/>
  <c r="E117" i="13" s="1"/>
  <c r="AL94" i="3"/>
  <c r="D102" i="13" s="1"/>
  <c r="AM153" i="3"/>
  <c r="E161" i="13" s="1"/>
  <c r="AM98" i="3"/>
  <c r="E106" i="13" s="1"/>
  <c r="AM77" i="3"/>
  <c r="E85" i="13" s="1"/>
  <c r="AM48" i="3"/>
  <c r="E56" i="13" s="1"/>
  <c r="AM40" i="3"/>
  <c r="E48" i="13" s="1"/>
  <c r="AM32" i="3"/>
  <c r="E40" i="13" s="1"/>
  <c r="AL76" i="3"/>
  <c r="D84" i="13" s="1"/>
  <c r="AM68" i="3"/>
  <c r="E76" i="13" s="1"/>
  <c r="AM60" i="3"/>
  <c r="E68" i="13" s="1"/>
  <c r="AM67" i="3"/>
  <c r="E75" i="13" s="1"/>
  <c r="AL51" i="3"/>
  <c r="D59" i="13" s="1"/>
  <c r="AL43" i="3"/>
  <c r="D51" i="13" s="1"/>
  <c r="AM23" i="3"/>
  <c r="E31" i="13" s="1"/>
  <c r="AL62" i="3"/>
  <c r="D70" i="13" s="1"/>
  <c r="AM132" i="3"/>
  <c r="E140" i="13" s="1"/>
  <c r="AL24" i="3"/>
  <c r="D32" i="13" s="1"/>
  <c r="AL101" i="3"/>
  <c r="D109" i="13" s="1"/>
  <c r="AL83" i="3"/>
  <c r="D91" i="13" s="1"/>
  <c r="AL120" i="3"/>
  <c r="D128" i="13" s="1"/>
  <c r="AM170" i="3"/>
  <c r="E178" i="13" s="1"/>
  <c r="AL167" i="3"/>
  <c r="D175" i="13" s="1"/>
  <c r="AM155" i="3"/>
  <c r="E163" i="13" s="1"/>
  <c r="AL139" i="3"/>
  <c r="D147" i="13" s="1"/>
  <c r="AL123" i="3"/>
  <c r="D131" i="13" s="1"/>
  <c r="AL169" i="3"/>
  <c r="D177" i="13" s="1"/>
  <c r="AL113" i="3"/>
  <c r="D121" i="13" s="1"/>
  <c r="AM137" i="3"/>
  <c r="E145" i="13" s="1"/>
  <c r="AL103" i="3"/>
  <c r="D111" i="13" s="1"/>
  <c r="AL84" i="3"/>
  <c r="D92" i="13" s="1"/>
  <c r="AM73" i="3"/>
  <c r="E81" i="13" s="1"/>
  <c r="AL57" i="3"/>
  <c r="D65" i="13" s="1"/>
  <c r="AM38" i="3"/>
  <c r="E46" i="13" s="1"/>
  <c r="AM29" i="3"/>
  <c r="E37" i="13" s="1"/>
  <c r="AM74" i="3"/>
  <c r="E82" i="13" s="1"/>
  <c r="AM63" i="3"/>
  <c r="E71" i="13" s="1"/>
  <c r="AL49" i="3"/>
  <c r="D57" i="13" s="1"/>
  <c r="AM41" i="3"/>
  <c r="E49" i="13" s="1"/>
  <c r="AM82" i="3"/>
  <c r="E90" i="13" s="1"/>
  <c r="AL128" i="3"/>
  <c r="D136" i="13" s="1"/>
  <c r="AL97" i="3"/>
  <c r="D105" i="13" s="1"/>
  <c r="AL85" i="3"/>
  <c r="D93" i="13" s="1"/>
  <c r="AL141" i="3"/>
  <c r="D149" i="13" s="1"/>
  <c r="AL95" i="3"/>
  <c r="D103" i="13" s="1"/>
  <c r="AL152" i="3"/>
  <c r="D160" i="13" s="1"/>
  <c r="AL149" i="3"/>
  <c r="D157" i="13" s="1"/>
  <c r="AL140" i="3"/>
  <c r="D148" i="13" s="1"/>
  <c r="AL118" i="3"/>
  <c r="D126" i="13" s="1"/>
  <c r="AL107" i="3"/>
  <c r="D115" i="13" s="1"/>
  <c r="AM106" i="3"/>
  <c r="E114" i="13" s="1"/>
  <c r="AM105" i="3"/>
  <c r="E113" i="13" s="1"/>
  <c r="AM58" i="3"/>
  <c r="E66" i="13" s="1"/>
  <c r="AL79" i="3"/>
  <c r="D87" i="13" s="1"/>
  <c r="AF13" i="3"/>
  <c r="AS13" i="3" s="1"/>
  <c r="AP13" i="3" s="1"/>
  <c r="BP11" i="4"/>
  <c r="H3" i="3"/>
  <c r="O11" i="2"/>
  <c r="AF12" i="4" s="1"/>
  <c r="AX12" i="2"/>
  <c r="N12" i="2" s="1"/>
  <c r="AL16" i="3"/>
  <c r="D24" i="13" s="1"/>
  <c r="AL15" i="3"/>
  <c r="D23" i="13" s="1"/>
  <c r="AE11" i="4"/>
  <c r="AQ13" i="3"/>
  <c r="BE12" i="4"/>
  <c r="BD12" i="4"/>
  <c r="BE11" i="4"/>
  <c r="BC11" i="4"/>
  <c r="BD11" i="4"/>
  <c r="AM14" i="3"/>
  <c r="E22" i="13" s="1"/>
  <c r="BI14" i="3"/>
  <c r="AZ14" i="3"/>
  <c r="BE14" i="3" s="1"/>
  <c r="BG14" i="3"/>
  <c r="AM13" i="3"/>
  <c r="E21" i="13" s="1"/>
  <c r="AL142" i="3"/>
  <c r="D150" i="13" s="1"/>
  <c r="AM96" i="3"/>
  <c r="E104" i="13" s="1"/>
  <c r="AL21" i="3"/>
  <c r="D29" i="13" s="1"/>
  <c r="AM21" i="3"/>
  <c r="E29" i="13" s="1"/>
  <c r="AL68" i="3"/>
  <c r="D76" i="13" s="1"/>
  <c r="AL35" i="3"/>
  <c r="D43" i="13" s="1"/>
  <c r="AM35" i="3"/>
  <c r="E43" i="13" s="1"/>
  <c r="AL170" i="3"/>
  <c r="D178" i="13" s="1"/>
  <c r="AL20" i="3"/>
  <c r="D28" i="13" s="1"/>
  <c r="AM20" i="3"/>
  <c r="E28" i="13" s="1"/>
  <c r="AL135" i="3"/>
  <c r="D143" i="13" s="1"/>
  <c r="AM135" i="3"/>
  <c r="E143" i="13" s="1"/>
  <c r="AM169" i="3"/>
  <c r="E177" i="13" s="1"/>
  <c r="AL86" i="3"/>
  <c r="D94" i="13" s="1"/>
  <c r="AM86" i="3"/>
  <c r="E94" i="13" s="1"/>
  <c r="AL157" i="3"/>
  <c r="D165" i="13" s="1"/>
  <c r="AL66" i="3"/>
  <c r="D74" i="13" s="1"/>
  <c r="AM66" i="3"/>
  <c r="E74" i="13" s="1"/>
  <c r="AL63" i="3"/>
  <c r="D71" i="13" s="1"/>
  <c r="AL33" i="3"/>
  <c r="D41" i="13" s="1"/>
  <c r="AM33" i="3"/>
  <c r="E41" i="13" s="1"/>
  <c r="AM139" i="3"/>
  <c r="E147" i="13" s="1"/>
  <c r="AL134" i="3"/>
  <c r="D142" i="13" s="1"/>
  <c r="AL81" i="3"/>
  <c r="D89" i="13" s="1"/>
  <c r="AM81" i="3"/>
  <c r="E89" i="13" s="1"/>
  <c r="AL53" i="3"/>
  <c r="D61" i="13" s="1"/>
  <c r="AL52" i="3"/>
  <c r="D60" i="13" s="1"/>
  <c r="AM52" i="3"/>
  <c r="E60" i="13" s="1"/>
  <c r="AL89" i="3"/>
  <c r="D97" i="13" s="1"/>
  <c r="AM89" i="3"/>
  <c r="E97" i="13" s="1"/>
  <c r="AL110" i="3"/>
  <c r="D118" i="13" s="1"/>
  <c r="AM110" i="3"/>
  <c r="E118" i="13" s="1"/>
  <c r="AM154" i="3"/>
  <c r="E162" i="13" s="1"/>
  <c r="AL138" i="3"/>
  <c r="D146" i="13" s="1"/>
  <c r="AM138" i="3"/>
  <c r="E146" i="13" s="1"/>
  <c r="AM122" i="3"/>
  <c r="E130" i="13" s="1"/>
  <c r="AL129" i="3"/>
  <c r="D137" i="13" s="1"/>
  <c r="AM129" i="3"/>
  <c r="E137" i="13" s="1"/>
  <c r="AL92" i="3"/>
  <c r="D100" i="13" s="1"/>
  <c r="AM92" i="3"/>
  <c r="E100" i="13" s="1"/>
  <c r="AL153" i="3"/>
  <c r="D161" i="13" s="1"/>
  <c r="AL98" i="3"/>
  <c r="D106" i="13" s="1"/>
  <c r="AL61" i="3"/>
  <c r="D69" i="13" s="1"/>
  <c r="AM61" i="3"/>
  <c r="E69" i="13" s="1"/>
  <c r="AL48" i="3"/>
  <c r="D56" i="13" s="1"/>
  <c r="AL36" i="3"/>
  <c r="D44" i="13" s="1"/>
  <c r="AM36" i="3"/>
  <c r="E44" i="13" s="1"/>
  <c r="AL25" i="3"/>
  <c r="D33" i="13" s="1"/>
  <c r="AM19" i="3"/>
  <c r="E27" i="13" s="1"/>
  <c r="AL54" i="3"/>
  <c r="D62" i="13" s="1"/>
  <c r="AM72" i="3"/>
  <c r="E80" i="13" s="1"/>
  <c r="AL64" i="3"/>
  <c r="D72" i="13" s="1"/>
  <c r="AL30" i="3"/>
  <c r="D38" i="13" s="1"/>
  <c r="AL75" i="3"/>
  <c r="D83" i="13" s="1"/>
  <c r="AM75" i="3"/>
  <c r="E83" i="13" s="1"/>
  <c r="AL59" i="3"/>
  <c r="D67" i="13" s="1"/>
  <c r="AM47" i="3"/>
  <c r="E55" i="13" s="1"/>
  <c r="AL39" i="3"/>
  <c r="D47" i="13" s="1"/>
  <c r="AL31" i="3"/>
  <c r="D39" i="13" s="1"/>
  <c r="AM31" i="3"/>
  <c r="E39" i="13" s="1"/>
  <c r="AL148" i="3"/>
  <c r="D156" i="13" s="1"/>
  <c r="AL115" i="3"/>
  <c r="D123" i="13" s="1"/>
  <c r="AM115" i="3"/>
  <c r="E123" i="13" s="1"/>
  <c r="AL87" i="3"/>
  <c r="D95" i="13" s="1"/>
  <c r="AM87" i="3"/>
  <c r="E95" i="13" s="1"/>
  <c r="AL22" i="3"/>
  <c r="D30" i="13" s="1"/>
  <c r="AL155" i="3"/>
  <c r="D163" i="13" s="1"/>
  <c r="AL126" i="3"/>
  <c r="D134" i="13" s="1"/>
  <c r="AL104" i="3"/>
  <c r="D112" i="13" s="1"/>
  <c r="AM104" i="3"/>
  <c r="E112" i="13" s="1"/>
  <c r="AL109" i="3"/>
  <c r="D117" i="13" s="1"/>
  <c r="AL161" i="3"/>
  <c r="D169" i="13" s="1"/>
  <c r="AM51" i="3"/>
  <c r="E59" i="13" s="1"/>
  <c r="AL23" i="3"/>
  <c r="D31" i="13" s="1"/>
  <c r="AL143" i="3"/>
  <c r="D151" i="13" s="1"/>
  <c r="AM143" i="3"/>
  <c r="E151" i="13" s="1"/>
  <c r="AM117" i="3"/>
  <c r="E125" i="13" s="1"/>
  <c r="AM99" i="3"/>
  <c r="E107" i="13" s="1"/>
  <c r="AL46" i="3"/>
  <c r="D54" i="13" s="1"/>
  <c r="AM46" i="3"/>
  <c r="E54" i="13" s="1"/>
  <c r="AL40" i="3"/>
  <c r="D48" i="13" s="1"/>
  <c r="AM101" i="3"/>
  <c r="E109" i="13" s="1"/>
  <c r="AL156" i="3"/>
  <c r="D164" i="13" s="1"/>
  <c r="AM156" i="3"/>
  <c r="E164" i="13" s="1"/>
  <c r="X9" i="3"/>
  <c r="N10" i="3" s="1"/>
  <c r="S13" i="3"/>
  <c r="C4" i="13"/>
  <c r="AH526" i="3"/>
  <c r="A14" i="3"/>
  <c r="B12" i="4"/>
  <c r="AD12" i="4" s="1"/>
  <c r="AW11" i="2"/>
  <c r="L13" i="3"/>
  <c r="Z3" i="3"/>
  <c r="F3" i="3"/>
  <c r="O13" i="3" l="1"/>
  <c r="P13" i="3" s="1"/>
  <c r="AF11" i="4"/>
  <c r="P10" i="2"/>
  <c r="CF74" i="2"/>
  <c r="CE75" i="2" a="1"/>
  <c r="CE75" i="2" s="1"/>
  <c r="AL137" i="3"/>
  <c r="D145" i="13" s="1"/>
  <c r="AM140" i="3"/>
  <c r="E148" i="13" s="1"/>
  <c r="C148" i="13" s="1"/>
  <c r="AL132" i="3"/>
  <c r="D140" i="13" s="1"/>
  <c r="AL77" i="3"/>
  <c r="D85" i="13" s="1"/>
  <c r="C85" i="13" s="1"/>
  <c r="AL78" i="3"/>
  <c r="D86" i="13" s="1"/>
  <c r="C86" i="13" s="1"/>
  <c r="AL29" i="3"/>
  <c r="D37" i="13" s="1"/>
  <c r="AM158" i="3"/>
  <c r="E166" i="13" s="1"/>
  <c r="C166" i="13" s="1"/>
  <c r="AL124" i="3"/>
  <c r="D132" i="13" s="1"/>
  <c r="C132" i="13" s="1"/>
  <c r="AL37" i="3"/>
  <c r="D45" i="13" s="1"/>
  <c r="AM17" i="3"/>
  <c r="E25" i="13" s="1"/>
  <c r="C25" i="13" s="1"/>
  <c r="AM49" i="3"/>
  <c r="E57" i="13" s="1"/>
  <c r="AL73" i="3"/>
  <c r="D81" i="13" s="1"/>
  <c r="C81" i="13" s="1"/>
  <c r="AL67" i="3"/>
  <c r="D75" i="13" s="1"/>
  <c r="C75" i="13" s="1"/>
  <c r="AM62" i="3"/>
  <c r="E70" i="13" s="1"/>
  <c r="C70" i="13" s="1"/>
  <c r="AM133" i="3"/>
  <c r="E141" i="13" s="1"/>
  <c r="C141" i="13" s="1"/>
  <c r="AM90" i="3"/>
  <c r="E98" i="13" s="1"/>
  <c r="C98" i="13" s="1"/>
  <c r="AM168" i="3"/>
  <c r="E176" i="13" s="1"/>
  <c r="C176" i="13" s="1"/>
  <c r="AL60" i="3"/>
  <c r="D68" i="13" s="1"/>
  <c r="C68" i="13" s="1"/>
  <c r="AM56" i="3"/>
  <c r="E64" i="13" s="1"/>
  <c r="AL32" i="3"/>
  <c r="D40" i="13" s="1"/>
  <c r="C40" i="13" s="1"/>
  <c r="AL74" i="3"/>
  <c r="D82" i="13" s="1"/>
  <c r="C82" i="13" s="1"/>
  <c r="AM152" i="3"/>
  <c r="E160" i="13" s="1"/>
  <c r="C160" i="13" s="1"/>
  <c r="AL41" i="3"/>
  <c r="D49" i="13" s="1"/>
  <c r="C49" i="13" s="1"/>
  <c r="AL82" i="3"/>
  <c r="D90" i="13" s="1"/>
  <c r="C90" i="13" s="1"/>
  <c r="AL38" i="3"/>
  <c r="D46" i="13" s="1"/>
  <c r="C46" i="13" s="1"/>
  <c r="AM57" i="3"/>
  <c r="E65" i="13" s="1"/>
  <c r="AM118" i="3"/>
  <c r="E126" i="13" s="1"/>
  <c r="C126" i="13" s="1"/>
  <c r="AM159" i="3"/>
  <c r="E167" i="13" s="1"/>
  <c r="C167" i="13" s="1"/>
  <c r="AM69" i="3"/>
  <c r="E77" i="13" s="1"/>
  <c r="C77" i="13" s="1"/>
  <c r="AM127" i="3"/>
  <c r="E135" i="13" s="1"/>
  <c r="C135" i="13" s="1"/>
  <c r="AM160" i="3"/>
  <c r="E168" i="13" s="1"/>
  <c r="C168" i="13" s="1"/>
  <c r="AM84" i="3"/>
  <c r="E92" i="13" s="1"/>
  <c r="C92" i="13" s="1"/>
  <c r="AM103" i="3"/>
  <c r="E111" i="13" s="1"/>
  <c r="C111" i="13" s="1"/>
  <c r="AM100" i="3"/>
  <c r="E108" i="13" s="1"/>
  <c r="C108" i="13" s="1"/>
  <c r="AM130" i="3"/>
  <c r="E138" i="13" s="1"/>
  <c r="C138" i="13" s="1"/>
  <c r="AM146" i="3"/>
  <c r="E154" i="13" s="1"/>
  <c r="C154" i="13" s="1"/>
  <c r="AM162" i="3"/>
  <c r="E170" i="13" s="1"/>
  <c r="C170" i="13" s="1"/>
  <c r="AM43" i="3"/>
  <c r="E51" i="13" s="1"/>
  <c r="C51" i="13" s="1"/>
  <c r="AM76" i="3"/>
  <c r="E84" i="13" s="1"/>
  <c r="C84" i="13" s="1"/>
  <c r="AM145" i="3"/>
  <c r="E153" i="13" s="1"/>
  <c r="C153" i="13" s="1"/>
  <c r="AM150" i="3"/>
  <c r="E158" i="13" s="1"/>
  <c r="C158" i="13" s="1"/>
  <c r="AM149" i="3"/>
  <c r="E157" i="13" s="1"/>
  <c r="C157" i="13" s="1"/>
  <c r="AM44" i="3"/>
  <c r="E52" i="13" s="1"/>
  <c r="C52" i="13" s="1"/>
  <c r="AM120" i="3"/>
  <c r="E128" i="13" s="1"/>
  <c r="C128" i="13" s="1"/>
  <c r="AM83" i="3"/>
  <c r="E91" i="13" s="1"/>
  <c r="C91" i="13" s="1"/>
  <c r="AM24" i="3"/>
  <c r="E32" i="13" s="1"/>
  <c r="C32" i="13" s="1"/>
  <c r="AM114" i="3"/>
  <c r="E122" i="13" s="1"/>
  <c r="C122" i="13" s="1"/>
  <c r="AL58" i="3"/>
  <c r="D66" i="13" s="1"/>
  <c r="C66" i="13" s="1"/>
  <c r="AM94" i="3"/>
  <c r="E102" i="13" s="1"/>
  <c r="C102" i="13" s="1"/>
  <c r="AM113" i="3"/>
  <c r="E121" i="13" s="1"/>
  <c r="C121" i="13" s="1"/>
  <c r="AM123" i="3"/>
  <c r="E131" i="13" s="1"/>
  <c r="C131" i="13" s="1"/>
  <c r="AM151" i="3"/>
  <c r="E159" i="13" s="1"/>
  <c r="C159" i="13" s="1"/>
  <c r="AM167" i="3"/>
  <c r="E175" i="13" s="1"/>
  <c r="C175" i="13" s="1"/>
  <c r="AM116" i="3"/>
  <c r="E124" i="13" s="1"/>
  <c r="C124" i="13" s="1"/>
  <c r="AM107" i="3"/>
  <c r="E115" i="13" s="1"/>
  <c r="C115" i="13" s="1"/>
  <c r="AM136" i="3"/>
  <c r="E144" i="13" s="1"/>
  <c r="C144" i="13" s="1"/>
  <c r="AM131" i="3"/>
  <c r="E139" i="13" s="1"/>
  <c r="C139" i="13" s="1"/>
  <c r="AL80" i="3"/>
  <c r="D88" i="13" s="1"/>
  <c r="C88" i="13" s="1"/>
  <c r="AL55" i="3"/>
  <c r="D63" i="13" s="1"/>
  <c r="C63" i="13" s="1"/>
  <c r="AM108" i="3"/>
  <c r="E116" i="13" s="1"/>
  <c r="C116" i="13" s="1"/>
  <c r="AM91" i="3"/>
  <c r="E99" i="13" s="1"/>
  <c r="C99" i="13" s="1"/>
  <c r="AL144" i="3"/>
  <c r="D152" i="13" s="1"/>
  <c r="C152" i="13" s="1"/>
  <c r="AM42" i="3"/>
  <c r="E50" i="13" s="1"/>
  <c r="C50" i="13" s="1"/>
  <c r="AM112" i="3"/>
  <c r="E120" i="13" s="1"/>
  <c r="C120" i="13" s="1"/>
  <c r="AL65" i="3"/>
  <c r="D73" i="13" s="1"/>
  <c r="C73" i="13" s="1"/>
  <c r="BE13" i="3"/>
  <c r="AL70" i="3"/>
  <c r="D78" i="13" s="1"/>
  <c r="C78" i="13" s="1"/>
  <c r="AL26" i="3"/>
  <c r="D34" i="13" s="1"/>
  <c r="C34" i="13" s="1"/>
  <c r="AM121" i="3"/>
  <c r="E129" i="13" s="1"/>
  <c r="C129" i="13" s="1"/>
  <c r="AM165" i="3"/>
  <c r="E173" i="13" s="1"/>
  <c r="C173" i="13" s="1"/>
  <c r="AM147" i="3"/>
  <c r="E155" i="13" s="1"/>
  <c r="C155" i="13" s="1"/>
  <c r="AM164" i="3"/>
  <c r="E172" i="13" s="1"/>
  <c r="C172" i="13" s="1"/>
  <c r="AL50" i="3"/>
  <c r="D58" i="13" s="1"/>
  <c r="C58" i="13" s="1"/>
  <c r="AL163" i="3"/>
  <c r="D171" i="13" s="1"/>
  <c r="C171" i="13" s="1"/>
  <c r="AL125" i="3"/>
  <c r="D133" i="13" s="1"/>
  <c r="C133" i="13" s="1"/>
  <c r="AL93" i="3"/>
  <c r="D101" i="13" s="1"/>
  <c r="C101" i="13" s="1"/>
  <c r="AL45" i="3"/>
  <c r="D53" i="13" s="1"/>
  <c r="C53" i="13" s="1"/>
  <c r="AL18" i="3"/>
  <c r="D26" i="13" s="1"/>
  <c r="C26" i="13" s="1"/>
  <c r="AM171" i="3"/>
  <c r="E179" i="13" s="1"/>
  <c r="C179" i="13" s="1"/>
  <c r="AM28" i="3"/>
  <c r="E36" i="13" s="1"/>
  <c r="C36" i="13" s="1"/>
  <c r="AM119" i="3"/>
  <c r="E127" i="13" s="1"/>
  <c r="C127" i="13" s="1"/>
  <c r="AM88" i="3"/>
  <c r="E96" i="13" s="1"/>
  <c r="C96" i="13" s="1"/>
  <c r="AM111" i="3"/>
  <c r="E119" i="13" s="1"/>
  <c r="C119" i="13" s="1"/>
  <c r="AL102" i="3"/>
  <c r="D110" i="13" s="1"/>
  <c r="C110" i="13" s="1"/>
  <c r="AM128" i="3"/>
  <c r="E136" i="13" s="1"/>
  <c r="C136" i="13" s="1"/>
  <c r="AM141" i="3"/>
  <c r="E149" i="13" s="1"/>
  <c r="C149" i="13" s="1"/>
  <c r="AL27" i="3"/>
  <c r="D35" i="13" s="1"/>
  <c r="C35" i="13" s="1"/>
  <c r="AL71" i="3"/>
  <c r="D79" i="13" s="1"/>
  <c r="C79" i="13" s="1"/>
  <c r="AL34" i="3"/>
  <c r="D42" i="13" s="1"/>
  <c r="C42" i="13" s="1"/>
  <c r="AM172" i="3"/>
  <c r="E180" i="13" s="1"/>
  <c r="C180" i="13" s="1"/>
  <c r="AM79" i="3"/>
  <c r="E87" i="13" s="1"/>
  <c r="C87" i="13" s="1"/>
  <c r="AL166" i="3"/>
  <c r="D174" i="13" s="1"/>
  <c r="C174" i="13" s="1"/>
  <c r="AM85" i="3"/>
  <c r="E93" i="13" s="1"/>
  <c r="C93" i="13" s="1"/>
  <c r="AM95" i="3"/>
  <c r="E103" i="13" s="1"/>
  <c r="C103" i="13" s="1"/>
  <c r="AM97" i="3"/>
  <c r="E105" i="13" s="1"/>
  <c r="C105" i="13" s="1"/>
  <c r="AL106" i="3"/>
  <c r="D114" i="13" s="1"/>
  <c r="C114" i="13" s="1"/>
  <c r="AL105" i="3"/>
  <c r="D113" i="13" s="1"/>
  <c r="C113" i="13" s="1"/>
  <c r="AM16" i="3"/>
  <c r="E24" i="13" s="1"/>
  <c r="C24" i="13" s="1"/>
  <c r="P11" i="2"/>
  <c r="AM15" i="3"/>
  <c r="E23" i="13" s="1"/>
  <c r="C23" i="13" s="1"/>
  <c r="AE12" i="4"/>
  <c r="CG13" i="3"/>
  <c r="C164" i="13"/>
  <c r="C109" i="13"/>
  <c r="C151" i="13"/>
  <c r="C117" i="13"/>
  <c r="C134" i="13"/>
  <c r="C156" i="13"/>
  <c r="C165" i="13"/>
  <c r="C150" i="13"/>
  <c r="C67" i="13"/>
  <c r="C72" i="13"/>
  <c r="C69" i="13"/>
  <c r="C106" i="13"/>
  <c r="C89" i="13"/>
  <c r="C74" i="13"/>
  <c r="C140" i="13"/>
  <c r="C104" i="13"/>
  <c r="BG12" i="4"/>
  <c r="C65" i="13"/>
  <c r="C107" i="13"/>
  <c r="C125" i="13"/>
  <c r="C169" i="13"/>
  <c r="C112" i="13"/>
  <c r="C163" i="13"/>
  <c r="C95" i="13"/>
  <c r="C123" i="13"/>
  <c r="C83" i="13"/>
  <c r="C64" i="13"/>
  <c r="C80" i="13"/>
  <c r="C161" i="13"/>
  <c r="C100" i="13"/>
  <c r="C137" i="13"/>
  <c r="C130" i="13"/>
  <c r="C146" i="13"/>
  <c r="C162" i="13"/>
  <c r="C118" i="13"/>
  <c r="C97" i="13"/>
  <c r="C142" i="13"/>
  <c r="C147" i="13"/>
  <c r="C71" i="13"/>
  <c r="C94" i="13"/>
  <c r="C145" i="13"/>
  <c r="C177" i="13"/>
  <c r="C143" i="13"/>
  <c r="C178" i="13"/>
  <c r="C76" i="13"/>
  <c r="C54" i="13"/>
  <c r="C59" i="13"/>
  <c r="C62" i="13"/>
  <c r="C60" i="13"/>
  <c r="C57" i="13"/>
  <c r="AF14" i="3"/>
  <c r="AS14" i="3" s="1"/>
  <c r="AP14" i="3" s="1"/>
  <c r="BY14" i="3"/>
  <c r="C55" i="13"/>
  <c r="C56" i="13"/>
  <c r="C61" i="13"/>
  <c r="C30" i="13"/>
  <c r="C47" i="13"/>
  <c r="C38" i="13"/>
  <c r="C33" i="13"/>
  <c r="C41" i="13"/>
  <c r="C37" i="13"/>
  <c r="C28" i="13"/>
  <c r="C29" i="13"/>
  <c r="AK526" i="3"/>
  <c r="AK12" i="3" s="1"/>
  <c r="C8" i="13" s="1"/>
  <c r="AL14" i="3"/>
  <c r="D22" i="13" s="1"/>
  <c r="C22" i="13" s="1"/>
  <c r="C45" i="13"/>
  <c r="C48" i="13"/>
  <c r="C31" i="13"/>
  <c r="C39" i="13"/>
  <c r="C27" i="13"/>
  <c r="C44" i="13"/>
  <c r="C43" i="13"/>
  <c r="AL13" i="3"/>
  <c r="D21" i="13" s="1"/>
  <c r="C21" i="13" s="1"/>
  <c r="L14" i="3"/>
  <c r="O14" i="3" s="1"/>
  <c r="S14" i="3"/>
  <c r="M10" i="3"/>
  <c r="AB9" i="3"/>
  <c r="A15" i="3"/>
  <c r="A13" i="2"/>
  <c r="AX13" i="2" s="1"/>
  <c r="N13" i="2" s="1"/>
  <c r="AJ15" i="3"/>
  <c r="B13" i="4"/>
  <c r="AD13" i="4" s="1"/>
  <c r="AW12" i="2"/>
  <c r="O12" i="2"/>
  <c r="AJ14" i="3"/>
  <c r="CF75" i="2" l="1"/>
  <c r="CE76" i="2" a="1"/>
  <c r="CE76" i="2" s="1"/>
  <c r="AJ11" i="4"/>
  <c r="Q13" i="3"/>
  <c r="CG14" i="3"/>
  <c r="P14" i="3"/>
  <c r="Q14" i="3" s="1"/>
  <c r="BZ16" i="3"/>
  <c r="CB16" i="3" s="1"/>
  <c r="BZ15" i="3"/>
  <c r="CB15" i="3" s="1"/>
  <c r="AU14" i="3"/>
  <c r="AE13" i="4"/>
  <c r="BG11" i="4"/>
  <c r="AF15" i="3"/>
  <c r="BY15" i="3"/>
  <c r="AF13" i="4"/>
  <c r="P12" i="2"/>
  <c r="B21" i="13"/>
  <c r="S15" i="3"/>
  <c r="L15" i="3"/>
  <c r="O15" i="3" s="1"/>
  <c r="B14" i="4"/>
  <c r="AD14" i="4" s="1"/>
  <c r="AW13" i="2"/>
  <c r="A16" i="3"/>
  <c r="O13" i="2"/>
  <c r="A14" i="2"/>
  <c r="AX14" i="2" s="1"/>
  <c r="N14" i="2" s="1"/>
  <c r="CF76" i="2" l="1"/>
  <c r="CE77" i="2" a="1"/>
  <c r="CE77" i="2" s="1"/>
  <c r="P15" i="3"/>
  <c r="Q15" i="3"/>
  <c r="AJ12" i="4"/>
  <c r="CG15" i="3"/>
  <c r="AE14" i="4"/>
  <c r="AF16" i="3"/>
  <c r="AU16" i="3" s="1"/>
  <c r="BY16" i="3"/>
  <c r="AF14" i="4"/>
  <c r="P13" i="2"/>
  <c r="S16" i="3"/>
  <c r="AJ16" i="3"/>
  <c r="L16" i="3"/>
  <c r="O16" i="3" s="1"/>
  <c r="AW14" i="2"/>
  <c r="B15" i="4"/>
  <c r="O14" i="2"/>
  <c r="A17" i="3"/>
  <c r="A15" i="2"/>
  <c r="AX15" i="2" s="1"/>
  <c r="N15" i="2" s="1"/>
  <c r="CF77" i="2" l="1"/>
  <c r="CE78" i="2" a="1"/>
  <c r="CE78" i="2" s="1"/>
  <c r="AJ13" i="4"/>
  <c r="P16" i="3"/>
  <c r="AJ14" i="4" s="1"/>
  <c r="Q16" i="3"/>
  <c r="AD15" i="4"/>
  <c r="AE15" i="4"/>
  <c r="CG16" i="3"/>
  <c r="AF17" i="3"/>
  <c r="BY17" i="3"/>
  <c r="AF15" i="4"/>
  <c r="P14" i="2"/>
  <c r="S17" i="3"/>
  <c r="A18" i="3"/>
  <c r="A16" i="2"/>
  <c r="AX16" i="2" s="1"/>
  <c r="N16" i="2" s="1"/>
  <c r="AW15" i="2"/>
  <c r="O15" i="2"/>
  <c r="B16" i="4"/>
  <c r="L17" i="3"/>
  <c r="O17" i="3" s="1"/>
  <c r="AJ17" i="3"/>
  <c r="CF78" i="2" l="1"/>
  <c r="CE79" i="2" a="1"/>
  <c r="CE79" i="2" s="1"/>
  <c r="P17" i="3"/>
  <c r="AJ15" i="4" s="1"/>
  <c r="Q17" i="3"/>
  <c r="AD16" i="4"/>
  <c r="AE16" i="4"/>
  <c r="CG17" i="3"/>
  <c r="AF18" i="3"/>
  <c r="BY18" i="3"/>
  <c r="AF16" i="4"/>
  <c r="P15" i="2"/>
  <c r="S18" i="3"/>
  <c r="AW16" i="2"/>
  <c r="A17" i="2"/>
  <c r="AX17" i="2" s="1"/>
  <c r="N17" i="2" s="1"/>
  <c r="O16" i="2"/>
  <c r="AF17" i="4" s="1"/>
  <c r="B17" i="4"/>
  <c r="A19" i="3"/>
  <c r="AJ18" i="3"/>
  <c r="L18" i="3"/>
  <c r="O18" i="3" s="1"/>
  <c r="CF79" i="2" l="1"/>
  <c r="CE80" i="2" a="1"/>
  <c r="CE80" i="2" s="1"/>
  <c r="P18" i="3"/>
  <c r="AJ16" i="4" s="1"/>
  <c r="Q18" i="3"/>
  <c r="AD17" i="4"/>
  <c r="AE17" i="4"/>
  <c r="CG18" i="3"/>
  <c r="AF19" i="3"/>
  <c r="BY19" i="3"/>
  <c r="P16" i="2"/>
  <c r="S19" i="3"/>
  <c r="O17" i="2"/>
  <c r="AF18" i="4" s="1"/>
  <c r="A18" i="2"/>
  <c r="AX18" i="2" s="1"/>
  <c r="N18" i="2" s="1"/>
  <c r="A20" i="3"/>
  <c r="B18" i="4"/>
  <c r="AW17" i="2"/>
  <c r="L19" i="3"/>
  <c r="O19" i="3" s="1"/>
  <c r="AJ19" i="3"/>
  <c r="CF80" i="2" l="1"/>
  <c r="CE81" i="2" a="1"/>
  <c r="CE81" i="2" s="1"/>
  <c r="P19" i="3"/>
  <c r="AJ17" i="4" s="1"/>
  <c r="Q19" i="3"/>
  <c r="AD18" i="4"/>
  <c r="AE18" i="4"/>
  <c r="CG19" i="3"/>
  <c r="AF20" i="3"/>
  <c r="BY20" i="3"/>
  <c r="P17" i="2"/>
  <c r="S20" i="3"/>
  <c r="L20" i="3"/>
  <c r="O20" i="3" s="1"/>
  <c r="AW18" i="2"/>
  <c r="A19" i="2"/>
  <c r="AX19" i="2" s="1"/>
  <c r="N19" i="2" s="1"/>
  <c r="O18" i="2"/>
  <c r="AF19" i="4" s="1"/>
  <c r="B19" i="4"/>
  <c r="A21" i="3"/>
  <c r="CF81" i="2" l="1"/>
  <c r="CE82" i="2" a="1"/>
  <c r="CE82" i="2" s="1"/>
  <c r="P20" i="3"/>
  <c r="AJ18" i="4" s="1"/>
  <c r="Q20" i="3"/>
  <c r="AD19" i="4"/>
  <c r="AE19" i="4"/>
  <c r="CG20" i="3"/>
  <c r="AF21" i="3"/>
  <c r="BY21" i="3"/>
  <c r="P18" i="2"/>
  <c r="S21" i="3"/>
  <c r="L21" i="3"/>
  <c r="O21" i="3" s="1"/>
  <c r="A20" i="2"/>
  <c r="AX20" i="2" s="1"/>
  <c r="N20" i="2" s="1"/>
  <c r="O19" i="2"/>
  <c r="AF20" i="4" s="1"/>
  <c r="A22" i="3"/>
  <c r="AW19" i="2"/>
  <c r="B20" i="4"/>
  <c r="CF82" i="2" l="1"/>
  <c r="CE83" i="2" a="1"/>
  <c r="CE83" i="2" s="1"/>
  <c r="P21" i="3"/>
  <c r="AJ19" i="4" s="1"/>
  <c r="Q21" i="3"/>
  <c r="AD20" i="4"/>
  <c r="AE20" i="4"/>
  <c r="CG21" i="3"/>
  <c r="AF22" i="3"/>
  <c r="BY22" i="3"/>
  <c r="P19" i="2"/>
  <c r="S22" i="3"/>
  <c r="AW20" i="2"/>
  <c r="B21" i="4"/>
  <c r="O20" i="2"/>
  <c r="AF21" i="4" s="1"/>
  <c r="A23" i="3"/>
  <c r="A21" i="2"/>
  <c r="AX21" i="2" s="1"/>
  <c r="N21" i="2" s="1"/>
  <c r="L22" i="3"/>
  <c r="O22" i="3" s="1"/>
  <c r="CF83" i="2" l="1"/>
  <c r="CE84" i="2" a="1"/>
  <c r="CE84" i="2" s="1"/>
  <c r="P22" i="3"/>
  <c r="AJ20" i="4" s="1"/>
  <c r="Q22" i="3"/>
  <c r="AD21" i="4"/>
  <c r="AE21" i="4"/>
  <c r="CG22" i="3"/>
  <c r="AF23" i="3"/>
  <c r="BY23" i="3"/>
  <c r="P20" i="2"/>
  <c r="S23" i="3"/>
  <c r="AW21" i="2"/>
  <c r="A22" i="2"/>
  <c r="AX22" i="2" s="1"/>
  <c r="N22" i="2" s="1"/>
  <c r="O21" i="2"/>
  <c r="AF22" i="4" s="1"/>
  <c r="B22" i="4"/>
  <c r="A24" i="3"/>
  <c r="L23" i="3"/>
  <c r="O23" i="3" s="1"/>
  <c r="CF84" i="2" l="1"/>
  <c r="CE85" i="2" a="1"/>
  <c r="CE85" i="2" s="1"/>
  <c r="P23" i="3"/>
  <c r="AJ21" i="4" s="1"/>
  <c r="Q23" i="3"/>
  <c r="AD22" i="4"/>
  <c r="AE22" i="4"/>
  <c r="CG23" i="3"/>
  <c r="AF24" i="3"/>
  <c r="BY24" i="3"/>
  <c r="P21" i="2"/>
  <c r="S24" i="3"/>
  <c r="AW22" i="2"/>
  <c r="B23" i="4"/>
  <c r="O22" i="2"/>
  <c r="A25" i="3"/>
  <c r="A23" i="2"/>
  <c r="AX23" i="2" s="1"/>
  <c r="N23" i="2" s="1"/>
  <c r="L24" i="3"/>
  <c r="O24" i="3" s="1"/>
  <c r="CF85" i="2" l="1"/>
  <c r="CE86" i="2" a="1"/>
  <c r="CE86" i="2" s="1"/>
  <c r="P24" i="3"/>
  <c r="AJ22" i="4" s="1"/>
  <c r="Q24" i="3"/>
  <c r="AD23" i="4"/>
  <c r="AE23" i="4"/>
  <c r="CG24" i="3"/>
  <c r="AF25" i="3"/>
  <c r="BY25" i="3"/>
  <c r="AF23" i="4"/>
  <c r="P22" i="2"/>
  <c r="S25" i="3"/>
  <c r="L25" i="3"/>
  <c r="O25" i="3" s="1"/>
  <c r="AW23" i="2"/>
  <c r="A24" i="2"/>
  <c r="AX24" i="2" s="1"/>
  <c r="N24" i="2" s="1"/>
  <c r="O23" i="2"/>
  <c r="B24" i="4"/>
  <c r="A26" i="3"/>
  <c r="CF86" i="2" l="1"/>
  <c r="CE87" i="2" a="1"/>
  <c r="CE87" i="2" s="1"/>
  <c r="P25" i="3"/>
  <c r="AJ23" i="4" s="1"/>
  <c r="Q25" i="3"/>
  <c r="AD24" i="4"/>
  <c r="AE24" i="4"/>
  <c r="CG25" i="3"/>
  <c r="AF26" i="3"/>
  <c r="BY26" i="3"/>
  <c r="AF24" i="4"/>
  <c r="P23" i="2"/>
  <c r="S26" i="3"/>
  <c r="AW24" i="2"/>
  <c r="B25" i="4"/>
  <c r="O24" i="2"/>
  <c r="A27" i="3"/>
  <c r="A25" i="2"/>
  <c r="AX25" i="2" s="1"/>
  <c r="N25" i="2" s="1"/>
  <c r="L26" i="3"/>
  <c r="O26" i="3" s="1"/>
  <c r="CF87" i="2" l="1"/>
  <c r="CE88" i="2" a="1"/>
  <c r="CE88" i="2" s="1"/>
  <c r="P26" i="3"/>
  <c r="AJ24" i="4" s="1"/>
  <c r="Q26" i="3"/>
  <c r="AD25" i="4"/>
  <c r="AE25" i="4"/>
  <c r="CG26" i="3"/>
  <c r="AF27" i="3"/>
  <c r="BY27" i="3"/>
  <c r="AF25" i="4"/>
  <c r="P24" i="2"/>
  <c r="S27" i="3"/>
  <c r="L27" i="3"/>
  <c r="O27" i="3" s="1"/>
  <c r="AW25" i="2"/>
  <c r="A26" i="2"/>
  <c r="AX26" i="2" s="1"/>
  <c r="N26" i="2" s="1"/>
  <c r="O25" i="2"/>
  <c r="AF26" i="4" s="1"/>
  <c r="B26" i="4"/>
  <c r="A28" i="3"/>
  <c r="CF88" i="2" l="1"/>
  <c r="CE89" i="2" a="1"/>
  <c r="CE89" i="2" s="1"/>
  <c r="P27" i="3"/>
  <c r="AJ25" i="4" s="1"/>
  <c r="Q27" i="3"/>
  <c r="AD26" i="4"/>
  <c r="AE26" i="4"/>
  <c r="CG27" i="3"/>
  <c r="AF28" i="3"/>
  <c r="BY28" i="3"/>
  <c r="P25" i="2"/>
  <c r="S28" i="3"/>
  <c r="AW26" i="2"/>
  <c r="A29" i="3"/>
  <c r="O26" i="2"/>
  <c r="A27" i="2"/>
  <c r="AX27" i="2" s="1"/>
  <c r="N27" i="2" s="1"/>
  <c r="B27" i="4"/>
  <c r="L28" i="3"/>
  <c r="O28" i="3" s="1"/>
  <c r="CF89" i="2" l="1"/>
  <c r="CE90" i="2" a="1"/>
  <c r="CE90" i="2" s="1"/>
  <c r="P28" i="3"/>
  <c r="AJ26" i="4" s="1"/>
  <c r="Q28" i="3"/>
  <c r="AD27" i="4"/>
  <c r="AE27" i="4"/>
  <c r="CG28" i="3"/>
  <c r="AF29" i="3"/>
  <c r="BY29" i="3"/>
  <c r="AF27" i="4"/>
  <c r="P26" i="2"/>
  <c r="S29" i="3"/>
  <c r="L29" i="3"/>
  <c r="O29" i="3" s="1"/>
  <c r="A28" i="2"/>
  <c r="AX28" i="2" s="1"/>
  <c r="N28" i="2" s="1"/>
  <c r="B28" i="4"/>
  <c r="AW27" i="2"/>
  <c r="A30" i="3"/>
  <c r="O27" i="2"/>
  <c r="AF28" i="4" s="1"/>
  <c r="CF90" i="2" l="1"/>
  <c r="CE91" i="2" a="1"/>
  <c r="CE91" i="2" s="1"/>
  <c r="P29" i="3"/>
  <c r="AJ27" i="4" s="1"/>
  <c r="Q29" i="3"/>
  <c r="AD28" i="4"/>
  <c r="AE28" i="4"/>
  <c r="CG29" i="3"/>
  <c r="AF30" i="3"/>
  <c r="BY30" i="3"/>
  <c r="P27" i="2"/>
  <c r="S30" i="3"/>
  <c r="A29" i="2"/>
  <c r="AX29" i="2" s="1"/>
  <c r="N29" i="2" s="1"/>
  <c r="B29" i="4"/>
  <c r="O28" i="2"/>
  <c r="AF29" i="4" s="1"/>
  <c r="A31" i="3"/>
  <c r="AW28" i="2"/>
  <c r="L30" i="3"/>
  <c r="O30" i="3" s="1"/>
  <c r="CF91" i="2" l="1"/>
  <c r="CE92" i="2" a="1"/>
  <c r="CE92" i="2" s="1"/>
  <c r="P30" i="3"/>
  <c r="AJ28" i="4" s="1"/>
  <c r="Q30" i="3"/>
  <c r="AD29" i="4"/>
  <c r="AE29" i="4"/>
  <c r="CG30" i="3"/>
  <c r="AF31" i="3"/>
  <c r="BY31" i="3"/>
  <c r="P28" i="2"/>
  <c r="S31" i="3"/>
  <c r="L31" i="3"/>
  <c r="O31" i="3" s="1"/>
  <c r="A30" i="2"/>
  <c r="AX30" i="2" s="1"/>
  <c r="N30" i="2" s="1"/>
  <c r="O29" i="2"/>
  <c r="AF30" i="4" s="1"/>
  <c r="B30" i="4"/>
  <c r="AW29" i="2"/>
  <c r="A32" i="3"/>
  <c r="CF92" i="2" l="1"/>
  <c r="CE93" i="2" a="1"/>
  <c r="CE93" i="2" s="1"/>
  <c r="P31" i="3"/>
  <c r="AJ29" i="4" s="1"/>
  <c r="Q31" i="3"/>
  <c r="AD30" i="4"/>
  <c r="AE30" i="4"/>
  <c r="CG31" i="3"/>
  <c r="AF32" i="3"/>
  <c r="BY32" i="3"/>
  <c r="P29" i="2"/>
  <c r="S32" i="3"/>
  <c r="L32" i="3"/>
  <c r="O32" i="3" s="1"/>
  <c r="A31" i="2"/>
  <c r="AX31" i="2" s="1"/>
  <c r="N31" i="2" s="1"/>
  <c r="AW30" i="2"/>
  <c r="O30" i="2"/>
  <c r="AF31" i="4" s="1"/>
  <c r="A33" i="3"/>
  <c r="B31" i="4"/>
  <c r="CF93" i="2" l="1"/>
  <c r="CE94" i="2" a="1"/>
  <c r="CE94" i="2" s="1"/>
  <c r="P32" i="3"/>
  <c r="AJ30" i="4" s="1"/>
  <c r="Q32" i="3"/>
  <c r="AD31" i="4"/>
  <c r="AE31" i="4"/>
  <c r="CG32" i="3"/>
  <c r="AF33" i="3"/>
  <c r="BY33" i="3"/>
  <c r="P30" i="2"/>
  <c r="S33" i="3"/>
  <c r="A32" i="2"/>
  <c r="AX32" i="2" s="1"/>
  <c r="N32" i="2" s="1"/>
  <c r="O31" i="2"/>
  <c r="AF32" i="4" s="1"/>
  <c r="B32" i="4"/>
  <c r="AW31" i="2"/>
  <c r="A34" i="3"/>
  <c r="L33" i="3"/>
  <c r="O33" i="3" s="1"/>
  <c r="CF94" i="2" l="1"/>
  <c r="CE95" i="2" a="1"/>
  <c r="CE95" i="2" s="1"/>
  <c r="P33" i="3"/>
  <c r="AJ31" i="4" s="1"/>
  <c r="Q33" i="3"/>
  <c r="AD32" i="4"/>
  <c r="AE32" i="4"/>
  <c r="CG33" i="3"/>
  <c r="AF34" i="3"/>
  <c r="BY34" i="3"/>
  <c r="P31" i="2"/>
  <c r="S34" i="3"/>
  <c r="L34" i="3"/>
  <c r="O34" i="3" s="1"/>
  <c r="A33" i="2"/>
  <c r="AX33" i="2" s="1"/>
  <c r="N33" i="2" s="1"/>
  <c r="AW32" i="2"/>
  <c r="O32" i="2"/>
  <c r="AF33" i="4" s="1"/>
  <c r="B33" i="4"/>
  <c r="A35" i="3"/>
  <c r="CF95" i="2" l="1"/>
  <c r="CE96" i="2" a="1"/>
  <c r="CE96" i="2" s="1"/>
  <c r="P34" i="3"/>
  <c r="AJ32" i="4" s="1"/>
  <c r="Q34" i="3"/>
  <c r="AD33" i="4"/>
  <c r="AE33" i="4"/>
  <c r="CG34" i="3"/>
  <c r="AF35" i="3"/>
  <c r="BY35" i="3"/>
  <c r="P32" i="2"/>
  <c r="S35" i="3"/>
  <c r="L35" i="3"/>
  <c r="O35" i="3" s="1"/>
  <c r="A34" i="2"/>
  <c r="AX34" i="2" s="1"/>
  <c r="N34" i="2" s="1"/>
  <c r="O33" i="2"/>
  <c r="AF34" i="4" s="1"/>
  <c r="A36" i="3"/>
  <c r="AW33" i="2"/>
  <c r="B34" i="4"/>
  <c r="CF96" i="2" l="1"/>
  <c r="CE97" i="2" a="1"/>
  <c r="CE97" i="2" s="1"/>
  <c r="P35" i="3"/>
  <c r="AJ33" i="4" s="1"/>
  <c r="Q35" i="3"/>
  <c r="AD34" i="4"/>
  <c r="AE34" i="4"/>
  <c r="CG35" i="3"/>
  <c r="AF36" i="3"/>
  <c r="BY36" i="3"/>
  <c r="P33" i="2"/>
  <c r="S36" i="3"/>
  <c r="A35" i="2"/>
  <c r="AX35" i="2" s="1"/>
  <c r="N35" i="2" s="1"/>
  <c r="AW34" i="2"/>
  <c r="O34" i="2"/>
  <c r="AF35" i="4" s="1"/>
  <c r="B35" i="4"/>
  <c r="A37" i="3"/>
  <c r="L36" i="3"/>
  <c r="O36" i="3" s="1"/>
  <c r="CF97" i="2" l="1"/>
  <c r="CE98" i="2" a="1"/>
  <c r="CE98" i="2" s="1"/>
  <c r="P36" i="3"/>
  <c r="AJ34" i="4" s="1"/>
  <c r="Q36" i="3"/>
  <c r="AD35" i="4"/>
  <c r="AE35" i="4"/>
  <c r="CG36" i="3"/>
  <c r="AF37" i="3"/>
  <c r="BY37" i="3"/>
  <c r="P34" i="2"/>
  <c r="S37" i="3"/>
  <c r="L37" i="3"/>
  <c r="O37" i="3" s="1"/>
  <c r="A36" i="2"/>
  <c r="AX36" i="2" s="1"/>
  <c r="N36" i="2" s="1"/>
  <c r="O35" i="2"/>
  <c r="AF36" i="4" s="1"/>
  <c r="AW35" i="2"/>
  <c r="B36" i="4"/>
  <c r="A38" i="3"/>
  <c r="CF98" i="2" l="1"/>
  <c r="CE99" i="2" a="1"/>
  <c r="CE99" i="2" s="1"/>
  <c r="P37" i="3"/>
  <c r="AJ35" i="4" s="1"/>
  <c r="Q37" i="3"/>
  <c r="AD36" i="4"/>
  <c r="AE36" i="4"/>
  <c r="CG37" i="3"/>
  <c r="AF38" i="3"/>
  <c r="BY38" i="3"/>
  <c r="P35" i="2"/>
  <c r="S38" i="3"/>
  <c r="L38" i="3"/>
  <c r="O38" i="3" s="1"/>
  <c r="A37" i="2"/>
  <c r="AX37" i="2" s="1"/>
  <c r="N37" i="2" s="1"/>
  <c r="AW36" i="2"/>
  <c r="O36" i="2"/>
  <c r="AF37" i="4" s="1"/>
  <c r="B37" i="4"/>
  <c r="A39" i="3"/>
  <c r="CF99" i="2" l="1"/>
  <c r="CE100" i="2" a="1"/>
  <c r="CE100" i="2" s="1"/>
  <c r="P38" i="3"/>
  <c r="AJ36" i="4" s="1"/>
  <c r="Q38" i="3"/>
  <c r="AD37" i="4"/>
  <c r="AE37" i="4"/>
  <c r="CG38" i="3"/>
  <c r="AF39" i="3"/>
  <c r="BY39" i="3"/>
  <c r="P36" i="2"/>
  <c r="S39" i="3"/>
  <c r="L39" i="3"/>
  <c r="O39" i="3" s="1"/>
  <c r="A38" i="2"/>
  <c r="AX38" i="2" s="1"/>
  <c r="N38" i="2" s="1"/>
  <c r="O37" i="2"/>
  <c r="AF38" i="4" s="1"/>
  <c r="A40" i="3"/>
  <c r="AW37" i="2"/>
  <c r="B38" i="4"/>
  <c r="CF100" i="2" l="1"/>
  <c r="CE101" i="2" a="1"/>
  <c r="CE101" i="2" s="1"/>
  <c r="P39" i="3"/>
  <c r="AJ37" i="4" s="1"/>
  <c r="Q39" i="3"/>
  <c r="AD38" i="4"/>
  <c r="AE38" i="4"/>
  <c r="CG39" i="3"/>
  <c r="AF40" i="3"/>
  <c r="BY40" i="3"/>
  <c r="P37" i="2"/>
  <c r="S40" i="3"/>
  <c r="A39" i="2"/>
  <c r="AX39" i="2" s="1"/>
  <c r="N39" i="2" s="1"/>
  <c r="AW38" i="2"/>
  <c r="O38" i="2"/>
  <c r="AF39" i="4" s="1"/>
  <c r="B39" i="4"/>
  <c r="A41" i="3"/>
  <c r="L40" i="3"/>
  <c r="O40" i="3" s="1"/>
  <c r="CF101" i="2" l="1"/>
  <c r="CE102" i="2" a="1"/>
  <c r="CE102" i="2" s="1"/>
  <c r="P40" i="3"/>
  <c r="AJ38" i="4" s="1"/>
  <c r="Q40" i="3"/>
  <c r="AD39" i="4"/>
  <c r="AE39" i="4"/>
  <c r="CG40" i="3"/>
  <c r="AF41" i="3"/>
  <c r="BY41" i="3"/>
  <c r="P38" i="2"/>
  <c r="S41" i="3"/>
  <c r="L41" i="3"/>
  <c r="O41" i="3" s="1"/>
  <c r="A40" i="2"/>
  <c r="AX40" i="2" s="1"/>
  <c r="N40" i="2" s="1"/>
  <c r="O39" i="2"/>
  <c r="AF40" i="4" s="1"/>
  <c r="B40" i="4"/>
  <c r="AW39" i="2"/>
  <c r="A42" i="3"/>
  <c r="CF102" i="2" l="1"/>
  <c r="CE103" i="2" a="1"/>
  <c r="CE103" i="2" s="1"/>
  <c r="P41" i="3"/>
  <c r="AJ39" i="4" s="1"/>
  <c r="Q41" i="3"/>
  <c r="AD40" i="4"/>
  <c r="AE40" i="4"/>
  <c r="CG41" i="3"/>
  <c r="AF42" i="3"/>
  <c r="BY42" i="3"/>
  <c r="P39" i="2"/>
  <c r="S42" i="3"/>
  <c r="L42" i="3"/>
  <c r="O42" i="3" s="1"/>
  <c r="A41" i="2"/>
  <c r="AW40" i="2"/>
  <c r="O40" i="2"/>
  <c r="AF41" i="4" s="1"/>
  <c r="B41" i="4"/>
  <c r="A43" i="3"/>
  <c r="CF103" i="2" l="1"/>
  <c r="CE104" i="2" a="1"/>
  <c r="CE104" i="2" s="1"/>
  <c r="P42" i="3"/>
  <c r="AJ40" i="4" s="1"/>
  <c r="Q42" i="3"/>
  <c r="AX41" i="2"/>
  <c r="AD41" i="4"/>
  <c r="AE41" i="4"/>
  <c r="CG42" i="3"/>
  <c r="AF43" i="3"/>
  <c r="BY43" i="3"/>
  <c r="P40" i="2"/>
  <c r="S43" i="3"/>
  <c r="L43" i="3"/>
  <c r="O43" i="3" s="1"/>
  <c r="A42" i="2"/>
  <c r="A44" i="3"/>
  <c r="B42" i="4"/>
  <c r="AW41" i="2"/>
  <c r="O41" i="2" l="1"/>
  <c r="AF42" i="4" s="1"/>
  <c r="N41" i="2"/>
  <c r="CF104" i="2"/>
  <c r="CE105" i="2" a="1"/>
  <c r="CE105" i="2" s="1"/>
  <c r="P43" i="3"/>
  <c r="AJ41" i="4" s="1"/>
  <c r="Q43" i="3"/>
  <c r="AX42" i="2"/>
  <c r="AD42" i="4"/>
  <c r="AE42" i="4"/>
  <c r="CG43" i="3"/>
  <c r="AF44" i="3"/>
  <c r="AS44" i="3" s="1"/>
  <c r="BY44" i="3"/>
  <c r="S44" i="3"/>
  <c r="A43" i="2"/>
  <c r="AW42" i="2"/>
  <c r="B43" i="4"/>
  <c r="A45" i="3"/>
  <c r="L44" i="3"/>
  <c r="O44" i="3" s="1"/>
  <c r="P41" i="2" l="1"/>
  <c r="O42" i="2"/>
  <c r="AF43" i="4" s="1"/>
  <c r="N42" i="2"/>
  <c r="CF105" i="2"/>
  <c r="CE106" i="2" a="1"/>
  <c r="CE106" i="2" s="1"/>
  <c r="P44" i="3"/>
  <c r="Q44" i="3"/>
  <c r="AX43" i="2"/>
  <c r="AP44" i="3"/>
  <c r="AD43" i="4"/>
  <c r="AE43" i="4"/>
  <c r="CG44" i="3"/>
  <c r="AF45" i="3"/>
  <c r="AS45" i="3" s="1"/>
  <c r="AP45" i="3" s="1"/>
  <c r="BY45" i="3"/>
  <c r="S45" i="3"/>
  <c r="L45" i="3"/>
  <c r="O45" i="3" s="1"/>
  <c r="A44" i="2"/>
  <c r="B44" i="4"/>
  <c r="AW43" i="2"/>
  <c r="A46" i="3"/>
  <c r="P42" i="2" l="1"/>
  <c r="O43" i="2"/>
  <c r="AF44" i="4" s="1"/>
  <c r="N43" i="2"/>
  <c r="P43" i="2" s="1"/>
  <c r="CF106" i="2"/>
  <c r="CE107" i="2" a="1"/>
  <c r="CE107" i="2" s="1"/>
  <c r="P45" i="3"/>
  <c r="Q45" i="3"/>
  <c r="AX44" i="2"/>
  <c r="AJ42" i="4"/>
  <c r="AD44" i="4"/>
  <c r="AE44" i="4"/>
  <c r="CG45" i="3"/>
  <c r="AF46" i="3"/>
  <c r="AS46" i="3" s="1"/>
  <c r="AP46" i="3" s="1"/>
  <c r="BY46" i="3"/>
  <c r="S46" i="3"/>
  <c r="L46" i="3"/>
  <c r="O46" i="3" s="1"/>
  <c r="A45" i="2"/>
  <c r="AW44" i="2"/>
  <c r="B45" i="4"/>
  <c r="A47" i="3"/>
  <c r="O44" i="2" l="1"/>
  <c r="AF45" i="4" s="1"/>
  <c r="N44" i="2"/>
  <c r="CF107" i="2"/>
  <c r="CE108" i="2" a="1"/>
  <c r="CE108" i="2" s="1"/>
  <c r="AJ43" i="4"/>
  <c r="P46" i="3"/>
  <c r="Q46" i="3"/>
  <c r="AX45" i="2"/>
  <c r="AD45" i="4"/>
  <c r="AE45" i="4"/>
  <c r="CG46" i="3"/>
  <c r="AF47" i="3"/>
  <c r="AS47" i="3" s="1"/>
  <c r="AP47" i="3" s="1"/>
  <c r="BY47" i="3"/>
  <c r="S47" i="3"/>
  <c r="L47" i="3"/>
  <c r="O47" i="3" s="1"/>
  <c r="A46" i="2"/>
  <c r="AW45" i="2"/>
  <c r="A48" i="3"/>
  <c r="B46" i="4"/>
  <c r="P44" i="2" l="1"/>
  <c r="O45" i="2"/>
  <c r="AF46" i="4" s="1"/>
  <c r="N45" i="2"/>
  <c r="CF108" i="2"/>
  <c r="CE109" i="2" a="1"/>
  <c r="CE109" i="2" s="1"/>
  <c r="P47" i="3"/>
  <c r="Q47" i="3"/>
  <c r="AJ44" i="4"/>
  <c r="AX46" i="2"/>
  <c r="AD46" i="4"/>
  <c r="AE46" i="4"/>
  <c r="CG47" i="3"/>
  <c r="AF48" i="3"/>
  <c r="AS48" i="3" s="1"/>
  <c r="AP48" i="3" s="1"/>
  <c r="BY48" i="3"/>
  <c r="S48" i="3"/>
  <c r="A47" i="2"/>
  <c r="AW46" i="2"/>
  <c r="B47" i="4"/>
  <c r="A49" i="3"/>
  <c r="L48" i="3"/>
  <c r="O48" i="3" s="1"/>
  <c r="P45" i="2" l="1"/>
  <c r="O46" i="2"/>
  <c r="AF47" i="4" s="1"/>
  <c r="N46" i="2"/>
  <c r="P46" i="2" s="1"/>
  <c r="AJ45" i="4"/>
  <c r="CF109" i="2"/>
  <c r="CE110" i="2" a="1"/>
  <c r="CE110" i="2" s="1"/>
  <c r="P48" i="3"/>
  <c r="Q48" i="3"/>
  <c r="AX47" i="2"/>
  <c r="AD47" i="4"/>
  <c r="AE47" i="4"/>
  <c r="CG48" i="3"/>
  <c r="AF49" i="3"/>
  <c r="AS49" i="3" s="1"/>
  <c r="AP49" i="3" s="1"/>
  <c r="BY49" i="3"/>
  <c r="S49" i="3"/>
  <c r="L49" i="3"/>
  <c r="O49" i="3" s="1"/>
  <c r="A48" i="2"/>
  <c r="AW47" i="2"/>
  <c r="B48" i="4"/>
  <c r="A50" i="3"/>
  <c r="O47" i="2" l="1"/>
  <c r="AF48" i="4" s="1"/>
  <c r="N47" i="2"/>
  <c r="CF110" i="2"/>
  <c r="CE111" i="2" a="1"/>
  <c r="CE111" i="2" s="1"/>
  <c r="P49" i="3"/>
  <c r="Q49" i="3"/>
  <c r="AJ46" i="4"/>
  <c r="AX48" i="2"/>
  <c r="AD48" i="4"/>
  <c r="AE48" i="4"/>
  <c r="CG49" i="3"/>
  <c r="AF50" i="3"/>
  <c r="BY50" i="3"/>
  <c r="S50" i="3"/>
  <c r="L50" i="3"/>
  <c r="O50" i="3" s="1"/>
  <c r="A49" i="2"/>
  <c r="AW48" i="2"/>
  <c r="B49" i="4"/>
  <c r="A51" i="3"/>
  <c r="P47" i="2" l="1"/>
  <c r="O48" i="2"/>
  <c r="AF49" i="4" s="1"/>
  <c r="N48" i="2"/>
  <c r="P48" i="2" s="1"/>
  <c r="CF111" i="2"/>
  <c r="CE112" i="2" a="1"/>
  <c r="CE112" i="2" s="1"/>
  <c r="AJ47" i="4"/>
  <c r="P50" i="3"/>
  <c r="AJ48" i="4" s="1"/>
  <c r="Q50" i="3"/>
  <c r="AX49" i="2"/>
  <c r="AD49" i="4"/>
  <c r="AE49" i="4"/>
  <c r="CG50" i="3"/>
  <c r="AF51" i="3"/>
  <c r="BY51" i="3"/>
  <c r="S51" i="3"/>
  <c r="L51" i="3"/>
  <c r="O51" i="3" s="1"/>
  <c r="A50" i="2"/>
  <c r="AW49" i="2"/>
  <c r="A52" i="3"/>
  <c r="B50" i="4"/>
  <c r="O49" i="2" l="1"/>
  <c r="AF50" i="4" s="1"/>
  <c r="N49" i="2"/>
  <c r="P49" i="2" s="1"/>
  <c r="CF112" i="2"/>
  <c r="CE113" i="2" a="1"/>
  <c r="CE113" i="2" s="1"/>
  <c r="P51" i="3"/>
  <c r="AJ49" i="4" s="1"/>
  <c r="Q51" i="3"/>
  <c r="AX50" i="2"/>
  <c r="AD50" i="4"/>
  <c r="AE50" i="4"/>
  <c r="CG51" i="3"/>
  <c r="AF52" i="3"/>
  <c r="BY52" i="3"/>
  <c r="S52" i="3"/>
  <c r="L52" i="3"/>
  <c r="O52" i="3" s="1"/>
  <c r="A51" i="2"/>
  <c r="AW50" i="2"/>
  <c r="B51" i="4"/>
  <c r="A53" i="3"/>
  <c r="O50" i="2" l="1"/>
  <c r="AF51" i="4" s="1"/>
  <c r="N50" i="2"/>
  <c r="CF113" i="2"/>
  <c r="CE114" i="2" a="1"/>
  <c r="CE114" i="2" s="1"/>
  <c r="P52" i="3"/>
  <c r="AJ50" i="4" s="1"/>
  <c r="Q52" i="3"/>
  <c r="AX51" i="2"/>
  <c r="AD51" i="4"/>
  <c r="AE51" i="4"/>
  <c r="CG52" i="3"/>
  <c r="AF53" i="3"/>
  <c r="BY53" i="3"/>
  <c r="P50" i="2"/>
  <c r="S53" i="3"/>
  <c r="A52" i="2"/>
  <c r="AW51" i="2"/>
  <c r="B52" i="4"/>
  <c r="A54" i="3"/>
  <c r="L53" i="3"/>
  <c r="O53" i="3" s="1"/>
  <c r="O51" i="2" l="1"/>
  <c r="AF52" i="4" s="1"/>
  <c r="N51" i="2"/>
  <c r="P51" i="2" s="1"/>
  <c r="CF114" i="2"/>
  <c r="CE115" i="2" a="1"/>
  <c r="CE115" i="2" s="1"/>
  <c r="P53" i="3"/>
  <c r="AJ51" i="4" s="1"/>
  <c r="Q53" i="3"/>
  <c r="AX52" i="2"/>
  <c r="AD52" i="4"/>
  <c r="AE52" i="4"/>
  <c r="CG53" i="3"/>
  <c r="AF54" i="3"/>
  <c r="BY54" i="3"/>
  <c r="S54" i="3"/>
  <c r="L54" i="3"/>
  <c r="O54" i="3" s="1"/>
  <c r="A53" i="2"/>
  <c r="B53" i="4"/>
  <c r="A55" i="3"/>
  <c r="AW52" i="2"/>
  <c r="O52" i="2" l="1"/>
  <c r="AF53" i="4" s="1"/>
  <c r="N52" i="2"/>
  <c r="P52" i="2" s="1"/>
  <c r="CF115" i="2"/>
  <c r="CE116" i="2" a="1"/>
  <c r="CE116" i="2" s="1"/>
  <c r="P54" i="3"/>
  <c r="AJ52" i="4" s="1"/>
  <c r="Q54" i="3"/>
  <c r="AX53" i="2"/>
  <c r="AD53" i="4"/>
  <c r="AE53" i="4"/>
  <c r="CG54" i="3"/>
  <c r="AF55" i="3"/>
  <c r="BY55" i="3"/>
  <c r="S55" i="3"/>
  <c r="A54" i="2"/>
  <c r="AW53" i="2"/>
  <c r="A56" i="3"/>
  <c r="B54" i="4"/>
  <c r="L55" i="3"/>
  <c r="O55" i="3" s="1"/>
  <c r="O53" i="2" l="1"/>
  <c r="AF54" i="4" s="1"/>
  <c r="N53" i="2"/>
  <c r="CF116" i="2"/>
  <c r="CE117" i="2" a="1"/>
  <c r="CE117" i="2" s="1"/>
  <c r="P55" i="3"/>
  <c r="AJ53" i="4" s="1"/>
  <c r="Q55" i="3"/>
  <c r="AX54" i="2"/>
  <c r="AD54" i="4"/>
  <c r="AE54" i="4"/>
  <c r="CG55" i="3"/>
  <c r="AF56" i="3"/>
  <c r="BY56" i="3"/>
  <c r="P53" i="2"/>
  <c r="S56" i="3"/>
  <c r="A55" i="2"/>
  <c r="AW54" i="2"/>
  <c r="B55" i="4"/>
  <c r="A57" i="3"/>
  <c r="L56" i="3"/>
  <c r="O56" i="3" s="1"/>
  <c r="O54" i="2" l="1"/>
  <c r="AF55" i="4" s="1"/>
  <c r="N54" i="2"/>
  <c r="P54" i="2" s="1"/>
  <c r="CF117" i="2"/>
  <c r="CE118" i="2" a="1"/>
  <c r="CE118" i="2" s="1"/>
  <c r="P56" i="3"/>
  <c r="AJ54" i="4" s="1"/>
  <c r="Q56" i="3"/>
  <c r="AX55" i="2"/>
  <c r="AD55" i="4"/>
  <c r="AE55" i="4"/>
  <c r="CG56" i="3"/>
  <c r="AF57" i="3"/>
  <c r="BY57" i="3"/>
  <c r="S57" i="3"/>
  <c r="L57" i="3"/>
  <c r="O57" i="3" s="1"/>
  <c r="A56" i="2"/>
  <c r="AW55" i="2"/>
  <c r="B56" i="4"/>
  <c r="A58" i="3"/>
  <c r="O55" i="2" l="1"/>
  <c r="AF56" i="4" s="1"/>
  <c r="N55" i="2"/>
  <c r="CF118" i="2"/>
  <c r="CE119" i="2" a="1"/>
  <c r="CE119" i="2" s="1"/>
  <c r="P57" i="3"/>
  <c r="AJ55" i="4" s="1"/>
  <c r="Q57" i="3"/>
  <c r="AX56" i="2"/>
  <c r="AD56" i="4"/>
  <c r="AE56" i="4"/>
  <c r="CG57" i="3"/>
  <c r="AF58" i="3"/>
  <c r="AS58" i="3" s="1"/>
  <c r="BY58" i="3"/>
  <c r="P55" i="2"/>
  <c r="S58" i="3"/>
  <c r="L58" i="3"/>
  <c r="O58" i="3" s="1"/>
  <c r="A57" i="2"/>
  <c r="AW56" i="2"/>
  <c r="B57" i="4"/>
  <c r="A59" i="3"/>
  <c r="L59" i="3" s="1"/>
  <c r="O59" i="3" s="1"/>
  <c r="O56" i="2" l="1"/>
  <c r="AF57" i="4" s="1"/>
  <c r="N56" i="2"/>
  <c r="P56" i="2" s="1"/>
  <c r="CF119" i="2"/>
  <c r="CE120" i="2" a="1"/>
  <c r="CE120" i="2" s="1"/>
  <c r="P59" i="3"/>
  <c r="Q59" i="3"/>
  <c r="P58" i="3"/>
  <c r="Q58" i="3"/>
  <c r="AX57" i="2"/>
  <c r="AP58" i="3"/>
  <c r="AD57" i="4"/>
  <c r="AE57" i="4"/>
  <c r="CG58" i="3"/>
  <c r="AF59" i="3"/>
  <c r="AS59" i="3" s="1"/>
  <c r="AP59" i="3" s="1"/>
  <c r="BY59" i="3"/>
  <c r="S59" i="3"/>
  <c r="A58" i="2"/>
  <c r="A60" i="3"/>
  <c r="L60" i="3" s="1"/>
  <c r="O60" i="3" s="1"/>
  <c r="B58" i="4"/>
  <c r="AW57" i="2"/>
  <c r="O57" i="2" l="1"/>
  <c r="AF58" i="4" s="1"/>
  <c r="N57" i="2"/>
  <c r="CF120" i="2"/>
  <c r="CE121" i="2" a="1"/>
  <c r="CE121" i="2" s="1"/>
  <c r="P60" i="3"/>
  <c r="Q60" i="3"/>
  <c r="AX58" i="2"/>
  <c r="AJ56" i="4"/>
  <c r="AD58" i="4"/>
  <c r="AE58" i="4"/>
  <c r="AJ57" i="4"/>
  <c r="CG59" i="3"/>
  <c r="AF60" i="3"/>
  <c r="AS60" i="3" s="1"/>
  <c r="AP60" i="3" s="1"/>
  <c r="BY60" i="3"/>
  <c r="S60" i="3"/>
  <c r="A59" i="2"/>
  <c r="AW58" i="2"/>
  <c r="B59" i="4"/>
  <c r="A61" i="3"/>
  <c r="L61" i="3" s="1"/>
  <c r="O61" i="3" s="1"/>
  <c r="P57" i="2" l="1"/>
  <c r="O58" i="2"/>
  <c r="AF59" i="4" s="1"/>
  <c r="N58" i="2"/>
  <c r="P58" i="2" s="1"/>
  <c r="CF121" i="2"/>
  <c r="CE122" i="2" a="1"/>
  <c r="CE122" i="2" s="1"/>
  <c r="P61" i="3"/>
  <c r="Q61" i="3"/>
  <c r="AX59" i="2"/>
  <c r="AD59" i="4"/>
  <c r="AE59" i="4"/>
  <c r="AJ58" i="4"/>
  <c r="CG60" i="3"/>
  <c r="AF61" i="3"/>
  <c r="AS61" i="3" s="1"/>
  <c r="AP61" i="3" s="1"/>
  <c r="BY61" i="3"/>
  <c r="S61" i="3"/>
  <c r="A60" i="2"/>
  <c r="A62" i="3"/>
  <c r="L62" i="3" s="1"/>
  <c r="O62" i="3" s="1"/>
  <c r="AW59" i="2"/>
  <c r="B60" i="4"/>
  <c r="O59" i="2" l="1"/>
  <c r="AF60" i="4" s="1"/>
  <c r="N59" i="2"/>
  <c r="CF122" i="2"/>
  <c r="CE123" i="2" a="1"/>
  <c r="CE123" i="2" s="1"/>
  <c r="P62" i="3"/>
  <c r="Q62" i="3"/>
  <c r="AX60" i="2"/>
  <c r="AD60" i="4"/>
  <c r="AE60" i="4"/>
  <c r="AJ59" i="4"/>
  <c r="CG61" i="3"/>
  <c r="AF62" i="3"/>
  <c r="AS62" i="3" s="1"/>
  <c r="AP62" i="3" s="1"/>
  <c r="BY62" i="3"/>
  <c r="P59" i="2"/>
  <c r="S62" i="3"/>
  <c r="A61" i="2"/>
  <c r="AW60" i="2"/>
  <c r="A63" i="3"/>
  <c r="L63" i="3" s="1"/>
  <c r="O63" i="3" s="1"/>
  <c r="B61" i="4"/>
  <c r="O60" i="2" l="1"/>
  <c r="AF61" i="4" s="1"/>
  <c r="N60" i="2"/>
  <c r="P60" i="2" s="1"/>
  <c r="CF123" i="2"/>
  <c r="CE124" i="2" a="1"/>
  <c r="CE124" i="2" s="1"/>
  <c r="P63" i="3"/>
  <c r="Q63" i="3"/>
  <c r="AX61" i="2"/>
  <c r="AD61" i="4"/>
  <c r="AE61" i="4"/>
  <c r="AJ60" i="4"/>
  <c r="CG62" i="3"/>
  <c r="AF63" i="3"/>
  <c r="AS63" i="3" s="1"/>
  <c r="AP63" i="3" s="1"/>
  <c r="BY63" i="3"/>
  <c r="S63" i="3"/>
  <c r="A62" i="2"/>
  <c r="AW61" i="2"/>
  <c r="A64" i="3"/>
  <c r="L64" i="3" s="1"/>
  <c r="O64" i="3" s="1"/>
  <c r="B62" i="4"/>
  <c r="O61" i="2" l="1"/>
  <c r="AF62" i="4" s="1"/>
  <c r="N61" i="2"/>
  <c r="P61" i="2" s="1"/>
  <c r="CF124" i="2"/>
  <c r="CE125" i="2" a="1"/>
  <c r="CE125" i="2" s="1"/>
  <c r="P64" i="3"/>
  <c r="Q64" i="3"/>
  <c r="AX62" i="2"/>
  <c r="AD62" i="4"/>
  <c r="AE62" i="4"/>
  <c r="AJ61" i="4"/>
  <c r="CG63" i="3"/>
  <c r="AF64" i="3"/>
  <c r="AS64" i="3" s="1"/>
  <c r="AP64" i="3" s="1"/>
  <c r="BY64" i="3"/>
  <c r="S64" i="3"/>
  <c r="A63" i="2"/>
  <c r="A65" i="3"/>
  <c r="L65" i="3" s="1"/>
  <c r="O65" i="3" s="1"/>
  <c r="AW62" i="2"/>
  <c r="B63" i="4"/>
  <c r="O62" i="2" l="1"/>
  <c r="AF63" i="4" s="1"/>
  <c r="N62" i="2"/>
  <c r="CF125" i="2"/>
  <c r="CE126" i="2" a="1"/>
  <c r="CE126" i="2" s="1"/>
  <c r="P65" i="3"/>
  <c r="Q65" i="3"/>
  <c r="AX63" i="2"/>
  <c r="AD63" i="4"/>
  <c r="AE63" i="4"/>
  <c r="AJ62" i="4"/>
  <c r="CG64" i="3"/>
  <c r="AF65" i="3"/>
  <c r="AS65" i="3" s="1"/>
  <c r="AP65" i="3" s="1"/>
  <c r="BY65" i="3"/>
  <c r="P62" i="2"/>
  <c r="S65" i="3"/>
  <c r="A64" i="2"/>
  <c r="AW63" i="2"/>
  <c r="A66" i="3"/>
  <c r="L66" i="3" s="1"/>
  <c r="O66" i="3" s="1"/>
  <c r="B64" i="4"/>
  <c r="O63" i="2" l="1"/>
  <c r="AF64" i="4" s="1"/>
  <c r="N63" i="2"/>
  <c r="CF126" i="2"/>
  <c r="CE127" i="2" a="1"/>
  <c r="CE127" i="2" s="1"/>
  <c r="P66" i="3"/>
  <c r="Q66" i="3"/>
  <c r="AX64" i="2"/>
  <c r="AD64" i="4"/>
  <c r="AE64" i="4"/>
  <c r="AJ63" i="4"/>
  <c r="CG65" i="3"/>
  <c r="AF66" i="3"/>
  <c r="AS66" i="3" s="1"/>
  <c r="AP66" i="3" s="1"/>
  <c r="BY66" i="3"/>
  <c r="P63" i="2"/>
  <c r="S66" i="3"/>
  <c r="A65" i="2"/>
  <c r="A67" i="3"/>
  <c r="L67" i="3" s="1"/>
  <c r="O67" i="3" s="1"/>
  <c r="AW64" i="2"/>
  <c r="B65" i="4"/>
  <c r="O64" i="2" l="1"/>
  <c r="AF65" i="4" s="1"/>
  <c r="N64" i="2"/>
  <c r="CF127" i="2"/>
  <c r="CE128" i="2" a="1"/>
  <c r="CE128" i="2" s="1"/>
  <c r="P67" i="3"/>
  <c r="Q67" i="3"/>
  <c r="AX65" i="2"/>
  <c r="AD65" i="4"/>
  <c r="AE65" i="4"/>
  <c r="AJ64" i="4"/>
  <c r="CG66" i="3"/>
  <c r="AF67" i="3"/>
  <c r="AS67" i="3" s="1"/>
  <c r="AP67" i="3" s="1"/>
  <c r="BY67" i="3"/>
  <c r="P64" i="2"/>
  <c r="S67" i="3"/>
  <c r="A66" i="2"/>
  <c r="AW65" i="2"/>
  <c r="A68" i="3"/>
  <c r="L68" i="3" s="1"/>
  <c r="O68" i="3" s="1"/>
  <c r="B66" i="4"/>
  <c r="O65" i="2" l="1"/>
  <c r="AF66" i="4" s="1"/>
  <c r="N65" i="2"/>
  <c r="CF128" i="2"/>
  <c r="CE129" i="2" a="1"/>
  <c r="CE129" i="2" s="1"/>
  <c r="P68" i="3"/>
  <c r="Q68" i="3"/>
  <c r="AX66" i="2"/>
  <c r="AD66" i="4"/>
  <c r="AE66" i="4"/>
  <c r="AJ65" i="4"/>
  <c r="CG67" i="3"/>
  <c r="AF68" i="3"/>
  <c r="AS68" i="3" s="1"/>
  <c r="AP68" i="3" s="1"/>
  <c r="BY68" i="3"/>
  <c r="P65" i="2"/>
  <c r="S68" i="3"/>
  <c r="A67" i="2"/>
  <c r="A69" i="3"/>
  <c r="L69" i="3" s="1"/>
  <c r="O69" i="3" s="1"/>
  <c r="B67" i="4"/>
  <c r="AW66" i="2"/>
  <c r="O66" i="2" l="1"/>
  <c r="AF67" i="4" s="1"/>
  <c r="N66" i="2"/>
  <c r="CF129" i="2"/>
  <c r="CE130" i="2" a="1"/>
  <c r="CE130" i="2" s="1"/>
  <c r="P69" i="3"/>
  <c r="Q69" i="3"/>
  <c r="AX67" i="2"/>
  <c r="AD67" i="4"/>
  <c r="AE67" i="4"/>
  <c r="AJ66" i="4"/>
  <c r="CG68" i="3"/>
  <c r="AF69" i="3"/>
  <c r="AS69" i="3" s="1"/>
  <c r="AP69" i="3" s="1"/>
  <c r="BY69" i="3"/>
  <c r="P66" i="2"/>
  <c r="S69" i="3"/>
  <c r="A68" i="2"/>
  <c r="AW67" i="2"/>
  <c r="A70" i="3"/>
  <c r="L70" i="3" s="1"/>
  <c r="O70" i="3" s="1"/>
  <c r="B68" i="4"/>
  <c r="O67" i="2" l="1"/>
  <c r="AF68" i="4" s="1"/>
  <c r="N67" i="2"/>
  <c r="CF130" i="2"/>
  <c r="CE131" i="2" a="1"/>
  <c r="CE131" i="2" s="1"/>
  <c r="P70" i="3"/>
  <c r="Q70" i="3"/>
  <c r="AX68" i="2"/>
  <c r="AD68" i="4"/>
  <c r="AE68" i="4"/>
  <c r="AJ67" i="4"/>
  <c r="CG69" i="3"/>
  <c r="AF70" i="3"/>
  <c r="AS70" i="3" s="1"/>
  <c r="AP70" i="3" s="1"/>
  <c r="BY70" i="3"/>
  <c r="P67" i="2"/>
  <c r="S70" i="3"/>
  <c r="A69" i="2"/>
  <c r="A71" i="3"/>
  <c r="L71" i="3" s="1"/>
  <c r="O71" i="3" s="1"/>
  <c r="AW68" i="2"/>
  <c r="B69" i="4"/>
  <c r="O68" i="2" l="1"/>
  <c r="AF69" i="4" s="1"/>
  <c r="N68" i="2"/>
  <c r="CF131" i="2"/>
  <c r="CE132" i="2" a="1"/>
  <c r="CE132" i="2" s="1"/>
  <c r="P71" i="3"/>
  <c r="Q71" i="3"/>
  <c r="AX69" i="2"/>
  <c r="AD69" i="4"/>
  <c r="AE69" i="4"/>
  <c r="AJ68" i="4"/>
  <c r="CG70" i="3"/>
  <c r="AF71" i="3"/>
  <c r="AS71" i="3" s="1"/>
  <c r="AP71" i="3" s="1"/>
  <c r="BY71" i="3"/>
  <c r="S71" i="3"/>
  <c r="A70" i="2"/>
  <c r="AW69" i="2"/>
  <c r="A72" i="3"/>
  <c r="L72" i="3" s="1"/>
  <c r="O72" i="3" s="1"/>
  <c r="B70" i="4"/>
  <c r="O69" i="2" l="1"/>
  <c r="AF70" i="4" s="1"/>
  <c r="N69" i="2"/>
  <c r="P68" i="2"/>
  <c r="CF132" i="2"/>
  <c r="CE133" i="2" a="1"/>
  <c r="CE133" i="2" s="1"/>
  <c r="P72" i="3"/>
  <c r="Q72" i="3"/>
  <c r="AX70" i="2"/>
  <c r="AD70" i="4"/>
  <c r="AE70" i="4"/>
  <c r="AJ69" i="4"/>
  <c r="CG71" i="3"/>
  <c r="AF72" i="3"/>
  <c r="AS72" i="3" s="1"/>
  <c r="AP72" i="3" s="1"/>
  <c r="BY72" i="3"/>
  <c r="S72" i="3"/>
  <c r="A71" i="2"/>
  <c r="A73" i="3"/>
  <c r="L73" i="3" s="1"/>
  <c r="O73" i="3" s="1"/>
  <c r="AW70" i="2"/>
  <c r="B71" i="4"/>
  <c r="P69" i="2" l="1"/>
  <c r="O70" i="2"/>
  <c r="AF71" i="4" s="1"/>
  <c r="N70" i="2"/>
  <c r="P70" i="2" s="1"/>
  <c r="CF133" i="2"/>
  <c r="CE134" i="2" a="1"/>
  <c r="CE134" i="2" s="1"/>
  <c r="P73" i="3"/>
  <c r="Q73" i="3"/>
  <c r="AX71" i="2"/>
  <c r="AD71" i="4"/>
  <c r="AE71" i="4"/>
  <c r="AJ70" i="4"/>
  <c r="CG72" i="3"/>
  <c r="AF73" i="3"/>
  <c r="AS73" i="3" s="1"/>
  <c r="AP73" i="3" s="1"/>
  <c r="BY73" i="3"/>
  <c r="S73" i="3"/>
  <c r="A72" i="2"/>
  <c r="AW71" i="2"/>
  <c r="A74" i="3"/>
  <c r="B72" i="4"/>
  <c r="O71" i="2" l="1"/>
  <c r="AF72" i="4" s="1"/>
  <c r="N71" i="2"/>
  <c r="P71" i="2" s="1"/>
  <c r="CF134" i="2"/>
  <c r="CE135" i="2" a="1"/>
  <c r="CE135" i="2" s="1"/>
  <c r="AX72" i="2"/>
  <c r="AD72" i="4"/>
  <c r="AE72" i="4"/>
  <c r="AJ71" i="4"/>
  <c r="CG73" i="3"/>
  <c r="AF74" i="3"/>
  <c r="BY74" i="3"/>
  <c r="S74" i="3"/>
  <c r="A73" i="2"/>
  <c r="AW72" i="2"/>
  <c r="B73" i="4"/>
  <c r="A75" i="3"/>
  <c r="L74" i="3"/>
  <c r="O74" i="3" s="1"/>
  <c r="O72" i="2" l="1"/>
  <c r="AF73" i="4" s="1"/>
  <c r="N72" i="2"/>
  <c r="CF135" i="2"/>
  <c r="CE136" i="2" a="1"/>
  <c r="CE136" i="2" s="1"/>
  <c r="P74" i="3"/>
  <c r="AJ72" i="4" s="1"/>
  <c r="Q74" i="3"/>
  <c r="AX73" i="2"/>
  <c r="AD73" i="4"/>
  <c r="AE73" i="4"/>
  <c r="CG74" i="3"/>
  <c r="AF75" i="3"/>
  <c r="BY75" i="3"/>
  <c r="P72" i="2"/>
  <c r="S75" i="3"/>
  <c r="L75" i="3"/>
  <c r="O75" i="3" s="1"/>
  <c r="A74" i="2"/>
  <c r="AW73" i="2"/>
  <c r="A76" i="3"/>
  <c r="B74" i="4"/>
  <c r="O73" i="2" l="1"/>
  <c r="AF74" i="4" s="1"/>
  <c r="N73" i="2"/>
  <c r="P73" i="2" s="1"/>
  <c r="CF136" i="2"/>
  <c r="CE137" i="2" a="1"/>
  <c r="CE137" i="2" s="1"/>
  <c r="P75" i="3"/>
  <c r="AJ73" i="4" s="1"/>
  <c r="Q75" i="3"/>
  <c r="AX74" i="2"/>
  <c r="AD74" i="4"/>
  <c r="AE74" i="4"/>
  <c r="CG75" i="3"/>
  <c r="AF76" i="3"/>
  <c r="BY76" i="3"/>
  <c r="S76" i="3"/>
  <c r="A75" i="2"/>
  <c r="AW74" i="2"/>
  <c r="B75" i="4"/>
  <c r="A77" i="3"/>
  <c r="L76" i="3"/>
  <c r="O76" i="3" s="1"/>
  <c r="O74" i="2" l="1"/>
  <c r="AF75" i="4" s="1"/>
  <c r="N74" i="2"/>
  <c r="P74" i="2" s="1"/>
  <c r="CF137" i="2"/>
  <c r="CE138" i="2" a="1"/>
  <c r="CE138" i="2" s="1"/>
  <c r="P76" i="3"/>
  <c r="AJ74" i="4" s="1"/>
  <c r="Q76" i="3"/>
  <c r="AX75" i="2"/>
  <c r="AD75" i="4"/>
  <c r="AE75" i="4"/>
  <c r="CG76" i="3"/>
  <c r="AF77" i="3"/>
  <c r="BY77" i="3"/>
  <c r="S77" i="3"/>
  <c r="A76" i="2"/>
  <c r="AW75" i="2"/>
  <c r="A78" i="3"/>
  <c r="B76" i="4"/>
  <c r="L77" i="3"/>
  <c r="O77" i="3" s="1"/>
  <c r="O75" i="2" l="1"/>
  <c r="AF76" i="4" s="1"/>
  <c r="N75" i="2"/>
  <c r="CF138" i="2"/>
  <c r="CE139" i="2" a="1"/>
  <c r="CE139" i="2" s="1"/>
  <c r="P77" i="3"/>
  <c r="AJ75" i="4" s="1"/>
  <c r="Q77" i="3"/>
  <c r="AX76" i="2"/>
  <c r="AD76" i="4"/>
  <c r="AE76" i="4"/>
  <c r="CG77" i="3"/>
  <c r="AF78" i="3"/>
  <c r="BY78" i="3"/>
  <c r="P75" i="2"/>
  <c r="S78" i="3"/>
  <c r="L78" i="3"/>
  <c r="O78" i="3" s="1"/>
  <c r="A77" i="2"/>
  <c r="AW76" i="2"/>
  <c r="B77" i="4"/>
  <c r="A79" i="3"/>
  <c r="O76" i="2" l="1"/>
  <c r="AF77" i="4" s="1"/>
  <c r="N76" i="2"/>
  <c r="P76" i="2" s="1"/>
  <c r="CF139" i="2"/>
  <c r="CE140" i="2" a="1"/>
  <c r="CE140" i="2" s="1"/>
  <c r="P78" i="3"/>
  <c r="AJ76" i="4" s="1"/>
  <c r="Q78" i="3"/>
  <c r="AX77" i="2"/>
  <c r="AD77" i="4"/>
  <c r="AE77" i="4"/>
  <c r="CG78" i="3"/>
  <c r="AF79" i="3"/>
  <c r="BY79" i="3"/>
  <c r="S79" i="3"/>
  <c r="L79" i="3"/>
  <c r="O79" i="3" s="1"/>
  <c r="A78" i="2"/>
  <c r="AW77" i="2"/>
  <c r="A80" i="3"/>
  <c r="B78" i="4"/>
  <c r="O77" i="2" l="1"/>
  <c r="AF78" i="4" s="1"/>
  <c r="N77" i="2"/>
  <c r="CF140" i="2"/>
  <c r="CE141" i="2" a="1"/>
  <c r="CE141" i="2" s="1"/>
  <c r="P79" i="3"/>
  <c r="Q79" i="3"/>
  <c r="AX78" i="2"/>
  <c r="AD78" i="4"/>
  <c r="AE78" i="4"/>
  <c r="CG79" i="3"/>
  <c r="AF80" i="3"/>
  <c r="BY80" i="3"/>
  <c r="P77" i="2"/>
  <c r="S80" i="3"/>
  <c r="A79" i="2"/>
  <c r="AW78" i="2"/>
  <c r="B79" i="4"/>
  <c r="A81" i="3"/>
  <c r="L80" i="3"/>
  <c r="O80" i="3" s="1"/>
  <c r="O78" i="2" l="1"/>
  <c r="AF79" i="4" s="1"/>
  <c r="N78" i="2"/>
  <c r="CF141" i="2"/>
  <c r="CE142" i="2" a="1"/>
  <c r="CE142" i="2" s="1"/>
  <c r="P80" i="3"/>
  <c r="AJ78" i="4" s="1"/>
  <c r="Q80" i="3"/>
  <c r="AX79" i="2"/>
  <c r="AJ77" i="4"/>
  <c r="AD79" i="4"/>
  <c r="AE79" i="4"/>
  <c r="CG80" i="3"/>
  <c r="AF81" i="3"/>
  <c r="BY81" i="3"/>
  <c r="S81" i="3"/>
  <c r="L81" i="3"/>
  <c r="O81" i="3" s="1"/>
  <c r="A80" i="2"/>
  <c r="A82" i="3"/>
  <c r="AW79" i="2"/>
  <c r="B80" i="4"/>
  <c r="P78" i="2" l="1"/>
  <c r="O79" i="2"/>
  <c r="AF80" i="4" s="1"/>
  <c r="N79" i="2"/>
  <c r="P79" i="2" s="1"/>
  <c r="CF142" i="2"/>
  <c r="CE143" i="2" a="1"/>
  <c r="CE143" i="2" s="1"/>
  <c r="P81" i="3"/>
  <c r="AJ79" i="4" s="1"/>
  <c r="Q81" i="3"/>
  <c r="AX80" i="2"/>
  <c r="AD80" i="4"/>
  <c r="AE80" i="4"/>
  <c r="CG81" i="3"/>
  <c r="AF82" i="3"/>
  <c r="BY82" i="3"/>
  <c r="S82" i="3"/>
  <c r="L82" i="3"/>
  <c r="O82" i="3" s="1"/>
  <c r="A81" i="2"/>
  <c r="AW80" i="2"/>
  <c r="B81" i="4"/>
  <c r="A83" i="3"/>
  <c r="O80" i="2" l="1"/>
  <c r="AF81" i="4" s="1"/>
  <c r="N80" i="2"/>
  <c r="CF143" i="2"/>
  <c r="CE144" i="2" a="1"/>
  <c r="CE144" i="2" s="1"/>
  <c r="P82" i="3"/>
  <c r="AJ80" i="4" s="1"/>
  <c r="Q82" i="3"/>
  <c r="AX81" i="2"/>
  <c r="AD81" i="4"/>
  <c r="AE81" i="4"/>
  <c r="CG82" i="3"/>
  <c r="AF83" i="3"/>
  <c r="BY83" i="3"/>
  <c r="P80" i="2"/>
  <c r="S83" i="3"/>
  <c r="L83" i="3"/>
  <c r="O83" i="3" s="1"/>
  <c r="A82" i="2"/>
  <c r="AW81" i="2"/>
  <c r="A84" i="3"/>
  <c r="B82" i="4"/>
  <c r="O81" i="2" l="1"/>
  <c r="AF82" i="4" s="1"/>
  <c r="N81" i="2"/>
  <c r="P81" i="2" s="1"/>
  <c r="CF144" i="2"/>
  <c r="CE145" i="2" a="1"/>
  <c r="CE145" i="2" s="1"/>
  <c r="P83" i="3"/>
  <c r="AJ81" i="4" s="1"/>
  <c r="Q83" i="3"/>
  <c r="AX82" i="2"/>
  <c r="AD82" i="4"/>
  <c r="AE82" i="4"/>
  <c r="CG83" i="3"/>
  <c r="AF84" i="3"/>
  <c r="BY84" i="3"/>
  <c r="S84" i="3"/>
  <c r="A83" i="2"/>
  <c r="B83" i="4"/>
  <c r="AW82" i="2"/>
  <c r="A85" i="3"/>
  <c r="L84" i="3"/>
  <c r="O84" i="3" s="1"/>
  <c r="O82" i="2" l="1"/>
  <c r="AF83" i="4" s="1"/>
  <c r="N82" i="2"/>
  <c r="CF145" i="2"/>
  <c r="CE146" i="2" a="1"/>
  <c r="CE146" i="2" s="1"/>
  <c r="P84" i="3"/>
  <c r="AJ82" i="4" s="1"/>
  <c r="Q84" i="3"/>
  <c r="AX83" i="2"/>
  <c r="AD83" i="4"/>
  <c r="AE83" i="4"/>
  <c r="CG84" i="3"/>
  <c r="AF85" i="3"/>
  <c r="BY85" i="3"/>
  <c r="P82" i="2"/>
  <c r="S85" i="3"/>
  <c r="L85" i="3"/>
  <c r="O85" i="3" s="1"/>
  <c r="A84" i="2"/>
  <c r="A86" i="3"/>
  <c r="AW83" i="2"/>
  <c r="B84" i="4"/>
  <c r="O83" i="2" l="1"/>
  <c r="AF84" i="4" s="1"/>
  <c r="N83" i="2"/>
  <c r="P83" i="2" s="1"/>
  <c r="CF146" i="2"/>
  <c r="CE147" i="2" a="1"/>
  <c r="CE147" i="2" s="1"/>
  <c r="P85" i="3"/>
  <c r="AJ83" i="4" s="1"/>
  <c r="Q85" i="3"/>
  <c r="AX84" i="2"/>
  <c r="AD84" i="4"/>
  <c r="AE84" i="4"/>
  <c r="CG85" i="3"/>
  <c r="AF86" i="3"/>
  <c r="BY86" i="3"/>
  <c r="S86" i="3"/>
  <c r="L86" i="3"/>
  <c r="O86" i="3" s="1"/>
  <c r="A85" i="2"/>
  <c r="AW84" i="2"/>
  <c r="B85" i="4"/>
  <c r="A87" i="3"/>
  <c r="O84" i="2" l="1"/>
  <c r="AF85" i="4" s="1"/>
  <c r="N84" i="2"/>
  <c r="P84" i="2" s="1"/>
  <c r="CF147" i="2"/>
  <c r="CE148" i="2" a="1"/>
  <c r="CE148" i="2" s="1"/>
  <c r="P86" i="3"/>
  <c r="AJ84" i="4" s="1"/>
  <c r="Q86" i="3"/>
  <c r="AX85" i="2"/>
  <c r="AD85" i="4"/>
  <c r="AE85" i="4"/>
  <c r="CG86" i="3"/>
  <c r="AF87" i="3"/>
  <c r="BY87" i="3"/>
  <c r="S87" i="3"/>
  <c r="L87" i="3"/>
  <c r="O87" i="3" s="1"/>
  <c r="A86" i="2"/>
  <c r="AW85" i="2"/>
  <c r="A88" i="3"/>
  <c r="B86" i="4"/>
  <c r="O85" i="2" l="1"/>
  <c r="AF86" i="4" s="1"/>
  <c r="N85" i="2"/>
  <c r="CF148" i="2"/>
  <c r="CE149" i="2" a="1"/>
  <c r="CE149" i="2" s="1"/>
  <c r="P87" i="3"/>
  <c r="AJ85" i="4" s="1"/>
  <c r="Q87" i="3"/>
  <c r="AX86" i="2"/>
  <c r="AD86" i="4"/>
  <c r="AE86" i="4"/>
  <c r="CG87" i="3"/>
  <c r="AF88" i="3"/>
  <c r="BY88" i="3"/>
  <c r="P85" i="2"/>
  <c r="S88" i="3"/>
  <c r="A87" i="2"/>
  <c r="AW86" i="2"/>
  <c r="B87" i="4"/>
  <c r="A89" i="3"/>
  <c r="L88" i="3"/>
  <c r="O88" i="3" s="1"/>
  <c r="O86" i="2" l="1"/>
  <c r="AF87" i="4" s="1"/>
  <c r="N86" i="2"/>
  <c r="P86" i="2" s="1"/>
  <c r="CF149" i="2"/>
  <c r="CE150" i="2" a="1"/>
  <c r="CE150" i="2" s="1"/>
  <c r="P88" i="3"/>
  <c r="AJ86" i="4" s="1"/>
  <c r="Q88" i="3"/>
  <c r="AX87" i="2"/>
  <c r="AD87" i="4"/>
  <c r="AE87" i="4"/>
  <c r="CG88" i="3"/>
  <c r="AF89" i="3"/>
  <c r="BY89" i="3"/>
  <c r="S89" i="3"/>
  <c r="L89" i="3"/>
  <c r="O89" i="3" s="1"/>
  <c r="A88" i="2"/>
  <c r="A90" i="3"/>
  <c r="AW87" i="2"/>
  <c r="B88" i="4"/>
  <c r="O87" i="2" l="1"/>
  <c r="AF88" i="4" s="1"/>
  <c r="N87" i="2"/>
  <c r="P87" i="2" s="1"/>
  <c r="CF150" i="2"/>
  <c r="CE151" i="2" a="1"/>
  <c r="CE151" i="2" s="1"/>
  <c r="P89" i="3"/>
  <c r="AJ87" i="4" s="1"/>
  <c r="Q89" i="3"/>
  <c r="AX88" i="2"/>
  <c r="AD88" i="4"/>
  <c r="AE88" i="4"/>
  <c r="CG89" i="3"/>
  <c r="AF90" i="3"/>
  <c r="BY90" i="3"/>
  <c r="S90" i="3"/>
  <c r="L90" i="3"/>
  <c r="O90" i="3" s="1"/>
  <c r="A89" i="2"/>
  <c r="AW88" i="2"/>
  <c r="B89" i="4"/>
  <c r="A91" i="3"/>
  <c r="O88" i="2" l="1"/>
  <c r="AF89" i="4" s="1"/>
  <c r="N88" i="2"/>
  <c r="CF151" i="2"/>
  <c r="CE152" i="2" a="1"/>
  <c r="CE152" i="2" s="1"/>
  <c r="P90" i="3"/>
  <c r="AJ88" i="4" s="1"/>
  <c r="Q90" i="3"/>
  <c r="AX89" i="2"/>
  <c r="AD89" i="4"/>
  <c r="AE89" i="4"/>
  <c r="CG90" i="3"/>
  <c r="AF91" i="3"/>
  <c r="BY91" i="3"/>
  <c r="P88" i="2"/>
  <c r="S91" i="3"/>
  <c r="L91" i="3"/>
  <c r="O91" i="3" s="1"/>
  <c r="A90" i="2"/>
  <c r="A92" i="3"/>
  <c r="AW89" i="2"/>
  <c r="B90" i="4"/>
  <c r="O89" i="2" l="1"/>
  <c r="AF90" i="4" s="1"/>
  <c r="N89" i="2"/>
  <c r="CF152" i="2"/>
  <c r="CE153" i="2" a="1"/>
  <c r="CE153" i="2" s="1"/>
  <c r="P91" i="3"/>
  <c r="AJ89" i="4" s="1"/>
  <c r="Q91" i="3"/>
  <c r="AX90" i="2"/>
  <c r="AD90" i="4"/>
  <c r="AE90" i="4"/>
  <c r="CG91" i="3"/>
  <c r="AF92" i="3"/>
  <c r="BY92" i="3"/>
  <c r="S92" i="3"/>
  <c r="A91" i="2"/>
  <c r="AW90" i="2"/>
  <c r="B91" i="4"/>
  <c r="A93" i="3"/>
  <c r="L92" i="3"/>
  <c r="O92" i="3" s="1"/>
  <c r="P89" i="2" l="1"/>
  <c r="O90" i="2"/>
  <c r="AF91" i="4" s="1"/>
  <c r="N90" i="2"/>
  <c r="P90" i="2" s="1"/>
  <c r="CF153" i="2"/>
  <c r="CE154" i="2" a="1"/>
  <c r="CE154" i="2" s="1"/>
  <c r="P92" i="3"/>
  <c r="AJ90" i="4" s="1"/>
  <c r="Q92" i="3"/>
  <c r="AX91" i="2"/>
  <c r="AD91" i="4"/>
  <c r="AE91" i="4"/>
  <c r="CG92" i="3"/>
  <c r="AF93" i="3"/>
  <c r="BY93" i="3"/>
  <c r="S93" i="3"/>
  <c r="L93" i="3"/>
  <c r="O93" i="3" s="1"/>
  <c r="A92" i="2"/>
  <c r="A94" i="3"/>
  <c r="AW91" i="2"/>
  <c r="B92" i="4"/>
  <c r="O91" i="2" l="1"/>
  <c r="AF92" i="4" s="1"/>
  <c r="N91" i="2"/>
  <c r="CF154" i="2"/>
  <c r="CE155" i="2" a="1"/>
  <c r="CE155" i="2" s="1"/>
  <c r="P93" i="3"/>
  <c r="AJ91" i="4" s="1"/>
  <c r="Q93" i="3"/>
  <c r="AX92" i="2"/>
  <c r="AD92" i="4"/>
  <c r="AE92" i="4"/>
  <c r="CG93" i="3"/>
  <c r="AF94" i="3"/>
  <c r="BY94" i="3"/>
  <c r="P91" i="2"/>
  <c r="S94" i="3"/>
  <c r="L94" i="3"/>
  <c r="O94" i="3" s="1"/>
  <c r="A93" i="2"/>
  <c r="AW92" i="2"/>
  <c r="B93" i="4"/>
  <c r="A95" i="3"/>
  <c r="O92" i="2" l="1"/>
  <c r="AF93" i="4" s="1"/>
  <c r="N92" i="2"/>
  <c r="P92" i="2" s="1"/>
  <c r="CF155" i="2"/>
  <c r="CE156" i="2" a="1"/>
  <c r="CE156" i="2" s="1"/>
  <c r="P94" i="3"/>
  <c r="AJ92" i="4" s="1"/>
  <c r="Q94" i="3"/>
  <c r="AX93" i="2"/>
  <c r="AD93" i="4"/>
  <c r="AE93" i="4"/>
  <c r="CG94" i="3"/>
  <c r="AF95" i="3"/>
  <c r="BY95" i="3"/>
  <c r="S95" i="3"/>
  <c r="L95" i="3"/>
  <c r="O95" i="3" s="1"/>
  <c r="A94" i="2"/>
  <c r="AW93" i="2"/>
  <c r="A96" i="3"/>
  <c r="B94" i="4"/>
  <c r="O93" i="2" l="1"/>
  <c r="AF94" i="4" s="1"/>
  <c r="N93" i="2"/>
  <c r="P93" i="2" s="1"/>
  <c r="CF156" i="2"/>
  <c r="CE157" i="2" a="1"/>
  <c r="CE157" i="2" s="1"/>
  <c r="P95" i="3"/>
  <c r="AJ93" i="4" s="1"/>
  <c r="Q95" i="3"/>
  <c r="AX94" i="2"/>
  <c r="AD94" i="4"/>
  <c r="AE94" i="4"/>
  <c r="CG95" i="3"/>
  <c r="AF96" i="3"/>
  <c r="BY96" i="3"/>
  <c r="S96" i="3"/>
  <c r="A95" i="2"/>
  <c r="B95" i="4"/>
  <c r="A97" i="3"/>
  <c r="AW94" i="2"/>
  <c r="L96" i="3"/>
  <c r="O96" i="3" s="1"/>
  <c r="O94" i="2" l="1"/>
  <c r="AF95" i="4" s="1"/>
  <c r="N94" i="2"/>
  <c r="P94" i="2" s="1"/>
  <c r="CF157" i="2"/>
  <c r="CE158" i="2" a="1"/>
  <c r="CE158" i="2" s="1"/>
  <c r="P96" i="3"/>
  <c r="AJ94" i="4" s="1"/>
  <c r="Q96" i="3"/>
  <c r="AX95" i="2"/>
  <c r="AD95" i="4"/>
  <c r="AE95" i="4"/>
  <c r="CG96" i="3"/>
  <c r="AF97" i="3"/>
  <c r="BY97" i="3"/>
  <c r="S97" i="3"/>
  <c r="L97" i="3"/>
  <c r="O97" i="3" s="1"/>
  <c r="A96" i="2"/>
  <c r="AW95" i="2"/>
  <c r="A98" i="3"/>
  <c r="B96" i="4"/>
  <c r="O95" i="2" l="1"/>
  <c r="AF96" i="4" s="1"/>
  <c r="N95" i="2"/>
  <c r="P95" i="2" s="1"/>
  <c r="CF158" i="2"/>
  <c r="CE159" i="2" a="1"/>
  <c r="CE159" i="2" s="1"/>
  <c r="P97" i="3"/>
  <c r="AJ95" i="4" s="1"/>
  <c r="Q97" i="3"/>
  <c r="AX96" i="2"/>
  <c r="AD96" i="4"/>
  <c r="AE96" i="4"/>
  <c r="CG97" i="3"/>
  <c r="AF98" i="3"/>
  <c r="BY98" i="3"/>
  <c r="S98" i="3"/>
  <c r="A97" i="2"/>
  <c r="AW96" i="2"/>
  <c r="B97" i="4"/>
  <c r="A99" i="3"/>
  <c r="L98" i="3"/>
  <c r="O98" i="3" s="1"/>
  <c r="O96" i="2" l="1"/>
  <c r="AF97" i="4" s="1"/>
  <c r="N96" i="2"/>
  <c r="P96" i="2" s="1"/>
  <c r="CF159" i="2"/>
  <c r="CE160" i="2" a="1"/>
  <c r="CE160" i="2" s="1"/>
  <c r="P98" i="3"/>
  <c r="AJ96" i="4" s="1"/>
  <c r="Q98" i="3"/>
  <c r="AX97" i="2"/>
  <c r="AD97" i="4"/>
  <c r="AE97" i="4"/>
  <c r="CG98" i="3"/>
  <c r="AF99" i="3"/>
  <c r="BY99" i="3"/>
  <c r="S99" i="3"/>
  <c r="L99" i="3"/>
  <c r="O99" i="3" s="1"/>
  <c r="A98" i="2"/>
  <c r="AW97" i="2"/>
  <c r="A100" i="3"/>
  <c r="B98" i="4"/>
  <c r="O97" i="2" l="1"/>
  <c r="AF98" i="4" s="1"/>
  <c r="N97" i="2"/>
  <c r="CF160" i="2"/>
  <c r="CE161" i="2" a="1"/>
  <c r="CE161" i="2" s="1"/>
  <c r="P99" i="3"/>
  <c r="AJ97" i="4" s="1"/>
  <c r="Q99" i="3"/>
  <c r="AX98" i="2"/>
  <c r="AD98" i="4"/>
  <c r="AE98" i="4"/>
  <c r="CG99" i="3"/>
  <c r="AF100" i="3"/>
  <c r="BY100" i="3"/>
  <c r="S100" i="3"/>
  <c r="A99" i="2"/>
  <c r="AW98" i="2"/>
  <c r="B99" i="4"/>
  <c r="A101" i="3"/>
  <c r="L100" i="3"/>
  <c r="O100" i="3" s="1"/>
  <c r="P97" i="2" l="1"/>
  <c r="O98" i="2"/>
  <c r="AF99" i="4" s="1"/>
  <c r="N98" i="2"/>
  <c r="P98" i="2" s="1"/>
  <c r="CF161" i="2"/>
  <c r="CE162" i="2" a="1"/>
  <c r="CE162" i="2" s="1"/>
  <c r="P100" i="3"/>
  <c r="AJ98" i="4" s="1"/>
  <c r="Q100" i="3"/>
  <c r="AX99" i="2"/>
  <c r="AD99" i="4"/>
  <c r="AE99" i="4"/>
  <c r="CG100" i="3"/>
  <c r="AF101" i="3"/>
  <c r="BY101" i="3"/>
  <c r="S101" i="3"/>
  <c r="L101" i="3"/>
  <c r="O101" i="3" s="1"/>
  <c r="A100" i="2"/>
  <c r="AW99" i="2"/>
  <c r="A102" i="3"/>
  <c r="B100" i="4"/>
  <c r="O99" i="2" l="1"/>
  <c r="AF100" i="4" s="1"/>
  <c r="N99" i="2"/>
  <c r="P99" i="2" s="1"/>
  <c r="CF162" i="2"/>
  <c r="CE163" i="2" a="1"/>
  <c r="CE163" i="2" s="1"/>
  <c r="P101" i="3"/>
  <c r="AJ99" i="4" s="1"/>
  <c r="Q101" i="3"/>
  <c r="AX100" i="2"/>
  <c r="AD100" i="4"/>
  <c r="AE100" i="4"/>
  <c r="CG101" i="3"/>
  <c r="AF102" i="3"/>
  <c r="BY102" i="3"/>
  <c r="S102" i="3"/>
  <c r="A101" i="2"/>
  <c r="AW100" i="2"/>
  <c r="B101" i="4"/>
  <c r="A103" i="3"/>
  <c r="L102" i="3"/>
  <c r="O102" i="3" s="1"/>
  <c r="O100" i="2" l="1"/>
  <c r="AF101" i="4" s="1"/>
  <c r="N100" i="2"/>
  <c r="CF163" i="2"/>
  <c r="CE164" i="2" a="1"/>
  <c r="CE164" i="2" s="1"/>
  <c r="P102" i="3"/>
  <c r="AJ100" i="4" s="1"/>
  <c r="Q102" i="3"/>
  <c r="AX101" i="2"/>
  <c r="AD101" i="4"/>
  <c r="AE101" i="4"/>
  <c r="CG102" i="3"/>
  <c r="AF103" i="3"/>
  <c r="BY103" i="3"/>
  <c r="P100" i="2"/>
  <c r="S103" i="3"/>
  <c r="L103" i="3"/>
  <c r="O103" i="3" s="1"/>
  <c r="A102" i="2"/>
  <c r="AW101" i="2"/>
  <c r="A104" i="3"/>
  <c r="B102" i="4"/>
  <c r="O101" i="2" l="1"/>
  <c r="AF102" i="4" s="1"/>
  <c r="N101" i="2"/>
  <c r="CF164" i="2"/>
  <c r="CE165" i="2" a="1"/>
  <c r="CE165" i="2" s="1"/>
  <c r="P103" i="3"/>
  <c r="AJ101" i="4" s="1"/>
  <c r="Q103" i="3"/>
  <c r="AX102" i="2"/>
  <c r="AD102" i="4"/>
  <c r="AE102" i="4"/>
  <c r="CG103" i="3"/>
  <c r="AF104" i="3"/>
  <c r="BY104" i="3"/>
  <c r="P101" i="2"/>
  <c r="S104" i="3"/>
  <c r="L104" i="3"/>
  <c r="O104" i="3" s="1"/>
  <c r="A103" i="2"/>
  <c r="AW102" i="2"/>
  <c r="B103" i="4"/>
  <c r="A105" i="3"/>
  <c r="O102" i="2" l="1"/>
  <c r="AF103" i="4" s="1"/>
  <c r="N102" i="2"/>
  <c r="P102" i="2" s="1"/>
  <c r="CF165" i="2"/>
  <c r="CE166" i="2" a="1"/>
  <c r="CE166" i="2" s="1"/>
  <c r="P104" i="3"/>
  <c r="AJ102" i="4" s="1"/>
  <c r="Q104" i="3"/>
  <c r="AX103" i="2"/>
  <c r="AD103" i="4"/>
  <c r="AE103" i="4"/>
  <c r="CG104" i="3"/>
  <c r="AF105" i="3"/>
  <c r="BY105" i="3"/>
  <c r="S105" i="3"/>
  <c r="L105" i="3"/>
  <c r="O105" i="3" s="1"/>
  <c r="A104" i="2"/>
  <c r="AW103" i="2"/>
  <c r="A106" i="3"/>
  <c r="B104" i="4"/>
  <c r="O103" i="2" l="1"/>
  <c r="AF104" i="4" s="1"/>
  <c r="N103" i="2"/>
  <c r="P103" i="2" s="1"/>
  <c r="CF166" i="2"/>
  <c r="CE167" i="2" a="1"/>
  <c r="CE167" i="2" s="1"/>
  <c r="P105" i="3"/>
  <c r="AJ103" i="4" s="1"/>
  <c r="Q105" i="3"/>
  <c r="AS105" i="3"/>
  <c r="AP105" i="3" s="1"/>
  <c r="AX104" i="2"/>
  <c r="AD104" i="4"/>
  <c r="AE104" i="4"/>
  <c r="CG105" i="3"/>
  <c r="AF106" i="3"/>
  <c r="BY106" i="3"/>
  <c r="S106" i="3"/>
  <c r="A105" i="2"/>
  <c r="AW104" i="2"/>
  <c r="B105" i="4"/>
  <c r="A107" i="3"/>
  <c r="L106" i="3"/>
  <c r="O106" i="3" s="1"/>
  <c r="O104" i="2" l="1"/>
  <c r="AF105" i="4" s="1"/>
  <c r="N104" i="2"/>
  <c r="P104" i="2" s="1"/>
  <c r="CF167" i="2"/>
  <c r="CE168" i="2" a="1"/>
  <c r="CE168" i="2" s="1"/>
  <c r="P106" i="3"/>
  <c r="AJ104" i="4" s="1"/>
  <c r="Q106" i="3"/>
  <c r="AS106" i="3"/>
  <c r="AP106" i="3" s="1"/>
  <c r="AX105" i="2"/>
  <c r="AD105" i="4"/>
  <c r="AE105" i="4"/>
  <c r="CG106" i="3"/>
  <c r="AF107" i="3"/>
  <c r="BY107" i="3"/>
  <c r="S107" i="3"/>
  <c r="L107" i="3"/>
  <c r="O107" i="3" s="1"/>
  <c r="A106" i="2"/>
  <c r="AW105" i="2"/>
  <c r="A108" i="3"/>
  <c r="B106" i="4"/>
  <c r="O105" i="2" l="1"/>
  <c r="AF106" i="4" s="1"/>
  <c r="N105" i="2"/>
  <c r="CF168" i="2"/>
  <c r="CE169" i="2" a="1"/>
  <c r="CE169" i="2" s="1"/>
  <c r="P107" i="3"/>
  <c r="AJ105" i="4" s="1"/>
  <c r="Q107" i="3"/>
  <c r="AS107" i="3"/>
  <c r="AP107" i="3" s="1"/>
  <c r="AX106" i="2"/>
  <c r="AD106" i="4"/>
  <c r="AE106" i="4"/>
  <c r="CG107" i="3"/>
  <c r="AF108" i="3"/>
  <c r="BY108" i="3"/>
  <c r="S108" i="3"/>
  <c r="A107" i="2"/>
  <c r="AW106" i="2"/>
  <c r="B107" i="4"/>
  <c r="A109" i="3"/>
  <c r="L108" i="3"/>
  <c r="O108" i="3" s="1"/>
  <c r="P105" i="2" l="1"/>
  <c r="O106" i="2"/>
  <c r="AF107" i="4" s="1"/>
  <c r="N106" i="2"/>
  <c r="P106" i="2" s="1"/>
  <c r="CF169" i="2"/>
  <c r="CE170" i="2" a="1"/>
  <c r="CE170" i="2" s="1"/>
  <c r="CC171" i="2"/>
  <c r="BY170" i="2"/>
  <c r="CA170" i="2" s="1"/>
  <c r="P108" i="3"/>
  <c r="AJ106" i="4" s="1"/>
  <c r="Q108" i="3"/>
  <c r="AX107" i="2"/>
  <c r="AD107" i="4"/>
  <c r="AE107" i="4"/>
  <c r="CG108" i="3"/>
  <c r="AF109" i="3"/>
  <c r="BY109" i="3"/>
  <c r="S109" i="3"/>
  <c r="L109" i="3"/>
  <c r="O109" i="3" s="1"/>
  <c r="A108" i="2"/>
  <c r="AW107" i="2"/>
  <c r="A110" i="3"/>
  <c r="B108" i="4"/>
  <c r="O107" i="2" l="1"/>
  <c r="AF108" i="4" s="1"/>
  <c r="N107" i="2"/>
  <c r="CF170" i="2"/>
  <c r="CE171" i="2" a="1"/>
  <c r="CE171" i="2" s="1"/>
  <c r="BY171" i="2"/>
  <c r="CA171" i="2" s="1"/>
  <c r="CC172" i="2"/>
  <c r="P109" i="3"/>
  <c r="AJ107" i="4" s="1"/>
  <c r="Q109" i="3"/>
  <c r="AX108" i="2"/>
  <c r="AD108" i="4"/>
  <c r="AE108" i="4"/>
  <c r="CG109" i="3"/>
  <c r="AF110" i="3"/>
  <c r="BY110" i="3"/>
  <c r="S110" i="3"/>
  <c r="A109" i="2"/>
  <c r="AW108" i="2"/>
  <c r="B109" i="4"/>
  <c r="A111" i="3"/>
  <c r="L110" i="3"/>
  <c r="O110" i="3" s="1"/>
  <c r="P107" i="2" l="1"/>
  <c r="O108" i="2"/>
  <c r="AF109" i="4" s="1"/>
  <c r="N108" i="2"/>
  <c r="P108" i="2" s="1"/>
  <c r="CF171" i="2"/>
  <c r="CE172" i="2" a="1"/>
  <c r="CE172" i="2" s="1"/>
  <c r="BY172" i="2"/>
  <c r="BZ172" i="2"/>
  <c r="CC173" i="2" s="1"/>
  <c r="P110" i="3"/>
  <c r="AJ108" i="4" s="1"/>
  <c r="Q110" i="3"/>
  <c r="AX109" i="2"/>
  <c r="AD109" i="4"/>
  <c r="AE109" i="4"/>
  <c r="CG110" i="3"/>
  <c r="AF111" i="3"/>
  <c r="BY111" i="3"/>
  <c r="S111" i="3"/>
  <c r="L111" i="3"/>
  <c r="O111" i="3" s="1"/>
  <c r="A110" i="2"/>
  <c r="A112" i="3"/>
  <c r="AW109" i="2"/>
  <c r="B110" i="4"/>
  <c r="O109" i="2" l="1"/>
  <c r="AF110" i="4" s="1"/>
  <c r="N109" i="2"/>
  <c r="CA172" i="2"/>
  <c r="CF172" i="2"/>
  <c r="CE173" i="2" a="1"/>
  <c r="CE173" i="2" s="1"/>
  <c r="BY173" i="2"/>
  <c r="BZ173" i="2"/>
  <c r="CC174" i="2" s="1"/>
  <c r="P111" i="3"/>
  <c r="AJ109" i="4" s="1"/>
  <c r="Q111" i="3"/>
  <c r="AX110" i="2"/>
  <c r="AD110" i="4"/>
  <c r="AE110" i="4"/>
  <c r="CG111" i="3"/>
  <c r="AF112" i="3"/>
  <c r="BY112" i="3"/>
  <c r="S112" i="3"/>
  <c r="L112" i="3"/>
  <c r="O112" i="3" s="1"/>
  <c r="A111" i="2"/>
  <c r="AW110" i="2"/>
  <c r="B111" i="4"/>
  <c r="A113" i="3"/>
  <c r="P109" i="2" l="1"/>
  <c r="O110" i="2"/>
  <c r="AF111" i="4" s="1"/>
  <c r="N110" i="2"/>
  <c r="P110" i="2" s="1"/>
  <c r="CA173" i="2"/>
  <c r="CF173" i="2"/>
  <c r="CE174" i="2" a="1"/>
  <c r="CE174" i="2" s="1"/>
  <c r="BY174" i="2"/>
  <c r="BZ174" i="2"/>
  <c r="CC175" i="2" s="1"/>
  <c r="P112" i="3"/>
  <c r="AJ110" i="4" s="1"/>
  <c r="Q112" i="3"/>
  <c r="AX111" i="2"/>
  <c r="AD111" i="4"/>
  <c r="AE111" i="4"/>
  <c r="CG112" i="3"/>
  <c r="AF113" i="3"/>
  <c r="BY113" i="3"/>
  <c r="S113" i="3"/>
  <c r="L113" i="3"/>
  <c r="O113" i="3" s="1"/>
  <c r="A112" i="2"/>
  <c r="AW111" i="2"/>
  <c r="A114" i="3"/>
  <c r="B112" i="4"/>
  <c r="O111" i="2" l="1"/>
  <c r="AF112" i="4" s="1"/>
  <c r="N111" i="2"/>
  <c r="CA174" i="2"/>
  <c r="CF174" i="2"/>
  <c r="CE175" i="2" a="1"/>
  <c r="CE175" i="2" s="1"/>
  <c r="BZ175" i="2"/>
  <c r="CC176" i="2" s="1"/>
  <c r="BY175" i="2"/>
  <c r="P113" i="3"/>
  <c r="AJ111" i="4" s="1"/>
  <c r="Q113" i="3"/>
  <c r="AX112" i="2"/>
  <c r="AD112" i="4"/>
  <c r="AE112" i="4"/>
  <c r="CG113" i="3"/>
  <c r="AF114" i="3"/>
  <c r="BY114" i="3"/>
  <c r="S114" i="3"/>
  <c r="A113" i="2"/>
  <c r="AW112" i="2"/>
  <c r="B113" i="4"/>
  <c r="A115" i="3"/>
  <c r="L114" i="3"/>
  <c r="O114" i="3" s="1"/>
  <c r="P111" i="2" l="1"/>
  <c r="O112" i="2"/>
  <c r="AF113" i="4" s="1"/>
  <c r="N112" i="2"/>
  <c r="P112" i="2" s="1"/>
  <c r="CA175" i="2"/>
  <c r="CF175" i="2"/>
  <c r="CE176" i="2" a="1"/>
  <c r="CE176" i="2" s="1"/>
  <c r="BY176" i="2"/>
  <c r="BZ176" i="2"/>
  <c r="CC177" i="2" s="1"/>
  <c r="P114" i="3"/>
  <c r="AJ112" i="4" s="1"/>
  <c r="Q114" i="3"/>
  <c r="AX113" i="2"/>
  <c r="AD113" i="4"/>
  <c r="AE113" i="4"/>
  <c r="CG114" i="3"/>
  <c r="AF115" i="3"/>
  <c r="BY115" i="3"/>
  <c r="S115" i="3"/>
  <c r="L115" i="3"/>
  <c r="O115" i="3" s="1"/>
  <c r="A114" i="2"/>
  <c r="AW113" i="2"/>
  <c r="A116" i="3"/>
  <c r="B114" i="4"/>
  <c r="O113" i="2" l="1"/>
  <c r="AF114" i="4" s="1"/>
  <c r="N113" i="2"/>
  <c r="CA176" i="2"/>
  <c r="CF176" i="2"/>
  <c r="CE177" i="2" a="1"/>
  <c r="CE177" i="2" s="1"/>
  <c r="BY177" i="2"/>
  <c r="BZ177" i="2"/>
  <c r="CC178" i="2" s="1"/>
  <c r="P115" i="3"/>
  <c r="AJ113" i="4" s="1"/>
  <c r="Q115" i="3"/>
  <c r="AX114" i="2"/>
  <c r="AD114" i="4"/>
  <c r="AE114" i="4"/>
  <c r="CG115" i="3"/>
  <c r="AF116" i="3"/>
  <c r="BY116" i="3"/>
  <c r="S116" i="3"/>
  <c r="A115" i="2"/>
  <c r="AW114" i="2"/>
  <c r="B115" i="4"/>
  <c r="A117" i="3"/>
  <c r="L116" i="3"/>
  <c r="O116" i="3" s="1"/>
  <c r="P113" i="2" l="1"/>
  <c r="O114" i="2"/>
  <c r="AF115" i="4" s="1"/>
  <c r="N114" i="2"/>
  <c r="P114" i="2" s="1"/>
  <c r="CA177" i="2"/>
  <c r="CF177" i="2"/>
  <c r="CE178" i="2" a="1"/>
  <c r="CE178" i="2" s="1"/>
  <c r="BZ178" i="2"/>
  <c r="CC179" i="2" s="1"/>
  <c r="BY178" i="2"/>
  <c r="P116" i="3"/>
  <c r="AJ114" i="4" s="1"/>
  <c r="Q116" i="3"/>
  <c r="AX115" i="2"/>
  <c r="AD115" i="4"/>
  <c r="AE115" i="4"/>
  <c r="CG116" i="3"/>
  <c r="AF117" i="3"/>
  <c r="BY117" i="3"/>
  <c r="S117" i="3"/>
  <c r="L117" i="3"/>
  <c r="O117" i="3" s="1"/>
  <c r="A116" i="2"/>
  <c r="AW115" i="2"/>
  <c r="A118" i="3"/>
  <c r="B116" i="4"/>
  <c r="O115" i="2" l="1"/>
  <c r="AF116" i="4" s="1"/>
  <c r="N115" i="2"/>
  <c r="CA178" i="2"/>
  <c r="CF178" i="2"/>
  <c r="CE179" i="2" a="1"/>
  <c r="CE179" i="2" s="1"/>
  <c r="BY179" i="2"/>
  <c r="BZ179" i="2"/>
  <c r="CC180" i="2" s="1"/>
  <c r="P117" i="3"/>
  <c r="AJ115" i="4" s="1"/>
  <c r="Q117" i="3"/>
  <c r="AX116" i="2"/>
  <c r="AD116" i="4"/>
  <c r="AE116" i="4"/>
  <c r="CG117" i="3"/>
  <c r="AF118" i="3"/>
  <c r="AP118" i="3" s="1"/>
  <c r="BY118" i="3"/>
  <c r="S118" i="3"/>
  <c r="A117" i="2"/>
  <c r="AW116" i="2"/>
  <c r="B117" i="4"/>
  <c r="A119" i="3"/>
  <c r="L118" i="3"/>
  <c r="O118" i="3" s="1"/>
  <c r="P115" i="2" l="1"/>
  <c r="O116" i="2"/>
  <c r="AF117" i="4" s="1"/>
  <c r="N116" i="2"/>
  <c r="CF179" i="2"/>
  <c r="CE180" i="2" a="1"/>
  <c r="CE180" i="2" s="1"/>
  <c r="CA179" i="2"/>
  <c r="BZ180" i="2"/>
  <c r="CC181" i="2" s="1"/>
  <c r="BY180" i="2"/>
  <c r="P118" i="3"/>
  <c r="AJ116" i="4" s="1"/>
  <c r="Q118" i="3"/>
  <c r="AX117" i="2"/>
  <c r="AD117" i="4"/>
  <c r="AE117" i="4"/>
  <c r="CG118" i="3"/>
  <c r="AF119" i="3"/>
  <c r="AP119" i="3" s="1"/>
  <c r="BY119" i="3"/>
  <c r="S119" i="3"/>
  <c r="L119" i="3"/>
  <c r="O119" i="3" s="1"/>
  <c r="A118" i="2"/>
  <c r="A120" i="3"/>
  <c r="AW117" i="2"/>
  <c r="B118" i="4"/>
  <c r="P116" i="2" l="1"/>
  <c r="O117" i="2"/>
  <c r="AF118" i="4" s="1"/>
  <c r="N117" i="2"/>
  <c r="P117" i="2" s="1"/>
  <c r="CA180" i="2"/>
  <c r="CF180" i="2"/>
  <c r="CE181" i="2" a="1"/>
  <c r="CE181" i="2" s="1"/>
  <c r="BZ181" i="2"/>
  <c r="CC182" i="2" s="1"/>
  <c r="BY181" i="2"/>
  <c r="P119" i="3"/>
  <c r="AJ117" i="4" s="1"/>
  <c r="Q119" i="3"/>
  <c r="AX118" i="2"/>
  <c r="AD118" i="4"/>
  <c r="AE118" i="4"/>
  <c r="CG119" i="3"/>
  <c r="AF120" i="3"/>
  <c r="BY120" i="3"/>
  <c r="S120" i="3"/>
  <c r="L120" i="3"/>
  <c r="O120" i="3" s="1"/>
  <c r="A119" i="2"/>
  <c r="AW118" i="2"/>
  <c r="B119" i="4"/>
  <c r="A121" i="3"/>
  <c r="O118" i="2" l="1"/>
  <c r="AF119" i="4" s="1"/>
  <c r="N118" i="2"/>
  <c r="CA181" i="2"/>
  <c r="CF181" i="2"/>
  <c r="CE182" i="2" a="1"/>
  <c r="CE182" i="2" s="1"/>
  <c r="BY182" i="2"/>
  <c r="BZ182" i="2"/>
  <c r="CC183" i="2" s="1"/>
  <c r="P120" i="3"/>
  <c r="AJ118" i="4" s="1"/>
  <c r="Q120" i="3"/>
  <c r="AX119" i="2"/>
  <c r="AD119" i="4"/>
  <c r="AE119" i="4"/>
  <c r="CG120" i="3"/>
  <c r="AF121" i="3"/>
  <c r="BY121" i="3"/>
  <c r="S121" i="3"/>
  <c r="L121" i="3"/>
  <c r="O121" i="3" s="1"/>
  <c r="A120" i="2"/>
  <c r="A122" i="3"/>
  <c r="AW119" i="2"/>
  <c r="B120" i="4"/>
  <c r="P118" i="2" l="1"/>
  <c r="O119" i="2"/>
  <c r="AF120" i="4" s="1"/>
  <c r="N119" i="2"/>
  <c r="P119" i="2" s="1"/>
  <c r="CA182" i="2"/>
  <c r="CF182" i="2"/>
  <c r="CE183" i="2" a="1"/>
  <c r="CE183" i="2" s="1"/>
  <c r="BY183" i="2"/>
  <c r="BZ183" i="2"/>
  <c r="CC184" i="2" s="1"/>
  <c r="P121" i="3"/>
  <c r="AJ119" i="4" s="1"/>
  <c r="Q121" i="3"/>
  <c r="AX120" i="2"/>
  <c r="AD120" i="4"/>
  <c r="AE120" i="4"/>
  <c r="CG121" i="3"/>
  <c r="AF122" i="3"/>
  <c r="BY122" i="3"/>
  <c r="S122" i="3"/>
  <c r="A121" i="2"/>
  <c r="AW120" i="2"/>
  <c r="B121" i="4"/>
  <c r="A123" i="3"/>
  <c r="L122" i="3"/>
  <c r="O122" i="3" s="1"/>
  <c r="O120" i="2" l="1"/>
  <c r="AF121" i="4" s="1"/>
  <c r="N120" i="2"/>
  <c r="CA183" i="2"/>
  <c r="CF183" i="2"/>
  <c r="CE184" i="2" a="1"/>
  <c r="CE184" i="2" s="1"/>
  <c r="BZ184" i="2"/>
  <c r="CC185" i="2" s="1"/>
  <c r="BY184" i="2"/>
  <c r="P122" i="3"/>
  <c r="AJ120" i="4" s="1"/>
  <c r="Q122" i="3"/>
  <c r="AX121" i="2"/>
  <c r="AD121" i="4"/>
  <c r="AE121" i="4"/>
  <c r="CG122" i="3"/>
  <c r="AF123" i="3"/>
  <c r="BY123" i="3"/>
  <c r="S123" i="3"/>
  <c r="L123" i="3"/>
  <c r="O123" i="3" s="1"/>
  <c r="A122" i="2"/>
  <c r="A124" i="3"/>
  <c r="AW121" i="2"/>
  <c r="B122" i="4"/>
  <c r="P120" i="2" l="1"/>
  <c r="O121" i="2"/>
  <c r="AF122" i="4" s="1"/>
  <c r="N121" i="2"/>
  <c r="P121" i="2" s="1"/>
  <c r="CA184" i="2"/>
  <c r="CF184" i="2"/>
  <c r="CE185" i="2" a="1"/>
  <c r="CE185" i="2" s="1"/>
  <c r="BY185" i="2"/>
  <c r="BZ185" i="2"/>
  <c r="CC186" i="2" s="1"/>
  <c r="P123" i="3"/>
  <c r="AJ121" i="4" s="1"/>
  <c r="Q123" i="3"/>
  <c r="AX122" i="2"/>
  <c r="AD122" i="4"/>
  <c r="AE122" i="4"/>
  <c r="CG123" i="3"/>
  <c r="AF124" i="3"/>
  <c r="BY124" i="3"/>
  <c r="S124" i="3"/>
  <c r="L124" i="3"/>
  <c r="O124" i="3" s="1"/>
  <c r="A123" i="2"/>
  <c r="AW122" i="2"/>
  <c r="B123" i="4"/>
  <c r="A125" i="3"/>
  <c r="O122" i="2" l="1"/>
  <c r="AF123" i="4" s="1"/>
  <c r="N122" i="2"/>
  <c r="CA185" i="2"/>
  <c r="CF185" i="2"/>
  <c r="CE186" i="2" a="1"/>
  <c r="CE186" i="2" s="1"/>
  <c r="BY186" i="2"/>
  <c r="BZ186" i="2"/>
  <c r="CC187" i="2" s="1"/>
  <c r="P124" i="3"/>
  <c r="AJ122" i="4" s="1"/>
  <c r="Q124" i="3"/>
  <c r="AX123" i="2"/>
  <c r="AD123" i="4"/>
  <c r="AE123" i="4"/>
  <c r="CG124" i="3"/>
  <c r="AF125" i="3"/>
  <c r="BY125" i="3"/>
  <c r="S125" i="3"/>
  <c r="L125" i="3"/>
  <c r="O125" i="3" s="1"/>
  <c r="A124" i="2"/>
  <c r="AW123" i="2"/>
  <c r="B124" i="4"/>
  <c r="A126" i="3"/>
  <c r="P122" i="2" l="1"/>
  <c r="O123" i="2"/>
  <c r="AF124" i="4" s="1"/>
  <c r="N123" i="2"/>
  <c r="P123" i="2" s="1"/>
  <c r="CA186" i="2"/>
  <c r="CF186" i="2"/>
  <c r="CE187" i="2" a="1"/>
  <c r="CE187" i="2" s="1"/>
  <c r="BZ187" i="2"/>
  <c r="CC188" i="2" s="1"/>
  <c r="BY187" i="2"/>
  <c r="P125" i="3"/>
  <c r="AJ123" i="4" s="1"/>
  <c r="Q125" i="3"/>
  <c r="AX124" i="2"/>
  <c r="AD124" i="4"/>
  <c r="AE124" i="4"/>
  <c r="CG125" i="3"/>
  <c r="AF126" i="3"/>
  <c r="BY126" i="3"/>
  <c r="S126" i="3"/>
  <c r="L126" i="3"/>
  <c r="O126" i="3" s="1"/>
  <c r="A125" i="2"/>
  <c r="AW124" i="2"/>
  <c r="B125" i="4"/>
  <c r="A127" i="3"/>
  <c r="O124" i="2" l="1"/>
  <c r="AF125" i="4" s="1"/>
  <c r="N124" i="2"/>
  <c r="P124" i="2" s="1"/>
  <c r="CA187" i="2"/>
  <c r="CF187" i="2"/>
  <c r="CE188" i="2" a="1"/>
  <c r="CE188" i="2" s="1"/>
  <c r="BY188" i="2"/>
  <c r="BZ188" i="2"/>
  <c r="CC189" i="2" s="1"/>
  <c r="P126" i="3"/>
  <c r="AJ124" i="4" s="1"/>
  <c r="Q126" i="3"/>
  <c r="AX125" i="2"/>
  <c r="AD125" i="4"/>
  <c r="AE125" i="4"/>
  <c r="CG126" i="3"/>
  <c r="AF127" i="3"/>
  <c r="BY127" i="3"/>
  <c r="S127" i="3"/>
  <c r="L127" i="3"/>
  <c r="O127" i="3" s="1"/>
  <c r="A126" i="2"/>
  <c r="AW125" i="2"/>
  <c r="B126" i="4"/>
  <c r="A128" i="3"/>
  <c r="O125" i="2" l="1"/>
  <c r="AF126" i="4" s="1"/>
  <c r="N125" i="2"/>
  <c r="CA188" i="2"/>
  <c r="CF188" i="2"/>
  <c r="CE189" i="2" a="1"/>
  <c r="CE189" i="2" s="1"/>
  <c r="BY189" i="2"/>
  <c r="BZ189" i="2"/>
  <c r="CC190" i="2" s="1"/>
  <c r="CB185" i="2" s="1"/>
  <c r="P127" i="3"/>
  <c r="AJ125" i="4" s="1"/>
  <c r="Q127" i="3"/>
  <c r="AX126" i="2"/>
  <c r="AD126" i="4"/>
  <c r="AE126" i="4"/>
  <c r="CG127" i="3"/>
  <c r="AF128" i="3"/>
  <c r="BY128" i="3"/>
  <c r="S128" i="3"/>
  <c r="L128" i="3"/>
  <c r="O128" i="3" s="1"/>
  <c r="A127" i="2"/>
  <c r="B127" i="4"/>
  <c r="AW126" i="2"/>
  <c r="A129" i="3"/>
  <c r="P125" i="2" l="1"/>
  <c r="O126" i="2"/>
  <c r="AF127" i="4" s="1"/>
  <c r="N126" i="2"/>
  <c r="P126" i="2" s="1"/>
  <c r="CA189" i="2"/>
  <c r="CD185" i="2"/>
  <c r="AZ185" i="2"/>
  <c r="BA185" i="2" s="1"/>
  <c r="BB185" i="2" s="1"/>
  <c r="CF189" i="2"/>
  <c r="CE190" i="2" a="1"/>
  <c r="CE190" i="2" s="1"/>
  <c r="BY190" i="2"/>
  <c r="BZ190" i="2"/>
  <c r="CC191" i="2" s="1"/>
  <c r="P128" i="3"/>
  <c r="AJ126" i="4" s="1"/>
  <c r="Q128" i="3"/>
  <c r="AX127" i="2"/>
  <c r="AD127" i="4"/>
  <c r="AE127" i="4"/>
  <c r="CG128" i="3"/>
  <c r="AF129" i="3"/>
  <c r="BY129" i="3"/>
  <c r="S129" i="3"/>
  <c r="L129" i="3"/>
  <c r="O129" i="3" s="1"/>
  <c r="A128" i="2"/>
  <c r="AW127" i="2"/>
  <c r="B128" i="4"/>
  <c r="A130" i="3"/>
  <c r="O127" i="2" l="1"/>
  <c r="AF128" i="4" s="1"/>
  <c r="N127" i="2"/>
  <c r="P127" i="2" s="1"/>
  <c r="CF190" i="2"/>
  <c r="CE191" i="2" a="1"/>
  <c r="CE191" i="2" s="1"/>
  <c r="BY191" i="2"/>
  <c r="BZ191" i="2"/>
  <c r="CC192" i="2" s="1"/>
  <c r="CA190" i="2"/>
  <c r="P129" i="3"/>
  <c r="AJ127" i="4" s="1"/>
  <c r="Q129" i="3"/>
  <c r="AX128" i="2"/>
  <c r="AD128" i="4"/>
  <c r="AE128" i="4"/>
  <c r="CG129" i="3"/>
  <c r="AF130" i="3"/>
  <c r="BY130" i="3"/>
  <c r="S130" i="3"/>
  <c r="L130" i="3"/>
  <c r="O130" i="3" s="1"/>
  <c r="A129" i="2"/>
  <c r="B129" i="4"/>
  <c r="AW128" i="2"/>
  <c r="A131" i="3"/>
  <c r="O128" i="2" l="1"/>
  <c r="AF129" i="4" s="1"/>
  <c r="N128" i="2"/>
  <c r="CA191" i="2"/>
  <c r="CF191" i="2"/>
  <c r="CE192" i="2" a="1"/>
  <c r="CE192" i="2" s="1"/>
  <c r="BZ192" i="2"/>
  <c r="CC193" i="2" s="1"/>
  <c r="BY192" i="2"/>
  <c r="P130" i="3"/>
  <c r="AJ128" i="4" s="1"/>
  <c r="Q130" i="3"/>
  <c r="AX129" i="2"/>
  <c r="AD129" i="4"/>
  <c r="AE129" i="4"/>
  <c r="CG130" i="3"/>
  <c r="AF131" i="3"/>
  <c r="BY131" i="3"/>
  <c r="S131" i="3"/>
  <c r="A130" i="2"/>
  <c r="AW129" i="2"/>
  <c r="B130" i="4"/>
  <c r="A132" i="3"/>
  <c r="L131" i="3"/>
  <c r="O131" i="3" s="1"/>
  <c r="P128" i="2" l="1"/>
  <c r="O129" i="2"/>
  <c r="AF130" i="4" s="1"/>
  <c r="N129" i="2"/>
  <c r="P129" i="2" s="1"/>
  <c r="CA192" i="2"/>
  <c r="CF192" i="2"/>
  <c r="CE193" i="2" a="1"/>
  <c r="CE193" i="2" s="1"/>
  <c r="BZ193" i="2"/>
  <c r="CC194" i="2" s="1"/>
  <c r="CB194" i="2" s="1"/>
  <c r="BY193" i="2"/>
  <c r="P131" i="3"/>
  <c r="AJ129" i="4" s="1"/>
  <c r="Q131" i="3"/>
  <c r="AX130" i="2"/>
  <c r="AD130" i="4"/>
  <c r="AE130" i="4"/>
  <c r="CG131" i="3"/>
  <c r="AF132" i="3"/>
  <c r="BY132" i="3"/>
  <c r="S132" i="3"/>
  <c r="L132" i="3"/>
  <c r="O132" i="3" s="1"/>
  <c r="A131" i="2"/>
  <c r="AW130" i="2"/>
  <c r="B131" i="4"/>
  <c r="A133" i="3"/>
  <c r="O130" i="2" l="1"/>
  <c r="AF131" i="4" s="1"/>
  <c r="N130" i="2"/>
  <c r="CA193" i="2"/>
  <c r="CD194" i="2"/>
  <c r="AZ194" i="2"/>
  <c r="BA194" i="2" s="1"/>
  <c r="BB194" i="2" s="1"/>
  <c r="CF193" i="2"/>
  <c r="CE194" i="2" a="1"/>
  <c r="CE194" i="2" s="1"/>
  <c r="BZ194" i="2"/>
  <c r="CC195" i="2" s="1"/>
  <c r="BY194" i="2"/>
  <c r="P132" i="3"/>
  <c r="AJ130" i="4" s="1"/>
  <c r="Q132" i="3"/>
  <c r="AX131" i="2"/>
  <c r="AD131" i="4"/>
  <c r="AE131" i="4"/>
  <c r="CG132" i="3"/>
  <c r="AF133" i="3"/>
  <c r="BY133" i="3"/>
  <c r="S133" i="3"/>
  <c r="L133" i="3"/>
  <c r="O133" i="3" s="1"/>
  <c r="A132" i="2"/>
  <c r="AW131" i="2"/>
  <c r="B132" i="4"/>
  <c r="A134" i="3"/>
  <c r="P130" i="2" l="1"/>
  <c r="O131" i="2"/>
  <c r="AF132" i="4" s="1"/>
  <c r="N131" i="2"/>
  <c r="CA194" i="2"/>
  <c r="CF194" i="2"/>
  <c r="CE195" i="2" a="1"/>
  <c r="CE195" i="2" s="1"/>
  <c r="BY195" i="2"/>
  <c r="BZ195" i="2"/>
  <c r="CC196" i="2" s="1"/>
  <c r="P133" i="3"/>
  <c r="AJ131" i="4" s="1"/>
  <c r="Q133" i="3"/>
  <c r="AX132" i="2"/>
  <c r="AD132" i="4"/>
  <c r="AE132" i="4"/>
  <c r="CG133" i="3"/>
  <c r="AF134" i="3"/>
  <c r="BY134" i="3"/>
  <c r="S134" i="3"/>
  <c r="L134" i="3"/>
  <c r="O134" i="3" s="1"/>
  <c r="A133" i="2"/>
  <c r="B133" i="4"/>
  <c r="AW132" i="2"/>
  <c r="A135" i="3"/>
  <c r="P131" i="2" l="1"/>
  <c r="O132" i="2"/>
  <c r="AF133" i="4" s="1"/>
  <c r="N132" i="2"/>
  <c r="P132" i="2" s="1"/>
  <c r="CA195" i="2"/>
  <c r="CF195" i="2"/>
  <c r="CE196" i="2" a="1"/>
  <c r="CE196" i="2" s="1"/>
  <c r="BZ196" i="2"/>
  <c r="CC197" i="2" s="1"/>
  <c r="BY196" i="2"/>
  <c r="P134" i="3"/>
  <c r="AJ132" i="4" s="1"/>
  <c r="Q134" i="3"/>
  <c r="AX133" i="2"/>
  <c r="AD133" i="4"/>
  <c r="AE133" i="4"/>
  <c r="CG134" i="3"/>
  <c r="AF135" i="3"/>
  <c r="BY135" i="3"/>
  <c r="S135" i="3"/>
  <c r="L135" i="3"/>
  <c r="O135" i="3" s="1"/>
  <c r="A134" i="2"/>
  <c r="AW133" i="2"/>
  <c r="B134" i="4"/>
  <c r="A136" i="3"/>
  <c r="O133" i="2" l="1"/>
  <c r="AF134" i="4" s="1"/>
  <c r="N133" i="2"/>
  <c r="CA196" i="2"/>
  <c r="CF196" i="2"/>
  <c r="CE197" i="2" a="1"/>
  <c r="CE197" i="2" s="1"/>
  <c r="BZ197" i="2"/>
  <c r="CC198" i="2" s="1"/>
  <c r="BY197" i="2"/>
  <c r="P135" i="3"/>
  <c r="AJ133" i="4" s="1"/>
  <c r="Q135" i="3"/>
  <c r="AX134" i="2"/>
  <c r="AD134" i="4"/>
  <c r="AE134" i="4"/>
  <c r="CG135" i="3"/>
  <c r="AF136" i="3"/>
  <c r="BY136" i="3"/>
  <c r="S136" i="3"/>
  <c r="L136" i="3"/>
  <c r="O136" i="3" s="1"/>
  <c r="A135" i="2"/>
  <c r="B135" i="4"/>
  <c r="AW134" i="2"/>
  <c r="A137" i="3"/>
  <c r="P133" i="2" l="1"/>
  <c r="O134" i="2"/>
  <c r="AF135" i="4" s="1"/>
  <c r="N134" i="2"/>
  <c r="CA197" i="2"/>
  <c r="CF197" i="2"/>
  <c r="CE198" i="2" a="1"/>
  <c r="CE198" i="2" s="1"/>
  <c r="BZ198" i="2"/>
  <c r="CC199" i="2" s="1"/>
  <c r="BY198" i="2"/>
  <c r="P136" i="3"/>
  <c r="AJ134" i="4" s="1"/>
  <c r="Q136" i="3"/>
  <c r="AX135" i="2"/>
  <c r="AD135" i="4"/>
  <c r="AE135" i="4"/>
  <c r="CG136" i="3"/>
  <c r="AF137" i="3"/>
  <c r="BY137" i="3"/>
  <c r="S137" i="3"/>
  <c r="A136" i="2"/>
  <c r="AW135" i="2"/>
  <c r="B136" i="4"/>
  <c r="A138" i="3"/>
  <c r="L137" i="3"/>
  <c r="O137" i="3" s="1"/>
  <c r="P134" i="2" l="1"/>
  <c r="O135" i="2"/>
  <c r="AF136" i="4" s="1"/>
  <c r="N135" i="2"/>
  <c r="P135" i="2" s="1"/>
  <c r="CA198" i="2"/>
  <c r="CF198" i="2"/>
  <c r="CE199" i="2" a="1"/>
  <c r="CE199" i="2" s="1"/>
  <c r="BY199" i="2"/>
  <c r="BZ199" i="2"/>
  <c r="CC200" i="2" s="1"/>
  <c r="P137" i="3"/>
  <c r="AJ135" i="4" s="1"/>
  <c r="Q137" i="3"/>
  <c r="AX136" i="2"/>
  <c r="AD136" i="4"/>
  <c r="AE136" i="4"/>
  <c r="CG137" i="3"/>
  <c r="AF138" i="3"/>
  <c r="BY138" i="3"/>
  <c r="S138" i="3"/>
  <c r="L138" i="3"/>
  <c r="O138" i="3" s="1"/>
  <c r="A137" i="2"/>
  <c r="AW136" i="2"/>
  <c r="B137" i="4"/>
  <c r="A139" i="3"/>
  <c r="O136" i="2" l="1"/>
  <c r="AF137" i="4" s="1"/>
  <c r="N136" i="2"/>
  <c r="CA199" i="2"/>
  <c r="CF199" i="2"/>
  <c r="CE200" i="2" a="1"/>
  <c r="CE200" i="2" s="1"/>
  <c r="BY200" i="2"/>
  <c r="BZ200" i="2"/>
  <c r="CC201" i="2" s="1"/>
  <c r="P138" i="3"/>
  <c r="AJ136" i="4" s="1"/>
  <c r="Q138" i="3"/>
  <c r="AX137" i="2"/>
  <c r="AD137" i="4"/>
  <c r="AE137" i="4"/>
  <c r="CG138" i="3"/>
  <c r="AF139" i="3"/>
  <c r="BY139" i="3"/>
  <c r="S139" i="3"/>
  <c r="L139" i="3"/>
  <c r="O139" i="3" s="1"/>
  <c r="A138" i="2"/>
  <c r="AW137" i="2"/>
  <c r="B138" i="4"/>
  <c r="A140" i="3"/>
  <c r="P136" i="2" l="1"/>
  <c r="O137" i="2"/>
  <c r="AF138" i="4" s="1"/>
  <c r="N137" i="2"/>
  <c r="P137" i="2" s="1"/>
  <c r="CA200" i="2"/>
  <c r="CF200" i="2"/>
  <c r="CE201" i="2" a="1"/>
  <c r="CE201" i="2" s="1"/>
  <c r="BY201" i="2"/>
  <c r="BZ201" i="2"/>
  <c r="CC202" i="2" s="1"/>
  <c r="P139" i="3"/>
  <c r="AJ137" i="4" s="1"/>
  <c r="Q139" i="3"/>
  <c r="AX138" i="2"/>
  <c r="AD138" i="4"/>
  <c r="AE138" i="4"/>
  <c r="CG139" i="3"/>
  <c r="AF140" i="3"/>
  <c r="BY140" i="3"/>
  <c r="S140" i="3"/>
  <c r="L140" i="3"/>
  <c r="O140" i="3" s="1"/>
  <c r="A139" i="2"/>
  <c r="AW138" i="2"/>
  <c r="B139" i="4"/>
  <c r="A141" i="3"/>
  <c r="O138" i="2" l="1"/>
  <c r="AF139" i="4" s="1"/>
  <c r="N138" i="2"/>
  <c r="CA201" i="2"/>
  <c r="CF201" i="2"/>
  <c r="CE202" i="2" a="1"/>
  <c r="CE202" i="2" s="1"/>
  <c r="BY202" i="2"/>
  <c r="BZ202" i="2"/>
  <c r="CC203" i="2" s="1"/>
  <c r="P140" i="3"/>
  <c r="AJ138" i="4" s="1"/>
  <c r="Q140" i="3"/>
  <c r="AX139" i="2"/>
  <c r="AD139" i="4"/>
  <c r="AE139" i="4"/>
  <c r="CG140" i="3"/>
  <c r="AF141" i="3"/>
  <c r="BY141" i="3"/>
  <c r="S141" i="3"/>
  <c r="L141" i="3"/>
  <c r="O141" i="3" s="1"/>
  <c r="A140" i="2"/>
  <c r="AW139" i="2"/>
  <c r="B140" i="4"/>
  <c r="A142" i="3"/>
  <c r="P138" i="2" l="1"/>
  <c r="O139" i="2"/>
  <c r="AF140" i="4" s="1"/>
  <c r="N139" i="2"/>
  <c r="P139" i="2" s="1"/>
  <c r="CA202" i="2"/>
  <c r="CF202" i="2"/>
  <c r="CE203" i="2" a="1"/>
  <c r="CE203" i="2" s="1"/>
  <c r="BY203" i="2"/>
  <c r="BZ203" i="2"/>
  <c r="CC204" i="2" s="1"/>
  <c r="P141" i="3"/>
  <c r="AJ139" i="4" s="1"/>
  <c r="Q141" i="3"/>
  <c r="AX140" i="2"/>
  <c r="AD140" i="4"/>
  <c r="AE140" i="4"/>
  <c r="CG141" i="3"/>
  <c r="AF142" i="3"/>
  <c r="BY142" i="3"/>
  <c r="S142" i="3"/>
  <c r="L142" i="3"/>
  <c r="O142" i="3" s="1"/>
  <c r="A141" i="2"/>
  <c r="B141" i="4"/>
  <c r="AW140" i="2"/>
  <c r="A143" i="3"/>
  <c r="O140" i="2" l="1"/>
  <c r="AF141" i="4" s="1"/>
  <c r="N140" i="2"/>
  <c r="CA203" i="2"/>
  <c r="CF203" i="2"/>
  <c r="CE204" i="2" a="1"/>
  <c r="CE204" i="2" s="1"/>
  <c r="BY204" i="2"/>
  <c r="BZ204" i="2"/>
  <c r="CC205" i="2" s="1"/>
  <c r="P142" i="3"/>
  <c r="AJ140" i="4" s="1"/>
  <c r="Q142" i="3"/>
  <c r="AX141" i="2"/>
  <c r="AD141" i="4"/>
  <c r="AE141" i="4"/>
  <c r="CG142" i="3"/>
  <c r="AF143" i="3"/>
  <c r="BY143" i="3"/>
  <c r="S143" i="3"/>
  <c r="L143" i="3"/>
  <c r="O143" i="3" s="1"/>
  <c r="A142" i="2"/>
  <c r="AW141" i="2"/>
  <c r="B142" i="4"/>
  <c r="A144" i="3"/>
  <c r="P140" i="2" l="1"/>
  <c r="O141" i="2"/>
  <c r="AF142" i="4" s="1"/>
  <c r="N141" i="2"/>
  <c r="P141" i="2" s="1"/>
  <c r="CA204" i="2"/>
  <c r="CF204" i="2"/>
  <c r="CE205" i="2" a="1"/>
  <c r="CE205" i="2" s="1"/>
  <c r="BY205" i="2"/>
  <c r="BZ205" i="2"/>
  <c r="CC206" i="2" s="1"/>
  <c r="P143" i="3"/>
  <c r="AJ141" i="4" s="1"/>
  <c r="Q143" i="3"/>
  <c r="AX142" i="2"/>
  <c r="AD142" i="4"/>
  <c r="AE142" i="4"/>
  <c r="CG143" i="3"/>
  <c r="AF144" i="3"/>
  <c r="BY144" i="3"/>
  <c r="S144" i="3"/>
  <c r="L144" i="3"/>
  <c r="O144" i="3" s="1"/>
  <c r="A143" i="2"/>
  <c r="AW142" i="2"/>
  <c r="B143" i="4"/>
  <c r="A145" i="3"/>
  <c r="O142" i="2" l="1"/>
  <c r="AF143" i="4" s="1"/>
  <c r="N142" i="2"/>
  <c r="CA205" i="2"/>
  <c r="CF205" i="2"/>
  <c r="CE206" i="2" a="1"/>
  <c r="CE206" i="2" s="1"/>
  <c r="BY206" i="2"/>
  <c r="BZ206" i="2"/>
  <c r="CC207" i="2" s="1"/>
  <c r="P144" i="3"/>
  <c r="AJ142" i="4" s="1"/>
  <c r="Q144" i="3"/>
  <c r="AX143" i="2"/>
  <c r="AD143" i="4"/>
  <c r="AE143" i="4"/>
  <c r="CG144" i="3"/>
  <c r="AF145" i="3"/>
  <c r="BY145" i="3"/>
  <c r="S145" i="3"/>
  <c r="L145" i="3"/>
  <c r="O145" i="3" s="1"/>
  <c r="A144" i="2"/>
  <c r="AW143" i="2"/>
  <c r="B144" i="4"/>
  <c r="A146" i="3"/>
  <c r="P142" i="2" l="1"/>
  <c r="O143" i="2"/>
  <c r="AF144" i="4" s="1"/>
  <c r="N143" i="2"/>
  <c r="P143" i="2" s="1"/>
  <c r="CA206" i="2"/>
  <c r="BZ207" i="2"/>
  <c r="CC208" i="2" s="1"/>
  <c r="BY207" i="2"/>
  <c r="CF206" i="2"/>
  <c r="CE207" i="2" a="1"/>
  <c r="CE207" i="2" s="1"/>
  <c r="P145" i="3"/>
  <c r="AJ143" i="4" s="1"/>
  <c r="Q145" i="3"/>
  <c r="AX144" i="2"/>
  <c r="AD144" i="4"/>
  <c r="AE144" i="4"/>
  <c r="CG145" i="3"/>
  <c r="AF146" i="3"/>
  <c r="BY146" i="3"/>
  <c r="S146" i="3"/>
  <c r="L146" i="3"/>
  <c r="O146" i="3" s="1"/>
  <c r="A145" i="2"/>
  <c r="B145" i="4"/>
  <c r="AW144" i="2"/>
  <c r="A147" i="3"/>
  <c r="O144" i="2" l="1"/>
  <c r="AF145" i="4" s="1"/>
  <c r="N144" i="2"/>
  <c r="CA207" i="2"/>
  <c r="CF207" i="2"/>
  <c r="CE208" i="2" a="1"/>
  <c r="CE208" i="2" s="1"/>
  <c r="BY208" i="2"/>
  <c r="BZ208" i="2"/>
  <c r="CC209" i="2" s="1"/>
  <c r="P146" i="3"/>
  <c r="AJ144" i="4" s="1"/>
  <c r="Q146" i="3"/>
  <c r="AX145" i="2"/>
  <c r="AD145" i="4"/>
  <c r="AE145" i="4"/>
  <c r="CG146" i="3"/>
  <c r="AF147" i="3"/>
  <c r="BY147" i="3"/>
  <c r="S147" i="3"/>
  <c r="L147" i="3"/>
  <c r="O147" i="3" s="1"/>
  <c r="A146" i="2"/>
  <c r="B146" i="4"/>
  <c r="AW145" i="2"/>
  <c r="A148" i="3"/>
  <c r="P144" i="2" l="1"/>
  <c r="O145" i="2"/>
  <c r="AF146" i="4" s="1"/>
  <c r="N145" i="2"/>
  <c r="P145" i="2" s="1"/>
  <c r="CA208" i="2"/>
  <c r="CF208" i="2"/>
  <c r="CE209" i="2" a="1"/>
  <c r="CE209" i="2" s="1"/>
  <c r="BY209" i="2"/>
  <c r="BZ209" i="2"/>
  <c r="CC210" i="2" s="1"/>
  <c r="P147" i="3"/>
  <c r="AJ145" i="4" s="1"/>
  <c r="Q147" i="3"/>
  <c r="AX146" i="2"/>
  <c r="AD146" i="4"/>
  <c r="AE146" i="4"/>
  <c r="CG147" i="3"/>
  <c r="AF148" i="3"/>
  <c r="BY148" i="3"/>
  <c r="S148" i="3"/>
  <c r="L148" i="3"/>
  <c r="O148" i="3" s="1"/>
  <c r="A147" i="2"/>
  <c r="AW146" i="2"/>
  <c r="B147" i="4"/>
  <c r="A149" i="3"/>
  <c r="O146" i="2" l="1"/>
  <c r="AF147" i="4" s="1"/>
  <c r="N146" i="2"/>
  <c r="CA209" i="2"/>
  <c r="CF209" i="2"/>
  <c r="CE210" i="2" a="1"/>
  <c r="CE210" i="2" s="1"/>
  <c r="BY210" i="2"/>
  <c r="BZ210" i="2"/>
  <c r="CC211" i="2" s="1"/>
  <c r="P148" i="3"/>
  <c r="AJ146" i="4" s="1"/>
  <c r="Q148" i="3"/>
  <c r="AX147" i="2"/>
  <c r="AD147" i="4"/>
  <c r="AE147" i="4"/>
  <c r="CG148" i="3"/>
  <c r="AF149" i="3"/>
  <c r="BY149" i="3"/>
  <c r="S149" i="3"/>
  <c r="L149" i="3"/>
  <c r="O149" i="3" s="1"/>
  <c r="A148" i="2"/>
  <c r="B148" i="4"/>
  <c r="AW147" i="2"/>
  <c r="A150" i="3"/>
  <c r="P146" i="2" l="1"/>
  <c r="O147" i="2"/>
  <c r="AF148" i="4" s="1"/>
  <c r="N147" i="2"/>
  <c r="P147" i="2" s="1"/>
  <c r="CA210" i="2"/>
  <c r="CF210" i="2"/>
  <c r="CE211" i="2" a="1"/>
  <c r="CE211" i="2" s="1"/>
  <c r="BY211" i="2"/>
  <c r="BZ211" i="2"/>
  <c r="CC212" i="2" s="1"/>
  <c r="P149" i="3"/>
  <c r="AJ147" i="4" s="1"/>
  <c r="Q149" i="3"/>
  <c r="AX148" i="2"/>
  <c r="AD148" i="4"/>
  <c r="AE148" i="4"/>
  <c r="CG149" i="3"/>
  <c r="AF150" i="3"/>
  <c r="BY150" i="3"/>
  <c r="S150" i="3"/>
  <c r="L150" i="3"/>
  <c r="O150" i="3" s="1"/>
  <c r="A149" i="2"/>
  <c r="AW148" i="2"/>
  <c r="B149" i="4"/>
  <c r="A151" i="3"/>
  <c r="O148" i="2" l="1"/>
  <c r="AF149" i="4" s="1"/>
  <c r="N148" i="2"/>
  <c r="CA211" i="2"/>
  <c r="CF211" i="2"/>
  <c r="CE212" i="2" a="1"/>
  <c r="CE212" i="2" s="1"/>
  <c r="BY212" i="2"/>
  <c r="BZ212" i="2"/>
  <c r="CC213" i="2" s="1"/>
  <c r="P150" i="3"/>
  <c r="AJ148" i="4" s="1"/>
  <c r="Q150" i="3"/>
  <c r="AX149" i="2"/>
  <c r="AD149" i="4"/>
  <c r="AE149" i="4"/>
  <c r="CG150" i="3"/>
  <c r="AF151" i="3"/>
  <c r="BY151" i="3"/>
  <c r="S151" i="3"/>
  <c r="L151" i="3"/>
  <c r="O151" i="3" s="1"/>
  <c r="A150" i="2"/>
  <c r="B150" i="4"/>
  <c r="A152" i="3"/>
  <c r="AW149" i="2"/>
  <c r="P148" i="2" l="1"/>
  <c r="O149" i="2"/>
  <c r="AF150" i="4" s="1"/>
  <c r="N149" i="2"/>
  <c r="P149" i="2" s="1"/>
  <c r="CA212" i="2"/>
  <c r="CF212" i="2"/>
  <c r="CE213" i="2" a="1"/>
  <c r="CE213" i="2" s="1"/>
  <c r="BZ213" i="2"/>
  <c r="CC214" i="2" s="1"/>
  <c r="BY213" i="2"/>
  <c r="P151" i="3"/>
  <c r="AJ149" i="4" s="1"/>
  <c r="Q151" i="3"/>
  <c r="AX150" i="2"/>
  <c r="AD150" i="4"/>
  <c r="AE150" i="4"/>
  <c r="CG151" i="3"/>
  <c r="AF152" i="3"/>
  <c r="BY152" i="3"/>
  <c r="S152" i="3"/>
  <c r="A151" i="2"/>
  <c r="AW150" i="2"/>
  <c r="B151" i="4"/>
  <c r="A153" i="3"/>
  <c r="L152" i="3"/>
  <c r="O152" i="3" s="1"/>
  <c r="O150" i="2" l="1"/>
  <c r="AF151" i="4" s="1"/>
  <c r="N150" i="2"/>
  <c r="CA213" i="2"/>
  <c r="CF213" i="2"/>
  <c r="CE214" i="2" a="1"/>
  <c r="CE214" i="2" s="1"/>
  <c r="BY214" i="2"/>
  <c r="BZ214" i="2"/>
  <c r="CC215" i="2" s="1"/>
  <c r="CB212" i="2" s="1"/>
  <c r="P152" i="3"/>
  <c r="AJ150" i="4" s="1"/>
  <c r="Q152" i="3"/>
  <c r="AX151" i="2"/>
  <c r="AD151" i="4"/>
  <c r="AE151" i="4"/>
  <c r="CG152" i="3"/>
  <c r="AF153" i="3"/>
  <c r="BY153" i="3"/>
  <c r="S153" i="3"/>
  <c r="L153" i="3"/>
  <c r="O153" i="3" s="1"/>
  <c r="A152" i="2"/>
  <c r="B152" i="4"/>
  <c r="A154" i="3"/>
  <c r="AW151" i="2"/>
  <c r="P150" i="2" l="1"/>
  <c r="O151" i="2"/>
  <c r="AF152" i="4" s="1"/>
  <c r="N151" i="2"/>
  <c r="P151" i="2" s="1"/>
  <c r="AZ212" i="2"/>
  <c r="BA212" i="2" s="1"/>
  <c r="BB212" i="2" s="1"/>
  <c r="CD212" i="2"/>
  <c r="CA214" i="2"/>
  <c r="CF214" i="2"/>
  <c r="CE215" i="2" a="1"/>
  <c r="CE215" i="2" s="1"/>
  <c r="BY215" i="2"/>
  <c r="BZ215" i="2"/>
  <c r="CC216" i="2" s="1"/>
  <c r="P153" i="3"/>
  <c r="AJ151" i="4" s="1"/>
  <c r="Q153" i="3"/>
  <c r="AX152" i="2"/>
  <c r="AD152" i="4"/>
  <c r="AE152" i="4"/>
  <c r="CG153" i="3"/>
  <c r="AF154" i="3"/>
  <c r="BY154" i="3"/>
  <c r="S154" i="3"/>
  <c r="A153" i="2"/>
  <c r="AW152" i="2"/>
  <c r="B153" i="4"/>
  <c r="A155" i="3"/>
  <c r="L154" i="3"/>
  <c r="O154" i="3" s="1"/>
  <c r="O152" i="2" l="1"/>
  <c r="AF153" i="4" s="1"/>
  <c r="N152" i="2"/>
  <c r="CF215" i="2"/>
  <c r="CE216" i="2" a="1"/>
  <c r="CE216" i="2" s="1"/>
  <c r="BY216" i="2"/>
  <c r="BZ216" i="2"/>
  <c r="CC217" i="2" s="1"/>
  <c r="CA215" i="2"/>
  <c r="P154" i="3"/>
  <c r="AJ152" i="4" s="1"/>
  <c r="Q154" i="3"/>
  <c r="AX153" i="2"/>
  <c r="AD153" i="4"/>
  <c r="AE153" i="4"/>
  <c r="CG154" i="3"/>
  <c r="AF155" i="3"/>
  <c r="BY155" i="3"/>
  <c r="S155" i="3"/>
  <c r="L155" i="3"/>
  <c r="O155" i="3" s="1"/>
  <c r="A154" i="2"/>
  <c r="AW153" i="2"/>
  <c r="B154" i="4"/>
  <c r="A156" i="3"/>
  <c r="P152" i="2" l="1"/>
  <c r="O153" i="2"/>
  <c r="N153" i="2"/>
  <c r="CA216" i="2"/>
  <c r="CF216" i="2"/>
  <c r="CE217" i="2" a="1"/>
  <c r="CE217" i="2" s="1"/>
  <c r="BY217" i="2"/>
  <c r="BZ217" i="2"/>
  <c r="CC218" i="2" s="1"/>
  <c r="P155" i="3"/>
  <c r="AJ153" i="4" s="1"/>
  <c r="Q155" i="3"/>
  <c r="AX154" i="2"/>
  <c r="AD154" i="4"/>
  <c r="AE154" i="4"/>
  <c r="CG155" i="3"/>
  <c r="AF156" i="3"/>
  <c r="BY156" i="3"/>
  <c r="S156" i="3"/>
  <c r="L156" i="3"/>
  <c r="O156" i="3" s="1"/>
  <c r="A155" i="2"/>
  <c r="AW154" i="2"/>
  <c r="B155" i="4"/>
  <c r="A157" i="3"/>
  <c r="P153" i="2" l="1"/>
  <c r="O154" i="2"/>
  <c r="N154" i="2"/>
  <c r="AF154" i="4"/>
  <c r="CA217" i="2"/>
  <c r="CF217" i="2"/>
  <c r="CE218" i="2" a="1"/>
  <c r="CE218" i="2" s="1"/>
  <c r="BZ218" i="2"/>
  <c r="CC219" i="2" s="1"/>
  <c r="BY218" i="2"/>
  <c r="P156" i="3"/>
  <c r="AJ154" i="4" s="1"/>
  <c r="Q156" i="3"/>
  <c r="AX155" i="2"/>
  <c r="AD155" i="4"/>
  <c r="AE155" i="4"/>
  <c r="CG156" i="3"/>
  <c r="AF157" i="3"/>
  <c r="BY157" i="3"/>
  <c r="S157" i="3"/>
  <c r="L157" i="3"/>
  <c r="O157" i="3" s="1"/>
  <c r="A156" i="2"/>
  <c r="AX156" i="2" s="1"/>
  <c r="N156" i="2" s="1"/>
  <c r="B156" i="4"/>
  <c r="AW155" i="2"/>
  <c r="A158" i="3"/>
  <c r="P154" i="2" l="1"/>
  <c r="AF155" i="4"/>
  <c r="O155" i="2"/>
  <c r="AF156" i="4" s="1"/>
  <c r="N155" i="2"/>
  <c r="CA218" i="2"/>
  <c r="CF218" i="2"/>
  <c r="CE219" i="2" a="1"/>
  <c r="CE219" i="2" s="1"/>
  <c r="BY219" i="2"/>
  <c r="BZ219" i="2"/>
  <c r="CC220" i="2" s="1"/>
  <c r="P157" i="3"/>
  <c r="AJ155" i="4" s="1"/>
  <c r="Q157" i="3"/>
  <c r="AD156" i="4"/>
  <c r="AE156" i="4"/>
  <c r="CG157" i="3"/>
  <c r="AF158" i="3"/>
  <c r="BY158" i="3"/>
  <c r="S158" i="3"/>
  <c r="L158" i="3"/>
  <c r="O158" i="3" s="1"/>
  <c r="A157" i="2"/>
  <c r="AX157" i="2" s="1"/>
  <c r="N157" i="2" s="1"/>
  <c r="AW156" i="2"/>
  <c r="O156" i="2"/>
  <c r="AF157" i="4" s="1"/>
  <c r="B157" i="4"/>
  <c r="A159" i="3"/>
  <c r="P155" i="2" l="1"/>
  <c r="CA219" i="2"/>
  <c r="CF219" i="2"/>
  <c r="CE220" i="2" a="1"/>
  <c r="CE220" i="2" s="1"/>
  <c r="BZ220" i="2"/>
  <c r="CC221" i="2" s="1"/>
  <c r="BY220" i="2"/>
  <c r="P158" i="3"/>
  <c r="AJ156" i="4" s="1"/>
  <c r="Q158" i="3"/>
  <c r="AD157" i="4"/>
  <c r="AE157" i="4"/>
  <c r="CG158" i="3"/>
  <c r="AF159" i="3"/>
  <c r="BY159" i="3"/>
  <c r="P156" i="2"/>
  <c r="S159" i="3"/>
  <c r="L159" i="3"/>
  <c r="O159" i="3" s="1"/>
  <c r="A158" i="2"/>
  <c r="AX158" i="2" s="1"/>
  <c r="N158" i="2" s="1"/>
  <c r="AW157" i="2"/>
  <c r="O157" i="2"/>
  <c r="AF158" i="4" s="1"/>
  <c r="B158" i="4"/>
  <c r="A160" i="3"/>
  <c r="CA220" i="2" l="1"/>
  <c r="CF220" i="2"/>
  <c r="CE221" i="2" a="1"/>
  <c r="CE221" i="2" s="1"/>
  <c r="BY221" i="2"/>
  <c r="BZ221" i="2"/>
  <c r="CC222" i="2" s="1"/>
  <c r="P159" i="3"/>
  <c r="AJ157" i="4" s="1"/>
  <c r="Q159" i="3"/>
  <c r="AD158" i="4"/>
  <c r="AE158" i="4"/>
  <c r="CG159" i="3"/>
  <c r="AF160" i="3"/>
  <c r="BY160" i="3"/>
  <c r="P157" i="2"/>
  <c r="S160" i="3"/>
  <c r="L160" i="3"/>
  <c r="O160" i="3" s="1"/>
  <c r="A159" i="2"/>
  <c r="AX159" i="2" s="1"/>
  <c r="N159" i="2" s="1"/>
  <c r="O158" i="2"/>
  <c r="AF159" i="4" s="1"/>
  <c r="AW158" i="2"/>
  <c r="B159" i="4"/>
  <c r="A161" i="3"/>
  <c r="CA221" i="2" l="1"/>
  <c r="CF221" i="2"/>
  <c r="CE222" i="2" a="1"/>
  <c r="CE222" i="2" s="1"/>
  <c r="BZ222" i="2"/>
  <c r="CC223" i="2" s="1"/>
  <c r="BY222" i="2"/>
  <c r="P160" i="3"/>
  <c r="AJ158" i="4" s="1"/>
  <c r="Q160" i="3"/>
  <c r="AD159" i="4"/>
  <c r="AE159" i="4"/>
  <c r="CG160" i="3"/>
  <c r="AF161" i="3"/>
  <c r="BY161" i="3"/>
  <c r="P158" i="2"/>
  <c r="S161" i="3"/>
  <c r="L161" i="3"/>
  <c r="O161" i="3" s="1"/>
  <c r="A160" i="2"/>
  <c r="AX160" i="2" s="1"/>
  <c r="N160" i="2" s="1"/>
  <c r="AW159" i="2"/>
  <c r="O159" i="2"/>
  <c r="AF160" i="4" s="1"/>
  <c r="B160" i="4"/>
  <c r="A162" i="3"/>
  <c r="CA222" i="2" l="1"/>
  <c r="CF222" i="2"/>
  <c r="CE223" i="2" a="1"/>
  <c r="CE223" i="2" s="1"/>
  <c r="BZ223" i="2"/>
  <c r="CC224" i="2" s="1"/>
  <c r="BY223" i="2"/>
  <c r="P161" i="3"/>
  <c r="AJ159" i="4" s="1"/>
  <c r="Q161" i="3"/>
  <c r="AD160" i="4"/>
  <c r="AE160" i="4"/>
  <c r="CG161" i="3"/>
  <c r="AF162" i="3"/>
  <c r="BY162" i="3"/>
  <c r="P159" i="2"/>
  <c r="S162" i="3"/>
  <c r="L162" i="3"/>
  <c r="O162" i="3" s="1"/>
  <c r="A161" i="2"/>
  <c r="AX161" i="2" s="1"/>
  <c r="N161" i="2" s="1"/>
  <c r="O160" i="2"/>
  <c r="AF161" i="4" s="1"/>
  <c r="B161" i="4"/>
  <c r="AW160" i="2"/>
  <c r="A163" i="3"/>
  <c r="CA223" i="2" l="1"/>
  <c r="CF223" i="2"/>
  <c r="CE224" i="2" a="1"/>
  <c r="CE224" i="2" s="1"/>
  <c r="BY224" i="2"/>
  <c r="BZ224" i="2"/>
  <c r="CC225" i="2" s="1"/>
  <c r="P162" i="3"/>
  <c r="AJ160" i="4" s="1"/>
  <c r="Q162" i="3"/>
  <c r="AD161" i="4"/>
  <c r="AE161" i="4"/>
  <c r="CG162" i="3"/>
  <c r="AF163" i="3"/>
  <c r="BY163" i="3"/>
  <c r="P160" i="2"/>
  <c r="S163" i="3"/>
  <c r="L163" i="3"/>
  <c r="O163" i="3" s="1"/>
  <c r="A162" i="2"/>
  <c r="AX162" i="2" s="1"/>
  <c r="N162" i="2" s="1"/>
  <c r="AW161" i="2"/>
  <c r="O161" i="2"/>
  <c r="AF162" i="4" s="1"/>
  <c r="B162" i="4"/>
  <c r="A164" i="3"/>
  <c r="CA224" i="2" l="1"/>
  <c r="BZ225" i="2"/>
  <c r="CC226" i="2" s="1"/>
  <c r="BY225" i="2"/>
  <c r="CF224" i="2"/>
  <c r="CE225" i="2" a="1"/>
  <c r="CE225" i="2" s="1"/>
  <c r="P163" i="3"/>
  <c r="AJ161" i="4" s="1"/>
  <c r="Q163" i="3"/>
  <c r="AD162" i="4"/>
  <c r="AE162" i="4"/>
  <c r="CG163" i="3"/>
  <c r="AF164" i="3"/>
  <c r="BY164" i="3"/>
  <c r="P161" i="2"/>
  <c r="S164" i="3"/>
  <c r="L164" i="3"/>
  <c r="O164" i="3" s="1"/>
  <c r="A163" i="2"/>
  <c r="AX163" i="2" s="1"/>
  <c r="N163" i="2" s="1"/>
  <c r="O162" i="2"/>
  <c r="AF163" i="4" s="1"/>
  <c r="AW162" i="2"/>
  <c r="B163" i="4"/>
  <c r="A165" i="3"/>
  <c r="CA225" i="2" l="1"/>
  <c r="CF225" i="2"/>
  <c r="CE226" i="2" a="1"/>
  <c r="CE226" i="2" s="1"/>
  <c r="BZ226" i="2"/>
  <c r="CC227" i="2" s="1"/>
  <c r="BY226" i="2"/>
  <c r="P164" i="3"/>
  <c r="AJ162" i="4" s="1"/>
  <c r="Q164" i="3"/>
  <c r="AD163" i="4"/>
  <c r="AE163" i="4"/>
  <c r="CG164" i="3"/>
  <c r="AF165" i="3"/>
  <c r="BY165" i="3"/>
  <c r="P162" i="2"/>
  <c r="S165" i="3"/>
  <c r="L165" i="3"/>
  <c r="O165" i="3" s="1"/>
  <c r="A164" i="2"/>
  <c r="AX164" i="2" s="1"/>
  <c r="N164" i="2" s="1"/>
  <c r="AW163" i="2"/>
  <c r="O163" i="2"/>
  <c r="AF164" i="4" s="1"/>
  <c r="B164" i="4"/>
  <c r="A166" i="3"/>
  <c r="BZ227" i="2" l="1"/>
  <c r="CC228" i="2" s="1"/>
  <c r="BY227" i="2"/>
  <c r="CA226" i="2"/>
  <c r="CF226" i="2"/>
  <c r="CE227" i="2" a="1"/>
  <c r="CE227" i="2" s="1"/>
  <c r="P165" i="3"/>
  <c r="AJ163" i="4" s="1"/>
  <c r="Q165" i="3"/>
  <c r="AD164" i="4"/>
  <c r="AE164" i="4"/>
  <c r="CG165" i="3"/>
  <c r="AF166" i="3"/>
  <c r="BY166" i="3"/>
  <c r="P163" i="2"/>
  <c r="S166" i="3"/>
  <c r="L166" i="3"/>
  <c r="O166" i="3" s="1"/>
  <c r="A165" i="2"/>
  <c r="AX165" i="2" s="1"/>
  <c r="N165" i="2" s="1"/>
  <c r="O164" i="2"/>
  <c r="AF165" i="4" s="1"/>
  <c r="A167" i="3"/>
  <c r="B165" i="4"/>
  <c r="AW164" i="2"/>
  <c r="CA227" i="2" l="1"/>
  <c r="BY228" i="2"/>
  <c r="BZ228" i="2"/>
  <c r="CC229" i="2" s="1"/>
  <c r="CF227" i="2"/>
  <c r="CE228" i="2" a="1"/>
  <c r="CE228" i="2" s="1"/>
  <c r="P166" i="3"/>
  <c r="AJ164" i="4" s="1"/>
  <c r="Q166" i="3"/>
  <c r="AD165" i="4"/>
  <c r="AE165" i="4"/>
  <c r="CG166" i="3"/>
  <c r="AF167" i="3"/>
  <c r="BY167" i="3"/>
  <c r="P164" i="2"/>
  <c r="S167" i="3"/>
  <c r="L167" i="3"/>
  <c r="O167" i="3" s="1"/>
  <c r="A166" i="2"/>
  <c r="AX166" i="2" s="1"/>
  <c r="N166" i="2" s="1"/>
  <c r="AW165" i="2"/>
  <c r="O165" i="2"/>
  <c r="AF166" i="4" s="1"/>
  <c r="A168" i="3"/>
  <c r="B166" i="4"/>
  <c r="CF228" i="2" l="1"/>
  <c r="CE229" i="2" a="1"/>
  <c r="CE229" i="2" s="1"/>
  <c r="BZ229" i="2"/>
  <c r="CC230" i="2" s="1"/>
  <c r="BY229" i="2"/>
  <c r="CA228" i="2"/>
  <c r="P167" i="3"/>
  <c r="AJ165" i="4" s="1"/>
  <c r="Q167" i="3"/>
  <c r="AD166" i="4"/>
  <c r="AE166" i="4"/>
  <c r="CG167" i="3"/>
  <c r="AF168" i="3"/>
  <c r="BY168" i="3"/>
  <c r="P165" i="2"/>
  <c r="S168" i="3"/>
  <c r="A167" i="2"/>
  <c r="AX167" i="2" s="1"/>
  <c r="N167" i="2" s="1"/>
  <c r="O166" i="2"/>
  <c r="AF167" i="4" s="1"/>
  <c r="AW166" i="2"/>
  <c r="B167" i="4"/>
  <c r="A169" i="3"/>
  <c r="L168" i="3"/>
  <c r="O168" i="3" s="1"/>
  <c r="BZ230" i="2" l="1"/>
  <c r="CC231" i="2" s="1"/>
  <c r="BY230" i="2"/>
  <c r="CA229" i="2"/>
  <c r="CF229" i="2"/>
  <c r="CE230" i="2" a="1"/>
  <c r="CE230" i="2" s="1"/>
  <c r="P168" i="3"/>
  <c r="AJ166" i="4" s="1"/>
  <c r="Q168" i="3"/>
  <c r="AD167" i="4"/>
  <c r="AE167" i="4"/>
  <c r="CG168" i="3"/>
  <c r="AF169" i="3"/>
  <c r="BY169" i="3"/>
  <c r="P166" i="2"/>
  <c r="S169" i="3"/>
  <c r="L169" i="3"/>
  <c r="O169" i="3" s="1"/>
  <c r="A168" i="2"/>
  <c r="A169" i="2" s="1"/>
  <c r="AW167" i="2"/>
  <c r="O167" i="2"/>
  <c r="AF168" i="4" s="1"/>
  <c r="A170" i="3"/>
  <c r="B168" i="4"/>
  <c r="CA230" i="2" l="1"/>
  <c r="BY231" i="2"/>
  <c r="BZ231" i="2"/>
  <c r="CC232" i="2" s="1"/>
  <c r="CF230" i="2"/>
  <c r="CE231" i="2" a="1"/>
  <c r="CE231" i="2" s="1"/>
  <c r="P169" i="3"/>
  <c r="AJ167" i="4" s="1"/>
  <c r="Q169" i="3"/>
  <c r="AD168" i="4"/>
  <c r="AE168" i="4"/>
  <c r="AX169" i="2"/>
  <c r="N169" i="2" s="1"/>
  <c r="A170" i="2"/>
  <c r="A172" i="3"/>
  <c r="B170" i="4"/>
  <c r="AW169" i="2"/>
  <c r="A171" i="3"/>
  <c r="AX168" i="2"/>
  <c r="CG169" i="3"/>
  <c r="AF170" i="3"/>
  <c r="BY170" i="3"/>
  <c r="P167" i="2"/>
  <c r="S170" i="3"/>
  <c r="AW168" i="2"/>
  <c r="B169" i="4"/>
  <c r="L170" i="3"/>
  <c r="O170" i="3" s="1"/>
  <c r="O168" i="2" l="1"/>
  <c r="AF169" i="4" s="1"/>
  <c r="N168" i="2"/>
  <c r="CF231" i="2"/>
  <c r="CE232" i="2" a="1"/>
  <c r="CE232" i="2" s="1"/>
  <c r="BY232" i="2"/>
  <c r="BZ232" i="2"/>
  <c r="CC233" i="2" s="1"/>
  <c r="CA231" i="2"/>
  <c r="P170" i="3"/>
  <c r="AJ168" i="4" s="1"/>
  <c r="Q170" i="3"/>
  <c r="O169" i="2"/>
  <c r="AF170" i="4" s="1"/>
  <c r="BB11" i="4" s="1"/>
  <c r="AD169" i="4"/>
  <c r="AE169" i="4"/>
  <c r="AD170" i="4"/>
  <c r="AE170" i="4"/>
  <c r="L172" i="3"/>
  <c r="O172" i="3" s="1"/>
  <c r="S172" i="3"/>
  <c r="AF172" i="3"/>
  <c r="BY172" i="3"/>
  <c r="AX170" i="2"/>
  <c r="N170" i="2" s="1"/>
  <c r="AW170" i="2"/>
  <c r="A171" i="2"/>
  <c r="B171" i="4"/>
  <c r="A173" i="3"/>
  <c r="CG170" i="3"/>
  <c r="AF171" i="3"/>
  <c r="BY171" i="3"/>
  <c r="S171" i="3"/>
  <c r="L171" i="3"/>
  <c r="O171" i="3" s="1"/>
  <c r="AZ11" i="4" l="1"/>
  <c r="P168" i="2"/>
  <c r="CA232" i="2"/>
  <c r="BA11" i="4"/>
  <c r="CM170" i="3"/>
  <c r="BZ233" i="2"/>
  <c r="CC234" i="2" s="1"/>
  <c r="BY233" i="2"/>
  <c r="CF232" i="2"/>
  <c r="CE233" i="2" a="1"/>
  <c r="CE233" i="2" s="1"/>
  <c r="P171" i="3"/>
  <c r="AJ169" i="4" s="1"/>
  <c r="Q171" i="3"/>
  <c r="P172" i="3"/>
  <c r="AJ170" i="4" s="1"/>
  <c r="Q172" i="3"/>
  <c r="AF526" i="3"/>
  <c r="O170" i="2"/>
  <c r="AF171" i="4" s="1"/>
  <c r="P169" i="2"/>
  <c r="AD171" i="4"/>
  <c r="AE171" i="4"/>
  <c r="AF173" i="3"/>
  <c r="BY173" i="3"/>
  <c r="S173" i="3"/>
  <c r="L173" i="3"/>
  <c r="O173" i="3" s="1"/>
  <c r="CG172" i="3"/>
  <c r="AW171" i="2"/>
  <c r="AX171" i="2"/>
  <c r="N171" i="2" s="1"/>
  <c r="A172" i="2"/>
  <c r="A174" i="3"/>
  <c r="B172" i="4"/>
  <c r="CG171" i="3"/>
  <c r="CA233" i="2" l="1"/>
  <c r="CF233" i="2"/>
  <c r="CE234" i="2" a="1"/>
  <c r="CE234" i="2" s="1"/>
  <c r="BZ234" i="2"/>
  <c r="CC235" i="2" s="1"/>
  <c r="BY234" i="2"/>
  <c r="P173" i="3"/>
  <c r="AJ171" i="4" s="1"/>
  <c r="Q173" i="3"/>
  <c r="O171" i="2"/>
  <c r="AF172" i="4" s="1"/>
  <c r="P170" i="2"/>
  <c r="AD172" i="4"/>
  <c r="AE172" i="4"/>
  <c r="B173" i="4"/>
  <c r="A173" i="2"/>
  <c r="A175" i="3"/>
  <c r="AW172" i="2"/>
  <c r="AX172" i="2"/>
  <c r="N172" i="2" s="1"/>
  <c r="CG173" i="3"/>
  <c r="BY174" i="3"/>
  <c r="L174" i="3"/>
  <c r="O174" i="3" s="1"/>
  <c r="S174" i="3"/>
  <c r="AF174" i="3"/>
  <c r="BZ235" i="2" l="1"/>
  <c r="CC236" i="2" s="1"/>
  <c r="BY235" i="2"/>
  <c r="CA234" i="2"/>
  <c r="CF234" i="2"/>
  <c r="CE235" i="2" a="1"/>
  <c r="CE235" i="2" s="1"/>
  <c r="P174" i="3"/>
  <c r="AJ172" i="4" s="1"/>
  <c r="Q174" i="3"/>
  <c r="O172" i="2"/>
  <c r="AF173" i="4" s="1"/>
  <c r="P171" i="2"/>
  <c r="AD173" i="4"/>
  <c r="AE173" i="4"/>
  <c r="CG174" i="3"/>
  <c r="L175" i="3"/>
  <c r="O175" i="3" s="1"/>
  <c r="AF175" i="3"/>
  <c r="S175" i="3"/>
  <c r="BY175" i="3"/>
  <c r="AW173" i="2"/>
  <c r="A174" i="2"/>
  <c r="B174" i="4"/>
  <c r="AX173" i="2"/>
  <c r="N173" i="2" s="1"/>
  <c r="A176" i="3"/>
  <c r="BF12" i="4"/>
  <c r="BF11" i="4"/>
  <c r="CA235" i="2" l="1"/>
  <c r="BY236" i="2"/>
  <c r="BZ236" i="2"/>
  <c r="CC237" i="2" s="1"/>
  <c r="CF235" i="2"/>
  <c r="CE236" i="2" a="1"/>
  <c r="CE236" i="2" s="1"/>
  <c r="P175" i="3"/>
  <c r="AJ173" i="4" s="1"/>
  <c r="Q175" i="3"/>
  <c r="O173" i="2"/>
  <c r="AF174" i="4" s="1"/>
  <c r="P172" i="2"/>
  <c r="AD174" i="4"/>
  <c r="AE174" i="4"/>
  <c r="CG175" i="3"/>
  <c r="AW174" i="2"/>
  <c r="B175" i="4"/>
  <c r="A175" i="2"/>
  <c r="AX174" i="2"/>
  <c r="N174" i="2" s="1"/>
  <c r="A177" i="3"/>
  <c r="L176" i="3"/>
  <c r="O176" i="3" s="1"/>
  <c r="BY176" i="3"/>
  <c r="S176" i="3"/>
  <c r="AF176" i="3"/>
  <c r="CF236" i="2" l="1"/>
  <c r="CE237" i="2" a="1"/>
  <c r="CE237" i="2" s="1"/>
  <c r="BZ237" i="2"/>
  <c r="CC238" i="2" s="1"/>
  <c r="BY237" i="2"/>
  <c r="CA236" i="2"/>
  <c r="P176" i="3"/>
  <c r="AJ174" i="4" s="1"/>
  <c r="Q176" i="3"/>
  <c r="P173" i="2"/>
  <c r="O174" i="2"/>
  <c r="AF175" i="4" s="1"/>
  <c r="AD175" i="4"/>
  <c r="AE175" i="4"/>
  <c r="CG176" i="3"/>
  <c r="AW175" i="2"/>
  <c r="AX175" i="2"/>
  <c r="N175" i="2" s="1"/>
  <c r="A176" i="2"/>
  <c r="B176" i="4"/>
  <c r="A178" i="3"/>
  <c r="BY177" i="3"/>
  <c r="S177" i="3"/>
  <c r="L177" i="3"/>
  <c r="O177" i="3" s="1"/>
  <c r="AF177" i="3"/>
  <c r="CA237" i="2" l="1"/>
  <c r="CF237" i="2"/>
  <c r="CE238" i="2" a="1"/>
  <c r="CE238" i="2" s="1"/>
  <c r="BZ238" i="2"/>
  <c r="CC239" i="2" s="1"/>
  <c r="BY238" i="2"/>
  <c r="P177" i="3"/>
  <c r="AJ175" i="4" s="1"/>
  <c r="Q177" i="3"/>
  <c r="O175" i="2"/>
  <c r="AF176" i="4" s="1"/>
  <c r="P174" i="2"/>
  <c r="AD176" i="4"/>
  <c r="AE176" i="4"/>
  <c r="CG177" i="3"/>
  <c r="AW176" i="2"/>
  <c r="AX176" i="2"/>
  <c r="N176" i="2" s="1"/>
  <c r="B177" i="4"/>
  <c r="A177" i="2"/>
  <c r="A179" i="3"/>
  <c r="AF178" i="3"/>
  <c r="S178" i="3"/>
  <c r="BY178" i="3"/>
  <c r="L178" i="3"/>
  <c r="O178" i="3" s="1"/>
  <c r="P15" i="13"/>
  <c r="Q15" i="13"/>
  <c r="BZ239" i="2" l="1"/>
  <c r="CC240" i="2" s="1"/>
  <c r="BY239" i="2"/>
  <c r="CA238" i="2"/>
  <c r="CF238" i="2"/>
  <c r="CE239" i="2" a="1"/>
  <c r="CE239" i="2" s="1"/>
  <c r="P178" i="3"/>
  <c r="AJ176" i="4" s="1"/>
  <c r="Q178" i="3"/>
  <c r="G17" i="13"/>
  <c r="O176" i="2"/>
  <c r="AF177" i="4" s="1"/>
  <c r="P175" i="2"/>
  <c r="AD177" i="4"/>
  <c r="AE177" i="4"/>
  <c r="BY179" i="3"/>
  <c r="AF179" i="3"/>
  <c r="L179" i="3"/>
  <c r="O179" i="3" s="1"/>
  <c r="S179" i="3"/>
  <c r="CG178" i="3"/>
  <c r="AW177" i="2"/>
  <c r="A178" i="2"/>
  <c r="B178" i="4"/>
  <c r="A180" i="3"/>
  <c r="AX177" i="2"/>
  <c r="N177" i="2" s="1"/>
  <c r="CA239" i="2" l="1"/>
  <c r="BY240" i="2"/>
  <c r="BZ240" i="2"/>
  <c r="CC241" i="2" s="1"/>
  <c r="CF239" i="2"/>
  <c r="CE240" i="2" a="1"/>
  <c r="CE240" i="2" s="1"/>
  <c r="P179" i="3"/>
  <c r="AJ177" i="4" s="1"/>
  <c r="Q179" i="3"/>
  <c r="O177" i="2"/>
  <c r="AF178" i="4" s="1"/>
  <c r="P176" i="2"/>
  <c r="AD178" i="4"/>
  <c r="AE178" i="4"/>
  <c r="AW178" i="2"/>
  <c r="A179" i="2"/>
  <c r="B179" i="4"/>
  <c r="A181" i="3"/>
  <c r="AX178" i="2"/>
  <c r="N178" i="2" s="1"/>
  <c r="CG179" i="3"/>
  <c r="L180" i="3"/>
  <c r="O180" i="3" s="1"/>
  <c r="S180" i="3"/>
  <c r="AF180" i="3"/>
  <c r="BY180" i="3"/>
  <c r="CF240" i="2" l="1"/>
  <c r="CE241" i="2" a="1"/>
  <c r="CE241" i="2" s="1"/>
  <c r="BY241" i="2"/>
  <c r="BZ241" i="2"/>
  <c r="CC242" i="2" s="1"/>
  <c r="CA240" i="2"/>
  <c r="P180" i="3"/>
  <c r="AJ178" i="4" s="1"/>
  <c r="Q180" i="3"/>
  <c r="O178" i="2"/>
  <c r="AF179" i="4" s="1"/>
  <c r="P177" i="2"/>
  <c r="AD179" i="4"/>
  <c r="AE179" i="4"/>
  <c r="S181" i="3"/>
  <c r="L181" i="3"/>
  <c r="O181" i="3" s="1"/>
  <c r="BY181" i="3"/>
  <c r="AF181" i="3"/>
  <c r="CG180" i="3"/>
  <c r="B180" i="4"/>
  <c r="AX179" i="2"/>
  <c r="N179" i="2" s="1"/>
  <c r="A180" i="2"/>
  <c r="AW179" i="2"/>
  <c r="A182" i="3"/>
  <c r="CA241" i="2" l="1"/>
  <c r="BY242" i="2"/>
  <c r="BZ242" i="2"/>
  <c r="CC243" i="2" s="1"/>
  <c r="CF241" i="2"/>
  <c r="CE242" i="2" a="1"/>
  <c r="CE242" i="2" s="1"/>
  <c r="P181" i="3"/>
  <c r="AJ179" i="4" s="1"/>
  <c r="Q181" i="3"/>
  <c r="O179" i="2"/>
  <c r="AF180" i="4" s="1"/>
  <c r="P178" i="2"/>
  <c r="AD180" i="4"/>
  <c r="AE180" i="4"/>
  <c r="AF182" i="3"/>
  <c r="S182" i="3"/>
  <c r="L182" i="3"/>
  <c r="O182" i="3" s="1"/>
  <c r="BY182" i="3"/>
  <c r="CG181" i="3"/>
  <c r="A183" i="3"/>
  <c r="A181" i="2"/>
  <c r="AX180" i="2"/>
  <c r="N180" i="2" s="1"/>
  <c r="B181" i="4"/>
  <c r="AW180" i="2"/>
  <c r="CF242" i="2" l="1"/>
  <c r="CE243" i="2" a="1"/>
  <c r="CE243" i="2" s="1"/>
  <c r="BZ243" i="2"/>
  <c r="CC244" i="2" s="1"/>
  <c r="BY243" i="2"/>
  <c r="CA242" i="2"/>
  <c r="P182" i="3"/>
  <c r="AJ180" i="4" s="1"/>
  <c r="Q182" i="3"/>
  <c r="O180" i="2"/>
  <c r="AF181" i="4" s="1"/>
  <c r="P179" i="2"/>
  <c r="AD181" i="4"/>
  <c r="AE181" i="4"/>
  <c r="AW181" i="2"/>
  <c r="A182" i="2"/>
  <c r="B182" i="4"/>
  <c r="A184" i="3"/>
  <c r="AX181" i="2"/>
  <c r="N181" i="2" s="1"/>
  <c r="CG182" i="3"/>
  <c r="L183" i="3"/>
  <c r="O183" i="3" s="1"/>
  <c r="BY183" i="3"/>
  <c r="AF183" i="3"/>
  <c r="S183" i="3"/>
  <c r="BZ244" i="2" l="1"/>
  <c r="CC245" i="2" s="1"/>
  <c r="BY244" i="2"/>
  <c r="CA243" i="2"/>
  <c r="CF243" i="2"/>
  <c r="CE244" i="2" a="1"/>
  <c r="CE244" i="2" s="1"/>
  <c r="P183" i="3"/>
  <c r="AJ181" i="4" s="1"/>
  <c r="Q183" i="3"/>
  <c r="O181" i="2"/>
  <c r="AF182" i="4" s="1"/>
  <c r="P180" i="2"/>
  <c r="AD182" i="4"/>
  <c r="AE182" i="4"/>
  <c r="AW182" i="2"/>
  <c r="A183" i="2"/>
  <c r="B183" i="4"/>
  <c r="A185" i="3"/>
  <c r="AX182" i="2"/>
  <c r="N182" i="2" s="1"/>
  <c r="CG183" i="3"/>
  <c r="BY184" i="3"/>
  <c r="AF184" i="3"/>
  <c r="S184" i="3"/>
  <c r="L184" i="3"/>
  <c r="O184" i="3" s="1"/>
  <c r="CA244" i="2" l="1"/>
  <c r="BY245" i="2"/>
  <c r="BZ245" i="2"/>
  <c r="CC246" i="2" s="1"/>
  <c r="CF244" i="2"/>
  <c r="CE245" i="2" a="1"/>
  <c r="CE245" i="2" s="1"/>
  <c r="P184" i="3"/>
  <c r="AJ182" i="4" s="1"/>
  <c r="Q184" i="3"/>
  <c r="P181" i="2"/>
  <c r="O182" i="2"/>
  <c r="AF183" i="4" s="1"/>
  <c r="AD183" i="4"/>
  <c r="AE183" i="4"/>
  <c r="CG184" i="3"/>
  <c r="AW183" i="2"/>
  <c r="AX183" i="2"/>
  <c r="N183" i="2" s="1"/>
  <c r="A184" i="2"/>
  <c r="B184" i="4"/>
  <c r="A186" i="3"/>
  <c r="S185" i="3"/>
  <c r="BY185" i="3"/>
  <c r="AF185" i="3"/>
  <c r="L185" i="3"/>
  <c r="O185" i="3" s="1"/>
  <c r="CF245" i="2" l="1"/>
  <c r="CE246" i="2" a="1"/>
  <c r="CE246" i="2" s="1"/>
  <c r="BY246" i="2"/>
  <c r="BZ246" i="2"/>
  <c r="CC247" i="2" s="1"/>
  <c r="CA245" i="2"/>
  <c r="P185" i="3"/>
  <c r="AJ183" i="4" s="1"/>
  <c r="Q185" i="3"/>
  <c r="O183" i="2"/>
  <c r="AF184" i="4" s="1"/>
  <c r="P182" i="2"/>
  <c r="AD184" i="4"/>
  <c r="AE184" i="4"/>
  <c r="CG185" i="3"/>
  <c r="BY186" i="3"/>
  <c r="AF186" i="3"/>
  <c r="L186" i="3"/>
  <c r="O186" i="3" s="1"/>
  <c r="S186" i="3"/>
  <c r="AW184" i="2"/>
  <c r="A185" i="2"/>
  <c r="AX184" i="2"/>
  <c r="N184" i="2" s="1"/>
  <c r="A187" i="3"/>
  <c r="B185" i="4"/>
  <c r="CA246" i="2" l="1"/>
  <c r="BZ247" i="2"/>
  <c r="CC248" i="2" s="1"/>
  <c r="BY247" i="2"/>
  <c r="CF246" i="2"/>
  <c r="CE247" i="2" a="1"/>
  <c r="CE247" i="2" s="1"/>
  <c r="P186" i="3"/>
  <c r="AJ184" i="4" s="1"/>
  <c r="Q186" i="3"/>
  <c r="P183" i="2"/>
  <c r="O184" i="2"/>
  <c r="AF185" i="4" s="1"/>
  <c r="AD185" i="4"/>
  <c r="AE185" i="4"/>
  <c r="BY187" i="3"/>
  <c r="L187" i="3"/>
  <c r="O187" i="3" s="1"/>
  <c r="S187" i="3"/>
  <c r="AF187" i="3"/>
  <c r="CG186" i="3"/>
  <c r="A188" i="3"/>
  <c r="A186" i="2"/>
  <c r="B186" i="4"/>
  <c r="AX185" i="2"/>
  <c r="N185" i="2" s="1"/>
  <c r="AW185" i="2"/>
  <c r="CA247" i="2" l="1"/>
  <c r="CF247" i="2"/>
  <c r="CE248" i="2" a="1"/>
  <c r="CE248" i="2" s="1"/>
  <c r="BZ248" i="2"/>
  <c r="CC249" i="2" s="1"/>
  <c r="CB248" i="2" s="1"/>
  <c r="BY248" i="2"/>
  <c r="P187" i="3"/>
  <c r="AJ185" i="4" s="1"/>
  <c r="Q187" i="3"/>
  <c r="O185" i="2"/>
  <c r="AF186" i="4" s="1"/>
  <c r="P184" i="2"/>
  <c r="AD186" i="4"/>
  <c r="AE186" i="4"/>
  <c r="AW186" i="2"/>
  <c r="A187" i="2"/>
  <c r="A189" i="3"/>
  <c r="B187" i="4"/>
  <c r="AX186" i="2"/>
  <c r="N186" i="2" s="1"/>
  <c r="L188" i="3"/>
  <c r="O188" i="3" s="1"/>
  <c r="S188" i="3"/>
  <c r="BY188" i="3"/>
  <c r="AF188" i="3"/>
  <c r="CG187" i="3"/>
  <c r="BY249" i="2" l="1"/>
  <c r="BZ249" i="2"/>
  <c r="CC250" i="2" s="1"/>
  <c r="CA248" i="2"/>
  <c r="AZ248" i="2"/>
  <c r="BA248" i="2" s="1"/>
  <c r="BB248" i="2" s="1"/>
  <c r="CD248" i="2"/>
  <c r="CF248" i="2"/>
  <c r="CE249" i="2" a="1"/>
  <c r="CE249" i="2" s="1"/>
  <c r="P188" i="3"/>
  <c r="AJ186" i="4" s="1"/>
  <c r="Q188" i="3"/>
  <c r="O186" i="2"/>
  <c r="AF187" i="4" s="1"/>
  <c r="P185" i="2"/>
  <c r="AD187" i="4"/>
  <c r="AE187" i="4"/>
  <c r="S189" i="3"/>
  <c r="L189" i="3"/>
  <c r="O189" i="3" s="1"/>
  <c r="BY189" i="3"/>
  <c r="AF189" i="3"/>
  <c r="CG188" i="3"/>
  <c r="AX187" i="2"/>
  <c r="N187" i="2" s="1"/>
  <c r="A188" i="2"/>
  <c r="B188" i="4"/>
  <c r="AW187" i="2"/>
  <c r="A190" i="3"/>
  <c r="CF249" i="2" l="1"/>
  <c r="CE250" i="2" a="1"/>
  <c r="CE250" i="2" s="1"/>
  <c r="BZ250" i="2"/>
  <c r="CC251" i="2" s="1"/>
  <c r="BY250" i="2"/>
  <c r="CA249" i="2"/>
  <c r="P189" i="3"/>
  <c r="AJ187" i="4" s="1"/>
  <c r="Q189" i="3"/>
  <c r="O187" i="2"/>
  <c r="AF188" i="4" s="1"/>
  <c r="P186" i="2"/>
  <c r="AD188" i="4"/>
  <c r="AE188" i="4"/>
  <c r="B189" i="4"/>
  <c r="A189" i="2"/>
  <c r="AX188" i="2"/>
  <c r="N188" i="2" s="1"/>
  <c r="A191" i="3"/>
  <c r="AW188" i="2"/>
  <c r="CG189" i="3"/>
  <c r="AF190" i="3"/>
  <c r="BY190" i="3"/>
  <c r="S190" i="3"/>
  <c r="L190" i="3"/>
  <c r="O190" i="3" s="1"/>
  <c r="CA250" i="2" l="1"/>
  <c r="CF250" i="2"/>
  <c r="CE251" i="2" a="1"/>
  <c r="CE251" i="2" s="1"/>
  <c r="BZ251" i="2"/>
  <c r="CC252" i="2" s="1"/>
  <c r="BY251" i="2"/>
  <c r="P190" i="3"/>
  <c r="AJ188" i="4" s="1"/>
  <c r="Q190" i="3"/>
  <c r="O188" i="2"/>
  <c r="AF189" i="4" s="1"/>
  <c r="P187" i="2"/>
  <c r="AD189" i="4"/>
  <c r="AE189" i="4"/>
  <c r="AW189" i="2"/>
  <c r="A190" i="2"/>
  <c r="A192" i="3"/>
  <c r="B190" i="4"/>
  <c r="AX189" i="2"/>
  <c r="N189" i="2" s="1"/>
  <c r="CG190" i="3"/>
  <c r="AF191" i="3"/>
  <c r="L191" i="3"/>
  <c r="O191" i="3" s="1"/>
  <c r="S191" i="3"/>
  <c r="BY191" i="3"/>
  <c r="BY252" i="2" l="1"/>
  <c r="BZ252" i="2"/>
  <c r="CC253" i="2" s="1"/>
  <c r="CA251" i="2"/>
  <c r="CF251" i="2"/>
  <c r="CE252" i="2" a="1"/>
  <c r="CE252" i="2" s="1"/>
  <c r="P191" i="3"/>
  <c r="AJ189" i="4" s="1"/>
  <c r="Q191" i="3"/>
  <c r="O189" i="2"/>
  <c r="AF190" i="4" s="1"/>
  <c r="P188" i="2"/>
  <c r="AD190" i="4"/>
  <c r="AE190" i="4"/>
  <c r="CG191" i="3"/>
  <c r="L192" i="3"/>
  <c r="O192" i="3" s="1"/>
  <c r="S192" i="3"/>
  <c r="BY192" i="3"/>
  <c r="AF192" i="3"/>
  <c r="AX190" i="2"/>
  <c r="N190" i="2" s="1"/>
  <c r="AW190" i="2"/>
  <c r="A191" i="2"/>
  <c r="A193" i="3"/>
  <c r="B191" i="4"/>
  <c r="BY253" i="2" l="1"/>
  <c r="BZ253" i="2"/>
  <c r="CC254" i="2" s="1"/>
  <c r="CF252" i="2"/>
  <c r="CE253" i="2" a="1"/>
  <c r="CE253" i="2" s="1"/>
  <c r="CA252" i="2"/>
  <c r="P192" i="3"/>
  <c r="AJ190" i="4" s="1"/>
  <c r="Q192" i="3"/>
  <c r="O190" i="2"/>
  <c r="AF191" i="4" s="1"/>
  <c r="P189" i="2"/>
  <c r="AD191" i="4"/>
  <c r="AE191" i="4"/>
  <c r="S193" i="3"/>
  <c r="L193" i="3"/>
  <c r="O193" i="3" s="1"/>
  <c r="AF193" i="3"/>
  <c r="BY193" i="3"/>
  <c r="CG192" i="3"/>
  <c r="AW191" i="2"/>
  <c r="B192" i="4"/>
  <c r="AX191" i="2"/>
  <c r="N191" i="2" s="1"/>
  <c r="A192" i="2"/>
  <c r="A194" i="3"/>
  <c r="CF253" i="2" l="1"/>
  <c r="CE254" i="2" a="1"/>
  <c r="CE254" i="2" s="1"/>
  <c r="BY254" i="2"/>
  <c r="BZ254" i="2"/>
  <c r="CC255" i="2" s="1"/>
  <c r="CA253" i="2"/>
  <c r="P193" i="3"/>
  <c r="Q193" i="3"/>
  <c r="O191" i="2"/>
  <c r="AF192" i="4" s="1"/>
  <c r="P190" i="2"/>
  <c r="AD192" i="4"/>
  <c r="AE192" i="4"/>
  <c r="CG193" i="3"/>
  <c r="AJ191" i="4"/>
  <c r="AF194" i="3"/>
  <c r="L194" i="3"/>
  <c r="O194" i="3" s="1"/>
  <c r="BY194" i="3"/>
  <c r="S194" i="3"/>
  <c r="A193" i="2"/>
  <c r="B193" i="4"/>
  <c r="A195" i="3"/>
  <c r="AW192" i="2"/>
  <c r="AX192" i="2"/>
  <c r="N192" i="2" s="1"/>
  <c r="CA254" i="2" l="1"/>
  <c r="BY255" i="2"/>
  <c r="BZ255" i="2"/>
  <c r="CC256" i="2" s="1"/>
  <c r="CF254" i="2"/>
  <c r="CE255" i="2" a="1"/>
  <c r="CE255" i="2" s="1"/>
  <c r="P194" i="3"/>
  <c r="AJ192" i="4" s="1"/>
  <c r="Q194" i="3"/>
  <c r="O192" i="2"/>
  <c r="AF193" i="4" s="1"/>
  <c r="P191" i="2"/>
  <c r="AD193" i="4"/>
  <c r="AE193" i="4"/>
  <c r="BY195" i="3"/>
  <c r="L195" i="3"/>
  <c r="O195" i="3" s="1"/>
  <c r="S195" i="3"/>
  <c r="AF195" i="3"/>
  <c r="CG194" i="3"/>
  <c r="AW193" i="2"/>
  <c r="A194" i="2"/>
  <c r="A196" i="3"/>
  <c r="AX193" i="2"/>
  <c r="N193" i="2" s="1"/>
  <c r="B194" i="4"/>
  <c r="CF255" i="2" l="1"/>
  <c r="CE256" i="2" a="1"/>
  <c r="CE256" i="2" s="1"/>
  <c r="BY256" i="2"/>
  <c r="BZ256" i="2"/>
  <c r="CC257" i="2" s="1"/>
  <c r="CA255" i="2"/>
  <c r="P195" i="3"/>
  <c r="AJ193" i="4" s="1"/>
  <c r="Q195" i="3"/>
  <c r="O193" i="2"/>
  <c r="AF194" i="4" s="1"/>
  <c r="P192" i="2"/>
  <c r="AD194" i="4"/>
  <c r="AE194" i="4"/>
  <c r="AF196" i="3"/>
  <c r="S196" i="3"/>
  <c r="BY196" i="3"/>
  <c r="L196" i="3"/>
  <c r="O196" i="3" s="1"/>
  <c r="CG195" i="3"/>
  <c r="AW194" i="2"/>
  <c r="A195" i="2"/>
  <c r="AX194" i="2"/>
  <c r="N194" i="2" s="1"/>
  <c r="A197" i="3"/>
  <c r="B195" i="4"/>
  <c r="CA256" i="2" l="1"/>
  <c r="CF256" i="2"/>
  <c r="CE257" i="2" a="1"/>
  <c r="CE257" i="2" s="1"/>
  <c r="BZ257" i="2"/>
  <c r="CC258" i="2" s="1"/>
  <c r="CB255" i="2" s="1"/>
  <c r="BY257" i="2"/>
  <c r="P196" i="3"/>
  <c r="AJ194" i="4" s="1"/>
  <c r="Q196" i="3"/>
  <c r="O194" i="2"/>
  <c r="AF195" i="4" s="1"/>
  <c r="P193" i="2"/>
  <c r="AD195" i="4"/>
  <c r="AE195" i="4"/>
  <c r="AF197" i="3"/>
  <c r="BY197" i="3"/>
  <c r="L197" i="3"/>
  <c r="O197" i="3" s="1"/>
  <c r="S197" i="3"/>
  <c r="AX195" i="2"/>
  <c r="N195" i="2" s="1"/>
  <c r="A196" i="2"/>
  <c r="B196" i="4"/>
  <c r="AW195" i="2"/>
  <c r="A198" i="3"/>
  <c r="CG196" i="3"/>
  <c r="CA257" i="2" l="1"/>
  <c r="CD255" i="2"/>
  <c r="AZ255" i="2"/>
  <c r="BA255" i="2" s="1"/>
  <c r="BB255" i="2" s="1"/>
  <c r="CF257" i="2"/>
  <c r="CE258" i="2" a="1"/>
  <c r="CE258" i="2" s="1"/>
  <c r="BZ258" i="2"/>
  <c r="CC259" i="2" s="1"/>
  <c r="BY258" i="2"/>
  <c r="P197" i="3"/>
  <c r="AJ195" i="4" s="1"/>
  <c r="Q197" i="3"/>
  <c r="O195" i="2"/>
  <c r="AF196" i="4" s="1"/>
  <c r="P194" i="2"/>
  <c r="AD196" i="4"/>
  <c r="AE196" i="4"/>
  <c r="BY198" i="3"/>
  <c r="L198" i="3"/>
  <c r="O198" i="3" s="1"/>
  <c r="S198" i="3"/>
  <c r="AF198" i="3"/>
  <c r="B197" i="4"/>
  <c r="A197" i="2"/>
  <c r="AX196" i="2"/>
  <c r="N196" i="2" s="1"/>
  <c r="A199" i="3"/>
  <c r="AW196" i="2"/>
  <c r="CG197" i="3"/>
  <c r="CA258" i="2" l="1"/>
  <c r="CF258" i="2"/>
  <c r="CE259" i="2" a="1"/>
  <c r="CE259" i="2" s="1"/>
  <c r="BZ259" i="2"/>
  <c r="CC260" i="2" s="1"/>
  <c r="BY259" i="2"/>
  <c r="P198" i="3"/>
  <c r="AJ196" i="4" s="1"/>
  <c r="Q198" i="3"/>
  <c r="O196" i="2"/>
  <c r="AF197" i="4" s="1"/>
  <c r="P195" i="2"/>
  <c r="AD197" i="4"/>
  <c r="AE197" i="4"/>
  <c r="CG198" i="3"/>
  <c r="S199" i="3"/>
  <c r="BY199" i="3"/>
  <c r="AF199" i="3"/>
  <c r="L199" i="3"/>
  <c r="O199" i="3" s="1"/>
  <c r="AW197" i="2"/>
  <c r="A198" i="2"/>
  <c r="A200" i="3"/>
  <c r="AX197" i="2"/>
  <c r="N197" i="2" s="1"/>
  <c r="B198" i="4"/>
  <c r="BY260" i="2" l="1"/>
  <c r="BZ260" i="2"/>
  <c r="CC261" i="2" s="1"/>
  <c r="CA259" i="2"/>
  <c r="CF259" i="2"/>
  <c r="CE260" i="2" a="1"/>
  <c r="CE260" i="2" s="1"/>
  <c r="P199" i="3"/>
  <c r="AJ197" i="4" s="1"/>
  <c r="Q199" i="3"/>
  <c r="O197" i="2"/>
  <c r="AF198" i="4" s="1"/>
  <c r="P196" i="2"/>
  <c r="AD198" i="4"/>
  <c r="AE198" i="4"/>
  <c r="L200" i="3"/>
  <c r="O200" i="3" s="1"/>
  <c r="BY200" i="3"/>
  <c r="S200" i="3"/>
  <c r="AF200" i="3"/>
  <c r="AX198" i="2"/>
  <c r="N198" i="2" s="1"/>
  <c r="B199" i="4"/>
  <c r="AW198" i="2"/>
  <c r="A199" i="2"/>
  <c r="A201" i="3"/>
  <c r="CG199" i="3"/>
  <c r="BY261" i="2" l="1"/>
  <c r="BZ261" i="2"/>
  <c r="CC262" i="2" s="1"/>
  <c r="CB259" i="2" s="1"/>
  <c r="CF260" i="2"/>
  <c r="CE261" i="2" a="1"/>
  <c r="CE261" i="2" s="1"/>
  <c r="CA260" i="2"/>
  <c r="P200" i="3"/>
  <c r="AJ198" i="4" s="1"/>
  <c r="Q200" i="3"/>
  <c r="O198" i="2"/>
  <c r="AF199" i="4" s="1"/>
  <c r="P197" i="2"/>
  <c r="AD199" i="4"/>
  <c r="AE199" i="4"/>
  <c r="A202" i="3"/>
  <c r="A200" i="2"/>
  <c r="B200" i="4"/>
  <c r="AW199" i="2"/>
  <c r="AX199" i="2"/>
  <c r="N199" i="2" s="1"/>
  <c r="S201" i="3"/>
  <c r="BY201" i="3"/>
  <c r="AF201" i="3"/>
  <c r="L201" i="3"/>
  <c r="O201" i="3" s="1"/>
  <c r="CG200" i="3"/>
  <c r="CA261" i="2" l="1"/>
  <c r="CF261" i="2"/>
  <c r="CE262" i="2" a="1"/>
  <c r="CE262" i="2" s="1"/>
  <c r="BY262" i="2"/>
  <c r="BZ262" i="2"/>
  <c r="CC263" i="2" s="1"/>
  <c r="CD259" i="2"/>
  <c r="AZ259" i="2"/>
  <c r="BA259" i="2" s="1"/>
  <c r="BB259" i="2" s="1"/>
  <c r="P201" i="3"/>
  <c r="AJ199" i="4" s="1"/>
  <c r="Q201" i="3"/>
  <c r="O199" i="2"/>
  <c r="AF200" i="4" s="1"/>
  <c r="P198" i="2"/>
  <c r="AD200" i="4"/>
  <c r="AE200" i="4"/>
  <c r="CG201" i="3"/>
  <c r="S202" i="3"/>
  <c r="L202" i="3"/>
  <c r="O202" i="3" s="1"/>
  <c r="BY202" i="3"/>
  <c r="AF202" i="3"/>
  <c r="B201" i="4"/>
  <c r="A201" i="2"/>
  <c r="A203" i="3"/>
  <c r="AW200" i="2"/>
  <c r="AX200" i="2"/>
  <c r="N200" i="2" s="1"/>
  <c r="CA262" i="2" l="1"/>
  <c r="CF262" i="2"/>
  <c r="CE263" i="2" a="1"/>
  <c r="CE263" i="2" s="1"/>
  <c r="BY263" i="2"/>
  <c r="BZ263" i="2"/>
  <c r="CC264" i="2" s="1"/>
  <c r="P202" i="3"/>
  <c r="AJ200" i="4" s="1"/>
  <c r="Q202" i="3"/>
  <c r="O200" i="2"/>
  <c r="AF201" i="4" s="1"/>
  <c r="P199" i="2"/>
  <c r="AD201" i="4"/>
  <c r="AE201" i="4"/>
  <c r="A204" i="3"/>
  <c r="A202" i="2"/>
  <c r="B202" i="4"/>
  <c r="AX201" i="2"/>
  <c r="N201" i="2" s="1"/>
  <c r="AW201" i="2"/>
  <c r="CG202" i="3"/>
  <c r="S203" i="3"/>
  <c r="AF203" i="3"/>
  <c r="BY203" i="3"/>
  <c r="L203" i="3"/>
  <c r="O203" i="3" s="1"/>
  <c r="CA263" i="2" l="1"/>
  <c r="CF263" i="2"/>
  <c r="CE264" i="2" a="1"/>
  <c r="CE264" i="2" s="1"/>
  <c r="BZ264" i="2"/>
  <c r="CC265" i="2" s="1"/>
  <c r="BY264" i="2"/>
  <c r="P203" i="3"/>
  <c r="AJ201" i="4" s="1"/>
  <c r="Q203" i="3"/>
  <c r="O201" i="2"/>
  <c r="AF202" i="4" s="1"/>
  <c r="P200" i="2"/>
  <c r="AD202" i="4"/>
  <c r="AE202" i="4"/>
  <c r="S204" i="3"/>
  <c r="AF204" i="3"/>
  <c r="L204" i="3"/>
  <c r="O204" i="3" s="1"/>
  <c r="BY204" i="3"/>
  <c r="CG203" i="3"/>
  <c r="AW202" i="2"/>
  <c r="AX202" i="2"/>
  <c r="N202" i="2" s="1"/>
  <c r="A203" i="2"/>
  <c r="A205" i="3"/>
  <c r="B203" i="4"/>
  <c r="CA264" i="2" l="1"/>
  <c r="CF264" i="2"/>
  <c r="CE265" i="2" a="1"/>
  <c r="CE265" i="2" s="1"/>
  <c r="BZ265" i="2"/>
  <c r="CC266" i="2" s="1"/>
  <c r="BY265" i="2"/>
  <c r="P204" i="3"/>
  <c r="AJ202" i="4" s="1"/>
  <c r="Q204" i="3"/>
  <c r="O202" i="2"/>
  <c r="AF203" i="4" s="1"/>
  <c r="P201" i="2"/>
  <c r="AD203" i="4"/>
  <c r="AE203" i="4"/>
  <c r="BY205" i="3"/>
  <c r="AF205" i="3"/>
  <c r="L205" i="3"/>
  <c r="O205" i="3" s="1"/>
  <c r="S205" i="3"/>
  <c r="AW203" i="2"/>
  <c r="AX203" i="2"/>
  <c r="N203" i="2" s="1"/>
  <c r="A204" i="2"/>
  <c r="B204" i="4"/>
  <c r="A206" i="3"/>
  <c r="CG204" i="3"/>
  <c r="CA265" i="2" l="1"/>
  <c r="CF265" i="2"/>
  <c r="CE266" i="2" a="1"/>
  <c r="CE266" i="2" s="1"/>
  <c r="BZ266" i="2"/>
  <c r="CC267" i="2" s="1"/>
  <c r="BY266" i="2"/>
  <c r="P205" i="3"/>
  <c r="AJ203" i="4" s="1"/>
  <c r="Q205" i="3"/>
  <c r="O203" i="2"/>
  <c r="AF204" i="4" s="1"/>
  <c r="P202" i="2"/>
  <c r="AD204" i="4"/>
  <c r="AE204" i="4"/>
  <c r="A207" i="3"/>
  <c r="A205" i="2"/>
  <c r="AW204" i="2"/>
  <c r="AX204" i="2"/>
  <c r="N204" i="2" s="1"/>
  <c r="B205" i="4"/>
  <c r="S206" i="3"/>
  <c r="AF206" i="3"/>
  <c r="BY206" i="3"/>
  <c r="L206" i="3"/>
  <c r="O206" i="3" s="1"/>
  <c r="CG205" i="3"/>
  <c r="BZ267" i="2" l="1"/>
  <c r="CC268" i="2" s="1"/>
  <c r="BY267" i="2"/>
  <c r="CA266" i="2"/>
  <c r="CF266" i="2"/>
  <c r="CE267" i="2" a="1"/>
  <c r="CE267" i="2" s="1"/>
  <c r="P206" i="3"/>
  <c r="AJ204" i="4" s="1"/>
  <c r="Q206" i="3"/>
  <c r="O204" i="2"/>
  <c r="AF205" i="4" s="1"/>
  <c r="P203" i="2"/>
  <c r="AD205" i="4"/>
  <c r="AE205" i="4"/>
  <c r="AW205" i="2"/>
  <c r="B206" i="4"/>
  <c r="A206" i="2"/>
  <c r="A208" i="3"/>
  <c r="AX205" i="2"/>
  <c r="N205" i="2" s="1"/>
  <c r="L207" i="3"/>
  <c r="O207" i="3" s="1"/>
  <c r="S207" i="3"/>
  <c r="BY207" i="3"/>
  <c r="AF207" i="3"/>
  <c r="CG206" i="3"/>
  <c r="CA267" i="2" l="1"/>
  <c r="BY268" i="2"/>
  <c r="BZ268" i="2"/>
  <c r="CC269" i="2" s="1"/>
  <c r="CF267" i="2"/>
  <c r="CE268" i="2" a="1"/>
  <c r="CE268" i="2" s="1"/>
  <c r="P207" i="3"/>
  <c r="AJ205" i="4" s="1"/>
  <c r="Q207" i="3"/>
  <c r="P204" i="2"/>
  <c r="O205" i="2"/>
  <c r="AF206" i="4" s="1"/>
  <c r="AD206" i="4"/>
  <c r="AE206" i="4"/>
  <c r="CG207" i="3"/>
  <c r="AF208" i="3"/>
  <c r="L208" i="3"/>
  <c r="O208" i="3" s="1"/>
  <c r="S208" i="3"/>
  <c r="BY208" i="3"/>
  <c r="AW206" i="2"/>
  <c r="AX206" i="2"/>
  <c r="N206" i="2" s="1"/>
  <c r="A207" i="2"/>
  <c r="B207" i="4"/>
  <c r="A209" i="3"/>
  <c r="CF268" i="2" l="1"/>
  <c r="CE269" i="2" a="1"/>
  <c r="CE269" i="2" s="1"/>
  <c r="BY269" i="2"/>
  <c r="BZ269" i="2"/>
  <c r="CC270" i="2" s="1"/>
  <c r="CA268" i="2"/>
  <c r="P208" i="3"/>
  <c r="AJ206" i="4" s="1"/>
  <c r="Q208" i="3"/>
  <c r="O206" i="2"/>
  <c r="AF207" i="4" s="1"/>
  <c r="P205" i="2"/>
  <c r="AD207" i="4"/>
  <c r="AE207" i="4"/>
  <c r="A210" i="3"/>
  <c r="B208" i="4"/>
  <c r="A208" i="2"/>
  <c r="AX207" i="2"/>
  <c r="N207" i="2" s="1"/>
  <c r="AW207" i="2"/>
  <c r="CG208" i="3"/>
  <c r="AF209" i="3"/>
  <c r="BY209" i="3"/>
  <c r="S209" i="3"/>
  <c r="L209" i="3"/>
  <c r="O209" i="3" s="1"/>
  <c r="CA269" i="2" l="1"/>
  <c r="BY270" i="2"/>
  <c r="BZ270" i="2"/>
  <c r="CC271" i="2" s="1"/>
  <c r="CF269" i="2"/>
  <c r="CE270" i="2" a="1"/>
  <c r="CE270" i="2" s="1"/>
  <c r="P209" i="3"/>
  <c r="AJ207" i="4" s="1"/>
  <c r="Q209" i="3"/>
  <c r="O207" i="2"/>
  <c r="AF208" i="4" s="1"/>
  <c r="P206" i="2"/>
  <c r="AD208" i="4"/>
  <c r="AE208" i="4"/>
  <c r="CG209" i="3"/>
  <c r="L210" i="3"/>
  <c r="O210" i="3" s="1"/>
  <c r="AF210" i="3"/>
  <c r="S210" i="3"/>
  <c r="BY210" i="3"/>
  <c r="AW208" i="2"/>
  <c r="B209" i="4"/>
  <c r="A209" i="2"/>
  <c r="A211" i="3"/>
  <c r="AX208" i="2"/>
  <c r="N208" i="2" s="1"/>
  <c r="CF270" i="2" l="1"/>
  <c r="CE271" i="2" a="1"/>
  <c r="CE271" i="2" s="1"/>
  <c r="BZ271" i="2"/>
  <c r="CC272" i="2" s="1"/>
  <c r="BY271" i="2"/>
  <c r="CA270" i="2"/>
  <c r="P210" i="3"/>
  <c r="AJ208" i="4" s="1"/>
  <c r="Q210" i="3"/>
  <c r="P207" i="2"/>
  <c r="O208" i="2"/>
  <c r="AF209" i="4" s="1"/>
  <c r="AD209" i="4"/>
  <c r="AE209" i="4"/>
  <c r="L211" i="3"/>
  <c r="O211" i="3" s="1"/>
  <c r="AF211" i="3"/>
  <c r="BY211" i="3"/>
  <c r="S211" i="3"/>
  <c r="B210" i="4"/>
  <c r="A210" i="2"/>
  <c r="A212" i="3"/>
  <c r="AW209" i="2"/>
  <c r="AX209" i="2"/>
  <c r="N209" i="2" s="1"/>
  <c r="CG210" i="3"/>
  <c r="BY272" i="2" l="1"/>
  <c r="BZ272" i="2"/>
  <c r="CC273" i="2" s="1"/>
  <c r="CA271" i="2"/>
  <c r="CF271" i="2"/>
  <c r="CE272" i="2" a="1"/>
  <c r="CE272" i="2" s="1"/>
  <c r="P211" i="3"/>
  <c r="AJ209" i="4" s="1"/>
  <c r="Q211" i="3"/>
  <c r="O209" i="2"/>
  <c r="AF210" i="4" s="1"/>
  <c r="P208" i="2"/>
  <c r="AD210" i="4"/>
  <c r="AE210" i="4"/>
  <c r="L212" i="3"/>
  <c r="O212" i="3" s="1"/>
  <c r="BY212" i="3"/>
  <c r="AF212" i="3"/>
  <c r="S212" i="3"/>
  <c r="B211" i="4"/>
  <c r="AX210" i="2"/>
  <c r="N210" i="2" s="1"/>
  <c r="A211" i="2"/>
  <c r="AW210" i="2"/>
  <c r="A213" i="3"/>
  <c r="CG211" i="3"/>
  <c r="BY273" i="2" l="1"/>
  <c r="BZ273" i="2"/>
  <c r="CC274" i="2" s="1"/>
  <c r="CB270" i="2" s="1"/>
  <c r="CF272" i="2"/>
  <c r="CE273" i="2" a="1"/>
  <c r="CE273" i="2" s="1"/>
  <c r="CA272" i="2"/>
  <c r="P212" i="3"/>
  <c r="AJ210" i="4" s="1"/>
  <c r="Q212" i="3"/>
  <c r="O210" i="2"/>
  <c r="AF211" i="4" s="1"/>
  <c r="P209" i="2"/>
  <c r="AD211" i="4"/>
  <c r="AE211" i="4"/>
  <c r="AF213" i="3"/>
  <c r="BY213" i="3"/>
  <c r="S213" i="3"/>
  <c r="L213" i="3"/>
  <c r="O213" i="3" s="1"/>
  <c r="B212" i="4"/>
  <c r="A212" i="2"/>
  <c r="A213" i="2" s="1"/>
  <c r="AW211" i="2"/>
  <c r="A214" i="3"/>
  <c r="AX211" i="2"/>
  <c r="N211" i="2" s="1"/>
  <c r="CG212" i="3"/>
  <c r="CF273" i="2" l="1"/>
  <c r="CE274" i="2" a="1"/>
  <c r="CE274" i="2" s="1"/>
  <c r="BY274" i="2"/>
  <c r="BZ274" i="2"/>
  <c r="CC275" i="2" s="1"/>
  <c r="AZ270" i="2"/>
  <c r="BA270" i="2" s="1"/>
  <c r="BB270" i="2" s="1"/>
  <c r="CD270" i="2"/>
  <c r="CA273" i="2"/>
  <c r="P213" i="3"/>
  <c r="AJ211" i="4" s="1"/>
  <c r="Q213" i="3"/>
  <c r="AW213" i="2"/>
  <c r="A214" i="2"/>
  <c r="B214" i="4"/>
  <c r="A216" i="3"/>
  <c r="AX213" i="2"/>
  <c r="O211" i="2"/>
  <c r="AF212" i="4" s="1"/>
  <c r="P210" i="2"/>
  <c r="AD212" i="4"/>
  <c r="AE212" i="4"/>
  <c r="CG213" i="3"/>
  <c r="AF214" i="3"/>
  <c r="S214" i="3"/>
  <c r="BY214" i="3"/>
  <c r="L214" i="3"/>
  <c r="O214" i="3" s="1"/>
  <c r="AW212" i="2"/>
  <c r="B213" i="4"/>
  <c r="A215" i="3"/>
  <c r="AX212" i="2"/>
  <c r="N212" i="2" s="1"/>
  <c r="O213" i="2" l="1"/>
  <c r="AF214" i="4" s="1"/>
  <c r="N213" i="2"/>
  <c r="CA274" i="2"/>
  <c r="BZ275" i="2"/>
  <c r="CC276" i="2" s="1"/>
  <c r="BY275" i="2"/>
  <c r="CF274" i="2"/>
  <c r="CE275" i="2" a="1"/>
  <c r="CE275" i="2" s="1"/>
  <c r="P214" i="3"/>
  <c r="AJ212" i="4" s="1"/>
  <c r="Q214" i="3"/>
  <c r="S216" i="3"/>
  <c r="L216" i="3"/>
  <c r="O216" i="3" s="1"/>
  <c r="BY216" i="3"/>
  <c r="AF216" i="3"/>
  <c r="AD214" i="4"/>
  <c r="AE214" i="4"/>
  <c r="AW214" i="2"/>
  <c r="A217" i="3"/>
  <c r="B215" i="4"/>
  <c r="A215" i="2"/>
  <c r="AX214" i="2"/>
  <c r="O212" i="2"/>
  <c r="AF213" i="4" s="1"/>
  <c r="P211" i="2"/>
  <c r="AD213" i="4"/>
  <c r="AE213" i="4"/>
  <c r="CG214" i="3"/>
  <c r="L215" i="3"/>
  <c r="O215" i="3" s="1"/>
  <c r="AF215" i="3"/>
  <c r="BY215" i="3"/>
  <c r="S215" i="3"/>
  <c r="P213" i="2" l="1"/>
  <c r="O214" i="2"/>
  <c r="N214" i="2"/>
  <c r="P214" i="2" s="1"/>
  <c r="CA275" i="2"/>
  <c r="CF275" i="2"/>
  <c r="CE276" i="2" a="1"/>
  <c r="CE276" i="2" s="1"/>
  <c r="BY276" i="2"/>
  <c r="BZ276" i="2"/>
  <c r="CC277" i="2" s="1"/>
  <c r="P216" i="3"/>
  <c r="AJ214" i="4" s="1"/>
  <c r="Q216" i="3"/>
  <c r="P215" i="3"/>
  <c r="AJ213" i="4" s="1"/>
  <c r="Q215" i="3"/>
  <c r="AD215" i="4"/>
  <c r="AE215" i="4"/>
  <c r="AF217" i="3"/>
  <c r="L217" i="3"/>
  <c r="O217" i="3" s="1"/>
  <c r="BY217" i="3"/>
  <c r="S217" i="3"/>
  <c r="AF215" i="4"/>
  <c r="B216" i="4"/>
  <c r="AW215" i="2"/>
  <c r="AX215" i="2"/>
  <c r="A218" i="3"/>
  <c r="A216" i="2"/>
  <c r="CG216" i="3"/>
  <c r="P212" i="2"/>
  <c r="CG215" i="3"/>
  <c r="O215" i="2" l="1"/>
  <c r="AF216" i="4" s="1"/>
  <c r="N215" i="2"/>
  <c r="CA276" i="2"/>
  <c r="BZ277" i="2"/>
  <c r="CC278" i="2" s="1"/>
  <c r="CB276" i="2" s="1"/>
  <c r="BY277" i="2"/>
  <c r="CF276" i="2"/>
  <c r="CE277" i="2" a="1"/>
  <c r="CE277" i="2" s="1"/>
  <c r="P217" i="3"/>
  <c r="AJ215" i="4" s="1"/>
  <c r="Q217" i="3"/>
  <c r="L218" i="3"/>
  <c r="O218" i="3" s="1"/>
  <c r="BY218" i="3"/>
  <c r="AF218" i="3"/>
  <c r="S218" i="3"/>
  <c r="CG217" i="3"/>
  <c r="A217" i="2"/>
  <c r="AX216" i="2"/>
  <c r="AW216" i="2"/>
  <c r="A219" i="3"/>
  <c r="B217" i="4"/>
  <c r="AD216" i="4"/>
  <c r="AE216" i="4"/>
  <c r="J463" i="3"/>
  <c r="AD463" i="3" s="1"/>
  <c r="P215" i="2" l="1"/>
  <c r="O216" i="2"/>
  <c r="AF217" i="4" s="1"/>
  <c r="N216" i="2"/>
  <c r="CA277" i="2"/>
  <c r="CF277" i="2"/>
  <c r="CE278" i="2" a="1"/>
  <c r="CE278" i="2" s="1"/>
  <c r="BZ278" i="2"/>
  <c r="CC279" i="2" s="1"/>
  <c r="BY278" i="2"/>
  <c r="AZ276" i="2"/>
  <c r="BA276" i="2" s="1"/>
  <c r="BB276" i="2" s="1"/>
  <c r="CD276" i="2"/>
  <c r="P218" i="3"/>
  <c r="AJ216" i="4" s="1"/>
  <c r="Q218" i="3"/>
  <c r="AD217" i="4"/>
  <c r="AE217" i="4"/>
  <c r="AX217" i="2"/>
  <c r="B218" i="4"/>
  <c r="AW217" i="2"/>
  <c r="A220" i="3"/>
  <c r="A218" i="2"/>
  <c r="S219" i="3"/>
  <c r="L219" i="3"/>
  <c r="O219" i="3" s="1"/>
  <c r="BY219" i="3"/>
  <c r="AF219" i="3"/>
  <c r="CG218" i="3"/>
  <c r="I470" i="4"/>
  <c r="G470" i="4"/>
  <c r="G477" i="4"/>
  <c r="I477" i="4"/>
  <c r="I482" i="4"/>
  <c r="G482" i="4"/>
  <c r="G480" i="4"/>
  <c r="I480" i="4"/>
  <c r="G479" i="4"/>
  <c r="I479" i="4"/>
  <c r="G462" i="4"/>
  <c r="I462" i="4"/>
  <c r="I461" i="4"/>
  <c r="G461" i="4"/>
  <c r="G473" i="4"/>
  <c r="I473" i="4"/>
  <c r="G466" i="4"/>
  <c r="I466" i="4"/>
  <c r="I476" i="4"/>
  <c r="G476" i="4"/>
  <c r="G474" i="4"/>
  <c r="I474" i="4"/>
  <c r="I475" i="4"/>
  <c r="G475" i="4"/>
  <c r="G486" i="4"/>
  <c r="I486" i="4"/>
  <c r="G485" i="4"/>
  <c r="I485" i="4"/>
  <c r="I469" i="4"/>
  <c r="G469" i="4"/>
  <c r="G464" i="4"/>
  <c r="I464" i="4"/>
  <c r="I472" i="4"/>
  <c r="G472" i="4"/>
  <c r="G463" i="4"/>
  <c r="I463" i="4"/>
  <c r="I471" i="4"/>
  <c r="G471" i="4"/>
  <c r="AY460" i="2"/>
  <c r="H461" i="4"/>
  <c r="G478" i="4"/>
  <c r="I478" i="4"/>
  <c r="G481" i="4"/>
  <c r="I481" i="4"/>
  <c r="I465" i="4"/>
  <c r="G465" i="4"/>
  <c r="I484" i="4"/>
  <c r="G484" i="4"/>
  <c r="G468" i="4"/>
  <c r="I468" i="4"/>
  <c r="G483" i="4"/>
  <c r="I483" i="4"/>
  <c r="G467" i="4"/>
  <c r="I467" i="4"/>
  <c r="P216" i="2" l="1"/>
  <c r="O217" i="2"/>
  <c r="N217" i="2"/>
  <c r="P217" i="2" s="1"/>
  <c r="CA278" i="2"/>
  <c r="CF278" i="2"/>
  <c r="CE279" i="2" a="1"/>
  <c r="CE279" i="2" s="1"/>
  <c r="BZ279" i="2"/>
  <c r="CC280" i="2" s="1"/>
  <c r="BY279" i="2"/>
  <c r="P219" i="3"/>
  <c r="AJ217" i="4" s="1"/>
  <c r="Q219" i="3"/>
  <c r="AF220" i="3"/>
  <c r="L220" i="3"/>
  <c r="O220" i="3" s="1"/>
  <c r="BY220" i="3"/>
  <c r="S220" i="3"/>
  <c r="CG219" i="3"/>
  <c r="AD218" i="4"/>
  <c r="AE218" i="4"/>
  <c r="B219" i="4"/>
  <c r="AW218" i="2"/>
  <c r="A221" i="3"/>
  <c r="AX218" i="2"/>
  <c r="A219" i="2"/>
  <c r="AF218" i="4"/>
  <c r="O218" i="2" l="1"/>
  <c r="N218" i="2"/>
  <c r="CA279" i="2"/>
  <c r="CF279" i="2"/>
  <c r="CE280" i="2" a="1"/>
  <c r="CE280" i="2" s="1"/>
  <c r="BY280" i="2"/>
  <c r="BZ280" i="2"/>
  <c r="CC281" i="2" s="1"/>
  <c r="P220" i="3"/>
  <c r="AJ218" i="4" s="1"/>
  <c r="Q220" i="3"/>
  <c r="BY221" i="3"/>
  <c r="S221" i="3"/>
  <c r="L221" i="3"/>
  <c r="O221" i="3" s="1"/>
  <c r="AF221" i="3"/>
  <c r="AX219" i="2"/>
  <c r="AW219" i="2"/>
  <c r="A220" i="2"/>
  <c r="B220" i="4"/>
  <c r="A222" i="3"/>
  <c r="AE219" i="4"/>
  <c r="AD219" i="4"/>
  <c r="AF219" i="4"/>
  <c r="P218" i="2"/>
  <c r="CG220" i="3"/>
  <c r="I487" i="4"/>
  <c r="G487" i="4"/>
  <c r="O219" i="2" l="1"/>
  <c r="N219" i="2"/>
  <c r="CA280" i="2"/>
  <c r="CF280" i="2"/>
  <c r="CE281" i="2" a="1"/>
  <c r="CE281" i="2" s="1"/>
  <c r="BY281" i="2"/>
  <c r="BZ281" i="2"/>
  <c r="CC282" i="2" s="1"/>
  <c r="CB281" i="2" s="1"/>
  <c r="P221" i="3"/>
  <c r="AJ219" i="4" s="1"/>
  <c r="Q221" i="3"/>
  <c r="AD220" i="4"/>
  <c r="AE220" i="4"/>
  <c r="A221" i="2"/>
  <c r="B221" i="4"/>
  <c r="AW220" i="2"/>
  <c r="A223" i="3"/>
  <c r="AX220" i="2"/>
  <c r="CG221" i="3"/>
  <c r="AF222" i="3"/>
  <c r="L222" i="3"/>
  <c r="O222" i="3" s="1"/>
  <c r="BY222" i="3"/>
  <c r="S222" i="3"/>
  <c r="AF220" i="4"/>
  <c r="G488" i="4"/>
  <c r="I488" i="4"/>
  <c r="P219" i="2" l="1"/>
  <c r="O220" i="2"/>
  <c r="AF221" i="4" s="1"/>
  <c r="N220" i="2"/>
  <c r="CD281" i="2"/>
  <c r="AZ281" i="2"/>
  <c r="BA281" i="2" s="1"/>
  <c r="BB281" i="2" s="1"/>
  <c r="CA281" i="2"/>
  <c r="CF281" i="2"/>
  <c r="CE282" i="2" a="1"/>
  <c r="CE282" i="2" s="1"/>
  <c r="BZ282" i="2"/>
  <c r="CC283" i="2" s="1"/>
  <c r="BY282" i="2"/>
  <c r="P222" i="3"/>
  <c r="AJ220" i="4" s="1"/>
  <c r="Q222" i="3"/>
  <c r="AE221" i="4"/>
  <c r="AD221" i="4"/>
  <c r="A222" i="2"/>
  <c r="B222" i="4"/>
  <c r="A224" i="3"/>
  <c r="AW221" i="2"/>
  <c r="AX221" i="2"/>
  <c r="BY223" i="3"/>
  <c r="S223" i="3"/>
  <c r="L223" i="3"/>
  <c r="O223" i="3" s="1"/>
  <c r="AF223" i="3"/>
  <c r="CG222" i="3"/>
  <c r="G489" i="4"/>
  <c r="I489" i="4"/>
  <c r="P220" i="2" l="1"/>
  <c r="O221" i="2"/>
  <c r="N221" i="2"/>
  <c r="CA282" i="2"/>
  <c r="CF282" i="2"/>
  <c r="CE283" i="2" a="1"/>
  <c r="CE283" i="2" s="1"/>
  <c r="BZ283" i="2"/>
  <c r="CC284" i="2" s="1"/>
  <c r="BY283" i="2"/>
  <c r="P223" i="3"/>
  <c r="AJ221" i="4" s="1"/>
  <c r="Q223" i="3"/>
  <c r="CG223" i="3"/>
  <c r="S224" i="3"/>
  <c r="AF224" i="3"/>
  <c r="BY224" i="3"/>
  <c r="L224" i="3"/>
  <c r="O224" i="3" s="1"/>
  <c r="AE222" i="4"/>
  <c r="AD222" i="4"/>
  <c r="AF222" i="4"/>
  <c r="B223" i="4"/>
  <c r="A225" i="3"/>
  <c r="AX222" i="2"/>
  <c r="A223" i="2"/>
  <c r="AW222" i="2"/>
  <c r="G490" i="4"/>
  <c r="I490" i="4"/>
  <c r="P221" i="2" l="1"/>
  <c r="O222" i="2"/>
  <c r="AF223" i="4" s="1"/>
  <c r="N222" i="2"/>
  <c r="P222" i="2" s="1"/>
  <c r="CA283" i="2"/>
  <c r="CF283" i="2"/>
  <c r="CE284" i="2" a="1"/>
  <c r="CE284" i="2" s="1"/>
  <c r="BY284" i="2"/>
  <c r="BZ284" i="2"/>
  <c r="CC285" i="2" s="1"/>
  <c r="P224" i="3"/>
  <c r="AJ222" i="4" s="1"/>
  <c r="Q224" i="3"/>
  <c r="AX223" i="2"/>
  <c r="B224" i="4"/>
  <c r="A224" i="2"/>
  <c r="AW223" i="2"/>
  <c r="A226" i="3"/>
  <c r="CG224" i="3"/>
  <c r="L225" i="3"/>
  <c r="O225" i="3" s="1"/>
  <c r="S225" i="3"/>
  <c r="BY225" i="3"/>
  <c r="AF225" i="3"/>
  <c r="AD223" i="4"/>
  <c r="AE223" i="4"/>
  <c r="I491" i="4"/>
  <c r="G491" i="4"/>
  <c r="O223" i="2" l="1"/>
  <c r="AF224" i="4" s="1"/>
  <c r="N223" i="2"/>
  <c r="CA284" i="2"/>
  <c r="BY285" i="2"/>
  <c r="BZ285" i="2"/>
  <c r="CC286" i="2" s="1"/>
  <c r="CB283" i="2" s="1"/>
  <c r="CF284" i="2"/>
  <c r="CE285" i="2" a="1"/>
  <c r="CE285" i="2" s="1"/>
  <c r="P225" i="3"/>
  <c r="AJ223" i="4" s="1"/>
  <c r="Q225" i="3"/>
  <c r="AF226" i="3"/>
  <c r="BY226" i="3"/>
  <c r="S226" i="3"/>
  <c r="L226" i="3"/>
  <c r="O226" i="3" s="1"/>
  <c r="CG225" i="3"/>
  <c r="AX224" i="2"/>
  <c r="A227" i="3"/>
  <c r="A225" i="2"/>
  <c r="B225" i="4"/>
  <c r="AW224" i="2"/>
  <c r="AD224" i="4"/>
  <c r="AE224" i="4"/>
  <c r="G492" i="4"/>
  <c r="I492" i="4"/>
  <c r="P223" i="2" l="1"/>
  <c r="O224" i="2"/>
  <c r="N224" i="2"/>
  <c r="P224" i="2" s="1"/>
  <c r="CF285" i="2"/>
  <c r="CE286" i="2" a="1"/>
  <c r="CE286" i="2" s="1"/>
  <c r="BZ286" i="2"/>
  <c r="CC287" i="2" s="1"/>
  <c r="CB286" i="2" s="1"/>
  <c r="BY286" i="2"/>
  <c r="CD283" i="2"/>
  <c r="AZ283" i="2"/>
  <c r="BA283" i="2" s="1"/>
  <c r="BB283" i="2" s="1"/>
  <c r="CA285" i="2"/>
  <c r="P226" i="3"/>
  <c r="AJ224" i="4" s="1"/>
  <c r="Q226" i="3"/>
  <c r="AD225" i="4"/>
  <c r="AE225" i="4"/>
  <c r="CG226" i="3"/>
  <c r="A226" i="2"/>
  <c r="A228" i="3"/>
  <c r="AW225" i="2"/>
  <c r="AX225" i="2"/>
  <c r="B226" i="4"/>
  <c r="S227" i="3"/>
  <c r="L227" i="3"/>
  <c r="O227" i="3" s="1"/>
  <c r="AF227" i="3"/>
  <c r="BY227" i="3"/>
  <c r="AF225" i="4"/>
  <c r="G493" i="4"/>
  <c r="I493" i="4"/>
  <c r="O225" i="2" l="1"/>
  <c r="AF226" i="4" s="1"/>
  <c r="N225" i="2"/>
  <c r="BY287" i="2"/>
  <c r="BZ287" i="2"/>
  <c r="CC288" i="2" s="1"/>
  <c r="CA286" i="2"/>
  <c r="AZ286" i="2"/>
  <c r="BA286" i="2" s="1"/>
  <c r="BB286" i="2" s="1"/>
  <c r="CD286" i="2"/>
  <c r="CF286" i="2"/>
  <c r="CE287" i="2" a="1"/>
  <c r="CE287" i="2" s="1"/>
  <c r="P227" i="3"/>
  <c r="AJ225" i="4" s="1"/>
  <c r="Q227" i="3"/>
  <c r="S228" i="3"/>
  <c r="BY228" i="3"/>
  <c r="AF228" i="3"/>
  <c r="L228" i="3"/>
  <c r="O228" i="3" s="1"/>
  <c r="CG227" i="3"/>
  <c r="AD226" i="4"/>
  <c r="AE226" i="4"/>
  <c r="A229" i="3"/>
  <c r="A227" i="2"/>
  <c r="B227" i="4"/>
  <c r="AW226" i="2"/>
  <c r="AX226" i="2"/>
  <c r="P225" i="2"/>
  <c r="G494" i="4"/>
  <c r="I494" i="4"/>
  <c r="O226" i="2" l="1"/>
  <c r="N226" i="2"/>
  <c r="CF287" i="2"/>
  <c r="CE288" i="2" a="1"/>
  <c r="CE288" i="2" s="1"/>
  <c r="BZ288" i="2"/>
  <c r="CC289" i="2" s="1"/>
  <c r="BY288" i="2"/>
  <c r="CA287" i="2"/>
  <c r="P228" i="3"/>
  <c r="AJ226" i="4" s="1"/>
  <c r="Q228" i="3"/>
  <c r="CG228" i="3"/>
  <c r="L229" i="3"/>
  <c r="O229" i="3" s="1"/>
  <c r="AF229" i="3"/>
  <c r="S229" i="3"/>
  <c r="BY229" i="3"/>
  <c r="AD227" i="4"/>
  <c r="AE227" i="4"/>
  <c r="AW227" i="2"/>
  <c r="A228" i="2"/>
  <c r="A230" i="3"/>
  <c r="B228" i="4"/>
  <c r="AX227" i="2"/>
  <c r="G495" i="4"/>
  <c r="I495" i="4"/>
  <c r="P226" i="2" l="1"/>
  <c r="AF227" i="4"/>
  <c r="O227" i="2"/>
  <c r="N227" i="2"/>
  <c r="CA288" i="2"/>
  <c r="CF288" i="2"/>
  <c r="CE289" i="2" a="1"/>
  <c r="CE289" i="2" s="1"/>
  <c r="BZ289" i="2"/>
  <c r="CC290" i="2" s="1"/>
  <c r="BY289" i="2"/>
  <c r="P229" i="3"/>
  <c r="AJ227" i="4" s="1"/>
  <c r="Q229" i="3"/>
  <c r="AE228" i="4"/>
  <c r="AD228" i="4"/>
  <c r="CG229" i="3"/>
  <c r="AF230" i="3"/>
  <c r="S230" i="3"/>
  <c r="L230" i="3"/>
  <c r="O230" i="3" s="1"/>
  <c r="BY230" i="3"/>
  <c r="AW228" i="2"/>
  <c r="AX228" i="2"/>
  <c r="A229" i="2"/>
  <c r="B229" i="4"/>
  <c r="A231" i="3"/>
  <c r="AF228" i="4"/>
  <c r="G496" i="4"/>
  <c r="I496" i="4"/>
  <c r="P227" i="2" l="1"/>
  <c r="O228" i="2"/>
  <c r="AF229" i="4" s="1"/>
  <c r="N228" i="2"/>
  <c r="BZ290" i="2"/>
  <c r="CC291" i="2" s="1"/>
  <c r="BY290" i="2"/>
  <c r="CA289" i="2"/>
  <c r="CF289" i="2"/>
  <c r="CE290" i="2" a="1"/>
  <c r="CE290" i="2" s="1"/>
  <c r="P230" i="3"/>
  <c r="AJ228" i="4" s="1"/>
  <c r="Q230" i="3"/>
  <c r="AF231" i="3"/>
  <c r="L231" i="3"/>
  <c r="O231" i="3" s="1"/>
  <c r="BY231" i="3"/>
  <c r="S231" i="3"/>
  <c r="AD229" i="4"/>
  <c r="AE229" i="4"/>
  <c r="AW229" i="2"/>
  <c r="A230" i="2"/>
  <c r="B230" i="4"/>
  <c r="AX229" i="2"/>
  <c r="A232" i="3"/>
  <c r="CG230" i="3"/>
  <c r="G497" i="4"/>
  <c r="I497" i="4"/>
  <c r="P228" i="2" l="1"/>
  <c r="O229" i="2"/>
  <c r="N229" i="2"/>
  <c r="CA290" i="2"/>
  <c r="BY291" i="2"/>
  <c r="BZ291" i="2"/>
  <c r="CC292" i="2" s="1"/>
  <c r="CF290" i="2"/>
  <c r="CE291" i="2" a="1"/>
  <c r="CE291" i="2" s="1"/>
  <c r="P231" i="3"/>
  <c r="AJ229" i="4" s="1"/>
  <c r="Q231" i="3"/>
  <c r="AF230" i="4"/>
  <c r="CG231" i="3"/>
  <c r="AD230" i="4"/>
  <c r="AE230" i="4"/>
  <c r="AW230" i="2"/>
  <c r="A231" i="2"/>
  <c r="B231" i="4"/>
  <c r="AX230" i="2"/>
  <c r="A233" i="3"/>
  <c r="S232" i="3"/>
  <c r="AF232" i="3"/>
  <c r="BY232" i="3"/>
  <c r="L232" i="3"/>
  <c r="O232" i="3" s="1"/>
  <c r="G498" i="4"/>
  <c r="I498" i="4"/>
  <c r="P229" i="2" l="1"/>
  <c r="O230" i="2"/>
  <c r="AF231" i="4" s="1"/>
  <c r="N230" i="2"/>
  <c r="CF291" i="2"/>
  <c r="CE292" i="2" a="1"/>
  <c r="CE292" i="2" s="1"/>
  <c r="BZ292" i="2"/>
  <c r="CC293" i="2" s="1"/>
  <c r="BY292" i="2"/>
  <c r="CA291" i="2"/>
  <c r="P232" i="3"/>
  <c r="AJ230" i="4" s="1"/>
  <c r="Q232" i="3"/>
  <c r="AD231" i="4"/>
  <c r="AE231" i="4"/>
  <c r="AW231" i="2"/>
  <c r="A232" i="2"/>
  <c r="B232" i="4"/>
  <c r="AX231" i="2"/>
  <c r="A234" i="3"/>
  <c r="CG232" i="3"/>
  <c r="L233" i="3"/>
  <c r="O233" i="3" s="1"/>
  <c r="BY233" i="3"/>
  <c r="AF233" i="3"/>
  <c r="S233" i="3"/>
  <c r="I499" i="4"/>
  <c r="G499" i="4"/>
  <c r="P230" i="2" l="1"/>
  <c r="O231" i="2"/>
  <c r="N231" i="2"/>
  <c r="P231" i="2" s="1"/>
  <c r="CA292" i="2"/>
  <c r="CF292" i="2"/>
  <c r="CE293" i="2" a="1"/>
  <c r="CE293" i="2" s="1"/>
  <c r="BY293" i="2"/>
  <c r="BZ293" i="2"/>
  <c r="CC294" i="2" s="1"/>
  <c r="P233" i="3"/>
  <c r="AJ231" i="4" s="1"/>
  <c r="Q233" i="3"/>
  <c r="AF232" i="4"/>
  <c r="AW232" i="2"/>
  <c r="AX232" i="2"/>
  <c r="A233" i="2"/>
  <c r="B233" i="4"/>
  <c r="A235" i="3"/>
  <c r="AD232" i="4"/>
  <c r="AE232" i="4"/>
  <c r="CG233" i="3"/>
  <c r="AF234" i="3"/>
  <c r="BY234" i="3"/>
  <c r="S234" i="3"/>
  <c r="L234" i="3"/>
  <c r="O234" i="3" s="1"/>
  <c r="G500" i="4"/>
  <c r="I500" i="4"/>
  <c r="O232" i="2" l="1"/>
  <c r="AF233" i="4" s="1"/>
  <c r="N232" i="2"/>
  <c r="CA293" i="2"/>
  <c r="CF293" i="2"/>
  <c r="CE294" i="2" a="1"/>
  <c r="CE294" i="2" s="1"/>
  <c r="BY294" i="2"/>
  <c r="BZ294" i="2"/>
  <c r="CC295" i="2" s="1"/>
  <c r="P234" i="3"/>
  <c r="AJ232" i="4" s="1"/>
  <c r="Q234" i="3"/>
  <c r="BY235" i="3"/>
  <c r="S235" i="3"/>
  <c r="L235" i="3"/>
  <c r="O235" i="3" s="1"/>
  <c r="AF235" i="3"/>
  <c r="AD233" i="4"/>
  <c r="AE233" i="4"/>
  <c r="CG234" i="3"/>
  <c r="AW233" i="2"/>
  <c r="A234" i="2"/>
  <c r="AX233" i="2"/>
  <c r="A236" i="3"/>
  <c r="B234" i="4"/>
  <c r="G501" i="4"/>
  <c r="I501" i="4"/>
  <c r="P232" i="2" l="1"/>
  <c r="O233" i="2"/>
  <c r="N233" i="2"/>
  <c r="P233" i="2" s="1"/>
  <c r="CA294" i="2"/>
  <c r="CF294" i="2"/>
  <c r="CE295" i="2" a="1"/>
  <c r="CE295" i="2" s="1"/>
  <c r="BY295" i="2"/>
  <c r="BZ295" i="2"/>
  <c r="CC296" i="2" s="1"/>
  <c r="P235" i="3"/>
  <c r="AJ233" i="4" s="1"/>
  <c r="Q235" i="3"/>
  <c r="BY236" i="3"/>
  <c r="AF236" i="3"/>
  <c r="S236" i="3"/>
  <c r="L236" i="3"/>
  <c r="O236" i="3" s="1"/>
  <c r="AF234" i="4"/>
  <c r="AW234" i="2"/>
  <c r="A235" i="2"/>
  <c r="B235" i="4"/>
  <c r="A237" i="3"/>
  <c r="AX234" i="2"/>
  <c r="AD234" i="4"/>
  <c r="AE234" i="4"/>
  <c r="CG235" i="3"/>
  <c r="G502" i="4"/>
  <c r="I502" i="4"/>
  <c r="O234" i="2" l="1"/>
  <c r="N234" i="2"/>
  <c r="CA295" i="2"/>
  <c r="CF295" i="2"/>
  <c r="CE296" i="2" a="1"/>
  <c r="CE296" i="2" s="1"/>
  <c r="BY296" i="2"/>
  <c r="BZ296" i="2"/>
  <c r="CC297" i="2" s="1"/>
  <c r="P236" i="3"/>
  <c r="AJ234" i="4" s="1"/>
  <c r="Q236" i="3"/>
  <c r="B236" i="4"/>
  <c r="A236" i="2"/>
  <c r="AX235" i="2"/>
  <c r="AW235" i="2"/>
  <c r="A238" i="3"/>
  <c r="CG236" i="3"/>
  <c r="L237" i="3"/>
  <c r="O237" i="3" s="1"/>
  <c r="S237" i="3"/>
  <c r="AF237" i="3"/>
  <c r="BY237" i="3"/>
  <c r="AD235" i="4"/>
  <c r="AE235" i="4"/>
  <c r="I503" i="4"/>
  <c r="G503" i="4"/>
  <c r="P234" i="2" l="1"/>
  <c r="AF235" i="4"/>
  <c r="O235" i="2"/>
  <c r="AF236" i="4" s="1"/>
  <c r="N235" i="2"/>
  <c r="CA296" i="2"/>
  <c r="CF296" i="2"/>
  <c r="CE297" i="2" a="1"/>
  <c r="CE297" i="2" s="1"/>
  <c r="BZ297" i="2"/>
  <c r="CC298" i="2" s="1"/>
  <c r="BY297" i="2"/>
  <c r="P237" i="3"/>
  <c r="AJ235" i="4" s="1"/>
  <c r="Q237" i="3"/>
  <c r="CG237" i="3"/>
  <c r="AW236" i="2"/>
  <c r="AX236" i="2"/>
  <c r="A237" i="2"/>
  <c r="B237" i="4"/>
  <c r="A239" i="3"/>
  <c r="BY238" i="3"/>
  <c r="S238" i="3"/>
  <c r="L238" i="3"/>
  <c r="O238" i="3" s="1"/>
  <c r="AF238" i="3"/>
  <c r="AP238" i="3" s="1"/>
  <c r="AE236" i="4"/>
  <c r="AD236" i="4"/>
  <c r="G504" i="4"/>
  <c r="I504" i="4"/>
  <c r="P235" i="2" l="1"/>
  <c r="O236" i="2"/>
  <c r="AF237" i="4" s="1"/>
  <c r="N236" i="2"/>
  <c r="CA297" i="2"/>
  <c r="CF297" i="2"/>
  <c r="CE298" i="2" a="1"/>
  <c r="CE298" i="2" s="1"/>
  <c r="BY298" i="2"/>
  <c r="BZ298" i="2"/>
  <c r="CC299" i="2" s="1"/>
  <c r="P238" i="3"/>
  <c r="AJ236" i="4" s="1"/>
  <c r="Q238" i="3"/>
  <c r="AF239" i="3"/>
  <c r="AP239" i="3" s="1"/>
  <c r="BY239" i="3"/>
  <c r="S239" i="3"/>
  <c r="L239" i="3"/>
  <c r="O239" i="3" s="1"/>
  <c r="CG238" i="3"/>
  <c r="AD237" i="4"/>
  <c r="AE237" i="4"/>
  <c r="AW237" i="2"/>
  <c r="A238" i="2"/>
  <c r="A240" i="3"/>
  <c r="AX237" i="2"/>
  <c r="B238" i="4"/>
  <c r="G505" i="4"/>
  <c r="I505" i="4"/>
  <c r="P236" i="2" l="1"/>
  <c r="O237" i="2"/>
  <c r="N237" i="2"/>
  <c r="CA298" i="2"/>
  <c r="CF298" i="2"/>
  <c r="CE299" i="2" a="1"/>
  <c r="CE299" i="2" s="1"/>
  <c r="BY299" i="2"/>
  <c r="BZ299" i="2"/>
  <c r="CC300" i="2" s="1"/>
  <c r="P239" i="3"/>
  <c r="AJ237" i="4" s="1"/>
  <c r="Q239" i="3"/>
  <c r="AF238" i="4"/>
  <c r="AW238" i="2"/>
  <c r="A239" i="2"/>
  <c r="A241" i="3"/>
  <c r="AX238" i="2"/>
  <c r="B239" i="4"/>
  <c r="CG239" i="3"/>
  <c r="BY240" i="3"/>
  <c r="S240" i="3"/>
  <c r="L240" i="3"/>
  <c r="O240" i="3" s="1"/>
  <c r="AF240" i="3"/>
  <c r="AP240" i="3" s="1"/>
  <c r="AD238" i="4"/>
  <c r="AE238" i="4"/>
  <c r="G506" i="4"/>
  <c r="I506" i="4"/>
  <c r="P237" i="2" l="1"/>
  <c r="O238" i="2"/>
  <c r="AF239" i="4" s="1"/>
  <c r="N238" i="2"/>
  <c r="CA299" i="2"/>
  <c r="CF299" i="2"/>
  <c r="CE300" i="2" a="1"/>
  <c r="CE300" i="2" s="1"/>
  <c r="BY300" i="2"/>
  <c r="BZ300" i="2"/>
  <c r="CC301" i="2" s="1"/>
  <c r="P240" i="3"/>
  <c r="AJ238" i="4" s="1"/>
  <c r="Q240" i="3"/>
  <c r="B240" i="4"/>
  <c r="A240" i="2"/>
  <c r="AX239" i="2"/>
  <c r="A242" i="3"/>
  <c r="AW239" i="2"/>
  <c r="CG240" i="3"/>
  <c r="AE239" i="4"/>
  <c r="AD239" i="4"/>
  <c r="BY241" i="3"/>
  <c r="S241" i="3"/>
  <c r="L241" i="3"/>
  <c r="O241" i="3" s="1"/>
  <c r="AF241" i="3"/>
  <c r="AP241" i="3" s="1"/>
  <c r="I507" i="4"/>
  <c r="G507" i="4"/>
  <c r="P238" i="2" l="1"/>
  <c r="O239" i="2"/>
  <c r="N239" i="2"/>
  <c r="CA300" i="2"/>
  <c r="CF300" i="2"/>
  <c r="CE301" i="2" a="1"/>
  <c r="CE301" i="2" s="1"/>
  <c r="BZ301" i="2"/>
  <c r="CC302" i="2" s="1"/>
  <c r="BY301" i="2"/>
  <c r="P241" i="3"/>
  <c r="AJ239" i="4" s="1"/>
  <c r="Q241" i="3"/>
  <c r="CG241" i="3"/>
  <c r="L242" i="3"/>
  <c r="O242" i="3" s="1"/>
  <c r="AF242" i="3"/>
  <c r="AP242" i="3" s="1"/>
  <c r="BY242" i="3"/>
  <c r="S242" i="3"/>
  <c r="AF240" i="4"/>
  <c r="AW240" i="2"/>
  <c r="AX240" i="2"/>
  <c r="A241" i="2"/>
  <c r="A243" i="3"/>
  <c r="B241" i="4"/>
  <c r="AE240" i="4"/>
  <c r="AD240" i="4"/>
  <c r="G508" i="4"/>
  <c r="I508" i="4"/>
  <c r="P239" i="2" l="1"/>
  <c r="O240" i="2"/>
  <c r="AF241" i="4" s="1"/>
  <c r="N240" i="2"/>
  <c r="BY302" i="2"/>
  <c r="BZ302" i="2"/>
  <c r="CC303" i="2" s="1"/>
  <c r="CA301" i="2"/>
  <c r="CF301" i="2"/>
  <c r="CE302" i="2" a="1"/>
  <c r="CE302" i="2" s="1"/>
  <c r="P242" i="3"/>
  <c r="AJ240" i="4" s="1"/>
  <c r="Q242" i="3"/>
  <c r="AD241" i="4"/>
  <c r="AE241" i="4"/>
  <c r="BY243" i="3"/>
  <c r="L243" i="3"/>
  <c r="O243" i="3" s="1"/>
  <c r="AF243" i="3"/>
  <c r="AP243" i="3" s="1"/>
  <c r="S243" i="3"/>
  <c r="AW241" i="2"/>
  <c r="A242" i="2"/>
  <c r="B242" i="4"/>
  <c r="AX241" i="2"/>
  <c r="A244" i="3"/>
  <c r="CG242" i="3"/>
  <c r="G509" i="4"/>
  <c r="I509" i="4"/>
  <c r="O241" i="2" l="1"/>
  <c r="N241" i="2"/>
  <c r="P240" i="2"/>
  <c r="BY303" i="2"/>
  <c r="BZ303" i="2"/>
  <c r="CC304" i="2" s="1"/>
  <c r="CF302" i="2"/>
  <c r="CE303" i="2" a="1"/>
  <c r="CE303" i="2" s="1"/>
  <c r="CA302" i="2"/>
  <c r="P243" i="3"/>
  <c r="AJ241" i="4" s="1"/>
  <c r="Q243" i="3"/>
  <c r="AF242" i="4"/>
  <c r="AE242" i="4"/>
  <c r="AD242" i="4"/>
  <c r="CG243" i="3"/>
  <c r="AW242" i="2"/>
  <c r="A243" i="2"/>
  <c r="B243" i="4"/>
  <c r="A245" i="3"/>
  <c r="AX242" i="2"/>
  <c r="BY244" i="3"/>
  <c r="S244" i="3"/>
  <c r="L244" i="3"/>
  <c r="O244" i="3" s="1"/>
  <c r="AF244" i="3"/>
  <c r="AP244" i="3" s="1"/>
  <c r="G510" i="4"/>
  <c r="I510" i="4"/>
  <c r="P241" i="2" l="1"/>
  <c r="O242" i="2"/>
  <c r="AF243" i="4" s="1"/>
  <c r="N242" i="2"/>
  <c r="CF303" i="2"/>
  <c r="CE304" i="2" a="1"/>
  <c r="CE304" i="2" s="1"/>
  <c r="BY304" i="2"/>
  <c r="BZ304" i="2"/>
  <c r="CC305" i="2" s="1"/>
  <c r="CA303" i="2"/>
  <c r="P244" i="3"/>
  <c r="AJ242" i="4" s="1"/>
  <c r="Q244" i="3"/>
  <c r="CG244" i="3"/>
  <c r="S245" i="3"/>
  <c r="BY245" i="3"/>
  <c r="AF245" i="3"/>
  <c r="AP245" i="3" s="1"/>
  <c r="L245" i="3"/>
  <c r="O245" i="3" s="1"/>
  <c r="AD243" i="4"/>
  <c r="AE243" i="4"/>
  <c r="AX243" i="2"/>
  <c r="A244" i="2"/>
  <c r="B244" i="4"/>
  <c r="AW243" i="2"/>
  <c r="A246" i="3"/>
  <c r="P242" i="2" l="1"/>
  <c r="O243" i="2"/>
  <c r="AF244" i="4" s="1"/>
  <c r="N243" i="2"/>
  <c r="CA304" i="2"/>
  <c r="BY305" i="2"/>
  <c r="BZ305" i="2"/>
  <c r="CC306" i="2" s="1"/>
  <c r="CF304" i="2"/>
  <c r="CE305" i="2" a="1"/>
  <c r="CE305" i="2" s="1"/>
  <c r="P245" i="3"/>
  <c r="AJ243" i="4" s="1"/>
  <c r="Q245" i="3"/>
  <c r="AW244" i="2"/>
  <c r="AX244" i="2"/>
  <c r="A245" i="2"/>
  <c r="A247" i="3"/>
  <c r="B245" i="4"/>
  <c r="CG245" i="3"/>
  <c r="L246" i="3"/>
  <c r="O246" i="3" s="1"/>
  <c r="BY246" i="3"/>
  <c r="AF246" i="3"/>
  <c r="AP246" i="3" s="1"/>
  <c r="S246" i="3"/>
  <c r="AE244" i="4"/>
  <c r="AD244" i="4"/>
  <c r="B466" i="3"/>
  <c r="D464" i="4"/>
  <c r="D481" i="4"/>
  <c r="B483" i="3"/>
  <c r="B467" i="3"/>
  <c r="D465" i="4"/>
  <c r="B488" i="3"/>
  <c r="D486" i="4"/>
  <c r="B487" i="3"/>
  <c r="D485" i="4"/>
  <c r="B482" i="3"/>
  <c r="D480" i="4"/>
  <c r="B484" i="3"/>
  <c r="D482" i="4"/>
  <c r="B481" i="3"/>
  <c r="D479" i="4"/>
  <c r="B471" i="3"/>
  <c r="D469" i="4"/>
  <c r="D488" i="4"/>
  <c r="B490" i="3"/>
  <c r="B465" i="3"/>
  <c r="D463" i="4"/>
  <c r="B478" i="3"/>
  <c r="D476" i="4"/>
  <c r="B477" i="3"/>
  <c r="D475" i="4"/>
  <c r="P243" i="2" l="1"/>
  <c r="O244" i="2"/>
  <c r="N244" i="2"/>
  <c r="CF305" i="2"/>
  <c r="CE306" i="2" a="1"/>
  <c r="CE306" i="2" s="1"/>
  <c r="BZ306" i="2"/>
  <c r="CC307" i="2" s="1"/>
  <c r="BY306" i="2"/>
  <c r="CA305" i="2"/>
  <c r="P246" i="3"/>
  <c r="AJ244" i="4" s="1"/>
  <c r="Q246" i="3"/>
  <c r="CG246" i="3"/>
  <c r="BY247" i="3"/>
  <c r="L247" i="3"/>
  <c r="O247" i="3" s="1"/>
  <c r="S247" i="3"/>
  <c r="AF247" i="3"/>
  <c r="AP247" i="3" s="1"/>
  <c r="AW245" i="2"/>
  <c r="A246" i="2"/>
  <c r="B246" i="4"/>
  <c r="A248" i="3"/>
  <c r="AX245" i="2"/>
  <c r="AF245" i="4"/>
  <c r="AD245" i="4"/>
  <c r="AE245" i="4"/>
  <c r="K481" i="2"/>
  <c r="J482" i="4"/>
  <c r="J481" i="2"/>
  <c r="K485" i="2"/>
  <c r="J486" i="4"/>
  <c r="J485" i="2"/>
  <c r="K487" i="2"/>
  <c r="J488" i="4"/>
  <c r="J487" i="2"/>
  <c r="J497" i="4"/>
  <c r="K496" i="2"/>
  <c r="J496" i="2"/>
  <c r="B489" i="3"/>
  <c r="D487" i="4"/>
  <c r="J474" i="2"/>
  <c r="K474" i="2"/>
  <c r="J475" i="4"/>
  <c r="D467" i="4"/>
  <c r="B469" i="3"/>
  <c r="J509" i="2"/>
  <c r="K509" i="2"/>
  <c r="J510" i="4"/>
  <c r="B474" i="3"/>
  <c r="D472" i="4"/>
  <c r="J464" i="2"/>
  <c r="J465" i="4"/>
  <c r="K464" i="2"/>
  <c r="D471" i="4"/>
  <c r="B473" i="3"/>
  <c r="J505" i="2"/>
  <c r="K505" i="2"/>
  <c r="J506" i="4"/>
  <c r="B470" i="3"/>
  <c r="D468" i="4"/>
  <c r="D461" i="4"/>
  <c r="B463" i="3"/>
  <c r="J484" i="2"/>
  <c r="K484" i="2"/>
  <c r="J485" i="4"/>
  <c r="J478" i="2"/>
  <c r="K478" i="2"/>
  <c r="J479" i="4"/>
  <c r="B493" i="3"/>
  <c r="D491" i="4"/>
  <c r="J490" i="2"/>
  <c r="K490" i="2"/>
  <c r="J491" i="4"/>
  <c r="B468" i="3"/>
  <c r="D466" i="4"/>
  <c r="K469" i="2"/>
  <c r="J470" i="4"/>
  <c r="J469" i="2"/>
  <c r="D490" i="4"/>
  <c r="B492" i="3"/>
  <c r="B491" i="3"/>
  <c r="D489" i="4"/>
  <c r="J480" i="2"/>
  <c r="K480" i="2"/>
  <c r="J481" i="4"/>
  <c r="D477" i="4"/>
  <c r="B479" i="3"/>
  <c r="J462" i="2"/>
  <c r="J463" i="4"/>
  <c r="K462" i="2"/>
  <c r="D474" i="4"/>
  <c r="B476" i="3"/>
  <c r="B472" i="3"/>
  <c r="D470" i="4"/>
  <c r="K479" i="2"/>
  <c r="J480" i="4"/>
  <c r="J479" i="2"/>
  <c r="K499" i="2"/>
  <c r="J500" i="4"/>
  <c r="J499" i="2"/>
  <c r="J503" i="2"/>
  <c r="K503" i="2"/>
  <c r="J504" i="4"/>
  <c r="B486" i="3"/>
  <c r="D484" i="4"/>
  <c r="B475" i="3"/>
  <c r="D473" i="4"/>
  <c r="J495" i="4"/>
  <c r="J494" i="2"/>
  <c r="K494" i="2"/>
  <c r="J500" i="2"/>
  <c r="J501" i="4"/>
  <c r="K500" i="2"/>
  <c r="K506" i="2"/>
  <c r="J507" i="4"/>
  <c r="J506" i="2"/>
  <c r="K475" i="2"/>
  <c r="J476" i="4"/>
  <c r="J475" i="2"/>
  <c r="J468" i="2"/>
  <c r="K468" i="2"/>
  <c r="J469" i="4"/>
  <c r="J497" i="2"/>
  <c r="K497" i="2"/>
  <c r="J498" i="4"/>
  <c r="J463" i="2"/>
  <c r="J464" i="4"/>
  <c r="K463" i="2"/>
  <c r="D483" i="4"/>
  <c r="B485" i="3"/>
  <c r="P244" i="2" l="1"/>
  <c r="O245" i="2"/>
  <c r="N245" i="2"/>
  <c r="CA306" i="2"/>
  <c r="CF306" i="2"/>
  <c r="CE307" i="2" a="1"/>
  <c r="CE307" i="2" s="1"/>
  <c r="BZ307" i="2"/>
  <c r="CC308" i="2" s="1"/>
  <c r="BY307" i="2"/>
  <c r="P247" i="3"/>
  <c r="AJ245" i="4" s="1"/>
  <c r="Q247" i="3"/>
  <c r="AF248" i="3"/>
  <c r="AP248" i="3" s="1"/>
  <c r="BY248" i="3"/>
  <c r="S248" i="3"/>
  <c r="L248" i="3"/>
  <c r="O248" i="3" s="1"/>
  <c r="AE246" i="4"/>
  <c r="AD246" i="4"/>
  <c r="B247" i="4"/>
  <c r="A247" i="2"/>
  <c r="AW246" i="2"/>
  <c r="AX246" i="2"/>
  <c r="A249" i="3"/>
  <c r="CG247" i="3"/>
  <c r="AF246" i="4"/>
  <c r="J476" i="2"/>
  <c r="K476" i="2"/>
  <c r="J477" i="4"/>
  <c r="J482" i="2"/>
  <c r="K482" i="2"/>
  <c r="J483" i="4"/>
  <c r="K460" i="2"/>
  <c r="J460" i="2"/>
  <c r="J461" i="4"/>
  <c r="K467" i="2"/>
  <c r="J468" i="4"/>
  <c r="J467" i="2"/>
  <c r="K491" i="2"/>
  <c r="J492" i="4"/>
  <c r="J491" i="2"/>
  <c r="K473" i="2"/>
  <c r="J474" i="4"/>
  <c r="J473" i="2"/>
  <c r="J507" i="2"/>
  <c r="K507" i="2"/>
  <c r="J508" i="4"/>
  <c r="J502" i="2"/>
  <c r="J503" i="4"/>
  <c r="K502" i="2"/>
  <c r="J472" i="2"/>
  <c r="K472" i="2"/>
  <c r="J473" i="4"/>
  <c r="J465" i="2"/>
  <c r="J466" i="4"/>
  <c r="K465" i="2"/>
  <c r="K504" i="2"/>
  <c r="J505" i="4"/>
  <c r="J504" i="2"/>
  <c r="K493" i="2"/>
  <c r="J493" i="2"/>
  <c r="J494" i="4"/>
  <c r="K471" i="2"/>
  <c r="J472" i="4"/>
  <c r="J471" i="2"/>
  <c r="K477" i="2"/>
  <c r="J478" i="4"/>
  <c r="J477" i="2"/>
  <c r="J488" i="2"/>
  <c r="K488" i="2"/>
  <c r="J489" i="4"/>
  <c r="J495" i="2"/>
  <c r="K495" i="2"/>
  <c r="J496" i="4"/>
  <c r="K483" i="2"/>
  <c r="J484" i="4"/>
  <c r="J483" i="2"/>
  <c r="K501" i="2"/>
  <c r="J501" i="2"/>
  <c r="J502" i="4"/>
  <c r="J499" i="4"/>
  <c r="J498" i="2"/>
  <c r="K498" i="2"/>
  <c r="J486" i="2"/>
  <c r="K486" i="2"/>
  <c r="J487" i="4"/>
  <c r="K489" i="2"/>
  <c r="J490" i="4"/>
  <c r="J489" i="2"/>
  <c r="K508" i="2"/>
  <c r="J509" i="4"/>
  <c r="J508" i="2"/>
  <c r="J466" i="2"/>
  <c r="K466" i="2"/>
  <c r="J467" i="4"/>
  <c r="J470" i="2"/>
  <c r="K470" i="2"/>
  <c r="J471" i="4"/>
  <c r="J492" i="2"/>
  <c r="K492" i="2"/>
  <c r="J493" i="4"/>
  <c r="P245" i="2" l="1"/>
  <c r="O246" i="2"/>
  <c r="N246" i="2"/>
  <c r="CA307" i="2"/>
  <c r="CF307" i="2"/>
  <c r="CE308" i="2" a="1"/>
  <c r="CE308" i="2" s="1"/>
  <c r="BZ308" i="2"/>
  <c r="CC309" i="2" s="1"/>
  <c r="BY308" i="2"/>
  <c r="P248" i="3"/>
  <c r="Q248" i="3"/>
  <c r="BL268" i="3"/>
  <c r="BL220" i="3"/>
  <c r="BL390" i="3"/>
  <c r="BL326" i="3"/>
  <c r="BL167" i="3"/>
  <c r="BL204" i="3"/>
  <c r="BL434" i="3"/>
  <c r="BL372" i="3"/>
  <c r="BL308" i="3"/>
  <c r="BL251" i="3"/>
  <c r="BL403" i="3"/>
  <c r="BL335" i="3"/>
  <c r="BL168" i="3"/>
  <c r="BL269" i="3"/>
  <c r="BL165" i="3"/>
  <c r="BL282" i="3"/>
  <c r="BL417" i="3"/>
  <c r="BL353" i="3"/>
  <c r="BL291" i="3"/>
  <c r="BL325" i="3"/>
  <c r="BL394" i="3"/>
  <c r="BL202" i="3"/>
  <c r="BL452" i="3"/>
  <c r="BL354" i="3"/>
  <c r="BL215" i="3"/>
  <c r="BL302" i="3"/>
  <c r="BL234" i="3"/>
  <c r="BL400" i="3"/>
  <c r="BL336" i="3"/>
  <c r="BL163" i="3"/>
  <c r="BL433" i="3"/>
  <c r="BL363" i="3"/>
  <c r="BL454" i="3"/>
  <c r="BL252" i="3"/>
  <c r="BL193" i="3"/>
  <c r="BL245" i="3"/>
  <c r="BL447" i="3"/>
  <c r="BL381" i="3"/>
  <c r="BL317" i="3"/>
  <c r="BL286" i="3"/>
  <c r="BL275" i="3"/>
  <c r="BL254" i="3"/>
  <c r="BL242" i="3"/>
  <c r="BL382" i="3"/>
  <c r="BL318" i="3"/>
  <c r="BL217" i="3"/>
  <c r="BL192" i="3"/>
  <c r="BL426" i="3"/>
  <c r="BL364" i="3"/>
  <c r="BL459" i="3"/>
  <c r="BL284" i="3"/>
  <c r="BL391" i="3"/>
  <c r="BL327" i="3"/>
  <c r="BL244" i="3"/>
  <c r="BL205" i="3"/>
  <c r="BL235" i="3"/>
  <c r="BL292" i="3"/>
  <c r="BL393" i="3"/>
  <c r="BL329" i="3"/>
  <c r="BL169" i="3"/>
  <c r="BL309" i="3"/>
  <c r="BL194" i="3"/>
  <c r="BL190" i="3"/>
  <c r="BL424" i="3"/>
  <c r="BL346" i="3"/>
  <c r="BL203" i="3"/>
  <c r="BL294" i="3"/>
  <c r="BL303" i="3"/>
  <c r="BL392" i="3"/>
  <c r="BL328" i="3"/>
  <c r="BL221" i="3"/>
  <c r="BL425" i="3"/>
  <c r="BL355" i="3"/>
  <c r="BL180" i="3"/>
  <c r="BL141" i="3"/>
  <c r="BL96" i="3"/>
  <c r="BL64" i="3"/>
  <c r="BL145" i="3"/>
  <c r="BL41" i="3"/>
  <c r="BL35" i="3"/>
  <c r="BL25" i="3"/>
  <c r="BL93" i="3"/>
  <c r="BL61" i="3"/>
  <c r="BL142" i="3"/>
  <c r="BL21" i="3"/>
  <c r="BL86" i="3"/>
  <c r="BL54" i="3"/>
  <c r="BL32" i="3"/>
  <c r="BL120" i="3"/>
  <c r="BL44" i="3"/>
  <c r="BL91" i="3"/>
  <c r="BL59" i="3"/>
  <c r="BL106" i="3"/>
  <c r="BL111" i="3"/>
  <c r="BL76" i="3"/>
  <c r="BL157" i="3"/>
  <c r="BL119" i="3"/>
  <c r="BL43" i="3"/>
  <c r="BL140" i="3"/>
  <c r="BL89" i="3"/>
  <c r="BL57" i="3"/>
  <c r="BL15" i="3"/>
  <c r="BL109" i="3"/>
  <c r="BL74" i="3"/>
  <c r="BL155" i="3"/>
  <c r="BL139" i="3"/>
  <c r="BL107" i="3"/>
  <c r="BL33" i="3"/>
  <c r="BL63" i="3"/>
  <c r="BL144" i="3"/>
  <c r="BL60" i="3"/>
  <c r="BL105" i="3"/>
  <c r="BL154" i="3"/>
  <c r="BL40" i="3"/>
  <c r="BL79" i="3"/>
  <c r="BL289" i="3"/>
  <c r="BL436" i="3"/>
  <c r="BL260" i="3"/>
  <c r="BL374" i="3"/>
  <c r="BL310" i="3"/>
  <c r="BL247" i="3"/>
  <c r="BL176" i="3"/>
  <c r="BL420" i="3"/>
  <c r="BL356" i="3"/>
  <c r="BL211" i="3"/>
  <c r="BL290" i="3"/>
  <c r="BL383" i="3"/>
  <c r="BL319" i="3"/>
  <c r="BL230" i="3"/>
  <c r="BL213" i="3"/>
  <c r="BL219" i="3"/>
  <c r="BL300" i="3"/>
  <c r="BL401" i="3"/>
  <c r="BL337" i="3"/>
  <c r="BL223" i="3"/>
  <c r="BL224" i="3"/>
  <c r="BL178" i="3"/>
  <c r="BL174" i="3"/>
  <c r="BL410" i="3"/>
  <c r="BL338" i="3"/>
  <c r="BL187" i="3"/>
  <c r="BL307" i="3"/>
  <c r="BL446" i="3"/>
  <c r="BL384" i="3"/>
  <c r="BL320" i="3"/>
  <c r="BL229" i="3"/>
  <c r="BL415" i="3"/>
  <c r="BL347" i="3"/>
  <c r="BL196" i="3"/>
  <c r="BL281" i="3"/>
  <c r="BL177" i="3"/>
  <c r="BL267" i="3"/>
  <c r="BL431" i="3"/>
  <c r="BL365" i="3"/>
  <c r="BL460" i="3"/>
  <c r="BL421" i="3"/>
  <c r="BL440" i="3"/>
  <c r="BL414" i="3"/>
  <c r="BL271" i="3"/>
  <c r="BL366" i="3"/>
  <c r="BL461" i="3"/>
  <c r="BL265" i="3"/>
  <c r="BL164" i="3"/>
  <c r="BL412" i="3"/>
  <c r="BL348" i="3"/>
  <c r="BL191" i="3"/>
  <c r="BL445" i="3"/>
  <c r="BL375" i="3"/>
  <c r="BL311" i="3"/>
  <c r="BL266" i="3"/>
  <c r="BL189" i="3"/>
  <c r="BL241" i="3"/>
  <c r="BL443" i="3"/>
  <c r="BL377" i="3"/>
  <c r="BL313" i="3"/>
  <c r="BL257" i="3"/>
  <c r="BL246" i="3"/>
  <c r="BL236" i="3"/>
  <c r="BL162" i="3"/>
  <c r="BL398" i="3"/>
  <c r="BL330" i="3"/>
  <c r="BL175" i="3"/>
  <c r="BL212" i="3"/>
  <c r="BL438" i="3"/>
  <c r="BL376" i="3"/>
  <c r="BL312" i="3"/>
  <c r="BL255" i="3"/>
  <c r="BL407" i="3"/>
  <c r="BL339" i="3"/>
  <c r="BL238" i="3"/>
  <c r="BL288" i="3"/>
  <c r="BL37" i="3"/>
  <c r="BL88" i="3"/>
  <c r="BL56" i="3"/>
  <c r="BL36" i="3"/>
  <c r="BL130" i="3"/>
  <c r="BL19" i="3"/>
  <c r="BL132" i="3"/>
  <c r="BL85" i="3"/>
  <c r="BL53" i="3"/>
  <c r="BL38" i="3"/>
  <c r="BL113" i="3"/>
  <c r="BL78" i="3"/>
  <c r="BL46" i="3"/>
  <c r="BL127" i="3"/>
  <c r="BL16" i="3"/>
  <c r="BL116" i="3"/>
  <c r="BL83" i="3"/>
  <c r="BL51" i="3"/>
  <c r="BL34" i="3"/>
  <c r="BL100" i="3"/>
  <c r="BL68" i="3"/>
  <c r="BL149" i="3"/>
  <c r="BL138" i="3"/>
  <c r="BL27" i="3"/>
  <c r="BL114" i="3"/>
  <c r="BL81" i="3"/>
  <c r="BL49" i="3"/>
  <c r="BL30" i="3"/>
  <c r="BL98" i="3"/>
  <c r="BL66" i="3"/>
  <c r="BL147" i="3"/>
  <c r="BL14" i="3"/>
  <c r="BL39" i="3"/>
  <c r="BL136" i="3"/>
  <c r="BL87" i="3"/>
  <c r="BL55" i="3"/>
  <c r="BL42" i="3"/>
  <c r="BL387" i="3"/>
  <c r="BL240" i="3"/>
  <c r="BL80" i="3"/>
  <c r="BL48" i="3"/>
  <c r="BL122" i="3"/>
  <c r="BL77" i="3"/>
  <c r="BL45" i="3"/>
  <c r="BL102" i="3"/>
  <c r="BL29" i="3"/>
  <c r="BL31" i="3"/>
  <c r="BL75" i="3"/>
  <c r="BL18" i="3"/>
  <c r="BL17" i="3"/>
  <c r="BL137" i="3"/>
  <c r="BL90" i="3"/>
  <c r="BL112" i="3"/>
  <c r="BL402" i="3"/>
  <c r="BL210" i="3"/>
  <c r="BL293" i="3"/>
  <c r="BL358" i="3"/>
  <c r="BL453" i="3"/>
  <c r="BL276" i="3"/>
  <c r="BL222" i="3"/>
  <c r="BL404" i="3"/>
  <c r="BL340" i="3"/>
  <c r="BL171" i="3"/>
  <c r="BL437" i="3"/>
  <c r="BL367" i="3"/>
  <c r="BL458" i="3"/>
  <c r="BL256" i="3"/>
  <c r="BL197" i="3"/>
  <c r="BL249" i="3"/>
  <c r="BL451" i="3"/>
  <c r="BL385" i="3"/>
  <c r="BL321" i="3"/>
  <c r="BL270" i="3"/>
  <c r="BL283" i="3"/>
  <c r="BL258" i="3"/>
  <c r="BL250" i="3"/>
  <c r="BL386" i="3"/>
  <c r="BL322" i="3"/>
  <c r="BL225" i="3"/>
  <c r="BL200" i="3"/>
  <c r="BL430" i="3"/>
  <c r="BL368" i="3"/>
  <c r="BL304" i="3"/>
  <c r="BL261" i="3"/>
  <c r="BL399" i="3"/>
  <c r="BL331" i="3"/>
  <c r="BL160" i="3"/>
  <c r="BL299" i="3"/>
  <c r="BL161" i="3"/>
  <c r="BL278" i="3"/>
  <c r="BL413" i="3"/>
  <c r="BL349" i="3"/>
  <c r="BL273" i="3"/>
  <c r="BL357" i="3"/>
  <c r="BL206" i="3"/>
  <c r="BL198" i="3"/>
  <c r="BL432" i="3"/>
  <c r="BL350" i="3"/>
  <c r="BL207" i="3"/>
  <c r="BL298" i="3"/>
  <c r="BL287" i="3"/>
  <c r="BL396" i="3"/>
  <c r="BL332" i="3"/>
  <c r="BL159" i="3"/>
  <c r="BL429" i="3"/>
  <c r="BL359" i="3"/>
  <c r="BL188" i="3"/>
  <c r="BL277" i="3"/>
  <c r="BL173" i="3"/>
  <c r="BL263" i="3"/>
  <c r="BL427" i="3"/>
  <c r="BL361" i="3"/>
  <c r="BL456" i="3"/>
  <c r="BL439" i="3"/>
  <c r="BL297" i="3"/>
  <c r="BL444" i="3"/>
  <c r="BL264" i="3"/>
  <c r="BL378" i="3"/>
  <c r="BL314" i="3"/>
  <c r="BL233" i="3"/>
  <c r="BL184" i="3"/>
  <c r="BL360" i="3"/>
  <c r="BL455" i="3"/>
  <c r="BL272" i="3"/>
  <c r="BL323" i="3"/>
  <c r="BL405" i="3"/>
  <c r="BL115" i="3"/>
  <c r="BL20" i="3"/>
  <c r="BS14" i="3"/>
  <c r="BL110" i="3"/>
  <c r="BL22" i="3"/>
  <c r="BL70" i="3"/>
  <c r="BL151" i="3"/>
  <c r="BL108" i="3"/>
  <c r="BL156" i="3"/>
  <c r="BL92" i="3"/>
  <c r="BL73" i="3"/>
  <c r="BL123" i="3"/>
  <c r="BL23" i="3"/>
  <c r="BL47" i="3"/>
  <c r="BL228" i="3"/>
  <c r="BL186" i="3"/>
  <c r="BL182" i="3"/>
  <c r="BL418" i="3"/>
  <c r="BL342" i="3"/>
  <c r="BL195" i="3"/>
  <c r="BL395" i="3"/>
  <c r="BL450" i="3"/>
  <c r="BL388" i="3"/>
  <c r="BL324" i="3"/>
  <c r="BL237" i="3"/>
  <c r="BL419" i="3"/>
  <c r="BL351" i="3"/>
  <c r="BL208" i="3"/>
  <c r="BL285" i="3"/>
  <c r="BL181" i="3"/>
  <c r="BL253" i="3"/>
  <c r="BL435" i="3"/>
  <c r="BL369" i="3"/>
  <c r="BL305" i="3"/>
  <c r="BL389" i="3"/>
  <c r="BL448" i="3"/>
  <c r="BL428" i="3"/>
  <c r="BL279" i="3"/>
  <c r="BL370" i="3"/>
  <c r="BL306" i="3"/>
  <c r="BL259" i="3"/>
  <c r="BL172" i="3"/>
  <c r="BL416" i="3"/>
  <c r="BL352" i="3"/>
  <c r="BL199" i="3"/>
  <c r="BL449" i="3"/>
  <c r="BL379" i="3"/>
  <c r="BL315" i="3"/>
  <c r="BL248" i="3"/>
  <c r="BL209" i="3"/>
  <c r="BL239" i="3"/>
  <c r="BL296" i="3"/>
  <c r="BL397" i="3"/>
  <c r="BL333" i="3"/>
  <c r="BL185" i="3"/>
  <c r="BL216" i="3"/>
  <c r="BL170" i="3"/>
  <c r="BL166" i="3"/>
  <c r="BL406" i="3"/>
  <c r="BL334" i="3"/>
  <c r="BL183" i="3"/>
  <c r="BL158" i="3"/>
  <c r="BL442" i="3"/>
  <c r="BL380" i="3"/>
  <c r="BL316" i="3"/>
  <c r="BL243" i="3"/>
  <c r="BL411" i="3"/>
  <c r="BL343" i="3"/>
  <c r="BL218" i="3"/>
  <c r="BL295" i="3"/>
  <c r="BL227" i="3"/>
  <c r="BL274" i="3"/>
  <c r="BL409" i="3"/>
  <c r="BL345" i="3"/>
  <c r="BL262" i="3"/>
  <c r="BL373" i="3"/>
  <c r="BL214" i="3"/>
  <c r="BL301" i="3"/>
  <c r="BL362" i="3"/>
  <c r="BL457" i="3"/>
  <c r="BL280" i="3"/>
  <c r="BL226" i="3"/>
  <c r="BL408" i="3"/>
  <c r="BL344" i="3"/>
  <c r="BL179" i="3"/>
  <c r="BL441" i="3"/>
  <c r="BL371" i="3"/>
  <c r="BL462" i="3"/>
  <c r="BL201" i="3"/>
  <c r="BL341" i="3"/>
  <c r="BL104" i="3"/>
  <c r="BL72" i="3"/>
  <c r="BL153" i="3"/>
  <c r="BL133" i="3"/>
  <c r="BS13" i="3"/>
  <c r="BL125" i="3"/>
  <c r="BL101" i="3"/>
  <c r="BL69" i="3"/>
  <c r="BL150" i="3"/>
  <c r="BL135" i="3"/>
  <c r="BL94" i="3"/>
  <c r="BL62" i="3"/>
  <c r="BL143" i="3"/>
  <c r="BL128" i="3"/>
  <c r="BL121" i="3"/>
  <c r="BL99" i="3"/>
  <c r="BL67" i="3"/>
  <c r="BL148" i="3"/>
  <c r="BL129" i="3"/>
  <c r="BL84" i="3"/>
  <c r="BL52" i="3"/>
  <c r="BL28" i="3"/>
  <c r="BL118" i="3"/>
  <c r="BL13" i="3"/>
  <c r="BL97" i="3"/>
  <c r="BL65" i="3"/>
  <c r="BL146" i="3"/>
  <c r="BL117" i="3"/>
  <c r="BL82" i="3"/>
  <c r="BL50" i="3"/>
  <c r="BL24" i="3"/>
  <c r="BL124" i="3"/>
  <c r="BL131" i="3"/>
  <c r="BL103" i="3"/>
  <c r="BL71" i="3"/>
  <c r="BL126" i="3"/>
  <c r="BL58" i="3"/>
  <c r="BL134" i="3"/>
  <c r="BL26" i="3"/>
  <c r="AX247" i="2"/>
  <c r="A248" i="2"/>
  <c r="B248" i="4"/>
  <c r="A250" i="3"/>
  <c r="AW247" i="2"/>
  <c r="AJ246" i="4"/>
  <c r="CG248" i="3"/>
  <c r="BY249" i="3"/>
  <c r="S249" i="3"/>
  <c r="AF249" i="3"/>
  <c r="AP249" i="3" s="1"/>
  <c r="L249" i="3"/>
  <c r="O249" i="3" s="1"/>
  <c r="AE247" i="4"/>
  <c r="AD247" i="4"/>
  <c r="AF247" i="4"/>
  <c r="P246" i="2"/>
  <c r="BZ13" i="4"/>
  <c r="BL16" i="4"/>
  <c r="DB16" i="4"/>
  <c r="CN19" i="4"/>
  <c r="CN21" i="4"/>
  <c r="DB23" i="4"/>
  <c r="BZ25" i="4"/>
  <c r="CU31" i="4"/>
  <c r="DI13" i="4"/>
  <c r="BL18" i="4"/>
  <c r="DB18" i="4"/>
  <c r="DI20" i="4"/>
  <c r="BL23" i="4"/>
  <c r="CU25" i="4"/>
  <c r="BL28" i="4"/>
  <c r="BS30" i="4"/>
  <c r="BL15" i="4"/>
  <c r="DI15" i="4"/>
  <c r="CU19" i="4"/>
  <c r="CU20" i="4"/>
  <c r="BS22" i="4"/>
  <c r="BS23" i="4"/>
  <c r="BS25" i="4"/>
  <c r="CU26" i="4"/>
  <c r="BS14" i="4"/>
  <c r="BS15" i="4"/>
  <c r="BZ17" i="4"/>
  <c r="CG18" i="4"/>
  <c r="CU21" i="4"/>
  <c r="CU24" i="4"/>
  <c r="DB25" i="4"/>
  <c r="BS27" i="4"/>
  <c r="CG29" i="4"/>
  <c r="DI33" i="4"/>
  <c r="BS35" i="4"/>
  <c r="DI36" i="4"/>
  <c r="BL38" i="4"/>
  <c r="CN28" i="4"/>
  <c r="CN30" i="4"/>
  <c r="BZ33" i="4"/>
  <c r="CN35" i="4"/>
  <c r="DI42" i="4"/>
  <c r="CG44" i="4"/>
  <c r="BL45" i="4"/>
  <c r="DI48" i="4"/>
  <c r="BL29" i="4"/>
  <c r="CN31" i="4"/>
  <c r="BZ36" i="4"/>
  <c r="DI37" i="4"/>
  <c r="DB39" i="4"/>
  <c r="CN41" i="4"/>
  <c r="CG45" i="4"/>
  <c r="CN46" i="4"/>
  <c r="DI47" i="4"/>
  <c r="CU32" i="4"/>
  <c r="BL39" i="4"/>
  <c r="DI43" i="4"/>
  <c r="CG48" i="4"/>
  <c r="BS51" i="4"/>
  <c r="CU53" i="4"/>
  <c r="CG56" i="4"/>
  <c r="CN57" i="4"/>
  <c r="DI59" i="4"/>
  <c r="BZ35" i="4"/>
  <c r="CN38" i="4"/>
  <c r="CU41" i="4"/>
  <c r="DI46" i="4"/>
  <c r="DI50" i="4"/>
  <c r="BL53" i="4"/>
  <c r="CU54" i="4"/>
  <c r="BZ56" i="4"/>
  <c r="BZ59" i="4"/>
  <c r="CG63" i="4"/>
  <c r="BS65" i="4"/>
  <c r="CG66" i="4"/>
  <c r="CN68" i="4"/>
  <c r="CU69" i="4"/>
  <c r="DI71" i="4"/>
  <c r="CN74" i="4"/>
  <c r="DI75" i="4"/>
  <c r="CG77" i="4"/>
  <c r="BS82" i="4"/>
  <c r="DI29" i="4"/>
  <c r="CN34" i="4"/>
  <c r="BS41" i="4"/>
  <c r="DB43" i="4"/>
  <c r="CU47" i="4"/>
  <c r="CU49" i="4"/>
  <c r="BL52" i="4"/>
  <c r="CG53" i="4"/>
  <c r="BS55" i="4"/>
  <c r="BL57" i="4"/>
  <c r="BL59" i="4"/>
  <c r="CN61" i="4"/>
  <c r="CG65" i="4"/>
  <c r="BS67" i="4"/>
  <c r="DI69" i="4"/>
  <c r="BZ72" i="4"/>
  <c r="CG73" i="4"/>
  <c r="BZ74" i="4"/>
  <c r="BS76" i="4"/>
  <c r="DB48" i="4"/>
  <c r="DI58" i="4"/>
  <c r="CU60" i="4"/>
  <c r="DI62" i="4"/>
  <c r="BZ68" i="4"/>
  <c r="CN71" i="4"/>
  <c r="BS77" i="4"/>
  <c r="DI80" i="4"/>
  <c r="DI83" i="4"/>
  <c r="DB85" i="4"/>
  <c r="CU30" i="4"/>
  <c r="CN49" i="4"/>
  <c r="CU57" i="4"/>
  <c r="BS63" i="4"/>
  <c r="CU64" i="4"/>
  <c r="DB72" i="4"/>
  <c r="CN78" i="4"/>
  <c r="CN80" i="4"/>
  <c r="DB81" i="4"/>
  <c r="BL83" i="4"/>
  <c r="CU86" i="4"/>
  <c r="DB88" i="4"/>
  <c r="DB92" i="4"/>
  <c r="DB96" i="4"/>
  <c r="CU99" i="4"/>
  <c r="BS101" i="4"/>
  <c r="BS104" i="4"/>
  <c r="BZ105" i="4"/>
  <c r="CN107" i="4"/>
  <c r="CG35" i="4"/>
  <c r="BL41" i="4"/>
  <c r="CU50" i="4"/>
  <c r="DI54" i="4"/>
  <c r="CN60" i="4"/>
  <c r="CN63" i="4"/>
  <c r="DB67" i="4"/>
  <c r="CU68" i="4"/>
  <c r="DI70" i="4"/>
  <c r="BZ73" i="4"/>
  <c r="DI76" i="4"/>
  <c r="CN83" i="4"/>
  <c r="CG84" i="4"/>
  <c r="BS85" i="4"/>
  <c r="CN86" i="4"/>
  <c r="BZ89" i="4"/>
  <c r="CN91" i="4"/>
  <c r="CU94" i="4"/>
  <c r="BZ97" i="4"/>
  <c r="CN99" i="4"/>
  <c r="BZ100" i="4"/>
  <c r="CN42" i="4"/>
  <c r="BZ67" i="4"/>
  <c r="DB86" i="4"/>
  <c r="CU91" i="4"/>
  <c r="CU95" i="4"/>
  <c r="CG101" i="4"/>
  <c r="BL103" i="4"/>
  <c r="CG107" i="4"/>
  <c r="CN109" i="4"/>
  <c r="CN75" i="4"/>
  <c r="CU87" i="4"/>
  <c r="CG90" i="4"/>
  <c r="CN92" i="4"/>
  <c r="CU29" i="4"/>
  <c r="DI61" i="4"/>
  <c r="CU77" i="4"/>
  <c r="CU80" i="4"/>
  <c r="CG83" i="4"/>
  <c r="BS88" i="4"/>
  <c r="BS91" i="4"/>
  <c r="BS95" i="4"/>
  <c r="BS99" i="4"/>
  <c r="CU74" i="4"/>
  <c r="BS94" i="4"/>
  <c r="DB101" i="4"/>
  <c r="CG106" i="4"/>
  <c r="BL110" i="4"/>
  <c r="BL112" i="4"/>
  <c r="BZ113" i="4"/>
  <c r="CG115" i="4"/>
  <c r="DI117" i="4"/>
  <c r="DI118" i="4"/>
  <c r="DI122" i="4"/>
  <c r="BS125" i="4"/>
  <c r="BS127" i="4"/>
  <c r="BZ130" i="4"/>
  <c r="DB132" i="4"/>
  <c r="CU135" i="4"/>
  <c r="DI138" i="4"/>
  <c r="DB140" i="4"/>
  <c r="DB76" i="4"/>
  <c r="BL94" i="4"/>
  <c r="DI104" i="4"/>
  <c r="BL109" i="4"/>
  <c r="DI110" i="4"/>
  <c r="CU114" i="4"/>
  <c r="CN116" i="4"/>
  <c r="CU117" i="4"/>
  <c r="BS119" i="4"/>
  <c r="CG80" i="4"/>
  <c r="BL97" i="4"/>
  <c r="CN102" i="4"/>
  <c r="CN103" i="4"/>
  <c r="CG105" i="4"/>
  <c r="DB106" i="4"/>
  <c r="BS111" i="4"/>
  <c r="CN113" i="4"/>
  <c r="DB116" i="4"/>
  <c r="BL119" i="4"/>
  <c r="CN120" i="4"/>
  <c r="CU121" i="4"/>
  <c r="DI123" i="4"/>
  <c r="BS126" i="4"/>
  <c r="BS130" i="4"/>
  <c r="BZ131" i="4"/>
  <c r="CN70" i="4"/>
  <c r="DB102" i="4"/>
  <c r="DI113" i="4"/>
  <c r="DB120" i="4"/>
  <c r="CU124" i="4"/>
  <c r="BZ126" i="4"/>
  <c r="CG132" i="4"/>
  <c r="CU134" i="4"/>
  <c r="BZ135" i="4"/>
  <c r="BZ137" i="4"/>
  <c r="CG138" i="4"/>
  <c r="BS141" i="4"/>
  <c r="CU143" i="4"/>
  <c r="CN104" i="4"/>
  <c r="DI112" i="4"/>
  <c r="BS120" i="4"/>
  <c r="BL125" i="4"/>
  <c r="BZ129" i="4"/>
  <c r="DB130" i="4"/>
  <c r="DI136" i="4"/>
  <c r="BS139" i="4"/>
  <c r="BL141" i="4"/>
  <c r="DB142" i="4"/>
  <c r="BZ145" i="4"/>
  <c r="CU146" i="4"/>
  <c r="BZ108" i="4"/>
  <c r="BZ116" i="4"/>
  <c r="BL123" i="4"/>
  <c r="CN126" i="4"/>
  <c r="BZ128" i="4"/>
  <c r="CG131" i="4"/>
  <c r="DI133" i="4"/>
  <c r="DB135" i="4"/>
  <c r="BL138" i="4"/>
  <c r="BZ141" i="4"/>
  <c r="CG142" i="4"/>
  <c r="CG144" i="4"/>
  <c r="CG95" i="4"/>
  <c r="DI105" i="4"/>
  <c r="DB112" i="4"/>
  <c r="CU116" i="4"/>
  <c r="CG121" i="4"/>
  <c r="CG126" i="4"/>
  <c r="BS129" i="4"/>
  <c r="BS132" i="4"/>
  <c r="CG136" i="4"/>
  <c r="BZ140" i="4"/>
  <c r="BL143" i="4"/>
  <c r="BL144" i="4"/>
  <c r="CN147" i="4"/>
  <c r="DB148" i="4"/>
  <c r="CU149" i="4"/>
  <c r="BZ153" i="4"/>
  <c r="BZ154" i="4"/>
  <c r="BS155" i="4"/>
  <c r="CU156" i="4"/>
  <c r="CN159" i="4"/>
  <c r="CU160" i="4"/>
  <c r="BS163" i="4"/>
  <c r="DB165" i="4"/>
  <c r="BL167" i="4"/>
  <c r="DB168" i="4"/>
  <c r="CN170" i="4"/>
  <c r="DB171" i="4"/>
  <c r="BL173" i="4"/>
  <c r="BZ176" i="4"/>
  <c r="BS180" i="4"/>
  <c r="BL182" i="4"/>
  <c r="BL184" i="4"/>
  <c r="BL146" i="4"/>
  <c r="CN148" i="4"/>
  <c r="CN151" i="4"/>
  <c r="DB152" i="4"/>
  <c r="CU153" i="4"/>
  <c r="BL156" i="4"/>
  <c r="BS157" i="4"/>
  <c r="DI160" i="4"/>
  <c r="DI161" i="4"/>
  <c r="CG165" i="4"/>
  <c r="BL168" i="4"/>
  <c r="BZ170" i="4"/>
  <c r="CU171" i="4"/>
  <c r="CN175" i="4"/>
  <c r="CN176" i="4"/>
  <c r="CU179" i="4"/>
  <c r="BS181" i="4"/>
  <c r="BS185" i="4"/>
  <c r="BZ187" i="4"/>
  <c r="BS189" i="4"/>
  <c r="BZ191" i="4"/>
  <c r="DB146" i="4"/>
  <c r="CN149" i="4"/>
  <c r="CN152" i="4"/>
  <c r="CN155" i="4"/>
  <c r="CU158" i="4"/>
  <c r="DI159" i="4"/>
  <c r="BS162" i="4"/>
  <c r="CN164" i="4"/>
  <c r="BZ168" i="4"/>
  <c r="DB169" i="4"/>
  <c r="CG173" i="4"/>
  <c r="DB174" i="4"/>
  <c r="BS176" i="4"/>
  <c r="BZ178" i="4"/>
  <c r="BL179" i="4"/>
  <c r="CN179" i="4"/>
  <c r="BL181" i="4"/>
  <c r="BZ182" i="4"/>
  <c r="BZ183" i="4"/>
  <c r="CG184" i="4"/>
  <c r="BL147" i="4"/>
  <c r="DB149" i="4"/>
  <c r="BL152" i="4"/>
  <c r="CG155" i="4"/>
  <c r="DB156" i="4"/>
  <c r="CG158" i="4"/>
  <c r="CU159" i="4"/>
  <c r="BL162" i="4"/>
  <c r="CN163" i="4"/>
  <c r="DI164" i="4"/>
  <c r="BS166" i="4"/>
  <c r="CG167" i="4"/>
  <c r="BZ169" i="4"/>
  <c r="CN171" i="4"/>
  <c r="CU172" i="4"/>
  <c r="CU174" i="4"/>
  <c r="DI176" i="4"/>
  <c r="CN177" i="4"/>
  <c r="CN181" i="4"/>
  <c r="DB183" i="4"/>
  <c r="CU187" i="4"/>
  <c r="BL189" i="4"/>
  <c r="CG191" i="4"/>
  <c r="BZ195" i="4"/>
  <c r="BZ199" i="4"/>
  <c r="BL203" i="4"/>
  <c r="CN205" i="4"/>
  <c r="CN207" i="4"/>
  <c r="DI210" i="4"/>
  <c r="BS212" i="4"/>
  <c r="BL214" i="4"/>
  <c r="BL215" i="4"/>
  <c r="BS218" i="4"/>
  <c r="BS219" i="4"/>
  <c r="BZ222" i="4"/>
  <c r="BL223" i="4"/>
  <c r="CG225" i="4"/>
  <c r="BL227" i="4"/>
  <c r="DB231" i="4"/>
  <c r="BS233" i="4"/>
  <c r="BZ235" i="4"/>
  <c r="DI236" i="4"/>
  <c r="CN238" i="4"/>
  <c r="CU239" i="4"/>
  <c r="CU240" i="4"/>
  <c r="BS242" i="4"/>
  <c r="CU243" i="4"/>
  <c r="CU244" i="4"/>
  <c r="BS246" i="4"/>
  <c r="CU247" i="4"/>
  <c r="CU248" i="4"/>
  <c r="BS250" i="4"/>
  <c r="CU251" i="4"/>
  <c r="CU252" i="4"/>
  <c r="BS254" i="4"/>
  <c r="DB256" i="4"/>
  <c r="CU185" i="4"/>
  <c r="CU189" i="4"/>
  <c r="BZ192" i="4"/>
  <c r="CN193" i="4"/>
  <c r="DB196" i="4"/>
  <c r="BL199" i="4"/>
  <c r="CN201" i="4"/>
  <c r="CU203" i="4"/>
  <c r="BL205" i="4"/>
  <c r="DI206" i="4"/>
  <c r="CU210" i="4"/>
  <c r="DI211" i="4"/>
  <c r="CN214" i="4"/>
  <c r="BL216" i="4"/>
  <c r="DB216" i="4"/>
  <c r="CG219" i="4"/>
  <c r="DI220" i="4"/>
  <c r="CN222" i="4"/>
  <c r="CU224" i="4"/>
  <c r="CG226" i="4"/>
  <c r="BZ228" i="4"/>
  <c r="DI232" i="4"/>
  <c r="CN234" i="4"/>
  <c r="CN237" i="4"/>
  <c r="BL241" i="4"/>
  <c r="CN243" i="4"/>
  <c r="BZ245" i="4"/>
  <c r="BL249" i="4"/>
  <c r="CN251" i="4"/>
  <c r="BZ253" i="4"/>
  <c r="BS255" i="4"/>
  <c r="BS258" i="4"/>
  <c r="DI259" i="4"/>
  <c r="CN261" i="4"/>
  <c r="BS263" i="4"/>
  <c r="CG264" i="4"/>
  <c r="BL188" i="4"/>
  <c r="BZ190" i="4"/>
  <c r="BL193" i="4"/>
  <c r="DI194" i="4"/>
  <c r="BS196" i="4"/>
  <c r="DB197" i="4"/>
  <c r="CU199" i="4"/>
  <c r="BL201" i="4"/>
  <c r="CU202" i="4"/>
  <c r="DI203" i="4"/>
  <c r="CU205" i="4"/>
  <c r="CU206" i="4"/>
  <c r="BS208" i="4"/>
  <c r="BZ209" i="4"/>
  <c r="BL210" i="4"/>
  <c r="DB211" i="4"/>
  <c r="DB213" i="4"/>
  <c r="CN216" i="4"/>
  <c r="DB218" i="4"/>
  <c r="CG221" i="4"/>
  <c r="BZ223" i="4"/>
  <c r="BL225" i="4"/>
  <c r="DB227" i="4"/>
  <c r="BZ231" i="4"/>
  <c r="BL234" i="4"/>
  <c r="DI235" i="4"/>
  <c r="DB237" i="4"/>
  <c r="BS239" i="4"/>
  <c r="DI240" i="4"/>
  <c r="CN242" i="4"/>
  <c r="CN244" i="4"/>
  <c r="CG246" i="4"/>
  <c r="BS248" i="4"/>
  <c r="DI249" i="4"/>
  <c r="CG251" i="4"/>
  <c r="BZ185" i="4"/>
  <c r="CN186" i="4"/>
  <c r="CN189" i="4"/>
  <c r="CG192" i="4"/>
  <c r="BL194" i="4"/>
  <c r="DB194" i="4"/>
  <c r="CN196" i="4"/>
  <c r="BL198" i="4"/>
  <c r="DB198" i="4"/>
  <c r="CN200" i="4"/>
  <c r="BL202" i="4"/>
  <c r="DB203" i="4"/>
  <c r="DI207" i="4"/>
  <c r="BS209" i="4"/>
  <c r="BS213" i="4"/>
  <c r="CG215" i="4"/>
  <c r="BL217" i="4"/>
  <c r="CU219" i="4"/>
  <c r="BZ221" i="4"/>
  <c r="BL224" i="4"/>
  <c r="DI225" i="4"/>
  <c r="CU227" i="4"/>
  <c r="BL231" i="4"/>
  <c r="CU232" i="4"/>
  <c r="CG235" i="4"/>
  <c r="BL237" i="4"/>
  <c r="BL240" i="4"/>
  <c r="BL243" i="4"/>
  <c r="BZ246" i="4"/>
  <c r="CN249" i="4"/>
  <c r="DB252" i="4"/>
  <c r="BS256" i="4"/>
  <c r="BL260" i="4"/>
  <c r="CN254" i="4"/>
  <c r="BL259" i="4"/>
  <c r="BZ261" i="4"/>
  <c r="DB264" i="4"/>
  <c r="CG266" i="4"/>
  <c r="DI267" i="4"/>
  <c r="DB268" i="4"/>
  <c r="CG270" i="4"/>
  <c r="DI275" i="4"/>
  <c r="BS277" i="4"/>
  <c r="CG278" i="4"/>
  <c r="BZ284" i="4"/>
  <c r="CU285" i="4"/>
  <c r="BL288" i="4"/>
  <c r="CG289" i="4"/>
  <c r="CU290" i="4"/>
  <c r="BL292" i="4"/>
  <c r="CG293" i="4"/>
  <c r="CU294" i="4"/>
  <c r="BL296" i="4"/>
  <c r="CN297" i="4"/>
  <c r="DI301" i="4"/>
  <c r="BL303" i="4"/>
  <c r="BS304" i="4"/>
  <c r="DI305" i="4"/>
  <c r="BL307" i="4"/>
  <c r="BS308" i="4"/>
  <c r="DI309" i="4"/>
  <c r="BL256" i="4"/>
  <c r="DB257" i="4"/>
  <c r="BZ263" i="4"/>
  <c r="DI266" i="4"/>
  <c r="BZ271" i="4"/>
  <c r="DI272" i="4"/>
  <c r="BL277" i="4"/>
  <c r="BS278" i="4"/>
  <c r="CN280" i="4"/>
  <c r="DB281" i="4"/>
  <c r="BZ283" i="4"/>
  <c r="BS284" i="4"/>
  <c r="CN286" i="4"/>
  <c r="DB298" i="4"/>
  <c r="CN300" i="4"/>
  <c r="BL322" i="4"/>
  <c r="CG323" i="4"/>
  <c r="BZ325" i="4"/>
  <c r="BS327" i="4"/>
  <c r="CG328" i="4"/>
  <c r="CU330" i="4"/>
  <c r="BL333" i="4"/>
  <c r="BS334" i="4"/>
  <c r="BL337" i="4"/>
  <c r="CN338" i="4"/>
  <c r="CN340" i="4"/>
  <c r="DI342" i="4"/>
  <c r="CN345" i="4"/>
  <c r="BL348" i="4"/>
  <c r="DB349" i="4"/>
  <c r="CU258" i="4"/>
  <c r="CG260" i="4"/>
  <c r="CU262" i="4"/>
  <c r="BZ265" i="4"/>
  <c r="BS266" i="4"/>
  <c r="CG267" i="4"/>
  <c r="BZ269" i="4"/>
  <c r="BS270" i="4"/>
  <c r="CN271" i="4"/>
  <c r="BS273" i="4"/>
  <c r="CG274" i="4"/>
  <c r="DB275" i="4"/>
  <c r="BS281" i="4"/>
  <c r="CG282" i="4"/>
  <c r="BZ286" i="4"/>
  <c r="BZ287" i="4"/>
  <c r="DI288" i="4"/>
  <c r="DB290" i="4"/>
  <c r="CN292" i="4"/>
  <c r="DB293" i="4"/>
  <c r="BZ295" i="4"/>
  <c r="CG298" i="4"/>
  <c r="BZ300" i="4"/>
  <c r="BZ301" i="4"/>
  <c r="DI302" i="4"/>
  <c r="DB304" i="4"/>
  <c r="CN306" i="4"/>
  <c r="CG259" i="4"/>
  <c r="CG263" i="4"/>
  <c r="BL267" i="4"/>
  <c r="DB270" i="4"/>
  <c r="BS272" i="4"/>
  <c r="DI273" i="4"/>
  <c r="BS275" i="4"/>
  <c r="CG276" i="4"/>
  <c r="DB277" i="4"/>
  <c r="BZ279" i="4"/>
  <c r="BS280" i="4"/>
  <c r="DI281" i="4"/>
  <c r="BL283" i="4"/>
  <c r="DI284" i="4"/>
  <c r="BL286" i="4"/>
  <c r="CN287" i="4"/>
  <c r="BS289" i="4"/>
  <c r="CG290" i="4"/>
  <c r="BZ292" i="4"/>
  <c r="CU293" i="4"/>
  <c r="CN295" i="4"/>
  <c r="DB296" i="4"/>
  <c r="DI297" i="4"/>
  <c r="BL299" i="4"/>
  <c r="BS300" i="4"/>
  <c r="CU301" i="4"/>
  <c r="CN303" i="4"/>
  <c r="DI308" i="4"/>
  <c r="BZ311" i="4"/>
  <c r="BS312" i="4"/>
  <c r="CG313" i="4"/>
  <c r="BZ315" i="4"/>
  <c r="BS316" i="4"/>
  <c r="CG317" i="4"/>
  <c r="BZ319" i="4"/>
  <c r="BS320" i="4"/>
  <c r="BZ322" i="4"/>
  <c r="CU323" i="4"/>
  <c r="DB327" i="4"/>
  <c r="DB329" i="4"/>
  <c r="DB333" i="4"/>
  <c r="DI337" i="4"/>
  <c r="CG341" i="4"/>
  <c r="CG344" i="4"/>
  <c r="CG347" i="4"/>
  <c r="CU349" i="4"/>
  <c r="BL352" i="4"/>
  <c r="DB353" i="4"/>
  <c r="CG355" i="4"/>
  <c r="CU357" i="4"/>
  <c r="BL360" i="4"/>
  <c r="DB361" i="4"/>
  <c r="CG363" i="4"/>
  <c r="CU365" i="4"/>
  <c r="BZ367" i="4"/>
  <c r="DB368" i="4"/>
  <c r="BS371" i="4"/>
  <c r="BL373" i="4"/>
  <c r="BZ375" i="4"/>
  <c r="DB376" i="4"/>
  <c r="BS379" i="4"/>
  <c r="BL381" i="4"/>
  <c r="BZ383" i="4"/>
  <c r="DB384" i="4"/>
  <c r="BS387" i="4"/>
  <c r="BL389" i="4"/>
  <c r="BZ391" i="4"/>
  <c r="CU13" i="4"/>
  <c r="BS16" i="4"/>
  <c r="BS17" i="4"/>
  <c r="DI19" i="4"/>
  <c r="CG22" i="4"/>
  <c r="BL24" i="4"/>
  <c r="DB26" i="4"/>
  <c r="DB32" i="4"/>
  <c r="CG14" i="4"/>
  <c r="BS18" i="4"/>
  <c r="BZ19" i="4"/>
  <c r="BL21" i="4"/>
  <c r="BZ23" i="4"/>
  <c r="BL26" i="4"/>
  <c r="BS28" i="4"/>
  <c r="CN13" i="4"/>
  <c r="BZ15" i="4"/>
  <c r="CG16" i="4"/>
  <c r="BL20" i="4"/>
  <c r="DB20" i="4"/>
  <c r="BZ22" i="4"/>
  <c r="CU23" i="4"/>
  <c r="DI25" i="4"/>
  <c r="DB27" i="4"/>
  <c r="BZ14" i="4"/>
  <c r="DB15" i="4"/>
  <c r="CG17" i="4"/>
  <c r="DI18" i="4"/>
  <c r="DI21" i="4"/>
  <c r="DB24" i="4"/>
  <c r="BZ26" i="4"/>
  <c r="BZ27" i="4"/>
  <c r="CG31" i="4"/>
  <c r="CG34" i="4"/>
  <c r="CU35" i="4"/>
  <c r="BL37" i="4"/>
  <c r="CG38" i="4"/>
  <c r="BZ29" i="4"/>
  <c r="BZ31" i="4"/>
  <c r="CG33" i="4"/>
  <c r="BL36" i="4"/>
  <c r="BL43" i="4"/>
  <c r="CN44" i="4"/>
  <c r="BZ46" i="4"/>
  <c r="CG49" i="4"/>
  <c r="BS29" i="4"/>
  <c r="BL32" i="4"/>
  <c r="DB36" i="4"/>
  <c r="BZ38" i="4"/>
  <c r="DI39" i="4"/>
  <c r="BZ44" i="4"/>
  <c r="CU45" i="4"/>
  <c r="CU46" i="4"/>
  <c r="CG28" i="4"/>
  <c r="CN33" i="4"/>
  <c r="DI40" i="4"/>
  <c r="BS44" i="4"/>
  <c r="BL49" i="4"/>
  <c r="CN51" i="4"/>
  <c r="DI53" i="4"/>
  <c r="CU56" i="4"/>
  <c r="CG58" i="4"/>
  <c r="CG61" i="4"/>
  <c r="CN36" i="4"/>
  <c r="BZ39" i="4"/>
  <c r="DI41" i="4"/>
  <c r="CU48" i="4"/>
  <c r="CG51" i="4"/>
  <c r="BS53" i="4"/>
  <c r="CU55" i="4"/>
  <c r="BZ57" i="4"/>
  <c r="DB60" i="4"/>
  <c r="CU63" i="4"/>
  <c r="BL66" i="4"/>
  <c r="CN66" i="4"/>
  <c r="BL69" i="4"/>
  <c r="BS70" i="4"/>
  <c r="BL72" i="4"/>
  <c r="DB74" i="4"/>
  <c r="BL76" i="4"/>
  <c r="DI77" i="4"/>
  <c r="BZ82" i="4"/>
  <c r="DI30" i="4"/>
  <c r="DI35" i="4"/>
  <c r="CG41" i="4"/>
  <c r="DI45" i="4"/>
  <c r="BZ48" i="4"/>
  <c r="BS50" i="4"/>
  <c r="BS52" i="4"/>
  <c r="DB53" i="4"/>
  <c r="CN55" i="4"/>
  <c r="BL58" i="4"/>
  <c r="CN59" i="4"/>
  <c r="DB61" i="4"/>
  <c r="CU65" i="4"/>
  <c r="CN67" i="4"/>
  <c r="BL70" i="4"/>
  <c r="CG72" i="4"/>
  <c r="CN73" i="4"/>
  <c r="CG74" i="4"/>
  <c r="BZ42" i="4"/>
  <c r="CG55" i="4"/>
  <c r="BS59" i="4"/>
  <c r="BS62" i="4"/>
  <c r="BZ64" i="4"/>
  <c r="DB68" i="4"/>
  <c r="DI72" i="4"/>
  <c r="BZ78" i="4"/>
  <c r="CN81" i="4"/>
  <c r="BZ84" i="4"/>
  <c r="BL86" i="4"/>
  <c r="BZ32" i="4"/>
  <c r="DI51" i="4"/>
  <c r="CU58" i="4"/>
  <c r="DB63" i="4"/>
  <c r="CG67" i="4"/>
  <c r="BL74" i="4"/>
  <c r="DI78" i="4"/>
  <c r="DB80" i="4"/>
  <c r="BL82" i="4"/>
  <c r="BS83" i="4"/>
  <c r="BZ87" i="4"/>
  <c r="DI88" i="4"/>
  <c r="DI92" i="4"/>
  <c r="DI96" i="4"/>
  <c r="DB99" i="4"/>
  <c r="BZ103" i="4"/>
  <c r="BZ104" i="4"/>
  <c r="CN106" i="4"/>
  <c r="CU107" i="4"/>
  <c r="CU36" i="4"/>
  <c r="DB41" i="4"/>
  <c r="CU51" i="4"/>
  <c r="DI56" i="4"/>
  <c r="BZ62" i="4"/>
  <c r="CN64" i="4"/>
  <c r="BL68" i="4"/>
  <c r="DI68" i="4"/>
  <c r="CG71" i="4"/>
  <c r="BL75" i="4"/>
  <c r="DB77" i="4"/>
  <c r="DB83" i="4"/>
  <c r="DB84" i="4"/>
  <c r="CU85" i="4"/>
  <c r="BL87" i="4"/>
  <c r="CN89" i="4"/>
  <c r="CU92" i="4"/>
  <c r="BZ95" i="4"/>
  <c r="CN97" i="4"/>
  <c r="DI99" i="4"/>
  <c r="CG100" i="4"/>
  <c r="CN58" i="4"/>
  <c r="CN77" i="4"/>
  <c r="BZ88" i="4"/>
  <c r="BZ92" i="4"/>
  <c r="BZ96" i="4"/>
  <c r="CU101" i="4"/>
  <c r="BL105" i="4"/>
  <c r="BL108" i="4"/>
  <c r="CU109" i="4"/>
  <c r="BZ77" i="4"/>
  <c r="DI87" i="4"/>
  <c r="CG91" i="4"/>
  <c r="CU38" i="4"/>
  <c r="BL65" i="4"/>
  <c r="CU78" i="4"/>
  <c r="BZ81" i="4"/>
  <c r="CU84" i="4"/>
  <c r="CG88" i="4"/>
  <c r="DI91" i="4"/>
  <c r="DI95" i="4"/>
  <c r="BZ101" i="4"/>
  <c r="DI86" i="4"/>
  <c r="CN94" i="4"/>
  <c r="BL102" i="4"/>
  <c r="CU106" i="4"/>
  <c r="BS110" i="4"/>
  <c r="BS112" i="4"/>
  <c r="DB113" i="4"/>
  <c r="BS116" i="4"/>
  <c r="BL118" i="4"/>
  <c r="CU120" i="4"/>
  <c r="CG123" i="4"/>
  <c r="DI125" i="4"/>
  <c r="CG127" i="4"/>
  <c r="CN131" i="4"/>
  <c r="CG133" i="4"/>
  <c r="DB136" i="4"/>
  <c r="CN139" i="4"/>
  <c r="BL34" i="4"/>
  <c r="CG78" i="4"/>
  <c r="CU100" i="4"/>
  <c r="DB105" i="4"/>
  <c r="DI109" i="4"/>
  <c r="CU112" i="4"/>
  <c r="DB115" i="4"/>
  <c r="BL117" i="4"/>
  <c r="BS118" i="4"/>
  <c r="DB119" i="4"/>
  <c r="CU81" i="4"/>
  <c r="BL95" i="4"/>
  <c r="BS98" i="4"/>
  <c r="DI102" i="4"/>
  <c r="CU103" i="4"/>
  <c r="CN105" i="4"/>
  <c r="CG108" i="4"/>
  <c r="DB111" i="4"/>
  <c r="CU113" i="4"/>
  <c r="DI116" i="4"/>
  <c r="CG119" i="4"/>
  <c r="BL121" i="4"/>
  <c r="BS122" i="4"/>
  <c r="BL124" i="4"/>
  <c r="BZ127" i="4"/>
  <c r="CG130" i="4"/>
  <c r="CN132" i="4"/>
  <c r="BS80" i="4"/>
  <c r="DI108" i="4"/>
  <c r="BL115" i="4"/>
  <c r="CG122" i="4"/>
  <c r="CN125" i="4"/>
  <c r="DI126" i="4"/>
  <c r="CU132" i="4"/>
  <c r="DI134" i="4"/>
  <c r="DI135" i="4"/>
  <c r="CG137" i="4"/>
  <c r="DB138" i="4"/>
  <c r="CG141" i="4"/>
  <c r="DB144" i="4"/>
  <c r="DB109" i="4"/>
  <c r="CN114" i="4"/>
  <c r="BZ121" i="4"/>
  <c r="CG125" i="4"/>
  <c r="CU129" i="4"/>
  <c r="BZ134" i="4"/>
  <c r="BS138" i="4"/>
  <c r="BL140" i="4"/>
  <c r="BL142" i="4"/>
  <c r="CN143" i="4"/>
  <c r="CG145" i="4"/>
  <c r="BZ147" i="4"/>
  <c r="CG110" i="4"/>
  <c r="BL120" i="4"/>
  <c r="BS123" i="4"/>
  <c r="BL127" i="4"/>
  <c r="DI128" i="4"/>
  <c r="CU131" i="4"/>
  <c r="BL134" i="4"/>
  <c r="BL136" i="4"/>
  <c r="CN138" i="4"/>
  <c r="CN141" i="4"/>
  <c r="CG143" i="4"/>
  <c r="CN144" i="4"/>
  <c r="DB95" i="4"/>
  <c r="DB107" i="4"/>
  <c r="CG113" i="4"/>
  <c r="DI119" i="4"/>
  <c r="CN123" i="4"/>
  <c r="CU127" i="4"/>
  <c r="CG129" i="4"/>
  <c r="BL133" i="4"/>
  <c r="BL137" i="4"/>
  <c r="CU140" i="4"/>
  <c r="BS143" i="4"/>
  <c r="CN145" i="4"/>
  <c r="DB147" i="4"/>
  <c r="DI148" i="4"/>
  <c r="CG153" i="4"/>
  <c r="DB154" i="4"/>
  <c r="CU155" i="4"/>
  <c r="BZ157" i="4"/>
  <c r="BL160" i="4"/>
  <c r="BZ162" i="4"/>
  <c r="BZ163" i="4"/>
  <c r="DI165" i="4"/>
  <c r="BS167" i="4"/>
  <c r="CU169" i="4"/>
  <c r="CU170" i="4"/>
  <c r="DI171" i="4"/>
  <c r="BL174" i="4"/>
  <c r="DB177" i="4"/>
  <c r="DI180" i="4"/>
  <c r="BS182" i="4"/>
  <c r="BS184" i="4"/>
  <c r="BZ146" i="4"/>
  <c r="CU148" i="4"/>
  <c r="DB151" i="4"/>
  <c r="DI152" i="4"/>
  <c r="BS154" i="4"/>
  <c r="CG156" i="4"/>
  <c r="CU157" i="4"/>
  <c r="BL161" i="4"/>
  <c r="CU163" i="4"/>
  <c r="CU165" i="4"/>
  <c r="CG168" i="4"/>
  <c r="DI170" i="4"/>
  <c r="DB172" i="4"/>
  <c r="DB175" i="4"/>
  <c r="DB176" i="4"/>
  <c r="DB179" i="4"/>
  <c r="CN184" i="4"/>
  <c r="DB185" i="4"/>
  <c r="CG187" i="4"/>
  <c r="DB189" i="4"/>
  <c r="BL145" i="4"/>
  <c r="CU147" i="4"/>
  <c r="BZ151" i="4"/>
  <c r="CU152" i="4"/>
  <c r="BL158" i="4"/>
  <c r="BZ159" i="4"/>
  <c r="BS161" i="4"/>
  <c r="DB162" i="4"/>
  <c r="CU164" i="4"/>
  <c r="DI168" i="4"/>
  <c r="DI169" i="4"/>
  <c r="DB173" i="4"/>
  <c r="DI174" i="4"/>
  <c r="CG176" i="4"/>
  <c r="CG178" i="4"/>
  <c r="BS179" i="4"/>
  <c r="CG180" i="4"/>
  <c r="CU181" i="4"/>
  <c r="DB182" i="4"/>
  <c r="CG183" i="4"/>
  <c r="DI144" i="4"/>
  <c r="BS147" i="4"/>
  <c r="DI149" i="4"/>
  <c r="BL151" i="4"/>
  <c r="CG152" i="4"/>
  <c r="DB155" i="4"/>
  <c r="CN157" i="4"/>
  <c r="DI158" i="4"/>
  <c r="BS160" i="4"/>
  <c r="CG162" i="4"/>
  <c r="DB163" i="4"/>
  <c r="BL165" i="4"/>
  <c r="CN166" i="4"/>
  <c r="DB167" i="4"/>
  <c r="CG169" i="4"/>
  <c r="BL172" i="4"/>
  <c r="BS173" i="4"/>
  <c r="CG175" i="4"/>
  <c r="BL177" i="4"/>
  <c r="DI177" i="4"/>
  <c r="CN182" i="4"/>
  <c r="BL186" i="4"/>
  <c r="DI187" i="4"/>
  <c r="BL190" i="4"/>
  <c r="CN191" i="4"/>
  <c r="DB195" i="4"/>
  <c r="DB199" i="4"/>
  <c r="CU204" i="4"/>
  <c r="DI205" i="4"/>
  <c r="CG208" i="4"/>
  <c r="BS211" i="4"/>
  <c r="BZ212" i="4"/>
  <c r="BS214" i="4"/>
  <c r="DB215" i="4"/>
  <c r="CG218" i="4"/>
  <c r="CN219" i="4"/>
  <c r="CU222" i="4"/>
  <c r="BS223" i="4"/>
  <c r="DB225" i="4"/>
  <c r="BS227" i="4"/>
  <c r="BS232" i="4"/>
  <c r="DI233" i="4"/>
  <c r="CU235" i="4"/>
  <c r="CU237" i="4"/>
  <c r="DB238" i="4"/>
  <c r="DB239" i="4"/>
  <c r="CG241" i="4"/>
  <c r="DB242" i="4"/>
  <c r="DB243" i="4"/>
  <c r="CG245" i="4"/>
  <c r="DB246" i="4"/>
  <c r="DB247" i="4"/>
  <c r="CG249" i="4"/>
  <c r="DB250" i="4"/>
  <c r="DB251" i="4"/>
  <c r="CG253" i="4"/>
  <c r="BZ255" i="4"/>
  <c r="CN257" i="4"/>
  <c r="CU186" i="4"/>
  <c r="CU190" i="4"/>
  <c r="CU192" i="4"/>
  <c r="DI193" i="4"/>
  <c r="CG197" i="4"/>
  <c r="CU200" i="4"/>
  <c r="DI201" i="4"/>
  <c r="BL204" i="4"/>
  <c r="BZ205" i="4"/>
  <c r="BL207" i="4"/>
  <c r="DB210" i="4"/>
  <c r="CN212" i="4"/>
  <c r="CU214" i="4"/>
  <c r="BS216" i="4"/>
  <c r="BZ217" i="4"/>
  <c r="BL220" i="4"/>
  <c r="BL221" i="4"/>
  <c r="CG223" i="4"/>
  <c r="BZ225" i="4"/>
  <c r="DI226" i="4"/>
  <c r="CU228" i="4"/>
  <c r="CG231" i="4"/>
  <c r="CN233" i="4"/>
  <c r="BL235" i="4"/>
  <c r="BZ238" i="4"/>
  <c r="BS241" i="4"/>
  <c r="BZ244" i="4"/>
  <c r="CU246" i="4"/>
  <c r="BS249" i="4"/>
  <c r="BZ252" i="4"/>
  <c r="CU254" i="4"/>
  <c r="DB255" i="4"/>
  <c r="BZ258" i="4"/>
  <c r="CN260" i="4"/>
  <c r="CU261" i="4"/>
  <c r="CN263" i="4"/>
  <c r="DI185" i="4"/>
  <c r="CG188" i="4"/>
  <c r="BS191" i="4"/>
  <c r="BZ193" i="4"/>
  <c r="BS195" i="4"/>
  <c r="BZ196" i="4"/>
  <c r="CG198" i="4"/>
  <c r="BL200" i="4"/>
  <c r="BZ201" i="4"/>
  <c r="DB202" i="4"/>
  <c r="CN204" i="4"/>
  <c r="BL206" i="4"/>
  <c r="DB206" i="4"/>
  <c r="BZ208" i="4"/>
  <c r="CG209" i="4"/>
  <c r="BS210" i="4"/>
  <c r="CG212" i="4"/>
  <c r="DI213" i="4"/>
  <c r="CU217" i="4"/>
  <c r="BZ219" i="4"/>
  <c r="BL222" i="4"/>
  <c r="DB223" i="4"/>
  <c r="BS225" i="4"/>
  <c r="BS228" i="4"/>
  <c r="CU231" i="4"/>
  <c r="CG234" i="4"/>
  <c r="CG236" i="4"/>
  <c r="BL238" i="4"/>
  <c r="CG239" i="4"/>
  <c r="CU241" i="4"/>
  <c r="BS243" i="4"/>
  <c r="DI244" i="4"/>
  <c r="CN246" i="4"/>
  <c r="CN248" i="4"/>
  <c r="CG250" i="4"/>
  <c r="BS252" i="4"/>
  <c r="CG185" i="4"/>
  <c r="CU188" i="4"/>
  <c r="BS190" i="4"/>
  <c r="DI192" i="4"/>
  <c r="BS194" i="4"/>
  <c r="CG195" i="4"/>
  <c r="DI196" i="4"/>
  <c r="BS198" i="4"/>
  <c r="CG199" i="4"/>
  <c r="DI200" i="4"/>
  <c r="BS202" i="4"/>
  <c r="CG204" i="4"/>
  <c r="CN208" i="4"/>
  <c r="CN210" i="4"/>
  <c r="CU213" i="4"/>
  <c r="CN215" i="4"/>
  <c r="BS217" i="4"/>
  <c r="BZ220" i="4"/>
  <c r="DB221" i="4"/>
  <c r="CG224" i="4"/>
  <c r="BZ226" i="4"/>
  <c r="BL228" i="4"/>
  <c r="BS231" i="4"/>
  <c r="BZ233" i="4"/>
  <c r="DB235" i="4"/>
  <c r="BS237" i="4"/>
  <c r="DB240" i="4"/>
  <c r="BL244" i="4"/>
  <c r="BL247" i="4"/>
  <c r="BZ250" i="4"/>
  <c r="CN253" i="4"/>
  <c r="CU257" i="4"/>
  <c r="BL261" i="4"/>
  <c r="CU255" i="4"/>
  <c r="BZ259" i="4"/>
  <c r="CN262" i="4"/>
  <c r="BS265" i="4"/>
  <c r="CU266" i="4"/>
  <c r="BL268" i="4"/>
  <c r="BS269" i="4"/>
  <c r="CU270" i="4"/>
  <c r="BL276" i="4"/>
  <c r="CN277" i="4"/>
  <c r="BS279" i="4"/>
  <c r="CG284" i="4"/>
  <c r="BL287" i="4"/>
  <c r="BS288" i="4"/>
  <c r="DI289" i="4"/>
  <c r="BL291" i="4"/>
  <c r="BS292" i="4"/>
  <c r="DI293" i="4"/>
  <c r="BL295" i="4"/>
  <c r="BS296" i="4"/>
  <c r="CU297" i="4"/>
  <c r="BL302" i="4"/>
  <c r="CG303" i="4"/>
  <c r="CU304" i="4"/>
  <c r="BL306" i="4"/>
  <c r="CG307" i="4"/>
  <c r="CU308" i="4"/>
  <c r="BL310" i="4"/>
  <c r="BZ256" i="4"/>
  <c r="CU259" i="4"/>
  <c r="DB263" i="4"/>
  <c r="CN267" i="4"/>
  <c r="DB271" i="4"/>
  <c r="BZ273" i="4"/>
  <c r="CG277" i="4"/>
  <c r="CU278" i="4"/>
  <c r="DB280" i="4"/>
  <c r="CN282" i="4"/>
  <c r="DB283" i="4"/>
  <c r="CU284" i="4"/>
  <c r="BL297" i="4"/>
  <c r="DI298" i="4"/>
  <c r="BL321" i="4"/>
  <c r="BS322" i="4"/>
  <c r="CN324" i="4"/>
  <c r="DB325" i="4"/>
  <c r="CN327" i="4"/>
  <c r="DB328" i="4"/>
  <c r="BS331" i="4"/>
  <c r="BS333" i="4"/>
  <c r="CU334" i="4"/>
  <c r="CG337" i="4"/>
  <c r="BZ339" i="4"/>
  <c r="CN341" i="4"/>
  <c r="CU343" i="4"/>
  <c r="CU345" i="4"/>
  <c r="BS348" i="4"/>
  <c r="DI253" i="4"/>
  <c r="DI258" i="4"/>
  <c r="DI260" i="4"/>
  <c r="BL264" i="4"/>
  <c r="CU265" i="4"/>
  <c r="CN266" i="4"/>
  <c r="DB267" i="4"/>
  <c r="CU269" i="4"/>
  <c r="CN270" i="4"/>
  <c r="CU271" i="4"/>
  <c r="CN273" i="4"/>
  <c r="DB274" i="4"/>
  <c r="CN276" i="4"/>
  <c r="CN281" i="4"/>
  <c r="BS283" i="4"/>
  <c r="CG286" i="4"/>
  <c r="DB287" i="4"/>
  <c r="BZ289" i="4"/>
  <c r="DI290" i="4"/>
  <c r="DB292" i="4"/>
  <c r="CN294" i="4"/>
  <c r="DB295" i="4"/>
  <c r="BS299" i="4"/>
  <c r="CG300" i="4"/>
  <c r="DB301" i="4"/>
  <c r="BZ303" i="4"/>
  <c r="DI304" i="4"/>
  <c r="CU253" i="4"/>
  <c r="CG261" i="4"/>
  <c r="DI263" i="4"/>
  <c r="BZ268" i="4"/>
  <c r="CG271" i="4"/>
  <c r="CU272" i="4"/>
  <c r="BL274" i="4"/>
  <c r="CN275" i="4"/>
  <c r="DB276" i="4"/>
  <c r="CN278" i="4"/>
  <c r="DB279" i="4"/>
  <c r="CU280" i="4"/>
  <c r="BL282" i="4"/>
  <c r="CG283" i="4"/>
  <c r="BZ285" i="4"/>
  <c r="BS286" i="4"/>
  <c r="CU287" i="4"/>
  <c r="CN289" i="4"/>
  <c r="BS291" i="4"/>
  <c r="CG292" i="4"/>
  <c r="BZ294" i="4"/>
  <c r="CU295" i="4"/>
  <c r="DI296" i="4"/>
  <c r="BL298" i="4"/>
  <c r="CG299" i="4"/>
  <c r="CU300" i="4"/>
  <c r="BZ302" i="4"/>
  <c r="CU303" i="4"/>
  <c r="BS309" i="4"/>
  <c r="CU311" i="4"/>
  <c r="CN312" i="4"/>
  <c r="DB313" i="4"/>
  <c r="CU315" i="4"/>
  <c r="CN316" i="4"/>
  <c r="DB317" i="4"/>
  <c r="CU319" i="4"/>
  <c r="CN320" i="4"/>
  <c r="CG322" i="4"/>
  <c r="BS324" i="4"/>
  <c r="CN328" i="4"/>
  <c r="CN331" i="4"/>
  <c r="BL335" i="4"/>
  <c r="BL339" i="4"/>
  <c r="CU341" i="4"/>
  <c r="DB344" i="4"/>
  <c r="CG348" i="4"/>
  <c r="BS350" i="4"/>
  <c r="CN14" i="4"/>
  <c r="BZ16" i="4"/>
  <c r="DB17" i="4"/>
  <c r="BZ21" i="4"/>
  <c r="CG23" i="4"/>
  <c r="BS24" i="4"/>
  <c r="DB28" i="4"/>
  <c r="BL13" i="4"/>
  <c r="CN16" i="4"/>
  <c r="BZ18" i="4"/>
  <c r="DB19" i="4"/>
  <c r="DB21" i="4"/>
  <c r="CN24" i="4"/>
  <c r="BS26" i="4"/>
  <c r="CN29" i="4"/>
  <c r="DB13" i="4"/>
  <c r="CG15" i="4"/>
  <c r="CN18" i="4"/>
  <c r="BS20" i="4"/>
  <c r="BS21" i="4"/>
  <c r="CU22" i="4"/>
  <c r="DI23" i="4"/>
  <c r="CG26" i="4"/>
  <c r="CG13" i="4"/>
  <c r="CU14" i="4"/>
  <c r="DI16" i="4"/>
  <c r="CN17" i="4"/>
  <c r="BS19" i="4"/>
  <c r="CN22" i="4"/>
  <c r="CG25" i="4"/>
  <c r="DI26" i="4"/>
  <c r="CG27" i="4"/>
  <c r="CN32" i="4"/>
  <c r="DI34" i="4"/>
  <c r="BS36" i="4"/>
  <c r="BS37" i="4"/>
  <c r="DI38" i="4"/>
  <c r="DB29" i="4"/>
  <c r="BS32" i="4"/>
  <c r="CU33" i="4"/>
  <c r="BL42" i="4"/>
  <c r="CU43" i="4"/>
  <c r="CU44" i="4"/>
  <c r="DB46" i="4"/>
  <c r="DB49" i="4"/>
  <c r="BL31" i="4"/>
  <c r="BS33" i="4"/>
  <c r="CN37" i="4"/>
  <c r="DB38" i="4"/>
  <c r="BZ40" i="4"/>
  <c r="BS45" i="4"/>
  <c r="BL46" i="4"/>
  <c r="BZ47" i="4"/>
  <c r="CG30" i="4"/>
  <c r="CU34" i="4"/>
  <c r="BZ41" i="4"/>
  <c r="CN45" i="4"/>
  <c r="BS49" i="4"/>
  <c r="CG52" i="4"/>
  <c r="DB54" i="4"/>
  <c r="DB56" i="4"/>
  <c r="CG59" i="4"/>
  <c r="CU61" i="4"/>
  <c r="CG37" i="4"/>
  <c r="CG40" i="4"/>
  <c r="BS42" i="4"/>
  <c r="DI49" i="4"/>
  <c r="DB51" i="4"/>
  <c r="CN53" i="4"/>
  <c r="BL56" i="4"/>
  <c r="DB57" i="4"/>
  <c r="BZ61" i="4"/>
  <c r="DI63" i="4"/>
  <c r="BS66" i="4"/>
  <c r="CU66" i="4"/>
  <c r="BS69" i="4"/>
  <c r="CU70" i="4"/>
  <c r="BS73" i="4"/>
  <c r="DI74" i="4"/>
  <c r="BZ76" i="4"/>
  <c r="BL78" i="4"/>
  <c r="DI27" i="4"/>
  <c r="DI31" i="4"/>
  <c r="CU39" i="4"/>
  <c r="CU42" i="4"/>
  <c r="CG46" i="4"/>
  <c r="CN48" i="4"/>
  <c r="DB50" i="4"/>
  <c r="CN52" i="4"/>
  <c r="BZ54" i="4"/>
  <c r="DI55" i="4"/>
  <c r="BS58" i="4"/>
  <c r="DB59" i="4"/>
  <c r="BZ63" i="4"/>
  <c r="DI65" i="4"/>
  <c r="CU67" i="4"/>
  <c r="BS71" i="4"/>
  <c r="CU72" i="4"/>
  <c r="CU73" i="4"/>
  <c r="BZ75" i="4"/>
  <c r="DB44" i="4"/>
  <c r="DB55" i="4"/>
  <c r="BS60" i="4"/>
  <c r="CG62" i="4"/>
  <c r="BZ65" i="4"/>
  <c r="BL71" i="4"/>
  <c r="CU76" i="4"/>
  <c r="CN79" i="4"/>
  <c r="DB82" i="4"/>
  <c r="CN84" i="4"/>
  <c r="BS86" i="4"/>
  <c r="CG39" i="4"/>
  <c r="BS54" i="4"/>
  <c r="BL60" i="4"/>
  <c r="BL64" i="4"/>
  <c r="BZ69" i="4"/>
  <c r="BS75" i="4"/>
  <c r="CG79" i="4"/>
  <c r="BS81" i="4"/>
  <c r="CG82" i="4"/>
  <c r="BZ85" i="4"/>
  <c r="CN87" i="4"/>
  <c r="DB90" i="4"/>
  <c r="DB94" i="4"/>
  <c r="DB98" i="4"/>
  <c r="CN100" i="4"/>
  <c r="DI103" i="4"/>
  <c r="CG104" i="4"/>
  <c r="BL107" i="4"/>
  <c r="BS108" i="4"/>
  <c r="BZ37" i="4"/>
  <c r="BS48" i="4"/>
  <c r="BZ53" i="4"/>
  <c r="BS57" i="4"/>
  <c r="CN62" i="4"/>
  <c r="DB65" i="4"/>
  <c r="BS68" i="4"/>
  <c r="DB69" i="4"/>
  <c r="CU71" i="4"/>
  <c r="CU75" i="4"/>
  <c r="DB78" i="4"/>
  <c r="BL84" i="4"/>
  <c r="DI84" i="4"/>
  <c r="DI85" i="4"/>
  <c r="BS87" i="4"/>
  <c r="CU90" i="4"/>
  <c r="CN95" i="4"/>
  <c r="CU98" i="4"/>
  <c r="BL100" i="4"/>
  <c r="DI32" i="4"/>
  <c r="CG64" i="4"/>
  <c r="BL80" i="4"/>
  <c r="BS89" i="4"/>
  <c r="BS97" i="4"/>
  <c r="BS102" i="4"/>
  <c r="BL106" i="4"/>
  <c r="DB108" i="4"/>
  <c r="DB45" i="4"/>
  <c r="BZ80" i="4"/>
  <c r="BL89" i="4"/>
  <c r="BL92" i="4"/>
  <c r="BL48" i="4"/>
  <c r="DB70" i="4"/>
  <c r="BL79" i="4"/>
  <c r="DI81" i="4"/>
  <c r="CG86" i="4"/>
  <c r="CU89" i="4"/>
  <c r="CU97" i="4"/>
  <c r="CN101" i="4"/>
  <c r="BL88" i="4"/>
  <c r="CN96" i="4"/>
  <c r="CG102" i="4"/>
  <c r="BZ107" i="4"/>
  <c r="BZ111" i="4"/>
  <c r="BZ112" i="4"/>
  <c r="DB114" i="4"/>
  <c r="BS117" i="4"/>
  <c r="CN118" i="4"/>
  <c r="DB121" i="4"/>
  <c r="DB123" i="4"/>
  <c r="CU126" i="4"/>
  <c r="BS128" i="4"/>
  <c r="DI131" i="4"/>
  <c r="CU133" i="4"/>
  <c r="BS137" i="4"/>
  <c r="DB139" i="4"/>
  <c r="BS43" i="4"/>
  <c r="CU79" i="4"/>
  <c r="DI100" i="4"/>
  <c r="DI106" i="4"/>
  <c r="CN110" i="4"/>
  <c r="BZ114" i="4"/>
  <c r="DI115" i="4"/>
  <c r="CG117" i="4"/>
  <c r="BZ118" i="4"/>
  <c r="DI60" i="4"/>
  <c r="BS90" i="4"/>
  <c r="BS96" i="4"/>
  <c r="CG98" i="4"/>
  <c r="BS103" i="4"/>
  <c r="DB104" i="4"/>
  <c r="CU105" i="4"/>
  <c r="CU108" i="4"/>
  <c r="BL113" i="4"/>
  <c r="BS114" i="4"/>
  <c r="BZ117" i="4"/>
  <c r="CN119" i="4"/>
  <c r="BS121" i="4"/>
  <c r="BZ123" i="4"/>
  <c r="CG124" i="4"/>
  <c r="DI127" i="4"/>
  <c r="DI130" i="4"/>
  <c r="BZ133" i="4"/>
  <c r="CG97" i="4"/>
  <c r="BZ110" i="4"/>
  <c r="CG116" i="4"/>
  <c r="CU122" i="4"/>
  <c r="DB125" i="4"/>
  <c r="CN127" i="4"/>
  <c r="DI132" i="4"/>
  <c r="BL135" i="4"/>
  <c r="BZ136" i="4"/>
  <c r="CN137" i="4"/>
  <c r="BZ139" i="4"/>
  <c r="CU141" i="4"/>
  <c r="BL90" i="4"/>
  <c r="CU110" i="4"/>
  <c r="CU115" i="4"/>
  <c r="BL122" i="4"/>
  <c r="CG128" i="4"/>
  <c r="DI129" i="4"/>
  <c r="CN135" i="4"/>
  <c r="CU138" i="4"/>
  <c r="BS140" i="4"/>
  <c r="BS142" i="4"/>
  <c r="DI143" i="4"/>
  <c r="BS146" i="4"/>
  <c r="CG92" i="4"/>
  <c r="BL111" i="4"/>
  <c r="DI121" i="4"/>
  <c r="DI124" i="4"/>
  <c r="DB127" i="4"/>
  <c r="CN129" i="4"/>
  <c r="BZ132" i="4"/>
  <c r="CN134" i="4"/>
  <c r="CN136" i="4"/>
  <c r="CU139" i="4"/>
  <c r="DB141" i="4"/>
  <c r="BS144" i="4"/>
  <c r="BL91" i="4"/>
  <c r="BL98" i="4"/>
  <c r="CG111" i="4"/>
  <c r="BS115" i="4"/>
  <c r="CG120" i="4"/>
  <c r="BZ124" i="4"/>
  <c r="CN128" i="4"/>
  <c r="BL130" i="4"/>
  <c r="BS133" i="4"/>
  <c r="CU137" i="4"/>
  <c r="CU142" i="4"/>
  <c r="BZ143" i="4"/>
  <c r="DB145" i="4"/>
  <c r="DI147" i="4"/>
  <c r="BL149" i="4"/>
  <c r="DB153" i="4"/>
  <c r="DI154" i="4"/>
  <c r="BS156" i="4"/>
  <c r="CG157" i="4"/>
  <c r="CG160" i="4"/>
  <c r="DI162" i="4"/>
  <c r="CG163" i="4"/>
  <c r="CG166" i="4"/>
  <c r="CU167" i="4"/>
  <c r="BL170" i="4"/>
  <c r="BZ171" i="4"/>
  <c r="CG172" i="4"/>
  <c r="BS174" i="4"/>
  <c r="CU178" i="4"/>
  <c r="BZ181" i="4"/>
  <c r="CG182" i="4"/>
  <c r="BZ184" i="4"/>
  <c r="CG147" i="4"/>
  <c r="DI151" i="4"/>
  <c r="BL153" i="4"/>
  <c r="CN154" i="4"/>
  <c r="DI156" i="4"/>
  <c r="BZ158" i="4"/>
  <c r="CN161" i="4"/>
  <c r="BZ164" i="4"/>
  <c r="DB166" i="4"/>
  <c r="CN168" i="4"/>
  <c r="BL171" i="4"/>
  <c r="CN173" i="4"/>
  <c r="DI175" i="4"/>
  <c r="CG177" i="4"/>
  <c r="BL180" i="4"/>
  <c r="CU184" i="4"/>
  <c r="DI186" i="4"/>
  <c r="CN187" i="4"/>
  <c r="DI190" i="4"/>
  <c r="BS145" i="4"/>
  <c r="BL148" i="4"/>
  <c r="CG151" i="4"/>
  <c r="BL154" i="4"/>
  <c r="BS158" i="4"/>
  <c r="CG159" i="4"/>
  <c r="BZ161" i="4"/>
  <c r="BL164" i="4"/>
  <c r="BS165" i="4"/>
  <c r="BL169" i="4"/>
  <c r="BZ172" i="4"/>
  <c r="DI173" i="4"/>
  <c r="BL175" i="4"/>
  <c r="BL178" i="4"/>
  <c r="CN178" i="4"/>
  <c r="BZ179" i="4"/>
  <c r="CN180" i="4"/>
  <c r="DB181" i="4"/>
  <c r="DI182" i="4"/>
  <c r="CN183" i="4"/>
  <c r="DI145" i="4"/>
  <c r="BZ149" i="4"/>
  <c r="BS151" i="4"/>
  <c r="CN153" i="4"/>
  <c r="DI155" i="4"/>
  <c r="DB157" i="4"/>
  <c r="BL159" i="4"/>
  <c r="DB160" i="4"/>
  <c r="CN162" i="4"/>
  <c r="DI163" i="4"/>
  <c r="CN165" i="4"/>
  <c r="CU166" i="4"/>
  <c r="DI167" i="4"/>
  <c r="BS170" i="4"/>
  <c r="BS172" i="4"/>
  <c r="CU173" i="4"/>
  <c r="CU175" i="4"/>
  <c r="BS177" i="4"/>
  <c r="DI179" i="4"/>
  <c r="CU182" i="4"/>
  <c r="CG186" i="4"/>
  <c r="BZ188" i="4"/>
  <c r="CG190" i="4"/>
  <c r="DB191" i="4"/>
  <c r="CG196" i="4"/>
  <c r="CG200" i="4"/>
  <c r="DB204" i="4"/>
  <c r="BZ207" i="4"/>
  <c r="CU209" i="4"/>
  <c r="CU211" i="4"/>
  <c r="CU212" i="4"/>
  <c r="BZ214" i="4"/>
  <c r="CG217" i="4"/>
  <c r="DI218" i="4"/>
  <c r="CN220" i="4"/>
  <c r="DB222" i="4"/>
  <c r="CN223" i="4"/>
  <c r="BS226" i="4"/>
  <c r="DB228" i="4"/>
  <c r="CN232" i="4"/>
  <c r="BZ234" i="4"/>
  <c r="BL236" i="4"/>
  <c r="DI237" i="4"/>
  <c r="DI238" i="4"/>
  <c r="DI239" i="4"/>
  <c r="DB241" i="4"/>
  <c r="DI242" i="4"/>
  <c r="DI243" i="4"/>
  <c r="DB245" i="4"/>
  <c r="DI246" i="4"/>
  <c r="DI247" i="4"/>
  <c r="DB249" i="4"/>
  <c r="DI250" i="4"/>
  <c r="DI251" i="4"/>
  <c r="DB253" i="4"/>
  <c r="CN255" i="4"/>
  <c r="DI257" i="4"/>
  <c r="BS188" i="4"/>
  <c r="BL192" i="4"/>
  <c r="DB192" i="4"/>
  <c r="BL195" i="4"/>
  <c r="CN197" i="4"/>
  <c r="DB200" i="4"/>
  <c r="DI202" i="4"/>
  <c r="BS204" i="4"/>
  <c r="DB205" i="4"/>
  <c r="DB207" i="4"/>
  <c r="CG211" i="4"/>
  <c r="CG213" i="4"/>
  <c r="DB214" i="4"/>
  <c r="BZ216" i="4"/>
  <c r="DB217" i="4"/>
  <c r="BS220" i="4"/>
  <c r="BS221" i="4"/>
  <c r="DI223" i="4"/>
  <c r="CU225" i="4"/>
  <c r="CN227" i="4"/>
  <c r="BL232" i="4"/>
  <c r="DB233" i="4"/>
  <c r="BS235" i="4"/>
  <c r="CN239" i="4"/>
  <c r="BZ241" i="4"/>
  <c r="BL245" i="4"/>
  <c r="CN247" i="4"/>
  <c r="BZ249" i="4"/>
  <c r="BL253" i="4"/>
  <c r="DI254" i="4"/>
  <c r="CG256" i="4"/>
  <c r="CG258" i="4"/>
  <c r="CU260" i="4"/>
  <c r="BZ262" i="4"/>
  <c r="CU263" i="4"/>
  <c r="BZ186" i="4"/>
  <c r="DB188" i="4"/>
  <c r="CU191" i="4"/>
  <c r="DB193" i="4"/>
  <c r="CU195" i="4"/>
  <c r="BL197" i="4"/>
  <c r="DI198" i="4"/>
  <c r="BS200" i="4"/>
  <c r="DB201" i="4"/>
  <c r="CG203" i="4"/>
  <c r="DI204" i="4"/>
  <c r="BS206" i="4"/>
  <c r="BS207" i="4"/>
  <c r="DI208" i="4"/>
  <c r="CN209" i="4"/>
  <c r="BZ210" i="4"/>
  <c r="BL213" i="4"/>
  <c r="CU215" i="4"/>
  <c r="BZ218" i="4"/>
  <c r="DB219" i="4"/>
  <c r="BS222" i="4"/>
  <c r="BS224" i="4"/>
  <c r="DB226" i="4"/>
  <c r="CN228" i="4"/>
  <c r="DB232" i="4"/>
  <c r="DI234" i="4"/>
  <c r="CU236" i="4"/>
  <c r="BS238" i="4"/>
  <c r="BS240" i="4"/>
  <c r="DI241" i="4"/>
  <c r="CG243" i="4"/>
  <c r="CU245" i="4"/>
  <c r="BS247" i="4"/>
  <c r="DI248" i="4"/>
  <c r="CN250" i="4"/>
  <c r="CN252" i="4"/>
  <c r="CN185" i="4"/>
  <c r="BZ189" i="4"/>
  <c r="CN190" i="4"/>
  <c r="BS193" i="4"/>
  <c r="BZ194" i="4"/>
  <c r="CN195" i="4"/>
  <c r="BS197" i="4"/>
  <c r="BZ198" i="4"/>
  <c r="CN199" i="4"/>
  <c r="BS201" i="4"/>
  <c r="BZ202" i="4"/>
  <c r="CN206" i="4"/>
  <c r="CU208" i="4"/>
  <c r="BL211" i="4"/>
  <c r="CG214" i="4"/>
  <c r="CG216" i="4"/>
  <c r="CN217" i="4"/>
  <c r="CU220" i="4"/>
  <c r="DI221" i="4"/>
  <c r="DI224" i="4"/>
  <c r="CU226" i="4"/>
  <c r="CG228" i="4"/>
  <c r="DI231" i="4"/>
  <c r="CU233" i="4"/>
  <c r="BS236" i="4"/>
  <c r="BZ237" i="4"/>
  <c r="CN241" i="4"/>
  <c r="DB244" i="4"/>
  <c r="BL248" i="4"/>
  <c r="BL251" i="4"/>
  <c r="BZ254" i="4"/>
  <c r="DB258" i="4"/>
  <c r="BS261" i="4"/>
  <c r="DI256" i="4"/>
  <c r="DB259" i="4"/>
  <c r="DB262" i="4"/>
  <c r="CG265" i="4"/>
  <c r="BZ267" i="4"/>
  <c r="BS268" i="4"/>
  <c r="CG269" i="4"/>
  <c r="BL275" i="4"/>
  <c r="BS276" i="4"/>
  <c r="CU277" i="4"/>
  <c r="CN279" i="4"/>
  <c r="BS285" i="4"/>
  <c r="CG287" i="4"/>
  <c r="CU288" i="4"/>
  <c r="BL290" i="4"/>
  <c r="CG291" i="4"/>
  <c r="CU292" i="4"/>
  <c r="BL294" i="4"/>
  <c r="CG295" i="4"/>
  <c r="CU296" i="4"/>
  <c r="BL301" i="4"/>
  <c r="BS302" i="4"/>
  <c r="DI303" i="4"/>
  <c r="BL305" i="4"/>
  <c r="BS306" i="4"/>
  <c r="DI307" i="4"/>
  <c r="BL309" i="4"/>
  <c r="BS310" i="4"/>
  <c r="CU256" i="4"/>
  <c r="DB261" i="4"/>
  <c r="BL265" i="4"/>
  <c r="BL269" i="4"/>
  <c r="CN272" i="4"/>
  <c r="DB273" i="4"/>
  <c r="DI277" i="4"/>
  <c r="BL279" i="4"/>
  <c r="DI280" i="4"/>
  <c r="DB282" i="4"/>
  <c r="DI283" i="4"/>
  <c r="BL285" i="4"/>
  <c r="CG297" i="4"/>
  <c r="BZ299" i="4"/>
  <c r="CG321" i="4"/>
  <c r="CU322" i="4"/>
  <c r="DB324" i="4"/>
  <c r="CN326" i="4"/>
  <c r="CU327" i="4"/>
  <c r="DI328" i="4"/>
  <c r="DB331" i="4"/>
  <c r="CN333" i="4"/>
  <c r="DB335" i="4"/>
  <c r="CN337" i="4"/>
  <c r="DI339" i="4"/>
  <c r="DB341" i="4"/>
  <c r="BL344" i="4"/>
  <c r="DB345" i="4"/>
  <c r="BZ348" i="4"/>
  <c r="CG254" i="4"/>
  <c r="CN259" i="4"/>
  <c r="BL262" i="4"/>
  <c r="BS264" i="4"/>
  <c r="DI265" i="4"/>
  <c r="DB266" i="4"/>
  <c r="CG268" i="4"/>
  <c r="DI269" i="4"/>
  <c r="DI270" i="4"/>
  <c r="BZ272" i="4"/>
  <c r="CU273" i="4"/>
  <c r="DI274" i="4"/>
  <c r="BZ280" i="4"/>
  <c r="CU281" i="4"/>
  <c r="CN283" i="4"/>
  <c r="DB286" i="4"/>
  <c r="CN288" i="4"/>
  <c r="DB289" i="4"/>
  <c r="BZ291" i="4"/>
  <c r="DI292" i="4"/>
  <c r="DB294" i="4"/>
  <c r="CN296" i="4"/>
  <c r="CN299" i="4"/>
  <c r="DB300" i="4"/>
  <c r="CN302" i="4"/>
  <c r="DB303" i="4"/>
  <c r="BZ305" i="4"/>
  <c r="DI255" i="4"/>
  <c r="DI261" i="4"/>
  <c r="DI264" i="4"/>
  <c r="DI268" i="4"/>
  <c r="DI271" i="4"/>
  <c r="BL273" i="4"/>
  <c r="BS274" i="4"/>
  <c r="CU275" i="4"/>
  <c r="DI276" i="4"/>
  <c r="DB278" i="4"/>
  <c r="DI279" i="4"/>
  <c r="BL281" i="4"/>
  <c r="BS282" i="4"/>
  <c r="CN284" i="4"/>
  <c r="DB285" i="4"/>
  <c r="CU286" i="4"/>
  <c r="BZ288" i="4"/>
  <c r="CU289" i="4"/>
  <c r="CN291" i="4"/>
  <c r="BS293" i="4"/>
  <c r="CG294" i="4"/>
  <c r="BZ296" i="4"/>
  <c r="BZ297" i="4"/>
  <c r="BS298" i="4"/>
  <c r="DI299" i="4"/>
  <c r="BS301" i="4"/>
  <c r="CG302" i="4"/>
  <c r="BZ304" i="4"/>
  <c r="CG310" i="4"/>
  <c r="DI311" i="4"/>
  <c r="DB312" i="4"/>
  <c r="CG314" i="4"/>
  <c r="DI315" i="4"/>
  <c r="DB316" i="4"/>
  <c r="CG318" i="4"/>
  <c r="DI319" i="4"/>
  <c r="DI320" i="4"/>
  <c r="BZ323" i="4"/>
  <c r="CN325" i="4"/>
  <c r="BS329" i="4"/>
  <c r="DB332" i="4"/>
  <c r="BZ336" i="4"/>
  <c r="CG340" i="4"/>
  <c r="CU342" i="4"/>
  <c r="BL345" i="4"/>
  <c r="CU348" i="4"/>
  <c r="CN350" i="4"/>
  <c r="BZ352" i="4"/>
  <c r="CU354" i="4"/>
  <c r="DI356" i="4"/>
  <c r="CN358" i="4"/>
  <c r="BZ360" i="4"/>
  <c r="CU362" i="4"/>
  <c r="DI364" i="4"/>
  <c r="BS366" i="4"/>
  <c r="CG368" i="4"/>
  <c r="CN369" i="4"/>
  <c r="DI371" i="4"/>
  <c r="BS374" i="4"/>
  <c r="CG376" i="4"/>
  <c r="CN377" i="4"/>
  <c r="DI379" i="4"/>
  <c r="BS382" i="4"/>
  <c r="CG384" i="4"/>
  <c r="CN385" i="4"/>
  <c r="DI387" i="4"/>
  <c r="CU15" i="4"/>
  <c r="CU16" i="4"/>
  <c r="CG19" i="4"/>
  <c r="CG21" i="4"/>
  <c r="CN23" i="4"/>
  <c r="BZ24" i="4"/>
  <c r="DB30" i="4"/>
  <c r="BS13" i="4"/>
  <c r="CU17" i="4"/>
  <c r="CU18" i="4"/>
  <c r="CG20" i="4"/>
  <c r="DI22" i="4"/>
  <c r="BL25" i="4"/>
  <c r="CN27" i="4"/>
  <c r="BL30" i="4"/>
  <c r="DI14" i="4"/>
  <c r="CN15" i="4"/>
  <c r="BL19" i="4"/>
  <c r="BZ20" i="4"/>
  <c r="BL22" i="4"/>
  <c r="DB22" i="4"/>
  <c r="DI24" i="4"/>
  <c r="CN26" i="4"/>
  <c r="BL14" i="4"/>
  <c r="DB14" i="4"/>
  <c r="BL17" i="4"/>
  <c r="DI17" i="4"/>
  <c r="CN20" i="4"/>
  <c r="CG24" i="4"/>
  <c r="CN25" i="4"/>
  <c r="BL27" i="4"/>
  <c r="CU27" i="4"/>
  <c r="DB33" i="4"/>
  <c r="BL35" i="4"/>
  <c r="CG36" i="4"/>
  <c r="CU37" i="4"/>
  <c r="BZ28" i="4"/>
  <c r="BZ30" i="4"/>
  <c r="CG32" i="4"/>
  <c r="DB34" i="4"/>
  <c r="CG42" i="4"/>
  <c r="BL44" i="4"/>
  <c r="DI44" i="4"/>
  <c r="CN47" i="4"/>
  <c r="BZ50" i="4"/>
  <c r="BS31" i="4"/>
  <c r="BZ34" i="4"/>
  <c r="DB37" i="4"/>
  <c r="CN39" i="4"/>
  <c r="DB40" i="4"/>
  <c r="BZ45" i="4"/>
  <c r="BS46" i="4"/>
  <c r="CG47" i="4"/>
  <c r="DB31" i="4"/>
  <c r="DB35" i="4"/>
  <c r="DB42" i="4"/>
  <c r="DB47" i="4"/>
  <c r="BL51" i="4"/>
  <c r="CU52" i="4"/>
  <c r="BZ55" i="4"/>
  <c r="CG57" i="4"/>
  <c r="CU59" i="4"/>
  <c r="BL33" i="4"/>
  <c r="BS38" i="4"/>
  <c r="CU40" i="4"/>
  <c r="CG43" i="4"/>
  <c r="CN50" i="4"/>
  <c r="BZ52" i="4"/>
  <c r="CG54" i="4"/>
  <c r="BS56" i="4"/>
  <c r="DB58" i="4"/>
  <c r="DB62" i="4"/>
  <c r="DI64" i="4"/>
  <c r="BZ66" i="4"/>
  <c r="BL67" i="4"/>
  <c r="CN69" i="4"/>
  <c r="DB71" i="4"/>
  <c r="DB73" i="4"/>
  <c r="CG75" i="4"/>
  <c r="CG76" i="4"/>
  <c r="BS79" i="4"/>
  <c r="DI28" i="4"/>
  <c r="BS34" i="4"/>
  <c r="BS40" i="4"/>
  <c r="BZ43" i="4"/>
  <c r="BS47" i="4"/>
  <c r="BZ49" i="4"/>
  <c r="BZ51" i="4"/>
  <c r="DI52" i="4"/>
  <c r="BL55" i="4"/>
  <c r="CN56" i="4"/>
  <c r="BZ58" i="4"/>
  <c r="BL61" i="4"/>
  <c r="DB64" i="4"/>
  <c r="DI66" i="4"/>
  <c r="CG69" i="4"/>
  <c r="BS72" i="4"/>
  <c r="BL73" i="4"/>
  <c r="BS74" i="4"/>
  <c r="DB75" i="4"/>
  <c r="BL47" i="4"/>
  <c r="DI57" i="4"/>
  <c r="CG60" i="4"/>
  <c r="CU62" i="4"/>
  <c r="DI67" i="4"/>
  <c r="BZ71" i="4"/>
  <c r="BL77" i="4"/>
  <c r="DI79" i="4"/>
  <c r="CU83" i="4"/>
  <c r="CN85" i="4"/>
  <c r="CU28" i="4"/>
  <c r="CN40" i="4"/>
  <c r="CN54" i="4"/>
  <c r="BL62" i="4"/>
  <c r="BS64" i="4"/>
  <c r="CG70" i="4"/>
  <c r="BS78" i="4"/>
  <c r="DB79" i="4"/>
  <c r="CG81" i="4"/>
  <c r="CU82" i="4"/>
  <c r="CG85" i="4"/>
  <c r="CU88" i="4"/>
  <c r="DI90" i="4"/>
  <c r="DI94" i="4"/>
  <c r="DI98" i="4"/>
  <c r="BL101" i="4"/>
  <c r="BL104" i="4"/>
  <c r="CU104" i="4"/>
  <c r="BS107" i="4"/>
  <c r="BS109" i="4"/>
  <c r="BS39" i="4"/>
  <c r="BL50" i="4"/>
  <c r="BL54" i="4"/>
  <c r="BZ60" i="4"/>
  <c r="BL63" i="4"/>
  <c r="DB66" i="4"/>
  <c r="CG68" i="4"/>
  <c r="BZ70" i="4"/>
  <c r="CN72" i="4"/>
  <c r="CN76" i="4"/>
  <c r="BL81" i="4"/>
  <c r="BS84" i="4"/>
  <c r="BL85" i="4"/>
  <c r="BZ86" i="4"/>
  <c r="CN88" i="4"/>
  <c r="BZ91" i="4"/>
  <c r="CU96" i="4"/>
  <c r="BZ99" i="4"/>
  <c r="BS100" i="4"/>
  <c r="BL40" i="4"/>
  <c r="CN65" i="4"/>
  <c r="BZ83" i="4"/>
  <c r="DI89" i="4"/>
  <c r="DI97" i="4"/>
  <c r="CU102" i="4"/>
  <c r="BS106" i="4"/>
  <c r="CG109" i="4"/>
  <c r="DB52" i="4"/>
  <c r="CN82" i="4"/>
  <c r="DB89" i="4"/>
  <c r="BS92" i="4"/>
  <c r="CG94" i="4"/>
  <c r="CG50" i="4"/>
  <c r="DI73" i="4"/>
  <c r="BZ79" i="4"/>
  <c r="DI82" i="4"/>
  <c r="CG87" i="4"/>
  <c r="BZ90" i="4"/>
  <c r="BZ94" i="4"/>
  <c r="BZ98" i="4"/>
  <c r="DI101" i="4"/>
  <c r="CG89" i="4"/>
  <c r="CN98" i="4"/>
  <c r="DB103" i="4"/>
  <c r="CN108" i="4"/>
  <c r="DI111" i="4"/>
  <c r="CG112" i="4"/>
  <c r="DI114" i="4"/>
  <c r="DB117" i="4"/>
  <c r="DB118" i="4"/>
  <c r="DB122" i="4"/>
  <c r="CN124" i="4"/>
  <c r="DB126" i="4"/>
  <c r="BL129" i="4"/>
  <c r="BL132" i="4"/>
  <c r="BS134" i="4"/>
  <c r="BZ138" i="4"/>
  <c r="DI139" i="4"/>
  <c r="CN43" i="4"/>
  <c r="DB87" i="4"/>
  <c r="BZ102" i="4"/>
  <c r="DI107" i="4"/>
  <c r="DB110" i="4"/>
  <c r="CG114" i="4"/>
  <c r="BL116" i="4"/>
  <c r="CN117" i="4"/>
  <c r="CG118" i="4"/>
  <c r="BS61" i="4"/>
  <c r="CN90" i="4"/>
  <c r="CG96" i="4"/>
  <c r="BL99" i="4"/>
  <c r="CG103" i="4"/>
  <c r="BS105" i="4"/>
  <c r="BZ106" i="4"/>
  <c r="BZ109" i="4"/>
  <c r="BS113" i="4"/>
  <c r="BZ115" i="4"/>
  <c r="CU118" i="4"/>
  <c r="CU119" i="4"/>
  <c r="CN121" i="4"/>
  <c r="CU123" i="4"/>
  <c r="CU125" i="4"/>
  <c r="DB129" i="4"/>
  <c r="BL131" i="4"/>
  <c r="CN133" i="4"/>
  <c r="DB97" i="4"/>
  <c r="CN112" i="4"/>
  <c r="BZ120" i="4"/>
  <c r="BS124" i="4"/>
  <c r="BL126" i="4"/>
  <c r="DB131" i="4"/>
  <c r="CG134" i="4"/>
  <c r="BS135" i="4"/>
  <c r="CU136" i="4"/>
  <c r="DI137" i="4"/>
  <c r="CN140" i="4"/>
  <c r="BZ142" i="4"/>
  <c r="CG99" i="4"/>
  <c r="CN111" i="4"/>
  <c r="BZ119" i="4"/>
  <c r="BZ122" i="4"/>
  <c r="CU128" i="4"/>
  <c r="CN130" i="4"/>
  <c r="BS136" i="4"/>
  <c r="BL139" i="4"/>
  <c r="CG140" i="4"/>
  <c r="CN142" i="4"/>
  <c r="CU144" i="4"/>
  <c r="CN146" i="4"/>
  <c r="BL96" i="4"/>
  <c r="BL114" i="4"/>
  <c r="CN122" i="4"/>
  <c r="BZ125" i="4"/>
  <c r="BL128" i="4"/>
  <c r="BS131" i="4"/>
  <c r="DB133" i="4"/>
  <c r="DB134" i="4"/>
  <c r="DB137" i="4"/>
  <c r="DI140" i="4"/>
  <c r="DI141" i="4"/>
  <c r="BZ144" i="4"/>
  <c r="DB91" i="4"/>
  <c r="DB100" i="4"/>
  <c r="CU111" i="4"/>
  <c r="CN115" i="4"/>
  <c r="DI120" i="4"/>
  <c r="DB124" i="4"/>
  <c r="DB128" i="4"/>
  <c r="CU130" i="4"/>
  <c r="CG135" i="4"/>
  <c r="CG139" i="4"/>
  <c r="DI142" i="4"/>
  <c r="DB143" i="4"/>
  <c r="DI146" i="4"/>
  <c r="BZ148" i="4"/>
  <c r="BS149" i="4"/>
  <c r="DI153" i="4"/>
  <c r="BL155" i="4"/>
  <c r="CN156" i="4"/>
  <c r="DB158" i="4"/>
  <c r="CN160" i="4"/>
  <c r="BL163" i="4"/>
  <c r="DB164" i="4"/>
  <c r="DI166" i="4"/>
  <c r="BS168" i="4"/>
  <c r="CG170" i="4"/>
  <c r="CG171" i="4"/>
  <c r="DI172" i="4"/>
  <c r="CG174" i="4"/>
  <c r="DI178" i="4"/>
  <c r="CG181" i="4"/>
  <c r="CU183" i="4"/>
  <c r="DI184" i="4"/>
  <c r="BS148" i="4"/>
  <c r="BZ152" i="4"/>
  <c r="BS153" i="4"/>
  <c r="CU154" i="4"/>
  <c r="BL157" i="4"/>
  <c r="BZ160" i="4"/>
  <c r="DB161" i="4"/>
  <c r="BZ165" i="4"/>
  <c r="CN167" i="4"/>
  <c r="CU168" i="4"/>
  <c r="BS171" i="4"/>
  <c r="BZ175" i="4"/>
  <c r="BL176" i="4"/>
  <c r="CU177" i="4"/>
  <c r="DB180" i="4"/>
  <c r="DB184" i="4"/>
  <c r="BL187" i="4"/>
  <c r="DB187" i="4"/>
  <c r="BL191" i="4"/>
  <c r="CU145" i="4"/>
  <c r="CG148" i="4"/>
  <c r="BS152" i="4"/>
  <c r="CG154" i="4"/>
  <c r="CN158" i="4"/>
  <c r="DB159" i="4"/>
  <c r="CG161" i="4"/>
  <c r="BS164" i="4"/>
  <c r="BZ166" i="4"/>
  <c r="CN169" i="4"/>
  <c r="BZ173" i="4"/>
  <c r="BZ174" i="4"/>
  <c r="BS175" i="4"/>
  <c r="BS178" i="4"/>
  <c r="DB178" i="4"/>
  <c r="CG179" i="4"/>
  <c r="CU180" i="4"/>
  <c r="DI181" i="4"/>
  <c r="BL183" i="4"/>
  <c r="DI183" i="4"/>
  <c r="CG146" i="4"/>
  <c r="CG149" i="4"/>
  <c r="CU151" i="4"/>
  <c r="BZ155" i="4"/>
  <c r="BZ156" i="4"/>
  <c r="DI157" i="4"/>
  <c r="BS159" i="4"/>
  <c r="CU161" i="4"/>
  <c r="CU162" i="4"/>
  <c r="CG164" i="4"/>
  <c r="BL166" i="4"/>
  <c r="BZ167" i="4"/>
  <c r="BS169" i="4"/>
  <c r="DB170" i="4"/>
  <c r="CN172" i="4"/>
  <c r="CN174" i="4"/>
  <c r="CU176" i="4"/>
  <c r="BZ177" i="4"/>
  <c r="BZ180" i="4"/>
  <c r="BS183" i="4"/>
  <c r="DB186" i="4"/>
  <c r="DI188" i="4"/>
  <c r="DB190" i="4"/>
  <c r="CN194" i="4"/>
  <c r="CN198" i="4"/>
  <c r="CN202" i="4"/>
  <c r="CG205" i="4"/>
  <c r="CG207" i="4"/>
  <c r="DI209" i="4"/>
  <c r="BL212" i="4"/>
  <c r="DB212" i="4"/>
  <c r="DI214" i="4"/>
  <c r="BL218" i="4"/>
  <c r="BL219" i="4"/>
  <c r="CU221" i="4"/>
  <c r="DI222" i="4"/>
  <c r="DB224" i="4"/>
  <c r="CN226" i="4"/>
  <c r="CN231" i="4"/>
  <c r="BL233" i="4"/>
  <c r="CU234" i="4"/>
  <c r="CN236" i="4"/>
  <c r="CG238" i="4"/>
  <c r="BZ239" i="4"/>
  <c r="CG240" i="4"/>
  <c r="BL242" i="4"/>
  <c r="BZ243" i="4"/>
  <c r="CG244" i="4"/>
  <c r="BL246" i="4"/>
  <c r="BZ247" i="4"/>
  <c r="CG248" i="4"/>
  <c r="BL250" i="4"/>
  <c r="BZ251" i="4"/>
  <c r="CG252" i="4"/>
  <c r="BL254" i="4"/>
  <c r="CN256" i="4"/>
  <c r="BL185" i="4"/>
  <c r="CN188" i="4"/>
  <c r="BS192" i="4"/>
  <c r="CG193" i="4"/>
  <c r="CU196" i="4"/>
  <c r="DI197" i="4"/>
  <c r="CG201" i="4"/>
  <c r="BS203" i="4"/>
  <c r="BZ204" i="4"/>
  <c r="CG206" i="4"/>
  <c r="CG210" i="4"/>
  <c r="CN211" i="4"/>
  <c r="CN213" i="4"/>
  <c r="BS215" i="4"/>
  <c r="CU216" i="4"/>
  <c r="DI217" i="4"/>
  <c r="CG220" i="4"/>
  <c r="CN221" i="4"/>
  <c r="BZ224" i="4"/>
  <c r="BL226" i="4"/>
  <c r="DI227" i="4"/>
  <c r="CG232" i="4"/>
  <c r="BS234" i="4"/>
  <c r="DB236" i="4"/>
  <c r="BZ240" i="4"/>
  <c r="CU242" i="4"/>
  <c r="BS245" i="4"/>
  <c r="BZ248" i="4"/>
  <c r="CU250" i="4"/>
  <c r="BS253" i="4"/>
  <c r="BL255" i="4"/>
  <c r="CG257" i="4"/>
  <c r="CN258" i="4"/>
  <c r="DB260" i="4"/>
  <c r="CG262" i="4"/>
  <c r="BZ264" i="4"/>
  <c r="BS187" i="4"/>
  <c r="DI189" i="4"/>
  <c r="CN192" i="4"/>
  <c r="CG194" i="4"/>
  <c r="BL196" i="4"/>
  <c r="BZ197" i="4"/>
  <c r="BS199" i="4"/>
  <c r="BZ200" i="4"/>
  <c r="CG202" i="4"/>
  <c r="CN203" i="4"/>
  <c r="BS205" i="4"/>
  <c r="BZ206" i="4"/>
  <c r="BL208" i="4"/>
  <c r="BL209" i="4"/>
  <c r="DB209" i="4"/>
  <c r="BZ211" i="4"/>
  <c r="BZ213" i="4"/>
  <c r="DI215" i="4"/>
  <c r="CU218" i="4"/>
  <c r="DI219" i="4"/>
  <c r="CG222" i="4"/>
  <c r="CN224" i="4"/>
  <c r="CG227" i="4"/>
  <c r="CG233" i="4"/>
  <c r="CN235" i="4"/>
  <c r="CG237" i="4"/>
  <c r="CU238" i="4"/>
  <c r="CN240" i="4"/>
  <c r="CG242" i="4"/>
  <c r="BS244" i="4"/>
  <c r="DI245" i="4"/>
  <c r="CG247" i="4"/>
  <c r="CU249" i="4"/>
  <c r="BS251" i="4"/>
  <c r="DI252" i="4"/>
  <c r="BS186" i="4"/>
  <c r="CG189" i="4"/>
  <c r="DI191" i="4"/>
  <c r="CU193" i="4"/>
  <c r="CU194" i="4"/>
  <c r="DI195" i="4"/>
  <c r="CU197" i="4"/>
  <c r="CU198" i="4"/>
  <c r="DI199" i="4"/>
  <c r="CU201" i="4"/>
  <c r="BZ203" i="4"/>
  <c r="CU207" i="4"/>
  <c r="DB208" i="4"/>
  <c r="DI212" i="4"/>
  <c r="BZ215" i="4"/>
  <c r="DI216" i="4"/>
  <c r="CN218" i="4"/>
  <c r="DB220" i="4"/>
  <c r="CU223" i="4"/>
  <c r="CN225" i="4"/>
  <c r="BZ227" i="4"/>
  <c r="DI228" i="4"/>
  <c r="BZ232" i="4"/>
  <c r="DB234" i="4"/>
  <c r="BZ236" i="4"/>
  <c r="BL239" i="4"/>
  <c r="BZ242" i="4"/>
  <c r="CN245" i="4"/>
  <c r="DB248" i="4"/>
  <c r="BL252" i="4"/>
  <c r="DB254" i="4"/>
  <c r="BS259" i="4"/>
  <c r="BL271" i="4"/>
  <c r="BL258" i="4"/>
  <c r="BZ260" i="4"/>
  <c r="CN264" i="4"/>
  <c r="DB265" i="4"/>
  <c r="CU267" i="4"/>
  <c r="CN268" i="4"/>
  <c r="DB269" i="4"/>
  <c r="CG275" i="4"/>
  <c r="CU276" i="4"/>
  <c r="BZ278" i="4"/>
  <c r="CU279" i="4"/>
  <c r="CN285" i="4"/>
  <c r="DI287" i="4"/>
  <c r="BL289" i="4"/>
  <c r="BS290" i="4"/>
  <c r="DI291" i="4"/>
  <c r="BL293" i="4"/>
  <c r="BS294" i="4"/>
  <c r="DI295" i="4"/>
  <c r="BS297" i="4"/>
  <c r="CG301" i="4"/>
  <c r="CU302" i="4"/>
  <c r="BL304" i="4"/>
  <c r="CG305" i="4"/>
  <c r="CU306" i="4"/>
  <c r="BL308" i="4"/>
  <c r="CG309" i="4"/>
  <c r="CG255" i="4"/>
  <c r="BS257" i="4"/>
  <c r="BL263" i="4"/>
  <c r="BZ266" i="4"/>
  <c r="BZ270" i="4"/>
  <c r="DB272" i="4"/>
  <c r="CN274" i="4"/>
  <c r="BL278" i="4"/>
  <c r="CG279" i="4"/>
  <c r="BZ281" i="4"/>
  <c r="DI282" i="4"/>
  <c r="BL284" i="4"/>
  <c r="CG285" i="4"/>
  <c r="CN298" i="4"/>
  <c r="DB299" i="4"/>
  <c r="DI321" i="4"/>
  <c r="BL323" i="4"/>
  <c r="DI324" i="4"/>
  <c r="BL327" i="4"/>
  <c r="BZ328" i="4"/>
  <c r="BZ329" i="4"/>
  <c r="CU332" i="4"/>
  <c r="CU333" i="4"/>
  <c r="CN336" i="4"/>
  <c r="CU337" i="4"/>
  <c r="BL340" i="4"/>
  <c r="CN342" i="4"/>
  <c r="DI344" i="4"/>
  <c r="BZ347" i="4"/>
  <c r="BZ349" i="4"/>
  <c r="BL257" i="4"/>
  <c r="BS260" i="4"/>
  <c r="BS262" i="4"/>
  <c r="CU264" i="4"/>
  <c r="BL266" i="4"/>
  <c r="BS267" i="4"/>
  <c r="CU268" i="4"/>
  <c r="BL270" i="4"/>
  <c r="BS271" i="4"/>
  <c r="CG272" i="4"/>
  <c r="BZ274" i="4"/>
  <c r="BZ275" i="4"/>
  <c r="CG280" i="4"/>
  <c r="BZ282" i="4"/>
  <c r="CU283" i="4"/>
  <c r="DI286" i="4"/>
  <c r="DB288" i="4"/>
  <c r="CN290" i="4"/>
  <c r="DB291" i="4"/>
  <c r="BZ293" i="4"/>
  <c r="DI294" i="4"/>
  <c r="BZ298" i="4"/>
  <c r="CU299" i="4"/>
  <c r="DI300" i="4"/>
  <c r="DB302" i="4"/>
  <c r="CN304" i="4"/>
  <c r="DB305" i="4"/>
  <c r="BZ257" i="4"/>
  <c r="DI262" i="4"/>
  <c r="CN265" i="4"/>
  <c r="CN269" i="4"/>
  <c r="BL272" i="4"/>
  <c r="CG273" i="4"/>
  <c r="CU274" i="4"/>
  <c r="BZ276" i="4"/>
  <c r="BZ277" i="4"/>
  <c r="DI278" i="4"/>
  <c r="BL280" i="4"/>
  <c r="CG281" i="4"/>
  <c r="CU282" i="4"/>
  <c r="DB284" i="4"/>
  <c r="DI285" i="4"/>
  <c r="BS287" i="4"/>
  <c r="CG288" i="4"/>
  <c r="BZ290" i="4"/>
  <c r="CU291" i="4"/>
  <c r="CN293" i="4"/>
  <c r="BS295" i="4"/>
  <c r="CG296" i="4"/>
  <c r="DB297" i="4"/>
  <c r="CU298" i="4"/>
  <c r="BL300" i="4"/>
  <c r="CN301" i="4"/>
  <c r="BS303" i="4"/>
  <c r="DB307" i="4"/>
  <c r="CU310" i="4"/>
  <c r="BL312" i="4"/>
  <c r="BS313" i="4"/>
  <c r="CU314" i="4"/>
  <c r="BL316" i="4"/>
  <c r="BS317" i="4"/>
  <c r="CU318" i="4"/>
  <c r="BL320" i="4"/>
  <c r="BS321" i="4"/>
  <c r="CN323" i="4"/>
  <c r="DB326" i="4"/>
  <c r="CG329" i="4"/>
  <c r="CG333" i="4"/>
  <c r="BS346" i="4"/>
  <c r="BZ353" i="4"/>
  <c r="BS357" i="4"/>
  <c r="BZ361" i="4"/>
  <c r="BS365" i="4"/>
  <c r="CU368" i="4"/>
  <c r="CN372" i="4"/>
  <c r="CU376" i="4"/>
  <c r="CN380" i="4"/>
  <c r="CU384" i="4"/>
  <c r="CN388" i="4"/>
  <c r="DB391" i="4"/>
  <c r="CU393" i="4"/>
  <c r="CU394" i="4"/>
  <c r="BL397" i="4"/>
  <c r="CG399" i="4"/>
  <c r="BZ401" i="4"/>
  <c r="BS307" i="4"/>
  <c r="DI310" i="4"/>
  <c r="DI314" i="4"/>
  <c r="DI318" i="4"/>
  <c r="BS323" i="4"/>
  <c r="BS326" i="4"/>
  <c r="BL329" i="4"/>
  <c r="CG331" i="4"/>
  <c r="DB334" i="4"/>
  <c r="DI335" i="4"/>
  <c r="BS337" i="4"/>
  <c r="DI340" i="4"/>
  <c r="CU344" i="4"/>
  <c r="CU346" i="4"/>
  <c r="BL349" i="4"/>
  <c r="BL350" i="4"/>
  <c r="DI351" i="4"/>
  <c r="BS354" i="4"/>
  <c r="CG356" i="4"/>
  <c r="CN357" i="4"/>
  <c r="DI359" i="4"/>
  <c r="BS362" i="4"/>
  <c r="CG364" i="4"/>
  <c r="CN365" i="4"/>
  <c r="BL368" i="4"/>
  <c r="DB369" i="4"/>
  <c r="CG371" i="4"/>
  <c r="CU373" i="4"/>
  <c r="BL376" i="4"/>
  <c r="DB377" i="4"/>
  <c r="CG379" i="4"/>
  <c r="CU381" i="4"/>
  <c r="BL384" i="4"/>
  <c r="DB385" i="4"/>
  <c r="CG387" i="4"/>
  <c r="CU389" i="4"/>
  <c r="BL392" i="4"/>
  <c r="DB392" i="4"/>
  <c r="CN394" i="4"/>
  <c r="DI396" i="4"/>
  <c r="BS398" i="4"/>
  <c r="BL401" i="4"/>
  <c r="CG403" i="4"/>
  <c r="BL405" i="4"/>
  <c r="CU406" i="4"/>
  <c r="DI407" i="4"/>
  <c r="CU410" i="4"/>
  <c r="BZ308" i="4"/>
  <c r="CN310" i="4"/>
  <c r="DB311" i="4"/>
  <c r="CU313" i="4"/>
  <c r="CN314" i="4"/>
  <c r="DB315" i="4"/>
  <c r="CU317" i="4"/>
  <c r="CN318" i="4"/>
  <c r="DB319" i="4"/>
  <c r="DB322" i="4"/>
  <c r="CG325" i="4"/>
  <c r="DI327" i="4"/>
  <c r="BL330" i="4"/>
  <c r="BL332" i="4"/>
  <c r="BZ333" i="4"/>
  <c r="CN335" i="4"/>
  <c r="DI338" i="4"/>
  <c r="BZ341" i="4"/>
  <c r="CN343" i="4"/>
  <c r="BZ346" i="4"/>
  <c r="CG350" i="4"/>
  <c r="CN351" i="4"/>
  <c r="DI353" i="4"/>
  <c r="BS356" i="4"/>
  <c r="CG358" i="4"/>
  <c r="CN359" i="4"/>
  <c r="DI361" i="4"/>
  <c r="BS364" i="4"/>
  <c r="DI366" i="4"/>
  <c r="CN368" i="4"/>
  <c r="BZ370" i="4"/>
  <c r="CU372" i="4"/>
  <c r="DI374" i="4"/>
  <c r="CN376" i="4"/>
  <c r="BZ378" i="4"/>
  <c r="CU380" i="4"/>
  <c r="DI382" i="4"/>
  <c r="CN384" i="4"/>
  <c r="BZ386" i="4"/>
  <c r="CU388" i="4"/>
  <c r="DI390" i="4"/>
  <c r="CN392" i="4"/>
  <c r="BL396" i="4"/>
  <c r="DB396" i="4"/>
  <c r="CG304" i="4"/>
  <c r="DB306" i="4"/>
  <c r="DB309" i="4"/>
  <c r="CN313" i="4"/>
  <c r="CN317" i="4"/>
  <c r="CN321" i="4"/>
  <c r="BL325" i="4"/>
  <c r="DI326" i="4"/>
  <c r="BZ331" i="4"/>
  <c r="BS335" i="4"/>
  <c r="BL338" i="4"/>
  <c r="CG339" i="4"/>
  <c r="BS341" i="4"/>
  <c r="CG343" i="4"/>
  <c r="CG345" i="4"/>
  <c r="DB347" i="4"/>
  <c r="BZ351" i="4"/>
  <c r="DB352" i="4"/>
  <c r="BS355" i="4"/>
  <c r="BL357" i="4"/>
  <c r="BZ359" i="4"/>
  <c r="DB360" i="4"/>
  <c r="BS363" i="4"/>
  <c r="BL365" i="4"/>
  <c r="CG367" i="4"/>
  <c r="CU369" i="4"/>
  <c r="BL372" i="4"/>
  <c r="DB373" i="4"/>
  <c r="CG375" i="4"/>
  <c r="CU377" i="4"/>
  <c r="BL380" i="4"/>
  <c r="DB381" i="4"/>
  <c r="CG383" i="4"/>
  <c r="CU385" i="4"/>
  <c r="BL388" i="4"/>
  <c r="DB389" i="4"/>
  <c r="CG391" i="4"/>
  <c r="DI394" i="4"/>
  <c r="CN396" i="4"/>
  <c r="BS399" i="4"/>
  <c r="BZ400" i="4"/>
  <c r="CN401" i="4"/>
  <c r="CG404" i="4"/>
  <c r="CN405" i="4"/>
  <c r="DB408" i="4"/>
  <c r="CN410" i="4"/>
  <c r="BS413" i="4"/>
  <c r="CG400" i="4"/>
  <c r="CU403" i="4"/>
  <c r="DB405" i="4"/>
  <c r="BS412" i="4"/>
  <c r="BL414" i="4"/>
  <c r="CG417" i="4"/>
  <c r="CG419" i="4"/>
  <c r="DI423" i="4"/>
  <c r="BS426" i="4"/>
  <c r="DB427" i="4"/>
  <c r="DI429" i="4"/>
  <c r="BS432" i="4"/>
  <c r="DB433" i="4"/>
  <c r="CN435" i="4"/>
  <c r="BL438" i="4"/>
  <c r="CG439" i="4"/>
  <c r="BS441" i="4"/>
  <c r="BZ443" i="4"/>
  <c r="DI445" i="4"/>
  <c r="BS448" i="4"/>
  <c r="DB449" i="4"/>
  <c r="CN451" i="4"/>
  <c r="BL454" i="4"/>
  <c r="CG455" i="4"/>
  <c r="BS457" i="4"/>
  <c r="CU459" i="4"/>
  <c r="BL399" i="4"/>
  <c r="CU407" i="4"/>
  <c r="DB409" i="4"/>
  <c r="CU412" i="4"/>
  <c r="BS415" i="4"/>
  <c r="BZ416" i="4"/>
  <c r="CG418" i="4"/>
  <c r="CG422" i="4"/>
  <c r="CN423" i="4"/>
  <c r="DI425" i="4"/>
  <c r="BS428" i="4"/>
  <c r="CN429" i="4"/>
  <c r="DI431" i="4"/>
  <c r="BS434" i="4"/>
  <c r="DB435" i="4"/>
  <c r="DI437" i="4"/>
  <c r="BS440" i="4"/>
  <c r="DB441" i="4"/>
  <c r="BL444" i="4"/>
  <c r="BS445" i="4"/>
  <c r="CU447" i="4"/>
  <c r="BL450" i="4"/>
  <c r="CG451" i="4"/>
  <c r="CU453" i="4"/>
  <c r="BL456" i="4"/>
  <c r="CG457" i="4"/>
  <c r="BS459" i="4"/>
  <c r="CN398" i="4"/>
  <c r="BZ403" i="4"/>
  <c r="CU405" i="4"/>
  <c r="CU413" i="4"/>
  <c r="CG415" i="4"/>
  <c r="DI416" i="4"/>
  <c r="BS418" i="4"/>
  <c r="BS419" i="4"/>
  <c r="CG423" i="4"/>
  <c r="BS425" i="4"/>
  <c r="CU427" i="4"/>
  <c r="DB429" i="4"/>
  <c r="CN431" i="4"/>
  <c r="DI433" i="4"/>
  <c r="BL437" i="4"/>
  <c r="CU438" i="4"/>
  <c r="BZ441" i="4"/>
  <c r="BL443" i="4"/>
  <c r="DI444" i="4"/>
  <c r="BL447" i="4"/>
  <c r="CU448" i="4"/>
  <c r="BZ451" i="4"/>
  <c r="CN453" i="4"/>
  <c r="DI455" i="4"/>
  <c r="BS458" i="4"/>
  <c r="DB459" i="4"/>
  <c r="BS402" i="4"/>
  <c r="DB407" i="4"/>
  <c r="BZ410" i="4"/>
  <c r="BZ412" i="4"/>
  <c r="BZ415" i="4"/>
  <c r="CU419" i="4"/>
  <c r="BZ423" i="4"/>
  <c r="DI424" i="4"/>
  <c r="BL427" i="4"/>
  <c r="DB428" i="4"/>
  <c r="CN430" i="4"/>
  <c r="BZ432" i="4"/>
  <c r="CG434" i="4"/>
  <c r="BS436" i="4"/>
  <c r="DB437" i="4"/>
  <c r="CN439" i="4"/>
  <c r="DI441" i="4"/>
  <c r="CG444" i="4"/>
  <c r="BS446" i="4"/>
  <c r="DB447" i="4"/>
  <c r="CN449" i="4"/>
  <c r="BL452" i="4"/>
  <c r="CG453" i="4"/>
  <c r="BS455" i="4"/>
  <c r="CU457" i="4"/>
  <c r="BZ460" i="4"/>
  <c r="CG12" i="4"/>
  <c r="BZ11" i="4"/>
  <c r="CU12" i="4"/>
  <c r="BL12" i="4"/>
  <c r="DC524" i="4"/>
  <c r="CO521" i="4"/>
  <c r="CH525" i="4"/>
  <c r="DJ523" i="4"/>
  <c r="CV524" i="4"/>
  <c r="DJ522" i="4"/>
  <c r="CA522" i="4"/>
  <c r="BM523" i="4"/>
  <c r="BT524" i="4"/>
  <c r="BT521" i="4"/>
  <c r="CH523" i="4"/>
  <c r="CO520" i="4"/>
  <c r="BZ337" i="4"/>
  <c r="DB348" i="4"/>
  <c r="CG354" i="4"/>
  <c r="DI357" i="4"/>
  <c r="CG362" i="4"/>
  <c r="BL366" i="4"/>
  <c r="CG369" i="4"/>
  <c r="BL374" i="4"/>
  <c r="CG377" i="4"/>
  <c r="BL382" i="4"/>
  <c r="CG385" i="4"/>
  <c r="BL390" i="4"/>
  <c r="CG392" i="4"/>
  <c r="BL394" i="4"/>
  <c r="DB394" i="4"/>
  <c r="CG398" i="4"/>
  <c r="CN399" i="4"/>
  <c r="CU305" i="4"/>
  <c r="CG308" i="4"/>
  <c r="CN311" i="4"/>
  <c r="CN315" i="4"/>
  <c r="CN319" i="4"/>
  <c r="BL324" i="4"/>
  <c r="CG327" i="4"/>
  <c r="CN330" i="4"/>
  <c r="CN332" i="4"/>
  <c r="DI334" i="4"/>
  <c r="BL336" i="4"/>
  <c r="CG338" i="4"/>
  <c r="BZ342" i="4"/>
  <c r="BZ345" i="4"/>
  <c r="BS347" i="4"/>
  <c r="BS349" i="4"/>
  <c r="DI350" i="4"/>
  <c r="CN352" i="4"/>
  <c r="BZ354" i="4"/>
  <c r="CU356" i="4"/>
  <c r="DI358" i="4"/>
  <c r="CN360" i="4"/>
  <c r="BZ362" i="4"/>
  <c r="CU364" i="4"/>
  <c r="DI365" i="4"/>
  <c r="BS368" i="4"/>
  <c r="CG370" i="4"/>
  <c r="CN371" i="4"/>
  <c r="DI373" i="4"/>
  <c r="BS376" i="4"/>
  <c r="CG378" i="4"/>
  <c r="CN379" i="4"/>
  <c r="DI381" i="4"/>
  <c r="BS384" i="4"/>
  <c r="CG386" i="4"/>
  <c r="CN387" i="4"/>
  <c r="DI389" i="4"/>
  <c r="BS392" i="4"/>
  <c r="CG393" i="4"/>
  <c r="BZ395" i="4"/>
  <c r="BS397" i="4"/>
  <c r="BZ398" i="4"/>
  <c r="CG402" i="4"/>
  <c r="CN403" i="4"/>
  <c r="BL406" i="4"/>
  <c r="DB406" i="4"/>
  <c r="CN408" i="4"/>
  <c r="DB410" i="4"/>
  <c r="DB308" i="4"/>
  <c r="DB310" i="4"/>
  <c r="CG312" i="4"/>
  <c r="DI313" i="4"/>
  <c r="DB314" i="4"/>
  <c r="CG316" i="4"/>
  <c r="DI317" i="4"/>
  <c r="DB318" i="4"/>
  <c r="CG320" i="4"/>
  <c r="DI323" i="4"/>
  <c r="BL326" i="4"/>
  <c r="CU328" i="4"/>
  <c r="BS330" i="4"/>
  <c r="BS332" i="4"/>
  <c r="DI333" i="4"/>
  <c r="DB336" i="4"/>
  <c r="DB339" i="4"/>
  <c r="BL342" i="4"/>
  <c r="DI343" i="4"/>
  <c r="BL347" i="4"/>
  <c r="CU350" i="4"/>
  <c r="DI352" i="4"/>
  <c r="CN354" i="4"/>
  <c r="BZ356" i="4"/>
  <c r="CU358" i="4"/>
  <c r="DI360" i="4"/>
  <c r="CN362" i="4"/>
  <c r="BZ364" i="4"/>
  <c r="BS367" i="4"/>
  <c r="BL369" i="4"/>
  <c r="BZ371" i="4"/>
  <c r="DB372" i="4"/>
  <c r="BS375" i="4"/>
  <c r="BL377" i="4"/>
  <c r="BZ379" i="4"/>
  <c r="DB380" i="4"/>
  <c r="BS383" i="4"/>
  <c r="BL385" i="4"/>
  <c r="BZ387" i="4"/>
  <c r="DB388" i="4"/>
  <c r="BS391" i="4"/>
  <c r="BZ393" i="4"/>
  <c r="BS396" i="4"/>
  <c r="CG397" i="4"/>
  <c r="BS305" i="4"/>
  <c r="BZ307" i="4"/>
  <c r="BL311" i="4"/>
  <c r="BL315" i="4"/>
  <c r="BL319" i="4"/>
  <c r="CU321" i="4"/>
  <c r="CU325" i="4"/>
  <c r="BZ327" i="4"/>
  <c r="CU331" i="4"/>
  <c r="CG335" i="4"/>
  <c r="BS338" i="4"/>
  <c r="CN339" i="4"/>
  <c r="DI341" i="4"/>
  <c r="DB343" i="4"/>
  <c r="CN346" i="4"/>
  <c r="DI348" i="4"/>
  <c r="DB351" i="4"/>
  <c r="CG353" i="4"/>
  <c r="CU355" i="4"/>
  <c r="BL358" i="4"/>
  <c r="DB359" i="4"/>
  <c r="CG361" i="4"/>
  <c r="CU363" i="4"/>
  <c r="CG366" i="4"/>
  <c r="CN367" i="4"/>
  <c r="DI369" i="4"/>
  <c r="BS372" i="4"/>
  <c r="CG374" i="4"/>
  <c r="CN375" i="4"/>
  <c r="DI377" i="4"/>
  <c r="BS380" i="4"/>
  <c r="CG382" i="4"/>
  <c r="CN383" i="4"/>
  <c r="DI385" i="4"/>
  <c r="BS388" i="4"/>
  <c r="CG390" i="4"/>
  <c r="CN391" i="4"/>
  <c r="BS395" i="4"/>
  <c r="BZ397" i="4"/>
  <c r="CU399" i="4"/>
  <c r="CU400" i="4"/>
  <c r="DI401" i="4"/>
  <c r="CU404" i="4"/>
  <c r="BL407" i="4"/>
  <c r="CG409" i="4"/>
  <c r="BL411" i="4"/>
  <c r="CG414" i="4"/>
  <c r="DB401" i="4"/>
  <c r="BZ404" i="4"/>
  <c r="BS410" i="4"/>
  <c r="DB412" i="4"/>
  <c r="BL415" i="4"/>
  <c r="CN417" i="4"/>
  <c r="CN419" i="4"/>
  <c r="DB424" i="4"/>
  <c r="CN426" i="4"/>
  <c r="BZ428" i="4"/>
  <c r="DB430" i="4"/>
  <c r="CN432" i="4"/>
  <c r="BZ434" i="4"/>
  <c r="DI435" i="4"/>
  <c r="BS438" i="4"/>
  <c r="DB439" i="4"/>
  <c r="CN441" i="4"/>
  <c r="BZ444" i="4"/>
  <c r="DB446" i="4"/>
  <c r="CN448" i="4"/>
  <c r="BZ450" i="4"/>
  <c r="DI451" i="4"/>
  <c r="BS454" i="4"/>
  <c r="DB455" i="4"/>
  <c r="CN457" i="4"/>
  <c r="BL460" i="4"/>
  <c r="BS404" i="4"/>
  <c r="BZ408" i="4"/>
  <c r="BL410" i="4"/>
  <c r="BL413" i="4"/>
  <c r="CU415" i="4"/>
  <c r="BL417" i="4"/>
  <c r="DI418" i="4"/>
  <c r="DI422" i="4"/>
  <c r="CG424" i="4"/>
  <c r="DB426" i="4"/>
  <c r="CN428" i="4"/>
  <c r="CG430" i="4"/>
  <c r="DB432" i="4"/>
  <c r="CN434" i="4"/>
  <c r="CG436" i="4"/>
  <c r="DB438" i="4"/>
  <c r="CN440" i="4"/>
  <c r="BZ442" i="4"/>
  <c r="BS444" i="4"/>
  <c r="CN445" i="4"/>
  <c r="DI447" i="4"/>
  <c r="BS450" i="4"/>
  <c r="DB451" i="4"/>
  <c r="DI453" i="4"/>
  <c r="BS456" i="4"/>
  <c r="DB457" i="4"/>
  <c r="CN459" i="4"/>
  <c r="CU401" i="4"/>
  <c r="DB403" i="4"/>
  <c r="DI405" i="4"/>
  <c r="DI413" i="4"/>
  <c r="CN415" i="4"/>
  <c r="BS417" i="4"/>
  <c r="BZ418" i="4"/>
  <c r="DB423" i="4"/>
  <c r="CN425" i="4"/>
  <c r="DI427" i="4"/>
  <c r="BZ430" i="4"/>
  <c r="CG432" i="4"/>
  <c r="DB434" i="4"/>
  <c r="BS437" i="4"/>
  <c r="CU439" i="4"/>
  <c r="BL442" i="4"/>
  <c r="BS443" i="4"/>
  <c r="CG445" i="4"/>
  <c r="BS447" i="4"/>
  <c r="CU449" i="4"/>
  <c r="BZ452" i="4"/>
  <c r="CG454" i="4"/>
  <c r="DB456" i="4"/>
  <c r="CN458" i="4"/>
  <c r="CG460" i="4"/>
  <c r="CG406" i="4"/>
  <c r="BL408" i="4"/>
  <c r="DI410" i="4"/>
  <c r="CN412" i="4"/>
  <c r="DB415" i="4"/>
  <c r="BZ422" i="4"/>
  <c r="BL424" i="4"/>
  <c r="CG425" i="4"/>
  <c r="BS427" i="4"/>
  <c r="BZ429" i="4"/>
  <c r="DI430" i="4"/>
  <c r="BL433" i="4"/>
  <c r="CU434" i="4"/>
  <c r="CN436" i="4"/>
  <c r="BZ438" i="4"/>
  <c r="CG440" i="4"/>
  <c r="DI442" i="4"/>
  <c r="DB444" i="4"/>
  <c r="CN446" i="4"/>
  <c r="BZ448" i="4"/>
  <c r="CG450" i="4"/>
  <c r="BS452" i="4"/>
  <c r="DB453" i="4"/>
  <c r="CN455" i="4"/>
  <c r="DI457" i="4"/>
  <c r="CU460" i="4"/>
  <c r="DI11" i="4"/>
  <c r="DB12" i="4"/>
  <c r="BS12" i="4"/>
  <c r="CN11" i="4"/>
  <c r="BT522" i="4"/>
  <c r="BT525" i="4"/>
  <c r="CV520" i="4"/>
  <c r="CO524" i="4"/>
  <c r="CV521" i="4"/>
  <c r="DJ525" i="4"/>
  <c r="DC523" i="4"/>
  <c r="CA524" i="4"/>
  <c r="DC521" i="4"/>
  <c r="DC525" i="4"/>
  <c r="BT520" i="4"/>
  <c r="BM522" i="4"/>
  <c r="BT523" i="4"/>
  <c r="CH520" i="4"/>
  <c r="CU340" i="4"/>
  <c r="BL351" i="4"/>
  <c r="DB354" i="4"/>
  <c r="BL359" i="4"/>
  <c r="DB362" i="4"/>
  <c r="BZ366" i="4"/>
  <c r="DI370" i="4"/>
  <c r="BZ374" i="4"/>
  <c r="DI378" i="4"/>
  <c r="BZ382" i="4"/>
  <c r="DI386" i="4"/>
  <c r="BS390" i="4"/>
  <c r="DI392" i="4"/>
  <c r="BS394" i="4"/>
  <c r="CG395" i="4"/>
  <c r="CU398" i="4"/>
  <c r="DI399" i="4"/>
  <c r="BZ306" i="4"/>
  <c r="CU309" i="4"/>
  <c r="BL313" i="4"/>
  <c r="BL317" i="4"/>
  <c r="DB320" i="4"/>
  <c r="CG324" i="4"/>
  <c r="BL328" i="4"/>
  <c r="DB330" i="4"/>
  <c r="BL334" i="4"/>
  <c r="BZ335" i="4"/>
  <c r="BS336" i="4"/>
  <c r="CU338" i="4"/>
  <c r="BS343" i="4"/>
  <c r="BL346" i="4"/>
  <c r="CU347" i="4"/>
  <c r="CG349" i="4"/>
  <c r="BS351" i="4"/>
  <c r="BL353" i="4"/>
  <c r="BZ355" i="4"/>
  <c r="DB356" i="4"/>
  <c r="BS359" i="4"/>
  <c r="BL361" i="4"/>
  <c r="BZ363" i="4"/>
  <c r="DB364" i="4"/>
  <c r="CN366" i="4"/>
  <c r="BZ368" i="4"/>
  <c r="CU370" i="4"/>
  <c r="DI372" i="4"/>
  <c r="CN374" i="4"/>
  <c r="BZ376" i="4"/>
  <c r="CU378" i="4"/>
  <c r="DI380" i="4"/>
  <c r="CN382" i="4"/>
  <c r="BZ384" i="4"/>
  <c r="CU386" i="4"/>
  <c r="DI388" i="4"/>
  <c r="CN390" i="4"/>
  <c r="BZ392" i="4"/>
  <c r="CN393" i="4"/>
  <c r="DB395" i="4"/>
  <c r="CU397" i="4"/>
  <c r="BZ399" i="4"/>
  <c r="CU402" i="4"/>
  <c r="DI403" i="4"/>
  <c r="BS406" i="4"/>
  <c r="CG407" i="4"/>
  <c r="BL409" i="4"/>
  <c r="CG411" i="4"/>
  <c r="BZ309" i="4"/>
  <c r="BS311" i="4"/>
  <c r="CU312" i="4"/>
  <c r="BL314" i="4"/>
  <c r="BS315" i="4"/>
  <c r="CU316" i="4"/>
  <c r="BL318" i="4"/>
  <c r="BS319" i="4"/>
  <c r="CU320" i="4"/>
  <c r="BZ324" i="4"/>
  <c r="CG326" i="4"/>
  <c r="CU329" i="4"/>
  <c r="BZ330" i="4"/>
  <c r="BZ332" i="4"/>
  <c r="BZ334" i="4"/>
  <c r="DB337" i="4"/>
  <c r="BS340" i="4"/>
  <c r="BS342" i="4"/>
  <c r="BS344" i="4"/>
  <c r="CN347" i="4"/>
  <c r="DB350" i="4"/>
  <c r="BS353" i="4"/>
  <c r="BL355" i="4"/>
  <c r="BZ357" i="4"/>
  <c r="DB358" i="4"/>
  <c r="BS361" i="4"/>
  <c r="BL363" i="4"/>
  <c r="BZ365" i="4"/>
  <c r="CU367" i="4"/>
  <c r="BL370" i="4"/>
  <c r="DB371" i="4"/>
  <c r="CG373" i="4"/>
  <c r="CU375" i="4"/>
  <c r="BL378" i="4"/>
  <c r="DB379" i="4"/>
  <c r="CG381" i="4"/>
  <c r="CU383" i="4"/>
  <c r="BL386" i="4"/>
  <c r="DB387" i="4"/>
  <c r="CG389" i="4"/>
  <c r="CU391" i="4"/>
  <c r="DB393" i="4"/>
  <c r="BZ396" i="4"/>
  <c r="CN397" i="4"/>
  <c r="CN305" i="4"/>
  <c r="CN307" i="4"/>
  <c r="BZ312" i="4"/>
  <c r="BZ316" i="4"/>
  <c r="BZ320" i="4"/>
  <c r="CN322" i="4"/>
  <c r="DI325" i="4"/>
  <c r="CN329" i="4"/>
  <c r="DI331" i="4"/>
  <c r="CG336" i="4"/>
  <c r="DB338" i="4"/>
  <c r="CU339" i="4"/>
  <c r="CG342" i="4"/>
  <c r="CN344" i="4"/>
  <c r="DB346" i="4"/>
  <c r="DI349" i="4"/>
  <c r="CG352" i="4"/>
  <c r="CN353" i="4"/>
  <c r="DI355" i="4"/>
  <c r="BS358" i="4"/>
  <c r="CG360" i="4"/>
  <c r="CN361" i="4"/>
  <c r="DI363" i="4"/>
  <c r="CU366" i="4"/>
  <c r="DI368" i="4"/>
  <c r="CN370" i="4"/>
  <c r="BZ372" i="4"/>
  <c r="CU374" i="4"/>
  <c r="DI376" i="4"/>
  <c r="CN378" i="4"/>
  <c r="BZ380" i="4"/>
  <c r="CU382" i="4"/>
  <c r="DI384" i="4"/>
  <c r="CN386" i="4"/>
  <c r="BZ388" i="4"/>
  <c r="CU390" i="4"/>
  <c r="BL393" i="4"/>
  <c r="CU395" i="4"/>
  <c r="DB397" i="4"/>
  <c r="BL400" i="4"/>
  <c r="DB400" i="4"/>
  <c r="CN402" i="4"/>
  <c r="DB404" i="4"/>
  <c r="CG408" i="4"/>
  <c r="CN409" i="4"/>
  <c r="CG412" i="4"/>
  <c r="CU414" i="4"/>
  <c r="BL402" i="4"/>
  <c r="DI404" i="4"/>
  <c r="CN411" i="4"/>
  <c r="CN413" i="4"/>
  <c r="CU416" i="4"/>
  <c r="DI417" i="4"/>
  <c r="DI419" i="4"/>
  <c r="CN422" i="4"/>
  <c r="BZ425" i="4"/>
  <c r="DI426" i="4"/>
  <c r="CU428" i="4"/>
  <c r="BZ431" i="4"/>
  <c r="DI432" i="4"/>
  <c r="BL435" i="4"/>
  <c r="DB436" i="4"/>
  <c r="CN438" i="4"/>
  <c r="BZ440" i="4"/>
  <c r="CG442" i="4"/>
  <c r="CU444" i="4"/>
  <c r="BZ447" i="4"/>
  <c r="DI448" i="4"/>
  <c r="BL451" i="4"/>
  <c r="DB452" i="4"/>
  <c r="CN454" i="4"/>
  <c r="BZ456" i="4"/>
  <c r="CG458" i="4"/>
  <c r="BS460" i="4"/>
  <c r="CN406" i="4"/>
  <c r="DI408" i="4"/>
  <c r="BS411" i="4"/>
  <c r="CG413" i="4"/>
  <c r="BL416" i="4"/>
  <c r="BZ417" i="4"/>
  <c r="BL419" i="4"/>
  <c r="BL422" i="4"/>
  <c r="BL423" i="4"/>
  <c r="CU424" i="4"/>
  <c r="BZ427" i="4"/>
  <c r="BL429" i="4"/>
  <c r="CU430" i="4"/>
  <c r="BZ433" i="4"/>
  <c r="DI434" i="4"/>
  <c r="CU436" i="4"/>
  <c r="BZ439" i="4"/>
  <c r="DI440" i="4"/>
  <c r="CU442" i="4"/>
  <c r="CN444" i="4"/>
  <c r="CG446" i="4"/>
  <c r="DB448" i="4"/>
  <c r="CN450" i="4"/>
  <c r="CG452" i="4"/>
  <c r="DB454" i="4"/>
  <c r="CN456" i="4"/>
  <c r="BZ458" i="4"/>
  <c r="DI459" i="4"/>
  <c r="BZ402" i="4"/>
  <c r="BL404" i="4"/>
  <c r="BS408" i="4"/>
  <c r="BZ414" i="4"/>
  <c r="DI415" i="4"/>
  <c r="CU417" i="4"/>
  <c r="CU418" i="4"/>
  <c r="BZ424" i="4"/>
  <c r="CG426" i="4"/>
  <c r="DI428" i="4"/>
  <c r="BL431" i="4"/>
  <c r="CU432" i="4"/>
  <c r="BZ435" i="4"/>
  <c r="CN437" i="4"/>
  <c r="DI439" i="4"/>
  <c r="BS442" i="4"/>
  <c r="CN443" i="4"/>
  <c r="DB445" i="4"/>
  <c r="CN447" i="4"/>
  <c r="DI449" i="4"/>
  <c r="BL453" i="4"/>
  <c r="CU454" i="4"/>
  <c r="BZ457" i="4"/>
  <c r="DI458" i="4"/>
  <c r="DB460" i="4"/>
  <c r="DI400" i="4"/>
  <c r="DI406" i="4"/>
  <c r="BS409" i="4"/>
  <c r="BZ411" i="4"/>
  <c r="BZ413" i="4"/>
  <c r="CG416" i="4"/>
  <c r="CU422" i="4"/>
  <c r="BS424" i="4"/>
  <c r="DB425" i="4"/>
  <c r="CN427" i="4"/>
  <c r="BL430" i="4"/>
  <c r="CG431" i="4"/>
  <c r="BS433" i="4"/>
  <c r="CU435" i="4"/>
  <c r="DI436" i="4"/>
  <c r="BL439" i="4"/>
  <c r="CU440" i="4"/>
  <c r="CG443" i="4"/>
  <c r="BZ445" i="4"/>
  <c r="DI446" i="4"/>
  <c r="BL449" i="4"/>
  <c r="CU450" i="4"/>
  <c r="CN452" i="4"/>
  <c r="BZ454" i="4"/>
  <c r="CG456" i="4"/>
  <c r="DB458" i="4"/>
  <c r="CG11" i="4"/>
  <c r="BZ12" i="4"/>
  <c r="CU11" i="4"/>
  <c r="BL11" i="4"/>
  <c r="CV522" i="4"/>
  <c r="CV523" i="4"/>
  <c r="DC520" i="4"/>
  <c r="CO522" i="4"/>
  <c r="CV525" i="4"/>
  <c r="DJ520" i="4"/>
  <c r="DJ524" i="4"/>
  <c r="DJ521" i="4"/>
  <c r="BM520" i="4"/>
  <c r="BM521" i="4"/>
  <c r="BM525" i="4"/>
  <c r="CO523" i="4"/>
  <c r="BZ343" i="4"/>
  <c r="BS352" i="4"/>
  <c r="CN355" i="4"/>
  <c r="BS360" i="4"/>
  <c r="CN363" i="4"/>
  <c r="DB367" i="4"/>
  <c r="CU371" i="4"/>
  <c r="DB375" i="4"/>
  <c r="CU379" i="4"/>
  <c r="DB383" i="4"/>
  <c r="CU387" i="4"/>
  <c r="BZ390" i="4"/>
  <c r="BS393" i="4"/>
  <c r="BZ394" i="4"/>
  <c r="CN395" i="4"/>
  <c r="DB398" i="4"/>
  <c r="CN400" i="4"/>
  <c r="DI306" i="4"/>
  <c r="BZ310" i="4"/>
  <c r="BZ314" i="4"/>
  <c r="BZ318" i="4"/>
  <c r="DI322" i="4"/>
  <c r="CU324" i="4"/>
  <c r="BS328" i="4"/>
  <c r="DI330" i="4"/>
  <c r="CN334" i="4"/>
  <c r="CU335" i="4"/>
  <c r="DI336" i="4"/>
  <c r="BZ340" i="4"/>
  <c r="BZ344" i="4"/>
  <c r="CG346" i="4"/>
  <c r="DI347" i="4"/>
  <c r="CN349" i="4"/>
  <c r="CU351" i="4"/>
  <c r="BL354" i="4"/>
  <c r="DB355" i="4"/>
  <c r="CG357" i="4"/>
  <c r="CU359" i="4"/>
  <c r="BL362" i="4"/>
  <c r="DB363" i="4"/>
  <c r="CG365" i="4"/>
  <c r="BL367" i="4"/>
  <c r="BZ369" i="4"/>
  <c r="DB370" i="4"/>
  <c r="BS373" i="4"/>
  <c r="BL375" i="4"/>
  <c r="BZ377" i="4"/>
  <c r="DB378" i="4"/>
  <c r="BS381" i="4"/>
  <c r="BL383" i="4"/>
  <c r="BZ385" i="4"/>
  <c r="DB386" i="4"/>
  <c r="BS389" i="4"/>
  <c r="BL391" i="4"/>
  <c r="CU392" i="4"/>
  <c r="DI393" i="4"/>
  <c r="CG396" i="4"/>
  <c r="BL398" i="4"/>
  <c r="DB399" i="4"/>
  <c r="DB402" i="4"/>
  <c r="CN404" i="4"/>
  <c r="BZ406" i="4"/>
  <c r="CN407" i="4"/>
  <c r="CG410" i="4"/>
  <c r="CU307" i="4"/>
  <c r="CN309" i="4"/>
  <c r="CG311" i="4"/>
  <c r="BZ313" i="4"/>
  <c r="BS314" i="4"/>
  <c r="CG315" i="4"/>
  <c r="BZ317" i="4"/>
  <c r="BS318" i="4"/>
  <c r="CG319" i="4"/>
  <c r="DB321" i="4"/>
  <c r="BS325" i="4"/>
  <c r="CU326" i="4"/>
  <c r="DI329" i="4"/>
  <c r="CG330" i="4"/>
  <c r="CG332" i="4"/>
  <c r="CG334" i="4"/>
  <c r="BZ338" i="4"/>
  <c r="DB340" i="4"/>
  <c r="BL343" i="4"/>
  <c r="DI345" i="4"/>
  <c r="CN348" i="4"/>
  <c r="CG351" i="4"/>
  <c r="CU353" i="4"/>
  <c r="BL356" i="4"/>
  <c r="DB357" i="4"/>
  <c r="CG359" i="4"/>
  <c r="CU361" i="4"/>
  <c r="BL364" i="4"/>
  <c r="DB365" i="4"/>
  <c r="DI367" i="4"/>
  <c r="BS370" i="4"/>
  <c r="CG372" i="4"/>
  <c r="CN373" i="4"/>
  <c r="DI375" i="4"/>
  <c r="BS378" i="4"/>
  <c r="CG380" i="4"/>
  <c r="CN381" i="4"/>
  <c r="DI383" i="4"/>
  <c r="BS386" i="4"/>
  <c r="CG388" i="4"/>
  <c r="CN389" i="4"/>
  <c r="DI391" i="4"/>
  <c r="BL395" i="4"/>
  <c r="CU396" i="4"/>
  <c r="DI397" i="4"/>
  <c r="CG306" i="4"/>
  <c r="CN308" i="4"/>
  <c r="DI312" i="4"/>
  <c r="DI316" i="4"/>
  <c r="BZ321" i="4"/>
  <c r="DB323" i="4"/>
  <c r="BZ326" i="4"/>
  <c r="BL331" i="4"/>
  <c r="DI332" i="4"/>
  <c r="CU336" i="4"/>
  <c r="BS339" i="4"/>
  <c r="BL341" i="4"/>
  <c r="DB342" i="4"/>
  <c r="BS345" i="4"/>
  <c r="DI346" i="4"/>
  <c r="BZ350" i="4"/>
  <c r="CU352" i="4"/>
  <c r="DI354" i="4"/>
  <c r="CN356" i="4"/>
  <c r="BZ358" i="4"/>
  <c r="CU360" i="4"/>
  <c r="DI362" i="4"/>
  <c r="CN364" i="4"/>
  <c r="DB366" i="4"/>
  <c r="BS369" i="4"/>
  <c r="BL371" i="4"/>
  <c r="BZ373" i="4"/>
  <c r="DB374" i="4"/>
  <c r="BS377" i="4"/>
  <c r="BL379" i="4"/>
  <c r="BZ381" i="4"/>
  <c r="DB382" i="4"/>
  <c r="BS385" i="4"/>
  <c r="BL387" i="4"/>
  <c r="BZ389" i="4"/>
  <c r="DB390" i="4"/>
  <c r="CG394" i="4"/>
  <c r="DI395" i="4"/>
  <c r="DI398" i="4"/>
  <c r="BS400" i="4"/>
  <c r="CG401" i="4"/>
  <c r="BL403" i="4"/>
  <c r="CG405" i="4"/>
  <c r="CU408" i="4"/>
  <c r="DI409" i="4"/>
  <c r="DI412" i="4"/>
  <c r="DB414" i="4"/>
  <c r="BS403" i="4"/>
  <c r="BZ405" i="4"/>
  <c r="DB411" i="4"/>
  <c r="DB413" i="4"/>
  <c r="DB416" i="4"/>
  <c r="BZ419" i="4"/>
  <c r="CU423" i="4"/>
  <c r="BL426" i="4"/>
  <c r="CG427" i="4"/>
  <c r="CU429" i="4"/>
  <c r="BL432" i="4"/>
  <c r="CG433" i="4"/>
  <c r="BS435" i="4"/>
  <c r="BZ437" i="4"/>
  <c r="DI438" i="4"/>
  <c r="BL441" i="4"/>
  <c r="DB442" i="4"/>
  <c r="CU445" i="4"/>
  <c r="BL448" i="4"/>
  <c r="CG449" i="4"/>
  <c r="BS451" i="4"/>
  <c r="BZ453" i="4"/>
  <c r="DI454" i="4"/>
  <c r="BL457" i="4"/>
  <c r="CU458" i="4"/>
  <c r="CN460" i="4"/>
  <c r="BS407" i="4"/>
  <c r="BZ409" i="4"/>
  <c r="BL412" i="4"/>
  <c r="DI414" i="4"/>
  <c r="BS416" i="4"/>
  <c r="DB417" i="4"/>
  <c r="DB419" i="4"/>
  <c r="BS422" i="4"/>
  <c r="BS423" i="4"/>
  <c r="CU425" i="4"/>
  <c r="BL428" i="4"/>
  <c r="BS429" i="4"/>
  <c r="CU431" i="4"/>
  <c r="BL434" i="4"/>
  <c r="CG435" i="4"/>
  <c r="CU437" i="4"/>
  <c r="BL440" i="4"/>
  <c r="CG441" i="4"/>
  <c r="CU443" i="4"/>
  <c r="BL445" i="4"/>
  <c r="CU446" i="4"/>
  <c r="BZ449" i="4"/>
  <c r="DI450" i="4"/>
  <c r="CU452" i="4"/>
  <c r="BZ455" i="4"/>
  <c r="DI456" i="4"/>
  <c r="BL459" i="4"/>
  <c r="DI460" i="4"/>
  <c r="DI402" i="4"/>
  <c r="BS405" i="4"/>
  <c r="CU411" i="4"/>
  <c r="CN414" i="4"/>
  <c r="CN416" i="4"/>
  <c r="BL418" i="4"/>
  <c r="DB418" i="4"/>
  <c r="BL425" i="4"/>
  <c r="CU426" i="4"/>
  <c r="CG429" i="4"/>
  <c r="BS431" i="4"/>
  <c r="CU433" i="4"/>
  <c r="BZ436" i="4"/>
  <c r="CG438" i="4"/>
  <c r="DB440" i="4"/>
  <c r="CN442" i="4"/>
  <c r="DI443" i="4"/>
  <c r="BZ446" i="4"/>
  <c r="CG448" i="4"/>
  <c r="DB450" i="4"/>
  <c r="BS453" i="4"/>
  <c r="CU455" i="4"/>
  <c r="BL458" i="4"/>
  <c r="CG459" i="4"/>
  <c r="BS401" i="4"/>
  <c r="BZ407" i="4"/>
  <c r="CU409" i="4"/>
  <c r="DI411" i="4"/>
  <c r="BS414" i="4"/>
  <c r="CN418" i="4"/>
  <c r="DB422" i="4"/>
  <c r="CN424" i="4"/>
  <c r="BZ426" i="4"/>
  <c r="CG428" i="4"/>
  <c r="BS430" i="4"/>
  <c r="DB431" i="4"/>
  <c r="CN433" i="4"/>
  <c r="BL436" i="4"/>
  <c r="CG437" i="4"/>
  <c r="BS439" i="4"/>
  <c r="CU441" i="4"/>
  <c r="DB443" i="4"/>
  <c r="BL446" i="4"/>
  <c r="CG447" i="4"/>
  <c r="BS449" i="4"/>
  <c r="CU451" i="4"/>
  <c r="DI452" i="4"/>
  <c r="BL455" i="4"/>
  <c r="CU456" i="4"/>
  <c r="BZ459" i="4"/>
  <c r="DI12" i="4"/>
  <c r="DB11" i="4"/>
  <c r="BS11" i="4"/>
  <c r="CN12" i="4"/>
  <c r="CH524" i="4"/>
  <c r="CH521" i="4"/>
  <c r="CO525" i="4"/>
  <c r="CA523" i="4"/>
  <c r="BM524" i="4"/>
  <c r="CH522" i="4"/>
  <c r="CA525" i="4"/>
  <c r="DC522" i="4"/>
  <c r="CA521" i="4"/>
  <c r="CA520" i="4"/>
  <c r="BM524" i="3"/>
  <c r="BM522" i="3"/>
  <c r="BM523" i="3"/>
  <c r="BM525" i="3"/>
  <c r="J461" i="2"/>
  <c r="J462" i="4"/>
  <c r="K461" i="2"/>
  <c r="B464" i="3"/>
  <c r="D462" i="4"/>
  <c r="O247" i="2" l="1"/>
  <c r="N247" i="2"/>
  <c r="P247" i="2" s="1"/>
  <c r="CA308" i="2"/>
  <c r="CF308" i="2"/>
  <c r="CE309" i="2" a="1"/>
  <c r="CE309" i="2" s="1"/>
  <c r="BZ309" i="2"/>
  <c r="CC310" i="2" s="1"/>
  <c r="CB296" i="2" s="1"/>
  <c r="BY309" i="2"/>
  <c r="P249" i="3"/>
  <c r="AJ247" i="4" s="1"/>
  <c r="Q249" i="3"/>
  <c r="BN134" i="3"/>
  <c r="BO134" i="3"/>
  <c r="BO71" i="3"/>
  <c r="BN71" i="3"/>
  <c r="BN24" i="3"/>
  <c r="BO24" i="3"/>
  <c r="BN146" i="3"/>
  <c r="BO146" i="3"/>
  <c r="BN118" i="3"/>
  <c r="BO118" i="3"/>
  <c r="BO129" i="3"/>
  <c r="BN129" i="3"/>
  <c r="BO121" i="3"/>
  <c r="BN121" i="3"/>
  <c r="BN94" i="3"/>
  <c r="BO94" i="3"/>
  <c r="BN101" i="3"/>
  <c r="BO101" i="3"/>
  <c r="BN153" i="3"/>
  <c r="BO153" i="3"/>
  <c r="BO201" i="3"/>
  <c r="BN201" i="3"/>
  <c r="BO179" i="3"/>
  <c r="BN179" i="3"/>
  <c r="BN280" i="3"/>
  <c r="BO280" i="3"/>
  <c r="BN214" i="3"/>
  <c r="BO214" i="3"/>
  <c r="BN345" i="3"/>
  <c r="BO345" i="3"/>
  <c r="BN295" i="3"/>
  <c r="BO295" i="3"/>
  <c r="BN243" i="3"/>
  <c r="BO243" i="3"/>
  <c r="BN158" i="3"/>
  <c r="BO158" i="3"/>
  <c r="BO166" i="3"/>
  <c r="BN166" i="3"/>
  <c r="BN333" i="3"/>
  <c r="BO333" i="3"/>
  <c r="BO209" i="3"/>
  <c r="BN209" i="3"/>
  <c r="BN449" i="3"/>
  <c r="BO449" i="3"/>
  <c r="BN172" i="3"/>
  <c r="BO172" i="3"/>
  <c r="BN279" i="3"/>
  <c r="BO279" i="3"/>
  <c r="BN305" i="3"/>
  <c r="BO305" i="3"/>
  <c r="BN181" i="3"/>
  <c r="BO181" i="3"/>
  <c r="BN419" i="3"/>
  <c r="BO419" i="3"/>
  <c r="BN450" i="3"/>
  <c r="BO450" i="3"/>
  <c r="BN418" i="3"/>
  <c r="BO418" i="3"/>
  <c r="BO47" i="3"/>
  <c r="BN47" i="3"/>
  <c r="BO92" i="3"/>
  <c r="BN92" i="3"/>
  <c r="BN70" i="3"/>
  <c r="BO70" i="3"/>
  <c r="BN20" i="3"/>
  <c r="BO20" i="3"/>
  <c r="BN272" i="3"/>
  <c r="BO272" i="3"/>
  <c r="BN184" i="3"/>
  <c r="BO184" i="3"/>
  <c r="BO264" i="3"/>
  <c r="BN264" i="3"/>
  <c r="BO456" i="3"/>
  <c r="BN456" i="3"/>
  <c r="BN173" i="3"/>
  <c r="BO173" i="3"/>
  <c r="BO429" i="3"/>
  <c r="BN429" i="3"/>
  <c r="BN287" i="3"/>
  <c r="BO287" i="3"/>
  <c r="BN432" i="3"/>
  <c r="BO432" i="3"/>
  <c r="BN273" i="3"/>
  <c r="BO273" i="3"/>
  <c r="BN161" i="3"/>
  <c r="BO161" i="3"/>
  <c r="BN399" i="3"/>
  <c r="BO399" i="3"/>
  <c r="BN430" i="3"/>
  <c r="BO430" i="3"/>
  <c r="BN386" i="3"/>
  <c r="BO386" i="3"/>
  <c r="BN270" i="3"/>
  <c r="BO270" i="3"/>
  <c r="BN249" i="3"/>
  <c r="BO249" i="3"/>
  <c r="BO367" i="3"/>
  <c r="BN367" i="3"/>
  <c r="BN404" i="3"/>
  <c r="BO404" i="3"/>
  <c r="BN358" i="3"/>
  <c r="BO358" i="3"/>
  <c r="BO112" i="3"/>
  <c r="BN112" i="3"/>
  <c r="BN18" i="3"/>
  <c r="BO18" i="3"/>
  <c r="BN102" i="3"/>
  <c r="BO102" i="3"/>
  <c r="BN48" i="3"/>
  <c r="BO48" i="3"/>
  <c r="BN42" i="3"/>
  <c r="BO42" i="3"/>
  <c r="BO39" i="3"/>
  <c r="BN39" i="3"/>
  <c r="BO98" i="3"/>
  <c r="BN98" i="3"/>
  <c r="BO114" i="3"/>
  <c r="BN114" i="3"/>
  <c r="BO68" i="3"/>
  <c r="BN68" i="3"/>
  <c r="BO83" i="3"/>
  <c r="BN83" i="3"/>
  <c r="BN46" i="3"/>
  <c r="BO46" i="3"/>
  <c r="BN53" i="3"/>
  <c r="BO53" i="3"/>
  <c r="BO130" i="3"/>
  <c r="BN130" i="3"/>
  <c r="BN37" i="3"/>
  <c r="BO37" i="3"/>
  <c r="BN407" i="3"/>
  <c r="BO407" i="3"/>
  <c r="BN438" i="3"/>
  <c r="BO438" i="3"/>
  <c r="BN398" i="3"/>
  <c r="BO398" i="3"/>
  <c r="BO257" i="3"/>
  <c r="BN257" i="3"/>
  <c r="BN241" i="3"/>
  <c r="BO241" i="3"/>
  <c r="BN375" i="3"/>
  <c r="BO375" i="3"/>
  <c r="BN412" i="3"/>
  <c r="BO412" i="3"/>
  <c r="BN366" i="3"/>
  <c r="BO366" i="3"/>
  <c r="BN421" i="3"/>
  <c r="BO421" i="3"/>
  <c r="BN267" i="3"/>
  <c r="BO267" i="3"/>
  <c r="BO347" i="3"/>
  <c r="BN347" i="3"/>
  <c r="BN384" i="3"/>
  <c r="BO384" i="3"/>
  <c r="BN338" i="3"/>
  <c r="BO338" i="3"/>
  <c r="BN224" i="3"/>
  <c r="BO224" i="3"/>
  <c r="BN300" i="3"/>
  <c r="BO300" i="3"/>
  <c r="BN319" i="3"/>
  <c r="BO319" i="3"/>
  <c r="BN356" i="3"/>
  <c r="BO356" i="3"/>
  <c r="BO310" i="3"/>
  <c r="BN310" i="3"/>
  <c r="BO289" i="3"/>
  <c r="BN289" i="3"/>
  <c r="BO105" i="3"/>
  <c r="BN105" i="3"/>
  <c r="BN155" i="3"/>
  <c r="BO155" i="3"/>
  <c r="BN57" i="3"/>
  <c r="BO57" i="3"/>
  <c r="BN119" i="3"/>
  <c r="BO119" i="3"/>
  <c r="BN106" i="3"/>
  <c r="BO106" i="3"/>
  <c r="BN120" i="3"/>
  <c r="BO120" i="3"/>
  <c r="BN21" i="3"/>
  <c r="BO21" i="3"/>
  <c r="BN25" i="3"/>
  <c r="BO25" i="3"/>
  <c r="BN64" i="3"/>
  <c r="BO64" i="3"/>
  <c r="BO180" i="3"/>
  <c r="BN180" i="3"/>
  <c r="BN328" i="3"/>
  <c r="BO328" i="3"/>
  <c r="BO203" i="3"/>
  <c r="BN203" i="3"/>
  <c r="BO194" i="3"/>
  <c r="BN194" i="3"/>
  <c r="BN393" i="3"/>
  <c r="BO393" i="3"/>
  <c r="BO244" i="3"/>
  <c r="BN244" i="3"/>
  <c r="BN459" i="3"/>
  <c r="BO459" i="3"/>
  <c r="BO217" i="3"/>
  <c r="BN217" i="3"/>
  <c r="BN254" i="3"/>
  <c r="BO254" i="3"/>
  <c r="BN381" i="3"/>
  <c r="BO381" i="3"/>
  <c r="BO252" i="3"/>
  <c r="BN252" i="3"/>
  <c r="BN163" i="3"/>
  <c r="BO163" i="3"/>
  <c r="BO302" i="3"/>
  <c r="BN302" i="3"/>
  <c r="BN202" i="3"/>
  <c r="BO202" i="3"/>
  <c r="BN353" i="3"/>
  <c r="BO353" i="3"/>
  <c r="BN269" i="3"/>
  <c r="BO269" i="3"/>
  <c r="BN251" i="3"/>
  <c r="BO251" i="3"/>
  <c r="BN204" i="3"/>
  <c r="BO204" i="3"/>
  <c r="BN220" i="3"/>
  <c r="BO220" i="3"/>
  <c r="BN58" i="3"/>
  <c r="BO58" i="3"/>
  <c r="BO103" i="3"/>
  <c r="BN103" i="3"/>
  <c r="BN50" i="3"/>
  <c r="BO50" i="3"/>
  <c r="BN65" i="3"/>
  <c r="BO65" i="3"/>
  <c r="BN28" i="3"/>
  <c r="BO28" i="3"/>
  <c r="BN148" i="3"/>
  <c r="BO148" i="3"/>
  <c r="BN128" i="3"/>
  <c r="BO128" i="3"/>
  <c r="BN135" i="3"/>
  <c r="BO135" i="3"/>
  <c r="BO125" i="3"/>
  <c r="BN125" i="3"/>
  <c r="BN72" i="3"/>
  <c r="BO72" i="3"/>
  <c r="BN462" i="3"/>
  <c r="BO462" i="3"/>
  <c r="BN344" i="3"/>
  <c r="BO344" i="3"/>
  <c r="BN457" i="3"/>
  <c r="BO457" i="3"/>
  <c r="BN409" i="3"/>
  <c r="BO409" i="3"/>
  <c r="BN218" i="3"/>
  <c r="BO218" i="3"/>
  <c r="BN316" i="3"/>
  <c r="BO316" i="3"/>
  <c r="BN183" i="3"/>
  <c r="BO183" i="3"/>
  <c r="BN170" i="3"/>
  <c r="BO170" i="3"/>
  <c r="BN397" i="3"/>
  <c r="BO397" i="3"/>
  <c r="BN248" i="3"/>
  <c r="BO248" i="3"/>
  <c r="BN199" i="3"/>
  <c r="BO199" i="3"/>
  <c r="BN259" i="3"/>
  <c r="BO259" i="3"/>
  <c r="BO428" i="3"/>
  <c r="BN428" i="3"/>
  <c r="BO369" i="3"/>
  <c r="BN369" i="3"/>
  <c r="BN285" i="3"/>
  <c r="BO285" i="3"/>
  <c r="BN237" i="3"/>
  <c r="BO237" i="3"/>
  <c r="BO395" i="3"/>
  <c r="BN395" i="3"/>
  <c r="BO182" i="3"/>
  <c r="BN182" i="3"/>
  <c r="BO23" i="3"/>
  <c r="BN23" i="3"/>
  <c r="BN156" i="3"/>
  <c r="BO156" i="3"/>
  <c r="BO22" i="3"/>
  <c r="BN22" i="3"/>
  <c r="BN115" i="3"/>
  <c r="BO115" i="3"/>
  <c r="BN455" i="3"/>
  <c r="BO455" i="3"/>
  <c r="BN233" i="3"/>
  <c r="BO233" i="3"/>
  <c r="BN444" i="3"/>
  <c r="BO444" i="3"/>
  <c r="BO361" i="3"/>
  <c r="BN361" i="3"/>
  <c r="BN277" i="3"/>
  <c r="BO277" i="3"/>
  <c r="BN159" i="3"/>
  <c r="BO159" i="3"/>
  <c r="BN298" i="3"/>
  <c r="BO298" i="3"/>
  <c r="BN198" i="3"/>
  <c r="BO198" i="3"/>
  <c r="BN349" i="3"/>
  <c r="BO349" i="3"/>
  <c r="BN299" i="3"/>
  <c r="BO299" i="3"/>
  <c r="BO261" i="3"/>
  <c r="BN261" i="3"/>
  <c r="BN200" i="3"/>
  <c r="BO200" i="3"/>
  <c r="BN250" i="3"/>
  <c r="BO250" i="3"/>
  <c r="BN321" i="3"/>
  <c r="BO321" i="3"/>
  <c r="BO197" i="3"/>
  <c r="BN197" i="3"/>
  <c r="BN437" i="3"/>
  <c r="BO437" i="3"/>
  <c r="BN222" i="3"/>
  <c r="BO222" i="3"/>
  <c r="BN293" i="3"/>
  <c r="BO293" i="3"/>
  <c r="BN90" i="3"/>
  <c r="BO90" i="3"/>
  <c r="BO75" i="3"/>
  <c r="BN75" i="3"/>
  <c r="BN45" i="3"/>
  <c r="BO45" i="3"/>
  <c r="BO80" i="3"/>
  <c r="BN80" i="3"/>
  <c r="BO55" i="3"/>
  <c r="BN55" i="3"/>
  <c r="BO14" i="3"/>
  <c r="BN14" i="3"/>
  <c r="BN30" i="3"/>
  <c r="BO30" i="3"/>
  <c r="BO27" i="3"/>
  <c r="BN27" i="3"/>
  <c r="BO100" i="3"/>
  <c r="BN100" i="3"/>
  <c r="BN116" i="3"/>
  <c r="BO116" i="3"/>
  <c r="BO78" i="3"/>
  <c r="BN78" i="3"/>
  <c r="BN85" i="3"/>
  <c r="BO85" i="3"/>
  <c r="BN36" i="3"/>
  <c r="BO36" i="3"/>
  <c r="BN288" i="3"/>
  <c r="BO288" i="3"/>
  <c r="BN255" i="3"/>
  <c r="BO255" i="3"/>
  <c r="BN212" i="3"/>
  <c r="BO212" i="3"/>
  <c r="BN162" i="3"/>
  <c r="BO162" i="3"/>
  <c r="BN313" i="3"/>
  <c r="BO313" i="3"/>
  <c r="BO189" i="3"/>
  <c r="BN189" i="3"/>
  <c r="BN445" i="3"/>
  <c r="BO445" i="3"/>
  <c r="BN164" i="3"/>
  <c r="BO164" i="3"/>
  <c r="BN271" i="3"/>
  <c r="BO271" i="3"/>
  <c r="BN460" i="3"/>
  <c r="BO460" i="3"/>
  <c r="BO177" i="3"/>
  <c r="BN177" i="3"/>
  <c r="BN415" i="3"/>
  <c r="BO415" i="3"/>
  <c r="BN446" i="3"/>
  <c r="BO446" i="3"/>
  <c r="BN410" i="3"/>
  <c r="BO410" i="3"/>
  <c r="BN223" i="3"/>
  <c r="BO223" i="3"/>
  <c r="BN219" i="3"/>
  <c r="BO219" i="3"/>
  <c r="BN383" i="3"/>
  <c r="BO383" i="3"/>
  <c r="BN420" i="3"/>
  <c r="BO420" i="3"/>
  <c r="BN374" i="3"/>
  <c r="BO374" i="3"/>
  <c r="BN79" i="3"/>
  <c r="BO79" i="3"/>
  <c r="BN60" i="3"/>
  <c r="BO60" i="3"/>
  <c r="BN33" i="3"/>
  <c r="BO33" i="3"/>
  <c r="BO74" i="3"/>
  <c r="BN74" i="3"/>
  <c r="BN89" i="3"/>
  <c r="BO89" i="3"/>
  <c r="BO157" i="3"/>
  <c r="BN157" i="3"/>
  <c r="BO59" i="3"/>
  <c r="BN59" i="3"/>
  <c r="BN32" i="3"/>
  <c r="BO32" i="3"/>
  <c r="BO142" i="3"/>
  <c r="BN142" i="3"/>
  <c r="BO35" i="3"/>
  <c r="BN35" i="3"/>
  <c r="BN96" i="3"/>
  <c r="BO96" i="3"/>
  <c r="BN355" i="3"/>
  <c r="BO355" i="3"/>
  <c r="BN392" i="3"/>
  <c r="BO392" i="3"/>
  <c r="BN346" i="3"/>
  <c r="BO346" i="3"/>
  <c r="BN309" i="3"/>
  <c r="BO309" i="3"/>
  <c r="BN292" i="3"/>
  <c r="BO292" i="3"/>
  <c r="BN327" i="3"/>
  <c r="BO327" i="3"/>
  <c r="BO364" i="3"/>
  <c r="BN364" i="3"/>
  <c r="BO318" i="3"/>
  <c r="BN318" i="3"/>
  <c r="BN275" i="3"/>
  <c r="BO275" i="3"/>
  <c r="BN447" i="3"/>
  <c r="BO447" i="3"/>
  <c r="BN454" i="3"/>
  <c r="BO454" i="3"/>
  <c r="BN336" i="3"/>
  <c r="BO336" i="3"/>
  <c r="BO215" i="3"/>
  <c r="BN215" i="3"/>
  <c r="BN394" i="3"/>
  <c r="BO394" i="3"/>
  <c r="BN417" i="3"/>
  <c r="BO417" i="3"/>
  <c r="BN168" i="3"/>
  <c r="BO168" i="3"/>
  <c r="BN308" i="3"/>
  <c r="BO308" i="3"/>
  <c r="BO167" i="3"/>
  <c r="BN167" i="3"/>
  <c r="BN126" i="3"/>
  <c r="BO126" i="3"/>
  <c r="BN131" i="3"/>
  <c r="BO131" i="3"/>
  <c r="BN82" i="3"/>
  <c r="BO82" i="3"/>
  <c r="BN97" i="3"/>
  <c r="BO97" i="3"/>
  <c r="BN52" i="3"/>
  <c r="BO52" i="3"/>
  <c r="BN67" i="3"/>
  <c r="BO67" i="3"/>
  <c r="BN143" i="3"/>
  <c r="BO143" i="3"/>
  <c r="BN150" i="3"/>
  <c r="BO150" i="3"/>
  <c r="BV13" i="3"/>
  <c r="BU13" i="3"/>
  <c r="BO104" i="3"/>
  <c r="BN104" i="3"/>
  <c r="BN371" i="3"/>
  <c r="BO371" i="3"/>
  <c r="BN408" i="3"/>
  <c r="BO408" i="3"/>
  <c r="BN362" i="3"/>
  <c r="BO362" i="3"/>
  <c r="BN373" i="3"/>
  <c r="BO373" i="3"/>
  <c r="BN274" i="3"/>
  <c r="BO274" i="3"/>
  <c r="BN343" i="3"/>
  <c r="BO343" i="3"/>
  <c r="BN380" i="3"/>
  <c r="BO380" i="3"/>
  <c r="BN334" i="3"/>
  <c r="BO334" i="3"/>
  <c r="BN216" i="3"/>
  <c r="BO216" i="3"/>
  <c r="BN296" i="3"/>
  <c r="BO296" i="3"/>
  <c r="BN315" i="3"/>
  <c r="BO315" i="3"/>
  <c r="BN352" i="3"/>
  <c r="BO352" i="3"/>
  <c r="BO306" i="3"/>
  <c r="BN306" i="3"/>
  <c r="BN448" i="3"/>
  <c r="BO448" i="3"/>
  <c r="BN435" i="3"/>
  <c r="BO435" i="3"/>
  <c r="BO208" i="3"/>
  <c r="BN208" i="3"/>
  <c r="BN324" i="3"/>
  <c r="BO324" i="3"/>
  <c r="BN195" i="3"/>
  <c r="BO195" i="3"/>
  <c r="BN186" i="3"/>
  <c r="BO186" i="3"/>
  <c r="BN123" i="3"/>
  <c r="BO123" i="3"/>
  <c r="BO108" i="3"/>
  <c r="BN108" i="3"/>
  <c r="BN110" i="3"/>
  <c r="BO110" i="3"/>
  <c r="BN405" i="3"/>
  <c r="BO405" i="3"/>
  <c r="BN360" i="3"/>
  <c r="BO360" i="3"/>
  <c r="BN314" i="3"/>
  <c r="BO314" i="3"/>
  <c r="BN297" i="3"/>
  <c r="BO297" i="3"/>
  <c r="BO427" i="3"/>
  <c r="BN427" i="3"/>
  <c r="BN188" i="3"/>
  <c r="BO188" i="3"/>
  <c r="BN332" i="3"/>
  <c r="BO332" i="3"/>
  <c r="BN207" i="3"/>
  <c r="BO207" i="3"/>
  <c r="BN206" i="3"/>
  <c r="BO206" i="3"/>
  <c r="BN413" i="3"/>
  <c r="BO413" i="3"/>
  <c r="BN160" i="3"/>
  <c r="BO160" i="3"/>
  <c r="BN304" i="3"/>
  <c r="BO304" i="3"/>
  <c r="BO225" i="3"/>
  <c r="BN225" i="3"/>
  <c r="BN258" i="3"/>
  <c r="BO258" i="3"/>
  <c r="BN385" i="3"/>
  <c r="BO385" i="3"/>
  <c r="BO256" i="3"/>
  <c r="BN256" i="3"/>
  <c r="BN171" i="3"/>
  <c r="BO171" i="3"/>
  <c r="BN276" i="3"/>
  <c r="BO276" i="3"/>
  <c r="BN210" i="3"/>
  <c r="BO210" i="3"/>
  <c r="BO137" i="3"/>
  <c r="BN137" i="3"/>
  <c r="BN31" i="3"/>
  <c r="BO31" i="3"/>
  <c r="BN77" i="3"/>
  <c r="BO77" i="3"/>
  <c r="BN240" i="3"/>
  <c r="BO240" i="3"/>
  <c r="BO87" i="3"/>
  <c r="BN87" i="3"/>
  <c r="BO147" i="3"/>
  <c r="BN147" i="3"/>
  <c r="BN49" i="3"/>
  <c r="BO49" i="3"/>
  <c r="BN138" i="3"/>
  <c r="BO138" i="3"/>
  <c r="BN34" i="3"/>
  <c r="BO34" i="3"/>
  <c r="BO16" i="3"/>
  <c r="BN16" i="3"/>
  <c r="BO113" i="3"/>
  <c r="BN113" i="3"/>
  <c r="BN132" i="3"/>
  <c r="BO132" i="3"/>
  <c r="BN56" i="3"/>
  <c r="BO56" i="3"/>
  <c r="BN238" i="3"/>
  <c r="BO238" i="3"/>
  <c r="BN312" i="3"/>
  <c r="BO312" i="3"/>
  <c r="BN175" i="3"/>
  <c r="BO175" i="3"/>
  <c r="BO236" i="3"/>
  <c r="BN236" i="3"/>
  <c r="BN377" i="3"/>
  <c r="BO377" i="3"/>
  <c r="BN266" i="3"/>
  <c r="BO266" i="3"/>
  <c r="BN191" i="3"/>
  <c r="BO191" i="3"/>
  <c r="BN265" i="3"/>
  <c r="BO265" i="3"/>
  <c r="BN414" i="3"/>
  <c r="BO414" i="3"/>
  <c r="BN365" i="3"/>
  <c r="BO365" i="3"/>
  <c r="BN281" i="3"/>
  <c r="BO281" i="3"/>
  <c r="BN229" i="3"/>
  <c r="BO229" i="3"/>
  <c r="BN307" i="3"/>
  <c r="BO307" i="3"/>
  <c r="BO174" i="3"/>
  <c r="BN174" i="3"/>
  <c r="BN337" i="3"/>
  <c r="BO337" i="3"/>
  <c r="BO213" i="3"/>
  <c r="BN213" i="3"/>
  <c r="BO290" i="3"/>
  <c r="BN290" i="3"/>
  <c r="BN176" i="3"/>
  <c r="BO176" i="3"/>
  <c r="BN260" i="3"/>
  <c r="BO260" i="3"/>
  <c r="BN40" i="3"/>
  <c r="BO40" i="3"/>
  <c r="BN144" i="3"/>
  <c r="BO144" i="3"/>
  <c r="BN107" i="3"/>
  <c r="BO107" i="3"/>
  <c r="BO109" i="3"/>
  <c r="BN109" i="3"/>
  <c r="BO140" i="3"/>
  <c r="BN140" i="3"/>
  <c r="BN76" i="3"/>
  <c r="BO76" i="3"/>
  <c r="BO91" i="3"/>
  <c r="BN91" i="3"/>
  <c r="BN54" i="3"/>
  <c r="BO54" i="3"/>
  <c r="BN61" i="3"/>
  <c r="BO61" i="3"/>
  <c r="BN41" i="3"/>
  <c r="BO41" i="3"/>
  <c r="BN141" i="3"/>
  <c r="BO141" i="3"/>
  <c r="BN425" i="3"/>
  <c r="BO425" i="3"/>
  <c r="BN303" i="3"/>
  <c r="BO303" i="3"/>
  <c r="BN424" i="3"/>
  <c r="BO424" i="3"/>
  <c r="BN169" i="3"/>
  <c r="BO169" i="3"/>
  <c r="BN235" i="3"/>
  <c r="BO235" i="3"/>
  <c r="BN391" i="3"/>
  <c r="BO391" i="3"/>
  <c r="BN426" i="3"/>
  <c r="BO426" i="3"/>
  <c r="BN382" i="3"/>
  <c r="BO382" i="3"/>
  <c r="BN286" i="3"/>
  <c r="BO286" i="3"/>
  <c r="BN245" i="3"/>
  <c r="BO245" i="3"/>
  <c r="BO363" i="3"/>
  <c r="BN363" i="3"/>
  <c r="BN400" i="3"/>
  <c r="BO400" i="3"/>
  <c r="BN354" i="3"/>
  <c r="BO354" i="3"/>
  <c r="BN325" i="3"/>
  <c r="BO325" i="3"/>
  <c r="BN282" i="3"/>
  <c r="BO282" i="3"/>
  <c r="BN335" i="3"/>
  <c r="BO335" i="3"/>
  <c r="BN372" i="3"/>
  <c r="BO372" i="3"/>
  <c r="BN326" i="3"/>
  <c r="BO326" i="3"/>
  <c r="BN268" i="3"/>
  <c r="BO268" i="3"/>
  <c r="BN26" i="3"/>
  <c r="BO26" i="3"/>
  <c r="BN124" i="3"/>
  <c r="BO124" i="3"/>
  <c r="BO117" i="3"/>
  <c r="BN117" i="3"/>
  <c r="BO13" i="3"/>
  <c r="BN13" i="3"/>
  <c r="BN84" i="3"/>
  <c r="BO84" i="3"/>
  <c r="BO99" i="3"/>
  <c r="BN99" i="3"/>
  <c r="BO62" i="3"/>
  <c r="BN62" i="3"/>
  <c r="BN69" i="3"/>
  <c r="BO69" i="3"/>
  <c r="BO133" i="3"/>
  <c r="BN133" i="3"/>
  <c r="BN341" i="3"/>
  <c r="BO341" i="3"/>
  <c r="BN441" i="3"/>
  <c r="BO441" i="3"/>
  <c r="BN226" i="3"/>
  <c r="BO226" i="3"/>
  <c r="BN301" i="3"/>
  <c r="BO301" i="3"/>
  <c r="BN262" i="3"/>
  <c r="BO262" i="3"/>
  <c r="BO227" i="3"/>
  <c r="BN227" i="3"/>
  <c r="BO411" i="3"/>
  <c r="BN411" i="3"/>
  <c r="BN442" i="3"/>
  <c r="BO442" i="3"/>
  <c r="BN406" i="3"/>
  <c r="BO406" i="3"/>
  <c r="BO185" i="3"/>
  <c r="BN185" i="3"/>
  <c r="BO239" i="3"/>
  <c r="BN239" i="3"/>
  <c r="BO379" i="3"/>
  <c r="BN379" i="3"/>
  <c r="BN416" i="3"/>
  <c r="BO416" i="3"/>
  <c r="BN370" i="3"/>
  <c r="BO370" i="3"/>
  <c r="BN389" i="3"/>
  <c r="BO389" i="3"/>
  <c r="BN253" i="3"/>
  <c r="BO253" i="3"/>
  <c r="BN351" i="3"/>
  <c r="BO351" i="3"/>
  <c r="BN388" i="3"/>
  <c r="BO388" i="3"/>
  <c r="BN342" i="3"/>
  <c r="BO342" i="3"/>
  <c r="BO228" i="3"/>
  <c r="BN228" i="3"/>
  <c r="BN73" i="3"/>
  <c r="BO73" i="3"/>
  <c r="BN151" i="3"/>
  <c r="BO151" i="3"/>
  <c r="BU14" i="3"/>
  <c r="BV14" i="3"/>
  <c r="BN323" i="3"/>
  <c r="BO323" i="3"/>
  <c r="BN378" i="3"/>
  <c r="BO378" i="3"/>
  <c r="BN439" i="3"/>
  <c r="BO439" i="3"/>
  <c r="BN263" i="3"/>
  <c r="BO263" i="3"/>
  <c r="BN359" i="3"/>
  <c r="BO359" i="3"/>
  <c r="BN396" i="3"/>
  <c r="BO396" i="3"/>
  <c r="BN350" i="3"/>
  <c r="BO350" i="3"/>
  <c r="BN357" i="3"/>
  <c r="BO357" i="3"/>
  <c r="BN278" i="3"/>
  <c r="BO278" i="3"/>
  <c r="BO331" i="3"/>
  <c r="BN331" i="3"/>
  <c r="BN368" i="3"/>
  <c r="BO368" i="3"/>
  <c r="BN322" i="3"/>
  <c r="BO322" i="3"/>
  <c r="BN283" i="3"/>
  <c r="BO283" i="3"/>
  <c r="BN451" i="3"/>
  <c r="BO451" i="3"/>
  <c r="BN458" i="3"/>
  <c r="BO458" i="3"/>
  <c r="BN340" i="3"/>
  <c r="BO340" i="3"/>
  <c r="BN453" i="3"/>
  <c r="BO453" i="3"/>
  <c r="BN402" i="3"/>
  <c r="BO402" i="3"/>
  <c r="BN17" i="3"/>
  <c r="BO17" i="3"/>
  <c r="BN29" i="3"/>
  <c r="BO29" i="3"/>
  <c r="BN122" i="3"/>
  <c r="BO122" i="3"/>
  <c r="BN387" i="3"/>
  <c r="BO387" i="3"/>
  <c r="BN136" i="3"/>
  <c r="BO136" i="3"/>
  <c r="BO66" i="3"/>
  <c r="BN66" i="3"/>
  <c r="BN81" i="3"/>
  <c r="BO81" i="3"/>
  <c r="BN149" i="3"/>
  <c r="BO149" i="3"/>
  <c r="BO51" i="3"/>
  <c r="BN51" i="3"/>
  <c r="BN127" i="3"/>
  <c r="BO127" i="3"/>
  <c r="BN38" i="3"/>
  <c r="BO38" i="3"/>
  <c r="BN19" i="3"/>
  <c r="BO19" i="3"/>
  <c r="BO88" i="3"/>
  <c r="BN88" i="3"/>
  <c r="BN339" i="3"/>
  <c r="BO339" i="3"/>
  <c r="BN376" i="3"/>
  <c r="BO376" i="3"/>
  <c r="BN330" i="3"/>
  <c r="BO330" i="3"/>
  <c r="BN246" i="3"/>
  <c r="BO246" i="3"/>
  <c r="BN443" i="3"/>
  <c r="BO443" i="3"/>
  <c r="BN311" i="3"/>
  <c r="BO311" i="3"/>
  <c r="BN348" i="3"/>
  <c r="BO348" i="3"/>
  <c r="BN461" i="3"/>
  <c r="BO461" i="3"/>
  <c r="BO440" i="3"/>
  <c r="BN440" i="3"/>
  <c r="BN431" i="3"/>
  <c r="BO431" i="3"/>
  <c r="BN196" i="3"/>
  <c r="BO196" i="3"/>
  <c r="BO320" i="3"/>
  <c r="BN320" i="3"/>
  <c r="BN187" i="3"/>
  <c r="BO187" i="3"/>
  <c r="BN178" i="3"/>
  <c r="BO178" i="3"/>
  <c r="BN401" i="3"/>
  <c r="BO401" i="3"/>
  <c r="BN230" i="3"/>
  <c r="BO230" i="3"/>
  <c r="BO211" i="3"/>
  <c r="BN211" i="3"/>
  <c r="BN247" i="3"/>
  <c r="BO247" i="3"/>
  <c r="BO436" i="3"/>
  <c r="BN436" i="3"/>
  <c r="BN154" i="3"/>
  <c r="BO154" i="3"/>
  <c r="BO63" i="3"/>
  <c r="BN63" i="3"/>
  <c r="BN139" i="3"/>
  <c r="BO139" i="3"/>
  <c r="BN15" i="3"/>
  <c r="BO15" i="3"/>
  <c r="BO43" i="3"/>
  <c r="BN43" i="3"/>
  <c r="BN111" i="3"/>
  <c r="BO111" i="3"/>
  <c r="BN44" i="3"/>
  <c r="BO44" i="3"/>
  <c r="BO86" i="3"/>
  <c r="BN86" i="3"/>
  <c r="BN93" i="3"/>
  <c r="BO93" i="3"/>
  <c r="BN145" i="3"/>
  <c r="BO145" i="3"/>
  <c r="BO221" i="3"/>
  <c r="BN221" i="3"/>
  <c r="BO294" i="3"/>
  <c r="BN294" i="3"/>
  <c r="BN190" i="3"/>
  <c r="BO190" i="3"/>
  <c r="BN329" i="3"/>
  <c r="BO329" i="3"/>
  <c r="BO205" i="3"/>
  <c r="BN205" i="3"/>
  <c r="BN284" i="3"/>
  <c r="BO284" i="3"/>
  <c r="BN192" i="3"/>
  <c r="BO192" i="3"/>
  <c r="BN242" i="3"/>
  <c r="BO242" i="3"/>
  <c r="BN317" i="3"/>
  <c r="BO317" i="3"/>
  <c r="BO193" i="3"/>
  <c r="BN193" i="3"/>
  <c r="BN433" i="3"/>
  <c r="BO433" i="3"/>
  <c r="BN234" i="3"/>
  <c r="BO234" i="3"/>
  <c r="BO452" i="3"/>
  <c r="BN452" i="3"/>
  <c r="BN291" i="3"/>
  <c r="BO291" i="3"/>
  <c r="BN165" i="3"/>
  <c r="BO165" i="3"/>
  <c r="BN403" i="3"/>
  <c r="BO403" i="3"/>
  <c r="BN434" i="3"/>
  <c r="BO434" i="3"/>
  <c r="BN390" i="3"/>
  <c r="BO390" i="3"/>
  <c r="AF250" i="3"/>
  <c r="AP250" i="3" s="1"/>
  <c r="BY250" i="3"/>
  <c r="S250" i="3"/>
  <c r="L250" i="3"/>
  <c r="O250" i="3" s="1"/>
  <c r="AE248" i="4"/>
  <c r="DE248" i="4" s="1"/>
  <c r="AD248" i="4"/>
  <c r="AW248" i="2"/>
  <c r="AX248" i="2"/>
  <c r="A249" i="2"/>
  <c r="B249" i="4"/>
  <c r="A251" i="3"/>
  <c r="CG249" i="3"/>
  <c r="AF248" i="4"/>
  <c r="CP433" i="4"/>
  <c r="CQ433" i="4"/>
  <c r="CI522" i="4"/>
  <c r="CJ522" i="4"/>
  <c r="CB523" i="4"/>
  <c r="CC523" i="4"/>
  <c r="CJ521" i="4"/>
  <c r="CI521" i="4"/>
  <c r="DE11" i="4"/>
  <c r="DD11" i="4"/>
  <c r="BO455" i="4"/>
  <c r="BN455" i="4"/>
  <c r="CJ447" i="4"/>
  <c r="CI447" i="4"/>
  <c r="BU439" i="4"/>
  <c r="DD431" i="4"/>
  <c r="CP424" i="4"/>
  <c r="CQ424" i="4"/>
  <c r="BU414" i="4"/>
  <c r="BU401" i="4"/>
  <c r="BU453" i="4"/>
  <c r="DK443" i="4"/>
  <c r="CB436" i="4"/>
  <c r="CC436" i="4"/>
  <c r="CW426" i="4"/>
  <c r="BO418" i="4"/>
  <c r="BN418" i="4"/>
  <c r="BU405" i="4"/>
  <c r="DK456" i="4"/>
  <c r="CB449" i="4"/>
  <c r="CC449" i="4"/>
  <c r="CJ441" i="4"/>
  <c r="CI441" i="4"/>
  <c r="BN434" i="4"/>
  <c r="BO434" i="4"/>
  <c r="CW425" i="4"/>
  <c r="DD417" i="4"/>
  <c r="CB409" i="4"/>
  <c r="CC409" i="4"/>
  <c r="BO457" i="4"/>
  <c r="BN457" i="4"/>
  <c r="CJ449" i="4"/>
  <c r="CI449" i="4"/>
  <c r="BO441" i="4"/>
  <c r="BN441" i="4"/>
  <c r="CJ433" i="4"/>
  <c r="CI433" i="4"/>
  <c r="BN426" i="4"/>
  <c r="BO426" i="4"/>
  <c r="CB419" i="4"/>
  <c r="CC419" i="4"/>
  <c r="CB405" i="4"/>
  <c r="CC405" i="4"/>
  <c r="DK409" i="4"/>
  <c r="CI401" i="4"/>
  <c r="CJ401" i="4"/>
  <c r="CI394" i="4"/>
  <c r="CJ394" i="4"/>
  <c r="BU385" i="4"/>
  <c r="BU377" i="4"/>
  <c r="BU369" i="4"/>
  <c r="CW360" i="4"/>
  <c r="CW352" i="4"/>
  <c r="DD342" i="4"/>
  <c r="DK332" i="4"/>
  <c r="CB321" i="4"/>
  <c r="CC321" i="4"/>
  <c r="CI306" i="4"/>
  <c r="CJ306" i="4"/>
  <c r="DK391" i="4"/>
  <c r="DK383" i="4"/>
  <c r="DK375" i="4"/>
  <c r="DK367" i="4"/>
  <c r="CI359" i="4"/>
  <c r="CJ359" i="4"/>
  <c r="CI351" i="4"/>
  <c r="CJ351" i="4"/>
  <c r="DD340" i="4"/>
  <c r="CI330" i="4"/>
  <c r="CJ330" i="4"/>
  <c r="DD321" i="4"/>
  <c r="CJ315" i="4"/>
  <c r="CI315" i="4"/>
  <c r="CP309" i="4"/>
  <c r="CQ309" i="4"/>
  <c r="CB406" i="4"/>
  <c r="CC406" i="4"/>
  <c r="BN398" i="4"/>
  <c r="BO398" i="4"/>
  <c r="BO391" i="4"/>
  <c r="BN391" i="4"/>
  <c r="BO383" i="4"/>
  <c r="BN383" i="4"/>
  <c r="BO375" i="4"/>
  <c r="BN375" i="4"/>
  <c r="BO367" i="4"/>
  <c r="BN367" i="4"/>
  <c r="CW359" i="4"/>
  <c r="CW351" i="4"/>
  <c r="CB344" i="4"/>
  <c r="CC344" i="4"/>
  <c r="CQ334" i="4"/>
  <c r="CP334" i="4"/>
  <c r="DK322" i="4"/>
  <c r="DK306" i="4"/>
  <c r="CB394" i="4"/>
  <c r="CC394" i="4"/>
  <c r="DD383" i="4"/>
  <c r="DD367" i="4"/>
  <c r="BU352" i="4"/>
  <c r="BN520" i="4"/>
  <c r="BO520" i="4"/>
  <c r="DK524" i="4"/>
  <c r="DL524" i="4"/>
  <c r="DF524" i="4" s="1"/>
  <c r="CW525" i="4"/>
  <c r="CX525" i="4"/>
  <c r="BO11" i="4"/>
  <c r="BN11" i="4"/>
  <c r="DD458" i="4"/>
  <c r="CW450" i="4"/>
  <c r="CJ443" i="4"/>
  <c r="CI443" i="4"/>
  <c r="CW435" i="4"/>
  <c r="CP427" i="4"/>
  <c r="CQ427" i="4"/>
  <c r="BU409" i="4"/>
  <c r="DK458" i="4"/>
  <c r="DK449" i="4"/>
  <c r="BU442" i="4"/>
  <c r="CW432" i="4"/>
  <c r="CB424" i="4"/>
  <c r="CC424" i="4"/>
  <c r="DK415" i="4"/>
  <c r="CB402" i="4"/>
  <c r="CC402" i="4"/>
  <c r="DD454" i="4"/>
  <c r="CI446" i="4"/>
  <c r="CJ446" i="4"/>
  <c r="CB439" i="4"/>
  <c r="CC439" i="4"/>
  <c r="CW430" i="4"/>
  <c r="BN423" i="4"/>
  <c r="BO423" i="4"/>
  <c r="BO416" i="4"/>
  <c r="BN416" i="4"/>
  <c r="CP406" i="4"/>
  <c r="CQ406" i="4"/>
  <c r="CP454" i="4"/>
  <c r="CQ454" i="4"/>
  <c r="CB447" i="4"/>
  <c r="CC447" i="4"/>
  <c r="CP438" i="4"/>
  <c r="CQ438" i="4"/>
  <c r="CB431" i="4"/>
  <c r="CC431" i="4"/>
  <c r="CP422" i="4"/>
  <c r="CQ422" i="4"/>
  <c r="CW416" i="4"/>
  <c r="BN402" i="4"/>
  <c r="BO402" i="4"/>
  <c r="CI408" i="4"/>
  <c r="CJ408" i="4"/>
  <c r="BN400" i="4"/>
  <c r="BO400" i="4"/>
  <c r="CW390" i="4"/>
  <c r="CW382" i="4"/>
  <c r="CW374" i="4"/>
  <c r="CW366" i="4"/>
  <c r="BU358" i="4"/>
  <c r="DK349" i="4"/>
  <c r="CW339" i="4"/>
  <c r="CP329" i="4"/>
  <c r="CQ329" i="4"/>
  <c r="CB316" i="4"/>
  <c r="CC316" i="4"/>
  <c r="CP397" i="4"/>
  <c r="CQ397" i="4"/>
  <c r="CI389" i="4"/>
  <c r="CJ389" i="4"/>
  <c r="CI381" i="4"/>
  <c r="CJ381" i="4"/>
  <c r="CI373" i="4"/>
  <c r="CJ373" i="4"/>
  <c r="CC365" i="4"/>
  <c r="CB365" i="4"/>
  <c r="CC357" i="4"/>
  <c r="CB357" i="4"/>
  <c r="CQ347" i="4"/>
  <c r="CP347" i="4"/>
  <c r="DD337" i="4"/>
  <c r="CW329" i="4"/>
  <c r="BU319" i="4"/>
  <c r="BN314" i="4"/>
  <c r="BO314" i="4"/>
  <c r="CI411" i="4"/>
  <c r="CJ411" i="4"/>
  <c r="DK403" i="4"/>
  <c r="DD395" i="4"/>
  <c r="DK388" i="4"/>
  <c r="DK380" i="4"/>
  <c r="DK372" i="4"/>
  <c r="DD364" i="4"/>
  <c r="DD356" i="4"/>
  <c r="CJ349" i="4"/>
  <c r="CI349" i="4"/>
  <c r="CW338" i="4"/>
  <c r="DD330" i="4"/>
  <c r="BO317" i="4"/>
  <c r="BN317" i="4"/>
  <c r="DK399" i="4"/>
  <c r="DK392" i="4"/>
  <c r="DK378" i="4"/>
  <c r="DD362" i="4"/>
  <c r="CW340" i="4"/>
  <c r="BV523" i="4"/>
  <c r="BU523" i="4"/>
  <c r="BN522" i="4"/>
  <c r="BO522" i="4"/>
  <c r="DD525" i="4"/>
  <c r="DE525" i="4"/>
  <c r="BU12" i="4"/>
  <c r="BV12" i="4"/>
  <c r="DK457" i="4"/>
  <c r="CI450" i="4"/>
  <c r="CJ450" i="4"/>
  <c r="DK442" i="4"/>
  <c r="CW434" i="4"/>
  <c r="BU427" i="4"/>
  <c r="BN408" i="4"/>
  <c r="BO408" i="4"/>
  <c r="DD456" i="4"/>
  <c r="BU447" i="4"/>
  <c r="CW439" i="4"/>
  <c r="CB430" i="4"/>
  <c r="CC430" i="4"/>
  <c r="DK413" i="4"/>
  <c r="CP459" i="4"/>
  <c r="CQ459" i="4"/>
  <c r="DD451" i="4"/>
  <c r="BU444" i="4"/>
  <c r="CI436" i="4"/>
  <c r="CJ436" i="4"/>
  <c r="CP428" i="4"/>
  <c r="CQ428" i="4"/>
  <c r="BO413" i="4"/>
  <c r="BN413" i="4"/>
  <c r="BN460" i="4"/>
  <c r="BO460" i="4"/>
  <c r="DK451" i="4"/>
  <c r="CB444" i="4"/>
  <c r="CC444" i="4"/>
  <c r="DK435" i="4"/>
  <c r="CB428" i="4"/>
  <c r="CC428" i="4"/>
  <c r="DD412" i="4"/>
  <c r="CJ414" i="4"/>
  <c r="CI414" i="4"/>
  <c r="CW404" i="4"/>
  <c r="CB397" i="4"/>
  <c r="CC397" i="4"/>
  <c r="BU388" i="4"/>
  <c r="BU380" i="4"/>
  <c r="BU372" i="4"/>
  <c r="CW363" i="4"/>
  <c r="CW355" i="4"/>
  <c r="CP346" i="4"/>
  <c r="CQ346" i="4"/>
  <c r="BU338" i="4"/>
  <c r="CW325" i="4"/>
  <c r="BO311" i="4"/>
  <c r="BN311" i="4"/>
  <c r="BU396" i="4"/>
  <c r="CB387" i="4"/>
  <c r="CC387" i="4"/>
  <c r="CB379" i="4"/>
  <c r="CC379" i="4"/>
  <c r="CB371" i="4"/>
  <c r="CC371" i="4"/>
  <c r="CP362" i="4"/>
  <c r="CQ362" i="4"/>
  <c r="CP354" i="4"/>
  <c r="CQ354" i="4"/>
  <c r="DK343" i="4"/>
  <c r="DK333" i="4"/>
  <c r="BN326" i="4"/>
  <c r="BO326" i="4"/>
  <c r="DK317" i="4"/>
  <c r="CI312" i="4"/>
  <c r="CJ312" i="4"/>
  <c r="CQ408" i="4"/>
  <c r="CP408" i="4"/>
  <c r="CI402" i="4"/>
  <c r="CJ402" i="4"/>
  <c r="CJ393" i="4"/>
  <c r="CI393" i="4"/>
  <c r="CI386" i="4"/>
  <c r="CJ386" i="4"/>
  <c r="CI378" i="4"/>
  <c r="CJ378" i="4"/>
  <c r="CI370" i="4"/>
  <c r="CJ370" i="4"/>
  <c r="CB362" i="4"/>
  <c r="CC362" i="4"/>
  <c r="CB354" i="4"/>
  <c r="CC354" i="4"/>
  <c r="BU347" i="4"/>
  <c r="BN336" i="4"/>
  <c r="BO336" i="4"/>
  <c r="CI327" i="4"/>
  <c r="CJ327" i="4"/>
  <c r="CP311" i="4"/>
  <c r="CQ311" i="4"/>
  <c r="CI398" i="4"/>
  <c r="CJ398" i="4"/>
  <c r="BN390" i="4"/>
  <c r="BO390" i="4"/>
  <c r="BN374" i="4"/>
  <c r="BO374" i="4"/>
  <c r="DK357" i="4"/>
  <c r="DK522" i="4"/>
  <c r="DL522" i="4"/>
  <c r="DF522" i="4" s="1"/>
  <c r="DL523" i="4"/>
  <c r="DF523" i="4" s="1"/>
  <c r="DK523" i="4"/>
  <c r="CP521" i="4"/>
  <c r="CQ521" i="4"/>
  <c r="CB11" i="4"/>
  <c r="CC11" i="4"/>
  <c r="BU455" i="4"/>
  <c r="DD447" i="4"/>
  <c r="CP439" i="4"/>
  <c r="CQ439" i="4"/>
  <c r="CB432" i="4"/>
  <c r="CC432" i="4"/>
  <c r="DK424" i="4"/>
  <c r="CB415" i="4"/>
  <c r="CC415" i="4"/>
  <c r="BU402" i="4"/>
  <c r="CP453" i="4"/>
  <c r="CQ453" i="4"/>
  <c r="DK444" i="4"/>
  <c r="BO437" i="4"/>
  <c r="BN437" i="4"/>
  <c r="CW427" i="4"/>
  <c r="BU418" i="4"/>
  <c r="CW405" i="4"/>
  <c r="CJ457" i="4"/>
  <c r="CI457" i="4"/>
  <c r="BN450" i="4"/>
  <c r="BO450" i="4"/>
  <c r="DD441" i="4"/>
  <c r="BU434" i="4"/>
  <c r="DK425" i="4"/>
  <c r="CJ418" i="4"/>
  <c r="CI418" i="4"/>
  <c r="DD409" i="4"/>
  <c r="BU457" i="4"/>
  <c r="DD449" i="4"/>
  <c r="BU441" i="4"/>
  <c r="DD433" i="4"/>
  <c r="BU426" i="4"/>
  <c r="CI419" i="4"/>
  <c r="CJ419" i="4"/>
  <c r="DD405" i="4"/>
  <c r="CP410" i="4"/>
  <c r="CQ410" i="4"/>
  <c r="CP401" i="4"/>
  <c r="CQ401" i="4"/>
  <c r="DK394" i="4"/>
  <c r="CW385" i="4"/>
  <c r="CW377" i="4"/>
  <c r="CW369" i="4"/>
  <c r="DD360" i="4"/>
  <c r="DD352" i="4"/>
  <c r="CJ343" i="4"/>
  <c r="CI343" i="4"/>
  <c r="BU335" i="4"/>
  <c r="CP321" i="4"/>
  <c r="CQ321" i="4"/>
  <c r="DD306" i="4"/>
  <c r="CQ392" i="4"/>
  <c r="CP392" i="4"/>
  <c r="CQ384" i="4"/>
  <c r="CP384" i="4"/>
  <c r="CP376" i="4"/>
  <c r="CQ376" i="4"/>
  <c r="CP368" i="4"/>
  <c r="CQ368" i="4"/>
  <c r="CP359" i="4"/>
  <c r="CQ359" i="4"/>
  <c r="CP351" i="4"/>
  <c r="CQ351" i="4"/>
  <c r="CC341" i="4"/>
  <c r="CB341" i="4"/>
  <c r="BN332" i="4"/>
  <c r="BO332" i="4"/>
  <c r="DD322" i="4"/>
  <c r="DD315" i="4"/>
  <c r="CP310" i="4"/>
  <c r="CQ310" i="4"/>
  <c r="CW406" i="4"/>
  <c r="BU398" i="4"/>
  <c r="BN392" i="4"/>
  <c r="BO392" i="4"/>
  <c r="BN384" i="4"/>
  <c r="BO384" i="4"/>
  <c r="BN376" i="4"/>
  <c r="BO376" i="4"/>
  <c r="BN368" i="4"/>
  <c r="BO368" i="4"/>
  <c r="DK359" i="4"/>
  <c r="DK351" i="4"/>
  <c r="CW344" i="4"/>
  <c r="DD334" i="4"/>
  <c r="BU323" i="4"/>
  <c r="BU307" i="4"/>
  <c r="CW394" i="4"/>
  <c r="CW384" i="4"/>
  <c r="CW368" i="4"/>
  <c r="CB353" i="4"/>
  <c r="CC353" i="4"/>
  <c r="DD326" i="4"/>
  <c r="CW318" i="4"/>
  <c r="BU313" i="4"/>
  <c r="BU303" i="4"/>
  <c r="DD297" i="4"/>
  <c r="CW291" i="4"/>
  <c r="DK285" i="4"/>
  <c r="BN280" i="4"/>
  <c r="BO280" i="4"/>
  <c r="CW274" i="4"/>
  <c r="CP265" i="4"/>
  <c r="CQ265" i="4"/>
  <c r="CP304" i="4"/>
  <c r="CQ304" i="4"/>
  <c r="CB298" i="4"/>
  <c r="CC298" i="4"/>
  <c r="CP290" i="4"/>
  <c r="CQ290" i="4"/>
  <c r="CB282" i="4"/>
  <c r="CC282" i="4"/>
  <c r="CI272" i="4"/>
  <c r="CJ272" i="4"/>
  <c r="BU267" i="4"/>
  <c r="BU260" i="4"/>
  <c r="DK344" i="4"/>
  <c r="CP336" i="4"/>
  <c r="CQ336" i="4"/>
  <c r="CB328" i="4"/>
  <c r="CC328" i="4"/>
  <c r="DK321" i="4"/>
  <c r="BN284" i="4"/>
  <c r="BO284" i="4"/>
  <c r="BN278" i="4"/>
  <c r="BO278" i="4"/>
  <c r="CB266" i="4"/>
  <c r="CC266" i="4"/>
  <c r="CJ309" i="4"/>
  <c r="CI309" i="4"/>
  <c r="BN304" i="4"/>
  <c r="BO304" i="4"/>
  <c r="DK295" i="4"/>
  <c r="BU290" i="4"/>
  <c r="CW279" i="4"/>
  <c r="DD269" i="4"/>
  <c r="CP264" i="4"/>
  <c r="CQ264" i="4"/>
  <c r="BU259" i="4"/>
  <c r="CP245" i="4"/>
  <c r="CQ245" i="4"/>
  <c r="DD234" i="4"/>
  <c r="DE234" i="4"/>
  <c r="CC227" i="4"/>
  <c r="CB227" i="4"/>
  <c r="CP218" i="4"/>
  <c r="CQ218" i="4"/>
  <c r="DD208" i="4"/>
  <c r="DE208" i="4"/>
  <c r="DK199" i="4"/>
  <c r="DL199" i="4"/>
  <c r="CW194" i="4"/>
  <c r="CX194" i="4"/>
  <c r="BV186" i="4"/>
  <c r="BU186" i="4"/>
  <c r="CI247" i="4"/>
  <c r="CJ247" i="4"/>
  <c r="CP240" i="4"/>
  <c r="CQ240" i="4"/>
  <c r="CI233" i="4"/>
  <c r="CJ233" i="4"/>
  <c r="CQ224" i="4"/>
  <c r="CP224" i="4"/>
  <c r="DK215" i="4"/>
  <c r="DL215" i="4"/>
  <c r="BN209" i="4"/>
  <c r="BO209" i="4"/>
  <c r="CP203" i="4"/>
  <c r="CQ203" i="4"/>
  <c r="CB197" i="4"/>
  <c r="CC197" i="4"/>
  <c r="DL189" i="4"/>
  <c r="DK189" i="4"/>
  <c r="DD260" i="4"/>
  <c r="BU253" i="4"/>
  <c r="CW242" i="4"/>
  <c r="CX242" i="4"/>
  <c r="CI232" i="4"/>
  <c r="CJ232" i="4"/>
  <c r="CC224" i="4"/>
  <c r="CB224" i="4"/>
  <c r="CX216" i="4"/>
  <c r="CW216" i="4"/>
  <c r="CJ210" i="4"/>
  <c r="CI210" i="4"/>
  <c r="CJ201" i="4"/>
  <c r="CI201" i="4"/>
  <c r="BV192" i="4"/>
  <c r="BU192" i="4"/>
  <c r="BN254" i="4"/>
  <c r="BO254" i="4"/>
  <c r="CI248" i="4"/>
  <c r="CJ248" i="4"/>
  <c r="CB243" i="4"/>
  <c r="CC243" i="4"/>
  <c r="CI238" i="4"/>
  <c r="CJ238" i="4"/>
  <c r="CP231" i="4"/>
  <c r="CQ231" i="4"/>
  <c r="DK222" i="4"/>
  <c r="DL222" i="4"/>
  <c r="DL214" i="4"/>
  <c r="DK214" i="4"/>
  <c r="CI207" i="4"/>
  <c r="CJ207" i="4"/>
  <c r="CP194" i="4"/>
  <c r="CQ194" i="4"/>
  <c r="BU183" i="4"/>
  <c r="BV183" i="4"/>
  <c r="CP174" i="4"/>
  <c r="CQ174" i="4"/>
  <c r="CB167" i="4"/>
  <c r="CC167" i="4"/>
  <c r="CW161" i="4"/>
  <c r="CX161" i="4"/>
  <c r="CB155" i="4"/>
  <c r="CC155" i="4"/>
  <c r="CI146" i="4"/>
  <c r="CJ146" i="4"/>
  <c r="CW180" i="4"/>
  <c r="CX180" i="4"/>
  <c r="BU175" i="4"/>
  <c r="BV175" i="4"/>
  <c r="CC166" i="4"/>
  <c r="CB166" i="4"/>
  <c r="CP158" i="4"/>
  <c r="CQ158" i="4"/>
  <c r="CX145" i="4"/>
  <c r="CW145" i="4"/>
  <c r="DD184" i="4"/>
  <c r="DE184" i="4"/>
  <c r="CB175" i="4"/>
  <c r="CC175" i="4"/>
  <c r="CC165" i="4"/>
  <c r="CB165" i="4"/>
  <c r="CW154" i="4"/>
  <c r="CX154" i="4"/>
  <c r="BU148" i="4"/>
  <c r="BV148" i="4"/>
  <c r="DL178" i="4"/>
  <c r="DK178" i="4"/>
  <c r="CI170" i="4"/>
  <c r="CJ170" i="4"/>
  <c r="BN163" i="4"/>
  <c r="BO163" i="4"/>
  <c r="BN155" i="4"/>
  <c r="BO155" i="4"/>
  <c r="CB148" i="4"/>
  <c r="CC148" i="4"/>
  <c r="CI139" i="4"/>
  <c r="CJ139" i="4"/>
  <c r="DE124" i="4"/>
  <c r="DD124" i="4"/>
  <c r="DD100" i="4"/>
  <c r="DE100" i="4"/>
  <c r="DK140" i="4"/>
  <c r="DL140" i="4"/>
  <c r="BU131" i="4"/>
  <c r="BV131" i="4"/>
  <c r="BN114" i="4"/>
  <c r="BO114" i="4"/>
  <c r="CP142" i="4"/>
  <c r="CQ142" i="4"/>
  <c r="CP130" i="4"/>
  <c r="CQ130" i="4"/>
  <c r="CP111" i="4"/>
  <c r="CQ111" i="4"/>
  <c r="DL137" i="4"/>
  <c r="DK137" i="4"/>
  <c r="DD131" i="4"/>
  <c r="DE131" i="4"/>
  <c r="CP112" i="4"/>
  <c r="CQ112" i="4"/>
  <c r="DD129" i="4"/>
  <c r="DE129" i="4"/>
  <c r="CW119" i="4"/>
  <c r="CX119" i="4"/>
  <c r="CB109" i="4"/>
  <c r="CC109" i="4"/>
  <c r="BO99" i="4"/>
  <c r="BN99" i="4"/>
  <c r="CI118" i="4"/>
  <c r="CJ118" i="4"/>
  <c r="DE110" i="4"/>
  <c r="DD110" i="4"/>
  <c r="CQ43" i="4"/>
  <c r="CP43" i="4"/>
  <c r="BN132" i="4"/>
  <c r="BO132" i="4"/>
  <c r="DD122" i="4"/>
  <c r="DE122" i="4"/>
  <c r="CI112" i="4"/>
  <c r="CJ112" i="4"/>
  <c r="CP98" i="4"/>
  <c r="CQ98" i="4"/>
  <c r="CB94" i="4"/>
  <c r="CC94" i="4"/>
  <c r="CC79" i="4"/>
  <c r="CB79" i="4"/>
  <c r="BU92" i="4"/>
  <c r="BV92" i="4"/>
  <c r="CI109" i="4"/>
  <c r="CJ109" i="4"/>
  <c r="BN40" i="4"/>
  <c r="BO40" i="4"/>
  <c r="BN85" i="4"/>
  <c r="BO85" i="4"/>
  <c r="CQ72" i="4"/>
  <c r="CP72" i="4"/>
  <c r="BN63" i="4"/>
  <c r="BO63" i="4"/>
  <c r="BU39" i="4"/>
  <c r="BV39" i="4"/>
  <c r="BN104" i="4"/>
  <c r="BO104" i="4"/>
  <c r="DK90" i="4"/>
  <c r="DL90" i="4"/>
  <c r="CI81" i="4"/>
  <c r="CJ81" i="4"/>
  <c r="BU64" i="4"/>
  <c r="BV64" i="4"/>
  <c r="CW28" i="4"/>
  <c r="CX28" i="4"/>
  <c r="BN77" i="4"/>
  <c r="BO77" i="4"/>
  <c r="CJ60" i="4"/>
  <c r="CI60" i="4"/>
  <c r="BU74" i="4"/>
  <c r="BV74" i="4"/>
  <c r="DL66" i="4"/>
  <c r="DK66" i="4"/>
  <c r="CP56" i="4"/>
  <c r="CQ56" i="4"/>
  <c r="CC49" i="4"/>
  <c r="CB49" i="4"/>
  <c r="BU34" i="4"/>
  <c r="BV34" i="4"/>
  <c r="CI75" i="4"/>
  <c r="CJ75" i="4"/>
  <c r="BO67" i="4"/>
  <c r="BN67" i="4"/>
  <c r="DD58" i="4"/>
  <c r="DE58" i="4"/>
  <c r="CQ50" i="4"/>
  <c r="CP50" i="4"/>
  <c r="BN33" i="4"/>
  <c r="BO33" i="4"/>
  <c r="CX52" i="4"/>
  <c r="CW52" i="4"/>
  <c r="DD35" i="4"/>
  <c r="DE35" i="4"/>
  <c r="CC45" i="4"/>
  <c r="CB45" i="4"/>
  <c r="CB34" i="4"/>
  <c r="CC34" i="4"/>
  <c r="DK44" i="4"/>
  <c r="DL44" i="4"/>
  <c r="CI32" i="4"/>
  <c r="CJ32" i="4"/>
  <c r="CI36" i="4"/>
  <c r="CJ36" i="4"/>
  <c r="BN27" i="4"/>
  <c r="BO27" i="4"/>
  <c r="DK17" i="4"/>
  <c r="DL17" i="4"/>
  <c r="CP26" i="4"/>
  <c r="CQ26" i="4"/>
  <c r="CB20" i="4"/>
  <c r="CC20" i="4"/>
  <c r="BN30" i="4"/>
  <c r="BO30" i="4"/>
  <c r="CI20" i="4"/>
  <c r="CJ20" i="4"/>
  <c r="DE30" i="4"/>
  <c r="DD30" i="4"/>
  <c r="CI19" i="4"/>
  <c r="CJ19" i="4"/>
  <c r="CP385" i="4"/>
  <c r="CQ385" i="4"/>
  <c r="CP377" i="4"/>
  <c r="CQ377" i="4"/>
  <c r="CP369" i="4"/>
  <c r="CQ369" i="4"/>
  <c r="CW362" i="4"/>
  <c r="CW354" i="4"/>
  <c r="BN345" i="4"/>
  <c r="BO345" i="4"/>
  <c r="DD332" i="4"/>
  <c r="DK320" i="4"/>
  <c r="DK315" i="4"/>
  <c r="CI310" i="4"/>
  <c r="CJ310" i="4"/>
  <c r="DK299" i="4"/>
  <c r="CI294" i="4"/>
  <c r="CJ294" i="4"/>
  <c r="CB288" i="4"/>
  <c r="CC288" i="4"/>
  <c r="BU282" i="4"/>
  <c r="DK276" i="4"/>
  <c r="DK271" i="4"/>
  <c r="DK255" i="4"/>
  <c r="DD300" i="4"/>
  <c r="DK292" i="4"/>
  <c r="DD286" i="4"/>
  <c r="DK274" i="4"/>
  <c r="DK269" i="4"/>
  <c r="BU264" i="4"/>
  <c r="CB348" i="4"/>
  <c r="CC348" i="4"/>
  <c r="DK339" i="4"/>
  <c r="DD331" i="4"/>
  <c r="DD324" i="4"/>
  <c r="CI297" i="4"/>
  <c r="CJ297" i="4"/>
  <c r="DK280" i="4"/>
  <c r="CP272" i="4"/>
  <c r="CQ272" i="4"/>
  <c r="CW256" i="4"/>
  <c r="BU306" i="4"/>
  <c r="BO301" i="4"/>
  <c r="BN301" i="4"/>
  <c r="CW292" i="4"/>
  <c r="CI287" i="4"/>
  <c r="CJ287" i="4"/>
  <c r="BU276" i="4"/>
  <c r="CB267" i="4"/>
  <c r="CC267" i="4"/>
  <c r="DK256" i="4"/>
  <c r="BN251" i="4"/>
  <c r="BO251" i="4"/>
  <c r="CC237" i="4"/>
  <c r="CB237" i="4"/>
  <c r="DK221" i="4"/>
  <c r="DL221" i="4"/>
  <c r="CI214" i="4"/>
  <c r="CJ214" i="4"/>
  <c r="CB202" i="4"/>
  <c r="CC202" i="4"/>
  <c r="BV197" i="4"/>
  <c r="BU197" i="4"/>
  <c r="CP190" i="4"/>
  <c r="CQ190" i="4"/>
  <c r="CQ250" i="4"/>
  <c r="CP250" i="4"/>
  <c r="CI243" i="4"/>
  <c r="CJ243" i="4"/>
  <c r="CW236" i="4"/>
  <c r="CX236" i="4"/>
  <c r="CQ228" i="4"/>
  <c r="CP228" i="4"/>
  <c r="DD219" i="4"/>
  <c r="DE219" i="4"/>
  <c r="CB210" i="4"/>
  <c r="CC210" i="4"/>
  <c r="BU206" i="4"/>
  <c r="BV206" i="4"/>
  <c r="BU200" i="4"/>
  <c r="BV200" i="4"/>
  <c r="DD193" i="4"/>
  <c r="DE193" i="4"/>
  <c r="CW263" i="4"/>
  <c r="CI256" i="4"/>
  <c r="CJ256" i="4"/>
  <c r="CQ247" i="4"/>
  <c r="CP247" i="4"/>
  <c r="BU235" i="4"/>
  <c r="BV235" i="4"/>
  <c r="CQ227" i="4"/>
  <c r="CP227" i="4"/>
  <c r="BV220" i="4"/>
  <c r="BU220" i="4"/>
  <c r="CJ213" i="4"/>
  <c r="CI213" i="4"/>
  <c r="BV204" i="4"/>
  <c r="BU204" i="4"/>
  <c r="BO195" i="4"/>
  <c r="BN195" i="4"/>
  <c r="DK257" i="4"/>
  <c r="DK250" i="4"/>
  <c r="DD245" i="4"/>
  <c r="DE245" i="4"/>
  <c r="DL239" i="4"/>
  <c r="DK239" i="4"/>
  <c r="CC234" i="4"/>
  <c r="CB234" i="4"/>
  <c r="BU226" i="4"/>
  <c r="BV226" i="4"/>
  <c r="DK218" i="4"/>
  <c r="DL218" i="4"/>
  <c r="CW211" i="4"/>
  <c r="CX211" i="4"/>
  <c r="CI200" i="4"/>
  <c r="CJ200" i="4"/>
  <c r="CB188" i="4"/>
  <c r="CC188" i="4"/>
  <c r="BU177" i="4"/>
  <c r="BV177" i="4"/>
  <c r="BU170" i="4"/>
  <c r="BV170" i="4"/>
  <c r="DL163" i="4"/>
  <c r="DK163" i="4"/>
  <c r="DD157" i="4"/>
  <c r="DE157" i="4"/>
  <c r="DK182" i="4"/>
  <c r="DL182" i="4"/>
  <c r="CQ178" i="4"/>
  <c r="CP178" i="4"/>
  <c r="CB172" i="4"/>
  <c r="CC172" i="4"/>
  <c r="CB161" i="4"/>
  <c r="CC161" i="4"/>
  <c r="CI151" i="4"/>
  <c r="CJ151" i="4"/>
  <c r="CP187" i="4"/>
  <c r="CQ187" i="4"/>
  <c r="CI177" i="4"/>
  <c r="CJ177" i="4"/>
  <c r="CQ168" i="4"/>
  <c r="CP168" i="4"/>
  <c r="CC158" i="4"/>
  <c r="CB158" i="4"/>
  <c r="DK151" i="4"/>
  <c r="DL151" i="4"/>
  <c r="CI182" i="4"/>
  <c r="CJ182" i="4"/>
  <c r="CI172" i="4"/>
  <c r="CJ172" i="4"/>
  <c r="CI166" i="4"/>
  <c r="CJ166" i="4"/>
  <c r="CI157" i="4"/>
  <c r="CJ157" i="4"/>
  <c r="CB143" i="4"/>
  <c r="CC143" i="4"/>
  <c r="BN130" i="4"/>
  <c r="BO130" i="4"/>
  <c r="BU115" i="4"/>
  <c r="BV115" i="4"/>
  <c r="BU144" i="4"/>
  <c r="BV144" i="4"/>
  <c r="CP134" i="4"/>
  <c r="CQ134" i="4"/>
  <c r="DL124" i="4"/>
  <c r="DK124" i="4"/>
  <c r="BU146" i="4"/>
  <c r="BV146" i="4"/>
  <c r="CW138" i="4"/>
  <c r="CX138" i="4"/>
  <c r="BN122" i="4"/>
  <c r="BO122" i="4"/>
  <c r="CW141" i="4"/>
  <c r="CX141" i="4"/>
  <c r="BN135" i="4"/>
  <c r="BO135" i="4"/>
  <c r="CW122" i="4"/>
  <c r="CX122" i="4"/>
  <c r="CB133" i="4"/>
  <c r="CC133" i="4"/>
  <c r="CB123" i="4"/>
  <c r="CC123" i="4"/>
  <c r="BU114" i="4"/>
  <c r="BV114" i="4"/>
  <c r="DE104" i="4"/>
  <c r="DD104" i="4"/>
  <c r="BU90" i="4"/>
  <c r="BV90" i="4"/>
  <c r="DL115" i="4"/>
  <c r="DK115" i="4"/>
  <c r="DK100" i="4"/>
  <c r="DL100" i="4"/>
  <c r="BU137" i="4"/>
  <c r="BV137" i="4"/>
  <c r="CW126" i="4"/>
  <c r="CX126" i="4"/>
  <c r="BU117" i="4"/>
  <c r="BV117" i="4"/>
  <c r="CC107" i="4"/>
  <c r="CB107" i="4"/>
  <c r="CP101" i="4"/>
  <c r="CQ101" i="4"/>
  <c r="CI86" i="4"/>
  <c r="CJ86" i="4"/>
  <c r="BO48" i="4"/>
  <c r="BN48" i="4"/>
  <c r="CB80" i="4"/>
  <c r="CC80" i="4"/>
  <c r="BU102" i="4"/>
  <c r="BV102" i="4"/>
  <c r="BN80" i="4"/>
  <c r="BO80" i="4"/>
  <c r="CX98" i="4"/>
  <c r="CW98" i="4"/>
  <c r="BV87" i="4"/>
  <c r="BU87" i="4"/>
  <c r="DD78" i="4"/>
  <c r="DE78" i="4"/>
  <c r="BU68" i="4"/>
  <c r="BV68" i="4"/>
  <c r="CB53" i="4"/>
  <c r="CC53" i="4"/>
  <c r="BN107" i="4"/>
  <c r="BO107" i="4"/>
  <c r="DD98" i="4"/>
  <c r="DE98" i="4"/>
  <c r="CB85" i="4"/>
  <c r="CC85" i="4"/>
  <c r="BU75" i="4"/>
  <c r="BV75" i="4"/>
  <c r="BV54" i="4"/>
  <c r="BU54" i="4"/>
  <c r="DD82" i="4"/>
  <c r="DE82" i="4"/>
  <c r="CB65" i="4"/>
  <c r="CC65" i="4"/>
  <c r="DE44" i="4"/>
  <c r="DD44" i="4"/>
  <c r="BU71" i="4"/>
  <c r="BV71" i="4"/>
  <c r="DD59" i="4"/>
  <c r="DE59" i="4"/>
  <c r="CQ52" i="4"/>
  <c r="CP52" i="4"/>
  <c r="CW42" i="4"/>
  <c r="CX42" i="4"/>
  <c r="BN78" i="4"/>
  <c r="BO78" i="4"/>
  <c r="CW70" i="4"/>
  <c r="CX70" i="4"/>
  <c r="DL63" i="4"/>
  <c r="DK63" i="4"/>
  <c r="CP53" i="4"/>
  <c r="CQ53" i="4"/>
  <c r="CI40" i="4"/>
  <c r="CJ40" i="4"/>
  <c r="DD56" i="4"/>
  <c r="DE56" i="4"/>
  <c r="CP45" i="4"/>
  <c r="CQ45" i="4"/>
  <c r="CC47" i="4"/>
  <c r="CB47" i="4"/>
  <c r="DD38" i="4"/>
  <c r="DE38" i="4"/>
  <c r="DE49" i="4"/>
  <c r="DD49" i="4"/>
  <c r="BO42" i="4"/>
  <c r="BN42" i="4"/>
  <c r="DK38" i="4"/>
  <c r="DL38" i="4"/>
  <c r="CP32" i="4"/>
  <c r="CQ32" i="4"/>
  <c r="CP22" i="4"/>
  <c r="CQ22" i="4"/>
  <c r="CW14" i="4"/>
  <c r="CX14" i="4"/>
  <c r="CW22" i="4"/>
  <c r="CX22" i="4"/>
  <c r="CI15" i="4"/>
  <c r="CJ15" i="4"/>
  <c r="CP24" i="4"/>
  <c r="CQ24" i="4"/>
  <c r="CP16" i="4"/>
  <c r="CQ16" i="4"/>
  <c r="CI23" i="4"/>
  <c r="CJ23" i="4"/>
  <c r="CP14" i="4"/>
  <c r="CQ14" i="4"/>
  <c r="CW341" i="4"/>
  <c r="CQ328" i="4"/>
  <c r="CP328" i="4"/>
  <c r="CW319" i="4"/>
  <c r="DD313" i="4"/>
  <c r="CW303" i="4"/>
  <c r="BN298" i="4"/>
  <c r="BO298" i="4"/>
  <c r="CI292" i="4"/>
  <c r="CJ292" i="4"/>
  <c r="BU286" i="4"/>
  <c r="CW280" i="4"/>
  <c r="CP275" i="4"/>
  <c r="CQ275" i="4"/>
  <c r="CB268" i="4"/>
  <c r="CC268" i="4"/>
  <c r="DK304" i="4"/>
  <c r="BU299" i="4"/>
  <c r="DK290" i="4"/>
  <c r="BU283" i="4"/>
  <c r="CP273" i="4"/>
  <c r="CQ273" i="4"/>
  <c r="DD267" i="4"/>
  <c r="DK260" i="4"/>
  <c r="CW345" i="4"/>
  <c r="CI337" i="4"/>
  <c r="CJ337" i="4"/>
  <c r="DD328" i="4"/>
  <c r="BU322" i="4"/>
  <c r="CW284" i="4"/>
  <c r="CW278" i="4"/>
  <c r="CP267" i="4"/>
  <c r="CQ267" i="4"/>
  <c r="BN310" i="4"/>
  <c r="BO310" i="4"/>
  <c r="CW304" i="4"/>
  <c r="BU296" i="4"/>
  <c r="BN291" i="4"/>
  <c r="BO291" i="4"/>
  <c r="CI284" i="4"/>
  <c r="CJ284" i="4"/>
  <c r="CW270" i="4"/>
  <c r="BU265" i="4"/>
  <c r="BN261" i="4"/>
  <c r="BO261" i="4"/>
  <c r="BN247" i="4"/>
  <c r="BO247" i="4"/>
  <c r="DE235" i="4"/>
  <c r="DD235" i="4"/>
  <c r="BN228" i="4"/>
  <c r="BO228" i="4"/>
  <c r="CB220" i="4"/>
  <c r="CC220" i="4"/>
  <c r="CP210" i="4"/>
  <c r="CQ210" i="4"/>
  <c r="DL200" i="4"/>
  <c r="DK200" i="4"/>
  <c r="CI195" i="4"/>
  <c r="CJ195" i="4"/>
  <c r="CX188" i="4"/>
  <c r="CW188" i="4"/>
  <c r="CP248" i="4"/>
  <c r="CQ248" i="4"/>
  <c r="CW241" i="4"/>
  <c r="CX241" i="4"/>
  <c r="CI234" i="4"/>
  <c r="CJ234" i="4"/>
  <c r="BU225" i="4"/>
  <c r="BV225" i="4"/>
  <c r="CX217" i="4"/>
  <c r="CW217" i="4"/>
  <c r="CI209" i="4"/>
  <c r="CJ209" i="4"/>
  <c r="CP204" i="4"/>
  <c r="CQ204" i="4"/>
  <c r="CJ198" i="4"/>
  <c r="CI198" i="4"/>
  <c r="BV191" i="4"/>
  <c r="BU191" i="4"/>
  <c r="CW261" i="4"/>
  <c r="CW254" i="4"/>
  <c r="CB244" i="4"/>
  <c r="CC244" i="4"/>
  <c r="CP233" i="4"/>
  <c r="CQ233" i="4"/>
  <c r="CC225" i="4"/>
  <c r="CB225" i="4"/>
  <c r="CB217" i="4"/>
  <c r="CC217" i="4"/>
  <c r="DD210" i="4"/>
  <c r="DE210" i="4"/>
  <c r="DK201" i="4"/>
  <c r="DL201" i="4"/>
  <c r="CX192" i="4"/>
  <c r="CW192" i="4"/>
  <c r="CB255" i="4"/>
  <c r="CC255" i="4"/>
  <c r="CI249" i="4"/>
  <c r="CJ249" i="4"/>
  <c r="DE243" i="4"/>
  <c r="DD243" i="4"/>
  <c r="DD238" i="4"/>
  <c r="DE238" i="4"/>
  <c r="BU232" i="4"/>
  <c r="BV232" i="4"/>
  <c r="BU223" i="4"/>
  <c r="BV223" i="4"/>
  <c r="DD215" i="4"/>
  <c r="DE215" i="4"/>
  <c r="CJ208" i="4"/>
  <c r="CI208" i="4"/>
  <c r="DD195" i="4"/>
  <c r="DE195" i="4"/>
  <c r="BN186" i="4"/>
  <c r="BO186" i="4"/>
  <c r="CI175" i="4"/>
  <c r="CJ175" i="4"/>
  <c r="DD167" i="4"/>
  <c r="DE167" i="4"/>
  <c r="CI162" i="4"/>
  <c r="CJ162" i="4"/>
  <c r="DD155" i="4"/>
  <c r="DE155" i="4"/>
  <c r="BV147" i="4"/>
  <c r="BU147" i="4"/>
  <c r="CW181" i="4"/>
  <c r="CX181" i="4"/>
  <c r="CI176" i="4"/>
  <c r="CJ176" i="4"/>
  <c r="DK168" i="4"/>
  <c r="DL168" i="4"/>
  <c r="CB159" i="4"/>
  <c r="CC159" i="4"/>
  <c r="CX147" i="4"/>
  <c r="CW147" i="4"/>
  <c r="DD185" i="4"/>
  <c r="DE185" i="4"/>
  <c r="DE175" i="4"/>
  <c r="DD175" i="4"/>
  <c r="CW165" i="4"/>
  <c r="CX165" i="4"/>
  <c r="CJ156" i="4"/>
  <c r="CI156" i="4"/>
  <c r="CW148" i="4"/>
  <c r="CX148" i="4"/>
  <c r="DL180" i="4"/>
  <c r="DK180" i="4"/>
  <c r="CW170" i="4"/>
  <c r="CX170" i="4"/>
  <c r="CB163" i="4"/>
  <c r="CC163" i="4"/>
  <c r="CX155" i="4"/>
  <c r="CW155" i="4"/>
  <c r="DK148" i="4"/>
  <c r="DL148" i="4"/>
  <c r="CW140" i="4"/>
  <c r="CX140" i="4"/>
  <c r="CW127" i="4"/>
  <c r="CX127" i="4"/>
  <c r="DE107" i="4"/>
  <c r="DD107" i="4"/>
  <c r="CQ141" i="4"/>
  <c r="CP141" i="4"/>
  <c r="CX131" i="4"/>
  <c r="CW131" i="4"/>
  <c r="BN120" i="4"/>
  <c r="BO120" i="4"/>
  <c r="CQ143" i="4"/>
  <c r="CP143" i="4"/>
  <c r="CC134" i="4"/>
  <c r="CB134" i="4"/>
  <c r="CP114" i="4"/>
  <c r="CQ114" i="4"/>
  <c r="DE138" i="4"/>
  <c r="DD138" i="4"/>
  <c r="CW132" i="4"/>
  <c r="CX132" i="4"/>
  <c r="BN115" i="4"/>
  <c r="BO115" i="4"/>
  <c r="CI130" i="4"/>
  <c r="CJ130" i="4"/>
  <c r="BN121" i="4"/>
  <c r="BO121" i="4"/>
  <c r="DE111" i="4"/>
  <c r="DD111" i="4"/>
  <c r="DK102" i="4"/>
  <c r="DL102" i="4"/>
  <c r="DE119" i="4"/>
  <c r="DD119" i="4"/>
  <c r="CX112" i="4"/>
  <c r="CW112" i="4"/>
  <c r="CI78" i="4"/>
  <c r="CJ78" i="4"/>
  <c r="CI133" i="4"/>
  <c r="CJ133" i="4"/>
  <c r="CJ123" i="4"/>
  <c r="CI123" i="4"/>
  <c r="DD113" i="4"/>
  <c r="DE113" i="4"/>
  <c r="BO102" i="4"/>
  <c r="BN102" i="4"/>
  <c r="DK95" i="4"/>
  <c r="DL95" i="4"/>
  <c r="CC81" i="4"/>
  <c r="CB81" i="4"/>
  <c r="CW109" i="4"/>
  <c r="CX109" i="4"/>
  <c r="CB96" i="4"/>
  <c r="CC96" i="4"/>
  <c r="CP58" i="4"/>
  <c r="CQ58" i="4"/>
  <c r="CC95" i="4"/>
  <c r="CB95" i="4"/>
  <c r="CW85" i="4"/>
  <c r="CX85" i="4"/>
  <c r="BN75" i="4"/>
  <c r="BO75" i="4"/>
  <c r="CP64" i="4"/>
  <c r="CQ64" i="4"/>
  <c r="DD41" i="4"/>
  <c r="DE41" i="4"/>
  <c r="CB104" i="4"/>
  <c r="CC104" i="4"/>
  <c r="DK92" i="4"/>
  <c r="DL92" i="4"/>
  <c r="BN82" i="4"/>
  <c r="BO82" i="4"/>
  <c r="CI67" i="4"/>
  <c r="CJ67" i="4"/>
  <c r="CB32" i="4"/>
  <c r="CC32" i="4"/>
  <c r="CB78" i="4"/>
  <c r="CC78" i="4"/>
  <c r="BU62" i="4"/>
  <c r="BV62" i="4"/>
  <c r="CI74" i="4"/>
  <c r="CJ74" i="4"/>
  <c r="CQ67" i="4"/>
  <c r="CP67" i="4"/>
  <c r="BN58" i="4"/>
  <c r="BO58" i="4"/>
  <c r="BV50" i="4"/>
  <c r="BU50" i="4"/>
  <c r="DL35" i="4"/>
  <c r="DK35" i="4"/>
  <c r="BN76" i="4"/>
  <c r="BO76" i="4"/>
  <c r="BN69" i="4"/>
  <c r="BO69" i="4"/>
  <c r="DD60" i="4"/>
  <c r="DE60" i="4"/>
  <c r="CJ51" i="4"/>
  <c r="CI51" i="4"/>
  <c r="CP36" i="4"/>
  <c r="CQ36" i="4"/>
  <c r="DK53" i="4"/>
  <c r="DL53" i="4"/>
  <c r="DK40" i="4"/>
  <c r="DL40" i="4"/>
  <c r="CW45" i="4"/>
  <c r="CX45" i="4"/>
  <c r="DD36" i="4"/>
  <c r="DE36" i="4"/>
  <c r="CC46" i="4"/>
  <c r="CB46" i="4"/>
  <c r="CI33" i="4"/>
  <c r="CJ33" i="4"/>
  <c r="BN37" i="4"/>
  <c r="BO37" i="4"/>
  <c r="CB27" i="4"/>
  <c r="CC27" i="4"/>
  <c r="DL18" i="4"/>
  <c r="DK18" i="4"/>
  <c r="DD27" i="4"/>
  <c r="DE27" i="4"/>
  <c r="DD20" i="4"/>
  <c r="DE20" i="4"/>
  <c r="CP13" i="4"/>
  <c r="CQ13" i="4"/>
  <c r="BO21" i="4"/>
  <c r="BN21" i="4"/>
  <c r="DE32" i="4"/>
  <c r="DD32" i="4"/>
  <c r="DK19" i="4"/>
  <c r="DL19" i="4"/>
  <c r="CC391" i="4"/>
  <c r="CB391" i="4"/>
  <c r="CC383" i="4"/>
  <c r="CB383" i="4"/>
  <c r="CC375" i="4"/>
  <c r="CB375" i="4"/>
  <c r="CC367" i="4"/>
  <c r="CB367" i="4"/>
  <c r="BN360" i="4"/>
  <c r="BO360" i="4"/>
  <c r="BN352" i="4"/>
  <c r="BO352" i="4"/>
  <c r="CI341" i="4"/>
  <c r="CJ341" i="4"/>
  <c r="DD327" i="4"/>
  <c r="CB319" i="4"/>
  <c r="CC319" i="4"/>
  <c r="CJ313" i="4"/>
  <c r="CI313" i="4"/>
  <c r="CP303" i="4"/>
  <c r="CQ303" i="4"/>
  <c r="DK297" i="4"/>
  <c r="CB292" i="4"/>
  <c r="CC292" i="4"/>
  <c r="BN286" i="4"/>
  <c r="BO286" i="4"/>
  <c r="BU280" i="4"/>
  <c r="BU275" i="4"/>
  <c r="BN267" i="4"/>
  <c r="BO267" i="4"/>
  <c r="DD304" i="4"/>
  <c r="CI298" i="4"/>
  <c r="CJ298" i="4"/>
  <c r="DD290" i="4"/>
  <c r="CI282" i="4"/>
  <c r="CJ282" i="4"/>
  <c r="BU273" i="4"/>
  <c r="CI267" i="4"/>
  <c r="CJ267" i="4"/>
  <c r="CI260" i="4"/>
  <c r="CJ260" i="4"/>
  <c r="CQ345" i="4"/>
  <c r="CP345" i="4"/>
  <c r="BN337" i="4"/>
  <c r="BO337" i="4"/>
  <c r="CI328" i="4"/>
  <c r="CJ328" i="4"/>
  <c r="BN322" i="4"/>
  <c r="BO322" i="4"/>
  <c r="BU284" i="4"/>
  <c r="BU278" i="4"/>
  <c r="DK266" i="4"/>
  <c r="DK309" i="4"/>
  <c r="BU304" i="4"/>
  <c r="BN296" i="4"/>
  <c r="BO296" i="4"/>
  <c r="CW290" i="4"/>
  <c r="CB284" i="4"/>
  <c r="CC284" i="4"/>
  <c r="CI270" i="4"/>
  <c r="CJ270" i="4"/>
  <c r="DD264" i="4"/>
  <c r="BN260" i="4"/>
  <c r="BO260" i="4"/>
  <c r="CC246" i="4"/>
  <c r="CB246" i="4"/>
  <c r="CI235" i="4"/>
  <c r="CJ235" i="4"/>
  <c r="CW227" i="4"/>
  <c r="CX227" i="4"/>
  <c r="CX219" i="4"/>
  <c r="CW219" i="4"/>
  <c r="BV209" i="4"/>
  <c r="BU209" i="4"/>
  <c r="CP200" i="4"/>
  <c r="CQ200" i="4"/>
  <c r="DD194" i="4"/>
  <c r="DE194" i="4"/>
  <c r="CP186" i="4"/>
  <c r="CQ186" i="4"/>
  <c r="BU248" i="4"/>
  <c r="DL240" i="4"/>
  <c r="DK240" i="4"/>
  <c r="BO234" i="4"/>
  <c r="BN234" i="4"/>
  <c r="BN225" i="4"/>
  <c r="BO225" i="4"/>
  <c r="CP216" i="4"/>
  <c r="CQ216" i="4"/>
  <c r="CB209" i="4"/>
  <c r="CC209" i="4"/>
  <c r="DK203" i="4"/>
  <c r="DL203" i="4"/>
  <c r="DD197" i="4"/>
  <c r="DE197" i="4"/>
  <c r="CB190" i="4"/>
  <c r="CC190" i="4"/>
  <c r="CP261" i="4"/>
  <c r="CQ261" i="4"/>
  <c r="CC253" i="4"/>
  <c r="CB253" i="4"/>
  <c r="CQ243" i="4"/>
  <c r="CP243" i="4"/>
  <c r="DL232" i="4"/>
  <c r="DK232" i="4"/>
  <c r="CW224" i="4"/>
  <c r="CX224" i="4"/>
  <c r="DE216" i="4"/>
  <c r="DD216" i="4"/>
  <c r="CX210" i="4"/>
  <c r="CW210" i="4"/>
  <c r="CP201" i="4"/>
  <c r="CQ201" i="4"/>
  <c r="CB192" i="4"/>
  <c r="CC192" i="4"/>
  <c r="BU254" i="4"/>
  <c r="CW248" i="4"/>
  <c r="CX248" i="4"/>
  <c r="CW243" i="4"/>
  <c r="CX243" i="4"/>
  <c r="CP238" i="4"/>
  <c r="CQ238" i="4"/>
  <c r="DE231" i="4"/>
  <c r="DD231" i="4"/>
  <c r="BN223" i="4"/>
  <c r="BO223" i="4"/>
  <c r="BN215" i="4"/>
  <c r="BO215" i="4"/>
  <c r="CP207" i="4"/>
  <c r="CQ207" i="4"/>
  <c r="CB195" i="4"/>
  <c r="CC195" i="4"/>
  <c r="DD183" i="4"/>
  <c r="DE183" i="4"/>
  <c r="CX174" i="4"/>
  <c r="CW174" i="4"/>
  <c r="CI167" i="4"/>
  <c r="CJ167" i="4"/>
  <c r="BN162" i="4"/>
  <c r="BO162" i="4"/>
  <c r="CI155" i="4"/>
  <c r="CJ155" i="4"/>
  <c r="BN147" i="4"/>
  <c r="BO147" i="4"/>
  <c r="BN181" i="4"/>
  <c r="BO181" i="4"/>
  <c r="BU176" i="4"/>
  <c r="BV176" i="4"/>
  <c r="CB168" i="4"/>
  <c r="CC168" i="4"/>
  <c r="CW158" i="4"/>
  <c r="CX158" i="4"/>
  <c r="DD146" i="4"/>
  <c r="DE146" i="4"/>
  <c r="BU185" i="4"/>
  <c r="BV185" i="4"/>
  <c r="CP175" i="4"/>
  <c r="CQ175" i="4"/>
  <c r="CI165" i="4"/>
  <c r="CJ165" i="4"/>
  <c r="BN156" i="4"/>
  <c r="BO156" i="4"/>
  <c r="CQ148" i="4"/>
  <c r="CP148" i="4"/>
  <c r="BV180" i="4"/>
  <c r="BU180" i="4"/>
  <c r="CP170" i="4"/>
  <c r="CQ170" i="4"/>
  <c r="BU163" i="4"/>
  <c r="BV163" i="4"/>
  <c r="BU155" i="4"/>
  <c r="BV155" i="4"/>
  <c r="DD148" i="4"/>
  <c r="DE148" i="4"/>
  <c r="CC140" i="4"/>
  <c r="CB140" i="4"/>
  <c r="CI126" i="4"/>
  <c r="CJ126" i="4"/>
  <c r="DK105" i="4"/>
  <c r="DL105" i="4"/>
  <c r="CB141" i="4"/>
  <c r="CC141" i="4"/>
  <c r="CI131" i="4"/>
  <c r="CJ131" i="4"/>
  <c r="CB116" i="4"/>
  <c r="CC116" i="4"/>
  <c r="DE142" i="4"/>
  <c r="DD142" i="4"/>
  <c r="DE130" i="4"/>
  <c r="DD130" i="4"/>
  <c r="DK112" i="4"/>
  <c r="DL112" i="4"/>
  <c r="CI138" i="4"/>
  <c r="CJ138" i="4"/>
  <c r="CI132" i="4"/>
  <c r="CJ132" i="4"/>
  <c r="DK113" i="4"/>
  <c r="DL113" i="4"/>
  <c r="BU130" i="4"/>
  <c r="BV130" i="4"/>
  <c r="CP120" i="4"/>
  <c r="CQ120" i="4"/>
  <c r="BU111" i="4"/>
  <c r="BV111" i="4"/>
  <c r="CP102" i="4"/>
  <c r="CQ102" i="4"/>
  <c r="BU119" i="4"/>
  <c r="BV119" i="4"/>
  <c r="DL110" i="4"/>
  <c r="DK110" i="4"/>
  <c r="DE76" i="4"/>
  <c r="DD76" i="4"/>
  <c r="DE132" i="4"/>
  <c r="DD132" i="4"/>
  <c r="DK122" i="4"/>
  <c r="DL122" i="4"/>
  <c r="CB113" i="4"/>
  <c r="CC113" i="4"/>
  <c r="DD101" i="4"/>
  <c r="DE101" i="4"/>
  <c r="BV95" i="4"/>
  <c r="BU95" i="4"/>
  <c r="CW80" i="4"/>
  <c r="CX80" i="4"/>
  <c r="CP92" i="4"/>
  <c r="CQ92" i="4"/>
  <c r="CP109" i="4"/>
  <c r="CQ109" i="4"/>
  <c r="CW95" i="4"/>
  <c r="CX95" i="4"/>
  <c r="CP42" i="4"/>
  <c r="CQ42" i="4"/>
  <c r="CX94" i="4"/>
  <c r="CW94" i="4"/>
  <c r="BV85" i="4"/>
  <c r="BU85" i="4"/>
  <c r="CC73" i="4"/>
  <c r="CB73" i="4"/>
  <c r="CQ63" i="4"/>
  <c r="CP63" i="4"/>
  <c r="BN41" i="4"/>
  <c r="BO41" i="4"/>
  <c r="BU104" i="4"/>
  <c r="BV104" i="4"/>
  <c r="DD92" i="4"/>
  <c r="DE92" i="4"/>
  <c r="DE81" i="4"/>
  <c r="DD81" i="4"/>
  <c r="CW64" i="4"/>
  <c r="CX64" i="4"/>
  <c r="CW30" i="4"/>
  <c r="CX30" i="4"/>
  <c r="BU77" i="4"/>
  <c r="BV77" i="4"/>
  <c r="CX60" i="4"/>
  <c r="CW60" i="4"/>
  <c r="CC74" i="4"/>
  <c r="CB74" i="4"/>
  <c r="BU67" i="4"/>
  <c r="BV67" i="4"/>
  <c r="BN57" i="4"/>
  <c r="BO57" i="4"/>
  <c r="CW49" i="4"/>
  <c r="CX49" i="4"/>
  <c r="CP34" i="4"/>
  <c r="CQ34" i="4"/>
  <c r="DL75" i="4"/>
  <c r="DK75" i="4"/>
  <c r="CQ68" i="4"/>
  <c r="CP68" i="4"/>
  <c r="CB59" i="4"/>
  <c r="CC59" i="4"/>
  <c r="DL50" i="4"/>
  <c r="DK50" i="4"/>
  <c r="CB35" i="4"/>
  <c r="CC35" i="4"/>
  <c r="CX53" i="4"/>
  <c r="CW53" i="4"/>
  <c r="BN39" i="4"/>
  <c r="BO39" i="4"/>
  <c r="CJ45" i="4"/>
  <c r="CI45" i="4"/>
  <c r="CB36" i="4"/>
  <c r="CC36" i="4"/>
  <c r="BN45" i="4"/>
  <c r="BO45" i="4"/>
  <c r="CC33" i="4"/>
  <c r="CB33" i="4"/>
  <c r="DK36" i="4"/>
  <c r="DL36" i="4"/>
  <c r="BU27" i="4"/>
  <c r="BV27" i="4"/>
  <c r="CJ18" i="4"/>
  <c r="CI18" i="4"/>
  <c r="CW26" i="4"/>
  <c r="CX26" i="4"/>
  <c r="CW20" i="4"/>
  <c r="CX20" i="4"/>
  <c r="BU30" i="4"/>
  <c r="BV30" i="4"/>
  <c r="DL20" i="4"/>
  <c r="DK20" i="4"/>
  <c r="CW31" i="4"/>
  <c r="CX31" i="4"/>
  <c r="CP19" i="4"/>
  <c r="CQ19" i="4"/>
  <c r="BU449" i="4"/>
  <c r="DD522" i="4"/>
  <c r="DE522" i="4"/>
  <c r="BO524" i="4"/>
  <c r="BN524" i="4"/>
  <c r="CJ524" i="4"/>
  <c r="CI524" i="4"/>
  <c r="DK452" i="4"/>
  <c r="CJ437" i="4"/>
  <c r="CI437" i="4"/>
  <c r="DD422" i="4"/>
  <c r="CJ459" i="4"/>
  <c r="CI459" i="4"/>
  <c r="CP442" i="4"/>
  <c r="CQ442" i="4"/>
  <c r="BO425" i="4"/>
  <c r="BN425" i="4"/>
  <c r="DK402" i="4"/>
  <c r="CW446" i="4"/>
  <c r="CW431" i="4"/>
  <c r="BU416" i="4"/>
  <c r="DK454" i="4"/>
  <c r="DK438" i="4"/>
  <c r="CW423" i="4"/>
  <c r="BU403" i="4"/>
  <c r="BU400" i="4"/>
  <c r="DD382" i="4"/>
  <c r="DD374" i="4"/>
  <c r="DD366" i="4"/>
  <c r="CB358" i="4"/>
  <c r="CC358" i="4"/>
  <c r="CB350" i="4"/>
  <c r="CC350" i="4"/>
  <c r="BN341" i="4"/>
  <c r="BO341" i="4"/>
  <c r="BN331" i="4"/>
  <c r="BO331" i="4"/>
  <c r="DK316" i="4"/>
  <c r="DK397" i="4"/>
  <c r="CP389" i="4"/>
  <c r="CQ389" i="4"/>
  <c r="CP381" i="4"/>
  <c r="CQ381" i="4"/>
  <c r="CP373" i="4"/>
  <c r="CQ373" i="4"/>
  <c r="DD365" i="4"/>
  <c r="DD357" i="4"/>
  <c r="CP348" i="4"/>
  <c r="CQ348" i="4"/>
  <c r="CC338" i="4"/>
  <c r="CB338" i="4"/>
  <c r="DK329" i="4"/>
  <c r="CI319" i="4"/>
  <c r="CJ319" i="4"/>
  <c r="BU314" i="4"/>
  <c r="CW307" i="4"/>
  <c r="CQ404" i="4"/>
  <c r="CP404" i="4"/>
  <c r="CI396" i="4"/>
  <c r="CJ396" i="4"/>
  <c r="BU389" i="4"/>
  <c r="BU381" i="4"/>
  <c r="BU373" i="4"/>
  <c r="CJ365" i="4"/>
  <c r="CI365" i="4"/>
  <c r="CJ357" i="4"/>
  <c r="CI357" i="4"/>
  <c r="CP349" i="4"/>
  <c r="CQ349" i="4"/>
  <c r="CC340" i="4"/>
  <c r="CB340" i="4"/>
  <c r="DK330" i="4"/>
  <c r="CB318" i="4"/>
  <c r="CC318" i="4"/>
  <c r="CQ400" i="4"/>
  <c r="CP400" i="4"/>
  <c r="BU393" i="4"/>
  <c r="CW379" i="4"/>
  <c r="CP363" i="4"/>
  <c r="CQ363" i="4"/>
  <c r="CC343" i="4"/>
  <c r="CB343" i="4"/>
  <c r="CP523" i="4"/>
  <c r="CQ523" i="4"/>
  <c r="BN521" i="4"/>
  <c r="BO521" i="4"/>
  <c r="CX11" i="4"/>
  <c r="CW11" i="4"/>
  <c r="CI456" i="4"/>
  <c r="CJ456" i="4"/>
  <c r="BO449" i="4"/>
  <c r="BN449" i="4"/>
  <c r="CW440" i="4"/>
  <c r="BU433" i="4"/>
  <c r="DD425" i="4"/>
  <c r="CJ416" i="4"/>
  <c r="CI416" i="4"/>
  <c r="DK406" i="4"/>
  <c r="CB457" i="4"/>
  <c r="CC457" i="4"/>
  <c r="CP447" i="4"/>
  <c r="CQ447" i="4"/>
  <c r="DK439" i="4"/>
  <c r="BO431" i="4"/>
  <c r="BN431" i="4"/>
  <c r="CB414" i="4"/>
  <c r="CC414" i="4"/>
  <c r="DK459" i="4"/>
  <c r="CI452" i="4"/>
  <c r="CJ452" i="4"/>
  <c r="CP444" i="4"/>
  <c r="CQ444" i="4"/>
  <c r="CW436" i="4"/>
  <c r="BO429" i="4"/>
  <c r="BN429" i="4"/>
  <c r="BN422" i="4"/>
  <c r="BO422" i="4"/>
  <c r="CJ413" i="4"/>
  <c r="CI413" i="4"/>
  <c r="BU460" i="4"/>
  <c r="DD452" i="4"/>
  <c r="CW444" i="4"/>
  <c r="DD436" i="4"/>
  <c r="CW428" i="4"/>
  <c r="CQ413" i="4"/>
  <c r="CP413" i="4"/>
  <c r="CW414" i="4"/>
  <c r="DD404" i="4"/>
  <c r="DD397" i="4"/>
  <c r="CB388" i="4"/>
  <c r="CC388" i="4"/>
  <c r="CB380" i="4"/>
  <c r="CC380" i="4"/>
  <c r="CB372" i="4"/>
  <c r="CC372" i="4"/>
  <c r="DK363" i="4"/>
  <c r="DK355" i="4"/>
  <c r="DD346" i="4"/>
  <c r="DD338" i="4"/>
  <c r="DK325" i="4"/>
  <c r="CB312" i="4"/>
  <c r="CC312" i="4"/>
  <c r="CB396" i="4"/>
  <c r="CC396" i="4"/>
  <c r="DD387" i="4"/>
  <c r="DD379" i="4"/>
  <c r="DD371" i="4"/>
  <c r="BN363" i="4"/>
  <c r="BO363" i="4"/>
  <c r="BN355" i="4"/>
  <c r="BO355" i="4"/>
  <c r="BU344" i="4"/>
  <c r="CB334" i="4"/>
  <c r="CC334" i="4"/>
  <c r="CI326" i="4"/>
  <c r="CJ326" i="4"/>
  <c r="BN318" i="4"/>
  <c r="BO318" i="4"/>
  <c r="CW312" i="4"/>
  <c r="BN409" i="4"/>
  <c r="BO409" i="4"/>
  <c r="CW402" i="4"/>
  <c r="CP393" i="4"/>
  <c r="CQ393" i="4"/>
  <c r="CW386" i="4"/>
  <c r="CW378" i="4"/>
  <c r="CW370" i="4"/>
  <c r="CC363" i="4"/>
  <c r="CB363" i="4"/>
  <c r="CC355" i="4"/>
  <c r="CB355" i="4"/>
  <c r="CW347" i="4"/>
  <c r="BU336" i="4"/>
  <c r="BN328" i="4"/>
  <c r="BO328" i="4"/>
  <c r="BN313" i="4"/>
  <c r="BO313" i="4"/>
  <c r="CW398" i="4"/>
  <c r="BU390" i="4"/>
  <c r="CB374" i="4"/>
  <c r="CC374" i="4"/>
  <c r="BN359" i="4"/>
  <c r="BO359" i="4"/>
  <c r="DD523" i="4"/>
  <c r="DE523" i="4"/>
  <c r="CW521" i="4"/>
  <c r="CX521" i="4"/>
  <c r="CW520" i="4"/>
  <c r="CX520" i="4"/>
  <c r="DE12" i="4"/>
  <c r="DD12" i="4"/>
  <c r="CP455" i="4"/>
  <c r="CQ455" i="4"/>
  <c r="CB448" i="4"/>
  <c r="CC448" i="4"/>
  <c r="CI440" i="4"/>
  <c r="CJ440" i="4"/>
  <c r="BO433" i="4"/>
  <c r="BN433" i="4"/>
  <c r="CJ425" i="4"/>
  <c r="CI425" i="4"/>
  <c r="DD415" i="4"/>
  <c r="CI406" i="4"/>
  <c r="CJ406" i="4"/>
  <c r="CI454" i="4"/>
  <c r="CJ454" i="4"/>
  <c r="CJ445" i="4"/>
  <c r="CI445" i="4"/>
  <c r="BU437" i="4"/>
  <c r="DK427" i="4"/>
  <c r="CB418" i="4"/>
  <c r="CC418" i="4"/>
  <c r="DK405" i="4"/>
  <c r="DD457" i="4"/>
  <c r="BU450" i="4"/>
  <c r="CB442" i="4"/>
  <c r="CC442" i="4"/>
  <c r="CP434" i="4"/>
  <c r="CQ434" i="4"/>
  <c r="DD426" i="4"/>
  <c r="DK418" i="4"/>
  <c r="BN410" i="4"/>
  <c r="BO410" i="4"/>
  <c r="CP457" i="4"/>
  <c r="CQ457" i="4"/>
  <c r="CB450" i="4"/>
  <c r="CC450" i="4"/>
  <c r="CP441" i="4"/>
  <c r="CQ441" i="4"/>
  <c r="CB434" i="4"/>
  <c r="CC434" i="4"/>
  <c r="CP426" i="4"/>
  <c r="CQ426" i="4"/>
  <c r="CP419" i="4"/>
  <c r="CQ419" i="4"/>
  <c r="BU410" i="4"/>
  <c r="BN411" i="4"/>
  <c r="BO411" i="4"/>
  <c r="DK401" i="4"/>
  <c r="BU395" i="4"/>
  <c r="DK385" i="4"/>
  <c r="DK377" i="4"/>
  <c r="DK369" i="4"/>
  <c r="CI361" i="4"/>
  <c r="CJ361" i="4"/>
  <c r="CI353" i="4"/>
  <c r="CJ353" i="4"/>
  <c r="DD343" i="4"/>
  <c r="CI335" i="4"/>
  <c r="CJ335" i="4"/>
  <c r="CW321" i="4"/>
  <c r="CB307" i="4"/>
  <c r="CC307" i="4"/>
  <c r="CB393" i="4"/>
  <c r="CC393" i="4"/>
  <c r="BN385" i="4"/>
  <c r="BO385" i="4"/>
  <c r="BN377" i="4"/>
  <c r="BO377" i="4"/>
  <c r="BN369" i="4"/>
  <c r="BO369" i="4"/>
  <c r="DK360" i="4"/>
  <c r="DK352" i="4"/>
  <c r="BO342" i="4"/>
  <c r="BN342" i="4"/>
  <c r="BU332" i="4"/>
  <c r="DK323" i="4"/>
  <c r="CI316" i="4"/>
  <c r="CJ316" i="4"/>
  <c r="DD310" i="4"/>
  <c r="DD406" i="4"/>
  <c r="CB398" i="4"/>
  <c r="CC398" i="4"/>
  <c r="BU392" i="4"/>
  <c r="BU384" i="4"/>
  <c r="BU376" i="4"/>
  <c r="BU368" i="4"/>
  <c r="CP360" i="4"/>
  <c r="CQ360" i="4"/>
  <c r="CP352" i="4"/>
  <c r="CQ352" i="4"/>
  <c r="CB345" i="4"/>
  <c r="CC345" i="4"/>
  <c r="DK334" i="4"/>
  <c r="BN324" i="4"/>
  <c r="BO324" i="4"/>
  <c r="CI308" i="4"/>
  <c r="CJ308" i="4"/>
  <c r="DD394" i="4"/>
  <c r="CI385" i="4"/>
  <c r="CJ385" i="4"/>
  <c r="CI369" i="4"/>
  <c r="CJ369" i="4"/>
  <c r="CI354" i="4"/>
  <c r="CJ354" i="4"/>
  <c r="CB522" i="4"/>
  <c r="CC522" i="4"/>
  <c r="CX524" i="4"/>
  <c r="CW524" i="4"/>
  <c r="DE524" i="4"/>
  <c r="DD524" i="4"/>
  <c r="CI12" i="4"/>
  <c r="CJ12" i="4"/>
  <c r="CJ453" i="4"/>
  <c r="CI453" i="4"/>
  <c r="BU446" i="4"/>
  <c r="DD437" i="4"/>
  <c r="CP430" i="4"/>
  <c r="CQ430" i="4"/>
  <c r="CB423" i="4"/>
  <c r="CC423" i="4"/>
  <c r="CB412" i="4"/>
  <c r="CC412" i="4"/>
  <c r="DD459" i="4"/>
  <c r="CB451" i="4"/>
  <c r="CC451" i="4"/>
  <c r="BO443" i="4"/>
  <c r="BN443" i="4"/>
  <c r="DK433" i="4"/>
  <c r="BU425" i="4"/>
  <c r="DK416" i="4"/>
  <c r="CC403" i="4"/>
  <c r="CB403" i="4"/>
  <c r="BN456" i="4"/>
  <c r="BO456" i="4"/>
  <c r="CW447" i="4"/>
  <c r="BU440" i="4"/>
  <c r="DK431" i="4"/>
  <c r="CP423" i="4"/>
  <c r="CQ423" i="4"/>
  <c r="CB416" i="4"/>
  <c r="CC416" i="4"/>
  <c r="CW407" i="4"/>
  <c r="CJ455" i="4"/>
  <c r="CI455" i="4"/>
  <c r="BU448" i="4"/>
  <c r="CJ439" i="4"/>
  <c r="CI439" i="4"/>
  <c r="BU432" i="4"/>
  <c r="DK423" i="4"/>
  <c r="CI417" i="4"/>
  <c r="CJ417" i="4"/>
  <c r="CW403" i="4"/>
  <c r="DD408" i="4"/>
  <c r="CB400" i="4"/>
  <c r="CC400" i="4"/>
  <c r="CI391" i="4"/>
  <c r="CJ391" i="4"/>
  <c r="CI383" i="4"/>
  <c r="CJ383" i="4"/>
  <c r="CI375" i="4"/>
  <c r="CJ375" i="4"/>
  <c r="CI367" i="4"/>
  <c r="CJ367" i="4"/>
  <c r="CC359" i="4"/>
  <c r="CB359" i="4"/>
  <c r="CB351" i="4"/>
  <c r="CC351" i="4"/>
  <c r="BU341" i="4"/>
  <c r="CB331" i="4"/>
  <c r="CC331" i="4"/>
  <c r="CP317" i="4"/>
  <c r="CQ317" i="4"/>
  <c r="CI304" i="4"/>
  <c r="CJ304" i="4"/>
  <c r="DK390" i="4"/>
  <c r="DK382" i="4"/>
  <c r="DK374" i="4"/>
  <c r="DK366" i="4"/>
  <c r="CI358" i="4"/>
  <c r="CJ358" i="4"/>
  <c r="CI350" i="4"/>
  <c r="CJ350" i="4"/>
  <c r="DK338" i="4"/>
  <c r="BN330" i="4"/>
  <c r="BO330" i="4"/>
  <c r="DD319" i="4"/>
  <c r="CP314" i="4"/>
  <c r="CQ314" i="4"/>
  <c r="CB308" i="4"/>
  <c r="CC308" i="4"/>
  <c r="BN405" i="4"/>
  <c r="BO405" i="4"/>
  <c r="DK396" i="4"/>
  <c r="CW389" i="4"/>
  <c r="CW381" i="4"/>
  <c r="CW373" i="4"/>
  <c r="CP365" i="4"/>
  <c r="CQ365" i="4"/>
  <c r="CP357" i="4"/>
  <c r="CQ357" i="4"/>
  <c r="BN350" i="4"/>
  <c r="BO350" i="4"/>
  <c r="DK340" i="4"/>
  <c r="CI331" i="4"/>
  <c r="CJ331" i="4"/>
  <c r="DK318" i="4"/>
  <c r="CC401" i="4"/>
  <c r="CB401" i="4"/>
  <c r="CW393" i="4"/>
  <c r="CP380" i="4"/>
  <c r="CQ380" i="4"/>
  <c r="BU365" i="4"/>
  <c r="BU346" i="4"/>
  <c r="CP323" i="4"/>
  <c r="CQ323" i="4"/>
  <c r="BU317" i="4"/>
  <c r="BN312" i="4"/>
  <c r="BO312" i="4"/>
  <c r="CP301" i="4"/>
  <c r="CQ301" i="4"/>
  <c r="CI296" i="4"/>
  <c r="CJ296" i="4"/>
  <c r="CB290" i="4"/>
  <c r="CC290" i="4"/>
  <c r="DD284" i="4"/>
  <c r="DK278" i="4"/>
  <c r="CI273" i="4"/>
  <c r="CJ273" i="4"/>
  <c r="DK262" i="4"/>
  <c r="DD302" i="4"/>
  <c r="DK294" i="4"/>
  <c r="DD288" i="4"/>
  <c r="CI280" i="4"/>
  <c r="CJ280" i="4"/>
  <c r="BU271" i="4"/>
  <c r="BN266" i="4"/>
  <c r="BO266" i="4"/>
  <c r="BN257" i="4"/>
  <c r="BO257" i="4"/>
  <c r="CQ342" i="4"/>
  <c r="CP342" i="4"/>
  <c r="CW333" i="4"/>
  <c r="BN327" i="4"/>
  <c r="BO327" i="4"/>
  <c r="DD299" i="4"/>
  <c r="DK282" i="4"/>
  <c r="CP274" i="4"/>
  <c r="CQ274" i="4"/>
  <c r="BN263" i="4"/>
  <c r="BO263" i="4"/>
  <c r="BN308" i="4"/>
  <c r="BO308" i="4"/>
  <c r="CW302" i="4"/>
  <c r="BU294" i="4"/>
  <c r="BN289" i="4"/>
  <c r="BO289" i="4"/>
  <c r="CB278" i="4"/>
  <c r="CC278" i="4"/>
  <c r="CP268" i="4"/>
  <c r="CQ268" i="4"/>
  <c r="CB260" i="4"/>
  <c r="CC260" i="4"/>
  <c r="DD254" i="4"/>
  <c r="CC242" i="4"/>
  <c r="CB242" i="4"/>
  <c r="CC232" i="4"/>
  <c r="CB232" i="4"/>
  <c r="CQ225" i="4"/>
  <c r="CP225" i="4"/>
  <c r="DK216" i="4"/>
  <c r="DL216" i="4"/>
  <c r="CX207" i="4"/>
  <c r="CW207" i="4"/>
  <c r="CW198" i="4"/>
  <c r="CX198" i="4"/>
  <c r="CX193" i="4"/>
  <c r="CW193" i="4"/>
  <c r="DK252" i="4"/>
  <c r="DL245" i="4"/>
  <c r="DK245" i="4"/>
  <c r="CW238" i="4"/>
  <c r="CX238" i="4"/>
  <c r="CJ222" i="4"/>
  <c r="CI222" i="4"/>
  <c r="CB213" i="4"/>
  <c r="CC213" i="4"/>
  <c r="BO208" i="4"/>
  <c r="BN208" i="4"/>
  <c r="CI202" i="4"/>
  <c r="CJ202" i="4"/>
  <c r="BO196" i="4"/>
  <c r="BN196" i="4"/>
  <c r="BV187" i="4"/>
  <c r="BU187" i="4"/>
  <c r="CP258" i="4"/>
  <c r="CQ258" i="4"/>
  <c r="CW250" i="4"/>
  <c r="CB240" i="4"/>
  <c r="CC240" i="4"/>
  <c r="CP221" i="4"/>
  <c r="CQ221" i="4"/>
  <c r="BV215" i="4"/>
  <c r="BU215" i="4"/>
  <c r="CI206" i="4"/>
  <c r="CJ206" i="4"/>
  <c r="DK197" i="4"/>
  <c r="DL197" i="4"/>
  <c r="CP188" i="4"/>
  <c r="CQ188" i="4"/>
  <c r="CI252" i="4"/>
  <c r="CJ252" i="4"/>
  <c r="CB247" i="4"/>
  <c r="CC247" i="4"/>
  <c r="BN242" i="4"/>
  <c r="BO242" i="4"/>
  <c r="CP236" i="4"/>
  <c r="CQ236" i="4"/>
  <c r="CX221" i="4"/>
  <c r="CW221" i="4"/>
  <c r="DD212" i="4"/>
  <c r="DE212" i="4"/>
  <c r="CI205" i="4"/>
  <c r="CJ205" i="4"/>
  <c r="DD190" i="4"/>
  <c r="DE190" i="4"/>
  <c r="CB180" i="4"/>
  <c r="CC180" i="4"/>
  <c r="CP172" i="4"/>
  <c r="CQ172" i="4"/>
  <c r="BN166" i="4"/>
  <c r="BO166" i="4"/>
  <c r="BU159" i="4"/>
  <c r="BV159" i="4"/>
  <c r="CX151" i="4"/>
  <c r="CW151" i="4"/>
  <c r="DL183" i="4"/>
  <c r="DK183" i="4"/>
  <c r="CI179" i="4"/>
  <c r="CJ179" i="4"/>
  <c r="CB174" i="4"/>
  <c r="CC174" i="4"/>
  <c r="BU164" i="4"/>
  <c r="BV164" i="4"/>
  <c r="CI154" i="4"/>
  <c r="CJ154" i="4"/>
  <c r="BO191" i="4"/>
  <c r="BN191" i="4"/>
  <c r="DE180" i="4"/>
  <c r="DD180" i="4"/>
  <c r="BU171" i="4"/>
  <c r="BV171" i="4"/>
  <c r="DE161" i="4"/>
  <c r="DD161" i="4"/>
  <c r="BV153" i="4"/>
  <c r="BU153" i="4"/>
  <c r="DL184" i="4"/>
  <c r="DK184" i="4"/>
  <c r="CI174" i="4"/>
  <c r="CJ174" i="4"/>
  <c r="BU168" i="4"/>
  <c r="BV168" i="4"/>
  <c r="CP160" i="4"/>
  <c r="CQ160" i="4"/>
  <c r="DL153" i="4"/>
  <c r="DK153" i="4"/>
  <c r="DL146" i="4"/>
  <c r="DK146" i="4"/>
  <c r="CI135" i="4"/>
  <c r="CJ135" i="4"/>
  <c r="DK120" i="4"/>
  <c r="DL120" i="4"/>
  <c r="DD91" i="4"/>
  <c r="DE91" i="4"/>
  <c r="DD137" i="4"/>
  <c r="DE137" i="4"/>
  <c r="BN128" i="4"/>
  <c r="BO128" i="4"/>
  <c r="BN96" i="4"/>
  <c r="BO96" i="4"/>
  <c r="CI140" i="4"/>
  <c r="CJ140" i="4"/>
  <c r="CX128" i="4"/>
  <c r="CW128" i="4"/>
  <c r="CI99" i="4"/>
  <c r="CJ99" i="4"/>
  <c r="CW136" i="4"/>
  <c r="CX136" i="4"/>
  <c r="BO126" i="4"/>
  <c r="BN126" i="4"/>
  <c r="DD97" i="4"/>
  <c r="DE97" i="4"/>
  <c r="CW125" i="4"/>
  <c r="CX125" i="4"/>
  <c r="CW118" i="4"/>
  <c r="CX118" i="4"/>
  <c r="CC106" i="4"/>
  <c r="CB106" i="4"/>
  <c r="CI96" i="4"/>
  <c r="CJ96" i="4"/>
  <c r="CQ117" i="4"/>
  <c r="CP117" i="4"/>
  <c r="DL107" i="4"/>
  <c r="DK107" i="4"/>
  <c r="DL139" i="4"/>
  <c r="DK139" i="4"/>
  <c r="BN129" i="4"/>
  <c r="BO129" i="4"/>
  <c r="DD118" i="4"/>
  <c r="DE118" i="4"/>
  <c r="DK111" i="4"/>
  <c r="DL111" i="4"/>
  <c r="CI89" i="4"/>
  <c r="CJ89" i="4"/>
  <c r="CB90" i="4"/>
  <c r="CC90" i="4"/>
  <c r="DK73" i="4"/>
  <c r="DL73" i="4"/>
  <c r="DD89" i="4"/>
  <c r="DE89" i="4"/>
  <c r="BU106" i="4"/>
  <c r="BV106" i="4"/>
  <c r="DK89" i="4"/>
  <c r="DL89" i="4"/>
  <c r="BU100" i="4"/>
  <c r="BV100" i="4"/>
  <c r="CB91" i="4"/>
  <c r="CC91" i="4"/>
  <c r="BU84" i="4"/>
  <c r="BV84" i="4"/>
  <c r="CB70" i="4"/>
  <c r="CC70" i="4"/>
  <c r="CB60" i="4"/>
  <c r="CC60" i="4"/>
  <c r="BU109" i="4"/>
  <c r="BV109" i="4"/>
  <c r="BO101" i="4"/>
  <c r="BN101" i="4"/>
  <c r="CX88" i="4"/>
  <c r="CW88" i="4"/>
  <c r="DE79" i="4"/>
  <c r="DD79" i="4"/>
  <c r="BN62" i="4"/>
  <c r="BO62" i="4"/>
  <c r="CP85" i="4"/>
  <c r="CQ85" i="4"/>
  <c r="CC71" i="4"/>
  <c r="CB71" i="4"/>
  <c r="DK57" i="4"/>
  <c r="DL57" i="4"/>
  <c r="BN73" i="4"/>
  <c r="BO73" i="4"/>
  <c r="DD64" i="4"/>
  <c r="DE64" i="4"/>
  <c r="BO55" i="4"/>
  <c r="BN55" i="4"/>
  <c r="BV47" i="4"/>
  <c r="BU47" i="4"/>
  <c r="DK28" i="4"/>
  <c r="DL28" i="4"/>
  <c r="DD73" i="4"/>
  <c r="DE73" i="4"/>
  <c r="CB66" i="4"/>
  <c r="CC66" i="4"/>
  <c r="BV56" i="4"/>
  <c r="BU56" i="4"/>
  <c r="CI43" i="4"/>
  <c r="CJ43" i="4"/>
  <c r="CW59" i="4"/>
  <c r="CX59" i="4"/>
  <c r="BO51" i="4"/>
  <c r="BN51" i="4"/>
  <c r="DD31" i="4"/>
  <c r="DE31" i="4"/>
  <c r="DD40" i="4"/>
  <c r="DE40" i="4"/>
  <c r="BU31" i="4"/>
  <c r="BV31" i="4"/>
  <c r="BN44" i="4"/>
  <c r="BO44" i="4"/>
  <c r="CC30" i="4"/>
  <c r="CB30" i="4"/>
  <c r="BN35" i="4"/>
  <c r="BO35" i="4"/>
  <c r="CP25" i="4"/>
  <c r="CQ25" i="4"/>
  <c r="BN17" i="4"/>
  <c r="BO17" i="4"/>
  <c r="DK24" i="4"/>
  <c r="DL24" i="4"/>
  <c r="BN19" i="4"/>
  <c r="BO19" i="4"/>
  <c r="CQ27" i="4"/>
  <c r="CP27" i="4"/>
  <c r="CX18" i="4"/>
  <c r="CW18" i="4"/>
  <c r="CB24" i="4"/>
  <c r="CC24" i="4"/>
  <c r="CW16" i="4"/>
  <c r="CX16" i="4"/>
  <c r="CI384" i="4"/>
  <c r="CJ384" i="4"/>
  <c r="CI376" i="4"/>
  <c r="CJ376" i="4"/>
  <c r="CI368" i="4"/>
  <c r="CJ368" i="4"/>
  <c r="CB360" i="4"/>
  <c r="CC360" i="4"/>
  <c r="CB352" i="4"/>
  <c r="CC352" i="4"/>
  <c r="CW342" i="4"/>
  <c r="BU329" i="4"/>
  <c r="DK319" i="4"/>
  <c r="CI314" i="4"/>
  <c r="CJ314" i="4"/>
  <c r="CB304" i="4"/>
  <c r="CC304" i="4"/>
  <c r="BU298" i="4"/>
  <c r="BU293" i="4"/>
  <c r="CW286" i="4"/>
  <c r="BN281" i="4"/>
  <c r="BO281" i="4"/>
  <c r="CW275" i="4"/>
  <c r="DK268" i="4"/>
  <c r="CB305" i="4"/>
  <c r="CC305" i="4"/>
  <c r="CP299" i="4"/>
  <c r="CQ299" i="4"/>
  <c r="CB291" i="4"/>
  <c r="CC291" i="4"/>
  <c r="CP283" i="4"/>
  <c r="CQ283" i="4"/>
  <c r="CW273" i="4"/>
  <c r="CI268" i="4"/>
  <c r="CJ268" i="4"/>
  <c r="BN262" i="4"/>
  <c r="BO262" i="4"/>
  <c r="DD345" i="4"/>
  <c r="CP337" i="4"/>
  <c r="CQ337" i="4"/>
  <c r="DK328" i="4"/>
  <c r="CW322" i="4"/>
  <c r="BN285" i="4"/>
  <c r="BO285" i="4"/>
  <c r="BN279" i="4"/>
  <c r="BO279" i="4"/>
  <c r="BN269" i="4"/>
  <c r="BO269" i="4"/>
  <c r="BU310" i="4"/>
  <c r="BO305" i="4"/>
  <c r="BN305" i="4"/>
  <c r="CW296" i="4"/>
  <c r="CI291" i="4"/>
  <c r="CJ291" i="4"/>
  <c r="BU285" i="4"/>
  <c r="BN275" i="4"/>
  <c r="BO275" i="4"/>
  <c r="CI265" i="4"/>
  <c r="CJ265" i="4"/>
  <c r="BU261" i="4"/>
  <c r="BN248" i="4"/>
  <c r="BO248" i="4"/>
  <c r="BU236" i="4"/>
  <c r="BV236" i="4"/>
  <c r="CJ228" i="4"/>
  <c r="CI228" i="4"/>
  <c r="CW220" i="4"/>
  <c r="CX220" i="4"/>
  <c r="BN211" i="4"/>
  <c r="BO211" i="4"/>
  <c r="BU201" i="4"/>
  <c r="BV201" i="4"/>
  <c r="CP195" i="4"/>
  <c r="CQ195" i="4"/>
  <c r="CB189" i="4"/>
  <c r="CC189" i="4"/>
  <c r="DK248" i="4"/>
  <c r="DL241" i="4"/>
  <c r="DK241" i="4"/>
  <c r="DL234" i="4"/>
  <c r="DK234" i="4"/>
  <c r="DD226" i="4"/>
  <c r="DE226" i="4"/>
  <c r="CB218" i="4"/>
  <c r="CC218" i="4"/>
  <c r="CP209" i="4"/>
  <c r="CQ209" i="4"/>
  <c r="DL204" i="4"/>
  <c r="DK204" i="4"/>
  <c r="DL198" i="4"/>
  <c r="DK198" i="4"/>
  <c r="CW191" i="4"/>
  <c r="CX191" i="4"/>
  <c r="CB262" i="4"/>
  <c r="CC262" i="4"/>
  <c r="DK254" i="4"/>
  <c r="BN245" i="4"/>
  <c r="BO245" i="4"/>
  <c r="DE233" i="4"/>
  <c r="DD233" i="4"/>
  <c r="CW225" i="4"/>
  <c r="CX225" i="4"/>
  <c r="DE217" i="4"/>
  <c r="DD217" i="4"/>
  <c r="CJ211" i="4"/>
  <c r="CI211" i="4"/>
  <c r="DL202" i="4"/>
  <c r="DK202" i="4"/>
  <c r="DD192" i="4"/>
  <c r="DE192" i="4"/>
  <c r="CQ255" i="4"/>
  <c r="CP255" i="4"/>
  <c r="DD249" i="4"/>
  <c r="DL243" i="4"/>
  <c r="DK243" i="4"/>
  <c r="DL238" i="4"/>
  <c r="DK238" i="4"/>
  <c r="CQ232" i="4"/>
  <c r="CP232" i="4"/>
  <c r="CP223" i="4"/>
  <c r="CQ223" i="4"/>
  <c r="CJ217" i="4"/>
  <c r="CI217" i="4"/>
  <c r="CW209" i="4"/>
  <c r="CX209" i="4"/>
  <c r="CJ196" i="4"/>
  <c r="CI196" i="4"/>
  <c r="CI186" i="4"/>
  <c r="CJ186" i="4"/>
  <c r="CW175" i="4"/>
  <c r="CX175" i="4"/>
  <c r="DK167" i="4"/>
  <c r="DL167" i="4"/>
  <c r="CP162" i="4"/>
  <c r="CQ162" i="4"/>
  <c r="DL155" i="4"/>
  <c r="DK155" i="4"/>
  <c r="CB149" i="4"/>
  <c r="CC149" i="4"/>
  <c r="DD181" i="4"/>
  <c r="DE181" i="4"/>
  <c r="BN178" i="4"/>
  <c r="BO178" i="4"/>
  <c r="BN169" i="4"/>
  <c r="BO169" i="4"/>
  <c r="CI159" i="4"/>
  <c r="CJ159" i="4"/>
  <c r="BN148" i="4"/>
  <c r="BO148" i="4"/>
  <c r="DL186" i="4"/>
  <c r="DK186" i="4"/>
  <c r="DL175" i="4"/>
  <c r="DK175" i="4"/>
  <c r="DD166" i="4"/>
  <c r="DE166" i="4"/>
  <c r="DL156" i="4"/>
  <c r="DK156" i="4"/>
  <c r="CB181" i="4"/>
  <c r="CC181" i="4"/>
  <c r="CB171" i="4"/>
  <c r="CC171" i="4"/>
  <c r="CI163" i="4"/>
  <c r="CJ163" i="4"/>
  <c r="BU156" i="4"/>
  <c r="BV156" i="4"/>
  <c r="BN149" i="4"/>
  <c r="BO149" i="4"/>
  <c r="CW142" i="4"/>
  <c r="CX142" i="4"/>
  <c r="CP128" i="4"/>
  <c r="CQ128" i="4"/>
  <c r="CI111" i="4"/>
  <c r="CJ111" i="4"/>
  <c r="DE141" i="4"/>
  <c r="DD141" i="4"/>
  <c r="CB132" i="4"/>
  <c r="CC132" i="4"/>
  <c r="DL121" i="4"/>
  <c r="DK121" i="4"/>
  <c r="DL143" i="4"/>
  <c r="DK143" i="4"/>
  <c r="CQ135" i="4"/>
  <c r="CP135" i="4"/>
  <c r="CW115" i="4"/>
  <c r="CX115" i="4"/>
  <c r="CB139" i="4"/>
  <c r="CC139" i="4"/>
  <c r="DL132" i="4"/>
  <c r="DK132" i="4"/>
  <c r="CI116" i="4"/>
  <c r="CJ116" i="4"/>
  <c r="DL130" i="4"/>
  <c r="DK130" i="4"/>
  <c r="BU121" i="4"/>
  <c r="BV121" i="4"/>
  <c r="BN113" i="4"/>
  <c r="BO113" i="4"/>
  <c r="BU103" i="4"/>
  <c r="BV103" i="4"/>
  <c r="DK60" i="4"/>
  <c r="DL60" i="4"/>
  <c r="CC114" i="4"/>
  <c r="CB114" i="4"/>
  <c r="CW79" i="4"/>
  <c r="CX79" i="4"/>
  <c r="CW133" i="4"/>
  <c r="CX133" i="4"/>
  <c r="DE123" i="4"/>
  <c r="DD123" i="4"/>
  <c r="DD114" i="4"/>
  <c r="DE114" i="4"/>
  <c r="CJ102" i="4"/>
  <c r="CI102" i="4"/>
  <c r="CW97" i="4"/>
  <c r="CX97" i="4"/>
  <c r="DL81" i="4"/>
  <c r="DK81" i="4"/>
  <c r="DD45" i="4"/>
  <c r="DE45" i="4"/>
  <c r="BV97" i="4"/>
  <c r="BU97" i="4"/>
  <c r="CJ64" i="4"/>
  <c r="CI64" i="4"/>
  <c r="CP95" i="4"/>
  <c r="CQ95" i="4"/>
  <c r="DK85" i="4"/>
  <c r="DL85" i="4"/>
  <c r="CW75" i="4"/>
  <c r="CX75" i="4"/>
  <c r="DD65" i="4"/>
  <c r="DE65" i="4"/>
  <c r="BU48" i="4"/>
  <c r="BV48" i="4"/>
  <c r="CI104" i="4"/>
  <c r="CJ104" i="4"/>
  <c r="DD94" i="4"/>
  <c r="DE94" i="4"/>
  <c r="CI82" i="4"/>
  <c r="CJ82" i="4"/>
  <c r="CB69" i="4"/>
  <c r="CC69" i="4"/>
  <c r="CI39" i="4"/>
  <c r="CJ39" i="4"/>
  <c r="CQ79" i="4"/>
  <c r="CP79" i="4"/>
  <c r="CJ62" i="4"/>
  <c r="CI62" i="4"/>
  <c r="CB75" i="4"/>
  <c r="CC75" i="4"/>
  <c r="CW67" i="4"/>
  <c r="CX67" i="4"/>
  <c r="BU58" i="4"/>
  <c r="BV58" i="4"/>
  <c r="DD50" i="4"/>
  <c r="DE50" i="4"/>
  <c r="CW39" i="4"/>
  <c r="CX39" i="4"/>
  <c r="CC76" i="4"/>
  <c r="CB76" i="4"/>
  <c r="BU69" i="4"/>
  <c r="BV69" i="4"/>
  <c r="CB61" i="4"/>
  <c r="CC61" i="4"/>
  <c r="DE51" i="4"/>
  <c r="DD51" i="4"/>
  <c r="CI37" i="4"/>
  <c r="CJ37" i="4"/>
  <c r="DD54" i="4"/>
  <c r="DE54" i="4"/>
  <c r="CB41" i="4"/>
  <c r="CC41" i="4"/>
  <c r="BN46" i="4"/>
  <c r="BO46" i="4"/>
  <c r="CP37" i="4"/>
  <c r="CQ37" i="4"/>
  <c r="DE46" i="4"/>
  <c r="DD46" i="4"/>
  <c r="CW33" i="4"/>
  <c r="CX33" i="4"/>
  <c r="BU37" i="4"/>
  <c r="BV37" i="4"/>
  <c r="CI27" i="4"/>
  <c r="CJ27" i="4"/>
  <c r="BU19" i="4"/>
  <c r="BV19" i="4"/>
  <c r="CI13" i="4"/>
  <c r="CJ13" i="4"/>
  <c r="BU21" i="4"/>
  <c r="BV21" i="4"/>
  <c r="DD13" i="4"/>
  <c r="DE13" i="4"/>
  <c r="DD21" i="4"/>
  <c r="DE21" i="4"/>
  <c r="BN13" i="4"/>
  <c r="BO13" i="4"/>
  <c r="CB21" i="4"/>
  <c r="CC21" i="4"/>
  <c r="BU350" i="4"/>
  <c r="BN339" i="4"/>
  <c r="BO339" i="4"/>
  <c r="BU324" i="4"/>
  <c r="DD317" i="4"/>
  <c r="CP312" i="4"/>
  <c r="CQ312" i="4"/>
  <c r="CB302" i="4"/>
  <c r="CC302" i="4"/>
  <c r="DK296" i="4"/>
  <c r="BU291" i="4"/>
  <c r="CB285" i="4"/>
  <c r="CC285" i="4"/>
  <c r="DD279" i="4"/>
  <c r="BN274" i="4"/>
  <c r="BO274" i="4"/>
  <c r="DK263" i="4"/>
  <c r="CB303" i="4"/>
  <c r="CC303" i="4"/>
  <c r="DD295" i="4"/>
  <c r="CB289" i="4"/>
  <c r="CC289" i="4"/>
  <c r="CP281" i="4"/>
  <c r="CQ281" i="4"/>
  <c r="CW271" i="4"/>
  <c r="CP266" i="4"/>
  <c r="CQ266" i="4"/>
  <c r="DK258" i="4"/>
  <c r="CW343" i="4"/>
  <c r="CW334" i="4"/>
  <c r="CP327" i="4"/>
  <c r="CQ327" i="4"/>
  <c r="BO321" i="4"/>
  <c r="BN321" i="4"/>
  <c r="DD283" i="4"/>
  <c r="CI277" i="4"/>
  <c r="CJ277" i="4"/>
  <c r="DD263" i="4"/>
  <c r="CW308" i="4"/>
  <c r="CI303" i="4"/>
  <c r="CJ303" i="4"/>
  <c r="BN295" i="4"/>
  <c r="BO295" i="4"/>
  <c r="DK289" i="4"/>
  <c r="BU279" i="4"/>
  <c r="BU269" i="4"/>
  <c r="CP262" i="4"/>
  <c r="CQ262" i="4"/>
  <c r="CW257" i="4"/>
  <c r="BN244" i="4"/>
  <c r="BO244" i="4"/>
  <c r="CC233" i="4"/>
  <c r="CB233" i="4"/>
  <c r="CC226" i="4"/>
  <c r="CB226" i="4"/>
  <c r="BU217" i="4"/>
  <c r="BV217" i="4"/>
  <c r="CP208" i="4"/>
  <c r="CQ208" i="4"/>
  <c r="CI199" i="4"/>
  <c r="CJ199" i="4"/>
  <c r="BU194" i="4"/>
  <c r="BV194" i="4"/>
  <c r="CI185" i="4"/>
  <c r="CJ185" i="4"/>
  <c r="CQ246" i="4"/>
  <c r="CP246" i="4"/>
  <c r="CI239" i="4"/>
  <c r="CJ239" i="4"/>
  <c r="CX231" i="4"/>
  <c r="CW231" i="4"/>
  <c r="DE223" i="4"/>
  <c r="DD223" i="4"/>
  <c r="DK213" i="4"/>
  <c r="DL213" i="4"/>
  <c r="CB208" i="4"/>
  <c r="CC208" i="4"/>
  <c r="DD202" i="4"/>
  <c r="DE202" i="4"/>
  <c r="CB196" i="4"/>
  <c r="CC196" i="4"/>
  <c r="CJ188" i="4"/>
  <c r="CI188" i="4"/>
  <c r="CP260" i="4"/>
  <c r="CQ260" i="4"/>
  <c r="CB252" i="4"/>
  <c r="CC252" i="4"/>
  <c r="BU241" i="4"/>
  <c r="BV241" i="4"/>
  <c r="CI231" i="4"/>
  <c r="CJ231" i="4"/>
  <c r="CJ223" i="4"/>
  <c r="CI223" i="4"/>
  <c r="BV216" i="4"/>
  <c r="BU216" i="4"/>
  <c r="BO207" i="4"/>
  <c r="BN207" i="4"/>
  <c r="CX200" i="4"/>
  <c r="CW200" i="4"/>
  <c r="CX190" i="4"/>
  <c r="CW190" i="4"/>
  <c r="CI253" i="4"/>
  <c r="CJ253" i="4"/>
  <c r="DE247" i="4"/>
  <c r="DD247" i="4"/>
  <c r="DD242" i="4"/>
  <c r="DE242" i="4"/>
  <c r="CW237" i="4"/>
  <c r="CX237" i="4"/>
  <c r="CW222" i="4"/>
  <c r="CX222" i="4"/>
  <c r="BU214" i="4"/>
  <c r="BV214" i="4"/>
  <c r="DK205" i="4"/>
  <c r="DL205" i="4"/>
  <c r="CP191" i="4"/>
  <c r="CQ191" i="4"/>
  <c r="CP182" i="4"/>
  <c r="CQ182" i="4"/>
  <c r="BU173" i="4"/>
  <c r="BV173" i="4"/>
  <c r="CP166" i="4"/>
  <c r="CQ166" i="4"/>
  <c r="BU160" i="4"/>
  <c r="BV160" i="4"/>
  <c r="CJ152" i="4"/>
  <c r="CI152" i="4"/>
  <c r="DL144" i="4"/>
  <c r="DK144" i="4"/>
  <c r="CI180" i="4"/>
  <c r="CJ180" i="4"/>
  <c r="DK174" i="4"/>
  <c r="DL174" i="4"/>
  <c r="CW164" i="4"/>
  <c r="CX164" i="4"/>
  <c r="BN158" i="4"/>
  <c r="BO158" i="4"/>
  <c r="BN145" i="4"/>
  <c r="BO145" i="4"/>
  <c r="CP184" i="4"/>
  <c r="CQ184" i="4"/>
  <c r="DD172" i="4"/>
  <c r="DE172" i="4"/>
  <c r="CW163" i="4"/>
  <c r="CX163" i="4"/>
  <c r="BU154" i="4"/>
  <c r="BV154" i="4"/>
  <c r="CB146" i="4"/>
  <c r="CC146" i="4"/>
  <c r="DD177" i="4"/>
  <c r="DE177" i="4"/>
  <c r="CW169" i="4"/>
  <c r="CX169" i="4"/>
  <c r="CC162" i="4"/>
  <c r="CB162" i="4"/>
  <c r="DD154" i="4"/>
  <c r="DE154" i="4"/>
  <c r="DD147" i="4"/>
  <c r="DE147" i="4"/>
  <c r="BN137" i="4"/>
  <c r="BO137" i="4"/>
  <c r="CQ123" i="4"/>
  <c r="CP123" i="4"/>
  <c r="DD95" i="4"/>
  <c r="DE95" i="4"/>
  <c r="CQ138" i="4"/>
  <c r="CP138" i="4"/>
  <c r="DL128" i="4"/>
  <c r="DK128" i="4"/>
  <c r="CI110" i="4"/>
  <c r="CJ110" i="4"/>
  <c r="BN142" i="4"/>
  <c r="BO142" i="4"/>
  <c r="CW129" i="4"/>
  <c r="CX129" i="4"/>
  <c r="DD109" i="4"/>
  <c r="DE109" i="4"/>
  <c r="CI137" i="4"/>
  <c r="CJ137" i="4"/>
  <c r="DK126" i="4"/>
  <c r="DL126" i="4"/>
  <c r="DK108" i="4"/>
  <c r="DL108" i="4"/>
  <c r="CB127" i="4"/>
  <c r="CC127" i="4"/>
  <c r="CI119" i="4"/>
  <c r="CJ119" i="4"/>
  <c r="CI108" i="4"/>
  <c r="CJ108" i="4"/>
  <c r="BU98" i="4"/>
  <c r="BV98" i="4"/>
  <c r="BU118" i="4"/>
  <c r="BV118" i="4"/>
  <c r="DL109" i="4"/>
  <c r="DK109" i="4"/>
  <c r="BN34" i="4"/>
  <c r="BO34" i="4"/>
  <c r="CQ131" i="4"/>
  <c r="CP131" i="4"/>
  <c r="CX120" i="4"/>
  <c r="CW120" i="4"/>
  <c r="BU112" i="4"/>
  <c r="BV112" i="4"/>
  <c r="CP94" i="4"/>
  <c r="CQ94" i="4"/>
  <c r="DK91" i="4"/>
  <c r="DL91" i="4"/>
  <c r="CW78" i="4"/>
  <c r="CX78" i="4"/>
  <c r="CI91" i="4"/>
  <c r="CJ91" i="4"/>
  <c r="BN108" i="4"/>
  <c r="BO108" i="4"/>
  <c r="CB92" i="4"/>
  <c r="CC92" i="4"/>
  <c r="CI100" i="4"/>
  <c r="CJ100" i="4"/>
  <c r="CX92" i="4"/>
  <c r="CW92" i="4"/>
  <c r="DD84" i="4"/>
  <c r="DE84" i="4"/>
  <c r="CI71" i="4"/>
  <c r="CJ71" i="4"/>
  <c r="CB62" i="4"/>
  <c r="CC62" i="4"/>
  <c r="CW36" i="4"/>
  <c r="CX36" i="4"/>
  <c r="CC103" i="4"/>
  <c r="CB103" i="4"/>
  <c r="DK88" i="4"/>
  <c r="DL88" i="4"/>
  <c r="DE80" i="4"/>
  <c r="DD80" i="4"/>
  <c r="DE63" i="4"/>
  <c r="DD63" i="4"/>
  <c r="BN86" i="4"/>
  <c r="BO86" i="4"/>
  <c r="DK72" i="4"/>
  <c r="DL72" i="4"/>
  <c r="BV59" i="4"/>
  <c r="BU59" i="4"/>
  <c r="CQ73" i="4"/>
  <c r="CP73" i="4"/>
  <c r="CW65" i="4"/>
  <c r="CX65" i="4"/>
  <c r="CP55" i="4"/>
  <c r="CQ55" i="4"/>
  <c r="CC48" i="4"/>
  <c r="CB48" i="4"/>
  <c r="DK30" i="4"/>
  <c r="DL30" i="4"/>
  <c r="DD74" i="4"/>
  <c r="DE74" i="4"/>
  <c r="CQ66" i="4"/>
  <c r="CP66" i="4"/>
  <c r="CC57" i="4"/>
  <c r="CB57" i="4"/>
  <c r="CX48" i="4"/>
  <c r="CW48" i="4"/>
  <c r="CI61" i="4"/>
  <c r="CJ61" i="4"/>
  <c r="CP51" i="4"/>
  <c r="CQ51" i="4"/>
  <c r="CQ33" i="4"/>
  <c r="CP33" i="4"/>
  <c r="CC44" i="4"/>
  <c r="CB44" i="4"/>
  <c r="BN32" i="4"/>
  <c r="BO32" i="4"/>
  <c r="CP44" i="4"/>
  <c r="CQ44" i="4"/>
  <c r="CB31" i="4"/>
  <c r="CC31" i="4"/>
  <c r="CW35" i="4"/>
  <c r="CX35" i="4"/>
  <c r="CC26" i="4"/>
  <c r="CB26" i="4"/>
  <c r="CI17" i="4"/>
  <c r="CJ17" i="4"/>
  <c r="DL25" i="4"/>
  <c r="DK25" i="4"/>
  <c r="BN20" i="4"/>
  <c r="BO20" i="4"/>
  <c r="BU28" i="4"/>
  <c r="BV28" i="4"/>
  <c r="CB19" i="4"/>
  <c r="CC19" i="4"/>
  <c r="DE26" i="4"/>
  <c r="DD26" i="4"/>
  <c r="BU17" i="4"/>
  <c r="BV17" i="4"/>
  <c r="BN389" i="4"/>
  <c r="BO389" i="4"/>
  <c r="BN381" i="4"/>
  <c r="BO381" i="4"/>
  <c r="BN373" i="4"/>
  <c r="BO373" i="4"/>
  <c r="CW365" i="4"/>
  <c r="CW357" i="4"/>
  <c r="CW349" i="4"/>
  <c r="DK337" i="4"/>
  <c r="CW323" i="4"/>
  <c r="CI317" i="4"/>
  <c r="CJ317" i="4"/>
  <c r="BU312" i="4"/>
  <c r="CW301" i="4"/>
  <c r="DD296" i="4"/>
  <c r="CI290" i="4"/>
  <c r="CJ290" i="4"/>
  <c r="DK284" i="4"/>
  <c r="CB279" i="4"/>
  <c r="CC279" i="4"/>
  <c r="DK273" i="4"/>
  <c r="CI263" i="4"/>
  <c r="CJ263" i="4"/>
  <c r="DK302" i="4"/>
  <c r="CB295" i="4"/>
  <c r="CC295" i="4"/>
  <c r="DK288" i="4"/>
  <c r="BU281" i="4"/>
  <c r="CP271" i="4"/>
  <c r="CQ271" i="4"/>
  <c r="BU266" i="4"/>
  <c r="CW258" i="4"/>
  <c r="DK342" i="4"/>
  <c r="BU334" i="4"/>
  <c r="BU327" i="4"/>
  <c r="CP300" i="4"/>
  <c r="CQ300" i="4"/>
  <c r="CB283" i="4"/>
  <c r="CC283" i="4"/>
  <c r="BN277" i="4"/>
  <c r="BO277" i="4"/>
  <c r="CB263" i="4"/>
  <c r="CC263" i="4"/>
  <c r="BU308" i="4"/>
  <c r="BO303" i="4"/>
  <c r="BN303" i="4"/>
  <c r="CW294" i="4"/>
  <c r="CI289" i="4"/>
  <c r="CJ289" i="4"/>
  <c r="CI278" i="4"/>
  <c r="CJ278" i="4"/>
  <c r="DD268" i="4"/>
  <c r="CC261" i="4"/>
  <c r="CB261" i="4"/>
  <c r="BU256" i="4"/>
  <c r="BN243" i="4"/>
  <c r="BO243" i="4"/>
  <c r="CW232" i="4"/>
  <c r="CX232" i="4"/>
  <c r="DL225" i="4"/>
  <c r="DK225" i="4"/>
  <c r="BN217" i="4"/>
  <c r="BO217" i="4"/>
  <c r="DK207" i="4"/>
  <c r="DL207" i="4"/>
  <c r="DD198" i="4"/>
  <c r="DE198" i="4"/>
  <c r="BO194" i="4"/>
  <c r="BN194" i="4"/>
  <c r="CB185" i="4"/>
  <c r="CC185" i="4"/>
  <c r="CI246" i="4"/>
  <c r="CJ246" i="4"/>
  <c r="BU239" i="4"/>
  <c r="BV239" i="4"/>
  <c r="CC231" i="4"/>
  <c r="CB231" i="4"/>
  <c r="CB223" i="4"/>
  <c r="CC223" i="4"/>
  <c r="DD213" i="4"/>
  <c r="DE213" i="4"/>
  <c r="BU208" i="4"/>
  <c r="BV208" i="4"/>
  <c r="CW202" i="4"/>
  <c r="CX202" i="4"/>
  <c r="BU196" i="4"/>
  <c r="BV196" i="4"/>
  <c r="BN188" i="4"/>
  <c r="BO188" i="4"/>
  <c r="DK259" i="4"/>
  <c r="CQ251" i="4"/>
  <c r="CP251" i="4"/>
  <c r="BN241" i="4"/>
  <c r="BO241" i="4"/>
  <c r="CP222" i="4"/>
  <c r="CQ222" i="4"/>
  <c r="BO216" i="4"/>
  <c r="BN216" i="4"/>
  <c r="DL206" i="4"/>
  <c r="DK206" i="4"/>
  <c r="BO199" i="4"/>
  <c r="BN199" i="4"/>
  <c r="CW189" i="4"/>
  <c r="CX189" i="4"/>
  <c r="CW252" i="4"/>
  <c r="CW247" i="4"/>
  <c r="CX247" i="4"/>
  <c r="BU242" i="4"/>
  <c r="BV242" i="4"/>
  <c r="DL236" i="4"/>
  <c r="DK236" i="4"/>
  <c r="CB222" i="4"/>
  <c r="CC222" i="4"/>
  <c r="BO214" i="4"/>
  <c r="BN214" i="4"/>
  <c r="CP205" i="4"/>
  <c r="CQ205" i="4"/>
  <c r="CI191" i="4"/>
  <c r="CJ191" i="4"/>
  <c r="CP181" i="4"/>
  <c r="CQ181" i="4"/>
  <c r="CW172" i="4"/>
  <c r="CX172" i="4"/>
  <c r="BU166" i="4"/>
  <c r="BV166" i="4"/>
  <c r="CW159" i="4"/>
  <c r="CX159" i="4"/>
  <c r="BO152" i="4"/>
  <c r="BN152" i="4"/>
  <c r="CI184" i="4"/>
  <c r="CJ184" i="4"/>
  <c r="CQ179" i="4"/>
  <c r="CP179" i="4"/>
  <c r="DD174" i="4"/>
  <c r="DE174" i="4"/>
  <c r="CP164" i="4"/>
  <c r="CQ164" i="4"/>
  <c r="CP155" i="4"/>
  <c r="CQ155" i="4"/>
  <c r="CB191" i="4"/>
  <c r="CC191" i="4"/>
  <c r="BU181" i="4"/>
  <c r="BV181" i="4"/>
  <c r="CW171" i="4"/>
  <c r="CX171" i="4"/>
  <c r="DL161" i="4"/>
  <c r="DK161" i="4"/>
  <c r="CX153" i="4"/>
  <c r="CW153" i="4"/>
  <c r="BN146" i="4"/>
  <c r="BO146" i="4"/>
  <c r="CC176" i="4"/>
  <c r="CB176" i="4"/>
  <c r="DD168" i="4"/>
  <c r="DE168" i="4"/>
  <c r="CW160" i="4"/>
  <c r="CX160" i="4"/>
  <c r="CB154" i="4"/>
  <c r="CC154" i="4"/>
  <c r="CP147" i="4"/>
  <c r="CQ147" i="4"/>
  <c r="CI136" i="4"/>
  <c r="CJ136" i="4"/>
  <c r="CI121" i="4"/>
  <c r="CJ121" i="4"/>
  <c r="CI95" i="4"/>
  <c r="CJ95" i="4"/>
  <c r="BN138" i="4"/>
  <c r="BO138" i="4"/>
  <c r="CC128" i="4"/>
  <c r="CB128" i="4"/>
  <c r="CC108" i="4"/>
  <c r="CB108" i="4"/>
  <c r="BN141" i="4"/>
  <c r="BO141" i="4"/>
  <c r="CB129" i="4"/>
  <c r="CC129" i="4"/>
  <c r="CQ104" i="4"/>
  <c r="CP104" i="4"/>
  <c r="CB137" i="4"/>
  <c r="CC137" i="4"/>
  <c r="CC126" i="4"/>
  <c r="CB126" i="4"/>
  <c r="DE102" i="4"/>
  <c r="DD102" i="4"/>
  <c r="BU126" i="4"/>
  <c r="BV126" i="4"/>
  <c r="BN119" i="4"/>
  <c r="BO119" i="4"/>
  <c r="DE106" i="4"/>
  <c r="DD106" i="4"/>
  <c r="BO97" i="4"/>
  <c r="BN97" i="4"/>
  <c r="CW117" i="4"/>
  <c r="CX117" i="4"/>
  <c r="BN109" i="4"/>
  <c r="BO109" i="4"/>
  <c r="DD140" i="4"/>
  <c r="DE140" i="4"/>
  <c r="CB130" i="4"/>
  <c r="CC130" i="4"/>
  <c r="DK118" i="4"/>
  <c r="DL118" i="4"/>
  <c r="BN112" i="4"/>
  <c r="BO112" i="4"/>
  <c r="BU94" i="4"/>
  <c r="BV94" i="4"/>
  <c r="BV91" i="4"/>
  <c r="BU91" i="4"/>
  <c r="CW77" i="4"/>
  <c r="CX77" i="4"/>
  <c r="CI90" i="4"/>
  <c r="CJ90" i="4"/>
  <c r="CI107" i="4"/>
  <c r="CJ107" i="4"/>
  <c r="CW91" i="4"/>
  <c r="CX91" i="4"/>
  <c r="CC100" i="4"/>
  <c r="CB100" i="4"/>
  <c r="CP91" i="4"/>
  <c r="CQ91" i="4"/>
  <c r="CI84" i="4"/>
  <c r="CJ84" i="4"/>
  <c r="DL70" i="4"/>
  <c r="DK70" i="4"/>
  <c r="CP60" i="4"/>
  <c r="CQ60" i="4"/>
  <c r="CI35" i="4"/>
  <c r="CJ35" i="4"/>
  <c r="BV101" i="4"/>
  <c r="BU101" i="4"/>
  <c r="DD88" i="4"/>
  <c r="DE88" i="4"/>
  <c r="CP80" i="4"/>
  <c r="CQ80" i="4"/>
  <c r="BV63" i="4"/>
  <c r="BU63" i="4"/>
  <c r="DD85" i="4"/>
  <c r="DE85" i="4"/>
  <c r="CP71" i="4"/>
  <c r="CQ71" i="4"/>
  <c r="DK58" i="4"/>
  <c r="DL58" i="4"/>
  <c r="CI73" i="4"/>
  <c r="CJ73" i="4"/>
  <c r="CI65" i="4"/>
  <c r="CJ65" i="4"/>
  <c r="BV55" i="4"/>
  <c r="BU55" i="4"/>
  <c r="CW47" i="4"/>
  <c r="CX47" i="4"/>
  <c r="DL29" i="4"/>
  <c r="DK29" i="4"/>
  <c r="CP74" i="4"/>
  <c r="CQ74" i="4"/>
  <c r="CJ66" i="4"/>
  <c r="CI66" i="4"/>
  <c r="CB56" i="4"/>
  <c r="CC56" i="4"/>
  <c r="DK46" i="4"/>
  <c r="DL46" i="4"/>
  <c r="DK59" i="4"/>
  <c r="DL59" i="4"/>
  <c r="BU51" i="4"/>
  <c r="BV51" i="4"/>
  <c r="CW32" i="4"/>
  <c r="CX32" i="4"/>
  <c r="CP41" i="4"/>
  <c r="CQ41" i="4"/>
  <c r="CQ31" i="4"/>
  <c r="CP31" i="4"/>
  <c r="CI44" i="4"/>
  <c r="CJ44" i="4"/>
  <c r="CP30" i="4"/>
  <c r="CQ30" i="4"/>
  <c r="BU35" i="4"/>
  <c r="BV35" i="4"/>
  <c r="DE25" i="4"/>
  <c r="DD25" i="4"/>
  <c r="CB17" i="4"/>
  <c r="CC17" i="4"/>
  <c r="BU25" i="4"/>
  <c r="BV25" i="4"/>
  <c r="CX19" i="4"/>
  <c r="CW19" i="4"/>
  <c r="BN28" i="4"/>
  <c r="BO28" i="4"/>
  <c r="DE18" i="4"/>
  <c r="DD18" i="4"/>
  <c r="CB25" i="4"/>
  <c r="CC25" i="4"/>
  <c r="DD16" i="4"/>
  <c r="DE16" i="4"/>
  <c r="CW456" i="4"/>
  <c r="CB426" i="4"/>
  <c r="CC426" i="4"/>
  <c r="CB525" i="4"/>
  <c r="CC525" i="4"/>
  <c r="DL12" i="4"/>
  <c r="DK12" i="4"/>
  <c r="BN446" i="4"/>
  <c r="BO446" i="4"/>
  <c r="BU430" i="4"/>
  <c r="DK411" i="4"/>
  <c r="DD450" i="4"/>
  <c r="CW433" i="4"/>
  <c r="CP416" i="4"/>
  <c r="CQ416" i="4"/>
  <c r="CB455" i="4"/>
  <c r="CC455" i="4"/>
  <c r="BN440" i="4"/>
  <c r="BO440" i="4"/>
  <c r="BU423" i="4"/>
  <c r="BU407" i="4"/>
  <c r="BN448" i="4"/>
  <c r="BO448" i="4"/>
  <c r="BN432" i="4"/>
  <c r="BO432" i="4"/>
  <c r="DD416" i="4"/>
  <c r="CW408" i="4"/>
  <c r="DD390" i="4"/>
  <c r="CB520" i="4"/>
  <c r="CC520" i="4"/>
  <c r="CB521" i="4"/>
  <c r="CC521" i="4"/>
  <c r="CP525" i="4"/>
  <c r="CQ525" i="4"/>
  <c r="CQ12" i="4"/>
  <c r="CP12" i="4"/>
  <c r="CB459" i="4"/>
  <c r="CC459" i="4"/>
  <c r="CW451" i="4"/>
  <c r="DD443" i="4"/>
  <c r="BN436" i="4"/>
  <c r="BO436" i="4"/>
  <c r="CI428" i="4"/>
  <c r="CJ428" i="4"/>
  <c r="CW409" i="4"/>
  <c r="BN458" i="4"/>
  <c r="BO458" i="4"/>
  <c r="CI448" i="4"/>
  <c r="CJ448" i="4"/>
  <c r="DD440" i="4"/>
  <c r="BU431" i="4"/>
  <c r="CP414" i="4"/>
  <c r="CQ414" i="4"/>
  <c r="DK460" i="4"/>
  <c r="CW452" i="4"/>
  <c r="BO445" i="4"/>
  <c r="BN445" i="4"/>
  <c r="CW437" i="4"/>
  <c r="BU429" i="4"/>
  <c r="BU422" i="4"/>
  <c r="DK414" i="4"/>
  <c r="CP460" i="4"/>
  <c r="CQ460" i="4"/>
  <c r="CB453" i="4"/>
  <c r="CC453" i="4"/>
  <c r="CW445" i="4"/>
  <c r="CB437" i="4"/>
  <c r="CC437" i="4"/>
  <c r="CW429" i="4"/>
  <c r="DD413" i="4"/>
  <c r="DD414" i="4"/>
  <c r="CI405" i="4"/>
  <c r="CJ405" i="4"/>
  <c r="DK398" i="4"/>
  <c r="CC389" i="4"/>
  <c r="CB389" i="4"/>
  <c r="CB381" i="4"/>
  <c r="CC381" i="4"/>
  <c r="CB373" i="4"/>
  <c r="CC373" i="4"/>
  <c r="CQ364" i="4"/>
  <c r="CP364" i="4"/>
  <c r="CP356" i="4"/>
  <c r="CQ356" i="4"/>
  <c r="DK346" i="4"/>
  <c r="BU339" i="4"/>
  <c r="CC326" i="4"/>
  <c r="CB326" i="4"/>
  <c r="DK312" i="4"/>
  <c r="CW396" i="4"/>
  <c r="CI388" i="4"/>
  <c r="CJ388" i="4"/>
  <c r="CI380" i="4"/>
  <c r="CJ380" i="4"/>
  <c r="CI372" i="4"/>
  <c r="CJ372" i="4"/>
  <c r="BN364" i="4"/>
  <c r="BO364" i="4"/>
  <c r="BN356" i="4"/>
  <c r="BO356" i="4"/>
  <c r="DK345" i="4"/>
  <c r="CI334" i="4"/>
  <c r="CJ334" i="4"/>
  <c r="CW326" i="4"/>
  <c r="BU318" i="4"/>
  <c r="CB313" i="4"/>
  <c r="CC313" i="4"/>
  <c r="CI410" i="4"/>
  <c r="CJ410" i="4"/>
  <c r="DD402" i="4"/>
  <c r="DK393" i="4"/>
  <c r="DD386" i="4"/>
  <c r="DD378" i="4"/>
  <c r="DD370" i="4"/>
  <c r="DD363" i="4"/>
  <c r="DD355" i="4"/>
  <c r="DK347" i="4"/>
  <c r="DK336" i="4"/>
  <c r="BU328" i="4"/>
  <c r="CB314" i="4"/>
  <c r="CC314" i="4"/>
  <c r="DD398" i="4"/>
  <c r="CB390" i="4"/>
  <c r="CC390" i="4"/>
  <c r="DD375" i="4"/>
  <c r="BU360" i="4"/>
  <c r="DK520" i="4"/>
  <c r="DL520" i="4"/>
  <c r="DF520" i="4" s="1"/>
  <c r="DE520" i="4"/>
  <c r="DD520" i="4"/>
  <c r="CB12" i="4"/>
  <c r="CC12" i="4"/>
  <c r="CB454" i="4"/>
  <c r="CC454" i="4"/>
  <c r="DK446" i="4"/>
  <c r="BO439" i="4"/>
  <c r="BN439" i="4"/>
  <c r="CJ431" i="4"/>
  <c r="CI431" i="4"/>
  <c r="BU424" i="4"/>
  <c r="CB413" i="4"/>
  <c r="CC413" i="4"/>
  <c r="DK400" i="4"/>
  <c r="CW454" i="4"/>
  <c r="DD445" i="4"/>
  <c r="CP437" i="4"/>
  <c r="CQ437" i="4"/>
  <c r="DK428" i="4"/>
  <c r="CW418" i="4"/>
  <c r="BU408" i="4"/>
  <c r="CB458" i="4"/>
  <c r="CC458" i="4"/>
  <c r="CP450" i="4"/>
  <c r="CQ450" i="4"/>
  <c r="CW442" i="4"/>
  <c r="DK434" i="4"/>
  <c r="CB427" i="4"/>
  <c r="CC427" i="4"/>
  <c r="BO419" i="4"/>
  <c r="BN419" i="4"/>
  <c r="BU411" i="4"/>
  <c r="CI458" i="4"/>
  <c r="CJ458" i="4"/>
  <c r="BO451" i="4"/>
  <c r="BN451" i="4"/>
  <c r="CI442" i="4"/>
  <c r="CJ442" i="4"/>
  <c r="BO435" i="4"/>
  <c r="BN435" i="4"/>
  <c r="DK426" i="4"/>
  <c r="DK419" i="4"/>
  <c r="CP411" i="4"/>
  <c r="CQ411" i="4"/>
  <c r="CI412" i="4"/>
  <c r="CJ412" i="4"/>
  <c r="CP402" i="4"/>
  <c r="CQ402" i="4"/>
  <c r="CW395" i="4"/>
  <c r="CQ386" i="4"/>
  <c r="CP386" i="4"/>
  <c r="CP378" i="4"/>
  <c r="CQ378" i="4"/>
  <c r="CP370" i="4"/>
  <c r="CQ370" i="4"/>
  <c r="CP361" i="4"/>
  <c r="CQ361" i="4"/>
  <c r="CP353" i="4"/>
  <c r="CQ353" i="4"/>
  <c r="CQ344" i="4"/>
  <c r="CP344" i="4"/>
  <c r="CI336" i="4"/>
  <c r="CJ336" i="4"/>
  <c r="CP322" i="4"/>
  <c r="CQ322" i="4"/>
  <c r="CP307" i="4"/>
  <c r="CQ307" i="4"/>
  <c r="DD393" i="4"/>
  <c r="BN386" i="4"/>
  <c r="BO386" i="4"/>
  <c r="BN378" i="4"/>
  <c r="BO378" i="4"/>
  <c r="BN370" i="4"/>
  <c r="BO370" i="4"/>
  <c r="BU361" i="4"/>
  <c r="BU353" i="4"/>
  <c r="BU342" i="4"/>
  <c r="CB332" i="4"/>
  <c r="CC332" i="4"/>
  <c r="CC324" i="4"/>
  <c r="CB324" i="4"/>
  <c r="CW316" i="4"/>
  <c r="BU311" i="4"/>
  <c r="CI407" i="4"/>
  <c r="CJ407" i="4"/>
  <c r="CC399" i="4"/>
  <c r="CB399" i="4"/>
  <c r="CB392" i="4"/>
  <c r="CC392" i="4"/>
  <c r="CB384" i="4"/>
  <c r="CC384" i="4"/>
  <c r="CB376" i="4"/>
  <c r="CC376" i="4"/>
  <c r="CB368" i="4"/>
  <c r="CC368" i="4"/>
  <c r="BO361" i="4"/>
  <c r="BN361" i="4"/>
  <c r="BO353" i="4"/>
  <c r="BN353" i="4"/>
  <c r="BN346" i="4"/>
  <c r="BO346" i="4"/>
  <c r="CB335" i="4"/>
  <c r="CC335" i="4"/>
  <c r="CI324" i="4"/>
  <c r="CJ324" i="4"/>
  <c r="CW309" i="4"/>
  <c r="CI395" i="4"/>
  <c r="CJ395" i="4"/>
  <c r="DK386" i="4"/>
  <c r="DK370" i="4"/>
  <c r="DD354" i="4"/>
  <c r="DD521" i="4"/>
  <c r="DE521" i="4"/>
  <c r="CQ524" i="4"/>
  <c r="CP524" i="4"/>
  <c r="BU522" i="4"/>
  <c r="BV522" i="4"/>
  <c r="DK11" i="4"/>
  <c r="DL11" i="4"/>
  <c r="DD453" i="4"/>
  <c r="CP446" i="4"/>
  <c r="CQ446" i="4"/>
  <c r="CB438" i="4"/>
  <c r="CC438" i="4"/>
  <c r="DK430" i="4"/>
  <c r="BN424" i="4"/>
  <c r="BO424" i="4"/>
  <c r="CQ412" i="4"/>
  <c r="CP412" i="4"/>
  <c r="CI460" i="4"/>
  <c r="CJ460" i="4"/>
  <c r="CB452" i="4"/>
  <c r="CC452" i="4"/>
  <c r="BU443" i="4"/>
  <c r="DD434" i="4"/>
  <c r="CP425" i="4"/>
  <c r="CQ425" i="4"/>
  <c r="BU417" i="4"/>
  <c r="DD403" i="4"/>
  <c r="BU456" i="4"/>
  <c r="DK447" i="4"/>
  <c r="CP440" i="4"/>
  <c r="CQ440" i="4"/>
  <c r="DD432" i="4"/>
  <c r="CI424" i="4"/>
  <c r="CJ424" i="4"/>
  <c r="BO417" i="4"/>
  <c r="BN417" i="4"/>
  <c r="CB408" i="4"/>
  <c r="CC408" i="4"/>
  <c r="DD455" i="4"/>
  <c r="CP448" i="4"/>
  <c r="CQ448" i="4"/>
  <c r="DD439" i="4"/>
  <c r="CP432" i="4"/>
  <c r="CQ432" i="4"/>
  <c r="DD424" i="4"/>
  <c r="CP417" i="4"/>
  <c r="CQ417" i="4"/>
  <c r="CB404" i="4"/>
  <c r="CC404" i="4"/>
  <c r="CI409" i="4"/>
  <c r="CJ409" i="4"/>
  <c r="CW400" i="4"/>
  <c r="CP391" i="4"/>
  <c r="CQ391" i="4"/>
  <c r="CP383" i="4"/>
  <c r="CQ383" i="4"/>
  <c r="CP375" i="4"/>
  <c r="CQ375" i="4"/>
  <c r="CP367" i="4"/>
  <c r="CQ367" i="4"/>
  <c r="DD359" i="4"/>
  <c r="DD351" i="4"/>
  <c r="DK341" i="4"/>
  <c r="CW331" i="4"/>
  <c r="BO319" i="4"/>
  <c r="BN319" i="4"/>
  <c r="BU305" i="4"/>
  <c r="BU391" i="4"/>
  <c r="BU383" i="4"/>
  <c r="BU375" i="4"/>
  <c r="BU367" i="4"/>
  <c r="CW358" i="4"/>
  <c r="CW350" i="4"/>
  <c r="DD339" i="4"/>
  <c r="BU330" i="4"/>
  <c r="CI320" i="4"/>
  <c r="CJ320" i="4"/>
  <c r="DD314" i="4"/>
  <c r="DD308" i="4"/>
  <c r="BN406" i="4"/>
  <c r="BO406" i="4"/>
  <c r="BU397" i="4"/>
  <c r="DK389" i="4"/>
  <c r="DK381" i="4"/>
  <c r="DK373" i="4"/>
  <c r="DK365" i="4"/>
  <c r="DK358" i="4"/>
  <c r="DK350" i="4"/>
  <c r="CB342" i="4"/>
  <c r="CC342" i="4"/>
  <c r="CQ332" i="4"/>
  <c r="CP332" i="4"/>
  <c r="CP319" i="4"/>
  <c r="CQ319" i="4"/>
  <c r="CW305" i="4"/>
  <c r="BN394" i="4"/>
  <c r="BO394" i="4"/>
  <c r="BN382" i="4"/>
  <c r="BO382" i="4"/>
  <c r="BN366" i="4"/>
  <c r="BO366" i="4"/>
  <c r="DD348" i="4"/>
  <c r="CQ520" i="4"/>
  <c r="CP520" i="4"/>
  <c r="BU521" i="4"/>
  <c r="BV521" i="4"/>
  <c r="BN523" i="4"/>
  <c r="BO523" i="4"/>
  <c r="CJ525" i="4"/>
  <c r="CI525" i="4"/>
  <c r="BO12" i="4"/>
  <c r="BN12" i="4"/>
  <c r="CB460" i="4"/>
  <c r="CC460" i="4"/>
  <c r="BN452" i="4"/>
  <c r="BO452" i="4"/>
  <c r="CI444" i="4"/>
  <c r="CJ444" i="4"/>
  <c r="BU436" i="4"/>
  <c r="DD428" i="4"/>
  <c r="CB410" i="4"/>
  <c r="CC410" i="4"/>
  <c r="BU458" i="4"/>
  <c r="CW448" i="4"/>
  <c r="CB441" i="4"/>
  <c r="CC441" i="4"/>
  <c r="CP431" i="4"/>
  <c r="CQ431" i="4"/>
  <c r="CJ423" i="4"/>
  <c r="CI423" i="4"/>
  <c r="CI415" i="4"/>
  <c r="CJ415" i="4"/>
  <c r="CQ398" i="4"/>
  <c r="CP398" i="4"/>
  <c r="CW453" i="4"/>
  <c r="BU445" i="4"/>
  <c r="DK437" i="4"/>
  <c r="CP429" i="4"/>
  <c r="CQ429" i="4"/>
  <c r="CJ422" i="4"/>
  <c r="CI422" i="4"/>
  <c r="BU415" i="4"/>
  <c r="BN399" i="4"/>
  <c r="BO399" i="4"/>
  <c r="BN454" i="4"/>
  <c r="BO454" i="4"/>
  <c r="DK445" i="4"/>
  <c r="BN438" i="4"/>
  <c r="BO438" i="4"/>
  <c r="DK429" i="4"/>
  <c r="BO414" i="4"/>
  <c r="BN414" i="4"/>
  <c r="CI400" i="4"/>
  <c r="CJ400" i="4"/>
  <c r="CP405" i="4"/>
  <c r="CQ405" i="4"/>
  <c r="BU399" i="4"/>
  <c r="DD389" i="4"/>
  <c r="DD381" i="4"/>
  <c r="DD373" i="4"/>
  <c r="BN365" i="4"/>
  <c r="BO365" i="4"/>
  <c r="BN357" i="4"/>
  <c r="BO357" i="4"/>
  <c r="DD347" i="4"/>
  <c r="CI339" i="4"/>
  <c r="CJ339" i="4"/>
  <c r="DK326" i="4"/>
  <c r="CP313" i="4"/>
  <c r="CQ313" i="4"/>
  <c r="DD396" i="4"/>
  <c r="CW388" i="4"/>
  <c r="CW380" i="4"/>
  <c r="CW372" i="4"/>
  <c r="BU364" i="4"/>
  <c r="BU356" i="4"/>
  <c r="CC346" i="4"/>
  <c r="CB346" i="4"/>
  <c r="CP335" i="4"/>
  <c r="CQ335" i="4"/>
  <c r="DK327" i="4"/>
  <c r="CP318" i="4"/>
  <c r="CQ318" i="4"/>
  <c r="CW313" i="4"/>
  <c r="CW410" i="4"/>
  <c r="CI403" i="4"/>
  <c r="CJ403" i="4"/>
  <c r="CQ394" i="4"/>
  <c r="CP394" i="4"/>
  <c r="CJ387" i="4"/>
  <c r="CI387" i="4"/>
  <c r="CJ379" i="4"/>
  <c r="CI379" i="4"/>
  <c r="CJ371" i="4"/>
  <c r="CI371" i="4"/>
  <c r="CI364" i="4"/>
  <c r="CJ364" i="4"/>
  <c r="CI356" i="4"/>
  <c r="CJ356" i="4"/>
  <c r="BO349" i="4"/>
  <c r="BN349" i="4"/>
  <c r="BU337" i="4"/>
  <c r="BN329" i="4"/>
  <c r="BO329" i="4"/>
  <c r="DK314" i="4"/>
  <c r="CJ399" i="4"/>
  <c r="CI399" i="4"/>
  <c r="DD391" i="4"/>
  <c r="CW376" i="4"/>
  <c r="CB361" i="4"/>
  <c r="CC361" i="4"/>
  <c r="CI333" i="4"/>
  <c r="CJ333" i="4"/>
  <c r="BU321" i="4"/>
  <c r="BN316" i="4"/>
  <c r="BO316" i="4"/>
  <c r="CW310" i="4"/>
  <c r="BN300" i="4"/>
  <c r="BO300" i="4"/>
  <c r="BU295" i="4"/>
  <c r="CI288" i="4"/>
  <c r="CJ288" i="4"/>
  <c r="CW282" i="4"/>
  <c r="CB277" i="4"/>
  <c r="CC277" i="4"/>
  <c r="BN272" i="4"/>
  <c r="BO272" i="4"/>
  <c r="CB257" i="4"/>
  <c r="CC257" i="4"/>
  <c r="DK300" i="4"/>
  <c r="CB293" i="4"/>
  <c r="CC293" i="4"/>
  <c r="DK286" i="4"/>
  <c r="CB275" i="4"/>
  <c r="CC275" i="4"/>
  <c r="BN270" i="4"/>
  <c r="BO270" i="4"/>
  <c r="CW264" i="4"/>
  <c r="CB349" i="4"/>
  <c r="CC349" i="4"/>
  <c r="BN340" i="4"/>
  <c r="BO340" i="4"/>
  <c r="CW332" i="4"/>
  <c r="DK324" i="4"/>
  <c r="CP298" i="4"/>
  <c r="CQ298" i="4"/>
  <c r="CB281" i="4"/>
  <c r="CC281" i="4"/>
  <c r="DD272" i="4"/>
  <c r="BU257" i="4"/>
  <c r="CW306" i="4"/>
  <c r="CI301" i="4"/>
  <c r="CJ301" i="4"/>
  <c r="BN293" i="4"/>
  <c r="BO293" i="4"/>
  <c r="DK287" i="4"/>
  <c r="CW276" i="4"/>
  <c r="CW267" i="4"/>
  <c r="BO258" i="4"/>
  <c r="BN258" i="4"/>
  <c r="BN252" i="4"/>
  <c r="BO252" i="4"/>
  <c r="BN239" i="4"/>
  <c r="BO239" i="4"/>
  <c r="CX223" i="4"/>
  <c r="CW223" i="4"/>
  <c r="CB215" i="4"/>
  <c r="CC215" i="4"/>
  <c r="CB203" i="4"/>
  <c r="CC203" i="4"/>
  <c r="CW197" i="4"/>
  <c r="CX197" i="4"/>
  <c r="DL191" i="4"/>
  <c r="DK191" i="4"/>
  <c r="BU251" i="4"/>
  <c r="BU244" i="4"/>
  <c r="BV244" i="4"/>
  <c r="CI237" i="4"/>
  <c r="CJ237" i="4"/>
  <c r="DK219" i="4"/>
  <c r="DL219" i="4"/>
  <c r="CB211" i="4"/>
  <c r="CC211" i="4"/>
  <c r="CB206" i="4"/>
  <c r="CC206" i="4"/>
  <c r="CB200" i="4"/>
  <c r="CC200" i="4"/>
  <c r="CJ194" i="4"/>
  <c r="CI194" i="4"/>
  <c r="CB264" i="4"/>
  <c r="CC264" i="4"/>
  <c r="CI257" i="4"/>
  <c r="CJ257" i="4"/>
  <c r="CB248" i="4"/>
  <c r="CC248" i="4"/>
  <c r="DE236" i="4"/>
  <c r="DD236" i="4"/>
  <c r="DL227" i="4"/>
  <c r="DK227" i="4"/>
  <c r="CJ220" i="4"/>
  <c r="CI220" i="4"/>
  <c r="CP213" i="4"/>
  <c r="CQ213" i="4"/>
  <c r="CB204" i="4"/>
  <c r="CC204" i="4"/>
  <c r="CX196" i="4"/>
  <c r="CW196" i="4"/>
  <c r="BO185" i="4"/>
  <c r="BN185" i="4"/>
  <c r="CB251" i="4"/>
  <c r="CC251" i="4"/>
  <c r="BN246" i="4"/>
  <c r="BO246" i="4"/>
  <c r="CI240" i="4"/>
  <c r="CJ240" i="4"/>
  <c r="CW234" i="4"/>
  <c r="CX234" i="4"/>
  <c r="CQ226" i="4"/>
  <c r="CP226" i="4"/>
  <c r="BN219" i="4"/>
  <c r="BO219" i="4"/>
  <c r="BO212" i="4"/>
  <c r="BN212" i="4"/>
  <c r="CP202" i="4"/>
  <c r="CQ202" i="4"/>
  <c r="DL188" i="4"/>
  <c r="DK188" i="4"/>
  <c r="CB177" i="4"/>
  <c r="CC177" i="4"/>
  <c r="DD170" i="4"/>
  <c r="DE170" i="4"/>
  <c r="CI164" i="4"/>
  <c r="CJ164" i="4"/>
  <c r="DL157" i="4"/>
  <c r="DK157" i="4"/>
  <c r="BN183" i="4"/>
  <c r="BO183" i="4"/>
  <c r="DE178" i="4"/>
  <c r="DD178" i="4"/>
  <c r="CB173" i="4"/>
  <c r="CC173" i="4"/>
  <c r="CI161" i="4"/>
  <c r="CJ161" i="4"/>
  <c r="BU152" i="4"/>
  <c r="BV152" i="4"/>
  <c r="DD187" i="4"/>
  <c r="DE187" i="4"/>
  <c r="CW177" i="4"/>
  <c r="CX177" i="4"/>
  <c r="CW168" i="4"/>
  <c r="CX168" i="4"/>
  <c r="CC160" i="4"/>
  <c r="CB160" i="4"/>
  <c r="CB152" i="4"/>
  <c r="CC152" i="4"/>
  <c r="CW183" i="4"/>
  <c r="CX183" i="4"/>
  <c r="DK172" i="4"/>
  <c r="DL172" i="4"/>
  <c r="DK166" i="4"/>
  <c r="DL166" i="4"/>
  <c r="DE158" i="4"/>
  <c r="DD158" i="4"/>
  <c r="DD143" i="4"/>
  <c r="DE143" i="4"/>
  <c r="CW130" i="4"/>
  <c r="CX130" i="4"/>
  <c r="CP115" i="4"/>
  <c r="CQ115" i="4"/>
  <c r="CC144" i="4"/>
  <c r="CB144" i="4"/>
  <c r="DE134" i="4"/>
  <c r="DD134" i="4"/>
  <c r="CC125" i="4"/>
  <c r="CB125" i="4"/>
  <c r="CP146" i="4"/>
  <c r="CQ146" i="4"/>
  <c r="BN139" i="4"/>
  <c r="BO139" i="4"/>
  <c r="CC122" i="4"/>
  <c r="CB122" i="4"/>
  <c r="CC142" i="4"/>
  <c r="CB142" i="4"/>
  <c r="BU135" i="4"/>
  <c r="BV135" i="4"/>
  <c r="BV124" i="4"/>
  <c r="BU124" i="4"/>
  <c r="CQ133" i="4"/>
  <c r="CP133" i="4"/>
  <c r="CX123" i="4"/>
  <c r="CW123" i="4"/>
  <c r="CC115" i="4"/>
  <c r="CB115" i="4"/>
  <c r="BU105" i="4"/>
  <c r="BV105" i="4"/>
  <c r="CP90" i="4"/>
  <c r="CQ90" i="4"/>
  <c r="BN116" i="4"/>
  <c r="BO116" i="4"/>
  <c r="CB102" i="4"/>
  <c r="CC102" i="4"/>
  <c r="CB138" i="4"/>
  <c r="CC138" i="4"/>
  <c r="DD126" i="4"/>
  <c r="DE126" i="4"/>
  <c r="DD117" i="4"/>
  <c r="DE117" i="4"/>
  <c r="CQ108" i="4"/>
  <c r="CP108" i="4"/>
  <c r="DL101" i="4"/>
  <c r="DK101" i="4"/>
  <c r="CI87" i="4"/>
  <c r="CJ87" i="4"/>
  <c r="CJ50" i="4"/>
  <c r="CI50" i="4"/>
  <c r="CQ82" i="4"/>
  <c r="CP82" i="4"/>
  <c r="CX102" i="4"/>
  <c r="CW102" i="4"/>
  <c r="CB83" i="4"/>
  <c r="CC83" i="4"/>
  <c r="CC99" i="4"/>
  <c r="CB99" i="4"/>
  <c r="CP88" i="4"/>
  <c r="CQ88" i="4"/>
  <c r="BO81" i="4"/>
  <c r="BN81" i="4"/>
  <c r="CI68" i="4"/>
  <c r="CJ68" i="4"/>
  <c r="BN54" i="4"/>
  <c r="BO54" i="4"/>
  <c r="BU107" i="4"/>
  <c r="BV107" i="4"/>
  <c r="DK98" i="4"/>
  <c r="DL98" i="4"/>
  <c r="CI85" i="4"/>
  <c r="CJ85" i="4"/>
  <c r="BU78" i="4"/>
  <c r="BV78" i="4"/>
  <c r="CP54" i="4"/>
  <c r="CQ54" i="4"/>
  <c r="CW83" i="4"/>
  <c r="CX83" i="4"/>
  <c r="DK67" i="4"/>
  <c r="DL67" i="4"/>
  <c r="BO47" i="4"/>
  <c r="BN47" i="4"/>
  <c r="BU72" i="4"/>
  <c r="BV72" i="4"/>
  <c r="BN61" i="4"/>
  <c r="BO61" i="4"/>
  <c r="DL52" i="4"/>
  <c r="DK52" i="4"/>
  <c r="CB43" i="4"/>
  <c r="CC43" i="4"/>
  <c r="BU79" i="4"/>
  <c r="BV79" i="4"/>
  <c r="DE71" i="4"/>
  <c r="DD71" i="4"/>
  <c r="DK64" i="4"/>
  <c r="DL64" i="4"/>
  <c r="CI54" i="4"/>
  <c r="CJ54" i="4"/>
  <c r="CW40" i="4"/>
  <c r="CX40" i="4"/>
  <c r="CI57" i="4"/>
  <c r="CJ57" i="4"/>
  <c r="DD47" i="4"/>
  <c r="DE47" i="4"/>
  <c r="CI47" i="4"/>
  <c r="CJ47" i="4"/>
  <c r="CP39" i="4"/>
  <c r="CQ39" i="4"/>
  <c r="CB50" i="4"/>
  <c r="CC50" i="4"/>
  <c r="CJ42" i="4"/>
  <c r="CI42" i="4"/>
  <c r="CC28" i="4"/>
  <c r="CB28" i="4"/>
  <c r="DD33" i="4"/>
  <c r="DE33" i="4"/>
  <c r="CI24" i="4"/>
  <c r="CJ24" i="4"/>
  <c r="DD14" i="4"/>
  <c r="DE14" i="4"/>
  <c r="DD22" i="4"/>
  <c r="DE22" i="4"/>
  <c r="CP15" i="4"/>
  <c r="CQ15" i="4"/>
  <c r="BO25" i="4"/>
  <c r="BN25" i="4"/>
  <c r="CW17" i="4"/>
  <c r="CX17" i="4"/>
  <c r="CP23" i="4"/>
  <c r="CQ23" i="4"/>
  <c r="CX15" i="4"/>
  <c r="CW15" i="4"/>
  <c r="BU382" i="4"/>
  <c r="BU374" i="4"/>
  <c r="BU366" i="4"/>
  <c r="CQ358" i="4"/>
  <c r="CP358" i="4"/>
  <c r="CP350" i="4"/>
  <c r="CQ350" i="4"/>
  <c r="CI340" i="4"/>
  <c r="CJ340" i="4"/>
  <c r="CQ325" i="4"/>
  <c r="CP325" i="4"/>
  <c r="CI318" i="4"/>
  <c r="CJ318" i="4"/>
  <c r="DD312" i="4"/>
  <c r="CI302" i="4"/>
  <c r="CJ302" i="4"/>
  <c r="CB297" i="4"/>
  <c r="CC297" i="4"/>
  <c r="CP291" i="4"/>
  <c r="CQ291" i="4"/>
  <c r="DD285" i="4"/>
  <c r="DK279" i="4"/>
  <c r="BU274" i="4"/>
  <c r="DK264" i="4"/>
  <c r="DD303" i="4"/>
  <c r="CP296" i="4"/>
  <c r="CQ296" i="4"/>
  <c r="DD289" i="4"/>
  <c r="CW281" i="4"/>
  <c r="CB272" i="4"/>
  <c r="CC272" i="4"/>
  <c r="DD266" i="4"/>
  <c r="CQ259" i="4"/>
  <c r="CP259" i="4"/>
  <c r="BN344" i="4"/>
  <c r="BO344" i="4"/>
  <c r="DD335" i="4"/>
  <c r="CW327" i="4"/>
  <c r="CJ321" i="4"/>
  <c r="CI321" i="4"/>
  <c r="DK283" i="4"/>
  <c r="DK277" i="4"/>
  <c r="BN265" i="4"/>
  <c r="BO265" i="4"/>
  <c r="BO309" i="4"/>
  <c r="BN309" i="4"/>
  <c r="DK303" i="4"/>
  <c r="CI295" i="4"/>
  <c r="CJ295" i="4"/>
  <c r="BN290" i="4"/>
  <c r="BO290" i="4"/>
  <c r="CP279" i="4"/>
  <c r="CQ279" i="4"/>
  <c r="CI269" i="4"/>
  <c r="CJ269" i="4"/>
  <c r="DD262" i="4"/>
  <c r="DD258" i="4"/>
  <c r="DE244" i="4"/>
  <c r="DD244" i="4"/>
  <c r="CX233" i="4"/>
  <c r="CW233" i="4"/>
  <c r="CW226" i="4"/>
  <c r="CX226" i="4"/>
  <c r="CP217" i="4"/>
  <c r="CQ217" i="4"/>
  <c r="CW208" i="4"/>
  <c r="CX208" i="4"/>
  <c r="CP199" i="4"/>
  <c r="CQ199" i="4"/>
  <c r="CB194" i="4"/>
  <c r="CC194" i="4"/>
  <c r="CP185" i="4"/>
  <c r="CQ185" i="4"/>
  <c r="BU247" i="4"/>
  <c r="BV247" i="4"/>
  <c r="BU240" i="4"/>
  <c r="BV240" i="4"/>
  <c r="DE232" i="4"/>
  <c r="DD232" i="4"/>
  <c r="BU224" i="4"/>
  <c r="BV224" i="4"/>
  <c r="CX215" i="4"/>
  <c r="CW215" i="4"/>
  <c r="DL208" i="4"/>
  <c r="DK208" i="4"/>
  <c r="CI203" i="4"/>
  <c r="CJ203" i="4"/>
  <c r="BN197" i="4"/>
  <c r="BO197" i="4"/>
  <c r="DD188" i="4"/>
  <c r="DE188" i="4"/>
  <c r="CW260" i="4"/>
  <c r="BN253" i="4"/>
  <c r="BO253" i="4"/>
  <c r="CC241" i="4"/>
  <c r="CB241" i="4"/>
  <c r="BN232" i="4"/>
  <c r="BO232" i="4"/>
  <c r="DK223" i="4"/>
  <c r="DL223" i="4"/>
  <c r="CB216" i="4"/>
  <c r="CC216" i="4"/>
  <c r="DD207" i="4"/>
  <c r="DE207" i="4"/>
  <c r="DD200" i="4"/>
  <c r="DE200" i="4"/>
  <c r="BN192" i="4"/>
  <c r="BO192" i="4"/>
  <c r="DD253" i="4"/>
  <c r="DL247" i="4"/>
  <c r="DK247" i="4"/>
  <c r="DL242" i="4"/>
  <c r="DK242" i="4"/>
  <c r="DL237" i="4"/>
  <c r="DK237" i="4"/>
  <c r="DE222" i="4"/>
  <c r="DD222" i="4"/>
  <c r="CB214" i="4"/>
  <c r="CC214" i="4"/>
  <c r="CB207" i="4"/>
  <c r="CC207" i="4"/>
  <c r="DD191" i="4"/>
  <c r="DE191" i="4"/>
  <c r="CX182" i="4"/>
  <c r="CW182" i="4"/>
  <c r="CW173" i="4"/>
  <c r="CX173" i="4"/>
  <c r="CW166" i="4"/>
  <c r="CX166" i="4"/>
  <c r="DD160" i="4"/>
  <c r="DE160" i="4"/>
  <c r="CP153" i="4"/>
  <c r="CQ153" i="4"/>
  <c r="DL145" i="4"/>
  <c r="DK145" i="4"/>
  <c r="CP180" i="4"/>
  <c r="CQ180" i="4"/>
  <c r="BN175" i="4"/>
  <c r="BO175" i="4"/>
  <c r="BU165" i="4"/>
  <c r="BV165" i="4"/>
  <c r="BU158" i="4"/>
  <c r="BV158" i="4"/>
  <c r="BU145" i="4"/>
  <c r="BV145" i="4"/>
  <c r="CX184" i="4"/>
  <c r="CW184" i="4"/>
  <c r="CP173" i="4"/>
  <c r="CQ173" i="4"/>
  <c r="CB164" i="4"/>
  <c r="CC164" i="4"/>
  <c r="CQ154" i="4"/>
  <c r="CP154" i="4"/>
  <c r="CI147" i="4"/>
  <c r="CJ147" i="4"/>
  <c r="CW178" i="4"/>
  <c r="CX178" i="4"/>
  <c r="BN170" i="4"/>
  <c r="BO170" i="4"/>
  <c r="DK162" i="4"/>
  <c r="DL162" i="4"/>
  <c r="DK154" i="4"/>
  <c r="DL154" i="4"/>
  <c r="DK147" i="4"/>
  <c r="DL147" i="4"/>
  <c r="CW137" i="4"/>
  <c r="CX137" i="4"/>
  <c r="CB124" i="4"/>
  <c r="CC124" i="4"/>
  <c r="BN98" i="4"/>
  <c r="BO98" i="4"/>
  <c r="CW139" i="4"/>
  <c r="CX139" i="4"/>
  <c r="CQ129" i="4"/>
  <c r="CP129" i="4"/>
  <c r="BO111" i="4"/>
  <c r="BN111" i="4"/>
  <c r="BU142" i="4"/>
  <c r="BV142" i="4"/>
  <c r="DK129" i="4"/>
  <c r="DL129" i="4"/>
  <c r="CW110" i="4"/>
  <c r="CX110" i="4"/>
  <c r="CQ137" i="4"/>
  <c r="CP137" i="4"/>
  <c r="CQ127" i="4"/>
  <c r="CP127" i="4"/>
  <c r="CB110" i="4"/>
  <c r="CC110" i="4"/>
  <c r="DK127" i="4"/>
  <c r="DL127" i="4"/>
  <c r="CP119" i="4"/>
  <c r="CQ119" i="4"/>
  <c r="CW108" i="4"/>
  <c r="CX108" i="4"/>
  <c r="CI98" i="4"/>
  <c r="CJ98" i="4"/>
  <c r="CC118" i="4"/>
  <c r="CB118" i="4"/>
  <c r="CP110" i="4"/>
  <c r="CQ110" i="4"/>
  <c r="BU43" i="4"/>
  <c r="BV43" i="4"/>
  <c r="DK131" i="4"/>
  <c r="DL131" i="4"/>
  <c r="DE121" i="4"/>
  <c r="DD121" i="4"/>
  <c r="CB112" i="4"/>
  <c r="CC112" i="4"/>
  <c r="CP96" i="4"/>
  <c r="CQ96" i="4"/>
  <c r="BN79" i="4"/>
  <c r="BO79" i="4"/>
  <c r="BN92" i="4"/>
  <c r="BO92" i="4"/>
  <c r="DD108" i="4"/>
  <c r="DE108" i="4"/>
  <c r="DK32" i="4"/>
  <c r="DL32" i="4"/>
  <c r="DK84" i="4"/>
  <c r="DL84" i="4"/>
  <c r="CW71" i="4"/>
  <c r="CX71" i="4"/>
  <c r="CP62" i="4"/>
  <c r="CQ62" i="4"/>
  <c r="CB37" i="4"/>
  <c r="CC37" i="4"/>
  <c r="DK103" i="4"/>
  <c r="DL103" i="4"/>
  <c r="DD90" i="4"/>
  <c r="DE90" i="4"/>
  <c r="BU81" i="4"/>
  <c r="BV81" i="4"/>
  <c r="BN64" i="4"/>
  <c r="BO64" i="4"/>
  <c r="BU86" i="4"/>
  <c r="BV86" i="4"/>
  <c r="CW76" i="4"/>
  <c r="CX76" i="4"/>
  <c r="BU60" i="4"/>
  <c r="BV60" i="4"/>
  <c r="CW73" i="4"/>
  <c r="CX73" i="4"/>
  <c r="DK65" i="4"/>
  <c r="DL65" i="4"/>
  <c r="DK55" i="4"/>
  <c r="DL55" i="4"/>
  <c r="CQ48" i="4"/>
  <c r="CP48" i="4"/>
  <c r="DK31" i="4"/>
  <c r="DL31" i="4"/>
  <c r="DK74" i="4"/>
  <c r="DL74" i="4"/>
  <c r="CW66" i="4"/>
  <c r="CX66" i="4"/>
  <c r="DE57" i="4"/>
  <c r="DD57" i="4"/>
  <c r="DK49" i="4"/>
  <c r="DL49" i="4"/>
  <c r="CW61" i="4"/>
  <c r="CX61" i="4"/>
  <c r="CI52" i="4"/>
  <c r="CJ52" i="4"/>
  <c r="CW34" i="4"/>
  <c r="CX34" i="4"/>
  <c r="BU45" i="4"/>
  <c r="BV45" i="4"/>
  <c r="BU33" i="4"/>
  <c r="BV33" i="4"/>
  <c r="CX44" i="4"/>
  <c r="CW44" i="4"/>
  <c r="BU32" i="4"/>
  <c r="BV32" i="4"/>
  <c r="BU36" i="4"/>
  <c r="BV36" i="4"/>
  <c r="DK26" i="4"/>
  <c r="DL26" i="4"/>
  <c r="CP17" i="4"/>
  <c r="CQ17" i="4"/>
  <c r="CI26" i="4"/>
  <c r="CJ26" i="4"/>
  <c r="BU20" i="4"/>
  <c r="BV20" i="4"/>
  <c r="CQ29" i="4"/>
  <c r="CP29" i="4"/>
  <c r="DD19" i="4"/>
  <c r="DE19" i="4"/>
  <c r="DD28" i="4"/>
  <c r="DE28" i="4"/>
  <c r="DD17" i="4"/>
  <c r="DE17" i="4"/>
  <c r="CI348" i="4"/>
  <c r="CJ348" i="4"/>
  <c r="BN335" i="4"/>
  <c r="BO335" i="4"/>
  <c r="CI322" i="4"/>
  <c r="CJ322" i="4"/>
  <c r="CP316" i="4"/>
  <c r="CQ316" i="4"/>
  <c r="CW311" i="4"/>
  <c r="CW300" i="4"/>
  <c r="CW295" i="4"/>
  <c r="CP289" i="4"/>
  <c r="CQ289" i="4"/>
  <c r="CI283" i="4"/>
  <c r="CJ283" i="4"/>
  <c r="CP278" i="4"/>
  <c r="CQ278" i="4"/>
  <c r="CW272" i="4"/>
  <c r="CI261" i="4"/>
  <c r="CJ261" i="4"/>
  <c r="DD301" i="4"/>
  <c r="CP294" i="4"/>
  <c r="CQ294" i="4"/>
  <c r="DD287" i="4"/>
  <c r="CP276" i="4"/>
  <c r="CQ276" i="4"/>
  <c r="CP270" i="4"/>
  <c r="CQ270" i="4"/>
  <c r="CW265" i="4"/>
  <c r="DK253" i="4"/>
  <c r="CP341" i="4"/>
  <c r="CQ341" i="4"/>
  <c r="BU333" i="4"/>
  <c r="DD325" i="4"/>
  <c r="DK298" i="4"/>
  <c r="CP282" i="4"/>
  <c r="CQ282" i="4"/>
  <c r="CB273" i="4"/>
  <c r="CC273" i="4"/>
  <c r="CW259" i="4"/>
  <c r="CJ307" i="4"/>
  <c r="CI307" i="4"/>
  <c r="BN302" i="4"/>
  <c r="BO302" i="4"/>
  <c r="DK293" i="4"/>
  <c r="BU288" i="4"/>
  <c r="CP277" i="4"/>
  <c r="CQ277" i="4"/>
  <c r="BN268" i="4"/>
  <c r="BO268" i="4"/>
  <c r="CC259" i="4"/>
  <c r="CB259" i="4"/>
  <c r="CP253" i="4"/>
  <c r="CQ253" i="4"/>
  <c r="DE240" i="4"/>
  <c r="DD240" i="4"/>
  <c r="BU231" i="4"/>
  <c r="BV231" i="4"/>
  <c r="CI224" i="4"/>
  <c r="CJ224" i="4"/>
  <c r="CP215" i="4"/>
  <c r="CQ215" i="4"/>
  <c r="CI204" i="4"/>
  <c r="CJ204" i="4"/>
  <c r="BU198" i="4"/>
  <c r="BV198" i="4"/>
  <c r="DK192" i="4"/>
  <c r="DL192" i="4"/>
  <c r="BU252" i="4"/>
  <c r="DL244" i="4"/>
  <c r="DK244" i="4"/>
  <c r="BN238" i="4"/>
  <c r="BO238" i="4"/>
  <c r="BN222" i="4"/>
  <c r="BO222" i="4"/>
  <c r="CI212" i="4"/>
  <c r="CJ212" i="4"/>
  <c r="DD206" i="4"/>
  <c r="DE206" i="4"/>
  <c r="CB201" i="4"/>
  <c r="CC201" i="4"/>
  <c r="BV195" i="4"/>
  <c r="BU195" i="4"/>
  <c r="DK185" i="4"/>
  <c r="DL185" i="4"/>
  <c r="CC258" i="4"/>
  <c r="CB258" i="4"/>
  <c r="BU249" i="4"/>
  <c r="CC238" i="4"/>
  <c r="CB238" i="4"/>
  <c r="CW228" i="4"/>
  <c r="CX228" i="4"/>
  <c r="BN221" i="4"/>
  <c r="BO221" i="4"/>
  <c r="CX214" i="4"/>
  <c r="CW214" i="4"/>
  <c r="CB205" i="4"/>
  <c r="CC205" i="4"/>
  <c r="CJ197" i="4"/>
  <c r="CI197" i="4"/>
  <c r="CX186" i="4"/>
  <c r="CW186" i="4"/>
  <c r="DD251" i="4"/>
  <c r="DD246" i="4"/>
  <c r="DE246" i="4"/>
  <c r="CI241" i="4"/>
  <c r="CJ241" i="4"/>
  <c r="CX235" i="4"/>
  <c r="CW235" i="4"/>
  <c r="BU227" i="4"/>
  <c r="BV227" i="4"/>
  <c r="CP219" i="4"/>
  <c r="CQ219" i="4"/>
  <c r="CB212" i="4"/>
  <c r="CC212" i="4"/>
  <c r="CW204" i="4"/>
  <c r="CX204" i="4"/>
  <c r="BO190" i="4"/>
  <c r="BN190" i="4"/>
  <c r="DK177" i="4"/>
  <c r="DL177" i="4"/>
  <c r="BN172" i="4"/>
  <c r="BO172" i="4"/>
  <c r="BN165" i="4"/>
  <c r="BO165" i="4"/>
  <c r="DK158" i="4"/>
  <c r="DL158" i="4"/>
  <c r="BN151" i="4"/>
  <c r="BO151" i="4"/>
  <c r="CI183" i="4"/>
  <c r="CJ183" i="4"/>
  <c r="BU179" i="4"/>
  <c r="BV179" i="4"/>
  <c r="DD173" i="4"/>
  <c r="DE173" i="4"/>
  <c r="DE162" i="4"/>
  <c r="DD162" i="4"/>
  <c r="CW152" i="4"/>
  <c r="CX152" i="4"/>
  <c r="DD189" i="4"/>
  <c r="DE189" i="4"/>
  <c r="DE179" i="4"/>
  <c r="DD179" i="4"/>
  <c r="DL170" i="4"/>
  <c r="DK170" i="4"/>
  <c r="BN161" i="4"/>
  <c r="BO161" i="4"/>
  <c r="DL152" i="4"/>
  <c r="DK152" i="4"/>
  <c r="BU184" i="4"/>
  <c r="BV184" i="4"/>
  <c r="BN174" i="4"/>
  <c r="BO174" i="4"/>
  <c r="BU167" i="4"/>
  <c r="BV167" i="4"/>
  <c r="BN160" i="4"/>
  <c r="BO160" i="4"/>
  <c r="CI153" i="4"/>
  <c r="CJ153" i="4"/>
  <c r="CP145" i="4"/>
  <c r="CQ145" i="4"/>
  <c r="BN133" i="4"/>
  <c r="BO133" i="4"/>
  <c r="DL119" i="4"/>
  <c r="DK119" i="4"/>
  <c r="CP144" i="4"/>
  <c r="CQ144" i="4"/>
  <c r="BN136" i="4"/>
  <c r="BO136" i="4"/>
  <c r="BN127" i="4"/>
  <c r="BO127" i="4"/>
  <c r="CC147" i="4"/>
  <c r="CB147" i="4"/>
  <c r="BN140" i="4"/>
  <c r="BO140" i="4"/>
  <c r="CJ125" i="4"/>
  <c r="CI125" i="4"/>
  <c r="DD144" i="4"/>
  <c r="DE144" i="4"/>
  <c r="DL135" i="4"/>
  <c r="DK135" i="4"/>
  <c r="CP125" i="4"/>
  <c r="CQ125" i="4"/>
  <c r="BU80" i="4"/>
  <c r="BV80" i="4"/>
  <c r="BN124" i="4"/>
  <c r="BO124" i="4"/>
  <c r="DK116" i="4"/>
  <c r="DL116" i="4"/>
  <c r="CP105" i="4"/>
  <c r="CQ105" i="4"/>
  <c r="BO95" i="4"/>
  <c r="BN95" i="4"/>
  <c r="BN117" i="4"/>
  <c r="BO117" i="4"/>
  <c r="DD105" i="4"/>
  <c r="DE105" i="4"/>
  <c r="CP139" i="4"/>
  <c r="CQ139" i="4"/>
  <c r="CI127" i="4"/>
  <c r="CJ127" i="4"/>
  <c r="BN118" i="4"/>
  <c r="BO118" i="4"/>
  <c r="BU110" i="4"/>
  <c r="BV110" i="4"/>
  <c r="DK86" i="4"/>
  <c r="DL86" i="4"/>
  <c r="CI88" i="4"/>
  <c r="CJ88" i="4"/>
  <c r="BN65" i="4"/>
  <c r="BO65" i="4"/>
  <c r="DK87" i="4"/>
  <c r="DL87" i="4"/>
  <c r="BN105" i="4"/>
  <c r="BO105" i="4"/>
  <c r="CB88" i="4"/>
  <c r="CC88" i="4"/>
  <c r="DL99" i="4"/>
  <c r="DK99" i="4"/>
  <c r="CP89" i="4"/>
  <c r="CQ89" i="4"/>
  <c r="DD83" i="4"/>
  <c r="DE83" i="4"/>
  <c r="DK68" i="4"/>
  <c r="DL68" i="4"/>
  <c r="DL56" i="4"/>
  <c r="DK56" i="4"/>
  <c r="CW107" i="4"/>
  <c r="CX107" i="4"/>
  <c r="DD99" i="4"/>
  <c r="DE99" i="4"/>
  <c r="CC87" i="4"/>
  <c r="CB87" i="4"/>
  <c r="DK78" i="4"/>
  <c r="DL78" i="4"/>
  <c r="CW58" i="4"/>
  <c r="CX58" i="4"/>
  <c r="CB84" i="4"/>
  <c r="CC84" i="4"/>
  <c r="DD68" i="4"/>
  <c r="DE68" i="4"/>
  <c r="CJ55" i="4"/>
  <c r="CI55" i="4"/>
  <c r="CI72" i="4"/>
  <c r="CJ72" i="4"/>
  <c r="DE61" i="4"/>
  <c r="DD61" i="4"/>
  <c r="DD53" i="4"/>
  <c r="DE53" i="4"/>
  <c r="DL45" i="4"/>
  <c r="DK45" i="4"/>
  <c r="CC82" i="4"/>
  <c r="CB82" i="4"/>
  <c r="BN72" i="4"/>
  <c r="BO72" i="4"/>
  <c r="BO66" i="4"/>
  <c r="BN66" i="4"/>
  <c r="CX55" i="4"/>
  <c r="CW55" i="4"/>
  <c r="DK41" i="4"/>
  <c r="DL41" i="4"/>
  <c r="CI58" i="4"/>
  <c r="CJ58" i="4"/>
  <c r="BO49" i="4"/>
  <c r="BN49" i="4"/>
  <c r="CI28" i="4"/>
  <c r="CJ28" i="4"/>
  <c r="DL39" i="4"/>
  <c r="DK39" i="4"/>
  <c r="BU29" i="4"/>
  <c r="BV29" i="4"/>
  <c r="BO43" i="4"/>
  <c r="BN43" i="4"/>
  <c r="CB29" i="4"/>
  <c r="CC29" i="4"/>
  <c r="CI34" i="4"/>
  <c r="CJ34" i="4"/>
  <c r="DD24" i="4"/>
  <c r="DE24" i="4"/>
  <c r="DD15" i="4"/>
  <c r="DE15" i="4"/>
  <c r="CX23" i="4"/>
  <c r="CW23" i="4"/>
  <c r="CJ16" i="4"/>
  <c r="CI16" i="4"/>
  <c r="BO26" i="4"/>
  <c r="BN26" i="4"/>
  <c r="BV18" i="4"/>
  <c r="BU18" i="4"/>
  <c r="BO24" i="4"/>
  <c r="BN24" i="4"/>
  <c r="BU16" i="4"/>
  <c r="BV16" i="4"/>
  <c r="BU387" i="4"/>
  <c r="BU379" i="4"/>
  <c r="BU371" i="4"/>
  <c r="CI363" i="4"/>
  <c r="CJ363" i="4"/>
  <c r="CI355" i="4"/>
  <c r="CJ355" i="4"/>
  <c r="CI347" i="4"/>
  <c r="CJ347" i="4"/>
  <c r="DD333" i="4"/>
  <c r="CB322" i="4"/>
  <c r="CC322" i="4"/>
  <c r="BU316" i="4"/>
  <c r="CB311" i="4"/>
  <c r="CC311" i="4"/>
  <c r="BU300" i="4"/>
  <c r="CP295" i="4"/>
  <c r="CQ295" i="4"/>
  <c r="BU289" i="4"/>
  <c r="BN283" i="4"/>
  <c r="BO283" i="4"/>
  <c r="DD277" i="4"/>
  <c r="BU272" i="4"/>
  <c r="CI259" i="4"/>
  <c r="CJ259" i="4"/>
  <c r="CB301" i="4"/>
  <c r="CC301" i="4"/>
  <c r="DD293" i="4"/>
  <c r="CB287" i="4"/>
  <c r="CC287" i="4"/>
  <c r="DD275" i="4"/>
  <c r="BU270" i="4"/>
  <c r="CB265" i="4"/>
  <c r="CC265" i="4"/>
  <c r="DD349" i="4"/>
  <c r="CP340" i="4"/>
  <c r="CQ340" i="4"/>
  <c r="BN333" i="4"/>
  <c r="BO333" i="4"/>
  <c r="CB325" i="4"/>
  <c r="CC325" i="4"/>
  <c r="DD298" i="4"/>
  <c r="DD281" i="4"/>
  <c r="DK272" i="4"/>
  <c r="DD257" i="4"/>
  <c r="BN307" i="4"/>
  <c r="BO307" i="4"/>
  <c r="DK301" i="4"/>
  <c r="CI293" i="4"/>
  <c r="CJ293" i="4"/>
  <c r="BN288" i="4"/>
  <c r="BO288" i="4"/>
  <c r="BU277" i="4"/>
  <c r="DK267" i="4"/>
  <c r="BN259" i="4"/>
  <c r="BO259" i="4"/>
  <c r="DD252" i="4"/>
  <c r="BN240" i="4"/>
  <c r="BO240" i="4"/>
  <c r="BN231" i="4"/>
  <c r="BO231" i="4"/>
  <c r="BO224" i="4"/>
  <c r="BN224" i="4"/>
  <c r="CI215" i="4"/>
  <c r="CJ215" i="4"/>
  <c r="DD203" i="4"/>
  <c r="DE203" i="4"/>
  <c r="BN198" i="4"/>
  <c r="BO198" i="4"/>
  <c r="CI192" i="4"/>
  <c r="CJ192" i="4"/>
  <c r="CI251" i="4"/>
  <c r="CJ251" i="4"/>
  <c r="CP244" i="4"/>
  <c r="CQ244" i="4"/>
  <c r="DD237" i="4"/>
  <c r="DE237" i="4"/>
  <c r="CJ221" i="4"/>
  <c r="CI221" i="4"/>
  <c r="DD211" i="4"/>
  <c r="DE211" i="4"/>
  <c r="CW206" i="4"/>
  <c r="CX206" i="4"/>
  <c r="BN201" i="4"/>
  <c r="BO201" i="4"/>
  <c r="DL194" i="4"/>
  <c r="DK194" i="4"/>
  <c r="CI264" i="4"/>
  <c r="CJ264" i="4"/>
  <c r="BU258" i="4"/>
  <c r="BN249" i="4"/>
  <c r="BO249" i="4"/>
  <c r="CP237" i="4"/>
  <c r="CQ237" i="4"/>
  <c r="CC228" i="4"/>
  <c r="CB228" i="4"/>
  <c r="DL220" i="4"/>
  <c r="DK220" i="4"/>
  <c r="CP214" i="4"/>
  <c r="CQ214" i="4"/>
  <c r="BO205" i="4"/>
  <c r="BN205" i="4"/>
  <c r="DD196" i="4"/>
  <c r="DE196" i="4"/>
  <c r="CW185" i="4"/>
  <c r="CX185" i="4"/>
  <c r="CW251" i="4"/>
  <c r="BU246" i="4"/>
  <c r="BV246" i="4"/>
  <c r="CW240" i="4"/>
  <c r="CX240" i="4"/>
  <c r="CC235" i="4"/>
  <c r="CB235" i="4"/>
  <c r="BN227" i="4"/>
  <c r="BO227" i="4"/>
  <c r="BU219" i="4"/>
  <c r="BV219" i="4"/>
  <c r="BU212" i="4"/>
  <c r="BV212" i="4"/>
  <c r="BN203" i="4"/>
  <c r="BO203" i="4"/>
  <c r="BN189" i="4"/>
  <c r="BO189" i="4"/>
  <c r="CQ177" i="4"/>
  <c r="CP177" i="4"/>
  <c r="CQ171" i="4"/>
  <c r="CP171" i="4"/>
  <c r="DK164" i="4"/>
  <c r="DL164" i="4"/>
  <c r="CI158" i="4"/>
  <c r="CJ158" i="4"/>
  <c r="CB183" i="4"/>
  <c r="CC183" i="4"/>
  <c r="BN179" i="4"/>
  <c r="BO179" i="4"/>
  <c r="CJ173" i="4"/>
  <c r="CI173" i="4"/>
  <c r="BU162" i="4"/>
  <c r="BV162" i="4"/>
  <c r="CP152" i="4"/>
  <c r="CQ152" i="4"/>
  <c r="BV189" i="4"/>
  <c r="BU189" i="4"/>
  <c r="CX179" i="4"/>
  <c r="CW179" i="4"/>
  <c r="CB170" i="4"/>
  <c r="CC170" i="4"/>
  <c r="DL160" i="4"/>
  <c r="DK160" i="4"/>
  <c r="DD152" i="4"/>
  <c r="DE152" i="4"/>
  <c r="BN184" i="4"/>
  <c r="BO184" i="4"/>
  <c r="BN173" i="4"/>
  <c r="BO173" i="4"/>
  <c r="BN167" i="4"/>
  <c r="BO167" i="4"/>
  <c r="CQ159" i="4"/>
  <c r="CP159" i="4"/>
  <c r="CB153" i="4"/>
  <c r="CC153" i="4"/>
  <c r="BN144" i="4"/>
  <c r="BO144" i="4"/>
  <c r="BV132" i="4"/>
  <c r="BU132" i="4"/>
  <c r="CW116" i="4"/>
  <c r="CX116" i="4"/>
  <c r="CI144" i="4"/>
  <c r="CJ144" i="4"/>
  <c r="DD135" i="4"/>
  <c r="DE135" i="4"/>
  <c r="CQ126" i="4"/>
  <c r="CP126" i="4"/>
  <c r="CW146" i="4"/>
  <c r="CX146" i="4"/>
  <c r="BU139" i="4"/>
  <c r="BV139" i="4"/>
  <c r="BO125" i="4"/>
  <c r="BN125" i="4"/>
  <c r="CW143" i="4"/>
  <c r="CX143" i="4"/>
  <c r="CB135" i="4"/>
  <c r="CC135" i="4"/>
  <c r="CW124" i="4"/>
  <c r="CX124" i="4"/>
  <c r="CQ70" i="4"/>
  <c r="CP70" i="4"/>
  <c r="DK123" i="4"/>
  <c r="DL123" i="4"/>
  <c r="DD116" i="4"/>
  <c r="DE116" i="4"/>
  <c r="CI105" i="4"/>
  <c r="CJ105" i="4"/>
  <c r="CQ116" i="4"/>
  <c r="CP116" i="4"/>
  <c r="DK104" i="4"/>
  <c r="DL104" i="4"/>
  <c r="DK138" i="4"/>
  <c r="DL138" i="4"/>
  <c r="BU127" i="4"/>
  <c r="BV127" i="4"/>
  <c r="DK117" i="4"/>
  <c r="DL117" i="4"/>
  <c r="BN110" i="4"/>
  <c r="BO110" i="4"/>
  <c r="CW74" i="4"/>
  <c r="CX74" i="4"/>
  <c r="BU88" i="4"/>
  <c r="BV88" i="4"/>
  <c r="DL61" i="4"/>
  <c r="DK61" i="4"/>
  <c r="CW87" i="4"/>
  <c r="CX87" i="4"/>
  <c r="BO103" i="4"/>
  <c r="BN103" i="4"/>
  <c r="DD86" i="4"/>
  <c r="DE86" i="4"/>
  <c r="CP99" i="4"/>
  <c r="CQ99" i="4"/>
  <c r="CC89" i="4"/>
  <c r="CB89" i="4"/>
  <c r="CP83" i="4"/>
  <c r="CQ83" i="4"/>
  <c r="CW68" i="4"/>
  <c r="CX68" i="4"/>
  <c r="DL54" i="4"/>
  <c r="DK54" i="4"/>
  <c r="CP107" i="4"/>
  <c r="CQ107" i="4"/>
  <c r="CW99" i="4"/>
  <c r="CX99" i="4"/>
  <c r="CX86" i="4"/>
  <c r="CW86" i="4"/>
  <c r="CP78" i="4"/>
  <c r="CQ78" i="4"/>
  <c r="CW57" i="4"/>
  <c r="CX57" i="4"/>
  <c r="DK83" i="4"/>
  <c r="DL83" i="4"/>
  <c r="CB68" i="4"/>
  <c r="CC68" i="4"/>
  <c r="DD48" i="4"/>
  <c r="DE48" i="4"/>
  <c r="CC72" i="4"/>
  <c r="CB72" i="4"/>
  <c r="CQ61" i="4"/>
  <c r="CP61" i="4"/>
  <c r="CJ53" i="4"/>
  <c r="CI53" i="4"/>
  <c r="DD43" i="4"/>
  <c r="DE43" i="4"/>
  <c r="BU82" i="4"/>
  <c r="BV82" i="4"/>
  <c r="DK71" i="4"/>
  <c r="DL71" i="4"/>
  <c r="BV65" i="4"/>
  <c r="BU65" i="4"/>
  <c r="CX54" i="4"/>
  <c r="CW54" i="4"/>
  <c r="CW41" i="4"/>
  <c r="CX41" i="4"/>
  <c r="CP57" i="4"/>
  <c r="CQ57" i="4"/>
  <c r="CJ48" i="4"/>
  <c r="CI48" i="4"/>
  <c r="DK47" i="4"/>
  <c r="DL47" i="4"/>
  <c r="DE39" i="4"/>
  <c r="DD39" i="4"/>
  <c r="BN29" i="4"/>
  <c r="BO29" i="4"/>
  <c r="DL42" i="4"/>
  <c r="DK42" i="4"/>
  <c r="CP28" i="4"/>
  <c r="CQ28" i="4"/>
  <c r="DK33" i="4"/>
  <c r="DL33" i="4"/>
  <c r="CW24" i="4"/>
  <c r="CX24" i="4"/>
  <c r="BU15" i="4"/>
  <c r="BV15" i="4"/>
  <c r="BV23" i="4"/>
  <c r="BU23" i="4"/>
  <c r="DL15" i="4"/>
  <c r="DK15" i="4"/>
  <c r="CX25" i="4"/>
  <c r="CW25" i="4"/>
  <c r="BO18" i="4"/>
  <c r="BN18" i="4"/>
  <c r="DD23" i="4"/>
  <c r="DE23" i="4"/>
  <c r="BO16" i="4"/>
  <c r="BN16" i="4"/>
  <c r="BU11" i="4"/>
  <c r="BV11" i="4"/>
  <c r="CW441" i="4"/>
  <c r="CP418" i="4"/>
  <c r="CQ418" i="4"/>
  <c r="CC407" i="4"/>
  <c r="CB407" i="4"/>
  <c r="CW455" i="4"/>
  <c r="CB446" i="4"/>
  <c r="CC446" i="4"/>
  <c r="CI438" i="4"/>
  <c r="CJ438" i="4"/>
  <c r="CJ429" i="4"/>
  <c r="CI429" i="4"/>
  <c r="DD418" i="4"/>
  <c r="CW411" i="4"/>
  <c r="BO459" i="4"/>
  <c r="BN459" i="4"/>
  <c r="DK450" i="4"/>
  <c r="CW443" i="4"/>
  <c r="CJ435" i="4"/>
  <c r="CI435" i="4"/>
  <c r="BN428" i="4"/>
  <c r="BO428" i="4"/>
  <c r="DD419" i="4"/>
  <c r="BN412" i="4"/>
  <c r="BO412" i="4"/>
  <c r="CW458" i="4"/>
  <c r="BU451" i="4"/>
  <c r="DD442" i="4"/>
  <c r="BU435" i="4"/>
  <c r="CJ427" i="4"/>
  <c r="CI427" i="4"/>
  <c r="DD411" i="4"/>
  <c r="DK412" i="4"/>
  <c r="BN403" i="4"/>
  <c r="BO403" i="4"/>
  <c r="DK395" i="4"/>
  <c r="BN387" i="4"/>
  <c r="BO387" i="4"/>
  <c r="BN379" i="4"/>
  <c r="BO379" i="4"/>
  <c r="BN371" i="4"/>
  <c r="BO371" i="4"/>
  <c r="DK362" i="4"/>
  <c r="DK354" i="4"/>
  <c r="BU345" i="4"/>
  <c r="CW336" i="4"/>
  <c r="DD323" i="4"/>
  <c r="CP308" i="4"/>
  <c r="CQ308" i="4"/>
  <c r="BN395" i="4"/>
  <c r="BO395" i="4"/>
  <c r="BU386" i="4"/>
  <c r="BU378" i="4"/>
  <c r="BU370" i="4"/>
  <c r="CW361" i="4"/>
  <c r="CW353" i="4"/>
  <c r="BN343" i="4"/>
  <c r="BO343" i="4"/>
  <c r="CI332" i="4"/>
  <c r="CJ332" i="4"/>
  <c r="BU325" i="4"/>
  <c r="CB317" i="4"/>
  <c r="CC317" i="4"/>
  <c r="CJ311" i="4"/>
  <c r="CI311" i="4"/>
  <c r="CP407" i="4"/>
  <c r="CQ407" i="4"/>
  <c r="DD399" i="4"/>
  <c r="CW392" i="4"/>
  <c r="CC385" i="4"/>
  <c r="CB385" i="4"/>
  <c r="CC377" i="4"/>
  <c r="CB377" i="4"/>
  <c r="CB369" i="4"/>
  <c r="CC369" i="4"/>
  <c r="BN362" i="4"/>
  <c r="BO362" i="4"/>
  <c r="BN354" i="4"/>
  <c r="BO354" i="4"/>
  <c r="CJ346" i="4"/>
  <c r="CI346" i="4"/>
  <c r="CW335" i="4"/>
  <c r="CW324" i="4"/>
  <c r="CB310" i="4"/>
  <c r="CC310" i="4"/>
  <c r="CP395" i="4"/>
  <c r="CQ395" i="4"/>
  <c r="CW387" i="4"/>
  <c r="CW371" i="4"/>
  <c r="CP355" i="4"/>
  <c r="CQ355" i="4"/>
  <c r="BO525" i="4"/>
  <c r="BN525" i="4"/>
  <c r="DK521" i="4"/>
  <c r="DL521" i="4"/>
  <c r="DF521" i="4" s="1"/>
  <c r="CQ522" i="4"/>
  <c r="CP522" i="4"/>
  <c r="CW523" i="4"/>
  <c r="CX523" i="4"/>
  <c r="CW522" i="4"/>
  <c r="CX522" i="4"/>
  <c r="CI11" i="4"/>
  <c r="CJ11" i="4"/>
  <c r="CP452" i="4"/>
  <c r="CQ452" i="4"/>
  <c r="CB445" i="4"/>
  <c r="CC445" i="4"/>
  <c r="DK436" i="4"/>
  <c r="BN430" i="4"/>
  <c r="BO430" i="4"/>
  <c r="CW422" i="4"/>
  <c r="CB411" i="4"/>
  <c r="CC411" i="4"/>
  <c r="DD460" i="4"/>
  <c r="BO453" i="4"/>
  <c r="BN453" i="4"/>
  <c r="CP443" i="4"/>
  <c r="CQ443" i="4"/>
  <c r="CB435" i="4"/>
  <c r="CC435" i="4"/>
  <c r="CI426" i="4"/>
  <c r="CJ426" i="4"/>
  <c r="CW417" i="4"/>
  <c r="BN404" i="4"/>
  <c r="BO404" i="4"/>
  <c r="CP456" i="4"/>
  <c r="CQ456" i="4"/>
  <c r="DD448" i="4"/>
  <c r="DK440" i="4"/>
  <c r="CB433" i="4"/>
  <c r="CC433" i="4"/>
  <c r="CW424" i="4"/>
  <c r="CB417" i="4"/>
  <c r="CC417" i="4"/>
  <c r="DK408" i="4"/>
  <c r="CB456" i="4"/>
  <c r="CC456" i="4"/>
  <c r="DK448" i="4"/>
  <c r="CB440" i="4"/>
  <c r="CC440" i="4"/>
  <c r="DK432" i="4"/>
  <c r="CB425" i="4"/>
  <c r="CC425" i="4"/>
  <c r="DK417" i="4"/>
  <c r="DK404" i="4"/>
  <c r="CP409" i="4"/>
  <c r="CQ409" i="4"/>
  <c r="DD400" i="4"/>
  <c r="BN393" i="4"/>
  <c r="BO393" i="4"/>
  <c r="DK384" i="4"/>
  <c r="DK376" i="4"/>
  <c r="DK368" i="4"/>
  <c r="CI360" i="4"/>
  <c r="CJ360" i="4"/>
  <c r="CI352" i="4"/>
  <c r="CJ352" i="4"/>
  <c r="CI342" i="4"/>
  <c r="CJ342" i="4"/>
  <c r="DK331" i="4"/>
  <c r="CB320" i="4"/>
  <c r="CC320" i="4"/>
  <c r="CP305" i="4"/>
  <c r="CQ305" i="4"/>
  <c r="CW391" i="4"/>
  <c r="CW383" i="4"/>
  <c r="CW375" i="4"/>
  <c r="CW367" i="4"/>
  <c r="DD358" i="4"/>
  <c r="DD350" i="4"/>
  <c r="BU340" i="4"/>
  <c r="CB330" i="4"/>
  <c r="CC330" i="4"/>
  <c r="CW320" i="4"/>
  <c r="BU315" i="4"/>
  <c r="CB309" i="4"/>
  <c r="CC309" i="4"/>
  <c r="BU406" i="4"/>
  <c r="CW397" i="4"/>
  <c r="CP390" i="4"/>
  <c r="CQ390" i="4"/>
  <c r="CP382" i="4"/>
  <c r="CQ382" i="4"/>
  <c r="CQ374" i="4"/>
  <c r="CP374" i="4"/>
  <c r="CQ366" i="4"/>
  <c r="CP366" i="4"/>
  <c r="BU359" i="4"/>
  <c r="BU351" i="4"/>
  <c r="BU343" i="4"/>
  <c r="BN334" i="4"/>
  <c r="BO334" i="4"/>
  <c r="DD320" i="4"/>
  <c r="CB306" i="4"/>
  <c r="CC306" i="4"/>
  <c r="BU394" i="4"/>
  <c r="CB382" i="4"/>
  <c r="CC382" i="4"/>
  <c r="CB366" i="4"/>
  <c r="CC366" i="4"/>
  <c r="BN351" i="4"/>
  <c r="BO351" i="4"/>
  <c r="CI520" i="4"/>
  <c r="CJ520" i="4"/>
  <c r="BV520" i="4"/>
  <c r="BU520" i="4"/>
  <c r="CB524" i="4"/>
  <c r="CC524" i="4"/>
  <c r="DK525" i="4"/>
  <c r="DL525" i="4"/>
  <c r="BV525" i="4"/>
  <c r="BU525" i="4"/>
  <c r="CP11" i="4"/>
  <c r="CQ11" i="4"/>
  <c r="CW460" i="4"/>
  <c r="BU452" i="4"/>
  <c r="DD444" i="4"/>
  <c r="CP436" i="4"/>
  <c r="CQ436" i="4"/>
  <c r="CB429" i="4"/>
  <c r="CC429" i="4"/>
  <c r="CC422" i="4"/>
  <c r="CB422" i="4"/>
  <c r="DK410" i="4"/>
  <c r="CP458" i="4"/>
  <c r="CQ458" i="4"/>
  <c r="CW449" i="4"/>
  <c r="BN442" i="4"/>
  <c r="BO442" i="4"/>
  <c r="CI432" i="4"/>
  <c r="CJ432" i="4"/>
  <c r="DD423" i="4"/>
  <c r="CP415" i="4"/>
  <c r="CQ415" i="4"/>
  <c r="CW401" i="4"/>
  <c r="DK453" i="4"/>
  <c r="CP445" i="4"/>
  <c r="CQ445" i="4"/>
  <c r="DD438" i="4"/>
  <c r="CI430" i="4"/>
  <c r="CJ430" i="4"/>
  <c r="DK422" i="4"/>
  <c r="CW415" i="4"/>
  <c r="BU404" i="4"/>
  <c r="BU454" i="4"/>
  <c r="DD446" i="4"/>
  <c r="BU438" i="4"/>
  <c r="DD430" i="4"/>
  <c r="BN415" i="4"/>
  <c r="BO415" i="4"/>
  <c r="DD401" i="4"/>
  <c r="BN407" i="4"/>
  <c r="BO407" i="4"/>
  <c r="CW399" i="4"/>
  <c r="CI390" i="4"/>
  <c r="CJ390" i="4"/>
  <c r="CI382" i="4"/>
  <c r="CJ382" i="4"/>
  <c r="CI374" i="4"/>
  <c r="CJ374" i="4"/>
  <c r="CI366" i="4"/>
  <c r="CJ366" i="4"/>
  <c r="BN358" i="4"/>
  <c r="BO358" i="4"/>
  <c r="DK348" i="4"/>
  <c r="CP339" i="4"/>
  <c r="CQ339" i="4"/>
  <c r="CB327" i="4"/>
  <c r="CC327" i="4"/>
  <c r="BO315" i="4"/>
  <c r="BN315" i="4"/>
  <c r="CI397" i="4"/>
  <c r="CJ397" i="4"/>
  <c r="DD388" i="4"/>
  <c r="DD380" i="4"/>
  <c r="DD372" i="4"/>
  <c r="CB364" i="4"/>
  <c r="CC364" i="4"/>
  <c r="CB356" i="4"/>
  <c r="CC356" i="4"/>
  <c r="BN347" i="4"/>
  <c r="BO347" i="4"/>
  <c r="DD336" i="4"/>
  <c r="CW328" i="4"/>
  <c r="DD318" i="4"/>
  <c r="DK313" i="4"/>
  <c r="DD410" i="4"/>
  <c r="CP403" i="4"/>
  <c r="CQ403" i="4"/>
  <c r="CB395" i="4"/>
  <c r="CC395" i="4"/>
  <c r="CP387" i="4"/>
  <c r="CQ387" i="4"/>
  <c r="CP379" i="4"/>
  <c r="CQ379" i="4"/>
  <c r="CP371" i="4"/>
  <c r="CQ371" i="4"/>
  <c r="CW364" i="4"/>
  <c r="CW356" i="4"/>
  <c r="BU349" i="4"/>
  <c r="CI338" i="4"/>
  <c r="CJ338" i="4"/>
  <c r="CP330" i="4"/>
  <c r="CQ330" i="4"/>
  <c r="CP315" i="4"/>
  <c r="CQ315" i="4"/>
  <c r="CP399" i="4"/>
  <c r="CQ399" i="4"/>
  <c r="CI392" i="4"/>
  <c r="CJ392" i="4"/>
  <c r="CI377" i="4"/>
  <c r="CJ377" i="4"/>
  <c r="CI362" i="4"/>
  <c r="CJ362" i="4"/>
  <c r="CC337" i="4"/>
  <c r="CB337" i="4"/>
  <c r="CI523" i="4"/>
  <c r="CJ523" i="4"/>
  <c r="BU524" i="4"/>
  <c r="BV524" i="4"/>
  <c r="CX12" i="4"/>
  <c r="CW12" i="4"/>
  <c r="CW457" i="4"/>
  <c r="CP449" i="4"/>
  <c r="CQ449" i="4"/>
  <c r="DK441" i="4"/>
  <c r="CI434" i="4"/>
  <c r="CJ434" i="4"/>
  <c r="BO427" i="4"/>
  <c r="BN427" i="4"/>
  <c r="CW419" i="4"/>
  <c r="DD407" i="4"/>
  <c r="DK455" i="4"/>
  <c r="BO447" i="4"/>
  <c r="BN447" i="4"/>
  <c r="CW438" i="4"/>
  <c r="DD429" i="4"/>
  <c r="BU419" i="4"/>
  <c r="CW413" i="4"/>
  <c r="BU459" i="4"/>
  <c r="CJ451" i="4"/>
  <c r="CI451" i="4"/>
  <c r="BN444" i="4"/>
  <c r="BO444" i="4"/>
  <c r="DD435" i="4"/>
  <c r="BU428" i="4"/>
  <c r="CW412" i="4"/>
  <c r="CW459" i="4"/>
  <c r="CP451" i="4"/>
  <c r="CQ451" i="4"/>
  <c r="CB443" i="4"/>
  <c r="CC443" i="4"/>
  <c r="CP435" i="4"/>
  <c r="CQ435" i="4"/>
  <c r="DD427" i="4"/>
  <c r="BU412" i="4"/>
  <c r="BU413" i="4"/>
  <c r="CI404" i="4"/>
  <c r="CJ404" i="4"/>
  <c r="CP396" i="4"/>
  <c r="CQ396" i="4"/>
  <c r="BN388" i="4"/>
  <c r="BO388" i="4"/>
  <c r="BN380" i="4"/>
  <c r="BO380" i="4"/>
  <c r="BN372" i="4"/>
  <c r="BO372" i="4"/>
  <c r="BU363" i="4"/>
  <c r="BU355" i="4"/>
  <c r="CI345" i="4"/>
  <c r="CJ345" i="4"/>
  <c r="BN338" i="4"/>
  <c r="BO338" i="4"/>
  <c r="BO325" i="4"/>
  <c r="BN325" i="4"/>
  <c r="DD309" i="4"/>
  <c r="BN396" i="4"/>
  <c r="BO396" i="4"/>
  <c r="CB386" i="4"/>
  <c r="CC386" i="4"/>
  <c r="CB378" i="4"/>
  <c r="CC378" i="4"/>
  <c r="CB370" i="4"/>
  <c r="CC370" i="4"/>
  <c r="DK361" i="4"/>
  <c r="DK353" i="4"/>
  <c r="CP343" i="4"/>
  <c r="CQ343" i="4"/>
  <c r="CC333" i="4"/>
  <c r="CB333" i="4"/>
  <c r="CJ325" i="4"/>
  <c r="CI325" i="4"/>
  <c r="CW317" i="4"/>
  <c r="DD311" i="4"/>
  <c r="DK407" i="4"/>
  <c r="BO401" i="4"/>
  <c r="BN401" i="4"/>
  <c r="DD392" i="4"/>
  <c r="DD385" i="4"/>
  <c r="DD377" i="4"/>
  <c r="DD369" i="4"/>
  <c r="BU362" i="4"/>
  <c r="BU354" i="4"/>
  <c r="CW346" i="4"/>
  <c r="DK335" i="4"/>
  <c r="BU326" i="4"/>
  <c r="DK310" i="4"/>
  <c r="BN397" i="4"/>
  <c r="BO397" i="4"/>
  <c r="CP388" i="4"/>
  <c r="CQ388" i="4"/>
  <c r="CQ372" i="4"/>
  <c r="CP372" i="4"/>
  <c r="BU357" i="4"/>
  <c r="CI329" i="4"/>
  <c r="CJ329" i="4"/>
  <c r="BN320" i="4"/>
  <c r="BO320" i="4"/>
  <c r="CW314" i="4"/>
  <c r="DD307" i="4"/>
  <c r="CW298" i="4"/>
  <c r="CP293" i="4"/>
  <c r="CQ293" i="4"/>
  <c r="BU287" i="4"/>
  <c r="CI281" i="4"/>
  <c r="CJ281" i="4"/>
  <c r="CB276" i="4"/>
  <c r="CC276" i="4"/>
  <c r="CP269" i="4"/>
  <c r="CQ269" i="4"/>
  <c r="DD305" i="4"/>
  <c r="CW299" i="4"/>
  <c r="DD291" i="4"/>
  <c r="CW283" i="4"/>
  <c r="CB274" i="4"/>
  <c r="CC274" i="4"/>
  <c r="CW268" i="4"/>
  <c r="BU262" i="4"/>
  <c r="CC347" i="4"/>
  <c r="CB347" i="4"/>
  <c r="CW337" i="4"/>
  <c r="CC329" i="4"/>
  <c r="CB329" i="4"/>
  <c r="BO323" i="4"/>
  <c r="BN323" i="4"/>
  <c r="CI285" i="4"/>
  <c r="CJ285" i="4"/>
  <c r="CI279" i="4"/>
  <c r="CJ279" i="4"/>
  <c r="CB270" i="4"/>
  <c r="CC270" i="4"/>
  <c r="CI255" i="4"/>
  <c r="CJ255" i="4"/>
  <c r="CJ305" i="4"/>
  <c r="CI305" i="4"/>
  <c r="BU297" i="4"/>
  <c r="DK291" i="4"/>
  <c r="CP285" i="4"/>
  <c r="CQ285" i="4"/>
  <c r="CI275" i="4"/>
  <c r="CJ275" i="4"/>
  <c r="DD265" i="4"/>
  <c r="BN271" i="4"/>
  <c r="BO271" i="4"/>
  <c r="DD248" i="4"/>
  <c r="CB236" i="4"/>
  <c r="CC236" i="4"/>
  <c r="DL228" i="4"/>
  <c r="DK228" i="4"/>
  <c r="DE220" i="4"/>
  <c r="DD220" i="4"/>
  <c r="DL212" i="4"/>
  <c r="DK212" i="4"/>
  <c r="CW201" i="4"/>
  <c r="CX201" i="4"/>
  <c r="DK195" i="4"/>
  <c r="DL195" i="4"/>
  <c r="CI189" i="4"/>
  <c r="CJ189" i="4"/>
  <c r="CW249" i="4"/>
  <c r="CI242" i="4"/>
  <c r="CJ242" i="4"/>
  <c r="CQ235" i="4"/>
  <c r="CP235" i="4"/>
  <c r="CI227" i="4"/>
  <c r="CJ227" i="4"/>
  <c r="CW218" i="4"/>
  <c r="CX218" i="4"/>
  <c r="DD209" i="4"/>
  <c r="DE209" i="4"/>
  <c r="BU205" i="4"/>
  <c r="BV205" i="4"/>
  <c r="BV199" i="4"/>
  <c r="BU199" i="4"/>
  <c r="CP192" i="4"/>
  <c r="CQ192" i="4"/>
  <c r="CI262" i="4"/>
  <c r="CJ262" i="4"/>
  <c r="BN255" i="4"/>
  <c r="BO255" i="4"/>
  <c r="BU245" i="4"/>
  <c r="BV245" i="4"/>
  <c r="BU234" i="4"/>
  <c r="BV234" i="4"/>
  <c r="BO226" i="4"/>
  <c r="BN226" i="4"/>
  <c r="DK217" i="4"/>
  <c r="DL217" i="4"/>
  <c r="CP211" i="4"/>
  <c r="CQ211" i="4"/>
  <c r="BV203" i="4"/>
  <c r="BU203" i="4"/>
  <c r="CJ193" i="4"/>
  <c r="CI193" i="4"/>
  <c r="CP256" i="4"/>
  <c r="CQ256" i="4"/>
  <c r="BN250" i="4"/>
  <c r="BO250" i="4"/>
  <c r="CI244" i="4"/>
  <c r="CJ244" i="4"/>
  <c r="CB239" i="4"/>
  <c r="CC239" i="4"/>
  <c r="BN233" i="4"/>
  <c r="BO233" i="4"/>
  <c r="DD224" i="4"/>
  <c r="DE224" i="4"/>
  <c r="BN218" i="4"/>
  <c r="BO218" i="4"/>
  <c r="DK209" i="4"/>
  <c r="DL209" i="4"/>
  <c r="CP198" i="4"/>
  <c r="CQ198" i="4"/>
  <c r="DD186" i="4"/>
  <c r="DE186" i="4"/>
  <c r="CW176" i="4"/>
  <c r="CX176" i="4"/>
  <c r="BU169" i="4"/>
  <c r="BV169" i="4"/>
  <c r="CW162" i="4"/>
  <c r="CX162" i="4"/>
  <c r="CB156" i="4"/>
  <c r="CC156" i="4"/>
  <c r="CI149" i="4"/>
  <c r="CJ149" i="4"/>
  <c r="DL181" i="4"/>
  <c r="DK181" i="4"/>
  <c r="BU178" i="4"/>
  <c r="BV178" i="4"/>
  <c r="CP169" i="4"/>
  <c r="CQ169" i="4"/>
  <c r="DD159" i="4"/>
  <c r="DE159" i="4"/>
  <c r="CI148" i="4"/>
  <c r="CJ148" i="4"/>
  <c r="BO187" i="4"/>
  <c r="BN187" i="4"/>
  <c r="BO176" i="4"/>
  <c r="BN176" i="4"/>
  <c r="CP167" i="4"/>
  <c r="CQ167" i="4"/>
  <c r="BN157" i="4"/>
  <c r="BO157" i="4"/>
  <c r="CI181" i="4"/>
  <c r="CJ181" i="4"/>
  <c r="CI171" i="4"/>
  <c r="CJ171" i="4"/>
  <c r="DE164" i="4"/>
  <c r="DD164" i="4"/>
  <c r="CP156" i="4"/>
  <c r="CQ156" i="4"/>
  <c r="BV149" i="4"/>
  <c r="BU149" i="4"/>
  <c r="DK142" i="4"/>
  <c r="DL142" i="4"/>
  <c r="DE128" i="4"/>
  <c r="DD128" i="4"/>
  <c r="CW111" i="4"/>
  <c r="CX111" i="4"/>
  <c r="DL141" i="4"/>
  <c r="DK141" i="4"/>
  <c r="DD133" i="4"/>
  <c r="DE133" i="4"/>
  <c r="CQ122" i="4"/>
  <c r="CP122" i="4"/>
  <c r="CW144" i="4"/>
  <c r="CX144" i="4"/>
  <c r="BU136" i="4"/>
  <c r="BV136" i="4"/>
  <c r="CC119" i="4"/>
  <c r="CB119" i="4"/>
  <c r="CP140" i="4"/>
  <c r="CQ140" i="4"/>
  <c r="CI134" i="4"/>
  <c r="CJ134" i="4"/>
  <c r="CC120" i="4"/>
  <c r="CB120" i="4"/>
  <c r="BN131" i="4"/>
  <c r="BO131" i="4"/>
  <c r="CP121" i="4"/>
  <c r="CQ121" i="4"/>
  <c r="BU113" i="4"/>
  <c r="BV113" i="4"/>
  <c r="CI103" i="4"/>
  <c r="CJ103" i="4"/>
  <c r="BV61" i="4"/>
  <c r="BU61" i="4"/>
  <c r="CI114" i="4"/>
  <c r="CJ114" i="4"/>
  <c r="DD87" i="4"/>
  <c r="DE87" i="4"/>
  <c r="BU134" i="4"/>
  <c r="BV134" i="4"/>
  <c r="CQ124" i="4"/>
  <c r="CP124" i="4"/>
  <c r="DL114" i="4"/>
  <c r="DK114" i="4"/>
  <c r="DD103" i="4"/>
  <c r="DE103" i="4"/>
  <c r="CB98" i="4"/>
  <c r="CC98" i="4"/>
  <c r="DL82" i="4"/>
  <c r="DK82" i="4"/>
  <c r="CI94" i="4"/>
  <c r="CJ94" i="4"/>
  <c r="DD52" i="4"/>
  <c r="DE52" i="4"/>
  <c r="DK97" i="4"/>
  <c r="DL97" i="4"/>
  <c r="CQ65" i="4"/>
  <c r="CP65" i="4"/>
  <c r="CX96" i="4"/>
  <c r="CW96" i="4"/>
  <c r="CB86" i="4"/>
  <c r="CC86" i="4"/>
  <c r="CP76" i="4"/>
  <c r="CQ76" i="4"/>
  <c r="DD66" i="4"/>
  <c r="DE66" i="4"/>
  <c r="BN50" i="4"/>
  <c r="BO50" i="4"/>
  <c r="CW104" i="4"/>
  <c r="CX104" i="4"/>
  <c r="DK94" i="4"/>
  <c r="DL94" i="4"/>
  <c r="CW82" i="4"/>
  <c r="CX82" i="4"/>
  <c r="CI70" i="4"/>
  <c r="CJ70" i="4"/>
  <c r="CP40" i="4"/>
  <c r="CQ40" i="4"/>
  <c r="DK79" i="4"/>
  <c r="DL79" i="4"/>
  <c r="CW62" i="4"/>
  <c r="CX62" i="4"/>
  <c r="DD75" i="4"/>
  <c r="DE75" i="4"/>
  <c r="CI69" i="4"/>
  <c r="CJ69" i="4"/>
  <c r="CB58" i="4"/>
  <c r="CC58" i="4"/>
  <c r="CC51" i="4"/>
  <c r="CB51" i="4"/>
  <c r="BU40" i="4"/>
  <c r="BV40" i="4"/>
  <c r="CI76" i="4"/>
  <c r="CJ76" i="4"/>
  <c r="CP69" i="4"/>
  <c r="CQ69" i="4"/>
  <c r="DD62" i="4"/>
  <c r="DE62" i="4"/>
  <c r="CB52" i="4"/>
  <c r="CC52" i="4"/>
  <c r="BU38" i="4"/>
  <c r="BV38" i="4"/>
  <c r="CC55" i="4"/>
  <c r="CB55" i="4"/>
  <c r="DD42" i="4"/>
  <c r="DE42" i="4"/>
  <c r="BU46" i="4"/>
  <c r="BV46" i="4"/>
  <c r="DD37" i="4"/>
  <c r="DE37" i="4"/>
  <c r="CP47" i="4"/>
  <c r="CQ47" i="4"/>
  <c r="DD34" i="4"/>
  <c r="DE34" i="4"/>
  <c r="CW37" i="4"/>
  <c r="CX37" i="4"/>
  <c r="CW27" i="4"/>
  <c r="CX27" i="4"/>
  <c r="CP20" i="4"/>
  <c r="CQ20" i="4"/>
  <c r="BO14" i="4"/>
  <c r="BN14" i="4"/>
  <c r="BO22" i="4"/>
  <c r="BN22" i="4"/>
  <c r="DL14" i="4"/>
  <c r="DK14" i="4"/>
  <c r="DL22" i="4"/>
  <c r="DK22" i="4"/>
  <c r="BV13" i="4"/>
  <c r="BU13" i="4"/>
  <c r="CI21" i="4"/>
  <c r="CJ21" i="4"/>
  <c r="DK387" i="4"/>
  <c r="DK379" i="4"/>
  <c r="DK371" i="4"/>
  <c r="DK364" i="4"/>
  <c r="DK356" i="4"/>
  <c r="CW348" i="4"/>
  <c r="CB336" i="4"/>
  <c r="CC336" i="4"/>
  <c r="CB323" i="4"/>
  <c r="CC323" i="4"/>
  <c r="DD316" i="4"/>
  <c r="DK311" i="4"/>
  <c r="BU301" i="4"/>
  <c r="CB296" i="4"/>
  <c r="CC296" i="4"/>
  <c r="CW289" i="4"/>
  <c r="CP284" i="4"/>
  <c r="CQ284" i="4"/>
  <c r="DD278" i="4"/>
  <c r="BN273" i="4"/>
  <c r="BO273" i="4"/>
  <c r="DK261" i="4"/>
  <c r="CP302" i="4"/>
  <c r="CQ302" i="4"/>
  <c r="DD294" i="4"/>
  <c r="CP288" i="4"/>
  <c r="CQ288" i="4"/>
  <c r="CB280" i="4"/>
  <c r="CC280" i="4"/>
  <c r="DK270" i="4"/>
  <c r="DK265" i="4"/>
  <c r="CI254" i="4"/>
  <c r="CJ254" i="4"/>
  <c r="DD341" i="4"/>
  <c r="CP333" i="4"/>
  <c r="CQ333" i="4"/>
  <c r="CQ326" i="4"/>
  <c r="CP326" i="4"/>
  <c r="CB299" i="4"/>
  <c r="CC299" i="4"/>
  <c r="DD282" i="4"/>
  <c r="DD273" i="4"/>
  <c r="DD261" i="4"/>
  <c r="DK307" i="4"/>
  <c r="BU302" i="4"/>
  <c r="BN294" i="4"/>
  <c r="BO294" i="4"/>
  <c r="CW288" i="4"/>
  <c r="CW277" i="4"/>
  <c r="BU268" i="4"/>
  <c r="DD259" i="4"/>
  <c r="CC254" i="4"/>
  <c r="CB254" i="4"/>
  <c r="CP241" i="4"/>
  <c r="CQ241" i="4"/>
  <c r="DK231" i="4"/>
  <c r="DL231" i="4"/>
  <c r="DL224" i="4"/>
  <c r="DK224" i="4"/>
  <c r="CJ216" i="4"/>
  <c r="CI216" i="4"/>
  <c r="CP206" i="4"/>
  <c r="CQ206" i="4"/>
  <c r="CB198" i="4"/>
  <c r="CC198" i="4"/>
  <c r="BU193" i="4"/>
  <c r="BV193" i="4"/>
  <c r="CP252" i="4"/>
  <c r="CQ252" i="4"/>
  <c r="CW245" i="4"/>
  <c r="CX245" i="4"/>
  <c r="BU238" i="4"/>
  <c r="BV238" i="4"/>
  <c r="BU222" i="4"/>
  <c r="BV222" i="4"/>
  <c r="BN213" i="4"/>
  <c r="BO213" i="4"/>
  <c r="BU207" i="4"/>
  <c r="BV207" i="4"/>
  <c r="DD201" i="4"/>
  <c r="DE201" i="4"/>
  <c r="CW195" i="4"/>
  <c r="CX195" i="4"/>
  <c r="CB186" i="4"/>
  <c r="CC186" i="4"/>
  <c r="CI258" i="4"/>
  <c r="CJ258" i="4"/>
  <c r="CC249" i="4"/>
  <c r="CB249" i="4"/>
  <c r="CQ239" i="4"/>
  <c r="CP239" i="4"/>
  <c r="BU221" i="4"/>
  <c r="BV221" i="4"/>
  <c r="DD214" i="4"/>
  <c r="DE214" i="4"/>
  <c r="DD205" i="4"/>
  <c r="DE205" i="4"/>
  <c r="CP197" i="4"/>
  <c r="CQ197" i="4"/>
  <c r="BV188" i="4"/>
  <c r="BU188" i="4"/>
  <c r="DK251" i="4"/>
  <c r="DL246" i="4"/>
  <c r="DK246" i="4"/>
  <c r="DD241" i="4"/>
  <c r="DE241" i="4"/>
  <c r="BO236" i="4"/>
  <c r="BN236" i="4"/>
  <c r="DD228" i="4"/>
  <c r="DE228" i="4"/>
  <c r="CP220" i="4"/>
  <c r="CQ220" i="4"/>
  <c r="CW212" i="4"/>
  <c r="CX212" i="4"/>
  <c r="DD204" i="4"/>
  <c r="DE204" i="4"/>
  <c r="CI190" i="4"/>
  <c r="CJ190" i="4"/>
  <c r="DL179" i="4"/>
  <c r="DK179" i="4"/>
  <c r="BU172" i="4"/>
  <c r="BV172" i="4"/>
  <c r="CQ165" i="4"/>
  <c r="CP165" i="4"/>
  <c r="BN159" i="4"/>
  <c r="BO159" i="4"/>
  <c r="BV151" i="4"/>
  <c r="BU151" i="4"/>
  <c r="CP183" i="4"/>
  <c r="CQ183" i="4"/>
  <c r="CB179" i="4"/>
  <c r="CC179" i="4"/>
  <c r="DL173" i="4"/>
  <c r="DK173" i="4"/>
  <c r="BN164" i="4"/>
  <c r="BO164" i="4"/>
  <c r="BO154" i="4"/>
  <c r="BN154" i="4"/>
  <c r="DL190" i="4"/>
  <c r="DK190" i="4"/>
  <c r="BN180" i="4"/>
  <c r="BO180" i="4"/>
  <c r="BN171" i="4"/>
  <c r="BO171" i="4"/>
  <c r="CQ161" i="4"/>
  <c r="CP161" i="4"/>
  <c r="BN153" i="4"/>
  <c r="BO153" i="4"/>
  <c r="CB184" i="4"/>
  <c r="CC184" i="4"/>
  <c r="BV174" i="4"/>
  <c r="BU174" i="4"/>
  <c r="CW167" i="4"/>
  <c r="CX167" i="4"/>
  <c r="CI160" i="4"/>
  <c r="CJ160" i="4"/>
  <c r="DD153" i="4"/>
  <c r="DE153" i="4"/>
  <c r="DE145" i="4"/>
  <c r="DD145" i="4"/>
  <c r="BU133" i="4"/>
  <c r="BV133" i="4"/>
  <c r="CI120" i="4"/>
  <c r="CJ120" i="4"/>
  <c r="BO91" i="4"/>
  <c r="BN91" i="4"/>
  <c r="CP136" i="4"/>
  <c r="CQ136" i="4"/>
  <c r="DE127" i="4"/>
  <c r="DD127" i="4"/>
  <c r="CI92" i="4"/>
  <c r="CJ92" i="4"/>
  <c r="BU140" i="4"/>
  <c r="BV140" i="4"/>
  <c r="CI128" i="4"/>
  <c r="CJ128" i="4"/>
  <c r="BN90" i="4"/>
  <c r="BO90" i="4"/>
  <c r="CC136" i="4"/>
  <c r="CB136" i="4"/>
  <c r="DE125" i="4"/>
  <c r="DD125" i="4"/>
  <c r="CI97" i="4"/>
  <c r="CJ97" i="4"/>
  <c r="CI124" i="4"/>
  <c r="CJ124" i="4"/>
  <c r="CB117" i="4"/>
  <c r="CC117" i="4"/>
  <c r="CW105" i="4"/>
  <c r="CX105" i="4"/>
  <c r="BU96" i="4"/>
  <c r="BV96" i="4"/>
  <c r="CI117" i="4"/>
  <c r="CJ117" i="4"/>
  <c r="DL106" i="4"/>
  <c r="DK106" i="4"/>
  <c r="DD139" i="4"/>
  <c r="DE139" i="4"/>
  <c r="BU128" i="4"/>
  <c r="BV128" i="4"/>
  <c r="CP118" i="4"/>
  <c r="CQ118" i="4"/>
  <c r="CB111" i="4"/>
  <c r="CC111" i="4"/>
  <c r="BN88" i="4"/>
  <c r="BO88" i="4"/>
  <c r="CW89" i="4"/>
  <c r="CX89" i="4"/>
  <c r="DD70" i="4"/>
  <c r="DE70" i="4"/>
  <c r="BO89" i="4"/>
  <c r="BN89" i="4"/>
  <c r="BN106" i="4"/>
  <c r="BO106" i="4"/>
  <c r="BV89" i="4"/>
  <c r="BU89" i="4"/>
  <c r="BN100" i="4"/>
  <c r="BO100" i="4"/>
  <c r="CX90" i="4"/>
  <c r="CW90" i="4"/>
  <c r="BN84" i="4"/>
  <c r="BO84" i="4"/>
  <c r="DD69" i="4"/>
  <c r="DE69" i="4"/>
  <c r="BU57" i="4"/>
  <c r="BV57" i="4"/>
  <c r="BU108" i="4"/>
  <c r="BV108" i="4"/>
  <c r="CP100" i="4"/>
  <c r="CQ100" i="4"/>
  <c r="CP87" i="4"/>
  <c r="CQ87" i="4"/>
  <c r="CI79" i="4"/>
  <c r="CJ79" i="4"/>
  <c r="BN60" i="4"/>
  <c r="BO60" i="4"/>
  <c r="CP84" i="4"/>
  <c r="CQ84" i="4"/>
  <c r="BN71" i="4"/>
  <c r="BO71" i="4"/>
  <c r="DE55" i="4"/>
  <c r="DD55" i="4"/>
  <c r="CW72" i="4"/>
  <c r="CX72" i="4"/>
  <c r="CB63" i="4"/>
  <c r="CC63" i="4"/>
  <c r="CB54" i="4"/>
  <c r="CC54" i="4"/>
  <c r="CJ46" i="4"/>
  <c r="CI46" i="4"/>
  <c r="DL27" i="4"/>
  <c r="DK27" i="4"/>
  <c r="BU73" i="4"/>
  <c r="BV73" i="4"/>
  <c r="BU66" i="4"/>
  <c r="BV66" i="4"/>
  <c r="BN56" i="4"/>
  <c r="BO56" i="4"/>
  <c r="BU42" i="4"/>
  <c r="BV42" i="4"/>
  <c r="CI59" i="4"/>
  <c r="CJ59" i="4"/>
  <c r="BU49" i="4"/>
  <c r="BV49" i="4"/>
  <c r="CI30" i="4"/>
  <c r="CJ30" i="4"/>
  <c r="CB40" i="4"/>
  <c r="CC40" i="4"/>
  <c r="BN31" i="4"/>
  <c r="BO31" i="4"/>
  <c r="CW43" i="4"/>
  <c r="CX43" i="4"/>
  <c r="DD29" i="4"/>
  <c r="DE29" i="4"/>
  <c r="DK34" i="4"/>
  <c r="DL34" i="4"/>
  <c r="CI25" i="4"/>
  <c r="CJ25" i="4"/>
  <c r="DL16" i="4"/>
  <c r="DK16" i="4"/>
  <c r="DK23" i="4"/>
  <c r="DL23" i="4"/>
  <c r="CP18" i="4"/>
  <c r="CQ18" i="4"/>
  <c r="BU26" i="4"/>
  <c r="BV26" i="4"/>
  <c r="CB18" i="4"/>
  <c r="CC18" i="4"/>
  <c r="BU24" i="4"/>
  <c r="BV24" i="4"/>
  <c r="CC16" i="4"/>
  <c r="CB16" i="4"/>
  <c r="DD344" i="4"/>
  <c r="CQ331" i="4"/>
  <c r="CP331" i="4"/>
  <c r="CP320" i="4"/>
  <c r="CQ320" i="4"/>
  <c r="CW315" i="4"/>
  <c r="BU309" i="4"/>
  <c r="CI299" i="4"/>
  <c r="CJ299" i="4"/>
  <c r="CB294" i="4"/>
  <c r="CC294" i="4"/>
  <c r="CW287" i="4"/>
  <c r="BN282" i="4"/>
  <c r="BO282" i="4"/>
  <c r="DD276" i="4"/>
  <c r="CI271" i="4"/>
  <c r="CJ271" i="4"/>
  <c r="CW253" i="4"/>
  <c r="CI300" i="4"/>
  <c r="CJ300" i="4"/>
  <c r="DD292" i="4"/>
  <c r="CI286" i="4"/>
  <c r="CJ286" i="4"/>
  <c r="DD274" i="4"/>
  <c r="CW269" i="4"/>
  <c r="BN264" i="4"/>
  <c r="BO264" i="4"/>
  <c r="BU348" i="4"/>
  <c r="CB339" i="4"/>
  <c r="CC339" i="4"/>
  <c r="BU331" i="4"/>
  <c r="CP324" i="4"/>
  <c r="CQ324" i="4"/>
  <c r="BN297" i="4"/>
  <c r="BO297" i="4"/>
  <c r="DD280" i="4"/>
  <c r="DD271" i="4"/>
  <c r="CC256" i="4"/>
  <c r="CB256" i="4"/>
  <c r="BN306" i="4"/>
  <c r="BO306" i="4"/>
  <c r="CW297" i="4"/>
  <c r="BU292" i="4"/>
  <c r="BN287" i="4"/>
  <c r="BO287" i="4"/>
  <c r="BN276" i="4"/>
  <c r="BO276" i="4"/>
  <c r="CW266" i="4"/>
  <c r="CW255" i="4"/>
  <c r="CC250" i="4"/>
  <c r="CB250" i="4"/>
  <c r="BU237" i="4"/>
  <c r="BV237" i="4"/>
  <c r="DD221" i="4"/>
  <c r="DE221" i="4"/>
  <c r="CX213" i="4"/>
  <c r="CW213" i="4"/>
  <c r="BU202" i="4"/>
  <c r="BV202" i="4"/>
  <c r="DL196" i="4"/>
  <c r="DK196" i="4"/>
  <c r="BV190" i="4"/>
  <c r="BU190" i="4"/>
  <c r="CI250" i="4"/>
  <c r="CJ250" i="4"/>
  <c r="BU243" i="4"/>
  <c r="BV243" i="4"/>
  <c r="CI236" i="4"/>
  <c r="CJ236" i="4"/>
  <c r="BU228" i="4"/>
  <c r="BV228" i="4"/>
  <c r="CB219" i="4"/>
  <c r="CC219" i="4"/>
  <c r="BU210" i="4"/>
  <c r="BV210" i="4"/>
  <c r="BO206" i="4"/>
  <c r="BN206" i="4"/>
  <c r="BO200" i="4"/>
  <c r="BN200" i="4"/>
  <c r="CB193" i="4"/>
  <c r="CC193" i="4"/>
  <c r="CP263" i="4"/>
  <c r="CQ263" i="4"/>
  <c r="DD255" i="4"/>
  <c r="CW246" i="4"/>
  <c r="CX246" i="4"/>
  <c r="BN235" i="4"/>
  <c r="BO235" i="4"/>
  <c r="DL226" i="4"/>
  <c r="DK226" i="4"/>
  <c r="BN220" i="4"/>
  <c r="BO220" i="4"/>
  <c r="CP212" i="4"/>
  <c r="CQ212" i="4"/>
  <c r="BO204" i="4"/>
  <c r="BN204" i="4"/>
  <c r="DK193" i="4"/>
  <c r="DL193" i="4"/>
  <c r="CQ257" i="4"/>
  <c r="CP257" i="4"/>
  <c r="DD250" i="4"/>
  <c r="CI245" i="4"/>
  <c r="CJ245" i="4"/>
  <c r="DE239" i="4"/>
  <c r="DD239" i="4"/>
  <c r="DL233" i="4"/>
  <c r="DK233" i="4"/>
  <c r="DE225" i="4"/>
  <c r="DD225" i="4"/>
  <c r="CJ218" i="4"/>
  <c r="CI218" i="4"/>
  <c r="BV211" i="4"/>
  <c r="BU211" i="4"/>
  <c r="DD199" i="4"/>
  <c r="DE199" i="4"/>
  <c r="DK187" i="4"/>
  <c r="DL187" i="4"/>
  <c r="BO177" i="4"/>
  <c r="BN177" i="4"/>
  <c r="CI169" i="4"/>
  <c r="CJ169" i="4"/>
  <c r="DD163" i="4"/>
  <c r="DE163" i="4"/>
  <c r="CP157" i="4"/>
  <c r="CQ157" i="4"/>
  <c r="DL149" i="4"/>
  <c r="DK149" i="4"/>
  <c r="DD182" i="4"/>
  <c r="DE182" i="4"/>
  <c r="CI178" i="4"/>
  <c r="CJ178" i="4"/>
  <c r="DK169" i="4"/>
  <c r="DL169" i="4"/>
  <c r="BU161" i="4"/>
  <c r="BV161" i="4"/>
  <c r="CB151" i="4"/>
  <c r="CC151" i="4"/>
  <c r="CI187" i="4"/>
  <c r="CJ187" i="4"/>
  <c r="DD176" i="4"/>
  <c r="DE176" i="4"/>
  <c r="CI168" i="4"/>
  <c r="CJ168" i="4"/>
  <c r="CX157" i="4"/>
  <c r="CW157" i="4"/>
  <c r="DE151" i="4"/>
  <c r="DD151" i="4"/>
  <c r="BV182" i="4"/>
  <c r="BU182" i="4"/>
  <c r="DL171" i="4"/>
  <c r="DK171" i="4"/>
  <c r="DK165" i="4"/>
  <c r="DL165" i="4"/>
  <c r="CB157" i="4"/>
  <c r="CC157" i="4"/>
  <c r="BU143" i="4"/>
  <c r="BV143" i="4"/>
  <c r="CI129" i="4"/>
  <c r="CJ129" i="4"/>
  <c r="CI113" i="4"/>
  <c r="CJ113" i="4"/>
  <c r="CI143" i="4"/>
  <c r="CJ143" i="4"/>
  <c r="BN134" i="4"/>
  <c r="BO134" i="4"/>
  <c r="BU123" i="4"/>
  <c r="BV123" i="4"/>
  <c r="CI145" i="4"/>
  <c r="CJ145" i="4"/>
  <c r="BU138" i="4"/>
  <c r="BV138" i="4"/>
  <c r="CB121" i="4"/>
  <c r="CC121" i="4"/>
  <c r="CI141" i="4"/>
  <c r="CJ141" i="4"/>
  <c r="DK134" i="4"/>
  <c r="DL134" i="4"/>
  <c r="CI122" i="4"/>
  <c r="CJ122" i="4"/>
  <c r="CQ132" i="4"/>
  <c r="CP132" i="4"/>
  <c r="BV122" i="4"/>
  <c r="BU122" i="4"/>
  <c r="CW113" i="4"/>
  <c r="CX113" i="4"/>
  <c r="CW103" i="4"/>
  <c r="CX103" i="4"/>
  <c r="CW81" i="4"/>
  <c r="CX81" i="4"/>
  <c r="DD115" i="4"/>
  <c r="DE115" i="4"/>
  <c r="CX100" i="4"/>
  <c r="CW100" i="4"/>
  <c r="DE136" i="4"/>
  <c r="DD136" i="4"/>
  <c r="DL125" i="4"/>
  <c r="DK125" i="4"/>
  <c r="BV116" i="4"/>
  <c r="BU116" i="4"/>
  <c r="CW106" i="4"/>
  <c r="CX106" i="4"/>
  <c r="CC101" i="4"/>
  <c r="CB101" i="4"/>
  <c r="CX84" i="4"/>
  <c r="CW84" i="4"/>
  <c r="CW38" i="4"/>
  <c r="CX38" i="4"/>
  <c r="CB77" i="4"/>
  <c r="CC77" i="4"/>
  <c r="CX101" i="4"/>
  <c r="CW101" i="4"/>
  <c r="CP77" i="4"/>
  <c r="CQ77" i="4"/>
  <c r="CP97" i="4"/>
  <c r="CQ97" i="4"/>
  <c r="BO87" i="4"/>
  <c r="BN87" i="4"/>
  <c r="DD77" i="4"/>
  <c r="DE77" i="4"/>
  <c r="BN68" i="4"/>
  <c r="BO68" i="4"/>
  <c r="CW51" i="4"/>
  <c r="CX51" i="4"/>
  <c r="CP106" i="4"/>
  <c r="CQ106" i="4"/>
  <c r="DK96" i="4"/>
  <c r="DL96" i="4"/>
  <c r="BU83" i="4"/>
  <c r="BV83" i="4"/>
  <c r="BN74" i="4"/>
  <c r="BO74" i="4"/>
  <c r="DK51" i="4"/>
  <c r="DL51" i="4"/>
  <c r="CP81" i="4"/>
  <c r="CQ81" i="4"/>
  <c r="CB64" i="4"/>
  <c r="CC64" i="4"/>
  <c r="CB42" i="4"/>
  <c r="CC42" i="4"/>
  <c r="BN70" i="4"/>
  <c r="BO70" i="4"/>
  <c r="CQ59" i="4"/>
  <c r="CP59" i="4"/>
  <c r="BV52" i="4"/>
  <c r="BU52" i="4"/>
  <c r="CI41" i="4"/>
  <c r="CJ41" i="4"/>
  <c r="DK77" i="4"/>
  <c r="DL77" i="4"/>
  <c r="BU70" i="4"/>
  <c r="BV70" i="4"/>
  <c r="CX63" i="4"/>
  <c r="CW63" i="4"/>
  <c r="BV53" i="4"/>
  <c r="BU53" i="4"/>
  <c r="CB39" i="4"/>
  <c r="CC39" i="4"/>
  <c r="CW56" i="4"/>
  <c r="CX56" i="4"/>
  <c r="BU44" i="4"/>
  <c r="BV44" i="4"/>
  <c r="CW46" i="4"/>
  <c r="CX46" i="4"/>
  <c r="CB38" i="4"/>
  <c r="CC38" i="4"/>
  <c r="CJ49" i="4"/>
  <c r="CI49" i="4"/>
  <c r="BN36" i="4"/>
  <c r="BO36" i="4"/>
  <c r="CI38" i="4"/>
  <c r="CJ38" i="4"/>
  <c r="CI31" i="4"/>
  <c r="CJ31" i="4"/>
  <c r="DK21" i="4"/>
  <c r="DL21" i="4"/>
  <c r="CC14" i="4"/>
  <c r="CB14" i="4"/>
  <c r="CB22" i="4"/>
  <c r="CC22" i="4"/>
  <c r="CB15" i="4"/>
  <c r="CC15" i="4"/>
  <c r="CB23" i="4"/>
  <c r="CC23" i="4"/>
  <c r="CJ14" i="4"/>
  <c r="CI14" i="4"/>
  <c r="CI22" i="4"/>
  <c r="CJ22" i="4"/>
  <c r="CW13" i="4"/>
  <c r="CX13" i="4"/>
  <c r="DD384" i="4"/>
  <c r="DD376" i="4"/>
  <c r="DD368" i="4"/>
  <c r="DD361" i="4"/>
  <c r="DD353" i="4"/>
  <c r="CI344" i="4"/>
  <c r="CJ344" i="4"/>
  <c r="DD329" i="4"/>
  <c r="BU320" i="4"/>
  <c r="CB315" i="4"/>
  <c r="CC315" i="4"/>
  <c r="DK308" i="4"/>
  <c r="BN299" i="4"/>
  <c r="BO299" i="4"/>
  <c r="CW293" i="4"/>
  <c r="CP287" i="4"/>
  <c r="CQ287" i="4"/>
  <c r="DK281" i="4"/>
  <c r="CI276" i="4"/>
  <c r="CJ276" i="4"/>
  <c r="DD270" i="4"/>
  <c r="CP306" i="4"/>
  <c r="CQ306" i="4"/>
  <c r="CB300" i="4"/>
  <c r="CC300" i="4"/>
  <c r="CP292" i="4"/>
  <c r="CQ292" i="4"/>
  <c r="CB286" i="4"/>
  <c r="CC286" i="4"/>
  <c r="CI274" i="4"/>
  <c r="CJ274" i="4"/>
  <c r="CB269" i="4"/>
  <c r="CC269" i="4"/>
  <c r="CW262" i="4"/>
  <c r="BN348" i="4"/>
  <c r="BO348" i="4"/>
  <c r="CP338" i="4"/>
  <c r="CQ338" i="4"/>
  <c r="CW330" i="4"/>
  <c r="CJ323" i="4"/>
  <c r="CI323" i="4"/>
  <c r="CP286" i="4"/>
  <c r="CQ286" i="4"/>
  <c r="CP280" i="4"/>
  <c r="CQ280" i="4"/>
  <c r="CB271" i="4"/>
  <c r="CC271" i="4"/>
  <c r="BN256" i="4"/>
  <c r="BO256" i="4"/>
  <c r="DK305" i="4"/>
  <c r="CP297" i="4"/>
  <c r="CQ297" i="4"/>
  <c r="BN292" i="4"/>
  <c r="BO292" i="4"/>
  <c r="CW285" i="4"/>
  <c r="DK275" i="4"/>
  <c r="CI266" i="4"/>
  <c r="CJ266" i="4"/>
  <c r="CQ254" i="4"/>
  <c r="CP254" i="4"/>
  <c r="CP249" i="4"/>
  <c r="CQ249" i="4"/>
  <c r="BN237" i="4"/>
  <c r="BO237" i="4"/>
  <c r="CB221" i="4"/>
  <c r="CC221" i="4"/>
  <c r="BU213" i="4"/>
  <c r="BV213" i="4"/>
  <c r="BO202" i="4"/>
  <c r="BN202" i="4"/>
  <c r="CP196" i="4"/>
  <c r="CQ196" i="4"/>
  <c r="CP189" i="4"/>
  <c r="CQ189" i="4"/>
  <c r="DK249" i="4"/>
  <c r="CQ242" i="4"/>
  <c r="CP242" i="4"/>
  <c r="DL235" i="4"/>
  <c r="DK235" i="4"/>
  <c r="DE227" i="4"/>
  <c r="DD227" i="4"/>
  <c r="DD218" i="4"/>
  <c r="DE218" i="4"/>
  <c r="BN210" i="4"/>
  <c r="BO210" i="4"/>
  <c r="CW205" i="4"/>
  <c r="CX205" i="4"/>
  <c r="CX199" i="4"/>
  <c r="CW199" i="4"/>
  <c r="BN193" i="4"/>
  <c r="BO193" i="4"/>
  <c r="BU263" i="4"/>
  <c r="BU255" i="4"/>
  <c r="CC245" i="4"/>
  <c r="CB245" i="4"/>
  <c r="CQ234" i="4"/>
  <c r="CP234" i="4"/>
  <c r="CJ226" i="4"/>
  <c r="CI226" i="4"/>
  <c r="CJ219" i="4"/>
  <c r="CI219" i="4"/>
  <c r="DK211" i="4"/>
  <c r="DL211" i="4"/>
  <c r="CX203" i="4"/>
  <c r="CW203" i="4"/>
  <c r="CP193" i="4"/>
  <c r="CQ193" i="4"/>
  <c r="DD256" i="4"/>
  <c r="BU250" i="4"/>
  <c r="CW244" i="4"/>
  <c r="CX244" i="4"/>
  <c r="CW239" i="4"/>
  <c r="CX239" i="4"/>
  <c r="BU233" i="4"/>
  <c r="BV233" i="4"/>
  <c r="CI225" i="4"/>
  <c r="CJ225" i="4"/>
  <c r="BU218" i="4"/>
  <c r="BV218" i="4"/>
  <c r="DL210" i="4"/>
  <c r="DK210" i="4"/>
  <c r="CB199" i="4"/>
  <c r="CC199" i="4"/>
  <c r="CX187" i="4"/>
  <c r="CW187" i="4"/>
  <c r="DK176" i="4"/>
  <c r="DL176" i="4"/>
  <c r="CB169" i="4"/>
  <c r="CC169" i="4"/>
  <c r="CQ163" i="4"/>
  <c r="CP163" i="4"/>
  <c r="DD156" i="4"/>
  <c r="DE156" i="4"/>
  <c r="DD149" i="4"/>
  <c r="DE149" i="4"/>
  <c r="CB182" i="4"/>
  <c r="CC182" i="4"/>
  <c r="CC178" i="4"/>
  <c r="CB178" i="4"/>
  <c r="DD169" i="4"/>
  <c r="DE169" i="4"/>
  <c r="DL159" i="4"/>
  <c r="DK159" i="4"/>
  <c r="CP149" i="4"/>
  <c r="CQ149" i="4"/>
  <c r="CB187" i="4"/>
  <c r="CC187" i="4"/>
  <c r="CP176" i="4"/>
  <c r="CQ176" i="4"/>
  <c r="BN168" i="4"/>
  <c r="BO168" i="4"/>
  <c r="BU157" i="4"/>
  <c r="BV157" i="4"/>
  <c r="CP151" i="4"/>
  <c r="CQ151" i="4"/>
  <c r="BN182" i="4"/>
  <c r="BO182" i="4"/>
  <c r="DD171" i="4"/>
  <c r="DE171" i="4"/>
  <c r="DD165" i="4"/>
  <c r="DE165" i="4"/>
  <c r="CW156" i="4"/>
  <c r="CX156" i="4"/>
  <c r="CW149" i="4"/>
  <c r="CX149" i="4"/>
  <c r="BN143" i="4"/>
  <c r="BO143" i="4"/>
  <c r="BU129" i="4"/>
  <c r="BV129" i="4"/>
  <c r="DD112" i="4"/>
  <c r="DE112" i="4"/>
  <c r="CI142" i="4"/>
  <c r="CJ142" i="4"/>
  <c r="DL133" i="4"/>
  <c r="DK133" i="4"/>
  <c r="BN123" i="4"/>
  <c r="BO123" i="4"/>
  <c r="CB145" i="4"/>
  <c r="CC145" i="4"/>
  <c r="DL136" i="4"/>
  <c r="DK136" i="4"/>
  <c r="BU120" i="4"/>
  <c r="BV120" i="4"/>
  <c r="BU141" i="4"/>
  <c r="BV141" i="4"/>
  <c r="CW134" i="4"/>
  <c r="CX134" i="4"/>
  <c r="DE120" i="4"/>
  <c r="DD120" i="4"/>
  <c r="CC131" i="4"/>
  <c r="CB131" i="4"/>
  <c r="CW121" i="4"/>
  <c r="CX121" i="4"/>
  <c r="CP113" i="4"/>
  <c r="CQ113" i="4"/>
  <c r="CP103" i="4"/>
  <c r="CQ103" i="4"/>
  <c r="CI80" i="4"/>
  <c r="CJ80" i="4"/>
  <c r="CW114" i="4"/>
  <c r="CX114" i="4"/>
  <c r="BN94" i="4"/>
  <c r="BO94" i="4"/>
  <c r="CW135" i="4"/>
  <c r="CX135" i="4"/>
  <c r="BU125" i="4"/>
  <c r="BV125" i="4"/>
  <c r="CI115" i="4"/>
  <c r="CJ115" i="4"/>
  <c r="CI106" i="4"/>
  <c r="CJ106" i="4"/>
  <c r="BV99" i="4"/>
  <c r="BU99" i="4"/>
  <c r="CI83" i="4"/>
  <c r="CJ83" i="4"/>
  <c r="CW29" i="4"/>
  <c r="CX29" i="4"/>
  <c r="CP75" i="4"/>
  <c r="CQ75" i="4"/>
  <c r="CJ101" i="4"/>
  <c r="CI101" i="4"/>
  <c r="CC67" i="4"/>
  <c r="CB67" i="4"/>
  <c r="CB97" i="4"/>
  <c r="CC97" i="4"/>
  <c r="CP86" i="4"/>
  <c r="CQ86" i="4"/>
  <c r="DK76" i="4"/>
  <c r="DL76" i="4"/>
  <c r="DD67" i="4"/>
  <c r="DE67" i="4"/>
  <c r="CX50" i="4"/>
  <c r="CW50" i="4"/>
  <c r="CB105" i="4"/>
  <c r="CC105" i="4"/>
  <c r="DD96" i="4"/>
  <c r="DE96" i="4"/>
  <c r="BO83" i="4"/>
  <c r="BN83" i="4"/>
  <c r="DD72" i="4"/>
  <c r="DE72" i="4"/>
  <c r="CP49" i="4"/>
  <c r="CQ49" i="4"/>
  <c r="DK80" i="4"/>
  <c r="DL80" i="4"/>
  <c r="DK62" i="4"/>
  <c r="DL62" i="4"/>
  <c r="BU76" i="4"/>
  <c r="BV76" i="4"/>
  <c r="DL69" i="4"/>
  <c r="DK69" i="4"/>
  <c r="BN59" i="4"/>
  <c r="BO59" i="4"/>
  <c r="BN52" i="4"/>
  <c r="BO52" i="4"/>
  <c r="BV41" i="4"/>
  <c r="BU41" i="4"/>
  <c r="CI77" i="4"/>
  <c r="CJ77" i="4"/>
  <c r="CW69" i="4"/>
  <c r="CX69" i="4"/>
  <c r="CI63" i="4"/>
  <c r="CJ63" i="4"/>
  <c r="BO53" i="4"/>
  <c r="BN53" i="4"/>
  <c r="CP38" i="4"/>
  <c r="CQ38" i="4"/>
  <c r="CI56" i="4"/>
  <c r="CJ56" i="4"/>
  <c r="DL43" i="4"/>
  <c r="DK43" i="4"/>
  <c r="CQ46" i="4"/>
  <c r="CP46" i="4"/>
  <c r="DL37" i="4"/>
  <c r="DK37" i="4"/>
  <c r="DL48" i="4"/>
  <c r="DK48" i="4"/>
  <c r="CP35" i="4"/>
  <c r="CQ35" i="4"/>
  <c r="BN38" i="4"/>
  <c r="BO38" i="4"/>
  <c r="CI29" i="4"/>
  <c r="CJ29" i="4"/>
  <c r="CW21" i="4"/>
  <c r="CX21" i="4"/>
  <c r="BU14" i="4"/>
  <c r="BV14" i="4"/>
  <c r="BU22" i="4"/>
  <c r="BV22" i="4"/>
  <c r="BN15" i="4"/>
  <c r="BO15" i="4"/>
  <c r="BO23" i="4"/>
  <c r="BN23" i="4"/>
  <c r="DL13" i="4"/>
  <c r="DK13" i="4"/>
  <c r="CP21" i="4"/>
  <c r="CQ21" i="4"/>
  <c r="CB13" i="4"/>
  <c r="CC13" i="4"/>
  <c r="BO524" i="3"/>
  <c r="BN522" i="3"/>
  <c r="BO522" i="3"/>
  <c r="BN524" i="3"/>
  <c r="BO525" i="3"/>
  <c r="BN525" i="3"/>
  <c r="BO523" i="3"/>
  <c r="BN523" i="3"/>
  <c r="O248" i="2" l="1"/>
  <c r="N248" i="2"/>
  <c r="P248" i="2" s="1"/>
  <c r="CA309" i="2"/>
  <c r="AZ296" i="2"/>
  <c r="BA296" i="2" s="1"/>
  <c r="BB296" i="2" s="1"/>
  <c r="CD296" i="2"/>
  <c r="CF309" i="2"/>
  <c r="CE310" i="2" a="1"/>
  <c r="CE310" i="2" s="1"/>
  <c r="BY310" i="2"/>
  <c r="BZ310" i="2"/>
  <c r="CC311" i="2" s="1"/>
  <c r="P250" i="3"/>
  <c r="AJ248" i="4" s="1"/>
  <c r="Q250" i="3"/>
  <c r="BJ523" i="3"/>
  <c r="DL248" i="4"/>
  <c r="BJ524" i="3"/>
  <c r="BJ522" i="3"/>
  <c r="AF249" i="4"/>
  <c r="CG250" i="3"/>
  <c r="BY251" i="3"/>
  <c r="AF251" i="3"/>
  <c r="AP251" i="3" s="1"/>
  <c r="L251" i="3"/>
  <c r="O251" i="3" s="1"/>
  <c r="S251" i="3"/>
  <c r="AD249" i="4"/>
  <c r="AE249" i="4"/>
  <c r="B250" i="4"/>
  <c r="A250" i="2"/>
  <c r="A252" i="3"/>
  <c r="AX249" i="2"/>
  <c r="AW249" i="2"/>
  <c r="O249" i="2" l="1"/>
  <c r="AF250" i="4" s="1"/>
  <c r="CX250" i="4" s="1"/>
  <c r="N249" i="2"/>
  <c r="CA310" i="2"/>
  <c r="BY311" i="2"/>
  <c r="BZ311" i="2"/>
  <c r="CC312" i="2" s="1"/>
  <c r="CF310" i="2"/>
  <c r="CE311" i="2" a="1"/>
  <c r="CE311" i="2" s="1"/>
  <c r="P251" i="3"/>
  <c r="AJ249" i="4" s="1"/>
  <c r="BV249" i="4" s="1"/>
  <c r="Q251" i="3"/>
  <c r="CX249" i="4"/>
  <c r="DE249" i="4"/>
  <c r="BV248" i="4"/>
  <c r="DL249" i="4"/>
  <c r="P249" i="2"/>
  <c r="A253" i="3"/>
  <c r="A251" i="2"/>
  <c r="AX250" i="2"/>
  <c r="AW250" i="2"/>
  <c r="B251" i="4"/>
  <c r="L252" i="3"/>
  <c r="O252" i="3" s="1"/>
  <c r="BY252" i="3"/>
  <c r="AF252" i="3"/>
  <c r="AP252" i="3" s="1"/>
  <c r="S252" i="3"/>
  <c r="AE250" i="4"/>
  <c r="DE250" i="4" s="1"/>
  <c r="AD250" i="4"/>
  <c r="CG251" i="3"/>
  <c r="O250" i="2" l="1"/>
  <c r="N250" i="2"/>
  <c r="CF311" i="2"/>
  <c r="CE312" i="2" a="1"/>
  <c r="CE312" i="2" s="1"/>
  <c r="BZ312" i="2"/>
  <c r="CC313" i="2" s="1"/>
  <c r="BY312" i="2"/>
  <c r="CA311" i="2"/>
  <c r="P252" i="3"/>
  <c r="AJ250" i="4" s="1"/>
  <c r="BV250" i="4" s="1"/>
  <c r="Q252" i="3"/>
  <c r="DL250" i="4"/>
  <c r="CG252" i="3"/>
  <c r="B252" i="4"/>
  <c r="AW251" i="2"/>
  <c r="A254" i="3"/>
  <c r="AX251" i="2"/>
  <c r="A252" i="2"/>
  <c r="AD251" i="4"/>
  <c r="AE251" i="4"/>
  <c r="AF253" i="3"/>
  <c r="AP253" i="3" s="1"/>
  <c r="S253" i="3"/>
  <c r="BY253" i="3"/>
  <c r="L253" i="3"/>
  <c r="O253" i="3" s="1"/>
  <c r="AF251" i="4"/>
  <c r="P250" i="2"/>
  <c r="O251" i="2" l="1"/>
  <c r="N251" i="2"/>
  <c r="CA312" i="2"/>
  <c r="CF312" i="2"/>
  <c r="CE313" i="2" a="1"/>
  <c r="CE313" i="2" s="1"/>
  <c r="BZ313" i="2"/>
  <c r="CC314" i="2" s="1"/>
  <c r="BY313" i="2"/>
  <c r="P253" i="3"/>
  <c r="AJ251" i="4" s="1"/>
  <c r="Q253" i="3"/>
  <c r="DE251" i="4"/>
  <c r="DL251" i="4"/>
  <c r="CX251" i="4"/>
  <c r="AF252" i="4"/>
  <c r="CX252" i="4" s="1"/>
  <c r="CG253" i="3"/>
  <c r="L254" i="3"/>
  <c r="O254" i="3" s="1"/>
  <c r="S254" i="3"/>
  <c r="BY254" i="3"/>
  <c r="AF254" i="3"/>
  <c r="AP254" i="3" s="1"/>
  <c r="AW252" i="2"/>
  <c r="A255" i="3"/>
  <c r="A253" i="2"/>
  <c r="AX252" i="2"/>
  <c r="B253" i="4"/>
  <c r="AD252" i="4"/>
  <c r="AE252" i="4"/>
  <c r="DE252" i="4" s="1"/>
  <c r="P251" i="2" l="1"/>
  <c r="O252" i="2"/>
  <c r="AF253" i="4" s="1"/>
  <c r="N252" i="2"/>
  <c r="CF313" i="2"/>
  <c r="CE314" i="2" a="1"/>
  <c r="CE314" i="2" s="1"/>
  <c r="BY314" i="2"/>
  <c r="BZ314" i="2"/>
  <c r="CC315" i="2" s="1"/>
  <c r="CA313" i="2"/>
  <c r="P254" i="3"/>
  <c r="AJ252" i="4" s="1"/>
  <c r="BV252" i="4" s="1"/>
  <c r="Q254" i="3"/>
  <c r="DL252" i="4"/>
  <c r="BV251" i="4"/>
  <c r="S255" i="3"/>
  <c r="L255" i="3"/>
  <c r="O255" i="3" s="1"/>
  <c r="AF255" i="3"/>
  <c r="AP255" i="3" s="1"/>
  <c r="BY255" i="3"/>
  <c r="AE253" i="4"/>
  <c r="AD253" i="4"/>
  <c r="CG254" i="3"/>
  <c r="AW253" i="2"/>
  <c r="B254" i="4"/>
  <c r="A256" i="3"/>
  <c r="A254" i="2"/>
  <c r="AX253" i="2"/>
  <c r="P252" i="2" l="1"/>
  <c r="O253" i="2"/>
  <c r="N253" i="2"/>
  <c r="CA314" i="2"/>
  <c r="CF314" i="2"/>
  <c r="CE315" i="2" a="1"/>
  <c r="CE315" i="2" s="1"/>
  <c r="BY315" i="2"/>
  <c r="BZ315" i="2"/>
  <c r="CC316" i="2" s="1"/>
  <c r="P255" i="3"/>
  <c r="AJ253" i="4" s="1"/>
  <c r="Q255" i="3"/>
  <c r="DL253" i="4"/>
  <c r="DE253" i="4"/>
  <c r="CX253" i="4"/>
  <c r="A255" i="2"/>
  <c r="AW254" i="2"/>
  <c r="A257" i="3"/>
  <c r="AX254" i="2"/>
  <c r="B255" i="4"/>
  <c r="AE254" i="4"/>
  <c r="DE254" i="4" s="1"/>
  <c r="AD254" i="4"/>
  <c r="S256" i="3"/>
  <c r="BY256" i="3"/>
  <c r="L256" i="3"/>
  <c r="O256" i="3" s="1"/>
  <c r="AF256" i="3"/>
  <c r="AP256" i="3" s="1"/>
  <c r="CG255" i="3"/>
  <c r="AF254" i="4"/>
  <c r="CX254" i="4" s="1"/>
  <c r="P253" i="2"/>
  <c r="O254" i="2" l="1"/>
  <c r="AF255" i="4" s="1"/>
  <c r="N254" i="2"/>
  <c r="CA315" i="2"/>
  <c r="CF315" i="2"/>
  <c r="CE316" i="2" a="1"/>
  <c r="CE316" i="2" s="1"/>
  <c r="BY316" i="2"/>
  <c r="BZ316" i="2"/>
  <c r="CC317" i="2" s="1"/>
  <c r="P256" i="3"/>
  <c r="AJ254" i="4" s="1"/>
  <c r="BV254" i="4" s="1"/>
  <c r="Q256" i="3"/>
  <c r="DL254" i="4"/>
  <c r="BV253" i="4"/>
  <c r="L257" i="3"/>
  <c r="O257" i="3" s="1"/>
  <c r="AF257" i="3"/>
  <c r="AP257" i="3" s="1"/>
  <c r="BY257" i="3"/>
  <c r="S257" i="3"/>
  <c r="CG256" i="3"/>
  <c r="AD255" i="4"/>
  <c r="AE255" i="4"/>
  <c r="DE255" i="4" s="1"/>
  <c r="B256" i="4"/>
  <c r="AW255" i="2"/>
  <c r="A258" i="3"/>
  <c r="AX255" i="2"/>
  <c r="A256" i="2"/>
  <c r="P254" i="2" l="1"/>
  <c r="O255" i="2"/>
  <c r="AF256" i="4" s="1"/>
  <c r="CX256" i="4" s="1"/>
  <c r="N255" i="2"/>
  <c r="CA316" i="2"/>
  <c r="CF316" i="2"/>
  <c r="CE317" i="2" a="1"/>
  <c r="CE317" i="2" s="1"/>
  <c r="BY317" i="2"/>
  <c r="BZ317" i="2"/>
  <c r="CC318" i="2" s="1"/>
  <c r="P257" i="3"/>
  <c r="AJ255" i="4" s="1"/>
  <c r="Q257" i="3"/>
  <c r="CX255" i="4"/>
  <c r="DL255" i="4"/>
  <c r="CG257" i="3"/>
  <c r="BY258" i="3"/>
  <c r="S258" i="3"/>
  <c r="L258" i="3"/>
  <c r="O258" i="3" s="1"/>
  <c r="AF258" i="3"/>
  <c r="AP258" i="3" s="1"/>
  <c r="A257" i="2"/>
  <c r="B257" i="4"/>
  <c r="AW256" i="2"/>
  <c r="AX256" i="2"/>
  <c r="A259" i="3"/>
  <c r="AE256" i="4"/>
  <c r="AD256" i="4"/>
  <c r="P255" i="2" l="1"/>
  <c r="O256" i="2"/>
  <c r="AF257" i="4" s="1"/>
  <c r="N256" i="2"/>
  <c r="CA317" i="2"/>
  <c r="CF317" i="2"/>
  <c r="CE318" i="2" a="1"/>
  <c r="CE318" i="2" s="1"/>
  <c r="BZ318" i="2"/>
  <c r="CC319" i="2" s="1"/>
  <c r="BY318" i="2"/>
  <c r="P258" i="3"/>
  <c r="AJ256" i="4" s="1"/>
  <c r="BV256" i="4" s="1"/>
  <c r="Q258" i="3"/>
  <c r="DL256" i="4"/>
  <c r="DE256" i="4"/>
  <c r="BV255" i="4"/>
  <c r="AE257" i="4"/>
  <c r="DE257" i="4" s="1"/>
  <c r="AD257" i="4"/>
  <c r="BY259" i="3"/>
  <c r="S259" i="3"/>
  <c r="L259" i="3"/>
  <c r="O259" i="3" s="1"/>
  <c r="AF259" i="3"/>
  <c r="AP259" i="3" s="1"/>
  <c r="A260" i="3"/>
  <c r="B258" i="4"/>
  <c r="A258" i="2"/>
  <c r="AW257" i="2"/>
  <c r="AX257" i="2"/>
  <c r="CG258" i="3"/>
  <c r="P256" i="2" l="1"/>
  <c r="O257" i="2"/>
  <c r="AF258" i="4" s="1"/>
  <c r="CX258" i="4" s="1"/>
  <c r="N257" i="2"/>
  <c r="CA318" i="2"/>
  <c r="CF318" i="2"/>
  <c r="CE319" i="2" a="1"/>
  <c r="CE319" i="2" s="1"/>
  <c r="BZ319" i="2"/>
  <c r="CC320" i="2" s="1"/>
  <c r="BY319" i="2"/>
  <c r="P259" i="3"/>
  <c r="AJ257" i="4" s="1"/>
  <c r="BV257" i="4" s="1"/>
  <c r="Q259" i="3"/>
  <c r="CX257" i="4"/>
  <c r="DL257" i="4"/>
  <c r="AE258" i="4"/>
  <c r="DE258" i="4" s="1"/>
  <c r="AD258" i="4"/>
  <c r="AF260" i="3"/>
  <c r="AP260" i="3" s="1"/>
  <c r="BY260" i="3"/>
  <c r="S260" i="3"/>
  <c r="L260" i="3"/>
  <c r="O260" i="3" s="1"/>
  <c r="AX258" i="2"/>
  <c r="B259" i="4"/>
  <c r="AW258" i="2"/>
  <c r="A259" i="2"/>
  <c r="A261" i="3"/>
  <c r="CG259" i="3"/>
  <c r="O258" i="2" l="1"/>
  <c r="N258" i="2"/>
  <c r="P257" i="2"/>
  <c r="BZ320" i="2"/>
  <c r="CC321" i="2" s="1"/>
  <c r="BY320" i="2"/>
  <c r="CA319" i="2"/>
  <c r="CF319" i="2"/>
  <c r="CE320" i="2" a="1"/>
  <c r="CE320" i="2" s="1"/>
  <c r="P260" i="3"/>
  <c r="AJ258" i="4" s="1"/>
  <c r="BV258" i="4" s="1"/>
  <c r="Q260" i="3"/>
  <c r="DL258" i="4"/>
  <c r="AW259" i="2"/>
  <c r="B260" i="4"/>
  <c r="AX259" i="2"/>
  <c r="A260" i="2"/>
  <c r="A262" i="3"/>
  <c r="CG260" i="3"/>
  <c r="AE259" i="4"/>
  <c r="DE259" i="4" s="1"/>
  <c r="AD259" i="4"/>
  <c r="S261" i="3"/>
  <c r="AF261" i="3"/>
  <c r="AP261" i="3" s="1"/>
  <c r="L261" i="3"/>
  <c r="O261" i="3" s="1"/>
  <c r="BY261" i="3"/>
  <c r="AF259" i="4"/>
  <c r="CX259" i="4" s="1"/>
  <c r="P258" i="2" l="1"/>
  <c r="O259" i="2"/>
  <c r="AF260" i="4" s="1"/>
  <c r="CX260" i="4" s="1"/>
  <c r="N259" i="2"/>
  <c r="CA320" i="2"/>
  <c r="BY321" i="2"/>
  <c r="BZ321" i="2"/>
  <c r="CC322" i="2" s="1"/>
  <c r="CF320" i="2"/>
  <c r="CE321" i="2" a="1"/>
  <c r="CE321" i="2" s="1"/>
  <c r="P261" i="3"/>
  <c r="AJ259" i="4" s="1"/>
  <c r="BV259" i="4" s="1"/>
  <c r="Q261" i="3"/>
  <c r="DL259" i="4"/>
  <c r="AW260" i="2"/>
  <c r="B261" i="4"/>
  <c r="A261" i="2"/>
  <c r="A263" i="3"/>
  <c r="AX260" i="2"/>
  <c r="CG261" i="3"/>
  <c r="AE260" i="4"/>
  <c r="DE260" i="4" s="1"/>
  <c r="AD260" i="4"/>
  <c r="AF262" i="3"/>
  <c r="BY262" i="3"/>
  <c r="S262" i="3"/>
  <c r="L262" i="3"/>
  <c r="O262" i="3" s="1"/>
  <c r="P259" i="2" l="1"/>
  <c r="O260" i="2"/>
  <c r="AF261" i="4" s="1"/>
  <c r="CX261" i="4" s="1"/>
  <c r="N260" i="2"/>
  <c r="CF321" i="2"/>
  <c r="CE322" i="2" a="1"/>
  <c r="CE322" i="2" s="1"/>
  <c r="BZ322" i="2"/>
  <c r="CC323" i="2" s="1"/>
  <c r="BY322" i="2"/>
  <c r="CA321" i="2"/>
  <c r="P262" i="3"/>
  <c r="AJ260" i="4" s="1"/>
  <c r="BV260" i="4" s="1"/>
  <c r="Q262" i="3"/>
  <c r="DL260" i="4"/>
  <c r="BY263" i="3"/>
  <c r="S263" i="3"/>
  <c r="AF263" i="3"/>
  <c r="L263" i="3"/>
  <c r="O263" i="3" s="1"/>
  <c r="CG262" i="3"/>
  <c r="AW261" i="2"/>
  <c r="B262" i="4"/>
  <c r="A262" i="2"/>
  <c r="AX261" i="2"/>
  <c r="A264" i="3"/>
  <c r="AE261" i="4"/>
  <c r="DE261" i="4" s="1"/>
  <c r="AD261" i="4"/>
  <c r="P260" i="2" l="1"/>
  <c r="O261" i="2"/>
  <c r="AF262" i="4" s="1"/>
  <c r="CX262" i="4" s="1"/>
  <c r="N261" i="2"/>
  <c r="BZ323" i="2"/>
  <c r="CC324" i="2" s="1"/>
  <c r="BY323" i="2"/>
  <c r="CA322" i="2"/>
  <c r="CF322" i="2"/>
  <c r="CE323" i="2" a="1"/>
  <c r="CE323" i="2" s="1"/>
  <c r="P263" i="3"/>
  <c r="AJ261" i="4" s="1"/>
  <c r="BV261" i="4" s="1"/>
  <c r="Q263" i="3"/>
  <c r="DL261" i="4"/>
  <c r="CG263" i="3"/>
  <c r="AX262" i="2"/>
  <c r="A263" i="2"/>
  <c r="AW262" i="2"/>
  <c r="B263" i="4"/>
  <c r="A265" i="3"/>
  <c r="AE262" i="4"/>
  <c r="DE262" i="4" s="1"/>
  <c r="AD262" i="4"/>
  <c r="AF264" i="3"/>
  <c r="BY264" i="3"/>
  <c r="S264" i="3"/>
  <c r="L264" i="3"/>
  <c r="O264" i="3" s="1"/>
  <c r="P261" i="2" l="1"/>
  <c r="O262" i="2"/>
  <c r="AF263" i="4" s="1"/>
  <c r="CX263" i="4" s="1"/>
  <c r="N262" i="2"/>
  <c r="CA323" i="2"/>
  <c r="BY324" i="2"/>
  <c r="BZ324" i="2"/>
  <c r="CC325" i="2" s="1"/>
  <c r="CF323" i="2"/>
  <c r="CE324" i="2" a="1"/>
  <c r="CE324" i="2" s="1"/>
  <c r="P264" i="3"/>
  <c r="AJ262" i="4" s="1"/>
  <c r="BV262" i="4" s="1"/>
  <c r="Q264" i="3"/>
  <c r="DL262" i="4"/>
  <c r="B264" i="4"/>
  <c r="AX263" i="2"/>
  <c r="A264" i="2"/>
  <c r="AW263" i="2"/>
  <c r="A266" i="3"/>
  <c r="L265" i="3"/>
  <c r="O265" i="3" s="1"/>
  <c r="S265" i="3"/>
  <c r="AF265" i="3"/>
  <c r="BY265" i="3"/>
  <c r="AE263" i="4"/>
  <c r="DE263" i="4" s="1"/>
  <c r="AD263" i="4"/>
  <c r="CG264" i="3"/>
  <c r="P262" i="2" l="1"/>
  <c r="O263" i="2"/>
  <c r="N263" i="2"/>
  <c r="CF324" i="2"/>
  <c r="CE325" i="2" a="1"/>
  <c r="CE325" i="2" s="1"/>
  <c r="BY325" i="2"/>
  <c r="BZ325" i="2"/>
  <c r="CC326" i="2" s="1"/>
  <c r="CA324" i="2"/>
  <c r="P265" i="3"/>
  <c r="AJ263" i="4" s="1"/>
  <c r="BV263" i="4" s="1"/>
  <c r="Q265" i="3"/>
  <c r="DL263" i="4"/>
  <c r="CG265" i="3"/>
  <c r="A267" i="3"/>
  <c r="A265" i="2"/>
  <c r="B265" i="4"/>
  <c r="AW264" i="2"/>
  <c r="AX264" i="2"/>
  <c r="AF264" i="4"/>
  <c r="CX264" i="4" s="1"/>
  <c r="S266" i="3"/>
  <c r="BY266" i="3"/>
  <c r="AF266" i="3"/>
  <c r="L266" i="3"/>
  <c r="O266" i="3" s="1"/>
  <c r="AE264" i="4"/>
  <c r="DE264" i="4" s="1"/>
  <c r="AD264" i="4"/>
  <c r="P263" i="2" l="1"/>
  <c r="O264" i="2"/>
  <c r="AF265" i="4" s="1"/>
  <c r="CX265" i="4" s="1"/>
  <c r="N264" i="2"/>
  <c r="CA325" i="2"/>
  <c r="BZ326" i="2"/>
  <c r="CC327" i="2" s="1"/>
  <c r="BY326" i="2"/>
  <c r="CF325" i="2"/>
  <c r="CE326" i="2" a="1"/>
  <c r="CE326" i="2" s="1"/>
  <c r="P266" i="3"/>
  <c r="AJ264" i="4" s="1"/>
  <c r="BV264" i="4" s="1"/>
  <c r="Q266" i="3"/>
  <c r="DL264" i="4"/>
  <c r="CG266" i="3"/>
  <c r="AE265" i="4"/>
  <c r="DE265" i="4" s="1"/>
  <c r="AD265" i="4"/>
  <c r="A268" i="3"/>
  <c r="A266" i="2"/>
  <c r="B266" i="4"/>
  <c r="AW265" i="2"/>
  <c r="AX265" i="2"/>
  <c r="L267" i="3"/>
  <c r="O267" i="3" s="1"/>
  <c r="BY267" i="3"/>
  <c r="S267" i="3"/>
  <c r="AF267" i="3"/>
  <c r="P264" i="2" l="1"/>
  <c r="O265" i="2"/>
  <c r="AF266" i="4" s="1"/>
  <c r="CX266" i="4" s="1"/>
  <c r="N265" i="2"/>
  <c r="P265" i="2" s="1"/>
  <c r="CA326" i="2"/>
  <c r="CF326" i="2"/>
  <c r="CE327" i="2" a="1"/>
  <c r="CE327" i="2" s="1"/>
  <c r="BY327" i="2"/>
  <c r="BZ327" i="2"/>
  <c r="CC328" i="2" s="1"/>
  <c r="P267" i="3"/>
  <c r="AJ265" i="4" s="1"/>
  <c r="BV265" i="4" s="1"/>
  <c r="Q267" i="3"/>
  <c r="DL265" i="4"/>
  <c r="AX266" i="2"/>
  <c r="AW266" i="2"/>
  <c r="B267" i="4"/>
  <c r="A269" i="3"/>
  <c r="A267" i="2"/>
  <c r="AF268" i="3"/>
  <c r="S268" i="3"/>
  <c r="L268" i="3"/>
  <c r="O268" i="3" s="1"/>
  <c r="BY268" i="3"/>
  <c r="CG267" i="3"/>
  <c r="AD266" i="4"/>
  <c r="AE266" i="4"/>
  <c r="DE266" i="4" s="1"/>
  <c r="O266" i="2" l="1"/>
  <c r="N266" i="2"/>
  <c r="CA327" i="2"/>
  <c r="CF327" i="2"/>
  <c r="CE328" i="2" a="1"/>
  <c r="CE328" i="2" s="1"/>
  <c r="BY328" i="2"/>
  <c r="BZ328" i="2"/>
  <c r="CC329" i="2" s="1"/>
  <c r="P268" i="3"/>
  <c r="AJ266" i="4" s="1"/>
  <c r="BV266" i="4" s="1"/>
  <c r="Q268" i="3"/>
  <c r="DL266" i="4"/>
  <c r="AF269" i="3"/>
  <c r="S269" i="3"/>
  <c r="BY269" i="3"/>
  <c r="L269" i="3"/>
  <c r="O269" i="3" s="1"/>
  <c r="AE267" i="4"/>
  <c r="DE267" i="4" s="1"/>
  <c r="AD267" i="4"/>
  <c r="CG268" i="3"/>
  <c r="A270" i="3"/>
  <c r="AW267" i="2"/>
  <c r="AX267" i="2"/>
  <c r="A268" i="2"/>
  <c r="B268" i="4"/>
  <c r="P266" i="2" l="1"/>
  <c r="AF267" i="4"/>
  <c r="CX267" i="4" s="1"/>
  <c r="O267" i="2"/>
  <c r="N267" i="2"/>
  <c r="CA328" i="2"/>
  <c r="CF328" i="2"/>
  <c r="CE329" i="2" a="1"/>
  <c r="CE329" i="2" s="1"/>
  <c r="BY329" i="2"/>
  <c r="BZ329" i="2"/>
  <c r="CC330" i="2" s="1"/>
  <c r="P269" i="3"/>
  <c r="AJ267" i="4" s="1"/>
  <c r="BV267" i="4" s="1"/>
  <c r="Q269" i="3"/>
  <c r="DL267" i="4"/>
  <c r="CG269" i="3"/>
  <c r="AD268" i="4"/>
  <c r="AE268" i="4"/>
  <c r="DE268" i="4" s="1"/>
  <c r="L270" i="3"/>
  <c r="O270" i="3" s="1"/>
  <c r="AF270" i="3"/>
  <c r="BY270" i="3"/>
  <c r="S270" i="3"/>
  <c r="B269" i="4"/>
  <c r="A271" i="3"/>
  <c r="A269" i="2"/>
  <c r="AW268" i="2"/>
  <c r="AX268" i="2"/>
  <c r="AF268" i="4"/>
  <c r="CX268" i="4" s="1"/>
  <c r="P267" i="2" l="1"/>
  <c r="O268" i="2"/>
  <c r="AF269" i="4" s="1"/>
  <c r="CX269" i="4" s="1"/>
  <c r="N268" i="2"/>
  <c r="CB316" i="2"/>
  <c r="CA329" i="2"/>
  <c r="CF329" i="2"/>
  <c r="CE330" i="2" a="1"/>
  <c r="CE330" i="2" s="1"/>
  <c r="BZ330" i="2"/>
  <c r="CC331" i="2" s="1"/>
  <c r="CB317" i="2" s="1"/>
  <c r="BY330" i="2"/>
  <c r="P270" i="3"/>
  <c r="AJ268" i="4" s="1"/>
  <c r="BV268" i="4" s="1"/>
  <c r="Q270" i="3"/>
  <c r="DL268" i="4"/>
  <c r="AF271" i="3"/>
  <c r="L271" i="3"/>
  <c r="O271" i="3" s="1"/>
  <c r="BY271" i="3"/>
  <c r="S271" i="3"/>
  <c r="AD269" i="4"/>
  <c r="AE269" i="4"/>
  <c r="DE269" i="4" s="1"/>
  <c r="CG270" i="3"/>
  <c r="A270" i="2"/>
  <c r="AX269" i="2"/>
  <c r="AW269" i="2"/>
  <c r="A272" i="3"/>
  <c r="B270" i="4"/>
  <c r="P268" i="2" l="1"/>
  <c r="O269" i="2"/>
  <c r="AF270" i="4" s="1"/>
  <c r="CX270" i="4" s="1"/>
  <c r="N269" i="2"/>
  <c r="AZ317" i="2"/>
  <c r="BA317" i="2" s="1"/>
  <c r="BB317" i="2" s="1"/>
  <c r="CD317" i="2"/>
  <c r="AZ316" i="2"/>
  <c r="BA316" i="2" s="1"/>
  <c r="BB316" i="2" s="1"/>
  <c r="CD316" i="2"/>
  <c r="CA330" i="2"/>
  <c r="CF330" i="2"/>
  <c r="CE331" i="2" a="1"/>
  <c r="CE331" i="2" s="1"/>
  <c r="BY331" i="2"/>
  <c r="BZ331" i="2"/>
  <c r="CC332" i="2" s="1"/>
  <c r="P271" i="3"/>
  <c r="AJ269" i="4" s="1"/>
  <c r="BV269" i="4" s="1"/>
  <c r="Q271" i="3"/>
  <c r="DL269" i="4"/>
  <c r="AF272" i="3"/>
  <c r="BY272" i="3"/>
  <c r="S272" i="3"/>
  <c r="L272" i="3"/>
  <c r="O272" i="3" s="1"/>
  <c r="CG271" i="3"/>
  <c r="AD270" i="4"/>
  <c r="AE270" i="4"/>
  <c r="DE270" i="4" s="1"/>
  <c r="AX270" i="2"/>
  <c r="A273" i="3"/>
  <c r="AW270" i="2"/>
  <c r="A271" i="2"/>
  <c r="B271" i="4"/>
  <c r="P269" i="2" l="1"/>
  <c r="O270" i="2"/>
  <c r="AF271" i="4" s="1"/>
  <c r="CX271" i="4" s="1"/>
  <c r="N270" i="2"/>
  <c r="CA331" i="2"/>
  <c r="CF331" i="2"/>
  <c r="CE332" i="2" a="1"/>
  <c r="CE332" i="2" s="1"/>
  <c r="BY332" i="2"/>
  <c r="BZ332" i="2"/>
  <c r="CC333" i="2" s="1"/>
  <c r="P272" i="3"/>
  <c r="AJ270" i="4" s="1"/>
  <c r="BV270" i="4" s="1"/>
  <c r="Q272" i="3"/>
  <c r="DL270" i="4"/>
  <c r="A272" i="2"/>
  <c r="B272" i="4"/>
  <c r="AW271" i="2"/>
  <c r="A274" i="3"/>
  <c r="AX271" i="2"/>
  <c r="CG272" i="3"/>
  <c r="AE271" i="4"/>
  <c r="DE271" i="4" s="1"/>
  <c r="AD271" i="4"/>
  <c r="BY273" i="3"/>
  <c r="S273" i="3"/>
  <c r="L273" i="3"/>
  <c r="O273" i="3" s="1"/>
  <c r="AF273" i="3"/>
  <c r="P270" i="2"/>
  <c r="O271" i="2" l="1"/>
  <c r="N271" i="2"/>
  <c r="P271" i="2" s="1"/>
  <c r="CA332" i="2"/>
  <c r="CF332" i="2"/>
  <c r="CE333" i="2" a="1"/>
  <c r="CE333" i="2" s="1"/>
  <c r="BY333" i="2"/>
  <c r="BZ333" i="2"/>
  <c r="CC334" i="2" s="1"/>
  <c r="P273" i="3"/>
  <c r="AJ271" i="4" s="1"/>
  <c r="BV271" i="4" s="1"/>
  <c r="Q273" i="3"/>
  <c r="DL271" i="4"/>
  <c r="AF274" i="3"/>
  <c r="S274" i="3"/>
  <c r="L274" i="3"/>
  <c r="O274" i="3" s="1"/>
  <c r="BY274" i="3"/>
  <c r="CG273" i="3"/>
  <c r="AE272" i="4"/>
  <c r="DE272" i="4" s="1"/>
  <c r="AD272" i="4"/>
  <c r="AF272" i="4"/>
  <c r="CX272" i="4" s="1"/>
  <c r="B273" i="4"/>
  <c r="AX272" i="2"/>
  <c r="A273" i="2"/>
  <c r="A275" i="3"/>
  <c r="AW272" i="2"/>
  <c r="O272" i="2" l="1"/>
  <c r="AF273" i="4" s="1"/>
  <c r="CX273" i="4" s="1"/>
  <c r="N272" i="2"/>
  <c r="CA333" i="2"/>
  <c r="CF333" i="2"/>
  <c r="CE334" i="2" a="1"/>
  <c r="CE334" i="2" s="1"/>
  <c r="BZ334" i="2"/>
  <c r="CC335" i="2" s="1"/>
  <c r="BY334" i="2"/>
  <c r="P274" i="3"/>
  <c r="AJ272" i="4" s="1"/>
  <c r="BV272" i="4" s="1"/>
  <c r="Q274" i="3"/>
  <c r="DL272" i="4"/>
  <c r="AF275" i="3"/>
  <c r="BY275" i="3"/>
  <c r="L275" i="3"/>
  <c r="O275" i="3" s="1"/>
  <c r="S275" i="3"/>
  <c r="AX273" i="2"/>
  <c r="B274" i="4"/>
  <c r="AW273" i="2"/>
  <c r="A274" i="2"/>
  <c r="A276" i="3"/>
  <c r="CG274" i="3"/>
  <c r="P272" i="2"/>
  <c r="AD273" i="4"/>
  <c r="AE273" i="4"/>
  <c r="DE273" i="4" s="1"/>
  <c r="O273" i="2" l="1"/>
  <c r="AF274" i="4" s="1"/>
  <c r="CX274" i="4" s="1"/>
  <c r="N273" i="2"/>
  <c r="CA334" i="2"/>
  <c r="CF334" i="2"/>
  <c r="CE335" i="2" a="1"/>
  <c r="CE335" i="2" s="1"/>
  <c r="BY335" i="2"/>
  <c r="BZ335" i="2"/>
  <c r="CC336" i="2" s="1"/>
  <c r="P275" i="3"/>
  <c r="AJ273" i="4" s="1"/>
  <c r="BV273" i="4" s="1"/>
  <c r="Q275" i="3"/>
  <c r="DL273" i="4"/>
  <c r="A275" i="2"/>
  <c r="B275" i="4"/>
  <c r="AX274" i="2"/>
  <c r="A277" i="3"/>
  <c r="AW274" i="2"/>
  <c r="CG275" i="3"/>
  <c r="AE274" i="4"/>
  <c r="DE274" i="4" s="1"/>
  <c r="AD274" i="4"/>
  <c r="AF276" i="3"/>
  <c r="L276" i="3"/>
  <c r="O276" i="3" s="1"/>
  <c r="BY276" i="3"/>
  <c r="S276" i="3"/>
  <c r="P273" i="2"/>
  <c r="O274" i="2" l="1"/>
  <c r="AF275" i="4" s="1"/>
  <c r="CX275" i="4" s="1"/>
  <c r="N274" i="2"/>
  <c r="CA335" i="2"/>
  <c r="CF335" i="2"/>
  <c r="CE336" i="2" a="1"/>
  <c r="CE336" i="2" s="1"/>
  <c r="BY336" i="2"/>
  <c r="BZ336" i="2"/>
  <c r="CC337" i="2" s="1"/>
  <c r="P276" i="3"/>
  <c r="AJ274" i="4" s="1"/>
  <c r="BV274" i="4" s="1"/>
  <c r="Q276" i="3"/>
  <c r="DL274" i="4"/>
  <c r="AF277" i="3"/>
  <c r="L277" i="3"/>
  <c r="O277" i="3" s="1"/>
  <c r="BY277" i="3"/>
  <c r="S277" i="3"/>
  <c r="AE275" i="4"/>
  <c r="DE275" i="4" s="1"/>
  <c r="AD275" i="4"/>
  <c r="CG276" i="3"/>
  <c r="AX275" i="2"/>
  <c r="AW275" i="2"/>
  <c r="A276" i="2"/>
  <c r="B276" i="4"/>
  <c r="A278" i="3"/>
  <c r="P274" i="2" l="1"/>
  <c r="O275" i="2"/>
  <c r="N275" i="2"/>
  <c r="CA336" i="2"/>
  <c r="CF336" i="2"/>
  <c r="CE337" i="2" a="1"/>
  <c r="CE337" i="2" s="1"/>
  <c r="BZ337" i="2"/>
  <c r="CC338" i="2" s="1"/>
  <c r="BY337" i="2"/>
  <c r="P277" i="3"/>
  <c r="AJ275" i="4" s="1"/>
  <c r="BV275" i="4" s="1"/>
  <c r="Q277" i="3"/>
  <c r="DL275" i="4"/>
  <c r="B277" i="4"/>
  <c r="A277" i="2"/>
  <c r="AW276" i="2"/>
  <c r="AX276" i="2"/>
  <c r="A279" i="3"/>
  <c r="AD276" i="4"/>
  <c r="AE276" i="4"/>
  <c r="DE276" i="4" s="1"/>
  <c r="CG277" i="3"/>
  <c r="S278" i="3"/>
  <c r="AF278" i="3"/>
  <c r="BY278" i="3"/>
  <c r="L278" i="3"/>
  <c r="O278" i="3" s="1"/>
  <c r="AF276" i="4"/>
  <c r="CX276" i="4" s="1"/>
  <c r="P275" i="2" l="1"/>
  <c r="O276" i="2"/>
  <c r="AF277" i="4" s="1"/>
  <c r="CX277" i="4" s="1"/>
  <c r="N276" i="2"/>
  <c r="CF337" i="2"/>
  <c r="CE338" i="2" a="1"/>
  <c r="CE338" i="2" s="1"/>
  <c r="BZ338" i="2"/>
  <c r="CC339" i="2" s="1"/>
  <c r="BY338" i="2"/>
  <c r="CA337" i="2"/>
  <c r="P278" i="3"/>
  <c r="AJ276" i="4" s="1"/>
  <c r="BV276" i="4" s="1"/>
  <c r="Q278" i="3"/>
  <c r="DL276" i="4"/>
  <c r="CG278" i="3"/>
  <c r="AW277" i="2"/>
  <c r="A280" i="3"/>
  <c r="A278" i="2"/>
  <c r="AX277" i="2"/>
  <c r="B278" i="4"/>
  <c r="BY279" i="3"/>
  <c r="S279" i="3"/>
  <c r="L279" i="3"/>
  <c r="O279" i="3" s="1"/>
  <c r="AF279" i="3"/>
  <c r="AE277" i="4"/>
  <c r="DE277" i="4" s="1"/>
  <c r="AD277" i="4"/>
  <c r="P276" i="2" l="1"/>
  <c r="O277" i="2"/>
  <c r="N277" i="2"/>
  <c r="P277" i="2" s="1"/>
  <c r="CA338" i="2"/>
  <c r="CF338" i="2"/>
  <c r="CE339" i="2" a="1"/>
  <c r="CE339" i="2" s="1"/>
  <c r="BY339" i="2"/>
  <c r="BZ339" i="2"/>
  <c r="CC340" i="2" s="1"/>
  <c r="P279" i="3"/>
  <c r="AJ277" i="4" s="1"/>
  <c r="BV277" i="4" s="1"/>
  <c r="Q279" i="3"/>
  <c r="DL277" i="4"/>
  <c r="BY280" i="3"/>
  <c r="AF280" i="3"/>
  <c r="L280" i="3"/>
  <c r="O280" i="3" s="1"/>
  <c r="S280" i="3"/>
  <c r="CG279" i="3"/>
  <c r="AE278" i="4"/>
  <c r="DE278" i="4" s="1"/>
  <c r="AD278" i="4"/>
  <c r="AF278" i="4"/>
  <c r="CX278" i="4" s="1"/>
  <c r="B279" i="4"/>
  <c r="AW278" i="2"/>
  <c r="A279" i="2"/>
  <c r="AX278" i="2"/>
  <c r="A281" i="3"/>
  <c r="O278" i="2" l="1"/>
  <c r="AF279" i="4" s="1"/>
  <c r="CX279" i="4" s="1"/>
  <c r="N278" i="2"/>
  <c r="CA339" i="2"/>
  <c r="BY340" i="2"/>
  <c r="BZ340" i="2"/>
  <c r="CC341" i="2" s="1"/>
  <c r="CF339" i="2"/>
  <c r="CE340" i="2" a="1"/>
  <c r="CE340" i="2" s="1"/>
  <c r="P280" i="3"/>
  <c r="AJ278" i="4" s="1"/>
  <c r="BV278" i="4" s="1"/>
  <c r="Q280" i="3"/>
  <c r="DL278" i="4"/>
  <c r="A280" i="2"/>
  <c r="AX279" i="2"/>
  <c r="B280" i="4"/>
  <c r="AW279" i="2"/>
  <c r="A282" i="3"/>
  <c r="CG280" i="3"/>
  <c r="AF281" i="3"/>
  <c r="L281" i="3"/>
  <c r="O281" i="3" s="1"/>
  <c r="S281" i="3"/>
  <c r="BY281" i="3"/>
  <c r="AE279" i="4"/>
  <c r="DE279" i="4" s="1"/>
  <c r="AD279" i="4"/>
  <c r="P278" i="2" l="1"/>
  <c r="O279" i="2"/>
  <c r="AF280" i="4" s="1"/>
  <c r="CX280" i="4" s="1"/>
  <c r="N279" i="2"/>
  <c r="CF340" i="2"/>
  <c r="CE341" i="2" a="1"/>
  <c r="CE341" i="2" s="1"/>
  <c r="BZ341" i="2"/>
  <c r="CC342" i="2" s="1"/>
  <c r="BY341" i="2"/>
  <c r="CA340" i="2"/>
  <c r="P281" i="3"/>
  <c r="AJ279" i="4" s="1"/>
  <c r="BV279" i="4" s="1"/>
  <c r="Q281" i="3"/>
  <c r="DL279" i="4"/>
  <c r="L282" i="3"/>
  <c r="O282" i="3" s="1"/>
  <c r="AF282" i="3"/>
  <c r="S282" i="3"/>
  <c r="BY282" i="3"/>
  <c r="B281" i="4"/>
  <c r="A281" i="2"/>
  <c r="A283" i="3"/>
  <c r="AX280" i="2"/>
  <c r="AW280" i="2"/>
  <c r="CG281" i="3"/>
  <c r="AE280" i="4"/>
  <c r="DE280" i="4" s="1"/>
  <c r="AD280" i="4"/>
  <c r="P279" i="2" l="1"/>
  <c r="O280" i="2"/>
  <c r="AF281" i="4" s="1"/>
  <c r="CX281" i="4" s="1"/>
  <c r="N280" i="2"/>
  <c r="BZ342" i="2"/>
  <c r="CC343" i="2" s="1"/>
  <c r="BY342" i="2"/>
  <c r="CA341" i="2"/>
  <c r="CF341" i="2"/>
  <c r="CE342" i="2" a="1"/>
  <c r="CE342" i="2" s="1"/>
  <c r="P282" i="3"/>
  <c r="AJ280" i="4" s="1"/>
  <c r="BV280" i="4" s="1"/>
  <c r="Q282" i="3"/>
  <c r="DL280" i="4"/>
  <c r="B282" i="4"/>
  <c r="AW281" i="2"/>
  <c r="A282" i="2"/>
  <c r="A284" i="3"/>
  <c r="AX281" i="2"/>
  <c r="AD281" i="4"/>
  <c r="AE281" i="4"/>
  <c r="DE281" i="4" s="1"/>
  <c r="CG282" i="3"/>
  <c r="AF283" i="3"/>
  <c r="L283" i="3"/>
  <c r="O283" i="3" s="1"/>
  <c r="BY283" i="3"/>
  <c r="S283" i="3"/>
  <c r="P280" i="2" l="1"/>
  <c r="O281" i="2"/>
  <c r="AF282" i="4" s="1"/>
  <c r="CX282" i="4" s="1"/>
  <c r="N281" i="2"/>
  <c r="CA342" i="2"/>
  <c r="BZ343" i="2"/>
  <c r="CC344" i="2" s="1"/>
  <c r="BY343" i="2"/>
  <c r="CF342" i="2"/>
  <c r="CE343" i="2" a="1"/>
  <c r="CE343" i="2" s="1"/>
  <c r="P283" i="3"/>
  <c r="AJ281" i="4" s="1"/>
  <c r="BV281" i="4" s="1"/>
  <c r="Q283" i="3"/>
  <c r="DL281" i="4"/>
  <c r="AF284" i="3"/>
  <c r="BY284" i="3"/>
  <c r="L284" i="3"/>
  <c r="O284" i="3" s="1"/>
  <c r="S284" i="3"/>
  <c r="CG283" i="3"/>
  <c r="A283" i="2"/>
  <c r="B283" i="4"/>
  <c r="AW282" i="2"/>
  <c r="AX282" i="2"/>
  <c r="A285" i="3"/>
  <c r="AD282" i="4"/>
  <c r="AE282" i="4"/>
  <c r="DE282" i="4" s="1"/>
  <c r="P281" i="2" l="1"/>
  <c r="O282" i="2"/>
  <c r="AF283" i="4" s="1"/>
  <c r="CX283" i="4" s="1"/>
  <c r="N282" i="2"/>
  <c r="CA343" i="2"/>
  <c r="CF343" i="2"/>
  <c r="CE344" i="2" a="1"/>
  <c r="CE344" i="2" s="1"/>
  <c r="BZ344" i="2"/>
  <c r="CC345" i="2" s="1"/>
  <c r="BY344" i="2"/>
  <c r="P284" i="3"/>
  <c r="AJ282" i="4" s="1"/>
  <c r="BV282" i="4" s="1"/>
  <c r="Q284" i="3"/>
  <c r="DL282" i="4"/>
  <c r="CG284" i="3"/>
  <c r="AE283" i="4"/>
  <c r="DE283" i="4" s="1"/>
  <c r="AD283" i="4"/>
  <c r="S285" i="3"/>
  <c r="L285" i="3"/>
  <c r="O285" i="3" s="1"/>
  <c r="AF285" i="3"/>
  <c r="BY285" i="3"/>
  <c r="A284" i="2"/>
  <c r="AW283" i="2"/>
  <c r="AX283" i="2"/>
  <c r="A286" i="3"/>
  <c r="B284" i="4"/>
  <c r="P282" i="2" l="1"/>
  <c r="O283" i="2"/>
  <c r="AF284" i="4" s="1"/>
  <c r="CX284" i="4" s="1"/>
  <c r="N283" i="2"/>
  <c r="CA344" i="2"/>
  <c r="CF344" i="2"/>
  <c r="CE345" i="2" a="1"/>
  <c r="CE345" i="2" s="1"/>
  <c r="BY345" i="2"/>
  <c r="BZ345" i="2"/>
  <c r="CC346" i="2" s="1"/>
  <c r="P285" i="3"/>
  <c r="AJ283" i="4" s="1"/>
  <c r="BV283" i="4" s="1"/>
  <c r="Q285" i="3"/>
  <c r="DL283" i="4"/>
  <c r="CG285" i="3"/>
  <c r="S286" i="3"/>
  <c r="L286" i="3"/>
  <c r="O286" i="3" s="1"/>
  <c r="AF286" i="3"/>
  <c r="BY286" i="3"/>
  <c r="AE284" i="4"/>
  <c r="DE284" i="4" s="1"/>
  <c r="AD284" i="4"/>
  <c r="B285" i="4"/>
  <c r="A285" i="2"/>
  <c r="AW284" i="2"/>
  <c r="A287" i="3"/>
  <c r="AX284" i="2"/>
  <c r="P283" i="2" l="1"/>
  <c r="O284" i="2"/>
  <c r="AF285" i="4" s="1"/>
  <c r="CX285" i="4" s="1"/>
  <c r="N284" i="2"/>
  <c r="CA345" i="2"/>
  <c r="BY346" i="2"/>
  <c r="BZ346" i="2"/>
  <c r="CC347" i="2" s="1"/>
  <c r="CF345" i="2"/>
  <c r="CE346" i="2" a="1"/>
  <c r="CE346" i="2" s="1"/>
  <c r="P286" i="3"/>
  <c r="AJ284" i="4" s="1"/>
  <c r="BV284" i="4" s="1"/>
  <c r="Q286" i="3"/>
  <c r="DL284" i="4"/>
  <c r="CG286" i="3"/>
  <c r="L287" i="3"/>
  <c r="O287" i="3" s="1"/>
  <c r="AF287" i="3"/>
  <c r="S287" i="3"/>
  <c r="BY287" i="3"/>
  <c r="AX285" i="2"/>
  <c r="A286" i="2"/>
  <c r="A288" i="3"/>
  <c r="AW285" i="2"/>
  <c r="B286" i="4"/>
  <c r="AE285" i="4"/>
  <c r="DE285" i="4" s="1"/>
  <c r="AD285" i="4"/>
  <c r="P284" i="2" l="1"/>
  <c r="O285" i="2"/>
  <c r="N285" i="2"/>
  <c r="CF346" i="2"/>
  <c r="CE347" i="2" a="1"/>
  <c r="CE347" i="2" s="1"/>
  <c r="BY347" i="2"/>
  <c r="BZ347" i="2"/>
  <c r="CC348" i="2" s="1"/>
  <c r="CA346" i="2"/>
  <c r="P287" i="3"/>
  <c r="AJ285" i="4" s="1"/>
  <c r="BV285" i="4" s="1"/>
  <c r="Q287" i="3"/>
  <c r="DL285" i="4"/>
  <c r="BY288" i="3"/>
  <c r="AF288" i="3"/>
  <c r="L288" i="3"/>
  <c r="O288" i="3" s="1"/>
  <c r="S288" i="3"/>
  <c r="B287" i="4"/>
  <c r="AW286" i="2"/>
  <c r="A287" i="2"/>
  <c r="A289" i="3"/>
  <c r="AX286" i="2"/>
  <c r="AD286" i="4"/>
  <c r="AE286" i="4"/>
  <c r="DE286" i="4" s="1"/>
  <c r="AF286" i="4"/>
  <c r="CX286" i="4" s="1"/>
  <c r="CG287" i="3"/>
  <c r="P285" i="2" l="1"/>
  <c r="O286" i="2"/>
  <c r="AF287" i="4" s="1"/>
  <c r="CX287" i="4" s="1"/>
  <c r="N286" i="2"/>
  <c r="CA347" i="2"/>
  <c r="CF347" i="2"/>
  <c r="CE348" i="2" a="1"/>
  <c r="CE348" i="2" s="1"/>
  <c r="BY348" i="2"/>
  <c r="BZ348" i="2"/>
  <c r="CC349" i="2" s="1"/>
  <c r="P288" i="3"/>
  <c r="AJ286" i="4" s="1"/>
  <c r="BV286" i="4" s="1"/>
  <c r="Q288" i="3"/>
  <c r="DL286" i="4"/>
  <c r="AF289" i="3"/>
  <c r="L289" i="3"/>
  <c r="O289" i="3" s="1"/>
  <c r="BY289" i="3"/>
  <c r="S289" i="3"/>
  <c r="AW287" i="2"/>
  <c r="AX287" i="2"/>
  <c r="A288" i="2"/>
  <c r="A290" i="3"/>
  <c r="B288" i="4"/>
  <c r="CG288" i="3"/>
  <c r="AE287" i="4"/>
  <c r="DE287" i="4" s="1"/>
  <c r="AD287" i="4"/>
  <c r="P286" i="2" l="1"/>
  <c r="O287" i="2"/>
  <c r="AF288" i="4" s="1"/>
  <c r="CX288" i="4" s="1"/>
  <c r="N287" i="2"/>
  <c r="CA348" i="2"/>
  <c r="BZ349" i="2"/>
  <c r="CC350" i="2" s="1"/>
  <c r="BY349" i="2"/>
  <c r="CF348" i="2"/>
  <c r="CE349" i="2" a="1"/>
  <c r="CE349" i="2" s="1"/>
  <c r="P289" i="3"/>
  <c r="AJ287" i="4" s="1"/>
  <c r="BV287" i="4" s="1"/>
  <c r="Q289" i="3"/>
  <c r="DL287" i="4"/>
  <c r="L290" i="3"/>
  <c r="O290" i="3" s="1"/>
  <c r="AF290" i="3"/>
  <c r="BY290" i="3"/>
  <c r="S290" i="3"/>
  <c r="A291" i="3"/>
  <c r="A289" i="2"/>
  <c r="B289" i="4"/>
  <c r="AW288" i="2"/>
  <c r="AX288" i="2"/>
  <c r="CG289" i="3"/>
  <c r="AD288" i="4"/>
  <c r="AE288" i="4"/>
  <c r="DE288" i="4" s="1"/>
  <c r="P287" i="2" l="1"/>
  <c r="O288" i="2"/>
  <c r="AF289" i="4" s="1"/>
  <c r="CX289" i="4" s="1"/>
  <c r="N288" i="2"/>
  <c r="CF349" i="2"/>
  <c r="CE350" i="2" a="1"/>
  <c r="CE350" i="2" s="1"/>
  <c r="BZ350" i="2"/>
  <c r="CC351" i="2" s="1"/>
  <c r="BY350" i="2"/>
  <c r="CA349" i="2"/>
  <c r="P290" i="3"/>
  <c r="AJ288" i="4" s="1"/>
  <c r="BV288" i="4" s="1"/>
  <c r="Q290" i="3"/>
  <c r="DL288" i="4"/>
  <c r="AD289" i="4"/>
  <c r="AE289" i="4"/>
  <c r="DE289" i="4" s="1"/>
  <c r="B290" i="4"/>
  <c r="A290" i="2"/>
  <c r="AW289" i="2"/>
  <c r="AX289" i="2"/>
  <c r="A292" i="3"/>
  <c r="L291" i="3"/>
  <c r="O291" i="3" s="1"/>
  <c r="BY291" i="3"/>
  <c r="S291" i="3"/>
  <c r="AF291" i="3"/>
  <c r="CG290" i="3"/>
  <c r="O289" i="2" l="1"/>
  <c r="AF290" i="4" s="1"/>
  <c r="CX290" i="4" s="1"/>
  <c r="N289" i="2"/>
  <c r="P288" i="2"/>
  <c r="BZ351" i="2"/>
  <c r="CC352" i="2" s="1"/>
  <c r="BY351" i="2"/>
  <c r="CA350" i="2"/>
  <c r="CF350" i="2"/>
  <c r="CE351" i="2" a="1"/>
  <c r="CE351" i="2" s="1"/>
  <c r="P291" i="3"/>
  <c r="AJ289" i="4" s="1"/>
  <c r="BV289" i="4" s="1"/>
  <c r="Q291" i="3"/>
  <c r="DL289" i="4"/>
  <c r="A293" i="3"/>
  <c r="A291" i="2"/>
  <c r="AW290" i="2"/>
  <c r="B291" i="4"/>
  <c r="AX290" i="2"/>
  <c r="BY292" i="3"/>
  <c r="L292" i="3"/>
  <c r="O292" i="3" s="1"/>
  <c r="AF292" i="3"/>
  <c r="S292" i="3"/>
  <c r="AE290" i="4"/>
  <c r="DE290" i="4" s="1"/>
  <c r="AD290" i="4"/>
  <c r="CG291" i="3"/>
  <c r="P289" i="2" l="1"/>
  <c r="O290" i="2"/>
  <c r="AF291" i="4" s="1"/>
  <c r="CX291" i="4" s="1"/>
  <c r="N290" i="2"/>
  <c r="CF351" i="2"/>
  <c r="CE352" i="2" a="1"/>
  <c r="CE352" i="2" s="1"/>
  <c r="BZ352" i="2"/>
  <c r="CC353" i="2" s="1"/>
  <c r="CB340" i="2" s="1"/>
  <c r="BY352" i="2"/>
  <c r="CA351" i="2"/>
  <c r="P292" i="3"/>
  <c r="AJ290" i="4" s="1"/>
  <c r="BV290" i="4" s="1"/>
  <c r="Q292" i="3"/>
  <c r="DL290" i="4"/>
  <c r="AD291" i="4"/>
  <c r="AE291" i="4"/>
  <c r="DE291" i="4" s="1"/>
  <c r="CG292" i="3"/>
  <c r="B292" i="4"/>
  <c r="A294" i="3"/>
  <c r="AX291" i="2"/>
  <c r="AW291" i="2"/>
  <c r="A292" i="2"/>
  <c r="L293" i="3"/>
  <c r="O293" i="3" s="1"/>
  <c r="S293" i="3"/>
  <c r="AF293" i="3"/>
  <c r="BY293" i="3"/>
  <c r="P290" i="2" l="1"/>
  <c r="O291" i="2"/>
  <c r="AF292" i="4" s="1"/>
  <c r="CX292" i="4" s="1"/>
  <c r="N291" i="2"/>
  <c r="CD340" i="2"/>
  <c r="AZ340" i="2"/>
  <c r="BA340" i="2" s="1"/>
  <c r="BB340" i="2" s="1"/>
  <c r="BY353" i="2"/>
  <c r="BZ353" i="2"/>
  <c r="CC354" i="2" s="1"/>
  <c r="CA352" i="2"/>
  <c r="CF352" i="2"/>
  <c r="CE353" i="2" a="1"/>
  <c r="CE353" i="2" s="1"/>
  <c r="P293" i="3"/>
  <c r="AJ291" i="4" s="1"/>
  <c r="BV291" i="4" s="1"/>
  <c r="Q293" i="3"/>
  <c r="DL291" i="4"/>
  <c r="L294" i="3"/>
  <c r="O294" i="3" s="1"/>
  <c r="AF294" i="3"/>
  <c r="S294" i="3"/>
  <c r="BY294" i="3"/>
  <c r="A293" i="2"/>
  <c r="B293" i="4"/>
  <c r="A295" i="3"/>
  <c r="AW292" i="2"/>
  <c r="AX292" i="2"/>
  <c r="AE292" i="4"/>
  <c r="DE292" i="4" s="1"/>
  <c r="AD292" i="4"/>
  <c r="CG293" i="3"/>
  <c r="P291" i="2" l="1"/>
  <c r="O292" i="2"/>
  <c r="N292" i="2"/>
  <c r="CA353" i="2"/>
  <c r="CF353" i="2"/>
  <c r="CE354" i="2" a="1"/>
  <c r="CE354" i="2" s="1"/>
  <c r="BY354" i="2"/>
  <c r="BZ354" i="2"/>
  <c r="CC355" i="2" s="1"/>
  <c r="P294" i="3"/>
  <c r="AJ292" i="4" s="1"/>
  <c r="BV292" i="4" s="1"/>
  <c r="Q294" i="3"/>
  <c r="DL292" i="4"/>
  <c r="L295" i="3"/>
  <c r="O295" i="3" s="1"/>
  <c r="S295" i="3"/>
  <c r="BY295" i="3"/>
  <c r="AF295" i="3"/>
  <c r="AD293" i="4"/>
  <c r="AE293" i="4"/>
  <c r="DE293" i="4" s="1"/>
  <c r="AF293" i="4"/>
  <c r="CX293" i="4" s="1"/>
  <c r="B294" i="4"/>
  <c r="AX293" i="2"/>
  <c r="AW293" i="2"/>
  <c r="A296" i="3"/>
  <c r="A294" i="2"/>
  <c r="CG294" i="3"/>
  <c r="P292" i="2" l="1"/>
  <c r="O293" i="2"/>
  <c r="N293" i="2"/>
  <c r="CA354" i="2"/>
  <c r="BY355" i="2"/>
  <c r="BZ355" i="2"/>
  <c r="CC356" i="2" s="1"/>
  <c r="CF354" i="2"/>
  <c r="CE355" i="2" a="1"/>
  <c r="CE355" i="2" s="1"/>
  <c r="P295" i="3"/>
  <c r="AJ293" i="4" s="1"/>
  <c r="BV293" i="4" s="1"/>
  <c r="Q295" i="3"/>
  <c r="DL293" i="4"/>
  <c r="AF296" i="3"/>
  <c r="S296" i="3"/>
  <c r="L296" i="3"/>
  <c r="O296" i="3" s="1"/>
  <c r="BY296" i="3"/>
  <c r="A295" i="2"/>
  <c r="B295" i="4"/>
  <c r="AW294" i="2"/>
  <c r="A297" i="3"/>
  <c r="AX294" i="2"/>
  <c r="AE294" i="4"/>
  <c r="DE294" i="4" s="1"/>
  <c r="AD294" i="4"/>
  <c r="CG295" i="3"/>
  <c r="P293" i="2" l="1"/>
  <c r="AF294" i="4"/>
  <c r="CX294" i="4" s="1"/>
  <c r="O294" i="2"/>
  <c r="N294" i="2"/>
  <c r="P294" i="2" s="1"/>
  <c r="CA355" i="2"/>
  <c r="CF355" i="2"/>
  <c r="CE356" i="2" a="1"/>
  <c r="CE356" i="2" s="1"/>
  <c r="BY356" i="2"/>
  <c r="BZ356" i="2"/>
  <c r="CC357" i="2" s="1"/>
  <c r="P296" i="3"/>
  <c r="AJ294" i="4" s="1"/>
  <c r="BV294" i="4" s="1"/>
  <c r="Q296" i="3"/>
  <c r="DL294" i="4"/>
  <c r="AD295" i="4"/>
  <c r="AE295" i="4"/>
  <c r="DE295" i="4" s="1"/>
  <c r="AF295" i="4"/>
  <c r="CX295" i="4" s="1"/>
  <c r="AW295" i="2"/>
  <c r="A298" i="3"/>
  <c r="AX295" i="2"/>
  <c r="A296" i="2"/>
  <c r="B296" i="4"/>
  <c r="CG296" i="3"/>
  <c r="L297" i="3"/>
  <c r="O297" i="3" s="1"/>
  <c r="S297" i="3"/>
  <c r="AF297" i="3"/>
  <c r="BY297" i="3"/>
  <c r="O295" i="2" l="1"/>
  <c r="AF296" i="4" s="1"/>
  <c r="CX296" i="4" s="1"/>
  <c r="N295" i="2"/>
  <c r="CA356" i="2"/>
  <c r="BZ357" i="2"/>
  <c r="CC358" i="2" s="1"/>
  <c r="BY357" i="2"/>
  <c r="CF356" i="2"/>
  <c r="CE357" i="2" a="1"/>
  <c r="CE357" i="2" s="1"/>
  <c r="P297" i="3"/>
  <c r="AJ295" i="4" s="1"/>
  <c r="BV295" i="4" s="1"/>
  <c r="Q297" i="3"/>
  <c r="DL295" i="4"/>
  <c r="A297" i="2"/>
  <c r="B297" i="4"/>
  <c r="A299" i="3"/>
  <c r="AX296" i="2"/>
  <c r="AW296" i="2"/>
  <c r="CG297" i="3"/>
  <c r="S298" i="3"/>
  <c r="L298" i="3"/>
  <c r="O298" i="3" s="1"/>
  <c r="AF298" i="3"/>
  <c r="BY298" i="3"/>
  <c r="AE296" i="4"/>
  <c r="DE296" i="4" s="1"/>
  <c r="AD296" i="4"/>
  <c r="P295" i="2" l="1"/>
  <c r="O296" i="2"/>
  <c r="AF297" i="4" s="1"/>
  <c r="CX297" i="4" s="1"/>
  <c r="N296" i="2"/>
  <c r="BZ358" i="2"/>
  <c r="CC359" i="2" s="1"/>
  <c r="BY358" i="2"/>
  <c r="CF357" i="2"/>
  <c r="CE358" i="2" a="1"/>
  <c r="CE358" i="2" s="1"/>
  <c r="CA357" i="2"/>
  <c r="P298" i="3"/>
  <c r="AJ296" i="4" s="1"/>
  <c r="BV296" i="4" s="1"/>
  <c r="Q298" i="3"/>
  <c r="DL296" i="4"/>
  <c r="L299" i="3"/>
  <c r="O299" i="3" s="1"/>
  <c r="S299" i="3"/>
  <c r="BY299" i="3"/>
  <c r="AF299" i="3"/>
  <c r="AE297" i="4"/>
  <c r="DE297" i="4" s="1"/>
  <c r="AD297" i="4"/>
  <c r="CG298" i="3"/>
  <c r="AW297" i="2"/>
  <c r="A298" i="2"/>
  <c r="AX297" i="2"/>
  <c r="A300" i="3"/>
  <c r="B298" i="4"/>
  <c r="P296" i="2" l="1"/>
  <c r="O297" i="2"/>
  <c r="AF298" i="4" s="1"/>
  <c r="CX298" i="4" s="1"/>
  <c r="N297" i="2"/>
  <c r="CF358" i="2"/>
  <c r="CE359" i="2" a="1"/>
  <c r="CE359" i="2" s="1"/>
  <c r="BZ359" i="2"/>
  <c r="CC360" i="2" s="1"/>
  <c r="BY359" i="2"/>
  <c r="CA358" i="2"/>
  <c r="P299" i="3"/>
  <c r="AJ297" i="4" s="1"/>
  <c r="BV297" i="4" s="1"/>
  <c r="Q299" i="3"/>
  <c r="DL297" i="4"/>
  <c r="CG299" i="3"/>
  <c r="A301" i="3"/>
  <c r="AW298" i="2"/>
  <c r="A299" i="2"/>
  <c r="AX298" i="2"/>
  <c r="B299" i="4"/>
  <c r="L300" i="3"/>
  <c r="O300" i="3" s="1"/>
  <c r="AF300" i="3"/>
  <c r="BY300" i="3"/>
  <c r="S300" i="3"/>
  <c r="AD298" i="4"/>
  <c r="AE298" i="4"/>
  <c r="DE298" i="4" s="1"/>
  <c r="J464" i="3"/>
  <c r="AD464" i="3" s="1"/>
  <c r="BL464" i="3"/>
  <c r="BL463" i="3"/>
  <c r="P297" i="2" l="1"/>
  <c r="O298" i="2"/>
  <c r="N298" i="2"/>
  <c r="CA359" i="2"/>
  <c r="CF359" i="2"/>
  <c r="CE360" i="2" a="1"/>
  <c r="CE360" i="2" s="1"/>
  <c r="BZ360" i="2"/>
  <c r="CC361" i="2" s="1"/>
  <c r="BY360" i="2"/>
  <c r="P300" i="3"/>
  <c r="AJ298" i="4" s="1"/>
  <c r="BV298" i="4" s="1"/>
  <c r="Q300" i="3"/>
  <c r="DL298" i="4"/>
  <c r="CG300" i="3"/>
  <c r="AE299" i="4"/>
  <c r="DE299" i="4" s="1"/>
  <c r="AD299" i="4"/>
  <c r="BY301" i="3"/>
  <c r="L301" i="3"/>
  <c r="O301" i="3" s="1"/>
  <c r="AF301" i="3"/>
  <c r="S301" i="3"/>
  <c r="A300" i="2"/>
  <c r="B300" i="4"/>
  <c r="A302" i="3"/>
  <c r="AX299" i="2"/>
  <c r="AW299" i="2"/>
  <c r="CH461" i="4"/>
  <c r="BT461" i="4"/>
  <c r="CV461" i="4"/>
  <c r="DC461" i="4"/>
  <c r="CO461" i="4"/>
  <c r="BM461" i="4"/>
  <c r="CA461" i="4"/>
  <c r="DJ461" i="4"/>
  <c r="CV462" i="4"/>
  <c r="CH462" i="4"/>
  <c r="DJ462" i="4"/>
  <c r="BT462" i="4"/>
  <c r="CA462" i="4"/>
  <c r="BM462" i="4"/>
  <c r="CO462" i="4"/>
  <c r="DC462" i="4"/>
  <c r="AV461" i="2"/>
  <c r="D464" i="3"/>
  <c r="F462" i="4"/>
  <c r="AV460" i="2"/>
  <c r="F461" i="4"/>
  <c r="D463" i="3"/>
  <c r="BM463" i="3"/>
  <c r="C461" i="4"/>
  <c r="C463" i="3"/>
  <c r="E460" i="2"/>
  <c r="E461" i="2"/>
  <c r="BM464" i="3"/>
  <c r="C462" i="4"/>
  <c r="BP462" i="4" s="1"/>
  <c r="C464" i="3"/>
  <c r="AN464" i="3"/>
  <c r="H462" i="4"/>
  <c r="AY461" i="2"/>
  <c r="P298" i="2" l="1"/>
  <c r="AF299" i="4"/>
  <c r="CX299" i="4" s="1"/>
  <c r="O299" i="2"/>
  <c r="AF300" i="4" s="1"/>
  <c r="CX300" i="4" s="1"/>
  <c r="N299" i="2"/>
  <c r="P299" i="2" s="1"/>
  <c r="BY361" i="2"/>
  <c r="BZ361" i="2"/>
  <c r="CC362" i="2" s="1"/>
  <c r="CA360" i="2"/>
  <c r="CF360" i="2"/>
  <c r="CE361" i="2" a="1"/>
  <c r="CE361" i="2" s="1"/>
  <c r="P301" i="3"/>
  <c r="AJ299" i="4" s="1"/>
  <c r="BV299" i="4" s="1"/>
  <c r="Q301" i="3"/>
  <c r="DL299" i="4"/>
  <c r="BL465" i="3"/>
  <c r="AD300" i="4"/>
  <c r="AE300" i="4"/>
  <c r="DE300" i="4" s="1"/>
  <c r="AW300" i="2"/>
  <c r="A303" i="3"/>
  <c r="A301" i="2"/>
  <c r="B301" i="4"/>
  <c r="AX300" i="2"/>
  <c r="BY302" i="3"/>
  <c r="AF302" i="3"/>
  <c r="L302" i="3"/>
  <c r="O302" i="3" s="1"/>
  <c r="S302" i="3"/>
  <c r="CG301" i="3"/>
  <c r="BP461" i="4"/>
  <c r="CA463" i="4"/>
  <c r="BM463" i="4"/>
  <c r="DC463" i="4"/>
  <c r="CV463" i="4"/>
  <c r="BT463" i="4"/>
  <c r="CO463" i="4"/>
  <c r="CH463" i="4"/>
  <c r="DJ463" i="4"/>
  <c r="AV462" i="2"/>
  <c r="F463" i="4"/>
  <c r="D465" i="3"/>
  <c r="C465" i="3"/>
  <c r="BM465" i="3"/>
  <c r="E462" i="2"/>
  <c r="AN465" i="3"/>
  <c r="C463" i="4"/>
  <c r="BP463" i="4" s="1"/>
  <c r="AN463" i="3"/>
  <c r="BN464" i="3"/>
  <c r="BO464" i="3"/>
  <c r="BO463" i="3"/>
  <c r="BN463" i="3"/>
  <c r="J465" i="3"/>
  <c r="AD465" i="3" s="1"/>
  <c r="O300" i="2" l="1"/>
  <c r="N300" i="2"/>
  <c r="CA361" i="2"/>
  <c r="CF361" i="2"/>
  <c r="CE362" i="2" a="1"/>
  <c r="CE362" i="2" s="1"/>
  <c r="BY362" i="2"/>
  <c r="BZ362" i="2"/>
  <c r="CC363" i="2" s="1"/>
  <c r="P302" i="3"/>
  <c r="AJ300" i="4" s="1"/>
  <c r="BV300" i="4" s="1"/>
  <c r="Q302" i="3"/>
  <c r="DL300" i="4"/>
  <c r="BL466" i="3"/>
  <c r="AF303" i="3"/>
  <c r="L303" i="3"/>
  <c r="O303" i="3" s="1"/>
  <c r="BY303" i="3"/>
  <c r="S303" i="3"/>
  <c r="AW301" i="2"/>
  <c r="AX301" i="2"/>
  <c r="A302" i="2"/>
  <c r="B302" i="4"/>
  <c r="A304" i="3"/>
  <c r="AF301" i="4"/>
  <c r="CX301" i="4" s="1"/>
  <c r="CG302" i="3"/>
  <c r="AE301" i="4"/>
  <c r="DE301" i="4" s="1"/>
  <c r="AD301" i="4"/>
  <c r="BM464" i="4"/>
  <c r="DJ464" i="4"/>
  <c r="DC464" i="4"/>
  <c r="CA464" i="4"/>
  <c r="BT464" i="4"/>
  <c r="CH464" i="4"/>
  <c r="CO464" i="4"/>
  <c r="CV464" i="4"/>
  <c r="AV463" i="2"/>
  <c r="F464" i="4"/>
  <c r="D466" i="3"/>
  <c r="E463" i="2"/>
  <c r="BM466" i="3"/>
  <c r="C464" i="4"/>
  <c r="AN466" i="3"/>
  <c r="C466" i="3"/>
  <c r="AY462" i="2"/>
  <c r="H463" i="4"/>
  <c r="BO465" i="3"/>
  <c r="BN465" i="3"/>
  <c r="J466" i="3"/>
  <c r="AD466" i="3" s="1"/>
  <c r="P300" i="2" l="1"/>
  <c r="O301" i="2"/>
  <c r="N301" i="2"/>
  <c r="CA362" i="2"/>
  <c r="BY363" i="2"/>
  <c r="BZ363" i="2"/>
  <c r="CC364" i="2" s="1"/>
  <c r="CF362" i="2"/>
  <c r="CE363" i="2" a="1"/>
  <c r="CE363" i="2" s="1"/>
  <c r="P303" i="3"/>
  <c r="AJ301" i="4" s="1"/>
  <c r="BV301" i="4" s="1"/>
  <c r="Q303" i="3"/>
  <c r="DL301" i="4"/>
  <c r="BL467" i="3"/>
  <c r="AW302" i="2"/>
  <c r="AX302" i="2"/>
  <c r="B303" i="4"/>
  <c r="A303" i="2"/>
  <c r="A305" i="3"/>
  <c r="AF302" i="4"/>
  <c r="CX302" i="4" s="1"/>
  <c r="P301" i="2"/>
  <c r="CG303" i="3"/>
  <c r="AF304" i="3"/>
  <c r="BY304" i="3"/>
  <c r="S304" i="3"/>
  <c r="L304" i="3"/>
  <c r="O304" i="3" s="1"/>
  <c r="AE302" i="4"/>
  <c r="DE302" i="4" s="1"/>
  <c r="AD302" i="4"/>
  <c r="BP464" i="4"/>
  <c r="BM465" i="4"/>
  <c r="DC465" i="4"/>
  <c r="BT465" i="4"/>
  <c r="DJ465" i="4"/>
  <c r="CV465" i="4"/>
  <c r="CA465" i="4"/>
  <c r="CO465" i="4"/>
  <c r="CH465" i="4"/>
  <c r="AV464" i="2"/>
  <c r="F465" i="4"/>
  <c r="D467" i="3"/>
  <c r="BO466" i="3"/>
  <c r="BN466" i="3"/>
  <c r="AY463" i="2"/>
  <c r="H464" i="4"/>
  <c r="AN467" i="3"/>
  <c r="C467" i="3"/>
  <c r="C465" i="4"/>
  <c r="E464" i="2"/>
  <c r="BM467" i="3"/>
  <c r="J467" i="3"/>
  <c r="AD467" i="3" s="1"/>
  <c r="O302" i="2" l="1"/>
  <c r="AF303" i="4" s="1"/>
  <c r="CX303" i="4" s="1"/>
  <c r="N302" i="2"/>
  <c r="CA363" i="2"/>
  <c r="CF363" i="2"/>
  <c r="CE364" i="2" a="1"/>
  <c r="CE364" i="2" s="1"/>
  <c r="BY364" i="2"/>
  <c r="BZ364" i="2"/>
  <c r="CC365" i="2" s="1"/>
  <c r="P304" i="3"/>
  <c r="AJ302" i="4" s="1"/>
  <c r="BV302" i="4" s="1"/>
  <c r="Q304" i="3"/>
  <c r="DL302" i="4"/>
  <c r="BL468" i="3"/>
  <c r="AE303" i="4"/>
  <c r="DE303" i="4" s="1"/>
  <c r="AD303" i="4"/>
  <c r="CG304" i="3"/>
  <c r="AW303" i="2"/>
  <c r="A304" i="2"/>
  <c r="AX303" i="2"/>
  <c r="A306" i="3"/>
  <c r="B304" i="4"/>
  <c r="BY305" i="3"/>
  <c r="AF305" i="3"/>
  <c r="L305" i="3"/>
  <c r="O305" i="3" s="1"/>
  <c r="S305" i="3"/>
  <c r="DJ466" i="4"/>
  <c r="DC466" i="4"/>
  <c r="BT466" i="4"/>
  <c r="CA466" i="4"/>
  <c r="BM466" i="4"/>
  <c r="CO466" i="4"/>
  <c r="CV466" i="4"/>
  <c r="CH466" i="4"/>
  <c r="BP465" i="4"/>
  <c r="AV465" i="2"/>
  <c r="D468" i="3"/>
  <c r="F466" i="4"/>
  <c r="BO467" i="3"/>
  <c r="BN467" i="3"/>
  <c r="C466" i="4"/>
  <c r="BM468" i="3"/>
  <c r="AN468" i="3"/>
  <c r="C468" i="3"/>
  <c r="E465" i="2"/>
  <c r="H465" i="4"/>
  <c r="AY464" i="2"/>
  <c r="J468" i="3"/>
  <c r="AD468" i="3" s="1"/>
  <c r="J469" i="3"/>
  <c r="AD469" i="3" s="1"/>
  <c r="P302" i="2" l="1"/>
  <c r="O303" i="2"/>
  <c r="N303" i="2"/>
  <c r="P303" i="2" s="1"/>
  <c r="CA364" i="2"/>
  <c r="BZ365" i="2"/>
  <c r="CC366" i="2" s="1"/>
  <c r="BY365" i="2"/>
  <c r="CF364" i="2"/>
  <c r="CE365" i="2" a="1"/>
  <c r="CE365" i="2" s="1"/>
  <c r="P305" i="3"/>
  <c r="AJ303" i="4" s="1"/>
  <c r="BV303" i="4" s="1"/>
  <c r="Q305" i="3"/>
  <c r="DL303" i="4"/>
  <c r="CB451" i="2"/>
  <c r="BL469" i="3"/>
  <c r="BL95" i="3"/>
  <c r="CG305" i="3"/>
  <c r="AF306" i="3"/>
  <c r="BY306" i="3"/>
  <c r="L306" i="3"/>
  <c r="O306" i="3" s="1"/>
  <c r="S306" i="3"/>
  <c r="AF304" i="4"/>
  <c r="CX304" i="4" s="1"/>
  <c r="AD304" i="4"/>
  <c r="AE304" i="4"/>
  <c r="DE304" i="4" s="1"/>
  <c r="AW304" i="2"/>
  <c r="B305" i="4"/>
  <c r="A305" i="2"/>
  <c r="AX304" i="2"/>
  <c r="A307" i="3"/>
  <c r="DB93" i="4"/>
  <c r="CG93" i="4"/>
  <c r="BL93" i="4"/>
  <c r="CN93" i="4"/>
  <c r="DI93" i="4"/>
  <c r="BZ93" i="4"/>
  <c r="BS93" i="4"/>
  <c r="CU93" i="4"/>
  <c r="BP466" i="4"/>
  <c r="CH467" i="4"/>
  <c r="BM467" i="4"/>
  <c r="DJ467" i="4"/>
  <c r="DC467" i="4"/>
  <c r="CA467" i="4"/>
  <c r="BT467" i="4"/>
  <c r="CV467" i="4"/>
  <c r="CO467" i="4"/>
  <c r="F467" i="4"/>
  <c r="D469" i="3"/>
  <c r="AV466" i="2"/>
  <c r="H467" i="4"/>
  <c r="AY466" i="2"/>
  <c r="H466" i="4"/>
  <c r="AY465" i="2"/>
  <c r="AN469" i="3"/>
  <c r="E466" i="2"/>
  <c r="BM469" i="3"/>
  <c r="C467" i="4"/>
  <c r="C469" i="3"/>
  <c r="BN468" i="3"/>
  <c r="BO468" i="3"/>
  <c r="O304" i="2" l="1"/>
  <c r="AF305" i="4" s="1"/>
  <c r="CX305" i="4" s="1"/>
  <c r="N304" i="2"/>
  <c r="CF365" i="2"/>
  <c r="CE366" i="2" a="1"/>
  <c r="CE366" i="2" s="1"/>
  <c r="BY366" i="2"/>
  <c r="BZ366" i="2"/>
  <c r="CC367" i="2" s="1"/>
  <c r="CA365" i="2"/>
  <c r="P306" i="3"/>
  <c r="AJ304" i="4" s="1"/>
  <c r="BV304" i="4" s="1"/>
  <c r="Q306" i="3"/>
  <c r="DL304" i="4"/>
  <c r="AZ451" i="2"/>
  <c r="CD451" i="2"/>
  <c r="BL470" i="3"/>
  <c r="BO95" i="3"/>
  <c r="BN95" i="3"/>
  <c r="AF307" i="3"/>
  <c r="BY307" i="3"/>
  <c r="L307" i="3"/>
  <c r="O307" i="3" s="1"/>
  <c r="S307" i="3"/>
  <c r="AW305" i="2"/>
  <c r="B306" i="4"/>
  <c r="AX305" i="2"/>
  <c r="A306" i="2"/>
  <c r="A308" i="3"/>
  <c r="AD305" i="4"/>
  <c r="AE305" i="4"/>
  <c r="DE305" i="4" s="1"/>
  <c r="CG306" i="3"/>
  <c r="CW93" i="4"/>
  <c r="CX93" i="4"/>
  <c r="CP93" i="4"/>
  <c r="CQ93" i="4"/>
  <c r="BV93" i="4"/>
  <c r="BU93" i="4"/>
  <c r="BO93" i="4"/>
  <c r="BN93" i="4"/>
  <c r="CB93" i="4"/>
  <c r="CC93" i="4"/>
  <c r="CI93" i="4"/>
  <c r="CJ93" i="4"/>
  <c r="DK93" i="4"/>
  <c r="DL93" i="4"/>
  <c r="DD93" i="4"/>
  <c r="DE93" i="4"/>
  <c r="CV468" i="4"/>
  <c r="CO468" i="4"/>
  <c r="CH468" i="4"/>
  <c r="CA468" i="4"/>
  <c r="DJ468" i="4"/>
  <c r="DC468" i="4"/>
  <c r="BT468" i="4"/>
  <c r="BM468" i="4"/>
  <c r="BP467" i="4"/>
  <c r="D470" i="3"/>
  <c r="AV467" i="2"/>
  <c r="F468" i="4"/>
  <c r="C468" i="4"/>
  <c r="BP468" i="4" s="1"/>
  <c r="BM470" i="3"/>
  <c r="E467" i="2"/>
  <c r="C470" i="3"/>
  <c r="AN470" i="3"/>
  <c r="BN469" i="3"/>
  <c r="BO469" i="3"/>
  <c r="J470" i="3"/>
  <c r="AD470" i="3" s="1"/>
  <c r="P304" i="2" l="1"/>
  <c r="O305" i="2"/>
  <c r="N305" i="2"/>
  <c r="CA366" i="2"/>
  <c r="BY367" i="2"/>
  <c r="BZ367" i="2"/>
  <c r="CC368" i="2" s="1"/>
  <c r="CF366" i="2"/>
  <c r="CE367" i="2" a="1"/>
  <c r="CE367" i="2" s="1"/>
  <c r="P307" i="3"/>
  <c r="AJ305" i="4" s="1"/>
  <c r="BV305" i="4" s="1"/>
  <c r="Q307" i="3"/>
  <c r="DL305" i="4"/>
  <c r="BA451" i="2"/>
  <c r="BL471" i="3"/>
  <c r="AF306" i="4"/>
  <c r="CX306" i="4" s="1"/>
  <c r="CG307" i="3"/>
  <c r="AE306" i="4"/>
  <c r="DE306" i="4" s="1"/>
  <c r="AD306" i="4"/>
  <c r="AW306" i="2"/>
  <c r="A307" i="2"/>
  <c r="AX306" i="2"/>
  <c r="B307" i="4"/>
  <c r="A309" i="3"/>
  <c r="AF308" i="3"/>
  <c r="S308" i="3"/>
  <c r="BY308" i="3"/>
  <c r="L308" i="3"/>
  <c r="O308" i="3" s="1"/>
  <c r="CA469" i="4"/>
  <c r="CH469" i="4"/>
  <c r="DC469" i="4"/>
  <c r="BM469" i="4"/>
  <c r="CV469" i="4"/>
  <c r="BT469" i="4"/>
  <c r="DJ469" i="4"/>
  <c r="CO469" i="4"/>
  <c r="AV468" i="2"/>
  <c r="D471" i="3"/>
  <c r="F469" i="4"/>
  <c r="BN470" i="3"/>
  <c r="BO470" i="3"/>
  <c r="AY467" i="2"/>
  <c r="H468" i="4"/>
  <c r="C471" i="3"/>
  <c r="AN471" i="3"/>
  <c r="E468" i="2"/>
  <c r="C469" i="4"/>
  <c r="BM471" i="3"/>
  <c r="J471" i="3"/>
  <c r="AD471" i="3" s="1"/>
  <c r="P305" i="2" l="1"/>
  <c r="O306" i="2"/>
  <c r="N306" i="2"/>
  <c r="BP469" i="4"/>
  <c r="CA367" i="2"/>
  <c r="CF367" i="2"/>
  <c r="CE368" i="2" a="1"/>
  <c r="CE368" i="2" s="1"/>
  <c r="BY368" i="2"/>
  <c r="BZ368" i="2"/>
  <c r="CC369" i="2" s="1"/>
  <c r="P308" i="3"/>
  <c r="AJ306" i="4" s="1"/>
  <c r="BV306" i="4" s="1"/>
  <c r="Q308" i="3"/>
  <c r="DL306" i="4"/>
  <c r="BB451" i="2"/>
  <c r="BL472" i="3"/>
  <c r="CG308" i="3"/>
  <c r="A310" i="3"/>
  <c r="A308" i="2"/>
  <c r="B308" i="4"/>
  <c r="AW307" i="2"/>
  <c r="AX307" i="2"/>
  <c r="S309" i="3"/>
  <c r="AF309" i="3"/>
  <c r="L309" i="3"/>
  <c r="O309" i="3" s="1"/>
  <c r="BY309" i="3"/>
  <c r="AD307" i="4"/>
  <c r="AE307" i="4"/>
  <c r="DE307" i="4" s="1"/>
  <c r="AF307" i="4"/>
  <c r="CX307" i="4" s="1"/>
  <c r="BM470" i="4"/>
  <c r="CA470" i="4"/>
  <c r="BT470" i="4"/>
  <c r="CV470" i="4"/>
  <c r="CO470" i="4"/>
  <c r="DJ470" i="4"/>
  <c r="CH470" i="4"/>
  <c r="DC470" i="4"/>
  <c r="AV469" i="2"/>
  <c r="D472" i="3"/>
  <c r="F470" i="4"/>
  <c r="H469" i="4"/>
  <c r="AY468" i="2"/>
  <c r="C472" i="3"/>
  <c r="E469" i="2"/>
  <c r="BM472" i="3"/>
  <c r="C470" i="4"/>
  <c r="BP470" i="4" s="1"/>
  <c r="AN472" i="3"/>
  <c r="BN471" i="3"/>
  <c r="BO471" i="3"/>
  <c r="J472" i="3"/>
  <c r="AD472" i="3" s="1"/>
  <c r="P306" i="2" l="1"/>
  <c r="O307" i="2"/>
  <c r="N307" i="2"/>
  <c r="P307" i="2" s="1"/>
  <c r="CA368" i="2"/>
  <c r="CF368" i="2"/>
  <c r="CE369" i="2" a="1"/>
  <c r="CE369" i="2" s="1"/>
  <c r="BZ369" i="2"/>
  <c r="CC370" i="2" s="1"/>
  <c r="BY369" i="2"/>
  <c r="P309" i="3"/>
  <c r="AJ307" i="4" s="1"/>
  <c r="BV307" i="4" s="1"/>
  <c r="Q309" i="3"/>
  <c r="DL307" i="4"/>
  <c r="BL473" i="3"/>
  <c r="AE308" i="4"/>
  <c r="DE308" i="4" s="1"/>
  <c r="AD308" i="4"/>
  <c r="B309" i="4"/>
  <c r="A309" i="2"/>
  <c r="AX308" i="2"/>
  <c r="AW308" i="2"/>
  <c r="A311" i="3"/>
  <c r="CG309" i="3"/>
  <c r="AF308" i="4"/>
  <c r="CX308" i="4" s="1"/>
  <c r="L310" i="3"/>
  <c r="O310" i="3" s="1"/>
  <c r="S310" i="3"/>
  <c r="BY310" i="3"/>
  <c r="AF310" i="3"/>
  <c r="BT471" i="4"/>
  <c r="DJ471" i="4"/>
  <c r="CA471" i="4"/>
  <c r="CH471" i="4"/>
  <c r="CO471" i="4"/>
  <c r="DC471" i="4"/>
  <c r="BM471" i="4"/>
  <c r="CV471" i="4"/>
  <c r="D473" i="3"/>
  <c r="F471" i="4"/>
  <c r="AV470" i="2"/>
  <c r="AN473" i="3"/>
  <c r="E470" i="2"/>
  <c r="C473" i="3"/>
  <c r="C471" i="4"/>
  <c r="BM473" i="3"/>
  <c r="AY469" i="2"/>
  <c r="H470" i="4"/>
  <c r="BO472" i="3"/>
  <c r="BN472" i="3"/>
  <c r="J473" i="3"/>
  <c r="AD473" i="3" s="1"/>
  <c r="O308" i="2" l="1"/>
  <c r="N308" i="2"/>
  <c r="CA369" i="2"/>
  <c r="BP471" i="4"/>
  <c r="CF369" i="2"/>
  <c r="CE370" i="2" a="1"/>
  <c r="CE370" i="2" s="1"/>
  <c r="BZ370" i="2"/>
  <c r="CC371" i="2" s="1"/>
  <c r="BY370" i="2"/>
  <c r="P310" i="3"/>
  <c r="AJ308" i="4" s="1"/>
  <c r="BV308" i="4" s="1"/>
  <c r="Q310" i="3"/>
  <c r="DL308" i="4"/>
  <c r="BL474" i="3"/>
  <c r="AF309" i="4"/>
  <c r="CX309" i="4" s="1"/>
  <c r="AW309" i="2"/>
  <c r="AX309" i="2"/>
  <c r="A310" i="2"/>
  <c r="A312" i="3"/>
  <c r="B310" i="4"/>
  <c r="CG310" i="3"/>
  <c r="BY311" i="3"/>
  <c r="AF311" i="3"/>
  <c r="L311" i="3"/>
  <c r="O311" i="3" s="1"/>
  <c r="S311" i="3"/>
  <c r="AE309" i="4"/>
  <c r="DE309" i="4" s="1"/>
  <c r="AD309" i="4"/>
  <c r="CV472" i="4"/>
  <c r="CA472" i="4"/>
  <c r="DJ472" i="4"/>
  <c r="BT472" i="4"/>
  <c r="BM472" i="4"/>
  <c r="CO472" i="4"/>
  <c r="CH472" i="4"/>
  <c r="DC472" i="4"/>
  <c r="D474" i="3"/>
  <c r="AV471" i="2"/>
  <c r="F472" i="4"/>
  <c r="C474" i="3"/>
  <c r="C472" i="4"/>
  <c r="BP472" i="4" s="1"/>
  <c r="BM474" i="3"/>
  <c r="AN474" i="3"/>
  <c r="E471" i="2"/>
  <c r="BO473" i="3"/>
  <c r="BN473" i="3"/>
  <c r="AY470" i="2"/>
  <c r="H471" i="4"/>
  <c r="J474" i="3"/>
  <c r="AD474" i="3" s="1"/>
  <c r="P308" i="2" l="1"/>
  <c r="O309" i="2"/>
  <c r="N309" i="2"/>
  <c r="BZ371" i="2"/>
  <c r="CC372" i="2" s="1"/>
  <c r="BY371" i="2"/>
  <c r="CA370" i="2"/>
  <c r="CF370" i="2"/>
  <c r="CE371" i="2" a="1"/>
  <c r="CE371" i="2" s="1"/>
  <c r="P311" i="3"/>
  <c r="AJ309" i="4" s="1"/>
  <c r="BV309" i="4" s="1"/>
  <c r="Q311" i="3"/>
  <c r="DL309" i="4"/>
  <c r="BL475" i="3"/>
  <c r="A313" i="3"/>
  <c r="A311" i="2"/>
  <c r="AW310" i="2"/>
  <c r="B311" i="4"/>
  <c r="AX310" i="2"/>
  <c r="AF310" i="4"/>
  <c r="CX310" i="4" s="1"/>
  <c r="AD310" i="4"/>
  <c r="AE310" i="4"/>
  <c r="DE310" i="4" s="1"/>
  <c r="CG311" i="3"/>
  <c r="AF312" i="3"/>
  <c r="L312" i="3"/>
  <c r="O312" i="3" s="1"/>
  <c r="BY312" i="3"/>
  <c r="S312" i="3"/>
  <c r="CA473" i="4"/>
  <c r="DJ473" i="4"/>
  <c r="CH473" i="4"/>
  <c r="DC473" i="4"/>
  <c r="BT473" i="4"/>
  <c r="BM473" i="4"/>
  <c r="CO473" i="4"/>
  <c r="CV473" i="4"/>
  <c r="D475" i="3"/>
  <c r="AV472" i="2"/>
  <c r="F473" i="4"/>
  <c r="H472" i="4"/>
  <c r="AY471" i="2"/>
  <c r="BO474" i="3"/>
  <c r="BN474" i="3"/>
  <c r="BM475" i="3"/>
  <c r="AN475" i="3"/>
  <c r="C475" i="3"/>
  <c r="E472" i="2"/>
  <c r="C473" i="4"/>
  <c r="J475" i="3"/>
  <c r="AD475" i="3" s="1"/>
  <c r="BL476" i="3"/>
  <c r="P309" i="2" l="1"/>
  <c r="O310" i="2"/>
  <c r="N310" i="2"/>
  <c r="P310" i="2" s="1"/>
  <c r="BP473" i="4"/>
  <c r="CF371" i="2"/>
  <c r="CE372" i="2" a="1"/>
  <c r="CE372" i="2" s="1"/>
  <c r="BZ372" i="2"/>
  <c r="CC373" i="2" s="1"/>
  <c r="BY372" i="2"/>
  <c r="CA371" i="2"/>
  <c r="P312" i="3"/>
  <c r="AJ310" i="4" s="1"/>
  <c r="BV310" i="4" s="1"/>
  <c r="Q312" i="3"/>
  <c r="DL310" i="4"/>
  <c r="AE311" i="4"/>
  <c r="DE311" i="4" s="1"/>
  <c r="AD311" i="4"/>
  <c r="CG312" i="3"/>
  <c r="B312" i="4"/>
  <c r="A312" i="2"/>
  <c r="A314" i="3"/>
  <c r="AW311" i="2"/>
  <c r="AX311" i="2"/>
  <c r="AF311" i="4"/>
  <c r="CX311" i="4" s="1"/>
  <c r="AF313" i="3"/>
  <c r="S313" i="3"/>
  <c r="L313" i="3"/>
  <c r="O313" i="3" s="1"/>
  <c r="BY313" i="3"/>
  <c r="CV474" i="4"/>
  <c r="BT474" i="4"/>
  <c r="BM474" i="4"/>
  <c r="CO474" i="4"/>
  <c r="CA474" i="4"/>
  <c r="CH474" i="4"/>
  <c r="DJ474" i="4"/>
  <c r="DC474" i="4"/>
  <c r="AV473" i="2"/>
  <c r="D476" i="3"/>
  <c r="F474" i="4"/>
  <c r="AN476" i="3"/>
  <c r="C476" i="3"/>
  <c r="E473" i="2"/>
  <c r="C474" i="4"/>
  <c r="BP474" i="4" s="1"/>
  <c r="BM476" i="3"/>
  <c r="H473" i="4"/>
  <c r="AY472" i="2"/>
  <c r="BN475" i="3"/>
  <c r="BO475" i="3"/>
  <c r="J476" i="3"/>
  <c r="AD476" i="3" s="1"/>
  <c r="O311" i="2" l="1"/>
  <c r="AF312" i="4" s="1"/>
  <c r="CX312" i="4" s="1"/>
  <c r="N311" i="2"/>
  <c r="BY373" i="2"/>
  <c r="BZ373" i="2"/>
  <c r="CC374" i="2" s="1"/>
  <c r="CA372" i="2"/>
  <c r="CF372" i="2"/>
  <c r="CE373" i="2" a="1"/>
  <c r="CE373" i="2" s="1"/>
  <c r="P313" i="3"/>
  <c r="AJ311" i="4" s="1"/>
  <c r="BV311" i="4" s="1"/>
  <c r="Q313" i="3"/>
  <c r="DL311" i="4"/>
  <c r="BL477" i="3"/>
  <c r="L314" i="3"/>
  <c r="O314" i="3" s="1"/>
  <c r="S314" i="3"/>
  <c r="BY314" i="3"/>
  <c r="AF314" i="3"/>
  <c r="CG313" i="3"/>
  <c r="AX312" i="2"/>
  <c r="A313" i="2"/>
  <c r="B313" i="4"/>
  <c r="A315" i="3"/>
  <c r="AW312" i="2"/>
  <c r="AE312" i="4"/>
  <c r="DE312" i="4" s="1"/>
  <c r="AD312" i="4"/>
  <c r="DJ475" i="4"/>
  <c r="CH475" i="4"/>
  <c r="CA475" i="4"/>
  <c r="BM475" i="4"/>
  <c r="CO475" i="4"/>
  <c r="CV475" i="4"/>
  <c r="BT475" i="4"/>
  <c r="DC475" i="4"/>
  <c r="D477" i="3"/>
  <c r="AV474" i="2"/>
  <c r="F475" i="4"/>
  <c r="AY473" i="2"/>
  <c r="H474" i="4"/>
  <c r="BN476" i="3"/>
  <c r="BO476" i="3"/>
  <c r="AN477" i="3"/>
  <c r="C477" i="3"/>
  <c r="E474" i="2"/>
  <c r="BM477" i="3"/>
  <c r="C475" i="4"/>
  <c r="BL478" i="3"/>
  <c r="J477" i="3"/>
  <c r="AD477" i="3" s="1"/>
  <c r="P311" i="2" l="1"/>
  <c r="O312" i="2"/>
  <c r="N312" i="2"/>
  <c r="P312" i="2" s="1"/>
  <c r="CA373" i="2"/>
  <c r="BP475" i="4"/>
  <c r="CF373" i="2"/>
  <c r="CE374" i="2" a="1"/>
  <c r="CE374" i="2" s="1"/>
  <c r="BY374" i="2"/>
  <c r="BZ374" i="2"/>
  <c r="CC375" i="2" s="1"/>
  <c r="P314" i="3"/>
  <c r="AJ312" i="4" s="1"/>
  <c r="BV312" i="4" s="1"/>
  <c r="Q314" i="3"/>
  <c r="DL312" i="4"/>
  <c r="CB459" i="2"/>
  <c r="A314" i="2"/>
  <c r="AW313" i="2"/>
  <c r="A316" i="3"/>
  <c r="B314" i="4"/>
  <c r="AX313" i="2"/>
  <c r="AF313" i="4"/>
  <c r="CX313" i="4" s="1"/>
  <c r="L315" i="3"/>
  <c r="O315" i="3" s="1"/>
  <c r="S315" i="3"/>
  <c r="BY315" i="3"/>
  <c r="AF315" i="3"/>
  <c r="AD313" i="4"/>
  <c r="AE313" i="4"/>
  <c r="DE313" i="4" s="1"/>
  <c r="CG314" i="3"/>
  <c r="CO476" i="4"/>
  <c r="DC476" i="4"/>
  <c r="BT476" i="4"/>
  <c r="BM476" i="4"/>
  <c r="DJ476" i="4"/>
  <c r="CH476" i="4"/>
  <c r="CA476" i="4"/>
  <c r="CV476" i="4"/>
  <c r="AV475" i="2"/>
  <c r="F476" i="4"/>
  <c r="D478" i="3"/>
  <c r="H475" i="4"/>
  <c r="AY474" i="2"/>
  <c r="C476" i="4"/>
  <c r="BP476" i="4" s="1"/>
  <c r="C478" i="3"/>
  <c r="AN478" i="3"/>
  <c r="BM478" i="3"/>
  <c r="E475" i="2"/>
  <c r="BN477" i="3"/>
  <c r="BO477" i="3"/>
  <c r="J478" i="3"/>
  <c r="AD478" i="3" s="1"/>
  <c r="BL479" i="3"/>
  <c r="O313" i="2" l="1"/>
  <c r="AF314" i="4" s="1"/>
  <c r="CX314" i="4" s="1"/>
  <c r="N313" i="2"/>
  <c r="CA374" i="2"/>
  <c r="BY375" i="2"/>
  <c r="BZ375" i="2"/>
  <c r="CC376" i="2" s="1"/>
  <c r="CF374" i="2"/>
  <c r="CE375" i="2" a="1"/>
  <c r="CE375" i="2" s="1"/>
  <c r="P315" i="3"/>
  <c r="AJ313" i="4" s="1"/>
  <c r="BV313" i="4" s="1"/>
  <c r="Q315" i="3"/>
  <c r="DL313" i="4"/>
  <c r="AZ459" i="2"/>
  <c r="CD459" i="2"/>
  <c r="CG315" i="3"/>
  <c r="AX314" i="2"/>
  <c r="A317" i="3"/>
  <c r="AW314" i="2"/>
  <c r="A315" i="2"/>
  <c r="B315" i="4"/>
  <c r="AD314" i="4"/>
  <c r="AE314" i="4"/>
  <c r="DE314" i="4" s="1"/>
  <c r="BY316" i="3"/>
  <c r="AF316" i="3"/>
  <c r="L316" i="3"/>
  <c r="O316" i="3" s="1"/>
  <c r="S316" i="3"/>
  <c r="BT477" i="4"/>
  <c r="CA477" i="4"/>
  <c r="CH477" i="4"/>
  <c r="CV477" i="4"/>
  <c r="DC477" i="4"/>
  <c r="DJ477" i="4"/>
  <c r="BM477" i="4"/>
  <c r="CO477" i="4"/>
  <c r="F477" i="4"/>
  <c r="AV476" i="2"/>
  <c r="D479" i="3"/>
  <c r="AY475" i="2"/>
  <c r="H476" i="4"/>
  <c r="BM479" i="3"/>
  <c r="AN479" i="3"/>
  <c r="C479" i="3"/>
  <c r="E476" i="2"/>
  <c r="C477" i="4"/>
  <c r="BO478" i="3"/>
  <c r="BN478" i="3"/>
  <c r="J479" i="3"/>
  <c r="AD479" i="3" s="1"/>
  <c r="P313" i="2" l="1"/>
  <c r="O314" i="2"/>
  <c r="N314" i="2"/>
  <c r="BP477" i="4"/>
  <c r="CA375" i="2"/>
  <c r="CF375" i="2"/>
  <c r="CE376" i="2" a="1"/>
  <c r="CE376" i="2" s="1"/>
  <c r="BY376" i="2"/>
  <c r="BZ376" i="2"/>
  <c r="CC377" i="2" s="1"/>
  <c r="P316" i="3"/>
  <c r="AJ314" i="4" s="1"/>
  <c r="BV314" i="4" s="1"/>
  <c r="Q316" i="3"/>
  <c r="DL314" i="4"/>
  <c r="BA459" i="2"/>
  <c r="CB462" i="2"/>
  <c r="A318" i="3"/>
  <c r="AW315" i="2"/>
  <c r="AX315" i="2"/>
  <c r="B316" i="4"/>
  <c r="A316" i="2"/>
  <c r="CG316" i="3"/>
  <c r="S317" i="3"/>
  <c r="AF317" i="3"/>
  <c r="L317" i="3"/>
  <c r="O317" i="3" s="1"/>
  <c r="BY317" i="3"/>
  <c r="AE315" i="4"/>
  <c r="DE315" i="4" s="1"/>
  <c r="AD315" i="4"/>
  <c r="AF315" i="4"/>
  <c r="CX315" i="4" s="1"/>
  <c r="CH478" i="4"/>
  <c r="DC478" i="4"/>
  <c r="BT478" i="4"/>
  <c r="CV478" i="4"/>
  <c r="BM478" i="4"/>
  <c r="DJ478" i="4"/>
  <c r="CA478" i="4"/>
  <c r="CO478" i="4"/>
  <c r="AV477" i="2"/>
  <c r="D480" i="3"/>
  <c r="F478" i="4"/>
  <c r="AY476" i="2"/>
  <c r="H477" i="4"/>
  <c r="BO479" i="3"/>
  <c r="BN479" i="3"/>
  <c r="C480" i="3"/>
  <c r="AN480" i="3"/>
  <c r="BM480" i="3"/>
  <c r="E477" i="2"/>
  <c r="C478" i="4"/>
  <c r="BP478" i="4" s="1"/>
  <c r="J480" i="3"/>
  <c r="AD480" i="3" s="1"/>
  <c r="P314" i="2" l="1"/>
  <c r="O315" i="2"/>
  <c r="AF316" i="4" s="1"/>
  <c r="CX316" i="4" s="1"/>
  <c r="N315" i="2"/>
  <c r="CA376" i="2"/>
  <c r="BZ377" i="2"/>
  <c r="CC378" i="2" s="1"/>
  <c r="BY377" i="2"/>
  <c r="CF376" i="2"/>
  <c r="CE377" i="2" a="1"/>
  <c r="CE377" i="2" s="1"/>
  <c r="P317" i="3"/>
  <c r="AJ315" i="4" s="1"/>
  <c r="BV315" i="4" s="1"/>
  <c r="Q317" i="3"/>
  <c r="DL315" i="4"/>
  <c r="AZ462" i="2"/>
  <c r="CD462" i="2"/>
  <c r="BB459" i="2"/>
  <c r="BL481" i="3"/>
  <c r="CG317" i="3"/>
  <c r="A319" i="3"/>
  <c r="AX316" i="2"/>
  <c r="A317" i="2"/>
  <c r="B317" i="4"/>
  <c r="AW316" i="2"/>
  <c r="BY318" i="3"/>
  <c r="L318" i="3"/>
  <c r="O318" i="3" s="1"/>
  <c r="AF318" i="3"/>
  <c r="S318" i="3"/>
  <c r="AD316" i="4"/>
  <c r="AE316" i="4"/>
  <c r="DE316" i="4" s="1"/>
  <c r="CA479" i="4"/>
  <c r="DC479" i="4"/>
  <c r="BT479" i="4"/>
  <c r="CH479" i="4"/>
  <c r="BM479" i="4"/>
  <c r="CO479" i="4"/>
  <c r="DJ479" i="4"/>
  <c r="CV479" i="4"/>
  <c r="AV478" i="2"/>
  <c r="D481" i="3"/>
  <c r="F479" i="4"/>
  <c r="AY477" i="2"/>
  <c r="H478" i="4"/>
  <c r="C481" i="3"/>
  <c r="C479" i="4"/>
  <c r="BP479" i="4" s="1"/>
  <c r="AN481" i="3"/>
  <c r="BM481" i="3"/>
  <c r="E478" i="2"/>
  <c r="J481" i="3"/>
  <c r="AD481" i="3" s="1"/>
  <c r="O316" i="2" l="1"/>
  <c r="AF317" i="4" s="1"/>
  <c r="CX317" i="4" s="1"/>
  <c r="N316" i="2"/>
  <c r="P315" i="2"/>
  <c r="CF377" i="2"/>
  <c r="CE378" i="2" a="1"/>
  <c r="CE378" i="2" s="1"/>
  <c r="BZ378" i="2"/>
  <c r="CC379" i="2" s="1"/>
  <c r="BY378" i="2"/>
  <c r="CA377" i="2"/>
  <c r="P318" i="3"/>
  <c r="AJ316" i="4" s="1"/>
  <c r="BV316" i="4" s="1"/>
  <c r="Q318" i="3"/>
  <c r="DL316" i="4"/>
  <c r="CB463" i="2"/>
  <c r="BA462" i="2"/>
  <c r="BL482" i="3"/>
  <c r="AE317" i="4"/>
  <c r="DE317" i="4" s="1"/>
  <c r="AD317" i="4"/>
  <c r="CG318" i="3"/>
  <c r="AW317" i="2"/>
  <c r="AX317" i="2"/>
  <c r="A320" i="3"/>
  <c r="A318" i="2"/>
  <c r="B318" i="4"/>
  <c r="S319" i="3"/>
  <c r="L319" i="3"/>
  <c r="O319" i="3" s="1"/>
  <c r="BY319" i="3"/>
  <c r="AF319" i="3"/>
  <c r="BM480" i="4"/>
  <c r="CH480" i="4"/>
  <c r="CA480" i="4"/>
  <c r="BT480" i="4"/>
  <c r="CO480" i="4"/>
  <c r="DJ480" i="4"/>
  <c r="DC480" i="4"/>
  <c r="CV480" i="4"/>
  <c r="AV479" i="2"/>
  <c r="D482" i="3"/>
  <c r="F480" i="4"/>
  <c r="BN481" i="3"/>
  <c r="BO481" i="3"/>
  <c r="E479" i="2"/>
  <c r="C482" i="3"/>
  <c r="BM482" i="3"/>
  <c r="AN482" i="3"/>
  <c r="C480" i="4"/>
  <c r="BP480" i="4" s="1"/>
  <c r="H479" i="4"/>
  <c r="AY478" i="2"/>
  <c r="J482" i="3"/>
  <c r="AD482" i="3" s="1"/>
  <c r="P316" i="2" l="1"/>
  <c r="O317" i="2"/>
  <c r="AF318" i="4" s="1"/>
  <c r="CX318" i="4" s="1"/>
  <c r="N317" i="2"/>
  <c r="P317" i="2" s="1"/>
  <c r="BZ379" i="2"/>
  <c r="CC380" i="2" s="1"/>
  <c r="BY379" i="2"/>
  <c r="CA378" i="2"/>
  <c r="CF378" i="2"/>
  <c r="CE379" i="2" a="1"/>
  <c r="CE379" i="2" s="1"/>
  <c r="P319" i="3"/>
  <c r="AJ317" i="4" s="1"/>
  <c r="BV317" i="4" s="1"/>
  <c r="Q319" i="3"/>
  <c r="DL317" i="4"/>
  <c r="AZ463" i="2"/>
  <c r="CD463" i="2"/>
  <c r="BB462" i="2"/>
  <c r="BL483" i="3"/>
  <c r="AD318" i="4"/>
  <c r="AE318" i="4"/>
  <c r="DE318" i="4" s="1"/>
  <c r="AW318" i="2"/>
  <c r="A321" i="3"/>
  <c r="AX318" i="2"/>
  <c r="B319" i="4"/>
  <c r="A319" i="2"/>
  <c r="CG319" i="3"/>
  <c r="BY320" i="3"/>
  <c r="S320" i="3"/>
  <c r="L320" i="3"/>
  <c r="O320" i="3" s="1"/>
  <c r="AF320" i="3"/>
  <c r="AR320" i="3" s="1"/>
  <c r="BM481" i="4"/>
  <c r="CA481" i="4"/>
  <c r="BT481" i="4"/>
  <c r="CH481" i="4"/>
  <c r="CV481" i="4"/>
  <c r="CO481" i="4"/>
  <c r="DC481" i="4"/>
  <c r="DJ481" i="4"/>
  <c r="AV480" i="2"/>
  <c r="F481" i="4"/>
  <c r="D483" i="3"/>
  <c r="BM483" i="3"/>
  <c r="AN483" i="3"/>
  <c r="C483" i="3"/>
  <c r="E480" i="2"/>
  <c r="C481" i="4"/>
  <c r="BP481" i="4" s="1"/>
  <c r="BO482" i="3"/>
  <c r="BN482" i="3"/>
  <c r="H480" i="4"/>
  <c r="AY479" i="2"/>
  <c r="J483" i="3"/>
  <c r="AD483" i="3" s="1"/>
  <c r="O318" i="2" l="1"/>
  <c r="N318" i="2"/>
  <c r="CF379" i="2"/>
  <c r="CE380" i="2" a="1"/>
  <c r="CE380" i="2" s="1"/>
  <c r="BZ380" i="2"/>
  <c r="CC381" i="2" s="1"/>
  <c r="BY380" i="2"/>
  <c r="CA379" i="2"/>
  <c r="P320" i="3"/>
  <c r="AJ318" i="4" s="1"/>
  <c r="BV318" i="4" s="1"/>
  <c r="Q320" i="3"/>
  <c r="DL318" i="4"/>
  <c r="BA463" i="2"/>
  <c r="BL484" i="3"/>
  <c r="AF319" i="4"/>
  <c r="CX319" i="4" s="1"/>
  <c r="P318" i="2"/>
  <c r="AF321" i="3"/>
  <c r="BY321" i="3"/>
  <c r="L321" i="3"/>
  <c r="O321" i="3" s="1"/>
  <c r="S321" i="3"/>
  <c r="A320" i="2"/>
  <c r="AX319" i="2"/>
  <c r="A322" i="3"/>
  <c r="B320" i="4"/>
  <c r="AW319" i="2"/>
  <c r="CG320" i="3"/>
  <c r="AD319" i="4"/>
  <c r="AE319" i="4"/>
  <c r="DE319" i="4" s="1"/>
  <c r="CV482" i="4"/>
  <c r="CH482" i="4"/>
  <c r="BM482" i="4"/>
  <c r="CA482" i="4"/>
  <c r="BT482" i="4"/>
  <c r="DC482" i="4"/>
  <c r="CO482" i="4"/>
  <c r="DJ482" i="4"/>
  <c r="D484" i="3"/>
  <c r="F482" i="4"/>
  <c r="AV481" i="2"/>
  <c r="C484" i="3"/>
  <c r="C482" i="4"/>
  <c r="BP482" i="4" s="1"/>
  <c r="E481" i="2"/>
  <c r="BM484" i="3"/>
  <c r="AN484" i="3"/>
  <c r="H481" i="4"/>
  <c r="AY480" i="2"/>
  <c r="BN483" i="3"/>
  <c r="BO483" i="3"/>
  <c r="J484" i="3"/>
  <c r="AD484" i="3" s="1"/>
  <c r="O319" i="2" l="1"/>
  <c r="AF320" i="4" s="1"/>
  <c r="CX320" i="4" s="1"/>
  <c r="N319" i="2"/>
  <c r="BY381" i="2"/>
  <c r="BZ381" i="2"/>
  <c r="CC382" i="2" s="1"/>
  <c r="CA380" i="2"/>
  <c r="CF380" i="2"/>
  <c r="CE381" i="2" a="1"/>
  <c r="CE381" i="2" s="1"/>
  <c r="P321" i="3"/>
  <c r="AJ319" i="4" s="1"/>
  <c r="BV319" i="4" s="1"/>
  <c r="Q321" i="3"/>
  <c r="DL319" i="4"/>
  <c r="CB466" i="2"/>
  <c r="BB463" i="2"/>
  <c r="BL485" i="3"/>
  <c r="AD320" i="4"/>
  <c r="AE320" i="4"/>
  <c r="DE320" i="4" s="1"/>
  <c r="L322" i="3"/>
  <c r="O322" i="3" s="1"/>
  <c r="S322" i="3"/>
  <c r="BY322" i="3"/>
  <c r="AF322" i="3"/>
  <c r="CG321" i="3"/>
  <c r="P319" i="2"/>
  <c r="A323" i="3"/>
  <c r="AW320" i="2"/>
  <c r="B321" i="4"/>
  <c r="A321" i="2"/>
  <c r="AX320" i="2"/>
  <c r="DC483" i="4"/>
  <c r="CO483" i="4"/>
  <c r="CH483" i="4"/>
  <c r="BM483" i="4"/>
  <c r="CV483" i="4"/>
  <c r="DJ483" i="4"/>
  <c r="CA483" i="4"/>
  <c r="BT483" i="4"/>
  <c r="D485" i="3"/>
  <c r="F483" i="4"/>
  <c r="AV482" i="2"/>
  <c r="BN484" i="3"/>
  <c r="BO484" i="3"/>
  <c r="C485" i="3"/>
  <c r="AN485" i="3"/>
  <c r="BM485" i="3"/>
  <c r="E482" i="2"/>
  <c r="C483" i="4"/>
  <c r="BP483" i="4" s="1"/>
  <c r="AY481" i="2"/>
  <c r="H482" i="4"/>
  <c r="J485" i="3"/>
  <c r="AD485" i="3" s="1"/>
  <c r="O320" i="2" l="1"/>
  <c r="N320" i="2"/>
  <c r="CA381" i="2"/>
  <c r="CF381" i="2"/>
  <c r="CE382" i="2" a="1"/>
  <c r="CE382" i="2" s="1"/>
  <c r="BY382" i="2"/>
  <c r="BZ382" i="2"/>
  <c r="CC383" i="2" s="1"/>
  <c r="P322" i="3"/>
  <c r="AJ320" i="4" s="1"/>
  <c r="BV320" i="4" s="1"/>
  <c r="Q322" i="3"/>
  <c r="DL320" i="4"/>
  <c r="AZ466" i="2"/>
  <c r="BA466" i="2" s="1"/>
  <c r="BB466" i="2" s="1"/>
  <c r="CD466" i="2"/>
  <c r="CB468" i="2"/>
  <c r="BL486" i="3"/>
  <c r="AF321" i="4"/>
  <c r="CX321" i="4" s="1"/>
  <c r="L323" i="3"/>
  <c r="O323" i="3" s="1"/>
  <c r="AF323" i="3"/>
  <c r="S323" i="3"/>
  <c r="BY323" i="3"/>
  <c r="A324" i="3"/>
  <c r="A322" i="2"/>
  <c r="AW321" i="2"/>
  <c r="B322" i="4"/>
  <c r="AX321" i="2"/>
  <c r="AE321" i="4"/>
  <c r="DE321" i="4" s="1"/>
  <c r="AD321" i="4"/>
  <c r="CG322" i="3"/>
  <c r="BT484" i="4"/>
  <c r="CO484" i="4"/>
  <c r="CH484" i="4"/>
  <c r="CA484" i="4"/>
  <c r="DC484" i="4"/>
  <c r="CV484" i="4"/>
  <c r="BM484" i="4"/>
  <c r="DJ484" i="4"/>
  <c r="AV483" i="2"/>
  <c r="D486" i="3"/>
  <c r="F484" i="4"/>
  <c r="E483" i="2"/>
  <c r="BM486" i="3"/>
  <c r="AN486" i="3"/>
  <c r="C486" i="3"/>
  <c r="C484" i="4"/>
  <c r="BP484" i="4" s="1"/>
  <c r="H483" i="4"/>
  <c r="AY482" i="2"/>
  <c r="BN485" i="3"/>
  <c r="BO485" i="3"/>
  <c r="J486" i="3"/>
  <c r="AD486" i="3" s="1"/>
  <c r="BL487" i="3"/>
  <c r="P320" i="2" l="1"/>
  <c r="O321" i="2"/>
  <c r="N321" i="2"/>
  <c r="P321" i="2" s="1"/>
  <c r="CA382" i="2"/>
  <c r="BY383" i="2"/>
  <c r="BZ383" i="2"/>
  <c r="CC384" i="2" s="1"/>
  <c r="CF382" i="2"/>
  <c r="CE383" i="2" a="1"/>
  <c r="CE383" i="2" s="1"/>
  <c r="P323" i="3"/>
  <c r="AJ321" i="4" s="1"/>
  <c r="BV321" i="4" s="1"/>
  <c r="Q323" i="3"/>
  <c r="DL321" i="4"/>
  <c r="AZ468" i="2"/>
  <c r="BA468" i="2" s="1"/>
  <c r="BB468" i="2" s="1"/>
  <c r="CD468" i="2"/>
  <c r="AX322" i="2"/>
  <c r="B323" i="4"/>
  <c r="A323" i="2"/>
  <c r="AW322" i="2"/>
  <c r="A325" i="3"/>
  <c r="AF322" i="4"/>
  <c r="CX322" i="4" s="1"/>
  <c r="L324" i="3"/>
  <c r="O324" i="3" s="1"/>
  <c r="S324" i="3"/>
  <c r="AF324" i="3"/>
  <c r="BY324" i="3"/>
  <c r="CG323" i="3"/>
  <c r="AD322" i="4"/>
  <c r="AE322" i="4"/>
  <c r="DE322" i="4" s="1"/>
  <c r="CA485" i="4"/>
  <c r="BT485" i="4"/>
  <c r="DC485" i="4"/>
  <c r="CO485" i="4"/>
  <c r="CH485" i="4"/>
  <c r="BM485" i="4"/>
  <c r="CV485" i="4"/>
  <c r="DJ485" i="4"/>
  <c r="AV484" i="2"/>
  <c r="D487" i="3"/>
  <c r="F485" i="4"/>
  <c r="E484" i="2"/>
  <c r="C485" i="4"/>
  <c r="BP485" i="4" s="1"/>
  <c r="C487" i="3"/>
  <c r="BM487" i="3"/>
  <c r="AN487" i="3"/>
  <c r="AY483" i="2"/>
  <c r="H484" i="4"/>
  <c r="BN486" i="3"/>
  <c r="BO486" i="3"/>
  <c r="J487" i="3"/>
  <c r="AD487" i="3" s="1"/>
  <c r="O322" i="2" l="1"/>
  <c r="N322" i="2"/>
  <c r="CA383" i="2"/>
  <c r="CF383" i="2"/>
  <c r="CE384" i="2" a="1"/>
  <c r="CE384" i="2" s="1"/>
  <c r="BY384" i="2"/>
  <c r="BZ384" i="2"/>
  <c r="CC385" i="2" s="1"/>
  <c r="P324" i="3"/>
  <c r="AJ322" i="4" s="1"/>
  <c r="BV322" i="4" s="1"/>
  <c r="Q324" i="3"/>
  <c r="DL322" i="4"/>
  <c r="BL488" i="3"/>
  <c r="B324" i="4"/>
  <c r="A326" i="3"/>
  <c r="A324" i="2"/>
  <c r="AW323" i="2"/>
  <c r="AX323" i="2"/>
  <c r="AE323" i="4"/>
  <c r="DE323" i="4" s="1"/>
  <c r="AD323" i="4"/>
  <c r="CG324" i="3"/>
  <c r="BY325" i="3"/>
  <c r="AF325" i="3"/>
  <c r="S325" i="3"/>
  <c r="L325" i="3"/>
  <c r="O325" i="3" s="1"/>
  <c r="AF323" i="4"/>
  <c r="CX323" i="4" s="1"/>
  <c r="BT486" i="4"/>
  <c r="CO486" i="4"/>
  <c r="CH486" i="4"/>
  <c r="CA486" i="4"/>
  <c r="DC486" i="4"/>
  <c r="CV486" i="4"/>
  <c r="BM486" i="4"/>
  <c r="DJ486" i="4"/>
  <c r="D488" i="3"/>
  <c r="AV485" i="2"/>
  <c r="F486" i="4"/>
  <c r="H485" i="4"/>
  <c r="AY484" i="2"/>
  <c r="BN487" i="3"/>
  <c r="BO487" i="3"/>
  <c r="C488" i="3"/>
  <c r="BM488" i="3"/>
  <c r="AN488" i="3"/>
  <c r="E485" i="2"/>
  <c r="C486" i="4"/>
  <c r="BP486" i="4" s="1"/>
  <c r="J488" i="3"/>
  <c r="AD488" i="3" s="1"/>
  <c r="BL489" i="3"/>
  <c r="P322" i="2" l="1"/>
  <c r="O323" i="2"/>
  <c r="AF324" i="4" s="1"/>
  <c r="CX324" i="4" s="1"/>
  <c r="N323" i="2"/>
  <c r="P323" i="2" s="1"/>
  <c r="CA384" i="2"/>
  <c r="BZ385" i="2"/>
  <c r="CC386" i="2" s="1"/>
  <c r="BY385" i="2"/>
  <c r="CF384" i="2"/>
  <c r="CE385" i="2" a="1"/>
  <c r="CE385" i="2" s="1"/>
  <c r="P325" i="3"/>
  <c r="AJ323" i="4" s="1"/>
  <c r="BV323" i="4" s="1"/>
  <c r="Q325" i="3"/>
  <c r="DL323" i="4"/>
  <c r="B325" i="4"/>
  <c r="AX324" i="2"/>
  <c r="AW324" i="2"/>
  <c r="A325" i="2"/>
  <c r="A327" i="3"/>
  <c r="AF326" i="3"/>
  <c r="S326" i="3"/>
  <c r="BY326" i="3"/>
  <c r="L326" i="3"/>
  <c r="O326" i="3" s="1"/>
  <c r="CG325" i="3"/>
  <c r="AD324" i="4"/>
  <c r="AE324" i="4"/>
  <c r="DE324" i="4" s="1"/>
  <c r="DC487" i="4"/>
  <c r="CO487" i="4"/>
  <c r="CH487" i="4"/>
  <c r="BM487" i="4"/>
  <c r="CV487" i="4"/>
  <c r="DJ487" i="4"/>
  <c r="CA487" i="4"/>
  <c r="BT487" i="4"/>
  <c r="AV486" i="2"/>
  <c r="F487" i="4"/>
  <c r="D489" i="3"/>
  <c r="C489" i="3"/>
  <c r="AN489" i="3"/>
  <c r="BM489" i="3"/>
  <c r="E486" i="2"/>
  <c r="C487" i="4"/>
  <c r="BP487" i="4" s="1"/>
  <c r="H486" i="4"/>
  <c r="AY485" i="2"/>
  <c r="BO488" i="3"/>
  <c r="BN488" i="3"/>
  <c r="J489" i="3"/>
  <c r="AD489" i="3" s="1"/>
  <c r="J490" i="3"/>
  <c r="AD490" i="3" s="1"/>
  <c r="BL490" i="3"/>
  <c r="O324" i="2" l="1"/>
  <c r="N324" i="2"/>
  <c r="CF385" i="2"/>
  <c r="CE386" i="2" a="1"/>
  <c r="CE386" i="2" s="1"/>
  <c r="BZ386" i="2"/>
  <c r="CC387" i="2" s="1"/>
  <c r="BY386" i="2"/>
  <c r="CA385" i="2"/>
  <c r="P326" i="3"/>
  <c r="AJ324" i="4" s="1"/>
  <c r="BV324" i="4" s="1"/>
  <c r="Q326" i="3"/>
  <c r="DL324" i="4"/>
  <c r="CB471" i="2"/>
  <c r="CB472" i="2"/>
  <c r="AF325" i="4"/>
  <c r="CX325" i="4" s="1"/>
  <c r="CG326" i="3"/>
  <c r="S327" i="3"/>
  <c r="L327" i="3"/>
  <c r="O327" i="3" s="1"/>
  <c r="BY327" i="3"/>
  <c r="AF327" i="3"/>
  <c r="AD325" i="4"/>
  <c r="AE325" i="4"/>
  <c r="DE325" i="4" s="1"/>
  <c r="AX325" i="2"/>
  <c r="A328" i="3"/>
  <c r="AW325" i="2"/>
  <c r="A326" i="2"/>
  <c r="B326" i="4"/>
  <c r="BT488" i="4"/>
  <c r="CO488" i="4"/>
  <c r="CH488" i="4"/>
  <c r="CA488" i="4"/>
  <c r="DC488" i="4"/>
  <c r="CV488" i="4"/>
  <c r="BM488" i="4"/>
  <c r="DJ488" i="4"/>
  <c r="AV487" i="2"/>
  <c r="D490" i="3"/>
  <c r="F488" i="4"/>
  <c r="AN490" i="3"/>
  <c r="E487" i="2"/>
  <c r="BM490" i="3"/>
  <c r="C488" i="4"/>
  <c r="BP488" i="4" s="1"/>
  <c r="C490" i="3"/>
  <c r="AY486" i="2"/>
  <c r="H487" i="4"/>
  <c r="AY487" i="2"/>
  <c r="H488" i="4"/>
  <c r="BN489" i="3"/>
  <c r="BO489" i="3"/>
  <c r="P324" i="2" l="1"/>
  <c r="O325" i="2"/>
  <c r="AF326" i="4" s="1"/>
  <c r="CX326" i="4" s="1"/>
  <c r="N325" i="2"/>
  <c r="BZ387" i="2"/>
  <c r="CC388" i="2" s="1"/>
  <c r="BY387" i="2"/>
  <c r="CA386" i="2"/>
  <c r="CF386" i="2"/>
  <c r="CE387" i="2" a="1"/>
  <c r="CE387" i="2" s="1"/>
  <c r="P327" i="3"/>
  <c r="AJ325" i="4" s="1"/>
  <c r="BV325" i="4" s="1"/>
  <c r="Q327" i="3"/>
  <c r="DL325" i="4"/>
  <c r="CD472" i="2"/>
  <c r="AZ472" i="2"/>
  <c r="BA472" i="2" s="1"/>
  <c r="BB472" i="2" s="1"/>
  <c r="AZ471" i="2"/>
  <c r="BA471" i="2" s="1"/>
  <c r="BB471" i="2" s="1"/>
  <c r="CD471" i="2"/>
  <c r="BL491" i="3"/>
  <c r="AE326" i="4"/>
  <c r="DE326" i="4" s="1"/>
  <c r="AD326" i="4"/>
  <c r="P325" i="2"/>
  <c r="A329" i="3"/>
  <c r="AW326" i="2"/>
  <c r="AX326" i="2"/>
  <c r="B327" i="4"/>
  <c r="A327" i="2"/>
  <c r="CG327" i="3"/>
  <c r="S328" i="3"/>
  <c r="L328" i="3"/>
  <c r="O328" i="3" s="1"/>
  <c r="BY328" i="3"/>
  <c r="AF328" i="3"/>
  <c r="CA489" i="4"/>
  <c r="BT489" i="4"/>
  <c r="DC489" i="4"/>
  <c r="CO489" i="4"/>
  <c r="CH489" i="4"/>
  <c r="BM489" i="4"/>
  <c r="CV489" i="4"/>
  <c r="DJ489" i="4"/>
  <c r="AV488" i="2"/>
  <c r="F489" i="4"/>
  <c r="D491" i="3"/>
  <c r="BO490" i="3"/>
  <c r="BN490" i="3"/>
  <c r="E488" i="2"/>
  <c r="C489" i="4"/>
  <c r="BP489" i="4" s="1"/>
  <c r="BM491" i="3"/>
  <c r="AN491" i="3"/>
  <c r="C491" i="3"/>
  <c r="J491" i="3"/>
  <c r="AD491" i="3" s="1"/>
  <c r="O326" i="2" l="1"/>
  <c r="N326" i="2"/>
  <c r="CF387" i="2"/>
  <c r="CE388" i="2" a="1"/>
  <c r="CE388" i="2" s="1"/>
  <c r="BZ388" i="2"/>
  <c r="CC389" i="2" s="1"/>
  <c r="BY388" i="2"/>
  <c r="CA387" i="2"/>
  <c r="P328" i="3"/>
  <c r="AJ326" i="4" s="1"/>
  <c r="BV326" i="4" s="1"/>
  <c r="Q328" i="3"/>
  <c r="DL326" i="4"/>
  <c r="BL492" i="3"/>
  <c r="BL231" i="3"/>
  <c r="B328" i="4"/>
  <c r="A330" i="3"/>
  <c r="AW327" i="2"/>
  <c r="AX327" i="2"/>
  <c r="A328" i="2"/>
  <c r="L329" i="3"/>
  <c r="O329" i="3" s="1"/>
  <c r="AF329" i="3"/>
  <c r="S329" i="3"/>
  <c r="BY329" i="3"/>
  <c r="AE327" i="4"/>
  <c r="DE327" i="4" s="1"/>
  <c r="AD327" i="4"/>
  <c r="CG328" i="3"/>
  <c r="AF327" i="4"/>
  <c r="CX327" i="4" s="1"/>
  <c r="BS229" i="4"/>
  <c r="BL229" i="4"/>
  <c r="DB229" i="4"/>
  <c r="CG229" i="4"/>
  <c r="CU229" i="4"/>
  <c r="CN229" i="4"/>
  <c r="DI229" i="4"/>
  <c r="BZ229" i="4"/>
  <c r="CA490" i="4"/>
  <c r="BT490" i="4"/>
  <c r="CH490" i="4"/>
  <c r="CV490" i="4"/>
  <c r="CO490" i="4"/>
  <c r="BM490" i="4"/>
  <c r="DJ490" i="4"/>
  <c r="DC490" i="4"/>
  <c r="CG487" i="4"/>
  <c r="BL487" i="4"/>
  <c r="CG489" i="4"/>
  <c r="CI489" i="4" s="1"/>
  <c r="D492" i="3"/>
  <c r="AV489" i="2"/>
  <c r="F490" i="4"/>
  <c r="C490" i="4"/>
  <c r="BP490" i="4" s="1"/>
  <c r="AN492" i="3"/>
  <c r="E489" i="2"/>
  <c r="BM492" i="3"/>
  <c r="C492" i="3"/>
  <c r="AY488" i="2"/>
  <c r="H489" i="4"/>
  <c r="BN491" i="3"/>
  <c r="BO491" i="3"/>
  <c r="J492" i="3"/>
  <c r="AD492" i="3" s="1"/>
  <c r="P326" i="2" l="1"/>
  <c r="O327" i="2"/>
  <c r="AF328" i="4" s="1"/>
  <c r="CX328" i="4" s="1"/>
  <c r="N327" i="2"/>
  <c r="BY389" i="2"/>
  <c r="BZ389" i="2"/>
  <c r="CC390" i="2" s="1"/>
  <c r="CA388" i="2"/>
  <c r="CF388" i="2"/>
  <c r="CE389" i="2" a="1"/>
  <c r="CE389" i="2" s="1"/>
  <c r="P329" i="3"/>
  <c r="AJ327" i="4" s="1"/>
  <c r="BV327" i="4" s="1"/>
  <c r="Q329" i="3"/>
  <c r="DL327" i="4"/>
  <c r="BL493" i="3"/>
  <c r="BL232" i="3"/>
  <c r="BO231" i="3"/>
  <c r="BN231" i="3"/>
  <c r="CG329" i="3"/>
  <c r="AF330" i="3"/>
  <c r="S330" i="3"/>
  <c r="L330" i="3"/>
  <c r="O330" i="3" s="1"/>
  <c r="BY330" i="3"/>
  <c r="AW328" i="2"/>
  <c r="B329" i="4"/>
  <c r="A331" i="3"/>
  <c r="A329" i="2"/>
  <c r="AX328" i="2"/>
  <c r="AD328" i="4"/>
  <c r="AE328" i="4"/>
  <c r="DE328" i="4" s="1"/>
  <c r="CC229" i="4"/>
  <c r="CB229" i="4"/>
  <c r="CI229" i="4"/>
  <c r="CJ229" i="4"/>
  <c r="DL229" i="4"/>
  <c r="DK229" i="4"/>
  <c r="DE229" i="4"/>
  <c r="DD229" i="4"/>
  <c r="CP229" i="4"/>
  <c r="CQ229" i="4"/>
  <c r="BN229" i="4"/>
  <c r="BO229" i="4"/>
  <c r="CG488" i="4"/>
  <c r="CI488" i="4" s="1"/>
  <c r="CG230" i="4"/>
  <c r="DI230" i="4"/>
  <c r="BL230" i="4"/>
  <c r="DB230" i="4"/>
  <c r="CN230" i="4"/>
  <c r="BS230" i="4"/>
  <c r="CU230" i="4"/>
  <c r="BZ230" i="4"/>
  <c r="CW229" i="4"/>
  <c r="CX229" i="4"/>
  <c r="BU229" i="4"/>
  <c r="BV229" i="4"/>
  <c r="BZ489" i="4"/>
  <c r="BL488" i="4"/>
  <c r="BO487" i="4"/>
  <c r="BN487" i="4"/>
  <c r="DI490" i="4"/>
  <c r="DI488" i="4"/>
  <c r="DB489" i="4"/>
  <c r="BL490" i="4"/>
  <c r="CU490" i="4"/>
  <c r="BZ490" i="4"/>
  <c r="BS488" i="4"/>
  <c r="BZ488" i="4"/>
  <c r="CJ489" i="4"/>
  <c r="CG490" i="4"/>
  <c r="CU488" i="4"/>
  <c r="CN489" i="4"/>
  <c r="CJ487" i="4"/>
  <c r="CI487" i="4"/>
  <c r="BL489" i="4"/>
  <c r="BL491" i="4"/>
  <c r="DC491" i="4"/>
  <c r="CO491" i="4"/>
  <c r="CH491" i="4"/>
  <c r="BS491" i="4"/>
  <c r="BM491" i="4"/>
  <c r="CV491" i="4"/>
  <c r="DJ491" i="4"/>
  <c r="CN491" i="4"/>
  <c r="BT491" i="4"/>
  <c r="DI491" i="4"/>
  <c r="CA491" i="4"/>
  <c r="CU491" i="4"/>
  <c r="CG491" i="4"/>
  <c r="BZ491" i="4"/>
  <c r="DB491" i="4"/>
  <c r="DB488" i="4"/>
  <c r="DI489" i="4"/>
  <c r="CN488" i="4"/>
  <c r="BS489" i="4"/>
  <c r="DB490" i="4"/>
  <c r="CN490" i="4"/>
  <c r="BS490" i="4"/>
  <c r="CU489" i="4"/>
  <c r="D493" i="3"/>
  <c r="AV490" i="2"/>
  <c r="F491" i="4"/>
  <c r="AY489" i="2"/>
  <c r="H490" i="4"/>
  <c r="C491" i="4"/>
  <c r="BP491" i="4" s="1"/>
  <c r="AN493" i="3"/>
  <c r="C493" i="3"/>
  <c r="E490" i="2"/>
  <c r="BM493" i="3"/>
  <c r="BO492" i="3"/>
  <c r="BN492" i="3"/>
  <c r="J493" i="3"/>
  <c r="AD493" i="3" s="1"/>
  <c r="P327" i="2" l="1"/>
  <c r="O328" i="2"/>
  <c r="N328" i="2"/>
  <c r="P328" i="2" s="1"/>
  <c r="CA389" i="2"/>
  <c r="CF389" i="2"/>
  <c r="CE390" i="2" a="1"/>
  <c r="CE390" i="2" s="1"/>
  <c r="BY390" i="2"/>
  <c r="BZ390" i="2"/>
  <c r="CC391" i="2" s="1"/>
  <c r="P330" i="3"/>
  <c r="AJ328" i="4" s="1"/>
  <c r="BV328" i="4" s="1"/>
  <c r="Q330" i="3"/>
  <c r="DL328" i="4"/>
  <c r="CB476" i="2"/>
  <c r="CJ488" i="4"/>
  <c r="BN232" i="3"/>
  <c r="BO232" i="3"/>
  <c r="BN491" i="4"/>
  <c r="AD329" i="4"/>
  <c r="AE329" i="4"/>
  <c r="DE329" i="4" s="1"/>
  <c r="AF329" i="4"/>
  <c r="CX329" i="4" s="1"/>
  <c r="L331" i="3"/>
  <c r="O331" i="3" s="1"/>
  <c r="S331" i="3"/>
  <c r="BY331" i="3"/>
  <c r="AF331" i="3"/>
  <c r="AX329" i="2"/>
  <c r="A332" i="3"/>
  <c r="A330" i="2"/>
  <c r="AW329" i="2"/>
  <c r="B330" i="4"/>
  <c r="CG330" i="3"/>
  <c r="CW230" i="4"/>
  <c r="CX230" i="4"/>
  <c r="BN230" i="4"/>
  <c r="BO230" i="4"/>
  <c r="BU230" i="4"/>
  <c r="BV230" i="4"/>
  <c r="DL230" i="4"/>
  <c r="DK230" i="4"/>
  <c r="CQ230" i="4"/>
  <c r="CP230" i="4"/>
  <c r="CI230" i="4"/>
  <c r="CJ230" i="4"/>
  <c r="CC230" i="4"/>
  <c r="CB230" i="4"/>
  <c r="DD230" i="4"/>
  <c r="DE230" i="4"/>
  <c r="BU489" i="4"/>
  <c r="DD491" i="4"/>
  <c r="CI491" i="4"/>
  <c r="BO489" i="4"/>
  <c r="BN489" i="4"/>
  <c r="CP489" i="4"/>
  <c r="CQ489" i="4"/>
  <c r="CC490" i="4"/>
  <c r="CB490" i="4"/>
  <c r="DK488" i="4"/>
  <c r="CB489" i="4"/>
  <c r="CC489" i="4"/>
  <c r="CW489" i="4"/>
  <c r="CH492" i="4"/>
  <c r="BM492" i="4"/>
  <c r="CA492" i="4"/>
  <c r="CV492" i="4"/>
  <c r="BT492" i="4"/>
  <c r="DJ492" i="4"/>
  <c r="CO492" i="4"/>
  <c r="DC492" i="4"/>
  <c r="CP488" i="4"/>
  <c r="CQ488" i="4"/>
  <c r="CB491" i="4"/>
  <c r="CC491" i="4"/>
  <c r="DK491" i="4"/>
  <c r="CW488" i="4"/>
  <c r="DK489" i="4"/>
  <c r="BU490" i="4"/>
  <c r="CC488" i="4"/>
  <c r="CB488" i="4"/>
  <c r="BN490" i="4"/>
  <c r="BO490" i="4"/>
  <c r="DK490" i="4"/>
  <c r="BN488" i="4"/>
  <c r="BO488" i="4"/>
  <c r="CP490" i="4"/>
  <c r="CQ490" i="4"/>
  <c r="CJ491" i="4"/>
  <c r="DD490" i="4"/>
  <c r="DD488" i="4"/>
  <c r="CW491" i="4"/>
  <c r="CP491" i="4"/>
  <c r="CQ491" i="4"/>
  <c r="BU491" i="4"/>
  <c r="BO491" i="4"/>
  <c r="CI490" i="4"/>
  <c r="CJ490" i="4"/>
  <c r="BU488" i="4"/>
  <c r="DD489" i="4"/>
  <c r="CW490" i="4"/>
  <c r="AV491" i="2"/>
  <c r="F492" i="4"/>
  <c r="D494" i="3"/>
  <c r="H491" i="4"/>
  <c r="AY490" i="2"/>
  <c r="E491" i="2"/>
  <c r="C492" i="4"/>
  <c r="BP492" i="4" s="1"/>
  <c r="C494" i="3"/>
  <c r="AN494" i="3"/>
  <c r="BM494" i="3"/>
  <c r="BO493" i="3"/>
  <c r="BN493" i="3"/>
  <c r="J494" i="3"/>
  <c r="AD494" i="3" s="1"/>
  <c r="O329" i="2" l="1"/>
  <c r="N329" i="2"/>
  <c r="CA390" i="2"/>
  <c r="BZ391" i="2"/>
  <c r="CC392" i="2" s="1"/>
  <c r="BY391" i="2"/>
  <c r="CF390" i="2"/>
  <c r="CE391" i="2" a="1"/>
  <c r="CE391" i="2" s="1"/>
  <c r="P331" i="3"/>
  <c r="AJ329" i="4" s="1"/>
  <c r="BV329" i="4" s="1"/>
  <c r="Q331" i="3"/>
  <c r="DL329" i="4"/>
  <c r="AZ476" i="2"/>
  <c r="BA476" i="2" s="1"/>
  <c r="BB476" i="2" s="1"/>
  <c r="CD476" i="2"/>
  <c r="AD330" i="4"/>
  <c r="AE330" i="4"/>
  <c r="DE330" i="4" s="1"/>
  <c r="AX330" i="2"/>
  <c r="A333" i="3"/>
  <c r="AW330" i="2"/>
  <c r="A331" i="2"/>
  <c r="B331" i="4"/>
  <c r="BY332" i="3"/>
  <c r="AF332" i="3"/>
  <c r="S332" i="3"/>
  <c r="L332" i="3"/>
  <c r="O332" i="3" s="1"/>
  <c r="CG331" i="3"/>
  <c r="DC493" i="4"/>
  <c r="BM493" i="4"/>
  <c r="BT493" i="4"/>
  <c r="CO493" i="4"/>
  <c r="CV493" i="4"/>
  <c r="CH493" i="4"/>
  <c r="DJ493" i="4"/>
  <c r="CA493" i="4"/>
  <c r="AV492" i="2"/>
  <c r="D495" i="3"/>
  <c r="F493" i="4"/>
  <c r="E492" i="2"/>
  <c r="AN495" i="3"/>
  <c r="BM495" i="3"/>
  <c r="C493" i="4"/>
  <c r="C495" i="3"/>
  <c r="H492" i="4"/>
  <c r="AY491" i="2"/>
  <c r="J495" i="3"/>
  <c r="AD495" i="3" s="1"/>
  <c r="P329" i="2" l="1"/>
  <c r="AF330" i="4"/>
  <c r="CX330" i="4" s="1"/>
  <c r="O330" i="2"/>
  <c r="AF331" i="4" s="1"/>
  <c r="CX331" i="4" s="1"/>
  <c r="N330" i="2"/>
  <c r="CF391" i="2"/>
  <c r="CE392" i="2" a="1"/>
  <c r="CE392" i="2" s="1"/>
  <c r="BZ392" i="2"/>
  <c r="CC393" i="2" s="1"/>
  <c r="BY392" i="2"/>
  <c r="CA391" i="2"/>
  <c r="P332" i="3"/>
  <c r="AJ330" i="4" s="1"/>
  <c r="BV330" i="4" s="1"/>
  <c r="Q332" i="3"/>
  <c r="DL330" i="4"/>
  <c r="AD331" i="4"/>
  <c r="AE331" i="4"/>
  <c r="DE331" i="4" s="1"/>
  <c r="CG332" i="3"/>
  <c r="AF333" i="3"/>
  <c r="BY333" i="3"/>
  <c r="S333" i="3"/>
  <c r="L333" i="3"/>
  <c r="O333" i="3" s="1"/>
  <c r="AX331" i="2"/>
  <c r="B332" i="4"/>
  <c r="A334" i="3"/>
  <c r="A332" i="2"/>
  <c r="AW331" i="2"/>
  <c r="CA494" i="4"/>
  <c r="CV494" i="4"/>
  <c r="BM494" i="4"/>
  <c r="DJ494" i="4"/>
  <c r="BT494" i="4"/>
  <c r="CO494" i="4"/>
  <c r="DC494" i="4"/>
  <c r="CH494" i="4"/>
  <c r="BP493" i="4"/>
  <c r="AN496" i="3"/>
  <c r="C496" i="3"/>
  <c r="BM496" i="3"/>
  <c r="E493" i="2"/>
  <c r="C494" i="4"/>
  <c r="AY492" i="2"/>
  <c r="H493" i="4"/>
  <c r="J496" i="3"/>
  <c r="AD496" i="3" s="1"/>
  <c r="P330" i="2" l="1"/>
  <c r="O331" i="2"/>
  <c r="AF332" i="4" s="1"/>
  <c r="CX332" i="4" s="1"/>
  <c r="N331" i="2"/>
  <c r="BY393" i="2"/>
  <c r="BZ393" i="2"/>
  <c r="CC394" i="2" s="1"/>
  <c r="CA392" i="2"/>
  <c r="CF392" i="2"/>
  <c r="CE393" i="2" a="1"/>
  <c r="CE393" i="2" s="1"/>
  <c r="P333" i="3"/>
  <c r="AJ331" i="4" s="1"/>
  <c r="BV331" i="4" s="1"/>
  <c r="Q333" i="3"/>
  <c r="DL331" i="4"/>
  <c r="CB478" i="2"/>
  <c r="BY334" i="3"/>
  <c r="L334" i="3"/>
  <c r="O334" i="3" s="1"/>
  <c r="AF334" i="3"/>
  <c r="S334" i="3"/>
  <c r="AD332" i="4"/>
  <c r="AE332" i="4"/>
  <c r="DE332" i="4" s="1"/>
  <c r="AX332" i="2"/>
  <c r="AW332" i="2"/>
  <c r="A333" i="2"/>
  <c r="B333" i="4"/>
  <c r="A335" i="3"/>
  <c r="CG333" i="3"/>
  <c r="BP494" i="4"/>
  <c r="BM495" i="4"/>
  <c r="BT495" i="4"/>
  <c r="CO495" i="4"/>
  <c r="CV495" i="4"/>
  <c r="DJ495" i="4"/>
  <c r="CH495" i="4"/>
  <c r="CA495" i="4"/>
  <c r="DC495" i="4"/>
  <c r="AY493" i="2"/>
  <c r="H494" i="4"/>
  <c r="E494" i="2"/>
  <c r="BM497" i="3"/>
  <c r="AN497" i="3"/>
  <c r="C497" i="3"/>
  <c r="C495" i="4"/>
  <c r="BP495" i="4" s="1"/>
  <c r="J497" i="3"/>
  <c r="AD497" i="3" s="1"/>
  <c r="P331" i="2" l="1"/>
  <c r="O332" i="2"/>
  <c r="N332" i="2"/>
  <c r="P332" i="2" s="1"/>
  <c r="CA393" i="2"/>
  <c r="CF393" i="2"/>
  <c r="CE394" i="2" a="1"/>
  <c r="CE394" i="2" s="1"/>
  <c r="BY394" i="2"/>
  <c r="BZ394" i="2"/>
  <c r="CC395" i="2" s="1"/>
  <c r="P334" i="3"/>
  <c r="AJ332" i="4" s="1"/>
  <c r="BV332" i="4" s="1"/>
  <c r="Q334" i="3"/>
  <c r="DL332" i="4"/>
  <c r="AZ478" i="2"/>
  <c r="BA478" i="2" s="1"/>
  <c r="BB478" i="2" s="1"/>
  <c r="CD478" i="2"/>
  <c r="AX333" i="2"/>
  <c r="AW333" i="2"/>
  <c r="A336" i="3"/>
  <c r="A334" i="2"/>
  <c r="B334" i="4"/>
  <c r="AF335" i="3"/>
  <c r="L335" i="3"/>
  <c r="O335" i="3" s="1"/>
  <c r="BY335" i="3"/>
  <c r="S335" i="3"/>
  <c r="AF333" i="4"/>
  <c r="CX333" i="4" s="1"/>
  <c r="CG334" i="3"/>
  <c r="AD333" i="4"/>
  <c r="AE333" i="4"/>
  <c r="DE333" i="4" s="1"/>
  <c r="BT496" i="4"/>
  <c r="CO496" i="4"/>
  <c r="DC496" i="4"/>
  <c r="CH496" i="4"/>
  <c r="CA496" i="4"/>
  <c r="CV496" i="4"/>
  <c r="BM496" i="4"/>
  <c r="DJ496" i="4"/>
  <c r="D498" i="3"/>
  <c r="AV495" i="2"/>
  <c r="F496" i="4"/>
  <c r="H495" i="4"/>
  <c r="AY494" i="2"/>
  <c r="E495" i="2"/>
  <c r="C498" i="3"/>
  <c r="AN498" i="3"/>
  <c r="BM498" i="3"/>
  <c r="C496" i="4"/>
  <c r="BP496" i="4" s="1"/>
  <c r="J498" i="3"/>
  <c r="AD498" i="3" s="1"/>
  <c r="O333" i="2" l="1"/>
  <c r="N333" i="2"/>
  <c r="CA394" i="2"/>
  <c r="BZ395" i="2"/>
  <c r="CC396" i="2" s="1"/>
  <c r="BY395" i="2"/>
  <c r="CF394" i="2"/>
  <c r="CE395" i="2" a="1"/>
  <c r="CE395" i="2" s="1"/>
  <c r="P335" i="3"/>
  <c r="AJ333" i="4" s="1"/>
  <c r="BV333" i="4" s="1"/>
  <c r="Q335" i="3"/>
  <c r="DL333" i="4"/>
  <c r="CB480" i="2"/>
  <c r="A337" i="3"/>
  <c r="AW334" i="2"/>
  <c r="AX334" i="2"/>
  <c r="A335" i="2"/>
  <c r="B335" i="4"/>
  <c r="BY336" i="3"/>
  <c r="S336" i="3"/>
  <c r="AF336" i="3"/>
  <c r="L336" i="3"/>
  <c r="O336" i="3" s="1"/>
  <c r="CG335" i="3"/>
  <c r="AD334" i="4"/>
  <c r="AE334" i="4"/>
  <c r="DE334" i="4" s="1"/>
  <c r="AF334" i="4"/>
  <c r="CX334" i="4" s="1"/>
  <c r="CA497" i="4"/>
  <c r="DC497" i="4"/>
  <c r="BM497" i="4"/>
  <c r="BT497" i="4"/>
  <c r="CO497" i="4"/>
  <c r="CV497" i="4"/>
  <c r="DJ497" i="4"/>
  <c r="CH497" i="4"/>
  <c r="F497" i="4"/>
  <c r="D499" i="3"/>
  <c r="AV496" i="2"/>
  <c r="H496" i="4"/>
  <c r="AY495" i="2"/>
  <c r="E496" i="2"/>
  <c r="C497" i="4"/>
  <c r="BP497" i="4" s="1"/>
  <c r="BM499" i="3"/>
  <c r="C499" i="3"/>
  <c r="AN499" i="3"/>
  <c r="J499" i="3"/>
  <c r="P333" i="2" l="1"/>
  <c r="O334" i="2"/>
  <c r="AF335" i="4" s="1"/>
  <c r="CX335" i="4" s="1"/>
  <c r="N334" i="2"/>
  <c r="CF395" i="2"/>
  <c r="CE396" i="2" a="1"/>
  <c r="CE396" i="2" s="1"/>
  <c r="BZ396" i="2"/>
  <c r="CC397" i="2" s="1"/>
  <c r="BY396" i="2"/>
  <c r="CA395" i="2"/>
  <c r="P336" i="3"/>
  <c r="AJ334" i="4" s="1"/>
  <c r="BV334" i="4" s="1"/>
  <c r="Q336" i="3"/>
  <c r="DL334" i="4"/>
  <c r="AZ480" i="2"/>
  <c r="BA480" i="2" s="1"/>
  <c r="BB480" i="2" s="1"/>
  <c r="CD480" i="2"/>
  <c r="A336" i="2"/>
  <c r="AX335" i="2"/>
  <c r="B336" i="4"/>
  <c r="AW335" i="2"/>
  <c r="A338" i="3"/>
  <c r="CG336" i="3"/>
  <c r="AD335" i="4"/>
  <c r="AE335" i="4"/>
  <c r="DE335" i="4" s="1"/>
  <c r="L337" i="3"/>
  <c r="O337" i="3" s="1"/>
  <c r="BY337" i="3"/>
  <c r="S337" i="3"/>
  <c r="AF337" i="3"/>
  <c r="CA498" i="4"/>
  <c r="CV498" i="4"/>
  <c r="BM498" i="4"/>
  <c r="DJ498" i="4"/>
  <c r="BT498" i="4"/>
  <c r="CO498" i="4"/>
  <c r="DC498" i="4"/>
  <c r="CH498" i="4"/>
  <c r="D500" i="3"/>
  <c r="F498" i="4"/>
  <c r="AV497" i="2"/>
  <c r="E497" i="2"/>
  <c r="C498" i="4"/>
  <c r="BP498" i="4" s="1"/>
  <c r="C500" i="3"/>
  <c r="AN500" i="3"/>
  <c r="BM500" i="3"/>
  <c r="AY496" i="2"/>
  <c r="H497" i="4"/>
  <c r="J500" i="3"/>
  <c r="P334" i="2" l="1"/>
  <c r="O335" i="2"/>
  <c r="N335" i="2"/>
  <c r="BY397" i="2"/>
  <c r="BZ397" i="2"/>
  <c r="CC398" i="2" s="1"/>
  <c r="CA396" i="2"/>
  <c r="CF396" i="2"/>
  <c r="CE397" i="2" a="1"/>
  <c r="CE397" i="2" s="1"/>
  <c r="P337" i="3"/>
  <c r="AJ335" i="4" s="1"/>
  <c r="BV335" i="4" s="1"/>
  <c r="Q337" i="3"/>
  <c r="DL335" i="4"/>
  <c r="Z499" i="3"/>
  <c r="AQ499" i="3"/>
  <c r="AS499" i="3"/>
  <c r="BX499" i="3"/>
  <c r="AT499" i="3"/>
  <c r="AU499" i="3"/>
  <c r="AD336" i="4"/>
  <c r="AE336" i="4"/>
  <c r="DE336" i="4" s="1"/>
  <c r="AF336" i="4"/>
  <c r="CX336" i="4" s="1"/>
  <c r="CG337" i="3"/>
  <c r="S338" i="3"/>
  <c r="AF338" i="3"/>
  <c r="BY338" i="3"/>
  <c r="L338" i="3"/>
  <c r="O338" i="3" s="1"/>
  <c r="B337" i="4"/>
  <c r="AW336" i="2"/>
  <c r="A339" i="3"/>
  <c r="AX336" i="2"/>
  <c r="A337" i="2"/>
  <c r="BM499" i="4"/>
  <c r="BT499" i="4"/>
  <c r="CO499" i="4"/>
  <c r="CV499" i="4"/>
  <c r="DJ499" i="4"/>
  <c r="CH499" i="4"/>
  <c r="CA499" i="4"/>
  <c r="DC499" i="4"/>
  <c r="D501" i="3"/>
  <c r="F499" i="4"/>
  <c r="AV498" i="2"/>
  <c r="C501" i="3"/>
  <c r="AN501" i="3"/>
  <c r="BM501" i="3"/>
  <c r="E498" i="2"/>
  <c r="C499" i="4"/>
  <c r="BP499" i="4" s="1"/>
  <c r="AY497" i="2"/>
  <c r="H498" i="4"/>
  <c r="J501" i="3"/>
  <c r="P335" i="2" l="1"/>
  <c r="O336" i="2"/>
  <c r="N336" i="2"/>
  <c r="CA397" i="2"/>
  <c r="CF397" i="2"/>
  <c r="CE398" i="2" a="1"/>
  <c r="CE398" i="2" s="1"/>
  <c r="BZ398" i="2"/>
  <c r="CC399" i="2" s="1"/>
  <c r="BY398" i="2"/>
  <c r="P338" i="3"/>
  <c r="AJ336" i="4" s="1"/>
  <c r="BV336" i="4" s="1"/>
  <c r="Q338" i="3"/>
  <c r="DL336" i="4"/>
  <c r="V499" i="3"/>
  <c r="AH499" i="3" s="1"/>
  <c r="AK499" i="3" s="1"/>
  <c r="CB483" i="2"/>
  <c r="V500" i="3"/>
  <c r="Z500" i="3"/>
  <c r="CD499" i="3"/>
  <c r="AB499" i="3"/>
  <c r="AQ500" i="3"/>
  <c r="AR500" i="3"/>
  <c r="AS500" i="3"/>
  <c r="AP500" i="3" s="1"/>
  <c r="AT500" i="3"/>
  <c r="CA500" i="3"/>
  <c r="AU500" i="3"/>
  <c r="BZ500" i="3"/>
  <c r="CB500" i="3" s="1"/>
  <c r="BX500" i="3"/>
  <c r="CC499" i="3"/>
  <c r="A340" i="3"/>
  <c r="AX337" i="2"/>
  <c r="A338" i="2"/>
  <c r="B338" i="4"/>
  <c r="AW337" i="2"/>
  <c r="AD337" i="4"/>
  <c r="AE337" i="4"/>
  <c r="DE337" i="4" s="1"/>
  <c r="AF337" i="4"/>
  <c r="CX337" i="4" s="1"/>
  <c r="CG338" i="3"/>
  <c r="L339" i="3"/>
  <c r="O339" i="3" s="1"/>
  <c r="S339" i="3"/>
  <c r="BY339" i="3"/>
  <c r="AF339" i="3"/>
  <c r="BT500" i="4"/>
  <c r="CO500" i="4"/>
  <c r="DC500" i="4"/>
  <c r="CH500" i="4"/>
  <c r="CA500" i="4"/>
  <c r="CV500" i="4"/>
  <c r="BM500" i="4"/>
  <c r="DJ500" i="4"/>
  <c r="D502" i="3"/>
  <c r="AV499" i="2"/>
  <c r="F500" i="4"/>
  <c r="AY498" i="2"/>
  <c r="H499" i="4"/>
  <c r="BM502" i="3"/>
  <c r="AN502" i="3"/>
  <c r="C502" i="3"/>
  <c r="E499" i="2"/>
  <c r="C500" i="4"/>
  <c r="BP500" i="4" s="1"/>
  <c r="J502" i="3"/>
  <c r="AG499" i="3" l="1"/>
  <c r="CA499" i="3" s="1"/>
  <c r="P336" i="2"/>
  <c r="O337" i="2"/>
  <c r="N337" i="2"/>
  <c r="AC499" i="3"/>
  <c r="AD499" i="3" s="1"/>
  <c r="BZ399" i="2"/>
  <c r="CC400" i="2" s="1"/>
  <c r="BY399" i="2"/>
  <c r="CA398" i="2"/>
  <c r="CF398" i="2"/>
  <c r="CE399" i="2" a="1"/>
  <c r="CE399" i="2" s="1"/>
  <c r="P339" i="3"/>
  <c r="AJ337" i="4" s="1"/>
  <c r="BV337" i="4" s="1"/>
  <c r="Q339" i="3"/>
  <c r="DL337" i="4"/>
  <c r="CB484" i="2"/>
  <c r="AZ483" i="2"/>
  <c r="BA483" i="2" s="1"/>
  <c r="BB483" i="2" s="1"/>
  <c r="CD483" i="2"/>
  <c r="CI499" i="3"/>
  <c r="CD500" i="3"/>
  <c r="AB500" i="3"/>
  <c r="CC500" i="3"/>
  <c r="AH500" i="3"/>
  <c r="AK500" i="3" s="1"/>
  <c r="AG500" i="3"/>
  <c r="AL499" i="3"/>
  <c r="AM499" i="3"/>
  <c r="AQ501" i="3"/>
  <c r="AR501" i="3"/>
  <c r="BX501" i="3"/>
  <c r="BZ501" i="3"/>
  <c r="CB501" i="3" s="1"/>
  <c r="AT501" i="3"/>
  <c r="AU501" i="3"/>
  <c r="CA501" i="3"/>
  <c r="AD338" i="4"/>
  <c r="AE338" i="4"/>
  <c r="DE338" i="4" s="1"/>
  <c r="CG339" i="3"/>
  <c r="AW338" i="2"/>
  <c r="A341" i="3"/>
  <c r="AX338" i="2"/>
  <c r="A339" i="2"/>
  <c r="B339" i="4"/>
  <c r="AF338" i="4"/>
  <c r="CX338" i="4" s="1"/>
  <c r="P337" i="2"/>
  <c r="BY340" i="3"/>
  <c r="AF340" i="3"/>
  <c r="S340" i="3"/>
  <c r="L340" i="3"/>
  <c r="O340" i="3" s="1"/>
  <c r="CA501" i="4"/>
  <c r="DC501" i="4"/>
  <c r="BM501" i="4"/>
  <c r="BT501" i="4"/>
  <c r="CO501" i="4"/>
  <c r="CV501" i="4"/>
  <c r="DJ501" i="4"/>
  <c r="CH501" i="4"/>
  <c r="F501" i="4"/>
  <c r="AV500" i="2"/>
  <c r="D503" i="3"/>
  <c r="E500" i="2"/>
  <c r="C501" i="4"/>
  <c r="BP501" i="4" s="1"/>
  <c r="BM503" i="3"/>
  <c r="C503" i="3"/>
  <c r="AN503" i="3"/>
  <c r="AY499" i="2"/>
  <c r="H500" i="4"/>
  <c r="J503" i="3"/>
  <c r="O338" i="2" l="1"/>
  <c r="N338" i="2"/>
  <c r="AK497" i="4"/>
  <c r="AC500" i="3"/>
  <c r="AD500" i="3" s="1"/>
  <c r="CF399" i="2"/>
  <c r="CE400" i="2" a="1"/>
  <c r="CE400" i="2" s="1"/>
  <c r="BY400" i="2"/>
  <c r="BZ400" i="2"/>
  <c r="CC401" i="2" s="1"/>
  <c r="CA399" i="2"/>
  <c r="P340" i="3"/>
  <c r="AJ338" i="4" s="1"/>
  <c r="BV338" i="4" s="1"/>
  <c r="Q340" i="3"/>
  <c r="DL338" i="4"/>
  <c r="CD484" i="2"/>
  <c r="AZ484" i="2"/>
  <c r="BA484" i="2" s="1"/>
  <c r="BB484" i="2" s="1"/>
  <c r="CI500" i="3"/>
  <c r="AM500" i="3"/>
  <c r="AL500" i="3"/>
  <c r="Z501" i="3"/>
  <c r="V501" i="3"/>
  <c r="AQ502" i="3"/>
  <c r="AR502" i="3"/>
  <c r="AT502" i="3"/>
  <c r="CA502" i="3"/>
  <c r="AU502" i="3"/>
  <c r="BX502" i="3"/>
  <c r="BZ502" i="3"/>
  <c r="CB502" i="3" s="1"/>
  <c r="CG340" i="3"/>
  <c r="A340" i="2"/>
  <c r="AX339" i="2"/>
  <c r="B340" i="4"/>
  <c r="AW339" i="2"/>
  <c r="A342" i="3"/>
  <c r="AF339" i="4"/>
  <c r="CX339" i="4" s="1"/>
  <c r="BY341" i="3"/>
  <c r="L341" i="3"/>
  <c r="O341" i="3" s="1"/>
  <c r="S341" i="3"/>
  <c r="AF341" i="3"/>
  <c r="AD339" i="4"/>
  <c r="AE339" i="4"/>
  <c r="DE339" i="4" s="1"/>
  <c r="CA502" i="4"/>
  <c r="CV502" i="4"/>
  <c r="BM502" i="4"/>
  <c r="DJ502" i="4"/>
  <c r="BT502" i="4"/>
  <c r="CO502" i="4"/>
  <c r="DC502" i="4"/>
  <c r="CH502" i="4"/>
  <c r="F502" i="4"/>
  <c r="AV501" i="2"/>
  <c r="D504" i="3"/>
  <c r="AY500" i="2"/>
  <c r="H501" i="4"/>
  <c r="C504" i="3"/>
  <c r="BM504" i="3"/>
  <c r="C502" i="4"/>
  <c r="BP502" i="4" s="1"/>
  <c r="AN504" i="3"/>
  <c r="E501" i="2"/>
  <c r="J504" i="3"/>
  <c r="AK498" i="4" l="1"/>
  <c r="P338" i="2"/>
  <c r="O339" i="2"/>
  <c r="N339" i="2"/>
  <c r="P339" i="2" s="1"/>
  <c r="CA400" i="2"/>
  <c r="BZ401" i="2"/>
  <c r="CC402" i="2" s="1"/>
  <c r="BY401" i="2"/>
  <c r="CF400" i="2"/>
  <c r="CE401" i="2" a="1"/>
  <c r="CE401" i="2" s="1"/>
  <c r="P341" i="3"/>
  <c r="AJ339" i="4" s="1"/>
  <c r="BV339" i="4" s="1"/>
  <c r="Q341" i="3"/>
  <c r="DL339" i="4"/>
  <c r="V502" i="3"/>
  <c r="Z502" i="3"/>
  <c r="CC501" i="3"/>
  <c r="AG501" i="3"/>
  <c r="AH501" i="3"/>
  <c r="AK501" i="3" s="1"/>
  <c r="CD501" i="3"/>
  <c r="AB501" i="3"/>
  <c r="AQ503" i="3"/>
  <c r="AR503" i="3"/>
  <c r="BX503" i="3"/>
  <c r="BZ503" i="3"/>
  <c r="CB503" i="3" s="1"/>
  <c r="AT503" i="3"/>
  <c r="AU503" i="3"/>
  <c r="CA503" i="3"/>
  <c r="AD340" i="4"/>
  <c r="AE340" i="4"/>
  <c r="DE340" i="4" s="1"/>
  <c r="CG341" i="3"/>
  <c r="AF340" i="4"/>
  <c r="CX340" i="4" s="1"/>
  <c r="AF342" i="3"/>
  <c r="S342" i="3"/>
  <c r="BY342" i="3"/>
  <c r="L342" i="3"/>
  <c r="O342" i="3" s="1"/>
  <c r="A341" i="2"/>
  <c r="A343" i="3"/>
  <c r="AW340" i="2"/>
  <c r="B341" i="4"/>
  <c r="AX340" i="2"/>
  <c r="BM503" i="4"/>
  <c r="BT503" i="4"/>
  <c r="CO503" i="4"/>
  <c r="CV503" i="4"/>
  <c r="DJ503" i="4"/>
  <c r="CH503" i="4"/>
  <c r="CA503" i="4"/>
  <c r="DC503" i="4"/>
  <c r="AV502" i="2"/>
  <c r="D505" i="3"/>
  <c r="F503" i="4"/>
  <c r="AY501" i="2"/>
  <c r="H502" i="4"/>
  <c r="C505" i="3"/>
  <c r="BM505" i="3"/>
  <c r="AN505" i="3"/>
  <c r="E502" i="2"/>
  <c r="C503" i="4"/>
  <c r="BP503" i="4" s="1"/>
  <c r="J505" i="3"/>
  <c r="O340" i="2" l="1"/>
  <c r="AF341" i="4" s="1"/>
  <c r="CX341" i="4" s="1"/>
  <c r="N340" i="2"/>
  <c r="AC501" i="3"/>
  <c r="AD501" i="3" s="1"/>
  <c r="CF401" i="2"/>
  <c r="CE402" i="2" a="1"/>
  <c r="CE402" i="2" s="1"/>
  <c r="BZ402" i="2"/>
  <c r="CC403" i="2" s="1"/>
  <c r="BY402" i="2"/>
  <c r="CA401" i="2"/>
  <c r="P342" i="3"/>
  <c r="AJ340" i="4" s="1"/>
  <c r="BV340" i="4" s="1"/>
  <c r="Q342" i="3"/>
  <c r="DL340" i="4"/>
  <c r="CI501" i="3"/>
  <c r="Z503" i="3"/>
  <c r="V503" i="3"/>
  <c r="AQ504" i="3"/>
  <c r="AR504" i="3"/>
  <c r="AT504" i="3"/>
  <c r="CA504" i="3"/>
  <c r="AU504" i="3"/>
  <c r="BX504" i="3"/>
  <c r="BZ504" i="3"/>
  <c r="CB504" i="3" s="1"/>
  <c r="AB502" i="3"/>
  <c r="CD502" i="3"/>
  <c r="AL501" i="3"/>
  <c r="AM501" i="3"/>
  <c r="CC502" i="3"/>
  <c r="AH502" i="3"/>
  <c r="AK502" i="3" s="1"/>
  <c r="AG502" i="3"/>
  <c r="AK499" i="4"/>
  <c r="AF343" i="3"/>
  <c r="BY343" i="3"/>
  <c r="L343" i="3"/>
  <c r="O343" i="3" s="1"/>
  <c r="S343" i="3"/>
  <c r="A342" i="2"/>
  <c r="B342" i="4"/>
  <c r="AW341" i="2"/>
  <c r="AX341" i="2"/>
  <c r="A344" i="3"/>
  <c r="AD341" i="4"/>
  <c r="AE341" i="4"/>
  <c r="DE341" i="4" s="1"/>
  <c r="CG342" i="3"/>
  <c r="BT504" i="4"/>
  <c r="CO504" i="4"/>
  <c r="DC504" i="4"/>
  <c r="CH504" i="4"/>
  <c r="CA504" i="4"/>
  <c r="CV504" i="4"/>
  <c r="BM504" i="4"/>
  <c r="DJ504" i="4"/>
  <c r="D506" i="3"/>
  <c r="F504" i="4"/>
  <c r="AV503" i="2"/>
  <c r="BM506" i="3"/>
  <c r="AN506" i="3"/>
  <c r="E503" i="2"/>
  <c r="C504" i="4"/>
  <c r="BP504" i="4" s="1"/>
  <c r="C506" i="3"/>
  <c r="AY502" i="2"/>
  <c r="H503" i="4"/>
  <c r="J506" i="3"/>
  <c r="P340" i="2" l="1"/>
  <c r="O341" i="2"/>
  <c r="N341" i="2"/>
  <c r="AC502" i="3"/>
  <c r="AD502" i="3" s="1"/>
  <c r="BZ403" i="2"/>
  <c r="CC404" i="2" s="1"/>
  <c r="BY403" i="2"/>
  <c r="CA402" i="2"/>
  <c r="CF402" i="2"/>
  <c r="CE403" i="2" a="1"/>
  <c r="CE403" i="2" s="1"/>
  <c r="P343" i="3"/>
  <c r="AJ341" i="4" s="1"/>
  <c r="BV341" i="4" s="1"/>
  <c r="Q343" i="3"/>
  <c r="DL341" i="4"/>
  <c r="CI502" i="3"/>
  <c r="AG503" i="3"/>
  <c r="AH503" i="3"/>
  <c r="AK503" i="3" s="1"/>
  <c r="CC503" i="3"/>
  <c r="AB503" i="3"/>
  <c r="CD503" i="3"/>
  <c r="AL502" i="3"/>
  <c r="AM502" i="3"/>
  <c r="V504" i="3"/>
  <c r="Z504" i="3"/>
  <c r="AQ505" i="3"/>
  <c r="AS505" i="3"/>
  <c r="BX505" i="3"/>
  <c r="AT505" i="3"/>
  <c r="AU505" i="3"/>
  <c r="S344" i="3"/>
  <c r="L344" i="3"/>
  <c r="O344" i="3" s="1"/>
  <c r="BY344" i="3"/>
  <c r="AF344" i="3"/>
  <c r="A345" i="3"/>
  <c r="B343" i="4"/>
  <c r="AW342" i="2"/>
  <c r="AX342" i="2"/>
  <c r="A343" i="2"/>
  <c r="AF342" i="4"/>
  <c r="CX342" i="4" s="1"/>
  <c r="P341" i="2"/>
  <c r="CG343" i="3"/>
  <c r="AE342" i="4"/>
  <c r="DE342" i="4" s="1"/>
  <c r="AD342" i="4"/>
  <c r="CA505" i="4"/>
  <c r="DC505" i="4"/>
  <c r="BM505" i="4"/>
  <c r="BT505" i="4"/>
  <c r="CO505" i="4"/>
  <c r="CV505" i="4"/>
  <c r="DJ505" i="4"/>
  <c r="CH505" i="4"/>
  <c r="F505" i="4"/>
  <c r="AV504" i="2"/>
  <c r="D507" i="3"/>
  <c r="H504" i="4"/>
  <c r="AY503" i="2"/>
  <c r="E504" i="2"/>
  <c r="C505" i="4"/>
  <c r="BP505" i="4" s="1"/>
  <c r="AN507" i="3"/>
  <c r="BM507" i="3"/>
  <c r="C507" i="3"/>
  <c r="J507" i="3"/>
  <c r="O342" i="2" l="1"/>
  <c r="N342" i="2"/>
  <c r="P342" i="2" s="1"/>
  <c r="AK500" i="4"/>
  <c r="AC503" i="3"/>
  <c r="AD503" i="3" s="1"/>
  <c r="CF403" i="2"/>
  <c r="CE404" i="2" a="1"/>
  <c r="CE404" i="2" s="1"/>
  <c r="BY404" i="2"/>
  <c r="BZ404" i="2"/>
  <c r="CC405" i="2" s="1"/>
  <c r="CA403" i="2"/>
  <c r="P344" i="3"/>
  <c r="AJ342" i="4" s="1"/>
  <c r="BV342" i="4" s="1"/>
  <c r="Q344" i="3"/>
  <c r="DL342" i="4"/>
  <c r="CI503" i="3"/>
  <c r="CC504" i="3"/>
  <c r="AG504" i="3"/>
  <c r="AH504" i="3"/>
  <c r="AK504" i="3" s="1"/>
  <c r="Z505" i="3"/>
  <c r="V505" i="3"/>
  <c r="AS507" i="3"/>
  <c r="V506" i="3"/>
  <c r="Z506" i="3"/>
  <c r="AB504" i="3"/>
  <c r="CD504" i="3"/>
  <c r="AM503" i="3"/>
  <c r="AL503" i="3"/>
  <c r="AQ506" i="3"/>
  <c r="AS506" i="3"/>
  <c r="AT506" i="3"/>
  <c r="AU506" i="3"/>
  <c r="BX506" i="3"/>
  <c r="AD343" i="4"/>
  <c r="AE343" i="4"/>
  <c r="DE343" i="4" s="1"/>
  <c r="CG344" i="3"/>
  <c r="A346" i="3"/>
  <c r="AW343" i="2"/>
  <c r="AX343" i="2"/>
  <c r="B344" i="4"/>
  <c r="A344" i="2"/>
  <c r="L345" i="3"/>
  <c r="O345" i="3" s="1"/>
  <c r="BY345" i="3"/>
  <c r="AF345" i="3"/>
  <c r="S345" i="3"/>
  <c r="AF343" i="4"/>
  <c r="CX343" i="4" s="1"/>
  <c r="CH506" i="4"/>
  <c r="BM506" i="4"/>
  <c r="CA506" i="4"/>
  <c r="BT506" i="4"/>
  <c r="DC506" i="4"/>
  <c r="DJ506" i="4"/>
  <c r="CO506" i="4"/>
  <c r="CV506" i="4"/>
  <c r="AV505" i="2"/>
  <c r="D508" i="3"/>
  <c r="F506" i="4"/>
  <c r="AN508" i="3"/>
  <c r="C508" i="3"/>
  <c r="E505" i="2"/>
  <c r="C506" i="4"/>
  <c r="BP506" i="4" s="1"/>
  <c r="BM508" i="3"/>
  <c r="AY504" i="2"/>
  <c r="H505" i="4"/>
  <c r="J508" i="3"/>
  <c r="AK501" i="4" l="1"/>
  <c r="O343" i="2"/>
  <c r="AF344" i="4" s="1"/>
  <c r="CX344" i="4" s="1"/>
  <c r="N343" i="2"/>
  <c r="CA404" i="2"/>
  <c r="AC504" i="3"/>
  <c r="AD504" i="3" s="1"/>
  <c r="BZ405" i="2"/>
  <c r="CC406" i="2" s="1"/>
  <c r="BY405" i="2"/>
  <c r="CF404" i="2"/>
  <c r="CE405" i="2" a="1"/>
  <c r="CE405" i="2" s="1"/>
  <c r="P345" i="3"/>
  <c r="AJ343" i="4" s="1"/>
  <c r="BV343" i="4" s="1"/>
  <c r="Q345" i="3"/>
  <c r="DL343" i="4"/>
  <c r="CI504" i="3"/>
  <c r="Z507" i="3"/>
  <c r="V507" i="3"/>
  <c r="AB506" i="3"/>
  <c r="CD506" i="3"/>
  <c r="CC505" i="3"/>
  <c r="AG505" i="3"/>
  <c r="CA505" i="3" s="1"/>
  <c r="AH505" i="3"/>
  <c r="AK505" i="3" s="1"/>
  <c r="AG506" i="3"/>
  <c r="CA506" i="3" s="1"/>
  <c r="CC506" i="3"/>
  <c r="AH506" i="3"/>
  <c r="AK506" i="3" s="1"/>
  <c r="CD505" i="3"/>
  <c r="AB505" i="3"/>
  <c r="AK502" i="4"/>
  <c r="AM504" i="3"/>
  <c r="AL504" i="3"/>
  <c r="CG345" i="3"/>
  <c r="B345" i="4"/>
  <c r="AW344" i="2"/>
  <c r="A347" i="3"/>
  <c r="AX344" i="2"/>
  <c r="A345" i="2"/>
  <c r="BY346" i="3"/>
  <c r="L346" i="3"/>
  <c r="O346" i="3" s="1"/>
  <c r="AF346" i="3"/>
  <c r="S346" i="3"/>
  <c r="AD344" i="4"/>
  <c r="AE344" i="4"/>
  <c r="DE344" i="4" s="1"/>
  <c r="CH507" i="4"/>
  <c r="CV507" i="4"/>
  <c r="DJ507" i="4"/>
  <c r="BM507" i="4"/>
  <c r="CA507" i="4"/>
  <c r="BT507" i="4"/>
  <c r="CO507" i="4"/>
  <c r="DC507" i="4"/>
  <c r="AV506" i="2"/>
  <c r="D509" i="3"/>
  <c r="F507" i="4"/>
  <c r="E506" i="2"/>
  <c r="C507" i="4"/>
  <c r="BP507" i="4" s="1"/>
  <c r="C509" i="3"/>
  <c r="AN509" i="3"/>
  <c r="BM509" i="3"/>
  <c r="H506" i="4"/>
  <c r="AY505" i="2"/>
  <c r="J509" i="3"/>
  <c r="P343" i="2" l="1"/>
  <c r="O344" i="2"/>
  <c r="N344" i="2"/>
  <c r="P344" i="2" s="1"/>
  <c r="AC505" i="3"/>
  <c r="AD505" i="3" s="1"/>
  <c r="AC506" i="3"/>
  <c r="AD506" i="3" s="1"/>
  <c r="CF405" i="2"/>
  <c r="CE406" i="2" a="1"/>
  <c r="CE406" i="2" s="1"/>
  <c r="BZ406" i="2"/>
  <c r="CC407" i="2" s="1"/>
  <c r="BY406" i="2"/>
  <c r="CA405" i="2"/>
  <c r="P346" i="3"/>
  <c r="AJ344" i="4" s="1"/>
  <c r="BV344" i="4" s="1"/>
  <c r="Q346" i="3"/>
  <c r="DL344" i="4"/>
  <c r="AL505" i="3"/>
  <c r="CI505" i="3"/>
  <c r="CI506" i="3"/>
  <c r="CC507" i="3"/>
  <c r="AH507" i="3"/>
  <c r="AK507" i="3" s="1"/>
  <c r="AG507" i="3"/>
  <c r="CA507" i="3" s="1"/>
  <c r="CD507" i="3"/>
  <c r="AB507" i="3"/>
  <c r="AM505" i="3"/>
  <c r="AL506" i="3"/>
  <c r="AM506" i="3"/>
  <c r="AQ508" i="3"/>
  <c r="AR508" i="3"/>
  <c r="BX508" i="3"/>
  <c r="BZ508" i="3"/>
  <c r="CB508" i="3" s="1"/>
  <c r="AU508" i="3"/>
  <c r="AU526" i="3" s="1"/>
  <c r="AU12" i="3" s="1"/>
  <c r="H10" i="11" s="1"/>
  <c r="H14" i="11" s="1"/>
  <c r="H17" i="11" s="1"/>
  <c r="H13" i="11" s="1"/>
  <c r="CA508" i="3"/>
  <c r="AT508" i="3"/>
  <c r="AT526" i="3" s="1"/>
  <c r="AT12" i="3" s="1"/>
  <c r="G10" i="11" s="1"/>
  <c r="G14" i="11" s="1"/>
  <c r="G17" i="11" s="1"/>
  <c r="G13" i="11" s="1"/>
  <c r="AK504" i="4"/>
  <c r="CG346" i="3"/>
  <c r="S347" i="3"/>
  <c r="L347" i="3"/>
  <c r="O347" i="3" s="1"/>
  <c r="AF347" i="3"/>
  <c r="BY347" i="3"/>
  <c r="B346" i="4"/>
  <c r="AX345" i="2"/>
  <c r="A348" i="3"/>
  <c r="AW345" i="2"/>
  <c r="A346" i="2"/>
  <c r="AE345" i="4"/>
  <c r="DE345" i="4" s="1"/>
  <c r="AD345" i="4"/>
  <c r="AF345" i="4"/>
  <c r="CX345" i="4" s="1"/>
  <c r="CO508" i="4"/>
  <c r="CV508" i="4"/>
  <c r="CH508" i="4"/>
  <c r="CA508" i="4"/>
  <c r="BM508" i="4"/>
  <c r="BT508" i="4"/>
  <c r="DC508" i="4"/>
  <c r="DJ508" i="4"/>
  <c r="AV507" i="2"/>
  <c r="D510" i="3"/>
  <c r="F508" i="4"/>
  <c r="BM510" i="3"/>
  <c r="C510" i="3"/>
  <c r="E507" i="2"/>
  <c r="C508" i="4"/>
  <c r="BP508" i="4" s="1"/>
  <c r="AN510" i="3"/>
  <c r="AY506" i="2"/>
  <c r="H507" i="4"/>
  <c r="J510" i="3"/>
  <c r="O345" i="2" l="1"/>
  <c r="AF346" i="4" s="1"/>
  <c r="CX346" i="4" s="1"/>
  <c r="N345" i="2"/>
  <c r="AK503" i="4"/>
  <c r="AC507" i="3"/>
  <c r="AD507" i="3" s="1"/>
  <c r="BY407" i="2"/>
  <c r="BZ407" i="2"/>
  <c r="CC408" i="2" s="1"/>
  <c r="CA406" i="2"/>
  <c r="CF406" i="2"/>
  <c r="CE407" i="2" a="1"/>
  <c r="CE407" i="2" s="1"/>
  <c r="P347" i="3"/>
  <c r="AJ345" i="4" s="1"/>
  <c r="BV345" i="4" s="1"/>
  <c r="Q347" i="3"/>
  <c r="DL345" i="4"/>
  <c r="CB492" i="2"/>
  <c r="CI507" i="3"/>
  <c r="Z508" i="3"/>
  <c r="V508" i="3"/>
  <c r="V509" i="3"/>
  <c r="Z509" i="3"/>
  <c r="AM507" i="3"/>
  <c r="AL507" i="3"/>
  <c r="A349" i="3"/>
  <c r="A347" i="2"/>
  <c r="AX346" i="2"/>
  <c r="B347" i="4"/>
  <c r="AW346" i="2"/>
  <c r="AD346" i="4"/>
  <c r="AE346" i="4"/>
  <c r="DE346" i="4" s="1"/>
  <c r="CG347" i="3"/>
  <c r="BY348" i="3"/>
  <c r="AF348" i="3"/>
  <c r="S348" i="3"/>
  <c r="L348" i="3"/>
  <c r="O348" i="3" s="1"/>
  <c r="BT509" i="4"/>
  <c r="CO509" i="4"/>
  <c r="DC509" i="4"/>
  <c r="CH509" i="4"/>
  <c r="CV509" i="4"/>
  <c r="DJ509" i="4"/>
  <c r="BM509" i="4"/>
  <c r="CA509" i="4"/>
  <c r="F509" i="4"/>
  <c r="AV508" i="2"/>
  <c r="D511" i="3"/>
  <c r="E508" i="2"/>
  <c r="C511" i="3"/>
  <c r="C509" i="4"/>
  <c r="BP509" i="4" s="1"/>
  <c r="AN511" i="3"/>
  <c r="BM511" i="3"/>
  <c r="AY507" i="2"/>
  <c r="H508" i="4"/>
  <c r="J511" i="3"/>
  <c r="P345" i="2" l="1"/>
  <c r="O346" i="2"/>
  <c r="N346" i="2"/>
  <c r="P346" i="2" s="1"/>
  <c r="AK505" i="4"/>
  <c r="CF407" i="2"/>
  <c r="CE408" i="2" a="1"/>
  <c r="CE408" i="2" s="1"/>
  <c r="BZ408" i="2"/>
  <c r="CC409" i="2" s="1"/>
  <c r="BY408" i="2"/>
  <c r="CA407" i="2"/>
  <c r="P348" i="3"/>
  <c r="AJ346" i="4" s="1"/>
  <c r="BV346" i="4" s="1"/>
  <c r="Q348" i="3"/>
  <c r="DL346" i="4"/>
  <c r="CB493" i="2"/>
  <c r="AZ492" i="2"/>
  <c r="BA492" i="2" s="1"/>
  <c r="BB492" i="2" s="1"/>
  <c r="CD492" i="2"/>
  <c r="BL508" i="3"/>
  <c r="BM515" i="3"/>
  <c r="BM516" i="3"/>
  <c r="BM514" i="3"/>
  <c r="CC509" i="3"/>
  <c r="AG509" i="3"/>
  <c r="CA509" i="3" s="1"/>
  <c r="AH509" i="3"/>
  <c r="AK509" i="3" s="1"/>
  <c r="DI507" i="4"/>
  <c r="BL512" i="3"/>
  <c r="BL422" i="3"/>
  <c r="BL423" i="3"/>
  <c r="BL152" i="3"/>
  <c r="BL480" i="3"/>
  <c r="BL496" i="3"/>
  <c r="BL495" i="3"/>
  <c r="BL494" i="3"/>
  <c r="BL497" i="3"/>
  <c r="BL498" i="3"/>
  <c r="BL499" i="3"/>
  <c r="BL500" i="3"/>
  <c r="BL501" i="3"/>
  <c r="BL502" i="3"/>
  <c r="BL503" i="3"/>
  <c r="BL504" i="3"/>
  <c r="BL505" i="3"/>
  <c r="BL506" i="3"/>
  <c r="BL507" i="3"/>
  <c r="BL510" i="3"/>
  <c r="CC508" i="3"/>
  <c r="AG508" i="3"/>
  <c r="AH508" i="3"/>
  <c r="AK508" i="3" s="1"/>
  <c r="BL509" i="3"/>
  <c r="CD508" i="3"/>
  <c r="AB508" i="3"/>
  <c r="AB509" i="3"/>
  <c r="CD509" i="3"/>
  <c r="V510" i="3"/>
  <c r="Z510" i="3"/>
  <c r="BL511" i="3"/>
  <c r="AF347" i="4"/>
  <c r="CX347" i="4" s="1"/>
  <c r="AW347" i="2"/>
  <c r="AX347" i="2"/>
  <c r="A348" i="2"/>
  <c r="A350" i="3"/>
  <c r="B348" i="4"/>
  <c r="CG348" i="3"/>
  <c r="BY349" i="3"/>
  <c r="AF349" i="3"/>
  <c r="S349" i="3"/>
  <c r="L349" i="3"/>
  <c r="O349" i="3" s="1"/>
  <c r="AE347" i="4"/>
  <c r="DE347" i="4" s="1"/>
  <c r="AD347" i="4"/>
  <c r="BZ505" i="4"/>
  <c r="CC505" i="4" s="1"/>
  <c r="BZ506" i="4"/>
  <c r="CB506" i="4" s="1"/>
  <c r="CU508" i="4"/>
  <c r="CW508" i="4" s="1"/>
  <c r="DB508" i="4"/>
  <c r="DD508" i="4" s="1"/>
  <c r="DB507" i="4"/>
  <c r="DD507" i="4" s="1"/>
  <c r="CU505" i="4"/>
  <c r="CW505" i="4" s="1"/>
  <c r="CG508" i="4"/>
  <c r="BS506" i="4"/>
  <c r="CG506" i="4"/>
  <c r="BL508" i="4"/>
  <c r="CU507" i="4"/>
  <c r="DB509" i="4"/>
  <c r="BZ509" i="4"/>
  <c r="CG509" i="4"/>
  <c r="BL507" i="4"/>
  <c r="DI505" i="4"/>
  <c r="BZ508" i="4"/>
  <c r="CU461" i="4"/>
  <c r="BZ467" i="4"/>
  <c r="CU467" i="4"/>
  <c r="CG468" i="4"/>
  <c r="BZ469" i="4"/>
  <c r="BS468" i="4"/>
  <c r="CU468" i="4"/>
  <c r="BL472" i="4"/>
  <c r="CG472" i="4"/>
  <c r="DB477" i="4"/>
  <c r="CU477" i="4"/>
  <c r="DB476" i="4"/>
  <c r="BS477" i="4"/>
  <c r="CN477" i="4"/>
  <c r="CU484" i="4"/>
  <c r="DB484" i="4"/>
  <c r="BS484" i="4"/>
  <c r="DB486" i="4"/>
  <c r="BL486" i="4"/>
  <c r="CU486" i="4"/>
  <c r="BZ492" i="4"/>
  <c r="DB492" i="4"/>
  <c r="CN492" i="4"/>
  <c r="BL494" i="4"/>
  <c r="CG494" i="4"/>
  <c r="DB496" i="4"/>
  <c r="BL499" i="4"/>
  <c r="CN506" i="4"/>
  <c r="CN507" i="4"/>
  <c r="DI508" i="4"/>
  <c r="DB506" i="4"/>
  <c r="CN509" i="4"/>
  <c r="BL509" i="4"/>
  <c r="BL506" i="4"/>
  <c r="DI509" i="4"/>
  <c r="BS508" i="4"/>
  <c r="BM510" i="4"/>
  <c r="BT510" i="4"/>
  <c r="CN510" i="4"/>
  <c r="CU510" i="4"/>
  <c r="DC510" i="4"/>
  <c r="DJ510" i="4"/>
  <c r="CG510" i="4"/>
  <c r="CO510" i="4"/>
  <c r="CV510" i="4"/>
  <c r="BZ510" i="4"/>
  <c r="CH510" i="4"/>
  <c r="BL510" i="4"/>
  <c r="BS510" i="4"/>
  <c r="CA510" i="4"/>
  <c r="CB510" i="4" s="1"/>
  <c r="DB510" i="4"/>
  <c r="DI510" i="4"/>
  <c r="DI462" i="4"/>
  <c r="CU462" i="4"/>
  <c r="BL462" i="4"/>
  <c r="BZ462" i="4"/>
  <c r="DB462" i="4"/>
  <c r="BZ461" i="4"/>
  <c r="CG461" i="4"/>
  <c r="DB461" i="4"/>
  <c r="BL461" i="4"/>
  <c r="BS461" i="4"/>
  <c r="DI461" i="4"/>
  <c r="CN462" i="4"/>
  <c r="CN461" i="4"/>
  <c r="BS462" i="4"/>
  <c r="BS463" i="4"/>
  <c r="BZ463" i="4"/>
  <c r="BL463" i="4"/>
  <c r="CG463" i="4"/>
  <c r="CN463" i="4"/>
  <c r="CU463" i="4"/>
  <c r="DI463" i="4"/>
  <c r="DI464" i="4"/>
  <c r="DB463" i="4"/>
  <c r="CG462" i="4"/>
  <c r="CN465" i="4"/>
  <c r="BZ464" i="4"/>
  <c r="BS464" i="4"/>
  <c r="CU464" i="4"/>
  <c r="BL464" i="4"/>
  <c r="CG464" i="4"/>
  <c r="DB464" i="4"/>
  <c r="CN464" i="4"/>
  <c r="BL465" i="4"/>
  <c r="CG465" i="4"/>
  <c r="CU465" i="4"/>
  <c r="DI465" i="4"/>
  <c r="BS465" i="4"/>
  <c r="DB465" i="4"/>
  <c r="BZ465" i="4"/>
  <c r="BL466" i="4"/>
  <c r="BZ466" i="4"/>
  <c r="CU466" i="4"/>
  <c r="DI466" i="4"/>
  <c r="CN466" i="4"/>
  <c r="BS466" i="4"/>
  <c r="CG466" i="4"/>
  <c r="DB466" i="4"/>
  <c r="CG467" i="4"/>
  <c r="BS467" i="4"/>
  <c r="BL467" i="4"/>
  <c r="DI467" i="4"/>
  <c r="DB468" i="4"/>
  <c r="CN467" i="4"/>
  <c r="DI468" i="4"/>
  <c r="BZ468" i="4"/>
  <c r="CG469" i="4"/>
  <c r="DB467" i="4"/>
  <c r="BL469" i="4"/>
  <c r="BL468" i="4"/>
  <c r="CU469" i="4"/>
  <c r="DB469" i="4"/>
  <c r="CN468" i="4"/>
  <c r="BS469" i="4"/>
  <c r="CN469" i="4"/>
  <c r="CU470" i="4"/>
  <c r="DI470" i="4"/>
  <c r="CN470" i="4"/>
  <c r="BZ470" i="4"/>
  <c r="DI469" i="4"/>
  <c r="DB470" i="4"/>
  <c r="BS470" i="4"/>
  <c r="CN471" i="4"/>
  <c r="CU471" i="4"/>
  <c r="CN472" i="4"/>
  <c r="BS471" i="4"/>
  <c r="BL470" i="4"/>
  <c r="DB471" i="4"/>
  <c r="CG470" i="4"/>
  <c r="DI471" i="4"/>
  <c r="BZ472" i="4"/>
  <c r="DI472" i="4"/>
  <c r="DB472" i="4"/>
  <c r="CG471" i="4"/>
  <c r="BL471" i="4"/>
  <c r="CU472" i="4"/>
  <c r="BZ471" i="4"/>
  <c r="BS472" i="4"/>
  <c r="BS473" i="4"/>
  <c r="CN473" i="4"/>
  <c r="BZ473" i="4"/>
  <c r="CG473" i="4"/>
  <c r="BL473" i="4"/>
  <c r="DI473" i="4"/>
  <c r="DB473" i="4"/>
  <c r="CU473" i="4"/>
  <c r="CU474" i="4"/>
  <c r="CG474" i="4"/>
  <c r="DI474" i="4"/>
  <c r="CN474" i="4"/>
  <c r="BL474" i="4"/>
  <c r="CG475" i="4"/>
  <c r="DB474" i="4"/>
  <c r="BZ474" i="4"/>
  <c r="BS474" i="4"/>
  <c r="BZ475" i="4"/>
  <c r="DB475" i="4"/>
  <c r="BS475" i="4"/>
  <c r="CN475" i="4"/>
  <c r="CU475" i="4"/>
  <c r="BL475" i="4"/>
  <c r="DI475" i="4"/>
  <c r="CU476" i="4"/>
  <c r="BZ476" i="4"/>
  <c r="CN476" i="4"/>
  <c r="BS476" i="4"/>
  <c r="BL476" i="4"/>
  <c r="DI476" i="4"/>
  <c r="CG476" i="4"/>
  <c r="CG477" i="4"/>
  <c r="BL477" i="4"/>
  <c r="BZ479" i="4"/>
  <c r="BS479" i="4"/>
  <c r="DI479" i="4"/>
  <c r="DB479" i="4"/>
  <c r="BL479" i="4"/>
  <c r="DI477" i="4"/>
  <c r="BZ477" i="4"/>
  <c r="BZ480" i="4"/>
  <c r="CG479" i="4"/>
  <c r="DI480" i="4"/>
  <c r="DB480" i="4"/>
  <c r="BS481" i="4"/>
  <c r="BL480" i="4"/>
  <c r="CG480" i="4"/>
  <c r="CN480" i="4"/>
  <c r="BS480" i="4"/>
  <c r="CN479" i="4"/>
  <c r="CU480" i="4"/>
  <c r="CG482" i="4"/>
  <c r="CU479" i="4"/>
  <c r="BZ481" i="4"/>
  <c r="BL481" i="4"/>
  <c r="DB481" i="4"/>
  <c r="DI481" i="4"/>
  <c r="CN481" i="4"/>
  <c r="BS482" i="4"/>
  <c r="DB482" i="4"/>
  <c r="CG481" i="4"/>
  <c r="DI482" i="4"/>
  <c r="BL482" i="4"/>
  <c r="CU481" i="4"/>
  <c r="BZ482" i="4"/>
  <c r="CN482" i="4"/>
  <c r="CU482" i="4"/>
  <c r="BS483" i="4"/>
  <c r="BZ483" i="4"/>
  <c r="CN483" i="4"/>
  <c r="BL483" i="4"/>
  <c r="DB483" i="4"/>
  <c r="CU483" i="4"/>
  <c r="CG483" i="4"/>
  <c r="DI483" i="4"/>
  <c r="BZ484" i="4"/>
  <c r="BL484" i="4"/>
  <c r="DI484" i="4"/>
  <c r="CN484" i="4"/>
  <c r="CG484" i="4"/>
  <c r="DB485" i="4"/>
  <c r="BL485" i="4"/>
  <c r="BZ485" i="4"/>
  <c r="DI485" i="4"/>
  <c r="BS485" i="4"/>
  <c r="CU485" i="4"/>
  <c r="CN485" i="4"/>
  <c r="CG485" i="4"/>
  <c r="CN486" i="4"/>
  <c r="BS486" i="4"/>
  <c r="DI486" i="4"/>
  <c r="CG486" i="4"/>
  <c r="BZ486" i="4"/>
  <c r="CN487" i="4"/>
  <c r="BS487" i="4"/>
  <c r="BZ487" i="4"/>
  <c r="DB487" i="4"/>
  <c r="DI487" i="4"/>
  <c r="CU487" i="4"/>
  <c r="DC519" i="4"/>
  <c r="DC516" i="4"/>
  <c r="CH517" i="4"/>
  <c r="DC518" i="4"/>
  <c r="CH512" i="4"/>
  <c r="CA517" i="4"/>
  <c r="CH511" i="4"/>
  <c r="CA516" i="4"/>
  <c r="BT517" i="4"/>
  <c r="CA512" i="4"/>
  <c r="DJ516" i="4"/>
  <c r="CO517" i="4"/>
  <c r="CA513" i="4"/>
  <c r="DC517" i="4"/>
  <c r="BM515" i="4"/>
  <c r="CA515" i="4"/>
  <c r="BT519" i="4"/>
  <c r="DC515" i="4"/>
  <c r="CO515" i="4"/>
  <c r="CV516" i="4"/>
  <c r="BT513" i="4"/>
  <c r="DJ515" i="4"/>
  <c r="CA514" i="4"/>
  <c r="CO511" i="4"/>
  <c r="CO513" i="4"/>
  <c r="BT514" i="4"/>
  <c r="CV513" i="4"/>
  <c r="CH518" i="4"/>
  <c r="BM513" i="4"/>
  <c r="CV515" i="4"/>
  <c r="DJ518" i="4"/>
  <c r="BM519" i="4"/>
  <c r="DC514" i="4"/>
  <c r="BM514" i="4"/>
  <c r="BM516" i="4"/>
  <c r="CO516" i="4"/>
  <c r="CH514" i="4"/>
  <c r="BT515" i="4"/>
  <c r="CA511" i="4"/>
  <c r="BT511" i="4"/>
  <c r="CV514" i="4"/>
  <c r="CO512" i="4"/>
  <c r="BM512" i="4"/>
  <c r="BT516" i="4"/>
  <c r="CV511" i="4"/>
  <c r="CV512" i="4"/>
  <c r="CV518" i="4"/>
  <c r="CV517" i="4"/>
  <c r="CH513" i="4"/>
  <c r="CO518" i="4"/>
  <c r="BM517" i="4"/>
  <c r="CA519" i="4"/>
  <c r="CA518" i="4"/>
  <c r="DJ511" i="4"/>
  <c r="BT518" i="4"/>
  <c r="CV519" i="4"/>
  <c r="DC513" i="4"/>
  <c r="DJ519" i="4"/>
  <c r="BM511" i="4"/>
  <c r="DJ514" i="4"/>
  <c r="DC511" i="4"/>
  <c r="BM518" i="4"/>
  <c r="CO519" i="4"/>
  <c r="CH516" i="4"/>
  <c r="CO514" i="4"/>
  <c r="DJ513" i="4"/>
  <c r="DJ517" i="4"/>
  <c r="BT512" i="4"/>
  <c r="DC512" i="4"/>
  <c r="CH515" i="4"/>
  <c r="CH519" i="4"/>
  <c r="DJ512" i="4"/>
  <c r="BS420" i="4"/>
  <c r="CG420" i="4"/>
  <c r="BZ420" i="4"/>
  <c r="BS150" i="4"/>
  <c r="CU421" i="4"/>
  <c r="DI420" i="4"/>
  <c r="DI150" i="4"/>
  <c r="BL421" i="4"/>
  <c r="CN421" i="4"/>
  <c r="BL420" i="4"/>
  <c r="CU420" i="4"/>
  <c r="DB420" i="4"/>
  <c r="CG150" i="4"/>
  <c r="CG421" i="4"/>
  <c r="BS421" i="4"/>
  <c r="CN420" i="4"/>
  <c r="CN150" i="4"/>
  <c r="DB421" i="4"/>
  <c r="BZ421" i="4"/>
  <c r="DB150" i="4"/>
  <c r="BZ150" i="4"/>
  <c r="BL150" i="4"/>
  <c r="DI421" i="4"/>
  <c r="CU150" i="4"/>
  <c r="DB478" i="4"/>
  <c r="DI478" i="4"/>
  <c r="BL478" i="4"/>
  <c r="BZ478" i="4"/>
  <c r="CN478" i="4"/>
  <c r="BL492" i="4"/>
  <c r="BS478" i="4"/>
  <c r="CG478" i="4"/>
  <c r="CU478" i="4"/>
  <c r="BS493" i="4"/>
  <c r="CN493" i="4"/>
  <c r="DI492" i="4"/>
  <c r="BZ493" i="4"/>
  <c r="BL493" i="4"/>
  <c r="CU493" i="4"/>
  <c r="CU492" i="4"/>
  <c r="CG492" i="4"/>
  <c r="BS492" i="4"/>
  <c r="DB493" i="4"/>
  <c r="DI493" i="4"/>
  <c r="CG493" i="4"/>
  <c r="BS494" i="4"/>
  <c r="DI494" i="4"/>
  <c r="CU494" i="4"/>
  <c r="CN494" i="4"/>
  <c r="BL495" i="4"/>
  <c r="CU496" i="4"/>
  <c r="DB495" i="4"/>
  <c r="BZ494" i="4"/>
  <c r="BZ495" i="4"/>
  <c r="DI495" i="4"/>
  <c r="CG495" i="4"/>
  <c r="CG496" i="4"/>
  <c r="BS495" i="4"/>
  <c r="DB494" i="4"/>
  <c r="CU495" i="4"/>
  <c r="CG497" i="4"/>
  <c r="CN495" i="4"/>
  <c r="BZ496" i="4"/>
  <c r="CN496" i="4"/>
  <c r="BL497" i="4"/>
  <c r="BL496" i="4"/>
  <c r="BS496" i="4"/>
  <c r="DI496" i="4"/>
  <c r="CN497" i="4"/>
  <c r="DI497" i="4"/>
  <c r="DB497" i="4"/>
  <c r="BZ497" i="4"/>
  <c r="BS497" i="4"/>
  <c r="DB498" i="4"/>
  <c r="CU497" i="4"/>
  <c r="CU499" i="4"/>
  <c r="CG498" i="4"/>
  <c r="BL498" i="4"/>
  <c r="DI498" i="4"/>
  <c r="BS498" i="4"/>
  <c r="CU498" i="4"/>
  <c r="CN498" i="4"/>
  <c r="BZ498" i="4"/>
  <c r="DI499" i="4"/>
  <c r="BS499" i="4"/>
  <c r="CG499" i="4"/>
  <c r="DB499" i="4"/>
  <c r="BZ499" i="4"/>
  <c r="DI500" i="4"/>
  <c r="BZ500" i="4"/>
  <c r="DI501" i="4"/>
  <c r="CU500" i="4"/>
  <c r="CN500" i="4"/>
  <c r="CG500" i="4"/>
  <c r="BL500" i="4"/>
  <c r="CN499" i="4"/>
  <c r="BS500" i="4"/>
  <c r="BS501" i="4"/>
  <c r="CN501" i="4"/>
  <c r="BL501" i="4"/>
  <c r="CU502" i="4"/>
  <c r="DB500" i="4"/>
  <c r="BZ501" i="4"/>
  <c r="CG501" i="4"/>
  <c r="DB501" i="4"/>
  <c r="CU501" i="4"/>
  <c r="DI502" i="4"/>
  <c r="BL502" i="4"/>
  <c r="BS502" i="4"/>
  <c r="CG502" i="4"/>
  <c r="DB502" i="4"/>
  <c r="CN502" i="4"/>
  <c r="CU503" i="4"/>
  <c r="BZ502" i="4"/>
  <c r="BZ503" i="4"/>
  <c r="BL503" i="4"/>
  <c r="CG503" i="4"/>
  <c r="DB503" i="4"/>
  <c r="DI503" i="4"/>
  <c r="CN503" i="4"/>
  <c r="BS503" i="4"/>
  <c r="CU504" i="4"/>
  <c r="CG504" i="4"/>
  <c r="DI504" i="4"/>
  <c r="CN504" i="4"/>
  <c r="BZ504" i="4"/>
  <c r="BL504" i="4"/>
  <c r="DB504" i="4"/>
  <c r="BS504" i="4"/>
  <c r="BS507" i="4"/>
  <c r="CG505" i="4"/>
  <c r="CG507" i="4"/>
  <c r="BS505" i="4"/>
  <c r="CN508" i="4"/>
  <c r="DI506" i="4"/>
  <c r="CN505" i="4"/>
  <c r="DB505" i="4"/>
  <c r="BS509" i="4"/>
  <c r="CU509" i="4"/>
  <c r="BZ507" i="4"/>
  <c r="BL505" i="4"/>
  <c r="CU506" i="4"/>
  <c r="BM519" i="3"/>
  <c r="BM520" i="3"/>
  <c r="BM513" i="3"/>
  <c r="BM518" i="3"/>
  <c r="BM517" i="3"/>
  <c r="BM521" i="3"/>
  <c r="AV509" i="2"/>
  <c r="D512" i="3"/>
  <c r="F510" i="4"/>
  <c r="C510" i="4"/>
  <c r="C512" i="3"/>
  <c r="BM512" i="3"/>
  <c r="AN512" i="3"/>
  <c r="E509" i="2"/>
  <c r="H509" i="4"/>
  <c r="AY508" i="2"/>
  <c r="J512" i="3"/>
  <c r="CJ510" i="4" l="1"/>
  <c r="O347" i="2"/>
  <c r="N347" i="2"/>
  <c r="BJ520" i="4"/>
  <c r="W520" i="4" s="1"/>
  <c r="N520" i="4" s="1"/>
  <c r="X520" i="4" s="1"/>
  <c r="BJ525" i="4"/>
  <c r="W525" i="4" s="1"/>
  <c r="N525" i="4" s="1"/>
  <c r="X525" i="4" s="1"/>
  <c r="BJ522" i="4"/>
  <c r="W522" i="4" s="1"/>
  <c r="N522" i="4" s="1"/>
  <c r="X522" i="4" s="1"/>
  <c r="BJ523" i="4"/>
  <c r="BJ521" i="4"/>
  <c r="W521" i="4" s="1"/>
  <c r="N521" i="4" s="1"/>
  <c r="X521" i="4" s="1"/>
  <c r="BJ524" i="4"/>
  <c r="W524" i="4" s="1"/>
  <c r="N524" i="4" s="1"/>
  <c r="X524" i="4" s="1"/>
  <c r="AC509" i="3"/>
  <c r="AD509" i="3" s="1"/>
  <c r="AC508" i="3"/>
  <c r="AD508" i="3" s="1"/>
  <c r="CA408" i="2"/>
  <c r="CF408" i="2"/>
  <c r="CE409" i="2" a="1"/>
  <c r="CE409" i="2" s="1"/>
  <c r="BY409" i="2"/>
  <c r="BZ409" i="2"/>
  <c r="CC410" i="2" s="1"/>
  <c r="P349" i="3"/>
  <c r="AJ347" i="4" s="1"/>
  <c r="BV347" i="4" s="1"/>
  <c r="Q349" i="3"/>
  <c r="DL347" i="4"/>
  <c r="DK507" i="4"/>
  <c r="BX11" i="4"/>
  <c r="CL11" i="4"/>
  <c r="CE11" i="4"/>
  <c r="BN511" i="3"/>
  <c r="BN508" i="3"/>
  <c r="BO521" i="3"/>
  <c r="CB494" i="2"/>
  <c r="CB505" i="4"/>
  <c r="AZ493" i="2"/>
  <c r="BA493" i="2" s="1"/>
  <c r="BB493" i="2" s="1"/>
  <c r="CD493" i="2"/>
  <c r="CC506" i="4"/>
  <c r="BX506" i="4" s="1"/>
  <c r="CI509" i="3"/>
  <c r="CI508" i="3"/>
  <c r="BO514" i="3"/>
  <c r="BN514" i="3"/>
  <c r="CL203" i="4"/>
  <c r="CL184" i="4"/>
  <c r="CL371" i="4"/>
  <c r="CL345" i="4"/>
  <c r="CL452" i="4"/>
  <c r="CL302" i="4"/>
  <c r="CL445" i="4"/>
  <c r="CL218" i="4"/>
  <c r="CL405" i="4"/>
  <c r="CL182" i="4"/>
  <c r="CL387" i="4"/>
  <c r="CL349" i="4"/>
  <c r="CL216" i="4"/>
  <c r="CL186" i="4"/>
  <c r="CL161" i="4"/>
  <c r="CL460" i="4"/>
  <c r="CL347" i="4"/>
  <c r="CL305" i="4"/>
  <c r="CL176" i="4"/>
  <c r="CL392" i="4"/>
  <c r="CL217" i="4"/>
  <c r="CL280" i="4"/>
  <c r="CL314" i="4"/>
  <c r="CL228" i="4"/>
  <c r="CL308" i="4"/>
  <c r="CL364" i="4"/>
  <c r="CL187" i="4"/>
  <c r="CL171" i="4"/>
  <c r="CL401" i="4"/>
  <c r="CL283" i="4"/>
  <c r="CL160" i="4"/>
  <c r="CL281" i="4"/>
  <c r="CL254" i="4"/>
  <c r="CL357" i="4"/>
  <c r="CL255" i="4"/>
  <c r="CL355" i="4"/>
  <c r="CL437" i="4"/>
  <c r="CL427" i="4"/>
  <c r="CL165" i="4"/>
  <c r="CL222" i="4"/>
  <c r="CL423" i="4"/>
  <c r="CL198" i="4"/>
  <c r="CL306" i="4"/>
  <c r="CL429" i="4"/>
  <c r="CL259" i="4"/>
  <c r="CL205" i="4"/>
  <c r="CL458" i="4"/>
  <c r="CL209" i="4"/>
  <c r="CL261" i="4"/>
  <c r="CL319" i="4"/>
  <c r="CL258" i="4"/>
  <c r="CL338" i="4"/>
  <c r="CL435" i="4"/>
  <c r="CL206" i="4"/>
  <c r="CL441" i="4"/>
  <c r="CL190" i="4"/>
  <c r="CL242" i="4"/>
  <c r="CL367" i="4"/>
  <c r="CL174" i="4"/>
  <c r="CL298" i="4"/>
  <c r="CL399" i="4"/>
  <c r="CL378" i="4"/>
  <c r="CL383" i="4"/>
  <c r="CL318" i="4"/>
  <c r="CL309" i="4"/>
  <c r="CL431" i="4"/>
  <c r="CL389" i="4"/>
  <c r="CL359" i="4"/>
  <c r="CL227" i="4"/>
  <c r="CL377" i="4"/>
  <c r="CL200" i="4"/>
  <c r="CL323" i="4"/>
  <c r="CL442" i="4"/>
  <c r="CL329" i="4"/>
  <c r="CL450" i="4"/>
  <c r="CL376" i="4"/>
  <c r="CL185" i="4"/>
  <c r="CL276" i="4"/>
  <c r="CL332" i="4"/>
  <c r="CL164" i="4"/>
  <c r="CL333" i="4"/>
  <c r="CL271" i="4"/>
  <c r="CL237" i="4"/>
  <c r="CL411" i="4"/>
  <c r="CL167" i="4"/>
  <c r="CL257" i="4"/>
  <c r="CL412" i="4"/>
  <c r="CL293" i="4"/>
  <c r="CL354" i="4"/>
  <c r="CL204" i="4"/>
  <c r="CL426" i="4"/>
  <c r="CL231" i="4"/>
  <c r="CL208" i="4"/>
  <c r="CL248" i="4"/>
  <c r="CL381" i="4"/>
  <c r="CL202" i="4"/>
  <c r="CL263" i="4"/>
  <c r="CL393" i="4"/>
  <c r="CL388" i="4"/>
  <c r="CL346" i="4"/>
  <c r="CL291" i="4"/>
  <c r="CL316" i="4"/>
  <c r="CL191" i="4"/>
  <c r="CL403" i="4"/>
  <c r="CL156" i="4"/>
  <c r="CL157" i="4"/>
  <c r="CL219" i="4"/>
  <c r="CL404" i="4"/>
  <c r="CL236" i="4"/>
  <c r="CL262" i="4"/>
  <c r="CL422" i="4"/>
  <c r="CL396" i="4"/>
  <c r="CL448" i="4"/>
  <c r="CL341" i="4"/>
  <c r="CL307" i="4"/>
  <c r="CL264" i="4"/>
  <c r="CL328" i="4"/>
  <c r="CL331" i="4"/>
  <c r="CL170" i="4"/>
  <c r="CL221" i="4"/>
  <c r="CL266" i="4"/>
  <c r="CL454" i="4"/>
  <c r="CL449" i="4"/>
  <c r="CL436" i="4"/>
  <c r="CL277" i="4"/>
  <c r="CL428" i="4"/>
  <c r="CL225" i="4"/>
  <c r="CL273" i="4"/>
  <c r="CL324" i="4"/>
  <c r="CL175" i="4"/>
  <c r="CL224" i="4"/>
  <c r="CL312" i="4"/>
  <c r="CL443" i="4"/>
  <c r="CL360" i="4"/>
  <c r="CL374" i="4"/>
  <c r="CL278" i="4"/>
  <c r="CL444" i="4"/>
  <c r="CL265" i="4"/>
  <c r="CL180" i="4"/>
  <c r="CL195" i="4"/>
  <c r="CL214" i="4"/>
  <c r="CL201" i="4"/>
  <c r="CL288" i="4"/>
  <c r="CL295" i="4"/>
  <c r="CL417" i="4"/>
  <c r="CL240" i="4"/>
  <c r="CL313" i="4"/>
  <c r="CL166" i="4"/>
  <c r="CL379" i="4"/>
  <c r="CL303" i="4"/>
  <c r="CL363" i="4"/>
  <c r="CL284" i="4"/>
  <c r="CL415" i="4"/>
  <c r="CL285" i="4"/>
  <c r="CL311" i="4"/>
  <c r="CL250" i="4"/>
  <c r="CL406" i="4"/>
  <c r="CL235" i="4"/>
  <c r="CL330" i="4"/>
  <c r="CL351" i="4"/>
  <c r="CL223" i="4"/>
  <c r="CL369" i="4"/>
  <c r="CL297" i="4"/>
  <c r="CL365" i="4"/>
  <c r="CL247" i="4"/>
  <c r="CL416" i="4"/>
  <c r="CL395" i="4"/>
  <c r="CL356" i="4"/>
  <c r="CL168" i="4"/>
  <c r="CL321" i="4"/>
  <c r="CL337" i="4"/>
  <c r="CL286" i="4"/>
  <c r="CL317" i="4"/>
  <c r="CL252" i="4"/>
  <c r="CL159" i="4"/>
  <c r="CL433" i="4"/>
  <c r="CL418" i="4"/>
  <c r="CL290" i="4"/>
  <c r="CL342" i="4"/>
  <c r="CL384" i="4"/>
  <c r="CL199" i="4"/>
  <c r="CL292" i="4"/>
  <c r="CL451" i="4"/>
  <c r="CL279" i="4"/>
  <c r="CL181" i="4"/>
  <c r="CL459" i="4"/>
  <c r="CL220" i="4"/>
  <c r="CL243" i="4"/>
  <c r="CL439" i="4"/>
  <c r="CL213" i="4"/>
  <c r="CL287" i="4"/>
  <c r="CL398" i="4"/>
  <c r="CL296" i="4"/>
  <c r="CL238" i="4"/>
  <c r="CL322" i="4"/>
  <c r="CL178" i="4"/>
  <c r="CL177" i="4"/>
  <c r="CL410" i="4"/>
  <c r="CL299" i="4"/>
  <c r="CL158" i="4"/>
  <c r="CL430" i="4"/>
  <c r="CL325" i="4"/>
  <c r="CL234" i="4"/>
  <c r="CL179" i="4"/>
  <c r="CL361" i="4"/>
  <c r="CL241" i="4"/>
  <c r="CL189" i="4"/>
  <c r="CL375" i="4"/>
  <c r="CL194" i="4"/>
  <c r="CL394" i="4"/>
  <c r="CL315" i="4"/>
  <c r="CL358" i="4"/>
  <c r="CL300" i="4"/>
  <c r="CL193" i="4"/>
  <c r="CL402" i="4"/>
  <c r="CL163" i="4"/>
  <c r="CL268" i="4"/>
  <c r="CL334" i="4"/>
  <c r="CL419" i="4"/>
  <c r="CL382" i="4"/>
  <c r="CL350" i="4"/>
  <c r="CL196" i="4"/>
  <c r="CL390" i="4"/>
  <c r="CL366" i="4"/>
  <c r="CL301" i="4"/>
  <c r="CL183" i="4"/>
  <c r="CL414" i="4"/>
  <c r="CL397" i="4"/>
  <c r="CL409" i="4"/>
  <c r="CL368" i="4"/>
  <c r="CL239" i="4"/>
  <c r="CL385" i="4"/>
  <c r="CL249" i="4"/>
  <c r="CL380" i="4"/>
  <c r="CL232" i="4"/>
  <c r="CL424" i="4"/>
  <c r="CL456" i="4"/>
  <c r="CL447" i="4"/>
  <c r="CL370" i="4"/>
  <c r="CL344" i="4"/>
  <c r="CL340" i="4"/>
  <c r="CL391" i="4"/>
  <c r="CL211" i="4"/>
  <c r="CL335" i="4"/>
  <c r="CL233" i="4"/>
  <c r="CL339" i="4"/>
  <c r="CL172" i="4"/>
  <c r="CL246" i="4"/>
  <c r="CL260" i="4"/>
  <c r="CL348" i="4"/>
  <c r="CL169" i="4"/>
  <c r="CL212" i="4"/>
  <c r="CL455" i="4"/>
  <c r="CL372" i="4"/>
  <c r="CL362" i="4"/>
  <c r="CL253" i="4"/>
  <c r="CL457" i="4"/>
  <c r="CL192" i="4"/>
  <c r="CL267" i="4"/>
  <c r="CL210" i="4"/>
  <c r="CL407" i="4"/>
  <c r="CL352" i="4"/>
  <c r="CL251" i="4"/>
  <c r="CL373" i="4"/>
  <c r="CL425" i="4"/>
  <c r="CL269" i="4"/>
  <c r="CL408" i="4"/>
  <c r="CL282" i="4"/>
  <c r="CL446" i="4"/>
  <c r="CL245" i="4"/>
  <c r="CL275" i="4"/>
  <c r="CL320" i="4"/>
  <c r="CL188" i="4"/>
  <c r="CL327" i="4"/>
  <c r="CL438" i="4"/>
  <c r="CL453" i="4"/>
  <c r="CL434" i="4"/>
  <c r="CL270" i="4"/>
  <c r="CL353" i="4"/>
  <c r="CL336" i="4"/>
  <c r="CL226" i="4"/>
  <c r="CL215" i="4"/>
  <c r="CL413" i="4"/>
  <c r="CL343" i="4"/>
  <c r="CL432" i="4"/>
  <c r="CL294" i="4"/>
  <c r="CL386" i="4"/>
  <c r="CL304" i="4"/>
  <c r="CL173" i="4"/>
  <c r="CL197" i="4"/>
  <c r="CL289" i="4"/>
  <c r="CL400" i="4"/>
  <c r="CL310" i="4"/>
  <c r="CL162" i="4"/>
  <c r="CL272" i="4"/>
  <c r="CL244" i="4"/>
  <c r="CL207" i="4"/>
  <c r="CL326" i="4"/>
  <c r="CL256" i="4"/>
  <c r="CL274" i="4"/>
  <c r="CL440" i="4"/>
  <c r="CL110" i="4"/>
  <c r="CL120" i="4"/>
  <c r="CL144" i="4"/>
  <c r="CL108" i="4"/>
  <c r="CL133" i="4"/>
  <c r="CL103" i="4"/>
  <c r="CL524" i="4"/>
  <c r="CL119" i="4"/>
  <c r="CL130" i="4"/>
  <c r="CL109" i="4"/>
  <c r="CL155" i="4"/>
  <c r="CL521" i="4"/>
  <c r="CL522" i="4"/>
  <c r="CL149" i="4"/>
  <c r="CL117" i="4"/>
  <c r="CL135" i="4"/>
  <c r="CL147" i="4"/>
  <c r="CL138" i="4"/>
  <c r="CL128" i="4"/>
  <c r="CL123" i="4"/>
  <c r="CL148" i="4"/>
  <c r="CL127" i="4"/>
  <c r="CL126" i="4"/>
  <c r="CL112" i="4"/>
  <c r="CL116" i="4"/>
  <c r="CL134" i="4"/>
  <c r="CL137" i="4"/>
  <c r="CL118" i="4"/>
  <c r="CL523" i="4"/>
  <c r="CL131" i="4"/>
  <c r="CL125" i="4"/>
  <c r="CL525" i="4"/>
  <c r="CL154" i="4"/>
  <c r="CL121" i="4"/>
  <c r="CL151" i="4"/>
  <c r="CL139" i="4"/>
  <c r="CL107" i="4"/>
  <c r="CL115" i="4"/>
  <c r="CL114" i="4"/>
  <c r="CL143" i="4"/>
  <c r="CL145" i="4"/>
  <c r="CL124" i="4"/>
  <c r="CL141" i="4"/>
  <c r="CL113" i="4"/>
  <c r="CL520" i="4"/>
  <c r="CL129" i="4"/>
  <c r="CL146" i="4"/>
  <c r="CL140" i="4"/>
  <c r="CL152" i="4"/>
  <c r="CL153" i="4"/>
  <c r="CL111" i="4"/>
  <c r="CL132" i="4"/>
  <c r="CL136" i="4"/>
  <c r="CL142" i="4"/>
  <c r="CL122" i="4"/>
  <c r="CL104" i="4"/>
  <c r="CL106" i="4"/>
  <c r="CL105" i="4"/>
  <c r="CL229" i="4"/>
  <c r="CL230" i="4"/>
  <c r="CL490" i="4"/>
  <c r="CL488" i="4"/>
  <c r="CL489" i="4"/>
  <c r="CL491" i="4"/>
  <c r="BO515" i="3"/>
  <c r="BN515" i="3"/>
  <c r="AB510" i="3"/>
  <c r="CD510" i="3"/>
  <c r="BO506" i="3"/>
  <c r="BN506" i="3"/>
  <c r="BO502" i="3"/>
  <c r="BN502" i="3"/>
  <c r="BN498" i="3"/>
  <c r="BO498" i="3"/>
  <c r="BO496" i="3"/>
  <c r="BN496" i="3"/>
  <c r="BN422" i="3"/>
  <c r="BO422" i="3"/>
  <c r="BH13" i="3"/>
  <c r="BF13" i="3"/>
  <c r="BJ12" i="3"/>
  <c r="BH14" i="3"/>
  <c r="BQ12" i="3"/>
  <c r="BF14" i="3"/>
  <c r="AG510" i="3"/>
  <c r="CA510" i="3" s="1"/>
  <c r="AH510" i="3"/>
  <c r="AK510" i="3" s="1"/>
  <c r="CC510" i="3"/>
  <c r="V511" i="3"/>
  <c r="Z511" i="3"/>
  <c r="BO505" i="3"/>
  <c r="BN505" i="3"/>
  <c r="BN501" i="3"/>
  <c r="BO501" i="3"/>
  <c r="BO497" i="3"/>
  <c r="BN497" i="3"/>
  <c r="BN480" i="3"/>
  <c r="BO480" i="3"/>
  <c r="J526" i="3"/>
  <c r="BJ525" i="3" s="1"/>
  <c r="BN509" i="3"/>
  <c r="BO509" i="3"/>
  <c r="BN510" i="3"/>
  <c r="BO504" i="3"/>
  <c r="BN504" i="3"/>
  <c r="BN500" i="3"/>
  <c r="BO500" i="3"/>
  <c r="BO494" i="3"/>
  <c r="BN494" i="3"/>
  <c r="BN152" i="3"/>
  <c r="BO152" i="3"/>
  <c r="AL508" i="3"/>
  <c r="AM508" i="3"/>
  <c r="BO507" i="3"/>
  <c r="BN507" i="3"/>
  <c r="BO503" i="3"/>
  <c r="BN503" i="3"/>
  <c r="BO499" i="3"/>
  <c r="BN499" i="3"/>
  <c r="BN495" i="3"/>
  <c r="BO495" i="3"/>
  <c r="BN423" i="3"/>
  <c r="BO423" i="3"/>
  <c r="AL509" i="3"/>
  <c r="AM509" i="3"/>
  <c r="BO508" i="3"/>
  <c r="AD348" i="4"/>
  <c r="AE348" i="4"/>
  <c r="DE348" i="4" s="1"/>
  <c r="BY350" i="3"/>
  <c r="L350" i="3"/>
  <c r="O350" i="3" s="1"/>
  <c r="AF350" i="3"/>
  <c r="S350" i="3"/>
  <c r="B349" i="4"/>
  <c r="AW348" i="2"/>
  <c r="A351" i="3"/>
  <c r="AX348" i="2"/>
  <c r="A349" i="2"/>
  <c r="CG349" i="3"/>
  <c r="AF348" i="4"/>
  <c r="CX348" i="4" s="1"/>
  <c r="P347" i="2"/>
  <c r="BP510" i="4"/>
  <c r="CZ520" i="4"/>
  <c r="CE520" i="4"/>
  <c r="BX520" i="4"/>
  <c r="DG524" i="4"/>
  <c r="CE430" i="4"/>
  <c r="CE428" i="4"/>
  <c r="CE88" i="4"/>
  <c r="CE96" i="4"/>
  <c r="CE92" i="4"/>
  <c r="CE432" i="4"/>
  <c r="BX257" i="4"/>
  <c r="BX242" i="4"/>
  <c r="CE434" i="4"/>
  <c r="BX246" i="4"/>
  <c r="CE458" i="4"/>
  <c r="BX238" i="4"/>
  <c r="CE422" i="4"/>
  <c r="CE100" i="4"/>
  <c r="BX250" i="4"/>
  <c r="BX125" i="4"/>
  <c r="CE90" i="4"/>
  <c r="CE220" i="4"/>
  <c r="CE41" i="4"/>
  <c r="CE426" i="4"/>
  <c r="CE454" i="4"/>
  <c r="CL25" i="4"/>
  <c r="CZ524" i="4"/>
  <c r="CE37" i="4"/>
  <c r="CE222" i="4"/>
  <c r="CE448" i="4"/>
  <c r="BX342" i="4"/>
  <c r="CE218" i="4"/>
  <c r="CE440" i="4"/>
  <c r="CE444" i="4"/>
  <c r="CE47" i="4"/>
  <c r="BX254" i="4"/>
  <c r="BX135" i="4"/>
  <c r="BX143" i="4"/>
  <c r="CE442" i="4"/>
  <c r="DG521" i="4"/>
  <c r="CE216" i="4"/>
  <c r="DG522" i="4"/>
  <c r="CE98" i="4"/>
  <c r="CE39" i="4"/>
  <c r="CL82" i="4"/>
  <c r="BX177" i="4"/>
  <c r="CE446" i="4"/>
  <c r="CE456" i="4"/>
  <c r="CE450" i="4"/>
  <c r="CE94" i="4"/>
  <c r="CE438" i="4"/>
  <c r="CE436" i="4"/>
  <c r="CE424" i="4"/>
  <c r="DG520" i="4"/>
  <c r="CE452" i="4"/>
  <c r="BX141" i="4"/>
  <c r="CE80" i="4"/>
  <c r="BX231" i="4"/>
  <c r="CE79" i="4"/>
  <c r="CE21" i="4"/>
  <c r="BX340" i="4"/>
  <c r="CE393" i="4"/>
  <c r="CE52" i="4"/>
  <c r="CL39" i="4"/>
  <c r="CL84" i="4"/>
  <c r="CE158" i="4"/>
  <c r="BX77" i="4"/>
  <c r="BX123" i="4"/>
  <c r="BX67" i="4"/>
  <c r="CE124" i="4"/>
  <c r="CE303" i="4"/>
  <c r="BX288" i="4"/>
  <c r="CE42" i="4"/>
  <c r="CE439" i="4"/>
  <c r="CE160" i="4"/>
  <c r="CL71" i="4"/>
  <c r="CE258" i="4"/>
  <c r="CE391" i="4"/>
  <c r="CE44" i="4"/>
  <c r="BX155" i="4"/>
  <c r="CE369" i="4"/>
  <c r="CL20" i="4"/>
  <c r="CL76" i="4"/>
  <c r="CL56" i="4"/>
  <c r="BX455" i="4"/>
  <c r="BX225" i="4"/>
  <c r="CL73" i="4"/>
  <c r="BX236" i="4"/>
  <c r="BX124" i="4"/>
  <c r="CL18" i="4"/>
  <c r="CL74" i="4"/>
  <c r="CE383" i="4"/>
  <c r="CE38" i="4"/>
  <c r="BX38" i="4"/>
  <c r="CE401" i="4"/>
  <c r="BX162" i="4"/>
  <c r="BX45" i="4"/>
  <c r="CE152" i="4"/>
  <c r="CL96" i="4"/>
  <c r="CE416" i="4"/>
  <c r="BX22" i="4"/>
  <c r="CL80" i="4"/>
  <c r="CL32" i="4"/>
  <c r="BX251" i="4"/>
  <c r="CE173" i="4"/>
  <c r="CE333" i="4"/>
  <c r="CE183" i="4"/>
  <c r="CE123" i="4"/>
  <c r="CE237" i="4"/>
  <c r="BX319" i="4"/>
  <c r="CL94" i="4"/>
  <c r="BX256" i="4"/>
  <c r="CL33" i="4"/>
  <c r="CZ525" i="4"/>
  <c r="BX176" i="4"/>
  <c r="CE175" i="4"/>
  <c r="BX138" i="4"/>
  <c r="BX307" i="4"/>
  <c r="CE228" i="4"/>
  <c r="BX151" i="4"/>
  <c r="CL34" i="4"/>
  <c r="CE212" i="4"/>
  <c r="CE359" i="4"/>
  <c r="BX326" i="4"/>
  <c r="BX292" i="4"/>
  <c r="BX62" i="4"/>
  <c r="CL31" i="4"/>
  <c r="CL12" i="4"/>
  <c r="CZ523" i="4"/>
  <c r="BX422" i="4"/>
  <c r="BX435" i="4"/>
  <c r="BX298" i="4"/>
  <c r="CE35" i="4"/>
  <c r="BX25" i="4"/>
  <c r="BX262" i="4"/>
  <c r="CE201" i="4"/>
  <c r="BX248" i="4"/>
  <c r="BX373" i="4"/>
  <c r="BX163" i="4"/>
  <c r="BX161" i="4"/>
  <c r="CL92" i="4"/>
  <c r="CE28" i="4"/>
  <c r="BX18" i="4"/>
  <c r="CL13" i="4"/>
  <c r="BX393" i="4"/>
  <c r="CE54" i="4"/>
  <c r="BX255" i="4"/>
  <c r="CE154" i="4"/>
  <c r="CL45" i="4"/>
  <c r="BX333" i="4"/>
  <c r="CL44" i="4"/>
  <c r="BX164" i="4"/>
  <c r="CE83" i="4"/>
  <c r="CE202" i="4"/>
  <c r="CE180" i="4"/>
  <c r="BX267" i="4"/>
  <c r="BX100" i="4"/>
  <c r="CE208" i="4"/>
  <c r="CE62" i="4"/>
  <c r="BX281" i="4"/>
  <c r="BX82" i="4"/>
  <c r="BX365" i="4"/>
  <c r="BX148" i="4"/>
  <c r="CE328" i="4"/>
  <c r="BX521" i="4"/>
  <c r="BX273" i="4"/>
  <c r="BX145" i="4"/>
  <c r="CE89" i="4"/>
  <c r="CE230" i="4"/>
  <c r="BX357" i="4"/>
  <c r="BX433" i="4"/>
  <c r="BX266" i="4"/>
  <c r="CE95" i="4"/>
  <c r="CE130" i="4"/>
  <c r="BX417" i="4"/>
  <c r="CE378" i="4"/>
  <c r="CE140" i="4"/>
  <c r="BX431" i="4"/>
  <c r="CL35" i="4"/>
  <c r="BX142" i="4"/>
  <c r="BX75" i="4"/>
  <c r="BX130" i="4"/>
  <c r="CE209" i="4"/>
  <c r="CE76" i="4"/>
  <c r="CE317" i="4"/>
  <c r="CE126" i="4"/>
  <c r="CE46" i="4"/>
  <c r="BX332" i="4"/>
  <c r="CE252" i="4"/>
  <c r="BX323" i="4"/>
  <c r="BX222" i="4"/>
  <c r="CE234" i="4"/>
  <c r="BX304" i="4"/>
  <c r="BX275" i="4"/>
  <c r="CE323" i="4"/>
  <c r="CL67" i="4"/>
  <c r="BX264" i="4"/>
  <c r="CE353" i="4"/>
  <c r="BX265" i="4"/>
  <c r="BX139" i="4"/>
  <c r="BX156" i="4"/>
  <c r="CE249" i="4"/>
  <c r="CE255" i="4"/>
  <c r="CE116" i="4"/>
  <c r="BX72" i="4"/>
  <c r="BX387" i="4"/>
  <c r="BX283" i="4"/>
  <c r="BX300" i="4"/>
  <c r="CE431" i="4"/>
  <c r="BX338" i="4"/>
  <c r="BX86" i="4"/>
  <c r="BX224" i="4"/>
  <c r="CE257" i="4"/>
  <c r="BX91" i="4"/>
  <c r="CL85" i="4"/>
  <c r="CE433" i="4"/>
  <c r="BX522" i="4"/>
  <c r="BX60" i="4"/>
  <c r="BX241" i="4"/>
  <c r="CE117" i="4"/>
  <c r="CE133" i="4"/>
  <c r="BX303" i="4"/>
  <c r="CE36" i="4"/>
  <c r="CE109" i="4"/>
  <c r="BX189" i="4"/>
  <c r="CE402" i="4"/>
  <c r="CE86" i="4"/>
  <c r="BX349" i="4"/>
  <c r="BX116" i="4"/>
  <c r="CE379" i="4"/>
  <c r="BX339" i="4"/>
  <c r="CE128" i="4"/>
  <c r="BX270" i="4"/>
  <c r="BX23" i="4"/>
  <c r="BX27" i="4"/>
  <c r="BX457" i="4"/>
  <c r="BX40" i="4"/>
  <c r="BX336" i="4"/>
  <c r="CE211" i="4"/>
  <c r="BX310" i="4"/>
  <c r="CL72" i="4"/>
  <c r="CL90" i="4"/>
  <c r="CE335" i="4"/>
  <c r="CE241" i="4"/>
  <c r="CE386" i="4"/>
  <c r="CE115" i="4"/>
  <c r="BX199" i="4"/>
  <c r="CE336" i="4"/>
  <c r="BX253" i="4"/>
  <c r="CE182" i="4"/>
  <c r="BX192" i="4"/>
  <c r="BX240" i="4"/>
  <c r="BX285" i="4"/>
  <c r="BX524" i="4"/>
  <c r="CL64" i="4"/>
  <c r="BX203" i="4"/>
  <c r="BX353" i="4"/>
  <c r="BX223" i="4"/>
  <c r="CE23" i="4"/>
  <c r="CE172" i="4"/>
  <c r="BX73" i="4"/>
  <c r="CE375" i="4"/>
  <c r="BX324" i="4"/>
  <c r="CE102" i="4"/>
  <c r="CL43" i="4"/>
  <c r="BX92" i="4"/>
  <c r="DG525" i="4"/>
  <c r="BX347" i="4"/>
  <c r="BX260" i="4"/>
  <c r="CE139" i="4"/>
  <c r="BQ523" i="4"/>
  <c r="CE427" i="4"/>
  <c r="CE55" i="4"/>
  <c r="CE398" i="4"/>
  <c r="CE238" i="4"/>
  <c r="CL26" i="4"/>
  <c r="CE132" i="4"/>
  <c r="BX51" i="4"/>
  <c r="CE103" i="4"/>
  <c r="CE305" i="4"/>
  <c r="BX70" i="4"/>
  <c r="CE349" i="4"/>
  <c r="BX229" i="4"/>
  <c r="BX451" i="4"/>
  <c r="CE136" i="4"/>
  <c r="BX385" i="4"/>
  <c r="CE351" i="4"/>
  <c r="CE210" i="4"/>
  <c r="BX187" i="4"/>
  <c r="CL77" i="4"/>
  <c r="CE68" i="4"/>
  <c r="BX345" i="4"/>
  <c r="BX416" i="4"/>
  <c r="CL21" i="4"/>
  <c r="CL98" i="4"/>
  <c r="CE253" i="4"/>
  <c r="BX286" i="4"/>
  <c r="CE191" i="4"/>
  <c r="BX24" i="4"/>
  <c r="BX397" i="4"/>
  <c r="CS525" i="4"/>
  <c r="BX120" i="4"/>
  <c r="CE215" i="4"/>
  <c r="BX211" i="4"/>
  <c r="BX76" i="4"/>
  <c r="CE85" i="4"/>
  <c r="CE198" i="4"/>
  <c r="CL41" i="4"/>
  <c r="BX144" i="4"/>
  <c r="BX258" i="4"/>
  <c r="BX305" i="4"/>
  <c r="CL23" i="4"/>
  <c r="CL91" i="4"/>
  <c r="CE387" i="4"/>
  <c r="CE141" i="4"/>
  <c r="CE250" i="4"/>
  <c r="BX36" i="4"/>
  <c r="BX439" i="4"/>
  <c r="CE363" i="4"/>
  <c r="BX297" i="4"/>
  <c r="BQ521" i="4"/>
  <c r="CL75" i="4"/>
  <c r="CE219" i="4"/>
  <c r="CE361" i="4"/>
  <c r="CE105" i="4"/>
  <c r="CE32" i="4"/>
  <c r="CE449" i="4"/>
  <c r="BX197" i="4"/>
  <c r="CE189" i="4"/>
  <c r="CE205" i="4"/>
  <c r="CE315" i="4"/>
  <c r="BX121" i="4"/>
  <c r="BX209" i="4"/>
  <c r="BX99" i="4"/>
  <c r="CE367" i="4"/>
  <c r="BX302" i="4"/>
  <c r="CE248" i="4"/>
  <c r="BX68" i="4"/>
  <c r="BX351" i="4"/>
  <c r="BX411" i="4"/>
  <c r="CL27" i="4"/>
  <c r="BX172" i="4"/>
  <c r="BX28" i="4"/>
  <c r="BX14" i="4"/>
  <c r="BX334" i="4"/>
  <c r="BX309" i="4"/>
  <c r="CE457" i="4"/>
  <c r="CL37" i="4"/>
  <c r="CE330" i="4"/>
  <c r="BX21" i="4"/>
  <c r="BX294" i="4"/>
  <c r="BX168" i="4"/>
  <c r="BX401" i="4"/>
  <c r="CL36" i="4"/>
  <c r="BX193" i="4"/>
  <c r="CE243" i="4"/>
  <c r="CE97" i="4"/>
  <c r="CL102" i="4"/>
  <c r="CE409" i="4"/>
  <c r="CE45" i="4"/>
  <c r="CZ522" i="4"/>
  <c r="BX272" i="4"/>
  <c r="BX208" i="4"/>
  <c r="BX105" i="4"/>
  <c r="CE217" i="4"/>
  <c r="BX89" i="4"/>
  <c r="BX227" i="4"/>
  <c r="BX108" i="4"/>
  <c r="BX107" i="4"/>
  <c r="CE425" i="4"/>
  <c r="BX117" i="4"/>
  <c r="CS521" i="4"/>
  <c r="CE435" i="4"/>
  <c r="BX235" i="4"/>
  <c r="BX106" i="4"/>
  <c r="CE186" i="4"/>
  <c r="CL22" i="4"/>
  <c r="CE244" i="4"/>
  <c r="CE419" i="4"/>
  <c r="BX188" i="4"/>
  <c r="CE66" i="4"/>
  <c r="BX268" i="4"/>
  <c r="BX391" i="4"/>
  <c r="BX97" i="4"/>
  <c r="CE340" i="4"/>
  <c r="CE82" i="4"/>
  <c r="CE390" i="4"/>
  <c r="CE346" i="4"/>
  <c r="BX17" i="4"/>
  <c r="BX115" i="4"/>
  <c r="CE197" i="4"/>
  <c r="BX445" i="4"/>
  <c r="CE429" i="4"/>
  <c r="CE164" i="4"/>
  <c r="BX331" i="4"/>
  <c r="CL48" i="4"/>
  <c r="CE206" i="4"/>
  <c r="BX101" i="4"/>
  <c r="CL58" i="4"/>
  <c r="BX171" i="4"/>
  <c r="CE246" i="4"/>
  <c r="BX230" i="4"/>
  <c r="CE214" i="4"/>
  <c r="CE184" i="4"/>
  <c r="BX220" i="4"/>
  <c r="BX395" i="4"/>
  <c r="BX330" i="4"/>
  <c r="BX449" i="4"/>
  <c r="BX289" i="4"/>
  <c r="BX95" i="4"/>
  <c r="CE194" i="4"/>
  <c r="CE221" i="4"/>
  <c r="BX102" i="4"/>
  <c r="BX37" i="4"/>
  <c r="BX419" i="4"/>
  <c r="CE342" i="4"/>
  <c r="BX122" i="4"/>
  <c r="BX363" i="4"/>
  <c r="BX278" i="4"/>
  <c r="BX170" i="4"/>
  <c r="BX361" i="4"/>
  <c r="CL89" i="4"/>
  <c r="BX295" i="4"/>
  <c r="CE423" i="4"/>
  <c r="CL42" i="4"/>
  <c r="BX180" i="4"/>
  <c r="CE60" i="4"/>
  <c r="CL28" i="4"/>
  <c r="BX93" i="4"/>
  <c r="BX84" i="4"/>
  <c r="CE385" i="4"/>
  <c r="BX269" i="4"/>
  <c r="BX381" i="4"/>
  <c r="CE127" i="4"/>
  <c r="CL79" i="4"/>
  <c r="CE73" i="4"/>
  <c r="CE51" i="4"/>
  <c r="CL24" i="4"/>
  <c r="CE30" i="4"/>
  <c r="CE181" i="4"/>
  <c r="BX137" i="4"/>
  <c r="BX413" i="4"/>
  <c r="BX98" i="4"/>
  <c r="CE40" i="4"/>
  <c r="BX90" i="4"/>
  <c r="BX447" i="4"/>
  <c r="CL97" i="4"/>
  <c r="BX88" i="4"/>
  <c r="CS520" i="4"/>
  <c r="CE27" i="4"/>
  <c r="BX49" i="4"/>
  <c r="CL65" i="4"/>
  <c r="CE331" i="4"/>
  <c r="BX87" i="4"/>
  <c r="BX243" i="4"/>
  <c r="CE170" i="4"/>
  <c r="BX83" i="4"/>
  <c r="BX423" i="4"/>
  <c r="BX16" i="4"/>
  <c r="BX158" i="4"/>
  <c r="BX377" i="4"/>
  <c r="CL61" i="4"/>
  <c r="BX30" i="4"/>
  <c r="CE200" i="4"/>
  <c r="CE437" i="4"/>
  <c r="BX213" i="4"/>
  <c r="CE377" i="4"/>
  <c r="BX327" i="4"/>
  <c r="BX322" i="4"/>
  <c r="BX261" i="4"/>
  <c r="BX321" i="4"/>
  <c r="CL78" i="4"/>
  <c r="CE259" i="4"/>
  <c r="CL29" i="4"/>
  <c r="CE179" i="4"/>
  <c r="CE414" i="4"/>
  <c r="CE125" i="4"/>
  <c r="CL38" i="4"/>
  <c r="CL63" i="4"/>
  <c r="CL99" i="4"/>
  <c r="CE403" i="4"/>
  <c r="BX316" i="4"/>
  <c r="CE226" i="4"/>
  <c r="CE14" i="4"/>
  <c r="CE224" i="4"/>
  <c r="CL16" i="4"/>
  <c r="CE16" i="4"/>
  <c r="CE91" i="4"/>
  <c r="CL93" i="4"/>
  <c r="CE521" i="4"/>
  <c r="CE338" i="4"/>
  <c r="CE332" i="4"/>
  <c r="BX407" i="4"/>
  <c r="BX165" i="4"/>
  <c r="CL60" i="4"/>
  <c r="CE525" i="4"/>
  <c r="CE101" i="4"/>
  <c r="CE455" i="4"/>
  <c r="BX296" i="4"/>
  <c r="BX35" i="4"/>
  <c r="CE373" i="4"/>
  <c r="CL69" i="4"/>
  <c r="CE159" i="4"/>
  <c r="BX109" i="4"/>
  <c r="CE405" i="4"/>
  <c r="BX104" i="4"/>
  <c r="BX311" i="4"/>
  <c r="BX308" i="4"/>
  <c r="CE111" i="4"/>
  <c r="CE397" i="4"/>
  <c r="CE389" i="4"/>
  <c r="CE223" i="4"/>
  <c r="BX389" i="4"/>
  <c r="BX179" i="4"/>
  <c r="CL54" i="4"/>
  <c r="CL70" i="4"/>
  <c r="BX226" i="4"/>
  <c r="BX166" i="4"/>
  <c r="BX191" i="4"/>
  <c r="BX217" i="4"/>
  <c r="BX212" i="4"/>
  <c r="BX379" i="4"/>
  <c r="CE12" i="4"/>
  <c r="BX42" i="4"/>
  <c r="CE129" i="4"/>
  <c r="CE329" i="4"/>
  <c r="BX263" i="4"/>
  <c r="CL62" i="4"/>
  <c r="BX118" i="4"/>
  <c r="BQ524" i="4"/>
  <c r="BX71" i="4"/>
  <c r="CE178" i="4"/>
  <c r="BX149" i="4"/>
  <c r="BX259" i="4"/>
  <c r="BX48" i="4"/>
  <c r="BX247" i="4"/>
  <c r="CE81" i="4"/>
  <c r="BX315" i="4"/>
  <c r="BX20" i="4"/>
  <c r="CE358" i="4"/>
  <c r="CL15" i="4"/>
  <c r="BX147" i="4"/>
  <c r="CE107" i="4"/>
  <c r="BX314" i="4"/>
  <c r="BX47" i="4"/>
  <c r="BX204" i="4"/>
  <c r="CL86" i="4"/>
  <c r="BX271" i="4"/>
  <c r="CL88" i="4"/>
  <c r="BX181" i="4"/>
  <c r="CS523" i="4"/>
  <c r="BX154" i="4"/>
  <c r="CE371" i="4"/>
  <c r="BX39" i="4"/>
  <c r="CE15" i="4"/>
  <c r="BX200" i="4"/>
  <c r="BX96" i="4"/>
  <c r="CE313" i="4"/>
  <c r="CL81" i="4"/>
  <c r="BX113" i="4"/>
  <c r="CE254" i="4"/>
  <c r="CE240" i="4"/>
  <c r="BX114" i="4"/>
  <c r="BX425" i="4"/>
  <c r="BX178" i="4"/>
  <c r="CE247" i="4"/>
  <c r="BX215" i="4"/>
  <c r="BX383" i="4"/>
  <c r="CE325" i="4"/>
  <c r="CE119" i="4"/>
  <c r="BX173" i="4"/>
  <c r="BX312" i="4"/>
  <c r="CE524" i="4"/>
  <c r="CE53" i="4"/>
  <c r="BX244" i="4"/>
  <c r="CE339" i="4"/>
  <c r="BX228" i="4"/>
  <c r="CE34" i="4"/>
  <c r="BX344" i="4"/>
  <c r="BX196" i="4"/>
  <c r="BX453" i="4"/>
  <c r="BX237" i="4"/>
  <c r="CE185" i="4"/>
  <c r="CE251" i="4"/>
  <c r="CE17" i="4"/>
  <c r="BX290" i="4"/>
  <c r="CE192" i="4"/>
  <c r="CE453" i="4"/>
  <c r="BQ522" i="4"/>
  <c r="BX12" i="4"/>
  <c r="CE204" i="4"/>
  <c r="CE199" i="4"/>
  <c r="BX313" i="4"/>
  <c r="BX328" i="4"/>
  <c r="CE77" i="4"/>
  <c r="CE451" i="4"/>
  <c r="BX201" i="4"/>
  <c r="CL95" i="4"/>
  <c r="BX301" i="4"/>
  <c r="BX405" i="4"/>
  <c r="BQ525" i="4"/>
  <c r="DG523" i="4"/>
  <c r="CE63" i="4"/>
  <c r="CE415" i="4"/>
  <c r="CE65" i="4"/>
  <c r="CE162" i="4"/>
  <c r="BX205" i="4"/>
  <c r="CE522" i="4"/>
  <c r="BX343" i="4"/>
  <c r="CE166" i="4"/>
  <c r="BX131" i="4"/>
  <c r="BX64" i="4"/>
  <c r="CE319" i="4"/>
  <c r="BX55" i="4"/>
  <c r="BX132" i="4"/>
  <c r="CE58" i="4"/>
  <c r="CE24" i="4"/>
  <c r="BX175" i="4"/>
  <c r="BX152" i="4"/>
  <c r="CE121" i="4"/>
  <c r="CE366" i="4"/>
  <c r="BX249" i="4"/>
  <c r="BX317" i="4"/>
  <c r="CE99" i="4"/>
  <c r="BX207" i="4"/>
  <c r="BX245" i="4"/>
  <c r="BX219" i="4"/>
  <c r="CE135" i="4"/>
  <c r="BX103" i="4"/>
  <c r="CE193" i="4"/>
  <c r="BX443" i="4"/>
  <c r="CE382" i="4"/>
  <c r="CE196" i="4"/>
  <c r="CL46" i="4"/>
  <c r="CE195" i="4"/>
  <c r="BX57" i="4"/>
  <c r="CE19" i="4"/>
  <c r="CE167" i="4"/>
  <c r="CE203" i="4"/>
  <c r="BX169" i="4"/>
  <c r="CE31" i="4"/>
  <c r="BX355" i="4"/>
  <c r="BX29" i="4"/>
  <c r="BX15" i="4"/>
  <c r="CE344" i="4"/>
  <c r="BX81" i="4"/>
  <c r="CE187" i="4"/>
  <c r="CE22" i="4"/>
  <c r="CE245" i="4"/>
  <c r="CE307" i="4"/>
  <c r="BX128" i="4"/>
  <c r="BX159" i="4"/>
  <c r="CE161" i="4"/>
  <c r="CE64" i="4"/>
  <c r="CE309" i="4"/>
  <c r="CE447" i="4"/>
  <c r="CZ521" i="4"/>
  <c r="CL59" i="4"/>
  <c r="BX287" i="4"/>
  <c r="CE394" i="4"/>
  <c r="BX459" i="4"/>
  <c r="CE67" i="4"/>
  <c r="CS524" i="4"/>
  <c r="CE43" i="4"/>
  <c r="BX232" i="4"/>
  <c r="BX325" i="4"/>
  <c r="CL87" i="4"/>
  <c r="BX66" i="4"/>
  <c r="BX429" i="4"/>
  <c r="BX44" i="4"/>
  <c r="CE213" i="4"/>
  <c r="BX279" i="4"/>
  <c r="CE190" i="4"/>
  <c r="CE445" i="4"/>
  <c r="CE345" i="4"/>
  <c r="BX252" i="4"/>
  <c r="BX437" i="4"/>
  <c r="BX375" i="4"/>
  <c r="CE29" i="4"/>
  <c r="CE188" i="4"/>
  <c r="BX346" i="4"/>
  <c r="BX318" i="4"/>
  <c r="CE355" i="4"/>
  <c r="BX427" i="4"/>
  <c r="CS522" i="4"/>
  <c r="BX335" i="4"/>
  <c r="BX174" i="4"/>
  <c r="CE443" i="4"/>
  <c r="CE75" i="4"/>
  <c r="BX369" i="4"/>
  <c r="CE337" i="4"/>
  <c r="CE87" i="4"/>
  <c r="BX195" i="4"/>
  <c r="BX239" i="4"/>
  <c r="CE242" i="4"/>
  <c r="BX19" i="4"/>
  <c r="CL101" i="4"/>
  <c r="CE395" i="4"/>
  <c r="CE131" i="4"/>
  <c r="BX277" i="4"/>
  <c r="CE69" i="4"/>
  <c r="CL19" i="4"/>
  <c r="CE26" i="4"/>
  <c r="BX293" i="4"/>
  <c r="BX403" i="4"/>
  <c r="BX359" i="4"/>
  <c r="CE56" i="4"/>
  <c r="CE406" i="4"/>
  <c r="CE343" i="4"/>
  <c r="BQ520" i="4"/>
  <c r="BX111" i="4"/>
  <c r="CL40" i="4"/>
  <c r="BX233" i="4"/>
  <c r="CL68" i="4"/>
  <c r="CE59" i="4"/>
  <c r="BX153" i="4"/>
  <c r="BX415" i="4"/>
  <c r="BX218" i="4"/>
  <c r="CE362" i="4"/>
  <c r="CE311" i="4"/>
  <c r="BX34" i="4"/>
  <c r="CE410" i="4"/>
  <c r="BX157" i="4"/>
  <c r="CE236" i="4"/>
  <c r="BX284" i="4"/>
  <c r="CE413" i="4"/>
  <c r="CE144" i="4"/>
  <c r="BX291" i="4"/>
  <c r="BX133" i="4"/>
  <c r="BX41" i="4"/>
  <c r="BX320" i="4"/>
  <c r="BX94" i="4"/>
  <c r="CE460" i="4"/>
  <c r="CE301" i="4"/>
  <c r="CE365" i="4"/>
  <c r="BX337" i="4"/>
  <c r="CE321" i="4"/>
  <c r="BX140" i="4"/>
  <c r="CE118" i="4"/>
  <c r="CE239" i="4"/>
  <c r="CE93" i="4"/>
  <c r="CE357" i="4"/>
  <c r="BX299" i="4"/>
  <c r="BX46" i="4"/>
  <c r="BX525" i="4"/>
  <c r="BX221" i="4"/>
  <c r="BX43" i="4"/>
  <c r="CE50" i="4"/>
  <c r="CE417" i="4"/>
  <c r="BX183" i="4"/>
  <c r="CE232" i="4"/>
  <c r="CE156" i="4"/>
  <c r="CE169" i="4"/>
  <c r="BX441" i="4"/>
  <c r="BX74" i="4"/>
  <c r="BX127" i="4"/>
  <c r="CE168" i="4"/>
  <c r="BX80" i="4"/>
  <c r="CE20" i="4"/>
  <c r="BX274" i="4"/>
  <c r="CE370" i="4"/>
  <c r="BX185" i="4"/>
  <c r="CE18" i="4"/>
  <c r="BX33" i="4"/>
  <c r="CE71" i="4"/>
  <c r="BX13" i="4"/>
  <c r="CE207" i="4"/>
  <c r="CL30" i="4"/>
  <c r="BX32" i="4"/>
  <c r="CE374" i="4"/>
  <c r="CL66" i="4"/>
  <c r="BX399" i="4"/>
  <c r="CE72" i="4"/>
  <c r="BX160" i="4"/>
  <c r="BX409" i="4"/>
  <c r="CE49" i="4"/>
  <c r="BX329" i="4"/>
  <c r="CL17" i="4"/>
  <c r="CE143" i="4"/>
  <c r="CL100" i="4"/>
  <c r="CE177" i="4"/>
  <c r="BX126" i="4"/>
  <c r="CE84" i="4"/>
  <c r="BX136" i="4"/>
  <c r="BX146" i="4"/>
  <c r="BX69" i="4"/>
  <c r="BX280" i="4"/>
  <c r="BX119" i="4"/>
  <c r="CE137" i="4"/>
  <c r="BX182" i="4"/>
  <c r="CE113" i="4"/>
  <c r="BX85" i="4"/>
  <c r="BX134" i="4"/>
  <c r="BX234" i="4"/>
  <c r="CE174" i="4"/>
  <c r="BX26" i="4"/>
  <c r="BX216" i="4"/>
  <c r="CE523" i="4"/>
  <c r="BX53" i="4"/>
  <c r="BX112" i="4"/>
  <c r="CE441" i="4"/>
  <c r="CL83" i="4"/>
  <c r="BX110" i="4"/>
  <c r="CE411" i="4"/>
  <c r="CE381" i="4"/>
  <c r="BX367" i="4"/>
  <c r="CE25" i="4"/>
  <c r="CE110" i="4"/>
  <c r="CE327" i="4"/>
  <c r="BX523" i="4"/>
  <c r="CE459" i="4"/>
  <c r="CE418" i="4"/>
  <c r="CE399" i="4"/>
  <c r="BX31" i="4"/>
  <c r="BX167" i="4"/>
  <c r="CL47" i="4"/>
  <c r="CL50" i="4"/>
  <c r="CE57" i="4"/>
  <c r="CE48" i="4"/>
  <c r="CE290" i="4"/>
  <c r="CE138" i="4"/>
  <c r="CE392" i="4"/>
  <c r="CE320" i="4"/>
  <c r="CE282" i="4"/>
  <c r="CE285" i="4"/>
  <c r="CE171" i="4"/>
  <c r="CE302" i="4"/>
  <c r="BX214" i="4"/>
  <c r="BX368" i="4"/>
  <c r="CE326" i="4"/>
  <c r="CL52" i="4"/>
  <c r="CE155" i="4"/>
  <c r="CE153" i="4"/>
  <c r="CE163" i="4"/>
  <c r="CE147" i="4"/>
  <c r="CE280" i="4"/>
  <c r="CE278" i="4"/>
  <c r="CE235" i="4"/>
  <c r="BX198" i="4"/>
  <c r="BX356" i="4"/>
  <c r="CE292" i="4"/>
  <c r="CE347" i="4"/>
  <c r="CE312" i="4"/>
  <c r="CE231" i="4"/>
  <c r="BX396" i="4"/>
  <c r="BX432" i="4"/>
  <c r="BX184" i="4"/>
  <c r="CE364" i="4"/>
  <c r="CE304" i="4"/>
  <c r="CL55" i="4"/>
  <c r="BX202" i="4"/>
  <c r="CE263" i="4"/>
  <c r="CE13" i="4"/>
  <c r="CE360" i="4"/>
  <c r="CE354" i="4"/>
  <c r="CE274" i="4"/>
  <c r="BX374" i="4"/>
  <c r="BX376" i="4"/>
  <c r="BX354" i="4"/>
  <c r="CE407" i="4"/>
  <c r="CE61" i="4"/>
  <c r="BX440" i="4"/>
  <c r="BX438" i="4"/>
  <c r="CE270" i="4"/>
  <c r="CE276" i="4"/>
  <c r="CE142" i="4"/>
  <c r="BX364" i="4"/>
  <c r="BX79" i="4"/>
  <c r="CL14" i="4"/>
  <c r="BX384" i="4"/>
  <c r="CE356" i="4"/>
  <c r="BX456" i="4"/>
  <c r="CE267" i="4"/>
  <c r="BX454" i="4"/>
  <c r="CE376" i="4"/>
  <c r="BX448" i="4"/>
  <c r="BX358" i="4"/>
  <c r="CL49" i="4"/>
  <c r="BX50" i="4"/>
  <c r="CE350" i="4"/>
  <c r="BX206" i="4"/>
  <c r="CE114" i="4"/>
  <c r="CE281" i="4"/>
  <c r="BX360" i="4"/>
  <c r="BX194" i="4"/>
  <c r="CE273" i="4"/>
  <c r="BX129" i="4"/>
  <c r="CE298" i="4"/>
  <c r="CE288" i="4"/>
  <c r="CE149" i="4"/>
  <c r="CE227" i="4"/>
  <c r="CE284" i="4"/>
  <c r="BX436" i="4"/>
  <c r="CE372" i="4"/>
  <c r="CE120" i="4"/>
  <c r="CE148" i="4"/>
  <c r="CE265" i="4"/>
  <c r="CE291" i="4"/>
  <c r="CE271" i="4"/>
  <c r="CE122" i="4"/>
  <c r="BX348" i="4"/>
  <c r="CE412" i="4"/>
  <c r="BX61" i="4"/>
  <c r="BX410" i="4"/>
  <c r="CL53" i="4"/>
  <c r="CE33" i="4"/>
  <c r="CE316" i="4"/>
  <c r="BX434" i="4"/>
  <c r="CE368" i="4"/>
  <c r="BX426" i="4"/>
  <c r="CE310" i="4"/>
  <c r="BX446" i="4"/>
  <c r="BX276" i="4"/>
  <c r="BX306" i="4"/>
  <c r="CE112" i="4"/>
  <c r="CE78" i="4"/>
  <c r="CE104" i="4"/>
  <c r="CE299" i="4"/>
  <c r="CE134" i="4"/>
  <c r="BX412" i="4"/>
  <c r="CE308" i="4"/>
  <c r="CE266" i="4"/>
  <c r="BX424" i="4"/>
  <c r="BX54" i="4"/>
  <c r="CE334" i="4"/>
  <c r="BX430" i="4"/>
  <c r="BX450" i="4"/>
  <c r="CE225" i="4"/>
  <c r="CE318" i="4"/>
  <c r="CE400" i="4"/>
  <c r="CE146" i="4"/>
  <c r="BX372" i="4"/>
  <c r="BX52" i="4"/>
  <c r="BX406" i="4"/>
  <c r="BX378" i="4"/>
  <c r="BX63" i="4"/>
  <c r="CE165" i="4"/>
  <c r="CE380" i="4"/>
  <c r="CE256" i="4"/>
  <c r="BX442" i="4"/>
  <c r="CE306" i="4"/>
  <c r="BX366" i="4"/>
  <c r="CE106" i="4"/>
  <c r="CE283" i="4"/>
  <c r="CE261" i="4"/>
  <c r="BX186" i="4"/>
  <c r="CE322" i="4"/>
  <c r="BX58" i="4"/>
  <c r="CE300" i="4"/>
  <c r="CE404" i="4"/>
  <c r="BX452" i="4"/>
  <c r="CE408" i="4"/>
  <c r="CE229" i="4"/>
  <c r="BX444" i="4"/>
  <c r="BX394" i="4"/>
  <c r="CE287" i="4"/>
  <c r="BX392" i="4"/>
  <c r="CE70" i="4"/>
  <c r="CE145" i="4"/>
  <c r="CE268" i="4"/>
  <c r="CE233" i="4"/>
  <c r="CE296" i="4"/>
  <c r="BX458" i="4"/>
  <c r="BX210" i="4"/>
  <c r="BX56" i="4"/>
  <c r="CE269" i="4"/>
  <c r="CL57" i="4"/>
  <c r="CE396" i="4"/>
  <c r="BX371" i="4"/>
  <c r="CE314" i="4"/>
  <c r="BX380" i="4"/>
  <c r="BX362" i="4"/>
  <c r="CE279" i="4"/>
  <c r="CE293" i="4"/>
  <c r="CE277" i="4"/>
  <c r="CE286" i="4"/>
  <c r="BX460" i="4"/>
  <c r="BX59" i="4"/>
  <c r="CE294" i="4"/>
  <c r="BX402" i="4"/>
  <c r="BX282" i="4"/>
  <c r="CE74" i="4"/>
  <c r="CE341" i="4"/>
  <c r="CE324" i="4"/>
  <c r="CE151" i="4"/>
  <c r="BX341" i="4"/>
  <c r="BX352" i="4"/>
  <c r="CE289" i="4"/>
  <c r="BX408" i="4"/>
  <c r="CE272" i="4"/>
  <c r="BX382" i="4"/>
  <c r="CE352" i="4"/>
  <c r="BX350" i="4"/>
  <c r="CE260" i="4"/>
  <c r="BX398" i="4"/>
  <c r="CE295" i="4"/>
  <c r="BX370" i="4"/>
  <c r="CE348" i="4"/>
  <c r="BX414" i="4"/>
  <c r="BX400" i="4"/>
  <c r="BX428" i="4"/>
  <c r="BX404" i="4"/>
  <c r="CE264" i="4"/>
  <c r="CE262" i="4"/>
  <c r="BX78" i="4"/>
  <c r="CE157" i="4"/>
  <c r="CE384" i="4"/>
  <c r="CE275" i="4"/>
  <c r="BX390" i="4"/>
  <c r="BX65" i="4"/>
  <c r="CE108" i="4"/>
  <c r="BX388" i="4"/>
  <c r="CE388" i="4"/>
  <c r="CE176" i="4"/>
  <c r="CL51" i="4"/>
  <c r="BX190" i="4"/>
  <c r="BX386" i="4"/>
  <c r="BX418" i="4"/>
  <c r="CE297" i="4"/>
  <c r="CE490" i="4"/>
  <c r="CE489" i="4"/>
  <c r="CE488" i="4"/>
  <c r="BX489" i="4"/>
  <c r="BX490" i="4"/>
  <c r="CE487" i="4"/>
  <c r="CE491" i="4"/>
  <c r="BX488" i="4"/>
  <c r="BX491" i="4"/>
  <c r="CW509" i="4"/>
  <c r="CP505" i="4"/>
  <c r="CQ505" i="4"/>
  <c r="CJ507" i="4"/>
  <c r="CE507" i="4" s="1"/>
  <c r="CI507" i="4"/>
  <c r="DD504" i="4"/>
  <c r="DK504" i="4"/>
  <c r="CP503" i="4"/>
  <c r="CQ503" i="4"/>
  <c r="BO503" i="4"/>
  <c r="BN503" i="4"/>
  <c r="CP502" i="4"/>
  <c r="CQ502" i="4"/>
  <c r="BN502" i="4"/>
  <c r="BO502" i="4"/>
  <c r="CJ501" i="4"/>
  <c r="CE501" i="4" s="1"/>
  <c r="CI501" i="4"/>
  <c r="BO501" i="4"/>
  <c r="BN501" i="4"/>
  <c r="CP499" i="4"/>
  <c r="CQ499" i="4"/>
  <c r="CL499" i="4" s="1"/>
  <c r="CW500" i="4"/>
  <c r="CB499" i="4"/>
  <c r="CC499" i="4"/>
  <c r="BX499" i="4" s="1"/>
  <c r="DK499" i="4"/>
  <c r="BU498" i="4"/>
  <c r="CW499" i="4"/>
  <c r="CB497" i="4"/>
  <c r="CC497" i="4"/>
  <c r="BX497" i="4" s="1"/>
  <c r="DK496" i="4"/>
  <c r="CP496" i="4"/>
  <c r="CQ496" i="4"/>
  <c r="CW495" i="4"/>
  <c r="CJ495" i="4"/>
  <c r="CE495" i="4" s="1"/>
  <c r="CI495" i="4"/>
  <c r="DD495" i="4"/>
  <c r="CW494" i="4"/>
  <c r="DK493" i="4"/>
  <c r="CW492" i="4"/>
  <c r="DK492" i="4"/>
  <c r="CI478" i="4"/>
  <c r="CJ478" i="4"/>
  <c r="CE478" i="4" s="1"/>
  <c r="CB478" i="4"/>
  <c r="CC478" i="4"/>
  <c r="BX478" i="4" s="1"/>
  <c r="CW150" i="4"/>
  <c r="BN6" i="4" s="1"/>
  <c r="CX150" i="4"/>
  <c r="DD150" i="4"/>
  <c r="DE150" i="4"/>
  <c r="CP420" i="4"/>
  <c r="CQ420" i="4"/>
  <c r="CL420" i="4" s="1"/>
  <c r="DD420" i="4"/>
  <c r="BN421" i="4"/>
  <c r="BO421" i="4"/>
  <c r="BU150" i="4"/>
  <c r="BV150" i="4"/>
  <c r="DK512" i="4"/>
  <c r="BU512" i="4"/>
  <c r="CJ516" i="4"/>
  <c r="CE516" i="4" s="1"/>
  <c r="CI516" i="4"/>
  <c r="DK514" i="4"/>
  <c r="CW519" i="4"/>
  <c r="CB519" i="4"/>
  <c r="CC519" i="4"/>
  <c r="BX519" i="4" s="1"/>
  <c r="CW517" i="4"/>
  <c r="BU516" i="4"/>
  <c r="BU511" i="4"/>
  <c r="CP516" i="4"/>
  <c r="CQ516" i="4"/>
  <c r="CL516" i="4" s="1"/>
  <c r="BO519" i="4"/>
  <c r="BN519" i="4"/>
  <c r="CJ518" i="4"/>
  <c r="CE518" i="4" s="1"/>
  <c r="CI518" i="4"/>
  <c r="CP511" i="4"/>
  <c r="CQ511" i="4"/>
  <c r="CW516" i="4"/>
  <c r="CC515" i="4"/>
  <c r="BX515" i="4" s="1"/>
  <c r="CB515" i="4"/>
  <c r="CP517" i="4"/>
  <c r="CQ517" i="4"/>
  <c r="CB516" i="4"/>
  <c r="CC516" i="4"/>
  <c r="BX516" i="4" s="1"/>
  <c r="DD518" i="4"/>
  <c r="CW487" i="4"/>
  <c r="BU487" i="4"/>
  <c r="DK486" i="4"/>
  <c r="CP485" i="4"/>
  <c r="CQ485" i="4"/>
  <c r="CL485" i="4" s="1"/>
  <c r="CB485" i="4"/>
  <c r="CC485" i="4"/>
  <c r="BX485" i="4" s="1"/>
  <c r="CP484" i="4"/>
  <c r="CQ484" i="4"/>
  <c r="DK483" i="4"/>
  <c r="BO483" i="4"/>
  <c r="BN483" i="4"/>
  <c r="CW482" i="4"/>
  <c r="BO482" i="4"/>
  <c r="BN482" i="4"/>
  <c r="BU482" i="4"/>
  <c r="BO481" i="4"/>
  <c r="BN481" i="4"/>
  <c r="CW480" i="4"/>
  <c r="CI480" i="4"/>
  <c r="CJ480" i="4"/>
  <c r="CE480" i="4" s="1"/>
  <c r="DK480" i="4"/>
  <c r="DK477" i="4"/>
  <c r="BU479" i="4"/>
  <c r="CJ476" i="4"/>
  <c r="CE476" i="4" s="1"/>
  <c r="CI476" i="4"/>
  <c r="CP476" i="4"/>
  <c r="CQ476" i="4"/>
  <c r="CL476" i="4" s="1"/>
  <c r="BO475" i="4"/>
  <c r="BN475" i="4"/>
  <c r="DD475" i="4"/>
  <c r="DD474" i="4"/>
  <c r="DK474" i="4"/>
  <c r="DD473" i="4"/>
  <c r="CC473" i="4"/>
  <c r="BX473" i="4" s="1"/>
  <c r="CB473" i="4"/>
  <c r="CC471" i="4"/>
  <c r="BX471" i="4" s="1"/>
  <c r="CB471" i="4"/>
  <c r="DD472" i="4"/>
  <c r="CJ470" i="4"/>
  <c r="CE470" i="4" s="1"/>
  <c r="CI470" i="4"/>
  <c r="CQ472" i="4"/>
  <c r="CP472" i="4"/>
  <c r="DD470" i="4"/>
  <c r="DK470" i="4"/>
  <c r="CQ468" i="4"/>
  <c r="CP468" i="4"/>
  <c r="BO469" i="4"/>
  <c r="BN469" i="4"/>
  <c r="DK468" i="4"/>
  <c r="BO467" i="4"/>
  <c r="BN467" i="4"/>
  <c r="CI466" i="4"/>
  <c r="CJ466" i="4"/>
  <c r="CE466" i="4" s="1"/>
  <c r="CW466" i="4"/>
  <c r="DD465" i="4"/>
  <c r="CJ465" i="4"/>
  <c r="CE465" i="4" s="1"/>
  <c r="CI465" i="4"/>
  <c r="CI464" i="4"/>
  <c r="CJ464" i="4"/>
  <c r="CE464" i="4" s="1"/>
  <c r="CB464" i="4"/>
  <c r="CC464" i="4"/>
  <c r="BX464" i="4" s="1"/>
  <c r="DK464" i="4"/>
  <c r="CJ463" i="4"/>
  <c r="CE463" i="4" s="1"/>
  <c r="CI463" i="4"/>
  <c r="BU462" i="4"/>
  <c r="BU461" i="4"/>
  <c r="CC461" i="4"/>
  <c r="BX461" i="4" s="1"/>
  <c r="CB461" i="4"/>
  <c r="CW462" i="4"/>
  <c r="CC510" i="4"/>
  <c r="BX510" i="4" s="1"/>
  <c r="BU510" i="4"/>
  <c r="BN506" i="4"/>
  <c r="BO506" i="4"/>
  <c r="DK508" i="4"/>
  <c r="DD496" i="4"/>
  <c r="DD492" i="4"/>
  <c r="DD486" i="4"/>
  <c r="CP477" i="4"/>
  <c r="CQ477" i="4"/>
  <c r="CL477" i="4" s="1"/>
  <c r="DD477" i="4"/>
  <c r="BU468" i="4"/>
  <c r="CC467" i="4"/>
  <c r="BX467" i="4" s="1"/>
  <c r="CB467" i="4"/>
  <c r="DK505" i="4"/>
  <c r="DD509" i="4"/>
  <c r="BU506" i="4"/>
  <c r="CW506" i="4"/>
  <c r="DK506" i="4"/>
  <c r="CJ505" i="4"/>
  <c r="CE505" i="4" s="1"/>
  <c r="CI505" i="4"/>
  <c r="BN504" i="4"/>
  <c r="BO504" i="4"/>
  <c r="CI504" i="4"/>
  <c r="CJ504" i="4"/>
  <c r="CE504" i="4" s="1"/>
  <c r="DK503" i="4"/>
  <c r="CB503" i="4"/>
  <c r="CC503" i="4"/>
  <c r="BX503" i="4" s="1"/>
  <c r="DD502" i="4"/>
  <c r="DK502" i="4"/>
  <c r="CB501" i="4"/>
  <c r="CC501" i="4"/>
  <c r="BX501" i="4" s="1"/>
  <c r="CP501" i="4"/>
  <c r="CQ501" i="4"/>
  <c r="BN500" i="4"/>
  <c r="BO500" i="4"/>
  <c r="DK501" i="4"/>
  <c r="DD499" i="4"/>
  <c r="CC498" i="4"/>
  <c r="BX498" i="4" s="1"/>
  <c r="CB498" i="4"/>
  <c r="DK498" i="4"/>
  <c r="CW497" i="4"/>
  <c r="DD497" i="4"/>
  <c r="BU496" i="4"/>
  <c r="CC496" i="4"/>
  <c r="BX496" i="4" s="1"/>
  <c r="CB496" i="4"/>
  <c r="DD494" i="4"/>
  <c r="DK495" i="4"/>
  <c r="CW496" i="4"/>
  <c r="DK494" i="4"/>
  <c r="DD493" i="4"/>
  <c r="CW493" i="4"/>
  <c r="CP493" i="4"/>
  <c r="CQ493" i="4"/>
  <c r="BU478" i="4"/>
  <c r="BN478" i="4"/>
  <c r="BO478" i="4"/>
  <c r="DK421" i="4"/>
  <c r="CB421" i="4"/>
  <c r="CC421" i="4"/>
  <c r="BX421" i="4" s="1"/>
  <c r="BU421" i="4"/>
  <c r="CW420" i="4"/>
  <c r="DK150" i="4"/>
  <c r="DL150" i="4"/>
  <c r="CB420" i="4"/>
  <c r="CC420" i="4"/>
  <c r="BX420" i="4" s="1"/>
  <c r="CI519" i="4"/>
  <c r="CJ519" i="4"/>
  <c r="CE519" i="4" s="1"/>
  <c r="DK517" i="4"/>
  <c r="CQ519" i="4"/>
  <c r="CP519" i="4"/>
  <c r="BO511" i="4"/>
  <c r="BJ511" i="4" s="1"/>
  <c r="BN511" i="4"/>
  <c r="BU518" i="4"/>
  <c r="BO517" i="4"/>
  <c r="BN517" i="4"/>
  <c r="CW518" i="4"/>
  <c r="BO512" i="4"/>
  <c r="BN512" i="4"/>
  <c r="CB511" i="4"/>
  <c r="CC511" i="4"/>
  <c r="BX511" i="4" s="1"/>
  <c r="BN516" i="4"/>
  <c r="BO516" i="4"/>
  <c r="DK518" i="4"/>
  <c r="CW513" i="4"/>
  <c r="CB514" i="4"/>
  <c r="CC514" i="4"/>
  <c r="BX514" i="4" s="1"/>
  <c r="CQ515" i="4"/>
  <c r="CP515" i="4"/>
  <c r="BN515" i="4"/>
  <c r="BO515" i="4"/>
  <c r="BJ515" i="4" s="1"/>
  <c r="DK516" i="4"/>
  <c r="CI511" i="4"/>
  <c r="CJ511" i="4"/>
  <c r="CE511" i="4" s="1"/>
  <c r="CJ517" i="4"/>
  <c r="CE517" i="4" s="1"/>
  <c r="CI517" i="4"/>
  <c r="DK487" i="4"/>
  <c r="CP487" i="4"/>
  <c r="CQ487" i="4"/>
  <c r="CL487" i="4" s="1"/>
  <c r="BU486" i="4"/>
  <c r="CW485" i="4"/>
  <c r="BO485" i="4"/>
  <c r="BN485" i="4"/>
  <c r="DK484" i="4"/>
  <c r="CJ483" i="4"/>
  <c r="CE483" i="4" s="1"/>
  <c r="CI483" i="4"/>
  <c r="CP483" i="4"/>
  <c r="CQ483" i="4"/>
  <c r="CQ482" i="4"/>
  <c r="CP482" i="4"/>
  <c r="DK482" i="4"/>
  <c r="CP481" i="4"/>
  <c r="CQ481" i="4"/>
  <c r="CC481" i="4"/>
  <c r="BX481" i="4" s="1"/>
  <c r="CB481" i="4"/>
  <c r="CP479" i="4"/>
  <c r="CQ479" i="4"/>
  <c r="CL479" i="4" s="1"/>
  <c r="BO480" i="4"/>
  <c r="BN480" i="4"/>
  <c r="CJ479" i="4"/>
  <c r="CE479" i="4" s="1"/>
  <c r="CI479" i="4"/>
  <c r="BO479" i="4"/>
  <c r="BN479" i="4"/>
  <c r="CB479" i="4"/>
  <c r="CC479" i="4"/>
  <c r="BX479" i="4" s="1"/>
  <c r="DK476" i="4"/>
  <c r="CB476" i="4"/>
  <c r="CC476" i="4"/>
  <c r="BX476" i="4" s="1"/>
  <c r="CW475" i="4"/>
  <c r="CC475" i="4"/>
  <c r="BX475" i="4" s="1"/>
  <c r="CB475" i="4"/>
  <c r="CJ475" i="4"/>
  <c r="CE475" i="4" s="1"/>
  <c r="CI475" i="4"/>
  <c r="CI474" i="4"/>
  <c r="CJ474" i="4"/>
  <c r="CE474" i="4" s="1"/>
  <c r="DK473" i="4"/>
  <c r="CP473" i="4"/>
  <c r="CQ473" i="4"/>
  <c r="CL473" i="4" s="1"/>
  <c r="CW472" i="4"/>
  <c r="DK472" i="4"/>
  <c r="DD471" i="4"/>
  <c r="CW471" i="4"/>
  <c r="DK469" i="4"/>
  <c r="CW470" i="4"/>
  <c r="DD469" i="4"/>
  <c r="DD467" i="4"/>
  <c r="CP467" i="4"/>
  <c r="CQ467" i="4"/>
  <c r="CL467" i="4" s="1"/>
  <c r="BU467" i="4"/>
  <c r="BU466" i="4"/>
  <c r="CB466" i="4"/>
  <c r="CC466" i="4"/>
  <c r="BX466" i="4" s="1"/>
  <c r="BU465" i="4"/>
  <c r="BO465" i="4"/>
  <c r="BN465" i="4"/>
  <c r="BO464" i="4"/>
  <c r="BN464" i="4"/>
  <c r="CP465" i="4"/>
  <c r="CQ465" i="4"/>
  <c r="DK463" i="4"/>
  <c r="BO463" i="4"/>
  <c r="BN463" i="4"/>
  <c r="CP461" i="4"/>
  <c r="CQ461" i="4"/>
  <c r="CL461" i="4" s="1"/>
  <c r="BO461" i="4"/>
  <c r="BN461" i="4"/>
  <c r="DD462" i="4"/>
  <c r="DK462" i="4"/>
  <c r="BU508" i="4"/>
  <c r="BN509" i="4"/>
  <c r="CP507" i="4"/>
  <c r="CQ507" i="4"/>
  <c r="CI494" i="4"/>
  <c r="CJ494" i="4"/>
  <c r="CE494" i="4" s="1"/>
  <c r="CC492" i="4"/>
  <c r="BX492" i="4" s="1"/>
  <c r="CB492" i="4"/>
  <c r="BU484" i="4"/>
  <c r="BU477" i="4"/>
  <c r="CJ472" i="4"/>
  <c r="CE472" i="4" s="1"/>
  <c r="CI472" i="4"/>
  <c r="CC469" i="4"/>
  <c r="BX469" i="4" s="1"/>
  <c r="CB469" i="4"/>
  <c r="CW461" i="4"/>
  <c r="BO507" i="4"/>
  <c r="BN507" i="4"/>
  <c r="CW507" i="4"/>
  <c r="CI508" i="4"/>
  <c r="CJ508" i="4"/>
  <c r="CE508" i="4" s="1"/>
  <c r="BN518" i="3"/>
  <c r="BO516" i="3"/>
  <c r="BO505" i="4"/>
  <c r="BN505" i="4"/>
  <c r="BU509" i="4"/>
  <c r="CP508" i="4"/>
  <c r="CQ508" i="4"/>
  <c r="CL508" i="4" s="1"/>
  <c r="BU507" i="4"/>
  <c r="CC504" i="4"/>
  <c r="BX504" i="4" s="1"/>
  <c r="CB504" i="4"/>
  <c r="CW504" i="4"/>
  <c r="DD503" i="4"/>
  <c r="CC502" i="4"/>
  <c r="BX502" i="4" s="1"/>
  <c r="CB502" i="4"/>
  <c r="CI502" i="4"/>
  <c r="CJ502" i="4"/>
  <c r="CE502" i="4" s="1"/>
  <c r="CW501" i="4"/>
  <c r="DD500" i="4"/>
  <c r="BU501" i="4"/>
  <c r="CI500" i="4"/>
  <c r="CJ500" i="4"/>
  <c r="CE500" i="4" s="1"/>
  <c r="CC500" i="4"/>
  <c r="BX500" i="4" s="1"/>
  <c r="CB500" i="4"/>
  <c r="CJ499" i="4"/>
  <c r="CE499" i="4" s="1"/>
  <c r="CI499" i="4"/>
  <c r="CP498" i="4"/>
  <c r="CQ498" i="4"/>
  <c r="BN498" i="4"/>
  <c r="BO498" i="4"/>
  <c r="DD498" i="4"/>
  <c r="DK497" i="4"/>
  <c r="BN496" i="4"/>
  <c r="BO496" i="4"/>
  <c r="CP495" i="4"/>
  <c r="CQ495" i="4"/>
  <c r="BU495" i="4"/>
  <c r="CB495" i="4"/>
  <c r="CC495" i="4"/>
  <c r="BX495" i="4" s="1"/>
  <c r="BO495" i="4"/>
  <c r="BN495" i="4"/>
  <c r="BU494" i="4"/>
  <c r="BU492" i="4"/>
  <c r="BO493" i="4"/>
  <c r="BN493" i="4"/>
  <c r="BU493" i="4"/>
  <c r="BN492" i="4"/>
  <c r="BO492" i="4"/>
  <c r="DK478" i="4"/>
  <c r="BO150" i="4"/>
  <c r="BN150" i="4"/>
  <c r="DD421" i="4"/>
  <c r="CJ421" i="4"/>
  <c r="CE421" i="4" s="1"/>
  <c r="CI421" i="4"/>
  <c r="BO420" i="4"/>
  <c r="BN420" i="4"/>
  <c r="DK420" i="4"/>
  <c r="CI420" i="4"/>
  <c r="CJ420" i="4"/>
  <c r="CE420" i="4" s="1"/>
  <c r="CI515" i="4"/>
  <c r="CJ515" i="4"/>
  <c r="CE515" i="4" s="1"/>
  <c r="DK513" i="4"/>
  <c r="BO518" i="4"/>
  <c r="BJ518" i="4" s="1"/>
  <c r="BN518" i="4"/>
  <c r="DK519" i="4"/>
  <c r="DK511" i="4"/>
  <c r="CQ518" i="4"/>
  <c r="CL518" i="4" s="1"/>
  <c r="CP518" i="4"/>
  <c r="CW512" i="4"/>
  <c r="CQ512" i="4"/>
  <c r="CL512" i="4" s="1"/>
  <c r="CP512" i="4"/>
  <c r="BU515" i="4"/>
  <c r="BN514" i="4"/>
  <c r="BO514" i="4"/>
  <c r="CW515" i="4"/>
  <c r="BU514" i="4"/>
  <c r="DK515" i="4"/>
  <c r="DD515" i="4"/>
  <c r="DD517" i="4"/>
  <c r="CB512" i="4"/>
  <c r="CC512" i="4"/>
  <c r="BX512" i="4" s="1"/>
  <c r="CB517" i="4"/>
  <c r="CC517" i="4"/>
  <c r="BX517" i="4" s="1"/>
  <c r="DD516" i="4"/>
  <c r="DD487" i="4"/>
  <c r="CC486" i="4"/>
  <c r="BX486" i="4" s="1"/>
  <c r="CB486" i="4"/>
  <c r="CP486" i="4"/>
  <c r="CQ486" i="4"/>
  <c r="BU485" i="4"/>
  <c r="DD485" i="4"/>
  <c r="BN484" i="4"/>
  <c r="BO484" i="4"/>
  <c r="CW483" i="4"/>
  <c r="CB483" i="4"/>
  <c r="CC483" i="4"/>
  <c r="BX483" i="4" s="1"/>
  <c r="CB482" i="4"/>
  <c r="CC482" i="4"/>
  <c r="BX482" i="4" s="1"/>
  <c r="CJ481" i="4"/>
  <c r="CE481" i="4" s="1"/>
  <c r="CI481" i="4"/>
  <c r="DK481" i="4"/>
  <c r="CW479" i="4"/>
  <c r="BU480" i="4"/>
  <c r="BU481" i="4"/>
  <c r="CB480" i="4"/>
  <c r="CC480" i="4"/>
  <c r="BX480" i="4" s="1"/>
  <c r="DD479" i="4"/>
  <c r="BO477" i="4"/>
  <c r="BN477" i="4"/>
  <c r="BO476" i="4"/>
  <c r="BN476" i="4"/>
  <c r="CW476" i="4"/>
  <c r="CP475" i="4"/>
  <c r="CQ475" i="4"/>
  <c r="BU474" i="4"/>
  <c r="BO474" i="4"/>
  <c r="BN474" i="4"/>
  <c r="CW474" i="4"/>
  <c r="BO473" i="4"/>
  <c r="BN473" i="4"/>
  <c r="BU473" i="4"/>
  <c r="BO471" i="4"/>
  <c r="BN471" i="4"/>
  <c r="CB472" i="4"/>
  <c r="CC472" i="4"/>
  <c r="BX472" i="4" s="1"/>
  <c r="BN470" i="4"/>
  <c r="BO470" i="4"/>
  <c r="CP471" i="4"/>
  <c r="CQ471" i="4"/>
  <c r="CB470" i="4"/>
  <c r="CC470" i="4"/>
  <c r="BX470" i="4" s="1"/>
  <c r="CP469" i="4"/>
  <c r="CQ469" i="4"/>
  <c r="CL469" i="4" s="1"/>
  <c r="CW469" i="4"/>
  <c r="CJ469" i="4"/>
  <c r="CE469" i="4" s="1"/>
  <c r="CI469" i="4"/>
  <c r="DD468" i="4"/>
  <c r="CJ467" i="4"/>
  <c r="CE467" i="4" s="1"/>
  <c r="CI467" i="4"/>
  <c r="CP466" i="4"/>
  <c r="CQ466" i="4"/>
  <c r="BO466" i="4"/>
  <c r="BN466" i="4"/>
  <c r="DK465" i="4"/>
  <c r="CQ464" i="4"/>
  <c r="CL464" i="4" s="1"/>
  <c r="CP464" i="4"/>
  <c r="CW464" i="4"/>
  <c r="CI462" i="4"/>
  <c r="CJ462" i="4"/>
  <c r="CE462" i="4" s="1"/>
  <c r="CW463" i="4"/>
  <c r="CC463" i="4"/>
  <c r="BX463" i="4" s="1"/>
  <c r="CB463" i="4"/>
  <c r="CQ462" i="4"/>
  <c r="CP462" i="4"/>
  <c r="DD461" i="4"/>
  <c r="CB462" i="4"/>
  <c r="CC462" i="4"/>
  <c r="BX462" i="4" s="1"/>
  <c r="DK510" i="4"/>
  <c r="BN510" i="4"/>
  <c r="CW510" i="4"/>
  <c r="DK509" i="4"/>
  <c r="CP509" i="4"/>
  <c r="CQ509" i="4"/>
  <c r="CP506" i="4"/>
  <c r="CQ506" i="4"/>
  <c r="BN494" i="4"/>
  <c r="BO494" i="4"/>
  <c r="CW486" i="4"/>
  <c r="DD484" i="4"/>
  <c r="DD476" i="4"/>
  <c r="BN472" i="4"/>
  <c r="BO472" i="4"/>
  <c r="CI468" i="4"/>
  <c r="CJ468" i="4"/>
  <c r="CE468" i="4" s="1"/>
  <c r="CI509" i="4"/>
  <c r="CJ509" i="4"/>
  <c r="CE509" i="4" s="1"/>
  <c r="BN508" i="4"/>
  <c r="CB507" i="4"/>
  <c r="CC507" i="4"/>
  <c r="BX507" i="4" s="1"/>
  <c r="DD505" i="4"/>
  <c r="BU505" i="4"/>
  <c r="BU504" i="4"/>
  <c r="CP504" i="4"/>
  <c r="CQ504" i="4"/>
  <c r="BU503" i="4"/>
  <c r="CJ503" i="4"/>
  <c r="CE503" i="4" s="1"/>
  <c r="CI503" i="4"/>
  <c r="CW503" i="4"/>
  <c r="BU502" i="4"/>
  <c r="DD501" i="4"/>
  <c r="CW502" i="4"/>
  <c r="BU500" i="4"/>
  <c r="CP500" i="4"/>
  <c r="CQ500" i="4"/>
  <c r="DK500" i="4"/>
  <c r="BU499" i="4"/>
  <c r="CW498" i="4"/>
  <c r="CI498" i="4"/>
  <c r="CJ498" i="4"/>
  <c r="CE498" i="4" s="1"/>
  <c r="BU497" i="4"/>
  <c r="CP497" i="4"/>
  <c r="CQ497" i="4"/>
  <c r="CL497" i="4" s="1"/>
  <c r="BO497" i="4"/>
  <c r="BN497" i="4"/>
  <c r="CJ497" i="4"/>
  <c r="CE497" i="4" s="1"/>
  <c r="CI497" i="4"/>
  <c r="CI496" i="4"/>
  <c r="CJ496" i="4"/>
  <c r="CE496" i="4" s="1"/>
  <c r="CC494" i="4"/>
  <c r="BX494" i="4" s="1"/>
  <c r="CB494" i="4"/>
  <c r="CP494" i="4"/>
  <c r="CQ494" i="4"/>
  <c r="CL494" i="4" s="1"/>
  <c r="CJ493" i="4"/>
  <c r="CE493" i="4" s="1"/>
  <c r="CI493" i="4"/>
  <c r="CI492" i="4"/>
  <c r="CJ492" i="4"/>
  <c r="CE492" i="4" s="1"/>
  <c r="CB493" i="4"/>
  <c r="CC493" i="4"/>
  <c r="BX493" i="4" s="1"/>
  <c r="CW478" i="4"/>
  <c r="CQ478" i="4"/>
  <c r="CP478" i="4"/>
  <c r="DD478" i="4"/>
  <c r="CC150" i="4"/>
  <c r="BX150" i="4" s="1"/>
  <c r="CB150" i="4"/>
  <c r="CP150" i="4"/>
  <c r="CQ150" i="4"/>
  <c r="CL150" i="4" s="1"/>
  <c r="CJ150" i="4"/>
  <c r="CE150" i="4" s="1"/>
  <c r="CI150" i="4"/>
  <c r="CP421" i="4"/>
  <c r="CQ421" i="4"/>
  <c r="CL421" i="4" s="1"/>
  <c r="CW421" i="4"/>
  <c r="BU420" i="4"/>
  <c r="DD512" i="4"/>
  <c r="CP514" i="4"/>
  <c r="CQ514" i="4"/>
  <c r="DD511" i="4"/>
  <c r="DD513" i="4"/>
  <c r="CB518" i="4"/>
  <c r="CC518" i="4"/>
  <c r="BX518" i="4" s="1"/>
  <c r="CJ513" i="4"/>
  <c r="CE513" i="4" s="1"/>
  <c r="CI513" i="4"/>
  <c r="CW511" i="4"/>
  <c r="CW514" i="4"/>
  <c r="CJ514" i="4"/>
  <c r="CE514" i="4" s="1"/>
  <c r="CI514" i="4"/>
  <c r="DD514" i="4"/>
  <c r="BO513" i="4"/>
  <c r="BJ513" i="4" s="1"/>
  <c r="BN513" i="4"/>
  <c r="CQ513" i="4"/>
  <c r="CP513" i="4"/>
  <c r="BU513" i="4"/>
  <c r="BU519" i="4"/>
  <c r="CB513" i="4"/>
  <c r="CC513" i="4"/>
  <c r="BX513" i="4" s="1"/>
  <c r="BU517" i="4"/>
  <c r="CJ512" i="4"/>
  <c r="CE512" i="4" s="1"/>
  <c r="CI512" i="4"/>
  <c r="DD519" i="4"/>
  <c r="CB487" i="4"/>
  <c r="CC487" i="4"/>
  <c r="BX487" i="4" s="1"/>
  <c r="CI486" i="4"/>
  <c r="CJ486" i="4"/>
  <c r="CE486" i="4" s="1"/>
  <c r="CJ485" i="4"/>
  <c r="CE485" i="4" s="1"/>
  <c r="CI485" i="4"/>
  <c r="DK485" i="4"/>
  <c r="CI484" i="4"/>
  <c r="CJ484" i="4"/>
  <c r="CE484" i="4" s="1"/>
  <c r="CC484" i="4"/>
  <c r="BX484" i="4" s="1"/>
  <c r="CB484" i="4"/>
  <c r="DD483" i="4"/>
  <c r="BU483" i="4"/>
  <c r="CW481" i="4"/>
  <c r="DD482" i="4"/>
  <c r="DD481" i="4"/>
  <c r="CI482" i="4"/>
  <c r="CJ482" i="4"/>
  <c r="CE482" i="4" s="1"/>
  <c r="CP480" i="4"/>
  <c r="CQ480" i="4"/>
  <c r="DD480" i="4"/>
  <c r="CC477" i="4"/>
  <c r="BX477" i="4" s="1"/>
  <c r="CB477" i="4"/>
  <c r="DK479" i="4"/>
  <c r="CJ477" i="4"/>
  <c r="CE477" i="4" s="1"/>
  <c r="CI477" i="4"/>
  <c r="BU476" i="4"/>
  <c r="DK475" i="4"/>
  <c r="BU475" i="4"/>
  <c r="CB474" i="4"/>
  <c r="CC474" i="4"/>
  <c r="BX474" i="4" s="1"/>
  <c r="CP474" i="4"/>
  <c r="CQ474" i="4"/>
  <c r="CL474" i="4" s="1"/>
  <c r="CW473" i="4"/>
  <c r="CJ473" i="4"/>
  <c r="CE473" i="4" s="1"/>
  <c r="CI473" i="4"/>
  <c r="BU472" i="4"/>
  <c r="CJ471" i="4"/>
  <c r="CE471" i="4" s="1"/>
  <c r="CI471" i="4"/>
  <c r="DK471" i="4"/>
  <c r="BU471" i="4"/>
  <c r="BU470" i="4"/>
  <c r="CQ470" i="4"/>
  <c r="CP470" i="4"/>
  <c r="BU469" i="4"/>
  <c r="BO468" i="4"/>
  <c r="BN468" i="4"/>
  <c r="CB468" i="4"/>
  <c r="CC468" i="4"/>
  <c r="BX468" i="4" s="1"/>
  <c r="DK467" i="4"/>
  <c r="DD466" i="4"/>
  <c r="DK466" i="4"/>
  <c r="CC465" i="4"/>
  <c r="BX465" i="4" s="1"/>
  <c r="CB465" i="4"/>
  <c r="CW465" i="4"/>
  <c r="DD464" i="4"/>
  <c r="BU464" i="4"/>
  <c r="DD463" i="4"/>
  <c r="CP463" i="4"/>
  <c r="CQ463" i="4"/>
  <c r="BU463" i="4"/>
  <c r="DK461" i="4"/>
  <c r="CJ461" i="4"/>
  <c r="CE461" i="4" s="1"/>
  <c r="CI461" i="4"/>
  <c r="BN462" i="4"/>
  <c r="BO462" i="4"/>
  <c r="DD510" i="4"/>
  <c r="CE510" i="4"/>
  <c r="CI510" i="4"/>
  <c r="CP510" i="4"/>
  <c r="CQ510" i="4"/>
  <c r="DD506" i="4"/>
  <c r="BO499" i="4"/>
  <c r="BN499" i="4"/>
  <c r="CP492" i="4"/>
  <c r="CQ492" i="4"/>
  <c r="BN486" i="4"/>
  <c r="BO486" i="4"/>
  <c r="CW484" i="4"/>
  <c r="CW477" i="4"/>
  <c r="CW468" i="4"/>
  <c r="CW467" i="4"/>
  <c r="CC508" i="4"/>
  <c r="BX508" i="4" s="1"/>
  <c r="CB508" i="4"/>
  <c r="CB509" i="4"/>
  <c r="CC509" i="4"/>
  <c r="BX509" i="4" s="1"/>
  <c r="CI506" i="4"/>
  <c r="CJ506" i="4"/>
  <c r="CE506" i="4" s="1"/>
  <c r="BX505" i="4"/>
  <c r="BN520" i="3"/>
  <c r="BO520" i="3"/>
  <c r="BN516" i="3"/>
  <c r="BN513" i="3"/>
  <c r="BO513" i="3"/>
  <c r="BN517" i="3"/>
  <c r="BO517" i="3"/>
  <c r="BN519" i="3"/>
  <c r="BO519" i="3"/>
  <c r="BO518" i="3"/>
  <c r="BN521" i="3"/>
  <c r="AN513" i="3"/>
  <c r="AN526" i="3" s="1"/>
  <c r="AN11" i="3" s="1"/>
  <c r="W523" i="4"/>
  <c r="N523" i="4" s="1"/>
  <c r="X523" i="4" s="1"/>
  <c r="AY509" i="2"/>
  <c r="EB167" i="2" s="1"/>
  <c r="AY8" i="2" s="1"/>
  <c r="H510" i="4"/>
  <c r="BN512" i="3"/>
  <c r="O348" i="2" l="1"/>
  <c r="N348" i="2"/>
  <c r="AK506" i="4"/>
  <c r="AK507" i="4"/>
  <c r="AC510" i="3"/>
  <c r="AD510" i="3" s="1"/>
  <c r="W513" i="4"/>
  <c r="N513" i="4" s="1"/>
  <c r="BJ516" i="4"/>
  <c r="W516" i="4" s="1"/>
  <c r="W518" i="4"/>
  <c r="N518" i="4" s="1"/>
  <c r="W511" i="4"/>
  <c r="N511" i="4" s="1"/>
  <c r="X511" i="4" s="1"/>
  <c r="BJ512" i="4"/>
  <c r="W512" i="4" s="1"/>
  <c r="W515" i="4"/>
  <c r="N515" i="4" s="1"/>
  <c r="T515" i="4" s="1"/>
  <c r="BJ519" i="4"/>
  <c r="W519" i="4" s="1"/>
  <c r="BJ514" i="4"/>
  <c r="W514" i="4" s="1"/>
  <c r="BJ517" i="4"/>
  <c r="W517" i="4" s="1"/>
  <c r="CA409" i="2"/>
  <c r="CF409" i="2"/>
  <c r="CE410" i="2" a="1"/>
  <c r="CE410" i="2" s="1"/>
  <c r="BZ410" i="2"/>
  <c r="CC411" i="2" s="1"/>
  <c r="BY410" i="2"/>
  <c r="S523" i="4"/>
  <c r="T523" i="4"/>
  <c r="S522" i="4"/>
  <c r="T522" i="4"/>
  <c r="S521" i="4"/>
  <c r="T521" i="4"/>
  <c r="T520" i="4"/>
  <c r="S520" i="4"/>
  <c r="BJ516" i="3"/>
  <c r="AV516" i="3" s="1"/>
  <c r="BZ516" i="3" s="1"/>
  <c r="CB516" i="3" s="1"/>
  <c r="BJ515" i="3"/>
  <c r="AV515" i="3" s="1"/>
  <c r="BZ515" i="3" s="1"/>
  <c r="CB515" i="3" s="1"/>
  <c r="P350" i="3"/>
  <c r="AJ348" i="4" s="1"/>
  <c r="Q350" i="3"/>
  <c r="BJ521" i="3"/>
  <c r="CJ521" i="3" s="1"/>
  <c r="BJ514" i="3"/>
  <c r="CJ514" i="3" s="1"/>
  <c r="BJ517" i="3"/>
  <c r="CJ517" i="3" s="1"/>
  <c r="DL348" i="4"/>
  <c r="BJ520" i="3"/>
  <c r="AV520" i="3" s="1"/>
  <c r="BZ520" i="3" s="1"/>
  <c r="CB520" i="3" s="1"/>
  <c r="BJ518" i="3"/>
  <c r="AV518" i="3" s="1"/>
  <c r="BZ518" i="3" s="1"/>
  <c r="CB518" i="3" s="1"/>
  <c r="BJ519" i="3"/>
  <c r="CJ519" i="3" s="1"/>
  <c r="BJ513" i="3"/>
  <c r="CJ513" i="3" s="1"/>
  <c r="AW523" i="3"/>
  <c r="V521" i="4"/>
  <c r="AW522" i="3"/>
  <c r="V520" i="4"/>
  <c r="AW525" i="3"/>
  <c r="V523" i="4"/>
  <c r="Q525" i="4"/>
  <c r="AW524" i="3"/>
  <c r="V522" i="4"/>
  <c r="CL495" i="4"/>
  <c r="CL505" i="4"/>
  <c r="CL514" i="4"/>
  <c r="CL484" i="4"/>
  <c r="CL470" i="4"/>
  <c r="CL504" i="4"/>
  <c r="CL506" i="4"/>
  <c r="CL498" i="4"/>
  <c r="CL507" i="4"/>
  <c r="CL465" i="4"/>
  <c r="CL468" i="4"/>
  <c r="CL472" i="4"/>
  <c r="CL496" i="4"/>
  <c r="CL466" i="4"/>
  <c r="CL471" i="4"/>
  <c r="CL511" i="4"/>
  <c r="CL510" i="4"/>
  <c r="CL475" i="4"/>
  <c r="CL517" i="4"/>
  <c r="CL502" i="4"/>
  <c r="CL503" i="4"/>
  <c r="CL492" i="4"/>
  <c r="CL486" i="4"/>
  <c r="CL462" i="4"/>
  <c r="CL481" i="4"/>
  <c r="CL482" i="4"/>
  <c r="CB495" i="2"/>
  <c r="CL463" i="4"/>
  <c r="CL480" i="4"/>
  <c r="CL513" i="4"/>
  <c r="CL478" i="4"/>
  <c r="CL500" i="4"/>
  <c r="CL509" i="4"/>
  <c r="CL483" i="4"/>
  <c r="CL515" i="4"/>
  <c r="CL519" i="4"/>
  <c r="CL493" i="4"/>
  <c r="CL501" i="4"/>
  <c r="AZ494" i="2"/>
  <c r="BA494" i="2" s="1"/>
  <c r="BB494" i="2" s="1"/>
  <c r="CD494" i="2"/>
  <c r="CI510" i="3"/>
  <c r="BO510" i="3"/>
  <c r="AH511" i="3"/>
  <c r="AK511" i="3" s="1"/>
  <c r="CC511" i="3"/>
  <c r="AG511" i="3"/>
  <c r="CA511" i="3" s="1"/>
  <c r="AL510" i="3"/>
  <c r="AM510" i="3"/>
  <c r="V512" i="3"/>
  <c r="Z512" i="3"/>
  <c r="CD511" i="3"/>
  <c r="AB511" i="3"/>
  <c r="AF351" i="3"/>
  <c r="L351" i="3"/>
  <c r="O351" i="3" s="1"/>
  <c r="S351" i="3"/>
  <c r="BY351" i="3"/>
  <c r="CG350" i="3"/>
  <c r="B350" i="4"/>
  <c r="AW349" i="2"/>
  <c r="A352" i="3"/>
  <c r="AX349" i="2"/>
  <c r="A350" i="2"/>
  <c r="AD349" i="4"/>
  <c r="AE349" i="4"/>
  <c r="AF349" i="4"/>
  <c r="P348" i="2"/>
  <c r="AV524" i="3"/>
  <c r="CJ524" i="3"/>
  <c r="CJ522" i="3"/>
  <c r="AV522" i="3"/>
  <c r="AV525" i="3"/>
  <c r="CJ525" i="3"/>
  <c r="AV523" i="3"/>
  <c r="CJ523" i="3"/>
  <c r="O349" i="2" l="1"/>
  <c r="N349" i="2"/>
  <c r="AK508" i="4"/>
  <c r="AW513" i="3"/>
  <c r="T511" i="4"/>
  <c r="S511" i="4"/>
  <c r="V511" i="4"/>
  <c r="S515" i="4"/>
  <c r="X515" i="4"/>
  <c r="S518" i="4"/>
  <c r="S513" i="4"/>
  <c r="X513" i="4"/>
  <c r="V513" i="4"/>
  <c r="T513" i="4"/>
  <c r="AW515" i="3"/>
  <c r="CA410" i="2"/>
  <c r="AC511" i="3"/>
  <c r="AD511" i="3" s="1"/>
  <c r="N519" i="4"/>
  <c r="Q519" i="4" s="1"/>
  <c r="AW521" i="3"/>
  <c r="N516" i="4"/>
  <c r="X516" i="4" s="1"/>
  <c r="AW518" i="3"/>
  <c r="N517" i="4"/>
  <c r="U517" i="4" s="1"/>
  <c r="AW519" i="3"/>
  <c r="N512" i="4"/>
  <c r="X512" i="4" s="1"/>
  <c r="AW514" i="3"/>
  <c r="N514" i="4"/>
  <c r="AW516" i="3"/>
  <c r="V518" i="4"/>
  <c r="V515" i="4"/>
  <c r="AW520" i="3"/>
  <c r="AW517" i="3"/>
  <c r="T518" i="4"/>
  <c r="CF410" i="2"/>
  <c r="CE411" i="2" a="1"/>
  <c r="CE411" i="2" s="1"/>
  <c r="BZ411" i="2"/>
  <c r="CC412" i="2" s="1"/>
  <c r="BY411" i="2"/>
  <c r="AC524" i="4"/>
  <c r="T524" i="4"/>
  <c r="S524" i="4"/>
  <c r="V525" i="4"/>
  <c r="S525" i="4"/>
  <c r="T525" i="4"/>
  <c r="AV521" i="3"/>
  <c r="BZ521" i="3" s="1"/>
  <c r="CB521" i="3" s="1"/>
  <c r="R524" i="4"/>
  <c r="P351" i="3"/>
  <c r="AJ349" i="4" s="1"/>
  <c r="Q351" i="3"/>
  <c r="U524" i="4"/>
  <c r="Q524" i="4"/>
  <c r="U525" i="4"/>
  <c r="AC525" i="4"/>
  <c r="R525" i="4"/>
  <c r="V524" i="4"/>
  <c r="AC520" i="4"/>
  <c r="AC521" i="4"/>
  <c r="Q522" i="4"/>
  <c r="R522" i="4"/>
  <c r="U522" i="4"/>
  <c r="AC522" i="4"/>
  <c r="Q515" i="4"/>
  <c r="U515" i="4"/>
  <c r="R515" i="4"/>
  <c r="Q523" i="4"/>
  <c r="R523" i="4"/>
  <c r="U523" i="4"/>
  <c r="U521" i="4"/>
  <c r="Q521" i="4"/>
  <c r="R521" i="4"/>
  <c r="U518" i="4"/>
  <c r="Q518" i="4"/>
  <c r="AC523" i="4"/>
  <c r="Q511" i="4"/>
  <c r="R511" i="4"/>
  <c r="U511" i="4"/>
  <c r="U513" i="4"/>
  <c r="Q513" i="4"/>
  <c r="R513" i="4"/>
  <c r="R520" i="4"/>
  <c r="U520" i="4"/>
  <c r="Q520" i="4"/>
  <c r="CJ515" i="3"/>
  <c r="AV514" i="3"/>
  <c r="BW514" i="3" s="1"/>
  <c r="BO508" i="4"/>
  <c r="AV519" i="3"/>
  <c r="BZ519" i="3" s="1"/>
  <c r="CB519" i="3" s="1"/>
  <c r="CB508" i="2"/>
  <c r="CB498" i="2"/>
  <c r="CB506" i="2"/>
  <c r="CB507" i="2"/>
  <c r="CB503" i="2"/>
  <c r="CB505" i="2"/>
  <c r="CB496" i="2"/>
  <c r="CB501" i="2"/>
  <c r="CB497" i="2"/>
  <c r="CB499" i="2"/>
  <c r="CB502" i="2"/>
  <c r="CB504" i="2"/>
  <c r="CB500" i="2"/>
  <c r="CB511" i="2"/>
  <c r="CB509" i="2"/>
  <c r="CJ518" i="3"/>
  <c r="AZ495" i="2"/>
  <c r="BA495" i="2" s="1"/>
  <c r="BB495" i="2" s="1"/>
  <c r="CD495" i="2"/>
  <c r="CB510" i="2"/>
  <c r="AV517" i="3"/>
  <c r="BZ517" i="3" s="1"/>
  <c r="CB517" i="3" s="1"/>
  <c r="CJ520" i="3"/>
  <c r="CJ516" i="3"/>
  <c r="CI511" i="3"/>
  <c r="AV513" i="3"/>
  <c r="BZ513" i="3" s="1"/>
  <c r="CB513" i="3" s="1"/>
  <c r="BZ415" i="3"/>
  <c r="CB415" i="3" s="1"/>
  <c r="BZ85" i="3"/>
  <c r="CB85" i="3" s="1"/>
  <c r="BZ87" i="3"/>
  <c r="CB87" i="3" s="1"/>
  <c r="BZ50" i="3"/>
  <c r="CB50" i="3" s="1"/>
  <c r="BZ154" i="3"/>
  <c r="CB154" i="3" s="1"/>
  <c r="BZ130" i="3"/>
  <c r="CB130" i="3" s="1"/>
  <c r="BZ113" i="3"/>
  <c r="CB113" i="3" s="1"/>
  <c r="BZ148" i="3"/>
  <c r="CB148" i="3" s="1"/>
  <c r="AB512" i="3"/>
  <c r="CD512" i="3"/>
  <c r="BZ23" i="3"/>
  <c r="CB23" i="3" s="1"/>
  <c r="BZ146" i="3"/>
  <c r="CB146" i="3" s="1"/>
  <c r="BZ143" i="3"/>
  <c r="CB143" i="3" s="1"/>
  <c r="BZ121" i="3"/>
  <c r="CB121" i="3" s="1"/>
  <c r="BZ63" i="3"/>
  <c r="CB63" i="3" s="1"/>
  <c r="BZ114" i="3"/>
  <c r="CB114" i="3" s="1"/>
  <c r="BZ39" i="3"/>
  <c r="CB39" i="3" s="1"/>
  <c r="BZ119" i="3"/>
  <c r="CB119" i="3" s="1"/>
  <c r="BZ153" i="3"/>
  <c r="CB153" i="3" s="1"/>
  <c r="BZ155" i="3"/>
  <c r="CB155" i="3" s="1"/>
  <c r="BZ104" i="3"/>
  <c r="CB104" i="3" s="1"/>
  <c r="BZ44" i="3"/>
  <c r="CB44" i="3" s="1"/>
  <c r="BZ122" i="3"/>
  <c r="CB122" i="3" s="1"/>
  <c r="BZ46" i="3"/>
  <c r="CB46" i="3" s="1"/>
  <c r="BZ61" i="3"/>
  <c r="CB61" i="3" s="1"/>
  <c r="BZ152" i="3"/>
  <c r="CB152" i="3" s="1"/>
  <c r="BZ169" i="3"/>
  <c r="CB169" i="3" s="1"/>
  <c r="BZ97" i="3"/>
  <c r="CB97" i="3" s="1"/>
  <c r="BZ48" i="3"/>
  <c r="CB48" i="3" s="1"/>
  <c r="BZ105" i="3"/>
  <c r="CB105" i="3" s="1"/>
  <c r="BZ82" i="3"/>
  <c r="CB82" i="3" s="1"/>
  <c r="BZ133" i="3"/>
  <c r="CB133" i="3" s="1"/>
  <c r="BZ162" i="3"/>
  <c r="CB162" i="3" s="1"/>
  <c r="BZ36" i="3"/>
  <c r="CB36" i="3" s="1"/>
  <c r="BZ126" i="3"/>
  <c r="CB126" i="3" s="1"/>
  <c r="BZ19" i="3"/>
  <c r="CB19" i="3" s="1"/>
  <c r="BZ139" i="3"/>
  <c r="CB139" i="3" s="1"/>
  <c r="BZ51" i="3"/>
  <c r="CB51" i="3" s="1"/>
  <c r="BZ99" i="3"/>
  <c r="CB99" i="3" s="1"/>
  <c r="BZ45" i="3"/>
  <c r="CB45" i="3" s="1"/>
  <c r="BZ18" i="3"/>
  <c r="CB18" i="3" s="1"/>
  <c r="BZ116" i="3"/>
  <c r="CB116" i="3" s="1"/>
  <c r="BZ52" i="3"/>
  <c r="CB52" i="3" s="1"/>
  <c r="BZ128" i="3"/>
  <c r="CB128" i="3" s="1"/>
  <c r="BZ90" i="3"/>
  <c r="CB90" i="3" s="1"/>
  <c r="BZ34" i="3"/>
  <c r="CB34" i="3" s="1"/>
  <c r="BZ125" i="3"/>
  <c r="CB125" i="3" s="1"/>
  <c r="BZ150" i="3"/>
  <c r="CB150" i="3" s="1"/>
  <c r="BZ43" i="3"/>
  <c r="CB43" i="3" s="1"/>
  <c r="BZ54" i="3"/>
  <c r="CB54" i="3" s="1"/>
  <c r="BZ57" i="3"/>
  <c r="CB57" i="3" s="1"/>
  <c r="BZ74" i="3"/>
  <c r="CB74" i="3" s="1"/>
  <c r="BZ41" i="3"/>
  <c r="CB41" i="3" s="1"/>
  <c r="BZ33" i="3"/>
  <c r="CB33" i="3" s="1"/>
  <c r="BZ157" i="3"/>
  <c r="CB157" i="3" s="1"/>
  <c r="BZ60" i="3"/>
  <c r="CB60" i="3" s="1"/>
  <c r="BZ59" i="3"/>
  <c r="CB59" i="3" s="1"/>
  <c r="BZ58" i="3"/>
  <c r="CB58" i="3" s="1"/>
  <c r="BZ163" i="3"/>
  <c r="CB163" i="3" s="1"/>
  <c r="BZ78" i="3"/>
  <c r="CB78" i="3" s="1"/>
  <c r="BZ145" i="3"/>
  <c r="CB145" i="3" s="1"/>
  <c r="BZ80" i="3"/>
  <c r="CB80" i="3" s="1"/>
  <c r="BZ156" i="3"/>
  <c r="CB156" i="3" s="1"/>
  <c r="AK509" i="4"/>
  <c r="CC512" i="3"/>
  <c r="AH512" i="3"/>
  <c r="BJ384" i="3" s="1"/>
  <c r="AG512" i="3"/>
  <c r="CA512" i="3" s="1"/>
  <c r="BZ136" i="3"/>
  <c r="CB136" i="3" s="1"/>
  <c r="BZ26" i="3"/>
  <c r="CB26" i="3" s="1"/>
  <c r="BZ142" i="3"/>
  <c r="CB142" i="3" s="1"/>
  <c r="BZ53" i="3"/>
  <c r="CB53" i="3" s="1"/>
  <c r="BZ134" i="3"/>
  <c r="CB134" i="3" s="1"/>
  <c r="BZ76" i="3"/>
  <c r="CB76" i="3" s="1"/>
  <c r="BZ509" i="3"/>
  <c r="CB509" i="3" s="1"/>
  <c r="BZ115" i="3"/>
  <c r="CB115" i="3" s="1"/>
  <c r="BZ101" i="3"/>
  <c r="CB101" i="3" s="1"/>
  <c r="BZ140" i="3"/>
  <c r="CB140" i="3" s="1"/>
  <c r="BZ149" i="3"/>
  <c r="CB149" i="3" s="1"/>
  <c r="BZ120" i="3"/>
  <c r="CB120" i="3" s="1"/>
  <c r="BZ168" i="3"/>
  <c r="CB168" i="3" s="1"/>
  <c r="BZ131" i="3"/>
  <c r="CB131" i="3" s="1"/>
  <c r="BZ132" i="3"/>
  <c r="CB132" i="3" s="1"/>
  <c r="BZ161" i="3"/>
  <c r="CB161" i="3" s="1"/>
  <c r="BZ65" i="3"/>
  <c r="CB65" i="3" s="1"/>
  <c r="BZ100" i="3"/>
  <c r="CB100" i="3" s="1"/>
  <c r="BZ72" i="3"/>
  <c r="CB72" i="3" s="1"/>
  <c r="BZ88" i="3"/>
  <c r="CB88" i="3" s="1"/>
  <c r="BZ469" i="3"/>
  <c r="CB469" i="3" s="1"/>
  <c r="BO511" i="3"/>
  <c r="BZ84" i="3"/>
  <c r="CB84" i="3" s="1"/>
  <c r="BZ32" i="3"/>
  <c r="CB32" i="3" s="1"/>
  <c r="BZ127" i="3"/>
  <c r="CB127" i="3" s="1"/>
  <c r="BZ22" i="3"/>
  <c r="CB22" i="3" s="1"/>
  <c r="BZ172" i="3"/>
  <c r="CB172" i="3" s="1"/>
  <c r="BZ92" i="3"/>
  <c r="CB92" i="3" s="1"/>
  <c r="BZ107" i="3"/>
  <c r="CB107" i="3" s="1"/>
  <c r="BZ106" i="3"/>
  <c r="CB106" i="3" s="1"/>
  <c r="BZ86" i="3"/>
  <c r="CB86" i="3" s="1"/>
  <c r="BZ171" i="3"/>
  <c r="CB171" i="3" s="1"/>
  <c r="BZ30" i="3"/>
  <c r="CB30" i="3" s="1"/>
  <c r="BZ73" i="3"/>
  <c r="CB73" i="3" s="1"/>
  <c r="BZ164" i="3"/>
  <c r="CB164" i="3" s="1"/>
  <c r="BZ124" i="3"/>
  <c r="CB124" i="3" s="1"/>
  <c r="BZ94" i="3"/>
  <c r="CB94" i="3" s="1"/>
  <c r="BZ68" i="3"/>
  <c r="CB68" i="3" s="1"/>
  <c r="BZ62" i="3"/>
  <c r="CB62" i="3" s="1"/>
  <c r="BZ170" i="3"/>
  <c r="CB170" i="3" s="1"/>
  <c r="BZ118" i="3"/>
  <c r="CB118" i="3" s="1"/>
  <c r="BZ108" i="3"/>
  <c r="CB108" i="3" s="1"/>
  <c r="BZ37" i="3"/>
  <c r="CB37" i="3" s="1"/>
  <c r="BZ35" i="3"/>
  <c r="CB35" i="3" s="1"/>
  <c r="BZ96" i="3"/>
  <c r="CB96" i="3" s="1"/>
  <c r="BZ67" i="3"/>
  <c r="CB67" i="3" s="1"/>
  <c r="BZ25" i="3"/>
  <c r="CB25" i="3" s="1"/>
  <c r="BZ110" i="3"/>
  <c r="CB110" i="3" s="1"/>
  <c r="BZ70" i="3"/>
  <c r="CB70" i="3" s="1"/>
  <c r="BZ165" i="3"/>
  <c r="CB165" i="3" s="1"/>
  <c r="BZ138" i="3"/>
  <c r="CB138" i="3" s="1"/>
  <c r="BZ42" i="3"/>
  <c r="CB42" i="3" s="1"/>
  <c r="BZ17" i="3"/>
  <c r="BZ160" i="3"/>
  <c r="CB160" i="3" s="1"/>
  <c r="BZ89" i="3"/>
  <c r="CB89" i="3" s="1"/>
  <c r="BZ64" i="3"/>
  <c r="CB64" i="3" s="1"/>
  <c r="BZ24" i="3"/>
  <c r="CB24" i="3" s="1"/>
  <c r="BZ20" i="3"/>
  <c r="CB20" i="3" s="1"/>
  <c r="BZ56" i="3"/>
  <c r="CB56" i="3" s="1"/>
  <c r="BZ137" i="3"/>
  <c r="CB137" i="3" s="1"/>
  <c r="BZ69" i="3"/>
  <c r="CB69" i="3" s="1"/>
  <c r="BZ166" i="3"/>
  <c r="CB166" i="3" s="1"/>
  <c r="BZ66" i="3"/>
  <c r="CB66" i="3" s="1"/>
  <c r="BZ40" i="3"/>
  <c r="CB40" i="3" s="1"/>
  <c r="BZ151" i="3"/>
  <c r="CB151" i="3" s="1"/>
  <c r="BZ31" i="3"/>
  <c r="CB31" i="3" s="1"/>
  <c r="BZ159" i="3"/>
  <c r="CB159" i="3" s="1"/>
  <c r="BZ38" i="3"/>
  <c r="CB38" i="3" s="1"/>
  <c r="BZ109" i="3"/>
  <c r="CB109" i="3" s="1"/>
  <c r="BZ27" i="3"/>
  <c r="CB27" i="3" s="1"/>
  <c r="BZ111" i="3"/>
  <c r="CB111" i="3" s="1"/>
  <c r="BZ117" i="3"/>
  <c r="CB117" i="3" s="1"/>
  <c r="BZ47" i="3"/>
  <c r="CB47" i="3" s="1"/>
  <c r="BZ129" i="3"/>
  <c r="CB129" i="3" s="1"/>
  <c r="BZ158" i="3"/>
  <c r="CB158" i="3" s="1"/>
  <c r="BZ258" i="3"/>
  <c r="CB258" i="3" s="1"/>
  <c r="BZ507" i="3"/>
  <c r="CB507" i="3" s="1"/>
  <c r="BZ135" i="3"/>
  <c r="CB135" i="3" s="1"/>
  <c r="BZ55" i="3"/>
  <c r="CB55" i="3" s="1"/>
  <c r="BZ83" i="3"/>
  <c r="CB83" i="3" s="1"/>
  <c r="BZ71" i="3"/>
  <c r="CB71" i="3" s="1"/>
  <c r="BZ98" i="3"/>
  <c r="CB98" i="3" s="1"/>
  <c r="BZ91" i="3"/>
  <c r="CB91" i="3" s="1"/>
  <c r="BZ144" i="3"/>
  <c r="CB144" i="3" s="1"/>
  <c r="BZ103" i="3"/>
  <c r="CB103" i="3" s="1"/>
  <c r="BZ147" i="3"/>
  <c r="CB147" i="3" s="1"/>
  <c r="BZ112" i="3"/>
  <c r="CB112" i="3" s="1"/>
  <c r="BZ93" i="3"/>
  <c r="CB93" i="3" s="1"/>
  <c r="BZ29" i="3"/>
  <c r="CB29" i="3" s="1"/>
  <c r="BZ81" i="3"/>
  <c r="CB81" i="3" s="1"/>
  <c r="BZ49" i="3"/>
  <c r="CB49" i="3" s="1"/>
  <c r="BZ123" i="3"/>
  <c r="CB123" i="3" s="1"/>
  <c r="BZ28" i="3"/>
  <c r="CB28" i="3" s="1"/>
  <c r="BZ21" i="3"/>
  <c r="CB21" i="3" s="1"/>
  <c r="BZ141" i="3"/>
  <c r="CB141" i="3" s="1"/>
  <c r="BZ75" i="3"/>
  <c r="CB75" i="3" s="1"/>
  <c r="BZ167" i="3"/>
  <c r="CB167" i="3" s="1"/>
  <c r="BZ77" i="3"/>
  <c r="CB77" i="3" s="1"/>
  <c r="BZ79" i="3"/>
  <c r="CB79" i="3" s="1"/>
  <c r="BZ102" i="3"/>
  <c r="CB102" i="3" s="1"/>
  <c r="BZ95" i="3"/>
  <c r="CB95" i="3" s="1"/>
  <c r="BZ514" i="3"/>
  <c r="CB514" i="3" s="1"/>
  <c r="CX349" i="4"/>
  <c r="AF350" i="4"/>
  <c r="P349" i="2"/>
  <c r="DE349" i="4"/>
  <c r="AF352" i="3"/>
  <c r="S352" i="3"/>
  <c r="L352" i="3"/>
  <c r="O352" i="3" s="1"/>
  <c r="BY352" i="3"/>
  <c r="DL349" i="4"/>
  <c r="BV348" i="4"/>
  <c r="CG351" i="3"/>
  <c r="A351" i="2"/>
  <c r="B351" i="4"/>
  <c r="A353" i="3"/>
  <c r="AW350" i="2"/>
  <c r="AX350" i="2"/>
  <c r="AE350" i="4"/>
  <c r="AD350" i="4"/>
  <c r="BW515" i="3"/>
  <c r="AX515" i="3"/>
  <c r="AX525" i="3"/>
  <c r="BW525" i="3"/>
  <c r="AX524" i="3"/>
  <c r="BW524" i="3"/>
  <c r="AX520" i="3"/>
  <c r="BW520" i="3"/>
  <c r="BW522" i="3"/>
  <c r="AX522" i="3"/>
  <c r="BW518" i="3"/>
  <c r="AX518" i="3"/>
  <c r="BW523" i="3"/>
  <c r="AX523" i="3"/>
  <c r="AX516" i="3"/>
  <c r="BW516" i="3"/>
  <c r="BW521" i="3" l="1"/>
  <c r="O350" i="2"/>
  <c r="N350" i="2"/>
  <c r="U512" i="4"/>
  <c r="Q516" i="4"/>
  <c r="R512" i="4"/>
  <c r="R516" i="4"/>
  <c r="Q512" i="4"/>
  <c r="U516" i="4"/>
  <c r="U514" i="4"/>
  <c r="X514" i="4"/>
  <c r="Q517" i="4"/>
  <c r="X517" i="4"/>
  <c r="R519" i="4"/>
  <c r="X519" i="4"/>
  <c r="Q514" i="4"/>
  <c r="U519" i="4"/>
  <c r="R514" i="4"/>
  <c r="R517" i="4"/>
  <c r="AX521" i="3"/>
  <c r="AC512" i="3"/>
  <c r="AD512" i="3" s="1"/>
  <c r="V512" i="4"/>
  <c r="S512" i="4"/>
  <c r="T512" i="4"/>
  <c r="T516" i="4"/>
  <c r="V516" i="4"/>
  <c r="S516" i="4"/>
  <c r="T514" i="4"/>
  <c r="V514" i="4"/>
  <c r="S514" i="4"/>
  <c r="S517" i="4"/>
  <c r="V517" i="4"/>
  <c r="T517" i="4"/>
  <c r="S519" i="4"/>
  <c r="V519" i="4"/>
  <c r="T519" i="4"/>
  <c r="CA411" i="2"/>
  <c r="CF411" i="2"/>
  <c r="CE412" i="2" a="1"/>
  <c r="CE412" i="2" s="1"/>
  <c r="BY412" i="2"/>
  <c r="BZ412" i="2"/>
  <c r="CC413" i="2" s="1"/>
  <c r="Z524" i="4"/>
  <c r="AB524" i="4" s="1"/>
  <c r="AX514" i="3"/>
  <c r="P352" i="3"/>
  <c r="AJ350" i="4" s="1"/>
  <c r="Q352" i="3"/>
  <c r="AX513" i="3"/>
  <c r="BJ86" i="3"/>
  <c r="BJ85" i="3"/>
  <c r="BJ511" i="3"/>
  <c r="AV511" i="3" s="1"/>
  <c r="BJ480" i="3"/>
  <c r="BJ337" i="3"/>
  <c r="BJ504" i="3"/>
  <c r="BJ377" i="3"/>
  <c r="BJ219" i="3"/>
  <c r="BJ106" i="3"/>
  <c r="BJ463" i="3"/>
  <c r="BJ221" i="3"/>
  <c r="BJ455" i="3"/>
  <c r="BJ192" i="3"/>
  <c r="BJ255" i="3"/>
  <c r="BJ171" i="3"/>
  <c r="BJ47" i="3"/>
  <c r="BJ149" i="3"/>
  <c r="BJ229" i="3"/>
  <c r="BJ281" i="3"/>
  <c r="BJ267" i="3"/>
  <c r="BJ390" i="3"/>
  <c r="BJ184" i="3"/>
  <c r="BJ338" i="3"/>
  <c r="CJ338" i="3" s="1"/>
  <c r="BJ233" i="3"/>
  <c r="Z525" i="4"/>
  <c r="BJ206" i="3"/>
  <c r="BJ31" i="3"/>
  <c r="BJ456" i="3"/>
  <c r="BJ89" i="3"/>
  <c r="BJ352" i="3"/>
  <c r="BJ235" i="3"/>
  <c r="BJ245" i="3"/>
  <c r="BJ249" i="3"/>
  <c r="BJ381" i="3"/>
  <c r="BJ389" i="3"/>
  <c r="BJ191" i="3"/>
  <c r="BJ492" i="3"/>
  <c r="BJ109" i="3"/>
  <c r="BJ193" i="3"/>
  <c r="BJ285" i="3"/>
  <c r="BJ339" i="3"/>
  <c r="BJ189" i="3"/>
  <c r="AV189" i="3" s="1"/>
  <c r="BJ286" i="3"/>
  <c r="BJ404" i="3"/>
  <c r="BJ331" i="3"/>
  <c r="BJ152" i="3"/>
  <c r="BJ464" i="3"/>
  <c r="BJ398" i="3"/>
  <c r="BJ30" i="3"/>
  <c r="BJ374" i="3"/>
  <c r="BJ241" i="3"/>
  <c r="BJ243" i="3"/>
  <c r="BJ327" i="3"/>
  <c r="BJ497" i="3"/>
  <c r="BJ53" i="3"/>
  <c r="BJ56" i="3"/>
  <c r="BJ323" i="3"/>
  <c r="BJ211" i="3"/>
  <c r="BJ450" i="3"/>
  <c r="BJ380" i="3"/>
  <c r="BJ227" i="3"/>
  <c r="BJ485" i="3"/>
  <c r="BJ322" i="3"/>
  <c r="BJ270" i="3"/>
  <c r="BJ121" i="3"/>
  <c r="BJ15" i="3"/>
  <c r="BJ333" i="3"/>
  <c r="BJ421" i="3"/>
  <c r="BJ251" i="3"/>
  <c r="BJ473" i="3"/>
  <c r="BJ294" i="3"/>
  <c r="BJ419" i="3"/>
  <c r="BJ23" i="3"/>
  <c r="BJ412" i="3"/>
  <c r="BJ502" i="3"/>
  <c r="BJ335" i="3"/>
  <c r="BJ303" i="3"/>
  <c r="BJ222" i="3"/>
  <c r="BJ140" i="3"/>
  <c r="BJ82" i="3"/>
  <c r="BJ429" i="3"/>
  <c r="BJ447" i="3"/>
  <c r="BJ482" i="3"/>
  <c r="BJ185" i="3"/>
  <c r="BJ344" i="3"/>
  <c r="BJ379" i="3"/>
  <c r="BJ127" i="3"/>
  <c r="BJ498" i="3"/>
  <c r="BJ95" i="3"/>
  <c r="BJ357" i="3"/>
  <c r="BJ81" i="3"/>
  <c r="BJ326" i="3"/>
  <c r="BJ175" i="3"/>
  <c r="BJ254" i="3"/>
  <c r="BJ438" i="3"/>
  <c r="BJ408" i="3"/>
  <c r="BJ139" i="3"/>
  <c r="BJ250" i="3"/>
  <c r="BJ376" i="3"/>
  <c r="BJ173" i="3"/>
  <c r="BJ350" i="3"/>
  <c r="BJ120" i="3"/>
  <c r="BJ476" i="3"/>
  <c r="BJ224" i="3"/>
  <c r="BJ434" i="3"/>
  <c r="BJ246" i="3"/>
  <c r="BJ228" i="3"/>
  <c r="BJ373" i="3"/>
  <c r="BJ293" i="3"/>
  <c r="BJ69" i="3"/>
  <c r="BJ400" i="3"/>
  <c r="BJ347" i="3"/>
  <c r="BJ197" i="3"/>
  <c r="BJ426" i="3"/>
  <c r="BJ332" i="3"/>
  <c r="BJ378" i="3"/>
  <c r="BJ341" i="3"/>
  <c r="BJ478" i="3"/>
  <c r="BJ34" i="3"/>
  <c r="BJ425" i="3"/>
  <c r="BJ443" i="3"/>
  <c r="BJ75" i="3"/>
  <c r="BJ123" i="3"/>
  <c r="BJ449" i="3"/>
  <c r="BJ259" i="3"/>
  <c r="BJ385" i="3"/>
  <c r="BJ495" i="3"/>
  <c r="BJ253" i="3"/>
  <c r="BJ102" i="3"/>
  <c r="BJ298" i="3"/>
  <c r="BJ174" i="3"/>
  <c r="BJ330" i="3"/>
  <c r="BJ279" i="3"/>
  <c r="BJ452" i="3"/>
  <c r="BJ499" i="3"/>
  <c r="BJ36" i="3"/>
  <c r="BJ444" i="3"/>
  <c r="BJ79" i="3"/>
  <c r="BJ320" i="3"/>
  <c r="BJ240" i="3"/>
  <c r="BJ132" i="3"/>
  <c r="BJ361" i="3"/>
  <c r="BJ508" i="3"/>
  <c r="BJ218" i="3"/>
  <c r="BJ134" i="3"/>
  <c r="BJ16" i="3"/>
  <c r="AV16" i="3" s="1"/>
  <c r="BJ299" i="3"/>
  <c r="BJ260" i="3"/>
  <c r="BJ145" i="3"/>
  <c r="BJ29" i="3"/>
  <c r="BJ477" i="3"/>
  <c r="BJ195" i="3"/>
  <c r="BJ460" i="3"/>
  <c r="BJ142" i="3"/>
  <c r="BJ319" i="3"/>
  <c r="BJ170" i="3"/>
  <c r="BJ154" i="3"/>
  <c r="BJ363" i="3"/>
  <c r="BJ59" i="3"/>
  <c r="BJ496" i="3"/>
  <c r="BJ342" i="3"/>
  <c r="BJ99" i="3"/>
  <c r="BJ297" i="3"/>
  <c r="BJ354" i="3"/>
  <c r="BJ133" i="3"/>
  <c r="BJ22" i="3"/>
  <c r="BJ237" i="3"/>
  <c r="BJ486" i="3"/>
  <c r="BJ282" i="3"/>
  <c r="BJ97" i="3"/>
  <c r="BJ311" i="3"/>
  <c r="BJ238" i="3"/>
  <c r="BJ156" i="3"/>
  <c r="BJ324" i="3"/>
  <c r="BJ414" i="3"/>
  <c r="BJ470" i="3"/>
  <c r="BJ162" i="3"/>
  <c r="BJ266" i="3"/>
  <c r="BJ310" i="3"/>
  <c r="BJ364" i="3"/>
  <c r="BJ247" i="3"/>
  <c r="BJ295" i="3"/>
  <c r="BJ198" i="3"/>
  <c r="BJ258" i="3"/>
  <c r="BJ112" i="3"/>
  <c r="BJ105" i="3"/>
  <c r="BJ100" i="3"/>
  <c r="BJ55" i="3"/>
  <c r="BJ479" i="3"/>
  <c r="BJ375" i="3"/>
  <c r="BJ24" i="3"/>
  <c r="BJ356" i="3"/>
  <c r="BJ151" i="3"/>
  <c r="BJ394" i="3"/>
  <c r="BJ83" i="3"/>
  <c r="BJ271" i="3"/>
  <c r="BJ468" i="3"/>
  <c r="BJ391" i="3"/>
  <c r="BJ90" i="3"/>
  <c r="BJ453" i="3"/>
  <c r="BJ225" i="3"/>
  <c r="BJ348" i="3"/>
  <c r="BJ277" i="3"/>
  <c r="BJ343" i="3"/>
  <c r="BJ130" i="3"/>
  <c r="BJ399" i="3"/>
  <c r="BJ126" i="3"/>
  <c r="BJ401" i="3"/>
  <c r="BJ63" i="3"/>
  <c r="BJ40" i="3"/>
  <c r="BJ57" i="3"/>
  <c r="BJ308" i="3"/>
  <c r="BJ472" i="3"/>
  <c r="BJ18" i="3"/>
  <c r="BJ317" i="3"/>
  <c r="BJ490" i="3"/>
  <c r="BJ474" i="3"/>
  <c r="BJ312" i="3"/>
  <c r="BJ179" i="3"/>
  <c r="BJ366" i="3"/>
  <c r="BJ263" i="3"/>
  <c r="BJ202" i="3"/>
  <c r="BJ440" i="3"/>
  <c r="BJ292" i="3"/>
  <c r="BJ48" i="3"/>
  <c r="BJ166" i="3"/>
  <c r="BJ180" i="3"/>
  <c r="BJ307" i="3"/>
  <c r="BJ223" i="3"/>
  <c r="BJ305" i="3"/>
  <c r="BJ158" i="3"/>
  <c r="BJ493" i="3"/>
  <c r="BJ26" i="3"/>
  <c r="AV26" i="3" s="1"/>
  <c r="BJ131" i="3"/>
  <c r="BJ314" i="3"/>
  <c r="BJ248" i="3"/>
  <c r="BJ351" i="3"/>
  <c r="BJ244" i="3"/>
  <c r="AV244" i="3" s="1"/>
  <c r="BJ451" i="3"/>
  <c r="BJ50" i="3"/>
  <c r="BJ441" i="3"/>
  <c r="BJ461" i="3"/>
  <c r="BJ200" i="3"/>
  <c r="BJ372" i="3"/>
  <c r="BJ340" i="3"/>
  <c r="BJ409" i="3"/>
  <c r="BJ205" i="3"/>
  <c r="BJ501" i="3"/>
  <c r="BJ49" i="3"/>
  <c r="BJ457" i="3"/>
  <c r="BJ146" i="3"/>
  <c r="BJ274" i="3"/>
  <c r="BJ122" i="3"/>
  <c r="BJ94" i="3"/>
  <c r="BJ17" i="3"/>
  <c r="BJ509" i="3"/>
  <c r="BJ183" i="3"/>
  <c r="BJ143" i="3"/>
  <c r="BJ431" i="3"/>
  <c r="BJ194" i="3"/>
  <c r="BJ46" i="3"/>
  <c r="BJ196" i="3"/>
  <c r="BJ392" i="3"/>
  <c r="BJ491" i="3"/>
  <c r="BJ144" i="3"/>
  <c r="BJ129" i="3"/>
  <c r="BJ325" i="3"/>
  <c r="BJ428" i="3"/>
  <c r="BJ41" i="3"/>
  <c r="BJ214" i="3"/>
  <c r="BJ76" i="3"/>
  <c r="BJ182" i="3"/>
  <c r="BJ345" i="3"/>
  <c r="BJ28" i="3"/>
  <c r="BJ336" i="3"/>
  <c r="BJ290" i="3"/>
  <c r="BJ220" i="3"/>
  <c r="BJ287" i="3"/>
  <c r="BJ510" i="3"/>
  <c r="BJ427" i="3"/>
  <c r="BJ483" i="3"/>
  <c r="BJ199" i="3"/>
  <c r="BJ353" i="3"/>
  <c r="BJ329" i="3"/>
  <c r="BJ201" i="3"/>
  <c r="BJ167" i="3"/>
  <c r="BJ433" i="3"/>
  <c r="BJ275" i="3"/>
  <c r="BJ469" i="3"/>
  <c r="BJ68" i="3"/>
  <c r="BJ257" i="3"/>
  <c r="BJ19" i="3"/>
  <c r="BJ114" i="3"/>
  <c r="BJ262" i="3"/>
  <c r="BJ104" i="3"/>
  <c r="BJ111" i="3"/>
  <c r="BJ301" i="3"/>
  <c r="BJ395" i="3"/>
  <c r="BJ128" i="3"/>
  <c r="BJ239" i="3"/>
  <c r="BJ213" i="3"/>
  <c r="BJ163" i="3"/>
  <c r="BJ454" i="3"/>
  <c r="BJ503" i="3"/>
  <c r="BJ77" i="3"/>
  <c r="BJ84" i="3"/>
  <c r="BJ276" i="3"/>
  <c r="BJ210" i="3"/>
  <c r="BJ157" i="3"/>
  <c r="BJ101" i="3"/>
  <c r="BJ289" i="3"/>
  <c r="BJ446" i="3"/>
  <c r="BJ78" i="3"/>
  <c r="BJ386" i="3"/>
  <c r="BJ209" i="3"/>
  <c r="BJ291" i="3"/>
  <c r="BJ494" i="3"/>
  <c r="BJ207" i="3"/>
  <c r="BJ388" i="3"/>
  <c r="BJ420" i="3"/>
  <c r="BJ424" i="3"/>
  <c r="AK512" i="3"/>
  <c r="BJ232" i="3"/>
  <c r="BJ231" i="3"/>
  <c r="BJ103" i="3"/>
  <c r="BJ465" i="3"/>
  <c r="BJ98" i="3"/>
  <c r="BJ161" i="3"/>
  <c r="BJ113" i="3"/>
  <c r="BJ300" i="3"/>
  <c r="BJ186" i="3"/>
  <c r="BJ252" i="3"/>
  <c r="BJ467" i="3"/>
  <c r="BJ91" i="3"/>
  <c r="BJ118" i="3"/>
  <c r="BJ32" i="3"/>
  <c r="BJ160" i="3"/>
  <c r="BJ66" i="3"/>
  <c r="BJ355" i="3"/>
  <c r="BJ321" i="3"/>
  <c r="BJ506" i="3"/>
  <c r="BJ481" i="3"/>
  <c r="BJ67" i="3"/>
  <c r="BJ110" i="3"/>
  <c r="BJ269" i="3"/>
  <c r="BJ346" i="3"/>
  <c r="BJ362" i="3"/>
  <c r="BJ125" i="3"/>
  <c r="BJ62" i="3"/>
  <c r="BJ88" i="3"/>
  <c r="BJ415" i="3"/>
  <c r="BJ44" i="3"/>
  <c r="BJ70" i="3"/>
  <c r="BJ435" i="3"/>
  <c r="BJ117" i="3"/>
  <c r="BJ411" i="3"/>
  <c r="BJ459" i="3"/>
  <c r="BJ359" i="3"/>
  <c r="BJ203" i="3"/>
  <c r="BJ27" i="3"/>
  <c r="BJ265" i="3"/>
  <c r="BJ65" i="3"/>
  <c r="BJ430" i="3"/>
  <c r="BJ371" i="3"/>
  <c r="BJ60" i="3"/>
  <c r="BJ422" i="3"/>
  <c r="BJ484" i="3"/>
  <c r="BJ188" i="3"/>
  <c r="BJ138" i="3"/>
  <c r="BJ405" i="3"/>
  <c r="BJ168" i="3"/>
  <c r="BJ38" i="3"/>
  <c r="BJ216" i="3"/>
  <c r="BJ136" i="3"/>
  <c r="BJ115" i="3"/>
  <c r="BJ316" i="3"/>
  <c r="BJ396" i="3"/>
  <c r="BJ147" i="3"/>
  <c r="BJ397" i="3"/>
  <c r="BJ358" i="3"/>
  <c r="BJ382" i="3"/>
  <c r="BJ150" i="3"/>
  <c r="BJ334" i="3"/>
  <c r="BJ87" i="3"/>
  <c r="BJ236" i="3"/>
  <c r="BJ215" i="3"/>
  <c r="BJ61" i="3"/>
  <c r="BJ96" i="3"/>
  <c r="BJ283" i="3"/>
  <c r="BJ418" i="3"/>
  <c r="BJ458" i="3"/>
  <c r="BJ436" i="3"/>
  <c r="BJ43" i="3"/>
  <c r="BJ212" i="3"/>
  <c r="BJ296" i="3"/>
  <c r="BJ177" i="3"/>
  <c r="BJ442" i="3"/>
  <c r="BJ39" i="3"/>
  <c r="BJ54" i="3"/>
  <c r="BJ137" i="3"/>
  <c r="BJ256" i="3"/>
  <c r="BJ280" i="3"/>
  <c r="BJ413" i="3"/>
  <c r="BJ406" i="3"/>
  <c r="BJ21" i="3"/>
  <c r="BJ14" i="3"/>
  <c r="BJ432" i="3"/>
  <c r="BJ124" i="3"/>
  <c r="CJ124" i="3" s="1"/>
  <c r="BJ475" i="3"/>
  <c r="BJ176" i="3"/>
  <c r="BJ135" i="3"/>
  <c r="BJ73" i="3"/>
  <c r="BJ64" i="3"/>
  <c r="BJ437" i="3"/>
  <c r="BJ416" i="3"/>
  <c r="BJ302" i="3"/>
  <c r="BJ410" i="3"/>
  <c r="BJ33" i="3"/>
  <c r="BJ313" i="3"/>
  <c r="BJ309" i="3"/>
  <c r="CJ309" i="3" s="1"/>
  <c r="BJ72" i="3"/>
  <c r="BJ268" i="3"/>
  <c r="BJ178" i="3"/>
  <c r="BJ190" i="3"/>
  <c r="CJ190" i="3" s="1"/>
  <c r="BJ487" i="3"/>
  <c r="BJ234" i="3"/>
  <c r="BJ169" i="3"/>
  <c r="BJ242" i="3"/>
  <c r="BJ51" i="3"/>
  <c r="BJ273" i="3"/>
  <c r="BJ20" i="3"/>
  <c r="BJ393" i="3"/>
  <c r="BJ489" i="3"/>
  <c r="BJ116" i="3"/>
  <c r="BJ417" i="3"/>
  <c r="BJ74" i="3"/>
  <c r="BJ360" i="3"/>
  <c r="BJ367" i="3"/>
  <c r="BJ208" i="3"/>
  <c r="BJ148" i="3"/>
  <c r="BJ471" i="3"/>
  <c r="BJ58" i="3"/>
  <c r="BJ304" i="3"/>
  <c r="BJ403" i="3"/>
  <c r="BJ204" i="3"/>
  <c r="BJ272" i="3"/>
  <c r="BJ383" i="3"/>
  <c r="BJ155" i="3"/>
  <c r="BJ107" i="3"/>
  <c r="BJ328" i="3"/>
  <c r="BJ141" i="3"/>
  <c r="BJ108" i="3"/>
  <c r="BJ119" i="3"/>
  <c r="BJ288" i="3"/>
  <c r="BJ261" i="3"/>
  <c r="BJ278" i="3"/>
  <c r="BJ37" i="3"/>
  <c r="BJ466" i="3"/>
  <c r="BJ365" i="3"/>
  <c r="BJ349" i="3"/>
  <c r="BJ284" i="3"/>
  <c r="BJ71" i="3"/>
  <c r="BJ42" i="3"/>
  <c r="BJ92" i="3"/>
  <c r="BJ507" i="3"/>
  <c r="BJ164" i="3"/>
  <c r="BJ318" i="3"/>
  <c r="BJ93" i="3"/>
  <c r="BJ52" i="3"/>
  <c r="BJ217" i="3"/>
  <c r="BJ187" i="3"/>
  <c r="BJ439" i="3"/>
  <c r="BJ423" i="3"/>
  <c r="BJ172" i="3"/>
  <c r="BJ306" i="3"/>
  <c r="BJ462" i="3"/>
  <c r="BJ25" i="3"/>
  <c r="BJ387" i="3"/>
  <c r="BJ407" i="3"/>
  <c r="BJ153" i="3"/>
  <c r="BJ488" i="3"/>
  <c r="BJ181" i="3"/>
  <c r="BJ448" i="3"/>
  <c r="BJ369" i="3"/>
  <c r="BJ230" i="3"/>
  <c r="BJ500" i="3"/>
  <c r="BJ370" i="3"/>
  <c r="BJ159" i="3"/>
  <c r="BJ402" i="3"/>
  <c r="BJ226" i="3"/>
  <c r="BJ445" i="3"/>
  <c r="BJ315" i="3"/>
  <c r="BJ368" i="3"/>
  <c r="BJ505" i="3"/>
  <c r="BJ264" i="3"/>
  <c r="BJ45" i="3"/>
  <c r="BJ80" i="3"/>
  <c r="BJ35" i="3"/>
  <c r="BJ165" i="3"/>
  <c r="BW513" i="3"/>
  <c r="AX517" i="3"/>
  <c r="Z521" i="4"/>
  <c r="AB521" i="4" s="1"/>
  <c r="BW519" i="3"/>
  <c r="Z523" i="4"/>
  <c r="AB523" i="4" s="1"/>
  <c r="Z520" i="4"/>
  <c r="AB520" i="4" s="1"/>
  <c r="Z522" i="4"/>
  <c r="BJ13" i="3"/>
  <c r="BQ13" i="3"/>
  <c r="BD9" i="3"/>
  <c r="BQ14" i="3"/>
  <c r="AY14" i="3"/>
  <c r="BD14" i="3"/>
  <c r="AY13" i="3"/>
  <c r="BD13" i="3"/>
  <c r="AX519" i="3"/>
  <c r="ED170" i="3"/>
  <c r="CD510" i="2"/>
  <c r="AZ510" i="2"/>
  <c r="BA510" i="2" s="1"/>
  <c r="BB510" i="2" s="1"/>
  <c r="BW517" i="3"/>
  <c r="CD502" i="2"/>
  <c r="AZ502" i="2"/>
  <c r="BA502" i="2" s="1"/>
  <c r="BB502" i="2" s="1"/>
  <c r="AZ496" i="2"/>
  <c r="BA496" i="2" s="1"/>
  <c r="BB496" i="2" s="1"/>
  <c r="CD496" i="2"/>
  <c r="AZ506" i="2"/>
  <c r="BA506" i="2" s="1"/>
  <c r="BB506" i="2" s="1"/>
  <c r="CD506" i="2"/>
  <c r="AZ509" i="2"/>
  <c r="BA509" i="2" s="1"/>
  <c r="BB509" i="2" s="1"/>
  <c r="CD509" i="2"/>
  <c r="CD511" i="2"/>
  <c r="AZ511" i="2"/>
  <c r="AZ499" i="2"/>
  <c r="BA499" i="2" s="1"/>
  <c r="BB499" i="2" s="1"/>
  <c r="CD499" i="2"/>
  <c r="AZ505" i="2"/>
  <c r="BA505" i="2" s="1"/>
  <c r="BB505" i="2" s="1"/>
  <c r="CD505" i="2"/>
  <c r="AZ498" i="2"/>
  <c r="BA498" i="2" s="1"/>
  <c r="BB498" i="2" s="1"/>
  <c r="CD498" i="2"/>
  <c r="AZ500" i="2"/>
  <c r="BA500" i="2" s="1"/>
  <c r="BB500" i="2" s="1"/>
  <c r="CD500" i="2"/>
  <c r="AZ497" i="2"/>
  <c r="BA497" i="2" s="1"/>
  <c r="BB497" i="2" s="1"/>
  <c r="CD497" i="2"/>
  <c r="AZ503" i="2"/>
  <c r="BA503" i="2" s="1"/>
  <c r="BB503" i="2" s="1"/>
  <c r="CD503" i="2"/>
  <c r="AZ508" i="2"/>
  <c r="BA508" i="2" s="1"/>
  <c r="BB508" i="2" s="1"/>
  <c r="CD508" i="2"/>
  <c r="AZ504" i="2"/>
  <c r="BA504" i="2" s="1"/>
  <c r="BB504" i="2" s="1"/>
  <c r="CD504" i="2"/>
  <c r="AZ501" i="2"/>
  <c r="BA501" i="2" s="1"/>
  <c r="BB501" i="2" s="1"/>
  <c r="CD501" i="2"/>
  <c r="AZ507" i="2"/>
  <c r="BA507" i="2" s="1"/>
  <c r="BB507" i="2" s="1"/>
  <c r="CD507" i="2"/>
  <c r="CI512" i="3"/>
  <c r="CB17" i="3"/>
  <c r="BO512" i="3"/>
  <c r="BJ512" i="3" s="1"/>
  <c r="BZ510" i="3"/>
  <c r="CB510" i="3" s="1"/>
  <c r="BO509" i="4"/>
  <c r="AM511" i="3"/>
  <c r="AL511" i="3"/>
  <c r="AK510" i="4"/>
  <c r="BJ419" i="4" s="1"/>
  <c r="DE350" i="4"/>
  <c r="AF351" i="4"/>
  <c r="P350" i="2"/>
  <c r="A354" i="3"/>
  <c r="AW351" i="2"/>
  <c r="AX351" i="2"/>
  <c r="A352" i="2"/>
  <c r="B352" i="4"/>
  <c r="AE351" i="4"/>
  <c r="AD351" i="4"/>
  <c r="BV349" i="4"/>
  <c r="CX350" i="4"/>
  <c r="DL350" i="4"/>
  <c r="L353" i="3"/>
  <c r="O353" i="3" s="1"/>
  <c r="BY353" i="3"/>
  <c r="AF353" i="3"/>
  <c r="S353" i="3"/>
  <c r="CG352" i="3"/>
  <c r="AV190" i="3" l="1"/>
  <c r="CJ189" i="3"/>
  <c r="O351" i="2"/>
  <c r="N351" i="2"/>
  <c r="AB522" i="4"/>
  <c r="DF525" i="4"/>
  <c r="AB525" i="4" s="1"/>
  <c r="CJ16" i="3"/>
  <c r="BJ509" i="4"/>
  <c r="W509" i="4" s="1"/>
  <c r="N509" i="4" s="1"/>
  <c r="X509" i="4" s="1"/>
  <c r="BJ247" i="4"/>
  <c r="W247" i="4" s="1"/>
  <c r="N247" i="4" s="1"/>
  <c r="X247" i="4" s="1"/>
  <c r="BJ96" i="4"/>
  <c r="W96" i="4" s="1"/>
  <c r="N96" i="4" s="1"/>
  <c r="X96" i="4" s="1"/>
  <c r="BJ239" i="4"/>
  <c r="W239" i="4" s="1"/>
  <c r="N239" i="4" s="1"/>
  <c r="X239" i="4" s="1"/>
  <c r="BJ97" i="4"/>
  <c r="W97" i="4" s="1"/>
  <c r="N97" i="4" s="1"/>
  <c r="X97" i="4" s="1"/>
  <c r="BJ101" i="4"/>
  <c r="W101" i="4" s="1"/>
  <c r="N101" i="4" s="1"/>
  <c r="X101" i="4" s="1"/>
  <c r="BJ440" i="4"/>
  <c r="W440" i="4" s="1"/>
  <c r="N440" i="4" s="1"/>
  <c r="X440" i="4" s="1"/>
  <c r="BJ37" i="4"/>
  <c r="W37" i="4" s="1"/>
  <c r="N37" i="4" s="1"/>
  <c r="X37" i="4" s="1"/>
  <c r="BJ304" i="4"/>
  <c r="W304" i="4" s="1"/>
  <c r="N304" i="4" s="1"/>
  <c r="X304" i="4" s="1"/>
  <c r="BJ52" i="4"/>
  <c r="W52" i="4" s="1"/>
  <c r="N52" i="4" s="1"/>
  <c r="X52" i="4" s="1"/>
  <c r="BJ204" i="4"/>
  <c r="BJ455" i="4"/>
  <c r="W455" i="4" s="1"/>
  <c r="N455" i="4" s="1"/>
  <c r="X455" i="4" s="1"/>
  <c r="BJ172" i="4"/>
  <c r="BJ224" i="4"/>
  <c r="BJ82" i="4"/>
  <c r="BJ102" i="4"/>
  <c r="W102" i="4" s="1"/>
  <c r="N102" i="4" s="1"/>
  <c r="X102" i="4" s="1"/>
  <c r="BJ459" i="4"/>
  <c r="W459" i="4" s="1"/>
  <c r="N459" i="4" s="1"/>
  <c r="X459" i="4" s="1"/>
  <c r="BJ116" i="4"/>
  <c r="W116" i="4" s="1"/>
  <c r="N116" i="4" s="1"/>
  <c r="X116" i="4" s="1"/>
  <c r="BJ245" i="4"/>
  <c r="W245" i="4" s="1"/>
  <c r="N245" i="4" s="1"/>
  <c r="X245" i="4" s="1"/>
  <c r="BJ483" i="4"/>
  <c r="W483" i="4" s="1"/>
  <c r="N483" i="4" s="1"/>
  <c r="X483" i="4" s="1"/>
  <c r="BJ321" i="4"/>
  <c r="W321" i="4" s="1"/>
  <c r="N321" i="4" s="1"/>
  <c r="X321" i="4" s="1"/>
  <c r="BJ485" i="4"/>
  <c r="W485" i="4" s="1"/>
  <c r="N485" i="4" s="1"/>
  <c r="X485" i="4" s="1"/>
  <c r="BJ385" i="4"/>
  <c r="W385" i="4" s="1"/>
  <c r="N385" i="4" s="1"/>
  <c r="X385" i="4" s="1"/>
  <c r="BJ470" i="4"/>
  <c r="W470" i="4" s="1"/>
  <c r="N470" i="4" s="1"/>
  <c r="X470" i="4" s="1"/>
  <c r="BJ202" i="4"/>
  <c r="W202" i="4" s="1"/>
  <c r="N202" i="4" s="1"/>
  <c r="X202" i="4" s="1"/>
  <c r="BJ507" i="4"/>
  <c r="W507" i="4" s="1"/>
  <c r="N507" i="4" s="1"/>
  <c r="X507" i="4" s="1"/>
  <c r="BJ179" i="4"/>
  <c r="BJ471" i="4"/>
  <c r="W471" i="4" s="1"/>
  <c r="N471" i="4" s="1"/>
  <c r="X471" i="4" s="1"/>
  <c r="BJ271" i="4"/>
  <c r="W271" i="4" s="1"/>
  <c r="N271" i="4" s="1"/>
  <c r="X271" i="4" s="1"/>
  <c r="BJ412" i="4"/>
  <c r="BJ17" i="4"/>
  <c r="BJ153" i="4"/>
  <c r="W153" i="4" s="1"/>
  <c r="N153" i="4" s="1"/>
  <c r="X153" i="4" s="1"/>
  <c r="BJ305" i="4"/>
  <c r="W305" i="4" s="1"/>
  <c r="N305" i="4" s="1"/>
  <c r="X305" i="4" s="1"/>
  <c r="BJ173" i="4"/>
  <c r="W173" i="4" s="1"/>
  <c r="N173" i="4" s="1"/>
  <c r="X173" i="4" s="1"/>
  <c r="BJ361" i="4"/>
  <c r="W361" i="4" s="1"/>
  <c r="N361" i="4" s="1"/>
  <c r="X361" i="4" s="1"/>
  <c r="BJ170" i="4"/>
  <c r="W170" i="4" s="1"/>
  <c r="N170" i="4" s="1"/>
  <c r="X170" i="4" s="1"/>
  <c r="BJ59" i="4"/>
  <c r="W59" i="4" s="1"/>
  <c r="N59" i="4" s="1"/>
  <c r="X59" i="4" s="1"/>
  <c r="BJ39" i="4"/>
  <c r="W39" i="4" s="1"/>
  <c r="N39" i="4" s="1"/>
  <c r="X39" i="4" s="1"/>
  <c r="BJ280" i="4"/>
  <c r="W280" i="4" s="1"/>
  <c r="N280" i="4" s="1"/>
  <c r="X280" i="4" s="1"/>
  <c r="BJ367" i="4"/>
  <c r="W367" i="4" s="1"/>
  <c r="N367" i="4" s="1"/>
  <c r="X367" i="4" s="1"/>
  <c r="BJ355" i="4"/>
  <c r="W355" i="4" s="1"/>
  <c r="N355" i="4" s="1"/>
  <c r="X355" i="4" s="1"/>
  <c r="BJ145" i="4"/>
  <c r="W145" i="4" s="1"/>
  <c r="N145" i="4" s="1"/>
  <c r="X145" i="4" s="1"/>
  <c r="BJ411" i="4"/>
  <c r="BJ196" i="4"/>
  <c r="W196" i="4" s="1"/>
  <c r="N196" i="4" s="1"/>
  <c r="X196" i="4" s="1"/>
  <c r="BJ234" i="4"/>
  <c r="BJ397" i="4"/>
  <c r="W397" i="4" s="1"/>
  <c r="N397" i="4" s="1"/>
  <c r="X397" i="4" s="1"/>
  <c r="BJ277" i="4"/>
  <c r="W277" i="4" s="1"/>
  <c r="N277" i="4" s="1"/>
  <c r="X277" i="4" s="1"/>
  <c r="BJ327" i="4"/>
  <c r="W327" i="4" s="1"/>
  <c r="N327" i="4" s="1"/>
  <c r="X327" i="4" s="1"/>
  <c r="BJ491" i="4"/>
  <c r="W491" i="4" s="1"/>
  <c r="N491" i="4" s="1"/>
  <c r="X491" i="4" s="1"/>
  <c r="BJ183" i="4"/>
  <c r="W183" i="4" s="1"/>
  <c r="N183" i="4" s="1"/>
  <c r="X183" i="4" s="1"/>
  <c r="BJ461" i="4"/>
  <c r="W461" i="4" s="1"/>
  <c r="N461" i="4" s="1"/>
  <c r="X461" i="4" s="1"/>
  <c r="BJ381" i="4"/>
  <c r="W381" i="4" s="1"/>
  <c r="N381" i="4" s="1"/>
  <c r="X381" i="4" s="1"/>
  <c r="BJ393" i="4"/>
  <c r="W393" i="4" s="1"/>
  <c r="N393" i="4" s="1"/>
  <c r="X393" i="4" s="1"/>
  <c r="BJ423" i="4"/>
  <c r="W423" i="4" s="1"/>
  <c r="N423" i="4" s="1"/>
  <c r="X423" i="4" s="1"/>
  <c r="BJ154" i="4"/>
  <c r="W154" i="4" s="1"/>
  <c r="N154" i="4" s="1"/>
  <c r="X154" i="4" s="1"/>
  <c r="BJ58" i="4"/>
  <c r="W58" i="4" s="1"/>
  <c r="N58" i="4" s="1"/>
  <c r="X58" i="4" s="1"/>
  <c r="BJ272" i="4"/>
  <c r="W272" i="4" s="1"/>
  <c r="N272" i="4" s="1"/>
  <c r="X272" i="4" s="1"/>
  <c r="BJ312" i="4"/>
  <c r="W312" i="4" s="1"/>
  <c r="N312" i="4" s="1"/>
  <c r="X312" i="4" s="1"/>
  <c r="BJ54" i="4"/>
  <c r="BJ60" i="4"/>
  <c r="W60" i="4" s="1"/>
  <c r="N60" i="4" s="1"/>
  <c r="X60" i="4" s="1"/>
  <c r="BJ285" i="4"/>
  <c r="BJ109" i="4"/>
  <c r="BJ13" i="4"/>
  <c r="W13" i="4" s="1"/>
  <c r="BJ506" i="4"/>
  <c r="BJ50" i="4"/>
  <c r="W50" i="4" s="1"/>
  <c r="N50" i="4" s="1"/>
  <c r="X50" i="4" s="1"/>
  <c r="BJ496" i="4"/>
  <c r="W496" i="4" s="1"/>
  <c r="N496" i="4" s="1"/>
  <c r="X496" i="4" s="1"/>
  <c r="BJ146" i="4"/>
  <c r="W146" i="4" s="1"/>
  <c r="N146" i="4" s="1"/>
  <c r="X146" i="4" s="1"/>
  <c r="BJ56" i="4"/>
  <c r="W56" i="4" s="1"/>
  <c r="N56" i="4" s="1"/>
  <c r="X56" i="4" s="1"/>
  <c r="BJ286" i="4"/>
  <c r="W286" i="4" s="1"/>
  <c r="N286" i="4" s="1"/>
  <c r="X286" i="4" s="1"/>
  <c r="BJ11" i="4"/>
  <c r="BJ241" i="4"/>
  <c r="W241" i="4" s="1"/>
  <c r="N241" i="4" s="1"/>
  <c r="X241" i="4" s="1"/>
  <c r="BJ322" i="4"/>
  <c r="W322" i="4" s="1"/>
  <c r="N322" i="4" s="1"/>
  <c r="X322" i="4" s="1"/>
  <c r="BJ368" i="4"/>
  <c r="W368" i="4" s="1"/>
  <c r="N368" i="4" s="1"/>
  <c r="X368" i="4" s="1"/>
  <c r="BJ341" i="4"/>
  <c r="W341" i="4" s="1"/>
  <c r="N341" i="4" s="1"/>
  <c r="X341" i="4" s="1"/>
  <c r="BJ387" i="4"/>
  <c r="BJ242" i="4"/>
  <c r="W242" i="4" s="1"/>
  <c r="N242" i="4" s="1"/>
  <c r="X242" i="4" s="1"/>
  <c r="BJ456" i="4"/>
  <c r="BJ314" i="4"/>
  <c r="W314" i="4" s="1"/>
  <c r="N314" i="4" s="1"/>
  <c r="X314" i="4" s="1"/>
  <c r="BJ90" i="4"/>
  <c r="W90" i="4" s="1"/>
  <c r="N90" i="4" s="1"/>
  <c r="X90" i="4" s="1"/>
  <c r="BJ278" i="4"/>
  <c r="W278" i="4" s="1"/>
  <c r="N278" i="4" s="1"/>
  <c r="X278" i="4" s="1"/>
  <c r="BJ103" i="4"/>
  <c r="W103" i="4" s="1"/>
  <c r="N103" i="4" s="1"/>
  <c r="X103" i="4" s="1"/>
  <c r="BJ74" i="4"/>
  <c r="W74" i="4" s="1"/>
  <c r="N74" i="4" s="1"/>
  <c r="X74" i="4" s="1"/>
  <c r="BJ165" i="4"/>
  <c r="W165" i="4" s="1"/>
  <c r="N165" i="4" s="1"/>
  <c r="X165" i="4" s="1"/>
  <c r="BJ160" i="4"/>
  <c r="W160" i="4" s="1"/>
  <c r="N160" i="4" s="1"/>
  <c r="X160" i="4" s="1"/>
  <c r="BJ28" i="4"/>
  <c r="W28" i="4" s="1"/>
  <c r="N28" i="4" s="1"/>
  <c r="X28" i="4" s="1"/>
  <c r="BJ309" i="4"/>
  <c r="W309" i="4" s="1"/>
  <c r="N309" i="4" s="1"/>
  <c r="X309" i="4" s="1"/>
  <c r="BJ84" i="4"/>
  <c r="W84" i="4" s="1"/>
  <c r="N84" i="4" s="1"/>
  <c r="X84" i="4" s="1"/>
  <c r="BJ73" i="4"/>
  <c r="W73" i="4" s="1"/>
  <c r="N73" i="4" s="1"/>
  <c r="X73" i="4" s="1"/>
  <c r="BJ467" i="4"/>
  <c r="W467" i="4" s="1"/>
  <c r="N467" i="4" s="1"/>
  <c r="X467" i="4" s="1"/>
  <c r="BJ107" i="4"/>
  <c r="W107" i="4" s="1"/>
  <c r="N107" i="4" s="1"/>
  <c r="X107" i="4" s="1"/>
  <c r="BJ473" i="4"/>
  <c r="BJ357" i="4"/>
  <c r="BJ167" i="4"/>
  <c r="BJ262" i="4"/>
  <c r="BJ77" i="4"/>
  <c r="BJ175" i="4"/>
  <c r="W175" i="4" s="1"/>
  <c r="N175" i="4" s="1"/>
  <c r="X175" i="4" s="1"/>
  <c r="BJ418" i="4"/>
  <c r="W418" i="4" s="1"/>
  <c r="N418" i="4" s="1"/>
  <c r="X418" i="4" s="1"/>
  <c r="BJ132" i="4"/>
  <c r="W132" i="4" s="1"/>
  <c r="N132" i="4" s="1"/>
  <c r="X132" i="4" s="1"/>
  <c r="BJ350" i="4"/>
  <c r="W350" i="4" s="1"/>
  <c r="N350" i="4" s="1"/>
  <c r="X350" i="4" s="1"/>
  <c r="BJ443" i="4"/>
  <c r="W443" i="4" s="1"/>
  <c r="N443" i="4" s="1"/>
  <c r="X443" i="4" s="1"/>
  <c r="BJ454" i="4"/>
  <c r="W454" i="4" s="1"/>
  <c r="N454" i="4" s="1"/>
  <c r="X454" i="4" s="1"/>
  <c r="BJ392" i="4"/>
  <c r="W392" i="4" s="1"/>
  <c r="N392" i="4" s="1"/>
  <c r="X392" i="4" s="1"/>
  <c r="BJ359" i="4"/>
  <c r="W359" i="4" s="1"/>
  <c r="N359" i="4" s="1"/>
  <c r="X359" i="4" s="1"/>
  <c r="BJ95" i="4"/>
  <c r="W95" i="4" s="1"/>
  <c r="N95" i="4" s="1"/>
  <c r="X95" i="4" s="1"/>
  <c r="BJ254" i="4"/>
  <c r="W254" i="4" s="1"/>
  <c r="N254" i="4" s="1"/>
  <c r="X254" i="4" s="1"/>
  <c r="BJ413" i="4"/>
  <c r="W413" i="4" s="1"/>
  <c r="N413" i="4" s="1"/>
  <c r="X413" i="4" s="1"/>
  <c r="BJ129" i="4"/>
  <c r="BJ493" i="4"/>
  <c r="W493" i="4" s="1"/>
  <c r="N493" i="4" s="1"/>
  <c r="X493" i="4" s="1"/>
  <c r="BJ263" i="4"/>
  <c r="W263" i="4" s="1"/>
  <c r="N263" i="4" s="1"/>
  <c r="X263" i="4" s="1"/>
  <c r="BJ480" i="4"/>
  <c r="BJ360" i="4"/>
  <c r="BJ479" i="4"/>
  <c r="W479" i="4" s="1"/>
  <c r="N479" i="4" s="1"/>
  <c r="X479" i="4" s="1"/>
  <c r="BJ400" i="4"/>
  <c r="W400" i="4" s="1"/>
  <c r="N400" i="4" s="1"/>
  <c r="X400" i="4" s="1"/>
  <c r="BJ442" i="4"/>
  <c r="W442" i="4" s="1"/>
  <c r="N442" i="4" s="1"/>
  <c r="X442" i="4" s="1"/>
  <c r="BJ248" i="4"/>
  <c r="W248" i="4" s="1"/>
  <c r="N248" i="4" s="1"/>
  <c r="X248" i="4" s="1"/>
  <c r="BJ408" i="4"/>
  <c r="W408" i="4" s="1"/>
  <c r="N408" i="4" s="1"/>
  <c r="X408" i="4" s="1"/>
  <c r="BJ352" i="4"/>
  <c r="W352" i="4" s="1"/>
  <c r="N352" i="4" s="1"/>
  <c r="X352" i="4" s="1"/>
  <c r="BJ292" i="4"/>
  <c r="W292" i="4" s="1"/>
  <c r="N292" i="4" s="1"/>
  <c r="X292" i="4" s="1"/>
  <c r="BJ279" i="4"/>
  <c r="W279" i="4" s="1"/>
  <c r="N279" i="4" s="1"/>
  <c r="X279" i="4" s="1"/>
  <c r="BJ294" i="4"/>
  <c r="W294" i="4" s="1"/>
  <c r="N294" i="4" s="1"/>
  <c r="X294" i="4" s="1"/>
  <c r="BJ140" i="4"/>
  <c r="W140" i="4" s="1"/>
  <c r="N140" i="4" s="1"/>
  <c r="X140" i="4" s="1"/>
  <c r="BJ190" i="4"/>
  <c r="W190" i="4" s="1"/>
  <c r="N190" i="4" s="1"/>
  <c r="X190" i="4" s="1"/>
  <c r="BJ230" i="4"/>
  <c r="W230" i="4" s="1"/>
  <c r="N230" i="4" s="1"/>
  <c r="X230" i="4" s="1"/>
  <c r="BJ221" i="4"/>
  <c r="BJ462" i="4"/>
  <c r="W462" i="4" s="1"/>
  <c r="N462" i="4" s="1"/>
  <c r="X462" i="4" s="1"/>
  <c r="BJ53" i="4"/>
  <c r="W53" i="4" s="1"/>
  <c r="N53" i="4" s="1"/>
  <c r="X53" i="4" s="1"/>
  <c r="BJ229" i="4"/>
  <c r="W229" i="4" s="1"/>
  <c r="N229" i="4" s="1"/>
  <c r="X229" i="4" s="1"/>
  <c r="BJ425" i="4"/>
  <c r="W425" i="4" s="1"/>
  <c r="N425" i="4" s="1"/>
  <c r="X425" i="4" s="1"/>
  <c r="BJ225" i="4"/>
  <c r="W225" i="4" s="1"/>
  <c r="N225" i="4" s="1"/>
  <c r="X225" i="4" s="1"/>
  <c r="BJ169" i="4"/>
  <c r="W169" i="4" s="1"/>
  <c r="N169" i="4" s="1"/>
  <c r="X169" i="4" s="1"/>
  <c r="BJ114" i="4"/>
  <c r="W114" i="4" s="1"/>
  <c r="N114" i="4" s="1"/>
  <c r="X114" i="4" s="1"/>
  <c r="BJ261" i="4"/>
  <c r="W261" i="4" s="1"/>
  <c r="N261" i="4" s="1"/>
  <c r="X261" i="4" s="1"/>
  <c r="BJ12" i="4"/>
  <c r="W12" i="4" s="1"/>
  <c r="N12" i="4" s="1"/>
  <c r="BJ149" i="4"/>
  <c r="W149" i="4" s="1"/>
  <c r="N149" i="4" s="1"/>
  <c r="X149" i="4" s="1"/>
  <c r="BJ134" i="4"/>
  <c r="W134" i="4" s="1"/>
  <c r="N134" i="4" s="1"/>
  <c r="X134" i="4" s="1"/>
  <c r="BJ191" i="4"/>
  <c r="W191" i="4" s="1"/>
  <c r="N191" i="4" s="1"/>
  <c r="X191" i="4" s="1"/>
  <c r="BJ180" i="4"/>
  <c r="W180" i="4" s="1"/>
  <c r="N180" i="4" s="1"/>
  <c r="X180" i="4" s="1"/>
  <c r="BJ104" i="4"/>
  <c r="W104" i="4" s="1"/>
  <c r="N104" i="4" s="1"/>
  <c r="X104" i="4" s="1"/>
  <c r="BJ345" i="4"/>
  <c r="W345" i="4" s="1"/>
  <c r="N345" i="4" s="1"/>
  <c r="X345" i="4" s="1"/>
  <c r="BJ156" i="4"/>
  <c r="BJ362" i="4"/>
  <c r="BJ130" i="4"/>
  <c r="BJ472" i="4"/>
  <c r="W472" i="4" s="1"/>
  <c r="N472" i="4" s="1"/>
  <c r="X472" i="4" s="1"/>
  <c r="BJ401" i="4"/>
  <c r="W401" i="4" s="1"/>
  <c r="N401" i="4" s="1"/>
  <c r="X401" i="4" s="1"/>
  <c r="BJ303" i="4"/>
  <c r="W303" i="4" s="1"/>
  <c r="N303" i="4" s="1"/>
  <c r="X303" i="4" s="1"/>
  <c r="BJ394" i="4"/>
  <c r="W394" i="4" s="1"/>
  <c r="N394" i="4" s="1"/>
  <c r="X394" i="4" s="1"/>
  <c r="BJ301" i="4"/>
  <c r="W301" i="4" s="1"/>
  <c r="N301" i="4" s="1"/>
  <c r="X301" i="4" s="1"/>
  <c r="BJ113" i="4"/>
  <c r="W113" i="4" s="1"/>
  <c r="N113" i="4" s="1"/>
  <c r="X113" i="4" s="1"/>
  <c r="BJ338" i="4"/>
  <c r="W338" i="4" s="1"/>
  <c r="N338" i="4" s="1"/>
  <c r="X338" i="4" s="1"/>
  <c r="BJ366" i="4"/>
  <c r="W366" i="4" s="1"/>
  <c r="N366" i="4" s="1"/>
  <c r="X366" i="4" s="1"/>
  <c r="BJ349" i="4"/>
  <c r="W349" i="4" s="1"/>
  <c r="N349" i="4" s="1"/>
  <c r="X349" i="4" s="1"/>
  <c r="BJ326" i="4"/>
  <c r="W326" i="4" s="1"/>
  <c r="N326" i="4" s="1"/>
  <c r="X326" i="4" s="1"/>
  <c r="BJ89" i="4"/>
  <c r="W89" i="4" s="1"/>
  <c r="N89" i="4" s="1"/>
  <c r="X89" i="4" s="1"/>
  <c r="BJ264" i="4"/>
  <c r="W264" i="4" s="1"/>
  <c r="N264" i="4" s="1"/>
  <c r="X264" i="4" s="1"/>
  <c r="BJ233" i="4"/>
  <c r="W233" i="4" s="1"/>
  <c r="N233" i="4" s="1"/>
  <c r="X233" i="4" s="1"/>
  <c r="BJ128" i="4"/>
  <c r="BJ81" i="4"/>
  <c r="BJ36" i="4"/>
  <c r="BJ354" i="4"/>
  <c r="W354" i="4" s="1"/>
  <c r="N354" i="4" s="1"/>
  <c r="X354" i="4" s="1"/>
  <c r="BJ343" i="4"/>
  <c r="BJ206" i="4"/>
  <c r="W206" i="4" s="1"/>
  <c r="N206" i="4" s="1"/>
  <c r="X206" i="4" s="1"/>
  <c r="BJ320" i="4"/>
  <c r="W320" i="4" s="1"/>
  <c r="N320" i="4" s="1"/>
  <c r="X320" i="4" s="1"/>
  <c r="BJ219" i="4"/>
  <c r="W219" i="4" s="1"/>
  <c r="N219" i="4" s="1"/>
  <c r="X219" i="4" s="1"/>
  <c r="BJ187" i="4"/>
  <c r="W187" i="4" s="1"/>
  <c r="N187" i="4" s="1"/>
  <c r="X187" i="4" s="1"/>
  <c r="BJ199" i="4"/>
  <c r="BJ488" i="4"/>
  <c r="W488" i="4" s="1"/>
  <c r="N488" i="4" s="1"/>
  <c r="X488" i="4" s="1"/>
  <c r="BJ193" i="4"/>
  <c r="W193" i="4" s="1"/>
  <c r="N193" i="4" s="1"/>
  <c r="X193" i="4" s="1"/>
  <c r="BJ288" i="4"/>
  <c r="W288" i="4" s="1"/>
  <c r="N288" i="4" s="1"/>
  <c r="X288" i="4" s="1"/>
  <c r="BJ409" i="4"/>
  <c r="W409" i="4" s="1"/>
  <c r="N409" i="4" s="1"/>
  <c r="X409" i="4" s="1"/>
  <c r="BJ421" i="4"/>
  <c r="W421" i="4" s="1"/>
  <c r="N421" i="4" s="1"/>
  <c r="X421" i="4" s="1"/>
  <c r="BJ384" i="4"/>
  <c r="BJ503" i="4"/>
  <c r="BJ75" i="4"/>
  <c r="W75" i="4" s="1"/>
  <c r="N75" i="4" s="1"/>
  <c r="X75" i="4" s="1"/>
  <c r="BJ465" i="4"/>
  <c r="W465" i="4" s="1"/>
  <c r="N465" i="4" s="1"/>
  <c r="X465" i="4" s="1"/>
  <c r="BJ325" i="4"/>
  <c r="W325" i="4" s="1"/>
  <c r="N325" i="4" s="1"/>
  <c r="X325" i="4" s="1"/>
  <c r="BJ293" i="4"/>
  <c r="W293" i="4" s="1"/>
  <c r="N293" i="4" s="1"/>
  <c r="X293" i="4" s="1"/>
  <c r="BJ246" i="4"/>
  <c r="W246" i="4" s="1"/>
  <c r="N246" i="4" s="1"/>
  <c r="X246" i="4" s="1"/>
  <c r="BJ123" i="4"/>
  <c r="W123" i="4" s="1"/>
  <c r="N123" i="4" s="1"/>
  <c r="X123" i="4" s="1"/>
  <c r="BJ162" i="4"/>
  <c r="W162" i="4" s="1"/>
  <c r="N162" i="4" s="1"/>
  <c r="X162" i="4" s="1"/>
  <c r="BJ399" i="4"/>
  <c r="W399" i="4" s="1"/>
  <c r="N399" i="4" s="1"/>
  <c r="X399" i="4" s="1"/>
  <c r="BJ257" i="4"/>
  <c r="W257" i="4" s="1"/>
  <c r="N257" i="4" s="1"/>
  <c r="X257" i="4" s="1"/>
  <c r="BJ40" i="4"/>
  <c r="W40" i="4" s="1"/>
  <c r="N40" i="4" s="1"/>
  <c r="X40" i="4" s="1"/>
  <c r="BJ203" i="4"/>
  <c r="W203" i="4" s="1"/>
  <c r="N203" i="4" s="1"/>
  <c r="X203" i="4" s="1"/>
  <c r="BJ259" i="4"/>
  <c r="W259" i="4" s="1"/>
  <c r="N259" i="4" s="1"/>
  <c r="X259" i="4" s="1"/>
  <c r="BJ389" i="4"/>
  <c r="W389" i="4" s="1"/>
  <c r="N389" i="4" s="1"/>
  <c r="X389" i="4" s="1"/>
  <c r="BJ16" i="4"/>
  <c r="W16" i="4" s="1"/>
  <c r="N16" i="4" s="1"/>
  <c r="X16" i="4" s="1"/>
  <c r="BJ227" i="4"/>
  <c r="W227" i="4" s="1"/>
  <c r="N227" i="4" s="1"/>
  <c r="X227" i="4" s="1"/>
  <c r="BJ441" i="4"/>
  <c r="W441" i="4" s="1"/>
  <c r="N441" i="4" s="1"/>
  <c r="X441" i="4" s="1"/>
  <c r="BJ404" i="4"/>
  <c r="BJ133" i="4"/>
  <c r="W133" i="4" s="1"/>
  <c r="N133" i="4" s="1"/>
  <c r="X133" i="4" s="1"/>
  <c r="BJ342" i="4"/>
  <c r="W342" i="4" s="1"/>
  <c r="N342" i="4" s="1"/>
  <c r="X342" i="4" s="1"/>
  <c r="BJ406" i="4"/>
  <c r="W406" i="4" s="1"/>
  <c r="N406" i="4" s="1"/>
  <c r="X406" i="4" s="1"/>
  <c r="BJ86" i="4"/>
  <c r="W86" i="4" s="1"/>
  <c r="N86" i="4" s="1"/>
  <c r="X86" i="4" s="1"/>
  <c r="BJ281" i="4"/>
  <c r="W281" i="4" s="1"/>
  <c r="N281" i="4" s="1"/>
  <c r="X281" i="4" s="1"/>
  <c r="BJ436" i="4"/>
  <c r="W436" i="4" s="1"/>
  <c r="N436" i="4" s="1"/>
  <c r="X436" i="4" s="1"/>
  <c r="BJ291" i="4"/>
  <c r="W291" i="4" s="1"/>
  <c r="N291" i="4" s="1"/>
  <c r="X291" i="4" s="1"/>
  <c r="BJ79" i="4"/>
  <c r="W79" i="4" s="1"/>
  <c r="N79" i="4" s="1"/>
  <c r="X79" i="4" s="1"/>
  <c r="BJ426" i="4"/>
  <c r="W426" i="4" s="1"/>
  <c r="N426" i="4" s="1"/>
  <c r="X426" i="4" s="1"/>
  <c r="BJ214" i="4"/>
  <c r="W214" i="4" s="1"/>
  <c r="N214" i="4" s="1"/>
  <c r="X214" i="4" s="1"/>
  <c r="BJ62" i="4"/>
  <c r="W62" i="4" s="1"/>
  <c r="N62" i="4" s="1"/>
  <c r="X62" i="4" s="1"/>
  <c r="BJ32" i="4"/>
  <c r="W32" i="4" s="1"/>
  <c r="N32" i="4" s="1"/>
  <c r="X32" i="4" s="1"/>
  <c r="BJ20" i="4"/>
  <c r="W20" i="4" s="1"/>
  <c r="N20" i="4" s="1"/>
  <c r="X20" i="4" s="1"/>
  <c r="BJ51" i="4"/>
  <c r="W51" i="4" s="1"/>
  <c r="N51" i="4" s="1"/>
  <c r="X51" i="4" s="1"/>
  <c r="BJ205" i="4"/>
  <c r="BJ416" i="4"/>
  <c r="BJ295" i="4"/>
  <c r="BJ346" i="4"/>
  <c r="W346" i="4" s="1"/>
  <c r="N346" i="4" s="1"/>
  <c r="X346" i="4" s="1"/>
  <c r="BJ337" i="4"/>
  <c r="W337" i="4" s="1"/>
  <c r="N337" i="4" s="1"/>
  <c r="X337" i="4" s="1"/>
  <c r="BJ407" i="4"/>
  <c r="W407" i="4" s="1"/>
  <c r="N407" i="4" s="1"/>
  <c r="X407" i="4" s="1"/>
  <c r="BJ373" i="4"/>
  <c r="W373" i="4" s="1"/>
  <c r="N373" i="4" s="1"/>
  <c r="X373" i="4" s="1"/>
  <c r="BJ356" i="4"/>
  <c r="W356" i="4" s="1"/>
  <c r="N356" i="4" s="1"/>
  <c r="X356" i="4" s="1"/>
  <c r="BJ243" i="4"/>
  <c r="W243" i="4" s="1"/>
  <c r="N243" i="4" s="1"/>
  <c r="X243" i="4" s="1"/>
  <c r="BJ492" i="4"/>
  <c r="W492" i="4" s="1"/>
  <c r="N492" i="4" s="1"/>
  <c r="X492" i="4" s="1"/>
  <c r="BJ124" i="4"/>
  <c r="W124" i="4" s="1"/>
  <c r="N124" i="4" s="1"/>
  <c r="X124" i="4" s="1"/>
  <c r="BJ335" i="4"/>
  <c r="W335" i="4" s="1"/>
  <c r="N335" i="4" s="1"/>
  <c r="X335" i="4" s="1"/>
  <c r="BJ29" i="4"/>
  <c r="W29" i="4" s="1"/>
  <c r="N29" i="4" s="1"/>
  <c r="X29" i="4" s="1"/>
  <c r="BJ232" i="4"/>
  <c r="W232" i="4" s="1"/>
  <c r="N232" i="4" s="1"/>
  <c r="X232" i="4" s="1"/>
  <c r="BJ334" i="4"/>
  <c r="W334" i="4" s="1"/>
  <c r="N334" i="4" s="1"/>
  <c r="X334" i="4" s="1"/>
  <c r="BJ249" i="4"/>
  <c r="W249" i="4" s="1"/>
  <c r="N249" i="4" s="1"/>
  <c r="X249" i="4" s="1"/>
  <c r="BJ290" i="4"/>
  <c r="W290" i="4" s="1"/>
  <c r="N290" i="4" s="1"/>
  <c r="X290" i="4" s="1"/>
  <c r="BJ428" i="4"/>
  <c r="BJ122" i="4"/>
  <c r="BJ237" i="4"/>
  <c r="W237" i="4" s="1"/>
  <c r="N237" i="4" s="1"/>
  <c r="X237" i="4" s="1"/>
  <c r="BJ121" i="4"/>
  <c r="W121" i="4" s="1"/>
  <c r="N121" i="4" s="1"/>
  <c r="X121" i="4" s="1"/>
  <c r="BJ67" i="4"/>
  <c r="BJ363" i="4"/>
  <c r="W363" i="4" s="1"/>
  <c r="N363" i="4" s="1"/>
  <c r="X363" i="4" s="1"/>
  <c r="BJ223" i="4"/>
  <c r="W223" i="4" s="1"/>
  <c r="N223" i="4" s="1"/>
  <c r="X223" i="4" s="1"/>
  <c r="BJ495" i="4"/>
  <c r="W495" i="4" s="1"/>
  <c r="N495" i="4" s="1"/>
  <c r="X495" i="4" s="1"/>
  <c r="BJ284" i="4"/>
  <c r="W284" i="4" s="1"/>
  <c r="N284" i="4" s="1"/>
  <c r="X284" i="4" s="1"/>
  <c r="BJ500" i="4"/>
  <c r="W500" i="4" s="1"/>
  <c r="N500" i="4" s="1"/>
  <c r="X500" i="4" s="1"/>
  <c r="BJ197" i="4"/>
  <c r="W197" i="4" s="1"/>
  <c r="N197" i="4" s="1"/>
  <c r="X197" i="4" s="1"/>
  <c r="BJ150" i="4"/>
  <c r="W150" i="4" s="1"/>
  <c r="N150" i="4" s="1"/>
  <c r="X150" i="4" s="1"/>
  <c r="BJ26" i="4"/>
  <c r="W26" i="4" s="1"/>
  <c r="N26" i="4" s="1"/>
  <c r="X26" i="4" s="1"/>
  <c r="BJ434" i="4"/>
  <c r="W434" i="4" s="1"/>
  <c r="N434" i="4" s="1"/>
  <c r="X434" i="4" s="1"/>
  <c r="BJ198" i="4"/>
  <c r="BJ265" i="4"/>
  <c r="BJ275" i="4"/>
  <c r="W275" i="4" s="1"/>
  <c r="N275" i="4" s="1"/>
  <c r="X275" i="4" s="1"/>
  <c r="BJ331" i="4"/>
  <c r="W331" i="4" s="1"/>
  <c r="N331" i="4" s="1"/>
  <c r="X331" i="4" s="1"/>
  <c r="BJ296" i="4"/>
  <c r="W296" i="4" s="1"/>
  <c r="N296" i="4" s="1"/>
  <c r="X296" i="4" s="1"/>
  <c r="BJ68" i="4"/>
  <c r="W68" i="4" s="1"/>
  <c r="N68" i="4" s="1"/>
  <c r="X68" i="4" s="1"/>
  <c r="BJ318" i="4"/>
  <c r="W318" i="4" s="1"/>
  <c r="N318" i="4" s="1"/>
  <c r="BJ376" i="4"/>
  <c r="W376" i="4" s="1"/>
  <c r="N376" i="4" s="1"/>
  <c r="X376" i="4" s="1"/>
  <c r="BJ270" i="4"/>
  <c r="W270" i="4" s="1"/>
  <c r="N270" i="4" s="1"/>
  <c r="X270" i="4" s="1"/>
  <c r="BJ92" i="4"/>
  <c r="W92" i="4" s="1"/>
  <c r="N92" i="4" s="1"/>
  <c r="X92" i="4" s="1"/>
  <c r="BJ126" i="4"/>
  <c r="W126" i="4" s="1"/>
  <c r="N126" i="4" s="1"/>
  <c r="X126" i="4" s="1"/>
  <c r="BJ71" i="4"/>
  <c r="W71" i="4" s="1"/>
  <c r="N71" i="4" s="1"/>
  <c r="X71" i="4" s="1"/>
  <c r="BJ252" i="4"/>
  <c r="W252" i="4" s="1"/>
  <c r="N252" i="4" s="1"/>
  <c r="X252" i="4" s="1"/>
  <c r="BJ157" i="4"/>
  <c r="W157" i="4" s="1"/>
  <c r="N157" i="4" s="1"/>
  <c r="X157" i="4" s="1"/>
  <c r="BJ266" i="4"/>
  <c r="W266" i="4" s="1"/>
  <c r="N266" i="4" s="1"/>
  <c r="X266" i="4" s="1"/>
  <c r="BJ449" i="4"/>
  <c r="W449" i="4" s="1"/>
  <c r="N449" i="4" s="1"/>
  <c r="X449" i="4" s="1"/>
  <c r="BJ258" i="4"/>
  <c r="W258" i="4" s="1"/>
  <c r="N258" i="4" s="1"/>
  <c r="X258" i="4" s="1"/>
  <c r="BJ100" i="4"/>
  <c r="BJ24" i="4"/>
  <c r="BJ213" i="4"/>
  <c r="BJ490" i="4"/>
  <c r="W490" i="4" s="1"/>
  <c r="N490" i="4" s="1"/>
  <c r="X490" i="4" s="1"/>
  <c r="BJ65" i="4"/>
  <c r="W65" i="4" s="1"/>
  <c r="N65" i="4" s="1"/>
  <c r="X65" i="4" s="1"/>
  <c r="BJ489" i="4"/>
  <c r="W489" i="4" s="1"/>
  <c r="N489" i="4" s="1"/>
  <c r="X489" i="4" s="1"/>
  <c r="BJ405" i="4"/>
  <c r="W405" i="4" s="1"/>
  <c r="N405" i="4" s="1"/>
  <c r="X405" i="4" s="1"/>
  <c r="BJ474" i="4"/>
  <c r="W474" i="4" s="1"/>
  <c r="N474" i="4" s="1"/>
  <c r="X474" i="4" s="1"/>
  <c r="BJ194" i="4"/>
  <c r="W194" i="4" s="1"/>
  <c r="N194" i="4" s="1"/>
  <c r="X194" i="4" s="1"/>
  <c r="BJ469" i="4"/>
  <c r="W469" i="4" s="1"/>
  <c r="N469" i="4" s="1"/>
  <c r="X469" i="4" s="1"/>
  <c r="BJ446" i="4"/>
  <c r="W446" i="4" s="1"/>
  <c r="N446" i="4" s="1"/>
  <c r="X446" i="4" s="1"/>
  <c r="BJ501" i="4"/>
  <c r="W501" i="4" s="1"/>
  <c r="N501" i="4" s="1"/>
  <c r="X501" i="4" s="1"/>
  <c r="BJ313" i="4"/>
  <c r="W313" i="4" s="1"/>
  <c r="N313" i="4" s="1"/>
  <c r="X313" i="4" s="1"/>
  <c r="BJ46" i="4"/>
  <c r="W46" i="4" s="1"/>
  <c r="N46" i="4" s="1"/>
  <c r="X46" i="4" s="1"/>
  <c r="BJ317" i="4"/>
  <c r="W317" i="4" s="1"/>
  <c r="N317" i="4" s="1"/>
  <c r="BJ324" i="4"/>
  <c r="W324" i="4" s="1"/>
  <c r="N324" i="4" s="1"/>
  <c r="X324" i="4" s="1"/>
  <c r="BJ115" i="4"/>
  <c r="BJ189" i="4"/>
  <c r="W189" i="4" s="1"/>
  <c r="N189" i="4" s="1"/>
  <c r="X189" i="4" s="1"/>
  <c r="BJ64" i="4"/>
  <c r="BJ144" i="4"/>
  <c r="BJ378" i="4"/>
  <c r="W378" i="4" s="1"/>
  <c r="N378" i="4" s="1"/>
  <c r="X378" i="4" s="1"/>
  <c r="BJ155" i="4"/>
  <c r="W155" i="4" s="1"/>
  <c r="N155" i="4" s="1"/>
  <c r="X155" i="4" s="1"/>
  <c r="BJ185" i="4"/>
  <c r="W185" i="4" s="1"/>
  <c r="N185" i="4" s="1"/>
  <c r="X185" i="4" s="1"/>
  <c r="BJ220" i="4"/>
  <c r="W220" i="4" s="1"/>
  <c r="N220" i="4" s="1"/>
  <c r="X220" i="4" s="1"/>
  <c r="BJ211" i="4"/>
  <c r="W211" i="4" s="1"/>
  <c r="N211" i="4" s="1"/>
  <c r="X211" i="4" s="1"/>
  <c r="BJ174" i="4"/>
  <c r="W174" i="4" s="1"/>
  <c r="N174" i="4" s="1"/>
  <c r="X174" i="4" s="1"/>
  <c r="BJ310" i="4"/>
  <c r="W310" i="4" s="1"/>
  <c r="N310" i="4" s="1"/>
  <c r="X310" i="4" s="1"/>
  <c r="BJ42" i="4"/>
  <c r="W42" i="4" s="1"/>
  <c r="N42" i="4" s="1"/>
  <c r="X42" i="4" s="1"/>
  <c r="BJ445" i="4"/>
  <c r="W445" i="4" s="1"/>
  <c r="N445" i="4" s="1"/>
  <c r="X445" i="4" s="1"/>
  <c r="BJ256" i="4"/>
  <c r="W256" i="4" s="1"/>
  <c r="N256" i="4" s="1"/>
  <c r="X256" i="4" s="1"/>
  <c r="BJ457" i="4"/>
  <c r="W457" i="4" s="1"/>
  <c r="N457" i="4" s="1"/>
  <c r="X457" i="4" s="1"/>
  <c r="BJ181" i="4"/>
  <c r="W181" i="4" s="1"/>
  <c r="N181" i="4" s="1"/>
  <c r="X181" i="4" s="1"/>
  <c r="BJ375" i="4"/>
  <c r="W375" i="4" s="1"/>
  <c r="N375" i="4" s="1"/>
  <c r="X375" i="4" s="1"/>
  <c r="BJ410" i="4"/>
  <c r="BJ478" i="4"/>
  <c r="BJ182" i="4"/>
  <c r="W182" i="4" s="1"/>
  <c r="N182" i="4" s="1"/>
  <c r="X182" i="4" s="1"/>
  <c r="BJ260" i="4"/>
  <c r="W260" i="4" s="1"/>
  <c r="N260" i="4" s="1"/>
  <c r="X260" i="4" s="1"/>
  <c r="BJ14" i="4"/>
  <c r="BJ486" i="4"/>
  <c r="W486" i="4" s="1"/>
  <c r="N486" i="4" s="1"/>
  <c r="X486" i="4" s="1"/>
  <c r="BJ369" i="4"/>
  <c r="W369" i="4" s="1"/>
  <c r="N369" i="4" s="1"/>
  <c r="X369" i="4" s="1"/>
  <c r="BJ444" i="4"/>
  <c r="W444" i="4" s="1"/>
  <c r="N444" i="4" s="1"/>
  <c r="X444" i="4" s="1"/>
  <c r="BJ374" i="4"/>
  <c r="W374" i="4" s="1"/>
  <c r="N374" i="4" s="1"/>
  <c r="X374" i="4" s="1"/>
  <c r="BJ499" i="4"/>
  <c r="W499" i="4" s="1"/>
  <c r="N499" i="4" s="1"/>
  <c r="X499" i="4" s="1"/>
  <c r="BJ38" i="4"/>
  <c r="W38" i="4" s="1"/>
  <c r="N38" i="4" s="1"/>
  <c r="BJ339" i="4"/>
  <c r="W339" i="4" s="1"/>
  <c r="N339" i="4" s="1"/>
  <c r="X339" i="4" s="1"/>
  <c r="BJ396" i="4"/>
  <c r="W396" i="4" s="1"/>
  <c r="N396" i="4" s="1"/>
  <c r="X396" i="4" s="1"/>
  <c r="BJ269" i="4"/>
  <c r="W269" i="4" s="1"/>
  <c r="N269" i="4" s="1"/>
  <c r="X269" i="4" s="1"/>
  <c r="BJ69" i="4"/>
  <c r="W69" i="4" s="1"/>
  <c r="N69" i="4" s="1"/>
  <c r="X69" i="4" s="1"/>
  <c r="BJ273" i="4"/>
  <c r="BJ319" i="4"/>
  <c r="BJ66" i="4"/>
  <c r="W66" i="4" s="1"/>
  <c r="N66" i="4" s="1"/>
  <c r="X66" i="4" s="1"/>
  <c r="BJ23" i="4"/>
  <c r="W23" i="4" s="1"/>
  <c r="N23" i="4" s="1"/>
  <c r="X23" i="4" s="1"/>
  <c r="BJ429" i="4"/>
  <c r="W429" i="4" s="1"/>
  <c r="N429" i="4" s="1"/>
  <c r="X429" i="4" s="1"/>
  <c r="BJ98" i="4"/>
  <c r="W98" i="4" s="1"/>
  <c r="N98" i="4" s="1"/>
  <c r="X98" i="4" s="1"/>
  <c r="BJ289" i="4"/>
  <c r="W289" i="4" s="1"/>
  <c r="N289" i="4" s="1"/>
  <c r="X289" i="4" s="1"/>
  <c r="BJ207" i="4"/>
  <c r="W207" i="4" s="1"/>
  <c r="N207" i="4" s="1"/>
  <c r="X207" i="4" s="1"/>
  <c r="BJ329" i="4"/>
  <c r="W329" i="4" s="1"/>
  <c r="N329" i="4" s="1"/>
  <c r="X329" i="4" s="1"/>
  <c r="BJ93" i="4"/>
  <c r="W93" i="4" s="1"/>
  <c r="N93" i="4" s="1"/>
  <c r="X93" i="4" s="1"/>
  <c r="BJ55" i="4"/>
  <c r="W55" i="4" s="1"/>
  <c r="N55" i="4" s="1"/>
  <c r="X55" i="4" s="1"/>
  <c r="BJ487" i="4"/>
  <c r="W487" i="4" s="1"/>
  <c r="N487" i="4" s="1"/>
  <c r="X487" i="4" s="1"/>
  <c r="BJ336" i="4"/>
  <c r="W336" i="4" s="1"/>
  <c r="N336" i="4" s="1"/>
  <c r="X336" i="4" s="1"/>
  <c r="BJ477" i="4"/>
  <c r="W477" i="4" s="1"/>
  <c r="N477" i="4" s="1"/>
  <c r="X477" i="4" s="1"/>
  <c r="BJ386" i="4"/>
  <c r="W386" i="4" s="1"/>
  <c r="N386" i="4" s="1"/>
  <c r="X386" i="4" s="1"/>
  <c r="BJ240" i="4"/>
  <c r="BJ253" i="4"/>
  <c r="BJ453" i="4"/>
  <c r="BJ268" i="4"/>
  <c r="BJ218" i="4"/>
  <c r="W218" i="4" s="1"/>
  <c r="N218" i="4" s="1"/>
  <c r="X218" i="4" s="1"/>
  <c r="BJ302" i="4"/>
  <c r="W302" i="4" s="1"/>
  <c r="N302" i="4" s="1"/>
  <c r="X302" i="4" s="1"/>
  <c r="BJ238" i="4"/>
  <c r="W238" i="4" s="1"/>
  <c r="N238" i="4" s="1"/>
  <c r="X238" i="4" s="1"/>
  <c r="BJ166" i="4"/>
  <c r="W166" i="4" s="1"/>
  <c r="N166" i="4" s="1"/>
  <c r="X166" i="4" s="1"/>
  <c r="BJ127" i="4"/>
  <c r="W127" i="4" s="1"/>
  <c r="N127" i="4" s="1"/>
  <c r="X127" i="4" s="1"/>
  <c r="BJ210" i="4"/>
  <c r="W210" i="4" s="1"/>
  <c r="N210" i="4" s="1"/>
  <c r="X210" i="4" s="1"/>
  <c r="BJ192" i="4"/>
  <c r="W192" i="4" s="1"/>
  <c r="N192" i="4" s="1"/>
  <c r="X192" i="4" s="1"/>
  <c r="BJ379" i="4"/>
  <c r="W379" i="4" s="1"/>
  <c r="N379" i="4" s="1"/>
  <c r="X379" i="4" s="1"/>
  <c r="BJ308" i="4"/>
  <c r="W308" i="4" s="1"/>
  <c r="N308" i="4" s="1"/>
  <c r="X308" i="4" s="1"/>
  <c r="BJ177" i="4"/>
  <c r="W177" i="4" s="1"/>
  <c r="N177" i="4" s="1"/>
  <c r="X177" i="4" s="1"/>
  <c r="BJ475" i="4"/>
  <c r="W475" i="4" s="1"/>
  <c r="N475" i="4" s="1"/>
  <c r="X475" i="4" s="1"/>
  <c r="BJ33" i="4"/>
  <c r="W33" i="4" s="1"/>
  <c r="N33" i="4" s="1"/>
  <c r="X33" i="4" s="1"/>
  <c r="BJ464" i="4"/>
  <c r="W464" i="4" s="1"/>
  <c r="N464" i="4" s="1"/>
  <c r="X464" i="4" s="1"/>
  <c r="BJ135" i="4"/>
  <c r="BJ476" i="4"/>
  <c r="BJ300" i="4"/>
  <c r="BJ43" i="4"/>
  <c r="W43" i="4" s="1"/>
  <c r="N43" i="4" s="1"/>
  <c r="X43" i="4" s="1"/>
  <c r="BJ131" i="4"/>
  <c r="W131" i="4" s="1"/>
  <c r="N131" i="4" s="1"/>
  <c r="X131" i="4" s="1"/>
  <c r="BJ168" i="4"/>
  <c r="W168" i="4" s="1"/>
  <c r="N168" i="4" s="1"/>
  <c r="X168" i="4" s="1"/>
  <c r="BJ119" i="4"/>
  <c r="W119" i="4" s="1"/>
  <c r="N119" i="4" s="1"/>
  <c r="X119" i="4" s="1"/>
  <c r="BJ395" i="4"/>
  <c r="W395" i="4" s="1"/>
  <c r="N395" i="4" s="1"/>
  <c r="X395" i="4" s="1"/>
  <c r="BJ333" i="4"/>
  <c r="W333" i="4" s="1"/>
  <c r="N333" i="4" s="1"/>
  <c r="X333" i="4" s="1"/>
  <c r="BJ316" i="4"/>
  <c r="W316" i="4" s="1"/>
  <c r="N316" i="4" s="1"/>
  <c r="X316" i="4" s="1"/>
  <c r="BJ163" i="4"/>
  <c r="W163" i="4" s="1"/>
  <c r="N163" i="4" s="1"/>
  <c r="X163" i="4" s="1"/>
  <c r="BJ176" i="4"/>
  <c r="W176" i="4" s="1"/>
  <c r="N176" i="4" s="1"/>
  <c r="X176" i="4" s="1"/>
  <c r="BJ508" i="4"/>
  <c r="W508" i="4" s="1"/>
  <c r="N508" i="4" s="1"/>
  <c r="X508" i="4" s="1"/>
  <c r="BJ433" i="4"/>
  <c r="W433" i="4" s="1"/>
  <c r="N433" i="4" s="1"/>
  <c r="X433" i="4" s="1"/>
  <c r="BJ484" i="4"/>
  <c r="W484" i="4" s="1"/>
  <c r="N484" i="4" s="1"/>
  <c r="X484" i="4" s="1"/>
  <c r="BJ85" i="4"/>
  <c r="W85" i="4" s="1"/>
  <c r="N85" i="4" s="1"/>
  <c r="X85" i="4" s="1"/>
  <c r="BJ466" i="4"/>
  <c r="BJ125" i="4"/>
  <c r="W125" i="4" s="1"/>
  <c r="N125" i="4" s="1"/>
  <c r="X125" i="4" s="1"/>
  <c r="BJ299" i="4"/>
  <c r="W299" i="4" s="1"/>
  <c r="N299" i="4" s="1"/>
  <c r="X299" i="4" s="1"/>
  <c r="BJ188" i="4"/>
  <c r="W188" i="4" s="1"/>
  <c r="N188" i="4" s="1"/>
  <c r="X188" i="4" s="1"/>
  <c r="BJ120" i="4"/>
  <c r="W120" i="4" s="1"/>
  <c r="N120" i="4" s="1"/>
  <c r="X120" i="4" s="1"/>
  <c r="BJ365" i="4"/>
  <c r="W365" i="4" s="1"/>
  <c r="N365" i="4" s="1"/>
  <c r="X365" i="4" s="1"/>
  <c r="BJ427" i="4"/>
  <c r="W427" i="4" s="1"/>
  <c r="N427" i="4" s="1"/>
  <c r="X427" i="4" s="1"/>
  <c r="BJ415" i="4"/>
  <c r="W415" i="4" s="1"/>
  <c r="N415" i="4" s="1"/>
  <c r="X415" i="4" s="1"/>
  <c r="BJ47" i="4"/>
  <c r="W47" i="4" s="1"/>
  <c r="N47" i="4" s="1"/>
  <c r="BJ328" i="4"/>
  <c r="W328" i="4" s="1"/>
  <c r="N328" i="4" s="1"/>
  <c r="X328" i="4" s="1"/>
  <c r="BJ147" i="4"/>
  <c r="W147" i="4" s="1"/>
  <c r="N147" i="4" s="1"/>
  <c r="X147" i="4" s="1"/>
  <c r="BJ398" i="4"/>
  <c r="W398" i="4" s="1"/>
  <c r="N398" i="4" s="1"/>
  <c r="X398" i="4" s="1"/>
  <c r="BJ358" i="4"/>
  <c r="W358" i="4" s="1"/>
  <c r="N358" i="4" s="1"/>
  <c r="X358" i="4" s="1"/>
  <c r="BJ244" i="4"/>
  <c r="W244" i="4" s="1"/>
  <c r="N244" i="4" s="1"/>
  <c r="X244" i="4" s="1"/>
  <c r="BJ215" i="4"/>
  <c r="W215" i="4" s="1"/>
  <c r="N215" i="4" s="1"/>
  <c r="X215" i="4" s="1"/>
  <c r="BJ451" i="4"/>
  <c r="W451" i="4" s="1"/>
  <c r="N451" i="4" s="1"/>
  <c r="X451" i="4" s="1"/>
  <c r="BJ439" i="4"/>
  <c r="BJ447" i="4"/>
  <c r="W447" i="4" s="1"/>
  <c r="N447" i="4" s="1"/>
  <c r="X447" i="4" s="1"/>
  <c r="BJ209" i="4"/>
  <c r="W209" i="4" s="1"/>
  <c r="N209" i="4" s="1"/>
  <c r="X209" i="4" s="1"/>
  <c r="BJ41" i="4"/>
  <c r="W41" i="4" s="1"/>
  <c r="N41" i="4" s="1"/>
  <c r="X41" i="4" s="1"/>
  <c r="BJ251" i="4"/>
  <c r="W251" i="4" s="1"/>
  <c r="N251" i="4" s="1"/>
  <c r="X251" i="4" s="1"/>
  <c r="BJ22" i="4"/>
  <c r="W22" i="4" s="1"/>
  <c r="N22" i="4" s="1"/>
  <c r="X22" i="4" s="1"/>
  <c r="BJ151" i="4"/>
  <c r="W151" i="4" s="1"/>
  <c r="N151" i="4" s="1"/>
  <c r="X151" i="4" s="1"/>
  <c r="BJ448" i="4"/>
  <c r="W448" i="4" s="1"/>
  <c r="N448" i="4" s="1"/>
  <c r="X448" i="4" s="1"/>
  <c r="BJ159" i="4"/>
  <c r="W159" i="4" s="1"/>
  <c r="N159" i="4" s="1"/>
  <c r="X159" i="4" s="1"/>
  <c r="BJ111" i="4"/>
  <c r="W111" i="4" s="1"/>
  <c r="N111" i="4" s="1"/>
  <c r="X111" i="4" s="1"/>
  <c r="BJ141" i="4"/>
  <c r="W141" i="4" s="1"/>
  <c r="N141" i="4" s="1"/>
  <c r="X141" i="4" s="1"/>
  <c r="BJ502" i="4"/>
  <c r="W502" i="4" s="1"/>
  <c r="N502" i="4" s="1"/>
  <c r="X502" i="4" s="1"/>
  <c r="BJ19" i="4"/>
  <c r="W19" i="4" s="1"/>
  <c r="N19" i="4" s="1"/>
  <c r="X19" i="4" s="1"/>
  <c r="BJ137" i="4"/>
  <c r="W137" i="4" s="1"/>
  <c r="N137" i="4" s="1"/>
  <c r="X137" i="4" s="1"/>
  <c r="BJ431" i="4"/>
  <c r="W431" i="4" s="1"/>
  <c r="N431" i="4" s="1"/>
  <c r="X431" i="4" s="1"/>
  <c r="BJ494" i="4"/>
  <c r="W494" i="4" s="1"/>
  <c r="N494" i="4" s="1"/>
  <c r="X494" i="4" s="1"/>
  <c r="BJ306" i="4"/>
  <c r="W306" i="4" s="1"/>
  <c r="N306" i="4" s="1"/>
  <c r="X306" i="4" s="1"/>
  <c r="BJ283" i="4"/>
  <c r="W283" i="4" s="1"/>
  <c r="N283" i="4" s="1"/>
  <c r="X283" i="4" s="1"/>
  <c r="BJ424" i="4"/>
  <c r="BJ371" i="4"/>
  <c r="W371" i="4" s="1"/>
  <c r="N371" i="4" s="1"/>
  <c r="X371" i="4" s="1"/>
  <c r="BJ231" i="4"/>
  <c r="BJ255" i="4"/>
  <c r="W255" i="4" s="1"/>
  <c r="N255" i="4" s="1"/>
  <c r="X255" i="4" s="1"/>
  <c r="BJ94" i="4"/>
  <c r="W94" i="4" s="1"/>
  <c r="N94" i="4" s="1"/>
  <c r="X94" i="4" s="1"/>
  <c r="BJ216" i="4"/>
  <c r="W216" i="4" s="1"/>
  <c r="N216" i="4" s="1"/>
  <c r="X216" i="4" s="1"/>
  <c r="BJ388" i="4"/>
  <c r="W388" i="4" s="1"/>
  <c r="N388" i="4" s="1"/>
  <c r="X388" i="4" s="1"/>
  <c r="BJ307" i="4"/>
  <c r="W307" i="4" s="1"/>
  <c r="N307" i="4" s="1"/>
  <c r="X307" i="4" s="1"/>
  <c r="BJ414" i="4"/>
  <c r="W414" i="4" s="1"/>
  <c r="N414" i="4" s="1"/>
  <c r="X414" i="4" s="1"/>
  <c r="BJ161" i="4"/>
  <c r="W161" i="4" s="1"/>
  <c r="N161" i="4" s="1"/>
  <c r="X161" i="4" s="1"/>
  <c r="BJ49" i="4"/>
  <c r="W49" i="4" s="1"/>
  <c r="N49" i="4" s="1"/>
  <c r="X49" i="4" s="1"/>
  <c r="BJ91" i="4"/>
  <c r="W91" i="4" s="1"/>
  <c r="N91" i="4" s="1"/>
  <c r="X91" i="4" s="1"/>
  <c r="BJ432" i="4"/>
  <c r="W432" i="4" s="1"/>
  <c r="N432" i="4" s="1"/>
  <c r="X432" i="4" s="1"/>
  <c r="BJ236" i="4"/>
  <c r="W236" i="4" s="1"/>
  <c r="N236" i="4" s="1"/>
  <c r="X236" i="4" s="1"/>
  <c r="BJ152" i="4"/>
  <c r="BJ351" i="4"/>
  <c r="W351" i="4" s="1"/>
  <c r="N351" i="4" s="1"/>
  <c r="X351" i="4" s="1"/>
  <c r="BJ184" i="4"/>
  <c r="W184" i="4" s="1"/>
  <c r="N184" i="4" s="1"/>
  <c r="X184" i="4" s="1"/>
  <c r="BJ332" i="4"/>
  <c r="W332" i="4" s="1"/>
  <c r="N332" i="4" s="1"/>
  <c r="X332" i="4" s="1"/>
  <c r="BJ417" i="4"/>
  <c r="BJ323" i="4"/>
  <c r="W323" i="4" s="1"/>
  <c r="N323" i="4" s="1"/>
  <c r="X323" i="4" s="1"/>
  <c r="BJ78" i="4"/>
  <c r="W78" i="4" s="1"/>
  <c r="N78" i="4" s="1"/>
  <c r="X78" i="4" s="1"/>
  <c r="BJ452" i="4"/>
  <c r="W452" i="4" s="1"/>
  <c r="N452" i="4" s="1"/>
  <c r="X452" i="4" s="1"/>
  <c r="BJ297" i="4"/>
  <c r="W297" i="4" s="1"/>
  <c r="N297" i="4" s="1"/>
  <c r="X297" i="4" s="1"/>
  <c r="BJ370" i="4"/>
  <c r="W370" i="4" s="1"/>
  <c r="N370" i="4" s="1"/>
  <c r="X370" i="4" s="1"/>
  <c r="BJ505" i="4"/>
  <c r="W505" i="4" s="1"/>
  <c r="N505" i="4" s="1"/>
  <c r="X505" i="4" s="1"/>
  <c r="BJ377" i="4"/>
  <c r="W377" i="4" s="1"/>
  <c r="N377" i="4" s="1"/>
  <c r="X377" i="4" s="1"/>
  <c r="BJ138" i="4"/>
  <c r="W138" i="4" s="1"/>
  <c r="N138" i="4" s="1"/>
  <c r="X138" i="4" s="1"/>
  <c r="BJ344" i="4"/>
  <c r="W344" i="4" s="1"/>
  <c r="N344" i="4" s="1"/>
  <c r="X344" i="4" s="1"/>
  <c r="BJ139" i="4"/>
  <c r="W139" i="4" s="1"/>
  <c r="N139" i="4" s="1"/>
  <c r="X139" i="4" s="1"/>
  <c r="BJ217" i="4"/>
  <c r="BJ148" i="4"/>
  <c r="BJ430" i="4"/>
  <c r="BJ353" i="4"/>
  <c r="W353" i="4" s="1"/>
  <c r="N353" i="4" s="1"/>
  <c r="X353" i="4" s="1"/>
  <c r="BJ80" i="4"/>
  <c r="W80" i="4" s="1"/>
  <c r="N80" i="4" s="1"/>
  <c r="X80" i="4" s="1"/>
  <c r="BJ25" i="4"/>
  <c r="W25" i="4" s="1"/>
  <c r="N25" i="4" s="1"/>
  <c r="X25" i="4" s="1"/>
  <c r="BJ57" i="4"/>
  <c r="W57" i="4" s="1"/>
  <c r="N57" i="4" s="1"/>
  <c r="X57" i="4" s="1"/>
  <c r="BJ106" i="4"/>
  <c r="W106" i="4" s="1"/>
  <c r="N106" i="4" s="1"/>
  <c r="X106" i="4" s="1"/>
  <c r="BJ382" i="4"/>
  <c r="W382" i="4" s="1"/>
  <c r="N382" i="4" s="1"/>
  <c r="X382" i="4" s="1"/>
  <c r="BJ45" i="4"/>
  <c r="W45" i="4" s="1"/>
  <c r="N45" i="4" s="1"/>
  <c r="X45" i="4" s="1"/>
  <c r="BJ61" i="4"/>
  <c r="W61" i="4" s="1"/>
  <c r="N61" i="4" s="1"/>
  <c r="X61" i="4" s="1"/>
  <c r="BJ340" i="4"/>
  <c r="W340" i="4" s="1"/>
  <c r="N340" i="4" s="1"/>
  <c r="X340" i="4" s="1"/>
  <c r="BJ422" i="4"/>
  <c r="W422" i="4" s="1"/>
  <c r="N422" i="4" s="1"/>
  <c r="X422" i="4" s="1"/>
  <c r="BJ27" i="4"/>
  <c r="W27" i="4" s="1"/>
  <c r="N27" i="4" s="1"/>
  <c r="X27" i="4" s="1"/>
  <c r="BJ105" i="4"/>
  <c r="W105" i="4" s="1"/>
  <c r="N105" i="4" s="1"/>
  <c r="X105" i="4" s="1"/>
  <c r="BJ63" i="4"/>
  <c r="W63" i="4" s="1"/>
  <c r="N63" i="4" s="1"/>
  <c r="X63" i="4" s="1"/>
  <c r="BJ460" i="4"/>
  <c r="W460" i="4" s="1"/>
  <c r="N460" i="4" s="1"/>
  <c r="X460" i="4" s="1"/>
  <c r="BJ186" i="4"/>
  <c r="W186" i="4" s="1"/>
  <c r="N186" i="4" s="1"/>
  <c r="X186" i="4" s="1"/>
  <c r="BJ504" i="4"/>
  <c r="W504" i="4" s="1"/>
  <c r="N504" i="4" s="1"/>
  <c r="X504" i="4" s="1"/>
  <c r="BJ87" i="4"/>
  <c r="BJ497" i="4"/>
  <c r="W497" i="4" s="1"/>
  <c r="N497" i="4" s="1"/>
  <c r="X497" i="4" s="1"/>
  <c r="BJ108" i="4"/>
  <c r="W108" i="4" s="1"/>
  <c r="N108" i="4" s="1"/>
  <c r="X108" i="4" s="1"/>
  <c r="BJ420" i="4"/>
  <c r="W420" i="4" s="1"/>
  <c r="N420" i="4" s="1"/>
  <c r="X420" i="4" s="1"/>
  <c r="BJ30" i="4"/>
  <c r="W30" i="4" s="1"/>
  <c r="N30" i="4" s="1"/>
  <c r="X30" i="4" s="1"/>
  <c r="BJ267" i="4"/>
  <c r="W267" i="4" s="1"/>
  <c r="N267" i="4" s="1"/>
  <c r="X267" i="4" s="1"/>
  <c r="BJ48" i="4"/>
  <c r="W48" i="4" s="1"/>
  <c r="N48" i="4" s="1"/>
  <c r="X48" i="4" s="1"/>
  <c r="BJ200" i="4"/>
  <c r="W200" i="4" s="1"/>
  <c r="N200" i="4" s="1"/>
  <c r="X200" i="4" s="1"/>
  <c r="BJ315" i="4"/>
  <c r="W315" i="4" s="1"/>
  <c r="N315" i="4" s="1"/>
  <c r="X315" i="4" s="1"/>
  <c r="BJ330" i="4"/>
  <c r="W330" i="4" s="1"/>
  <c r="N330" i="4" s="1"/>
  <c r="X330" i="4" s="1"/>
  <c r="BJ276" i="4"/>
  <c r="W276" i="4" s="1"/>
  <c r="N276" i="4" s="1"/>
  <c r="X276" i="4" s="1"/>
  <c r="BJ390" i="4"/>
  <c r="W390" i="4" s="1"/>
  <c r="N390" i="4" s="1"/>
  <c r="X390" i="4" s="1"/>
  <c r="BJ222" i="4"/>
  <c r="W222" i="4" s="1"/>
  <c r="N222" i="4" s="1"/>
  <c r="X222" i="4" s="1"/>
  <c r="BJ208" i="4"/>
  <c r="W208" i="4" s="1"/>
  <c r="N208" i="4" s="1"/>
  <c r="X208" i="4" s="1"/>
  <c r="BJ481" i="4"/>
  <c r="W481" i="4" s="1"/>
  <c r="N481" i="4" s="1"/>
  <c r="X481" i="4" s="1"/>
  <c r="BJ70" i="4"/>
  <c r="W70" i="4" s="1"/>
  <c r="N70" i="4" s="1"/>
  <c r="X70" i="4" s="1"/>
  <c r="BJ72" i="4"/>
  <c r="W72" i="4" s="1"/>
  <c r="N72" i="4" s="1"/>
  <c r="X72" i="4" s="1"/>
  <c r="BJ228" i="4"/>
  <c r="W228" i="4" s="1"/>
  <c r="N228" i="4" s="1"/>
  <c r="X228" i="4" s="1"/>
  <c r="BJ463" i="4"/>
  <c r="W463" i="4" s="1"/>
  <c r="N463" i="4" s="1"/>
  <c r="X463" i="4" s="1"/>
  <c r="BJ250" i="4"/>
  <c r="W250" i="4" s="1"/>
  <c r="N250" i="4" s="1"/>
  <c r="X250" i="4" s="1"/>
  <c r="BJ142" i="4"/>
  <c r="W142" i="4" s="1"/>
  <c r="N142" i="4" s="1"/>
  <c r="X142" i="4" s="1"/>
  <c r="BJ438" i="4"/>
  <c r="W438" i="4" s="1"/>
  <c r="N438" i="4" s="1"/>
  <c r="X438" i="4" s="1"/>
  <c r="BJ450" i="4"/>
  <c r="W450" i="4" s="1"/>
  <c r="N450" i="4" s="1"/>
  <c r="X450" i="4" s="1"/>
  <c r="BJ136" i="4"/>
  <c r="W136" i="4" s="1"/>
  <c r="N136" i="4" s="1"/>
  <c r="X136" i="4" s="1"/>
  <c r="BJ35" i="4"/>
  <c r="W35" i="4" s="1"/>
  <c r="N35" i="4" s="1"/>
  <c r="X35" i="4" s="1"/>
  <c r="BJ402" i="4"/>
  <c r="W402" i="4" s="1"/>
  <c r="N402" i="4" s="1"/>
  <c r="X402" i="4" s="1"/>
  <c r="BJ298" i="4"/>
  <c r="W298" i="4" s="1"/>
  <c r="N298" i="4" s="1"/>
  <c r="X298" i="4" s="1"/>
  <c r="BJ195" i="4"/>
  <c r="W195" i="4" s="1"/>
  <c r="N195" i="4" s="1"/>
  <c r="X195" i="4" s="1"/>
  <c r="BJ235" i="4"/>
  <c r="W235" i="4" s="1"/>
  <c r="N235" i="4" s="1"/>
  <c r="X235" i="4" s="1"/>
  <c r="BJ171" i="4"/>
  <c r="W171" i="4" s="1"/>
  <c r="N171" i="4" s="1"/>
  <c r="X171" i="4" s="1"/>
  <c r="BJ347" i="4"/>
  <c r="W347" i="4" s="1"/>
  <c r="N347" i="4" s="1"/>
  <c r="X347" i="4" s="1"/>
  <c r="BJ76" i="4"/>
  <c r="W76" i="4" s="1"/>
  <c r="N76" i="4" s="1"/>
  <c r="X76" i="4" s="1"/>
  <c r="BJ391" i="4"/>
  <c r="W391" i="4" s="1"/>
  <c r="N391" i="4" s="1"/>
  <c r="X391" i="4" s="1"/>
  <c r="BJ372" i="4"/>
  <c r="W372" i="4" s="1"/>
  <c r="N372" i="4" s="1"/>
  <c r="X372" i="4" s="1"/>
  <c r="BJ44" i="4"/>
  <c r="W44" i="4" s="1"/>
  <c r="N44" i="4" s="1"/>
  <c r="X44" i="4" s="1"/>
  <c r="BJ18" i="4"/>
  <c r="W18" i="4" s="1"/>
  <c r="N18" i="4" s="1"/>
  <c r="X18" i="4" s="1"/>
  <c r="BJ282" i="4"/>
  <c r="W282" i="4" s="1"/>
  <c r="N282" i="4" s="1"/>
  <c r="X282" i="4" s="1"/>
  <c r="BJ83" i="4"/>
  <c r="W83" i="4" s="1"/>
  <c r="N83" i="4" s="1"/>
  <c r="X83" i="4" s="1"/>
  <c r="BJ34" i="4"/>
  <c r="W34" i="4" s="1"/>
  <c r="N34" i="4" s="1"/>
  <c r="X34" i="4" s="1"/>
  <c r="BJ212" i="4"/>
  <c r="W212" i="4" s="1"/>
  <c r="N212" i="4" s="1"/>
  <c r="X212" i="4" s="1"/>
  <c r="BJ437" i="4"/>
  <c r="W437" i="4" s="1"/>
  <c r="N437" i="4" s="1"/>
  <c r="X437" i="4" s="1"/>
  <c r="BJ274" i="4"/>
  <c r="W274" i="4" s="1"/>
  <c r="N274" i="4" s="1"/>
  <c r="X274" i="4" s="1"/>
  <c r="BJ110" i="4"/>
  <c r="W110" i="4" s="1"/>
  <c r="N110" i="4" s="1"/>
  <c r="X110" i="4" s="1"/>
  <c r="BJ383" i="4"/>
  <c r="W383" i="4" s="1"/>
  <c r="N383" i="4" s="1"/>
  <c r="X383" i="4" s="1"/>
  <c r="BJ364" i="4"/>
  <c r="W364" i="4" s="1"/>
  <c r="N364" i="4" s="1"/>
  <c r="X364" i="4" s="1"/>
  <c r="BJ164" i="4"/>
  <c r="W164" i="4" s="1"/>
  <c r="N164" i="4" s="1"/>
  <c r="X164" i="4" s="1"/>
  <c r="BJ117" i="4"/>
  <c r="W117" i="4" s="1"/>
  <c r="N117" i="4" s="1"/>
  <c r="X117" i="4" s="1"/>
  <c r="BJ143" i="4"/>
  <c r="W143" i="4" s="1"/>
  <c r="N143" i="4" s="1"/>
  <c r="X143" i="4" s="1"/>
  <c r="BJ15" i="4"/>
  <c r="W15" i="4" s="1"/>
  <c r="N15" i="4" s="1"/>
  <c r="X15" i="4" s="1"/>
  <c r="BJ118" i="4"/>
  <c r="W118" i="4" s="1"/>
  <c r="N118" i="4" s="1"/>
  <c r="X118" i="4" s="1"/>
  <c r="BJ112" i="4"/>
  <c r="W112" i="4" s="1"/>
  <c r="N112" i="4" s="1"/>
  <c r="X112" i="4" s="1"/>
  <c r="BJ99" i="4"/>
  <c r="W99" i="4" s="1"/>
  <c r="N99" i="4" s="1"/>
  <c r="X99" i="4" s="1"/>
  <c r="BJ403" i="4"/>
  <c r="W403" i="4" s="1"/>
  <c r="N403" i="4" s="1"/>
  <c r="X403" i="4" s="1"/>
  <c r="BJ88" i="4"/>
  <c r="W88" i="4" s="1"/>
  <c r="N88" i="4" s="1"/>
  <c r="X88" i="4" s="1"/>
  <c r="BJ21" i="4"/>
  <c r="W21" i="4" s="1"/>
  <c r="N21" i="4" s="1"/>
  <c r="X21" i="4" s="1"/>
  <c r="BJ380" i="4"/>
  <c r="W380" i="4" s="1"/>
  <c r="N380" i="4" s="1"/>
  <c r="X380" i="4" s="1"/>
  <c r="BJ458" i="4"/>
  <c r="W458" i="4" s="1"/>
  <c r="N458" i="4" s="1"/>
  <c r="X458" i="4" s="1"/>
  <c r="BJ201" i="4"/>
  <c r="W201" i="4" s="1"/>
  <c r="N201" i="4" s="1"/>
  <c r="X201" i="4" s="1"/>
  <c r="BJ31" i="4"/>
  <c r="W31" i="4" s="1"/>
  <c r="N31" i="4" s="1"/>
  <c r="X31" i="4" s="1"/>
  <c r="BJ178" i="4"/>
  <c r="W178" i="4" s="1"/>
  <c r="N178" i="4" s="1"/>
  <c r="X178" i="4" s="1"/>
  <c r="BJ468" i="4"/>
  <c r="W468" i="4" s="1"/>
  <c r="N468" i="4" s="1"/>
  <c r="X468" i="4" s="1"/>
  <c r="BJ348" i="4"/>
  <c r="W348" i="4" s="1"/>
  <c r="N348" i="4" s="1"/>
  <c r="X348" i="4" s="1"/>
  <c r="BJ482" i="4"/>
  <c r="W482" i="4" s="1"/>
  <c r="N482" i="4" s="1"/>
  <c r="X482" i="4" s="1"/>
  <c r="BJ226" i="4"/>
  <c r="W226" i="4" s="1"/>
  <c r="N226" i="4" s="1"/>
  <c r="X226" i="4" s="1"/>
  <c r="BJ498" i="4"/>
  <c r="W498" i="4" s="1"/>
  <c r="N498" i="4" s="1"/>
  <c r="X498" i="4" s="1"/>
  <c r="BJ287" i="4"/>
  <c r="W287" i="4" s="1"/>
  <c r="N287" i="4" s="1"/>
  <c r="X287" i="4" s="1"/>
  <c r="BJ158" i="4"/>
  <c r="W158" i="4" s="1"/>
  <c r="N158" i="4" s="1"/>
  <c r="X158" i="4" s="1"/>
  <c r="BJ311" i="4"/>
  <c r="W311" i="4" s="1"/>
  <c r="N311" i="4" s="1"/>
  <c r="X311" i="4" s="1"/>
  <c r="BJ435" i="4"/>
  <c r="W435" i="4" s="1"/>
  <c r="N435" i="4" s="1"/>
  <c r="X435" i="4" s="1"/>
  <c r="CB403" i="2"/>
  <c r="CD403" i="2" s="1"/>
  <c r="CA412" i="2"/>
  <c r="CF412" i="2"/>
  <c r="CE413" i="2" a="1"/>
  <c r="CE413" i="2" s="1"/>
  <c r="BZ413" i="2"/>
  <c r="CC414" i="2" s="1"/>
  <c r="BY413" i="2"/>
  <c r="AV338" i="3"/>
  <c r="BW338" i="3" s="1"/>
  <c r="P353" i="3"/>
  <c r="AJ351" i="4" s="1"/>
  <c r="Q353" i="3"/>
  <c r="CJ244" i="3"/>
  <c r="AV309" i="3"/>
  <c r="AX309" i="3" s="1"/>
  <c r="CJ511" i="3"/>
  <c r="BW16" i="3"/>
  <c r="AX16" i="3"/>
  <c r="AV15" i="3"/>
  <c r="CJ15" i="3"/>
  <c r="W14" i="4"/>
  <c r="N14" i="4" s="1"/>
  <c r="CJ14" i="3"/>
  <c r="AV14" i="3"/>
  <c r="BZ14" i="3" s="1"/>
  <c r="AV13" i="3"/>
  <c r="BZ13" i="3" s="1"/>
  <c r="CB13" i="3" s="1"/>
  <c r="CJ13" i="3"/>
  <c r="AV17" i="3"/>
  <c r="CJ17" i="3"/>
  <c r="CJ26" i="3"/>
  <c r="AV124" i="3"/>
  <c r="AX124" i="3" s="1"/>
  <c r="CJ28" i="3"/>
  <c r="AV28" i="3"/>
  <c r="CJ492" i="3"/>
  <c r="AV492" i="3"/>
  <c r="AV367" i="3"/>
  <c r="CJ367" i="3"/>
  <c r="AV458" i="3"/>
  <c r="CJ458" i="3"/>
  <c r="CJ109" i="3"/>
  <c r="AV109" i="3"/>
  <c r="W199" i="4"/>
  <c r="N199" i="4" s="1"/>
  <c r="X199" i="4" s="1"/>
  <c r="W67" i="4"/>
  <c r="N67" i="4" s="1"/>
  <c r="X67" i="4" s="1"/>
  <c r="W217" i="4"/>
  <c r="N217" i="4" s="1"/>
  <c r="X217" i="4" s="1"/>
  <c r="W231" i="4"/>
  <c r="N231" i="4" s="1"/>
  <c r="X231" i="4" s="1"/>
  <c r="W473" i="4"/>
  <c r="N473" i="4" s="1"/>
  <c r="X473" i="4" s="1"/>
  <c r="W204" i="4"/>
  <c r="N204" i="4" s="1"/>
  <c r="X204" i="4" s="1"/>
  <c r="W419" i="4"/>
  <c r="N419" i="4" s="1"/>
  <c r="X419" i="4" s="1"/>
  <c r="W466" i="4"/>
  <c r="N466" i="4" s="1"/>
  <c r="X466" i="4" s="1"/>
  <c r="W135" i="4"/>
  <c r="N135" i="4" s="1"/>
  <c r="X135" i="4" s="1"/>
  <c r="W115" i="4"/>
  <c r="N115" i="4" s="1"/>
  <c r="X115" i="4" s="1"/>
  <c r="W417" i="4"/>
  <c r="N417" i="4" s="1"/>
  <c r="X417" i="4" s="1"/>
  <c r="W82" i="4"/>
  <c r="N82" i="4" s="1"/>
  <c r="X82" i="4" s="1"/>
  <c r="W81" i="4"/>
  <c r="N81" i="4" s="1"/>
  <c r="X81" i="4" s="1"/>
  <c r="W213" i="4"/>
  <c r="N213" i="4" s="1"/>
  <c r="X213" i="4" s="1"/>
  <c r="W224" i="4"/>
  <c r="N224" i="4" s="1"/>
  <c r="X224" i="4" s="1"/>
  <c r="W262" i="4"/>
  <c r="N262" i="4" s="1"/>
  <c r="X262" i="4" s="1"/>
  <c r="W300" i="4"/>
  <c r="N300" i="4" s="1"/>
  <c r="X300" i="4" s="1"/>
  <c r="W24" i="4"/>
  <c r="N24" i="4" s="1"/>
  <c r="X24" i="4" s="1"/>
  <c r="W357" i="4"/>
  <c r="N357" i="4" s="1"/>
  <c r="X357" i="4" s="1"/>
  <c r="W273" i="4"/>
  <c r="N273" i="4" s="1"/>
  <c r="X273" i="4" s="1"/>
  <c r="W128" i="4"/>
  <c r="N128" i="4" s="1"/>
  <c r="X128" i="4" s="1"/>
  <c r="W198" i="4"/>
  <c r="N198" i="4" s="1"/>
  <c r="X198" i="4" s="1"/>
  <c r="W503" i="4"/>
  <c r="N503" i="4" s="1"/>
  <c r="X503" i="4" s="1"/>
  <c r="W109" i="4"/>
  <c r="N109" i="4" s="1"/>
  <c r="X109" i="4" s="1"/>
  <c r="W130" i="4"/>
  <c r="N130" i="4" s="1"/>
  <c r="X130" i="4" s="1"/>
  <c r="W506" i="4"/>
  <c r="N506" i="4" s="1"/>
  <c r="X506" i="4" s="1"/>
  <c r="W412" i="4"/>
  <c r="N412" i="4" s="1"/>
  <c r="X412" i="4" s="1"/>
  <c r="W148" i="4"/>
  <c r="N148" i="4" s="1"/>
  <c r="X148" i="4" s="1"/>
  <c r="W36" i="4"/>
  <c r="N36" i="4" s="1"/>
  <c r="X36" i="4" s="1"/>
  <c r="W404" i="4"/>
  <c r="N404" i="4" s="1"/>
  <c r="X404" i="4" s="1"/>
  <c r="W156" i="4"/>
  <c r="N156" i="4" s="1"/>
  <c r="X156" i="4" s="1"/>
  <c r="W360" i="4"/>
  <c r="N360" i="4" s="1"/>
  <c r="X360" i="4" s="1"/>
  <c r="W144" i="4"/>
  <c r="N144" i="4" s="1"/>
  <c r="X144" i="4" s="1"/>
  <c r="W129" i="4"/>
  <c r="N129" i="4" s="1"/>
  <c r="X129" i="4" s="1"/>
  <c r="W480" i="4"/>
  <c r="N480" i="4" s="1"/>
  <c r="X480" i="4" s="1"/>
  <c r="W319" i="4"/>
  <c r="N319" i="4" s="1"/>
  <c r="X319" i="4" s="1"/>
  <c r="W64" i="4"/>
  <c r="N64" i="4" s="1"/>
  <c r="X64" i="4" s="1"/>
  <c r="W152" i="4"/>
  <c r="N152" i="4" s="1"/>
  <c r="X152" i="4" s="1"/>
  <c r="W439" i="4"/>
  <c r="N439" i="4" s="1"/>
  <c r="X439" i="4" s="1"/>
  <c r="W285" i="4"/>
  <c r="N285" i="4" s="1"/>
  <c r="X285" i="4" s="1"/>
  <c r="W424" i="4"/>
  <c r="N424" i="4" s="1"/>
  <c r="X424" i="4" s="1"/>
  <c r="W77" i="4"/>
  <c r="N77" i="4" s="1"/>
  <c r="X77" i="4" s="1"/>
  <c r="W172" i="4"/>
  <c r="N172" i="4" s="1"/>
  <c r="X172" i="4" s="1"/>
  <c r="W387" i="4"/>
  <c r="N387" i="4" s="1"/>
  <c r="X387" i="4" s="1"/>
  <c r="W362" i="4"/>
  <c r="N362" i="4" s="1"/>
  <c r="X362" i="4" s="1"/>
  <c r="W430" i="4"/>
  <c r="N430" i="4" s="1"/>
  <c r="X430" i="4" s="1"/>
  <c r="W295" i="4"/>
  <c r="N295" i="4" s="1"/>
  <c r="X295" i="4" s="1"/>
  <c r="W428" i="4"/>
  <c r="N428" i="4" s="1"/>
  <c r="X428" i="4" s="1"/>
  <c r="W87" i="4"/>
  <c r="N87" i="4" s="1"/>
  <c r="X87" i="4" s="1"/>
  <c r="W410" i="4"/>
  <c r="N410" i="4" s="1"/>
  <c r="X410" i="4" s="1"/>
  <c r="W456" i="4"/>
  <c r="N456" i="4" s="1"/>
  <c r="X456" i="4" s="1"/>
  <c r="W221" i="4"/>
  <c r="N221" i="4" s="1"/>
  <c r="X221" i="4" s="1"/>
  <c r="W343" i="4"/>
  <c r="N343" i="4" s="1"/>
  <c r="X343" i="4" s="1"/>
  <c r="W384" i="4"/>
  <c r="N384" i="4" s="1"/>
  <c r="X384" i="4" s="1"/>
  <c r="W17" i="4"/>
  <c r="N17" i="4" s="1"/>
  <c r="X17" i="4" s="1"/>
  <c r="W179" i="4"/>
  <c r="N179" i="4" s="1"/>
  <c r="X179" i="4" s="1"/>
  <c r="W453" i="4"/>
  <c r="N453" i="4" s="1"/>
  <c r="X453" i="4" s="1"/>
  <c r="W234" i="4"/>
  <c r="N234" i="4" s="1"/>
  <c r="X234" i="4" s="1"/>
  <c r="W411" i="4"/>
  <c r="N411" i="4" s="1"/>
  <c r="X411" i="4" s="1"/>
  <c r="W265" i="4"/>
  <c r="N265" i="4" s="1"/>
  <c r="X265" i="4" s="1"/>
  <c r="W268" i="4"/>
  <c r="N268" i="4" s="1"/>
  <c r="X268" i="4" s="1"/>
  <c r="W100" i="4"/>
  <c r="N100" i="4" s="1"/>
  <c r="X100" i="4" s="1"/>
  <c r="W205" i="4"/>
  <c r="N205" i="4" s="1"/>
  <c r="X205" i="4" s="1"/>
  <c r="W54" i="4"/>
  <c r="N54" i="4" s="1"/>
  <c r="X54" i="4" s="1"/>
  <c r="W122" i="4"/>
  <c r="N122" i="4" s="1"/>
  <c r="X122" i="4" s="1"/>
  <c r="W416" i="4"/>
  <c r="N416" i="4" s="1"/>
  <c r="X416" i="4" s="1"/>
  <c r="W478" i="4"/>
  <c r="N478" i="4" s="1"/>
  <c r="X478" i="4" s="1"/>
  <c r="W167" i="4"/>
  <c r="N167" i="4" s="1"/>
  <c r="X167" i="4" s="1"/>
  <c r="W253" i="4"/>
  <c r="N253" i="4" s="1"/>
  <c r="X253" i="4" s="1"/>
  <c r="W240" i="4"/>
  <c r="N240" i="4" s="1"/>
  <c r="X240" i="4" s="1"/>
  <c r="W476" i="4"/>
  <c r="N476" i="4" s="1"/>
  <c r="X476" i="4" s="1"/>
  <c r="AV48" i="3"/>
  <c r="CJ48" i="3"/>
  <c r="AV185" i="3"/>
  <c r="CJ185" i="3"/>
  <c r="AV300" i="3"/>
  <c r="CJ300" i="3"/>
  <c r="CJ412" i="3"/>
  <c r="AV412" i="3"/>
  <c r="CJ129" i="3"/>
  <c r="AV129" i="3"/>
  <c r="CJ304" i="3"/>
  <c r="AV304" i="3"/>
  <c r="AV335" i="3"/>
  <c r="CJ335" i="3"/>
  <c r="AV375" i="3"/>
  <c r="CJ375" i="3"/>
  <c r="AV376" i="3"/>
  <c r="CJ376" i="3"/>
  <c r="AV296" i="3"/>
  <c r="CJ296" i="3"/>
  <c r="AV37" i="3"/>
  <c r="CJ37" i="3"/>
  <c r="CJ142" i="3"/>
  <c r="AV142" i="3"/>
  <c r="AV413" i="3"/>
  <c r="CJ413" i="3"/>
  <c r="AV63" i="3"/>
  <c r="CJ63" i="3"/>
  <c r="AV108" i="3"/>
  <c r="CJ108" i="3"/>
  <c r="BW189" i="3"/>
  <c r="AX189" i="3"/>
  <c r="AV116" i="3"/>
  <c r="CJ116" i="3"/>
  <c r="CJ456" i="3"/>
  <c r="AV456" i="3"/>
  <c r="AV246" i="3"/>
  <c r="CJ246" i="3"/>
  <c r="CJ274" i="3"/>
  <c r="AV274" i="3"/>
  <c r="AV323" i="3"/>
  <c r="CJ323" i="3"/>
  <c r="CJ377" i="3"/>
  <c r="AV377" i="3"/>
  <c r="AV82" i="3"/>
  <c r="CJ82" i="3"/>
  <c r="AV209" i="3"/>
  <c r="CJ209" i="3"/>
  <c r="AV298" i="3"/>
  <c r="CJ298" i="3"/>
  <c r="AV371" i="3"/>
  <c r="CJ371" i="3"/>
  <c r="AV208" i="3"/>
  <c r="CJ208" i="3"/>
  <c r="AV381" i="3"/>
  <c r="CJ381" i="3"/>
  <c r="CJ464" i="3"/>
  <c r="AV464" i="3"/>
  <c r="AV94" i="3"/>
  <c r="CJ94" i="3"/>
  <c r="CJ470" i="3"/>
  <c r="AV470" i="3"/>
  <c r="AV143" i="3"/>
  <c r="CJ143" i="3"/>
  <c r="CJ147" i="3"/>
  <c r="AV147" i="3"/>
  <c r="AV256" i="3"/>
  <c r="CJ256" i="3"/>
  <c r="AV432" i="3"/>
  <c r="CJ432" i="3"/>
  <c r="CJ197" i="3"/>
  <c r="AV197" i="3"/>
  <c r="CJ366" i="3"/>
  <c r="AV366" i="3"/>
  <c r="AV20" i="3"/>
  <c r="CJ20" i="3"/>
  <c r="AV25" i="3"/>
  <c r="CJ25" i="3"/>
  <c r="CJ457" i="3"/>
  <c r="AV457" i="3"/>
  <c r="AV232" i="3"/>
  <c r="CJ232" i="3"/>
  <c r="AV74" i="3"/>
  <c r="CJ74" i="3"/>
  <c r="AV178" i="3"/>
  <c r="CJ178" i="3"/>
  <c r="AV431" i="3"/>
  <c r="CJ431" i="3"/>
  <c r="CJ188" i="3"/>
  <c r="AV188" i="3"/>
  <c r="CJ490" i="3"/>
  <c r="AV490" i="3"/>
  <c r="CJ213" i="3"/>
  <c r="AV213" i="3"/>
  <c r="CJ360" i="3"/>
  <c r="AV360" i="3"/>
  <c r="CJ32" i="3"/>
  <c r="AV32" i="3"/>
  <c r="AV379" i="3"/>
  <c r="CJ379" i="3"/>
  <c r="AV200" i="3"/>
  <c r="CJ200" i="3"/>
  <c r="AV468" i="3"/>
  <c r="CJ468" i="3"/>
  <c r="AV416" i="3"/>
  <c r="CJ416" i="3"/>
  <c r="AV301" i="3"/>
  <c r="CJ301" i="3"/>
  <c r="AV125" i="3"/>
  <c r="CJ125" i="3"/>
  <c r="AV462" i="3"/>
  <c r="CJ462" i="3"/>
  <c r="CJ231" i="3"/>
  <c r="AV231" i="3"/>
  <c r="AV156" i="3"/>
  <c r="CJ156" i="3"/>
  <c r="CJ92" i="3"/>
  <c r="AV92" i="3"/>
  <c r="CJ65" i="3"/>
  <c r="AV65" i="3"/>
  <c r="CJ263" i="3"/>
  <c r="AV263" i="3"/>
  <c r="AV56" i="3"/>
  <c r="CJ56" i="3"/>
  <c r="CJ237" i="3"/>
  <c r="AV237" i="3"/>
  <c r="AV154" i="3"/>
  <c r="CJ154" i="3"/>
  <c r="AV43" i="3"/>
  <c r="CJ43" i="3"/>
  <c r="CJ179" i="3"/>
  <c r="AV179" i="3"/>
  <c r="AV276" i="3"/>
  <c r="CJ276" i="3"/>
  <c r="CJ234" i="3"/>
  <c r="AV234" i="3"/>
  <c r="CJ95" i="3"/>
  <c r="AV95" i="3"/>
  <c r="AV73" i="3"/>
  <c r="CJ73" i="3"/>
  <c r="AV382" i="3"/>
  <c r="CJ382" i="3"/>
  <c r="AV260" i="3"/>
  <c r="CJ260" i="3"/>
  <c r="CJ369" i="3"/>
  <c r="AV369" i="3"/>
  <c r="CJ494" i="3"/>
  <c r="AV494" i="3"/>
  <c r="CJ158" i="3"/>
  <c r="AV158" i="3"/>
  <c r="CJ79" i="3"/>
  <c r="AV79" i="3"/>
  <c r="CJ337" i="3"/>
  <c r="AV337" i="3"/>
  <c r="CJ112" i="3"/>
  <c r="AV112" i="3"/>
  <c r="CJ401" i="3"/>
  <c r="AV401" i="3"/>
  <c r="AV315" i="3"/>
  <c r="CJ315" i="3"/>
  <c r="CJ504" i="3"/>
  <c r="AV504" i="3"/>
  <c r="CJ501" i="3"/>
  <c r="AV501" i="3"/>
  <c r="AV352" i="3"/>
  <c r="CJ352" i="3"/>
  <c r="AV302" i="3"/>
  <c r="CJ302" i="3"/>
  <c r="AV344" i="3"/>
  <c r="CJ344" i="3"/>
  <c r="AV404" i="3"/>
  <c r="CJ404" i="3"/>
  <c r="AV41" i="3"/>
  <c r="CJ41" i="3"/>
  <c r="CJ226" i="3"/>
  <c r="AV226" i="3"/>
  <c r="AV282" i="3"/>
  <c r="CJ282" i="3"/>
  <c r="CJ508" i="3"/>
  <c r="AV508" i="3"/>
  <c r="AV180" i="3"/>
  <c r="CJ180" i="3"/>
  <c r="CJ174" i="3"/>
  <c r="AV174" i="3"/>
  <c r="AV374" i="3"/>
  <c r="CJ374" i="3"/>
  <c r="AV268" i="3"/>
  <c r="CJ268" i="3"/>
  <c r="AV39" i="3"/>
  <c r="CJ39" i="3"/>
  <c r="CJ305" i="3"/>
  <c r="AV305" i="3"/>
  <c r="CJ317" i="3"/>
  <c r="AV317" i="3"/>
  <c r="AV271" i="3"/>
  <c r="CJ271" i="3"/>
  <c r="CJ250" i="3"/>
  <c r="AV250" i="3"/>
  <c r="CJ145" i="3"/>
  <c r="AV145" i="3"/>
  <c r="AV118" i="3"/>
  <c r="CJ118" i="3"/>
  <c r="AV23" i="3"/>
  <c r="CJ23" i="3"/>
  <c r="AV307" i="3"/>
  <c r="CJ307" i="3"/>
  <c r="CJ297" i="3"/>
  <c r="AV297" i="3"/>
  <c r="CJ319" i="3"/>
  <c r="AV319" i="3"/>
  <c r="AV285" i="3"/>
  <c r="CJ285" i="3"/>
  <c r="CJ483" i="3"/>
  <c r="AV483" i="3"/>
  <c r="AV373" i="3"/>
  <c r="CJ373" i="3"/>
  <c r="CJ397" i="3"/>
  <c r="AV397" i="3"/>
  <c r="AV262" i="3"/>
  <c r="CJ262" i="3"/>
  <c r="AV349" i="3"/>
  <c r="CJ349" i="3"/>
  <c r="CJ372" i="3"/>
  <c r="AV372" i="3"/>
  <c r="AV363" i="3"/>
  <c r="CJ363" i="3"/>
  <c r="AV342" i="3"/>
  <c r="CJ342" i="3"/>
  <c r="CJ357" i="3"/>
  <c r="AV357" i="3"/>
  <c r="AV62" i="3"/>
  <c r="CJ62" i="3"/>
  <c r="AV30" i="3"/>
  <c r="CJ30" i="3"/>
  <c r="CJ98" i="3"/>
  <c r="AV98" i="3"/>
  <c r="CJ356" i="3"/>
  <c r="AV356" i="3"/>
  <c r="AV170" i="3"/>
  <c r="CJ170" i="3"/>
  <c r="AV233" i="3"/>
  <c r="CJ233" i="3"/>
  <c r="AX244" i="3"/>
  <c r="BW244" i="3"/>
  <c r="AV441" i="3"/>
  <c r="CJ441" i="3"/>
  <c r="AV52" i="3"/>
  <c r="CJ52" i="3"/>
  <c r="CJ354" i="3"/>
  <c r="AV354" i="3"/>
  <c r="CJ437" i="3"/>
  <c r="AV437" i="3"/>
  <c r="AV195" i="3"/>
  <c r="CJ195" i="3"/>
  <c r="AV113" i="3"/>
  <c r="CJ113" i="3"/>
  <c r="AV378" i="3"/>
  <c r="CJ378" i="3"/>
  <c r="CJ135" i="3"/>
  <c r="AV135" i="3"/>
  <c r="AV61" i="3"/>
  <c r="CJ61" i="3"/>
  <c r="AV68" i="3"/>
  <c r="CJ68" i="3"/>
  <c r="AV67" i="3"/>
  <c r="CJ67" i="3"/>
  <c r="CJ194" i="3"/>
  <c r="AV194" i="3"/>
  <c r="AV46" i="3"/>
  <c r="CJ46" i="3"/>
  <c r="CJ310" i="3"/>
  <c r="AV310" i="3"/>
  <c r="CJ407" i="3"/>
  <c r="AV407" i="3"/>
  <c r="CJ101" i="3"/>
  <c r="AV101" i="3"/>
  <c r="CJ266" i="3"/>
  <c r="AV266" i="3"/>
  <c r="AV399" i="3"/>
  <c r="CJ399" i="3"/>
  <c r="CJ88" i="3"/>
  <c r="AV88" i="3"/>
  <c r="CJ351" i="3"/>
  <c r="AV351" i="3"/>
  <c r="AV19" i="3"/>
  <c r="CJ19" i="3"/>
  <c r="CJ100" i="3"/>
  <c r="AV100" i="3"/>
  <c r="CJ292" i="3"/>
  <c r="AV292" i="3"/>
  <c r="CJ255" i="3"/>
  <c r="AV255" i="3"/>
  <c r="CJ400" i="3"/>
  <c r="AV400" i="3"/>
  <c r="AV303" i="3"/>
  <c r="CJ303" i="3"/>
  <c r="AV193" i="3"/>
  <c r="CJ193" i="3"/>
  <c r="AV245" i="3"/>
  <c r="CJ245" i="3"/>
  <c r="AV238" i="3"/>
  <c r="CJ238" i="3"/>
  <c r="CJ391" i="3"/>
  <c r="AV391" i="3"/>
  <c r="CJ76" i="3"/>
  <c r="AV76" i="3"/>
  <c r="CJ394" i="3"/>
  <c r="AV394" i="3"/>
  <c r="AV283" i="3"/>
  <c r="CJ283" i="3"/>
  <c r="CJ398" i="3"/>
  <c r="AV398" i="3"/>
  <c r="AV281" i="3"/>
  <c r="CJ281" i="3"/>
  <c r="AV36" i="3"/>
  <c r="CJ36" i="3"/>
  <c r="CJ227" i="3"/>
  <c r="AV227" i="3"/>
  <c r="CJ463" i="3"/>
  <c r="AV463" i="3"/>
  <c r="CJ27" i="3"/>
  <c r="AV27" i="3"/>
  <c r="CJ210" i="3"/>
  <c r="AV210" i="3"/>
  <c r="AV89" i="3"/>
  <c r="CJ89" i="3"/>
  <c r="AV18" i="3"/>
  <c r="CJ18" i="3"/>
  <c r="AV104" i="3"/>
  <c r="CJ104" i="3"/>
  <c r="AV476" i="3"/>
  <c r="CJ476" i="3"/>
  <c r="AV449" i="3"/>
  <c r="CJ449" i="3"/>
  <c r="AV487" i="3"/>
  <c r="CJ487" i="3"/>
  <c r="AV405" i="3"/>
  <c r="CJ405" i="3"/>
  <c r="CJ368" i="3"/>
  <c r="AV368" i="3"/>
  <c r="AV138" i="3"/>
  <c r="CJ138" i="3"/>
  <c r="AV229" i="3"/>
  <c r="CJ229" i="3"/>
  <c r="CJ386" i="3"/>
  <c r="AV386" i="3"/>
  <c r="AV436" i="3"/>
  <c r="CJ436" i="3"/>
  <c r="CJ287" i="3"/>
  <c r="AV287" i="3"/>
  <c r="AV169" i="3"/>
  <c r="CJ169" i="3"/>
  <c r="CJ102" i="3"/>
  <c r="AV102" i="3"/>
  <c r="CJ479" i="3"/>
  <c r="AV479" i="3"/>
  <c r="CJ201" i="3"/>
  <c r="AV201" i="3"/>
  <c r="AV137" i="3"/>
  <c r="CJ137" i="3"/>
  <c r="AV42" i="3"/>
  <c r="CJ42" i="3"/>
  <c r="AV488" i="3"/>
  <c r="CJ488" i="3"/>
  <c r="AV294" i="3"/>
  <c r="CJ294" i="3"/>
  <c r="AV361" i="3"/>
  <c r="CJ361" i="3"/>
  <c r="AV34" i="3"/>
  <c r="CJ34" i="3"/>
  <c r="CJ212" i="3"/>
  <c r="AV212" i="3"/>
  <c r="CJ329" i="3"/>
  <c r="AV329" i="3"/>
  <c r="CJ452" i="3"/>
  <c r="AV452" i="3"/>
  <c r="AV163" i="3"/>
  <c r="CJ163" i="3"/>
  <c r="CJ289" i="3"/>
  <c r="AV289" i="3"/>
  <c r="CJ396" i="3"/>
  <c r="AV396" i="3"/>
  <c r="AV295" i="3"/>
  <c r="CJ295" i="3"/>
  <c r="AV110" i="3"/>
  <c r="CJ110" i="3"/>
  <c r="AV159" i="3"/>
  <c r="CJ159" i="3"/>
  <c r="CJ474" i="3"/>
  <c r="AV474" i="3"/>
  <c r="CJ243" i="3"/>
  <c r="AV243" i="3"/>
  <c r="CJ81" i="3"/>
  <c r="AV81" i="3"/>
  <c r="AV423" i="3"/>
  <c r="CJ423" i="3"/>
  <c r="CJ455" i="3"/>
  <c r="AV455" i="3"/>
  <c r="AV493" i="3"/>
  <c r="CJ493" i="3"/>
  <c r="CJ503" i="3"/>
  <c r="AV503" i="3"/>
  <c r="CJ509" i="3"/>
  <c r="AV509" i="3"/>
  <c r="CJ144" i="3"/>
  <c r="AV144" i="3"/>
  <c r="AV58" i="3"/>
  <c r="CJ58" i="3"/>
  <c r="AV252" i="3"/>
  <c r="CJ252" i="3"/>
  <c r="AV217" i="3"/>
  <c r="CJ217" i="3"/>
  <c r="AV157" i="3"/>
  <c r="CJ157" i="3"/>
  <c r="CJ242" i="3"/>
  <c r="AV242" i="3"/>
  <c r="AV403" i="3"/>
  <c r="CJ403" i="3"/>
  <c r="AV165" i="3"/>
  <c r="CJ165" i="3"/>
  <c r="CJ444" i="3"/>
  <c r="AV444" i="3"/>
  <c r="AV206" i="3"/>
  <c r="CJ206" i="3"/>
  <c r="AV183" i="3"/>
  <c r="CJ183" i="3"/>
  <c r="CJ290" i="3"/>
  <c r="AV290" i="3"/>
  <c r="AV176" i="3"/>
  <c r="CJ176" i="3"/>
  <c r="AV288" i="3"/>
  <c r="CJ288" i="3"/>
  <c r="AV264" i="3"/>
  <c r="CJ264" i="3"/>
  <c r="CJ341" i="3"/>
  <c r="AV341" i="3"/>
  <c r="AV114" i="3"/>
  <c r="CJ114" i="3"/>
  <c r="AV332" i="3"/>
  <c r="CJ332" i="3"/>
  <c r="CJ308" i="3"/>
  <c r="AV308" i="3"/>
  <c r="CJ111" i="3"/>
  <c r="AV111" i="3"/>
  <c r="AV336" i="3"/>
  <c r="CJ336" i="3"/>
  <c r="CJ93" i="3"/>
  <c r="AV93" i="3"/>
  <c r="AV429" i="3"/>
  <c r="CJ429" i="3"/>
  <c r="CJ235" i="3"/>
  <c r="AV235" i="3"/>
  <c r="CJ258" i="3"/>
  <c r="AV258" i="3"/>
  <c r="AV139" i="3"/>
  <c r="CJ139" i="3"/>
  <c r="CJ447" i="3"/>
  <c r="AV447" i="3"/>
  <c r="CJ161" i="3"/>
  <c r="AV161" i="3"/>
  <c r="AV365" i="3"/>
  <c r="CJ365" i="3"/>
  <c r="CJ78" i="3"/>
  <c r="AV78" i="3"/>
  <c r="AV199" i="3"/>
  <c r="CJ199" i="3"/>
  <c r="CJ55" i="3"/>
  <c r="AV55" i="3"/>
  <c r="CJ411" i="3"/>
  <c r="AV411" i="3"/>
  <c r="CJ324" i="3"/>
  <c r="AV324" i="3"/>
  <c r="CJ439" i="3"/>
  <c r="AV439" i="3"/>
  <c r="AV343" i="3"/>
  <c r="CJ343" i="3"/>
  <c r="AV202" i="3"/>
  <c r="CJ202" i="3"/>
  <c r="CJ390" i="3"/>
  <c r="AV390" i="3"/>
  <c r="AV278" i="3"/>
  <c r="CJ278" i="3"/>
  <c r="CJ120" i="3"/>
  <c r="AV120" i="3"/>
  <c r="AV64" i="3"/>
  <c r="CJ64" i="3"/>
  <c r="CJ167" i="3"/>
  <c r="AV167" i="3"/>
  <c r="AV215" i="3"/>
  <c r="CJ215" i="3"/>
  <c r="AV38" i="3"/>
  <c r="CJ38" i="3"/>
  <c r="CJ420" i="3"/>
  <c r="AV420" i="3"/>
  <c r="CJ316" i="3"/>
  <c r="AV316" i="3"/>
  <c r="AV166" i="3"/>
  <c r="CJ166" i="3"/>
  <c r="AV107" i="3"/>
  <c r="CJ107" i="3"/>
  <c r="AV496" i="3"/>
  <c r="CJ496" i="3"/>
  <c r="CJ71" i="3"/>
  <c r="AV71" i="3"/>
  <c r="AV171" i="3"/>
  <c r="CJ171" i="3"/>
  <c r="AV362" i="3"/>
  <c r="CJ362" i="3"/>
  <c r="CJ136" i="3"/>
  <c r="AV136" i="3"/>
  <c r="AV155" i="3"/>
  <c r="CJ155" i="3"/>
  <c r="CJ164" i="3"/>
  <c r="AV164" i="3"/>
  <c r="AV489" i="3"/>
  <c r="CJ489" i="3"/>
  <c r="AX190" i="3"/>
  <c r="BW190" i="3"/>
  <c r="AV152" i="3"/>
  <c r="CJ152" i="3"/>
  <c r="AV97" i="3"/>
  <c r="CJ97" i="3"/>
  <c r="AV90" i="3"/>
  <c r="CJ90" i="3"/>
  <c r="AV33" i="3"/>
  <c r="CJ33" i="3"/>
  <c r="AV148" i="3"/>
  <c r="CJ148" i="3"/>
  <c r="AV346" i="3"/>
  <c r="CJ346" i="3"/>
  <c r="CJ115" i="3"/>
  <c r="AV115" i="3"/>
  <c r="CJ438" i="3"/>
  <c r="AV438" i="3"/>
  <c r="AV277" i="3"/>
  <c r="CJ277" i="3"/>
  <c r="AV370" i="3"/>
  <c r="CJ370" i="3"/>
  <c r="AV122" i="3"/>
  <c r="CJ122" i="3"/>
  <c r="CJ230" i="3"/>
  <c r="AV230" i="3"/>
  <c r="AV430" i="3"/>
  <c r="CJ430" i="3"/>
  <c r="CJ53" i="3"/>
  <c r="AV53" i="3"/>
  <c r="CJ106" i="3"/>
  <c r="AV106" i="3"/>
  <c r="AV240" i="3"/>
  <c r="CJ240" i="3"/>
  <c r="AV280" i="3"/>
  <c r="CJ280" i="3"/>
  <c r="AV321" i="3"/>
  <c r="CJ321" i="3"/>
  <c r="AV272" i="3"/>
  <c r="CJ272" i="3"/>
  <c r="CJ241" i="3"/>
  <c r="AV241" i="3"/>
  <c r="CJ22" i="3"/>
  <c r="AV22" i="3"/>
  <c r="AV339" i="3"/>
  <c r="CJ339" i="3"/>
  <c r="AV284" i="3"/>
  <c r="CJ284" i="3"/>
  <c r="AV388" i="3"/>
  <c r="CJ388" i="3"/>
  <c r="AV434" i="3"/>
  <c r="CJ434" i="3"/>
  <c r="AV415" i="3"/>
  <c r="CJ415" i="3"/>
  <c r="AV150" i="3"/>
  <c r="CJ150" i="3"/>
  <c r="AV219" i="3"/>
  <c r="CJ219" i="3"/>
  <c r="CJ472" i="3"/>
  <c r="AV472" i="3"/>
  <c r="AV80" i="3"/>
  <c r="CJ80" i="3"/>
  <c r="AV99" i="3"/>
  <c r="CJ99" i="3"/>
  <c r="CJ417" i="3"/>
  <c r="AV417" i="3"/>
  <c r="AV261" i="3"/>
  <c r="CJ261" i="3"/>
  <c r="AV40" i="3"/>
  <c r="CJ40" i="3"/>
  <c r="AV24" i="3"/>
  <c r="CJ24" i="3"/>
  <c r="AV387" i="3"/>
  <c r="CJ387" i="3"/>
  <c r="CJ247" i="3"/>
  <c r="AV247" i="3"/>
  <c r="AV130" i="3"/>
  <c r="CJ130" i="3"/>
  <c r="CJ355" i="3"/>
  <c r="AV355" i="3"/>
  <c r="AV236" i="3"/>
  <c r="CJ236" i="3"/>
  <c r="CJ259" i="3"/>
  <c r="AV259" i="3"/>
  <c r="AV318" i="3"/>
  <c r="CJ318" i="3"/>
  <c r="AV486" i="3"/>
  <c r="CJ486" i="3"/>
  <c r="AV151" i="3"/>
  <c r="CJ151" i="3"/>
  <c r="CJ132" i="3"/>
  <c r="AV132" i="3"/>
  <c r="AV70" i="3"/>
  <c r="CJ70" i="3"/>
  <c r="CJ222" i="3"/>
  <c r="AV222" i="3"/>
  <c r="AV446" i="3"/>
  <c r="CJ446" i="3"/>
  <c r="AV205" i="3"/>
  <c r="CJ205" i="3"/>
  <c r="CJ49" i="3"/>
  <c r="AV49" i="3"/>
  <c r="AV440" i="3"/>
  <c r="CJ440" i="3"/>
  <c r="CJ326" i="3"/>
  <c r="AV326" i="3"/>
  <c r="AV424" i="3"/>
  <c r="CJ424" i="3"/>
  <c r="CJ123" i="3"/>
  <c r="AV123" i="3"/>
  <c r="CJ224" i="3"/>
  <c r="AV224" i="3"/>
  <c r="AV257" i="3"/>
  <c r="CJ257" i="3"/>
  <c r="AV126" i="3"/>
  <c r="CJ126" i="3"/>
  <c r="AV414" i="3"/>
  <c r="CJ414" i="3"/>
  <c r="CJ239" i="3"/>
  <c r="AV239" i="3"/>
  <c r="CJ385" i="3"/>
  <c r="AV385" i="3"/>
  <c r="AV253" i="3"/>
  <c r="CJ253" i="3"/>
  <c r="CJ450" i="3"/>
  <c r="AV450" i="3"/>
  <c r="AV418" i="3"/>
  <c r="CJ418" i="3"/>
  <c r="AV313" i="3"/>
  <c r="CJ313" i="3"/>
  <c r="CJ477" i="3"/>
  <c r="AV477" i="3"/>
  <c r="AV506" i="3"/>
  <c r="CJ506" i="3"/>
  <c r="AV422" i="3"/>
  <c r="CJ422" i="3"/>
  <c r="AV507" i="3"/>
  <c r="CJ507" i="3"/>
  <c r="AV481" i="3"/>
  <c r="CJ481" i="3"/>
  <c r="AV312" i="3"/>
  <c r="CJ312" i="3"/>
  <c r="AV191" i="3"/>
  <c r="CJ191" i="3"/>
  <c r="AV50" i="3"/>
  <c r="CJ50" i="3"/>
  <c r="AV402" i="3"/>
  <c r="CJ402" i="3"/>
  <c r="AV331" i="3"/>
  <c r="CJ331" i="3"/>
  <c r="CJ211" i="3"/>
  <c r="AV211" i="3"/>
  <c r="CJ428" i="3"/>
  <c r="AV428" i="3"/>
  <c r="AV328" i="3"/>
  <c r="CJ328" i="3"/>
  <c r="CJ364" i="3"/>
  <c r="AV364" i="3"/>
  <c r="CJ475" i="3"/>
  <c r="AV475" i="3"/>
  <c r="CJ279" i="3"/>
  <c r="AV279" i="3"/>
  <c r="AV320" i="3"/>
  <c r="BZ320" i="3" s="1"/>
  <c r="CB320" i="3" s="1"/>
  <c r="CJ320" i="3"/>
  <c r="CJ419" i="3"/>
  <c r="AV419" i="3"/>
  <c r="CJ293" i="3"/>
  <c r="AV293" i="3"/>
  <c r="CJ207" i="3"/>
  <c r="AV207" i="3"/>
  <c r="AV186" i="3"/>
  <c r="CJ186" i="3"/>
  <c r="CJ223" i="3"/>
  <c r="AV223" i="3"/>
  <c r="CJ465" i="3"/>
  <c r="AV465" i="3"/>
  <c r="AV160" i="3"/>
  <c r="CJ160" i="3"/>
  <c r="AV448" i="3"/>
  <c r="CJ448" i="3"/>
  <c r="CJ347" i="3"/>
  <c r="AV347" i="3"/>
  <c r="AV31" i="3"/>
  <c r="CJ31" i="3"/>
  <c r="AV359" i="3"/>
  <c r="CJ359" i="3"/>
  <c r="CJ216" i="3"/>
  <c r="AV216" i="3"/>
  <c r="AV69" i="3"/>
  <c r="CJ69" i="3"/>
  <c r="AV127" i="3"/>
  <c r="CJ127" i="3"/>
  <c r="AV460" i="3"/>
  <c r="CJ460" i="3"/>
  <c r="CJ491" i="3"/>
  <c r="AV491" i="3"/>
  <c r="CJ177" i="3"/>
  <c r="AV177" i="3"/>
  <c r="CJ103" i="3"/>
  <c r="AV103" i="3"/>
  <c r="CJ333" i="3"/>
  <c r="AV333" i="3"/>
  <c r="AV96" i="3"/>
  <c r="CJ96" i="3"/>
  <c r="CJ203" i="3"/>
  <c r="AV203" i="3"/>
  <c r="AV35" i="3"/>
  <c r="CJ35" i="3"/>
  <c r="CJ408" i="3"/>
  <c r="AV408" i="3"/>
  <c r="AV383" i="3"/>
  <c r="CJ383" i="3"/>
  <c r="AV392" i="3"/>
  <c r="CJ392" i="3"/>
  <c r="AV248" i="3"/>
  <c r="CJ248" i="3"/>
  <c r="CJ214" i="3"/>
  <c r="AV214" i="3"/>
  <c r="CJ466" i="3"/>
  <c r="AV466" i="3"/>
  <c r="CJ72" i="3"/>
  <c r="AV72" i="3"/>
  <c r="AV267" i="3"/>
  <c r="CJ267" i="3"/>
  <c r="CJ140" i="3"/>
  <c r="AV140" i="3"/>
  <c r="AV451" i="3"/>
  <c r="CJ451" i="3"/>
  <c r="CJ358" i="3"/>
  <c r="AV358" i="3"/>
  <c r="AV44" i="3"/>
  <c r="CJ44" i="3"/>
  <c r="CJ83" i="3"/>
  <c r="AV83" i="3"/>
  <c r="CJ498" i="3"/>
  <c r="AV498" i="3"/>
  <c r="CJ134" i="3"/>
  <c r="AV134" i="3"/>
  <c r="CJ117" i="3"/>
  <c r="AV117" i="3"/>
  <c r="AV119" i="3"/>
  <c r="CJ119" i="3"/>
  <c r="CJ86" i="3"/>
  <c r="AV86" i="3"/>
  <c r="CJ497" i="3"/>
  <c r="AV497" i="3"/>
  <c r="CJ29" i="3"/>
  <c r="AV29" i="3"/>
  <c r="CJ21" i="3"/>
  <c r="AV21" i="3"/>
  <c r="AV85" i="3"/>
  <c r="CJ85" i="3"/>
  <c r="CJ409" i="3"/>
  <c r="AV409" i="3"/>
  <c r="AV478" i="3"/>
  <c r="CJ478" i="3"/>
  <c r="AV270" i="3"/>
  <c r="CJ270" i="3"/>
  <c r="CJ275" i="3"/>
  <c r="AV275" i="3"/>
  <c r="AV350" i="3"/>
  <c r="CJ350" i="3"/>
  <c r="AV410" i="3"/>
  <c r="CJ410" i="3"/>
  <c r="AV325" i="3"/>
  <c r="CJ325" i="3"/>
  <c r="AV121" i="3"/>
  <c r="CJ121" i="3"/>
  <c r="AV454" i="3"/>
  <c r="CJ454" i="3"/>
  <c r="AV314" i="3"/>
  <c r="CJ314" i="3"/>
  <c r="AV225" i="3"/>
  <c r="CJ225" i="3"/>
  <c r="AV327" i="3"/>
  <c r="CJ327" i="3"/>
  <c r="AV334" i="3"/>
  <c r="CJ334" i="3"/>
  <c r="AV175" i="3"/>
  <c r="CJ175" i="3"/>
  <c r="AV59" i="3"/>
  <c r="CJ59" i="3"/>
  <c r="CJ471" i="3"/>
  <c r="AV471" i="3"/>
  <c r="AV84" i="3"/>
  <c r="CJ84" i="3"/>
  <c r="CJ286" i="3"/>
  <c r="AV286" i="3"/>
  <c r="CJ184" i="3"/>
  <c r="AV184" i="3"/>
  <c r="CJ149" i="3"/>
  <c r="AV149" i="3"/>
  <c r="AV380" i="3"/>
  <c r="CJ380" i="3"/>
  <c r="CJ77" i="3"/>
  <c r="AV77" i="3"/>
  <c r="AV128" i="3"/>
  <c r="CJ128" i="3"/>
  <c r="AV461" i="3"/>
  <c r="CJ461" i="3"/>
  <c r="AV60" i="3"/>
  <c r="CJ60" i="3"/>
  <c r="CJ467" i="3"/>
  <c r="AV467" i="3"/>
  <c r="CJ173" i="3"/>
  <c r="AV173" i="3"/>
  <c r="CJ265" i="3"/>
  <c r="AV265" i="3"/>
  <c r="CJ218" i="3"/>
  <c r="AV218" i="3"/>
  <c r="AV395" i="3"/>
  <c r="CJ395" i="3"/>
  <c r="AV228" i="3"/>
  <c r="CJ228" i="3"/>
  <c r="AV330" i="3"/>
  <c r="CJ330" i="3"/>
  <c r="AV495" i="3"/>
  <c r="CJ495" i="3"/>
  <c r="CJ393" i="3"/>
  <c r="AV393" i="3"/>
  <c r="CJ204" i="3"/>
  <c r="AV204" i="3"/>
  <c r="AV442" i="3"/>
  <c r="CJ442" i="3"/>
  <c r="CJ435" i="3"/>
  <c r="AV435" i="3"/>
  <c r="CJ421" i="3"/>
  <c r="AV421" i="3"/>
  <c r="CJ469" i="3"/>
  <c r="AV469" i="3"/>
  <c r="AV66" i="3"/>
  <c r="CJ66" i="3"/>
  <c r="CJ251" i="3"/>
  <c r="AV251" i="3"/>
  <c r="AV306" i="3"/>
  <c r="CJ306" i="3"/>
  <c r="CJ384" i="3"/>
  <c r="AV384" i="3"/>
  <c r="AV353" i="3"/>
  <c r="CJ353" i="3"/>
  <c r="AV57" i="3"/>
  <c r="CJ57" i="3"/>
  <c r="AV291" i="3"/>
  <c r="CJ291" i="3"/>
  <c r="CJ299" i="3"/>
  <c r="AV299" i="3"/>
  <c r="CJ480" i="3"/>
  <c r="AV480" i="3"/>
  <c r="CJ485" i="3"/>
  <c r="AV485" i="3"/>
  <c r="AV427" i="3"/>
  <c r="CJ427" i="3"/>
  <c r="CJ172" i="3"/>
  <c r="AV172" i="3"/>
  <c r="AV182" i="3"/>
  <c r="CJ182" i="3"/>
  <c r="AV105" i="3"/>
  <c r="CJ105" i="3"/>
  <c r="AV273" i="3"/>
  <c r="CJ273" i="3"/>
  <c r="CJ91" i="3"/>
  <c r="AV91" i="3"/>
  <c r="AV87" i="3"/>
  <c r="CJ87" i="3"/>
  <c r="CJ141" i="3"/>
  <c r="AV141" i="3"/>
  <c r="AV459" i="3"/>
  <c r="CJ459" i="3"/>
  <c r="CJ131" i="3"/>
  <c r="AV131" i="3"/>
  <c r="CJ406" i="3"/>
  <c r="AV406" i="3"/>
  <c r="CJ502" i="3"/>
  <c r="AV502" i="3"/>
  <c r="AV505" i="3"/>
  <c r="CJ505" i="3"/>
  <c r="AV51" i="3"/>
  <c r="CJ51" i="3"/>
  <c r="AV181" i="3"/>
  <c r="CJ181" i="3"/>
  <c r="AV45" i="3"/>
  <c r="CJ45" i="3"/>
  <c r="AV249" i="3"/>
  <c r="CJ249" i="3"/>
  <c r="AV54" i="3"/>
  <c r="CJ54" i="3"/>
  <c r="CJ192" i="3"/>
  <c r="AV192" i="3"/>
  <c r="AV500" i="3"/>
  <c r="CJ500" i="3"/>
  <c r="CJ168" i="3"/>
  <c r="AV168" i="3"/>
  <c r="AV133" i="3"/>
  <c r="CJ133" i="3"/>
  <c r="CJ425" i="3"/>
  <c r="AV425" i="3"/>
  <c r="CJ443" i="3"/>
  <c r="AV443" i="3"/>
  <c r="AV510" i="3"/>
  <c r="CJ510" i="3"/>
  <c r="CJ196" i="3"/>
  <c r="AV196" i="3"/>
  <c r="AV426" i="3"/>
  <c r="CJ426" i="3"/>
  <c r="CJ482" i="3"/>
  <c r="AV482" i="3"/>
  <c r="AV340" i="3"/>
  <c r="CJ340" i="3"/>
  <c r="AV484" i="3"/>
  <c r="CJ484" i="3"/>
  <c r="CJ433" i="3"/>
  <c r="AV433" i="3"/>
  <c r="AV221" i="3"/>
  <c r="CJ221" i="3"/>
  <c r="CJ187" i="3"/>
  <c r="AV187" i="3"/>
  <c r="AV453" i="3"/>
  <c r="CJ453" i="3"/>
  <c r="CJ389" i="3"/>
  <c r="AV389" i="3"/>
  <c r="CJ75" i="3"/>
  <c r="AV75" i="3"/>
  <c r="AV445" i="3"/>
  <c r="CJ445" i="3"/>
  <c r="AV269" i="3"/>
  <c r="CJ269" i="3"/>
  <c r="AV311" i="3"/>
  <c r="CJ311" i="3"/>
  <c r="AV162" i="3"/>
  <c r="CJ162" i="3"/>
  <c r="CJ198" i="3"/>
  <c r="AV198" i="3"/>
  <c r="CJ322" i="3"/>
  <c r="AV322" i="3"/>
  <c r="CJ499" i="3"/>
  <c r="AV499" i="3"/>
  <c r="AV153" i="3"/>
  <c r="CJ153" i="3"/>
  <c r="CJ47" i="3"/>
  <c r="AV47" i="3"/>
  <c r="AV348" i="3"/>
  <c r="CJ348" i="3"/>
  <c r="AV345" i="3"/>
  <c r="CJ345" i="3"/>
  <c r="CJ254" i="3"/>
  <c r="AV254" i="3"/>
  <c r="AV146" i="3"/>
  <c r="CJ146" i="3"/>
  <c r="AV473" i="3"/>
  <c r="CJ473" i="3"/>
  <c r="AV220" i="3"/>
  <c r="CJ220" i="3"/>
  <c r="AX26" i="3"/>
  <c r="BW26" i="3"/>
  <c r="BA511" i="2"/>
  <c r="AM512" i="3"/>
  <c r="AL512" i="3"/>
  <c r="BO510" i="4"/>
  <c r="BZ511" i="3"/>
  <c r="CB511" i="3" s="1"/>
  <c r="BW511" i="3"/>
  <c r="AX511" i="3"/>
  <c r="AV512" i="3"/>
  <c r="CJ512" i="3"/>
  <c r="BV350" i="4"/>
  <c r="DL351" i="4"/>
  <c r="DE351" i="4"/>
  <c r="AD352" i="4"/>
  <c r="AE352" i="4"/>
  <c r="L354" i="3"/>
  <c r="O354" i="3" s="1"/>
  <c r="AF354" i="3"/>
  <c r="BY354" i="3"/>
  <c r="S354" i="3"/>
  <c r="AW352" i="2"/>
  <c r="A355" i="3"/>
  <c r="B353" i="4"/>
  <c r="AX352" i="2"/>
  <c r="A353" i="2"/>
  <c r="CG353" i="3"/>
  <c r="AF352" i="4"/>
  <c r="P351" i="2"/>
  <c r="CX351" i="4"/>
  <c r="N13" i="4" l="1"/>
  <c r="AW15" i="3"/>
  <c r="O352" i="2"/>
  <c r="N352" i="2"/>
  <c r="BW124" i="3"/>
  <c r="AZ403" i="2"/>
  <c r="BA403" i="2" s="1"/>
  <c r="BB403" i="2" s="1"/>
  <c r="AX338" i="3"/>
  <c r="BW309" i="3"/>
  <c r="BJ510" i="4"/>
  <c r="W510" i="4" s="1"/>
  <c r="CA413" i="2"/>
  <c r="CF413" i="2"/>
  <c r="CE414" i="2" a="1"/>
  <c r="CE414" i="2" s="1"/>
  <c r="BY414" i="2"/>
  <c r="BZ414" i="2"/>
  <c r="CC415" i="2" s="1"/>
  <c r="S324" i="4"/>
  <c r="T324" i="4"/>
  <c r="S175" i="4"/>
  <c r="T175" i="4"/>
  <c r="T253" i="4"/>
  <c r="S253" i="4"/>
  <c r="S341" i="4"/>
  <c r="T341" i="4"/>
  <c r="S359" i="4"/>
  <c r="T359" i="4"/>
  <c r="S167" i="4"/>
  <c r="T167" i="4"/>
  <c r="S375" i="4"/>
  <c r="T375" i="4"/>
  <c r="S478" i="4"/>
  <c r="T478" i="4"/>
  <c r="S114" i="4"/>
  <c r="T114" i="4"/>
  <c r="S122" i="4"/>
  <c r="T122" i="4"/>
  <c r="S487" i="4"/>
  <c r="T487" i="4"/>
  <c r="S42" i="4"/>
  <c r="T42" i="4"/>
  <c r="S127" i="4"/>
  <c r="T127" i="4"/>
  <c r="T215" i="4"/>
  <c r="S215" i="4"/>
  <c r="S85" i="4"/>
  <c r="T85" i="4"/>
  <c r="S312" i="4"/>
  <c r="T312" i="4"/>
  <c r="T243" i="4"/>
  <c r="S243" i="4"/>
  <c r="S196" i="4"/>
  <c r="T196" i="4"/>
  <c r="T267" i="4"/>
  <c r="S267" i="4"/>
  <c r="S299" i="4"/>
  <c r="T299" i="4"/>
  <c r="S234" i="4"/>
  <c r="T234" i="4"/>
  <c r="S444" i="4"/>
  <c r="T444" i="4"/>
  <c r="S53" i="4"/>
  <c r="T53" i="4"/>
  <c r="S505" i="4"/>
  <c r="T505" i="4"/>
  <c r="S47" i="4"/>
  <c r="T47" i="4"/>
  <c r="S35" i="4"/>
  <c r="T35" i="4"/>
  <c r="S138" i="4"/>
  <c r="T138" i="4"/>
  <c r="S45" i="4"/>
  <c r="T45" i="4"/>
  <c r="S343" i="4"/>
  <c r="T343" i="4"/>
  <c r="S34" i="4"/>
  <c r="T34" i="4"/>
  <c r="S471" i="4"/>
  <c r="T471" i="4"/>
  <c r="S326" i="4"/>
  <c r="T326" i="4"/>
  <c r="T281" i="4"/>
  <c r="S281" i="4"/>
  <c r="S490" i="4"/>
  <c r="T490" i="4"/>
  <c r="S355" i="4"/>
  <c r="T355" i="4"/>
  <c r="T187" i="4"/>
  <c r="S187" i="4"/>
  <c r="T193" i="4"/>
  <c r="S193" i="4"/>
  <c r="S90" i="4"/>
  <c r="T90" i="4"/>
  <c r="S491" i="4"/>
  <c r="T491" i="4"/>
  <c r="S433" i="4"/>
  <c r="T433" i="4"/>
  <c r="T211" i="4"/>
  <c r="S211" i="4"/>
  <c r="S295" i="4"/>
  <c r="T295" i="4"/>
  <c r="T235" i="4"/>
  <c r="S235" i="4"/>
  <c r="S75" i="4"/>
  <c r="T75" i="4"/>
  <c r="S432" i="4"/>
  <c r="T432" i="4"/>
  <c r="S56" i="4"/>
  <c r="T56" i="4"/>
  <c r="S288" i="4"/>
  <c r="T288" i="4"/>
  <c r="S401" i="4"/>
  <c r="T401" i="4"/>
  <c r="S353" i="4"/>
  <c r="T353" i="4"/>
  <c r="T247" i="4"/>
  <c r="S247" i="4"/>
  <c r="S387" i="4"/>
  <c r="T387" i="4"/>
  <c r="S172" i="4"/>
  <c r="T172" i="4"/>
  <c r="S77" i="4"/>
  <c r="T77" i="4"/>
  <c r="T482" i="4"/>
  <c r="S482" i="4"/>
  <c r="S284" i="4"/>
  <c r="T284" i="4"/>
  <c r="S292" i="4"/>
  <c r="T292" i="4"/>
  <c r="S439" i="4"/>
  <c r="T439" i="4"/>
  <c r="S110" i="4"/>
  <c r="T110" i="4"/>
  <c r="S60" i="4"/>
  <c r="T60" i="4"/>
  <c r="S64" i="4"/>
  <c r="T64" i="4"/>
  <c r="T454" i="4"/>
  <c r="S454" i="4"/>
  <c r="T480" i="4"/>
  <c r="S480" i="4"/>
  <c r="T289" i="4"/>
  <c r="S289" i="4"/>
  <c r="S118" i="4"/>
  <c r="T118" i="4"/>
  <c r="S276" i="4"/>
  <c r="T276" i="4"/>
  <c r="S113" i="4"/>
  <c r="T113" i="4"/>
  <c r="S351" i="4"/>
  <c r="T351" i="4"/>
  <c r="S129" i="4"/>
  <c r="T129" i="4"/>
  <c r="S73" i="4"/>
  <c r="T73" i="4"/>
  <c r="S468" i="4"/>
  <c r="T468" i="4"/>
  <c r="S156" i="4"/>
  <c r="T156" i="4"/>
  <c r="S121" i="4"/>
  <c r="T121" i="4"/>
  <c r="S68" i="4"/>
  <c r="T68" i="4"/>
  <c r="S145" i="4"/>
  <c r="T145" i="4"/>
  <c r="S40" i="4"/>
  <c r="T40" i="4"/>
  <c r="S86" i="4"/>
  <c r="T86" i="4"/>
  <c r="S94" i="4"/>
  <c r="T94" i="4"/>
  <c r="S272" i="4"/>
  <c r="T272" i="4"/>
  <c r="S437" i="4"/>
  <c r="T437" i="4"/>
  <c r="S52" i="4"/>
  <c r="T52" i="4"/>
  <c r="S400" i="4"/>
  <c r="T400" i="4"/>
  <c r="S32" i="4"/>
  <c r="T32" i="4"/>
  <c r="S57" i="4"/>
  <c r="T57" i="4"/>
  <c r="S134" i="4"/>
  <c r="T134" i="4"/>
  <c r="S503" i="4"/>
  <c r="T503" i="4"/>
  <c r="S358" i="4"/>
  <c r="T358" i="4"/>
  <c r="T227" i="4"/>
  <c r="S227" i="4"/>
  <c r="S489" i="4"/>
  <c r="T489" i="4"/>
  <c r="S323" i="4"/>
  <c r="T323" i="4"/>
  <c r="S389" i="4"/>
  <c r="T389" i="4"/>
  <c r="S357" i="4"/>
  <c r="T357" i="4"/>
  <c r="S426" i="4"/>
  <c r="T426" i="4"/>
  <c r="S507" i="4"/>
  <c r="T507" i="4"/>
  <c r="S337" i="4"/>
  <c r="T337" i="4"/>
  <c r="S262" i="4"/>
  <c r="T262" i="4"/>
  <c r="S316" i="4"/>
  <c r="T316" i="4"/>
  <c r="S242" i="4"/>
  <c r="T242" i="4"/>
  <c r="S117" i="4"/>
  <c r="T117" i="4"/>
  <c r="S160" i="4"/>
  <c r="T160" i="4"/>
  <c r="S81" i="4"/>
  <c r="T81" i="4"/>
  <c r="S463" i="4"/>
  <c r="T463" i="4"/>
  <c r="S82" i="4"/>
  <c r="T82" i="4"/>
  <c r="S315" i="4"/>
  <c r="T315" i="4"/>
  <c r="S348" i="4"/>
  <c r="T348" i="4"/>
  <c r="S286" i="4"/>
  <c r="T286" i="4"/>
  <c r="S395" i="4"/>
  <c r="T395" i="4"/>
  <c r="S336" i="4"/>
  <c r="T336" i="4"/>
  <c r="T450" i="4"/>
  <c r="S450" i="4"/>
  <c r="S390" i="4"/>
  <c r="T390" i="4"/>
  <c r="S443" i="4"/>
  <c r="T443" i="4"/>
  <c r="S309" i="4"/>
  <c r="T309" i="4"/>
  <c r="S124" i="4"/>
  <c r="T124" i="4"/>
  <c r="S61" i="4"/>
  <c r="T61" i="4"/>
  <c r="S419" i="4"/>
  <c r="T419" i="4"/>
  <c r="S376" i="4"/>
  <c r="T376" i="4"/>
  <c r="T470" i="4"/>
  <c r="S470" i="4"/>
  <c r="S306" i="4"/>
  <c r="T306" i="4"/>
  <c r="S155" i="4"/>
  <c r="T155" i="4"/>
  <c r="T231" i="4"/>
  <c r="S231" i="4"/>
  <c r="S208" i="4"/>
  <c r="T208" i="4"/>
  <c r="S367" i="4"/>
  <c r="T367" i="4"/>
  <c r="S380" i="4"/>
  <c r="T380" i="4"/>
  <c r="S67" i="4"/>
  <c r="T67" i="4"/>
  <c r="V13" i="4"/>
  <c r="S13" i="4"/>
  <c r="T13" i="4"/>
  <c r="T492" i="4"/>
  <c r="S492" i="4"/>
  <c r="T494" i="4"/>
  <c r="S494" i="4"/>
  <c r="S161" i="4"/>
  <c r="T161" i="4"/>
  <c r="S280" i="4"/>
  <c r="T280" i="4"/>
  <c r="T474" i="4"/>
  <c r="S474" i="4"/>
  <c r="S414" i="4"/>
  <c r="T414" i="4"/>
  <c r="S164" i="4"/>
  <c r="T164" i="4"/>
  <c r="S173" i="4"/>
  <c r="T173" i="4"/>
  <c r="S96" i="4"/>
  <c r="T96" i="4"/>
  <c r="S461" i="4"/>
  <c r="T461" i="4"/>
  <c r="S431" i="4"/>
  <c r="T431" i="4"/>
  <c r="S101" i="4"/>
  <c r="T101" i="4"/>
  <c r="S322" i="4"/>
  <c r="T322" i="4"/>
  <c r="S54" i="4"/>
  <c r="T54" i="4"/>
  <c r="T241" i="4"/>
  <c r="S241" i="4"/>
  <c r="S100" i="4"/>
  <c r="T100" i="4"/>
  <c r="S166" i="4"/>
  <c r="T166" i="4"/>
  <c r="S495" i="4"/>
  <c r="T495" i="4"/>
  <c r="S408" i="4"/>
  <c r="T408" i="4"/>
  <c r="S28" i="4"/>
  <c r="T28" i="4"/>
  <c r="S411" i="4"/>
  <c r="T411" i="4"/>
  <c r="T249" i="4"/>
  <c r="S249" i="4"/>
  <c r="S338" i="4"/>
  <c r="T338" i="4"/>
  <c r="T183" i="4"/>
  <c r="S183" i="4"/>
  <c r="S484" i="4"/>
  <c r="T484" i="4"/>
  <c r="S258" i="4"/>
  <c r="T258" i="4"/>
  <c r="S266" i="4"/>
  <c r="T266" i="4"/>
  <c r="S335" i="4"/>
  <c r="T335" i="4"/>
  <c r="S165" i="4"/>
  <c r="T165" i="4"/>
  <c r="S384" i="4"/>
  <c r="T384" i="4"/>
  <c r="T221" i="4"/>
  <c r="S221" i="4"/>
  <c r="S256" i="4"/>
  <c r="T256" i="4"/>
  <c r="S150" i="4"/>
  <c r="T150" i="4"/>
  <c r="S222" i="4"/>
  <c r="T222" i="4"/>
  <c r="S188" i="4"/>
  <c r="T188" i="4"/>
  <c r="S146" i="4"/>
  <c r="T146" i="4"/>
  <c r="S350" i="4"/>
  <c r="T350" i="4"/>
  <c r="S329" i="4"/>
  <c r="T329" i="4"/>
  <c r="S58" i="4"/>
  <c r="T58" i="4"/>
  <c r="S200" i="4"/>
  <c r="T200" i="4"/>
  <c r="S472" i="4"/>
  <c r="T472" i="4"/>
  <c r="S252" i="4"/>
  <c r="T252" i="4"/>
  <c r="S181" i="4"/>
  <c r="T181" i="4"/>
  <c r="S425" i="4"/>
  <c r="T425" i="4"/>
  <c r="S296" i="4"/>
  <c r="T296" i="4"/>
  <c r="S361" i="4"/>
  <c r="T361" i="4"/>
  <c r="S372" i="4"/>
  <c r="T372" i="4"/>
  <c r="S469" i="4"/>
  <c r="T469" i="4"/>
  <c r="S320" i="4"/>
  <c r="T320" i="4"/>
  <c r="S378" i="4"/>
  <c r="T378" i="4"/>
  <c r="S334" i="4"/>
  <c r="T334" i="4"/>
  <c r="S59" i="4"/>
  <c r="T59" i="4"/>
  <c r="S396" i="4"/>
  <c r="T396" i="4"/>
  <c r="S62" i="4"/>
  <c r="T62" i="4"/>
  <c r="S424" i="4"/>
  <c r="T424" i="4"/>
  <c r="S497" i="4"/>
  <c r="T497" i="4"/>
  <c r="S38" i="4"/>
  <c r="T38" i="4"/>
  <c r="S339" i="4"/>
  <c r="T339" i="4"/>
  <c r="S370" i="4"/>
  <c r="T370" i="4"/>
  <c r="S112" i="4"/>
  <c r="T112" i="4"/>
  <c r="S250" i="4"/>
  <c r="T250" i="4"/>
  <c r="S319" i="4"/>
  <c r="T319" i="4"/>
  <c r="S70" i="4"/>
  <c r="T70" i="4"/>
  <c r="T498" i="4"/>
  <c r="S498" i="4"/>
  <c r="S449" i="4"/>
  <c r="T449" i="4"/>
  <c r="S74" i="4"/>
  <c r="T74" i="4"/>
  <c r="T263" i="4"/>
  <c r="S263" i="4"/>
  <c r="T275" i="4"/>
  <c r="S275" i="4"/>
  <c r="S39" i="4"/>
  <c r="T39" i="4"/>
  <c r="S88" i="4"/>
  <c r="T88" i="4"/>
  <c r="S232" i="4"/>
  <c r="T232" i="4"/>
  <c r="T488" i="4"/>
  <c r="S488" i="4"/>
  <c r="S404" i="4"/>
  <c r="T404" i="4"/>
  <c r="S36" i="4"/>
  <c r="T36" i="4"/>
  <c r="S154" i="4"/>
  <c r="T154" i="4"/>
  <c r="S365" i="4"/>
  <c r="T365" i="4"/>
  <c r="T255" i="4"/>
  <c r="S255" i="4"/>
  <c r="S44" i="4"/>
  <c r="T44" i="4"/>
  <c r="S475" i="4"/>
  <c r="T475" i="4"/>
  <c r="S274" i="4"/>
  <c r="T274" i="4"/>
  <c r="T293" i="4"/>
  <c r="S293" i="4"/>
  <c r="S421" i="4"/>
  <c r="T421" i="4"/>
  <c r="S141" i="4"/>
  <c r="T141" i="4"/>
  <c r="S206" i="4"/>
  <c r="T206" i="4"/>
  <c r="S126" i="4"/>
  <c r="T126" i="4"/>
  <c r="S41" i="4"/>
  <c r="T41" i="4"/>
  <c r="S462" i="4"/>
  <c r="T462" i="4"/>
  <c r="S330" i="4"/>
  <c r="T330" i="4"/>
  <c r="S119" i="4"/>
  <c r="T119" i="4"/>
  <c r="T279" i="4"/>
  <c r="S279" i="4"/>
  <c r="T273" i="4"/>
  <c r="S273" i="4"/>
  <c r="S379" i="4"/>
  <c r="T379" i="4"/>
  <c r="S46" i="4"/>
  <c r="T46" i="4"/>
  <c r="S399" i="4"/>
  <c r="T399" i="4"/>
  <c r="S499" i="4"/>
  <c r="T499" i="4"/>
  <c r="T251" i="4"/>
  <c r="S251" i="4"/>
  <c r="S363" i="4"/>
  <c r="T363" i="4"/>
  <c r="S394" i="4"/>
  <c r="T394" i="4"/>
  <c r="S347" i="4"/>
  <c r="T347" i="4"/>
  <c r="S344" i="4"/>
  <c r="T344" i="4"/>
  <c r="T436" i="4"/>
  <c r="S436" i="4"/>
  <c r="S48" i="4"/>
  <c r="T48" i="4"/>
  <c r="S352" i="4"/>
  <c r="T352" i="4"/>
  <c r="T460" i="4"/>
  <c r="S460" i="4"/>
  <c r="T185" i="4"/>
  <c r="S185" i="4"/>
  <c r="S311" i="4"/>
  <c r="T311" i="4"/>
  <c r="S214" i="4"/>
  <c r="T214" i="4"/>
  <c r="S427" i="4"/>
  <c r="T427" i="4"/>
  <c r="T178" i="4"/>
  <c r="S178" i="4"/>
  <c r="S485" i="4"/>
  <c r="T485" i="4"/>
  <c r="S282" i="4"/>
  <c r="T282" i="4"/>
  <c r="S310" i="4"/>
  <c r="T310" i="4"/>
  <c r="S304" i="4"/>
  <c r="T304" i="4"/>
  <c r="S342" i="4"/>
  <c r="T342" i="4"/>
  <c r="S356" i="4"/>
  <c r="T356" i="4"/>
  <c r="S204" i="4"/>
  <c r="T204" i="4"/>
  <c r="S63" i="4"/>
  <c r="T63" i="4"/>
  <c r="S473" i="4"/>
  <c r="T473" i="4"/>
  <c r="S20" i="4"/>
  <c r="T20" i="4"/>
  <c r="S170" i="4"/>
  <c r="T170" i="4"/>
  <c r="S406" i="4"/>
  <c r="T406" i="4"/>
  <c r="S151" i="4"/>
  <c r="T151" i="4"/>
  <c r="S422" i="4"/>
  <c r="T422" i="4"/>
  <c r="T217" i="4"/>
  <c r="S217" i="4"/>
  <c r="T199" i="4"/>
  <c r="S199" i="4"/>
  <c r="S509" i="4"/>
  <c r="T509" i="4"/>
  <c r="T476" i="4"/>
  <c r="S476" i="4"/>
  <c r="S260" i="4"/>
  <c r="T260" i="4"/>
  <c r="T195" i="4"/>
  <c r="S195" i="4"/>
  <c r="S366" i="4"/>
  <c r="T366" i="4"/>
  <c r="S104" i="4"/>
  <c r="T104" i="4"/>
  <c r="S301" i="4"/>
  <c r="T301" i="4"/>
  <c r="S65" i="4"/>
  <c r="T65" i="4"/>
  <c r="S459" i="4"/>
  <c r="T459" i="4"/>
  <c r="S318" i="4"/>
  <c r="T318" i="4"/>
  <c r="S416" i="4"/>
  <c r="T416" i="4"/>
  <c r="S71" i="4"/>
  <c r="T71" i="4"/>
  <c r="S177" i="4"/>
  <c r="T177" i="4"/>
  <c r="S345" i="4"/>
  <c r="T345" i="4"/>
  <c r="S108" i="4"/>
  <c r="T108" i="4"/>
  <c r="T261" i="4"/>
  <c r="S261" i="4"/>
  <c r="S493" i="4"/>
  <c r="T493" i="4"/>
  <c r="S268" i="4"/>
  <c r="T268" i="4"/>
  <c r="S149" i="4"/>
  <c r="T149" i="4"/>
  <c r="S95" i="4"/>
  <c r="T95" i="4"/>
  <c r="S346" i="4"/>
  <c r="T346" i="4"/>
  <c r="S51" i="4"/>
  <c r="T51" i="4"/>
  <c r="S98" i="4"/>
  <c r="T98" i="4"/>
  <c r="S453" i="4"/>
  <c r="T453" i="4"/>
  <c r="S467" i="4"/>
  <c r="T467" i="4"/>
  <c r="S179" i="4"/>
  <c r="T179" i="4"/>
  <c r="S182" i="4"/>
  <c r="T182" i="4"/>
  <c r="T291" i="4"/>
  <c r="S291" i="4"/>
  <c r="S230" i="4"/>
  <c r="T230" i="4"/>
  <c r="S142" i="4"/>
  <c r="T142" i="4"/>
  <c r="S176" i="4"/>
  <c r="T176" i="4"/>
  <c r="T207" i="4"/>
  <c r="S207" i="4"/>
  <c r="S502" i="4"/>
  <c r="T502" i="4"/>
  <c r="S307" i="4"/>
  <c r="T307" i="4"/>
  <c r="S55" i="4"/>
  <c r="T55" i="4"/>
  <c r="S392" i="4"/>
  <c r="T392" i="4"/>
  <c r="S290" i="4"/>
  <c r="T290" i="4"/>
  <c r="S30" i="4"/>
  <c r="T30" i="4"/>
  <c r="S317" i="4"/>
  <c r="T317" i="4"/>
  <c r="T446" i="4"/>
  <c r="S446" i="4"/>
  <c r="S120" i="4"/>
  <c r="T120" i="4"/>
  <c r="S140" i="4"/>
  <c r="T140" i="4"/>
  <c r="S333" i="4"/>
  <c r="T333" i="4"/>
  <c r="S22" i="4"/>
  <c r="T22" i="4"/>
  <c r="S184" i="4"/>
  <c r="T184" i="4"/>
  <c r="T430" i="4"/>
  <c r="S430" i="4"/>
  <c r="S325" i="4"/>
  <c r="T325" i="4"/>
  <c r="S479" i="4"/>
  <c r="T479" i="4"/>
  <c r="S246" i="4"/>
  <c r="T246" i="4"/>
  <c r="S147" i="4"/>
  <c r="T147" i="4"/>
  <c r="T233" i="4"/>
  <c r="S233" i="4"/>
  <c r="S72" i="4"/>
  <c r="T72" i="4"/>
  <c r="S27" i="4"/>
  <c r="T27" i="4"/>
  <c r="T203" i="4"/>
  <c r="S203" i="4"/>
  <c r="S19" i="4"/>
  <c r="T19" i="4"/>
  <c r="S420" i="4"/>
  <c r="T420" i="4"/>
  <c r="S228" i="4"/>
  <c r="T228" i="4"/>
  <c r="S139" i="4"/>
  <c r="T139" i="4"/>
  <c r="S174" i="4"/>
  <c r="T174" i="4"/>
  <c r="S354" i="4"/>
  <c r="T354" i="4"/>
  <c r="S152" i="4"/>
  <c r="T152" i="4"/>
  <c r="T189" i="4"/>
  <c r="S189" i="4"/>
  <c r="T440" i="4"/>
  <c r="S440" i="4"/>
  <c r="S136" i="4"/>
  <c r="T136" i="4"/>
  <c r="S212" i="4"/>
  <c r="T212" i="4"/>
  <c r="S327" i="4"/>
  <c r="T327" i="4"/>
  <c r="S369" i="4"/>
  <c r="T369" i="4"/>
  <c r="S340" i="4"/>
  <c r="T340" i="4"/>
  <c r="S451" i="4"/>
  <c r="T451" i="4"/>
  <c r="S383" i="4"/>
  <c r="T383" i="4"/>
  <c r="T458" i="4"/>
  <c r="S458" i="4"/>
  <c r="S144" i="4"/>
  <c r="T144" i="4"/>
  <c r="S297" i="4"/>
  <c r="T297" i="4"/>
  <c r="S93" i="4"/>
  <c r="T93" i="4"/>
  <c r="S412" i="4"/>
  <c r="T412" i="4"/>
  <c r="S328" i="4"/>
  <c r="T328" i="4"/>
  <c r="S220" i="4"/>
  <c r="T220" i="4"/>
  <c r="S236" i="4"/>
  <c r="T236" i="4"/>
  <c r="T486" i="4"/>
  <c r="S486" i="4"/>
  <c r="S305" i="4"/>
  <c r="T305" i="4"/>
  <c r="S132" i="4"/>
  <c r="T132" i="4"/>
  <c r="S298" i="4"/>
  <c r="T298" i="4"/>
  <c r="S169" i="4"/>
  <c r="T169" i="4"/>
  <c r="S377" i="4"/>
  <c r="T377" i="4"/>
  <c r="S447" i="4"/>
  <c r="T447" i="4"/>
  <c r="S111" i="4"/>
  <c r="T111" i="4"/>
  <c r="S465" i="4"/>
  <c r="T465" i="4"/>
  <c r="S435" i="4"/>
  <c r="T435" i="4"/>
  <c r="S457" i="4"/>
  <c r="T457" i="4"/>
  <c r="S128" i="4"/>
  <c r="T128" i="4"/>
  <c r="S294" i="4"/>
  <c r="T294" i="4"/>
  <c r="S25" i="4"/>
  <c r="T25" i="4"/>
  <c r="S24" i="4"/>
  <c r="T24" i="4"/>
  <c r="T508" i="4"/>
  <c r="S508" i="4"/>
  <c r="S483" i="4"/>
  <c r="T483" i="4"/>
  <c r="S210" i="4"/>
  <c r="T210" i="4"/>
  <c r="S371" i="4"/>
  <c r="T371" i="4"/>
  <c r="S397" i="4"/>
  <c r="T397" i="4"/>
  <c r="S405" i="4"/>
  <c r="T405" i="4"/>
  <c r="S83" i="4"/>
  <c r="T83" i="4"/>
  <c r="T213" i="4"/>
  <c r="S213" i="4"/>
  <c r="S496" i="4"/>
  <c r="T496" i="4"/>
  <c r="S374" i="4"/>
  <c r="T374" i="4"/>
  <c r="S80" i="4"/>
  <c r="T80" i="4"/>
  <c r="T504" i="4"/>
  <c r="S504" i="4"/>
  <c r="S105" i="4"/>
  <c r="T105" i="4"/>
  <c r="S368" i="4"/>
  <c r="T368" i="4"/>
  <c r="S135" i="4"/>
  <c r="T135" i="4"/>
  <c r="T448" i="4"/>
  <c r="S448" i="4"/>
  <c r="T466" i="4"/>
  <c r="S466" i="4"/>
  <c r="S194" i="4"/>
  <c r="T194" i="4"/>
  <c r="S373" i="4"/>
  <c r="T373" i="4"/>
  <c r="S302" i="4"/>
  <c r="T302" i="4"/>
  <c r="S163" i="4"/>
  <c r="T163" i="4"/>
  <c r="S413" i="4"/>
  <c r="T413" i="4"/>
  <c r="S438" i="4"/>
  <c r="T438" i="4"/>
  <c r="S409" i="4"/>
  <c r="T409" i="4"/>
  <c r="S171" i="4"/>
  <c r="T171" i="4"/>
  <c r="S79" i="4"/>
  <c r="T79" i="4"/>
  <c r="S190" i="4"/>
  <c r="T190" i="4"/>
  <c r="S50" i="4"/>
  <c r="T50" i="4"/>
  <c r="T225" i="4"/>
  <c r="S225" i="4"/>
  <c r="S69" i="4"/>
  <c r="T69" i="4"/>
  <c r="S403" i="4"/>
  <c r="T403" i="4"/>
  <c r="S15" i="4"/>
  <c r="T15" i="4"/>
  <c r="S14" i="4"/>
  <c r="T14" i="4"/>
  <c r="S240" i="4"/>
  <c r="T240" i="4"/>
  <c r="S321" i="4"/>
  <c r="T321" i="4"/>
  <c r="T269" i="4"/>
  <c r="S269" i="4"/>
  <c r="T283" i="4"/>
  <c r="S283" i="4"/>
  <c r="S202" i="4"/>
  <c r="T202" i="4"/>
  <c r="S385" i="4"/>
  <c r="T385" i="4"/>
  <c r="T442" i="4"/>
  <c r="S442" i="4"/>
  <c r="S157" i="4"/>
  <c r="T157" i="4"/>
  <c r="T237" i="4"/>
  <c r="S237" i="4"/>
  <c r="S186" i="4"/>
  <c r="T186" i="4"/>
  <c r="S33" i="4"/>
  <c r="T33" i="4"/>
  <c r="T205" i="4"/>
  <c r="S205" i="4"/>
  <c r="S89" i="4"/>
  <c r="T89" i="4"/>
  <c r="S78" i="4"/>
  <c r="T78" i="4"/>
  <c r="S452" i="4"/>
  <c r="T452" i="4"/>
  <c r="S248" i="4"/>
  <c r="T248" i="4"/>
  <c r="T265" i="4"/>
  <c r="S265" i="4"/>
  <c r="S153" i="4"/>
  <c r="T153" i="4"/>
  <c r="S103" i="4"/>
  <c r="T103" i="4"/>
  <c r="S393" i="4"/>
  <c r="T393" i="4"/>
  <c r="S441" i="4"/>
  <c r="T441" i="4"/>
  <c r="S445" i="4"/>
  <c r="T445" i="4"/>
  <c r="T277" i="4"/>
  <c r="S277" i="4"/>
  <c r="S133" i="4"/>
  <c r="T133" i="4"/>
  <c r="S17" i="4"/>
  <c r="T17" i="4"/>
  <c r="T287" i="4"/>
  <c r="S287" i="4"/>
  <c r="S308" i="4"/>
  <c r="T308" i="4"/>
  <c r="S226" i="4"/>
  <c r="T226" i="4"/>
  <c r="T223" i="4"/>
  <c r="S223" i="4"/>
  <c r="S456" i="4"/>
  <c r="T456" i="4"/>
  <c r="S410" i="4"/>
  <c r="T410" i="4"/>
  <c r="S87" i="4"/>
  <c r="T87" i="4"/>
  <c r="S192" i="4"/>
  <c r="T192" i="4"/>
  <c r="T209" i="4"/>
  <c r="S209" i="4"/>
  <c r="S455" i="4"/>
  <c r="T455" i="4"/>
  <c r="S349" i="4"/>
  <c r="T349" i="4"/>
  <c r="T197" i="4"/>
  <c r="S197" i="4"/>
  <c r="T428" i="4"/>
  <c r="S428" i="4"/>
  <c r="S218" i="4"/>
  <c r="T218" i="4"/>
  <c r="S402" i="4"/>
  <c r="T402" i="4"/>
  <c r="T271" i="4"/>
  <c r="S271" i="4"/>
  <c r="S244" i="4"/>
  <c r="T244" i="4"/>
  <c r="S99" i="4"/>
  <c r="T99" i="4"/>
  <c r="S303" i="4"/>
  <c r="T303" i="4"/>
  <c r="S137" i="4"/>
  <c r="T137" i="4"/>
  <c r="S477" i="4"/>
  <c r="T477" i="4"/>
  <c r="S116" i="4"/>
  <c r="T116" i="4"/>
  <c r="S125" i="4"/>
  <c r="T125" i="4"/>
  <c r="S362" i="4"/>
  <c r="T362" i="4"/>
  <c r="S26" i="4"/>
  <c r="T26" i="4"/>
  <c r="S180" i="4"/>
  <c r="T180" i="4"/>
  <c r="S429" i="4"/>
  <c r="T429" i="4"/>
  <c r="S37" i="4"/>
  <c r="T37" i="4"/>
  <c r="T285" i="4"/>
  <c r="S285" i="4"/>
  <c r="S49" i="4"/>
  <c r="T49" i="4"/>
  <c r="S23" i="4"/>
  <c r="T23" i="4"/>
  <c r="S21" i="4"/>
  <c r="T21" i="4"/>
  <c r="S91" i="4"/>
  <c r="T91" i="4"/>
  <c r="S364" i="4"/>
  <c r="T364" i="4"/>
  <c r="S216" i="4"/>
  <c r="T216" i="4"/>
  <c r="S501" i="4"/>
  <c r="T501" i="4"/>
  <c r="T229" i="4"/>
  <c r="S229" i="4"/>
  <c r="S270" i="4"/>
  <c r="T270" i="4"/>
  <c r="T239" i="4"/>
  <c r="S239" i="4"/>
  <c r="S168" i="4"/>
  <c r="T168" i="4"/>
  <c r="S31" i="4"/>
  <c r="T31" i="4"/>
  <c r="T434" i="4"/>
  <c r="S434" i="4"/>
  <c r="S158" i="4"/>
  <c r="T158" i="4"/>
  <c r="T500" i="4"/>
  <c r="S500" i="4"/>
  <c r="S360" i="4"/>
  <c r="T360" i="4"/>
  <c r="S264" i="4"/>
  <c r="T264" i="4"/>
  <c r="S148" i="4"/>
  <c r="T148" i="4"/>
  <c r="S506" i="4"/>
  <c r="T506" i="4"/>
  <c r="S130" i="4"/>
  <c r="T130" i="4"/>
  <c r="S18" i="4"/>
  <c r="T18" i="4"/>
  <c r="S381" i="4"/>
  <c r="T381" i="4"/>
  <c r="T464" i="4"/>
  <c r="S464" i="4"/>
  <c r="T201" i="4"/>
  <c r="S201" i="4"/>
  <c r="S109" i="4"/>
  <c r="T109" i="4"/>
  <c r="S43" i="4"/>
  <c r="T43" i="4"/>
  <c r="S382" i="4"/>
  <c r="T382" i="4"/>
  <c r="S29" i="4"/>
  <c r="T29" i="4"/>
  <c r="T259" i="4"/>
  <c r="S259" i="4"/>
  <c r="S92" i="4"/>
  <c r="T92" i="4"/>
  <c r="S386" i="4"/>
  <c r="T386" i="4"/>
  <c r="S84" i="4"/>
  <c r="T84" i="4"/>
  <c r="S198" i="4"/>
  <c r="T198" i="4"/>
  <c r="S143" i="4"/>
  <c r="T143" i="4"/>
  <c r="S162" i="4"/>
  <c r="T162" i="4"/>
  <c r="S407" i="4"/>
  <c r="T407" i="4"/>
  <c r="T257" i="4"/>
  <c r="S257" i="4"/>
  <c r="S481" i="4"/>
  <c r="T481" i="4"/>
  <c r="S123" i="4"/>
  <c r="T123" i="4"/>
  <c r="S300" i="4"/>
  <c r="T300" i="4"/>
  <c r="S331" i="4"/>
  <c r="T331" i="4"/>
  <c r="S66" i="4"/>
  <c r="T66" i="4"/>
  <c r="S224" i="4"/>
  <c r="T224" i="4"/>
  <c r="S423" i="4"/>
  <c r="T423" i="4"/>
  <c r="S313" i="4"/>
  <c r="T313" i="4"/>
  <c r="S106" i="4"/>
  <c r="T106" i="4"/>
  <c r="S16" i="4"/>
  <c r="T16" i="4"/>
  <c r="S417" i="4"/>
  <c r="T417" i="4"/>
  <c r="S159" i="4"/>
  <c r="T159" i="4"/>
  <c r="S398" i="4"/>
  <c r="T398" i="4"/>
  <c r="S115" i="4"/>
  <c r="T115" i="4"/>
  <c r="S131" i="4"/>
  <c r="T131" i="4"/>
  <c r="S418" i="4"/>
  <c r="T418" i="4"/>
  <c r="S332" i="4"/>
  <c r="T332" i="4"/>
  <c r="S107" i="4"/>
  <c r="T107" i="4"/>
  <c r="T245" i="4"/>
  <c r="S245" i="4"/>
  <c r="S391" i="4"/>
  <c r="T391" i="4"/>
  <c r="S278" i="4"/>
  <c r="T278" i="4"/>
  <c r="T191" i="4"/>
  <c r="S191" i="4"/>
  <c r="S254" i="4"/>
  <c r="T254" i="4"/>
  <c r="T219" i="4"/>
  <c r="S219" i="4"/>
  <c r="S314" i="4"/>
  <c r="T314" i="4"/>
  <c r="S76" i="4"/>
  <c r="T76" i="4"/>
  <c r="S388" i="4"/>
  <c r="T388" i="4"/>
  <c r="S97" i="4"/>
  <c r="T97" i="4"/>
  <c r="S238" i="4"/>
  <c r="T238" i="4"/>
  <c r="S102" i="4"/>
  <c r="T102" i="4"/>
  <c r="S415" i="4"/>
  <c r="T415" i="4"/>
  <c r="P354" i="3"/>
  <c r="Q354" i="3"/>
  <c r="CB14" i="3"/>
  <c r="ET170" i="3"/>
  <c r="AW511" i="3"/>
  <c r="V509" i="4"/>
  <c r="AW478" i="3"/>
  <c r="V476" i="4"/>
  <c r="AW262" i="3"/>
  <c r="V260" i="4"/>
  <c r="AW197" i="3"/>
  <c r="V195" i="4"/>
  <c r="AW368" i="3"/>
  <c r="V366" i="4"/>
  <c r="AW106" i="3"/>
  <c r="V104" i="4"/>
  <c r="AW303" i="3"/>
  <c r="V301" i="4"/>
  <c r="AW67" i="3"/>
  <c r="V65" i="4"/>
  <c r="AW461" i="3"/>
  <c r="V459" i="4"/>
  <c r="AW320" i="3"/>
  <c r="V318" i="4"/>
  <c r="AW418" i="3"/>
  <c r="V416" i="4"/>
  <c r="AW73" i="3"/>
  <c r="V71" i="4"/>
  <c r="AW179" i="3"/>
  <c r="V177" i="4"/>
  <c r="AW347" i="3"/>
  <c r="V345" i="4"/>
  <c r="AW110" i="3"/>
  <c r="V108" i="4"/>
  <c r="AW263" i="3"/>
  <c r="V261" i="4"/>
  <c r="AW495" i="3"/>
  <c r="V493" i="4"/>
  <c r="AW270" i="3"/>
  <c r="V268" i="4"/>
  <c r="AW151" i="3"/>
  <c r="V149" i="4"/>
  <c r="AW97" i="3"/>
  <c r="V95" i="4"/>
  <c r="AW348" i="3"/>
  <c r="V346" i="4"/>
  <c r="AW53" i="3"/>
  <c r="V51" i="4"/>
  <c r="AW100" i="3"/>
  <c r="V98" i="4"/>
  <c r="AW455" i="3"/>
  <c r="V453" i="4"/>
  <c r="AW469" i="3"/>
  <c r="V467" i="4"/>
  <c r="AW181" i="3"/>
  <c r="V179" i="4"/>
  <c r="AW184" i="3"/>
  <c r="V182" i="4"/>
  <c r="AW293" i="3"/>
  <c r="V291" i="4"/>
  <c r="AW232" i="3"/>
  <c r="V230" i="4"/>
  <c r="AW144" i="3"/>
  <c r="V142" i="4"/>
  <c r="AW178" i="3"/>
  <c r="V176" i="4"/>
  <c r="AW209" i="3"/>
  <c r="V207" i="4"/>
  <c r="AW504" i="3"/>
  <c r="V502" i="4"/>
  <c r="AW309" i="3"/>
  <c r="V307" i="4"/>
  <c r="AW57" i="3"/>
  <c r="V55" i="4"/>
  <c r="AW394" i="3"/>
  <c r="V392" i="4"/>
  <c r="AW292" i="3"/>
  <c r="V290" i="4"/>
  <c r="AW32" i="3"/>
  <c r="V30" i="4"/>
  <c r="AW319" i="3"/>
  <c r="V317" i="4"/>
  <c r="AW448" i="3"/>
  <c r="V446" i="4"/>
  <c r="AW122" i="3"/>
  <c r="V120" i="4"/>
  <c r="AW142" i="3"/>
  <c r="V140" i="4"/>
  <c r="AW335" i="3"/>
  <c r="V333" i="4"/>
  <c r="AW24" i="3"/>
  <c r="V22" i="4"/>
  <c r="AW186" i="3"/>
  <c r="V184" i="4"/>
  <c r="AW432" i="3"/>
  <c r="V430" i="4"/>
  <c r="AW327" i="3"/>
  <c r="V325" i="4"/>
  <c r="AW481" i="3"/>
  <c r="V479" i="4"/>
  <c r="AW248" i="3"/>
  <c r="V246" i="4"/>
  <c r="AW149" i="3"/>
  <c r="V147" i="4"/>
  <c r="AW235" i="3"/>
  <c r="V233" i="4"/>
  <c r="AW74" i="3"/>
  <c r="V72" i="4"/>
  <c r="AW29" i="3"/>
  <c r="V27" i="4"/>
  <c r="AW205" i="3"/>
  <c r="V203" i="4"/>
  <c r="AW21" i="3"/>
  <c r="V19" i="4"/>
  <c r="AW422" i="3"/>
  <c r="V420" i="4"/>
  <c r="AW230" i="3"/>
  <c r="V228" i="4"/>
  <c r="AW141" i="3"/>
  <c r="V139" i="4"/>
  <c r="AW176" i="3"/>
  <c r="V174" i="4"/>
  <c r="AW356" i="3"/>
  <c r="V354" i="4"/>
  <c r="AW154" i="3"/>
  <c r="V152" i="4"/>
  <c r="AW191" i="3"/>
  <c r="V189" i="4"/>
  <c r="AW442" i="3"/>
  <c r="V440" i="4"/>
  <c r="AW138" i="3"/>
  <c r="V136" i="4"/>
  <c r="AW214" i="3"/>
  <c r="V212" i="4"/>
  <c r="AW329" i="3"/>
  <c r="V327" i="4"/>
  <c r="AW371" i="3"/>
  <c r="V369" i="4"/>
  <c r="AW342" i="3"/>
  <c r="V340" i="4"/>
  <c r="AW453" i="3"/>
  <c r="V451" i="4"/>
  <c r="AW385" i="3"/>
  <c r="V383" i="4"/>
  <c r="AW460" i="3"/>
  <c r="V458" i="4"/>
  <c r="AW146" i="3"/>
  <c r="V144" i="4"/>
  <c r="AW299" i="3"/>
  <c r="V297" i="4"/>
  <c r="AW95" i="3"/>
  <c r="V93" i="4"/>
  <c r="AW414" i="3"/>
  <c r="V412" i="4"/>
  <c r="AW330" i="3"/>
  <c r="V328" i="4"/>
  <c r="AW222" i="3"/>
  <c r="V220" i="4"/>
  <c r="AW238" i="3"/>
  <c r="V236" i="4"/>
  <c r="AW488" i="3"/>
  <c r="V486" i="4"/>
  <c r="AW307" i="3"/>
  <c r="V305" i="4"/>
  <c r="AW134" i="3"/>
  <c r="V132" i="4"/>
  <c r="AW300" i="3"/>
  <c r="V298" i="4"/>
  <c r="AW171" i="3"/>
  <c r="V169" i="4"/>
  <c r="AW379" i="3"/>
  <c r="V377" i="4"/>
  <c r="AW449" i="3"/>
  <c r="V447" i="4"/>
  <c r="AW113" i="3"/>
  <c r="V111" i="4"/>
  <c r="AW467" i="3"/>
  <c r="V465" i="4"/>
  <c r="AW437" i="3"/>
  <c r="V435" i="4"/>
  <c r="AW459" i="3"/>
  <c r="V457" i="4"/>
  <c r="AW130" i="3"/>
  <c r="V128" i="4"/>
  <c r="AW296" i="3"/>
  <c r="V294" i="4"/>
  <c r="AW27" i="3"/>
  <c r="V25" i="4"/>
  <c r="AW26" i="3"/>
  <c r="V24" i="4"/>
  <c r="AW510" i="3"/>
  <c r="V508" i="4"/>
  <c r="AW485" i="3"/>
  <c r="V483" i="4"/>
  <c r="AW212" i="3"/>
  <c r="V210" i="4"/>
  <c r="AW373" i="3"/>
  <c r="V371" i="4"/>
  <c r="AW399" i="3"/>
  <c r="V397" i="4"/>
  <c r="AW407" i="3"/>
  <c r="V405" i="4"/>
  <c r="AW85" i="3"/>
  <c r="V83" i="4"/>
  <c r="AW215" i="3"/>
  <c r="V213" i="4"/>
  <c r="AW498" i="3"/>
  <c r="V496" i="4"/>
  <c r="AW376" i="3"/>
  <c r="V374" i="4"/>
  <c r="AW82" i="3"/>
  <c r="V80" i="4"/>
  <c r="AW506" i="3"/>
  <c r="V504" i="4"/>
  <c r="AW107" i="3"/>
  <c r="V105" i="4"/>
  <c r="AW370" i="3"/>
  <c r="V368" i="4"/>
  <c r="AW137" i="3"/>
  <c r="V135" i="4"/>
  <c r="AW450" i="3"/>
  <c r="V448" i="4"/>
  <c r="AW468" i="3"/>
  <c r="V466" i="4"/>
  <c r="AW196" i="3"/>
  <c r="V194" i="4"/>
  <c r="AW375" i="3"/>
  <c r="V373" i="4"/>
  <c r="AW304" i="3"/>
  <c r="V302" i="4"/>
  <c r="AW165" i="3"/>
  <c r="V163" i="4"/>
  <c r="AW415" i="3"/>
  <c r="V413" i="4"/>
  <c r="AW440" i="3"/>
  <c r="V438" i="4"/>
  <c r="AW411" i="3"/>
  <c r="V409" i="4"/>
  <c r="AW173" i="3"/>
  <c r="V171" i="4"/>
  <c r="AW81" i="3"/>
  <c r="V79" i="4"/>
  <c r="AW192" i="3"/>
  <c r="V190" i="4"/>
  <c r="AW52" i="3"/>
  <c r="V50" i="4"/>
  <c r="AW227" i="3"/>
  <c r="V225" i="4"/>
  <c r="AW71" i="3"/>
  <c r="V69" i="4"/>
  <c r="AW405" i="3"/>
  <c r="V403" i="4"/>
  <c r="AW17" i="3"/>
  <c r="V15" i="4"/>
  <c r="AW16" i="3"/>
  <c r="V14" i="4"/>
  <c r="AW494" i="3"/>
  <c r="V492" i="4"/>
  <c r="AW242" i="3"/>
  <c r="V240" i="4"/>
  <c r="AW323" i="3"/>
  <c r="V321" i="4"/>
  <c r="AW271" i="3"/>
  <c r="V269" i="4"/>
  <c r="AW285" i="3"/>
  <c r="V283" i="4"/>
  <c r="AW204" i="3"/>
  <c r="V202" i="4"/>
  <c r="AW387" i="3"/>
  <c r="V385" i="4"/>
  <c r="AW444" i="3"/>
  <c r="V442" i="4"/>
  <c r="AW159" i="3"/>
  <c r="V157" i="4"/>
  <c r="AW239" i="3"/>
  <c r="V237" i="4"/>
  <c r="AW188" i="3"/>
  <c r="V186" i="4"/>
  <c r="AW35" i="3"/>
  <c r="V33" i="4"/>
  <c r="AW207" i="3"/>
  <c r="V205" i="4"/>
  <c r="AW91" i="3"/>
  <c r="V89" i="4"/>
  <c r="AW80" i="3"/>
  <c r="V78" i="4"/>
  <c r="AW454" i="3"/>
  <c r="V452" i="4"/>
  <c r="AW250" i="3"/>
  <c r="V248" i="4"/>
  <c r="AW267" i="3"/>
  <c r="V265" i="4"/>
  <c r="AW155" i="3"/>
  <c r="V153" i="4"/>
  <c r="AW105" i="3"/>
  <c r="V103" i="4"/>
  <c r="AW395" i="3"/>
  <c r="V393" i="4"/>
  <c r="AW443" i="3"/>
  <c r="V441" i="4"/>
  <c r="AW447" i="3"/>
  <c r="V445" i="4"/>
  <c r="AW279" i="3"/>
  <c r="V277" i="4"/>
  <c r="AW135" i="3"/>
  <c r="V133" i="4"/>
  <c r="AW19" i="3"/>
  <c r="V17" i="4"/>
  <c r="AW289" i="3"/>
  <c r="V287" i="4"/>
  <c r="AW310" i="3"/>
  <c r="V308" i="4"/>
  <c r="AW228" i="3"/>
  <c r="V226" i="4"/>
  <c r="AW225" i="3"/>
  <c r="V223" i="4"/>
  <c r="AW458" i="3"/>
  <c r="V456" i="4"/>
  <c r="AW412" i="3"/>
  <c r="V410" i="4"/>
  <c r="AW89" i="3"/>
  <c r="V87" i="4"/>
  <c r="AW194" i="3"/>
  <c r="V192" i="4"/>
  <c r="AW211" i="3"/>
  <c r="V209" i="4"/>
  <c r="AW457" i="3"/>
  <c r="V455" i="4"/>
  <c r="AW351" i="3"/>
  <c r="V349" i="4"/>
  <c r="AW199" i="3"/>
  <c r="V197" i="4"/>
  <c r="AW430" i="3"/>
  <c r="V428" i="4"/>
  <c r="AW220" i="3"/>
  <c r="V218" i="4"/>
  <c r="AW404" i="3"/>
  <c r="V402" i="4"/>
  <c r="AW273" i="3"/>
  <c r="V271" i="4"/>
  <c r="AW246" i="3"/>
  <c r="V244" i="4"/>
  <c r="AW101" i="3"/>
  <c r="V99" i="4"/>
  <c r="AW305" i="3"/>
  <c r="V303" i="4"/>
  <c r="AW139" i="3"/>
  <c r="V137" i="4"/>
  <c r="AW479" i="3"/>
  <c r="V477" i="4"/>
  <c r="AW118" i="3"/>
  <c r="V116" i="4"/>
  <c r="AW127" i="3"/>
  <c r="V125" i="4"/>
  <c r="AW364" i="3"/>
  <c r="V362" i="4"/>
  <c r="AW28" i="3"/>
  <c r="V26" i="4"/>
  <c r="AW182" i="3"/>
  <c r="V180" i="4"/>
  <c r="AW431" i="3"/>
  <c r="V429" i="4"/>
  <c r="AW39" i="3"/>
  <c r="V37" i="4"/>
  <c r="AW287" i="3"/>
  <c r="V285" i="4"/>
  <c r="AW51" i="3"/>
  <c r="V49" i="4"/>
  <c r="AW25" i="3"/>
  <c r="V23" i="4"/>
  <c r="AW23" i="3"/>
  <c r="V21" i="4"/>
  <c r="AW93" i="3"/>
  <c r="V91" i="4"/>
  <c r="AW366" i="3"/>
  <c r="V364" i="4"/>
  <c r="AW218" i="3"/>
  <c r="V216" i="4"/>
  <c r="AW503" i="3"/>
  <c r="V501" i="4"/>
  <c r="AW231" i="3"/>
  <c r="V229" i="4"/>
  <c r="AW272" i="3"/>
  <c r="V270" i="4"/>
  <c r="AW241" i="3"/>
  <c r="V239" i="4"/>
  <c r="AW170" i="3"/>
  <c r="V168" i="4"/>
  <c r="AW33" i="3"/>
  <c r="V31" i="4"/>
  <c r="AW436" i="3"/>
  <c r="V434" i="4"/>
  <c r="AW160" i="3"/>
  <c r="V158" i="4"/>
  <c r="AW502" i="3"/>
  <c r="V500" i="4"/>
  <c r="AW362" i="3"/>
  <c r="V360" i="4"/>
  <c r="AW266" i="3"/>
  <c r="V264" i="4"/>
  <c r="AW150" i="3"/>
  <c r="V148" i="4"/>
  <c r="AW508" i="3"/>
  <c r="V506" i="4"/>
  <c r="AW132" i="3"/>
  <c r="V130" i="4"/>
  <c r="AW20" i="3"/>
  <c r="V18" i="4"/>
  <c r="AW383" i="3"/>
  <c r="V381" i="4"/>
  <c r="AW466" i="3"/>
  <c r="V464" i="4"/>
  <c r="AW203" i="3"/>
  <c r="V201" i="4"/>
  <c r="AW111" i="3"/>
  <c r="V109" i="4"/>
  <c r="AW45" i="3"/>
  <c r="V43" i="4"/>
  <c r="AW384" i="3"/>
  <c r="V382" i="4"/>
  <c r="AW31" i="3"/>
  <c r="V29" i="4"/>
  <c r="AW261" i="3"/>
  <c r="V259" i="4"/>
  <c r="AW94" i="3"/>
  <c r="V92" i="4"/>
  <c r="AW388" i="3"/>
  <c r="V386" i="4"/>
  <c r="AW86" i="3"/>
  <c r="V84" i="4"/>
  <c r="AW200" i="3"/>
  <c r="V198" i="4"/>
  <c r="AW145" i="3"/>
  <c r="V143" i="4"/>
  <c r="AW164" i="3"/>
  <c r="V162" i="4"/>
  <c r="AW409" i="3"/>
  <c r="V407" i="4"/>
  <c r="AW259" i="3"/>
  <c r="V257" i="4"/>
  <c r="AW483" i="3"/>
  <c r="V481" i="4"/>
  <c r="AW125" i="3"/>
  <c r="V123" i="4"/>
  <c r="AW302" i="3"/>
  <c r="V300" i="4"/>
  <c r="AW333" i="3"/>
  <c r="V331" i="4"/>
  <c r="AW68" i="3"/>
  <c r="V66" i="4"/>
  <c r="AW226" i="3"/>
  <c r="V224" i="4"/>
  <c r="AW425" i="3"/>
  <c r="V423" i="4"/>
  <c r="AW315" i="3"/>
  <c r="V313" i="4"/>
  <c r="AW108" i="3"/>
  <c r="V106" i="4"/>
  <c r="AW18" i="3"/>
  <c r="V16" i="4"/>
  <c r="AW419" i="3"/>
  <c r="V417" i="4"/>
  <c r="AW161" i="3"/>
  <c r="V159" i="4"/>
  <c r="AW400" i="3"/>
  <c r="V398" i="4"/>
  <c r="AW117" i="3"/>
  <c r="V115" i="4"/>
  <c r="AW133" i="3"/>
  <c r="V131" i="4"/>
  <c r="AW420" i="3"/>
  <c r="V418" i="4"/>
  <c r="AW334" i="3"/>
  <c r="V332" i="4"/>
  <c r="AW109" i="3"/>
  <c r="V107" i="4"/>
  <c r="AW247" i="3"/>
  <c r="V245" i="4"/>
  <c r="AW393" i="3"/>
  <c r="V391" i="4"/>
  <c r="AW280" i="3"/>
  <c r="V278" i="4"/>
  <c r="AW193" i="3"/>
  <c r="V191" i="4"/>
  <c r="AW256" i="3"/>
  <c r="V254" i="4"/>
  <c r="AW221" i="3"/>
  <c r="V219" i="4"/>
  <c r="AW316" i="3"/>
  <c r="V314" i="4"/>
  <c r="AW78" i="3"/>
  <c r="V76" i="4"/>
  <c r="AW390" i="3"/>
  <c r="V388" i="4"/>
  <c r="AW99" i="3"/>
  <c r="V97" i="4"/>
  <c r="AW240" i="3"/>
  <c r="V238" i="4"/>
  <c r="AW104" i="3"/>
  <c r="V102" i="4"/>
  <c r="AW417" i="3"/>
  <c r="V415" i="4"/>
  <c r="AW14" i="3"/>
  <c r="AW326" i="3"/>
  <c r="V324" i="4"/>
  <c r="AW177" i="3"/>
  <c r="V175" i="4"/>
  <c r="AW343" i="3"/>
  <c r="V341" i="4"/>
  <c r="AW361" i="3"/>
  <c r="V359" i="4"/>
  <c r="AW169" i="3"/>
  <c r="V167" i="4"/>
  <c r="AW377" i="3"/>
  <c r="V375" i="4"/>
  <c r="AW480" i="3"/>
  <c r="V478" i="4"/>
  <c r="AW116" i="3"/>
  <c r="V114" i="4"/>
  <c r="AW124" i="3"/>
  <c r="V122" i="4"/>
  <c r="AW489" i="3"/>
  <c r="V487" i="4"/>
  <c r="AW44" i="3"/>
  <c r="V42" i="4"/>
  <c r="AW129" i="3"/>
  <c r="V127" i="4"/>
  <c r="AW217" i="3"/>
  <c r="V215" i="4"/>
  <c r="AW87" i="3"/>
  <c r="V85" i="4"/>
  <c r="AW314" i="3"/>
  <c r="V312" i="4"/>
  <c r="AW245" i="3"/>
  <c r="V243" i="4"/>
  <c r="AW198" i="3"/>
  <c r="V196" i="4"/>
  <c r="AW269" i="3"/>
  <c r="V267" i="4"/>
  <c r="AW301" i="3"/>
  <c r="V299" i="4"/>
  <c r="AW236" i="3"/>
  <c r="V234" i="4"/>
  <c r="AW446" i="3"/>
  <c r="V444" i="4"/>
  <c r="AW55" i="3"/>
  <c r="V53" i="4"/>
  <c r="AW507" i="3"/>
  <c r="V505" i="4"/>
  <c r="AW49" i="3"/>
  <c r="V47" i="4"/>
  <c r="AW37" i="3"/>
  <c r="V35" i="4"/>
  <c r="AW140" i="3"/>
  <c r="V138" i="4"/>
  <c r="AW47" i="3"/>
  <c r="V45" i="4"/>
  <c r="AW345" i="3"/>
  <c r="V343" i="4"/>
  <c r="AW36" i="3"/>
  <c r="V34" i="4"/>
  <c r="AW473" i="3"/>
  <c r="V471" i="4"/>
  <c r="AW328" i="3"/>
  <c r="V326" i="4"/>
  <c r="AW283" i="3"/>
  <c r="V281" i="4"/>
  <c r="AW492" i="3"/>
  <c r="V490" i="4"/>
  <c r="AW357" i="3"/>
  <c r="V355" i="4"/>
  <c r="AW189" i="3"/>
  <c r="V187" i="4"/>
  <c r="AW195" i="3"/>
  <c r="V193" i="4"/>
  <c r="AW92" i="3"/>
  <c r="V90" i="4"/>
  <c r="AW493" i="3"/>
  <c r="V491" i="4"/>
  <c r="AW435" i="3"/>
  <c r="V433" i="4"/>
  <c r="AW213" i="3"/>
  <c r="V211" i="4"/>
  <c r="AW297" i="3"/>
  <c r="V295" i="4"/>
  <c r="AW237" i="3"/>
  <c r="V235" i="4"/>
  <c r="AW77" i="3"/>
  <c r="V75" i="4"/>
  <c r="AW434" i="3"/>
  <c r="V432" i="4"/>
  <c r="AW58" i="3"/>
  <c r="V56" i="4"/>
  <c r="AW290" i="3"/>
  <c r="V288" i="4"/>
  <c r="AW403" i="3"/>
  <c r="V401" i="4"/>
  <c r="AW355" i="3"/>
  <c r="V353" i="4"/>
  <c r="AW249" i="3"/>
  <c r="V247" i="4"/>
  <c r="AW389" i="3"/>
  <c r="V387" i="4"/>
  <c r="AW174" i="3"/>
  <c r="V172" i="4"/>
  <c r="AW79" i="3"/>
  <c r="V77" i="4"/>
  <c r="AW484" i="3"/>
  <c r="V482" i="4"/>
  <c r="AW286" i="3"/>
  <c r="V284" i="4"/>
  <c r="AW294" i="3"/>
  <c r="V292" i="4"/>
  <c r="AW441" i="3"/>
  <c r="V439" i="4"/>
  <c r="AW112" i="3"/>
  <c r="V110" i="4"/>
  <c r="AW62" i="3"/>
  <c r="V60" i="4"/>
  <c r="AW66" i="3"/>
  <c r="V64" i="4"/>
  <c r="AW456" i="3"/>
  <c r="V454" i="4"/>
  <c r="AW482" i="3"/>
  <c r="V480" i="4"/>
  <c r="AW291" i="3"/>
  <c r="V289" i="4"/>
  <c r="AW120" i="3"/>
  <c r="V118" i="4"/>
  <c r="AW278" i="3"/>
  <c r="V276" i="4"/>
  <c r="AW115" i="3"/>
  <c r="V113" i="4"/>
  <c r="AW353" i="3"/>
  <c r="V351" i="4"/>
  <c r="AW131" i="3"/>
  <c r="V129" i="4"/>
  <c r="AW75" i="3"/>
  <c r="V73" i="4"/>
  <c r="AW470" i="3"/>
  <c r="V468" i="4"/>
  <c r="AW158" i="3"/>
  <c r="V156" i="4"/>
  <c r="AW123" i="3"/>
  <c r="V121" i="4"/>
  <c r="AW70" i="3"/>
  <c r="V68" i="4"/>
  <c r="AW147" i="3"/>
  <c r="V145" i="4"/>
  <c r="AW42" i="3"/>
  <c r="V40" i="4"/>
  <c r="AW88" i="3"/>
  <c r="V86" i="4"/>
  <c r="AW96" i="3"/>
  <c r="V94" i="4"/>
  <c r="AW274" i="3"/>
  <c r="V272" i="4"/>
  <c r="AW439" i="3"/>
  <c r="V437" i="4"/>
  <c r="AW54" i="3"/>
  <c r="V52" i="4"/>
  <c r="AW402" i="3"/>
  <c r="V400" i="4"/>
  <c r="AW34" i="3"/>
  <c r="V32" i="4"/>
  <c r="AW59" i="3"/>
  <c r="V57" i="4"/>
  <c r="AW136" i="3"/>
  <c r="V134" i="4"/>
  <c r="AW505" i="3"/>
  <c r="V503" i="4"/>
  <c r="AW360" i="3"/>
  <c r="V358" i="4"/>
  <c r="AW229" i="3"/>
  <c r="V227" i="4"/>
  <c r="AW491" i="3"/>
  <c r="V489" i="4"/>
  <c r="AW325" i="3"/>
  <c r="V323" i="4"/>
  <c r="AW391" i="3"/>
  <c r="V389" i="4"/>
  <c r="AW359" i="3"/>
  <c r="V357" i="4"/>
  <c r="AW428" i="3"/>
  <c r="V426" i="4"/>
  <c r="AW509" i="3"/>
  <c r="V507" i="4"/>
  <c r="AW339" i="3"/>
  <c r="V337" i="4"/>
  <c r="AW264" i="3"/>
  <c r="V262" i="4"/>
  <c r="AW318" i="3"/>
  <c r="V316" i="4"/>
  <c r="AW244" i="3"/>
  <c r="V242" i="4"/>
  <c r="AW119" i="3"/>
  <c r="V117" i="4"/>
  <c r="AW162" i="3"/>
  <c r="V160" i="4"/>
  <c r="AW83" i="3"/>
  <c r="V81" i="4"/>
  <c r="AW465" i="3"/>
  <c r="V463" i="4"/>
  <c r="AW84" i="3"/>
  <c r="V82" i="4"/>
  <c r="AW317" i="3"/>
  <c r="V315" i="4"/>
  <c r="AW350" i="3"/>
  <c r="V348" i="4"/>
  <c r="AW288" i="3"/>
  <c r="V286" i="4"/>
  <c r="AW397" i="3"/>
  <c r="V395" i="4"/>
  <c r="AW338" i="3"/>
  <c r="V336" i="4"/>
  <c r="AW452" i="3"/>
  <c r="V450" i="4"/>
  <c r="AW392" i="3"/>
  <c r="V390" i="4"/>
  <c r="AW445" i="3"/>
  <c r="V443" i="4"/>
  <c r="AW311" i="3"/>
  <c r="V309" i="4"/>
  <c r="AW126" i="3"/>
  <c r="V124" i="4"/>
  <c r="AW63" i="3"/>
  <c r="V61" i="4"/>
  <c r="AW421" i="3"/>
  <c r="V419" i="4"/>
  <c r="AW378" i="3"/>
  <c r="V376" i="4"/>
  <c r="AW472" i="3"/>
  <c r="V470" i="4"/>
  <c r="AW308" i="3"/>
  <c r="V306" i="4"/>
  <c r="AW157" i="3"/>
  <c r="V155" i="4"/>
  <c r="AW233" i="3"/>
  <c r="V231" i="4"/>
  <c r="AW210" i="3"/>
  <c r="V208" i="4"/>
  <c r="AW369" i="3"/>
  <c r="V367" i="4"/>
  <c r="AW382" i="3"/>
  <c r="V380" i="4"/>
  <c r="AW69" i="3"/>
  <c r="V67" i="4"/>
  <c r="Q13" i="4"/>
  <c r="R13" i="4"/>
  <c r="U13" i="4"/>
  <c r="AW255" i="3"/>
  <c r="V253" i="4"/>
  <c r="AW496" i="3"/>
  <c r="V494" i="4"/>
  <c r="AW163" i="3"/>
  <c r="V161" i="4"/>
  <c r="AW282" i="3"/>
  <c r="V280" i="4"/>
  <c r="AW476" i="3"/>
  <c r="V474" i="4"/>
  <c r="AW416" i="3"/>
  <c r="V414" i="4"/>
  <c r="AW166" i="3"/>
  <c r="V164" i="4"/>
  <c r="AW175" i="3"/>
  <c r="V173" i="4"/>
  <c r="AW98" i="3"/>
  <c r="V96" i="4"/>
  <c r="AW463" i="3"/>
  <c r="V461" i="4"/>
  <c r="AW433" i="3"/>
  <c r="V431" i="4"/>
  <c r="AW103" i="3"/>
  <c r="V101" i="4"/>
  <c r="AW324" i="3"/>
  <c r="V322" i="4"/>
  <c r="AW56" i="3"/>
  <c r="V54" i="4"/>
  <c r="AW243" i="3"/>
  <c r="V241" i="4"/>
  <c r="AW102" i="3"/>
  <c r="V100" i="4"/>
  <c r="AW168" i="3"/>
  <c r="V166" i="4"/>
  <c r="AW497" i="3"/>
  <c r="V495" i="4"/>
  <c r="AW410" i="3"/>
  <c r="V408" i="4"/>
  <c r="AW30" i="3"/>
  <c r="V28" i="4"/>
  <c r="AW413" i="3"/>
  <c r="V411" i="4"/>
  <c r="AW251" i="3"/>
  <c r="V249" i="4"/>
  <c r="AW340" i="3"/>
  <c r="V338" i="4"/>
  <c r="AW185" i="3"/>
  <c r="V183" i="4"/>
  <c r="AW486" i="3"/>
  <c r="V484" i="4"/>
  <c r="AW260" i="3"/>
  <c r="V258" i="4"/>
  <c r="AW268" i="3"/>
  <c r="V266" i="4"/>
  <c r="AW337" i="3"/>
  <c r="V335" i="4"/>
  <c r="AW167" i="3"/>
  <c r="V165" i="4"/>
  <c r="AW386" i="3"/>
  <c r="V384" i="4"/>
  <c r="AW223" i="3"/>
  <c r="V221" i="4"/>
  <c r="AW258" i="3"/>
  <c r="V256" i="4"/>
  <c r="AW152" i="3"/>
  <c r="V150" i="4"/>
  <c r="AW224" i="3"/>
  <c r="V222" i="4"/>
  <c r="AW190" i="3"/>
  <c r="V188" i="4"/>
  <c r="AW148" i="3"/>
  <c r="V146" i="4"/>
  <c r="AW352" i="3"/>
  <c r="V350" i="4"/>
  <c r="AW331" i="3"/>
  <c r="V329" i="4"/>
  <c r="AW60" i="3"/>
  <c r="V58" i="4"/>
  <c r="AW202" i="3"/>
  <c r="V200" i="4"/>
  <c r="AW474" i="3"/>
  <c r="V472" i="4"/>
  <c r="AW254" i="3"/>
  <c r="V252" i="4"/>
  <c r="AW183" i="3"/>
  <c r="V181" i="4"/>
  <c r="AW427" i="3"/>
  <c r="V425" i="4"/>
  <c r="AW298" i="3"/>
  <c r="V296" i="4"/>
  <c r="AW363" i="3"/>
  <c r="V361" i="4"/>
  <c r="AW374" i="3"/>
  <c r="V372" i="4"/>
  <c r="AW471" i="3"/>
  <c r="V469" i="4"/>
  <c r="AW322" i="3"/>
  <c r="V320" i="4"/>
  <c r="AW380" i="3"/>
  <c r="V378" i="4"/>
  <c r="AW336" i="3"/>
  <c r="V334" i="4"/>
  <c r="AW61" i="3"/>
  <c r="V59" i="4"/>
  <c r="AW398" i="3"/>
  <c r="V396" i="4"/>
  <c r="AW64" i="3"/>
  <c r="V62" i="4"/>
  <c r="AW426" i="3"/>
  <c r="V424" i="4"/>
  <c r="AW499" i="3"/>
  <c r="V497" i="4"/>
  <c r="AW40" i="3"/>
  <c r="V38" i="4"/>
  <c r="AW341" i="3"/>
  <c r="V339" i="4"/>
  <c r="AW372" i="3"/>
  <c r="V370" i="4"/>
  <c r="AW114" i="3"/>
  <c r="V112" i="4"/>
  <c r="AW252" i="3"/>
  <c r="V250" i="4"/>
  <c r="AW321" i="3"/>
  <c r="V319" i="4"/>
  <c r="AW72" i="3"/>
  <c r="V70" i="4"/>
  <c r="AW500" i="3"/>
  <c r="V498" i="4"/>
  <c r="AW451" i="3"/>
  <c r="V449" i="4"/>
  <c r="AW76" i="3"/>
  <c r="V74" i="4"/>
  <c r="AW265" i="3"/>
  <c r="V263" i="4"/>
  <c r="AW277" i="3"/>
  <c r="V275" i="4"/>
  <c r="AW41" i="3"/>
  <c r="V39" i="4"/>
  <c r="AW90" i="3"/>
  <c r="V88" i="4"/>
  <c r="AW234" i="3"/>
  <c r="V232" i="4"/>
  <c r="AW490" i="3"/>
  <c r="V488" i="4"/>
  <c r="AW406" i="3"/>
  <c r="V404" i="4"/>
  <c r="AW38" i="3"/>
  <c r="V36" i="4"/>
  <c r="AW156" i="3"/>
  <c r="V154" i="4"/>
  <c r="AW367" i="3"/>
  <c r="V365" i="4"/>
  <c r="AW257" i="3"/>
  <c r="V255" i="4"/>
  <c r="AW46" i="3"/>
  <c r="V44" i="4"/>
  <c r="AW477" i="3"/>
  <c r="V475" i="4"/>
  <c r="AW276" i="3"/>
  <c r="V274" i="4"/>
  <c r="AW295" i="3"/>
  <c r="V293" i="4"/>
  <c r="AW423" i="3"/>
  <c r="V421" i="4"/>
  <c r="AW143" i="3"/>
  <c r="V141" i="4"/>
  <c r="AW208" i="3"/>
  <c r="V206" i="4"/>
  <c r="AW128" i="3"/>
  <c r="V126" i="4"/>
  <c r="AW43" i="3"/>
  <c r="V41" i="4"/>
  <c r="AW464" i="3"/>
  <c r="V462" i="4"/>
  <c r="AW332" i="3"/>
  <c r="V330" i="4"/>
  <c r="AW121" i="3"/>
  <c r="V119" i="4"/>
  <c r="AW281" i="3"/>
  <c r="V279" i="4"/>
  <c r="AW275" i="3"/>
  <c r="V273" i="4"/>
  <c r="AW381" i="3"/>
  <c r="V379" i="4"/>
  <c r="AW48" i="3"/>
  <c r="V46" i="4"/>
  <c r="AW401" i="3"/>
  <c r="V399" i="4"/>
  <c r="AW501" i="3"/>
  <c r="V499" i="4"/>
  <c r="AW253" i="3"/>
  <c r="V251" i="4"/>
  <c r="AW365" i="3"/>
  <c r="V363" i="4"/>
  <c r="AW396" i="3"/>
  <c r="V394" i="4"/>
  <c r="AW349" i="3"/>
  <c r="V347" i="4"/>
  <c r="AW346" i="3"/>
  <c r="V344" i="4"/>
  <c r="AW438" i="3"/>
  <c r="V436" i="4"/>
  <c r="AW50" i="3"/>
  <c r="V48" i="4"/>
  <c r="AW354" i="3"/>
  <c r="V352" i="4"/>
  <c r="AW462" i="3"/>
  <c r="V460" i="4"/>
  <c r="AW187" i="3"/>
  <c r="V185" i="4"/>
  <c r="AW313" i="3"/>
  <c r="V311" i="4"/>
  <c r="AW216" i="3"/>
  <c r="V214" i="4"/>
  <c r="AW429" i="3"/>
  <c r="V427" i="4"/>
  <c r="AW180" i="3"/>
  <c r="V178" i="4"/>
  <c r="AW487" i="3"/>
  <c r="V485" i="4"/>
  <c r="AW284" i="3"/>
  <c r="V282" i="4"/>
  <c r="AW312" i="3"/>
  <c r="V310" i="4"/>
  <c r="AW306" i="3"/>
  <c r="V304" i="4"/>
  <c r="AW344" i="3"/>
  <c r="V342" i="4"/>
  <c r="AW358" i="3"/>
  <c r="V356" i="4"/>
  <c r="AW206" i="3"/>
  <c r="V204" i="4"/>
  <c r="AW65" i="3"/>
  <c r="V63" i="4"/>
  <c r="AW475" i="3"/>
  <c r="V473" i="4"/>
  <c r="AW22" i="3"/>
  <c r="V20" i="4"/>
  <c r="AW172" i="3"/>
  <c r="V170" i="4"/>
  <c r="AW408" i="3"/>
  <c r="V406" i="4"/>
  <c r="AW153" i="3"/>
  <c r="V151" i="4"/>
  <c r="AW424" i="3"/>
  <c r="V422" i="4"/>
  <c r="AW219" i="3"/>
  <c r="V217" i="4"/>
  <c r="AW201" i="3"/>
  <c r="V199" i="4"/>
  <c r="AX14" i="3"/>
  <c r="BW14" i="3"/>
  <c r="BW15" i="3"/>
  <c r="AX15" i="3"/>
  <c r="BW17" i="3"/>
  <c r="AX17" i="3"/>
  <c r="BW13" i="3"/>
  <c r="AX13" i="3"/>
  <c r="AV526" i="3"/>
  <c r="B19" i="1" s="1"/>
  <c r="BW426" i="3"/>
  <c r="AX426" i="3"/>
  <c r="BZ505" i="3"/>
  <c r="CB505" i="3" s="1"/>
  <c r="BW505" i="3"/>
  <c r="AX505" i="3"/>
  <c r="AX273" i="3"/>
  <c r="BW273" i="3"/>
  <c r="BW427" i="3"/>
  <c r="AX427" i="3"/>
  <c r="BW306" i="3"/>
  <c r="AX306" i="3"/>
  <c r="BW395" i="3"/>
  <c r="AX395" i="3"/>
  <c r="AX327" i="3"/>
  <c r="BW327" i="3"/>
  <c r="AX96" i="3"/>
  <c r="BW96" i="3"/>
  <c r="BW312" i="3"/>
  <c r="AX312" i="3"/>
  <c r="AX151" i="3"/>
  <c r="BW151" i="3"/>
  <c r="BZ387" i="3"/>
  <c r="CB387" i="3" s="1"/>
  <c r="AX387" i="3"/>
  <c r="BW387" i="3"/>
  <c r="BW219" i="3"/>
  <c r="AX219" i="3"/>
  <c r="BZ388" i="3"/>
  <c r="CB388" i="3" s="1"/>
  <c r="BW388" i="3"/>
  <c r="AX388" i="3"/>
  <c r="AX321" i="3"/>
  <c r="BW321" i="3"/>
  <c r="BZ370" i="3"/>
  <c r="CB370" i="3" s="1"/>
  <c r="BW370" i="3"/>
  <c r="AX370" i="3"/>
  <c r="BW97" i="3"/>
  <c r="AX97" i="3"/>
  <c r="BW171" i="3"/>
  <c r="AX171" i="3"/>
  <c r="AX166" i="3"/>
  <c r="BW166" i="3"/>
  <c r="BW278" i="3"/>
  <c r="AX278" i="3"/>
  <c r="BW199" i="3"/>
  <c r="AX199" i="3"/>
  <c r="AX429" i="3"/>
  <c r="BW429" i="3"/>
  <c r="AX114" i="3"/>
  <c r="BW114" i="3"/>
  <c r="AX183" i="3"/>
  <c r="BW183" i="3"/>
  <c r="AX252" i="3"/>
  <c r="BW252" i="3"/>
  <c r="AX294" i="3"/>
  <c r="BW294" i="3"/>
  <c r="AX405" i="3"/>
  <c r="BW405" i="3"/>
  <c r="AX104" i="3"/>
  <c r="BW104" i="3"/>
  <c r="BW61" i="3"/>
  <c r="AX61" i="3"/>
  <c r="BW195" i="3"/>
  <c r="AX195" i="3"/>
  <c r="AX441" i="3"/>
  <c r="BW441" i="3"/>
  <c r="AX307" i="3"/>
  <c r="BW307" i="3"/>
  <c r="BW254" i="3"/>
  <c r="AX254" i="3"/>
  <c r="AX196" i="3"/>
  <c r="BW196" i="3"/>
  <c r="AX131" i="3"/>
  <c r="BW131" i="3"/>
  <c r="AX469" i="3"/>
  <c r="BW469" i="3"/>
  <c r="AX435" i="3"/>
  <c r="BW435" i="3"/>
  <c r="BW218" i="3"/>
  <c r="AX218" i="3"/>
  <c r="BW184" i="3"/>
  <c r="AX184" i="3"/>
  <c r="AX409" i="3"/>
  <c r="BW409" i="3"/>
  <c r="BW21" i="3"/>
  <c r="AX21" i="3"/>
  <c r="BW497" i="3"/>
  <c r="AX497" i="3"/>
  <c r="AX86" i="3"/>
  <c r="BW86" i="3"/>
  <c r="AX117" i="3"/>
  <c r="BW117" i="3"/>
  <c r="BW498" i="3"/>
  <c r="AX498" i="3"/>
  <c r="BW466" i="3"/>
  <c r="AX466" i="3"/>
  <c r="BW408" i="3"/>
  <c r="AX408" i="3"/>
  <c r="BW203" i="3"/>
  <c r="AX203" i="3"/>
  <c r="BW333" i="3"/>
  <c r="AX333" i="3"/>
  <c r="AX177" i="3"/>
  <c r="BW177" i="3"/>
  <c r="BW347" i="3"/>
  <c r="AX347" i="3"/>
  <c r="BW293" i="3"/>
  <c r="AX293" i="3"/>
  <c r="AX475" i="3"/>
  <c r="BW475" i="3"/>
  <c r="AX211" i="3"/>
  <c r="BW211" i="3"/>
  <c r="AX477" i="3"/>
  <c r="BW477" i="3"/>
  <c r="AX239" i="3"/>
  <c r="BW239" i="3"/>
  <c r="BW224" i="3"/>
  <c r="AX224" i="3"/>
  <c r="BW222" i="3"/>
  <c r="AX222" i="3"/>
  <c r="AX132" i="3"/>
  <c r="BW132" i="3"/>
  <c r="BW259" i="3"/>
  <c r="AX259" i="3"/>
  <c r="BW355" i="3"/>
  <c r="AX355" i="3"/>
  <c r="BW247" i="3"/>
  <c r="AX247" i="3"/>
  <c r="BW472" i="3"/>
  <c r="AX472" i="3"/>
  <c r="AX22" i="3"/>
  <c r="BW22" i="3"/>
  <c r="AX106" i="3"/>
  <c r="BW106" i="3"/>
  <c r="BW115" i="3"/>
  <c r="AX115" i="3"/>
  <c r="BW71" i="3"/>
  <c r="AX71" i="3"/>
  <c r="AX316" i="3"/>
  <c r="BW316" i="3"/>
  <c r="BW167" i="3"/>
  <c r="AX167" i="3"/>
  <c r="AX120" i="3"/>
  <c r="BW120" i="3"/>
  <c r="BZ390" i="3"/>
  <c r="CB390" i="3" s="1"/>
  <c r="AX390" i="3"/>
  <c r="BW390" i="3"/>
  <c r="AX324" i="3"/>
  <c r="BW324" i="3"/>
  <c r="BW55" i="3"/>
  <c r="AX55" i="3"/>
  <c r="AX78" i="3"/>
  <c r="BW78" i="3"/>
  <c r="AX161" i="3"/>
  <c r="BW161" i="3"/>
  <c r="AX235" i="3"/>
  <c r="BW235" i="3"/>
  <c r="AX93" i="3"/>
  <c r="BW93" i="3"/>
  <c r="BW111" i="3"/>
  <c r="AX111" i="3"/>
  <c r="AX341" i="3"/>
  <c r="BW341" i="3"/>
  <c r="BW290" i="3"/>
  <c r="AX290" i="3"/>
  <c r="AX242" i="3"/>
  <c r="BW242" i="3"/>
  <c r="AX509" i="3"/>
  <c r="BW509" i="3"/>
  <c r="AX243" i="3"/>
  <c r="BW243" i="3"/>
  <c r="BW289" i="3"/>
  <c r="AX289" i="3"/>
  <c r="AX452" i="3"/>
  <c r="BW452" i="3"/>
  <c r="BW212" i="3"/>
  <c r="AX212" i="3"/>
  <c r="BW479" i="3"/>
  <c r="AX479" i="3"/>
  <c r="BZ368" i="3"/>
  <c r="CB368" i="3" s="1"/>
  <c r="BW368" i="3"/>
  <c r="AX368" i="3"/>
  <c r="BW210" i="3"/>
  <c r="AX210" i="3"/>
  <c r="AX463" i="3"/>
  <c r="BW463" i="3"/>
  <c r="AX398" i="3"/>
  <c r="BW398" i="3"/>
  <c r="BZ394" i="3"/>
  <c r="CB394" i="3" s="1"/>
  <c r="BW394" i="3"/>
  <c r="AX394" i="3"/>
  <c r="BZ391" i="3"/>
  <c r="CB391" i="3" s="1"/>
  <c r="BW391" i="3"/>
  <c r="AX391" i="3"/>
  <c r="AX255" i="3"/>
  <c r="BW255" i="3"/>
  <c r="BW100" i="3"/>
  <c r="AX100" i="3"/>
  <c r="BW351" i="3"/>
  <c r="AX351" i="3"/>
  <c r="BW101" i="3"/>
  <c r="AX101" i="3"/>
  <c r="BW310" i="3"/>
  <c r="AX310" i="3"/>
  <c r="AX194" i="3"/>
  <c r="BW194" i="3"/>
  <c r="AX135" i="3"/>
  <c r="BW135" i="3"/>
  <c r="BW437" i="3"/>
  <c r="AX437" i="3"/>
  <c r="AX98" i="3"/>
  <c r="BW98" i="3"/>
  <c r="BZ372" i="3"/>
  <c r="CB372" i="3" s="1"/>
  <c r="BW372" i="3"/>
  <c r="AX372" i="3"/>
  <c r="AX297" i="3"/>
  <c r="BW297" i="3"/>
  <c r="AX145" i="3"/>
  <c r="BW145" i="3"/>
  <c r="AX305" i="3"/>
  <c r="BW305" i="3"/>
  <c r="BW174" i="3"/>
  <c r="AX174" i="3"/>
  <c r="AX508" i="3"/>
  <c r="BW508" i="3"/>
  <c r="AX226" i="3"/>
  <c r="BW226" i="3"/>
  <c r="BW501" i="3"/>
  <c r="AX501" i="3"/>
  <c r="AX112" i="3"/>
  <c r="BW112" i="3"/>
  <c r="AX79" i="3"/>
  <c r="BW79" i="3"/>
  <c r="BW494" i="3"/>
  <c r="AX494" i="3"/>
  <c r="BW234" i="3"/>
  <c r="AX234" i="3"/>
  <c r="BW179" i="3"/>
  <c r="AX179" i="3"/>
  <c r="BW65" i="3"/>
  <c r="AX65" i="3"/>
  <c r="BW360" i="3"/>
  <c r="AX360" i="3"/>
  <c r="AX490" i="3"/>
  <c r="BW490" i="3"/>
  <c r="BW457" i="3"/>
  <c r="AX457" i="3"/>
  <c r="AX197" i="3"/>
  <c r="BW197" i="3"/>
  <c r="BZ377" i="3"/>
  <c r="CB377" i="3" s="1"/>
  <c r="BW377" i="3"/>
  <c r="AX377" i="3"/>
  <c r="AX274" i="3"/>
  <c r="BW274" i="3"/>
  <c r="BW456" i="3"/>
  <c r="AX456" i="3"/>
  <c r="BW142" i="3"/>
  <c r="AX142" i="3"/>
  <c r="AX304" i="3"/>
  <c r="BW304" i="3"/>
  <c r="AX412" i="3"/>
  <c r="BW412" i="3"/>
  <c r="BW300" i="3"/>
  <c r="AX300" i="3"/>
  <c r="BW48" i="3"/>
  <c r="AX48" i="3"/>
  <c r="BW492" i="3"/>
  <c r="AX492" i="3"/>
  <c r="AX345" i="3"/>
  <c r="BW345" i="3"/>
  <c r="AX340" i="3"/>
  <c r="BW340" i="3"/>
  <c r="BW181" i="3"/>
  <c r="AX181" i="3"/>
  <c r="BW459" i="3"/>
  <c r="AX459" i="3"/>
  <c r="AX66" i="3"/>
  <c r="BW66" i="3"/>
  <c r="BW330" i="3"/>
  <c r="AX330" i="3"/>
  <c r="AX461" i="3"/>
  <c r="BW461" i="3"/>
  <c r="AX410" i="3"/>
  <c r="BW410" i="3"/>
  <c r="AX85" i="3"/>
  <c r="BW85" i="3"/>
  <c r="AX35" i="3"/>
  <c r="BW35" i="3"/>
  <c r="AX127" i="3"/>
  <c r="BW127" i="3"/>
  <c r="BW50" i="3"/>
  <c r="AX50" i="3"/>
  <c r="BW313" i="3"/>
  <c r="AX313" i="3"/>
  <c r="BW257" i="3"/>
  <c r="AX257" i="3"/>
  <c r="AX446" i="3"/>
  <c r="BW446" i="3"/>
  <c r="AX130" i="3"/>
  <c r="BW130" i="3"/>
  <c r="BW80" i="3"/>
  <c r="AX80" i="3"/>
  <c r="BW33" i="3"/>
  <c r="AX33" i="3"/>
  <c r="AX202" i="3"/>
  <c r="BW202" i="3"/>
  <c r="AX42" i="3"/>
  <c r="BW42" i="3"/>
  <c r="AX449" i="3"/>
  <c r="BW449" i="3"/>
  <c r="BW283" i="3"/>
  <c r="AX283" i="3"/>
  <c r="BW238" i="3"/>
  <c r="AX238" i="3"/>
  <c r="AX67" i="3"/>
  <c r="BW67" i="3"/>
  <c r="BZ378" i="3"/>
  <c r="CB378" i="3" s="1"/>
  <c r="BW378" i="3"/>
  <c r="AX378" i="3"/>
  <c r="AX233" i="3"/>
  <c r="BW233" i="3"/>
  <c r="BW30" i="3"/>
  <c r="AX30" i="3"/>
  <c r="BW349" i="3"/>
  <c r="AX349" i="3"/>
  <c r="BZ382" i="3"/>
  <c r="CB382" i="3" s="1"/>
  <c r="BW382" i="3"/>
  <c r="AX382" i="3"/>
  <c r="BW322" i="3"/>
  <c r="AX322" i="3"/>
  <c r="BW75" i="3"/>
  <c r="AX75" i="3"/>
  <c r="BW141" i="3"/>
  <c r="AX141" i="3"/>
  <c r="AX172" i="3"/>
  <c r="BW172" i="3"/>
  <c r="AX299" i="3"/>
  <c r="BW299" i="3"/>
  <c r="BZ384" i="3"/>
  <c r="CB384" i="3" s="1"/>
  <c r="AX384" i="3"/>
  <c r="BW384" i="3"/>
  <c r="BW204" i="3"/>
  <c r="AX204" i="3"/>
  <c r="AX348" i="3"/>
  <c r="BW348" i="3"/>
  <c r="BW269" i="3"/>
  <c r="AX269" i="3"/>
  <c r="AX453" i="3"/>
  <c r="BW453" i="3"/>
  <c r="AX484" i="3"/>
  <c r="BW484" i="3"/>
  <c r="BW133" i="3"/>
  <c r="AX133" i="3"/>
  <c r="AX45" i="3"/>
  <c r="BW45" i="3"/>
  <c r="BW105" i="3"/>
  <c r="AX105" i="3"/>
  <c r="AX57" i="3"/>
  <c r="BW57" i="3"/>
  <c r="AX228" i="3"/>
  <c r="BW228" i="3"/>
  <c r="AX60" i="3"/>
  <c r="BW60" i="3"/>
  <c r="BZ380" i="3"/>
  <c r="CB380" i="3" s="1"/>
  <c r="AX380" i="3"/>
  <c r="BW380" i="3"/>
  <c r="AX84" i="3"/>
  <c r="BW84" i="3"/>
  <c r="BW334" i="3"/>
  <c r="AX334" i="3"/>
  <c r="AX325" i="3"/>
  <c r="BW325" i="3"/>
  <c r="AX270" i="3"/>
  <c r="BW270" i="3"/>
  <c r="AX44" i="3"/>
  <c r="BW44" i="3"/>
  <c r="BW267" i="3"/>
  <c r="AX267" i="3"/>
  <c r="BZ383" i="3"/>
  <c r="CB383" i="3" s="1"/>
  <c r="AX383" i="3"/>
  <c r="BW383" i="3"/>
  <c r="AX460" i="3"/>
  <c r="BW460" i="3"/>
  <c r="BW359" i="3"/>
  <c r="AX359" i="3"/>
  <c r="AX160" i="3"/>
  <c r="BW160" i="3"/>
  <c r="AX186" i="3"/>
  <c r="BW186" i="3"/>
  <c r="BW191" i="3"/>
  <c r="AX191" i="3"/>
  <c r="AX253" i="3"/>
  <c r="BW253" i="3"/>
  <c r="BW126" i="3"/>
  <c r="AX126" i="3"/>
  <c r="BW424" i="3"/>
  <c r="AX424" i="3"/>
  <c r="BW486" i="3"/>
  <c r="AX486" i="3"/>
  <c r="BW24" i="3"/>
  <c r="AX24" i="3"/>
  <c r="BW99" i="3"/>
  <c r="AX99" i="3"/>
  <c r="BW150" i="3"/>
  <c r="AX150" i="3"/>
  <c r="BW280" i="3"/>
  <c r="AX280" i="3"/>
  <c r="BW430" i="3"/>
  <c r="AX430" i="3"/>
  <c r="BW277" i="3"/>
  <c r="AX277" i="3"/>
  <c r="BW148" i="3"/>
  <c r="AX148" i="3"/>
  <c r="BW152" i="3"/>
  <c r="AX152" i="3"/>
  <c r="BW155" i="3"/>
  <c r="AX155" i="3"/>
  <c r="AX38" i="3"/>
  <c r="BW38" i="3"/>
  <c r="BW139" i="3"/>
  <c r="AX139" i="3"/>
  <c r="BW332" i="3"/>
  <c r="AX332" i="3"/>
  <c r="BW288" i="3"/>
  <c r="AX288" i="3"/>
  <c r="AX165" i="3"/>
  <c r="BW165" i="3"/>
  <c r="AX58" i="3"/>
  <c r="BW58" i="3"/>
  <c r="AX493" i="3"/>
  <c r="BW493" i="3"/>
  <c r="BW295" i="3"/>
  <c r="AX295" i="3"/>
  <c r="AX361" i="3"/>
  <c r="BW361" i="3"/>
  <c r="BW137" i="3"/>
  <c r="AX137" i="3"/>
  <c r="BW169" i="3"/>
  <c r="AX169" i="3"/>
  <c r="AX436" i="3"/>
  <c r="BW436" i="3"/>
  <c r="BW229" i="3"/>
  <c r="AX229" i="3"/>
  <c r="BW487" i="3"/>
  <c r="AX487" i="3"/>
  <c r="AX476" i="3"/>
  <c r="BW476" i="3"/>
  <c r="BW18" i="3"/>
  <c r="AX18" i="3"/>
  <c r="AX245" i="3"/>
  <c r="BW245" i="3"/>
  <c r="BW303" i="3"/>
  <c r="AX303" i="3"/>
  <c r="BW399" i="3"/>
  <c r="AX399" i="3"/>
  <c r="BW68" i="3"/>
  <c r="AX68" i="3"/>
  <c r="BW113" i="3"/>
  <c r="AX113" i="3"/>
  <c r="BW52" i="3"/>
  <c r="AX52" i="3"/>
  <c r="BW170" i="3"/>
  <c r="AX170" i="3"/>
  <c r="AX62" i="3"/>
  <c r="BW62" i="3"/>
  <c r="BW342" i="3"/>
  <c r="AX342" i="3"/>
  <c r="BW262" i="3"/>
  <c r="AX262" i="3"/>
  <c r="BZ373" i="3"/>
  <c r="CB373" i="3" s="1"/>
  <c r="AX373" i="3"/>
  <c r="BW373" i="3"/>
  <c r="BW285" i="3"/>
  <c r="AX285" i="3"/>
  <c r="AX23" i="3"/>
  <c r="BW23" i="3"/>
  <c r="BW271" i="3"/>
  <c r="AX271" i="3"/>
  <c r="BW268" i="3"/>
  <c r="AX268" i="3"/>
  <c r="AX404" i="3"/>
  <c r="BW404" i="3"/>
  <c r="AX302" i="3"/>
  <c r="BW302" i="3"/>
  <c r="AX315" i="3"/>
  <c r="BW315" i="3"/>
  <c r="AX260" i="3"/>
  <c r="BW260" i="3"/>
  <c r="BW73" i="3"/>
  <c r="AX73" i="3"/>
  <c r="BW154" i="3"/>
  <c r="AX154" i="3"/>
  <c r="BW56" i="3"/>
  <c r="AX56" i="3"/>
  <c r="AX156" i="3"/>
  <c r="BW156" i="3"/>
  <c r="AX462" i="3"/>
  <c r="BW462" i="3"/>
  <c r="BW301" i="3"/>
  <c r="AX301" i="3"/>
  <c r="AX468" i="3"/>
  <c r="BW468" i="3"/>
  <c r="BZ379" i="3"/>
  <c r="CB379" i="3" s="1"/>
  <c r="AX379" i="3"/>
  <c r="BW379" i="3"/>
  <c r="AX431" i="3"/>
  <c r="BW431" i="3"/>
  <c r="AX74" i="3"/>
  <c r="BW74" i="3"/>
  <c r="BW20" i="3"/>
  <c r="AX20" i="3"/>
  <c r="AX256" i="3"/>
  <c r="BW256" i="3"/>
  <c r="AX143" i="3"/>
  <c r="BW143" i="3"/>
  <c r="AX94" i="3"/>
  <c r="BW94" i="3"/>
  <c r="BZ381" i="3"/>
  <c r="CB381" i="3" s="1"/>
  <c r="AX381" i="3"/>
  <c r="BW381" i="3"/>
  <c r="BZ371" i="3"/>
  <c r="CB371" i="3" s="1"/>
  <c r="AX371" i="3"/>
  <c r="BW371" i="3"/>
  <c r="AX209" i="3"/>
  <c r="BW209" i="3"/>
  <c r="AX63" i="3"/>
  <c r="BW63" i="3"/>
  <c r="BW296" i="3"/>
  <c r="AX296" i="3"/>
  <c r="BZ375" i="3"/>
  <c r="CB375" i="3" s="1"/>
  <c r="AX375" i="3"/>
  <c r="BW375" i="3"/>
  <c r="BW458" i="3"/>
  <c r="AX458" i="3"/>
  <c r="BW146" i="3"/>
  <c r="AX146" i="3"/>
  <c r="BW311" i="3"/>
  <c r="AX311" i="3"/>
  <c r="BW182" i="3"/>
  <c r="AX182" i="3"/>
  <c r="BW353" i="3"/>
  <c r="AX353" i="3"/>
  <c r="AX442" i="3"/>
  <c r="BW442" i="3"/>
  <c r="BW175" i="3"/>
  <c r="AX175" i="3"/>
  <c r="BW121" i="3"/>
  <c r="AX121" i="3"/>
  <c r="BW478" i="3"/>
  <c r="AX478" i="3"/>
  <c r="AX119" i="3"/>
  <c r="BW119" i="3"/>
  <c r="AX448" i="3"/>
  <c r="BW448" i="3"/>
  <c r="AX507" i="3"/>
  <c r="BW507" i="3"/>
  <c r="BW70" i="3"/>
  <c r="AX70" i="3"/>
  <c r="BW236" i="3"/>
  <c r="AX236" i="3"/>
  <c r="BW339" i="3"/>
  <c r="AX339" i="3"/>
  <c r="BW240" i="3"/>
  <c r="AX240" i="3"/>
  <c r="BW496" i="3"/>
  <c r="AX496" i="3"/>
  <c r="BW64" i="3"/>
  <c r="AX64" i="3"/>
  <c r="AX365" i="3"/>
  <c r="BW365" i="3"/>
  <c r="AX336" i="3"/>
  <c r="BW336" i="3"/>
  <c r="BW176" i="3"/>
  <c r="AX176" i="3"/>
  <c r="BW157" i="3"/>
  <c r="AX157" i="3"/>
  <c r="AX163" i="3"/>
  <c r="BW163" i="3"/>
  <c r="AX344" i="3"/>
  <c r="BW344" i="3"/>
  <c r="BW482" i="3"/>
  <c r="AX482" i="3"/>
  <c r="AX443" i="3"/>
  <c r="BW443" i="3"/>
  <c r="AX502" i="3"/>
  <c r="BW502" i="3"/>
  <c r="BW91" i="3"/>
  <c r="AX91" i="3"/>
  <c r="BW485" i="3"/>
  <c r="AX485" i="3"/>
  <c r="AX251" i="3"/>
  <c r="BW251" i="3"/>
  <c r="AX173" i="3"/>
  <c r="BW173" i="3"/>
  <c r="AX473" i="3"/>
  <c r="BW473" i="3"/>
  <c r="AX153" i="3"/>
  <c r="BW153" i="3"/>
  <c r="BW162" i="3"/>
  <c r="AX162" i="3"/>
  <c r="BW221" i="3"/>
  <c r="AX221" i="3"/>
  <c r="BW500" i="3"/>
  <c r="AX500" i="3"/>
  <c r="BW54" i="3"/>
  <c r="AX54" i="3"/>
  <c r="AX51" i="3"/>
  <c r="BW51" i="3"/>
  <c r="AX495" i="3"/>
  <c r="BW495" i="3"/>
  <c r="AX128" i="3"/>
  <c r="BW128" i="3"/>
  <c r="AX59" i="3"/>
  <c r="BW59" i="3"/>
  <c r="AX225" i="3"/>
  <c r="BW225" i="3"/>
  <c r="BW454" i="3"/>
  <c r="AX454" i="3"/>
  <c r="BW350" i="3"/>
  <c r="AX350" i="3"/>
  <c r="BW451" i="3"/>
  <c r="AX451" i="3"/>
  <c r="BW248" i="3"/>
  <c r="AX248" i="3"/>
  <c r="BW69" i="3"/>
  <c r="AX69" i="3"/>
  <c r="BW320" i="3"/>
  <c r="AX320" i="3"/>
  <c r="BW328" i="3"/>
  <c r="AX328" i="3"/>
  <c r="AX402" i="3"/>
  <c r="BW402" i="3"/>
  <c r="BW481" i="3"/>
  <c r="AX481" i="3"/>
  <c r="BW422" i="3"/>
  <c r="AX422" i="3"/>
  <c r="BZ418" i="3"/>
  <c r="CB418" i="3" s="1"/>
  <c r="BW418" i="3"/>
  <c r="AX418" i="3"/>
  <c r="BW440" i="3"/>
  <c r="AX440" i="3"/>
  <c r="BW205" i="3"/>
  <c r="AX205" i="3"/>
  <c r="BW261" i="3"/>
  <c r="AX261" i="3"/>
  <c r="BW434" i="3"/>
  <c r="AX434" i="3"/>
  <c r="BW284" i="3"/>
  <c r="AX284" i="3"/>
  <c r="BW272" i="3"/>
  <c r="AX272" i="3"/>
  <c r="AX122" i="3"/>
  <c r="BW122" i="3"/>
  <c r="BW90" i="3"/>
  <c r="AX90" i="3"/>
  <c r="BW489" i="3"/>
  <c r="AX489" i="3"/>
  <c r="AX362" i="3"/>
  <c r="BW362" i="3"/>
  <c r="AX107" i="3"/>
  <c r="BW107" i="3"/>
  <c r="AX343" i="3"/>
  <c r="BW343" i="3"/>
  <c r="BW206" i="3"/>
  <c r="AX206" i="3"/>
  <c r="AX217" i="3"/>
  <c r="BW217" i="3"/>
  <c r="AX423" i="3"/>
  <c r="BW423" i="3"/>
  <c r="AX159" i="3"/>
  <c r="BW159" i="3"/>
  <c r="AX488" i="3"/>
  <c r="BW488" i="3"/>
  <c r="AX36" i="3"/>
  <c r="BW36" i="3"/>
  <c r="AX47" i="3"/>
  <c r="BW47" i="3"/>
  <c r="BZ499" i="3"/>
  <c r="CB499" i="3" s="1"/>
  <c r="AX499" i="3"/>
  <c r="BW499" i="3"/>
  <c r="BW198" i="3"/>
  <c r="AX198" i="3"/>
  <c r="BZ389" i="3"/>
  <c r="CB389" i="3" s="1"/>
  <c r="AX389" i="3"/>
  <c r="BW389" i="3"/>
  <c r="AX187" i="3"/>
  <c r="BW187" i="3"/>
  <c r="BW433" i="3"/>
  <c r="AX433" i="3"/>
  <c r="BW425" i="3"/>
  <c r="AX425" i="3"/>
  <c r="BW168" i="3"/>
  <c r="AX168" i="3"/>
  <c r="BW192" i="3"/>
  <c r="AX192" i="3"/>
  <c r="BW406" i="3"/>
  <c r="AX406" i="3"/>
  <c r="BW480" i="3"/>
  <c r="AX480" i="3"/>
  <c r="BZ421" i="3"/>
  <c r="CB421" i="3" s="1"/>
  <c r="BW421" i="3"/>
  <c r="AX421" i="3"/>
  <c r="BZ393" i="3"/>
  <c r="CB393" i="3" s="1"/>
  <c r="BW393" i="3"/>
  <c r="AX393" i="3"/>
  <c r="BW265" i="3"/>
  <c r="AX265" i="3"/>
  <c r="BW467" i="3"/>
  <c r="AX467" i="3"/>
  <c r="BW77" i="3"/>
  <c r="AX77" i="3"/>
  <c r="BW149" i="3"/>
  <c r="AX149" i="3"/>
  <c r="BW286" i="3"/>
  <c r="AX286" i="3"/>
  <c r="BW471" i="3"/>
  <c r="AX471" i="3"/>
  <c r="BW275" i="3"/>
  <c r="AX275" i="3"/>
  <c r="AX29" i="3"/>
  <c r="BW29" i="3"/>
  <c r="BW134" i="3"/>
  <c r="AX134" i="3"/>
  <c r="AX83" i="3"/>
  <c r="BW83" i="3"/>
  <c r="BW358" i="3"/>
  <c r="AX358" i="3"/>
  <c r="BW140" i="3"/>
  <c r="AX140" i="3"/>
  <c r="AX72" i="3"/>
  <c r="BW72" i="3"/>
  <c r="AX214" i="3"/>
  <c r="BW214" i="3"/>
  <c r="AX103" i="3"/>
  <c r="BW103" i="3"/>
  <c r="AX491" i="3"/>
  <c r="BW491" i="3"/>
  <c r="AX216" i="3"/>
  <c r="BW216" i="3"/>
  <c r="BW465" i="3"/>
  <c r="AX465" i="3"/>
  <c r="BW223" i="3"/>
  <c r="AX223" i="3"/>
  <c r="AX207" i="3"/>
  <c r="BW207" i="3"/>
  <c r="BZ419" i="3"/>
  <c r="CB419" i="3" s="1"/>
  <c r="BW419" i="3"/>
  <c r="AX419" i="3"/>
  <c r="AX279" i="3"/>
  <c r="BW279" i="3"/>
  <c r="AX364" i="3"/>
  <c r="BW364" i="3"/>
  <c r="BW428" i="3"/>
  <c r="AX428" i="3"/>
  <c r="AX450" i="3"/>
  <c r="BW450" i="3"/>
  <c r="BZ385" i="3"/>
  <c r="CB385" i="3" s="1"/>
  <c r="BW385" i="3"/>
  <c r="AX385" i="3"/>
  <c r="AX123" i="3"/>
  <c r="BW123" i="3"/>
  <c r="AX326" i="3"/>
  <c r="BW326" i="3"/>
  <c r="BW49" i="3"/>
  <c r="AX49" i="3"/>
  <c r="BZ417" i="3"/>
  <c r="CB417" i="3" s="1"/>
  <c r="BW417" i="3"/>
  <c r="AX417" i="3"/>
  <c r="BW241" i="3"/>
  <c r="AX241" i="3"/>
  <c r="BW53" i="3"/>
  <c r="AX53" i="3"/>
  <c r="BW230" i="3"/>
  <c r="AX230" i="3"/>
  <c r="AX438" i="3"/>
  <c r="BW438" i="3"/>
  <c r="AX164" i="3"/>
  <c r="BW164" i="3"/>
  <c r="AX136" i="3"/>
  <c r="BW136" i="3"/>
  <c r="BZ420" i="3"/>
  <c r="CB420" i="3" s="1"/>
  <c r="AX420" i="3"/>
  <c r="BW420" i="3"/>
  <c r="BW439" i="3"/>
  <c r="AX439" i="3"/>
  <c r="BW411" i="3"/>
  <c r="AX411" i="3"/>
  <c r="AX447" i="3"/>
  <c r="BW447" i="3"/>
  <c r="BW258" i="3"/>
  <c r="AX258" i="3"/>
  <c r="AX308" i="3"/>
  <c r="BW308" i="3"/>
  <c r="BW444" i="3"/>
  <c r="AX444" i="3"/>
  <c r="AX144" i="3"/>
  <c r="BW144" i="3"/>
  <c r="AX503" i="3"/>
  <c r="BW503" i="3"/>
  <c r="BW455" i="3"/>
  <c r="AX455" i="3"/>
  <c r="BW81" i="3"/>
  <c r="AX81" i="3"/>
  <c r="AX474" i="3"/>
  <c r="BW474" i="3"/>
  <c r="AX396" i="3"/>
  <c r="BW396" i="3"/>
  <c r="AX329" i="3"/>
  <c r="BW329" i="3"/>
  <c r="BW201" i="3"/>
  <c r="AX201" i="3"/>
  <c r="BW102" i="3"/>
  <c r="AX102" i="3"/>
  <c r="AX287" i="3"/>
  <c r="BW287" i="3"/>
  <c r="BZ386" i="3"/>
  <c r="CB386" i="3" s="1"/>
  <c r="BW386" i="3"/>
  <c r="AX386" i="3"/>
  <c r="BW27" i="3"/>
  <c r="AX27" i="3"/>
  <c r="BW227" i="3"/>
  <c r="AX227" i="3"/>
  <c r="BW76" i="3"/>
  <c r="AX76" i="3"/>
  <c r="BW400" i="3"/>
  <c r="AX400" i="3"/>
  <c r="BW292" i="3"/>
  <c r="AX292" i="3"/>
  <c r="BW88" i="3"/>
  <c r="AX88" i="3"/>
  <c r="AX266" i="3"/>
  <c r="BW266" i="3"/>
  <c r="BW407" i="3"/>
  <c r="AX407" i="3"/>
  <c r="BW354" i="3"/>
  <c r="AX354" i="3"/>
  <c r="AX356" i="3"/>
  <c r="BW356" i="3"/>
  <c r="AX357" i="3"/>
  <c r="BW357" i="3"/>
  <c r="AX397" i="3"/>
  <c r="BW397" i="3"/>
  <c r="BW483" i="3"/>
  <c r="AX483" i="3"/>
  <c r="BW319" i="3"/>
  <c r="AX319" i="3"/>
  <c r="BW250" i="3"/>
  <c r="AX250" i="3"/>
  <c r="AX317" i="3"/>
  <c r="BW317" i="3"/>
  <c r="BW504" i="3"/>
  <c r="AX504" i="3"/>
  <c r="AX401" i="3"/>
  <c r="BW401" i="3"/>
  <c r="AX337" i="3"/>
  <c r="BW337" i="3"/>
  <c r="BW158" i="3"/>
  <c r="AX158" i="3"/>
  <c r="BZ369" i="3"/>
  <c r="CB369" i="3" s="1"/>
  <c r="BW369" i="3"/>
  <c r="AX369" i="3"/>
  <c r="AX95" i="3"/>
  <c r="BW95" i="3"/>
  <c r="AX237" i="3"/>
  <c r="BW237" i="3"/>
  <c r="AX263" i="3"/>
  <c r="BW263" i="3"/>
  <c r="BW92" i="3"/>
  <c r="AX92" i="3"/>
  <c r="BW231" i="3"/>
  <c r="AX231" i="3"/>
  <c r="BW32" i="3"/>
  <c r="AX32" i="3"/>
  <c r="BW213" i="3"/>
  <c r="AX213" i="3"/>
  <c r="AX188" i="3"/>
  <c r="BW188" i="3"/>
  <c r="AX366" i="3"/>
  <c r="BW366" i="3"/>
  <c r="AX147" i="3"/>
  <c r="BW147" i="3"/>
  <c r="AX470" i="3"/>
  <c r="BW470" i="3"/>
  <c r="AX464" i="3"/>
  <c r="BW464" i="3"/>
  <c r="BW129" i="3"/>
  <c r="AX129" i="3"/>
  <c r="AX185" i="3"/>
  <c r="BW185" i="3"/>
  <c r="AX109" i="3"/>
  <c r="BW109" i="3"/>
  <c r="AX28" i="3"/>
  <c r="BW28" i="3"/>
  <c r="AX220" i="3"/>
  <c r="BW220" i="3"/>
  <c r="AX445" i="3"/>
  <c r="BW445" i="3"/>
  <c r="AX510" i="3"/>
  <c r="BW510" i="3"/>
  <c r="BW249" i="3"/>
  <c r="AX249" i="3"/>
  <c r="AX87" i="3"/>
  <c r="BW87" i="3"/>
  <c r="AX291" i="3"/>
  <c r="BW291" i="3"/>
  <c r="AX314" i="3"/>
  <c r="BW314" i="3"/>
  <c r="BZ392" i="3"/>
  <c r="CB392" i="3" s="1"/>
  <c r="AX392" i="3"/>
  <c r="BW392" i="3"/>
  <c r="BW31" i="3"/>
  <c r="AX31" i="3"/>
  <c r="AX331" i="3"/>
  <c r="BW331" i="3"/>
  <c r="BZ506" i="3"/>
  <c r="CB506" i="3" s="1"/>
  <c r="BW506" i="3"/>
  <c r="AX506" i="3"/>
  <c r="AX414" i="3"/>
  <c r="BW414" i="3"/>
  <c r="AX318" i="3"/>
  <c r="BW318" i="3"/>
  <c r="BW40" i="3"/>
  <c r="AX40" i="3"/>
  <c r="AX415" i="3"/>
  <c r="BW415" i="3"/>
  <c r="AX346" i="3"/>
  <c r="BW346" i="3"/>
  <c r="BW215" i="3"/>
  <c r="AX215" i="3"/>
  <c r="BW264" i="3"/>
  <c r="AX264" i="3"/>
  <c r="BW403" i="3"/>
  <c r="AX403" i="3"/>
  <c r="BW110" i="3"/>
  <c r="AX110" i="3"/>
  <c r="AX34" i="3"/>
  <c r="BW34" i="3"/>
  <c r="AX138" i="3"/>
  <c r="BW138" i="3"/>
  <c r="AX89" i="3"/>
  <c r="BW89" i="3"/>
  <c r="BW281" i="3"/>
  <c r="AX281" i="3"/>
  <c r="AX193" i="3"/>
  <c r="BW193" i="3"/>
  <c r="AX19" i="3"/>
  <c r="BW19" i="3"/>
  <c r="AX46" i="3"/>
  <c r="BW46" i="3"/>
  <c r="BW363" i="3"/>
  <c r="AX363" i="3"/>
  <c r="AX118" i="3"/>
  <c r="BW118" i="3"/>
  <c r="AX39" i="3"/>
  <c r="BW39" i="3"/>
  <c r="BZ374" i="3"/>
  <c r="CB374" i="3" s="1"/>
  <c r="BW374" i="3"/>
  <c r="AX374" i="3"/>
  <c r="BW180" i="3"/>
  <c r="AX180" i="3"/>
  <c r="AX282" i="3"/>
  <c r="BW282" i="3"/>
  <c r="BW41" i="3"/>
  <c r="AX41" i="3"/>
  <c r="AX352" i="3"/>
  <c r="BW352" i="3"/>
  <c r="BW276" i="3"/>
  <c r="AX276" i="3"/>
  <c r="BW43" i="3"/>
  <c r="AX43" i="3"/>
  <c r="AX125" i="3"/>
  <c r="BW125" i="3"/>
  <c r="BZ416" i="3"/>
  <c r="CB416" i="3" s="1"/>
  <c r="AX416" i="3"/>
  <c r="BW416" i="3"/>
  <c r="AX200" i="3"/>
  <c r="BW200" i="3"/>
  <c r="BW178" i="3"/>
  <c r="AX178" i="3"/>
  <c r="BW232" i="3"/>
  <c r="AX232" i="3"/>
  <c r="AX25" i="3"/>
  <c r="BW25" i="3"/>
  <c r="BW432" i="3"/>
  <c r="AX432" i="3"/>
  <c r="AX208" i="3"/>
  <c r="BW208" i="3"/>
  <c r="BW298" i="3"/>
  <c r="AX298" i="3"/>
  <c r="AX82" i="3"/>
  <c r="BW82" i="3"/>
  <c r="AX323" i="3"/>
  <c r="BW323" i="3"/>
  <c r="BW246" i="3"/>
  <c r="AX246" i="3"/>
  <c r="AX116" i="3"/>
  <c r="BW116" i="3"/>
  <c r="BW108" i="3"/>
  <c r="AX108" i="3"/>
  <c r="BW413" i="3"/>
  <c r="AX413" i="3"/>
  <c r="AX37" i="3"/>
  <c r="BW37" i="3"/>
  <c r="BZ376" i="3"/>
  <c r="CB376" i="3" s="1"/>
  <c r="AX376" i="3"/>
  <c r="BW376" i="3"/>
  <c r="AX335" i="3"/>
  <c r="BW335" i="3"/>
  <c r="AX367" i="3"/>
  <c r="BW367" i="3"/>
  <c r="BB511" i="2"/>
  <c r="BZ512" i="3"/>
  <c r="CB512" i="3" s="1"/>
  <c r="BW512" i="3"/>
  <c r="AX512" i="3"/>
  <c r="A356" i="3"/>
  <c r="AW353" i="2"/>
  <c r="A354" i="2"/>
  <c r="B354" i="4"/>
  <c r="AX353" i="2"/>
  <c r="DL352" i="4"/>
  <c r="CX352" i="4"/>
  <c r="AF353" i="4"/>
  <c r="P352" i="2"/>
  <c r="BV351" i="4"/>
  <c r="AD353" i="4"/>
  <c r="AE353" i="4"/>
  <c r="CG354" i="3"/>
  <c r="AJ352" i="4"/>
  <c r="L355" i="3"/>
  <c r="O355" i="3" s="1"/>
  <c r="BY355" i="3"/>
  <c r="S355" i="3"/>
  <c r="AF355" i="3"/>
  <c r="DE352" i="4"/>
  <c r="CA414" i="2" l="1"/>
  <c r="O353" i="2"/>
  <c r="N353" i="2"/>
  <c r="X13" i="4"/>
  <c r="N510" i="4"/>
  <c r="X510" i="4" s="1"/>
  <c r="AW512" i="3"/>
  <c r="CF414" i="2"/>
  <c r="CE415" i="2" a="1"/>
  <c r="CE415" i="2" s="1"/>
  <c r="BY415" i="2"/>
  <c r="BZ415" i="2"/>
  <c r="CC416" i="2" s="1"/>
  <c r="S12" i="4"/>
  <c r="T12" i="4"/>
  <c r="P355" i="3"/>
  <c r="AJ353" i="4" s="1"/>
  <c r="Q355" i="3"/>
  <c r="R217" i="4"/>
  <c r="Q217" i="4"/>
  <c r="U217" i="4"/>
  <c r="U151" i="4"/>
  <c r="R151" i="4"/>
  <c r="Q151" i="4"/>
  <c r="Q170" i="4"/>
  <c r="R170" i="4"/>
  <c r="U170" i="4"/>
  <c r="Q473" i="4"/>
  <c r="U473" i="4"/>
  <c r="R473" i="4"/>
  <c r="U204" i="4"/>
  <c r="Q204" i="4"/>
  <c r="R204" i="4"/>
  <c r="Q342" i="4"/>
  <c r="R342" i="4"/>
  <c r="U342" i="4"/>
  <c r="Q310" i="4"/>
  <c r="R310" i="4"/>
  <c r="U310" i="4"/>
  <c r="Q485" i="4"/>
  <c r="U485" i="4"/>
  <c r="R485" i="4"/>
  <c r="R427" i="4"/>
  <c r="U427" i="4"/>
  <c r="Q427" i="4"/>
  <c r="Q311" i="4"/>
  <c r="U311" i="4"/>
  <c r="R311" i="4"/>
  <c r="R460" i="4"/>
  <c r="Q460" i="4"/>
  <c r="U460" i="4"/>
  <c r="Q48" i="4"/>
  <c r="U48" i="4"/>
  <c r="R48" i="4"/>
  <c r="R344" i="4"/>
  <c r="U344" i="4"/>
  <c r="Q344" i="4"/>
  <c r="R394" i="4"/>
  <c r="Q394" i="4"/>
  <c r="U394" i="4"/>
  <c r="Q251" i="4"/>
  <c r="U251" i="4"/>
  <c r="R251" i="4"/>
  <c r="Q399" i="4"/>
  <c r="U399" i="4"/>
  <c r="R399" i="4"/>
  <c r="Q379" i="4"/>
  <c r="R379" i="4"/>
  <c r="U379" i="4"/>
  <c r="Q279" i="4"/>
  <c r="U279" i="4"/>
  <c r="R279" i="4"/>
  <c r="Q330" i="4"/>
  <c r="R330" i="4"/>
  <c r="U330" i="4"/>
  <c r="Q41" i="4"/>
  <c r="U41" i="4"/>
  <c r="R41" i="4"/>
  <c r="Q206" i="4"/>
  <c r="R206" i="4"/>
  <c r="U206" i="4"/>
  <c r="R421" i="4"/>
  <c r="Q421" i="4"/>
  <c r="U421" i="4"/>
  <c r="Q274" i="4"/>
  <c r="R274" i="4"/>
  <c r="U274" i="4"/>
  <c r="Q44" i="4"/>
  <c r="U44" i="4"/>
  <c r="R44" i="4"/>
  <c r="Q365" i="4"/>
  <c r="U365" i="4"/>
  <c r="R365" i="4"/>
  <c r="R36" i="4"/>
  <c r="Q36" i="4"/>
  <c r="U36" i="4"/>
  <c r="R488" i="4"/>
  <c r="Q488" i="4"/>
  <c r="U488" i="4"/>
  <c r="U88" i="4"/>
  <c r="R88" i="4"/>
  <c r="Q88" i="4"/>
  <c r="R275" i="4"/>
  <c r="Q275" i="4"/>
  <c r="U275" i="4"/>
  <c r="Q74" i="4"/>
  <c r="U74" i="4"/>
  <c r="R74" i="4"/>
  <c r="Q498" i="4"/>
  <c r="R498" i="4"/>
  <c r="U498" i="4"/>
  <c r="U319" i="4"/>
  <c r="R319" i="4"/>
  <c r="Q319" i="4"/>
  <c r="Q112" i="4"/>
  <c r="U112" i="4"/>
  <c r="R112" i="4"/>
  <c r="Q339" i="4"/>
  <c r="U339" i="4"/>
  <c r="R339" i="4"/>
  <c r="Q497" i="4"/>
  <c r="U497" i="4"/>
  <c r="R497" i="4"/>
  <c r="Q62" i="4"/>
  <c r="R62" i="4"/>
  <c r="U62" i="4"/>
  <c r="R59" i="4"/>
  <c r="U59" i="4"/>
  <c r="Q59" i="4"/>
  <c r="Q378" i="4"/>
  <c r="R378" i="4"/>
  <c r="U378" i="4"/>
  <c r="Q469" i="4"/>
  <c r="U469" i="4"/>
  <c r="R469" i="4"/>
  <c r="R361" i="4"/>
  <c r="U361" i="4"/>
  <c r="Q361" i="4"/>
  <c r="R425" i="4"/>
  <c r="Q425" i="4"/>
  <c r="U425" i="4"/>
  <c r="U252" i="4"/>
  <c r="Q252" i="4"/>
  <c r="R252" i="4"/>
  <c r="Q200" i="4"/>
  <c r="U200" i="4"/>
  <c r="R200" i="4"/>
  <c r="R329" i="4"/>
  <c r="Q329" i="4"/>
  <c r="U329" i="4"/>
  <c r="Q146" i="4"/>
  <c r="R146" i="4"/>
  <c r="U146" i="4"/>
  <c r="Q222" i="4"/>
  <c r="R222" i="4"/>
  <c r="U222" i="4"/>
  <c r="R256" i="4"/>
  <c r="U256" i="4"/>
  <c r="Q256" i="4"/>
  <c r="Q384" i="4"/>
  <c r="U384" i="4"/>
  <c r="R384" i="4"/>
  <c r="Q335" i="4"/>
  <c r="R335" i="4"/>
  <c r="U335" i="4"/>
  <c r="Q258" i="4"/>
  <c r="R258" i="4"/>
  <c r="U258" i="4"/>
  <c r="Q183" i="4"/>
  <c r="U183" i="4"/>
  <c r="R183" i="4"/>
  <c r="Q249" i="4"/>
  <c r="U249" i="4"/>
  <c r="R249" i="4"/>
  <c r="Q28" i="4"/>
  <c r="U28" i="4"/>
  <c r="R28" i="4"/>
  <c r="Q495" i="4"/>
  <c r="R495" i="4"/>
  <c r="U495" i="4"/>
  <c r="R100" i="4"/>
  <c r="Q100" i="4"/>
  <c r="U100" i="4"/>
  <c r="U54" i="4"/>
  <c r="R54" i="4"/>
  <c r="Q54" i="4"/>
  <c r="R101" i="4"/>
  <c r="Q101" i="4"/>
  <c r="U101" i="4"/>
  <c r="Q461" i="4"/>
  <c r="U461" i="4"/>
  <c r="R461" i="4"/>
  <c r="Q173" i="4"/>
  <c r="U173" i="4"/>
  <c r="R173" i="4"/>
  <c r="R414" i="4"/>
  <c r="U414" i="4"/>
  <c r="Q414" i="4"/>
  <c r="R280" i="4"/>
  <c r="U280" i="4"/>
  <c r="Q280" i="4"/>
  <c r="Q494" i="4"/>
  <c r="R494" i="4"/>
  <c r="U494" i="4"/>
  <c r="Q380" i="4"/>
  <c r="U380" i="4"/>
  <c r="R380" i="4"/>
  <c r="Q208" i="4"/>
  <c r="U208" i="4"/>
  <c r="R208" i="4"/>
  <c r="U155" i="4"/>
  <c r="R155" i="4"/>
  <c r="Q155" i="4"/>
  <c r="Q470" i="4"/>
  <c r="R470" i="4"/>
  <c r="U470" i="4"/>
  <c r="Q419" i="4"/>
  <c r="R419" i="4"/>
  <c r="U419" i="4"/>
  <c r="Q124" i="4"/>
  <c r="U124" i="4"/>
  <c r="R124" i="4"/>
  <c r="R443" i="4"/>
  <c r="U443" i="4"/>
  <c r="Q443" i="4"/>
  <c r="Q450" i="4"/>
  <c r="R450" i="4"/>
  <c r="U450" i="4"/>
  <c r="U395" i="4"/>
  <c r="Q395" i="4"/>
  <c r="R395" i="4"/>
  <c r="R348" i="4"/>
  <c r="Q348" i="4"/>
  <c r="U348" i="4"/>
  <c r="R82" i="4"/>
  <c r="U82" i="4"/>
  <c r="Q82" i="4"/>
  <c r="R81" i="4"/>
  <c r="U81" i="4"/>
  <c r="Q81" i="4"/>
  <c r="R117" i="4"/>
  <c r="Q117" i="4"/>
  <c r="U117" i="4"/>
  <c r="R316" i="4"/>
  <c r="Q316" i="4"/>
  <c r="U316" i="4"/>
  <c r="R337" i="4"/>
  <c r="U337" i="4"/>
  <c r="Q337" i="4"/>
  <c r="R426" i="4"/>
  <c r="U426" i="4"/>
  <c r="Q426" i="4"/>
  <c r="Q389" i="4"/>
  <c r="U389" i="4"/>
  <c r="R389" i="4"/>
  <c r="Q489" i="4"/>
  <c r="U489" i="4"/>
  <c r="R489" i="4"/>
  <c r="Q358" i="4"/>
  <c r="R358" i="4"/>
  <c r="U358" i="4"/>
  <c r="Q134" i="4"/>
  <c r="R134" i="4"/>
  <c r="U134" i="4"/>
  <c r="Q32" i="4"/>
  <c r="U32" i="4"/>
  <c r="R32" i="4"/>
  <c r="R52" i="4"/>
  <c r="Q52" i="4"/>
  <c r="U52" i="4"/>
  <c r="R272" i="4"/>
  <c r="U272" i="4"/>
  <c r="Q272" i="4"/>
  <c r="R86" i="4"/>
  <c r="Q86" i="4"/>
  <c r="U86" i="4"/>
  <c r="Q145" i="4"/>
  <c r="U145" i="4"/>
  <c r="R145" i="4"/>
  <c r="U121" i="4"/>
  <c r="Q121" i="4"/>
  <c r="R121" i="4"/>
  <c r="R468" i="4"/>
  <c r="Q468" i="4"/>
  <c r="U468" i="4"/>
  <c r="U129" i="4"/>
  <c r="Q129" i="4"/>
  <c r="R129" i="4"/>
  <c r="R113" i="4"/>
  <c r="Q113" i="4"/>
  <c r="U113" i="4"/>
  <c r="U118" i="4"/>
  <c r="R118" i="4"/>
  <c r="Q118" i="4"/>
  <c r="R480" i="4"/>
  <c r="Q480" i="4"/>
  <c r="U480" i="4"/>
  <c r="Q64" i="4"/>
  <c r="U64" i="4"/>
  <c r="R64" i="4"/>
  <c r="R110" i="4"/>
  <c r="Q110" i="4"/>
  <c r="U110" i="4"/>
  <c r="R292" i="4"/>
  <c r="Q292" i="4"/>
  <c r="U292" i="4"/>
  <c r="Q482" i="4"/>
  <c r="R482" i="4"/>
  <c r="U482" i="4"/>
  <c r="R172" i="4"/>
  <c r="Q172" i="4"/>
  <c r="U172" i="4"/>
  <c r="Q247" i="4"/>
  <c r="U247" i="4"/>
  <c r="R247" i="4"/>
  <c r="R401" i="4"/>
  <c r="Q401" i="4"/>
  <c r="U401" i="4"/>
  <c r="Q56" i="4"/>
  <c r="U56" i="4"/>
  <c r="R56" i="4"/>
  <c r="U75" i="4"/>
  <c r="Q75" i="4"/>
  <c r="R75" i="4"/>
  <c r="R295" i="4"/>
  <c r="U295" i="4"/>
  <c r="Q295" i="4"/>
  <c r="R433" i="4"/>
  <c r="U433" i="4"/>
  <c r="Q433" i="4"/>
  <c r="R90" i="4"/>
  <c r="U90" i="4"/>
  <c r="Q90" i="4"/>
  <c r="U187" i="4"/>
  <c r="R187" i="4"/>
  <c r="Q187" i="4"/>
  <c r="Q490" i="4"/>
  <c r="R490" i="4"/>
  <c r="U490" i="4"/>
  <c r="Q326" i="4"/>
  <c r="R326" i="4"/>
  <c r="U326" i="4"/>
  <c r="R34" i="4"/>
  <c r="Q34" i="4"/>
  <c r="U34" i="4"/>
  <c r="Q45" i="4"/>
  <c r="R45" i="4"/>
  <c r="U45" i="4"/>
  <c r="U35" i="4"/>
  <c r="Q35" i="4"/>
  <c r="R35" i="4"/>
  <c r="Q505" i="4"/>
  <c r="U505" i="4"/>
  <c r="R505" i="4"/>
  <c r="Q444" i="4"/>
  <c r="U444" i="4"/>
  <c r="R444" i="4"/>
  <c r="R299" i="4"/>
  <c r="U299" i="4"/>
  <c r="Q299" i="4"/>
  <c r="Q196" i="4"/>
  <c r="U196" i="4"/>
  <c r="R196" i="4"/>
  <c r="R312" i="4"/>
  <c r="U312" i="4"/>
  <c r="Q312" i="4"/>
  <c r="U215" i="4"/>
  <c r="R215" i="4"/>
  <c r="Q215" i="4"/>
  <c r="Q42" i="4"/>
  <c r="U42" i="4"/>
  <c r="R42" i="4"/>
  <c r="Q122" i="4"/>
  <c r="U122" i="4"/>
  <c r="R122" i="4"/>
  <c r="Q478" i="4"/>
  <c r="R478" i="4"/>
  <c r="U478" i="4"/>
  <c r="R167" i="4"/>
  <c r="U167" i="4"/>
  <c r="Q167" i="4"/>
  <c r="Q341" i="4"/>
  <c r="U341" i="4"/>
  <c r="R341" i="4"/>
  <c r="R324" i="4"/>
  <c r="Q324" i="4"/>
  <c r="U324" i="4"/>
  <c r="U12" i="4"/>
  <c r="V12" i="4"/>
  <c r="R12" i="4"/>
  <c r="Q12" i="4"/>
  <c r="R102" i="4"/>
  <c r="Q102" i="4"/>
  <c r="U102" i="4"/>
  <c r="R97" i="4"/>
  <c r="U97" i="4"/>
  <c r="Q97" i="4"/>
  <c r="Q76" i="4"/>
  <c r="U76" i="4"/>
  <c r="R76" i="4"/>
  <c r="Q219" i="4"/>
  <c r="U219" i="4"/>
  <c r="R219" i="4"/>
  <c r="Q191" i="4"/>
  <c r="R191" i="4"/>
  <c r="U191" i="4"/>
  <c r="R391" i="4"/>
  <c r="Q391" i="4"/>
  <c r="U391" i="4"/>
  <c r="Q107" i="4"/>
  <c r="R107" i="4"/>
  <c r="U107" i="4"/>
  <c r="R418" i="4"/>
  <c r="U418" i="4"/>
  <c r="Q418" i="4"/>
  <c r="Q115" i="4"/>
  <c r="R115" i="4"/>
  <c r="U115" i="4"/>
  <c r="R159" i="4"/>
  <c r="Q159" i="4"/>
  <c r="U159" i="4"/>
  <c r="R16" i="4"/>
  <c r="Q16" i="4"/>
  <c r="U16" i="4"/>
  <c r="R313" i="4"/>
  <c r="Q313" i="4"/>
  <c r="U313" i="4"/>
  <c r="Q224" i="4"/>
  <c r="R224" i="4"/>
  <c r="U224" i="4"/>
  <c r="R331" i="4"/>
  <c r="U331" i="4"/>
  <c r="Q331" i="4"/>
  <c r="U123" i="4"/>
  <c r="Q123" i="4"/>
  <c r="R123" i="4"/>
  <c r="R257" i="4"/>
  <c r="U257" i="4"/>
  <c r="Q257" i="4"/>
  <c r="Q162" i="4"/>
  <c r="R162" i="4"/>
  <c r="U162" i="4"/>
  <c r="Q198" i="4"/>
  <c r="R198" i="4"/>
  <c r="U198" i="4"/>
  <c r="Q386" i="4"/>
  <c r="R386" i="4"/>
  <c r="U386" i="4"/>
  <c r="U259" i="4"/>
  <c r="R259" i="4"/>
  <c r="Q259" i="4"/>
  <c r="Q382" i="4"/>
  <c r="R382" i="4"/>
  <c r="U382" i="4"/>
  <c r="R109" i="4"/>
  <c r="Q109" i="4"/>
  <c r="U109" i="4"/>
  <c r="R464" i="4"/>
  <c r="Q464" i="4"/>
  <c r="U464" i="4"/>
  <c r="Q18" i="4"/>
  <c r="U18" i="4"/>
  <c r="R18" i="4"/>
  <c r="Q506" i="4"/>
  <c r="R506" i="4"/>
  <c r="U506" i="4"/>
  <c r="R264" i="4"/>
  <c r="U264" i="4"/>
  <c r="Q264" i="4"/>
  <c r="R500" i="4"/>
  <c r="Q500" i="4"/>
  <c r="U500" i="4"/>
  <c r="Q434" i="4"/>
  <c r="U434" i="4"/>
  <c r="R434" i="4"/>
  <c r="R168" i="4"/>
  <c r="U168" i="4"/>
  <c r="Q168" i="4"/>
  <c r="Q270" i="4"/>
  <c r="R270" i="4"/>
  <c r="U270" i="4"/>
  <c r="Q501" i="4"/>
  <c r="U501" i="4"/>
  <c r="R501" i="4"/>
  <c r="Q364" i="4"/>
  <c r="R364" i="4"/>
  <c r="U364" i="4"/>
  <c r="Q21" i="4"/>
  <c r="R21" i="4"/>
  <c r="U21" i="4"/>
  <c r="Q49" i="4"/>
  <c r="U49" i="4"/>
  <c r="R49" i="4"/>
  <c r="Q37" i="4"/>
  <c r="R37" i="4"/>
  <c r="U37" i="4"/>
  <c r="R180" i="4"/>
  <c r="Q180" i="4"/>
  <c r="U180" i="4"/>
  <c r="Q362" i="4"/>
  <c r="R362" i="4"/>
  <c r="U362" i="4"/>
  <c r="R116" i="4"/>
  <c r="Q116" i="4"/>
  <c r="U116" i="4"/>
  <c r="Q137" i="4"/>
  <c r="R137" i="4"/>
  <c r="U137" i="4"/>
  <c r="R99" i="4"/>
  <c r="U99" i="4"/>
  <c r="Q99" i="4"/>
  <c r="R271" i="4"/>
  <c r="Q271" i="4"/>
  <c r="U271" i="4"/>
  <c r="Q218" i="4"/>
  <c r="R218" i="4"/>
  <c r="U218" i="4"/>
  <c r="R197" i="4"/>
  <c r="Q197" i="4"/>
  <c r="U197" i="4"/>
  <c r="Q455" i="4"/>
  <c r="R455" i="4"/>
  <c r="U455" i="4"/>
  <c r="Q192" i="4"/>
  <c r="R192" i="4"/>
  <c r="U192" i="4"/>
  <c r="R410" i="4"/>
  <c r="Q410" i="4"/>
  <c r="U410" i="4"/>
  <c r="U223" i="4"/>
  <c r="R223" i="4"/>
  <c r="Q223" i="4"/>
  <c r="R308" i="4"/>
  <c r="Q308" i="4"/>
  <c r="U308" i="4"/>
  <c r="Q17" i="4"/>
  <c r="U17" i="4"/>
  <c r="R17" i="4"/>
  <c r="Q277" i="4"/>
  <c r="U277" i="4"/>
  <c r="R277" i="4"/>
  <c r="R441" i="4"/>
  <c r="Q441" i="4"/>
  <c r="U441" i="4"/>
  <c r="Q103" i="4"/>
  <c r="U103" i="4"/>
  <c r="R103" i="4"/>
  <c r="R265" i="4"/>
  <c r="Q265" i="4"/>
  <c r="U265" i="4"/>
  <c r="R452" i="4"/>
  <c r="Q452" i="4"/>
  <c r="U452" i="4"/>
  <c r="R89" i="4"/>
  <c r="U89" i="4"/>
  <c r="Q89" i="4"/>
  <c r="Q33" i="4"/>
  <c r="U33" i="4"/>
  <c r="R33" i="4"/>
  <c r="Q237" i="4"/>
  <c r="U237" i="4"/>
  <c r="R237" i="4"/>
  <c r="Q442" i="4"/>
  <c r="U442" i="4"/>
  <c r="R442" i="4"/>
  <c r="Q202" i="4"/>
  <c r="R202" i="4"/>
  <c r="U202" i="4"/>
  <c r="Q269" i="4"/>
  <c r="U269" i="4"/>
  <c r="R269" i="4"/>
  <c r="Q240" i="4"/>
  <c r="R240" i="4"/>
  <c r="U240" i="4"/>
  <c r="U14" i="4"/>
  <c r="Q14" i="4"/>
  <c r="R14" i="4"/>
  <c r="U403" i="4"/>
  <c r="R403" i="4"/>
  <c r="Q403" i="4"/>
  <c r="U225" i="4"/>
  <c r="Q225" i="4"/>
  <c r="R225" i="4"/>
  <c r="Q190" i="4"/>
  <c r="R190" i="4"/>
  <c r="U190" i="4"/>
  <c r="Q171" i="4"/>
  <c r="U171" i="4"/>
  <c r="R171" i="4"/>
  <c r="Q438" i="4"/>
  <c r="U438" i="4"/>
  <c r="R438" i="4"/>
  <c r="R163" i="4"/>
  <c r="Q163" i="4"/>
  <c r="U163" i="4"/>
  <c r="Q373" i="4"/>
  <c r="U373" i="4"/>
  <c r="R373" i="4"/>
  <c r="Q466" i="4"/>
  <c r="R466" i="4"/>
  <c r="U466" i="4"/>
  <c r="Q135" i="4"/>
  <c r="U135" i="4"/>
  <c r="R135" i="4"/>
  <c r="R105" i="4"/>
  <c r="U105" i="4"/>
  <c r="Q105" i="4"/>
  <c r="Q80" i="4"/>
  <c r="U80" i="4"/>
  <c r="R80" i="4"/>
  <c r="R496" i="4"/>
  <c r="Q496" i="4"/>
  <c r="U496" i="4"/>
  <c r="R83" i="4"/>
  <c r="Q83" i="4"/>
  <c r="U83" i="4"/>
  <c r="Q397" i="4"/>
  <c r="U397" i="4"/>
  <c r="R397" i="4"/>
  <c r="Q210" i="4"/>
  <c r="R210" i="4"/>
  <c r="U210" i="4"/>
  <c r="R508" i="4"/>
  <c r="Q508" i="4"/>
  <c r="U508" i="4"/>
  <c r="Q25" i="4"/>
  <c r="U25" i="4"/>
  <c r="R25" i="4"/>
  <c r="R128" i="4"/>
  <c r="Q128" i="4"/>
  <c r="U128" i="4"/>
  <c r="U435" i="4"/>
  <c r="Q435" i="4"/>
  <c r="R435" i="4"/>
  <c r="Q111" i="4"/>
  <c r="U111" i="4"/>
  <c r="R111" i="4"/>
  <c r="Q377" i="4"/>
  <c r="U377" i="4"/>
  <c r="R377" i="4"/>
  <c r="Q298" i="4"/>
  <c r="R298" i="4"/>
  <c r="U298" i="4"/>
  <c r="R305" i="4"/>
  <c r="U305" i="4"/>
  <c r="Q305" i="4"/>
  <c r="Q236" i="4"/>
  <c r="R236" i="4"/>
  <c r="U236" i="4"/>
  <c r="R328" i="4"/>
  <c r="U328" i="4"/>
  <c r="Q328" i="4"/>
  <c r="R93" i="4"/>
  <c r="U93" i="4"/>
  <c r="Q93" i="4"/>
  <c r="R144" i="4"/>
  <c r="Q144" i="4"/>
  <c r="U144" i="4"/>
  <c r="R383" i="4"/>
  <c r="Q383" i="4"/>
  <c r="U383" i="4"/>
  <c r="R340" i="4"/>
  <c r="Q340" i="4"/>
  <c r="U340" i="4"/>
  <c r="R327" i="4"/>
  <c r="U327" i="4"/>
  <c r="Q327" i="4"/>
  <c r="R136" i="4"/>
  <c r="U136" i="4"/>
  <c r="Q136" i="4"/>
  <c r="R189" i="4"/>
  <c r="Q189" i="4"/>
  <c r="U189" i="4"/>
  <c r="Q354" i="4"/>
  <c r="R354" i="4"/>
  <c r="U354" i="4"/>
  <c r="Q139" i="4"/>
  <c r="U139" i="4"/>
  <c r="R139" i="4"/>
  <c r="Q420" i="4"/>
  <c r="U420" i="4"/>
  <c r="R420" i="4"/>
  <c r="R203" i="4"/>
  <c r="Q203" i="4"/>
  <c r="U203" i="4"/>
  <c r="Q72" i="4"/>
  <c r="U72" i="4"/>
  <c r="R72" i="4"/>
  <c r="Q147" i="4"/>
  <c r="U147" i="4"/>
  <c r="R147" i="4"/>
  <c r="Q479" i="4"/>
  <c r="R479" i="4"/>
  <c r="U479" i="4"/>
  <c r="R430" i="4"/>
  <c r="Q430" i="4"/>
  <c r="U430" i="4"/>
  <c r="R22" i="4"/>
  <c r="Q22" i="4"/>
  <c r="U22" i="4"/>
  <c r="R140" i="4"/>
  <c r="Q140" i="4"/>
  <c r="U140" i="4"/>
  <c r="U446" i="4"/>
  <c r="Q446" i="4"/>
  <c r="R446" i="4"/>
  <c r="Q30" i="4"/>
  <c r="U30" i="4"/>
  <c r="R30" i="4"/>
  <c r="U392" i="4"/>
  <c r="Q392" i="4"/>
  <c r="R392" i="4"/>
  <c r="Q307" i="4"/>
  <c r="R307" i="4"/>
  <c r="U307" i="4"/>
  <c r="R207" i="4"/>
  <c r="U207" i="4"/>
  <c r="Q207" i="4"/>
  <c r="Q142" i="4"/>
  <c r="R142" i="4"/>
  <c r="U142" i="4"/>
  <c r="U291" i="4"/>
  <c r="R291" i="4"/>
  <c r="Q291" i="4"/>
  <c r="Q179" i="4"/>
  <c r="U179" i="4"/>
  <c r="R179" i="4"/>
  <c r="Q453" i="4"/>
  <c r="U453" i="4"/>
  <c r="R453" i="4"/>
  <c r="U51" i="4"/>
  <c r="Q51" i="4"/>
  <c r="R51" i="4"/>
  <c r="U95" i="4"/>
  <c r="Q95" i="4"/>
  <c r="R95" i="4"/>
  <c r="R268" i="4"/>
  <c r="Q268" i="4"/>
  <c r="U268" i="4"/>
  <c r="Q261" i="4"/>
  <c r="U261" i="4"/>
  <c r="R261" i="4"/>
  <c r="R345" i="4"/>
  <c r="Q345" i="4"/>
  <c r="U345" i="4"/>
  <c r="U71" i="4"/>
  <c r="Q71" i="4"/>
  <c r="R71" i="4"/>
  <c r="Q318" i="4"/>
  <c r="R318" i="4"/>
  <c r="U318" i="4"/>
  <c r="R65" i="4"/>
  <c r="Q65" i="4"/>
  <c r="U65" i="4"/>
  <c r="Q104" i="4"/>
  <c r="U104" i="4"/>
  <c r="R104" i="4"/>
  <c r="R195" i="4"/>
  <c r="Q195" i="4"/>
  <c r="U195" i="4"/>
  <c r="R476" i="4"/>
  <c r="Q476" i="4"/>
  <c r="U476" i="4"/>
  <c r="U199" i="4"/>
  <c r="R199" i="4"/>
  <c r="Q199" i="4"/>
  <c r="R422" i="4"/>
  <c r="U422" i="4"/>
  <c r="Q422" i="4"/>
  <c r="R406" i="4"/>
  <c r="U406" i="4"/>
  <c r="Q406" i="4"/>
  <c r="Q20" i="4"/>
  <c r="U20" i="4"/>
  <c r="R20" i="4"/>
  <c r="Q63" i="4"/>
  <c r="R63" i="4"/>
  <c r="U63" i="4"/>
  <c r="Q356" i="4"/>
  <c r="R356" i="4"/>
  <c r="U356" i="4"/>
  <c r="R304" i="4"/>
  <c r="U304" i="4"/>
  <c r="Q304" i="4"/>
  <c r="Q282" i="4"/>
  <c r="R282" i="4"/>
  <c r="U282" i="4"/>
  <c r="Q178" i="4"/>
  <c r="R178" i="4"/>
  <c r="U178" i="4"/>
  <c r="Q214" i="4"/>
  <c r="R214" i="4"/>
  <c r="U214" i="4"/>
  <c r="Q185" i="4"/>
  <c r="U185" i="4"/>
  <c r="R185" i="4"/>
  <c r="R352" i="4"/>
  <c r="U352" i="4"/>
  <c r="Q352" i="4"/>
  <c r="R436" i="4"/>
  <c r="U436" i="4"/>
  <c r="Q436" i="4"/>
  <c r="Q347" i="4"/>
  <c r="U347" i="4"/>
  <c r="R347" i="4"/>
  <c r="Q363" i="4"/>
  <c r="U363" i="4"/>
  <c r="R363" i="4"/>
  <c r="Q499" i="4"/>
  <c r="U499" i="4"/>
  <c r="R499" i="4"/>
  <c r="Q46" i="4"/>
  <c r="U46" i="4"/>
  <c r="R46" i="4"/>
  <c r="R273" i="4"/>
  <c r="U273" i="4"/>
  <c r="Q273" i="4"/>
  <c r="Q119" i="4"/>
  <c r="R119" i="4"/>
  <c r="U119" i="4"/>
  <c r="Q462" i="4"/>
  <c r="R462" i="4"/>
  <c r="U462" i="4"/>
  <c r="R126" i="4"/>
  <c r="Q126" i="4"/>
  <c r="U126" i="4"/>
  <c r="Q141" i="4"/>
  <c r="U141" i="4"/>
  <c r="R141" i="4"/>
  <c r="Q293" i="4"/>
  <c r="U293" i="4"/>
  <c r="R293" i="4"/>
  <c r="Q475" i="4"/>
  <c r="U475" i="4"/>
  <c r="R475" i="4"/>
  <c r="U255" i="4"/>
  <c r="R255" i="4"/>
  <c r="Q255" i="4"/>
  <c r="Q154" i="4"/>
  <c r="R154" i="4"/>
  <c r="U154" i="4"/>
  <c r="Q404" i="4"/>
  <c r="U404" i="4"/>
  <c r="R404" i="4"/>
  <c r="Q232" i="4"/>
  <c r="U232" i="4"/>
  <c r="R232" i="4"/>
  <c r="U39" i="4"/>
  <c r="Q39" i="4"/>
  <c r="R39" i="4"/>
  <c r="R263" i="4"/>
  <c r="U263" i="4"/>
  <c r="Q263" i="4"/>
  <c r="Q449" i="4"/>
  <c r="U449" i="4"/>
  <c r="R449" i="4"/>
  <c r="Q70" i="4"/>
  <c r="R70" i="4"/>
  <c r="U70" i="4"/>
  <c r="Q250" i="4"/>
  <c r="U250" i="4"/>
  <c r="R250" i="4"/>
  <c r="Q370" i="4"/>
  <c r="R370" i="4"/>
  <c r="U370" i="4"/>
  <c r="Q38" i="4"/>
  <c r="U38" i="4"/>
  <c r="R38" i="4"/>
  <c r="R424" i="4"/>
  <c r="Q424" i="4"/>
  <c r="U424" i="4"/>
  <c r="U396" i="4"/>
  <c r="Q396" i="4"/>
  <c r="R396" i="4"/>
  <c r="Q334" i="4"/>
  <c r="R334" i="4"/>
  <c r="U334" i="4"/>
  <c r="R320" i="4"/>
  <c r="U320" i="4"/>
  <c r="Q320" i="4"/>
  <c r="U372" i="4"/>
  <c r="Q372" i="4"/>
  <c r="R372" i="4"/>
  <c r="R296" i="4"/>
  <c r="U296" i="4"/>
  <c r="Q296" i="4"/>
  <c r="R181" i="4"/>
  <c r="U181" i="4"/>
  <c r="Q181" i="4"/>
  <c r="R472" i="4"/>
  <c r="Q472" i="4"/>
  <c r="U472" i="4"/>
  <c r="U58" i="4"/>
  <c r="R58" i="4"/>
  <c r="Q58" i="4"/>
  <c r="Q350" i="4"/>
  <c r="R350" i="4"/>
  <c r="U350" i="4"/>
  <c r="R188" i="4"/>
  <c r="U188" i="4"/>
  <c r="Q188" i="4"/>
  <c r="Q150" i="4"/>
  <c r="R150" i="4"/>
  <c r="U150" i="4"/>
  <c r="U221" i="4"/>
  <c r="Q221" i="4"/>
  <c r="R221" i="4"/>
  <c r="Q165" i="4"/>
  <c r="R165" i="4"/>
  <c r="U165" i="4"/>
  <c r="Q266" i="4"/>
  <c r="R266" i="4"/>
  <c r="U266" i="4"/>
  <c r="R484" i="4"/>
  <c r="Q484" i="4"/>
  <c r="U484" i="4"/>
  <c r="Q338" i="4"/>
  <c r="R338" i="4"/>
  <c r="U338" i="4"/>
  <c r="R411" i="4"/>
  <c r="U411" i="4"/>
  <c r="Q411" i="4"/>
  <c r="Q408" i="4"/>
  <c r="U408" i="4"/>
  <c r="R408" i="4"/>
  <c r="Q166" i="4"/>
  <c r="R166" i="4"/>
  <c r="U166" i="4"/>
  <c r="Q241" i="4"/>
  <c r="U241" i="4"/>
  <c r="R241" i="4"/>
  <c r="Q322" i="4"/>
  <c r="R322" i="4"/>
  <c r="U322" i="4"/>
  <c r="Q431" i="4"/>
  <c r="U431" i="4"/>
  <c r="R431" i="4"/>
  <c r="R96" i="4"/>
  <c r="Q96" i="4"/>
  <c r="U96" i="4"/>
  <c r="R164" i="4"/>
  <c r="Q164" i="4"/>
  <c r="U164" i="4"/>
  <c r="Q474" i="4"/>
  <c r="R474" i="4"/>
  <c r="U474" i="4"/>
  <c r="R161" i="4"/>
  <c r="U161" i="4"/>
  <c r="Q161" i="4"/>
  <c r="R253" i="4"/>
  <c r="U253" i="4"/>
  <c r="Q253" i="4"/>
  <c r="U67" i="4"/>
  <c r="Q67" i="4"/>
  <c r="R67" i="4"/>
  <c r="Q367" i="4"/>
  <c r="R367" i="4"/>
  <c r="U367" i="4"/>
  <c r="U231" i="4"/>
  <c r="R231" i="4"/>
  <c r="Q231" i="4"/>
  <c r="Q306" i="4"/>
  <c r="R306" i="4"/>
  <c r="U306" i="4"/>
  <c r="Q376" i="4"/>
  <c r="U376" i="4"/>
  <c r="R376" i="4"/>
  <c r="R61" i="4"/>
  <c r="Q61" i="4"/>
  <c r="U61" i="4"/>
  <c r="Q309" i="4"/>
  <c r="U309" i="4"/>
  <c r="R309" i="4"/>
  <c r="Q390" i="4"/>
  <c r="R390" i="4"/>
  <c r="U390" i="4"/>
  <c r="R336" i="4"/>
  <c r="U336" i="4"/>
  <c r="Q336" i="4"/>
  <c r="Q286" i="4"/>
  <c r="R286" i="4"/>
  <c r="U286" i="4"/>
  <c r="Q315" i="4"/>
  <c r="U315" i="4"/>
  <c r="R315" i="4"/>
  <c r="Q463" i="4"/>
  <c r="R463" i="4"/>
  <c r="U463" i="4"/>
  <c r="R160" i="4"/>
  <c r="Q160" i="4"/>
  <c r="U160" i="4"/>
  <c r="R242" i="4"/>
  <c r="Q242" i="4"/>
  <c r="U242" i="4"/>
  <c r="Q262" i="4"/>
  <c r="R262" i="4"/>
  <c r="U262" i="4"/>
  <c r="Q507" i="4"/>
  <c r="U507" i="4"/>
  <c r="R507" i="4"/>
  <c r="U357" i="4"/>
  <c r="Q357" i="4"/>
  <c r="R357" i="4"/>
  <c r="U323" i="4"/>
  <c r="Q323" i="4"/>
  <c r="R323" i="4"/>
  <c r="Q227" i="4"/>
  <c r="U227" i="4"/>
  <c r="R227" i="4"/>
  <c r="Q503" i="4"/>
  <c r="R503" i="4"/>
  <c r="U503" i="4"/>
  <c r="Q57" i="4"/>
  <c r="U57" i="4"/>
  <c r="R57" i="4"/>
  <c r="Q400" i="4"/>
  <c r="U400" i="4"/>
  <c r="R400" i="4"/>
  <c r="R437" i="4"/>
  <c r="U437" i="4"/>
  <c r="Q437" i="4"/>
  <c r="R94" i="4"/>
  <c r="Q94" i="4"/>
  <c r="U94" i="4"/>
  <c r="Q40" i="4"/>
  <c r="U40" i="4"/>
  <c r="R40" i="4"/>
  <c r="R68" i="4"/>
  <c r="Q68" i="4"/>
  <c r="U68" i="4"/>
  <c r="R156" i="4"/>
  <c r="U156" i="4"/>
  <c r="Q156" i="4"/>
  <c r="R73" i="4"/>
  <c r="Q73" i="4"/>
  <c r="U73" i="4"/>
  <c r="U351" i="4"/>
  <c r="Q351" i="4"/>
  <c r="R351" i="4"/>
  <c r="R276" i="4"/>
  <c r="Q276" i="4"/>
  <c r="U276" i="4"/>
  <c r="R289" i="4"/>
  <c r="U289" i="4"/>
  <c r="Q289" i="4"/>
  <c r="Q454" i="4"/>
  <c r="R454" i="4"/>
  <c r="U454" i="4"/>
  <c r="Q60" i="4"/>
  <c r="U60" i="4"/>
  <c r="R60" i="4"/>
  <c r="U439" i="4"/>
  <c r="R439" i="4"/>
  <c r="Q439" i="4"/>
  <c r="R284" i="4"/>
  <c r="U284" i="4"/>
  <c r="Q284" i="4"/>
  <c r="Q77" i="4"/>
  <c r="U77" i="4"/>
  <c r="R77" i="4"/>
  <c r="Q387" i="4"/>
  <c r="U387" i="4"/>
  <c r="R387" i="4"/>
  <c r="R353" i="4"/>
  <c r="U353" i="4"/>
  <c r="Q353" i="4"/>
  <c r="R288" i="4"/>
  <c r="Q288" i="4"/>
  <c r="U288" i="4"/>
  <c r="Q432" i="4"/>
  <c r="U432" i="4"/>
  <c r="R432" i="4"/>
  <c r="Q235" i="4"/>
  <c r="U235" i="4"/>
  <c r="R235" i="4"/>
  <c r="U211" i="4"/>
  <c r="R211" i="4"/>
  <c r="Q211" i="4"/>
  <c r="Q491" i="4"/>
  <c r="U491" i="4"/>
  <c r="R491" i="4"/>
  <c r="U193" i="4"/>
  <c r="Q193" i="4"/>
  <c r="R193" i="4"/>
  <c r="Q355" i="4"/>
  <c r="U355" i="4"/>
  <c r="R355" i="4"/>
  <c r="R281" i="4"/>
  <c r="Q281" i="4"/>
  <c r="U281" i="4"/>
  <c r="Q471" i="4"/>
  <c r="R471" i="4"/>
  <c r="U471" i="4"/>
  <c r="Q343" i="4"/>
  <c r="U343" i="4"/>
  <c r="R343" i="4"/>
  <c r="Q138" i="4"/>
  <c r="R138" i="4"/>
  <c r="U138" i="4"/>
  <c r="Q47" i="4"/>
  <c r="R47" i="4"/>
  <c r="U47" i="4"/>
  <c r="Q53" i="4"/>
  <c r="R53" i="4"/>
  <c r="U53" i="4"/>
  <c r="Q234" i="4"/>
  <c r="R234" i="4"/>
  <c r="U234" i="4"/>
  <c r="R267" i="4"/>
  <c r="Q267" i="4"/>
  <c r="U267" i="4"/>
  <c r="Q243" i="4"/>
  <c r="U243" i="4"/>
  <c r="R243" i="4"/>
  <c r="R85" i="4"/>
  <c r="Q85" i="4"/>
  <c r="U85" i="4"/>
  <c r="Q127" i="4"/>
  <c r="U127" i="4"/>
  <c r="R127" i="4"/>
  <c r="Q487" i="4"/>
  <c r="R487" i="4"/>
  <c r="U487" i="4"/>
  <c r="U114" i="4"/>
  <c r="R114" i="4"/>
  <c r="Q114" i="4"/>
  <c r="R375" i="4"/>
  <c r="U375" i="4"/>
  <c r="Q375" i="4"/>
  <c r="U359" i="4"/>
  <c r="R359" i="4"/>
  <c r="Q359" i="4"/>
  <c r="Q175" i="4"/>
  <c r="U175" i="4"/>
  <c r="R175" i="4"/>
  <c r="Q510" i="4"/>
  <c r="R510" i="4"/>
  <c r="U510" i="4"/>
  <c r="Q415" i="4"/>
  <c r="U415" i="4"/>
  <c r="R415" i="4"/>
  <c r="Q238" i="4"/>
  <c r="R238" i="4"/>
  <c r="U238" i="4"/>
  <c r="U388" i="4"/>
  <c r="R388" i="4"/>
  <c r="Q388" i="4"/>
  <c r="Q314" i="4"/>
  <c r="R314" i="4"/>
  <c r="U314" i="4"/>
  <c r="R254" i="4"/>
  <c r="Q254" i="4"/>
  <c r="U254" i="4"/>
  <c r="Q278" i="4"/>
  <c r="R278" i="4"/>
  <c r="U278" i="4"/>
  <c r="Q245" i="4"/>
  <c r="U245" i="4"/>
  <c r="R245" i="4"/>
  <c r="R332" i="4"/>
  <c r="Q332" i="4"/>
  <c r="U332" i="4"/>
  <c r="Q131" i="4"/>
  <c r="U131" i="4"/>
  <c r="R131" i="4"/>
  <c r="R398" i="4"/>
  <c r="Q398" i="4"/>
  <c r="U398" i="4"/>
  <c r="R417" i="4"/>
  <c r="Q417" i="4"/>
  <c r="U417" i="4"/>
  <c r="R106" i="4"/>
  <c r="U106" i="4"/>
  <c r="Q106" i="4"/>
  <c r="U423" i="4"/>
  <c r="R423" i="4"/>
  <c r="Q423" i="4"/>
  <c r="U66" i="4"/>
  <c r="R66" i="4"/>
  <c r="Q66" i="4"/>
  <c r="R300" i="4"/>
  <c r="Q300" i="4"/>
  <c r="U300" i="4"/>
  <c r="Q481" i="4"/>
  <c r="U481" i="4"/>
  <c r="R481" i="4"/>
  <c r="Q407" i="4"/>
  <c r="R407" i="4"/>
  <c r="U407" i="4"/>
  <c r="R143" i="4"/>
  <c r="Q143" i="4"/>
  <c r="U143" i="4"/>
  <c r="Q84" i="4"/>
  <c r="U84" i="4"/>
  <c r="R84" i="4"/>
  <c r="U92" i="4"/>
  <c r="R92" i="4"/>
  <c r="Q92" i="4"/>
  <c r="Q29" i="4"/>
  <c r="R29" i="4"/>
  <c r="U29" i="4"/>
  <c r="R43" i="4"/>
  <c r="U43" i="4"/>
  <c r="Q43" i="4"/>
  <c r="U201" i="4"/>
  <c r="Q201" i="4"/>
  <c r="R201" i="4"/>
  <c r="Q381" i="4"/>
  <c r="U381" i="4"/>
  <c r="R381" i="4"/>
  <c r="R130" i="4"/>
  <c r="U130" i="4"/>
  <c r="Q130" i="4"/>
  <c r="R148" i="4"/>
  <c r="U148" i="4"/>
  <c r="Q148" i="4"/>
  <c r="U360" i="4"/>
  <c r="Q360" i="4"/>
  <c r="R360" i="4"/>
  <c r="Q158" i="4"/>
  <c r="R158" i="4"/>
  <c r="U158" i="4"/>
  <c r="R31" i="4"/>
  <c r="U31" i="4"/>
  <c r="Q31" i="4"/>
  <c r="Q239" i="4"/>
  <c r="U239" i="4"/>
  <c r="R239" i="4"/>
  <c r="Q229" i="4"/>
  <c r="U229" i="4"/>
  <c r="R229" i="4"/>
  <c r="Q216" i="4"/>
  <c r="U216" i="4"/>
  <c r="R216" i="4"/>
  <c r="Q91" i="4"/>
  <c r="U91" i="4"/>
  <c r="R91" i="4"/>
  <c r="Q23" i="4"/>
  <c r="R23" i="4"/>
  <c r="U23" i="4"/>
  <c r="U285" i="4"/>
  <c r="Q285" i="4"/>
  <c r="R285" i="4"/>
  <c r="R429" i="4"/>
  <c r="Q429" i="4"/>
  <c r="U429" i="4"/>
  <c r="U26" i="4"/>
  <c r="R26" i="4"/>
  <c r="Q26" i="4"/>
  <c r="Q125" i="4"/>
  <c r="U125" i="4"/>
  <c r="R125" i="4"/>
  <c r="Q477" i="4"/>
  <c r="U477" i="4"/>
  <c r="R477" i="4"/>
  <c r="Q303" i="4"/>
  <c r="U303" i="4"/>
  <c r="R303" i="4"/>
  <c r="R244" i="4"/>
  <c r="Q244" i="4"/>
  <c r="U244" i="4"/>
  <c r="R402" i="4"/>
  <c r="U402" i="4"/>
  <c r="Q402" i="4"/>
  <c r="Q428" i="4"/>
  <c r="U428" i="4"/>
  <c r="R428" i="4"/>
  <c r="Q349" i="4"/>
  <c r="U349" i="4"/>
  <c r="R349" i="4"/>
  <c r="R209" i="4"/>
  <c r="Q209" i="4"/>
  <c r="U209" i="4"/>
  <c r="Q87" i="4"/>
  <c r="U87" i="4"/>
  <c r="R87" i="4"/>
  <c r="R456" i="4"/>
  <c r="Q456" i="4"/>
  <c r="U456" i="4"/>
  <c r="Q226" i="4"/>
  <c r="R226" i="4"/>
  <c r="U226" i="4"/>
  <c r="U287" i="4"/>
  <c r="Q287" i="4"/>
  <c r="R287" i="4"/>
  <c r="R133" i="4"/>
  <c r="Q133" i="4"/>
  <c r="U133" i="4"/>
  <c r="R445" i="4"/>
  <c r="U445" i="4"/>
  <c r="Q445" i="4"/>
  <c r="R393" i="4"/>
  <c r="U393" i="4"/>
  <c r="Q393" i="4"/>
  <c r="Q153" i="4"/>
  <c r="U153" i="4"/>
  <c r="R153" i="4"/>
  <c r="Q248" i="4"/>
  <c r="U248" i="4"/>
  <c r="R248" i="4"/>
  <c r="U78" i="4"/>
  <c r="Q78" i="4"/>
  <c r="R78" i="4"/>
  <c r="Q205" i="4"/>
  <c r="U205" i="4"/>
  <c r="R205" i="4"/>
  <c r="Q186" i="4"/>
  <c r="R186" i="4"/>
  <c r="U186" i="4"/>
  <c r="U157" i="4"/>
  <c r="Q157" i="4"/>
  <c r="R157" i="4"/>
  <c r="R385" i="4"/>
  <c r="U385" i="4"/>
  <c r="Q385" i="4"/>
  <c r="Q283" i="4"/>
  <c r="U283" i="4"/>
  <c r="R283" i="4"/>
  <c r="R321" i="4"/>
  <c r="U321" i="4"/>
  <c r="Q321" i="4"/>
  <c r="R492" i="4"/>
  <c r="Q492" i="4"/>
  <c r="U492" i="4"/>
  <c r="U15" i="4"/>
  <c r="Q15" i="4"/>
  <c r="R15" i="4"/>
  <c r="R69" i="4"/>
  <c r="Q69" i="4"/>
  <c r="U69" i="4"/>
  <c r="Q50" i="4"/>
  <c r="U50" i="4"/>
  <c r="R50" i="4"/>
  <c r="R79" i="4"/>
  <c r="U79" i="4"/>
  <c r="Q79" i="4"/>
  <c r="R409" i="4"/>
  <c r="U409" i="4"/>
  <c r="Q409" i="4"/>
  <c r="R413" i="4"/>
  <c r="U413" i="4"/>
  <c r="Q413" i="4"/>
  <c r="Q302" i="4"/>
  <c r="R302" i="4"/>
  <c r="U302" i="4"/>
  <c r="Q194" i="4"/>
  <c r="R194" i="4"/>
  <c r="U194" i="4"/>
  <c r="Q448" i="4"/>
  <c r="U448" i="4"/>
  <c r="R448" i="4"/>
  <c r="Q368" i="4"/>
  <c r="U368" i="4"/>
  <c r="R368" i="4"/>
  <c r="R504" i="4"/>
  <c r="Q504" i="4"/>
  <c r="U504" i="4"/>
  <c r="Q374" i="4"/>
  <c r="R374" i="4"/>
  <c r="U374" i="4"/>
  <c r="U213" i="4"/>
  <c r="Q213" i="4"/>
  <c r="R213" i="4"/>
  <c r="R405" i="4"/>
  <c r="Q405" i="4"/>
  <c r="U405" i="4"/>
  <c r="Q371" i="4"/>
  <c r="U371" i="4"/>
  <c r="R371" i="4"/>
  <c r="Q483" i="4"/>
  <c r="U483" i="4"/>
  <c r="R483" i="4"/>
  <c r="Q24" i="4"/>
  <c r="U24" i="4"/>
  <c r="R24" i="4"/>
  <c r="Q294" i="4"/>
  <c r="R294" i="4"/>
  <c r="U294" i="4"/>
  <c r="Q457" i="4"/>
  <c r="U457" i="4"/>
  <c r="R457" i="4"/>
  <c r="Q465" i="4"/>
  <c r="U465" i="4"/>
  <c r="R465" i="4"/>
  <c r="Q447" i="4"/>
  <c r="U447" i="4"/>
  <c r="R447" i="4"/>
  <c r="U169" i="4"/>
  <c r="Q169" i="4"/>
  <c r="R169" i="4"/>
  <c r="R132" i="4"/>
  <c r="Q132" i="4"/>
  <c r="U132" i="4"/>
  <c r="Q486" i="4"/>
  <c r="R486" i="4"/>
  <c r="U486" i="4"/>
  <c r="R220" i="4"/>
  <c r="Q220" i="4"/>
  <c r="U220" i="4"/>
  <c r="R412" i="4"/>
  <c r="Q412" i="4"/>
  <c r="U412" i="4"/>
  <c r="R297" i="4"/>
  <c r="Q297" i="4"/>
  <c r="U297" i="4"/>
  <c r="Q458" i="4"/>
  <c r="R458" i="4"/>
  <c r="U458" i="4"/>
  <c r="Q451" i="4"/>
  <c r="U451" i="4"/>
  <c r="R451" i="4"/>
  <c r="Q369" i="4"/>
  <c r="U369" i="4"/>
  <c r="R369" i="4"/>
  <c r="U212" i="4"/>
  <c r="Q212" i="4"/>
  <c r="R212" i="4"/>
  <c r="Q440" i="4"/>
  <c r="U440" i="4"/>
  <c r="R440" i="4"/>
  <c r="R152" i="4"/>
  <c r="Q152" i="4"/>
  <c r="U152" i="4"/>
  <c r="Q174" i="4"/>
  <c r="R174" i="4"/>
  <c r="U174" i="4"/>
  <c r="Q228" i="4"/>
  <c r="U228" i="4"/>
  <c r="R228" i="4"/>
  <c r="R19" i="4"/>
  <c r="U19" i="4"/>
  <c r="Q19" i="4"/>
  <c r="U27" i="4"/>
  <c r="Q27" i="4"/>
  <c r="R27" i="4"/>
  <c r="Q233" i="4"/>
  <c r="R233" i="4"/>
  <c r="U233" i="4"/>
  <c r="R246" i="4"/>
  <c r="Q246" i="4"/>
  <c r="U246" i="4"/>
  <c r="Q325" i="4"/>
  <c r="U325" i="4"/>
  <c r="R325" i="4"/>
  <c r="R184" i="4"/>
  <c r="Q184" i="4"/>
  <c r="U184" i="4"/>
  <c r="Q333" i="4"/>
  <c r="U333" i="4"/>
  <c r="R333" i="4"/>
  <c r="R120" i="4"/>
  <c r="Q120" i="4"/>
  <c r="U120" i="4"/>
  <c r="Q317" i="4"/>
  <c r="U317" i="4"/>
  <c r="R317" i="4"/>
  <c r="Q290" i="4"/>
  <c r="R290" i="4"/>
  <c r="U290" i="4"/>
  <c r="U55" i="4"/>
  <c r="Q55" i="4"/>
  <c r="R55" i="4"/>
  <c r="Q502" i="4"/>
  <c r="R502" i="4"/>
  <c r="U502" i="4"/>
  <c r="R176" i="4"/>
  <c r="Q176" i="4"/>
  <c r="U176" i="4"/>
  <c r="Q230" i="4"/>
  <c r="R230" i="4"/>
  <c r="U230" i="4"/>
  <c r="Q182" i="4"/>
  <c r="R182" i="4"/>
  <c r="U182" i="4"/>
  <c r="Q467" i="4"/>
  <c r="U467" i="4"/>
  <c r="R467" i="4"/>
  <c r="R98" i="4"/>
  <c r="U98" i="4"/>
  <c r="Q98" i="4"/>
  <c r="Q346" i="4"/>
  <c r="R346" i="4"/>
  <c r="U346" i="4"/>
  <c r="R149" i="4"/>
  <c r="U149" i="4"/>
  <c r="Q149" i="4"/>
  <c r="Q493" i="4"/>
  <c r="U493" i="4"/>
  <c r="R493" i="4"/>
  <c r="Q108" i="4"/>
  <c r="U108" i="4"/>
  <c r="R108" i="4"/>
  <c r="R177" i="4"/>
  <c r="Q177" i="4"/>
  <c r="U177" i="4"/>
  <c r="Q416" i="4"/>
  <c r="U416" i="4"/>
  <c r="R416" i="4"/>
  <c r="Q459" i="4"/>
  <c r="U459" i="4"/>
  <c r="R459" i="4"/>
  <c r="Q301" i="4"/>
  <c r="U301" i="4"/>
  <c r="R301" i="4"/>
  <c r="Q366" i="4"/>
  <c r="R366" i="4"/>
  <c r="U366" i="4"/>
  <c r="R260" i="4"/>
  <c r="Q260" i="4"/>
  <c r="U260" i="4"/>
  <c r="Q509" i="4"/>
  <c r="U509" i="4"/>
  <c r="R509" i="4"/>
  <c r="C6" i="13"/>
  <c r="C14" i="13" s="1"/>
  <c r="K19" i="1"/>
  <c r="CG355" i="3"/>
  <c r="A357" i="3"/>
  <c r="B355" i="4"/>
  <c r="AX354" i="2"/>
  <c r="A355" i="2"/>
  <c r="AW354" i="2"/>
  <c r="BV352" i="4"/>
  <c r="DE353" i="4"/>
  <c r="CX353" i="4"/>
  <c r="DL353" i="4"/>
  <c r="AF354" i="4"/>
  <c r="BY356" i="3"/>
  <c r="AF356" i="3"/>
  <c r="S356" i="3"/>
  <c r="L356" i="3"/>
  <c r="O356" i="3" s="1"/>
  <c r="AE354" i="4"/>
  <c r="AD354" i="4"/>
  <c r="P353" i="2" l="1"/>
  <c r="O354" i="2"/>
  <c r="N354" i="2"/>
  <c r="P354" i="2" s="1"/>
  <c r="X14" i="4"/>
  <c r="X12" i="4"/>
  <c r="X47" i="4"/>
  <c r="X38" i="4"/>
  <c r="X317" i="4"/>
  <c r="X318" i="4"/>
  <c r="Z318" i="4" s="1"/>
  <c r="T510" i="4"/>
  <c r="S510" i="4"/>
  <c r="V510" i="4"/>
  <c r="CA415" i="2"/>
  <c r="CF415" i="2"/>
  <c r="CE416" i="2" a="1"/>
  <c r="CE416" i="2" s="1"/>
  <c r="BY416" i="2"/>
  <c r="BZ416" i="2"/>
  <c r="CC417" i="2" s="1"/>
  <c r="P356" i="3"/>
  <c r="AJ354" i="4" s="1"/>
  <c r="Q356" i="3"/>
  <c r="AF355" i="4"/>
  <c r="AD355" i="4"/>
  <c r="AE355" i="4"/>
  <c r="DL354" i="4"/>
  <c r="DE354" i="4"/>
  <c r="CG356" i="3"/>
  <c r="L357" i="3"/>
  <c r="O357" i="3" s="1"/>
  <c r="BY357" i="3"/>
  <c r="AF357" i="3"/>
  <c r="S357" i="3"/>
  <c r="CX354" i="4"/>
  <c r="AW355" i="2"/>
  <c r="AX355" i="2"/>
  <c r="A356" i="2"/>
  <c r="B356" i="4"/>
  <c r="A358" i="3"/>
  <c r="BV353" i="4"/>
  <c r="O355" i="2" l="1"/>
  <c r="N355" i="2"/>
  <c r="P355" i="2" s="1"/>
  <c r="CA416" i="2"/>
  <c r="CF416" i="2"/>
  <c r="CE417" i="2" a="1"/>
  <c r="CE417" i="2" s="1"/>
  <c r="BZ417" i="2"/>
  <c r="CC418" i="2" s="1"/>
  <c r="BY417" i="2"/>
  <c r="P357" i="3"/>
  <c r="AJ355" i="4" s="1"/>
  <c r="Q357" i="3"/>
  <c r="AF356" i="4"/>
  <c r="DL355" i="4"/>
  <c r="L358" i="3"/>
  <c r="O358" i="3" s="1"/>
  <c r="S358" i="3"/>
  <c r="AF358" i="3"/>
  <c r="BY358" i="3"/>
  <c r="AE356" i="4"/>
  <c r="AD356" i="4"/>
  <c r="B357" i="4"/>
  <c r="AW356" i="2"/>
  <c r="A359" i="3"/>
  <c r="AX356" i="2"/>
  <c r="A357" i="2"/>
  <c r="CG357" i="3"/>
  <c r="BV354" i="4"/>
  <c r="DE355" i="4"/>
  <c r="CX355" i="4"/>
  <c r="O356" i="2" l="1"/>
  <c r="N356" i="2"/>
  <c r="P356" i="2" s="1"/>
  <c r="CA417" i="2"/>
  <c r="CF417" i="2"/>
  <c r="CE418" i="2" a="1"/>
  <c r="CE418" i="2" s="1"/>
  <c r="BY418" i="2"/>
  <c r="BZ418" i="2"/>
  <c r="CC419" i="2" s="1"/>
  <c r="P358" i="3"/>
  <c r="AJ356" i="4" s="1"/>
  <c r="Q358" i="3"/>
  <c r="AF357" i="4"/>
  <c r="DL356" i="4"/>
  <c r="AF359" i="3"/>
  <c r="L359" i="3"/>
  <c r="O359" i="3" s="1"/>
  <c r="S359" i="3"/>
  <c r="BY359" i="3"/>
  <c r="DE356" i="4"/>
  <c r="CX356" i="4"/>
  <c r="BV355" i="4"/>
  <c r="AW357" i="2"/>
  <c r="A360" i="3"/>
  <c r="AX357" i="2"/>
  <c r="A358" i="2"/>
  <c r="B358" i="4"/>
  <c r="AD357" i="4"/>
  <c r="AE357" i="4"/>
  <c r="CG358" i="3"/>
  <c r="O357" i="2" l="1"/>
  <c r="N357" i="2"/>
  <c r="P357" i="2" s="1"/>
  <c r="CA418" i="2"/>
  <c r="BY419" i="2"/>
  <c r="BZ419" i="2"/>
  <c r="CC420" i="2" s="1"/>
  <c r="CF418" i="2"/>
  <c r="CE419" i="2" a="1"/>
  <c r="CE419" i="2" s="1"/>
  <c r="P359" i="3"/>
  <c r="AJ357" i="4" s="1"/>
  <c r="Q359" i="3"/>
  <c r="AF358" i="4"/>
  <c r="DE357" i="4"/>
  <c r="DL357" i="4"/>
  <c r="L360" i="3"/>
  <c r="O360" i="3" s="1"/>
  <c r="S360" i="3"/>
  <c r="AF360" i="3"/>
  <c r="BY360" i="3"/>
  <c r="AD358" i="4"/>
  <c r="AE358" i="4"/>
  <c r="CG359" i="3"/>
  <c r="CX357" i="4"/>
  <c r="BV356" i="4"/>
  <c r="B359" i="4"/>
  <c r="AX358" i="2"/>
  <c r="A359" i="2"/>
  <c r="AW358" i="2"/>
  <c r="A361" i="3"/>
  <c r="O358" i="2" l="1"/>
  <c r="N358" i="2"/>
  <c r="P358" i="2" s="1"/>
  <c r="CA419" i="2"/>
  <c r="CF419" i="2"/>
  <c r="CE420" i="2" a="1"/>
  <c r="CE420" i="2" s="1"/>
  <c r="BZ420" i="2"/>
  <c r="CC421" i="2" s="1"/>
  <c r="BY420" i="2"/>
  <c r="P360" i="3"/>
  <c r="AJ358" i="4" s="1"/>
  <c r="Q360" i="3"/>
  <c r="AF359" i="4"/>
  <c r="BY361" i="3"/>
  <c r="S361" i="3"/>
  <c r="AF361" i="3"/>
  <c r="L361" i="3"/>
  <c r="O361" i="3" s="1"/>
  <c r="AD359" i="4"/>
  <c r="AE359" i="4"/>
  <c r="BV357" i="4"/>
  <c r="CX358" i="4"/>
  <c r="CG360" i="3"/>
  <c r="DE358" i="4"/>
  <c r="AW359" i="2"/>
  <c r="AX359" i="2"/>
  <c r="A360" i="2"/>
  <c r="B360" i="4"/>
  <c r="A362" i="3"/>
  <c r="DL358" i="4"/>
  <c r="O359" i="2" l="1"/>
  <c r="N359" i="2"/>
  <c r="P359" i="2" s="1"/>
  <c r="BY421" i="2"/>
  <c r="BZ421" i="2"/>
  <c r="CC422" i="2" s="1"/>
  <c r="CA420" i="2"/>
  <c r="CF420" i="2"/>
  <c r="CE421" i="2" a="1"/>
  <c r="CE421" i="2" s="1"/>
  <c r="P361" i="3"/>
  <c r="AJ359" i="4" s="1"/>
  <c r="Q361" i="3"/>
  <c r="CG361" i="3"/>
  <c r="AD360" i="4"/>
  <c r="AE360" i="4"/>
  <c r="AW360" i="2"/>
  <c r="A363" i="3"/>
  <c r="AX360" i="2"/>
  <c r="A361" i="2"/>
  <c r="B361" i="4"/>
  <c r="AF360" i="4"/>
  <c r="CX359" i="4"/>
  <c r="L362" i="3"/>
  <c r="O362" i="3" s="1"/>
  <c r="S362" i="3"/>
  <c r="BY362" i="3"/>
  <c r="AF362" i="3"/>
  <c r="DE359" i="4"/>
  <c r="BV358" i="4"/>
  <c r="DL359" i="4"/>
  <c r="O360" i="2" l="1"/>
  <c r="N360" i="2"/>
  <c r="P360" i="2" s="1"/>
  <c r="CA421" i="2"/>
  <c r="BZ422" i="2"/>
  <c r="CC423" i="2" s="1"/>
  <c r="BY422" i="2"/>
  <c r="CF421" i="2"/>
  <c r="CE422" i="2" a="1"/>
  <c r="CE422" i="2" s="1"/>
  <c r="P362" i="3"/>
  <c r="AJ360" i="4" s="1"/>
  <c r="Q362" i="3"/>
  <c r="A364" i="3"/>
  <c r="AX361" i="2"/>
  <c r="A362" i="2"/>
  <c r="B362" i="4"/>
  <c r="AW361" i="2"/>
  <c r="DE360" i="4"/>
  <c r="AF361" i="4"/>
  <c r="DL360" i="4"/>
  <c r="CX360" i="4"/>
  <c r="L363" i="3"/>
  <c r="O363" i="3" s="1"/>
  <c r="BY363" i="3"/>
  <c r="S363" i="3"/>
  <c r="AF363" i="3"/>
  <c r="CG362" i="3"/>
  <c r="AD361" i="4"/>
  <c r="AE361" i="4"/>
  <c r="BV359" i="4"/>
  <c r="O361" i="2" l="1"/>
  <c r="N361" i="2"/>
  <c r="P361" i="2" s="1"/>
  <c r="CF422" i="2"/>
  <c r="CE423" i="2" a="1"/>
  <c r="CE423" i="2" s="1"/>
  <c r="BZ423" i="2"/>
  <c r="CC424" i="2" s="1"/>
  <c r="BY423" i="2"/>
  <c r="CA422" i="2"/>
  <c r="P363" i="3"/>
  <c r="AJ361" i="4" s="1"/>
  <c r="Q363" i="3"/>
  <c r="BV360" i="4"/>
  <c r="CX361" i="4"/>
  <c r="AW362" i="2"/>
  <c r="AX362" i="2"/>
  <c r="A363" i="2"/>
  <c r="B363" i="4"/>
  <c r="A365" i="3"/>
  <c r="AF362" i="4"/>
  <c r="DE361" i="4"/>
  <c r="DL361" i="4"/>
  <c r="CG363" i="3"/>
  <c r="BY364" i="3"/>
  <c r="L364" i="3"/>
  <c r="O364" i="3" s="1"/>
  <c r="AF364" i="3"/>
  <c r="S364" i="3"/>
  <c r="AD362" i="4"/>
  <c r="AE362" i="4"/>
  <c r="O362" i="2" l="1"/>
  <c r="N362" i="2"/>
  <c r="P362" i="2" s="1"/>
  <c r="BZ424" i="2"/>
  <c r="CC425" i="2" s="1"/>
  <c r="BY424" i="2"/>
  <c r="CA423" i="2"/>
  <c r="CF423" i="2"/>
  <c r="CE424" i="2" a="1"/>
  <c r="CE424" i="2" s="1"/>
  <c r="P364" i="3"/>
  <c r="AJ362" i="4" s="1"/>
  <c r="Q364" i="3"/>
  <c r="BV361" i="4"/>
  <c r="AD363" i="4"/>
  <c r="AE363" i="4"/>
  <c r="CX362" i="4"/>
  <c r="AW363" i="2"/>
  <c r="AX363" i="2"/>
  <c r="A364" i="2"/>
  <c r="B364" i="4"/>
  <c r="A366" i="3"/>
  <c r="AF363" i="4"/>
  <c r="DE362" i="4"/>
  <c r="DL362" i="4"/>
  <c r="CG364" i="3"/>
  <c r="BY365" i="3"/>
  <c r="S365" i="3"/>
  <c r="AF365" i="3"/>
  <c r="L365" i="3"/>
  <c r="O365" i="3" s="1"/>
  <c r="O363" i="2" l="1"/>
  <c r="N363" i="2"/>
  <c r="P363" i="2" s="1"/>
  <c r="CF424" i="2"/>
  <c r="CE425" i="2" a="1"/>
  <c r="CE425" i="2" s="1"/>
  <c r="BY425" i="2"/>
  <c r="BZ425" i="2"/>
  <c r="CC426" i="2" s="1"/>
  <c r="CA424" i="2"/>
  <c r="P365" i="3"/>
  <c r="AJ363" i="4" s="1"/>
  <c r="Q365" i="3"/>
  <c r="CG365" i="3"/>
  <c r="BV362" i="4"/>
  <c r="AW364" i="2"/>
  <c r="A367" i="3"/>
  <c r="AX364" i="2"/>
  <c r="A365" i="2"/>
  <c r="B365" i="4"/>
  <c r="DL363" i="4"/>
  <c r="CX363" i="4"/>
  <c r="AF364" i="4"/>
  <c r="S366" i="3"/>
  <c r="AF366" i="3"/>
  <c r="BY366" i="3"/>
  <c r="L366" i="3"/>
  <c r="O366" i="3" s="1"/>
  <c r="AD364" i="4"/>
  <c r="AE364" i="4"/>
  <c r="DE363" i="4"/>
  <c r="O364" i="2" l="1"/>
  <c r="N364" i="2"/>
  <c r="P364" i="2" s="1"/>
  <c r="CA425" i="2"/>
  <c r="BZ426" i="2"/>
  <c r="CC427" i="2" s="1"/>
  <c r="BY426" i="2"/>
  <c r="CF425" i="2"/>
  <c r="CE426" i="2" a="1"/>
  <c r="CE426" i="2" s="1"/>
  <c r="P366" i="3"/>
  <c r="AJ364" i="4" s="1"/>
  <c r="Q366" i="3"/>
  <c r="DE364" i="4"/>
  <c r="CX364" i="4"/>
  <c r="AW365" i="2"/>
  <c r="A368" i="3"/>
  <c r="A366" i="2"/>
  <c r="AX365" i="2"/>
  <c r="B366" i="4"/>
  <c r="DL364" i="4"/>
  <c r="CG366" i="3"/>
  <c r="AF365" i="4"/>
  <c r="BY367" i="3"/>
  <c r="L367" i="3"/>
  <c r="O367" i="3" s="1"/>
  <c r="AF367" i="3"/>
  <c r="S367" i="3"/>
  <c r="BV363" i="4"/>
  <c r="AD365" i="4"/>
  <c r="AE365" i="4"/>
  <c r="O365" i="2" l="1"/>
  <c r="N365" i="2"/>
  <c r="P365" i="2" s="1"/>
  <c r="CF426" i="2"/>
  <c r="CE427" i="2" a="1"/>
  <c r="CE427" i="2" s="1"/>
  <c r="BZ427" i="2"/>
  <c r="CC428" i="2" s="1"/>
  <c r="BY427" i="2"/>
  <c r="CA426" i="2"/>
  <c r="P367" i="3"/>
  <c r="AJ365" i="4" s="1"/>
  <c r="Q367" i="3"/>
  <c r="CX365" i="4"/>
  <c r="BY368" i="3"/>
  <c r="AF368" i="3"/>
  <c r="S368" i="3"/>
  <c r="L368" i="3"/>
  <c r="O368" i="3" s="1"/>
  <c r="DL365" i="4"/>
  <c r="DE365" i="4"/>
  <c r="CG367" i="3"/>
  <c r="BV364" i="4"/>
  <c r="AD366" i="4"/>
  <c r="AE366" i="4"/>
  <c r="AF366" i="4"/>
  <c r="AW366" i="2"/>
  <c r="AX366" i="2"/>
  <c r="A367" i="2"/>
  <c r="B367" i="4"/>
  <c r="A369" i="3"/>
  <c r="O366" i="2" l="1"/>
  <c r="N366" i="2"/>
  <c r="P366" i="2" s="1"/>
  <c r="BZ428" i="2"/>
  <c r="CC429" i="2" s="1"/>
  <c r="BY428" i="2"/>
  <c r="CA427" i="2"/>
  <c r="CF427" i="2"/>
  <c r="CE428" i="2" a="1"/>
  <c r="CE428" i="2" s="1"/>
  <c r="P368" i="3"/>
  <c r="AJ366" i="4" s="1"/>
  <c r="Q368" i="3"/>
  <c r="AP368" i="3"/>
  <c r="AR368" i="3"/>
  <c r="BV365" i="4"/>
  <c r="AW367" i="2"/>
  <c r="AX367" i="2"/>
  <c r="A368" i="2"/>
  <c r="B368" i="4"/>
  <c r="A370" i="3"/>
  <c r="AF367" i="4"/>
  <c r="AF369" i="3"/>
  <c r="AR369" i="3" s="1"/>
  <c r="S369" i="3"/>
  <c r="L369" i="3"/>
  <c r="O369" i="3" s="1"/>
  <c r="BY369" i="3"/>
  <c r="DE366" i="4"/>
  <c r="CG368" i="3"/>
  <c r="AD367" i="4"/>
  <c r="AE367" i="4"/>
  <c r="CX366" i="4"/>
  <c r="DL366" i="4"/>
  <c r="O367" i="2" l="1"/>
  <c r="N367" i="2"/>
  <c r="CF428" i="2"/>
  <c r="CE429" i="2" a="1"/>
  <c r="CE429" i="2" s="1"/>
  <c r="BY429" i="2"/>
  <c r="BZ429" i="2"/>
  <c r="CC430" i="2" s="1"/>
  <c r="CA428" i="2"/>
  <c r="P369" i="3"/>
  <c r="AJ367" i="4" s="1"/>
  <c r="Q369" i="3"/>
  <c r="BV366" i="4"/>
  <c r="AF368" i="4"/>
  <c r="P367" i="2"/>
  <c r="CX367" i="4"/>
  <c r="DE367" i="4"/>
  <c r="BY370" i="3"/>
  <c r="S370" i="3"/>
  <c r="AF370" i="3"/>
  <c r="AR370" i="3" s="1"/>
  <c r="L370" i="3"/>
  <c r="O370" i="3" s="1"/>
  <c r="AW368" i="2"/>
  <c r="A371" i="3"/>
  <c r="AX368" i="2"/>
  <c r="A369" i="2"/>
  <c r="B369" i="4"/>
  <c r="DL367" i="4"/>
  <c r="CG369" i="3"/>
  <c r="AD368" i="4"/>
  <c r="AE368" i="4"/>
  <c r="O368" i="2" l="1"/>
  <c r="N368" i="2"/>
  <c r="P368" i="2" s="1"/>
  <c r="CA429" i="2"/>
  <c r="CF429" i="2"/>
  <c r="CE430" i="2" a="1"/>
  <c r="CE430" i="2" s="1"/>
  <c r="BZ430" i="2"/>
  <c r="CC431" i="2" s="1"/>
  <c r="BY430" i="2"/>
  <c r="P370" i="3"/>
  <c r="AJ368" i="4" s="1"/>
  <c r="Q370" i="3"/>
  <c r="DL368" i="4"/>
  <c r="AD369" i="4"/>
  <c r="AE369" i="4"/>
  <c r="BV367" i="4"/>
  <c r="A372" i="3"/>
  <c r="AX369" i="2"/>
  <c r="A370" i="2"/>
  <c r="B370" i="4"/>
  <c r="AW369" i="2"/>
  <c r="CG370" i="3"/>
  <c r="AF369" i="4"/>
  <c r="DE368" i="4"/>
  <c r="S371" i="3"/>
  <c r="AF371" i="3"/>
  <c r="AR371" i="3" s="1"/>
  <c r="BY371" i="3"/>
  <c r="L371" i="3"/>
  <c r="O371" i="3" s="1"/>
  <c r="CX368" i="4"/>
  <c r="O369" i="2" l="1"/>
  <c r="N369" i="2"/>
  <c r="P369" i="2" s="1"/>
  <c r="BZ431" i="2"/>
  <c r="CC432" i="2" s="1"/>
  <c r="CB420" i="2" s="1"/>
  <c r="BY431" i="2"/>
  <c r="CA430" i="2"/>
  <c r="CF430" i="2"/>
  <c r="CE431" i="2" a="1"/>
  <c r="CE431" i="2" s="1"/>
  <c r="P371" i="3"/>
  <c r="AJ369" i="4" s="1"/>
  <c r="Q371" i="3"/>
  <c r="BV368" i="4"/>
  <c r="S372" i="3"/>
  <c r="BY372" i="3"/>
  <c r="L372" i="3"/>
  <c r="O372" i="3" s="1"/>
  <c r="AF372" i="3"/>
  <c r="AR372" i="3" s="1"/>
  <c r="DE369" i="4"/>
  <c r="CG371" i="3"/>
  <c r="AE370" i="4"/>
  <c r="AD370" i="4"/>
  <c r="DL369" i="4"/>
  <c r="A373" i="3"/>
  <c r="A371" i="2"/>
  <c r="AX370" i="2"/>
  <c r="B371" i="4"/>
  <c r="AW370" i="2"/>
  <c r="CX369" i="4"/>
  <c r="AF370" i="4"/>
  <c r="O370" i="2" l="1"/>
  <c r="N370" i="2"/>
  <c r="CD420" i="2"/>
  <c r="AZ420" i="2"/>
  <c r="BZ432" i="2"/>
  <c r="CC433" i="2" s="1"/>
  <c r="BY432" i="2"/>
  <c r="CF431" i="2"/>
  <c r="CE432" i="2" a="1"/>
  <c r="CE432" i="2" s="1"/>
  <c r="CA431" i="2"/>
  <c r="P372" i="3"/>
  <c r="AJ370" i="4" s="1"/>
  <c r="Q372" i="3"/>
  <c r="A372" i="2"/>
  <c r="B372" i="4"/>
  <c r="AX371" i="2"/>
  <c r="AW371" i="2"/>
  <c r="A374" i="3"/>
  <c r="BV369" i="4"/>
  <c r="L373" i="3"/>
  <c r="O373" i="3" s="1"/>
  <c r="BY373" i="3"/>
  <c r="AF373" i="3"/>
  <c r="AR373" i="3" s="1"/>
  <c r="S373" i="3"/>
  <c r="DL370" i="4"/>
  <c r="CX370" i="4"/>
  <c r="AD371" i="4"/>
  <c r="AE371" i="4"/>
  <c r="DE370" i="4"/>
  <c r="CG372" i="3"/>
  <c r="AF371" i="4"/>
  <c r="P370" i="2"/>
  <c r="O371" i="2" l="1"/>
  <c r="AF372" i="4" s="1"/>
  <c r="N371" i="2"/>
  <c r="P371" i="2" s="1"/>
  <c r="CA432" i="2"/>
  <c r="CF432" i="2"/>
  <c r="CE433" i="2" a="1"/>
  <c r="CE433" i="2" s="1"/>
  <c r="BZ433" i="2"/>
  <c r="CC434" i="2" s="1"/>
  <c r="BY433" i="2"/>
  <c r="BA420" i="2"/>
  <c r="P373" i="3"/>
  <c r="AJ371" i="4" s="1"/>
  <c r="Q373" i="3"/>
  <c r="DL371" i="4"/>
  <c r="CX371" i="4"/>
  <c r="AE372" i="4"/>
  <c r="AD372" i="4"/>
  <c r="BV370" i="4"/>
  <c r="L374" i="3"/>
  <c r="O374" i="3" s="1"/>
  <c r="S374" i="3"/>
  <c r="BY374" i="3"/>
  <c r="AF374" i="3"/>
  <c r="AR374" i="3" s="1"/>
  <c r="B373" i="4"/>
  <c r="AW372" i="2"/>
  <c r="A375" i="3"/>
  <c r="AX372" i="2"/>
  <c r="A373" i="2"/>
  <c r="DE371" i="4"/>
  <c r="CG373" i="3"/>
  <c r="O372" i="2" l="1"/>
  <c r="AF373" i="4" s="1"/>
  <c r="N372" i="2"/>
  <c r="P372" i="2" s="1"/>
  <c r="CA433" i="2"/>
  <c r="CF433" i="2"/>
  <c r="CE434" i="2" a="1"/>
  <c r="CE434" i="2" s="1"/>
  <c r="BB420" i="2"/>
  <c r="BY434" i="2"/>
  <c r="BZ434" i="2"/>
  <c r="CC435" i="2" s="1"/>
  <c r="P374" i="3"/>
  <c r="AJ372" i="4" s="1"/>
  <c r="Q374" i="3"/>
  <c r="BV371" i="4"/>
  <c r="AX373" i="2"/>
  <c r="A374" i="2"/>
  <c r="B374" i="4"/>
  <c r="AW373" i="2"/>
  <c r="A376" i="3"/>
  <c r="AD373" i="4"/>
  <c r="AE373" i="4"/>
  <c r="CG374" i="3"/>
  <c r="DL372" i="4"/>
  <c r="BY375" i="3"/>
  <c r="AF375" i="3"/>
  <c r="AR375" i="3" s="1"/>
  <c r="L375" i="3"/>
  <c r="O375" i="3" s="1"/>
  <c r="S375" i="3"/>
  <c r="DE372" i="4"/>
  <c r="CX372" i="4"/>
  <c r="O373" i="2" l="1"/>
  <c r="N373" i="2"/>
  <c r="CF434" i="2"/>
  <c r="CE435" i="2" a="1"/>
  <c r="CE435" i="2" s="1"/>
  <c r="CA434" i="2"/>
  <c r="BY435" i="2"/>
  <c r="BZ435" i="2"/>
  <c r="CC436" i="2" s="1"/>
  <c r="CB435" i="2" s="1"/>
  <c r="P375" i="3"/>
  <c r="AJ373" i="4" s="1"/>
  <c r="Q375" i="3"/>
  <c r="CG375" i="3"/>
  <c r="DE373" i="4"/>
  <c r="AD374" i="4"/>
  <c r="AE374" i="4"/>
  <c r="DL373" i="4"/>
  <c r="AW374" i="2"/>
  <c r="AX374" i="2"/>
  <c r="A375" i="2"/>
  <c r="B375" i="4"/>
  <c r="A377" i="3"/>
  <c r="BV372" i="4"/>
  <c r="BY376" i="3"/>
  <c r="AF376" i="3"/>
  <c r="AR376" i="3" s="1"/>
  <c r="L376" i="3"/>
  <c r="O376" i="3" s="1"/>
  <c r="S376" i="3"/>
  <c r="AF374" i="4"/>
  <c r="P373" i="2"/>
  <c r="CX373" i="4"/>
  <c r="O374" i="2" l="1"/>
  <c r="N374" i="2"/>
  <c r="P374" i="2" s="1"/>
  <c r="CA435" i="2"/>
  <c r="CF435" i="2"/>
  <c r="CE436" i="2" a="1"/>
  <c r="CE436" i="2" s="1"/>
  <c r="CD435" i="2"/>
  <c r="AZ435" i="2"/>
  <c r="BZ436" i="2"/>
  <c r="CC437" i="2" s="1"/>
  <c r="BY436" i="2"/>
  <c r="P376" i="3"/>
  <c r="AJ374" i="4" s="1"/>
  <c r="Q376" i="3"/>
  <c r="CG376" i="3"/>
  <c r="AX375" i="2"/>
  <c r="AW375" i="2"/>
  <c r="A378" i="3"/>
  <c r="A376" i="2"/>
  <c r="B376" i="4"/>
  <c r="AF375" i="4"/>
  <c r="CX374" i="4"/>
  <c r="L377" i="3"/>
  <c r="O377" i="3" s="1"/>
  <c r="AF377" i="3"/>
  <c r="AR377" i="3" s="1"/>
  <c r="BY377" i="3"/>
  <c r="S377" i="3"/>
  <c r="DE374" i="4"/>
  <c r="AD375" i="4"/>
  <c r="AE375" i="4"/>
  <c r="DL374" i="4"/>
  <c r="BV373" i="4"/>
  <c r="CA436" i="2" l="1"/>
  <c r="O375" i="2"/>
  <c r="N375" i="2"/>
  <c r="P375" i="2" s="1"/>
  <c r="BZ437" i="2"/>
  <c r="CC438" i="2" s="1"/>
  <c r="BY437" i="2"/>
  <c r="BA435" i="2"/>
  <c r="CF436" i="2"/>
  <c r="CE437" i="2" a="1"/>
  <c r="CE437" i="2" s="1"/>
  <c r="P377" i="3"/>
  <c r="AJ375" i="4" s="1"/>
  <c r="Q377" i="3"/>
  <c r="DL375" i="4"/>
  <c r="CX375" i="4"/>
  <c r="AF378" i="3"/>
  <c r="AR378" i="3" s="1"/>
  <c r="S378" i="3"/>
  <c r="BY378" i="3"/>
  <c r="L378" i="3"/>
  <c r="O378" i="3" s="1"/>
  <c r="BV374" i="4"/>
  <c r="AD376" i="4"/>
  <c r="AE376" i="4"/>
  <c r="AF376" i="4"/>
  <c r="DE375" i="4"/>
  <c r="CG377" i="3"/>
  <c r="AX376" i="2"/>
  <c r="A379" i="3"/>
  <c r="B377" i="4"/>
  <c r="AW376" i="2"/>
  <c r="A377" i="2"/>
  <c r="O376" i="2" l="1"/>
  <c r="AF377" i="4" s="1"/>
  <c r="N376" i="2"/>
  <c r="CF437" i="2"/>
  <c r="CE438" i="2" a="1"/>
  <c r="CE438" i="2" s="1"/>
  <c r="BB435" i="2"/>
  <c r="BZ438" i="2"/>
  <c r="CC439" i="2" s="1"/>
  <c r="BY438" i="2"/>
  <c r="CA437" i="2"/>
  <c r="P378" i="3"/>
  <c r="AJ376" i="4" s="1"/>
  <c r="Q378" i="3"/>
  <c r="BV375" i="4"/>
  <c r="DE376" i="4"/>
  <c r="DL376" i="4"/>
  <c r="AD377" i="4"/>
  <c r="AE377" i="4"/>
  <c r="A380" i="3"/>
  <c r="AX377" i="2"/>
  <c r="A378" i="2"/>
  <c r="B378" i="4"/>
  <c r="AW377" i="2"/>
  <c r="BY379" i="3"/>
  <c r="L379" i="3"/>
  <c r="O379" i="3" s="1"/>
  <c r="S379" i="3"/>
  <c r="AF379" i="3"/>
  <c r="AR379" i="3" s="1"/>
  <c r="CX376" i="4"/>
  <c r="CG378" i="3"/>
  <c r="P376" i="2" l="1"/>
  <c r="O377" i="2"/>
  <c r="AF378" i="4" s="1"/>
  <c r="N377" i="2"/>
  <c r="P377" i="2" s="1"/>
  <c r="CA438" i="2"/>
  <c r="CF438" i="2"/>
  <c r="CE439" i="2" a="1"/>
  <c r="CE439" i="2" s="1"/>
  <c r="BZ439" i="2"/>
  <c r="CC440" i="2" s="1"/>
  <c r="BY439" i="2"/>
  <c r="P379" i="3"/>
  <c r="AJ377" i="4" s="1"/>
  <c r="Q379" i="3"/>
  <c r="AD378" i="4"/>
  <c r="AE378" i="4"/>
  <c r="DL377" i="4"/>
  <c r="CG379" i="3"/>
  <c r="AW378" i="2"/>
  <c r="AX378" i="2"/>
  <c r="A381" i="3"/>
  <c r="A379" i="2"/>
  <c r="B379" i="4"/>
  <c r="CX377" i="4"/>
  <c r="BV376" i="4"/>
  <c r="L380" i="3"/>
  <c r="O380" i="3" s="1"/>
  <c r="BY380" i="3"/>
  <c r="AF380" i="3"/>
  <c r="AR380" i="3" s="1"/>
  <c r="S380" i="3"/>
  <c r="DE377" i="4"/>
  <c r="O378" i="2" l="1"/>
  <c r="N378" i="2"/>
  <c r="P378" i="2" s="1"/>
  <c r="CA439" i="2"/>
  <c r="CF439" i="2"/>
  <c r="CE440" i="2" a="1"/>
  <c r="CE440" i="2" s="1"/>
  <c r="BZ440" i="2"/>
  <c r="CC441" i="2" s="1"/>
  <c r="BY440" i="2"/>
  <c r="P380" i="3"/>
  <c r="AJ378" i="4" s="1"/>
  <c r="Q380" i="3"/>
  <c r="BY381" i="3"/>
  <c r="S381" i="3"/>
  <c r="L381" i="3"/>
  <c r="O381" i="3" s="1"/>
  <c r="AF381" i="3"/>
  <c r="AR381" i="3" s="1"/>
  <c r="DE378" i="4"/>
  <c r="CG380" i="3"/>
  <c r="CX378" i="4"/>
  <c r="AF379" i="4"/>
  <c r="DL378" i="4"/>
  <c r="AD379" i="4"/>
  <c r="AE379" i="4"/>
  <c r="AW379" i="2"/>
  <c r="AX379" i="2"/>
  <c r="A380" i="2"/>
  <c r="B380" i="4"/>
  <c r="A382" i="3"/>
  <c r="BV377" i="4"/>
  <c r="O379" i="2" l="1"/>
  <c r="N379" i="2"/>
  <c r="BZ441" i="2"/>
  <c r="CC442" i="2" s="1"/>
  <c r="BY441" i="2"/>
  <c r="CA440" i="2"/>
  <c r="CF440" i="2"/>
  <c r="CE441" i="2" a="1"/>
  <c r="CE441" i="2" s="1"/>
  <c r="P381" i="3"/>
  <c r="AJ379" i="4" s="1"/>
  <c r="Q381" i="3"/>
  <c r="AF380" i="4"/>
  <c r="AF382" i="3"/>
  <c r="AR382" i="3" s="1"/>
  <c r="BY382" i="3"/>
  <c r="S382" i="3"/>
  <c r="L382" i="3"/>
  <c r="O382" i="3" s="1"/>
  <c r="AD380" i="4"/>
  <c r="AE380" i="4"/>
  <c r="DE379" i="4"/>
  <c r="DL379" i="4"/>
  <c r="CX379" i="4"/>
  <c r="AW380" i="2"/>
  <c r="A383" i="3"/>
  <c r="AX380" i="2"/>
  <c r="A381" i="2"/>
  <c r="B381" i="4"/>
  <c r="BV378" i="4"/>
  <c r="CG381" i="3"/>
  <c r="P379" i="2" l="1"/>
  <c r="O380" i="2"/>
  <c r="N380" i="2"/>
  <c r="P380" i="2" s="1"/>
  <c r="CF441" i="2"/>
  <c r="CE442" i="2" a="1"/>
  <c r="CE442" i="2" s="1"/>
  <c r="BZ442" i="2"/>
  <c r="CC443" i="2" s="1"/>
  <c r="BY442" i="2"/>
  <c r="CA441" i="2"/>
  <c r="P382" i="3"/>
  <c r="AJ380" i="4" s="1"/>
  <c r="Q382" i="3"/>
  <c r="AD381" i="4"/>
  <c r="AE381" i="4"/>
  <c r="DL380" i="4"/>
  <c r="AW381" i="2"/>
  <c r="A384" i="3"/>
  <c r="AX381" i="2"/>
  <c r="A382" i="2"/>
  <c r="B382" i="4"/>
  <c r="CG382" i="3"/>
  <c r="BV379" i="4"/>
  <c r="AF381" i="4"/>
  <c r="CX380" i="4"/>
  <c r="L383" i="3"/>
  <c r="O383" i="3" s="1"/>
  <c r="BY383" i="3"/>
  <c r="AF383" i="3"/>
  <c r="AR383" i="3" s="1"/>
  <c r="S383" i="3"/>
  <c r="DE380" i="4"/>
  <c r="O381" i="2" l="1"/>
  <c r="AF382" i="4" s="1"/>
  <c r="N381" i="2"/>
  <c r="BY443" i="2"/>
  <c r="BZ443" i="2"/>
  <c r="CC444" i="2" s="1"/>
  <c r="CB442" i="2" s="1"/>
  <c r="CA442" i="2"/>
  <c r="CF442" i="2"/>
  <c r="CE443" i="2" a="1"/>
  <c r="CE443" i="2" s="1"/>
  <c r="P383" i="3"/>
  <c r="AJ381" i="4" s="1"/>
  <c r="Q383" i="3"/>
  <c r="P381" i="2"/>
  <c r="DL381" i="4"/>
  <c r="CX381" i="4"/>
  <c r="BV380" i="4"/>
  <c r="L384" i="3"/>
  <c r="O384" i="3" s="1"/>
  <c r="S384" i="3"/>
  <c r="BY384" i="3"/>
  <c r="AF384" i="3"/>
  <c r="AR384" i="3" s="1"/>
  <c r="AD382" i="4"/>
  <c r="AE382" i="4"/>
  <c r="CG383" i="3"/>
  <c r="AW382" i="2"/>
  <c r="AX382" i="2"/>
  <c r="A383" i="2"/>
  <c r="B383" i="4"/>
  <c r="A385" i="3"/>
  <c r="DE381" i="4"/>
  <c r="O382" i="2" l="1"/>
  <c r="AF383" i="4" s="1"/>
  <c r="N382" i="2"/>
  <c r="CA443" i="2"/>
  <c r="CF443" i="2"/>
  <c r="CE444" i="2" a="1"/>
  <c r="CE444" i="2" s="1"/>
  <c r="BZ444" i="2"/>
  <c r="CC445" i="2" s="1"/>
  <c r="CB444" i="2" s="1"/>
  <c r="BY444" i="2"/>
  <c r="AZ442" i="2"/>
  <c r="CD442" i="2"/>
  <c r="P384" i="3"/>
  <c r="AJ382" i="4" s="1"/>
  <c r="Q384" i="3"/>
  <c r="CG384" i="3"/>
  <c r="AF385" i="3"/>
  <c r="AR385" i="3" s="1"/>
  <c r="BY385" i="3"/>
  <c r="S385" i="3"/>
  <c r="L385" i="3"/>
  <c r="O385" i="3" s="1"/>
  <c r="BV381" i="4"/>
  <c r="AD383" i="4"/>
  <c r="AE383" i="4"/>
  <c r="DE382" i="4"/>
  <c r="AX383" i="2"/>
  <c r="AW383" i="2"/>
  <c r="A384" i="2"/>
  <c r="B384" i="4"/>
  <c r="A386" i="3"/>
  <c r="DL382" i="4"/>
  <c r="CX382" i="4"/>
  <c r="P382" i="2" l="1"/>
  <c r="O383" i="2"/>
  <c r="N383" i="2"/>
  <c r="P383" i="2" s="1"/>
  <c r="BA442" i="2"/>
  <c r="BY445" i="2"/>
  <c r="BZ445" i="2"/>
  <c r="CC446" i="2" s="1"/>
  <c r="CA444" i="2"/>
  <c r="AZ444" i="2"/>
  <c r="BA444" i="2" s="1"/>
  <c r="BB444" i="2" s="1"/>
  <c r="CD444" i="2"/>
  <c r="CF444" i="2"/>
  <c r="CE445" i="2" a="1"/>
  <c r="CE445" i="2" s="1"/>
  <c r="P385" i="3"/>
  <c r="AJ383" i="4" s="1"/>
  <c r="Q385" i="3"/>
  <c r="DE383" i="4"/>
  <c r="S386" i="3"/>
  <c r="BY386" i="3"/>
  <c r="AF386" i="3"/>
  <c r="AR386" i="3" s="1"/>
  <c r="L386" i="3"/>
  <c r="O386" i="3" s="1"/>
  <c r="AF384" i="4"/>
  <c r="DL383" i="4"/>
  <c r="BV382" i="4"/>
  <c r="AD384" i="4"/>
  <c r="AE384" i="4"/>
  <c r="CG385" i="3"/>
  <c r="CX383" i="4"/>
  <c r="AW384" i="2"/>
  <c r="A387" i="3"/>
  <c r="AX384" i="2"/>
  <c r="A385" i="2"/>
  <c r="B385" i="4"/>
  <c r="O384" i="2" l="1"/>
  <c r="N384" i="2"/>
  <c r="P384" i="2" s="1"/>
  <c r="CA445" i="2"/>
  <c r="CF445" i="2"/>
  <c r="CE446" i="2" a="1"/>
  <c r="CE446" i="2" s="1"/>
  <c r="BB442" i="2"/>
  <c r="BY446" i="2"/>
  <c r="BZ446" i="2"/>
  <c r="CC447" i="2" s="1"/>
  <c r="P386" i="3"/>
  <c r="AJ384" i="4" s="1"/>
  <c r="Q386" i="3"/>
  <c r="BY387" i="3"/>
  <c r="AF387" i="3"/>
  <c r="AR387" i="3" s="1"/>
  <c r="L387" i="3"/>
  <c r="O387" i="3" s="1"/>
  <c r="S387" i="3"/>
  <c r="CG386" i="3"/>
  <c r="BV383" i="4"/>
  <c r="AD385" i="4"/>
  <c r="AE385" i="4"/>
  <c r="DE384" i="4"/>
  <c r="AF385" i="4"/>
  <c r="B386" i="4"/>
  <c r="AX385" i="2"/>
  <c r="A388" i="3"/>
  <c r="AW385" i="2"/>
  <c r="A386" i="2"/>
  <c r="DL384" i="4"/>
  <c r="CX384" i="4"/>
  <c r="O385" i="2" l="1"/>
  <c r="N385" i="2"/>
  <c r="P385" i="2" s="1"/>
  <c r="CF446" i="2"/>
  <c r="CE447" i="2" a="1"/>
  <c r="CE447" i="2" s="1"/>
  <c r="CA446" i="2"/>
  <c r="BY447" i="2"/>
  <c r="BZ447" i="2"/>
  <c r="CC448" i="2" s="1"/>
  <c r="P387" i="3"/>
  <c r="AJ385" i="4" s="1"/>
  <c r="Q387" i="3"/>
  <c r="S388" i="3"/>
  <c r="L388" i="3"/>
  <c r="O388" i="3" s="1"/>
  <c r="AF388" i="3"/>
  <c r="AR388" i="3" s="1"/>
  <c r="BY388" i="3"/>
  <c r="CX385" i="4"/>
  <c r="DL385" i="4"/>
  <c r="CG387" i="3"/>
  <c r="AF386" i="4"/>
  <c r="AW386" i="2"/>
  <c r="A389" i="3"/>
  <c r="A387" i="2"/>
  <c r="B387" i="4"/>
  <c r="AX386" i="2"/>
  <c r="AD386" i="4"/>
  <c r="AE386" i="4"/>
  <c r="BV384" i="4"/>
  <c r="DE385" i="4"/>
  <c r="O386" i="2" l="1"/>
  <c r="AF387" i="4" s="1"/>
  <c r="N386" i="2"/>
  <c r="CA447" i="2"/>
  <c r="CF447" i="2"/>
  <c r="CE448" i="2" a="1"/>
  <c r="CE448" i="2" s="1"/>
  <c r="BY448" i="2"/>
  <c r="BZ448" i="2"/>
  <c r="CC449" i="2" s="1"/>
  <c r="P388" i="3"/>
  <c r="AJ386" i="4" s="1"/>
  <c r="Q388" i="3"/>
  <c r="DE386" i="4"/>
  <c r="AW387" i="2"/>
  <c r="AX387" i="2"/>
  <c r="A388" i="2"/>
  <c r="B388" i="4"/>
  <c r="A390" i="3"/>
  <c r="CX386" i="4"/>
  <c r="DL386" i="4"/>
  <c r="L389" i="3"/>
  <c r="O389" i="3" s="1"/>
  <c r="BY389" i="3"/>
  <c r="AF389" i="3"/>
  <c r="AR389" i="3" s="1"/>
  <c r="S389" i="3"/>
  <c r="BV385" i="4"/>
  <c r="CG388" i="3"/>
  <c r="AD387" i="4"/>
  <c r="AE387" i="4"/>
  <c r="P386" i="2" l="1"/>
  <c r="O387" i="2"/>
  <c r="N387" i="2"/>
  <c r="CA448" i="2"/>
  <c r="CF448" i="2"/>
  <c r="CE449" i="2" a="1"/>
  <c r="CE449" i="2" s="1"/>
  <c r="BY449" i="2"/>
  <c r="BZ449" i="2"/>
  <c r="CC450" i="2" s="1"/>
  <c r="P389" i="3"/>
  <c r="AJ387" i="4" s="1"/>
  <c r="Q389" i="3"/>
  <c r="BV386" i="4"/>
  <c r="L390" i="3"/>
  <c r="O390" i="3" s="1"/>
  <c r="BY390" i="3"/>
  <c r="S390" i="3"/>
  <c r="AF390" i="3"/>
  <c r="AR390" i="3" s="1"/>
  <c r="CG389" i="3"/>
  <c r="AE388" i="4"/>
  <c r="AD388" i="4"/>
  <c r="DE387" i="4"/>
  <c r="AW388" i="2"/>
  <c r="AX388" i="2"/>
  <c r="A391" i="3"/>
  <c r="A389" i="2"/>
  <c r="B389" i="4"/>
  <c r="DL387" i="4"/>
  <c r="CX387" i="4"/>
  <c r="AF388" i="4"/>
  <c r="P387" i="2"/>
  <c r="O388" i="2" l="1"/>
  <c r="N388" i="2"/>
  <c r="CA449" i="2"/>
  <c r="CF449" i="2"/>
  <c r="CE450" i="2" a="1"/>
  <c r="CE450" i="2" s="1"/>
  <c r="BY450" i="2"/>
  <c r="BZ450" i="2"/>
  <c r="CC451" i="2" s="1"/>
  <c r="P390" i="3"/>
  <c r="AJ388" i="4" s="1"/>
  <c r="Q390" i="3"/>
  <c r="AX389" i="2"/>
  <c r="A390" i="2"/>
  <c r="B390" i="4"/>
  <c r="AW389" i="2"/>
  <c r="A392" i="3"/>
  <c r="DL388" i="4"/>
  <c r="BY391" i="3"/>
  <c r="S391" i="3"/>
  <c r="AF391" i="3"/>
  <c r="AR391" i="3" s="1"/>
  <c r="L391" i="3"/>
  <c r="O391" i="3" s="1"/>
  <c r="DE388" i="4"/>
  <c r="AF389" i="4"/>
  <c r="P388" i="2"/>
  <c r="BV387" i="4"/>
  <c r="CX388" i="4"/>
  <c r="AD389" i="4"/>
  <c r="AE389" i="4"/>
  <c r="CG390" i="3"/>
  <c r="O389" i="2" l="1"/>
  <c r="N389" i="2"/>
  <c r="CA450" i="2"/>
  <c r="CF450" i="2"/>
  <c r="CE451" i="2" a="1"/>
  <c r="CE451" i="2" s="1"/>
  <c r="BZ451" i="2"/>
  <c r="CC452" i="2" s="1"/>
  <c r="BY451" i="2"/>
  <c r="P391" i="3"/>
  <c r="AJ389" i="4" s="1"/>
  <c r="Q391" i="3"/>
  <c r="AD390" i="4"/>
  <c r="AE390" i="4"/>
  <c r="CX389" i="4"/>
  <c r="A393" i="3"/>
  <c r="AX390" i="2"/>
  <c r="A391" i="2"/>
  <c r="B391" i="4"/>
  <c r="AW390" i="2"/>
  <c r="BV388" i="4"/>
  <c r="BY392" i="3"/>
  <c r="S392" i="3"/>
  <c r="AF392" i="3"/>
  <c r="AR392" i="3" s="1"/>
  <c r="L392" i="3"/>
  <c r="O392" i="3" s="1"/>
  <c r="AF390" i="4"/>
  <c r="P389" i="2"/>
  <c r="DL389" i="4"/>
  <c r="DE389" i="4"/>
  <c r="CG391" i="3"/>
  <c r="O390" i="2" l="1"/>
  <c r="N390" i="2"/>
  <c r="P390" i="2" s="1"/>
  <c r="CA451" i="2"/>
  <c r="CF451" i="2"/>
  <c r="CE452" i="2" a="1"/>
  <c r="CE452" i="2" s="1"/>
  <c r="BY452" i="2"/>
  <c r="BZ452" i="2"/>
  <c r="CC453" i="2" s="1"/>
  <c r="P392" i="3"/>
  <c r="AJ390" i="4" s="1"/>
  <c r="Q392" i="3"/>
  <c r="CX390" i="4"/>
  <c r="AE391" i="4"/>
  <c r="AD391" i="4"/>
  <c r="DE390" i="4"/>
  <c r="CG392" i="3"/>
  <c r="B392" i="4"/>
  <c r="AW391" i="2"/>
  <c r="AX391" i="2"/>
  <c r="A392" i="2"/>
  <c r="A394" i="3"/>
  <c r="DL390" i="4"/>
  <c r="BV389" i="4"/>
  <c r="AF391" i="4"/>
  <c r="L393" i="3"/>
  <c r="O393" i="3" s="1"/>
  <c r="BY393" i="3"/>
  <c r="S393" i="3"/>
  <c r="AF393" i="3"/>
  <c r="O391" i="2" l="1"/>
  <c r="N391" i="2"/>
  <c r="CA452" i="2"/>
  <c r="CF452" i="2"/>
  <c r="CE453" i="2" a="1"/>
  <c r="CE453" i="2" s="1"/>
  <c r="BY453" i="2"/>
  <c r="BZ453" i="2"/>
  <c r="CC454" i="2" s="1"/>
  <c r="P393" i="3"/>
  <c r="AJ391" i="4" s="1"/>
  <c r="Q393" i="3"/>
  <c r="AP393" i="3"/>
  <c r="AR393" i="3"/>
  <c r="CG393" i="3"/>
  <c r="CX391" i="4"/>
  <c r="S394" i="3"/>
  <c r="AF394" i="3"/>
  <c r="AR394" i="3" s="1"/>
  <c r="L394" i="3"/>
  <c r="O394" i="3" s="1"/>
  <c r="BY394" i="3"/>
  <c r="AD392" i="4"/>
  <c r="AE392" i="4"/>
  <c r="BV390" i="4"/>
  <c r="AX392" i="2"/>
  <c r="A393" i="2"/>
  <c r="B393" i="4"/>
  <c r="AW392" i="2"/>
  <c r="A395" i="3"/>
  <c r="AF392" i="4"/>
  <c r="P391" i="2"/>
  <c r="DL391" i="4"/>
  <c r="DE391" i="4"/>
  <c r="O392" i="2" l="1"/>
  <c r="N392" i="2"/>
  <c r="CA453" i="2"/>
  <c r="CF453" i="2"/>
  <c r="CE454" i="2" a="1"/>
  <c r="CE454" i="2" s="1"/>
  <c r="BY454" i="2"/>
  <c r="BZ454" i="2"/>
  <c r="CC455" i="2" s="1"/>
  <c r="P394" i="3"/>
  <c r="AJ392" i="4" s="1"/>
  <c r="Q394" i="3"/>
  <c r="L395" i="3"/>
  <c r="O395" i="3" s="1"/>
  <c r="BY395" i="3"/>
  <c r="AF395" i="3"/>
  <c r="S395" i="3"/>
  <c r="AD393" i="4"/>
  <c r="AE393" i="4"/>
  <c r="DE392" i="4"/>
  <c r="CX392" i="4"/>
  <c r="A396" i="3"/>
  <c r="AX393" i="2"/>
  <c r="A394" i="2"/>
  <c r="B394" i="4"/>
  <c r="AW393" i="2"/>
  <c r="DL392" i="4"/>
  <c r="AF393" i="4"/>
  <c r="P392" i="2"/>
  <c r="CG394" i="3"/>
  <c r="BV391" i="4"/>
  <c r="O393" i="2" l="1"/>
  <c r="N393" i="2"/>
  <c r="P393" i="2" s="1"/>
  <c r="CA454" i="2"/>
  <c r="CF454" i="2"/>
  <c r="CE455" i="2" a="1"/>
  <c r="CE455" i="2" s="1"/>
  <c r="BY455" i="2"/>
  <c r="BZ455" i="2"/>
  <c r="CC456" i="2" s="1"/>
  <c r="P395" i="3"/>
  <c r="AJ393" i="4" s="1"/>
  <c r="Q395" i="3"/>
  <c r="BV392" i="4"/>
  <c r="AF394" i="4"/>
  <c r="CX393" i="4"/>
  <c r="BY396" i="3"/>
  <c r="AF396" i="3"/>
  <c r="S396" i="3"/>
  <c r="L396" i="3"/>
  <c r="O396" i="3" s="1"/>
  <c r="AD394" i="4"/>
  <c r="AE394" i="4"/>
  <c r="DE393" i="4"/>
  <c r="AW394" i="2"/>
  <c r="AX394" i="2"/>
  <c r="A395" i="2"/>
  <c r="A397" i="3"/>
  <c r="B395" i="4"/>
  <c r="DL393" i="4"/>
  <c r="CG395" i="3"/>
  <c r="O394" i="2" l="1"/>
  <c r="AF395" i="4" s="1"/>
  <c r="N394" i="2"/>
  <c r="CA455" i="2"/>
  <c r="CF455" i="2"/>
  <c r="CE456" i="2" a="1"/>
  <c r="CE456" i="2" s="1"/>
  <c r="BY456" i="2"/>
  <c r="BZ456" i="2"/>
  <c r="CC457" i="2" s="1"/>
  <c r="P396" i="3"/>
  <c r="AJ394" i="4" s="1"/>
  <c r="Q396" i="3"/>
  <c r="CX394" i="4"/>
  <c r="BV393" i="4"/>
  <c r="DE394" i="4"/>
  <c r="AW395" i="2"/>
  <c r="AX395" i="2"/>
  <c r="A396" i="2"/>
  <c r="A398" i="3"/>
  <c r="B396" i="4"/>
  <c r="CG396" i="3"/>
  <c r="AD395" i="4"/>
  <c r="AE395" i="4"/>
  <c r="AF397" i="3"/>
  <c r="BY397" i="3"/>
  <c r="S397" i="3"/>
  <c r="L397" i="3"/>
  <c r="O397" i="3" s="1"/>
  <c r="DL394" i="4"/>
  <c r="P394" i="2" l="1"/>
  <c r="O395" i="2"/>
  <c r="N395" i="2"/>
  <c r="P395" i="2" s="1"/>
  <c r="CA456" i="2"/>
  <c r="CF456" i="2"/>
  <c r="CE457" i="2" a="1"/>
  <c r="CE457" i="2" s="1"/>
  <c r="BY457" i="2"/>
  <c r="BZ457" i="2"/>
  <c r="CC458" i="2" s="1"/>
  <c r="P397" i="3"/>
  <c r="AJ395" i="4" s="1"/>
  <c r="Q397" i="3"/>
  <c r="CG397" i="3"/>
  <c r="DE395" i="4"/>
  <c r="AE396" i="4"/>
  <c r="AD396" i="4"/>
  <c r="DL395" i="4"/>
  <c r="BV394" i="4"/>
  <c r="AF398" i="3"/>
  <c r="L398" i="3"/>
  <c r="O398" i="3" s="1"/>
  <c r="BY398" i="3"/>
  <c r="S398" i="3"/>
  <c r="B397" i="4"/>
  <c r="AW396" i="2"/>
  <c r="A399" i="3"/>
  <c r="AX396" i="2"/>
  <c r="A397" i="2"/>
  <c r="CX395" i="4"/>
  <c r="AF396" i="4"/>
  <c r="O396" i="2" l="1"/>
  <c r="N396" i="2"/>
  <c r="P396" i="2" s="1"/>
  <c r="CA457" i="2"/>
  <c r="CF457" i="2"/>
  <c r="CE458" i="2" a="1"/>
  <c r="CE458" i="2" s="1"/>
  <c r="BZ458" i="2"/>
  <c r="CC459" i="2" s="1"/>
  <c r="BY458" i="2"/>
  <c r="P398" i="3"/>
  <c r="AJ396" i="4" s="1"/>
  <c r="Q398" i="3"/>
  <c r="DE396" i="4"/>
  <c r="S399" i="3"/>
  <c r="AF399" i="3"/>
  <c r="L399" i="3"/>
  <c r="O399" i="3" s="1"/>
  <c r="BY399" i="3"/>
  <c r="BV395" i="4"/>
  <c r="A398" i="2"/>
  <c r="AX397" i="2"/>
  <c r="B398" i="4"/>
  <c r="AW397" i="2"/>
  <c r="A400" i="3"/>
  <c r="AD397" i="4"/>
  <c r="AE397" i="4"/>
  <c r="CG398" i="3"/>
  <c r="CX396" i="4"/>
  <c r="AF397" i="4"/>
  <c r="DL396" i="4"/>
  <c r="O397" i="2" l="1"/>
  <c r="N397" i="2"/>
  <c r="P397" i="2" s="1"/>
  <c r="CA458" i="2"/>
  <c r="CF458" i="2"/>
  <c r="CE459" i="2" a="1"/>
  <c r="CE459" i="2" s="1"/>
  <c r="BZ459" i="2"/>
  <c r="CC460" i="2" s="1"/>
  <c r="BY459" i="2"/>
  <c r="P399" i="3"/>
  <c r="AJ397" i="4" s="1"/>
  <c r="Q399" i="3"/>
  <c r="CX397" i="4"/>
  <c r="DL397" i="4"/>
  <c r="AF398" i="4"/>
  <c r="DE397" i="4"/>
  <c r="AD398" i="4"/>
  <c r="AE398" i="4"/>
  <c r="AF400" i="3"/>
  <c r="BY400" i="3"/>
  <c r="S400" i="3"/>
  <c r="L400" i="3"/>
  <c r="O400" i="3" s="1"/>
  <c r="AW398" i="2"/>
  <c r="AX398" i="2"/>
  <c r="A399" i="2"/>
  <c r="B399" i="4"/>
  <c r="A401" i="3"/>
  <c r="CG399" i="3"/>
  <c r="BV396" i="4"/>
  <c r="O398" i="2" l="1"/>
  <c r="N398" i="2"/>
  <c r="P398" i="2" s="1"/>
  <c r="CA459" i="2"/>
  <c r="CF459" i="2"/>
  <c r="CE460" i="2" a="1"/>
  <c r="CE460" i="2" s="1"/>
  <c r="BZ460" i="2"/>
  <c r="CC461" i="2" s="1"/>
  <c r="BY460" i="2"/>
  <c r="P400" i="3"/>
  <c r="AJ398" i="4" s="1"/>
  <c r="Q400" i="3"/>
  <c r="CG400" i="3"/>
  <c r="AF399" i="4"/>
  <c r="BY401" i="3"/>
  <c r="S401" i="3"/>
  <c r="L401" i="3"/>
  <c r="O401" i="3" s="1"/>
  <c r="AF401" i="3"/>
  <c r="AE399" i="4"/>
  <c r="AD399" i="4"/>
  <c r="AX399" i="2"/>
  <c r="AW399" i="2"/>
  <c r="A402" i="3"/>
  <c r="A400" i="2"/>
  <c r="B400" i="4"/>
  <c r="DE398" i="4"/>
  <c r="BV397" i="4"/>
  <c r="DL398" i="4"/>
  <c r="CX398" i="4"/>
  <c r="O399" i="2" l="1"/>
  <c r="N399" i="2"/>
  <c r="P399" i="2" s="1"/>
  <c r="CA460" i="2"/>
  <c r="CF460" i="2"/>
  <c r="CE461" i="2" a="1"/>
  <c r="CE461" i="2" s="1"/>
  <c r="BZ461" i="2"/>
  <c r="CC462" i="2" s="1"/>
  <c r="BY461" i="2"/>
  <c r="P401" i="3"/>
  <c r="AJ399" i="4" s="1"/>
  <c r="Q401" i="3"/>
  <c r="S402" i="3"/>
  <c r="BY402" i="3"/>
  <c r="AF402" i="3"/>
  <c r="L402" i="3"/>
  <c r="O402" i="3" s="1"/>
  <c r="DE399" i="4"/>
  <c r="AD400" i="4"/>
  <c r="AE400" i="4"/>
  <c r="AF400" i="4"/>
  <c r="CG401" i="3"/>
  <c r="CX399" i="4"/>
  <c r="BV398" i="4"/>
  <c r="AX400" i="2"/>
  <c r="A401" i="2"/>
  <c r="B401" i="4"/>
  <c r="AW400" i="2"/>
  <c r="A403" i="3"/>
  <c r="DL399" i="4"/>
  <c r="O400" i="2" l="1"/>
  <c r="N400" i="2"/>
  <c r="P400" i="2" s="1"/>
  <c r="CA461" i="2"/>
  <c r="CF461" i="2"/>
  <c r="CE462" i="2" a="1"/>
  <c r="CE462" i="2" s="1"/>
  <c r="BZ462" i="2"/>
  <c r="CC463" i="2" s="1"/>
  <c r="BY462" i="2"/>
  <c r="P402" i="3"/>
  <c r="AJ400" i="4" s="1"/>
  <c r="Q402" i="3"/>
  <c r="A404" i="3"/>
  <c r="AX401" i="2"/>
  <c r="A402" i="2"/>
  <c r="B402" i="4"/>
  <c r="AW401" i="2"/>
  <c r="L403" i="3"/>
  <c r="O403" i="3" s="1"/>
  <c r="S403" i="3"/>
  <c r="BY403" i="3"/>
  <c r="AF403" i="3"/>
  <c r="AF401" i="4"/>
  <c r="BV399" i="4"/>
  <c r="DL400" i="4"/>
  <c r="AD401" i="4"/>
  <c r="AE401" i="4"/>
  <c r="CX400" i="4"/>
  <c r="DE400" i="4"/>
  <c r="CG402" i="3"/>
  <c r="O401" i="2" l="1"/>
  <c r="N401" i="2"/>
  <c r="CA462" i="2"/>
  <c r="CF462" i="2"/>
  <c r="CE463" i="2" a="1"/>
  <c r="CE463" i="2" s="1"/>
  <c r="BZ463" i="2"/>
  <c r="CC464" i="2" s="1"/>
  <c r="BY463" i="2"/>
  <c r="P403" i="3"/>
  <c r="AJ401" i="4" s="1"/>
  <c r="Q403" i="3"/>
  <c r="AD402" i="4"/>
  <c r="AE402" i="4"/>
  <c r="DL401" i="4"/>
  <c r="BV400" i="4"/>
  <c r="AW402" i="2"/>
  <c r="AX402" i="2"/>
  <c r="A403" i="2"/>
  <c r="B403" i="4"/>
  <c r="A405" i="3"/>
  <c r="DE401" i="4"/>
  <c r="CX401" i="4"/>
  <c r="CG403" i="3"/>
  <c r="AF402" i="4"/>
  <c r="AF404" i="3"/>
  <c r="S404" i="3"/>
  <c r="L404" i="3"/>
  <c r="O404" i="3" s="1"/>
  <c r="BY404" i="3"/>
  <c r="P401" i="2" l="1"/>
  <c r="O402" i="2"/>
  <c r="N402" i="2"/>
  <c r="P402" i="2" s="1"/>
  <c r="CA463" i="2"/>
  <c r="CF463" i="2"/>
  <c r="CE464" i="2" a="1"/>
  <c r="CE464" i="2" s="1"/>
  <c r="BY464" i="2"/>
  <c r="BZ464" i="2"/>
  <c r="CC465" i="2" s="1"/>
  <c r="P404" i="3"/>
  <c r="AJ402" i="4" s="1"/>
  <c r="Q404" i="3"/>
  <c r="CG404" i="3"/>
  <c r="CX402" i="4"/>
  <c r="BV401" i="4"/>
  <c r="AD403" i="4"/>
  <c r="AE403" i="4"/>
  <c r="AW403" i="2"/>
  <c r="AX403" i="2"/>
  <c r="A404" i="2"/>
  <c r="B404" i="4"/>
  <c r="A406" i="3"/>
  <c r="DE402" i="4"/>
  <c r="DL402" i="4"/>
  <c r="AF403" i="4"/>
  <c r="AF405" i="3"/>
  <c r="BY405" i="3"/>
  <c r="S405" i="3"/>
  <c r="L405" i="3"/>
  <c r="O405" i="3" s="1"/>
  <c r="O403" i="2" l="1"/>
  <c r="AF404" i="4" s="1"/>
  <c r="N403" i="2"/>
  <c r="P403" i="2" s="1"/>
  <c r="CA464" i="2"/>
  <c r="CF464" i="2"/>
  <c r="CE465" i="2" a="1"/>
  <c r="CE465" i="2" s="1"/>
  <c r="BY465" i="2"/>
  <c r="BZ465" i="2"/>
  <c r="CC466" i="2" s="1"/>
  <c r="P405" i="3"/>
  <c r="AJ403" i="4" s="1"/>
  <c r="Q405" i="3"/>
  <c r="CX403" i="4"/>
  <c r="BY406" i="3"/>
  <c r="AF406" i="3"/>
  <c r="S406" i="3"/>
  <c r="L406" i="3"/>
  <c r="O406" i="3" s="1"/>
  <c r="BV402" i="4"/>
  <c r="CG405" i="3"/>
  <c r="AD404" i="4"/>
  <c r="AE404" i="4"/>
  <c r="DE403" i="4"/>
  <c r="AW404" i="2"/>
  <c r="B405" i="4"/>
  <c r="AX404" i="2"/>
  <c r="A405" i="2"/>
  <c r="A407" i="3"/>
  <c r="DL403" i="4"/>
  <c r="O404" i="2" l="1"/>
  <c r="N404" i="2"/>
  <c r="P404" i="2" s="1"/>
  <c r="CA465" i="2"/>
  <c r="CF465" i="2"/>
  <c r="CE466" i="2" a="1"/>
  <c r="CE466" i="2" s="1"/>
  <c r="BZ466" i="2"/>
  <c r="CC467" i="2" s="1"/>
  <c r="BY466" i="2"/>
  <c r="P406" i="3"/>
  <c r="AJ404" i="4" s="1"/>
  <c r="Q406" i="3"/>
  <c r="BV403" i="4"/>
  <c r="AW405" i="2"/>
  <c r="A408" i="3"/>
  <c r="AX405" i="2"/>
  <c r="A406" i="2"/>
  <c r="B406" i="4"/>
  <c r="BY407" i="3"/>
  <c r="S407" i="3"/>
  <c r="AF407" i="3"/>
  <c r="L407" i="3"/>
  <c r="O407" i="3" s="1"/>
  <c r="AF405" i="4"/>
  <c r="DE404" i="4"/>
  <c r="AD405" i="4"/>
  <c r="AE405" i="4"/>
  <c r="DL404" i="4"/>
  <c r="CG406" i="3"/>
  <c r="CX404" i="4"/>
  <c r="O405" i="2" l="1"/>
  <c r="N405" i="2"/>
  <c r="P405" i="2" s="1"/>
  <c r="CA466" i="2"/>
  <c r="CF466" i="2"/>
  <c r="CE467" i="2" a="1"/>
  <c r="CE467" i="2" s="1"/>
  <c r="BY467" i="2"/>
  <c r="BZ467" i="2"/>
  <c r="CC468" i="2" s="1"/>
  <c r="P407" i="3"/>
  <c r="AJ405" i="4" s="1"/>
  <c r="Q407" i="3"/>
  <c r="CG407" i="3"/>
  <c r="BV404" i="4"/>
  <c r="CX405" i="4"/>
  <c r="AW406" i="2"/>
  <c r="AX406" i="2"/>
  <c r="A407" i="2"/>
  <c r="A409" i="3"/>
  <c r="B407" i="4"/>
  <c r="AF406" i="4"/>
  <c r="DE405" i="4"/>
  <c r="DL405" i="4"/>
  <c r="BY408" i="3"/>
  <c r="AF408" i="3"/>
  <c r="L408" i="3"/>
  <c r="O408" i="3" s="1"/>
  <c r="S408" i="3"/>
  <c r="AD406" i="4"/>
  <c r="AE406" i="4"/>
  <c r="O406" i="2" l="1"/>
  <c r="N406" i="2"/>
  <c r="P406" i="2" s="1"/>
  <c r="CA467" i="2"/>
  <c r="CF467" i="2"/>
  <c r="CE468" i="2" a="1"/>
  <c r="CE468" i="2" s="1"/>
  <c r="BZ468" i="2"/>
  <c r="CC469" i="2" s="1"/>
  <c r="BY468" i="2"/>
  <c r="P408" i="3"/>
  <c r="AJ406" i="4" s="1"/>
  <c r="Q408" i="3"/>
  <c r="AF407" i="4"/>
  <c r="AE407" i="4"/>
  <c r="AD407" i="4"/>
  <c r="S409" i="3"/>
  <c r="BY409" i="3"/>
  <c r="AF409" i="3"/>
  <c r="L409" i="3"/>
  <c r="O409" i="3" s="1"/>
  <c r="BV405" i="4"/>
  <c r="DL406" i="4"/>
  <c r="CX406" i="4"/>
  <c r="DE406" i="4"/>
  <c r="CG408" i="3"/>
  <c r="AW407" i="2"/>
  <c r="AX407" i="2"/>
  <c r="A408" i="2"/>
  <c r="B408" i="4"/>
  <c r="A410" i="3"/>
  <c r="O407" i="2" l="1"/>
  <c r="AF408" i="4" s="1"/>
  <c r="N407" i="2"/>
  <c r="P407" i="2" s="1"/>
  <c r="CA468" i="2"/>
  <c r="CF468" i="2"/>
  <c r="CE469" i="2" a="1"/>
  <c r="CE469" i="2" s="1"/>
  <c r="BY469" i="2"/>
  <c r="BZ469" i="2"/>
  <c r="CC470" i="2" s="1"/>
  <c r="P409" i="3"/>
  <c r="AJ407" i="4" s="1"/>
  <c r="Q409" i="3"/>
  <c r="CG409" i="3"/>
  <c r="DL407" i="4"/>
  <c r="AW408" i="2"/>
  <c r="B409" i="4"/>
  <c r="AX408" i="2"/>
  <c r="A409" i="2"/>
  <c r="A411" i="3"/>
  <c r="S410" i="3"/>
  <c r="AF410" i="3"/>
  <c r="L410" i="3"/>
  <c r="O410" i="3" s="1"/>
  <c r="BY410" i="3"/>
  <c r="AE408" i="4"/>
  <c r="AD408" i="4"/>
  <c r="BV406" i="4"/>
  <c r="DE407" i="4"/>
  <c r="CX407" i="4"/>
  <c r="O408" i="2" l="1"/>
  <c r="AF409" i="4" s="1"/>
  <c r="N408" i="2"/>
  <c r="P408" i="2" s="1"/>
  <c r="CA469" i="2"/>
  <c r="CF469" i="2"/>
  <c r="CE470" i="2" a="1"/>
  <c r="CE470" i="2" s="1"/>
  <c r="BY470" i="2"/>
  <c r="BZ470" i="2"/>
  <c r="CC471" i="2" s="1"/>
  <c r="P410" i="3"/>
  <c r="AJ408" i="4" s="1"/>
  <c r="Q410" i="3"/>
  <c r="DL408" i="4"/>
  <c r="DE408" i="4"/>
  <c r="AE409" i="4"/>
  <c r="AD409" i="4"/>
  <c r="S411" i="3"/>
  <c r="BY411" i="3"/>
  <c r="AF411" i="3"/>
  <c r="L411" i="3"/>
  <c r="O411" i="3" s="1"/>
  <c r="BV407" i="4"/>
  <c r="CG410" i="3"/>
  <c r="A412" i="3"/>
  <c r="AW409" i="2"/>
  <c r="A410" i="2"/>
  <c r="B410" i="4"/>
  <c r="AX409" i="2"/>
  <c r="CX408" i="4"/>
  <c r="O409" i="2" l="1"/>
  <c r="AF410" i="4" s="1"/>
  <c r="N409" i="2"/>
  <c r="CA470" i="2"/>
  <c r="CF470" i="2"/>
  <c r="CE471" i="2" a="1"/>
  <c r="CE471" i="2" s="1"/>
  <c r="BZ471" i="2"/>
  <c r="CC472" i="2" s="1"/>
  <c r="BY471" i="2"/>
  <c r="P411" i="3"/>
  <c r="AJ409" i="4" s="1"/>
  <c r="Q411" i="3"/>
  <c r="AW410" i="2"/>
  <c r="AX410" i="2"/>
  <c r="A413" i="3"/>
  <c r="A411" i="2"/>
  <c r="B411" i="4"/>
  <c r="DL409" i="4"/>
  <c r="AF412" i="3"/>
  <c r="S412" i="3"/>
  <c r="BY412" i="3"/>
  <c r="L412" i="3"/>
  <c r="O412" i="3" s="1"/>
  <c r="CG411" i="3"/>
  <c r="AE410" i="4"/>
  <c r="AD410" i="4"/>
  <c r="BV408" i="4"/>
  <c r="DE409" i="4"/>
  <c r="CX409" i="4"/>
  <c r="P409" i="2" l="1"/>
  <c r="O410" i="2"/>
  <c r="N410" i="2"/>
  <c r="P410" i="2" s="1"/>
  <c r="CA471" i="2"/>
  <c r="CF471" i="2"/>
  <c r="CE472" i="2" a="1"/>
  <c r="CE472" i="2" s="1"/>
  <c r="BY472" i="2"/>
  <c r="BZ472" i="2"/>
  <c r="CC473" i="2" s="1"/>
  <c r="CB460" i="2" s="1"/>
  <c r="P412" i="3"/>
  <c r="AJ410" i="4" s="1"/>
  <c r="Q412" i="3"/>
  <c r="S413" i="3"/>
  <c r="BY413" i="3"/>
  <c r="L413" i="3"/>
  <c r="O413" i="3" s="1"/>
  <c r="AF413" i="3"/>
  <c r="CG412" i="3"/>
  <c r="AF411" i="4"/>
  <c r="DL410" i="4"/>
  <c r="CX410" i="4"/>
  <c r="AE411" i="4"/>
  <c r="AD411" i="4"/>
  <c r="AW411" i="2"/>
  <c r="AX411" i="2"/>
  <c r="A414" i="3"/>
  <c r="B412" i="4"/>
  <c r="A412" i="2"/>
  <c r="DE410" i="4"/>
  <c r="BV409" i="4"/>
  <c r="O411" i="2" l="1"/>
  <c r="AF412" i="4" s="1"/>
  <c r="N411" i="2"/>
  <c r="P411" i="2" s="1"/>
  <c r="CA472" i="2"/>
  <c r="AZ460" i="2"/>
  <c r="CD460" i="2"/>
  <c r="CF472" i="2"/>
  <c r="CE473" i="2" a="1"/>
  <c r="CE473" i="2" s="1"/>
  <c r="BY473" i="2"/>
  <c r="BZ473" i="2"/>
  <c r="CC474" i="2" s="1"/>
  <c r="P413" i="3"/>
  <c r="AJ411" i="4" s="1"/>
  <c r="Q413" i="3"/>
  <c r="AX412" i="2"/>
  <c r="A415" i="3"/>
  <c r="B413" i="4"/>
  <c r="AW412" i="2"/>
  <c r="A413" i="2"/>
  <c r="CG413" i="3"/>
  <c r="AE412" i="4"/>
  <c r="AD412" i="4"/>
  <c r="DL411" i="4"/>
  <c r="S414" i="3"/>
  <c r="BY414" i="3"/>
  <c r="AF414" i="3"/>
  <c r="L414" i="3"/>
  <c r="O414" i="3" s="1"/>
  <c r="DE411" i="4"/>
  <c r="CX411" i="4"/>
  <c r="BV410" i="4"/>
  <c r="O412" i="2" l="1"/>
  <c r="N412" i="2"/>
  <c r="CA473" i="2"/>
  <c r="CF473" i="2"/>
  <c r="CE474" i="2" a="1"/>
  <c r="CE474" i="2" s="1"/>
  <c r="BY474" i="2"/>
  <c r="BZ474" i="2"/>
  <c r="CC475" i="2" s="1"/>
  <c r="BA460" i="2"/>
  <c r="P414" i="3"/>
  <c r="AJ412" i="4" s="1"/>
  <c r="Q414" i="3"/>
  <c r="AF415" i="3"/>
  <c r="BY415" i="3"/>
  <c r="L415" i="3"/>
  <c r="O415" i="3" s="1"/>
  <c r="S415" i="3"/>
  <c r="BV411" i="4"/>
  <c r="A414" i="2"/>
  <c r="AX413" i="2"/>
  <c r="B414" i="4"/>
  <c r="A416" i="3"/>
  <c r="AW413" i="2"/>
  <c r="AF413" i="4"/>
  <c r="P412" i="2"/>
  <c r="DL412" i="4"/>
  <c r="CG414" i="3"/>
  <c r="DE412" i="4"/>
  <c r="AE413" i="4"/>
  <c r="AD413" i="4"/>
  <c r="CX412" i="4"/>
  <c r="O413" i="2" l="1"/>
  <c r="N413" i="2"/>
  <c r="CA474" i="2"/>
  <c r="BB460" i="2"/>
  <c r="CF474" i="2"/>
  <c r="CE475" i="2" a="1"/>
  <c r="CE475" i="2" s="1"/>
  <c r="BY475" i="2"/>
  <c r="BZ475" i="2"/>
  <c r="CC476" i="2" s="1"/>
  <c r="P415" i="3"/>
  <c r="AJ413" i="4" s="1"/>
  <c r="Q415" i="3"/>
  <c r="AQ415" i="3"/>
  <c r="AR415" i="3"/>
  <c r="AW414" i="2"/>
  <c r="AX414" i="2"/>
  <c r="A417" i="3"/>
  <c r="A415" i="2"/>
  <c r="B415" i="4"/>
  <c r="CG415" i="3"/>
  <c r="BY416" i="3"/>
  <c r="L416" i="3"/>
  <c r="O416" i="3" s="1"/>
  <c r="S416" i="3"/>
  <c r="AF416" i="3"/>
  <c r="AR416" i="3" s="1"/>
  <c r="DL413" i="4"/>
  <c r="BV412" i="4"/>
  <c r="AE414" i="4"/>
  <c r="AD414" i="4"/>
  <c r="DE413" i="4"/>
  <c r="CX413" i="4"/>
  <c r="AF414" i="4"/>
  <c r="P413" i="2"/>
  <c r="O414" i="2" l="1"/>
  <c r="AF415" i="4" s="1"/>
  <c r="N414" i="2"/>
  <c r="P414" i="2" s="1"/>
  <c r="CA475" i="2"/>
  <c r="CF475" i="2"/>
  <c r="CE476" i="2" a="1"/>
  <c r="CE476" i="2" s="1"/>
  <c r="BY476" i="2"/>
  <c r="BZ476" i="2"/>
  <c r="CC477" i="2" s="1"/>
  <c r="P416" i="3"/>
  <c r="AJ414" i="4" s="1"/>
  <c r="Q416" i="3"/>
  <c r="DE414" i="4"/>
  <c r="CG416" i="3"/>
  <c r="BV413" i="4"/>
  <c r="AW415" i="2"/>
  <c r="AX415" i="2"/>
  <c r="A416" i="2"/>
  <c r="B416" i="4"/>
  <c r="A418" i="3"/>
  <c r="L417" i="3"/>
  <c r="O417" i="3" s="1"/>
  <c r="BY417" i="3"/>
  <c r="S417" i="3"/>
  <c r="AF417" i="3"/>
  <c r="AR417" i="3" s="1"/>
  <c r="CX414" i="4"/>
  <c r="DL414" i="4"/>
  <c r="AD415" i="4"/>
  <c r="AE415" i="4"/>
  <c r="O415" i="2" l="1"/>
  <c r="AF416" i="4" s="1"/>
  <c r="N415" i="2"/>
  <c r="P415" i="2" s="1"/>
  <c r="CA476" i="2"/>
  <c r="CF476" i="2"/>
  <c r="CE477" i="2" a="1"/>
  <c r="CE477" i="2" s="1"/>
  <c r="BY477" i="2"/>
  <c r="BZ477" i="2"/>
  <c r="CC478" i="2" s="1"/>
  <c r="P417" i="3"/>
  <c r="AJ415" i="4" s="1"/>
  <c r="Q417" i="3"/>
  <c r="AW416" i="2"/>
  <c r="AX416" i="2"/>
  <c r="A417" i="2"/>
  <c r="A419" i="3"/>
  <c r="B417" i="4"/>
  <c r="DL415" i="4"/>
  <c r="BV414" i="4"/>
  <c r="DE415" i="4"/>
  <c r="CG417" i="3"/>
  <c r="S418" i="3"/>
  <c r="BY418" i="3"/>
  <c r="L418" i="3"/>
  <c r="O418" i="3" s="1"/>
  <c r="AF418" i="3"/>
  <c r="AR418" i="3" s="1"/>
  <c r="CX415" i="4"/>
  <c r="AE416" i="4"/>
  <c r="AD416" i="4"/>
  <c r="O416" i="2" l="1"/>
  <c r="N416" i="2"/>
  <c r="CA477" i="2"/>
  <c r="CF477" i="2"/>
  <c r="CE478" i="2" a="1"/>
  <c r="CE478" i="2" s="1"/>
  <c r="BY478" i="2"/>
  <c r="BZ478" i="2"/>
  <c r="CC479" i="2" s="1"/>
  <c r="P418" i="3"/>
  <c r="AJ416" i="4" s="1"/>
  <c r="Q418" i="3"/>
  <c r="DL416" i="4"/>
  <c r="DE416" i="4"/>
  <c r="BV415" i="4"/>
  <c r="CX416" i="4"/>
  <c r="AD417" i="4"/>
  <c r="AE417" i="4"/>
  <c r="BY419" i="3"/>
  <c r="L419" i="3"/>
  <c r="O419" i="3" s="1"/>
  <c r="S419" i="3"/>
  <c r="AF419" i="3"/>
  <c r="AR419" i="3" s="1"/>
  <c r="CG418" i="3"/>
  <c r="B418" i="4"/>
  <c r="A420" i="3"/>
  <c r="AW417" i="2"/>
  <c r="AX417" i="2"/>
  <c r="A418" i="2"/>
  <c r="AF417" i="4"/>
  <c r="P416" i="2"/>
  <c r="O417" i="2" l="1"/>
  <c r="N417" i="2"/>
  <c r="P417" i="2" s="1"/>
  <c r="CA478" i="2"/>
  <c r="CF478" i="2"/>
  <c r="CE479" i="2" a="1"/>
  <c r="CE479" i="2" s="1"/>
  <c r="BY479" i="2"/>
  <c r="BZ479" i="2"/>
  <c r="CC480" i="2" s="1"/>
  <c r="P419" i="3"/>
  <c r="AJ417" i="4" s="1"/>
  <c r="Q419" i="3"/>
  <c r="DL417" i="4"/>
  <c r="CX417" i="4"/>
  <c r="BY420" i="3"/>
  <c r="L420" i="3"/>
  <c r="O420" i="3" s="1"/>
  <c r="AF420" i="3"/>
  <c r="AR420" i="3" s="1"/>
  <c r="S420" i="3"/>
  <c r="BV416" i="4"/>
  <c r="A419" i="2"/>
  <c r="A421" i="3"/>
  <c r="B419" i="4"/>
  <c r="AX418" i="2"/>
  <c r="AW418" i="2"/>
  <c r="AD418" i="4"/>
  <c r="AE418" i="4"/>
  <c r="AF418" i="4"/>
  <c r="CG419" i="3"/>
  <c r="DE417" i="4"/>
  <c r="O418" i="2" l="1"/>
  <c r="N418" i="2"/>
  <c r="CA479" i="2"/>
  <c r="CF479" i="2"/>
  <c r="CE480" i="2" a="1"/>
  <c r="CE480" i="2" s="1"/>
  <c r="BZ480" i="2"/>
  <c r="CC481" i="2" s="1"/>
  <c r="CB467" i="2" s="1"/>
  <c r="BY480" i="2"/>
  <c r="P420" i="3"/>
  <c r="AJ418" i="4" s="1"/>
  <c r="Q420" i="3"/>
  <c r="CX418" i="4"/>
  <c r="DL418" i="4"/>
  <c r="S421" i="3"/>
  <c r="L421" i="3"/>
  <c r="O421" i="3" s="1"/>
  <c r="AF421" i="3"/>
  <c r="AR421" i="3" s="1"/>
  <c r="BY421" i="3"/>
  <c r="AW419" i="2"/>
  <c r="A420" i="2"/>
  <c r="B420" i="4"/>
  <c r="A422" i="3"/>
  <c r="AX419" i="2"/>
  <c r="CG420" i="3"/>
  <c r="AF419" i="4"/>
  <c r="BV417" i="4"/>
  <c r="DE418" i="4"/>
  <c r="AE419" i="4"/>
  <c r="AD419" i="4"/>
  <c r="P418" i="2" l="1"/>
  <c r="O419" i="2"/>
  <c r="N419" i="2"/>
  <c r="P419" i="2" s="1"/>
  <c r="CA480" i="2"/>
  <c r="AZ467" i="2"/>
  <c r="CD467" i="2"/>
  <c r="CF480" i="2"/>
  <c r="CE481" i="2" a="1"/>
  <c r="CE481" i="2" s="1"/>
  <c r="BY481" i="2"/>
  <c r="BZ481" i="2"/>
  <c r="CC482" i="2" s="1"/>
  <c r="P421" i="3"/>
  <c r="AJ419" i="4" s="1"/>
  <c r="Q421" i="3"/>
  <c r="BV418" i="4"/>
  <c r="AW420" i="2"/>
  <c r="AX420" i="2"/>
  <c r="A423" i="3"/>
  <c r="B421" i="4"/>
  <c r="A421" i="2"/>
  <c r="CG421" i="3"/>
  <c r="AF420" i="4"/>
  <c r="DE419" i="4"/>
  <c r="CX419" i="4"/>
  <c r="BY422" i="3"/>
  <c r="AF422" i="3"/>
  <c r="S422" i="3"/>
  <c r="L422" i="3"/>
  <c r="O422" i="3" s="1"/>
  <c r="DL419" i="4"/>
  <c r="AD420" i="4"/>
  <c r="AE420" i="4"/>
  <c r="O420" i="2" l="1"/>
  <c r="N420" i="2"/>
  <c r="P420" i="2" s="1"/>
  <c r="CA481" i="2"/>
  <c r="BA467" i="2"/>
  <c r="CF481" i="2"/>
  <c r="CE482" i="2" a="1"/>
  <c r="CE482" i="2" s="1"/>
  <c r="BY482" i="2"/>
  <c r="BZ482" i="2"/>
  <c r="CC483" i="2" s="1"/>
  <c r="P422" i="3"/>
  <c r="AJ420" i="4" s="1"/>
  <c r="Q422" i="3"/>
  <c r="DE420" i="4"/>
  <c r="A424" i="3"/>
  <c r="AX421" i="2"/>
  <c r="A422" i="2"/>
  <c r="B422" i="4"/>
  <c r="AW421" i="2"/>
  <c r="DL420" i="4"/>
  <c r="CX420" i="4"/>
  <c r="AD421" i="4"/>
  <c r="AE421" i="4"/>
  <c r="CG422" i="3"/>
  <c r="BY423" i="3"/>
  <c r="L423" i="3"/>
  <c r="O423" i="3" s="1"/>
  <c r="S423" i="3"/>
  <c r="AF423" i="3"/>
  <c r="BV419" i="4"/>
  <c r="AF421" i="4"/>
  <c r="O421" i="2" l="1"/>
  <c r="N421" i="2"/>
  <c r="CA482" i="2"/>
  <c r="BB467" i="2"/>
  <c r="CF482" i="2"/>
  <c r="CE483" i="2" a="1"/>
  <c r="CE483" i="2" s="1"/>
  <c r="BY483" i="2"/>
  <c r="BZ483" i="2"/>
  <c r="CC484" i="2" s="1"/>
  <c r="P423" i="3"/>
  <c r="AJ421" i="4" s="1"/>
  <c r="Q423" i="3"/>
  <c r="AX422" i="2"/>
  <c r="AW422" i="2"/>
  <c r="A423" i="2"/>
  <c r="A425" i="3"/>
  <c r="B423" i="4"/>
  <c r="CG423" i="3"/>
  <c r="S424" i="3"/>
  <c r="BY424" i="3"/>
  <c r="L424" i="3"/>
  <c r="O424" i="3" s="1"/>
  <c r="AF424" i="3"/>
  <c r="CX421" i="4"/>
  <c r="DE421" i="4"/>
  <c r="AD422" i="4"/>
  <c r="AE422" i="4"/>
  <c r="BV420" i="4"/>
  <c r="DL421" i="4"/>
  <c r="AF422" i="4"/>
  <c r="P421" i="2"/>
  <c r="O422" i="2" l="1"/>
  <c r="N422" i="2"/>
  <c r="P422" i="2" s="1"/>
  <c r="CA483" i="2"/>
  <c r="CF483" i="2"/>
  <c r="CE484" i="2" a="1"/>
  <c r="CE484" i="2" s="1"/>
  <c r="BZ484" i="2"/>
  <c r="CC485" i="2" s="1"/>
  <c r="BY484" i="2"/>
  <c r="P424" i="3"/>
  <c r="AJ422" i="4" s="1"/>
  <c r="Q424" i="3"/>
  <c r="DL422" i="4"/>
  <c r="A426" i="3"/>
  <c r="AX423" i="2"/>
  <c r="A424" i="2"/>
  <c r="B424" i="4"/>
  <c r="AW423" i="2"/>
  <c r="CG424" i="3"/>
  <c r="BV421" i="4"/>
  <c r="AD423" i="4"/>
  <c r="AE423" i="4"/>
  <c r="AF423" i="4"/>
  <c r="CX422" i="4"/>
  <c r="DE422" i="4"/>
  <c r="S425" i="3"/>
  <c r="AF425" i="3"/>
  <c r="L425" i="3"/>
  <c r="O425" i="3" s="1"/>
  <c r="BY425" i="3"/>
  <c r="O423" i="2" l="1"/>
  <c r="AF424" i="4" s="1"/>
  <c r="N423" i="2"/>
  <c r="CA484" i="2"/>
  <c r="CF484" i="2"/>
  <c r="CE485" i="2" a="1"/>
  <c r="CE485" i="2" s="1"/>
  <c r="BY485" i="2"/>
  <c r="BZ485" i="2"/>
  <c r="CC486" i="2" s="1"/>
  <c r="P425" i="3"/>
  <c r="AJ423" i="4" s="1"/>
  <c r="Q425" i="3"/>
  <c r="DE423" i="4"/>
  <c r="BV422" i="4"/>
  <c r="L426" i="3"/>
  <c r="O426" i="3" s="1"/>
  <c r="S426" i="3"/>
  <c r="BY426" i="3"/>
  <c r="AF426" i="3"/>
  <c r="DL423" i="4"/>
  <c r="AD424" i="4"/>
  <c r="AE424" i="4"/>
  <c r="CX423" i="4"/>
  <c r="CG425" i="3"/>
  <c r="B425" i="4"/>
  <c r="A427" i="3"/>
  <c r="AW424" i="2"/>
  <c r="AX424" i="2"/>
  <c r="A425" i="2"/>
  <c r="P423" i="2" l="1"/>
  <c r="O424" i="2"/>
  <c r="N424" i="2"/>
  <c r="P424" i="2" s="1"/>
  <c r="CA485" i="2"/>
  <c r="CF485" i="2"/>
  <c r="CE486" i="2" a="1"/>
  <c r="CE486" i="2" s="1"/>
  <c r="BY486" i="2"/>
  <c r="BZ486" i="2"/>
  <c r="CC487" i="2" s="1"/>
  <c r="P426" i="3"/>
  <c r="AJ424" i="4" s="1"/>
  <c r="Q426" i="3"/>
  <c r="AX425" i="2"/>
  <c r="A426" i="2"/>
  <c r="B426" i="4"/>
  <c r="AW425" i="2"/>
  <c r="A428" i="3"/>
  <c r="AF425" i="4"/>
  <c r="AF427" i="3"/>
  <c r="S427" i="3"/>
  <c r="BY427" i="3"/>
  <c r="L427" i="3"/>
  <c r="O427" i="3" s="1"/>
  <c r="BV423" i="4"/>
  <c r="DE424" i="4"/>
  <c r="CG426" i="3"/>
  <c r="DL424" i="4"/>
  <c r="AD425" i="4"/>
  <c r="AE425" i="4"/>
  <c r="CX424" i="4"/>
  <c r="O425" i="2" l="1"/>
  <c r="N425" i="2"/>
  <c r="CA486" i="2"/>
  <c r="CF486" i="2"/>
  <c r="CE487" i="2" a="1"/>
  <c r="CE487" i="2" s="1"/>
  <c r="BZ487" i="2"/>
  <c r="CC488" i="2" s="1"/>
  <c r="BY487" i="2"/>
  <c r="P427" i="3"/>
  <c r="AJ425" i="4" s="1"/>
  <c r="Q427" i="3"/>
  <c r="DE425" i="4"/>
  <c r="CX425" i="4"/>
  <c r="AD426" i="4"/>
  <c r="AE426" i="4"/>
  <c r="DL425" i="4"/>
  <c r="B427" i="4"/>
  <c r="A429" i="3"/>
  <c r="AX426" i="2"/>
  <c r="AW426" i="2"/>
  <c r="A427" i="2"/>
  <c r="BV424" i="4"/>
  <c r="AF428" i="3"/>
  <c r="BY428" i="3"/>
  <c r="S428" i="3"/>
  <c r="L428" i="3"/>
  <c r="O428" i="3" s="1"/>
  <c r="AF426" i="4"/>
  <c r="P425" i="2"/>
  <c r="CG427" i="3"/>
  <c r="O426" i="2" l="1"/>
  <c r="N426" i="2"/>
  <c r="CA487" i="2"/>
  <c r="CF487" i="2"/>
  <c r="CE488" i="2" a="1"/>
  <c r="CE488" i="2" s="1"/>
  <c r="BY488" i="2"/>
  <c r="BZ488" i="2"/>
  <c r="CC489" i="2" s="1"/>
  <c r="P428" i="3"/>
  <c r="AJ426" i="4" s="1"/>
  <c r="Q428" i="3"/>
  <c r="S429" i="3"/>
  <c r="L429" i="3"/>
  <c r="O429" i="3" s="1"/>
  <c r="AF429" i="3"/>
  <c r="BY429" i="3"/>
  <c r="CX426" i="4"/>
  <c r="A428" i="2"/>
  <c r="A430" i="3"/>
  <c r="B428" i="4"/>
  <c r="AW427" i="2"/>
  <c r="AX427" i="2"/>
  <c r="AE427" i="4"/>
  <c r="AD427" i="4"/>
  <c r="CG428" i="3"/>
  <c r="DE426" i="4"/>
  <c r="BV425" i="4"/>
  <c r="AF427" i="4"/>
  <c r="P426" i="2"/>
  <c r="DL426" i="4"/>
  <c r="O427" i="2" l="1"/>
  <c r="N427" i="2"/>
  <c r="P427" i="2" s="1"/>
  <c r="CA488" i="2"/>
  <c r="CF488" i="2"/>
  <c r="CE489" i="2" a="1"/>
  <c r="CE489" i="2" s="1"/>
  <c r="BY489" i="2"/>
  <c r="BZ489" i="2"/>
  <c r="CC490" i="2" s="1"/>
  <c r="P429" i="3"/>
  <c r="AJ427" i="4" s="1"/>
  <c r="Q429" i="3"/>
  <c r="CX427" i="4"/>
  <c r="DL427" i="4"/>
  <c r="AD428" i="4"/>
  <c r="AE428" i="4"/>
  <c r="DE427" i="4"/>
  <c r="AF430" i="3"/>
  <c r="S430" i="3"/>
  <c r="L430" i="3"/>
  <c r="O430" i="3" s="1"/>
  <c r="BY430" i="3"/>
  <c r="CG429" i="3"/>
  <c r="BV426" i="4"/>
  <c r="AF428" i="4"/>
  <c r="A431" i="3"/>
  <c r="B429" i="4"/>
  <c r="A429" i="2"/>
  <c r="AW428" i="2"/>
  <c r="AX428" i="2"/>
  <c r="O428" i="2" l="1"/>
  <c r="N428" i="2"/>
  <c r="P428" i="2" s="1"/>
  <c r="CA489" i="2"/>
  <c r="CF489" i="2"/>
  <c r="CE490" i="2" a="1"/>
  <c r="CE490" i="2" s="1"/>
  <c r="BY490" i="2"/>
  <c r="BZ490" i="2"/>
  <c r="CC491" i="2" s="1"/>
  <c r="CB477" i="2" s="1"/>
  <c r="P430" i="3"/>
  <c r="AJ428" i="4" s="1"/>
  <c r="Q430" i="3"/>
  <c r="AF429" i="4"/>
  <c r="S431" i="3"/>
  <c r="L431" i="3"/>
  <c r="O431" i="3" s="1"/>
  <c r="AF431" i="3"/>
  <c r="BY431" i="3"/>
  <c r="BV427" i="4"/>
  <c r="CG430" i="3"/>
  <c r="A430" i="2"/>
  <c r="A432" i="3"/>
  <c r="AX429" i="2"/>
  <c r="B430" i="4"/>
  <c r="AW429" i="2"/>
  <c r="CX428" i="4"/>
  <c r="DE428" i="4"/>
  <c r="AE429" i="4"/>
  <c r="AD429" i="4"/>
  <c r="DL428" i="4"/>
  <c r="O429" i="2" l="1"/>
  <c r="N429" i="2"/>
  <c r="CA490" i="2"/>
  <c r="AZ477" i="2"/>
  <c r="CD477" i="2"/>
  <c r="CF490" i="2"/>
  <c r="CE491" i="2" a="1"/>
  <c r="CE491" i="2" s="1"/>
  <c r="BY491" i="2"/>
  <c r="BZ491" i="2"/>
  <c r="CC492" i="2" s="1"/>
  <c r="P431" i="3"/>
  <c r="AJ429" i="4" s="1"/>
  <c r="Q431" i="3"/>
  <c r="DL429" i="4"/>
  <c r="AW430" i="2"/>
  <c r="A433" i="3"/>
  <c r="A431" i="2"/>
  <c r="B431" i="4"/>
  <c r="AX430" i="2"/>
  <c r="CG431" i="3"/>
  <c r="DE429" i="4"/>
  <c r="AD430" i="4"/>
  <c r="AE430" i="4"/>
  <c r="AF430" i="4"/>
  <c r="BY432" i="3"/>
  <c r="L432" i="3"/>
  <c r="O432" i="3" s="1"/>
  <c r="AF432" i="3"/>
  <c r="S432" i="3"/>
  <c r="BV428" i="4"/>
  <c r="CX429" i="4"/>
  <c r="P429" i="2" l="1"/>
  <c r="O430" i="2"/>
  <c r="N430" i="2"/>
  <c r="CA491" i="2"/>
  <c r="BA477" i="2"/>
  <c r="CF491" i="2"/>
  <c r="CE492" i="2" a="1"/>
  <c r="CE492" i="2" s="1"/>
  <c r="BY492" i="2"/>
  <c r="BZ492" i="2"/>
  <c r="CC493" i="2" s="1"/>
  <c r="P432" i="3"/>
  <c r="AJ430" i="4" s="1"/>
  <c r="Q432" i="3"/>
  <c r="AF431" i="4"/>
  <c r="P430" i="2"/>
  <c r="CG432" i="3"/>
  <c r="DE430" i="4"/>
  <c r="AD431" i="4"/>
  <c r="AE431" i="4"/>
  <c r="DL430" i="4"/>
  <c r="BV429" i="4"/>
  <c r="A432" i="2"/>
  <c r="B432" i="4"/>
  <c r="AW431" i="2"/>
  <c r="AX431" i="2"/>
  <c r="A434" i="3"/>
  <c r="CX430" i="4"/>
  <c r="BY433" i="3"/>
  <c r="AF433" i="3"/>
  <c r="S433" i="3"/>
  <c r="L433" i="3"/>
  <c r="O433" i="3" s="1"/>
  <c r="O431" i="2" l="1"/>
  <c r="N431" i="2"/>
  <c r="P431" i="2" s="1"/>
  <c r="CA492" i="2"/>
  <c r="BB477" i="2"/>
  <c r="CF492" i="2"/>
  <c r="CE493" i="2" a="1"/>
  <c r="CE493" i="2" s="1"/>
  <c r="BZ493" i="2"/>
  <c r="CC494" i="2" s="1"/>
  <c r="BY493" i="2"/>
  <c r="P433" i="3"/>
  <c r="AJ431" i="4" s="1"/>
  <c r="Q433" i="3"/>
  <c r="AD432" i="4"/>
  <c r="AE432" i="4"/>
  <c r="DE431" i="4"/>
  <c r="CG433" i="3"/>
  <c r="BY434" i="3"/>
  <c r="AF434" i="3"/>
  <c r="S434" i="3"/>
  <c r="L434" i="3"/>
  <c r="O434" i="3" s="1"/>
  <c r="A435" i="3"/>
  <c r="AX432" i="2"/>
  <c r="B433" i="4"/>
  <c r="A433" i="2"/>
  <c r="AW432" i="2"/>
  <c r="DL431" i="4"/>
  <c r="AF432" i="4"/>
  <c r="CX431" i="4"/>
  <c r="BV430" i="4"/>
  <c r="O432" i="2" l="1"/>
  <c r="N432" i="2"/>
  <c r="P432" i="2" s="1"/>
  <c r="CA493" i="2"/>
  <c r="CF493" i="2"/>
  <c r="CE494" i="2" a="1"/>
  <c r="CE494" i="2" s="1"/>
  <c r="BY494" i="2"/>
  <c r="BZ494" i="2"/>
  <c r="CC495" i="2" s="1"/>
  <c r="P434" i="3"/>
  <c r="AJ432" i="4" s="1"/>
  <c r="Q434" i="3"/>
  <c r="AE433" i="4"/>
  <c r="AD433" i="4"/>
  <c r="AF433" i="4"/>
  <c r="CX432" i="4"/>
  <c r="S435" i="3"/>
  <c r="L435" i="3"/>
  <c r="O435" i="3" s="1"/>
  <c r="AF435" i="3"/>
  <c r="BY435" i="3"/>
  <c r="BV431" i="4"/>
  <c r="DE432" i="4"/>
  <c r="A434" i="2"/>
  <c r="A436" i="3"/>
  <c r="AX433" i="2"/>
  <c r="AW433" i="2"/>
  <c r="B434" i="4"/>
  <c r="CG434" i="3"/>
  <c r="DL432" i="4"/>
  <c r="O433" i="2" l="1"/>
  <c r="N433" i="2"/>
  <c r="P433" i="2" s="1"/>
  <c r="CA494" i="2"/>
  <c r="CF494" i="2"/>
  <c r="CE495" i="2" a="1"/>
  <c r="CE495" i="2" s="1"/>
  <c r="BZ495" i="2"/>
  <c r="CC496" i="2" s="1"/>
  <c r="BY495" i="2"/>
  <c r="P435" i="3"/>
  <c r="AJ433" i="4" s="1"/>
  <c r="Q435" i="3"/>
  <c r="AF434" i="4"/>
  <c r="BV432" i="4"/>
  <c r="S436" i="3"/>
  <c r="BY436" i="3"/>
  <c r="AF436" i="3"/>
  <c r="L436" i="3"/>
  <c r="O436" i="3" s="1"/>
  <c r="CX433" i="4"/>
  <c r="AD434" i="4"/>
  <c r="AE434" i="4"/>
  <c r="DL433" i="4"/>
  <c r="A435" i="2"/>
  <c r="B435" i="4"/>
  <c r="AW434" i="2"/>
  <c r="AX434" i="2"/>
  <c r="A437" i="3"/>
  <c r="CG435" i="3"/>
  <c r="DE433" i="4"/>
  <c r="O434" i="2" l="1"/>
  <c r="AF435" i="4" s="1"/>
  <c r="N434" i="2"/>
  <c r="CA495" i="2"/>
  <c r="CF495" i="2"/>
  <c r="CE496" i="2" a="1"/>
  <c r="CE496" i="2" s="1"/>
  <c r="BZ496" i="2"/>
  <c r="CC497" i="2" s="1"/>
  <c r="BY496" i="2"/>
  <c r="P436" i="3"/>
  <c r="AJ434" i="4" s="1"/>
  <c r="Q436" i="3"/>
  <c r="BV433" i="4"/>
  <c r="AE435" i="4"/>
  <c r="AD435" i="4"/>
  <c r="DE434" i="4"/>
  <c r="BY437" i="3"/>
  <c r="AF437" i="3"/>
  <c r="L437" i="3"/>
  <c r="O437" i="3" s="1"/>
  <c r="S437" i="3"/>
  <c r="AW435" i="2"/>
  <c r="B436" i="4"/>
  <c r="A438" i="3"/>
  <c r="AX435" i="2"/>
  <c r="A436" i="2"/>
  <c r="DL434" i="4"/>
  <c r="CG436" i="3"/>
  <c r="CX434" i="4"/>
  <c r="P434" i="2" l="1"/>
  <c r="O435" i="2"/>
  <c r="N435" i="2"/>
  <c r="CA496" i="2"/>
  <c r="CF496" i="2"/>
  <c r="CE497" i="2" a="1"/>
  <c r="CE497" i="2" s="1"/>
  <c r="BZ497" i="2"/>
  <c r="CC498" i="2" s="1"/>
  <c r="BY497" i="2"/>
  <c r="P437" i="3"/>
  <c r="AJ435" i="4" s="1"/>
  <c r="Q437" i="3"/>
  <c r="S438" i="3"/>
  <c r="AF438" i="3"/>
  <c r="BY438" i="3"/>
  <c r="L438" i="3"/>
  <c r="O438" i="3" s="1"/>
  <c r="CG437" i="3"/>
  <c r="DE435" i="4"/>
  <c r="BV434" i="4"/>
  <c r="AE436" i="4"/>
  <c r="AD436" i="4"/>
  <c r="B437" i="4"/>
  <c r="AX436" i="2"/>
  <c r="A439" i="3"/>
  <c r="AW436" i="2"/>
  <c r="A437" i="2"/>
  <c r="CX435" i="4"/>
  <c r="AF436" i="4"/>
  <c r="P435" i="2"/>
  <c r="DL435" i="4"/>
  <c r="O436" i="2" l="1"/>
  <c r="N436" i="2"/>
  <c r="CA497" i="2"/>
  <c r="CF497" i="2"/>
  <c r="CE498" i="2" a="1"/>
  <c r="CE498" i="2" s="1"/>
  <c r="BZ498" i="2"/>
  <c r="CC499" i="2" s="1"/>
  <c r="BY498" i="2"/>
  <c r="P438" i="3"/>
  <c r="AJ436" i="4" s="1"/>
  <c r="Q438" i="3"/>
  <c r="AF437" i="4"/>
  <c r="DL436" i="4"/>
  <c r="B438" i="4"/>
  <c r="AW437" i="2"/>
  <c r="A440" i="3"/>
  <c r="A438" i="2"/>
  <c r="AX437" i="2"/>
  <c r="AE437" i="4"/>
  <c r="AD437" i="4"/>
  <c r="DE436" i="4"/>
  <c r="BV435" i="4"/>
  <c r="CX436" i="4"/>
  <c r="BY439" i="3"/>
  <c r="S439" i="3"/>
  <c r="AF439" i="3"/>
  <c r="L439" i="3"/>
  <c r="O439" i="3" s="1"/>
  <c r="CG438" i="3"/>
  <c r="P436" i="2" l="1"/>
  <c r="O437" i="2"/>
  <c r="N437" i="2"/>
  <c r="P437" i="2" s="1"/>
  <c r="CA498" i="2"/>
  <c r="CF498" i="2"/>
  <c r="CE499" i="2" a="1"/>
  <c r="CE499" i="2" s="1"/>
  <c r="BZ499" i="2"/>
  <c r="CC500" i="2" s="1"/>
  <c r="BY499" i="2"/>
  <c r="P439" i="3"/>
  <c r="AJ437" i="4" s="1"/>
  <c r="Q439" i="3"/>
  <c r="AF438" i="4"/>
  <c r="AE438" i="4"/>
  <c r="AD438" i="4"/>
  <c r="CG439" i="3"/>
  <c r="AX438" i="2"/>
  <c r="AW438" i="2"/>
  <c r="A439" i="2"/>
  <c r="A441" i="3"/>
  <c r="B439" i="4"/>
  <c r="DL437" i="4"/>
  <c r="L440" i="3"/>
  <c r="O440" i="3" s="1"/>
  <c r="S440" i="3"/>
  <c r="BY440" i="3"/>
  <c r="AF440" i="3"/>
  <c r="DE437" i="4"/>
  <c r="CX437" i="4"/>
  <c r="BV436" i="4"/>
  <c r="O438" i="2" l="1"/>
  <c r="AF439" i="4" s="1"/>
  <c r="N438" i="2"/>
  <c r="CA499" i="2"/>
  <c r="CF499" i="2"/>
  <c r="CE500" i="2" a="1"/>
  <c r="CE500" i="2" s="1"/>
  <c r="BY500" i="2"/>
  <c r="BZ500" i="2"/>
  <c r="CC501" i="2" s="1"/>
  <c r="P440" i="3"/>
  <c r="AJ438" i="4" s="1"/>
  <c r="Q440" i="3"/>
  <c r="B440" i="4"/>
  <c r="AW439" i="2"/>
  <c r="A442" i="3"/>
  <c r="AX439" i="2"/>
  <c r="A440" i="2"/>
  <c r="DE438" i="4"/>
  <c r="AE439" i="4"/>
  <c r="AD439" i="4"/>
  <c r="BV437" i="4"/>
  <c r="CX438" i="4"/>
  <c r="CG440" i="3"/>
  <c r="BY441" i="3"/>
  <c r="S441" i="3"/>
  <c r="AF441" i="3"/>
  <c r="L441" i="3"/>
  <c r="O441" i="3" s="1"/>
  <c r="DL438" i="4"/>
  <c r="P438" i="2" l="1"/>
  <c r="O439" i="2"/>
  <c r="N439" i="2"/>
  <c r="P439" i="2" s="1"/>
  <c r="CA500" i="2"/>
  <c r="CF500" i="2"/>
  <c r="CE501" i="2" a="1"/>
  <c r="CE501" i="2" s="1"/>
  <c r="BY501" i="2"/>
  <c r="BZ501" i="2"/>
  <c r="CC502" i="2" s="1"/>
  <c r="P441" i="3"/>
  <c r="AJ439" i="4" s="1"/>
  <c r="Q441" i="3"/>
  <c r="AF440" i="4"/>
  <c r="DL439" i="4"/>
  <c r="DE439" i="4"/>
  <c r="BY442" i="3"/>
  <c r="L442" i="3"/>
  <c r="O442" i="3" s="1"/>
  <c r="S442" i="3"/>
  <c r="AF442" i="3"/>
  <c r="CG441" i="3"/>
  <c r="BV438" i="4"/>
  <c r="CX439" i="4"/>
  <c r="AX440" i="2"/>
  <c r="A443" i="3"/>
  <c r="A441" i="2"/>
  <c r="AW440" i="2"/>
  <c r="B441" i="4"/>
  <c r="AD440" i="4"/>
  <c r="AE440" i="4"/>
  <c r="O440" i="2" l="1"/>
  <c r="N440" i="2"/>
  <c r="CA501" i="2"/>
  <c r="CF501" i="2"/>
  <c r="CE502" i="2" a="1"/>
  <c r="CE502" i="2" s="1"/>
  <c r="BY502" i="2"/>
  <c r="BZ502" i="2"/>
  <c r="CC503" i="2" s="1"/>
  <c r="P442" i="3"/>
  <c r="AJ440" i="4" s="1"/>
  <c r="Q442" i="3"/>
  <c r="DE440" i="4"/>
  <c r="A444" i="3"/>
  <c r="AW441" i="2"/>
  <c r="AX441" i="2"/>
  <c r="A442" i="2"/>
  <c r="B442" i="4"/>
  <c r="AF441" i="4"/>
  <c r="CG442" i="3"/>
  <c r="DL440" i="4"/>
  <c r="AF443" i="3"/>
  <c r="L443" i="3"/>
  <c r="O443" i="3" s="1"/>
  <c r="S443" i="3"/>
  <c r="BY443" i="3"/>
  <c r="AD441" i="4"/>
  <c r="AE441" i="4"/>
  <c r="CX440" i="4"/>
  <c r="BV439" i="4"/>
  <c r="P440" i="2" l="1"/>
  <c r="O441" i="2"/>
  <c r="N441" i="2"/>
  <c r="P441" i="2" s="1"/>
  <c r="CA502" i="2"/>
  <c r="CF502" i="2"/>
  <c r="CE503" i="2" a="1"/>
  <c r="CE503" i="2" s="1"/>
  <c r="BY503" i="2"/>
  <c r="BZ503" i="2"/>
  <c r="CC504" i="2" s="1"/>
  <c r="P443" i="3"/>
  <c r="AJ441" i="4" s="1"/>
  <c r="Q443" i="3"/>
  <c r="AF442" i="4"/>
  <c r="DL441" i="4"/>
  <c r="BV440" i="4"/>
  <c r="CX441" i="4"/>
  <c r="AD442" i="4"/>
  <c r="AE442" i="4"/>
  <c r="AF444" i="3"/>
  <c r="BY444" i="3"/>
  <c r="S444" i="3"/>
  <c r="L444" i="3"/>
  <c r="O444" i="3" s="1"/>
  <c r="AW442" i="2"/>
  <c r="AX442" i="2"/>
  <c r="A443" i="2"/>
  <c r="B443" i="4"/>
  <c r="A445" i="3"/>
  <c r="DE441" i="4"/>
  <c r="CG443" i="3"/>
  <c r="O442" i="2" l="1"/>
  <c r="N442" i="2"/>
  <c r="P442" i="2" s="1"/>
  <c r="CA503" i="2"/>
  <c r="CF503" i="2"/>
  <c r="CE504" i="2" a="1"/>
  <c r="CE504" i="2" s="1"/>
  <c r="BY504" i="2"/>
  <c r="BZ504" i="2"/>
  <c r="CC505" i="2" s="1"/>
  <c r="CB491" i="2" s="1"/>
  <c r="P444" i="3"/>
  <c r="AJ442" i="4" s="1"/>
  <c r="Q444" i="3"/>
  <c r="AE443" i="4"/>
  <c r="AD443" i="4"/>
  <c r="CG444" i="3"/>
  <c r="DE442" i="4"/>
  <c r="BV441" i="4"/>
  <c r="B444" i="4"/>
  <c r="AW443" i="2"/>
  <c r="A446" i="3"/>
  <c r="AX443" i="2"/>
  <c r="A444" i="2"/>
  <c r="DL442" i="4"/>
  <c r="CX442" i="4"/>
  <c r="AF443" i="4"/>
  <c r="AF445" i="3"/>
  <c r="L445" i="3"/>
  <c r="O445" i="3" s="1"/>
  <c r="S445" i="3"/>
  <c r="BY445" i="3"/>
  <c r="O443" i="2" l="1"/>
  <c r="N443" i="2"/>
  <c r="CA504" i="2"/>
  <c r="AZ491" i="2"/>
  <c r="CD491" i="2"/>
  <c r="CF504" i="2"/>
  <c r="CE505" i="2" a="1"/>
  <c r="CE505" i="2" s="1"/>
  <c r="BY505" i="2"/>
  <c r="BZ505" i="2"/>
  <c r="CC506" i="2" s="1"/>
  <c r="P445" i="3"/>
  <c r="AJ443" i="4" s="1"/>
  <c r="Q445" i="3"/>
  <c r="S446" i="3"/>
  <c r="L446" i="3"/>
  <c r="O446" i="3" s="1"/>
  <c r="AF446" i="3"/>
  <c r="BY446" i="3"/>
  <c r="CG445" i="3"/>
  <c r="A445" i="2"/>
  <c r="B445" i="4"/>
  <c r="A447" i="3"/>
  <c r="AX444" i="2"/>
  <c r="AW444" i="2"/>
  <c r="AE444" i="4"/>
  <c r="AD444" i="4"/>
  <c r="DL443" i="4"/>
  <c r="CX443" i="4"/>
  <c r="AF444" i="4"/>
  <c r="P443" i="2"/>
  <c r="BV442" i="4"/>
  <c r="DE443" i="4"/>
  <c r="O444" i="2" l="1"/>
  <c r="AF445" i="4" s="1"/>
  <c r="N444" i="2"/>
  <c r="CA505" i="2"/>
  <c r="BA491" i="2"/>
  <c r="CF505" i="2"/>
  <c r="CE506" i="2" a="1"/>
  <c r="CE506" i="2" s="1"/>
  <c r="BZ506" i="2"/>
  <c r="CC507" i="2" s="1"/>
  <c r="BY506" i="2"/>
  <c r="P446" i="3"/>
  <c r="AJ444" i="4" s="1"/>
  <c r="Q446" i="3"/>
  <c r="CX444" i="4"/>
  <c r="BV443" i="4"/>
  <c r="DL444" i="4"/>
  <c r="L447" i="3"/>
  <c r="O447" i="3" s="1"/>
  <c r="S447" i="3"/>
  <c r="BY447" i="3"/>
  <c r="AF447" i="3"/>
  <c r="DE444" i="4"/>
  <c r="AE445" i="4"/>
  <c r="AD445" i="4"/>
  <c r="CG446" i="3"/>
  <c r="B446" i="4"/>
  <c r="AW445" i="2"/>
  <c r="A448" i="3"/>
  <c r="AX445" i="2"/>
  <c r="A446" i="2"/>
  <c r="P444" i="2" l="1"/>
  <c r="O445" i="2"/>
  <c r="AF446" i="4" s="1"/>
  <c r="N445" i="2"/>
  <c r="CA506" i="2"/>
  <c r="BB491" i="2"/>
  <c r="CF506" i="2"/>
  <c r="CE507" i="2" a="1"/>
  <c r="CE507" i="2" s="1"/>
  <c r="BZ507" i="2"/>
  <c r="CC508" i="2" s="1"/>
  <c r="BY507" i="2"/>
  <c r="P447" i="3"/>
  <c r="AJ445" i="4" s="1"/>
  <c r="Q447" i="3"/>
  <c r="A447" i="2"/>
  <c r="B447" i="4"/>
  <c r="A449" i="3"/>
  <c r="AX446" i="2"/>
  <c r="AW446" i="2"/>
  <c r="AE446" i="4"/>
  <c r="AD446" i="4"/>
  <c r="DL445" i="4"/>
  <c r="BV444" i="4"/>
  <c r="S448" i="3"/>
  <c r="AF448" i="3"/>
  <c r="L448" i="3"/>
  <c r="O448" i="3" s="1"/>
  <c r="BY448" i="3"/>
  <c r="DE445" i="4"/>
  <c r="CG447" i="3"/>
  <c r="CX445" i="4"/>
  <c r="P445" i="2" l="1"/>
  <c r="O446" i="2"/>
  <c r="N446" i="2"/>
  <c r="P446" i="2" s="1"/>
  <c r="CA507" i="2"/>
  <c r="CF507" i="2"/>
  <c r="CE508" i="2" a="1"/>
  <c r="CE508" i="2" s="1"/>
  <c r="BZ508" i="2"/>
  <c r="CC509" i="2" s="1"/>
  <c r="BY508" i="2"/>
  <c r="P448" i="3"/>
  <c r="AJ446" i="4" s="1"/>
  <c r="Q448" i="3"/>
  <c r="CX446" i="4"/>
  <c r="AF447" i="4"/>
  <c r="DL446" i="4"/>
  <c r="L449" i="3"/>
  <c r="O449" i="3" s="1"/>
  <c r="S449" i="3"/>
  <c r="AF449" i="3"/>
  <c r="BY449" i="3"/>
  <c r="DE446" i="4"/>
  <c r="AE447" i="4"/>
  <c r="AD447" i="4"/>
  <c r="BV445" i="4"/>
  <c r="CG448" i="3"/>
  <c r="B448" i="4"/>
  <c r="AX447" i="2"/>
  <c r="A450" i="3"/>
  <c r="AW447" i="2"/>
  <c r="A448" i="2"/>
  <c r="O447" i="2" l="1"/>
  <c r="N447" i="2"/>
  <c r="P447" i="2" s="1"/>
  <c r="CA508" i="2"/>
  <c r="CF508" i="2"/>
  <c r="CE509" i="2" a="1"/>
  <c r="CE509" i="2" s="1"/>
  <c r="BZ509" i="2"/>
  <c r="CC510" i="2" s="1"/>
  <c r="BY509" i="2"/>
  <c r="P449" i="3"/>
  <c r="AJ447" i="4" s="1"/>
  <c r="Q449" i="3"/>
  <c r="AE448" i="4"/>
  <c r="AD448" i="4"/>
  <c r="AF450" i="3"/>
  <c r="BY450" i="3"/>
  <c r="L450" i="3"/>
  <c r="O450" i="3" s="1"/>
  <c r="S450" i="3"/>
  <c r="BV446" i="4"/>
  <c r="CG449" i="3"/>
  <c r="DL447" i="4"/>
  <c r="CX447" i="4"/>
  <c r="A449" i="2"/>
  <c r="B449" i="4"/>
  <c r="A451" i="3"/>
  <c r="AX448" i="2"/>
  <c r="AW448" i="2"/>
  <c r="DE447" i="4"/>
  <c r="AF448" i="4"/>
  <c r="O448" i="2" l="1"/>
  <c r="AF449" i="4" s="1"/>
  <c r="N448" i="2"/>
  <c r="CA509" i="2"/>
  <c r="CF509" i="2"/>
  <c r="CE510" i="2" a="1"/>
  <c r="CE510" i="2" s="1"/>
  <c r="BY510" i="2"/>
  <c r="BZ510" i="2"/>
  <c r="CC511" i="2" s="1"/>
  <c r="P450" i="3"/>
  <c r="AJ448" i="4" s="1"/>
  <c r="Q450" i="3"/>
  <c r="AF451" i="3"/>
  <c r="L451" i="3"/>
  <c r="O451" i="3" s="1"/>
  <c r="S451" i="3"/>
  <c r="BY451" i="3"/>
  <c r="CX448" i="4"/>
  <c r="AE449" i="4"/>
  <c r="AD449" i="4"/>
  <c r="A450" i="2"/>
  <c r="B450" i="4"/>
  <c r="A452" i="3"/>
  <c r="AX449" i="2"/>
  <c r="AW449" i="2"/>
  <c r="DL448" i="4"/>
  <c r="BV447" i="4"/>
  <c r="CG450" i="3"/>
  <c r="DE448" i="4"/>
  <c r="P448" i="2" l="1"/>
  <c r="O449" i="2"/>
  <c r="N449" i="2"/>
  <c r="CA510" i="2"/>
  <c r="CF510" i="2"/>
  <c r="CE511" i="2" a="1"/>
  <c r="CE511" i="2" s="1"/>
  <c r="BZ511" i="2"/>
  <c r="CC512" i="2" s="1"/>
  <c r="BY511" i="2"/>
  <c r="P451" i="3"/>
  <c r="AJ449" i="4" s="1"/>
  <c r="Q451" i="3"/>
  <c r="AF452" i="3"/>
  <c r="BY452" i="3"/>
  <c r="S452" i="3"/>
  <c r="L452" i="3"/>
  <c r="O452" i="3" s="1"/>
  <c r="DE449" i="4"/>
  <c r="AD450" i="4"/>
  <c r="AE450" i="4"/>
  <c r="CX449" i="4"/>
  <c r="AX450" i="2"/>
  <c r="A453" i="3"/>
  <c r="A451" i="2"/>
  <c r="B451" i="4"/>
  <c r="AW450" i="2"/>
  <c r="CG451" i="3"/>
  <c r="BV448" i="4"/>
  <c r="AF450" i="4"/>
  <c r="P449" i="2"/>
  <c r="DL449" i="4"/>
  <c r="O450" i="2" l="1"/>
  <c r="N450" i="2"/>
  <c r="P450" i="2" s="1"/>
  <c r="CA511" i="2"/>
  <c r="CF511" i="2"/>
  <c r="CE512" i="2" a="1"/>
  <c r="CE512" i="2" s="1"/>
  <c r="BZ512" i="2"/>
  <c r="CC513" i="2" s="1"/>
  <c r="BY512" i="2"/>
  <c r="P452" i="3"/>
  <c r="AJ450" i="4" s="1"/>
  <c r="Q452" i="3"/>
  <c r="CX450" i="4"/>
  <c r="AF453" i="3"/>
  <c r="L453" i="3"/>
  <c r="O453" i="3" s="1"/>
  <c r="S453" i="3"/>
  <c r="BY453" i="3"/>
  <c r="AF451" i="4"/>
  <c r="BV449" i="4"/>
  <c r="AD451" i="4"/>
  <c r="AE451" i="4"/>
  <c r="DE450" i="4"/>
  <c r="CG452" i="3"/>
  <c r="AX451" i="2"/>
  <c r="A454" i="3"/>
  <c r="AW451" i="2"/>
  <c r="A452" i="2"/>
  <c r="B452" i="4"/>
  <c r="DL450" i="4"/>
  <c r="O451" i="2" l="1"/>
  <c r="AF452" i="4" s="1"/>
  <c r="N451" i="2"/>
  <c r="P451" i="2" s="1"/>
  <c r="CA512" i="2"/>
  <c r="CF512" i="2"/>
  <c r="CE513" i="2" a="1"/>
  <c r="CE513" i="2" s="1"/>
  <c r="BZ513" i="2"/>
  <c r="CC514" i="2" s="1"/>
  <c r="BY513" i="2"/>
  <c r="P453" i="3"/>
  <c r="AJ451" i="4" s="1"/>
  <c r="Q453" i="3"/>
  <c r="AD452" i="4"/>
  <c r="AE452" i="4"/>
  <c r="DL451" i="4"/>
  <c r="CX451" i="4"/>
  <c r="B453" i="4"/>
  <c r="AW452" i="2"/>
  <c r="AX452" i="2"/>
  <c r="A455" i="3"/>
  <c r="A453" i="2"/>
  <c r="CG453" i="3"/>
  <c r="BY454" i="3"/>
  <c r="L454" i="3"/>
  <c r="O454" i="3" s="1"/>
  <c r="AF454" i="3"/>
  <c r="S454" i="3"/>
  <c r="BV450" i="4"/>
  <c r="DE451" i="4"/>
  <c r="O452" i="2" l="1"/>
  <c r="N452" i="2"/>
  <c r="P452" i="2" s="1"/>
  <c r="CA513" i="2"/>
  <c r="CF513" i="2"/>
  <c r="CE514" i="2" a="1"/>
  <c r="CE514" i="2" s="1"/>
  <c r="BY514" i="2"/>
  <c r="BZ514" i="2"/>
  <c r="CC515" i="2" s="1"/>
  <c r="P454" i="3"/>
  <c r="AJ452" i="4" s="1"/>
  <c r="Q454" i="3"/>
  <c r="BV451" i="4"/>
  <c r="AF455" i="3"/>
  <c r="S455" i="3"/>
  <c r="L455" i="3"/>
  <c r="O455" i="3" s="1"/>
  <c r="BY455" i="3"/>
  <c r="DE452" i="4"/>
  <c r="CG454" i="3"/>
  <c r="AF453" i="4"/>
  <c r="DL452" i="4"/>
  <c r="AX453" i="2"/>
  <c r="A456" i="3"/>
  <c r="AW453" i="2"/>
  <c r="B454" i="4"/>
  <c r="A454" i="2"/>
  <c r="AD453" i="4"/>
  <c r="AE453" i="4"/>
  <c r="CX452" i="4"/>
  <c r="O453" i="2" l="1"/>
  <c r="N453" i="2"/>
  <c r="P453" i="2" s="1"/>
  <c r="CA514" i="2"/>
  <c r="CF514" i="2"/>
  <c r="CE515" i="2" a="1"/>
  <c r="CE515" i="2" s="1"/>
  <c r="BY515" i="2"/>
  <c r="BZ515" i="2"/>
  <c r="CC516" i="2" s="1"/>
  <c r="P455" i="3"/>
  <c r="AJ453" i="4" s="1"/>
  <c r="Q455" i="3"/>
  <c r="DL453" i="4"/>
  <c r="S456" i="3"/>
  <c r="L456" i="3"/>
  <c r="O456" i="3" s="1"/>
  <c r="AF456" i="3"/>
  <c r="BY456" i="3"/>
  <c r="AD454" i="4"/>
  <c r="AE454" i="4"/>
  <c r="AW454" i="2"/>
  <c r="A455" i="2"/>
  <c r="A457" i="3"/>
  <c r="AX454" i="2"/>
  <c r="B455" i="4"/>
  <c r="AF454" i="4"/>
  <c r="CX453" i="4"/>
  <c r="BV452" i="4"/>
  <c r="DE453" i="4"/>
  <c r="CG455" i="3"/>
  <c r="O454" i="2" l="1"/>
  <c r="N454" i="2"/>
  <c r="P454" i="2" s="1"/>
  <c r="CA515" i="2"/>
  <c r="CF515" i="2"/>
  <c r="CE516" i="2" a="1"/>
  <c r="CE516" i="2" s="1"/>
  <c r="BZ516" i="2"/>
  <c r="CC517" i="2" s="1"/>
  <c r="CB515" i="2" s="1"/>
  <c r="BY516" i="2"/>
  <c r="P456" i="3"/>
  <c r="AJ454" i="4" s="1"/>
  <c r="Q456" i="3"/>
  <c r="AF455" i="4"/>
  <c r="DE454" i="4"/>
  <c r="S457" i="3"/>
  <c r="L457" i="3"/>
  <c r="O457" i="3" s="1"/>
  <c r="AF457" i="3"/>
  <c r="BY457" i="3"/>
  <c r="DL454" i="4"/>
  <c r="BV453" i="4"/>
  <c r="CX454" i="4"/>
  <c r="B456" i="4"/>
  <c r="AW455" i="2"/>
  <c r="A458" i="3"/>
  <c r="AX455" i="2"/>
  <c r="A456" i="2"/>
  <c r="CG456" i="3"/>
  <c r="AD455" i="4"/>
  <c r="AE455" i="4"/>
  <c r="O455" i="2" l="1"/>
  <c r="AF456" i="4" s="1"/>
  <c r="N455" i="2"/>
  <c r="CA516" i="2"/>
  <c r="AZ515" i="2"/>
  <c r="CD515" i="2"/>
  <c r="CF516" i="2"/>
  <c r="CE517" i="2" a="1"/>
  <c r="CE517" i="2" s="1"/>
  <c r="BZ517" i="2"/>
  <c r="CC518" i="2" s="1"/>
  <c r="BY517" i="2"/>
  <c r="P457" i="3"/>
  <c r="AJ455" i="4" s="1"/>
  <c r="Q457" i="3"/>
  <c r="DE455" i="4"/>
  <c r="L458" i="3"/>
  <c r="O458" i="3" s="1"/>
  <c r="AF458" i="3"/>
  <c r="S458" i="3"/>
  <c r="BY458" i="3"/>
  <c r="DL455" i="4"/>
  <c r="BV454" i="4"/>
  <c r="AW456" i="2"/>
  <c r="A459" i="3"/>
  <c r="B457" i="4"/>
  <c r="A457" i="2"/>
  <c r="AX456" i="2"/>
  <c r="AD456" i="4"/>
  <c r="AE456" i="4"/>
  <c r="CG457" i="3"/>
  <c r="CX455" i="4"/>
  <c r="P455" i="2" l="1"/>
  <c r="O456" i="2"/>
  <c r="N456" i="2"/>
  <c r="P456" i="2" s="1"/>
  <c r="CA517" i="2"/>
  <c r="BA515" i="2"/>
  <c r="CF517" i="2"/>
  <c r="CE518" i="2" a="1"/>
  <c r="CE518" i="2" s="1"/>
  <c r="BY518" i="2"/>
  <c r="BZ518" i="2"/>
  <c r="CC519" i="2" s="1"/>
  <c r="P458" i="3"/>
  <c r="AJ456" i="4" s="1"/>
  <c r="Q458" i="3"/>
  <c r="B458" i="4"/>
  <c r="A458" i="2"/>
  <c r="A460" i="3"/>
  <c r="AW457" i="2"/>
  <c r="AX457" i="2"/>
  <c r="CG458" i="3"/>
  <c r="DE456" i="4"/>
  <c r="AD457" i="4"/>
  <c r="AE457" i="4"/>
  <c r="CX456" i="4"/>
  <c r="DL456" i="4"/>
  <c r="AF459" i="3"/>
  <c r="BY459" i="3"/>
  <c r="S459" i="3"/>
  <c r="L459" i="3"/>
  <c r="O459" i="3" s="1"/>
  <c r="BV455" i="4"/>
  <c r="AF457" i="4"/>
  <c r="O457" i="2" l="1"/>
  <c r="N457" i="2"/>
  <c r="BB515" i="2"/>
  <c r="CB518" i="2"/>
  <c r="FE167" i="2" s="1"/>
  <c r="CA518" i="2"/>
  <c r="CF518" i="2"/>
  <c r="CE519" i="2" a="1"/>
  <c r="CE519" i="2" s="1"/>
  <c r="BZ519" i="2"/>
  <c r="CC520" i="2" s="1"/>
  <c r="BY519" i="2"/>
  <c r="P459" i="3"/>
  <c r="AJ457" i="4" s="1"/>
  <c r="Q459" i="3"/>
  <c r="CX457" i="4"/>
  <c r="AF458" i="4"/>
  <c r="P457" i="2"/>
  <c r="AD458" i="4"/>
  <c r="AE458" i="4"/>
  <c r="CG459" i="3"/>
  <c r="DE457" i="4"/>
  <c r="DL457" i="4"/>
  <c r="L460" i="3"/>
  <c r="O460" i="3" s="1"/>
  <c r="AF460" i="3"/>
  <c r="BY460" i="3"/>
  <c r="S460" i="3"/>
  <c r="BV456" i="4"/>
  <c r="AW458" i="2"/>
  <c r="B459" i="4"/>
  <c r="AX458" i="2"/>
  <c r="A459" i="2"/>
  <c r="A461" i="3"/>
  <c r="O458" i="2" l="1"/>
  <c r="N458" i="2"/>
  <c r="P458" i="2" s="1"/>
  <c r="CA519" i="2"/>
  <c r="CC8" i="2"/>
  <c r="C13" i="13" s="1"/>
  <c r="CB8" i="2"/>
  <c r="CF519" i="2"/>
  <c r="CE520" i="2" a="1"/>
  <c r="CE520" i="2" s="1"/>
  <c r="BY520" i="2"/>
  <c r="BZ520" i="2"/>
  <c r="CC521" i="2" s="1"/>
  <c r="CD518" i="2"/>
  <c r="FG167" i="2" s="1"/>
  <c r="CD8" i="2" s="1"/>
  <c r="G12" i="13" s="1"/>
  <c r="AZ518" i="2"/>
  <c r="P460" i="3"/>
  <c r="AJ458" i="4" s="1"/>
  <c r="Q460" i="3"/>
  <c r="AF459" i="4"/>
  <c r="A462" i="3"/>
  <c r="AW459" i="2"/>
  <c r="B460" i="4"/>
  <c r="AX459" i="2"/>
  <c r="A460" i="2"/>
  <c r="AE459" i="4"/>
  <c r="AD459" i="4"/>
  <c r="CG460" i="3"/>
  <c r="CX458" i="4"/>
  <c r="BY461" i="3"/>
  <c r="L461" i="3"/>
  <c r="O461" i="3" s="1"/>
  <c r="S461" i="3"/>
  <c r="AF461" i="3"/>
  <c r="BV457" i="4"/>
  <c r="DE458" i="4"/>
  <c r="DL458" i="4"/>
  <c r="O459" i="2" l="1"/>
  <c r="N459" i="2"/>
  <c r="CA520" i="2"/>
  <c r="BA518" i="2"/>
  <c r="EC167" i="2"/>
  <c r="AZ8" i="2" s="1"/>
  <c r="C11" i="13" s="1"/>
  <c r="CF520" i="2"/>
  <c r="CE521" i="2" a="1"/>
  <c r="CE521" i="2" s="1"/>
  <c r="BY521" i="2"/>
  <c r="BZ521" i="2"/>
  <c r="CC522" i="2" s="1"/>
  <c r="P461" i="3"/>
  <c r="AJ459" i="4" s="1"/>
  <c r="Q461" i="3"/>
  <c r="DE459" i="4"/>
  <c r="BV458" i="4"/>
  <c r="B461" i="4"/>
  <c r="AW460" i="2"/>
  <c r="A463" i="3"/>
  <c r="A461" i="2"/>
  <c r="AX460" i="2"/>
  <c r="BY462" i="3"/>
  <c r="S462" i="3"/>
  <c r="L462" i="3"/>
  <c r="O462" i="3" s="1"/>
  <c r="AF462" i="3"/>
  <c r="CG461" i="3"/>
  <c r="AF460" i="4"/>
  <c r="P459" i="2"/>
  <c r="DL459" i="4"/>
  <c r="AD460" i="4"/>
  <c r="AE460" i="4"/>
  <c r="CX459" i="4"/>
  <c r="O460" i="2" l="1"/>
  <c r="N460" i="2"/>
  <c r="CA521" i="2"/>
  <c r="BB518" i="2"/>
  <c r="EE167" i="2" s="1"/>
  <c r="BB8" i="2" s="1"/>
  <c r="C12" i="13" s="1"/>
  <c r="ED167" i="2"/>
  <c r="CF521" i="2"/>
  <c r="CE522" i="2" a="1"/>
  <c r="CE522" i="2" s="1"/>
  <c r="BY522" i="2"/>
  <c r="BZ522" i="2"/>
  <c r="CC523" i="2" s="1"/>
  <c r="P462" i="3"/>
  <c r="AJ460" i="4" s="1"/>
  <c r="Q462" i="3"/>
  <c r="DE460" i="4"/>
  <c r="CG462" i="3"/>
  <c r="B462" i="4"/>
  <c r="AW461" i="2"/>
  <c r="A462" i="2"/>
  <c r="A464" i="3"/>
  <c r="AX461" i="2"/>
  <c r="DL460" i="4"/>
  <c r="L463" i="3"/>
  <c r="O463" i="3" s="1"/>
  <c r="AF463" i="3"/>
  <c r="S463" i="3"/>
  <c r="BY463" i="3"/>
  <c r="CX460" i="4"/>
  <c r="BV459" i="4"/>
  <c r="AF461" i="4"/>
  <c r="P460" i="2"/>
  <c r="AE461" i="4"/>
  <c r="AD461" i="4"/>
  <c r="O461" i="2" l="1"/>
  <c r="N461" i="2"/>
  <c r="P461" i="2" s="1"/>
  <c r="E13" i="13"/>
  <c r="E12" i="13"/>
  <c r="CA522" i="2"/>
  <c r="CF522" i="2"/>
  <c r="CE523" i="2" a="1"/>
  <c r="CE523" i="2" s="1"/>
  <c r="BZ523" i="2"/>
  <c r="CC524" i="2" s="1"/>
  <c r="BY523" i="2"/>
  <c r="P463" i="3"/>
  <c r="AJ461" i="4" s="1"/>
  <c r="Q463" i="3"/>
  <c r="BY464" i="3"/>
  <c r="AF464" i="3"/>
  <c r="S464" i="3"/>
  <c r="L464" i="3"/>
  <c r="O464" i="3" s="1"/>
  <c r="CX461" i="4"/>
  <c r="DE461" i="4"/>
  <c r="A463" i="2"/>
  <c r="A465" i="3"/>
  <c r="AW462" i="2"/>
  <c r="B463" i="4"/>
  <c r="AX462" i="2"/>
  <c r="BV460" i="4"/>
  <c r="CG463" i="3"/>
  <c r="DL461" i="4"/>
  <c r="AF462" i="4"/>
  <c r="AE462" i="4"/>
  <c r="AD462" i="4"/>
  <c r="O462" i="2" l="1"/>
  <c r="N462" i="2"/>
  <c r="P462" i="2" s="1"/>
  <c r="CA523" i="2"/>
  <c r="CF523" i="2"/>
  <c r="CE524" i="2" a="1"/>
  <c r="CE524" i="2" s="1"/>
  <c r="BY524" i="2"/>
  <c r="BZ524" i="2"/>
  <c r="CC525" i="2" s="1"/>
  <c r="FF167" i="2" s="1"/>
  <c r="P464" i="3"/>
  <c r="AJ462" i="4" s="1"/>
  <c r="Q464" i="3"/>
  <c r="CX462" i="4"/>
  <c r="BV461" i="4"/>
  <c r="AE463" i="4"/>
  <c r="AD463" i="4"/>
  <c r="DL462" i="4"/>
  <c r="DE462" i="4"/>
  <c r="AF465" i="3"/>
  <c r="S465" i="3"/>
  <c r="BY465" i="3"/>
  <c r="L465" i="3"/>
  <c r="O465" i="3" s="1"/>
  <c r="CG464" i="3"/>
  <c r="AF463" i="4"/>
  <c r="AW463" i="2"/>
  <c r="B464" i="4"/>
  <c r="A466" i="3"/>
  <c r="A464" i="2"/>
  <c r="AX463" i="2"/>
  <c r="O463" i="2" l="1"/>
  <c r="AF464" i="4" s="1"/>
  <c r="N463" i="2"/>
  <c r="CA524" i="2"/>
  <c r="CF524" i="2"/>
  <c r="CE525" i="2" a="1"/>
  <c r="CE525" i="2" s="1"/>
  <c r="BY525" i="2"/>
  <c r="BZ525" i="2"/>
  <c r="P465" i="3"/>
  <c r="AJ463" i="4" s="1"/>
  <c r="Q465" i="3"/>
  <c r="AW464" i="2"/>
  <c r="B465" i="4"/>
  <c r="A467" i="3"/>
  <c r="A465" i="2"/>
  <c r="AX464" i="2"/>
  <c r="DL463" i="4"/>
  <c r="BY466" i="3"/>
  <c r="AF466" i="3"/>
  <c r="S466" i="3"/>
  <c r="L466" i="3"/>
  <c r="O466" i="3" s="1"/>
  <c r="CX463" i="4"/>
  <c r="DE463" i="4"/>
  <c r="BV462" i="4"/>
  <c r="AE464" i="4"/>
  <c r="AD464" i="4"/>
  <c r="CG465" i="3"/>
  <c r="P463" i="2" l="1"/>
  <c r="O464" i="2"/>
  <c r="AF465" i="4" s="1"/>
  <c r="N464" i="2"/>
  <c r="P464" i="2" s="1"/>
  <c r="CA525" i="2"/>
  <c r="CF525" i="2"/>
  <c r="CF9" i="2" s="1"/>
  <c r="BC9" i="2"/>
  <c r="C10" i="13" s="1"/>
  <c r="E10" i="13" s="1"/>
  <c r="P466" i="3"/>
  <c r="AJ464" i="4" s="1"/>
  <c r="Q466" i="3"/>
  <c r="CX464" i="4"/>
  <c r="DL464" i="4"/>
  <c r="DE464" i="4"/>
  <c r="CG466" i="3"/>
  <c r="AD465" i="4"/>
  <c r="AE465" i="4"/>
  <c r="BV463" i="4"/>
  <c r="AW465" i="2"/>
  <c r="A466" i="2"/>
  <c r="B466" i="4"/>
  <c r="A468" i="3"/>
  <c r="AX465" i="2"/>
  <c r="L467" i="3"/>
  <c r="O467" i="3" s="1"/>
  <c r="BY467" i="3"/>
  <c r="S467" i="3"/>
  <c r="AF467" i="3"/>
  <c r="O465" i="2" l="1"/>
  <c r="N465" i="2"/>
  <c r="P465" i="2" s="1"/>
  <c r="P467" i="3"/>
  <c r="AJ465" i="4" s="1"/>
  <c r="Q467" i="3"/>
  <c r="CX465" i="4"/>
  <c r="CG467" i="3"/>
  <c r="BV464" i="4"/>
  <c r="BY468" i="3"/>
  <c r="AF468" i="3"/>
  <c r="S468" i="3"/>
  <c r="L468" i="3"/>
  <c r="O468" i="3" s="1"/>
  <c r="AF466" i="4"/>
  <c r="AD466" i="4"/>
  <c r="AE466" i="4"/>
  <c r="DE465" i="4"/>
  <c r="AW466" i="2"/>
  <c r="A467" i="2"/>
  <c r="B467" i="4"/>
  <c r="A469" i="3"/>
  <c r="AX466" i="2"/>
  <c r="DL465" i="4"/>
  <c r="O466" i="2" l="1"/>
  <c r="AF467" i="4" s="1"/>
  <c r="N466" i="2"/>
  <c r="P468" i="3"/>
  <c r="AJ466" i="4" s="1"/>
  <c r="Q468" i="3"/>
  <c r="AD467" i="4"/>
  <c r="AE467" i="4"/>
  <c r="BV465" i="4"/>
  <c r="CX466" i="4"/>
  <c r="CG468" i="3"/>
  <c r="DL466" i="4"/>
  <c r="A470" i="3"/>
  <c r="AW467" i="2"/>
  <c r="B468" i="4"/>
  <c r="A468" i="2"/>
  <c r="AX467" i="2"/>
  <c r="AF469" i="3"/>
  <c r="BY469" i="3"/>
  <c r="L469" i="3"/>
  <c r="O469" i="3" s="1"/>
  <c r="S469" i="3"/>
  <c r="DE466" i="4"/>
  <c r="P466" i="2" l="1"/>
  <c r="O467" i="2"/>
  <c r="N467" i="2"/>
  <c r="P469" i="3"/>
  <c r="AJ467" i="4" s="1"/>
  <c r="Q469" i="3"/>
  <c r="AQ469" i="3"/>
  <c r="AR469" i="3"/>
  <c r="CG469" i="3"/>
  <c r="L470" i="3"/>
  <c r="O470" i="3" s="1"/>
  <c r="BY470" i="3"/>
  <c r="AF470" i="3"/>
  <c r="S470" i="3"/>
  <c r="BV466" i="4"/>
  <c r="B469" i="4"/>
  <c r="A471" i="3"/>
  <c r="A469" i="2"/>
  <c r="AW468" i="2"/>
  <c r="AX468" i="2"/>
  <c r="DE467" i="4"/>
  <c r="DL467" i="4"/>
  <c r="AE468" i="4"/>
  <c r="AD468" i="4"/>
  <c r="CX467" i="4"/>
  <c r="P467" i="2" l="1"/>
  <c r="AF468" i="4"/>
  <c r="O468" i="2"/>
  <c r="N468" i="2"/>
  <c r="P470" i="3"/>
  <c r="AJ468" i="4" s="1"/>
  <c r="Q470" i="3"/>
  <c r="BY471" i="3"/>
  <c r="L471" i="3"/>
  <c r="O471" i="3" s="1"/>
  <c r="AF471" i="3"/>
  <c r="S471" i="3"/>
  <c r="AF469" i="4"/>
  <c r="AE469" i="4"/>
  <c r="AD469" i="4"/>
  <c r="CG470" i="3"/>
  <c r="DL468" i="4"/>
  <c r="DE468" i="4"/>
  <c r="BV467" i="4"/>
  <c r="A472" i="3"/>
  <c r="A470" i="2"/>
  <c r="B470" i="4"/>
  <c r="AW469" i="2"/>
  <c r="AX469" i="2"/>
  <c r="CX468" i="4"/>
  <c r="P468" i="2" l="1"/>
  <c r="O469" i="2"/>
  <c r="AF470" i="4" s="1"/>
  <c r="N469" i="2"/>
  <c r="P471" i="3"/>
  <c r="AJ469" i="4" s="1"/>
  <c r="Q471" i="3"/>
  <c r="CX469" i="4"/>
  <c r="DL469" i="4"/>
  <c r="AE470" i="4"/>
  <c r="AD470" i="4"/>
  <c r="A471" i="2"/>
  <c r="B471" i="4"/>
  <c r="AW470" i="2"/>
  <c r="A473" i="3"/>
  <c r="AX470" i="2"/>
  <c r="DE469" i="4"/>
  <c r="CG471" i="3"/>
  <c r="BY472" i="3"/>
  <c r="AF472" i="3"/>
  <c r="L472" i="3"/>
  <c r="O472" i="3" s="1"/>
  <c r="S472" i="3"/>
  <c r="BV468" i="4"/>
  <c r="P469" i="2" l="1"/>
  <c r="O470" i="2"/>
  <c r="N470" i="2"/>
  <c r="P470" i="2" s="1"/>
  <c r="P472" i="3"/>
  <c r="AJ470" i="4" s="1"/>
  <c r="Q472" i="3"/>
  <c r="DE470" i="4"/>
  <c r="CX470" i="4"/>
  <c r="DL470" i="4"/>
  <c r="CG472" i="3"/>
  <c r="AD471" i="4"/>
  <c r="AE471" i="4"/>
  <c r="BV469" i="4"/>
  <c r="AF471" i="4"/>
  <c r="AW471" i="2"/>
  <c r="A472" i="2"/>
  <c r="A474" i="3"/>
  <c r="B472" i="4"/>
  <c r="AX471" i="2"/>
  <c r="BY473" i="3"/>
  <c r="L473" i="3"/>
  <c r="O473" i="3" s="1"/>
  <c r="AF473" i="3"/>
  <c r="S473" i="3"/>
  <c r="O471" i="2" l="1"/>
  <c r="N471" i="2"/>
  <c r="P473" i="3"/>
  <c r="AJ471" i="4" s="1"/>
  <c r="Q473" i="3"/>
  <c r="AF472" i="4"/>
  <c r="P471" i="2"/>
  <c r="CG473" i="3"/>
  <c r="AD472" i="4"/>
  <c r="AE472" i="4"/>
  <c r="BY474" i="3"/>
  <c r="AF474" i="3"/>
  <c r="L474" i="3"/>
  <c r="O474" i="3" s="1"/>
  <c r="S474" i="3"/>
  <c r="CX471" i="4"/>
  <c r="DE471" i="4"/>
  <c r="BV470" i="4"/>
  <c r="A473" i="2"/>
  <c r="AW472" i="2"/>
  <c r="B473" i="4"/>
  <c r="A475" i="3"/>
  <c r="AX472" i="2"/>
  <c r="DL471" i="4"/>
  <c r="O472" i="2" l="1"/>
  <c r="N472" i="2"/>
  <c r="P474" i="3"/>
  <c r="AJ472" i="4" s="1"/>
  <c r="Q474" i="3"/>
  <c r="BV471" i="4"/>
  <c r="L475" i="3"/>
  <c r="O475" i="3" s="1"/>
  <c r="AF475" i="3"/>
  <c r="BY475" i="3"/>
  <c r="S475" i="3"/>
  <c r="DL472" i="4"/>
  <c r="AE473" i="4"/>
  <c r="AD473" i="4"/>
  <c r="AF473" i="4"/>
  <c r="CG474" i="3"/>
  <c r="DE472" i="4"/>
  <c r="CX472" i="4"/>
  <c r="AW473" i="2"/>
  <c r="A474" i="2"/>
  <c r="A476" i="3"/>
  <c r="B474" i="4"/>
  <c r="AX473" i="2"/>
  <c r="P472" i="2" l="1"/>
  <c r="O473" i="2"/>
  <c r="AF474" i="4" s="1"/>
  <c r="CX474" i="4" s="1"/>
  <c r="N473" i="2"/>
  <c r="P475" i="3"/>
  <c r="AJ473" i="4" s="1"/>
  <c r="Q475" i="3"/>
  <c r="CX473" i="4"/>
  <c r="DE473" i="4"/>
  <c r="A475" i="2"/>
  <c r="A477" i="3"/>
  <c r="B475" i="4"/>
  <c r="AW474" i="2"/>
  <c r="AX474" i="2"/>
  <c r="DL473" i="4"/>
  <c r="CG475" i="3"/>
  <c r="AD474" i="4"/>
  <c r="AE474" i="4"/>
  <c r="L476" i="3"/>
  <c r="O476" i="3" s="1"/>
  <c r="AF476" i="3"/>
  <c r="S476" i="3"/>
  <c r="BY476" i="3"/>
  <c r="BV472" i="4"/>
  <c r="P473" i="2" l="1"/>
  <c r="O474" i="2"/>
  <c r="AF475" i="4" s="1"/>
  <c r="N474" i="2"/>
  <c r="P476" i="3"/>
  <c r="AJ474" i="4" s="1"/>
  <c r="Q476" i="3"/>
  <c r="DE474" i="4"/>
  <c r="A478" i="3"/>
  <c r="A476" i="2"/>
  <c r="AW475" i="2"/>
  <c r="B476" i="4"/>
  <c r="AX475" i="2"/>
  <c r="CG476" i="3"/>
  <c r="DL474" i="4"/>
  <c r="BV473" i="4"/>
  <c r="AD475" i="4"/>
  <c r="AE475" i="4"/>
  <c r="L477" i="3"/>
  <c r="O477" i="3" s="1"/>
  <c r="AF477" i="3"/>
  <c r="S477" i="3"/>
  <c r="BY477" i="3"/>
  <c r="P474" i="2" l="1"/>
  <c r="O475" i="2"/>
  <c r="N475" i="2"/>
  <c r="P475" i="2" s="1"/>
  <c r="P477" i="3"/>
  <c r="AJ475" i="4" s="1"/>
  <c r="Q477" i="3"/>
  <c r="DL475" i="4"/>
  <c r="AW476" i="2"/>
  <c r="A477" i="2"/>
  <c r="A479" i="3"/>
  <c r="B477" i="4"/>
  <c r="AX476" i="2"/>
  <c r="AF476" i="4"/>
  <c r="S478" i="3"/>
  <c r="AF478" i="3"/>
  <c r="BY478" i="3"/>
  <c r="L478" i="3"/>
  <c r="O478" i="3" s="1"/>
  <c r="AE476" i="4"/>
  <c r="AD476" i="4"/>
  <c r="CG477" i="3"/>
  <c r="BV474" i="4"/>
  <c r="DE475" i="4"/>
  <c r="CX475" i="4"/>
  <c r="O476" i="2" l="1"/>
  <c r="N476" i="2"/>
  <c r="P478" i="3"/>
  <c r="AJ476" i="4" s="1"/>
  <c r="Q478" i="3"/>
  <c r="BV475" i="4"/>
  <c r="DL476" i="4"/>
  <c r="CG478" i="3"/>
  <c r="AE477" i="4"/>
  <c r="AD477" i="4"/>
  <c r="BY479" i="3"/>
  <c r="AF479" i="3"/>
  <c r="L479" i="3"/>
  <c r="O479" i="3" s="1"/>
  <c r="S479" i="3"/>
  <c r="DE476" i="4"/>
  <c r="CX476" i="4"/>
  <c r="AW477" i="2"/>
  <c r="A478" i="2"/>
  <c r="B478" i="4"/>
  <c r="A480" i="3"/>
  <c r="AX477" i="2"/>
  <c r="P476" i="2" l="1"/>
  <c r="AF477" i="4"/>
  <c r="O477" i="2"/>
  <c r="N477" i="2"/>
  <c r="P477" i="2" s="1"/>
  <c r="P479" i="3"/>
  <c r="AJ477" i="4" s="1"/>
  <c r="Q479" i="3"/>
  <c r="DL477" i="4"/>
  <c r="AF478" i="4"/>
  <c r="S480" i="3"/>
  <c r="AF480" i="3"/>
  <c r="L480" i="3"/>
  <c r="O480" i="3" s="1"/>
  <c r="BY480" i="3"/>
  <c r="DE477" i="4"/>
  <c r="CX477" i="4"/>
  <c r="A479" i="2"/>
  <c r="A481" i="3"/>
  <c r="AW478" i="2"/>
  <c r="B479" i="4"/>
  <c r="AX478" i="2"/>
  <c r="CG479" i="3"/>
  <c r="AE478" i="4"/>
  <c r="AD478" i="4"/>
  <c r="BV476" i="4"/>
  <c r="O478" i="2" l="1"/>
  <c r="N478" i="2"/>
  <c r="P478" i="2" s="1"/>
  <c r="P480" i="3"/>
  <c r="AJ478" i="4" s="1"/>
  <c r="Q480" i="3"/>
  <c r="DL478" i="4"/>
  <c r="BV477" i="4"/>
  <c r="CG480" i="3"/>
  <c r="CX478" i="4"/>
  <c r="DE478" i="4"/>
  <c r="AF481" i="3"/>
  <c r="L481" i="3"/>
  <c r="O481" i="3" s="1"/>
  <c r="S481" i="3"/>
  <c r="BY481" i="3"/>
  <c r="AF479" i="4"/>
  <c r="AW479" i="2"/>
  <c r="A480" i="2"/>
  <c r="A482" i="3"/>
  <c r="B480" i="4"/>
  <c r="AX479" i="2"/>
  <c r="AD479" i="4"/>
  <c r="AE479" i="4"/>
  <c r="O479" i="2" l="1"/>
  <c r="N479" i="2"/>
  <c r="P481" i="3"/>
  <c r="AJ479" i="4" s="1"/>
  <c r="Q481" i="3"/>
  <c r="DE479" i="4"/>
  <c r="CX479" i="4"/>
  <c r="AW480" i="2"/>
  <c r="A481" i="2"/>
  <c r="A483" i="3"/>
  <c r="B481" i="4"/>
  <c r="AX480" i="2"/>
  <c r="CG481" i="3"/>
  <c r="AF480" i="4"/>
  <c r="AF482" i="3"/>
  <c r="L482" i="3"/>
  <c r="O482" i="3" s="1"/>
  <c r="BY482" i="3"/>
  <c r="S482" i="3"/>
  <c r="BV478" i="4"/>
  <c r="DL479" i="4"/>
  <c r="AD480" i="4"/>
  <c r="AE480" i="4"/>
  <c r="P479" i="2" l="1"/>
  <c r="O480" i="2"/>
  <c r="N480" i="2"/>
  <c r="P482" i="3"/>
  <c r="AJ480" i="4" s="1"/>
  <c r="Q482" i="3"/>
  <c r="DE480" i="4"/>
  <c r="CG482" i="3"/>
  <c r="DL480" i="4"/>
  <c r="BV479" i="4"/>
  <c r="AE481" i="4"/>
  <c r="AD481" i="4"/>
  <c r="CX480" i="4"/>
  <c r="AF483" i="3"/>
  <c r="L483" i="3"/>
  <c r="O483" i="3" s="1"/>
  <c r="S483" i="3"/>
  <c r="BY483" i="3"/>
  <c r="B482" i="4"/>
  <c r="A484" i="3"/>
  <c r="A482" i="2"/>
  <c r="AW481" i="2"/>
  <c r="AX481" i="2"/>
  <c r="AF481" i="4"/>
  <c r="CX481" i="4" s="1"/>
  <c r="P480" i="2" l="1"/>
  <c r="O481" i="2"/>
  <c r="AF482" i="4" s="1"/>
  <c r="N481" i="2"/>
  <c r="P481" i="2" s="1"/>
  <c r="P483" i="3"/>
  <c r="AJ481" i="4" s="1"/>
  <c r="Q483" i="3"/>
  <c r="BV480" i="4"/>
  <c r="DL481" i="4"/>
  <c r="A483" i="2"/>
  <c r="AW482" i="2"/>
  <c r="B483" i="4"/>
  <c r="A485" i="3"/>
  <c r="AX482" i="2"/>
  <c r="BY484" i="3"/>
  <c r="L484" i="3"/>
  <c r="O484" i="3" s="1"/>
  <c r="AF484" i="3"/>
  <c r="S484" i="3"/>
  <c r="CG483" i="3"/>
  <c r="AE482" i="4"/>
  <c r="AD482" i="4"/>
  <c r="DE481" i="4"/>
  <c r="O482" i="2" l="1"/>
  <c r="N482" i="2"/>
  <c r="P484" i="3"/>
  <c r="AJ482" i="4" s="1"/>
  <c r="Q484" i="3"/>
  <c r="DE482" i="4"/>
  <c r="CX482" i="4"/>
  <c r="CG484" i="3"/>
  <c r="AF483" i="4"/>
  <c r="B484" i="4"/>
  <c r="A484" i="2"/>
  <c r="A486" i="3"/>
  <c r="AW483" i="2"/>
  <c r="AX483" i="2"/>
  <c r="BV481" i="4"/>
  <c r="BY485" i="3"/>
  <c r="S485" i="3"/>
  <c r="L485" i="3"/>
  <c r="O485" i="3" s="1"/>
  <c r="AF485" i="3"/>
  <c r="AE483" i="4"/>
  <c r="AD483" i="4"/>
  <c r="DL482" i="4"/>
  <c r="P482" i="2" l="1"/>
  <c r="O483" i="2"/>
  <c r="N483" i="2"/>
  <c r="P485" i="3"/>
  <c r="AJ483" i="4" s="1"/>
  <c r="Q485" i="3"/>
  <c r="DL483" i="4"/>
  <c r="DE483" i="4"/>
  <c r="CG485" i="3"/>
  <c r="L486" i="3"/>
  <c r="O486" i="3" s="1"/>
  <c r="BY486" i="3"/>
  <c r="AF486" i="3"/>
  <c r="S486" i="3"/>
  <c r="CX483" i="4"/>
  <c r="A485" i="2"/>
  <c r="A487" i="3"/>
  <c r="B485" i="4"/>
  <c r="AW484" i="2"/>
  <c r="AX484" i="2"/>
  <c r="AF484" i="4"/>
  <c r="AD484" i="4"/>
  <c r="AE484" i="4"/>
  <c r="BV482" i="4"/>
  <c r="P483" i="2" l="1"/>
  <c r="O484" i="2"/>
  <c r="N484" i="2"/>
  <c r="P486" i="3"/>
  <c r="AJ484" i="4" s="1"/>
  <c r="Q486" i="3"/>
  <c r="DE484" i="4"/>
  <c r="DL484" i="4"/>
  <c r="AE485" i="4"/>
  <c r="AD485" i="4"/>
  <c r="BV483" i="4"/>
  <c r="BY487" i="3"/>
  <c r="S487" i="3"/>
  <c r="AF487" i="3"/>
  <c r="L487" i="3"/>
  <c r="O487" i="3" s="1"/>
  <c r="CG486" i="3"/>
  <c r="CX484" i="4"/>
  <c r="AW485" i="2"/>
  <c r="B486" i="4"/>
  <c r="A486" i="2"/>
  <c r="A488" i="3"/>
  <c r="AX485" i="2"/>
  <c r="P484" i="2" l="1"/>
  <c r="AF485" i="4"/>
  <c r="O485" i="2"/>
  <c r="N485" i="2"/>
  <c r="P485" i="2" s="1"/>
  <c r="P487" i="3"/>
  <c r="Q487" i="3"/>
  <c r="DE485" i="4"/>
  <c r="AF486" i="4"/>
  <c r="CG487" i="3"/>
  <c r="AJ485" i="4"/>
  <c r="L488" i="3"/>
  <c r="O488" i="3" s="1"/>
  <c r="BY488" i="3"/>
  <c r="AF488" i="3"/>
  <c r="S488" i="3"/>
  <c r="AW486" i="2"/>
  <c r="B487" i="4"/>
  <c r="A487" i="2"/>
  <c r="A489" i="3"/>
  <c r="AX486" i="2"/>
  <c r="CX485" i="4"/>
  <c r="BV484" i="4"/>
  <c r="DL485" i="4"/>
  <c r="AD486" i="4"/>
  <c r="AE486" i="4"/>
  <c r="DE486" i="4" s="1"/>
  <c r="O486" i="2" l="1"/>
  <c r="AF487" i="4" s="1"/>
  <c r="N486" i="2"/>
  <c r="P488" i="3"/>
  <c r="AJ486" i="4" s="1"/>
  <c r="Q488" i="3"/>
  <c r="CX486" i="4"/>
  <c r="DL486" i="4"/>
  <c r="L489" i="3"/>
  <c r="O489" i="3" s="1"/>
  <c r="AF489" i="3"/>
  <c r="BY489" i="3"/>
  <c r="S489" i="3"/>
  <c r="A490" i="3"/>
  <c r="AW487" i="2"/>
  <c r="B488" i="4"/>
  <c r="A488" i="2"/>
  <c r="AX487" i="2"/>
  <c r="CG488" i="3"/>
  <c r="BV485" i="4"/>
  <c r="AD487" i="4"/>
  <c r="AE487" i="4"/>
  <c r="P486" i="2" l="1"/>
  <c r="O487" i="2"/>
  <c r="AF488" i="4" s="1"/>
  <c r="N487" i="2"/>
  <c r="P487" i="2" s="1"/>
  <c r="P489" i="3"/>
  <c r="AJ487" i="4" s="1"/>
  <c r="Q489" i="3"/>
  <c r="DL487" i="4"/>
  <c r="B489" i="4"/>
  <c r="A489" i="2"/>
  <c r="A491" i="3"/>
  <c r="AW488" i="2"/>
  <c r="AX488" i="2"/>
  <c r="DE487" i="4"/>
  <c r="AD488" i="4"/>
  <c r="AE488" i="4"/>
  <c r="BV486" i="4"/>
  <c r="CG489" i="3"/>
  <c r="AF490" i="3"/>
  <c r="L490" i="3"/>
  <c r="O490" i="3" s="1"/>
  <c r="BY490" i="3"/>
  <c r="S490" i="3"/>
  <c r="CX487" i="4"/>
  <c r="O488" i="2" l="1"/>
  <c r="N488" i="2"/>
  <c r="P488" i="2" s="1"/>
  <c r="P490" i="3"/>
  <c r="AJ488" i="4" s="1"/>
  <c r="Q490" i="3"/>
  <c r="BV487" i="4"/>
  <c r="AF489" i="4"/>
  <c r="AE489" i="4"/>
  <c r="AD489" i="4"/>
  <c r="DE488" i="4"/>
  <c r="CG490" i="3"/>
  <c r="DL488" i="4"/>
  <c r="AF491" i="3"/>
  <c r="S491" i="3"/>
  <c r="L491" i="3"/>
  <c r="O491" i="3" s="1"/>
  <c r="BY491" i="3"/>
  <c r="CX488" i="4"/>
  <c r="AW489" i="2"/>
  <c r="A490" i="2"/>
  <c r="A492" i="3"/>
  <c r="B490" i="4"/>
  <c r="AX489" i="2"/>
  <c r="O489" i="2" l="1"/>
  <c r="N489" i="2"/>
  <c r="P489" i="2" s="1"/>
  <c r="P491" i="3"/>
  <c r="AJ489" i="4" s="1"/>
  <c r="Q491" i="3"/>
  <c r="L492" i="3"/>
  <c r="O492" i="3" s="1"/>
  <c r="AF492" i="3"/>
  <c r="S492" i="3"/>
  <c r="BY492" i="3"/>
  <c r="AW490" i="2"/>
  <c r="A491" i="2"/>
  <c r="B491" i="4"/>
  <c r="A493" i="3"/>
  <c r="AX490" i="2"/>
  <c r="AD490" i="4"/>
  <c r="AE490" i="4"/>
  <c r="DL489" i="4"/>
  <c r="DE489" i="4"/>
  <c r="AF490" i="4"/>
  <c r="CG491" i="3"/>
  <c r="BV488" i="4"/>
  <c r="CX489" i="4"/>
  <c r="O490" i="2" l="1"/>
  <c r="N490" i="2"/>
  <c r="P490" i="2" s="1"/>
  <c r="P492" i="3"/>
  <c r="AJ490" i="4" s="1"/>
  <c r="Q492" i="3"/>
  <c r="DE490" i="4"/>
  <c r="AD491" i="4"/>
  <c r="AE491" i="4"/>
  <c r="BV489" i="4"/>
  <c r="DL490" i="4"/>
  <c r="B492" i="4"/>
  <c r="AW491" i="2"/>
  <c r="A494" i="3"/>
  <c r="A492" i="2"/>
  <c r="AX491" i="2"/>
  <c r="AF491" i="4"/>
  <c r="CG492" i="3"/>
  <c r="CX490" i="4"/>
  <c r="BY493" i="3"/>
  <c r="L493" i="3"/>
  <c r="O493" i="3" s="1"/>
  <c r="S493" i="3"/>
  <c r="AF493" i="3"/>
  <c r="O491" i="2" l="1"/>
  <c r="AF492" i="4" s="1"/>
  <c r="N491" i="2"/>
  <c r="P493" i="3"/>
  <c r="Q493" i="3"/>
  <c r="CX491" i="4"/>
  <c r="DL491" i="4"/>
  <c r="AD492" i="4"/>
  <c r="AE492" i="4"/>
  <c r="BV490" i="4"/>
  <c r="B493" i="4"/>
  <c r="A495" i="3"/>
  <c r="AW492" i="2"/>
  <c r="A493" i="2"/>
  <c r="AX492" i="2"/>
  <c r="CG493" i="3"/>
  <c r="AJ491" i="4"/>
  <c r="AF494" i="3"/>
  <c r="S494" i="3"/>
  <c r="BY494" i="3"/>
  <c r="L494" i="3"/>
  <c r="O494" i="3" s="1"/>
  <c r="DE491" i="4"/>
  <c r="P491" i="2" l="1"/>
  <c r="O492" i="2"/>
  <c r="N492" i="2"/>
  <c r="P492" i="2" s="1"/>
  <c r="P494" i="3"/>
  <c r="AJ492" i="4" s="1"/>
  <c r="Q494" i="3"/>
  <c r="CG494" i="3"/>
  <c r="BV491" i="4"/>
  <c r="AW493" i="2"/>
  <c r="B494" i="4"/>
  <c r="A494" i="2"/>
  <c r="A496" i="3"/>
  <c r="AX493" i="2"/>
  <c r="CX492" i="4"/>
  <c r="AF493" i="4"/>
  <c r="AD493" i="4"/>
  <c r="AE493" i="4"/>
  <c r="AF495" i="3"/>
  <c r="BY495" i="3"/>
  <c r="S495" i="3"/>
  <c r="L495" i="3"/>
  <c r="O495" i="3" s="1"/>
  <c r="DE492" i="4"/>
  <c r="DL492" i="4"/>
  <c r="O493" i="2" l="1"/>
  <c r="N493" i="2"/>
  <c r="P495" i="3"/>
  <c r="AJ493" i="4" s="1"/>
  <c r="Q495" i="3"/>
  <c r="DL493" i="4"/>
  <c r="AD494" i="4"/>
  <c r="AE494" i="4"/>
  <c r="AF494" i="4"/>
  <c r="BV492" i="4"/>
  <c r="CX493" i="4"/>
  <c r="AF496" i="3"/>
  <c r="S496" i="3"/>
  <c r="BY496" i="3"/>
  <c r="L496" i="3"/>
  <c r="O496" i="3" s="1"/>
  <c r="CG495" i="3"/>
  <c r="DE493" i="4"/>
  <c r="AW494" i="2"/>
  <c r="B495" i="4"/>
  <c r="AX494" i="2"/>
  <c r="A497" i="3"/>
  <c r="A495" i="2"/>
  <c r="P493" i="2" l="1"/>
  <c r="O494" i="2"/>
  <c r="N494" i="2"/>
  <c r="P496" i="3"/>
  <c r="AJ494" i="4" s="1"/>
  <c r="Q496" i="3"/>
  <c r="CG496" i="3"/>
  <c r="CX494" i="4"/>
  <c r="DL494" i="4"/>
  <c r="BV493" i="4"/>
  <c r="AF495" i="4"/>
  <c r="AD495" i="4"/>
  <c r="AE495" i="4"/>
  <c r="A498" i="3"/>
  <c r="AW495" i="2"/>
  <c r="A496" i="2"/>
  <c r="B496" i="4"/>
  <c r="AX495" i="2"/>
  <c r="L497" i="3"/>
  <c r="O497" i="3" s="1"/>
  <c r="AF497" i="3"/>
  <c r="BY497" i="3"/>
  <c r="S497" i="3"/>
  <c r="DE494" i="4"/>
  <c r="P494" i="2" l="1"/>
  <c r="O495" i="2"/>
  <c r="AF496" i="4" s="1"/>
  <c r="N495" i="2"/>
  <c r="P497" i="3"/>
  <c r="AJ495" i="4" s="1"/>
  <c r="Q497" i="3"/>
  <c r="DL495" i="4"/>
  <c r="S498" i="3"/>
  <c r="AF498" i="3"/>
  <c r="L498" i="3"/>
  <c r="O498" i="3" s="1"/>
  <c r="BY498" i="3"/>
  <c r="AE496" i="4"/>
  <c r="AD496" i="4"/>
  <c r="DE495" i="4"/>
  <c r="CG497" i="3"/>
  <c r="A499" i="3"/>
  <c r="B497" i="4"/>
  <c r="AW496" i="2"/>
  <c r="A497" i="2"/>
  <c r="AX496" i="2"/>
  <c r="CX495" i="4"/>
  <c r="BV494" i="4"/>
  <c r="P495" i="2" l="1"/>
  <c r="O496" i="2"/>
  <c r="N496" i="2"/>
  <c r="P496" i="2" s="1"/>
  <c r="P498" i="3"/>
  <c r="AJ496" i="4" s="1"/>
  <c r="Q498" i="3"/>
  <c r="AE497" i="4"/>
  <c r="AD497" i="4"/>
  <c r="AF497" i="4"/>
  <c r="S499" i="3"/>
  <c r="L499" i="3"/>
  <c r="O499" i="3" s="1"/>
  <c r="BY499" i="3"/>
  <c r="AF499" i="3"/>
  <c r="BV495" i="4"/>
  <c r="DL496" i="4"/>
  <c r="CG498" i="3"/>
  <c r="CX496" i="4"/>
  <c r="DE496" i="4"/>
  <c r="B498" i="4"/>
  <c r="AW497" i="2"/>
  <c r="A500" i="3"/>
  <c r="A498" i="2"/>
  <c r="AX497" i="2"/>
  <c r="O497" i="2" l="1"/>
  <c r="AF498" i="4" s="1"/>
  <c r="N497" i="2"/>
  <c r="P499" i="3"/>
  <c r="AJ497" i="4" s="1"/>
  <c r="Q499" i="3"/>
  <c r="AP499" i="3"/>
  <c r="AR499" i="3"/>
  <c r="BV496" i="4"/>
  <c r="CX497" i="4"/>
  <c r="DL497" i="4"/>
  <c r="A501" i="3"/>
  <c r="B499" i="4"/>
  <c r="AW498" i="2"/>
  <c r="A499" i="2"/>
  <c r="AX498" i="2"/>
  <c r="BY500" i="3"/>
  <c r="AF500" i="3"/>
  <c r="L500" i="3"/>
  <c r="O500" i="3" s="1"/>
  <c r="S500" i="3"/>
  <c r="P497" i="2"/>
  <c r="AE498" i="4"/>
  <c r="AD498" i="4"/>
  <c r="CG499" i="3"/>
  <c r="DE497" i="4"/>
  <c r="O498" i="2" l="1"/>
  <c r="N498" i="2"/>
  <c r="P498" i="2" s="1"/>
  <c r="P500" i="3"/>
  <c r="AJ498" i="4" s="1"/>
  <c r="Q500" i="3"/>
  <c r="CX498" i="4"/>
  <c r="AF499" i="4"/>
  <c r="S501" i="3"/>
  <c r="L501" i="3"/>
  <c r="O501" i="3" s="1"/>
  <c r="AF501" i="3"/>
  <c r="BY501" i="3"/>
  <c r="BV497" i="4"/>
  <c r="CG500" i="3"/>
  <c r="AD499" i="4"/>
  <c r="AE499" i="4"/>
  <c r="DL498" i="4"/>
  <c r="A502" i="3"/>
  <c r="AW499" i="2"/>
  <c r="A500" i="2"/>
  <c r="B500" i="4"/>
  <c r="AX499" i="2"/>
  <c r="DE498" i="4"/>
  <c r="O499" i="2" l="1"/>
  <c r="N499" i="2"/>
  <c r="P499" i="2" s="1"/>
  <c r="P501" i="3"/>
  <c r="AJ499" i="4" s="1"/>
  <c r="Q501" i="3"/>
  <c r="AS501" i="3"/>
  <c r="AP501" i="3" s="1"/>
  <c r="DE499" i="4"/>
  <c r="AF500" i="4"/>
  <c r="S502" i="3"/>
  <c r="BY502" i="3"/>
  <c r="L502" i="3"/>
  <c r="O502" i="3" s="1"/>
  <c r="AF502" i="3"/>
  <c r="BV498" i="4"/>
  <c r="AE500" i="4"/>
  <c r="AD500" i="4"/>
  <c r="DL499" i="4"/>
  <c r="CX499" i="4"/>
  <c r="A503" i="3"/>
  <c r="B501" i="4"/>
  <c r="AW500" i="2"/>
  <c r="A501" i="2"/>
  <c r="AX500" i="2"/>
  <c r="CG501" i="3"/>
  <c r="O500" i="2" l="1"/>
  <c r="N500" i="2"/>
  <c r="P500" i="2" s="1"/>
  <c r="P502" i="3"/>
  <c r="AJ500" i="4" s="1"/>
  <c r="Q502" i="3"/>
  <c r="AS502" i="3"/>
  <c r="AP502" i="3" s="1"/>
  <c r="AF501" i="4"/>
  <c r="AF503" i="3"/>
  <c r="BY503" i="3"/>
  <c r="S503" i="3"/>
  <c r="L503" i="3"/>
  <c r="O503" i="3" s="1"/>
  <c r="BV499" i="4"/>
  <c r="DL500" i="4"/>
  <c r="B502" i="4"/>
  <c r="AW501" i="2"/>
  <c r="A502" i="2"/>
  <c r="A504" i="3"/>
  <c r="AX501" i="2"/>
  <c r="AD501" i="4"/>
  <c r="AE501" i="4"/>
  <c r="DE500" i="4"/>
  <c r="CG502" i="3"/>
  <c r="CX500" i="4"/>
  <c r="O501" i="2" l="1"/>
  <c r="N501" i="2"/>
  <c r="P503" i="3"/>
  <c r="AJ501" i="4" s="1"/>
  <c r="Q503" i="3"/>
  <c r="AS503" i="3"/>
  <c r="AP503" i="3" s="1"/>
  <c r="BV500" i="4"/>
  <c r="DE501" i="4"/>
  <c r="DL501" i="4"/>
  <c r="BY504" i="3"/>
  <c r="AF504" i="3"/>
  <c r="S504" i="3"/>
  <c r="L504" i="3"/>
  <c r="O504" i="3" s="1"/>
  <c r="AF502" i="4"/>
  <c r="P501" i="2"/>
  <c r="AE502" i="4"/>
  <c r="AD502" i="4"/>
  <c r="CG503" i="3"/>
  <c r="AW502" i="2"/>
  <c r="B503" i="4"/>
  <c r="A503" i="2"/>
  <c r="A505" i="3"/>
  <c r="AX502" i="2"/>
  <c r="CX501" i="4"/>
  <c r="O502" i="2" l="1"/>
  <c r="N502" i="2"/>
  <c r="P504" i="3"/>
  <c r="AJ502" i="4" s="1"/>
  <c r="Q504" i="3"/>
  <c r="AS504" i="3"/>
  <c r="AP504" i="3" s="1"/>
  <c r="AW503" i="2"/>
  <c r="A504" i="2"/>
  <c r="A506" i="3"/>
  <c r="B504" i="4"/>
  <c r="AX503" i="2"/>
  <c r="BY505" i="3"/>
  <c r="AF505" i="3"/>
  <c r="S505" i="3"/>
  <c r="L505" i="3"/>
  <c r="O505" i="3" s="1"/>
  <c r="CX502" i="4"/>
  <c r="BV501" i="4"/>
  <c r="AD503" i="4"/>
  <c r="AE503" i="4"/>
  <c r="DL502" i="4"/>
  <c r="CG504" i="3"/>
  <c r="AF503" i="4"/>
  <c r="P502" i="2"/>
  <c r="DE502" i="4"/>
  <c r="O503" i="2" l="1"/>
  <c r="N503" i="2"/>
  <c r="P505" i="3"/>
  <c r="AJ503" i="4" s="1"/>
  <c r="Q505" i="3"/>
  <c r="AP505" i="3"/>
  <c r="AR505" i="3"/>
  <c r="BV502" i="4"/>
  <c r="DE503" i="4"/>
  <c r="CG505" i="3"/>
  <c r="AE504" i="4"/>
  <c r="AD504" i="4"/>
  <c r="DL503" i="4"/>
  <c r="S506" i="3"/>
  <c r="AF506" i="3"/>
  <c r="L506" i="3"/>
  <c r="O506" i="3" s="1"/>
  <c r="BY506" i="3"/>
  <c r="CX503" i="4"/>
  <c r="B505" i="4"/>
  <c r="AW504" i="2"/>
  <c r="A505" i="2"/>
  <c r="A507" i="3"/>
  <c r="AX504" i="2"/>
  <c r="AF504" i="4"/>
  <c r="P503" i="2"/>
  <c r="O504" i="2" l="1"/>
  <c r="N504" i="2"/>
  <c r="P504" i="2" s="1"/>
  <c r="P506" i="3"/>
  <c r="AJ504" i="4" s="1"/>
  <c r="Q506" i="3"/>
  <c r="AP506" i="3"/>
  <c r="AR506" i="3"/>
  <c r="AF505" i="4"/>
  <c r="AD505" i="4"/>
  <c r="AE505" i="4"/>
  <c r="CX504" i="4"/>
  <c r="L507" i="3"/>
  <c r="O507" i="3" s="1"/>
  <c r="AF507" i="3"/>
  <c r="S507" i="3"/>
  <c r="BY507" i="3"/>
  <c r="A508" i="3"/>
  <c r="B506" i="4"/>
  <c r="AW505" i="2"/>
  <c r="A506" i="2"/>
  <c r="AX505" i="2"/>
  <c r="DL504" i="4"/>
  <c r="DE504" i="4"/>
  <c r="CG506" i="3"/>
  <c r="BV503" i="4"/>
  <c r="O505" i="2" l="1"/>
  <c r="N505" i="2"/>
  <c r="P507" i="3"/>
  <c r="AJ505" i="4" s="1"/>
  <c r="Q507" i="3"/>
  <c r="AP507" i="3"/>
  <c r="AR507" i="3"/>
  <c r="B507" i="4"/>
  <c r="A509" i="3"/>
  <c r="AW506" i="2"/>
  <c r="A507" i="2"/>
  <c r="AX506" i="2"/>
  <c r="DE505" i="4"/>
  <c r="CG507" i="3"/>
  <c r="DL505" i="4"/>
  <c r="BV504" i="4"/>
  <c r="AD506" i="4"/>
  <c r="AE506" i="4"/>
  <c r="AF506" i="4"/>
  <c r="AF508" i="3"/>
  <c r="S508" i="3"/>
  <c r="BY508" i="3"/>
  <c r="L508" i="3"/>
  <c r="O508" i="3" s="1"/>
  <c r="CX505" i="4"/>
  <c r="P505" i="2" l="1"/>
  <c r="O506" i="2"/>
  <c r="AF507" i="4" s="1"/>
  <c r="N506" i="2"/>
  <c r="P506" i="2" s="1"/>
  <c r="P508" i="3"/>
  <c r="AJ506" i="4" s="1"/>
  <c r="Q508" i="3"/>
  <c r="AS508" i="3"/>
  <c r="AP508" i="3" s="1"/>
  <c r="CX506" i="4"/>
  <c r="AF509" i="3"/>
  <c r="S509" i="3"/>
  <c r="BY509" i="3"/>
  <c r="L509" i="3"/>
  <c r="O509" i="3" s="1"/>
  <c r="AE507" i="4"/>
  <c r="AD507" i="4"/>
  <c r="DL506" i="4"/>
  <c r="A508" i="2"/>
  <c r="A510" i="3"/>
  <c r="AW507" i="2"/>
  <c r="B508" i="4"/>
  <c r="AX507" i="2"/>
  <c r="DE506" i="4"/>
  <c r="CG508" i="3"/>
  <c r="BV505" i="4"/>
  <c r="O507" i="2" l="1"/>
  <c r="N507" i="2"/>
  <c r="P507" i="2" s="1"/>
  <c r="P509" i="3"/>
  <c r="AJ507" i="4" s="1"/>
  <c r="Q509" i="3"/>
  <c r="AS509" i="3"/>
  <c r="AP509" i="3" s="1"/>
  <c r="AF508" i="4"/>
  <c r="A509" i="2"/>
  <c r="A511" i="3"/>
  <c r="B509" i="4"/>
  <c r="AW508" i="2"/>
  <c r="AX508" i="2"/>
  <c r="CX507" i="4"/>
  <c r="BV506" i="4"/>
  <c r="AD508" i="4"/>
  <c r="AE508" i="4"/>
  <c r="DL507" i="4"/>
  <c r="DE507" i="4"/>
  <c r="CG509" i="3"/>
  <c r="S510" i="3"/>
  <c r="L510" i="3"/>
  <c r="O510" i="3" s="1"/>
  <c r="AF510" i="3"/>
  <c r="BY510" i="3"/>
  <c r="O508" i="2" l="1"/>
  <c r="AF509" i="4" s="1"/>
  <c r="N508" i="2"/>
  <c r="P508" i="2" s="1"/>
  <c r="P510" i="3"/>
  <c r="AJ508" i="4" s="1"/>
  <c r="Q510" i="3"/>
  <c r="AQ510" i="3"/>
  <c r="AS510" i="3"/>
  <c r="AP510" i="3" s="1"/>
  <c r="DL508" i="4"/>
  <c r="BV507" i="4"/>
  <c r="CG510" i="3"/>
  <c r="DE508" i="4"/>
  <c r="AD509" i="4"/>
  <c r="AE509" i="4"/>
  <c r="CX508" i="4"/>
  <c r="AF511" i="3"/>
  <c r="BY511" i="3"/>
  <c r="L511" i="3"/>
  <c r="O511" i="3" s="1"/>
  <c r="S511" i="3"/>
  <c r="A510" i="2"/>
  <c r="AW509" i="2"/>
  <c r="B510" i="4"/>
  <c r="A512" i="3"/>
  <c r="AX509" i="2"/>
  <c r="O509" i="2" l="1"/>
  <c r="N509" i="2"/>
  <c r="P509" i="2" s="1"/>
  <c r="P511" i="3"/>
  <c r="AJ509" i="4" s="1"/>
  <c r="Q511" i="3"/>
  <c r="AQ511" i="3"/>
  <c r="AS511" i="3"/>
  <c r="AP511" i="3" s="1"/>
  <c r="AD510" i="4"/>
  <c r="AE510" i="4"/>
  <c r="CX509" i="4"/>
  <c r="AF510" i="4"/>
  <c r="A513" i="3"/>
  <c r="AW510" i="2"/>
  <c r="B511" i="4"/>
  <c r="A511" i="2"/>
  <c r="AX510" i="2"/>
  <c r="DE509" i="4"/>
  <c r="CG511" i="3"/>
  <c r="L512" i="3"/>
  <c r="O512" i="3" s="1"/>
  <c r="BY512" i="3"/>
  <c r="AF512" i="3"/>
  <c r="S512" i="3"/>
  <c r="DL509" i="4"/>
  <c r="BV508" i="4"/>
  <c r="O510" i="2" l="1"/>
  <c r="N510" i="2"/>
  <c r="P512" i="3"/>
  <c r="AJ510" i="4" s="1"/>
  <c r="Q512" i="3"/>
  <c r="AS512" i="3"/>
  <c r="AP512" i="3" s="1"/>
  <c r="A514" i="3"/>
  <c r="AX511" i="2"/>
  <c r="A512" i="2"/>
  <c r="B512" i="4"/>
  <c r="AW511" i="2"/>
  <c r="DE510" i="4"/>
  <c r="CG512" i="3"/>
  <c r="BV509" i="4"/>
  <c r="AD511" i="4"/>
  <c r="AE511" i="4"/>
  <c r="CX510" i="4"/>
  <c r="DL510" i="4"/>
  <c r="AF511" i="4"/>
  <c r="AF513" i="3"/>
  <c r="L513" i="3"/>
  <c r="O513" i="3" s="1"/>
  <c r="S513" i="3"/>
  <c r="BY513" i="3"/>
  <c r="P510" i="2" l="1"/>
  <c r="O511" i="2"/>
  <c r="N511" i="2"/>
  <c r="P511" i="2" s="1"/>
  <c r="P513" i="3"/>
  <c r="AJ511" i="4" s="1"/>
  <c r="Q513" i="3"/>
  <c r="AQ513" i="3"/>
  <c r="AR513" i="3"/>
  <c r="AR526" i="3" s="1"/>
  <c r="AR12" i="3" s="1"/>
  <c r="E10" i="11" s="1"/>
  <c r="AF512" i="4"/>
  <c r="CX511" i="4"/>
  <c r="BY514" i="3"/>
  <c r="AF514" i="3"/>
  <c r="S514" i="3"/>
  <c r="L514" i="3"/>
  <c r="O514" i="3" s="1"/>
  <c r="DE511" i="4"/>
  <c r="BV510" i="4"/>
  <c r="AE512" i="4"/>
  <c r="AD512" i="4"/>
  <c r="CG513" i="3"/>
  <c r="DL511" i="4"/>
  <c r="A515" i="3"/>
  <c r="A513" i="2"/>
  <c r="B513" i="4"/>
  <c r="AX512" i="2"/>
  <c r="AW512" i="2"/>
  <c r="O512" i="2" l="1"/>
  <c r="N512" i="2"/>
  <c r="E14" i="11"/>
  <c r="P514" i="3"/>
  <c r="AJ512" i="4" s="1"/>
  <c r="Q514" i="3"/>
  <c r="AQ514" i="3"/>
  <c r="AS514" i="3"/>
  <c r="CX512" i="4"/>
  <c r="L515" i="3"/>
  <c r="O515" i="3" s="1"/>
  <c r="AF515" i="3"/>
  <c r="BY515" i="3"/>
  <c r="S515" i="3"/>
  <c r="AD513" i="4"/>
  <c r="AE513" i="4"/>
  <c r="A516" i="3"/>
  <c r="AX513" i="2"/>
  <c r="B514" i="4"/>
  <c r="A514" i="2"/>
  <c r="AW513" i="2"/>
  <c r="BV511" i="4"/>
  <c r="DL512" i="4"/>
  <c r="CG514" i="3"/>
  <c r="AF513" i="4"/>
  <c r="P512" i="2"/>
  <c r="DE512" i="4"/>
  <c r="O513" i="2" l="1"/>
  <c r="N513" i="2"/>
  <c r="E16" i="11"/>
  <c r="E17" i="11"/>
  <c r="E13" i="11" s="1"/>
  <c r="P515" i="3"/>
  <c r="AJ513" i="4" s="1"/>
  <c r="Q515" i="3"/>
  <c r="AP514" i="3"/>
  <c r="AQ515" i="3"/>
  <c r="AS515" i="3"/>
  <c r="AP515" i="3" s="1"/>
  <c r="AE514" i="4"/>
  <c r="AD514" i="4"/>
  <c r="AF514" i="4"/>
  <c r="DE513" i="4"/>
  <c r="BV512" i="4"/>
  <c r="CX513" i="4"/>
  <c r="AF516" i="3"/>
  <c r="L516" i="3"/>
  <c r="O516" i="3" s="1"/>
  <c r="S516" i="3"/>
  <c r="BY516" i="3"/>
  <c r="DL513" i="4"/>
  <c r="CG515" i="3"/>
  <c r="A517" i="3"/>
  <c r="AX514" i="2"/>
  <c r="AW514" i="2"/>
  <c r="B515" i="4"/>
  <c r="A515" i="2"/>
  <c r="P513" i="2" l="1"/>
  <c r="O514" i="2"/>
  <c r="AF515" i="4" s="1"/>
  <c r="N514" i="2"/>
  <c r="P514" i="2" s="1"/>
  <c r="P516" i="3"/>
  <c r="AJ514" i="4" s="1"/>
  <c r="Q516" i="3"/>
  <c r="DE514" i="4"/>
  <c r="AQ516" i="3"/>
  <c r="AS516" i="3"/>
  <c r="DL514" i="4"/>
  <c r="CX514" i="4"/>
  <c r="L517" i="3"/>
  <c r="O517" i="3" s="1"/>
  <c r="AF517" i="3"/>
  <c r="S517" i="3"/>
  <c r="BY517" i="3"/>
  <c r="A518" i="3"/>
  <c r="AW515" i="2"/>
  <c r="AX515" i="2"/>
  <c r="B516" i="4"/>
  <c r="A516" i="2"/>
  <c r="AD515" i="4"/>
  <c r="AE515" i="4"/>
  <c r="BV513" i="4"/>
  <c r="CG516" i="3"/>
  <c r="O515" i="2" l="1"/>
  <c r="N515" i="2"/>
  <c r="P517" i="3"/>
  <c r="AJ515" i="4" s="1"/>
  <c r="Q517" i="3"/>
  <c r="DE515" i="4"/>
  <c r="AQ517" i="3"/>
  <c r="AS517" i="3"/>
  <c r="AP517" i="3" s="1"/>
  <c r="AP516" i="3"/>
  <c r="DL515" i="4"/>
  <c r="CG517" i="3"/>
  <c r="BV514" i="4"/>
  <c r="A519" i="3"/>
  <c r="A517" i="2"/>
  <c r="AX516" i="2"/>
  <c r="AW516" i="2"/>
  <c r="B517" i="4"/>
  <c r="AF518" i="3"/>
  <c r="BY518" i="3"/>
  <c r="L518" i="3"/>
  <c r="O518" i="3" s="1"/>
  <c r="S518" i="3"/>
  <c r="AF516" i="4"/>
  <c r="P515" i="2"/>
  <c r="AD516" i="4"/>
  <c r="AE516" i="4"/>
  <c r="DE516" i="4" s="1"/>
  <c r="CX515" i="4"/>
  <c r="O516" i="2" l="1"/>
  <c r="N516" i="2"/>
  <c r="P516" i="2" s="1"/>
  <c r="P518" i="3"/>
  <c r="AJ516" i="4" s="1"/>
  <c r="Q518" i="3"/>
  <c r="AS518" i="3"/>
  <c r="AF517" i="4"/>
  <c r="AD517" i="4"/>
  <c r="AE517" i="4"/>
  <c r="S519" i="3"/>
  <c r="BY519" i="3"/>
  <c r="L519" i="3"/>
  <c r="O519" i="3" s="1"/>
  <c r="AF519" i="3"/>
  <c r="CX516" i="4"/>
  <c r="CG518" i="3"/>
  <c r="BV515" i="4"/>
  <c r="DL516" i="4"/>
  <c r="A520" i="3"/>
  <c r="A518" i="2"/>
  <c r="B518" i="4"/>
  <c r="AX517" i="2"/>
  <c r="AW517" i="2"/>
  <c r="O517" i="2" l="1"/>
  <c r="R518" i="4" s="1"/>
  <c r="X518" i="4" s="1"/>
  <c r="N517" i="2"/>
  <c r="P519" i="3"/>
  <c r="AJ517" i="4" s="1"/>
  <c r="Q519" i="3"/>
  <c r="AQ519" i="3"/>
  <c r="AS519" i="3"/>
  <c r="AP519" i="3" s="1"/>
  <c r="AP518" i="3"/>
  <c r="DE517" i="4"/>
  <c r="AF518" i="4"/>
  <c r="P517" i="2"/>
  <c r="DL517" i="4"/>
  <c r="CX517" i="4"/>
  <c r="AD518" i="4"/>
  <c r="AE518" i="4"/>
  <c r="A521" i="3"/>
  <c r="B519" i="4"/>
  <c r="AX518" i="2"/>
  <c r="AW518" i="2"/>
  <c r="CG519" i="3"/>
  <c r="BY520" i="3"/>
  <c r="L520" i="3"/>
  <c r="O520" i="3" s="1"/>
  <c r="AF520" i="3"/>
  <c r="S520" i="3"/>
  <c r="BV516" i="4"/>
  <c r="O518" i="2" l="1"/>
  <c r="N518" i="2"/>
  <c r="P518" i="2" s="1"/>
  <c r="P520" i="3"/>
  <c r="AJ518" i="4" s="1"/>
  <c r="Q520" i="3"/>
  <c r="AQ520" i="3"/>
  <c r="AS520" i="3"/>
  <c r="AF519" i="4"/>
  <c r="DL518" i="4"/>
  <c r="L521" i="3"/>
  <c r="O521" i="3" s="1"/>
  <c r="AF521" i="3"/>
  <c r="AS521" i="3" s="1"/>
  <c r="AP521" i="3" s="1"/>
  <c r="BY521" i="3"/>
  <c r="S521" i="3"/>
  <c r="S11" i="3" s="1"/>
  <c r="CG520" i="3"/>
  <c r="AE519" i="4"/>
  <c r="AD519" i="4"/>
  <c r="BV517" i="4"/>
  <c r="DE518" i="4"/>
  <c r="CX518" i="4"/>
  <c r="CZ518" i="4" l="1"/>
  <c r="P521" i="3"/>
  <c r="Q521" i="3"/>
  <c r="DF320" i="4"/>
  <c r="DF319" i="4"/>
  <c r="DF321" i="4"/>
  <c r="DF323" i="4"/>
  <c r="DF322" i="4"/>
  <c r="DF324" i="4"/>
  <c r="DF327" i="4"/>
  <c r="DF326" i="4"/>
  <c r="DF325" i="4"/>
  <c r="DF328" i="4"/>
  <c r="DF329" i="4"/>
  <c r="DF330" i="4"/>
  <c r="DF331" i="4"/>
  <c r="DF332" i="4"/>
  <c r="DF333" i="4"/>
  <c r="DF334" i="4"/>
  <c r="DF336" i="4"/>
  <c r="DF335" i="4"/>
  <c r="DF338" i="4"/>
  <c r="DF339" i="4"/>
  <c r="DF337" i="4"/>
  <c r="DF340" i="4"/>
  <c r="DF341" i="4"/>
  <c r="DF342" i="4"/>
  <c r="DF344" i="4"/>
  <c r="DF343" i="4"/>
  <c r="DF345" i="4"/>
  <c r="DF346" i="4"/>
  <c r="DF347" i="4"/>
  <c r="DF349" i="4"/>
  <c r="DF348" i="4"/>
  <c r="DF350" i="4"/>
  <c r="DF351" i="4"/>
  <c r="DF353" i="4"/>
  <c r="DF352" i="4"/>
  <c r="DF354" i="4"/>
  <c r="DF355" i="4"/>
  <c r="DF356" i="4"/>
  <c r="DF357" i="4"/>
  <c r="DF358" i="4"/>
  <c r="DF359" i="4"/>
  <c r="DF360" i="4"/>
  <c r="DF361" i="4"/>
  <c r="DF362" i="4"/>
  <c r="DF363" i="4"/>
  <c r="DF364" i="4"/>
  <c r="DF365" i="4"/>
  <c r="DF366" i="4"/>
  <c r="DF367" i="4"/>
  <c r="DF368" i="4"/>
  <c r="DF369" i="4"/>
  <c r="DF370" i="4"/>
  <c r="DF371" i="4"/>
  <c r="DF372" i="4"/>
  <c r="DF373" i="4"/>
  <c r="DF374" i="4"/>
  <c r="DF375" i="4"/>
  <c r="DF376" i="4"/>
  <c r="DF377" i="4"/>
  <c r="DF378" i="4"/>
  <c r="DF379" i="4"/>
  <c r="DF380" i="4"/>
  <c r="DF381" i="4"/>
  <c r="DF382" i="4"/>
  <c r="DF383" i="4"/>
  <c r="DF384" i="4"/>
  <c r="DF385" i="4"/>
  <c r="DF386" i="4"/>
  <c r="DF387" i="4"/>
  <c r="DF388" i="4"/>
  <c r="DF389" i="4"/>
  <c r="DF390" i="4"/>
  <c r="DF391" i="4"/>
  <c r="DF392" i="4"/>
  <c r="DF393" i="4"/>
  <c r="DF394" i="4"/>
  <c r="DF395" i="4"/>
  <c r="DF396" i="4"/>
  <c r="DF397" i="4"/>
  <c r="DF398" i="4"/>
  <c r="DF399" i="4"/>
  <c r="DF400" i="4"/>
  <c r="DF401" i="4"/>
  <c r="DF402" i="4"/>
  <c r="DF403" i="4"/>
  <c r="DF404" i="4"/>
  <c r="DF405" i="4"/>
  <c r="DF406" i="4"/>
  <c r="DF407" i="4"/>
  <c r="DF408" i="4"/>
  <c r="DF409" i="4"/>
  <c r="DF410" i="4"/>
  <c r="DF411" i="4"/>
  <c r="DF412" i="4"/>
  <c r="DF413" i="4"/>
  <c r="DF414" i="4"/>
  <c r="DF415" i="4"/>
  <c r="DF416" i="4"/>
  <c r="DF417" i="4"/>
  <c r="DF418" i="4"/>
  <c r="DF419" i="4"/>
  <c r="DF420" i="4"/>
  <c r="DF421" i="4"/>
  <c r="DF422" i="4"/>
  <c r="DF423" i="4"/>
  <c r="DF424" i="4"/>
  <c r="DF425" i="4"/>
  <c r="DF426" i="4"/>
  <c r="DF427" i="4"/>
  <c r="DF428" i="4"/>
  <c r="DF429" i="4"/>
  <c r="DF430" i="4"/>
  <c r="DF432" i="4"/>
  <c r="DF431" i="4"/>
  <c r="DF433" i="4"/>
  <c r="DF434" i="4"/>
  <c r="DF435" i="4"/>
  <c r="DF436" i="4"/>
  <c r="DF437" i="4"/>
  <c r="DF438" i="4"/>
  <c r="DF439" i="4"/>
  <c r="DF440" i="4"/>
  <c r="DF441" i="4"/>
  <c r="DF442" i="4"/>
  <c r="DF443" i="4"/>
  <c r="DF444" i="4"/>
  <c r="DF445" i="4"/>
  <c r="DF446" i="4"/>
  <c r="DF447" i="4"/>
  <c r="DF448" i="4"/>
  <c r="DF449" i="4"/>
  <c r="DF450" i="4"/>
  <c r="DF451" i="4"/>
  <c r="DF452" i="4"/>
  <c r="DF453" i="4"/>
  <c r="DF454" i="4"/>
  <c r="DF455" i="4"/>
  <c r="DF456" i="4"/>
  <c r="DF457" i="4"/>
  <c r="DF458" i="4"/>
  <c r="DF459" i="4"/>
  <c r="DF460" i="4"/>
  <c r="DF461" i="4"/>
  <c r="DF462" i="4"/>
  <c r="DF463" i="4"/>
  <c r="DF464" i="4"/>
  <c r="DF465" i="4"/>
  <c r="DF466" i="4"/>
  <c r="DF467" i="4"/>
  <c r="DF468" i="4"/>
  <c r="DF469" i="4"/>
  <c r="DF470" i="4"/>
  <c r="DF471" i="4"/>
  <c r="DF472" i="4"/>
  <c r="DF473" i="4"/>
  <c r="DF474" i="4"/>
  <c r="DF475" i="4"/>
  <c r="DF476" i="4"/>
  <c r="DF477" i="4"/>
  <c r="DF478" i="4"/>
  <c r="DF479" i="4"/>
  <c r="DF480" i="4"/>
  <c r="DF481" i="4"/>
  <c r="DF482" i="4"/>
  <c r="DF483" i="4"/>
  <c r="DF484" i="4"/>
  <c r="DF485" i="4"/>
  <c r="DF486" i="4"/>
  <c r="DF487" i="4"/>
  <c r="DF488" i="4"/>
  <c r="DF489" i="4"/>
  <c r="DF490" i="4"/>
  <c r="DF491" i="4"/>
  <c r="DF492" i="4"/>
  <c r="DF493" i="4"/>
  <c r="DF494" i="4"/>
  <c r="DF495" i="4"/>
  <c r="DF496" i="4"/>
  <c r="DF497" i="4"/>
  <c r="DF498" i="4"/>
  <c r="DF499" i="4"/>
  <c r="DF500" i="4"/>
  <c r="DF501" i="4"/>
  <c r="DF502" i="4"/>
  <c r="DF503" i="4"/>
  <c r="DF504" i="4"/>
  <c r="DF505" i="4"/>
  <c r="DF506" i="4"/>
  <c r="DF507" i="4"/>
  <c r="DF508" i="4"/>
  <c r="DF509" i="4"/>
  <c r="DF511" i="4"/>
  <c r="DF510" i="4"/>
  <c r="DF512" i="4"/>
  <c r="DF513" i="4"/>
  <c r="DF514" i="4"/>
  <c r="DF515" i="4"/>
  <c r="DF516" i="4"/>
  <c r="DF517" i="4"/>
  <c r="DF518" i="4"/>
  <c r="CS518" i="4"/>
  <c r="DG11" i="4"/>
  <c r="N11" i="4" s="1"/>
  <c r="DG12" i="4"/>
  <c r="DG15" i="4"/>
  <c r="AC15" i="4" s="1"/>
  <c r="DG14" i="4"/>
  <c r="DG13" i="4"/>
  <c r="DF11" i="4"/>
  <c r="CS517" i="4"/>
  <c r="CS11" i="4"/>
  <c r="CS14" i="4"/>
  <c r="CS12" i="4"/>
  <c r="CS15" i="4"/>
  <c r="CS13" i="4"/>
  <c r="CZ517" i="4"/>
  <c r="CZ11" i="4"/>
  <c r="Q11" i="4" s="1"/>
  <c r="CZ12" i="4"/>
  <c r="CZ14" i="4"/>
  <c r="CZ15" i="4"/>
  <c r="CZ13" i="4"/>
  <c r="CS515" i="4"/>
  <c r="DG517" i="4"/>
  <c r="CZ512" i="4"/>
  <c r="CZ515" i="4"/>
  <c r="DG186" i="4"/>
  <c r="AC186" i="4" s="1"/>
  <c r="DG139" i="4"/>
  <c r="AC139" i="4" s="1"/>
  <c r="DG91" i="4"/>
  <c r="AC91" i="4" s="1"/>
  <c r="DG87" i="4"/>
  <c r="AC87" i="4" s="1"/>
  <c r="DG323" i="4"/>
  <c r="AC323" i="4" s="1"/>
  <c r="DG146" i="4"/>
  <c r="AC146" i="4" s="1"/>
  <c r="DG309" i="4"/>
  <c r="AC309" i="4" s="1"/>
  <c r="DG204" i="4"/>
  <c r="AC204" i="4" s="1"/>
  <c r="DG126" i="4"/>
  <c r="AC126" i="4" s="1"/>
  <c r="DG274" i="4"/>
  <c r="AC274" i="4" s="1"/>
  <c r="DG244" i="4"/>
  <c r="AC244" i="4" s="1"/>
  <c r="DG116" i="4"/>
  <c r="AC116" i="4" s="1"/>
  <c r="DG134" i="4"/>
  <c r="AC134" i="4" s="1"/>
  <c r="DG249" i="4"/>
  <c r="AC249" i="4" s="1"/>
  <c r="DG135" i="4"/>
  <c r="AC135" i="4" s="1"/>
  <c r="DG308" i="4"/>
  <c r="AC308" i="4" s="1"/>
  <c r="DG197" i="4"/>
  <c r="AC197" i="4" s="1"/>
  <c r="DG207" i="4"/>
  <c r="AC207" i="4" s="1"/>
  <c r="DG108" i="4"/>
  <c r="AC108" i="4" s="1"/>
  <c r="DG80" i="4"/>
  <c r="AC80" i="4" s="1"/>
  <c r="DG320" i="4"/>
  <c r="AC320" i="4" s="1"/>
  <c r="DG228" i="4"/>
  <c r="AC228" i="4" s="1"/>
  <c r="DG155" i="4"/>
  <c r="AC155" i="4" s="1"/>
  <c r="DG25" i="4"/>
  <c r="AC25" i="4" s="1"/>
  <c r="DG120" i="4"/>
  <c r="AC120" i="4" s="1"/>
  <c r="DG47" i="4"/>
  <c r="DG187" i="4"/>
  <c r="AC187" i="4" s="1"/>
  <c r="DG301" i="4"/>
  <c r="AC301" i="4" s="1"/>
  <c r="DG57" i="4"/>
  <c r="AC57" i="4" s="1"/>
  <c r="DG90" i="4"/>
  <c r="AC90" i="4" s="1"/>
  <c r="DG299" i="4"/>
  <c r="AC299" i="4" s="1"/>
  <c r="DG55" i="4"/>
  <c r="AC55" i="4" s="1"/>
  <c r="DG122" i="4"/>
  <c r="AC122" i="4" s="1"/>
  <c r="DG112" i="4"/>
  <c r="AC112" i="4" s="1"/>
  <c r="DG317" i="4"/>
  <c r="DG215" i="4"/>
  <c r="AC215" i="4" s="1"/>
  <c r="DG217" i="4"/>
  <c r="AC217" i="4" s="1"/>
  <c r="DG157" i="4"/>
  <c r="AC157" i="4" s="1"/>
  <c r="DG147" i="4"/>
  <c r="AC147" i="4" s="1"/>
  <c r="DG208" i="4"/>
  <c r="AC208" i="4" s="1"/>
  <c r="DG101" i="4"/>
  <c r="AC101" i="4" s="1"/>
  <c r="DG76" i="4"/>
  <c r="AC76" i="4" s="1"/>
  <c r="DG255" i="4"/>
  <c r="AC255" i="4" s="1"/>
  <c r="DG65" i="4"/>
  <c r="AC65" i="4" s="1"/>
  <c r="DG181" i="4"/>
  <c r="AC181" i="4" s="1"/>
  <c r="DG115" i="4"/>
  <c r="AC115" i="4" s="1"/>
  <c r="DG223" i="4"/>
  <c r="DG93" i="4"/>
  <c r="AC93" i="4" s="1"/>
  <c r="DG164" i="4"/>
  <c r="AC164" i="4" s="1"/>
  <c r="DG193" i="4"/>
  <c r="AC193" i="4" s="1"/>
  <c r="DG201" i="4"/>
  <c r="AC201" i="4" s="1"/>
  <c r="DG175" i="4"/>
  <c r="AC175" i="4" s="1"/>
  <c r="DG37" i="4"/>
  <c r="AC37" i="4" s="1"/>
  <c r="DG161" i="4"/>
  <c r="AC161" i="4" s="1"/>
  <c r="DG128" i="4"/>
  <c r="AC128" i="4" s="1"/>
  <c r="DG185" i="4"/>
  <c r="AC185" i="4" s="1"/>
  <c r="DG316" i="4"/>
  <c r="AC316" i="4" s="1"/>
  <c r="DG227" i="4"/>
  <c r="DG210" i="4"/>
  <c r="AC210" i="4" s="1"/>
  <c r="DG171" i="4"/>
  <c r="AC171" i="4" s="1"/>
  <c r="DG234" i="4"/>
  <c r="AC234" i="4" s="1"/>
  <c r="DG333" i="4"/>
  <c r="AC333" i="4" s="1"/>
  <c r="DG107" i="4"/>
  <c r="AC107" i="4" s="1"/>
  <c r="DG251" i="4"/>
  <c r="AC251" i="4" s="1"/>
  <c r="DG267" i="4"/>
  <c r="AC267" i="4" s="1"/>
  <c r="DG219" i="4"/>
  <c r="AC219" i="4" s="1"/>
  <c r="DG184" i="4"/>
  <c r="AC184" i="4" s="1"/>
  <c r="DG130" i="4"/>
  <c r="AC130" i="4" s="1"/>
  <c r="DG235" i="4"/>
  <c r="AC235" i="4" s="1"/>
  <c r="DG322" i="4"/>
  <c r="AC322" i="4" s="1"/>
  <c r="DG266" i="4"/>
  <c r="AC266" i="4" s="1"/>
  <c r="DG67" i="4"/>
  <c r="AC67" i="4" s="1"/>
  <c r="DG261" i="4"/>
  <c r="AC261" i="4" s="1"/>
  <c r="DG310" i="4"/>
  <c r="AC310" i="4" s="1"/>
  <c r="DG189" i="4"/>
  <c r="AC189" i="4" s="1"/>
  <c r="DG102" i="4"/>
  <c r="AC102" i="4" s="1"/>
  <c r="DG275" i="4"/>
  <c r="AC275" i="4" s="1"/>
  <c r="DG302" i="4"/>
  <c r="AC302" i="4" s="1"/>
  <c r="DG330" i="4"/>
  <c r="AC330" i="4" s="1"/>
  <c r="DG66" i="4"/>
  <c r="AC66" i="4" s="1"/>
  <c r="DG213" i="4"/>
  <c r="AC213" i="4" s="1"/>
  <c r="DG82" i="4"/>
  <c r="AC82" i="4" s="1"/>
  <c r="DG226" i="4"/>
  <c r="DG63" i="4"/>
  <c r="AC63" i="4" s="1"/>
  <c r="DG150" i="4"/>
  <c r="AC150" i="4" s="1"/>
  <c r="DG70" i="4"/>
  <c r="AC70" i="4" s="1"/>
  <c r="DG58" i="4"/>
  <c r="AC58" i="4" s="1"/>
  <c r="DG79" i="4"/>
  <c r="AC79" i="4" s="1"/>
  <c r="DG41" i="4"/>
  <c r="AC41" i="4" s="1"/>
  <c r="DG304" i="4"/>
  <c r="AC304" i="4" s="1"/>
  <c r="DG137" i="4"/>
  <c r="AC137" i="4" s="1"/>
  <c r="DG214" i="4"/>
  <c r="DG284" i="4"/>
  <c r="AC284" i="4" s="1"/>
  <c r="DG190" i="4"/>
  <c r="AC190" i="4" s="1"/>
  <c r="DG336" i="4"/>
  <c r="AC336" i="4" s="1"/>
  <c r="DG264" i="4"/>
  <c r="AC264" i="4" s="1"/>
  <c r="DG321" i="4"/>
  <c r="AC321" i="4" s="1"/>
  <c r="DG283" i="4"/>
  <c r="AC283" i="4" s="1"/>
  <c r="DG111" i="4"/>
  <c r="AC111" i="4" s="1"/>
  <c r="DG205" i="4"/>
  <c r="AC205" i="4" s="1"/>
  <c r="DG287" i="4"/>
  <c r="AC287" i="4" s="1"/>
  <c r="DG202" i="4"/>
  <c r="AC202" i="4" s="1"/>
  <c r="DG318" i="4"/>
  <c r="DG167" i="4"/>
  <c r="AC167" i="4" s="1"/>
  <c r="DG191" i="4"/>
  <c r="AC191" i="4" s="1"/>
  <c r="DG272" i="4"/>
  <c r="AC272" i="4" s="1"/>
  <c r="DG39" i="4"/>
  <c r="AC39" i="4" s="1"/>
  <c r="DG258" i="4"/>
  <c r="AC258" i="4" s="1"/>
  <c r="DG49" i="4"/>
  <c r="AC49" i="4" s="1"/>
  <c r="DG327" i="4"/>
  <c r="AC327" i="4" s="1"/>
  <c r="DG133" i="4"/>
  <c r="AC133" i="4" s="1"/>
  <c r="DG239" i="4"/>
  <c r="AC239" i="4" s="1"/>
  <c r="DG68" i="4"/>
  <c r="AC68" i="4" s="1"/>
  <c r="DG84" i="4"/>
  <c r="AC84" i="4" s="1"/>
  <c r="DG95" i="4"/>
  <c r="AC95" i="4" s="1"/>
  <c r="DG180" i="4"/>
  <c r="AC180" i="4" s="1"/>
  <c r="DG209" i="4"/>
  <c r="AC209" i="4" s="1"/>
  <c r="DG19" i="4"/>
  <c r="AC19" i="4" s="1"/>
  <c r="DG46" i="4"/>
  <c r="AC46" i="4" s="1"/>
  <c r="DG138" i="4"/>
  <c r="AC138" i="4" s="1"/>
  <c r="DG23" i="4"/>
  <c r="AC23" i="4" s="1"/>
  <c r="DG88" i="4"/>
  <c r="AC88" i="4" s="1"/>
  <c r="DG188" i="4"/>
  <c r="AC188" i="4" s="1"/>
  <c r="DG123" i="4"/>
  <c r="AC123" i="4" s="1"/>
  <c r="DG154" i="4"/>
  <c r="AC154" i="4" s="1"/>
  <c r="DG305" i="4"/>
  <c r="AC305" i="4" s="1"/>
  <c r="DG159" i="4"/>
  <c r="AC159" i="4" s="1"/>
  <c r="DG127" i="4"/>
  <c r="AC127" i="4" s="1"/>
  <c r="DG232" i="4"/>
  <c r="DG315" i="4"/>
  <c r="AC315" i="4" s="1"/>
  <c r="DG85" i="4"/>
  <c r="AC85" i="4" s="1"/>
  <c r="DG286" i="4"/>
  <c r="AC286" i="4" s="1"/>
  <c r="DG100" i="4"/>
  <c r="AC100" i="4" s="1"/>
  <c r="DG72" i="4"/>
  <c r="AC72" i="4" s="1"/>
  <c r="DG312" i="4"/>
  <c r="AC312" i="4" s="1"/>
  <c r="DG59" i="4"/>
  <c r="AC59" i="4" s="1"/>
  <c r="DG113" i="4"/>
  <c r="AC113" i="4" s="1"/>
  <c r="DG297" i="4"/>
  <c r="DG332" i="4"/>
  <c r="AC332" i="4" s="1"/>
  <c r="DG34" i="4"/>
  <c r="AC34" i="4" s="1"/>
  <c r="DG145" i="4"/>
  <c r="AC145" i="4" s="1"/>
  <c r="DG94" i="4"/>
  <c r="AC94" i="4" s="1"/>
  <c r="DG279" i="4"/>
  <c r="AC279" i="4" s="1"/>
  <c r="DG86" i="4"/>
  <c r="AC86" i="4" s="1"/>
  <c r="DG278" i="4"/>
  <c r="AC278" i="4" s="1"/>
  <c r="DG52" i="4"/>
  <c r="AC52" i="4" s="1"/>
  <c r="DG142" i="4"/>
  <c r="AC142" i="4" s="1"/>
  <c r="DG198" i="4"/>
  <c r="AC198" i="4" s="1"/>
  <c r="DG250" i="4"/>
  <c r="AC250" i="4" s="1"/>
  <c r="DG158" i="4"/>
  <c r="AC158" i="4" s="1"/>
  <c r="DG69" i="4"/>
  <c r="AC69" i="4" s="1"/>
  <c r="DG326" i="4"/>
  <c r="AC326" i="4" s="1"/>
  <c r="DG195" i="4"/>
  <c r="AC195" i="4" s="1"/>
  <c r="DG32" i="4"/>
  <c r="AC32" i="4" s="1"/>
  <c r="DG324" i="4"/>
  <c r="AC324" i="4" s="1"/>
  <c r="DG151" i="4"/>
  <c r="AC151" i="4" s="1"/>
  <c r="DG314" i="4"/>
  <c r="AC314" i="4" s="1"/>
  <c r="DG131" i="4"/>
  <c r="AC131" i="4" s="1"/>
  <c r="DG221" i="4"/>
  <c r="AC221" i="4" s="1"/>
  <c r="DG121" i="4"/>
  <c r="AC121" i="4" s="1"/>
  <c r="DG89" i="4"/>
  <c r="AC89" i="4" s="1"/>
  <c r="DG178" i="4"/>
  <c r="AC178" i="4" s="1"/>
  <c r="DG125" i="4"/>
  <c r="AC125" i="4" s="1"/>
  <c r="DG194" i="4"/>
  <c r="AC194" i="4" s="1"/>
  <c r="DG148" i="4"/>
  <c r="AC148" i="4" s="1"/>
  <c r="DG30" i="4"/>
  <c r="AC30" i="4" s="1"/>
  <c r="DG290" i="4"/>
  <c r="AC290" i="4" s="1"/>
  <c r="DG99" i="4"/>
  <c r="AC99" i="4" s="1"/>
  <c r="DG206" i="4"/>
  <c r="AC206" i="4" s="1"/>
  <c r="DG307" i="4"/>
  <c r="AC307" i="4" s="1"/>
  <c r="DG27" i="4"/>
  <c r="AC27" i="4" s="1"/>
  <c r="DG29" i="4"/>
  <c r="AC29" i="4" s="1"/>
  <c r="DG338" i="4"/>
  <c r="AC338" i="4" s="1"/>
  <c r="DG229" i="4"/>
  <c r="AC229" i="4" s="1"/>
  <c r="DG168" i="4"/>
  <c r="AC168" i="4" s="1"/>
  <c r="DG43" i="4"/>
  <c r="AC43" i="4" s="1"/>
  <c r="DG136" i="4"/>
  <c r="AC136" i="4" s="1"/>
  <c r="DG44" i="4"/>
  <c r="AC44" i="4" s="1"/>
  <c r="DG289" i="4"/>
  <c r="AC289" i="4" s="1"/>
  <c r="DG24" i="4"/>
  <c r="AC24" i="4" s="1"/>
  <c r="DG62" i="4"/>
  <c r="AC62" i="4" s="1"/>
  <c r="DG103" i="4"/>
  <c r="AC103" i="4" s="1"/>
  <c r="DG35" i="4"/>
  <c r="AC35" i="4" s="1"/>
  <c r="DG36" i="4"/>
  <c r="AC36" i="4" s="1"/>
  <c r="DG246" i="4"/>
  <c r="AC246" i="4" s="1"/>
  <c r="DG64" i="4"/>
  <c r="AC64" i="4" s="1"/>
  <c r="DG141" i="4"/>
  <c r="AC141" i="4" s="1"/>
  <c r="DG254" i="4"/>
  <c r="AC254" i="4" s="1"/>
  <c r="DG233" i="4"/>
  <c r="AC233" i="4" s="1"/>
  <c r="DG259" i="4"/>
  <c r="AC259" i="4" s="1"/>
  <c r="DG60" i="4"/>
  <c r="AC60" i="4" s="1"/>
  <c r="DG238" i="4"/>
  <c r="AC238" i="4" s="1"/>
  <c r="DG20" i="4"/>
  <c r="AC20" i="4" s="1"/>
  <c r="DG179" i="4"/>
  <c r="AC179" i="4" s="1"/>
  <c r="DG200" i="4"/>
  <c r="AC200" i="4" s="1"/>
  <c r="DG325" i="4"/>
  <c r="AC325" i="4" s="1"/>
  <c r="DG237" i="4"/>
  <c r="AC237" i="4" s="1"/>
  <c r="DG45" i="4"/>
  <c r="AC45" i="4" s="1"/>
  <c r="DG97" i="4"/>
  <c r="AC97" i="4" s="1"/>
  <c r="DG119" i="4"/>
  <c r="AC119" i="4" s="1"/>
  <c r="DG98" i="4"/>
  <c r="AC98" i="4" s="1"/>
  <c r="DG248" i="4"/>
  <c r="AC248" i="4" s="1"/>
  <c r="DG77" i="4"/>
  <c r="AC77" i="4" s="1"/>
  <c r="DG149" i="4"/>
  <c r="AC149" i="4" s="1"/>
  <c r="DG83" i="4"/>
  <c r="AC83" i="4" s="1"/>
  <c r="DG319" i="4"/>
  <c r="AC319" i="4" s="1"/>
  <c r="DG252" i="4"/>
  <c r="AC252" i="4" s="1"/>
  <c r="DG81" i="4"/>
  <c r="AC81" i="4" s="1"/>
  <c r="DG16" i="4"/>
  <c r="AC16" i="4" s="1"/>
  <c r="DG17" i="4"/>
  <c r="AC17" i="4" s="1"/>
  <c r="DG163" i="4"/>
  <c r="AC163" i="4" s="1"/>
  <c r="DG129" i="4"/>
  <c r="AC129" i="4" s="1"/>
  <c r="DG291" i="4"/>
  <c r="AC291" i="4" s="1"/>
  <c r="DG313" i="4"/>
  <c r="AC313" i="4" s="1"/>
  <c r="DG222" i="4"/>
  <c r="DG50" i="4"/>
  <c r="AC50" i="4" s="1"/>
  <c r="DG203" i="4"/>
  <c r="AC203" i="4" s="1"/>
  <c r="DG160" i="4"/>
  <c r="AC160" i="4" s="1"/>
  <c r="DG273" i="4"/>
  <c r="AC273" i="4" s="1"/>
  <c r="DG243" i="4"/>
  <c r="AC243" i="4" s="1"/>
  <c r="DG285" i="4"/>
  <c r="AC285" i="4" s="1"/>
  <c r="DG42" i="4"/>
  <c r="AC42" i="4" s="1"/>
  <c r="DG165" i="4"/>
  <c r="AC165" i="4" s="1"/>
  <c r="DG298" i="4"/>
  <c r="AC298" i="4" s="1"/>
  <c r="DG40" i="4"/>
  <c r="AC40" i="4" s="1"/>
  <c r="DG156" i="4"/>
  <c r="AC156" i="4" s="1"/>
  <c r="DG143" i="4"/>
  <c r="AC143" i="4" s="1"/>
  <c r="DG132" i="4"/>
  <c r="AC132" i="4" s="1"/>
  <c r="DG269" i="4"/>
  <c r="AC269" i="4" s="1"/>
  <c r="DG340" i="4"/>
  <c r="AC340" i="4" s="1"/>
  <c r="DG260" i="4"/>
  <c r="AC260" i="4" s="1"/>
  <c r="DG162" i="4"/>
  <c r="AC162" i="4" s="1"/>
  <c r="DG335" i="4"/>
  <c r="AC335" i="4" s="1"/>
  <c r="DG114" i="4"/>
  <c r="AC114" i="4" s="1"/>
  <c r="DG56" i="4"/>
  <c r="AC56" i="4" s="1"/>
  <c r="DG109" i="4"/>
  <c r="AC109" i="4" s="1"/>
  <c r="DG118" i="4"/>
  <c r="AC118" i="4" s="1"/>
  <c r="DG220" i="4"/>
  <c r="AC220" i="4" s="1"/>
  <c r="DG96" i="4"/>
  <c r="AC96" i="4" s="1"/>
  <c r="DG218" i="4"/>
  <c r="AC218" i="4" s="1"/>
  <c r="DG331" i="4"/>
  <c r="AC331" i="4" s="1"/>
  <c r="DG257" i="4"/>
  <c r="AC257" i="4" s="1"/>
  <c r="DG48" i="4"/>
  <c r="AC48" i="4" s="1"/>
  <c r="DG199" i="4"/>
  <c r="AC199" i="4" s="1"/>
  <c r="DG306" i="4"/>
  <c r="AC306" i="4" s="1"/>
  <c r="DG51" i="4"/>
  <c r="AC51" i="4" s="1"/>
  <c r="DG78" i="4"/>
  <c r="AC78" i="4" s="1"/>
  <c r="DG262" i="4"/>
  <c r="AC262" i="4" s="1"/>
  <c r="DG241" i="4"/>
  <c r="AC241" i="4" s="1"/>
  <c r="DG300" i="4"/>
  <c r="AC300" i="4" s="1"/>
  <c r="DG216" i="4"/>
  <c r="AC216" i="4" s="1"/>
  <c r="DG245" i="4"/>
  <c r="AC245" i="4" s="1"/>
  <c r="DG117" i="4"/>
  <c r="AC117" i="4" s="1"/>
  <c r="DG173" i="4"/>
  <c r="AC173" i="4" s="1"/>
  <c r="DG92" i="4"/>
  <c r="AC92" i="4" s="1"/>
  <c r="DG169" i="4"/>
  <c r="AC169" i="4" s="1"/>
  <c r="DG293" i="4"/>
  <c r="AC293" i="4" s="1"/>
  <c r="DG31" i="4"/>
  <c r="AC31" i="4" s="1"/>
  <c r="DG288" i="4"/>
  <c r="AC288" i="4" s="1"/>
  <c r="DG152" i="4"/>
  <c r="AC152" i="4" s="1"/>
  <c r="DG329" i="4"/>
  <c r="AC329" i="4" s="1"/>
  <c r="DG242" i="4"/>
  <c r="AC242" i="4" s="1"/>
  <c r="DG22" i="4"/>
  <c r="AC22" i="4" s="1"/>
  <c r="DG292" i="4"/>
  <c r="AC292" i="4" s="1"/>
  <c r="DG225" i="4"/>
  <c r="DG144" i="4"/>
  <c r="AC144" i="4" s="1"/>
  <c r="DG38" i="4"/>
  <c r="DG174" i="4"/>
  <c r="AC174" i="4" s="1"/>
  <c r="DG212" i="4"/>
  <c r="DG282" i="4"/>
  <c r="AC282" i="4" s="1"/>
  <c r="DG61" i="4"/>
  <c r="AC61" i="4" s="1"/>
  <c r="DG263" i="4"/>
  <c r="AC263" i="4" s="1"/>
  <c r="DG303" i="4"/>
  <c r="AC303" i="4" s="1"/>
  <c r="DG230" i="4"/>
  <c r="AC230" i="4" s="1"/>
  <c r="DG105" i="4"/>
  <c r="AC105" i="4" s="1"/>
  <c r="DG224" i="4"/>
  <c r="DG268" i="4"/>
  <c r="AC268" i="4" s="1"/>
  <c r="DG176" i="4"/>
  <c r="AC176" i="4" s="1"/>
  <c r="DG192" i="4"/>
  <c r="AC192" i="4" s="1"/>
  <c r="DG177" i="4"/>
  <c r="AC177" i="4" s="1"/>
  <c r="DG28" i="4"/>
  <c r="AC28" i="4" s="1"/>
  <c r="DG166" i="4"/>
  <c r="AC166" i="4" s="1"/>
  <c r="DG21" i="4"/>
  <c r="AC21" i="4" s="1"/>
  <c r="DG236" i="4"/>
  <c r="AC236" i="4" s="1"/>
  <c r="DG311" i="4"/>
  <c r="AC311" i="4" s="1"/>
  <c r="DG54" i="4"/>
  <c r="AC54" i="4" s="1"/>
  <c r="DG183" i="4"/>
  <c r="DG110" i="4"/>
  <c r="AC110" i="4" s="1"/>
  <c r="DG328" i="4"/>
  <c r="AC328" i="4" s="1"/>
  <c r="DG26" i="4"/>
  <c r="AC26" i="4" s="1"/>
  <c r="DG140" i="4"/>
  <c r="AC140" i="4" s="1"/>
  <c r="DG295" i="4"/>
  <c r="AC295" i="4" s="1"/>
  <c r="DG270" i="4"/>
  <c r="AC270" i="4" s="1"/>
  <c r="DG170" i="4"/>
  <c r="AC170" i="4" s="1"/>
  <c r="DG18" i="4"/>
  <c r="AC18" i="4" s="1"/>
  <c r="DG334" i="4"/>
  <c r="AC334" i="4" s="1"/>
  <c r="DG277" i="4"/>
  <c r="AC277" i="4" s="1"/>
  <c r="DG256" i="4"/>
  <c r="AC256" i="4" s="1"/>
  <c r="DG71" i="4"/>
  <c r="AC71" i="4" s="1"/>
  <c r="DG271" i="4"/>
  <c r="AC271" i="4" s="1"/>
  <c r="DG53" i="4"/>
  <c r="AC53" i="4" s="1"/>
  <c r="DG276" i="4"/>
  <c r="AC276" i="4" s="1"/>
  <c r="DG240" i="4"/>
  <c r="AC240" i="4" s="1"/>
  <c r="DG337" i="4"/>
  <c r="AC337" i="4" s="1"/>
  <c r="DG211" i="4"/>
  <c r="AC211" i="4" s="1"/>
  <c r="DG231" i="4"/>
  <c r="AC231" i="4" s="1"/>
  <c r="DG294" i="4"/>
  <c r="AC294" i="4" s="1"/>
  <c r="DG73" i="4"/>
  <c r="AC73" i="4" s="1"/>
  <c r="DG247" i="4"/>
  <c r="AC247" i="4" s="1"/>
  <c r="DG182" i="4"/>
  <c r="DG106" i="4"/>
  <c r="AC106" i="4" s="1"/>
  <c r="DG296" i="4"/>
  <c r="AC296" i="4" s="1"/>
  <c r="DG75" i="4"/>
  <c r="AC75" i="4" s="1"/>
  <c r="DG196" i="4"/>
  <c r="AC196" i="4" s="1"/>
  <c r="DG124" i="4"/>
  <c r="AC124" i="4" s="1"/>
  <c r="DG265" i="4"/>
  <c r="AC265" i="4" s="1"/>
  <c r="DG253" i="4"/>
  <c r="AC253" i="4" s="1"/>
  <c r="DG172" i="4"/>
  <c r="AC172" i="4" s="1"/>
  <c r="DG153" i="4"/>
  <c r="AC153" i="4" s="1"/>
  <c r="DG74" i="4"/>
  <c r="AC74" i="4" s="1"/>
  <c r="DG33" i="4"/>
  <c r="AC33" i="4" s="1"/>
  <c r="DG104" i="4"/>
  <c r="AC104" i="4" s="1"/>
  <c r="DG339" i="4"/>
  <c r="AC339" i="4" s="1"/>
  <c r="DG362" i="4"/>
  <c r="AC362" i="4" s="1"/>
  <c r="DG364" i="4"/>
  <c r="AC364" i="4" s="1"/>
  <c r="DG359" i="4"/>
  <c r="AC359" i="4" s="1"/>
  <c r="DG365" i="4"/>
  <c r="AC365" i="4" s="1"/>
  <c r="DG361" i="4"/>
  <c r="DG363" i="4"/>
  <c r="AC363" i="4" s="1"/>
  <c r="DG391" i="4"/>
  <c r="AC391" i="4" s="1"/>
  <c r="DG392" i="4"/>
  <c r="AC392" i="4" s="1"/>
  <c r="DG393" i="4"/>
  <c r="AC393" i="4" s="1"/>
  <c r="DG394" i="4"/>
  <c r="DG396" i="4"/>
  <c r="AC396" i="4" s="1"/>
  <c r="DG395" i="4"/>
  <c r="AC395" i="4" s="1"/>
  <c r="DG397" i="4"/>
  <c r="AC397" i="4" s="1"/>
  <c r="DG398" i="4"/>
  <c r="AC398" i="4" s="1"/>
  <c r="DG399" i="4"/>
  <c r="AC399" i="4" s="1"/>
  <c r="DG400" i="4"/>
  <c r="AC400" i="4" s="1"/>
  <c r="DG402" i="4"/>
  <c r="DG401" i="4"/>
  <c r="DG403" i="4"/>
  <c r="DG405" i="4"/>
  <c r="AC405" i="4" s="1"/>
  <c r="DG406" i="4"/>
  <c r="AC406" i="4" s="1"/>
  <c r="DG407" i="4"/>
  <c r="AC407" i="4" s="1"/>
  <c r="DG404" i="4"/>
  <c r="AC404" i="4" s="1"/>
  <c r="DG408" i="4"/>
  <c r="AC408" i="4" s="1"/>
  <c r="DG410" i="4"/>
  <c r="AC410" i="4" s="1"/>
  <c r="DG409" i="4"/>
  <c r="AC409" i="4" s="1"/>
  <c r="DG411" i="4"/>
  <c r="AC411" i="4" s="1"/>
  <c r="DG412" i="4"/>
  <c r="AC412" i="4" s="1"/>
  <c r="DG418" i="4"/>
  <c r="AC418" i="4" s="1"/>
  <c r="DG417" i="4"/>
  <c r="AC417" i="4" s="1"/>
  <c r="DG420" i="4"/>
  <c r="AC420" i="4" s="1"/>
  <c r="DG419" i="4"/>
  <c r="AC419" i="4" s="1"/>
  <c r="DG416" i="4"/>
  <c r="AC416" i="4" s="1"/>
  <c r="DG415" i="4"/>
  <c r="AC415" i="4" s="1"/>
  <c r="DG421" i="4"/>
  <c r="AC421" i="4" s="1"/>
  <c r="DG426" i="4"/>
  <c r="AC426" i="4" s="1"/>
  <c r="DG424" i="4"/>
  <c r="AC424" i="4" s="1"/>
  <c r="DG425" i="4"/>
  <c r="AC425" i="4" s="1"/>
  <c r="DG428" i="4"/>
  <c r="AC428" i="4" s="1"/>
  <c r="DG427" i="4"/>
  <c r="AC427" i="4" s="1"/>
  <c r="DG435" i="4"/>
  <c r="AC435" i="4" s="1"/>
  <c r="DG432" i="4"/>
  <c r="AC432" i="4" s="1"/>
  <c r="DG433" i="4"/>
  <c r="AC433" i="4" s="1"/>
  <c r="DG434" i="4"/>
  <c r="AC434" i="4" s="1"/>
  <c r="DG431" i="4"/>
  <c r="AC431" i="4" s="1"/>
  <c r="DG430" i="4"/>
  <c r="AC430" i="4" s="1"/>
  <c r="DG436" i="4"/>
  <c r="DG439" i="4"/>
  <c r="AC439" i="4" s="1"/>
  <c r="DG438" i="4"/>
  <c r="AC438" i="4" s="1"/>
  <c r="DG440" i="4"/>
  <c r="AC440" i="4" s="1"/>
  <c r="DG444" i="4"/>
  <c r="AC444" i="4" s="1"/>
  <c r="DG437" i="4"/>
  <c r="AC437" i="4" s="1"/>
  <c r="DG442" i="4"/>
  <c r="AC442" i="4" s="1"/>
  <c r="DG280" i="4"/>
  <c r="AC280" i="4" s="1"/>
  <c r="DG441" i="4"/>
  <c r="AC441" i="4" s="1"/>
  <c r="DG443" i="4"/>
  <c r="AC443" i="4" s="1"/>
  <c r="DG448" i="4"/>
  <c r="AC448" i="4" s="1"/>
  <c r="DG447" i="4"/>
  <c r="AC447" i="4" s="1"/>
  <c r="DG450" i="4"/>
  <c r="AC450" i="4" s="1"/>
  <c r="DG445" i="4"/>
  <c r="DG451" i="4"/>
  <c r="AC451" i="4" s="1"/>
  <c r="DG449" i="4"/>
  <c r="AC449" i="4" s="1"/>
  <c r="DG446" i="4"/>
  <c r="DG458" i="4"/>
  <c r="AC458" i="4" s="1"/>
  <c r="DG455" i="4"/>
  <c r="AC455" i="4" s="1"/>
  <c r="DG457" i="4"/>
  <c r="AC457" i="4" s="1"/>
  <c r="DG454" i="4"/>
  <c r="DG459" i="4"/>
  <c r="AC459" i="4" s="1"/>
  <c r="DG453" i="4"/>
  <c r="DG460" i="4"/>
  <c r="AC460" i="4" s="1"/>
  <c r="DG456" i="4"/>
  <c r="AC456" i="4" s="1"/>
  <c r="DG462" i="4"/>
  <c r="AC462" i="4" s="1"/>
  <c r="DG461" i="4"/>
  <c r="AC461" i="4" s="1"/>
  <c r="DG463" i="4"/>
  <c r="AC463" i="4" s="1"/>
  <c r="DG464" i="4"/>
  <c r="AC464" i="4" s="1"/>
  <c r="DG466" i="4"/>
  <c r="AC466" i="4" s="1"/>
  <c r="DG468" i="4"/>
  <c r="AC468" i="4" s="1"/>
  <c r="DG467" i="4"/>
  <c r="AC467" i="4" s="1"/>
  <c r="DG465" i="4"/>
  <c r="AC465" i="4" s="1"/>
  <c r="DG470" i="4"/>
  <c r="AC470" i="4" s="1"/>
  <c r="DG469" i="4"/>
  <c r="AC469" i="4" s="1"/>
  <c r="DG471" i="4"/>
  <c r="AC471" i="4" s="1"/>
  <c r="DG472" i="4"/>
  <c r="AC472" i="4" s="1"/>
  <c r="DG474" i="4"/>
  <c r="AC474" i="4" s="1"/>
  <c r="DG475" i="4"/>
  <c r="AC475" i="4" s="1"/>
  <c r="DG473" i="4"/>
  <c r="AC473" i="4" s="1"/>
  <c r="DG477" i="4"/>
  <c r="AC477" i="4" s="1"/>
  <c r="DG476" i="4"/>
  <c r="AC476" i="4" s="1"/>
  <c r="DG478" i="4"/>
  <c r="AC478" i="4" s="1"/>
  <c r="DG479" i="4"/>
  <c r="AC479" i="4" s="1"/>
  <c r="DG480" i="4"/>
  <c r="AC480" i="4" s="1"/>
  <c r="DG483" i="4"/>
  <c r="AC483" i="4" s="1"/>
  <c r="DG482" i="4"/>
  <c r="AC482" i="4" s="1"/>
  <c r="DG481" i="4"/>
  <c r="AC481" i="4" s="1"/>
  <c r="DG484" i="4"/>
  <c r="AC484" i="4" s="1"/>
  <c r="DG486" i="4"/>
  <c r="DG490" i="4"/>
  <c r="AC490" i="4" s="1"/>
  <c r="DG485" i="4"/>
  <c r="DG487" i="4"/>
  <c r="AC487" i="4" s="1"/>
  <c r="DG489" i="4"/>
  <c r="AC489" i="4" s="1"/>
  <c r="DG491" i="4"/>
  <c r="AC491" i="4" s="1"/>
  <c r="DG493" i="4"/>
  <c r="AC493" i="4" s="1"/>
  <c r="DG492" i="4"/>
  <c r="AC492" i="4" s="1"/>
  <c r="DG488" i="4"/>
  <c r="AC488" i="4" s="1"/>
  <c r="DG494" i="4"/>
  <c r="AC494" i="4" s="1"/>
  <c r="DG389" i="4"/>
  <c r="AC389" i="4" s="1"/>
  <c r="DG495" i="4"/>
  <c r="AC495" i="4" s="1"/>
  <c r="DG387" i="4"/>
  <c r="AC387" i="4" s="1"/>
  <c r="DG386" i="4"/>
  <c r="DG497" i="4"/>
  <c r="AC497" i="4" s="1"/>
  <c r="DG388" i="4"/>
  <c r="AC388" i="4" s="1"/>
  <c r="DG390" i="4"/>
  <c r="AC390" i="4" s="1"/>
  <c r="DG498" i="4"/>
  <c r="AC498" i="4" s="1"/>
  <c r="DG496" i="4"/>
  <c r="AC496" i="4" s="1"/>
  <c r="DG499" i="4"/>
  <c r="AC499" i="4" s="1"/>
  <c r="DG500" i="4"/>
  <c r="AC500" i="4" s="1"/>
  <c r="DG501" i="4"/>
  <c r="AC501" i="4" s="1"/>
  <c r="DG502" i="4"/>
  <c r="AC502" i="4" s="1"/>
  <c r="DG503" i="4"/>
  <c r="AC503" i="4" s="1"/>
  <c r="DG504" i="4"/>
  <c r="AC504" i="4" s="1"/>
  <c r="DG505" i="4"/>
  <c r="AC505" i="4" s="1"/>
  <c r="DG506" i="4"/>
  <c r="AC506" i="4" s="1"/>
  <c r="DG507" i="4"/>
  <c r="AC507" i="4" s="1"/>
  <c r="DG509" i="4"/>
  <c r="AC509" i="4" s="1"/>
  <c r="DG508" i="4"/>
  <c r="AC508" i="4" s="1"/>
  <c r="DG510" i="4"/>
  <c r="AC510" i="4" s="1"/>
  <c r="DG511" i="4"/>
  <c r="AC511" i="4" s="1"/>
  <c r="DG512" i="4"/>
  <c r="AC512" i="4" s="1"/>
  <c r="DG518" i="4"/>
  <c r="CZ514" i="4"/>
  <c r="DG513" i="4"/>
  <c r="AC513" i="4" s="1"/>
  <c r="CZ248" i="4"/>
  <c r="CZ236" i="4"/>
  <c r="CZ191" i="4"/>
  <c r="CZ163" i="4"/>
  <c r="CZ182" i="4"/>
  <c r="CZ89" i="4"/>
  <c r="CZ317" i="4"/>
  <c r="CZ244" i="4"/>
  <c r="CZ96" i="4"/>
  <c r="CZ325" i="4"/>
  <c r="CZ201" i="4"/>
  <c r="CZ126" i="4"/>
  <c r="CZ279" i="4"/>
  <c r="CZ292" i="4"/>
  <c r="CZ64" i="4"/>
  <c r="CZ319" i="4"/>
  <c r="CZ338" i="4"/>
  <c r="CZ140" i="4"/>
  <c r="CZ100" i="4"/>
  <c r="CZ55" i="4"/>
  <c r="CZ107" i="4"/>
  <c r="CZ197" i="4"/>
  <c r="CZ79" i="4"/>
  <c r="CZ42" i="4"/>
  <c r="CZ33" i="4"/>
  <c r="CZ173" i="4"/>
  <c r="CZ207" i="4"/>
  <c r="CZ278" i="4"/>
  <c r="CZ267" i="4"/>
  <c r="CZ228" i="4"/>
  <c r="CZ232" i="4"/>
  <c r="CZ268" i="4"/>
  <c r="CZ272" i="4"/>
  <c r="CZ252" i="4"/>
  <c r="CZ246" i="4"/>
  <c r="CZ303" i="4"/>
  <c r="CZ245" i="4"/>
  <c r="CZ189" i="4"/>
  <c r="CZ263" i="4"/>
  <c r="CZ297" i="4"/>
  <c r="CZ180" i="4"/>
  <c r="CZ158" i="4"/>
  <c r="CZ34" i="4"/>
  <c r="CZ164" i="4"/>
  <c r="CZ168" i="4"/>
  <c r="CZ151" i="4"/>
  <c r="CZ250" i="4"/>
  <c r="CZ196" i="4"/>
  <c r="CZ22" i="4"/>
  <c r="CZ241" i="4"/>
  <c r="CZ287" i="4"/>
  <c r="CZ313" i="4"/>
  <c r="CZ323" i="4"/>
  <c r="CZ30" i="4"/>
  <c r="CZ63" i="4"/>
  <c r="CZ291" i="4"/>
  <c r="CZ121" i="4"/>
  <c r="CZ318" i="4"/>
  <c r="CZ203" i="4"/>
  <c r="CZ128" i="4"/>
  <c r="CZ186" i="4"/>
  <c r="CZ65" i="4"/>
  <c r="CZ282" i="4"/>
  <c r="CZ286" i="4"/>
  <c r="CZ181" i="4"/>
  <c r="CZ171" i="4"/>
  <c r="CZ77" i="4"/>
  <c r="CZ255" i="4"/>
  <c r="CZ235" i="4"/>
  <c r="CZ190" i="4"/>
  <c r="CZ276" i="4"/>
  <c r="CZ50" i="4"/>
  <c r="CZ306" i="4"/>
  <c r="CZ266" i="4"/>
  <c r="CZ176" i="4"/>
  <c r="CZ330" i="4"/>
  <c r="CZ221" i="4"/>
  <c r="CZ150" i="4"/>
  <c r="CZ302" i="4"/>
  <c r="CZ54" i="4"/>
  <c r="CZ269" i="4"/>
  <c r="CZ99" i="4"/>
  <c r="CZ17" i="4"/>
  <c r="CZ217" i="4"/>
  <c r="CZ334" i="4"/>
  <c r="CZ152" i="4"/>
  <c r="CZ289" i="4"/>
  <c r="CZ284" i="4"/>
  <c r="CZ237" i="4"/>
  <c r="CZ242" i="4"/>
  <c r="CZ211" i="4"/>
  <c r="CZ300" i="4"/>
  <c r="CZ316" i="4"/>
  <c r="CZ66" i="4"/>
  <c r="CZ227" i="4"/>
  <c r="CZ142" i="4"/>
  <c r="CZ200" i="4"/>
  <c r="CZ97" i="4"/>
  <c r="CZ113" i="4"/>
  <c r="CZ184" i="4"/>
  <c r="CZ82" i="4"/>
  <c r="CZ328" i="4"/>
  <c r="CZ23" i="4"/>
  <c r="CZ130" i="4"/>
  <c r="CZ108" i="4"/>
  <c r="CZ233" i="4"/>
  <c r="CZ188" i="4"/>
  <c r="CZ162" i="4"/>
  <c r="CZ169" i="4"/>
  <c r="CZ133" i="4"/>
  <c r="CZ135" i="4"/>
  <c r="CZ219" i="4"/>
  <c r="CZ32" i="4"/>
  <c r="CZ161" i="4"/>
  <c r="CZ329" i="4"/>
  <c r="CZ69" i="4"/>
  <c r="CZ83" i="4"/>
  <c r="CZ262" i="4"/>
  <c r="CZ220" i="4"/>
  <c r="CZ115" i="4"/>
  <c r="CZ257" i="4"/>
  <c r="CZ213" i="4"/>
  <c r="CZ137" i="4"/>
  <c r="CZ146" i="4"/>
  <c r="CZ231" i="4"/>
  <c r="CZ299" i="4"/>
  <c r="CZ16" i="4"/>
  <c r="CZ106" i="4"/>
  <c r="CZ145" i="4"/>
  <c r="CZ52" i="4"/>
  <c r="CZ225" i="4"/>
  <c r="CZ265" i="4"/>
  <c r="CZ224" i="4"/>
  <c r="CZ60" i="4"/>
  <c r="CZ51" i="4"/>
  <c r="CZ332" i="4"/>
  <c r="CZ310" i="4"/>
  <c r="CZ21" i="4"/>
  <c r="CZ148" i="4"/>
  <c r="CZ110" i="4"/>
  <c r="CZ43" i="4"/>
  <c r="CZ125" i="4"/>
  <c r="CZ301" i="4"/>
  <c r="CZ187" i="4"/>
  <c r="CZ138" i="4"/>
  <c r="CZ166" i="4"/>
  <c r="CZ48" i="4"/>
  <c r="CZ36" i="4"/>
  <c r="CZ25" i="4"/>
  <c r="CZ87" i="4"/>
  <c r="CZ127" i="4"/>
  <c r="CZ298" i="4"/>
  <c r="CZ307" i="4"/>
  <c r="CZ308" i="4"/>
  <c r="CZ322" i="4"/>
  <c r="CZ193" i="4"/>
  <c r="CZ195" i="4"/>
  <c r="CZ296" i="4"/>
  <c r="CZ61" i="4"/>
  <c r="CZ144" i="4"/>
  <c r="CZ27" i="4"/>
  <c r="CZ234" i="4"/>
  <c r="CZ331" i="4"/>
  <c r="CZ312" i="4"/>
  <c r="CZ177" i="4"/>
  <c r="CZ305" i="4"/>
  <c r="CZ123" i="4"/>
  <c r="CZ104" i="4"/>
  <c r="CZ202" i="4"/>
  <c r="CZ258" i="4"/>
  <c r="CZ120" i="4"/>
  <c r="CZ311" i="4"/>
  <c r="CZ86" i="4"/>
  <c r="CZ336" i="4"/>
  <c r="CZ88" i="4"/>
  <c r="CZ44" i="4"/>
  <c r="CZ222" i="4"/>
  <c r="CZ174" i="4"/>
  <c r="CZ256" i="4"/>
  <c r="CZ320" i="4"/>
  <c r="CZ35" i="4"/>
  <c r="CZ71" i="4"/>
  <c r="CZ205" i="4"/>
  <c r="CZ84" i="4"/>
  <c r="CZ204" i="4"/>
  <c r="CZ304" i="4"/>
  <c r="CZ212" i="4"/>
  <c r="CZ101" i="4"/>
  <c r="CZ116" i="4"/>
  <c r="CZ159" i="4"/>
  <c r="CZ251" i="4"/>
  <c r="CZ90" i="4"/>
  <c r="CZ56" i="4"/>
  <c r="CZ165" i="4"/>
  <c r="CZ80" i="4"/>
  <c r="CZ24" i="4"/>
  <c r="CZ198" i="4"/>
  <c r="CZ19" i="4"/>
  <c r="CZ157" i="4"/>
  <c r="CZ59" i="4"/>
  <c r="CZ31" i="4"/>
  <c r="CZ294" i="4"/>
  <c r="CZ230" i="4"/>
  <c r="CZ154" i="4"/>
  <c r="CZ271" i="4"/>
  <c r="CZ122" i="4"/>
  <c r="CZ260" i="4"/>
  <c r="CZ259" i="4"/>
  <c r="CZ73" i="4"/>
  <c r="CZ67" i="4"/>
  <c r="CZ167" i="4"/>
  <c r="CZ254" i="4"/>
  <c r="CZ243" i="4"/>
  <c r="CZ160" i="4"/>
  <c r="CZ29" i="4"/>
  <c r="CZ95" i="4"/>
  <c r="CZ47" i="4"/>
  <c r="CZ147" i="4"/>
  <c r="CZ70" i="4"/>
  <c r="CZ210" i="4"/>
  <c r="CZ337" i="4"/>
  <c r="CZ92" i="4"/>
  <c r="CZ38" i="4"/>
  <c r="CZ324" i="4"/>
  <c r="CZ223" i="4"/>
  <c r="CZ199" i="4"/>
  <c r="CZ340" i="4"/>
  <c r="CZ185" i="4"/>
  <c r="CZ327" i="4"/>
  <c r="CZ285" i="4"/>
  <c r="CZ105" i="4"/>
  <c r="CZ37" i="4"/>
  <c r="CZ28" i="4"/>
  <c r="CZ270" i="4"/>
  <c r="CZ179" i="4"/>
  <c r="CZ143" i="4"/>
  <c r="CZ218" i="4"/>
  <c r="CZ46" i="4"/>
  <c r="CZ18" i="4"/>
  <c r="CZ139" i="4"/>
  <c r="CZ249" i="4"/>
  <c r="CZ141" i="4"/>
  <c r="CZ215" i="4"/>
  <c r="CZ274" i="4"/>
  <c r="CZ226" i="4"/>
  <c r="CZ78" i="4"/>
  <c r="CZ111" i="4"/>
  <c r="CZ264" i="4"/>
  <c r="CZ68" i="4"/>
  <c r="CZ117" i="4"/>
  <c r="CZ238" i="4"/>
  <c r="CZ129" i="4"/>
  <c r="CZ58" i="4"/>
  <c r="CZ114" i="4"/>
  <c r="CZ132" i="4"/>
  <c r="CZ85" i="4"/>
  <c r="CZ178" i="4"/>
  <c r="CZ153" i="4"/>
  <c r="CZ81" i="4"/>
  <c r="CZ53" i="4"/>
  <c r="CZ170" i="4"/>
  <c r="CZ20" i="4"/>
  <c r="CZ76" i="4"/>
  <c r="CZ45" i="4"/>
  <c r="CZ295" i="4"/>
  <c r="CZ124" i="4"/>
  <c r="CZ62" i="4"/>
  <c r="CZ72" i="4"/>
  <c r="CZ315" i="4"/>
  <c r="CZ112" i="4"/>
  <c r="CZ261" i="4"/>
  <c r="CZ194" i="4"/>
  <c r="CZ240" i="4"/>
  <c r="CZ283" i="4"/>
  <c r="CZ119" i="4"/>
  <c r="CZ102" i="4"/>
  <c r="CZ229" i="4"/>
  <c r="CZ175" i="4"/>
  <c r="CZ275" i="4"/>
  <c r="CZ206" i="4"/>
  <c r="CZ109" i="4"/>
  <c r="CZ333" i="4"/>
  <c r="CZ26" i="4"/>
  <c r="CZ155" i="4"/>
  <c r="CZ290" i="4"/>
  <c r="CZ273" i="4"/>
  <c r="CZ75" i="4"/>
  <c r="CZ326" i="4"/>
  <c r="CZ239" i="4"/>
  <c r="CZ40" i="4"/>
  <c r="CZ39" i="4"/>
  <c r="CZ339" i="4"/>
  <c r="CZ98" i="4"/>
  <c r="CZ192" i="4"/>
  <c r="CZ156" i="4"/>
  <c r="CZ208" i="4"/>
  <c r="CZ247" i="4"/>
  <c r="CZ321" i="4"/>
  <c r="CZ131" i="4"/>
  <c r="CZ253" i="4"/>
  <c r="CZ149" i="4"/>
  <c r="CZ335" i="4"/>
  <c r="CZ103" i="4"/>
  <c r="CZ314" i="4"/>
  <c r="CZ134" i="4"/>
  <c r="CZ49" i="4"/>
  <c r="CZ209" i="4"/>
  <c r="CZ309" i="4"/>
  <c r="CZ183" i="4"/>
  <c r="CZ277" i="4"/>
  <c r="CZ41" i="4"/>
  <c r="CZ288" i="4"/>
  <c r="CZ94" i="4"/>
  <c r="CZ216" i="4"/>
  <c r="CZ214" i="4"/>
  <c r="CZ93" i="4"/>
  <c r="CZ118" i="4"/>
  <c r="CZ293" i="4"/>
  <c r="CZ91" i="4"/>
  <c r="CZ136" i="4"/>
  <c r="CZ74" i="4"/>
  <c r="CZ57" i="4"/>
  <c r="CZ172" i="4"/>
  <c r="CZ364" i="4"/>
  <c r="CZ363" i="4"/>
  <c r="CZ365" i="4"/>
  <c r="CZ359" i="4"/>
  <c r="CZ360" i="4"/>
  <c r="CZ362" i="4"/>
  <c r="CZ392" i="4"/>
  <c r="CZ391" i="4"/>
  <c r="CZ393" i="4"/>
  <c r="CZ394" i="4"/>
  <c r="CZ395" i="4"/>
  <c r="CZ396" i="4"/>
  <c r="CZ397" i="4"/>
  <c r="CZ398" i="4"/>
  <c r="CZ399" i="4"/>
  <c r="CZ400" i="4"/>
  <c r="CZ402" i="4"/>
  <c r="CZ401" i="4"/>
  <c r="CZ403" i="4"/>
  <c r="CZ404" i="4"/>
  <c r="CZ405" i="4"/>
  <c r="CZ406" i="4"/>
  <c r="CZ407" i="4"/>
  <c r="CZ408" i="4"/>
  <c r="CZ409" i="4"/>
  <c r="CZ411" i="4"/>
  <c r="CZ410" i="4"/>
  <c r="CZ412" i="4"/>
  <c r="CZ413" i="4"/>
  <c r="CZ415" i="4"/>
  <c r="CZ419" i="4"/>
  <c r="CZ416" i="4"/>
  <c r="CZ417" i="4"/>
  <c r="CZ418" i="4"/>
  <c r="CZ420" i="4"/>
  <c r="CZ421" i="4"/>
  <c r="CZ426" i="4"/>
  <c r="CZ424" i="4"/>
  <c r="CZ427" i="4"/>
  <c r="CZ422" i="4"/>
  <c r="CZ425" i="4"/>
  <c r="CZ428" i="4"/>
  <c r="CZ423" i="4"/>
  <c r="CZ430" i="4"/>
  <c r="CZ431" i="4"/>
  <c r="CZ432" i="4"/>
  <c r="CZ434" i="4"/>
  <c r="CZ435" i="4"/>
  <c r="CZ433" i="4"/>
  <c r="CZ429" i="4"/>
  <c r="CZ440" i="4"/>
  <c r="CZ281" i="4"/>
  <c r="CZ280" i="4"/>
  <c r="CZ443" i="4"/>
  <c r="CZ439" i="4"/>
  <c r="CZ442" i="4"/>
  <c r="CZ444" i="4"/>
  <c r="CZ437" i="4"/>
  <c r="CZ438" i="4"/>
  <c r="CZ441" i="4"/>
  <c r="CZ450" i="4"/>
  <c r="CZ449" i="4"/>
  <c r="CZ447" i="4"/>
  <c r="CZ448" i="4"/>
  <c r="CZ445" i="4"/>
  <c r="CZ451" i="4"/>
  <c r="CZ453" i="4"/>
  <c r="CZ456" i="4"/>
  <c r="CZ458" i="4"/>
  <c r="CZ455" i="4"/>
  <c r="CZ454" i="4"/>
  <c r="CZ459" i="4"/>
  <c r="CZ457" i="4"/>
  <c r="CZ460" i="4"/>
  <c r="CZ463" i="4"/>
  <c r="CZ462" i="4"/>
  <c r="CZ461" i="4"/>
  <c r="CZ464" i="4"/>
  <c r="CZ465" i="4"/>
  <c r="CZ467" i="4"/>
  <c r="CZ466" i="4"/>
  <c r="CZ469" i="4"/>
  <c r="CZ470" i="4"/>
  <c r="CZ468" i="4"/>
  <c r="CZ471" i="4"/>
  <c r="CZ472" i="4"/>
  <c r="CZ473" i="4"/>
  <c r="CZ475" i="4"/>
  <c r="CZ477" i="4"/>
  <c r="CZ476" i="4"/>
  <c r="CZ474" i="4"/>
  <c r="CZ478" i="4"/>
  <c r="CZ479" i="4"/>
  <c r="CZ480" i="4"/>
  <c r="CZ484" i="4"/>
  <c r="CZ483" i="4"/>
  <c r="CZ482" i="4"/>
  <c r="CZ481" i="4"/>
  <c r="CZ487" i="4"/>
  <c r="CZ491" i="4"/>
  <c r="CZ488" i="4"/>
  <c r="CZ489" i="4"/>
  <c r="CZ490" i="4"/>
  <c r="CZ493" i="4"/>
  <c r="CZ492" i="4"/>
  <c r="CZ390" i="4"/>
  <c r="CZ494" i="4"/>
  <c r="CZ496" i="4"/>
  <c r="CZ384" i="4"/>
  <c r="CZ388" i="4"/>
  <c r="CZ389" i="4"/>
  <c r="CZ495" i="4"/>
  <c r="CZ497" i="4"/>
  <c r="CZ387" i="4"/>
  <c r="CZ498" i="4"/>
  <c r="CZ500" i="4"/>
  <c r="CZ499" i="4"/>
  <c r="CZ501" i="4"/>
  <c r="CZ502" i="4"/>
  <c r="CZ504" i="4"/>
  <c r="CZ503" i="4"/>
  <c r="CZ505" i="4"/>
  <c r="CZ506" i="4"/>
  <c r="CZ507" i="4"/>
  <c r="CZ508" i="4"/>
  <c r="CZ509" i="4"/>
  <c r="CZ510" i="4"/>
  <c r="CZ511" i="4"/>
  <c r="DG514" i="4"/>
  <c r="AC514" i="4" s="1"/>
  <c r="CZ516" i="4"/>
  <c r="CZ513" i="4"/>
  <c r="CS96" i="4"/>
  <c r="CS53" i="4"/>
  <c r="CS140" i="4"/>
  <c r="CS176" i="4"/>
  <c r="CS99" i="4"/>
  <c r="CS231" i="4"/>
  <c r="CS288" i="4"/>
  <c r="CS100" i="4"/>
  <c r="CS233" i="4"/>
  <c r="CS19" i="4"/>
  <c r="CS232" i="4"/>
  <c r="CS236" i="4"/>
  <c r="CS157" i="4"/>
  <c r="CS124" i="4"/>
  <c r="CS103" i="4"/>
  <c r="CS23" i="4"/>
  <c r="CS209" i="4"/>
  <c r="CS197" i="4"/>
  <c r="CS110" i="4"/>
  <c r="CS153" i="4"/>
  <c r="CS194" i="4"/>
  <c r="CS165" i="4"/>
  <c r="CS30" i="4"/>
  <c r="CS323" i="4"/>
  <c r="CS158" i="4"/>
  <c r="CS211" i="4"/>
  <c r="CS144" i="4"/>
  <c r="CS283" i="4"/>
  <c r="CS207" i="4"/>
  <c r="CS196" i="4"/>
  <c r="CS70" i="4"/>
  <c r="CS259" i="4"/>
  <c r="CS43" i="4"/>
  <c r="CS164" i="4"/>
  <c r="CS301" i="4"/>
  <c r="CS309" i="4"/>
  <c r="CS154" i="4"/>
  <c r="CS250" i="4"/>
  <c r="CS240" i="4"/>
  <c r="CS160" i="4"/>
  <c r="CS76" i="4"/>
  <c r="CS22" i="4"/>
  <c r="CS327" i="4"/>
  <c r="CS243" i="4"/>
  <c r="CS282" i="4"/>
  <c r="CS107" i="4"/>
  <c r="CS33" i="4"/>
  <c r="CS321" i="4"/>
  <c r="CS191" i="4"/>
  <c r="CS102" i="4"/>
  <c r="CS242" i="4"/>
  <c r="CS34" i="4"/>
  <c r="CS255" i="4"/>
  <c r="CS265" i="4"/>
  <c r="CS254" i="4"/>
  <c r="CS204" i="4"/>
  <c r="CS247" i="4"/>
  <c r="CS268" i="4"/>
  <c r="CS234" i="4"/>
  <c r="CS181" i="4"/>
  <c r="CS239" i="4"/>
  <c r="CS128" i="4"/>
  <c r="CS148" i="4"/>
  <c r="CS285" i="4"/>
  <c r="CS299" i="4"/>
  <c r="CS190" i="4"/>
  <c r="CS93" i="4"/>
  <c r="CS249" i="4"/>
  <c r="CS220" i="4"/>
  <c r="CS69" i="4"/>
  <c r="CS97" i="4"/>
  <c r="CS320" i="4"/>
  <c r="CS36" i="4"/>
  <c r="CS173" i="4"/>
  <c r="CS218" i="4"/>
  <c r="CS26" i="4"/>
  <c r="CS258" i="4"/>
  <c r="CS162" i="4"/>
  <c r="CS261" i="4"/>
  <c r="CS75" i="4"/>
  <c r="CS225" i="4"/>
  <c r="CS143" i="4"/>
  <c r="CS142" i="4"/>
  <c r="CS42" i="4"/>
  <c r="CS116" i="4"/>
  <c r="CS37" i="4"/>
  <c r="CS149" i="4"/>
  <c r="CS205" i="4"/>
  <c r="CS319" i="4"/>
  <c r="CS64" i="4"/>
  <c r="CS330" i="4"/>
  <c r="CS68" i="4"/>
  <c r="CS267" i="4"/>
  <c r="CS146" i="4"/>
  <c r="CS71" i="4"/>
  <c r="CS274" i="4"/>
  <c r="CS264" i="4"/>
  <c r="CS44" i="4"/>
  <c r="CS35" i="4"/>
  <c r="CS227" i="4"/>
  <c r="CS338" i="4"/>
  <c r="CS279" i="4"/>
  <c r="CS292" i="4"/>
  <c r="CS40" i="4"/>
  <c r="CS85" i="4"/>
  <c r="CS73" i="4"/>
  <c r="CS145" i="4"/>
  <c r="CS203" i="4"/>
  <c r="CS224" i="4"/>
  <c r="CS179" i="4"/>
  <c r="CS138" i="4"/>
  <c r="CS246" i="4"/>
  <c r="CS112" i="4"/>
  <c r="CS24" i="4"/>
  <c r="CS92" i="4"/>
  <c r="CS141" i="4"/>
  <c r="CS308" i="4"/>
  <c r="CS200" i="4"/>
  <c r="CS171" i="4"/>
  <c r="CS113" i="4"/>
  <c r="CS228" i="4"/>
  <c r="CS126" i="4"/>
  <c r="CS263" i="4"/>
  <c r="CS315" i="4"/>
  <c r="CS316" i="4"/>
  <c r="CS273" i="4"/>
  <c r="CS87" i="4"/>
  <c r="CS186" i="4"/>
  <c r="CS61" i="4"/>
  <c r="CS183" i="4"/>
  <c r="CS313" i="4"/>
  <c r="CS192" i="4"/>
  <c r="CS184" i="4"/>
  <c r="CS175" i="4"/>
  <c r="CS302" i="4"/>
  <c r="CS334" i="4"/>
  <c r="CS262" i="4"/>
  <c r="CS38" i="4"/>
  <c r="CS222" i="4"/>
  <c r="CS80" i="4"/>
  <c r="CS275" i="4"/>
  <c r="CS127" i="4"/>
  <c r="CS25" i="4"/>
  <c r="CS136" i="4"/>
  <c r="CS77" i="4"/>
  <c r="CS57" i="4"/>
  <c r="CS72" i="4"/>
  <c r="CS304" i="4"/>
  <c r="CS215" i="4"/>
  <c r="CS21" i="4"/>
  <c r="CS163" i="4"/>
  <c r="CS161" i="4"/>
  <c r="CS245" i="4"/>
  <c r="CS297" i="4"/>
  <c r="CS340" i="4"/>
  <c r="CS198" i="4"/>
  <c r="CS115" i="4"/>
  <c r="CS260" i="4"/>
  <c r="CS202" i="4"/>
  <c r="CS298" i="4"/>
  <c r="CS132" i="4"/>
  <c r="CS331" i="4"/>
  <c r="CS129" i="4"/>
  <c r="CS66" i="4"/>
  <c r="CS151" i="4"/>
  <c r="CS50" i="4"/>
  <c r="CS217" i="4"/>
  <c r="CS335" i="4"/>
  <c r="CS101" i="4"/>
  <c r="CS269" i="4"/>
  <c r="CS133" i="4"/>
  <c r="CS332" i="4"/>
  <c r="CS291" i="4"/>
  <c r="CS120" i="4"/>
  <c r="CS278" i="4"/>
  <c r="CS49" i="4"/>
  <c r="CS109" i="4"/>
  <c r="CS130" i="4"/>
  <c r="CS74" i="4"/>
  <c r="CS325" i="4"/>
  <c r="CS114" i="4"/>
  <c r="CS306" i="4"/>
  <c r="CS83" i="4"/>
  <c r="CS272" i="4"/>
  <c r="CS155" i="4"/>
  <c r="CS48" i="4"/>
  <c r="CS135" i="4"/>
  <c r="CS170" i="4"/>
  <c r="CS27" i="4"/>
  <c r="CS59" i="4"/>
  <c r="CS169" i="4"/>
  <c r="CS105" i="4"/>
  <c r="CS257" i="4"/>
  <c r="CS156" i="4"/>
  <c r="CS296" i="4"/>
  <c r="CS150" i="4"/>
  <c r="CS177" i="4"/>
  <c r="CS305" i="4"/>
  <c r="CS206" i="4"/>
  <c r="CS131" i="4"/>
  <c r="CS187" i="4"/>
  <c r="CS98" i="4"/>
  <c r="CS286" i="4"/>
  <c r="CS337" i="4"/>
  <c r="CS230" i="4"/>
  <c r="CS147" i="4"/>
  <c r="CS67" i="4"/>
  <c r="CS189" i="4"/>
  <c r="CS82" i="4"/>
  <c r="CS167" i="4"/>
  <c r="CS294" i="4"/>
  <c r="CS241" i="4"/>
  <c r="CS56" i="4"/>
  <c r="CS195" i="4"/>
  <c r="CS159" i="4"/>
  <c r="CS326" i="4"/>
  <c r="CS16" i="4"/>
  <c r="CS52" i="4"/>
  <c r="CS20" i="4"/>
  <c r="CS290" i="4"/>
  <c r="CS78" i="4"/>
  <c r="CS108" i="4"/>
  <c r="CS289" i="4"/>
  <c r="CS307" i="4"/>
  <c r="CS311" i="4"/>
  <c r="CS28" i="4"/>
  <c r="CS214" i="4"/>
  <c r="CS137" i="4"/>
  <c r="CS300" i="4"/>
  <c r="CS95" i="4"/>
  <c r="CS88" i="4"/>
  <c r="CS31" i="4"/>
  <c r="CS47" i="4"/>
  <c r="CS312" i="4"/>
  <c r="CS106" i="4"/>
  <c r="CS235" i="4"/>
  <c r="CS322" i="4"/>
  <c r="CS41" i="4"/>
  <c r="CS84" i="4"/>
  <c r="CS111" i="4"/>
  <c r="CS333" i="4"/>
  <c r="CS314" i="4"/>
  <c r="CS317" i="4"/>
  <c r="CS58" i="4"/>
  <c r="CS201" i="4"/>
  <c r="CS185" i="4"/>
  <c r="CS123" i="4"/>
  <c r="CS252" i="4"/>
  <c r="CS94" i="4"/>
  <c r="CS119" i="4"/>
  <c r="CS118" i="4"/>
  <c r="CS287" i="4"/>
  <c r="CS122" i="4"/>
  <c r="CS318" i="4"/>
  <c r="CS54" i="4"/>
  <c r="CS152" i="4"/>
  <c r="CS329" i="4"/>
  <c r="CS336" i="4"/>
  <c r="CS226" i="4"/>
  <c r="CS32" i="4"/>
  <c r="CS216" i="4"/>
  <c r="CS295" i="4"/>
  <c r="CS60" i="4"/>
  <c r="CS166" i="4"/>
  <c r="CS277" i="4"/>
  <c r="CS213" i="4"/>
  <c r="CS86" i="4"/>
  <c r="CS89" i="4"/>
  <c r="CS178" i="4"/>
  <c r="CS271" i="4"/>
  <c r="CS63" i="4"/>
  <c r="CS210" i="4"/>
  <c r="CS134" i="4"/>
  <c r="CS208" i="4"/>
  <c r="CS266" i="4"/>
  <c r="CS139" i="4"/>
  <c r="CS244" i="4"/>
  <c r="CS284" i="4"/>
  <c r="CS253" i="4"/>
  <c r="CS237" i="4"/>
  <c r="CS270" i="4"/>
  <c r="CS17" i="4"/>
  <c r="CS339" i="4"/>
  <c r="CS39" i="4"/>
  <c r="CS324" i="4"/>
  <c r="CS51" i="4"/>
  <c r="CS221" i="4"/>
  <c r="CS65" i="4"/>
  <c r="CS238" i="4"/>
  <c r="CS293" i="4"/>
  <c r="CS219" i="4"/>
  <c r="CS256" i="4"/>
  <c r="CS303" i="4"/>
  <c r="CS251" i="4"/>
  <c r="CS276" i="4"/>
  <c r="CS81" i="4"/>
  <c r="CS229" i="4"/>
  <c r="CS104" i="4"/>
  <c r="CS182" i="4"/>
  <c r="CS328" i="4"/>
  <c r="CS223" i="4"/>
  <c r="CS55" i="4"/>
  <c r="CS29" i="4"/>
  <c r="CS79" i="4"/>
  <c r="CS18" i="4"/>
  <c r="CS212" i="4"/>
  <c r="CS310" i="4"/>
  <c r="CS172" i="4"/>
  <c r="CS121" i="4"/>
  <c r="CS62" i="4"/>
  <c r="CS46" i="4"/>
  <c r="CS174" i="4"/>
  <c r="CS193" i="4"/>
  <c r="CS168" i="4"/>
  <c r="CS91" i="4"/>
  <c r="CS188" i="4"/>
  <c r="CS117" i="4"/>
  <c r="CS45" i="4"/>
  <c r="CS125" i="4"/>
  <c r="CS90" i="4"/>
  <c r="CS180" i="4"/>
  <c r="CS199" i="4"/>
  <c r="CS248" i="4"/>
  <c r="CS361" i="4"/>
  <c r="CS363" i="4"/>
  <c r="CS365" i="4"/>
  <c r="CS364" i="4"/>
  <c r="CS359" i="4"/>
  <c r="CS360" i="4"/>
  <c r="CS362" i="4"/>
  <c r="CS393" i="4"/>
  <c r="CS392" i="4"/>
  <c r="CS391" i="4"/>
  <c r="CS394" i="4"/>
  <c r="CS396" i="4"/>
  <c r="CS395" i="4"/>
  <c r="CS397" i="4"/>
  <c r="CS398" i="4"/>
  <c r="CS400" i="4"/>
  <c r="CS399" i="4"/>
  <c r="CS403" i="4"/>
  <c r="CS401" i="4"/>
  <c r="CS402" i="4"/>
  <c r="CS405" i="4"/>
  <c r="CS404" i="4"/>
  <c r="CS407" i="4"/>
  <c r="CS406" i="4"/>
  <c r="CS408" i="4"/>
  <c r="CS409" i="4"/>
  <c r="CS411" i="4"/>
  <c r="CS412" i="4"/>
  <c r="CS410" i="4"/>
  <c r="CS415" i="4"/>
  <c r="CS418" i="4"/>
  <c r="CS420" i="4"/>
  <c r="CS414" i="4"/>
  <c r="CS416" i="4"/>
  <c r="CS413" i="4"/>
  <c r="CS417" i="4"/>
  <c r="CS419" i="4"/>
  <c r="CS421" i="4"/>
  <c r="CS424" i="4"/>
  <c r="CS426" i="4"/>
  <c r="CS428" i="4"/>
  <c r="CS425" i="4"/>
  <c r="CS423" i="4"/>
  <c r="CS427" i="4"/>
  <c r="CS435" i="4"/>
  <c r="CS429" i="4"/>
  <c r="CS430" i="4"/>
  <c r="CS431" i="4"/>
  <c r="CS432" i="4"/>
  <c r="CS434" i="4"/>
  <c r="CS433" i="4"/>
  <c r="CS436" i="4"/>
  <c r="CS441" i="4"/>
  <c r="CS442" i="4"/>
  <c r="CS440" i="4"/>
  <c r="CS438" i="4"/>
  <c r="CS439" i="4"/>
  <c r="CS437" i="4"/>
  <c r="CS444" i="4"/>
  <c r="CS443" i="4"/>
  <c r="CS281" i="4"/>
  <c r="CS280" i="4"/>
  <c r="CS449" i="4"/>
  <c r="CS445" i="4"/>
  <c r="CS447" i="4"/>
  <c r="CS450" i="4"/>
  <c r="CS446" i="4"/>
  <c r="CS451" i="4"/>
  <c r="CS448" i="4"/>
  <c r="CS453" i="4"/>
  <c r="CS456" i="4"/>
  <c r="CS457" i="4"/>
  <c r="CS454" i="4"/>
  <c r="CS458" i="4"/>
  <c r="CS455" i="4"/>
  <c r="CS460" i="4"/>
  <c r="CS459" i="4"/>
  <c r="CS452" i="4"/>
  <c r="CS461" i="4"/>
  <c r="CS462" i="4"/>
  <c r="CS463" i="4"/>
  <c r="CS465" i="4"/>
  <c r="CS464" i="4"/>
  <c r="CS468" i="4"/>
  <c r="CS467" i="4"/>
  <c r="CS466" i="4"/>
  <c r="CS470" i="4"/>
  <c r="CS469" i="4"/>
  <c r="CS472" i="4"/>
  <c r="CS471" i="4"/>
  <c r="CS473" i="4"/>
  <c r="CS475" i="4"/>
  <c r="CS477" i="4"/>
  <c r="CS474" i="4"/>
  <c r="CS478" i="4"/>
  <c r="CS476" i="4"/>
  <c r="CS480" i="4"/>
  <c r="CS479" i="4"/>
  <c r="CS482" i="4"/>
  <c r="CS481" i="4"/>
  <c r="CS483" i="4"/>
  <c r="CS484" i="4"/>
  <c r="CS486" i="4"/>
  <c r="CS490" i="4"/>
  <c r="CS488" i="4"/>
  <c r="CS487" i="4"/>
  <c r="CS485" i="4"/>
  <c r="CS491" i="4"/>
  <c r="CS489" i="4"/>
  <c r="CS492" i="4"/>
  <c r="CS493" i="4"/>
  <c r="CS390" i="4"/>
  <c r="CS494" i="4"/>
  <c r="CS385" i="4"/>
  <c r="CS389" i="4"/>
  <c r="CS495" i="4"/>
  <c r="CS388" i="4"/>
  <c r="CS387" i="4"/>
  <c r="CS496" i="4"/>
  <c r="CS499" i="4"/>
  <c r="CS497" i="4"/>
  <c r="CS498" i="4"/>
  <c r="CS502" i="4"/>
  <c r="CS501" i="4"/>
  <c r="CS500" i="4"/>
  <c r="CS504" i="4"/>
  <c r="CS503" i="4"/>
  <c r="CS505" i="4"/>
  <c r="CS506" i="4"/>
  <c r="CS507" i="4"/>
  <c r="CS508" i="4"/>
  <c r="CS510" i="4"/>
  <c r="CS509" i="4"/>
  <c r="CS511" i="4"/>
  <c r="CS512" i="4"/>
  <c r="CS513" i="4"/>
  <c r="DG515" i="4"/>
  <c r="AC515" i="4" s="1"/>
  <c r="CS514" i="4"/>
  <c r="DG516" i="4"/>
  <c r="AC516" i="4" s="1"/>
  <c r="CS516" i="4"/>
  <c r="AP520" i="3"/>
  <c r="AP526" i="3" s="1"/>
  <c r="AP12" i="3" s="1"/>
  <c r="C10" i="11" s="1"/>
  <c r="AS526" i="3"/>
  <c r="AS12" i="3" s="1"/>
  <c r="F10" i="11" s="1"/>
  <c r="AQ521" i="3"/>
  <c r="AQ526" i="3" s="1"/>
  <c r="AQ12" i="3" s="1"/>
  <c r="D10" i="11" s="1"/>
  <c r="AF11" i="3"/>
  <c r="F22" i="10" s="1"/>
  <c r="F25" i="10" s="1"/>
  <c r="AJ519" i="4"/>
  <c r="CG521" i="3"/>
  <c r="CX519" i="4"/>
  <c r="CS519" i="4" s="1"/>
  <c r="CS342" i="4"/>
  <c r="CS348" i="4"/>
  <c r="CS344" i="4"/>
  <c r="CS345" i="4"/>
  <c r="CS349" i="4"/>
  <c r="CS346" i="4"/>
  <c r="CS347" i="4"/>
  <c r="CS343" i="4"/>
  <c r="CS341" i="4"/>
  <c r="CS350" i="4"/>
  <c r="CS353" i="4"/>
  <c r="CS351" i="4"/>
  <c r="CS352" i="4"/>
  <c r="CS354" i="4"/>
  <c r="CS358" i="4"/>
  <c r="CS355" i="4"/>
  <c r="CS357" i="4"/>
  <c r="CS356" i="4"/>
  <c r="CS366" i="4"/>
  <c r="CS369" i="4"/>
  <c r="CS367" i="4"/>
  <c r="CS368" i="4"/>
  <c r="CS370" i="4"/>
  <c r="CS373" i="4"/>
  <c r="CS371" i="4"/>
  <c r="CS372" i="4"/>
  <c r="CS376" i="4"/>
  <c r="CS375" i="4"/>
  <c r="CS377" i="4"/>
  <c r="CS378" i="4"/>
  <c r="CS374" i="4"/>
  <c r="CS379" i="4"/>
  <c r="CS380" i="4"/>
  <c r="CS381" i="4"/>
  <c r="CS386" i="4"/>
  <c r="CS382" i="4"/>
  <c r="CS383" i="4"/>
  <c r="CS384" i="4"/>
  <c r="CS422" i="4"/>
  <c r="DL519" i="4"/>
  <c r="DF519" i="4" s="1"/>
  <c r="DG346" i="4"/>
  <c r="DG347" i="4"/>
  <c r="DG344" i="4"/>
  <c r="DG348" i="4"/>
  <c r="DG343" i="4"/>
  <c r="DG341" i="4"/>
  <c r="DG345" i="4"/>
  <c r="DG349" i="4"/>
  <c r="DG342" i="4"/>
  <c r="DG351" i="4"/>
  <c r="DG350" i="4"/>
  <c r="DG352" i="4"/>
  <c r="DG353" i="4"/>
  <c r="DG354" i="4"/>
  <c r="DG355" i="4"/>
  <c r="DG360" i="4"/>
  <c r="AC360" i="4" s="1"/>
  <c r="DG356" i="4"/>
  <c r="DG357" i="4"/>
  <c r="DG358" i="4"/>
  <c r="DG368" i="4"/>
  <c r="DG366" i="4"/>
  <c r="DG367" i="4"/>
  <c r="DG370" i="4"/>
  <c r="DG369" i="4"/>
  <c r="DG371" i="4"/>
  <c r="DG372" i="4"/>
  <c r="DG374" i="4"/>
  <c r="DG375" i="4"/>
  <c r="DG373" i="4"/>
  <c r="DG377" i="4"/>
  <c r="DG376" i="4"/>
  <c r="DG378" i="4"/>
  <c r="DG379" i="4"/>
  <c r="DG381" i="4"/>
  <c r="DG380" i="4"/>
  <c r="DG383" i="4"/>
  <c r="DG385" i="4"/>
  <c r="DG384" i="4"/>
  <c r="DG382" i="4"/>
  <c r="DG413" i="4"/>
  <c r="DG414" i="4"/>
  <c r="DG422" i="4"/>
  <c r="DG423" i="4"/>
  <c r="DG429" i="4"/>
  <c r="AC429" i="4" s="1"/>
  <c r="DG281" i="4"/>
  <c r="AC281" i="4" s="1"/>
  <c r="DG452" i="4"/>
  <c r="DE519" i="4"/>
  <c r="CZ519" i="4" s="1"/>
  <c r="CZ350" i="4"/>
  <c r="CZ351" i="4"/>
  <c r="CZ342" i="4"/>
  <c r="CZ344" i="4"/>
  <c r="CZ348" i="4"/>
  <c r="CZ347" i="4"/>
  <c r="CZ343" i="4"/>
  <c r="CZ349" i="4"/>
  <c r="CZ346" i="4"/>
  <c r="CZ345" i="4"/>
  <c r="CZ341" i="4"/>
  <c r="CZ352" i="4"/>
  <c r="CZ356" i="4"/>
  <c r="CZ353" i="4"/>
  <c r="CZ354" i="4"/>
  <c r="CZ355" i="4"/>
  <c r="CZ357" i="4"/>
  <c r="CZ358" i="4"/>
  <c r="CZ361" i="4"/>
  <c r="CZ367" i="4"/>
  <c r="CZ366" i="4"/>
  <c r="CZ368" i="4"/>
  <c r="CZ369" i="4"/>
  <c r="CZ372" i="4"/>
  <c r="CZ370" i="4"/>
  <c r="CZ374" i="4"/>
  <c r="CZ371" i="4"/>
  <c r="CZ373" i="4"/>
  <c r="CZ378" i="4"/>
  <c r="CZ375" i="4"/>
  <c r="CZ376" i="4"/>
  <c r="CZ377" i="4"/>
  <c r="CZ381" i="4"/>
  <c r="CZ379" i="4"/>
  <c r="CZ380" i="4"/>
  <c r="CZ383" i="4"/>
  <c r="CZ385" i="4"/>
  <c r="CZ382" i="4"/>
  <c r="CZ386" i="4"/>
  <c r="CZ414" i="4"/>
  <c r="CZ436" i="4"/>
  <c r="CZ446" i="4"/>
  <c r="CZ452" i="4"/>
  <c r="CZ485" i="4"/>
  <c r="CZ486" i="4"/>
  <c r="BV518" i="4"/>
  <c r="BQ518" i="4" s="1"/>
  <c r="Z518" i="4" s="1"/>
  <c r="AB518" i="4" l="1"/>
  <c r="D14" i="11"/>
  <c r="F14" i="11"/>
  <c r="F17" i="11" s="1"/>
  <c r="F13" i="11" s="1"/>
  <c r="C14" i="11"/>
  <c r="C17" i="11" s="1"/>
  <c r="C13" i="11" s="1"/>
  <c r="W11" i="4"/>
  <c r="AW13" i="3" s="1"/>
  <c r="S11" i="4"/>
  <c r="U11" i="4"/>
  <c r="T11" i="4"/>
  <c r="R11" i="4"/>
  <c r="DG519" i="4"/>
  <c r="BQ11" i="4"/>
  <c r="BQ12" i="4"/>
  <c r="Z12" i="4" s="1"/>
  <c r="BQ13" i="4"/>
  <c r="Z13" i="4" s="1"/>
  <c r="BQ14" i="4"/>
  <c r="Z14" i="4" s="1"/>
  <c r="BQ15" i="4"/>
  <c r="Z15" i="4" s="1"/>
  <c r="BQ34" i="4"/>
  <c r="BQ142" i="4"/>
  <c r="BQ220" i="4"/>
  <c r="Z220" i="4" s="1"/>
  <c r="BQ312" i="4"/>
  <c r="Z312" i="4" s="1"/>
  <c r="BQ252" i="4"/>
  <c r="BQ309" i="4"/>
  <c r="BQ268" i="4"/>
  <c r="BQ221" i="4"/>
  <c r="BQ299" i="4"/>
  <c r="Z299" i="4" s="1"/>
  <c r="BQ340" i="4"/>
  <c r="BQ208" i="4"/>
  <c r="BQ173" i="4"/>
  <c r="Z173" i="4" s="1"/>
  <c r="BQ55" i="4"/>
  <c r="BQ283" i="4"/>
  <c r="BQ207" i="4"/>
  <c r="Z207" i="4" s="1"/>
  <c r="BQ84" i="4"/>
  <c r="Z84" i="4" s="1"/>
  <c r="BQ213" i="4"/>
  <c r="BQ107" i="4"/>
  <c r="BQ320" i="4"/>
  <c r="BQ315" i="4"/>
  <c r="Z315" i="4" s="1"/>
  <c r="BQ139" i="4"/>
  <c r="BQ92" i="4"/>
  <c r="BQ316" i="4"/>
  <c r="Z316" i="4" s="1"/>
  <c r="BQ20" i="4"/>
  <c r="Z20" i="4" s="1"/>
  <c r="BQ277" i="4"/>
  <c r="Z277" i="4" s="1"/>
  <c r="BQ126" i="4"/>
  <c r="BQ298" i="4"/>
  <c r="BQ77" i="4"/>
  <c r="Z77" i="4" s="1"/>
  <c r="BQ314" i="4"/>
  <c r="BQ244" i="4"/>
  <c r="Z244" i="4" s="1"/>
  <c r="BQ306" i="4"/>
  <c r="BQ279" i="4"/>
  <c r="Z279" i="4" s="1"/>
  <c r="BQ328" i="4"/>
  <c r="BQ291" i="4"/>
  <c r="Z291" i="4" s="1"/>
  <c r="BQ90" i="4"/>
  <c r="Z90" i="4" s="1"/>
  <c r="BQ324" i="4"/>
  <c r="Z324" i="4" s="1"/>
  <c r="AB324" i="4" s="1"/>
  <c r="BQ263" i="4"/>
  <c r="BQ16" i="4"/>
  <c r="Z16" i="4" s="1"/>
  <c r="BQ51" i="4"/>
  <c r="BQ133" i="4"/>
  <c r="Z133" i="4" s="1"/>
  <c r="BQ266" i="4"/>
  <c r="BQ190" i="4"/>
  <c r="BQ75" i="4"/>
  <c r="BQ272" i="4"/>
  <c r="Z272" i="4" s="1"/>
  <c r="BQ170" i="4"/>
  <c r="BQ209" i="4"/>
  <c r="Z209" i="4" s="1"/>
  <c r="BQ339" i="4"/>
  <c r="BQ152" i="4"/>
  <c r="BQ47" i="4"/>
  <c r="Z47" i="4" s="1"/>
  <c r="BQ186" i="4"/>
  <c r="BQ129" i="4"/>
  <c r="BQ78" i="4"/>
  <c r="Z78" i="4" s="1"/>
  <c r="BQ64" i="4"/>
  <c r="BQ217" i="4"/>
  <c r="BQ276" i="4"/>
  <c r="BQ223" i="4"/>
  <c r="Z223" i="4" s="1"/>
  <c r="BQ192" i="4"/>
  <c r="BQ123" i="4"/>
  <c r="BQ159" i="4"/>
  <c r="BQ215" i="4"/>
  <c r="Z215" i="4" s="1"/>
  <c r="BQ307" i="4"/>
  <c r="BQ85" i="4"/>
  <c r="Z85" i="4" s="1"/>
  <c r="BQ321" i="4"/>
  <c r="BQ187" i="4"/>
  <c r="Z187" i="4" s="1"/>
  <c r="BQ273" i="4"/>
  <c r="BQ56" i="4"/>
  <c r="Z56" i="4" s="1"/>
  <c r="BQ62" i="4"/>
  <c r="BQ76" i="4"/>
  <c r="Z76" i="4" s="1"/>
  <c r="BQ262" i="4"/>
  <c r="Z262" i="4" s="1"/>
  <c r="BQ211" i="4"/>
  <c r="BQ165" i="4"/>
  <c r="BQ338" i="4"/>
  <c r="Z338" i="4" s="1"/>
  <c r="BQ189" i="4"/>
  <c r="BQ182" i="4"/>
  <c r="BQ176" i="4"/>
  <c r="BQ19" i="4"/>
  <c r="Z19" i="4" s="1"/>
  <c r="BQ197" i="4"/>
  <c r="BQ216" i="4"/>
  <c r="Z216" i="4" s="1"/>
  <c r="BQ336" i="4"/>
  <c r="BQ70" i="4"/>
  <c r="BQ304" i="4"/>
  <c r="BQ41" i="4"/>
  <c r="BQ121" i="4"/>
  <c r="Z121" i="4" s="1"/>
  <c r="BQ61" i="4"/>
  <c r="Z61" i="4" s="1"/>
  <c r="BQ294" i="4"/>
  <c r="BQ246" i="4"/>
  <c r="BQ65" i="4"/>
  <c r="BQ136" i="4"/>
  <c r="Z136" i="4" s="1"/>
  <c r="BQ240" i="4"/>
  <c r="BQ317" i="4"/>
  <c r="BQ154" i="4"/>
  <c r="Z154" i="4" s="1"/>
  <c r="BQ45" i="4"/>
  <c r="Z45" i="4" s="1"/>
  <c r="BQ29" i="4"/>
  <c r="BQ148" i="4"/>
  <c r="BQ326" i="4"/>
  <c r="BQ198" i="4"/>
  <c r="Z198" i="4" s="1"/>
  <c r="BQ239" i="4"/>
  <c r="Z239" i="4" s="1"/>
  <c r="BQ162" i="4"/>
  <c r="BQ319" i="4"/>
  <c r="Z319" i="4" s="1"/>
  <c r="BQ157" i="4"/>
  <c r="Z157" i="4" s="1"/>
  <c r="BQ23" i="4"/>
  <c r="BQ118" i="4"/>
  <c r="BQ237" i="4"/>
  <c r="BQ253" i="4"/>
  <c r="Z253" i="4" s="1"/>
  <c r="BQ218" i="4"/>
  <c r="BQ94" i="4"/>
  <c r="Z94" i="4" s="1"/>
  <c r="BQ130" i="4"/>
  <c r="BQ138" i="4"/>
  <c r="Z138" i="4" s="1"/>
  <c r="BQ161" i="4"/>
  <c r="BQ257" i="4"/>
  <c r="Z257" i="4" s="1"/>
  <c r="BQ144" i="4"/>
  <c r="BQ285" i="4"/>
  <c r="Z285" i="4" s="1"/>
  <c r="BQ25" i="4"/>
  <c r="BQ117" i="4"/>
  <c r="Z117" i="4" s="1"/>
  <c r="BQ278" i="4"/>
  <c r="BQ325" i="4"/>
  <c r="Z325" i="4" s="1"/>
  <c r="BQ222" i="4"/>
  <c r="BQ168" i="4"/>
  <c r="BQ39" i="4"/>
  <c r="BQ271" i="4"/>
  <c r="Z271" i="4" s="1"/>
  <c r="BQ88" i="4"/>
  <c r="BQ310" i="4"/>
  <c r="BQ329" i="4"/>
  <c r="Z329" i="4" s="1"/>
  <c r="BQ308" i="4"/>
  <c r="Z308" i="4" s="1"/>
  <c r="BQ28" i="4"/>
  <c r="Z28" i="4" s="1"/>
  <c r="BQ245" i="4"/>
  <c r="Z245" i="4" s="1"/>
  <c r="BQ230" i="4"/>
  <c r="Z230" i="4" s="1"/>
  <c r="BQ274" i="4"/>
  <c r="Z274" i="4" s="1"/>
  <c r="BQ82" i="4"/>
  <c r="Z82" i="4" s="1"/>
  <c r="BQ36" i="4"/>
  <c r="Z36" i="4" s="1"/>
  <c r="BQ284" i="4"/>
  <c r="BQ68" i="4"/>
  <c r="BQ113" i="4"/>
  <c r="BQ100" i="4"/>
  <c r="BQ149" i="4"/>
  <c r="BQ147" i="4"/>
  <c r="BQ174" i="4"/>
  <c r="BQ150" i="4"/>
  <c r="BQ300" i="4"/>
  <c r="Z300" i="4" s="1"/>
  <c r="BQ322" i="4"/>
  <c r="Z322" i="4" s="1"/>
  <c r="AB322" i="4" s="1"/>
  <c r="BQ58" i="4"/>
  <c r="BQ124" i="4"/>
  <c r="BQ318" i="4"/>
  <c r="BQ181" i="4"/>
  <c r="BQ31" i="4"/>
  <c r="Z31" i="4" s="1"/>
  <c r="BQ93" i="4"/>
  <c r="BQ188" i="4"/>
  <c r="BQ17" i="4"/>
  <c r="Z17" i="4" s="1"/>
  <c r="BQ105" i="4"/>
  <c r="BQ184" i="4"/>
  <c r="Z184" i="4" s="1"/>
  <c r="BQ163" i="4"/>
  <c r="BQ63" i="4"/>
  <c r="BQ332" i="4"/>
  <c r="BQ286" i="4"/>
  <c r="BQ66" i="4"/>
  <c r="BQ302" i="4"/>
  <c r="Z302" i="4" s="1"/>
  <c r="BQ43" i="4"/>
  <c r="Z43" i="4" s="1"/>
  <c r="BQ146" i="4"/>
  <c r="BQ214" i="4"/>
  <c r="BQ260" i="4"/>
  <c r="Z260" i="4" s="1"/>
  <c r="BQ109" i="4"/>
  <c r="Z109" i="4" s="1"/>
  <c r="BQ296" i="4"/>
  <c r="BQ219" i="4"/>
  <c r="BQ42" i="4"/>
  <c r="Z42" i="4" s="1"/>
  <c r="BQ241" i="4"/>
  <c r="BQ27" i="4"/>
  <c r="Z27" i="4" s="1"/>
  <c r="BQ79" i="4"/>
  <c r="BQ238" i="4"/>
  <c r="Z238" i="4" s="1"/>
  <c r="BQ166" i="4"/>
  <c r="BQ80" i="4"/>
  <c r="BQ228" i="4"/>
  <c r="Z228" i="4" s="1"/>
  <c r="BQ305" i="4"/>
  <c r="Z305" i="4" s="1"/>
  <c r="BQ295" i="4"/>
  <c r="BQ153" i="4"/>
  <c r="BQ210" i="4"/>
  <c r="BQ91" i="4"/>
  <c r="Z91" i="4" s="1"/>
  <c r="BQ293" i="4"/>
  <c r="BQ37" i="4"/>
  <c r="BQ102" i="4"/>
  <c r="BQ141" i="4"/>
  <c r="Z141" i="4" s="1"/>
  <c r="BQ22" i="4"/>
  <c r="Z22" i="4" s="1"/>
  <c r="BQ288" i="4"/>
  <c r="BQ212" i="4"/>
  <c r="Z212" i="4" s="1"/>
  <c r="BQ167" i="4"/>
  <c r="Z167" i="4" s="1"/>
  <c r="BQ323" i="4"/>
  <c r="BQ199" i="4"/>
  <c r="BQ172" i="4"/>
  <c r="Z172" i="4" s="1"/>
  <c r="BQ112" i="4"/>
  <c r="Z112" i="4" s="1"/>
  <c r="BQ137" i="4"/>
  <c r="BQ44" i="4"/>
  <c r="Z44" i="4" s="1"/>
  <c r="BQ73" i="4"/>
  <c r="BQ243" i="4"/>
  <c r="Z243" i="4" s="1"/>
  <c r="DF246" i="4" s="1"/>
  <c r="BQ269" i="4"/>
  <c r="BQ226" i="4"/>
  <c r="Z226" i="4" s="1"/>
  <c r="BQ40" i="4"/>
  <c r="Z40" i="4" s="1"/>
  <c r="BQ196" i="4"/>
  <c r="Z196" i="4" s="1"/>
  <c r="BQ38" i="4"/>
  <c r="Z38" i="4" s="1"/>
  <c r="BQ111" i="4"/>
  <c r="BQ140" i="4"/>
  <c r="BQ195" i="4"/>
  <c r="Z195" i="4" s="1"/>
  <c r="BQ331" i="4"/>
  <c r="BQ151" i="4"/>
  <c r="Z151" i="4" s="1"/>
  <c r="BQ232" i="4"/>
  <c r="Z232" i="4" s="1"/>
  <c r="BQ18" i="4"/>
  <c r="Z18" i="4" s="1"/>
  <c r="BQ171" i="4"/>
  <c r="BQ24" i="4"/>
  <c r="Z24" i="4" s="1"/>
  <c r="BQ128" i="4"/>
  <c r="Z128" i="4" s="1"/>
  <c r="BQ160" i="4"/>
  <c r="Z160" i="4" s="1"/>
  <c r="BQ265" i="4"/>
  <c r="BQ193" i="4"/>
  <c r="Z193" i="4" s="1"/>
  <c r="BQ103" i="4"/>
  <c r="Z103" i="4" s="1"/>
  <c r="BQ247" i="4"/>
  <c r="Z247" i="4" s="1"/>
  <c r="BQ327" i="4"/>
  <c r="BQ178" i="4"/>
  <c r="Z178" i="4" s="1"/>
  <c r="BQ52" i="4"/>
  <c r="Z52" i="4" s="1"/>
  <c r="BQ264" i="4"/>
  <c r="Z264" i="4" s="1"/>
  <c r="BQ183" i="4"/>
  <c r="BQ71" i="4"/>
  <c r="BQ179" i="4"/>
  <c r="Z179" i="4" s="1"/>
  <c r="BQ83" i="4"/>
  <c r="Z83" i="4" s="1"/>
  <c r="BQ49" i="4"/>
  <c r="BQ229" i="4"/>
  <c r="Z229" i="4" s="1"/>
  <c r="BQ53" i="4"/>
  <c r="BQ267" i="4"/>
  <c r="Z267" i="4" s="1"/>
  <c r="BQ104" i="4"/>
  <c r="BQ32" i="4"/>
  <c r="Z32" i="4" s="1"/>
  <c r="BQ164" i="4"/>
  <c r="Z164" i="4" s="1"/>
  <c r="BQ95" i="4"/>
  <c r="Z95" i="4" s="1"/>
  <c r="BQ227" i="4"/>
  <c r="BQ57" i="4"/>
  <c r="BQ175" i="4"/>
  <c r="Z175" i="4" s="1"/>
  <c r="BQ110" i="4"/>
  <c r="Z110" i="4" s="1"/>
  <c r="BQ119" i="4"/>
  <c r="BQ204" i="4"/>
  <c r="BQ200" i="4"/>
  <c r="Z200" i="4" s="1"/>
  <c r="BQ122" i="4"/>
  <c r="Z122" i="4" s="1"/>
  <c r="BQ89" i="4"/>
  <c r="BQ303" i="4"/>
  <c r="Z303" i="4" s="1"/>
  <c r="BQ203" i="4"/>
  <c r="Z203" i="4" s="1"/>
  <c r="BQ169" i="4"/>
  <c r="Z169" i="4" s="1"/>
  <c r="BQ311" i="4"/>
  <c r="Z311" i="4" s="1"/>
  <c r="BQ180" i="4"/>
  <c r="Z180" i="4" s="1"/>
  <c r="BQ251" i="4"/>
  <c r="Z251" i="4" s="1"/>
  <c r="BQ30" i="4"/>
  <c r="Z30" i="4" s="1"/>
  <c r="BQ313" i="4"/>
  <c r="BQ250" i="4"/>
  <c r="Z250" i="4" s="1"/>
  <c r="BQ156" i="4"/>
  <c r="Z156" i="4" s="1"/>
  <c r="BQ131" i="4"/>
  <c r="Z131" i="4" s="1"/>
  <c r="BQ224" i="4"/>
  <c r="Z224" i="4" s="1"/>
  <c r="BQ135" i="4"/>
  <c r="BQ67" i="4"/>
  <c r="Z67" i="4" s="1"/>
  <c r="BQ191" i="4"/>
  <c r="Z191" i="4" s="1"/>
  <c r="BQ258" i="4"/>
  <c r="Z258" i="4" s="1"/>
  <c r="BQ236" i="4"/>
  <c r="Z236" i="4" s="1"/>
  <c r="BQ337" i="4"/>
  <c r="Z337" i="4" s="1"/>
  <c r="AB337" i="4" s="1"/>
  <c r="BQ290" i="4"/>
  <c r="BQ202" i="4"/>
  <c r="BQ127" i="4"/>
  <c r="BQ282" i="4"/>
  <c r="Z282" i="4" s="1"/>
  <c r="BQ155" i="4"/>
  <c r="Z155" i="4" s="1"/>
  <c r="BQ255" i="4"/>
  <c r="Z255" i="4" s="1"/>
  <c r="BQ335" i="4"/>
  <c r="BQ120" i="4"/>
  <c r="Z120" i="4" s="1"/>
  <c r="BQ333" i="4"/>
  <c r="Z333" i="4" s="1"/>
  <c r="AB333" i="4" s="1"/>
  <c r="BQ46" i="4"/>
  <c r="Z46" i="4" s="1"/>
  <c r="BQ259" i="4"/>
  <c r="BQ72" i="4"/>
  <c r="Z72" i="4" s="1"/>
  <c r="BQ132" i="4"/>
  <c r="Z132" i="4" s="1"/>
  <c r="BQ50" i="4"/>
  <c r="BQ114" i="4"/>
  <c r="Z114" i="4" s="1"/>
  <c r="BQ242" i="4"/>
  <c r="Z242" i="4" s="1"/>
  <c r="BQ99" i="4"/>
  <c r="Z99" i="4" s="1"/>
  <c r="BQ234" i="4"/>
  <c r="BQ96" i="4"/>
  <c r="Z96" i="4" s="1"/>
  <c r="BQ116" i="4"/>
  <c r="Z116" i="4" s="1"/>
  <c r="BQ301" i="4"/>
  <c r="Z301" i="4" s="1"/>
  <c r="DF304" i="4" s="1"/>
  <c r="BQ185" i="4"/>
  <c r="BQ201" i="4"/>
  <c r="Z201" i="4" s="1"/>
  <c r="BQ330" i="4"/>
  <c r="BQ334" i="4"/>
  <c r="Z334" i="4" s="1"/>
  <c r="AB334" i="4" s="1"/>
  <c r="BQ35" i="4"/>
  <c r="Z35" i="4" s="1"/>
  <c r="BQ59" i="4"/>
  <c r="Z59" i="4" s="1"/>
  <c r="BQ297" i="4"/>
  <c r="Z297" i="4" s="1"/>
  <c r="BQ143" i="4"/>
  <c r="Z143" i="4" s="1"/>
  <c r="BQ231" i="4"/>
  <c r="BQ54" i="4"/>
  <c r="Z54" i="4" s="1"/>
  <c r="BQ249" i="4"/>
  <c r="Z249" i="4" s="1"/>
  <c r="BQ206" i="4"/>
  <c r="Z206" i="4" s="1"/>
  <c r="BQ60" i="4"/>
  <c r="Z60" i="4" s="1"/>
  <c r="BQ287" i="4"/>
  <c r="Z287" i="4" s="1"/>
  <c r="BQ81" i="4"/>
  <c r="BQ21" i="4"/>
  <c r="Z21" i="4" s="1"/>
  <c r="BQ125" i="4"/>
  <c r="BQ254" i="4"/>
  <c r="Z254" i="4" s="1"/>
  <c r="BQ69" i="4"/>
  <c r="Z69" i="4" s="1"/>
  <c r="BQ261" i="4"/>
  <c r="Z261" i="4" s="1"/>
  <c r="BQ86" i="4"/>
  <c r="BQ101" i="4"/>
  <c r="Z101" i="4" s="1"/>
  <c r="BQ225" i="4"/>
  <c r="Z225" i="4" s="1"/>
  <c r="BQ145" i="4"/>
  <c r="Z145" i="4" s="1"/>
  <c r="BQ48" i="4"/>
  <c r="Z48" i="4" s="1"/>
  <c r="BQ256" i="4"/>
  <c r="Z256" i="4" s="1"/>
  <c r="BQ158" i="4"/>
  <c r="Z158" i="4" s="1"/>
  <c r="BQ177" i="4"/>
  <c r="Z177" i="4" s="1"/>
  <c r="BQ26" i="4"/>
  <c r="Z26" i="4" s="1"/>
  <c r="BQ74" i="4"/>
  <c r="Z74" i="4" s="1"/>
  <c r="BQ115" i="4"/>
  <c r="Z115" i="4" s="1"/>
  <c r="BQ292" i="4"/>
  <c r="Z292" i="4" s="1"/>
  <c r="BQ98" i="4"/>
  <c r="BQ248" i="4"/>
  <c r="Z248" i="4" s="1"/>
  <c r="BQ205" i="4"/>
  <c r="Z205" i="4" s="1"/>
  <c r="BQ235" i="4"/>
  <c r="Z235" i="4" s="1"/>
  <c r="BQ275" i="4"/>
  <c r="Z275" i="4" s="1"/>
  <c r="BQ87" i="4"/>
  <c r="Z87" i="4" s="1"/>
  <c r="BQ233" i="4"/>
  <c r="Z233" i="4" s="1"/>
  <c r="BQ134" i="4"/>
  <c r="Z134" i="4" s="1"/>
  <c r="BQ97" i="4"/>
  <c r="BQ289" i="4"/>
  <c r="Z289" i="4" s="1"/>
  <c r="BQ108" i="4"/>
  <c r="BQ270" i="4"/>
  <c r="Z270" i="4" s="1"/>
  <c r="BQ106" i="4"/>
  <c r="BQ33" i="4"/>
  <c r="Z33" i="4" s="1"/>
  <c r="BQ194" i="4"/>
  <c r="Z194" i="4" s="1"/>
  <c r="BQ363" i="4"/>
  <c r="Z363" i="4" s="1"/>
  <c r="AB363" i="4" s="1"/>
  <c r="BQ362" i="4"/>
  <c r="Z362" i="4" s="1"/>
  <c r="AB362" i="4" s="1"/>
  <c r="BQ360" i="4"/>
  <c r="Z360" i="4" s="1"/>
  <c r="AB360" i="4" s="1"/>
  <c r="BQ358" i="4"/>
  <c r="Z358" i="4" s="1"/>
  <c r="AB358" i="4" s="1"/>
  <c r="BQ365" i="4"/>
  <c r="Z365" i="4" s="1"/>
  <c r="AB365" i="4" s="1"/>
  <c r="BQ361" i="4"/>
  <c r="Z361" i="4" s="1"/>
  <c r="AB361" i="4" s="1"/>
  <c r="BQ359" i="4"/>
  <c r="Z359" i="4" s="1"/>
  <c r="AB359" i="4" s="1"/>
  <c r="BQ364" i="4"/>
  <c r="Z364" i="4" s="1"/>
  <c r="BQ392" i="4"/>
  <c r="Z392" i="4" s="1"/>
  <c r="AB392" i="4" s="1"/>
  <c r="BQ391" i="4"/>
  <c r="Z391" i="4" s="1"/>
  <c r="AB391" i="4" s="1"/>
  <c r="BQ394" i="4"/>
  <c r="Z394" i="4" s="1"/>
  <c r="BQ393" i="4"/>
  <c r="Z393" i="4" s="1"/>
  <c r="AB393" i="4" s="1"/>
  <c r="BQ395" i="4"/>
  <c r="Z395" i="4" s="1"/>
  <c r="AB395" i="4" s="1"/>
  <c r="BQ396" i="4"/>
  <c r="Z396" i="4" s="1"/>
  <c r="AB396" i="4" s="1"/>
  <c r="BQ397" i="4"/>
  <c r="Z397" i="4" s="1"/>
  <c r="BQ399" i="4"/>
  <c r="Z399" i="4" s="1"/>
  <c r="AB399" i="4" s="1"/>
  <c r="BQ398" i="4"/>
  <c r="Z398" i="4" s="1"/>
  <c r="AB398" i="4" s="1"/>
  <c r="BQ400" i="4"/>
  <c r="Z400" i="4" s="1"/>
  <c r="AB400" i="4" s="1"/>
  <c r="BQ402" i="4"/>
  <c r="Z402" i="4" s="1"/>
  <c r="AB402" i="4" s="1"/>
  <c r="AC402" i="4" s="1"/>
  <c r="BQ401" i="4"/>
  <c r="Z401" i="4" s="1"/>
  <c r="BQ403" i="4"/>
  <c r="Z403" i="4" s="1"/>
  <c r="AB403" i="4" s="1"/>
  <c r="AC403" i="4" s="1"/>
  <c r="BQ405" i="4"/>
  <c r="Z405" i="4" s="1"/>
  <c r="AB405" i="4" s="1"/>
  <c r="BQ406" i="4"/>
  <c r="Z406" i="4" s="1"/>
  <c r="AB406" i="4" s="1"/>
  <c r="BQ408" i="4"/>
  <c r="Z408" i="4" s="1"/>
  <c r="BQ407" i="4"/>
  <c r="Z407" i="4" s="1"/>
  <c r="AB407" i="4" s="1"/>
  <c r="BQ404" i="4"/>
  <c r="Z404" i="4" s="1"/>
  <c r="AB404" i="4" s="1"/>
  <c r="BQ409" i="4"/>
  <c r="Z409" i="4" s="1"/>
  <c r="AB409" i="4" s="1"/>
  <c r="BQ410" i="4"/>
  <c r="Z410" i="4" s="1"/>
  <c r="AB410" i="4" s="1"/>
  <c r="BQ412" i="4"/>
  <c r="Z412" i="4" s="1"/>
  <c r="AB412" i="4" s="1"/>
  <c r="BQ411" i="4"/>
  <c r="Z411" i="4" s="1"/>
  <c r="AB411" i="4" s="1"/>
  <c r="BQ413" i="4"/>
  <c r="Z413" i="4" s="1"/>
  <c r="BQ415" i="4"/>
  <c r="Z415" i="4" s="1"/>
  <c r="BQ416" i="4"/>
  <c r="Z416" i="4" s="1"/>
  <c r="BQ418" i="4"/>
  <c r="Z418" i="4" s="1"/>
  <c r="BQ420" i="4"/>
  <c r="Z420" i="4" s="1"/>
  <c r="AB420" i="4" s="1"/>
  <c r="BQ419" i="4"/>
  <c r="Z419" i="4" s="1"/>
  <c r="AB419" i="4" s="1"/>
  <c r="BQ421" i="4"/>
  <c r="Z421" i="4" s="1"/>
  <c r="AB421" i="4" s="1"/>
  <c r="BQ414" i="4"/>
  <c r="Z414" i="4" s="1"/>
  <c r="AB414" i="4" s="1"/>
  <c r="BQ417" i="4"/>
  <c r="Z417" i="4" s="1"/>
  <c r="AB417" i="4" s="1"/>
  <c r="BQ422" i="4"/>
  <c r="Z422" i="4" s="1"/>
  <c r="BQ425" i="4"/>
  <c r="Z425" i="4" s="1"/>
  <c r="AB425" i="4" s="1"/>
  <c r="BQ427" i="4"/>
  <c r="Z427" i="4" s="1"/>
  <c r="AB427" i="4" s="1"/>
  <c r="BQ424" i="4"/>
  <c r="Z424" i="4" s="1"/>
  <c r="BQ428" i="4"/>
  <c r="Z428" i="4" s="1"/>
  <c r="AB428" i="4" s="1"/>
  <c r="BQ426" i="4"/>
  <c r="Z426" i="4" s="1"/>
  <c r="AB426" i="4" s="1"/>
  <c r="BQ434" i="4"/>
  <c r="Z434" i="4" s="1"/>
  <c r="AB434" i="4" s="1"/>
  <c r="BQ430" i="4"/>
  <c r="Z430" i="4" s="1"/>
  <c r="AB430" i="4" s="1"/>
  <c r="BQ433" i="4"/>
  <c r="Z433" i="4" s="1"/>
  <c r="AB433" i="4" s="1"/>
  <c r="BQ429" i="4"/>
  <c r="Z429" i="4" s="1"/>
  <c r="AB429" i="4" s="1"/>
  <c r="BQ431" i="4"/>
  <c r="Z431" i="4" s="1"/>
  <c r="BQ432" i="4"/>
  <c r="Z432" i="4" s="1"/>
  <c r="AB432" i="4" s="1"/>
  <c r="BQ435" i="4"/>
  <c r="Z435" i="4" s="1"/>
  <c r="AB435" i="4" s="1"/>
  <c r="BQ440" i="4"/>
  <c r="Z440" i="4" s="1"/>
  <c r="AB440" i="4" s="1"/>
  <c r="BQ441" i="4"/>
  <c r="Z441" i="4" s="1"/>
  <c r="BQ437" i="4"/>
  <c r="Z437" i="4" s="1"/>
  <c r="BQ442" i="4"/>
  <c r="Z442" i="4" s="1"/>
  <c r="AB442" i="4" s="1"/>
  <c r="BQ439" i="4"/>
  <c r="Z439" i="4" s="1"/>
  <c r="BQ438" i="4"/>
  <c r="BQ280" i="4"/>
  <c r="Z280" i="4" s="1"/>
  <c r="BQ443" i="4"/>
  <c r="Z443" i="4" s="1"/>
  <c r="AB443" i="4" s="1"/>
  <c r="BQ444" i="4"/>
  <c r="Z444" i="4" s="1"/>
  <c r="AB444" i="4" s="1"/>
  <c r="BQ281" i="4"/>
  <c r="Z281" i="4" s="1"/>
  <c r="BQ450" i="4"/>
  <c r="Z450" i="4" s="1"/>
  <c r="AB450" i="4" s="1"/>
  <c r="BQ449" i="4"/>
  <c r="Z449" i="4" s="1"/>
  <c r="BQ448" i="4"/>
  <c r="Z448" i="4" s="1"/>
  <c r="AB448" i="4" s="1"/>
  <c r="BQ446" i="4"/>
  <c r="Z446" i="4" s="1"/>
  <c r="BQ447" i="4"/>
  <c r="Z447" i="4" s="1"/>
  <c r="AB447" i="4" s="1"/>
  <c r="BQ451" i="4"/>
  <c r="Z451" i="4" s="1"/>
  <c r="AB451" i="4" s="1"/>
  <c r="BQ459" i="4"/>
  <c r="Z459" i="4" s="1"/>
  <c r="AB459" i="4" s="1"/>
  <c r="BQ458" i="4"/>
  <c r="Z458" i="4" s="1"/>
  <c r="AB458" i="4" s="1"/>
  <c r="BQ452" i="4"/>
  <c r="Z452" i="4" s="1"/>
  <c r="AB452" i="4" s="1"/>
  <c r="BQ460" i="4"/>
  <c r="Z460" i="4" s="1"/>
  <c r="AB460" i="4" s="1"/>
  <c r="BQ456" i="4"/>
  <c r="Z456" i="4" s="1"/>
  <c r="AB456" i="4" s="1"/>
  <c r="BQ455" i="4"/>
  <c r="Z455" i="4" s="1"/>
  <c r="AB455" i="4" s="1"/>
  <c r="BQ457" i="4"/>
  <c r="Z457" i="4" s="1"/>
  <c r="AB457" i="4" s="1"/>
  <c r="BQ463" i="4"/>
  <c r="Z463" i="4" s="1"/>
  <c r="AB463" i="4" s="1"/>
  <c r="BQ462" i="4"/>
  <c r="Z462" i="4" s="1"/>
  <c r="AB462" i="4" s="1"/>
  <c r="BQ465" i="4"/>
  <c r="Z465" i="4" s="1"/>
  <c r="BQ461" i="4"/>
  <c r="Z461" i="4" s="1"/>
  <c r="AB461" i="4" s="1"/>
  <c r="BQ466" i="4"/>
  <c r="Z466" i="4" s="1"/>
  <c r="AB466" i="4" s="1"/>
  <c r="BQ464" i="4"/>
  <c r="Z464" i="4" s="1"/>
  <c r="BQ468" i="4"/>
  <c r="Z468" i="4" s="1"/>
  <c r="AB468" i="4" s="1"/>
  <c r="BQ467" i="4"/>
  <c r="Z467" i="4" s="1"/>
  <c r="AB467" i="4" s="1"/>
  <c r="BQ472" i="4"/>
  <c r="Z472" i="4" s="1"/>
  <c r="AB472" i="4" s="1"/>
  <c r="BQ470" i="4"/>
  <c r="Z470" i="4" s="1"/>
  <c r="AB470" i="4" s="1"/>
  <c r="BQ471" i="4"/>
  <c r="Z471" i="4" s="1"/>
  <c r="AB471" i="4" s="1"/>
  <c r="BQ469" i="4"/>
  <c r="Z469" i="4" s="1"/>
  <c r="AB469" i="4" s="1"/>
  <c r="BQ475" i="4"/>
  <c r="Z475" i="4" s="1"/>
  <c r="BQ476" i="4"/>
  <c r="Z476" i="4" s="1"/>
  <c r="AB476" i="4" s="1"/>
  <c r="BQ473" i="4"/>
  <c r="Z473" i="4" s="1"/>
  <c r="AB473" i="4" s="1"/>
  <c r="BQ477" i="4"/>
  <c r="Z477" i="4" s="1"/>
  <c r="AB477" i="4" s="1"/>
  <c r="BQ474" i="4"/>
  <c r="Z474" i="4" s="1"/>
  <c r="AB474" i="4" s="1"/>
  <c r="BQ478" i="4"/>
  <c r="Z478" i="4" s="1"/>
  <c r="AB478" i="4" s="1"/>
  <c r="BQ479" i="4"/>
  <c r="Z479" i="4" s="1"/>
  <c r="BQ480" i="4"/>
  <c r="Z480" i="4" s="1"/>
  <c r="AB480" i="4" s="1"/>
  <c r="BQ482" i="4"/>
  <c r="Z482" i="4" s="1"/>
  <c r="BQ483" i="4"/>
  <c r="Z483" i="4" s="1"/>
  <c r="AB483" i="4" s="1"/>
  <c r="BQ484" i="4"/>
  <c r="Z484" i="4" s="1"/>
  <c r="AB484" i="4" s="1"/>
  <c r="BQ481" i="4"/>
  <c r="Z481" i="4" s="1"/>
  <c r="AB481" i="4" s="1"/>
  <c r="BQ488" i="4"/>
  <c r="Z488" i="4" s="1"/>
  <c r="AB488" i="4" s="1"/>
  <c r="BQ489" i="4"/>
  <c r="Z489" i="4" s="1"/>
  <c r="AB489" i="4" s="1"/>
  <c r="BQ493" i="4"/>
  <c r="Z493" i="4" s="1"/>
  <c r="AB493" i="4" s="1"/>
  <c r="BQ492" i="4"/>
  <c r="Z492" i="4" s="1"/>
  <c r="AB492" i="4" s="1"/>
  <c r="BQ491" i="4"/>
  <c r="Z491" i="4" s="1"/>
  <c r="AB491" i="4" s="1"/>
  <c r="BQ490" i="4"/>
  <c r="Z490" i="4" s="1"/>
  <c r="AB490" i="4" s="1"/>
  <c r="BQ486" i="4"/>
  <c r="Z486" i="4" s="1"/>
  <c r="BQ487" i="4"/>
  <c r="Z487" i="4" s="1"/>
  <c r="AB487" i="4" s="1"/>
  <c r="BQ485" i="4"/>
  <c r="Z485" i="4" s="1"/>
  <c r="BQ385" i="4"/>
  <c r="Z385" i="4" s="1"/>
  <c r="BQ389" i="4"/>
  <c r="Z389" i="4" s="1"/>
  <c r="AB389" i="4" s="1"/>
  <c r="BQ388" i="4"/>
  <c r="Z388" i="4" s="1"/>
  <c r="AB388" i="4" s="1"/>
  <c r="BQ494" i="4"/>
  <c r="Z494" i="4" s="1"/>
  <c r="AB494" i="4" s="1"/>
  <c r="BQ386" i="4"/>
  <c r="Z386" i="4" s="1"/>
  <c r="BQ495" i="4"/>
  <c r="Z495" i="4" s="1"/>
  <c r="AB495" i="4" s="1"/>
  <c r="BQ387" i="4"/>
  <c r="Z387" i="4" s="1"/>
  <c r="BQ497" i="4"/>
  <c r="Z497" i="4" s="1"/>
  <c r="AB497" i="4" s="1"/>
  <c r="BQ499" i="4"/>
  <c r="Z499" i="4" s="1"/>
  <c r="AB499" i="4" s="1"/>
  <c r="BQ498" i="4"/>
  <c r="Z498" i="4" s="1"/>
  <c r="AB498" i="4" s="1"/>
  <c r="BQ390" i="4"/>
  <c r="Z390" i="4" s="1"/>
  <c r="AB390" i="4" s="1"/>
  <c r="BQ496" i="4"/>
  <c r="Z496" i="4" s="1"/>
  <c r="AB496" i="4" s="1"/>
  <c r="BQ500" i="4"/>
  <c r="Z500" i="4" s="1"/>
  <c r="AB500" i="4" s="1"/>
  <c r="BQ502" i="4"/>
  <c r="Z502" i="4" s="1"/>
  <c r="AB502" i="4" s="1"/>
  <c r="BQ501" i="4"/>
  <c r="Z501" i="4" s="1"/>
  <c r="AB501" i="4" s="1"/>
  <c r="BQ503" i="4"/>
  <c r="Z503" i="4" s="1"/>
  <c r="AB503" i="4" s="1"/>
  <c r="BQ504" i="4"/>
  <c r="Z504" i="4" s="1"/>
  <c r="AB504" i="4" s="1"/>
  <c r="BQ505" i="4"/>
  <c r="Z505" i="4" s="1"/>
  <c r="AB505" i="4" s="1"/>
  <c r="BQ506" i="4"/>
  <c r="Z506" i="4" s="1"/>
  <c r="AB506" i="4" s="1"/>
  <c r="BQ507" i="4"/>
  <c r="Z507" i="4" s="1"/>
  <c r="AB507" i="4" s="1"/>
  <c r="BQ508" i="4"/>
  <c r="Z508" i="4" s="1"/>
  <c r="AB508" i="4" s="1"/>
  <c r="BQ509" i="4"/>
  <c r="Z509" i="4" s="1"/>
  <c r="AB509" i="4" s="1"/>
  <c r="BQ510" i="4"/>
  <c r="Z510" i="4" s="1"/>
  <c r="AB510" i="4" s="1"/>
  <c r="BQ511" i="4"/>
  <c r="Z511" i="4" s="1"/>
  <c r="AB511" i="4" s="1"/>
  <c r="BQ513" i="4"/>
  <c r="Z513" i="4" s="1"/>
  <c r="AB513" i="4" s="1"/>
  <c r="BQ512" i="4"/>
  <c r="Z512" i="4" s="1"/>
  <c r="AB512" i="4" s="1"/>
  <c r="BQ517" i="4"/>
  <c r="Z517" i="4" s="1"/>
  <c r="AB517" i="4" s="1"/>
  <c r="Z188" i="4"/>
  <c r="Z174" i="4"/>
  <c r="Z79" i="4"/>
  <c r="Z328" i="4"/>
  <c r="AB328" i="4" s="1"/>
  <c r="Z81" i="4"/>
  <c r="Z65" i="4"/>
  <c r="Z39" i="4"/>
  <c r="Z237" i="4"/>
  <c r="Z139" i="4"/>
  <c r="Z210" i="4"/>
  <c r="Z89" i="4"/>
  <c r="Z166" i="4"/>
  <c r="Z152" i="4"/>
  <c r="Z252" i="4"/>
  <c r="Z58" i="4"/>
  <c r="Z111" i="4"/>
  <c r="Z137" i="4"/>
  <c r="Z307" i="4"/>
  <c r="Z290" i="4"/>
  <c r="Z326" i="4"/>
  <c r="AB326" i="4" s="1"/>
  <c r="Z241" i="4"/>
  <c r="Z189" i="4"/>
  <c r="Z150" i="4"/>
  <c r="Z105" i="4"/>
  <c r="Z170" i="4"/>
  <c r="Z49" i="4"/>
  <c r="Z332" i="4"/>
  <c r="Z66" i="4"/>
  <c r="Z298" i="4"/>
  <c r="Z161" i="4"/>
  <c r="Z304" i="4"/>
  <c r="Z80" i="4"/>
  <c r="Z192" i="4"/>
  <c r="Z186" i="4"/>
  <c r="Z113" i="4"/>
  <c r="Z246" i="4"/>
  <c r="Z227" i="4"/>
  <c r="Z68" i="4"/>
  <c r="Z75" i="4"/>
  <c r="Z320" i="4"/>
  <c r="AB320" i="4" s="1"/>
  <c r="Z181" i="4"/>
  <c r="Z204" i="4"/>
  <c r="Z34" i="4"/>
  <c r="Z321" i="4"/>
  <c r="AB321" i="4" s="1"/>
  <c r="Z309" i="4"/>
  <c r="Z259" i="4"/>
  <c r="Z283" i="4"/>
  <c r="Z323" i="4"/>
  <c r="AB323" i="4" s="1"/>
  <c r="Z153" i="4"/>
  <c r="Z23" i="4"/>
  <c r="Z100" i="4"/>
  <c r="Z176" i="4"/>
  <c r="Z438" i="4"/>
  <c r="AB438" i="4" s="1"/>
  <c r="Z125" i="4"/>
  <c r="Z310" i="4"/>
  <c r="Z29" i="4"/>
  <c r="Z182" i="4"/>
  <c r="Z276" i="4"/>
  <c r="Z219" i="4"/>
  <c r="Z221" i="4"/>
  <c r="Z339" i="4"/>
  <c r="Z266" i="4"/>
  <c r="Z63" i="4"/>
  <c r="Z86" i="4"/>
  <c r="Z118" i="4"/>
  <c r="Z123" i="4"/>
  <c r="Z317" i="4"/>
  <c r="Z106" i="4"/>
  <c r="Z88" i="4"/>
  <c r="Z214" i="4"/>
  <c r="Z159" i="4"/>
  <c r="Z294" i="4"/>
  <c r="Z286" i="4"/>
  <c r="Z296" i="4"/>
  <c r="Z135" i="4"/>
  <c r="Z278" i="4"/>
  <c r="Z217" i="4"/>
  <c r="Z129" i="4"/>
  <c r="Z202" i="4"/>
  <c r="Z340" i="4"/>
  <c r="AB340" i="4" s="1"/>
  <c r="Z163" i="4"/>
  <c r="Z25" i="4"/>
  <c r="Z222" i="4"/>
  <c r="Z313" i="4"/>
  <c r="Z263" i="4"/>
  <c r="Z171" i="4"/>
  <c r="Z71" i="4"/>
  <c r="Z330" i="4"/>
  <c r="Z149" i="4"/>
  <c r="Z142" i="4"/>
  <c r="Z218" i="4"/>
  <c r="Z97" i="4"/>
  <c r="Z93" i="4"/>
  <c r="Z148" i="4"/>
  <c r="Z234" i="4"/>
  <c r="Z327" i="4"/>
  <c r="AB327" i="4" s="1"/>
  <c r="Z240" i="4"/>
  <c r="Z70" i="4"/>
  <c r="Z144" i="4"/>
  <c r="Z288" i="4"/>
  <c r="Z140" i="4"/>
  <c r="DX168" i="4"/>
  <c r="DX169" i="4" s="1"/>
  <c r="BQ514" i="4"/>
  <c r="Z514" i="4" s="1"/>
  <c r="AB514" i="4" s="1"/>
  <c r="Z199" i="4"/>
  <c r="Z168" i="4"/>
  <c r="Z62" i="4"/>
  <c r="Z55" i="4"/>
  <c r="Z104" i="4"/>
  <c r="Z293" i="4"/>
  <c r="Z51" i="4"/>
  <c r="Z284" i="4"/>
  <c r="Z208" i="4"/>
  <c r="Z213" i="4"/>
  <c r="Z295" i="4"/>
  <c r="Z336" i="4"/>
  <c r="AB336" i="4" s="1"/>
  <c r="Z119" i="4"/>
  <c r="Z185" i="4"/>
  <c r="Z314" i="4"/>
  <c r="Z41" i="4"/>
  <c r="Z108" i="4"/>
  <c r="Z147" i="4"/>
  <c r="Z98" i="4"/>
  <c r="Z306" i="4"/>
  <c r="Z130" i="4"/>
  <c r="Z269" i="4"/>
  <c r="Z50" i="4"/>
  <c r="Z331" i="4"/>
  <c r="AB331" i="4" s="1"/>
  <c r="Z57" i="4"/>
  <c r="Z127" i="4"/>
  <c r="Z183" i="4"/>
  <c r="Z273" i="4"/>
  <c r="Z126" i="4"/>
  <c r="Z73" i="4"/>
  <c r="Z146" i="4"/>
  <c r="Z64" i="4"/>
  <c r="Z37" i="4"/>
  <c r="Z162" i="4"/>
  <c r="Z190" i="4"/>
  <c r="Z268" i="4"/>
  <c r="Z265" i="4"/>
  <c r="Z102" i="4"/>
  <c r="Z107" i="4"/>
  <c r="Z211" i="4"/>
  <c r="Z165" i="4"/>
  <c r="Z197" i="4"/>
  <c r="Z124" i="4"/>
  <c r="Z231" i="4"/>
  <c r="Z53" i="4"/>
  <c r="Z335" i="4"/>
  <c r="AB335" i="4" s="1"/>
  <c r="Z92" i="4"/>
  <c r="BQ515" i="4"/>
  <c r="Z515" i="4" s="1"/>
  <c r="AB515" i="4" s="1"/>
  <c r="BQ516" i="4"/>
  <c r="Z516" i="4" s="1"/>
  <c r="AB516" i="4" s="1"/>
  <c r="AC452" i="4"/>
  <c r="AC414" i="4"/>
  <c r="AC361" i="4"/>
  <c r="AC413" i="4"/>
  <c r="AC518" i="4"/>
  <c r="BV519" i="4"/>
  <c r="BQ519" i="4" s="1"/>
  <c r="Z519" i="4" s="1"/>
  <c r="AB519" i="4" s="1"/>
  <c r="BQ344" i="4"/>
  <c r="Z344" i="4" s="1"/>
  <c r="AB344" i="4" s="1"/>
  <c r="BQ349" i="4"/>
  <c r="Z349" i="4" s="1"/>
  <c r="BQ348" i="4"/>
  <c r="Z348" i="4" s="1"/>
  <c r="BQ347" i="4"/>
  <c r="Z347" i="4" s="1"/>
  <c r="BQ346" i="4"/>
  <c r="Z346" i="4" s="1"/>
  <c r="AB346" i="4" s="1"/>
  <c r="BQ350" i="4"/>
  <c r="Z350" i="4" s="1"/>
  <c r="AB350" i="4" s="1"/>
  <c r="BQ342" i="4"/>
  <c r="Z342" i="4" s="1"/>
  <c r="AB342" i="4" s="1"/>
  <c r="BQ345" i="4"/>
  <c r="Z345" i="4" s="1"/>
  <c r="BQ341" i="4"/>
  <c r="Z341" i="4" s="1"/>
  <c r="AB341" i="4" s="1"/>
  <c r="BQ343" i="4"/>
  <c r="Z343" i="4" s="1"/>
  <c r="BQ353" i="4"/>
  <c r="Z353" i="4" s="1"/>
  <c r="AB353" i="4" s="1"/>
  <c r="BQ354" i="4"/>
  <c r="Z354" i="4" s="1"/>
  <c r="AB354" i="4" s="1"/>
  <c r="BQ351" i="4"/>
  <c r="Z351" i="4" s="1"/>
  <c r="BQ357" i="4"/>
  <c r="Z357" i="4" s="1"/>
  <c r="AB357" i="4" s="1"/>
  <c r="BQ352" i="4"/>
  <c r="Z352" i="4" s="1"/>
  <c r="BQ355" i="4"/>
  <c r="Z355" i="4" s="1"/>
  <c r="AB355" i="4" s="1"/>
  <c r="BQ356" i="4"/>
  <c r="Z356" i="4" s="1"/>
  <c r="AB356" i="4" s="1"/>
  <c r="BQ366" i="4"/>
  <c r="Z366" i="4" s="1"/>
  <c r="AB366" i="4" s="1"/>
  <c r="BQ368" i="4"/>
  <c r="Z368" i="4" s="1"/>
  <c r="AB368" i="4" s="1"/>
  <c r="BQ369" i="4"/>
  <c r="Z369" i="4" s="1"/>
  <c r="AB369" i="4" s="1"/>
  <c r="BQ367" i="4"/>
  <c r="Z367" i="4" s="1"/>
  <c r="BQ370" i="4"/>
  <c r="Z370" i="4" s="1"/>
  <c r="AB370" i="4" s="1"/>
  <c r="BQ371" i="4"/>
  <c r="Z371" i="4" s="1"/>
  <c r="AB371" i="4" s="1"/>
  <c r="BQ373" i="4"/>
  <c r="Z373" i="4" s="1"/>
  <c r="AB373" i="4" s="1"/>
  <c r="BQ372" i="4"/>
  <c r="Z372" i="4" s="1"/>
  <c r="AB372" i="4" s="1"/>
  <c r="BQ374" i="4"/>
  <c r="Z374" i="4" s="1"/>
  <c r="AB374" i="4" s="1"/>
  <c r="BQ375" i="4"/>
  <c r="Z375" i="4" s="1"/>
  <c r="AB375" i="4" s="1"/>
  <c r="BQ376" i="4"/>
  <c r="Z376" i="4" s="1"/>
  <c r="AB376" i="4" s="1"/>
  <c r="BQ378" i="4"/>
  <c r="Z378" i="4" s="1"/>
  <c r="BQ377" i="4"/>
  <c r="Z377" i="4" s="1"/>
  <c r="AB377" i="4" s="1"/>
  <c r="BQ380" i="4"/>
  <c r="Z380" i="4" s="1"/>
  <c r="AB380" i="4" s="1"/>
  <c r="BQ379" i="4"/>
  <c r="Z379" i="4" s="1"/>
  <c r="AB379" i="4" s="1"/>
  <c r="BQ382" i="4"/>
  <c r="Z382" i="4" s="1"/>
  <c r="AB382" i="4" s="1"/>
  <c r="BQ381" i="4"/>
  <c r="Z381" i="4" s="1"/>
  <c r="BQ383" i="4"/>
  <c r="Z383" i="4" s="1"/>
  <c r="AB383" i="4" s="1"/>
  <c r="BQ384" i="4"/>
  <c r="Z384" i="4" s="1"/>
  <c r="AB384" i="4" s="1"/>
  <c r="BQ423" i="4"/>
  <c r="Z423" i="4" s="1"/>
  <c r="AB423" i="4" s="1"/>
  <c r="BQ436" i="4"/>
  <c r="Z436" i="4" s="1"/>
  <c r="BQ445" i="4"/>
  <c r="Z445" i="4" s="1"/>
  <c r="AB445" i="4" s="1"/>
  <c r="BQ453" i="4"/>
  <c r="Z453" i="4" s="1"/>
  <c r="BQ454" i="4"/>
  <c r="Z454" i="4" s="1"/>
  <c r="AC517" i="4"/>
  <c r="DF283" i="4" l="1"/>
  <c r="DF200" i="4"/>
  <c r="DF105" i="4"/>
  <c r="DF165" i="4"/>
  <c r="DF76" i="4"/>
  <c r="DF130" i="4"/>
  <c r="DF272" i="4"/>
  <c r="AB272" i="4" s="1"/>
  <c r="DF150" i="4"/>
  <c r="DF188" i="4"/>
  <c r="AB188" i="4" s="1"/>
  <c r="DF298" i="4"/>
  <c r="AB298" i="4" s="1"/>
  <c r="DF54" i="4"/>
  <c r="DF65" i="4"/>
  <c r="DF147" i="4"/>
  <c r="DF237" i="4"/>
  <c r="AB237" i="4" s="1"/>
  <c r="DF221" i="4"/>
  <c r="DF74" i="4"/>
  <c r="DF225" i="4"/>
  <c r="DF205" i="4"/>
  <c r="DF138" i="4"/>
  <c r="DF162" i="4"/>
  <c r="DF66" i="4"/>
  <c r="DF222" i="4"/>
  <c r="AB222" i="4" s="1"/>
  <c r="AC222" i="4" s="1"/>
  <c r="DF313" i="4"/>
  <c r="AB313" i="4" s="1"/>
  <c r="DF179" i="4"/>
  <c r="AB179" i="4" s="1"/>
  <c r="DF249" i="4"/>
  <c r="AB249" i="4" s="1"/>
  <c r="DF83" i="4"/>
  <c r="DF69" i="4"/>
  <c r="AB69" i="4" s="1"/>
  <c r="DF108" i="4"/>
  <c r="DF114" i="4"/>
  <c r="DF169" i="4"/>
  <c r="DF240" i="4"/>
  <c r="DF36" i="4"/>
  <c r="DF292" i="4"/>
  <c r="DF90" i="4"/>
  <c r="AB90" i="4" s="1"/>
  <c r="DF251" i="4"/>
  <c r="DF77" i="4"/>
  <c r="DF259" i="4"/>
  <c r="DF104" i="4"/>
  <c r="DF257" i="4"/>
  <c r="AB257" i="4" s="1"/>
  <c r="DF290" i="4"/>
  <c r="AB290" i="4" s="1"/>
  <c r="DF57" i="4"/>
  <c r="DF62" i="4"/>
  <c r="DF204" i="4"/>
  <c r="AB204" i="4" s="1"/>
  <c r="DF99" i="4"/>
  <c r="DF117" i="4"/>
  <c r="DF239" i="4"/>
  <c r="DF253" i="4"/>
  <c r="AB253" i="4" s="1"/>
  <c r="DF183" i="4"/>
  <c r="AB183" i="4" s="1"/>
  <c r="AC183" i="4" s="1"/>
  <c r="DF306" i="4"/>
  <c r="DF35" i="4"/>
  <c r="DF232" i="4"/>
  <c r="DF181" i="4"/>
  <c r="DF196" i="4"/>
  <c r="DF27" i="4"/>
  <c r="DF154" i="4"/>
  <c r="DF229" i="4"/>
  <c r="AB229" i="4" s="1"/>
  <c r="DF47" i="4"/>
  <c r="DF30" i="4"/>
  <c r="DF187" i="4"/>
  <c r="DF39" i="4"/>
  <c r="DF248" i="4"/>
  <c r="DF120" i="4"/>
  <c r="AB120" i="4" s="1"/>
  <c r="DF260" i="4"/>
  <c r="AB260" i="4" s="1"/>
  <c r="DF97" i="4"/>
  <c r="AB97" i="4" s="1"/>
  <c r="DF219" i="4"/>
  <c r="DF59" i="4"/>
  <c r="DF88" i="4"/>
  <c r="DF212" i="4"/>
  <c r="AB212" i="4" s="1"/>
  <c r="AC212" i="4" s="1"/>
  <c r="DF19" i="4"/>
  <c r="DF294" i="4"/>
  <c r="AB294" i="4" s="1"/>
  <c r="DF247" i="4"/>
  <c r="DF16" i="4"/>
  <c r="DF56" i="4"/>
  <c r="DF168" i="4"/>
  <c r="DF268" i="4"/>
  <c r="AB268" i="4" s="1"/>
  <c r="DF40" i="4"/>
  <c r="DF129" i="4"/>
  <c r="DF60" i="4"/>
  <c r="DF133" i="4"/>
  <c r="DF111" i="4"/>
  <c r="DF122" i="4"/>
  <c r="DF216" i="4"/>
  <c r="AB216" i="4" s="1"/>
  <c r="DF296" i="4"/>
  <c r="DF171" i="4"/>
  <c r="DF73" i="4"/>
  <c r="DF151" i="4"/>
  <c r="DF145" i="4"/>
  <c r="AB145" i="4" s="1"/>
  <c r="DF174" i="4"/>
  <c r="AB174" i="4" s="1"/>
  <c r="DF28" i="4"/>
  <c r="DF132" i="4"/>
  <c r="DF299" i="4"/>
  <c r="AB299" i="4" s="1"/>
  <c r="DF217" i="4"/>
  <c r="AB217" i="4" s="1"/>
  <c r="DF126" i="4"/>
  <c r="DF269" i="4"/>
  <c r="DF279" i="4"/>
  <c r="AB279" i="4" s="1"/>
  <c r="DF128" i="4"/>
  <c r="DF103" i="4"/>
  <c r="AB283" i="4"/>
  <c r="DF286" i="4"/>
  <c r="DF37" i="4"/>
  <c r="DF78" i="4"/>
  <c r="DF116" i="4"/>
  <c r="AB304" i="4"/>
  <c r="DF307" i="4"/>
  <c r="AB307" i="4" s="1"/>
  <c r="DF153" i="4"/>
  <c r="DF293" i="4"/>
  <c r="DF61" i="4"/>
  <c r="DF92" i="4"/>
  <c r="DF42" i="4"/>
  <c r="DF82" i="4"/>
  <c r="AB82" i="4" s="1"/>
  <c r="DF284" i="4"/>
  <c r="DF278" i="4"/>
  <c r="DF29" i="4"/>
  <c r="DF51" i="4"/>
  <c r="DF63" i="4"/>
  <c r="DF38" i="4"/>
  <c r="DF49" i="4"/>
  <c r="DF258" i="4"/>
  <c r="DF261" i="4"/>
  <c r="DF227" i="4"/>
  <c r="AB227" i="4" s="1"/>
  <c r="AC227" i="4" s="1"/>
  <c r="DF314" i="4"/>
  <c r="DF41" i="4"/>
  <c r="DF25" i="4"/>
  <c r="AB25" i="4" s="1"/>
  <c r="DF112" i="4"/>
  <c r="DF46" i="4"/>
  <c r="DF34" i="4"/>
  <c r="DF85" i="4"/>
  <c r="AB28" i="4"/>
  <c r="DF31" i="4"/>
  <c r="DF242" i="4"/>
  <c r="DF265" i="4"/>
  <c r="AB265" i="4" s="1"/>
  <c r="DF50" i="4"/>
  <c r="DF280" i="4"/>
  <c r="AB280" i="4" s="1"/>
  <c r="DF302" i="4"/>
  <c r="AB302" i="4" s="1"/>
  <c r="DF15" i="4"/>
  <c r="DF234" i="4"/>
  <c r="DF271" i="4"/>
  <c r="DF276" i="4"/>
  <c r="AB276" i="4" s="1"/>
  <c r="DF309" i="4"/>
  <c r="AB309" i="4" s="1"/>
  <c r="DF44" i="4"/>
  <c r="DF211" i="4"/>
  <c r="AB211" i="4" s="1"/>
  <c r="DF143" i="4"/>
  <c r="AB143" i="4" s="1"/>
  <c r="DF96" i="4"/>
  <c r="DF266" i="4"/>
  <c r="AB266" i="4" s="1"/>
  <c r="DF220" i="4"/>
  <c r="DF91" i="4"/>
  <c r="DF185" i="4"/>
  <c r="DF26" i="4"/>
  <c r="DF262" i="4"/>
  <c r="DF207" i="4"/>
  <c r="DF71" i="4"/>
  <c r="DF189" i="4"/>
  <c r="DF164" i="4"/>
  <c r="DF52" i="4"/>
  <c r="DF192" i="4"/>
  <c r="AB192" i="4" s="1"/>
  <c r="DF310" i="4"/>
  <c r="AB310" i="4" s="1"/>
  <c r="DF255" i="4"/>
  <c r="DF213" i="4"/>
  <c r="AB213" i="4" s="1"/>
  <c r="DF68" i="4"/>
  <c r="DF177" i="4"/>
  <c r="DF273" i="4"/>
  <c r="DF137" i="4"/>
  <c r="DF238" i="4"/>
  <c r="AB238" i="4" s="1"/>
  <c r="AB292" i="4"/>
  <c r="DF295" i="4"/>
  <c r="AB295" i="4" s="1"/>
  <c r="DF180" i="4"/>
  <c r="DF148" i="4"/>
  <c r="DF264" i="4"/>
  <c r="AB264" i="4" s="1"/>
  <c r="DF24" i="4"/>
  <c r="AB24" i="4" s="1"/>
  <c r="DF209" i="4"/>
  <c r="AB209" i="4" s="1"/>
  <c r="DF146" i="4"/>
  <c r="AB99" i="4"/>
  <c r="DF102" i="4"/>
  <c r="DF135" i="4"/>
  <c r="DF158" i="4"/>
  <c r="AB158" i="4" s="1"/>
  <c r="DF194" i="4"/>
  <c r="AB194" i="4" s="1"/>
  <c r="DF134" i="4"/>
  <c r="AB134" i="4" s="1"/>
  <c r="DF33" i="4"/>
  <c r="DF172" i="4"/>
  <c r="AB172" i="4" s="1"/>
  <c r="AB122" i="4"/>
  <c r="DF125" i="4"/>
  <c r="DF113" i="4"/>
  <c r="DF98" i="4"/>
  <c r="AB98" i="4" s="1"/>
  <c r="DF270" i="4"/>
  <c r="DF86" i="4"/>
  <c r="DF267" i="4"/>
  <c r="AB267" i="4" s="1"/>
  <c r="DF250" i="4"/>
  <c r="AB250" i="4" s="1"/>
  <c r="DF163" i="4"/>
  <c r="DF21" i="4"/>
  <c r="DF198" i="4"/>
  <c r="DF199" i="4"/>
  <c r="DF115" i="4"/>
  <c r="DF170" i="4"/>
  <c r="DF144" i="4"/>
  <c r="AB144" i="4" s="1"/>
  <c r="DF94" i="4"/>
  <c r="DF308" i="4"/>
  <c r="DF241" i="4"/>
  <c r="AB241" i="4" s="1"/>
  <c r="DF45" i="4"/>
  <c r="AB45" i="4" s="1"/>
  <c r="DF263" i="4"/>
  <c r="AB263" i="4" s="1"/>
  <c r="DF305" i="4"/>
  <c r="DF20" i="4"/>
  <c r="DF277" i="4"/>
  <c r="DF311" i="4"/>
  <c r="AB311" i="4" s="1"/>
  <c r="DF274" i="4"/>
  <c r="AB274" i="4" s="1"/>
  <c r="DF288" i="4"/>
  <c r="DF141" i="4"/>
  <c r="AB141" i="4" s="1"/>
  <c r="DF256" i="4"/>
  <c r="AB256" i="4" s="1"/>
  <c r="DF160" i="4"/>
  <c r="DF201" i="4"/>
  <c r="DF48" i="4"/>
  <c r="DF139" i="4"/>
  <c r="AB139" i="4" s="1"/>
  <c r="DF64" i="4"/>
  <c r="DF22" i="4"/>
  <c r="DF79" i="4"/>
  <c r="DF190" i="4"/>
  <c r="DF218" i="4"/>
  <c r="AB218" i="4" s="1"/>
  <c r="DF226" i="4"/>
  <c r="AB226" i="4" s="1"/>
  <c r="AC226" i="4" s="1"/>
  <c r="DF81" i="4"/>
  <c r="DF275" i="4"/>
  <c r="DF136" i="4"/>
  <c r="DF282" i="4"/>
  <c r="AB282" i="4" s="1"/>
  <c r="DF80" i="4"/>
  <c r="DF23" i="4"/>
  <c r="AB23" i="4" s="1"/>
  <c r="DF318" i="4"/>
  <c r="AB318" i="4" s="1"/>
  <c r="AC318" i="4" s="1"/>
  <c r="DF87" i="4"/>
  <c r="DF176" i="4"/>
  <c r="DF315" i="4"/>
  <c r="DF18" i="4"/>
  <c r="DF214" i="4"/>
  <c r="AB214" i="4" s="1"/>
  <c r="AC214" i="4" s="1"/>
  <c r="DF67" i="4"/>
  <c r="DF107" i="4"/>
  <c r="DF202" i="4"/>
  <c r="DF243" i="4"/>
  <c r="AB243" i="4" s="1"/>
  <c r="DF152" i="4"/>
  <c r="DF166" i="4"/>
  <c r="DF289" i="4"/>
  <c r="DF121" i="4"/>
  <c r="DF95" i="4"/>
  <c r="DF127" i="4"/>
  <c r="DF110" i="4"/>
  <c r="DF193" i="4"/>
  <c r="DF149" i="4"/>
  <c r="DF186" i="4"/>
  <c r="DF53" i="4"/>
  <c r="DF101" i="4"/>
  <c r="DF317" i="4"/>
  <c r="AB317" i="4" s="1"/>
  <c r="AC317" i="4" s="1"/>
  <c r="DF287" i="4"/>
  <c r="DF58" i="4"/>
  <c r="DF291" i="4"/>
  <c r="DF100" i="4"/>
  <c r="DF316" i="4"/>
  <c r="AB316" i="4" s="1"/>
  <c r="DF281" i="4"/>
  <c r="DF297" i="4"/>
  <c r="AB297" i="4" s="1"/>
  <c r="AC297" i="4" s="1"/>
  <c r="DF109" i="4"/>
  <c r="DF89" i="4"/>
  <c r="DF224" i="4"/>
  <c r="AB224" i="4" s="1"/>
  <c r="AC224" i="4" s="1"/>
  <c r="DF32" i="4"/>
  <c r="DF156" i="4"/>
  <c r="DF312" i="4"/>
  <c r="AB312" i="4" s="1"/>
  <c r="DF184" i="4"/>
  <c r="AB184" i="4" s="1"/>
  <c r="DF230" i="4"/>
  <c r="DF195" i="4"/>
  <c r="DF301" i="4"/>
  <c r="AB301" i="4" s="1"/>
  <c r="DF173" i="4"/>
  <c r="DF244" i="4"/>
  <c r="DF140" i="4"/>
  <c r="AB140" i="4" s="1"/>
  <c r="DF155" i="4"/>
  <c r="DF142" i="4"/>
  <c r="AB142" i="4" s="1"/>
  <c r="DF84" i="4"/>
  <c r="DF191" i="4"/>
  <c r="DF197" i="4"/>
  <c r="DF236" i="4"/>
  <c r="AB205" i="4"/>
  <c r="DF208" i="4"/>
  <c r="DF118" i="4"/>
  <c r="DF161" i="4"/>
  <c r="DF228" i="4"/>
  <c r="DF72" i="4"/>
  <c r="DF252" i="4"/>
  <c r="AB252" i="4" s="1"/>
  <c r="DF300" i="4"/>
  <c r="DF119" i="4"/>
  <c r="DF245" i="4"/>
  <c r="DF75" i="4"/>
  <c r="DF123" i="4"/>
  <c r="DF285" i="4"/>
  <c r="DF70" i="4"/>
  <c r="DF159" i="4"/>
  <c r="AB251" i="4"/>
  <c r="DF254" i="4"/>
  <c r="AB254" i="4" s="1"/>
  <c r="DF206" i="4"/>
  <c r="DF203" i="4"/>
  <c r="AB203" i="4" s="1"/>
  <c r="DF178" i="4"/>
  <c r="AB178" i="4" s="1"/>
  <c r="DF167" i="4"/>
  <c r="DF182" i="4"/>
  <c r="AB182" i="4" s="1"/>
  <c r="AC182" i="4" s="1"/>
  <c r="DF55" i="4"/>
  <c r="DF106" i="4"/>
  <c r="DF131" i="4"/>
  <c r="AB232" i="4"/>
  <c r="AC232" i="4" s="1"/>
  <c r="DF235" i="4"/>
  <c r="DF43" i="4"/>
  <c r="DF175" i="4"/>
  <c r="DF215" i="4"/>
  <c r="AB215" i="4" s="1"/>
  <c r="DF231" i="4"/>
  <c r="AB231" i="4" s="1"/>
  <c r="DF303" i="4"/>
  <c r="AB303" i="4" s="1"/>
  <c r="DF233" i="4"/>
  <c r="DF157" i="4"/>
  <c r="DF124" i="4"/>
  <c r="DF93" i="4"/>
  <c r="AB207" i="4"/>
  <c r="DF210" i="4"/>
  <c r="DF223" i="4"/>
  <c r="AB223" i="4" s="1"/>
  <c r="AC223" i="4" s="1"/>
  <c r="DF17" i="4"/>
  <c r="D16" i="11"/>
  <c r="D17" i="11"/>
  <c r="D13" i="11" s="1"/>
  <c r="F16" i="11"/>
  <c r="C16" i="11"/>
  <c r="C15" i="11"/>
  <c r="V11" i="4"/>
  <c r="AB397" i="4"/>
  <c r="AB424" i="4"/>
  <c r="AB441" i="4"/>
  <c r="AB418" i="4"/>
  <c r="AB465" i="4"/>
  <c r="AB246" i="4"/>
  <c r="AB401" i="4"/>
  <c r="AC401" i="4" s="1"/>
  <c r="AB415" i="4"/>
  <c r="AB364" i="4"/>
  <c r="AB339" i="4"/>
  <c r="AB482" i="4"/>
  <c r="AB242" i="4"/>
  <c r="AB485" i="4"/>
  <c r="AB479" i="4"/>
  <c r="AB387" i="4"/>
  <c r="AB437" i="4"/>
  <c r="AB262" i="4"/>
  <c r="AB439" i="4"/>
  <c r="AB338" i="4"/>
  <c r="AB247" i="4"/>
  <c r="AB422" i="4"/>
  <c r="AB225" i="4"/>
  <c r="AC225" i="4" s="1"/>
  <c r="AB329" i="4"/>
  <c r="AB319" i="4"/>
  <c r="AB330" i="4"/>
  <c r="AB185" i="4"/>
  <c r="AB35" i="4"/>
  <c r="AB464" i="4"/>
  <c r="AB446" i="4"/>
  <c r="AB431" i="4"/>
  <c r="AB408" i="4"/>
  <c r="AB449" i="4"/>
  <c r="AB385" i="4"/>
  <c r="AB486" i="4"/>
  <c r="AB394" i="4"/>
  <c r="AC394" i="4" s="1"/>
  <c r="AB325" i="4"/>
  <c r="AB475" i="4"/>
  <c r="AB413" i="4"/>
  <c r="AB332" i="4"/>
  <c r="AB416" i="4"/>
  <c r="AB349" i="4"/>
  <c r="AC380" i="4"/>
  <c r="AC375" i="4"/>
  <c r="AC371" i="4"/>
  <c r="AC368" i="4"/>
  <c r="AC353" i="4"/>
  <c r="AC342" i="4"/>
  <c r="AC383" i="4"/>
  <c r="AC344" i="4"/>
  <c r="AC446" i="4"/>
  <c r="AC377" i="4"/>
  <c r="AC374" i="4"/>
  <c r="AC366" i="4"/>
  <c r="AC357" i="4"/>
  <c r="AC350" i="4"/>
  <c r="AC385" i="4"/>
  <c r="AC422" i="4"/>
  <c r="AC355" i="4"/>
  <c r="AC423" i="4"/>
  <c r="AC372" i="4"/>
  <c r="AC356" i="4"/>
  <c r="AC341" i="4"/>
  <c r="AC346" i="4"/>
  <c r="AC370" i="4"/>
  <c r="AC445" i="4"/>
  <c r="AC382" i="4"/>
  <c r="AC358" i="4"/>
  <c r="AC369" i="4"/>
  <c r="AC384" i="4"/>
  <c r="AC379" i="4"/>
  <c r="AC376" i="4"/>
  <c r="AC373" i="4"/>
  <c r="AC354" i="4"/>
  <c r="AB453" i="4"/>
  <c r="AB352" i="4"/>
  <c r="AB348" i="4"/>
  <c r="AB343" i="4"/>
  <c r="AB367" i="4"/>
  <c r="AB378" i="4"/>
  <c r="AC486" i="4"/>
  <c r="AB386" i="4"/>
  <c r="AB347" i="4"/>
  <c r="AC519" i="4"/>
  <c r="AB454" i="4"/>
  <c r="AB381" i="4"/>
  <c r="AB345" i="4"/>
  <c r="AC485" i="4"/>
  <c r="AB436" i="4"/>
  <c r="AB351" i="4"/>
  <c r="AB67" i="4" l="1"/>
  <c r="AB88" i="4"/>
  <c r="AB273" i="4"/>
  <c r="AB169" i="4"/>
  <c r="AB164" i="4"/>
  <c r="AB137" i="4"/>
  <c r="AB85" i="4"/>
  <c r="AB240" i="4"/>
  <c r="AB42" i="4"/>
  <c r="AB187" i="4"/>
  <c r="AB221" i="4"/>
  <c r="AB315" i="4"/>
  <c r="AB68" i="4"/>
  <c r="AB91" i="4"/>
  <c r="AB177" i="4"/>
  <c r="AB259" i="4"/>
  <c r="AB117" i="4"/>
  <c r="AB271" i="4"/>
  <c r="AB76" i="4"/>
  <c r="AB146" i="4"/>
  <c r="AB220" i="4"/>
  <c r="AB104" i="4"/>
  <c r="AB154" i="4"/>
  <c r="AB52" i="4"/>
  <c r="AB133" i="4"/>
  <c r="AB189" i="4"/>
  <c r="AB20" i="4"/>
  <c r="AB64" i="4"/>
  <c r="AB15" i="4"/>
  <c r="X11" i="4"/>
  <c r="Z11" i="4" s="1"/>
  <c r="AB39" i="4"/>
  <c r="AB128" i="4"/>
  <c r="AB181" i="4"/>
  <c r="AB83" i="4"/>
  <c r="AB150" i="4"/>
  <c r="AB130" i="4"/>
  <c r="AB165" i="4"/>
  <c r="AB40" i="4"/>
  <c r="AB200" i="4"/>
  <c r="AB77" i="4"/>
  <c r="AB30" i="4"/>
  <c r="AB132" i="4"/>
  <c r="AB65" i="4"/>
  <c r="AB306" i="4"/>
  <c r="AB239" i="4"/>
  <c r="AB36" i="4"/>
  <c r="AB116" i="4"/>
  <c r="AB138" i="4"/>
  <c r="AB49" i="4"/>
  <c r="AB41" i="4"/>
  <c r="AB19" i="4"/>
  <c r="AB196" i="4"/>
  <c r="AB300" i="4"/>
  <c r="AB121" i="4"/>
  <c r="AB230" i="4"/>
  <c r="AB103" i="4"/>
  <c r="AB156" i="4"/>
  <c r="AB81" i="4"/>
  <c r="AB84" i="4"/>
  <c r="AB17" i="4"/>
  <c r="AB131" i="4"/>
  <c r="AB210" i="4"/>
  <c r="AB115" i="4"/>
  <c r="AB233" i="4"/>
  <c r="AB191" i="4"/>
  <c r="AB235" i="4"/>
  <c r="AB161" i="4"/>
  <c r="AB93" i="4"/>
  <c r="AB208" i="4"/>
  <c r="AB175" i="4"/>
  <c r="AB95" i="4"/>
  <c r="AB180" i="4"/>
  <c r="AB228" i="4"/>
  <c r="AB173" i="4"/>
  <c r="AB270" i="4"/>
  <c r="AB152" i="4"/>
  <c r="AB29" i="4"/>
  <c r="AB86" i="4"/>
  <c r="AB288" i="4"/>
  <c r="AB284" i="4"/>
  <c r="AB190" i="4"/>
  <c r="AB124" i="4"/>
  <c r="AB118" i="4"/>
  <c r="AB163" i="4"/>
  <c r="AB61" i="4"/>
  <c r="AB157" i="4"/>
  <c r="AB305" i="4"/>
  <c r="AB112" i="4"/>
  <c r="AB195" i="4"/>
  <c r="AB160" i="4"/>
  <c r="AB206" i="4"/>
  <c r="AB261" i="4"/>
  <c r="AB47" i="4"/>
  <c r="AC47" i="4" s="1"/>
  <c r="AB31" i="4"/>
  <c r="AB109" i="4"/>
  <c r="AB38" i="4"/>
  <c r="AC38" i="4" s="1"/>
  <c r="AB258" i="4"/>
  <c r="AB46" i="4"/>
  <c r="AB60" i="4"/>
  <c r="AB26" i="4"/>
  <c r="AB281" i="4"/>
  <c r="AB58" i="4"/>
  <c r="AB113" i="4"/>
  <c r="AB34" i="4"/>
  <c r="AB100" i="4"/>
  <c r="AB123" i="4"/>
  <c r="AB296" i="4"/>
  <c r="AB70" i="4"/>
  <c r="AB293" i="4"/>
  <c r="AB119" i="4"/>
  <c r="AB126" i="4"/>
  <c r="AB53" i="4"/>
  <c r="AB244" i="4"/>
  <c r="AB16" i="4"/>
  <c r="AB94" i="4"/>
  <c r="AB44" i="4"/>
  <c r="AB151" i="4"/>
  <c r="AB193" i="4"/>
  <c r="AB32" i="4"/>
  <c r="AB114" i="4"/>
  <c r="AB201" i="4"/>
  <c r="AB54" i="4"/>
  <c r="AB248" i="4"/>
  <c r="AB289" i="4"/>
  <c r="AB111" i="4"/>
  <c r="AB66" i="4"/>
  <c r="AB63" i="4"/>
  <c r="AB135" i="4"/>
  <c r="AB51" i="4"/>
  <c r="AB269" i="4"/>
  <c r="AB73" i="4"/>
  <c r="AB102" i="4"/>
  <c r="AB155" i="4"/>
  <c r="AB56" i="4"/>
  <c r="AB245" i="4"/>
  <c r="AB110" i="4"/>
  <c r="AB186" i="4"/>
  <c r="AB72" i="4"/>
  <c r="AB170" i="4"/>
  <c r="AB153" i="4"/>
  <c r="AB106" i="4"/>
  <c r="AB278" i="4"/>
  <c r="AB55" i="4"/>
  <c r="AB314" i="4"/>
  <c r="AB50" i="4"/>
  <c r="AB107" i="4"/>
  <c r="AB92" i="4"/>
  <c r="AB286" i="4"/>
  <c r="AB149" i="4"/>
  <c r="AB199" i="4"/>
  <c r="AB78" i="4"/>
  <c r="AB136" i="4"/>
  <c r="AB198" i="4"/>
  <c r="AB285" i="4"/>
  <c r="AB308" i="4"/>
  <c r="AB167" i="4"/>
  <c r="AB18" i="4"/>
  <c r="AB21" i="4"/>
  <c r="AB277" i="4"/>
  <c r="AB43" i="4"/>
  <c r="AB22" i="4"/>
  <c r="AB255" i="4"/>
  <c r="AB48" i="4"/>
  <c r="AB275" i="4"/>
  <c r="AB79" i="4"/>
  <c r="AB89" i="4"/>
  <c r="AB75" i="4"/>
  <c r="AB125" i="4"/>
  <c r="AB129" i="4"/>
  <c r="AB171" i="4"/>
  <c r="AB148" i="4"/>
  <c r="AB168" i="4"/>
  <c r="AB108" i="4"/>
  <c r="AB57" i="4"/>
  <c r="AB37" i="4"/>
  <c r="AB291" i="4"/>
  <c r="AB27" i="4"/>
  <c r="AB236" i="4"/>
  <c r="AB96" i="4"/>
  <c r="AB59" i="4"/>
  <c r="AB287" i="4"/>
  <c r="AB101" i="4"/>
  <c r="AB74" i="4"/>
  <c r="AB87" i="4"/>
  <c r="AB33" i="4"/>
  <c r="AB166" i="4"/>
  <c r="AB105" i="4"/>
  <c r="AB80" i="4"/>
  <c r="AB176" i="4"/>
  <c r="AB219" i="4"/>
  <c r="AB159" i="4"/>
  <c r="AB202" i="4"/>
  <c r="AB71" i="4"/>
  <c r="AB234" i="4"/>
  <c r="AB62" i="4"/>
  <c r="AB147" i="4"/>
  <c r="AB127" i="4"/>
  <c r="AB162" i="4"/>
  <c r="AB197" i="4"/>
  <c r="AC349" i="4"/>
  <c r="AC345" i="4"/>
  <c r="AC347" i="4"/>
  <c r="AC367" i="4"/>
  <c r="AC453" i="4"/>
  <c r="AC351" i="4"/>
  <c r="AC381" i="4"/>
  <c r="AC386" i="4"/>
  <c r="AC343" i="4"/>
  <c r="AC436" i="4"/>
  <c r="AC454" i="4"/>
  <c r="AC348" i="4"/>
  <c r="AC378" i="4"/>
  <c r="AC352" i="4"/>
  <c r="AA11" i="4" l="1"/>
  <c r="AB11" i="4" s="1"/>
  <c r="AC11" i="4" s="1"/>
  <c r="DF12" i="4"/>
  <c r="AB12" i="4" s="1"/>
  <c r="AC12" i="4" s="1"/>
  <c r="DF13" i="4"/>
  <c r="AB13" i="4" s="1"/>
  <c r="AC13" i="4" s="1"/>
  <c r="DF14" i="4"/>
  <c r="AB14" i="4" s="1"/>
  <c r="AC14" i="4" s="1"/>
</calcChain>
</file>

<file path=xl/sharedStrings.xml><?xml version="1.0" encoding="utf-8"?>
<sst xmlns="http://schemas.openxmlformats.org/spreadsheetml/2006/main" count="1413" uniqueCount="623">
  <si>
    <t xml:space="preserve">na rok </t>
  </si>
  <si>
    <t>Imię i nazwisko / Nazwa podmiotu</t>
  </si>
  <si>
    <t>Adres</t>
  </si>
  <si>
    <t>Sporządzający:</t>
  </si>
  <si>
    <t>Nr tel. sporządzającego:</t>
  </si>
  <si>
    <t>str. 2a</t>
  </si>
  <si>
    <t>str. 2b</t>
  </si>
  <si>
    <t xml:space="preserve">Plan nawożenia  azotem na rok </t>
  </si>
  <si>
    <t>Imię i nazwisko rolnika/Nazwa podmiotu</t>
  </si>
  <si>
    <t>L.p</t>
  </si>
  <si>
    <t>Pobranie na jednostkę plonu w kg/tonę</t>
  </si>
  <si>
    <t>Powie</t>
  </si>
  <si>
    <t>Plon</t>
  </si>
  <si>
    <t xml:space="preserve">  Kategoria agronomiczna gleby</t>
  </si>
  <si>
    <t>Zasoby azotu mineralnego wiosną liczone według jednego z wariantów**</t>
  </si>
  <si>
    <t>Zmniejszenie dawki N poprzez</t>
  </si>
  <si>
    <t>Zmniejszenie dawki N w kg/ha pod roślinę następczą po przedplonie</t>
  </si>
  <si>
    <t xml:space="preserve">    Potrzeby nawożenia mineralnego  </t>
  </si>
  <si>
    <t>Zwiększenie dawki N w kg/ha przy pozostawionej słomie pod oziminy</t>
  </si>
  <si>
    <t>Roślina</t>
  </si>
  <si>
    <t>Nr</t>
  </si>
  <si>
    <t>Nazwa</t>
  </si>
  <si>
    <t xml:space="preserve">rzchnia </t>
  </si>
  <si>
    <r>
      <rPr>
        <b/>
        <sz val="10"/>
        <rFont val="Arial"/>
        <family val="2"/>
        <charset val="238"/>
      </rPr>
      <t>Wariant I</t>
    </r>
    <r>
      <rPr>
        <sz val="10"/>
        <rFont val="Arial"/>
        <family val="2"/>
        <charset val="238"/>
      </rPr>
      <t xml:space="preserve"> - wg wyników badań laboratoryjnych</t>
    </r>
  </si>
  <si>
    <t>Równoważnik nawozowy</t>
  </si>
  <si>
    <t>Azot działający</t>
  </si>
  <si>
    <t>próbki</t>
  </si>
  <si>
    <t>w ha</t>
  </si>
  <si>
    <t>w t/ha</t>
  </si>
  <si>
    <t>pobór jesienny próbki**</t>
  </si>
  <si>
    <t>pobór próbki wiosenny**</t>
  </si>
  <si>
    <t>przyoranie liści roślin korzeniowych</t>
  </si>
  <si>
    <t>Bobowate czysty siew</t>
  </si>
  <si>
    <t>Bobowate w mieszance</t>
  </si>
  <si>
    <t>Zmniejszenie dawki RAZEM</t>
  </si>
  <si>
    <t>Bobowate w czystym siewie</t>
  </si>
  <si>
    <t>N</t>
  </si>
  <si>
    <r>
      <t>P</t>
    </r>
    <r>
      <rPr>
        <vertAlign val="sub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O</t>
    </r>
    <r>
      <rPr>
        <vertAlign val="subscript"/>
        <sz val="10"/>
        <rFont val="Arial"/>
        <family val="2"/>
        <charset val="238"/>
      </rPr>
      <t>5</t>
    </r>
  </si>
  <si>
    <r>
      <t>K</t>
    </r>
    <r>
      <rPr>
        <vertAlign val="subscript"/>
        <sz val="10"/>
        <rFont val="Arial"/>
        <family val="2"/>
        <charset val="238"/>
      </rPr>
      <t>2</t>
    </r>
    <r>
      <rPr>
        <sz val="11"/>
        <color theme="1"/>
        <rFont val="Calibri"/>
        <family val="2"/>
        <scheme val="minor"/>
      </rPr>
      <t>O</t>
    </r>
  </si>
  <si>
    <t>CaO</t>
  </si>
  <si>
    <t xml:space="preserve">jesienna zawartość </t>
  </si>
  <si>
    <t>współczynnik przeliczeniowy</t>
  </si>
  <si>
    <t>azot jesienny przeliczony na wiosenny</t>
  </si>
  <si>
    <t>plon główny</t>
  </si>
  <si>
    <t>międzyplon</t>
  </si>
  <si>
    <t>kg/ha</t>
  </si>
  <si>
    <t>(Nmin kg N/ha)</t>
  </si>
  <si>
    <t>gl.b.lekka=0,6; gl. lekka = 0,7; gl. średnia i ciężka i organiczna=0,8</t>
  </si>
  <si>
    <t>w kg N/ha (Dane RRM* -  z Tabeli 12)</t>
  </si>
  <si>
    <t>w kg N/ha (Dane RRM* -  z Tabeli 11)</t>
  </si>
  <si>
    <t>kg/pole</t>
  </si>
  <si>
    <t>w kg /ha</t>
  </si>
  <si>
    <t>Łubin żółty</t>
  </si>
  <si>
    <t>Groch</t>
  </si>
  <si>
    <t>Seradela</t>
  </si>
  <si>
    <t>Pozostałe</t>
  </si>
  <si>
    <t>Koniczyna czerwona</t>
  </si>
  <si>
    <t>Koniczyna biała</t>
  </si>
  <si>
    <t>11=9x10</t>
  </si>
  <si>
    <t>15=11x14 lub 12x14 lub 13x14</t>
  </si>
  <si>
    <t>17=25kg</t>
  </si>
  <si>
    <t>19=15kg</t>
  </si>
  <si>
    <t>21=10kg</t>
  </si>
  <si>
    <t>23=74kg</t>
  </si>
  <si>
    <t>24=77kg</t>
  </si>
  <si>
    <t>25=65kg</t>
  </si>
  <si>
    <t>26=60kg</t>
  </si>
  <si>
    <t>27=30kg</t>
  </si>
  <si>
    <t>28=27kg</t>
  </si>
  <si>
    <t>29=33kg</t>
  </si>
  <si>
    <t>30=30kg</t>
  </si>
  <si>
    <t>31=50kg</t>
  </si>
  <si>
    <t>32=20kg</t>
  </si>
  <si>
    <t>Jęczmień ozimy</t>
  </si>
  <si>
    <t>gleba b. lekka</t>
  </si>
  <si>
    <t>Żyto</t>
  </si>
  <si>
    <t>gleba lekka</t>
  </si>
  <si>
    <t>Pszenżyto</t>
  </si>
  <si>
    <t>Kukurydza ziarno</t>
  </si>
  <si>
    <t>Kapusta włoska</t>
  </si>
  <si>
    <t>gleba średnia</t>
  </si>
  <si>
    <t>Pszenica ozima</t>
  </si>
  <si>
    <t>ha</t>
  </si>
  <si>
    <t>str. 3a</t>
  </si>
  <si>
    <t>str. 3b</t>
  </si>
  <si>
    <t>Dawka Nawozu Naturalnego</t>
  </si>
  <si>
    <t>Powierzchnia</t>
  </si>
  <si>
    <t>N-ogólny w roku kalendarzowym</t>
  </si>
  <si>
    <t>N-ogólny w roku gospodarczym</t>
  </si>
  <si>
    <t>Udokumentowane odliczenie koncentracji azotu w Nawozach Naturalnych ***</t>
  </si>
  <si>
    <t xml:space="preserve"> Nr</t>
  </si>
  <si>
    <t>Roślina uprawna</t>
  </si>
  <si>
    <t xml:space="preserve">    pod przedplon</t>
  </si>
  <si>
    <t>pod plon główny</t>
  </si>
  <si>
    <t>Rodzaj nawozu</t>
  </si>
  <si>
    <t>Od jakiego gatunku zwierząt</t>
  </si>
  <si>
    <t>na podstawie Badan laboratoryjnych</t>
  </si>
  <si>
    <t>na podstawie Tab. 9 RRM*</t>
  </si>
  <si>
    <t xml:space="preserve">dawka </t>
  </si>
  <si>
    <t>w tym:</t>
  </si>
  <si>
    <t>Równoważnik nawozowy (z Tab.11 RRM*)</t>
  </si>
  <si>
    <t xml:space="preserve"> dawka</t>
  </si>
  <si>
    <t>w kg/ha</t>
  </si>
  <si>
    <t>N.ogólny po uwzględnieniu wspoółczynnika "w" w kg/pole</t>
  </si>
  <si>
    <t>jesień</t>
  </si>
  <si>
    <t>wiosna</t>
  </si>
  <si>
    <t>na pole</t>
  </si>
  <si>
    <t>nawozu na pole</t>
  </si>
  <si>
    <t>suma</t>
  </si>
  <si>
    <t xml:space="preserve"> N-og.</t>
  </si>
  <si>
    <t>nawozu</t>
  </si>
  <si>
    <t>w tonach(m3) razem:</t>
  </si>
  <si>
    <t>dawka</t>
  </si>
  <si>
    <t>N-ogólny</t>
  </si>
  <si>
    <t>Azot działający w kg/ha</t>
  </si>
  <si>
    <t>wiosna - przedplon</t>
  </si>
  <si>
    <t>pod</t>
  </si>
  <si>
    <t>Współczynnik odliczenia koncentracji "w" (z Tab.9 RRM*)</t>
  </si>
  <si>
    <t>kg/tonę</t>
  </si>
  <si>
    <t>N-ogólny kg/ha</t>
  </si>
  <si>
    <t>t (m3)</t>
  </si>
  <si>
    <t>jesień -plon główny</t>
  </si>
  <si>
    <t>11=12+13</t>
  </si>
  <si>
    <t>12=7x10 lub8x10 lub 8x10x32</t>
  </si>
  <si>
    <t>13=7x10 lub8x10 lub 8x10x32</t>
  </si>
  <si>
    <t>15=11x14</t>
  </si>
  <si>
    <t>16=9x15</t>
  </si>
  <si>
    <t>17=9x10</t>
  </si>
  <si>
    <t>18=20+24</t>
  </si>
  <si>
    <t>20=7x19 lub 8x19 lub 8x19x32</t>
  </si>
  <si>
    <t>22=20x21</t>
  </si>
  <si>
    <t>24=7x23 lub 8x23 lub 8x23x32</t>
  </si>
  <si>
    <t>26=24x25</t>
  </si>
  <si>
    <t>27=22+26</t>
  </si>
  <si>
    <t>28=9x27</t>
  </si>
  <si>
    <t>29=9x(19+23)</t>
  </si>
  <si>
    <t>30=13+20</t>
  </si>
  <si>
    <t>31=20+24</t>
  </si>
  <si>
    <t>Obornik</t>
  </si>
  <si>
    <t>Trzoda chlewna</t>
  </si>
  <si>
    <t>Pomiot</t>
  </si>
  <si>
    <t>Drób</t>
  </si>
  <si>
    <t>str. 4</t>
  </si>
  <si>
    <t xml:space="preserve">Plan nawożenia azotem na rok </t>
  </si>
  <si>
    <t>imię i nazwisko rolnika/Nazwa podmiotu</t>
  </si>
  <si>
    <t xml:space="preserve">       Pole lub użytek</t>
  </si>
  <si>
    <t xml:space="preserve"> Pobranie składników na</t>
  </si>
  <si>
    <t>Pobranie</t>
  </si>
  <si>
    <t>Zmniejszenie dawki N w kg/ha</t>
  </si>
  <si>
    <t>Zwiększenie dawki przy pozostawionej słomie pod oziminy w kg N/ha</t>
  </si>
  <si>
    <t>DAWKA AZOTU PO UMNIEJSZENIACH w kg N/ha</t>
  </si>
  <si>
    <t>Współczynnik wykorzystania N z nawozów azotowych mineralnych</t>
  </si>
  <si>
    <t>FORMA JARA=1, OZIMA=2</t>
  </si>
  <si>
    <t>Współczynnik standardowej zawartości  N w plonach (kg/t)</t>
  </si>
  <si>
    <t>KOD</t>
  </si>
  <si>
    <t>plon</t>
  </si>
  <si>
    <t>powie</t>
  </si>
  <si>
    <t>Zawart.</t>
  </si>
  <si>
    <t xml:space="preserve">  Kategoria</t>
  </si>
  <si>
    <t>klasa potrzeb</t>
  </si>
  <si>
    <t xml:space="preserve"> Klasa zasobności</t>
  </si>
  <si>
    <t>jednostkę plonu w kg na 1 t</t>
  </si>
  <si>
    <t xml:space="preserve">     N</t>
  </si>
  <si>
    <t>zasoby azotu działającego wiosną</t>
  </si>
  <si>
    <t>siew bobowatych z przyoraniem resztek pożniwnych</t>
  </si>
  <si>
    <t>przyoranie całych bobowatych</t>
  </si>
  <si>
    <t>nawozy naturalne pod przeplon</t>
  </si>
  <si>
    <t>nawozy naturalne pod plon główny</t>
  </si>
  <si>
    <t>SUMA UMNIEJSZEŃ</t>
  </si>
  <si>
    <t>rośliny</t>
  </si>
  <si>
    <t>roślina</t>
  </si>
  <si>
    <t xml:space="preserve"> t/ha</t>
  </si>
  <si>
    <t xml:space="preserve">Nmin  </t>
  </si>
  <si>
    <t>agronomiczna</t>
  </si>
  <si>
    <t xml:space="preserve"> wapnowania</t>
  </si>
  <si>
    <t>plonu głównego + ubocznego</t>
  </si>
  <si>
    <t>gleby</t>
  </si>
  <si>
    <t xml:space="preserve">    P</t>
  </si>
  <si>
    <t xml:space="preserve">     K</t>
  </si>
  <si>
    <t>9=5x8</t>
  </si>
  <si>
    <t>10=ZASOBY N poz.15</t>
  </si>
  <si>
    <t>11=ZASOBY N poz.17</t>
  </si>
  <si>
    <t>12=ZASOBY N poz.22</t>
  </si>
  <si>
    <t>13=ZASOBY N poz.33</t>
  </si>
  <si>
    <t>14=NN poz.15</t>
  </si>
  <si>
    <t>15=NN poz.27</t>
  </si>
  <si>
    <t>16=SUMA od 10 do 15</t>
  </si>
  <si>
    <t>17=ZASOBY N poz. 34</t>
  </si>
  <si>
    <t>18=9-16+17</t>
  </si>
  <si>
    <t>OZlubJAR=0</t>
  </si>
  <si>
    <t>RAZEM</t>
  </si>
  <si>
    <t>INFORMACJA O APLIKACJI</t>
  </si>
  <si>
    <t>Sporządzona na podstawie z wytycznych Rozporządzenia Rady Ministrów z 5 czerwca 2018  w sprawie przyjęcia: Programów działań mających na celu zmniejszenie zanieczyszczenia wód azotanami pochodzącymi ze źródeł rolniczych oraz zapobieganie dalszemu zanieczyszczeniu</t>
  </si>
  <si>
    <t>Należy wypełnić żółte pola</t>
  </si>
  <si>
    <t>Pola zamarkowane kolorem szarym zawierają formuły obliczeniowe i zostały zablokowane do edycji</t>
  </si>
  <si>
    <t>Część pozycji wyliczana automatycznie po wypełnieniu pól z danymi</t>
  </si>
  <si>
    <t>Na szarym pasku podane zostały wzory na wyliczanie poszczególnych pozycji Planu Nawożenia</t>
  </si>
  <si>
    <t>LEGENDA:</t>
  </si>
  <si>
    <t xml:space="preserve">* </t>
  </si>
  <si>
    <t>- Rozporządzenie Rady Ministrów z 5 czerwca 2018  w sprawie przyjęcia: Programów działań mających na celu zmniejszenie zanieczyszczenia wód azotanami pochodzącymi ze źródeł rolniczych oraz zapobieganie dalszemu zanieczyszczeniu</t>
  </si>
  <si>
    <t>**</t>
  </si>
  <si>
    <t>- Należy wybrać alternatywnie jeden z wariantów</t>
  </si>
  <si>
    <t>***</t>
  </si>
  <si>
    <t>- Należy przedłożyć dokumentację potwierdzającą sytuację związaną z obnizoną koncentracją białka w dawce żywieniowej zwierząt opisaną w przypisie nr 4) pod Tabelą 9 Rozporządzenia Rady Ministrów z 5 czerwca 2018</t>
  </si>
  <si>
    <t>gleba ciężka</t>
  </si>
  <si>
    <t>gleba organiczna</t>
  </si>
  <si>
    <t>Nminkg/ha=oznaczony analitycznie Nmin mg/kgs.m. x gęstość objętościowa kg/dm3 s.m. x 3 (współczynnik przeliczeniowy dla warstwy 0-30cm)</t>
  </si>
  <si>
    <t>Tak</t>
  </si>
  <si>
    <t>Nie</t>
  </si>
  <si>
    <t>Bydło</t>
  </si>
  <si>
    <t>Gnojówka</t>
  </si>
  <si>
    <t>Gnojowica</t>
  </si>
  <si>
    <t>Konie</t>
  </si>
  <si>
    <t>Owce</t>
  </si>
  <si>
    <t>Separowana gnojowica</t>
  </si>
  <si>
    <t>Futerkowe</t>
  </si>
  <si>
    <t>Pozostałe gatunki</t>
  </si>
  <si>
    <t>Inne</t>
  </si>
  <si>
    <t>Stosunek 
pl. główny/
pl. uboczny</t>
  </si>
  <si>
    <t>Kg na 1 t. produktu ubocznego</t>
  </si>
  <si>
    <t>P</t>
  </si>
  <si>
    <t>K</t>
  </si>
  <si>
    <t>Pszenica jara</t>
  </si>
  <si>
    <t>Jęczmień jary pastewny</t>
  </si>
  <si>
    <t>Owies</t>
  </si>
  <si>
    <t>Mieszanki zbożowe ziarno</t>
  </si>
  <si>
    <t>Gryka nasiona</t>
  </si>
  <si>
    <t>Bobik nasiona</t>
  </si>
  <si>
    <t>Grochy nasiona</t>
  </si>
  <si>
    <t>Łubiny nasiona</t>
  </si>
  <si>
    <t>Soja nasiona</t>
  </si>
  <si>
    <t>Mieszanka zbożowo-strączkowa na ziarno</t>
  </si>
  <si>
    <t>Rzepak nasiona</t>
  </si>
  <si>
    <t>Len oleisty nasiona</t>
  </si>
  <si>
    <t>Len włóknisty słoma</t>
  </si>
  <si>
    <t>Gorczyca nasiona</t>
  </si>
  <si>
    <t>Słonecznik nasiona</t>
  </si>
  <si>
    <t>Tytoń suche liście</t>
  </si>
  <si>
    <t xml:space="preserve">Ziemniak wczesny </t>
  </si>
  <si>
    <t>Ziemniak późny</t>
  </si>
  <si>
    <t xml:space="preserve">Burak cukrowy </t>
  </si>
  <si>
    <t>Burak pastewny</t>
  </si>
  <si>
    <t>Inne okopowe</t>
  </si>
  <si>
    <t>Kukurydza zielona masa</t>
  </si>
  <si>
    <t>Koniczyna zielona masa</t>
  </si>
  <si>
    <t>Lucerna zielona masa</t>
  </si>
  <si>
    <t>Mieszanki strączkowo-zbożowe, zielona masa</t>
  </si>
  <si>
    <t>Trawy w uprawie polowej, zielona masa</t>
  </si>
  <si>
    <t>Żyto zielona masa</t>
  </si>
  <si>
    <t>Słonecznik zielona masa</t>
  </si>
  <si>
    <t>Kapusta pastewna zielona masa</t>
  </si>
  <si>
    <t>Inne niebobowate, zielona masa</t>
  </si>
  <si>
    <t>Inne bobowate, zielona masa</t>
  </si>
  <si>
    <t>Rzepak, zielona masa</t>
  </si>
  <si>
    <t>Seradela zielona masa</t>
  </si>
  <si>
    <t>Jęczmień jary browarny</t>
  </si>
  <si>
    <t>Lędźwian</t>
  </si>
  <si>
    <t xml:space="preserve">Seradela </t>
  </si>
  <si>
    <t>Soczewica</t>
  </si>
  <si>
    <t>Wyka</t>
  </si>
  <si>
    <t>Rzepik</t>
  </si>
  <si>
    <t>Mieszanki motylkowe z trawami, zielona masa</t>
  </si>
  <si>
    <t>Owies, zielona masa</t>
  </si>
  <si>
    <t>Chmiel</t>
  </si>
  <si>
    <t>Miskant olbrzymi</t>
  </si>
  <si>
    <t>Ślazowiec pensylwański</t>
  </si>
  <si>
    <t>Pozostałe rośliny energrtyczne</t>
  </si>
  <si>
    <t>Brokuł</t>
  </si>
  <si>
    <t>Burak ćwikłowy</t>
  </si>
  <si>
    <t>Cebula</t>
  </si>
  <si>
    <t>Cykoria sałatowa</t>
  </si>
  <si>
    <t>Fasola</t>
  </si>
  <si>
    <t>Koper włoski (fenkuł)</t>
  </si>
  <si>
    <t>Jarmuż</t>
  </si>
  <si>
    <t>Kalafior</t>
  </si>
  <si>
    <t>Kalarepa</t>
  </si>
  <si>
    <t>Kapusta brukselska</t>
  </si>
  <si>
    <t>Kapusta pekińska</t>
  </si>
  <si>
    <t>Kapusta głowiasta biała</t>
  </si>
  <si>
    <t>Kapusta głowiasta czerwona</t>
  </si>
  <si>
    <t>Marchew</t>
  </si>
  <si>
    <t>Ogórek</t>
  </si>
  <si>
    <t>Por</t>
  </si>
  <si>
    <t>Papryka</t>
  </si>
  <si>
    <t>Pomidor</t>
  </si>
  <si>
    <t>Pietruszka korzeniowa</t>
  </si>
  <si>
    <t>Rzodkiewka</t>
  </si>
  <si>
    <t>Sałata głowiasta</t>
  </si>
  <si>
    <t>Sałata liściasta</t>
  </si>
  <si>
    <t>Seler korzeniowy</t>
  </si>
  <si>
    <t>Szpinak</t>
  </si>
  <si>
    <t>Szparag</t>
  </si>
  <si>
    <t>DODATKOWO IER 2009 na podstawie IUNG</t>
  </si>
  <si>
    <t>Inne oleiste (słonecznik) - nasiona</t>
  </si>
  <si>
    <t>Strączkowe grubonasienne - nasiona</t>
  </si>
  <si>
    <t>Motylkowe pastewne (m. in. koniczyna, lucerna)</t>
  </si>
  <si>
    <t>Strączkowe pastewne na zielonkę</t>
  </si>
  <si>
    <t>Inne rośliny pastewne na zielonkę</t>
  </si>
  <si>
    <t>Owoce</t>
  </si>
  <si>
    <t xml:space="preserve">Warzywa </t>
  </si>
  <si>
    <t>Liście buraków cukrowych</t>
  </si>
  <si>
    <t>Słoma zbóż</t>
  </si>
  <si>
    <t>Poplony na zielonkę</t>
  </si>
  <si>
    <t>Inne oleiste (słonecznik) na nasiona</t>
  </si>
  <si>
    <t>Owoce ogółem</t>
  </si>
  <si>
    <t>Warzywa ogółem</t>
  </si>
  <si>
    <t>Trawy polowe na zielonkę</t>
  </si>
  <si>
    <t>liście buraków</t>
  </si>
  <si>
    <t>Len włokno</t>
  </si>
  <si>
    <t>Tytoń</t>
  </si>
  <si>
    <t>*</t>
  </si>
  <si>
    <t xml:space="preserve"> </t>
  </si>
  <si>
    <t>Plan dokonuje automatycznie częsci przeliczeń po wypełnieniu wszystkich niezbędnych danych dzięki zawartym w nim  formułom</t>
  </si>
  <si>
    <t>Pola szare oraz białe wewnątrz tabel , a także nagłówki pozostają nieedytowalne ze względu na zawarte w nich formuły i trwałe treści</t>
  </si>
  <si>
    <t>Tab. 3 UPROSZCZONY BILANS AZOTU</t>
  </si>
  <si>
    <t>TAB. 1 ZASOBY AZOTU - cz. I</t>
  </si>
  <si>
    <t>TAB. 1 ZASOBY AZOTU - cz. II</t>
  </si>
  <si>
    <t>Plan składa się ze Strony tytułowej oraz 3 tabel obliczeniowych:</t>
  </si>
  <si>
    <t>- Tab. 3 UPROSZCZONY BILANS AZOTU</t>
  </si>
  <si>
    <t>Plan został przygotowany w oparciu o zapisy Rozporządzenia Rady Ministrów z 5 czerwca 2018  w sprawie przyjęcia: "Programów działań mających na celu zmniejszenie zanieczyszczenia wód azotanami pochodzącymi ze źródeł rolniczych oraz zapobieganie dalszemu zanieczyszczeniu"</t>
  </si>
  <si>
    <t>BILANS NAWOZÓW NATURALNYCH W GOSPODARSTWIE</t>
  </si>
  <si>
    <t>Gatunek zwierząt/grupa technologiczna</t>
  </si>
  <si>
    <t>Lp.</t>
  </si>
  <si>
    <t>System utrzymania</t>
  </si>
  <si>
    <t>Stan śrdnioroczny</t>
  </si>
  <si>
    <t>5=3x4</t>
  </si>
  <si>
    <r>
      <t>Średnia roczna produkcja nawozów od szt. wg Tabeli 9 RRM* w t lub m</t>
    </r>
    <r>
      <rPr>
        <b/>
        <vertAlign val="superscript"/>
        <sz val="11"/>
        <color theme="1"/>
        <rFont val="Calibri"/>
        <family val="2"/>
        <charset val="238"/>
        <scheme val="minor"/>
      </rPr>
      <t>3</t>
    </r>
  </si>
  <si>
    <r>
      <t>Roczna produkcja nawozu naturalnego  w t lub m</t>
    </r>
    <r>
      <rPr>
        <b/>
        <vertAlign val="superscript"/>
        <sz val="11"/>
        <color theme="1"/>
        <rFont val="Calibri"/>
        <family val="2"/>
        <charset val="238"/>
        <scheme val="minor"/>
      </rPr>
      <t>3</t>
    </r>
  </si>
  <si>
    <t>Dodatkową tabelę informacyjną stanowi Bilans Nawozów Naturalnych (arkusz BILANS NN)</t>
  </si>
  <si>
    <t>1.</t>
  </si>
  <si>
    <t>2.</t>
  </si>
  <si>
    <t>3.</t>
  </si>
  <si>
    <t>4.</t>
  </si>
  <si>
    <t>Wypełnianie tabel</t>
  </si>
  <si>
    <t>Ponadto Plan zawiera dwa niezablokowane Arkusze pomocnicze, w których można tworzyć dodatkowe własne tabele a także dokonywać obliczeń własnych</t>
  </si>
  <si>
    <t>4.1</t>
  </si>
  <si>
    <t>4.2</t>
  </si>
  <si>
    <t>4.3</t>
  </si>
  <si>
    <t>4.4</t>
  </si>
  <si>
    <t>4.5</t>
  </si>
  <si>
    <t>4.6</t>
  </si>
  <si>
    <t>5.</t>
  </si>
  <si>
    <t>Opiniowanie Planu Nawożenia Azotem</t>
  </si>
  <si>
    <t>NABYCIE NAWOZÓW NATURALNYCH SPOZA GOSPODARSTWA  (w tonach/m3)</t>
  </si>
  <si>
    <t>ZUŻYCIE NAWOZÓW NATURALNYCH WEDŁUG PLANU NAWOŻENIA  (w tonach/m3)</t>
  </si>
  <si>
    <t>ZBYCIE NAWOZÓW NATURALNYCH POZA GOSPODARSTWO  (w tonach/m3)</t>
  </si>
  <si>
    <t>BILANS NAWOZÓW NATURALNYCH W GOSPODARSTWIE  (w tonach/m3)</t>
  </si>
  <si>
    <t>4.7</t>
  </si>
  <si>
    <t>Dane w tabelach należy wypełniać w wierszach kolejno  od strony lewej do prawej wpisując je w pola zamarkowane na żółto</t>
  </si>
  <si>
    <t>Tabele należy wypełniać począwszy od strony tytułowej, a następnie kolejno zgodnie z numeracją tabel</t>
  </si>
  <si>
    <t>INSTRUKCJA WYPEŁNIANIA FORMULARZA PLANU NAWOŻENIA AZOTEM (PNA)</t>
  </si>
  <si>
    <t>WYSZCZEGÓLNIENIE</t>
  </si>
  <si>
    <t>Liczba roślin</t>
  </si>
  <si>
    <t>ilość ha</t>
  </si>
  <si>
    <t>/roślinopole matematycznie</t>
  </si>
  <si>
    <t>roślinopole zaokrąglone</t>
  </si>
  <si>
    <t>Liczba roślinopól o pow. do 4 ha</t>
  </si>
  <si>
    <t>DANE WERYFIKACYJNE DO OPINII OSCHR</t>
  </si>
  <si>
    <t>MAX DAWKA  Nogólnego W NAWOZACH NATURALNYCH  W ROKU KALENDARZOWYM (w kg na 1 ha)</t>
  </si>
  <si>
    <t>MAX DAWKA  Nogólnego W NAWOZACH NATURALNYCH  W ROKU GOSPODARCZYM (w kg na 1 ha)</t>
  </si>
  <si>
    <t>RELACJA ZBYCIE NAWOZÓW NATURALNYCH POZA GOSPODARSTWO /  PRODUKCJA WŁASNA (w %)</t>
  </si>
  <si>
    <t>LICZBA DZIAŁEK Z PRZEKROCZENIEM 170 kg Nog.ha w roku gospodarczym</t>
  </si>
  <si>
    <t>Liczba działek rolnych</t>
  </si>
  <si>
    <t>Nr próbki z przekroczeniem 170 kg Nog /ha w roku kalendarzowym</t>
  </si>
  <si>
    <t>Nazwa pola z przekroczeniem 170 kg Nog /ha w roku kalendarzowym</t>
  </si>
  <si>
    <t>LICZBA DZIAŁEK Z PRZEKROCZENIEM 170 kg Nogólnego na 1 ha w roku gospodarczym</t>
  </si>
  <si>
    <t>OPINIA POZYTYWNA / NEGATYWNA</t>
  </si>
  <si>
    <t>Nr probki</t>
  </si>
  <si>
    <t>Pole</t>
  </si>
  <si>
    <t>,</t>
  </si>
  <si>
    <t>;</t>
  </si>
  <si>
    <t>OPIS DZIAŁEK Z PRZEKROCZENIAMI</t>
  </si>
  <si>
    <t>W kwestiach merytorycznych nieopisanych w instrukcji wypełniania formularza Planu Nawożenia Azotem należy skorzystać z wytycznych zawartych w Rozporządzeniu Rady Ministrów</t>
  </si>
  <si>
    <t>Tabela Informacyjna dla sporządzającego Plana Nawożenia Azotem</t>
  </si>
  <si>
    <t>4.8</t>
  </si>
  <si>
    <t>20=18/19</t>
  </si>
  <si>
    <t>ZMAGAZYNOWANIE NAWOZÓW NATURALNYCH W GOSPODARSTWIE W RAMACH DOPUSZCZALNYCH WARUNKÓW I LIMITÓW MAGAZYNOWANIA (w tonach/m3)</t>
  </si>
  <si>
    <t>- Należy wybrać alternatywnie Wariant I lub Wariant II. W przyadku Wariantu I podać alternatywnie wyniki z poboru jesiennego lub poboru wiosennego</t>
  </si>
  <si>
    <t>ILOŚC ha w PNA</t>
  </si>
  <si>
    <t>LICZBA ROŚLINOPÓL W PNA</t>
  </si>
  <si>
    <t>16=6x15</t>
  </si>
  <si>
    <t>(wybrać z menu rozwijanego kategorię: gleba bardzo lekka; gleba lekka; gleba średnia, gleba ciężka, gleba organiczna)</t>
  </si>
  <si>
    <t>WPISZ: X JEŚLI NIE LICZYĆ TEGO AREAŁU DO POWIERZCHNI GOSPODARSTWA</t>
  </si>
  <si>
    <t>Powierzchnia gospodarstwa w ha</t>
  </si>
  <si>
    <t>4.9</t>
  </si>
  <si>
    <t>Tab. 3 UPROSZCZONY BILANS AZOTU jest wypelniania automatycznie po uprzednim uzupełnieniu niezbędnych danych na Stronie tyułowej oraz w Tabelach 1 i 3</t>
  </si>
  <si>
    <t>Sposób obliczania poszczególnych pozycji  został pokazany w beżowym wiersz zamieszczonym pod nagłówkami tabel</t>
  </si>
  <si>
    <t>Dla roślin, które nie zostały wymienione w Tab. 10 Rozporządzenia (w konsekwencji brak ich w menu rozwijanym w arkuszu Zasoby N) należy skorzystać z danych o roślinach najbardziej zbliżonych botanicznie lub uprawowo lub z danych literaturowych (w przypadku danych literaturowych należy dołączyć kopię tych danych z podaniem źródła - autor, tytuł, data wydania). Dane literaturowe mozna wpisać w żółte pola zakladki "POBRANIE_"</t>
  </si>
  <si>
    <t>Pracująca KOLUMNA - NIE ZAPEŁNIAĆ</t>
  </si>
  <si>
    <t xml:space="preserve">OBORNIK           Ilość nawozu naturalnego  w t </t>
  </si>
  <si>
    <r>
      <t xml:space="preserve">GNOJOWICA        Ilość nawozu naturalnego  w m </t>
    </r>
    <r>
      <rPr>
        <b/>
        <vertAlign val="super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/>
    </r>
  </si>
  <si>
    <r>
      <t xml:space="preserve">GNOJÓWKA        Ilość nawozu naturalnego  w m </t>
    </r>
    <r>
      <rPr>
        <b/>
        <vertAlign val="super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/>
    </r>
  </si>
  <si>
    <r>
      <t>POMIOT              Ilość nawozu naturalnego  w t</t>
    </r>
    <r>
      <rPr>
        <sz val="11"/>
        <color theme="1"/>
        <rFont val="Calibri"/>
        <family val="2"/>
        <charset val="238"/>
        <scheme val="minor"/>
      </rPr>
      <t/>
    </r>
  </si>
  <si>
    <r>
      <t xml:space="preserve">GNOJOWICA SEPAROWANA       Ilość nawozu naturalnego  w m </t>
    </r>
    <r>
      <rPr>
        <b/>
        <vertAlign val="super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/>
    </r>
  </si>
  <si>
    <t>(wybrać z menu rozwijanego gatunek rośliny)</t>
  </si>
  <si>
    <t>5=wybrać z menu rozwijanego</t>
  </si>
  <si>
    <t>6=wybrać z menu rozwijanego</t>
  </si>
  <si>
    <t>4=wybrać z menu rozwijanego</t>
  </si>
  <si>
    <t>8=wybrać z menu rozwijanego</t>
  </si>
  <si>
    <t>SUMA KONTROLNA</t>
  </si>
  <si>
    <t>do kol.22</t>
  </si>
  <si>
    <t>do kol.33</t>
  </si>
  <si>
    <t>do kol.34</t>
  </si>
  <si>
    <t>WARTOŚĆ</t>
  </si>
  <si>
    <t>Działki rolnej</t>
  </si>
  <si>
    <t>pola /</t>
  </si>
  <si>
    <t>Nazwa pola / Działki rolnej</t>
  </si>
  <si>
    <r>
      <t>w  t/ha (m</t>
    </r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>/ha)</t>
    </r>
  </si>
  <si>
    <r>
      <t>w  t/ha (m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/ha)</t>
    </r>
  </si>
  <si>
    <t>22=18+19+20+21</t>
  </si>
  <si>
    <t xml:space="preserve">Rodzaj zwierząt </t>
  </si>
  <si>
    <t>Buhaje</t>
  </si>
  <si>
    <t>Krowy (o wydajności mlecznej 6 tys. litrów)</t>
  </si>
  <si>
    <t>Krowy (o wydajności mlecznej 6-8 tys. litrów)</t>
  </si>
  <si>
    <t>Krowy pow. 500 kg (o wyd. mlecz. pow. 8 tys. l.)</t>
  </si>
  <si>
    <t>Jałówki cielne</t>
  </si>
  <si>
    <t>Jałówki pow. 1 roku</t>
  </si>
  <si>
    <t>Jałówki od 1/2 do 1 roku</t>
  </si>
  <si>
    <t>Bydło opasowe pow. 1 roku</t>
  </si>
  <si>
    <t>Bydło opasowe od 1/2 do 1 roku</t>
  </si>
  <si>
    <t>Cielęta do 1/2 roku</t>
  </si>
  <si>
    <t>Knury</t>
  </si>
  <si>
    <t>Lochy</t>
  </si>
  <si>
    <t>Prosięta do 2 miesięcy</t>
  </si>
  <si>
    <t>Warchlaki od 2 do 4 miesięcy</t>
  </si>
  <si>
    <t>Tuczniki</t>
  </si>
  <si>
    <t>Kury nieśne</t>
  </si>
  <si>
    <t>Kury mięsne</t>
  </si>
  <si>
    <t>Kury do 20 tygodnia życia</t>
  </si>
  <si>
    <t>Kurczęta broilery</t>
  </si>
  <si>
    <t>Kaczki</t>
  </si>
  <si>
    <t>Gęsi</t>
  </si>
  <si>
    <t>Indyki samce</t>
  </si>
  <si>
    <t>Indyki samice</t>
  </si>
  <si>
    <t>Przepiórki</t>
  </si>
  <si>
    <t>Perlice</t>
  </si>
  <si>
    <t>Owce pow. 1 i 1/2 roku</t>
  </si>
  <si>
    <t>Tryki pow. 1 i 1/2 roku</t>
  </si>
  <si>
    <t>Jagnięta do 3 i 1/2 miesiąca</t>
  </si>
  <si>
    <t>Jarlaki tryczki</t>
  </si>
  <si>
    <t>Jarlaki maciorki</t>
  </si>
  <si>
    <t>Źrebięta do 1/2 roku</t>
  </si>
  <si>
    <t>Kozy matki</t>
  </si>
  <si>
    <t>Koźlęta do 3,5 miesiąca</t>
  </si>
  <si>
    <t>Koźlęta od 3,5 mies. do 1/2 roku</t>
  </si>
  <si>
    <t>Pozostałe kozy</t>
  </si>
  <si>
    <t>GATUNEK / GRUPA TECHNOLOGICZNA ZWIERZĄT</t>
  </si>
  <si>
    <t>- Tab. 1  ZASOBY N (Zasoby azotu)</t>
  </si>
  <si>
    <t>- Tab. 2 NN (Dawki azotu z nawozów naturalnych zastosowane na pole)</t>
  </si>
  <si>
    <t xml:space="preserve">GŁĘBOKA ŚCIÓŁKA (OBORNIK) </t>
  </si>
  <si>
    <t>PŁYTKA ŚCIÓŁKA (OBORNIK/GNOJÓWKA</t>
  </si>
  <si>
    <t>Ogiery-ras dużych</t>
  </si>
  <si>
    <t>Klacze, wałachy-ras dużych</t>
  </si>
  <si>
    <t>Źrebaki pow. 2 lat-ras dużych</t>
  </si>
  <si>
    <t>Źrebaki od 1 roku do 2 lat-ras dużych</t>
  </si>
  <si>
    <t>Źrebaki od 1/2 roku do 1 roku-ras dużych</t>
  </si>
  <si>
    <t>Ogiery-ras małych</t>
  </si>
  <si>
    <t>Klacze, wałachy-ras małych</t>
  </si>
  <si>
    <t>Źrebaki pow. 2 lat-ras małych</t>
  </si>
  <si>
    <t>Źrebaki od 1 roku do 2 lat-ras małych</t>
  </si>
  <si>
    <t>Źrebaki od 1/2 roku do 1 roku-ras małych</t>
  </si>
  <si>
    <t>Źrebięta do 1/2 roku-ras małych</t>
  </si>
  <si>
    <t>SYSTEM UTRZYMANIA</t>
  </si>
  <si>
    <t>BEZŚCIOŁOWO (GNOJOWICA / POMIOT/ODCHODY)</t>
  </si>
  <si>
    <t>4.10</t>
  </si>
  <si>
    <t>Tab. 4 TECHNOLOGIA należy podać infiormacje o systemie produkcji zwierzęcej w gospodarstwie (własnym lub zewnętrznym) skąd pochodzą nawozy naturalne: należy wybrać z listy rozwijanej wszystkie utrzymywane  grupy technologiczne oraz podać system utrzymania każdej z grup</t>
  </si>
  <si>
    <t>str. 6</t>
  </si>
  <si>
    <t>oraz arkusz TECHNOLOGIA (zawierający informacje o systemie produkcji zwierzęcej w gospodarstwie skąd pochodzą nawozy naturalne)</t>
  </si>
  <si>
    <r>
      <rPr>
        <b/>
        <sz val="9"/>
        <color rgb="FFC00000"/>
        <rFont val="Arial"/>
        <family val="2"/>
        <charset val="238"/>
      </rPr>
      <t xml:space="preserve">Nr próbki </t>
    </r>
    <r>
      <rPr>
        <sz val="9"/>
        <color rgb="FFC00000"/>
        <rFont val="Arial"/>
        <family val="2"/>
        <charset val="238"/>
      </rPr>
      <t>z przekroczeniem 170 kg Nog /ha w roku kalendarzowym</t>
    </r>
  </si>
  <si>
    <r>
      <rPr>
        <b/>
        <sz val="9"/>
        <color rgb="FFC00000"/>
        <rFont val="Arial"/>
        <family val="2"/>
        <charset val="238"/>
      </rPr>
      <t>Nazwa pola</t>
    </r>
    <r>
      <rPr>
        <sz val="9"/>
        <color rgb="FFC00000"/>
        <rFont val="Arial"/>
        <family val="2"/>
        <charset val="238"/>
      </rPr>
      <t xml:space="preserve"> z przekroczeniem 170 kg Nog /ha w roku kalendarzowym</t>
    </r>
  </si>
  <si>
    <t>str. 5</t>
  </si>
  <si>
    <t>Do zaopiniowania Planu Nawożenia Azotem należy przedłozyć wydruk 6 zakladek  Planu (zamarkowanych kolorem zielonym) i złozyć wersję papierową wraz z wersją elektroniczną w excelu na płycie CD lub innym nośniku  elektronicznym lub przesłać mailowo wersję elektroniczną. Do planu należy dołączyć  Wniosek o wydanie opinii wraz z dodatkową dokumentacją opisaną na stronie OSCHR w Poznaniu (www.oschr-poznan.com)</t>
  </si>
  <si>
    <r>
      <rPr>
        <b/>
        <sz val="11"/>
        <color theme="1"/>
        <rFont val="Calibri"/>
        <family val="2"/>
        <charset val="238"/>
        <scheme val="minor"/>
      </rPr>
      <t>W przypadku dokonywania obliczeń w oparciu tylko o dane tabelaryczne</t>
    </r>
    <r>
      <rPr>
        <sz val="11"/>
        <color theme="1"/>
        <rFont val="Calibri"/>
        <family val="2"/>
        <scheme val="minor"/>
      </rPr>
      <t xml:space="preserve"> z Rozporządzenia (bez wykorzystania wyników badań gleby na azot) należy, celem uruchomienia formuł,</t>
    </r>
    <r>
      <rPr>
        <b/>
        <sz val="11"/>
        <color theme="1"/>
        <rFont val="Calibri"/>
        <family val="2"/>
        <charset val="238"/>
        <scheme val="minor"/>
      </rPr>
      <t xml:space="preserve"> w kolumnie 2  "Nr próbki" wpisać literę "X"</t>
    </r>
  </si>
  <si>
    <t>Pole 1-wierszowe</t>
  </si>
  <si>
    <t>Koniec pola (ostatni wiersz z pola)</t>
  </si>
  <si>
    <t>ha na polach wielowierszowych</t>
  </si>
  <si>
    <t>Początek pola (pierwszy wiersz z pola)</t>
  </si>
  <si>
    <t>Powierzchnie pól w ha</t>
  </si>
  <si>
    <t xml:space="preserve">kg na 1 tonę produktu </t>
  </si>
  <si>
    <t>WPISZ CYFRĘ: FORMA JARA=1;  lub FORMA OZIMA=2 lub FORMA WIELOLETNIA=2</t>
  </si>
  <si>
    <t>Liczba  roślin w PNA</t>
  </si>
  <si>
    <t>#</t>
  </si>
  <si>
    <r>
      <t>Liczba roślin w PNA</t>
    </r>
    <r>
      <rPr>
        <b/>
        <i/>
        <sz val="10"/>
        <color theme="2" tint="-0.499984740745262"/>
        <rFont val="Calibri"/>
        <family val="2"/>
        <charset val="238"/>
        <scheme val="minor"/>
      </rPr>
      <t xml:space="preserve"> (liczba wg ZASOBY_N: kol 39)</t>
    </r>
  </si>
  <si>
    <t>suma wg kombinacji 4 pól: próbka+DZIAŁKI ROLNEJ oraz ROŚLINY+kat</t>
  </si>
  <si>
    <t>suma wg kombinacji 5 pól: ha + próbka+DZIAŁKI ROLNEJ oraz ROŚLINY+kat</t>
  </si>
  <si>
    <t>Ile razy DO PRZODU się powtarza TA SAMA kombinacja 2 pól: Działka rolna +Roslina</t>
  </si>
  <si>
    <t>Ile razy DO TYŁU się powtarza TA SAMA kombinacja 2 pól: Działka rolna +Roslina</t>
  </si>
  <si>
    <t>Ile razy DO PRZODU się powtarza TA SAMA kombinacja 4 pól:  Próbka+Działka+Roślina+Kat</t>
  </si>
  <si>
    <t>Ile razy DO TYŁU się powtarza TA SAMA kombinacja 4 pól:  Próbka+Działka+Roślina+Kat</t>
  </si>
  <si>
    <t>Tylko zdublowane wg kombinacji 4 pól</t>
  </si>
  <si>
    <t>Tylko pojedyńcze wg kombinacji 4 pól</t>
  </si>
  <si>
    <t>Ile razy DO PRZODU się powtarza TA SAMA kombinacja 5 pól: ha + Próbka+Działka+Roślina+Kat</t>
  </si>
  <si>
    <t>Ile razy DO TYŁU się powtarza TA SAMA kombinacja 5 pól:  ha + Próbka+Działka+Roślina+Kat</t>
  </si>
  <si>
    <t>Tylko zdublowane wg kombinacji 5 pól</t>
  </si>
  <si>
    <t>Tylko pojedyńcze wg kombinacji 5 pól</t>
  </si>
  <si>
    <t>JEŻELI.BŁĄD</t>
  </si>
  <si>
    <t>Ile razy się powtarza TA SAMA kombinacja 4 pól danych</t>
  </si>
  <si>
    <t>SUMA tylko wg działki rolnej</t>
  </si>
  <si>
    <t xml:space="preserve"> Z HEKTARAMI nie wykorzystano</t>
  </si>
  <si>
    <t>c</t>
  </si>
  <si>
    <t>NA JEDNOSTKĘ PLONU</t>
  </si>
  <si>
    <t>KOMENTARZ DO PUSTYCH</t>
  </si>
  <si>
    <t>suma wg kombinacji 2 póL: DZIAŁKI ROLNEJ oraz ROŚLINY</t>
  </si>
  <si>
    <t>Dawka ostateczna N               w kg N/pole</t>
  </si>
  <si>
    <t>21=6x20</t>
  </si>
  <si>
    <r>
      <rPr>
        <b/>
        <sz val="10"/>
        <rFont val="Arial"/>
        <family val="2"/>
        <charset val="238"/>
      </rPr>
      <t>BOBOWATYCH NA NASIONA</t>
    </r>
    <r>
      <rPr>
        <sz val="10"/>
        <rFont val="Arial"/>
        <family val="2"/>
        <charset val="238"/>
      </rPr>
      <t xml:space="preserve"> z przyoraniem resztek pożniwnych</t>
    </r>
  </si>
  <si>
    <r>
      <rPr>
        <b/>
        <sz val="10"/>
        <rFont val="Arial"/>
        <family val="2"/>
        <charset val="238"/>
      </rPr>
      <t>BOBOWATYCH NA ZIELONKĘ</t>
    </r>
    <r>
      <rPr>
        <sz val="10"/>
        <rFont val="Arial"/>
        <family val="2"/>
        <charset val="238"/>
      </rPr>
      <t xml:space="preserve"> w przypadku przyorania całych roślin na nawóz zielony</t>
    </r>
  </si>
  <si>
    <t>bobowate   NA ZIELONKĘ    z przyoraniem całych roślin</t>
  </si>
  <si>
    <t>bobowate   NA ZIARNO    z przyoraniem resztek pożniwnych</t>
  </si>
  <si>
    <t>Kompost i inne organiczne</t>
  </si>
  <si>
    <t>Separ. stała gnojowica</t>
  </si>
  <si>
    <t>Separ. płynna gnojowica</t>
  </si>
  <si>
    <t>Poferment płynny</t>
  </si>
  <si>
    <t>Poferment stały</t>
  </si>
  <si>
    <r>
      <t xml:space="preserve">POZOSTAŁE          Ilość nawozu organicznego            w  t lub  m </t>
    </r>
    <r>
      <rPr>
        <b/>
        <vertAlign val="super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/>
    </r>
  </si>
  <si>
    <t>Rodzaj nawozu naturalnego / organicznego</t>
  </si>
  <si>
    <t>Tab. 2 Dawki azotu z nawozów naturalnych lub innych organicznych zastosowane na pole - cz. I</t>
  </si>
  <si>
    <t>nawozy naturalne/ organ. pod plon główny</t>
  </si>
  <si>
    <t>nawozy naturalne/ organ. pod przeplon</t>
  </si>
  <si>
    <t>Nawozy naturalne lub inne organiczne</t>
  </si>
  <si>
    <t>Zawartość  N ogólnego w Nawozie Nat. lub org. wg jednego z wariantów</t>
  </si>
  <si>
    <t>Dawka Nawozu Naturalnego lub organicz.</t>
  </si>
  <si>
    <t>Tab. 2 Dawki azotu z nawozów naturalnych lub innych organicznych zastosowane na pole - cz. II</t>
  </si>
  <si>
    <t>W przypadku zastosowania 2 rodzajów nawozów naturalnych na tym samym polu pod jedną i tę samą  roślinę w okresie jednego roku gospodarczego (np. obornik jesienią oraz gnojowica wiosną pod kukurydzę w plonie głównym), należy nawozy te podać w odrębnych dwóch kolejnych wierszach. W tej sytuacji należy wpisać w dwóch wierszach te same dane dotyczące: Nr próbki, Nazwy pola, Rośliny uprawnej, Powierzchni działki oraz Kategorii agronomicznej gleby. Równoczesnie należy wpisać a arkuszu ZASOBY N  literę: "X" w  kolumnie 37, w drugim ze zdublowanych wierszy  celem nie zliczania areału zdublowanej powierzchni do wielkości całego gospodarstwa</t>
  </si>
  <si>
    <t>Ze względu na ściśle określone ramy obliczeniowe Planu, ograniczone zapisami Rozporządzenia, formularz nie uwzględnia innych aspektów  związanych z ustaleniem dawki azotu, m. in. takich jak:  potrzeby wapnowania, opady zimowe śniegu, stopień przezimowania roślin,  poziom chemicznej ochrony, ilość opadów i dostępność wody, zmienne warunki pogodowe, właściwości odmianowe, długość okresu wegetacji roślin okopowych i pastewnych i inne. Stąd podczas praktycznego stosowania azotu należy mieć na względzie również wymienione czynniki.</t>
  </si>
  <si>
    <t xml:space="preserve"> W POZNANIU</t>
  </si>
  <si>
    <t>MAX TYLKO Z NN (bez nawozów roslinnych ROK GOSP</t>
  </si>
  <si>
    <t>MAX TYLKO Z NN (bez nawozów roslinnych ROK KALEND</t>
  </si>
  <si>
    <t>PRZEKROCZENIE NA POLE TYLKO Z NN (bez nawozów roslinnych ROK GOSP</t>
  </si>
  <si>
    <t>PRZEKROCZENIE JESIEN TYLKO Z NN (bez nawozów roslinnych ROK GOSP</t>
  </si>
  <si>
    <t>PRZEKROCZENIE WIOSNATYLKO Z NN (bez nawozów roslinnych ROK GOSP</t>
  </si>
  <si>
    <t>PLON GŁÓWNY</t>
  </si>
  <si>
    <t>PRZEDPLON</t>
  </si>
  <si>
    <t>PRZEKROCZENIE JES+WIOSNATYLKO Z NN (bez nawozów roslinnych ROK GOSP</t>
  </si>
  <si>
    <t>PRZEKROCZENIE Z SUMY N NA DZIAŁKACH NA POLE TYLKO Z NN (bez nawozów roslinnych ROK GOSP</t>
  </si>
  <si>
    <t>Kodeks Dobrej Praktyki Rolniczej,  Wydanie 2002 rok</t>
  </si>
  <si>
    <t>ZASTOSOWANE NAWOZY NATURALNE I ORGANICZNE:</t>
  </si>
  <si>
    <r>
      <t xml:space="preserve">WYKAZ DZIAŁEK Z PRZEKROCZENIAMI </t>
    </r>
    <r>
      <rPr>
        <i/>
        <sz val="11"/>
        <color theme="1"/>
        <rFont val="Calibri"/>
        <family val="2"/>
        <charset val="238"/>
        <scheme val="minor"/>
      </rPr>
      <t>(symbol: # rozdziela próbki)</t>
    </r>
  </si>
  <si>
    <t>CZY TO NN lub POFERMENT</t>
  </si>
  <si>
    <r>
      <rPr>
        <b/>
        <sz val="10"/>
        <rFont val="Arial"/>
        <family val="2"/>
        <charset val="238"/>
      </rPr>
      <t>Dawka N ogólnego</t>
    </r>
    <r>
      <rPr>
        <sz val="10"/>
        <rFont val="Arial"/>
        <family val="2"/>
        <charset val="238"/>
      </rPr>
      <t xml:space="preserve">        </t>
    </r>
    <r>
      <rPr>
        <i/>
        <u/>
        <sz val="10"/>
        <rFont val="Arial"/>
        <family val="2"/>
        <charset val="238"/>
      </rPr>
      <t xml:space="preserve"> w Nawozie Naturalnym / pofermencie</t>
    </r>
    <r>
      <rPr>
        <sz val="10"/>
        <rFont val="Arial"/>
        <family val="2"/>
        <charset val="238"/>
      </rPr>
      <t xml:space="preserve"> maksymalnie </t>
    </r>
    <r>
      <rPr>
        <b/>
        <sz val="10"/>
        <rFont val="Arial"/>
        <family val="2"/>
        <charset val="238"/>
      </rPr>
      <t xml:space="preserve">na działkę rolną </t>
    </r>
    <r>
      <rPr>
        <sz val="10"/>
        <rFont val="Arial"/>
        <family val="2"/>
        <charset val="238"/>
      </rPr>
      <t>w roku gospodarczym</t>
    </r>
  </si>
  <si>
    <t>Dawka N działającego w Nawozie Naturalnym / pofermencie na działkę rolną w roku gospodarczym</t>
  </si>
  <si>
    <t>FORMULARZ DO UŻYTKU DLA POTRZEB OPINIOWANIA W OKRĘGOWEJ STACJI CHEMICZNO-ROLNICZEJ</t>
  </si>
  <si>
    <r>
      <t xml:space="preserve">POZOSTAŁE          Ilość pofermentu / nawozu organicznego            w  t lub  m </t>
    </r>
    <r>
      <rPr>
        <b/>
        <vertAlign val="super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/>
    </r>
  </si>
  <si>
    <r>
      <rPr>
        <b/>
        <sz val="14"/>
        <rFont val="Arial"/>
        <family val="2"/>
        <charset val="238"/>
      </rPr>
      <t xml:space="preserve">Dawka ostateczna azotu </t>
    </r>
    <r>
      <rPr>
        <b/>
        <sz val="10"/>
        <rFont val="Arial"/>
        <family val="2"/>
        <charset val="238"/>
      </rPr>
      <t xml:space="preserve">           </t>
    </r>
    <r>
      <rPr>
        <b/>
        <i/>
        <sz val="9"/>
        <rFont val="Arial"/>
        <family val="2"/>
        <charset val="238"/>
      </rPr>
      <t xml:space="preserve"> </t>
    </r>
    <r>
      <rPr>
        <i/>
        <sz val="9"/>
        <rFont val="Arial"/>
        <family val="2"/>
        <charset val="238"/>
      </rPr>
      <t>(po uwzględnieniu współczynnika wykorzystania N z nawozów azotowych mineralnych)</t>
    </r>
    <r>
      <rPr>
        <sz val="10"/>
        <rFont val="Arial"/>
        <family val="2"/>
        <charset val="238"/>
      </rPr>
      <t xml:space="preserve">                         </t>
    </r>
    <r>
      <rPr>
        <sz val="14"/>
        <rFont val="Arial"/>
        <family val="2"/>
        <charset val="238"/>
      </rPr>
      <t xml:space="preserve"> </t>
    </r>
    <r>
      <rPr>
        <b/>
        <sz val="14"/>
        <rFont val="Arial"/>
        <family val="2"/>
        <charset val="238"/>
      </rPr>
      <t>w kg N/ha</t>
    </r>
  </si>
  <si>
    <t>TUTAJ DOPISYWAĆ NAWOZY BY BYŁ KOMUNIKAT CZERWONEGO POLA</t>
  </si>
  <si>
    <t>BYDŁO</t>
  </si>
  <si>
    <t>TRZODA CHLEWNA</t>
  </si>
  <si>
    <t>KURY</t>
  </si>
  <si>
    <t>OWCE</t>
  </si>
  <si>
    <t>KONIE</t>
  </si>
  <si>
    <t>KOZY</t>
  </si>
  <si>
    <t>TRZODA+BYDŁO</t>
  </si>
  <si>
    <t>TRZODA+INNE</t>
  </si>
  <si>
    <t>BYDŁO+INNE</t>
  </si>
  <si>
    <r>
      <t xml:space="preserve">INFORMACJA O TECHNOLOGII PRODUKCJI ZWIERZĘCEJ W GOSPODARSTWIE </t>
    </r>
    <r>
      <rPr>
        <b/>
        <u/>
        <sz val="14"/>
        <color rgb="FFFF0000"/>
        <rFont val="Calibri"/>
        <family val="2"/>
        <charset val="238"/>
        <scheme val="minor"/>
      </rPr>
      <t>WŁASNYM</t>
    </r>
    <r>
      <rPr>
        <b/>
        <sz val="14"/>
        <color theme="1"/>
        <rFont val="Calibri"/>
        <family val="2"/>
        <charset val="238"/>
        <scheme val="minor"/>
      </rPr>
      <t xml:space="preserve"> LUB W GOSPODARSTWIE-</t>
    </r>
    <r>
      <rPr>
        <b/>
        <u/>
        <sz val="14"/>
        <color rgb="FFFF0000"/>
        <rFont val="Calibri"/>
        <family val="2"/>
        <charset val="238"/>
        <scheme val="minor"/>
      </rPr>
      <t>SPRZEDAWCY NAWOZÓW</t>
    </r>
    <r>
      <rPr>
        <b/>
        <sz val="14"/>
        <color theme="1"/>
        <rFont val="Calibri"/>
        <family val="2"/>
        <charset val="238"/>
        <scheme val="minor"/>
      </rPr>
      <t xml:space="preserve"> NATURALNYCH</t>
    </r>
  </si>
  <si>
    <t>Należy WYMIENIĆ WSZYTSKIE GRUPY TECHNOLOGICZNE oraz podać system utrzymania dla każdej z nich w gospodarstwie własnym lub rodzaj nawozu naturalnego z gospodarstwa sprzedawcy nawozów naturalnych</t>
  </si>
  <si>
    <t>UGÓR</t>
  </si>
  <si>
    <t>OBORNIK ZMIESZANY</t>
  </si>
  <si>
    <t>TUZ</t>
  </si>
  <si>
    <r>
      <t>OBORNIK KURZY              Ilość nawozu naturalnego  w t</t>
    </r>
    <r>
      <rPr>
        <sz val="11"/>
        <color theme="1"/>
        <rFont val="Calibri"/>
        <family val="2"/>
        <charset val="238"/>
        <scheme val="minor"/>
      </rPr>
      <t/>
    </r>
  </si>
  <si>
    <t>=JEŻELI.ND(INDEKS(AH14:$AH$525;PODAJ.POZYCJĘ(C14;C15:$C$525;0);PODAJ.POZYCJĘ(D14;D15:$D$525;0));AH14)</t>
  </si>
  <si>
    <t>MAX ton/ha</t>
  </si>
  <si>
    <t>Brakuje ha do rozdysponowania</t>
  </si>
  <si>
    <t>Plan nawożenia azotem</t>
  </si>
  <si>
    <t>Udział zbycia nawozów płynnych</t>
  </si>
  <si>
    <t>kol. 7</t>
  </si>
  <si>
    <t>kol.8</t>
  </si>
  <si>
    <t>RAZEM 7+8</t>
  </si>
  <si>
    <t>drób</t>
  </si>
  <si>
    <t>trzoda chlewna</t>
  </si>
  <si>
    <t>bydło</t>
  </si>
  <si>
    <t xml:space="preserve">konie </t>
  </si>
  <si>
    <t>owce</t>
  </si>
  <si>
    <t>futerkowe</t>
  </si>
  <si>
    <t>inne</t>
  </si>
  <si>
    <t>ROCZNA PRODUKCJA NAWOZU NATURALNEGO W GOSPODARSTWIE WŁASNYM (w tonach/m3)</t>
  </si>
  <si>
    <t>ZAPASY Z ROKU UBIEGŁEGO NAWOZU NATURALNEGO W GOSPODARSTWIE WŁASNYM (w tonach/m3)</t>
  </si>
  <si>
    <t>6=1+2+3-4-5-6</t>
  </si>
  <si>
    <t>Plan nawożenia dla celów uzyskania opinii w Okręgowej Stacji Chemiczno Rolniczej przez podmioty prowadzące chów lub hodowlę drobiu powyżej 40000 stanowisk lub chów lub hodowlę świń powyżej 2000 stanowisk dla świn o wadze ponad 30kg lub 750 stanowisk dla macior</t>
  </si>
  <si>
    <t>5a</t>
  </si>
  <si>
    <t>5b</t>
  </si>
  <si>
    <t>ZŁ/DZIAŁKĘ ROLNĄ</t>
  </si>
  <si>
    <t>ZŁ ZA OPINIĘ</t>
  </si>
  <si>
    <r>
      <t>LICZBA WIERSZY-</t>
    </r>
    <r>
      <rPr>
        <sz val="11"/>
        <color theme="1"/>
        <rFont val="Calibri"/>
        <family val="2"/>
        <charset val="238"/>
        <scheme val="minor"/>
      </rPr>
      <t>tzw.</t>
    </r>
    <r>
      <rPr>
        <b/>
        <sz val="11"/>
        <color theme="1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  <scheme val="minor"/>
      </rPr>
      <t>DZIAŁEK ROLNYCH W PNA</t>
    </r>
    <r>
      <rPr>
        <i/>
        <sz val="9"/>
        <color theme="1"/>
        <rFont val="Calibri"/>
        <family val="2"/>
        <charset val="238"/>
        <scheme val="minor"/>
      </rPr>
      <t xml:space="preserve"> (ZASOBY_N: suma kol.3 (l.wierszy)- suma kol. 37 (l. zdublowanych)</t>
    </r>
  </si>
  <si>
    <t>Ile zer</t>
  </si>
  <si>
    <t>UWAGA! DLA ZACHOWANIA POPRAWNOŚCI DZIAŁANIA ARKUSZY NIE WOLNO PRZESUWAĆ KOMÓREK, A DANE EWENTULANIE KOPIOWANE Z INNYCH PLIKÓW NAELŻY TYLKO I WYŁĄCZNIE WSTAWIAĆ OPCJĄ: "Wklej specjalnie-WARTOŚCI"</t>
  </si>
  <si>
    <t xml:space="preserve">LICZBA PÓL -  DZIAŁEK ROLNYCH W PNA wg ARIMR </t>
  </si>
  <si>
    <t>- Rozporządzenie Rady Ministrów z 31 stycznia 2023  w sprawie przyjęcia: Programów działań mających na celu zmniejszenie zanieczyszczenia wód azotanami pochodzącymi ze źródeł rolniczych oraz zapobieganie dalszemu zanieczyszczeniu</t>
  </si>
  <si>
    <t>Pobranie składników mineralnych w kg na 1t produktu (na podstawie  Rozporządzenia Rady Ministrów z 31 stycznia 2023)</t>
  </si>
  <si>
    <t>Konopie włokniste</t>
  </si>
  <si>
    <t>Komunalne osady ściek.</t>
  </si>
  <si>
    <t>=&lt;3</t>
  </si>
  <si>
    <t>3-10</t>
  </si>
  <si>
    <t>10-20</t>
  </si>
  <si>
    <t>&gt;20</t>
  </si>
  <si>
    <t>% materii org</t>
  </si>
  <si>
    <t>jak UZ min</t>
  </si>
  <si>
    <t>UZ gl. b.lekka</t>
  </si>
  <si>
    <t>UZ gleba lekka</t>
  </si>
  <si>
    <t>UZ gleba średnia</t>
  </si>
  <si>
    <t>UZ gleba ciężka</t>
  </si>
  <si>
    <t>UZ gleba torf-mursz</t>
  </si>
  <si>
    <t>UZ gleba murszasty</t>
  </si>
  <si>
    <t>UZ gleba murszowaty</t>
  </si>
  <si>
    <t>UZ gleba min-murszowa</t>
  </si>
  <si>
    <t>18=25kg</t>
  </si>
  <si>
    <t>20=15kg</t>
  </si>
  <si>
    <t>23=50kg</t>
  </si>
  <si>
    <t>24=20kg</t>
  </si>
  <si>
    <t>25=30kg</t>
  </si>
  <si>
    <t>26=15kg</t>
  </si>
  <si>
    <t>27=SUMA od 23 do 26</t>
  </si>
  <si>
    <t>28=30kg</t>
  </si>
  <si>
    <t>STARE do 2023</t>
  </si>
  <si>
    <t>DANE DO ZASOBY N  od 2024</t>
  </si>
  <si>
    <r>
      <rPr>
        <b/>
        <sz val="10"/>
        <rFont val="Arial"/>
        <family val="2"/>
        <charset val="238"/>
      </rPr>
      <t>Wariant II</t>
    </r>
    <r>
      <rPr>
        <sz val="10"/>
        <rFont val="Arial"/>
        <family val="2"/>
        <charset val="238"/>
      </rPr>
      <t xml:space="preserve"> - </t>
    </r>
    <r>
      <rPr>
        <sz val="8"/>
        <rFont val="Arial"/>
        <family val="2"/>
        <charset val="238"/>
      </rPr>
      <t>wg Rozporządzenia Rady Ministrów  z dnia 31 stycznia 2023</t>
    </r>
  </si>
  <si>
    <t>SYSTEM OTWARTY</t>
  </si>
  <si>
    <t>np. 2022/2023 lub 2023</t>
  </si>
  <si>
    <t/>
  </si>
  <si>
    <t>Plan nawożenia azotem (PNA) służy uzyskaniu opinii OSCHR w Poznaniu przez duże fermy drobiu i trzody chlewnej podlegające takiemu obowiązkowi zgodnie z zapisami Rozporządzenia Rady Ministrów z 31 stycznia 2023  w sprawie przyjęcia: "Programów działań mających na celu zmniejszenie zanieczyszczenia wód azotanami pochodzącymi ze źródeł rolniczych oraz zapobieganie dalszemu zanieczyszczeniu" lub przez nabywców nawozów naturalnych z wymiennionych ferm</t>
  </si>
  <si>
    <t>Warunkiem niezbędnym dla poprawnego sporządzenia Planu jest ściągnięcie ze strony internetowej oraz wykorzystanie Rozporządzenia Rady Ministrów z 31 stycznia 2023 w sprawie przyjęcia: "Programów działań mających na celu zmniejszenie zanieczyszczenia wód azotanami pochodzącymi ze źródeł rolniczych oraz zapobieganie dalszemu zanieczyszczeniu"</t>
  </si>
  <si>
    <t>19               GO=0,7; TUZ=0,8</t>
  </si>
  <si>
    <t>PNA 2.5_2024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</si>
</sst>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z_ł_-;\-* #,##0.00\ _z_ł_-;_-* &quot;-&quot;??\ _z_ł_-;_-@_-"/>
    <numFmt numFmtId="165" formatCode="0.0"/>
    <numFmt numFmtId="166" formatCode="#,##0.0"/>
    <numFmt numFmtId="167" formatCode="#,##0.000000000000000000"/>
  </numFmts>
  <fonts count="8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36"/>
      <name val="Arial"/>
      <family val="2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sz val="22"/>
      <name val="Arial"/>
      <family val="2"/>
      <charset val="238"/>
    </font>
    <font>
      <b/>
      <sz val="24"/>
      <name val="Arial"/>
      <family val="2"/>
      <charset val="238"/>
    </font>
    <font>
      <i/>
      <sz val="8"/>
      <name val="Arial"/>
      <family val="2"/>
      <charset val="238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b/>
      <i/>
      <sz val="16"/>
      <name val="Arial"/>
      <family val="2"/>
      <charset val="238"/>
    </font>
    <font>
      <i/>
      <sz val="10"/>
      <name val="Arial"/>
      <family val="2"/>
      <charset val="238"/>
    </font>
    <font>
      <i/>
      <sz val="12"/>
      <name val="Arial"/>
      <family val="2"/>
      <charset val="238"/>
    </font>
    <font>
      <b/>
      <i/>
      <sz val="12"/>
      <name val="Arial"/>
      <family val="2"/>
      <charset val="238"/>
    </font>
    <font>
      <b/>
      <sz val="10"/>
      <name val="Arial"/>
      <family val="2"/>
      <charset val="238"/>
    </font>
    <font>
      <sz val="9"/>
      <name val="Arial"/>
      <family val="2"/>
      <charset val="238"/>
    </font>
    <font>
      <vertAlign val="subscript"/>
      <sz val="10"/>
      <name val="Arial"/>
      <family val="2"/>
      <charset val="238"/>
    </font>
    <font>
      <i/>
      <sz val="9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rgb="FFC00000"/>
      <name val="Arial"/>
      <family val="2"/>
      <charset val="238"/>
    </font>
    <font>
      <b/>
      <sz val="18"/>
      <name val="Arial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0"/>
      <color rgb="FFFF5050"/>
      <name val="Arial"/>
      <family val="2"/>
      <charset val="238"/>
    </font>
    <font>
      <b/>
      <i/>
      <sz val="10"/>
      <name val="Arial"/>
      <family val="2"/>
      <charset val="238"/>
    </font>
    <font>
      <b/>
      <vertAlign val="superscript"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1"/>
      <color rgb="FFFF5050"/>
      <name val="Calibri"/>
      <family val="2"/>
      <charset val="238"/>
      <scheme val="minor"/>
    </font>
    <font>
      <b/>
      <sz val="8"/>
      <color rgb="FFFF0000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name val="Arial CE"/>
      <charset val="238"/>
    </font>
    <font>
      <sz val="12"/>
      <name val="Arial CE"/>
      <charset val="238"/>
    </font>
    <font>
      <i/>
      <sz val="12"/>
      <name val="Arial CE"/>
      <charset val="238"/>
    </font>
    <font>
      <sz val="11"/>
      <color rgb="FFFF0000"/>
      <name val="Calibri"/>
      <family val="2"/>
      <scheme val="minor"/>
    </font>
    <font>
      <b/>
      <sz val="10"/>
      <color rgb="FFC00000"/>
      <name val="Arial"/>
      <family val="2"/>
      <charset val="238"/>
    </font>
    <font>
      <b/>
      <sz val="14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b/>
      <sz val="11"/>
      <color theme="2" tint="-0.499984740745262"/>
      <name val="Calibri"/>
      <family val="2"/>
      <charset val="238"/>
      <scheme val="minor"/>
    </font>
    <font>
      <vertAlign val="superscript"/>
      <sz val="10"/>
      <name val="Arial"/>
      <family val="2"/>
      <charset val="238"/>
    </font>
    <font>
      <vertAlign val="superscript"/>
      <sz val="8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4"/>
      <color theme="1"/>
      <name val="Times New Roman"/>
      <family val="1"/>
      <charset val="238"/>
    </font>
    <font>
      <sz val="10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name val="Times New Roman"/>
      <family val="1"/>
      <charset val="238"/>
    </font>
    <font>
      <sz val="12"/>
      <color theme="1"/>
      <name val="Times New Roman"/>
      <family val="1"/>
      <charset val="238"/>
    </font>
    <font>
      <b/>
      <sz val="14"/>
      <name val="Calibri"/>
      <family val="2"/>
      <charset val="238"/>
      <scheme val="minor"/>
    </font>
    <font>
      <sz val="9"/>
      <color rgb="FFC00000"/>
      <name val="Arial"/>
      <family val="2"/>
      <charset val="238"/>
    </font>
    <font>
      <b/>
      <sz val="9"/>
      <color rgb="FFC00000"/>
      <name val="Arial"/>
      <family val="2"/>
      <charset val="238"/>
    </font>
    <font>
      <b/>
      <i/>
      <sz val="10"/>
      <color rgb="FFFF0000"/>
      <name val="Arial"/>
      <family val="2"/>
      <charset val="238"/>
    </font>
    <font>
      <b/>
      <i/>
      <sz val="10"/>
      <color theme="2" tint="-0.499984740745262"/>
      <name val="Calibri"/>
      <family val="2"/>
      <charset val="238"/>
      <scheme val="minor"/>
    </font>
    <font>
      <b/>
      <sz val="7"/>
      <name val="Arial"/>
      <family val="2"/>
      <charset val="238"/>
    </font>
    <font>
      <sz val="7"/>
      <name val="Arial"/>
      <family val="2"/>
      <charset val="238"/>
    </font>
    <font>
      <b/>
      <i/>
      <sz val="6"/>
      <name val="Arial"/>
      <family val="2"/>
      <charset val="238"/>
    </font>
    <font>
      <i/>
      <sz val="6"/>
      <name val="Arial"/>
      <family val="2"/>
      <charset val="238"/>
    </font>
    <font>
      <b/>
      <i/>
      <sz val="9"/>
      <name val="Arial"/>
      <family val="2"/>
      <charset val="238"/>
    </font>
    <font>
      <sz val="14"/>
      <name val="Arial"/>
      <family val="2"/>
      <charset val="238"/>
    </font>
    <font>
      <b/>
      <sz val="14"/>
      <color rgb="FFFF0000"/>
      <name val="Arial"/>
      <family val="2"/>
      <charset val="238"/>
    </font>
    <font>
      <i/>
      <u/>
      <sz val="10"/>
      <name val="Arial"/>
      <family val="2"/>
      <charset val="238"/>
    </font>
    <font>
      <b/>
      <i/>
      <sz val="14"/>
      <name val="Arial"/>
      <family val="2"/>
      <charset val="238"/>
    </font>
    <font>
      <b/>
      <sz val="10"/>
      <color theme="1"/>
      <name val="Times New Roman"/>
      <family val="1"/>
      <charset val="238"/>
    </font>
    <font>
      <b/>
      <u/>
      <sz val="14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b/>
      <i/>
      <sz val="11"/>
      <color rgb="FFFF0000"/>
      <name val="Calibri"/>
      <family val="2"/>
      <charset val="238"/>
      <scheme val="minor"/>
    </font>
    <font>
      <b/>
      <i/>
      <sz val="12"/>
      <color rgb="FFFF000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i/>
      <sz val="6"/>
      <color theme="1"/>
      <name val="Calibri"/>
      <family val="2"/>
      <charset val="238"/>
      <scheme val="minor"/>
    </font>
    <font>
      <i/>
      <sz val="6"/>
      <name val="Calibri"/>
      <family val="2"/>
      <charset val="238"/>
      <scheme val="minor"/>
    </font>
    <font>
      <sz val="8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8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 style="medium">
        <color indexed="64"/>
      </bottom>
      <diagonal/>
    </border>
    <border>
      <left/>
      <right/>
      <top style="dotted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7" fillId="0" borderId="0"/>
    <xf numFmtId="0" fontId="7" fillId="0" borderId="0"/>
    <xf numFmtId="0" fontId="4" fillId="0" borderId="0"/>
    <xf numFmtId="0" fontId="4" fillId="0" borderId="0"/>
    <xf numFmtId="9" fontId="42" fillId="0" borderId="0" applyFont="0" applyFill="0" applyBorder="0" applyAlignment="0" applyProtection="0"/>
    <xf numFmtId="0" fontId="43" fillId="0" borderId="0"/>
    <xf numFmtId="164" fontId="7" fillId="0" borderId="0" applyFont="0" applyFill="0" applyBorder="0" applyAlignment="0" applyProtection="0"/>
  </cellStyleXfs>
  <cellXfs count="857">
    <xf numFmtId="0" fontId="0" fillId="0" borderId="0" xfId="0"/>
    <xf numFmtId="0" fontId="7" fillId="0" borderId="0" xfId="1" applyAlignment="1">
      <alignment horizontal="center" vertical="center"/>
    </xf>
    <xf numFmtId="0" fontId="7" fillId="0" borderId="0" xfId="1"/>
    <xf numFmtId="0" fontId="8" fillId="0" borderId="0" xfId="1" applyFont="1"/>
    <xf numFmtId="0" fontId="9" fillId="0" borderId="0" xfId="1" applyFont="1" applyAlignment="1">
      <alignment horizontal="center"/>
    </xf>
    <xf numFmtId="0" fontId="10" fillId="0" borderId="0" xfId="1" applyFont="1"/>
    <xf numFmtId="0" fontId="11" fillId="0" borderId="0" xfId="1" applyFont="1"/>
    <xf numFmtId="0" fontId="9" fillId="0" borderId="0" xfId="1" applyFont="1"/>
    <xf numFmtId="0" fontId="12" fillId="0" borderId="0" xfId="1" applyFont="1"/>
    <xf numFmtId="0" fontId="12" fillId="2" borderId="0" xfId="1" applyFont="1" applyFill="1" applyAlignment="1">
      <alignment horizontal="center"/>
    </xf>
    <xf numFmtId="0" fontId="16" fillId="0" borderId="0" xfId="1" applyFont="1"/>
    <xf numFmtId="0" fontId="7" fillId="0" borderId="0" xfId="1" quotePrefix="1"/>
    <xf numFmtId="0" fontId="0" fillId="0" borderId="1" xfId="0" applyBorder="1" applyAlignment="1">
      <alignment horizontal="center"/>
    </xf>
    <xf numFmtId="0" fontId="0" fillId="0" borderId="0" xfId="0" quotePrefix="1"/>
    <xf numFmtId="0" fontId="0" fillId="0" borderId="16" xfId="0" applyBorder="1"/>
    <xf numFmtId="0" fontId="0" fillId="0" borderId="26" xfId="0" applyBorder="1"/>
    <xf numFmtId="0" fontId="0" fillId="0" borderId="45" xfId="0" applyBorder="1"/>
    <xf numFmtId="0" fontId="0" fillId="0" borderId="1" xfId="0" applyBorder="1"/>
    <xf numFmtId="0" fontId="6" fillId="0" borderId="1" xfId="0" applyFont="1" applyBorder="1" applyAlignment="1">
      <alignment horizontal="center"/>
    </xf>
    <xf numFmtId="0" fontId="29" fillId="0" borderId="55" xfId="0" applyFont="1" applyBorder="1" applyAlignment="1">
      <alignment horizontal="center"/>
    </xf>
    <xf numFmtId="0" fontId="4" fillId="4" borderId="1" xfId="4" applyFill="1" applyBorder="1" applyAlignment="1">
      <alignment horizontal="center"/>
    </xf>
    <xf numFmtId="0" fontId="29" fillId="0" borderId="1" xfId="0" applyFont="1" applyBorder="1" applyAlignment="1">
      <alignment horizontal="center"/>
    </xf>
    <xf numFmtId="0" fontId="6" fillId="0" borderId="1" xfId="0" applyFont="1" applyBorder="1"/>
    <xf numFmtId="0" fontId="29" fillId="0" borderId="20" xfId="0" applyFont="1" applyBorder="1" applyAlignment="1">
      <alignment horizontal="center"/>
    </xf>
    <xf numFmtId="0" fontId="0" fillId="0" borderId="20" xfId="0" applyBorder="1" applyAlignment="1">
      <alignment horizontal="center"/>
    </xf>
    <xf numFmtId="165" fontId="6" fillId="0" borderId="1" xfId="0" applyNumberFormat="1" applyFont="1" applyBorder="1" applyAlignment="1">
      <alignment horizontal="center"/>
    </xf>
    <xf numFmtId="0" fontId="6" fillId="0" borderId="0" xfId="0" applyFont="1"/>
    <xf numFmtId="0" fontId="4" fillId="0" borderId="1" xfId="0" applyFont="1" applyBorder="1"/>
    <xf numFmtId="0" fontId="0" fillId="0" borderId="0" xfId="0" applyAlignment="1">
      <alignment horizontal="center"/>
    </xf>
    <xf numFmtId="0" fontId="29" fillId="0" borderId="0" xfId="0" applyFont="1"/>
    <xf numFmtId="0" fontId="33" fillId="0" borderId="0" xfId="0" applyFont="1"/>
    <xf numFmtId="0" fontId="5" fillId="0" borderId="0" xfId="0" applyFont="1" applyAlignment="1">
      <alignment horizontal="center"/>
    </xf>
    <xf numFmtId="0" fontId="5" fillId="0" borderId="0" xfId="0" applyFont="1"/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12" fillId="0" borderId="1" xfId="1" applyFont="1" applyBorder="1" applyAlignment="1" applyProtection="1">
      <alignment horizontal="right"/>
      <protection locked="0"/>
    </xf>
    <xf numFmtId="0" fontId="7" fillId="0" borderId="0" xfId="1" applyProtection="1">
      <protection locked="0"/>
    </xf>
    <xf numFmtId="0" fontId="17" fillId="0" borderId="0" xfId="1" applyFont="1" applyProtection="1">
      <protection locked="0"/>
    </xf>
    <xf numFmtId="0" fontId="19" fillId="0" borderId="0" xfId="1" applyFont="1" applyAlignment="1" applyProtection="1">
      <alignment vertical="top"/>
      <protection locked="0"/>
    </xf>
    <xf numFmtId="0" fontId="20" fillId="0" borderId="0" xfId="1" applyFont="1" applyAlignment="1" applyProtection="1">
      <alignment vertical="top"/>
      <protection locked="0"/>
    </xf>
    <xf numFmtId="0" fontId="21" fillId="0" borderId="0" xfId="1" applyFont="1" applyAlignment="1" applyProtection="1">
      <alignment vertical="top"/>
      <protection locked="0"/>
    </xf>
    <xf numFmtId="0" fontId="7" fillId="5" borderId="0" xfId="1" applyFill="1" applyAlignment="1" applyProtection="1">
      <alignment horizontal="center" vertical="center" wrapText="1"/>
      <protection locked="0"/>
    </xf>
    <xf numFmtId="0" fontId="7" fillId="0" borderId="0" xfId="1" applyAlignment="1" applyProtection="1">
      <alignment horizontal="center" vertical="center" wrapText="1"/>
      <protection locked="0"/>
    </xf>
    <xf numFmtId="2" fontId="7" fillId="0" borderId="51" xfId="1" applyNumberFormat="1" applyBorder="1" applyAlignment="1" applyProtection="1">
      <alignment horizontal="center" vertical="center"/>
      <protection locked="0"/>
    </xf>
    <xf numFmtId="165" fontId="7" fillId="0" borderId="51" xfId="1" applyNumberFormat="1" applyBorder="1" applyAlignment="1" applyProtection="1">
      <alignment horizontal="center" vertical="center"/>
      <protection locked="0"/>
    </xf>
    <xf numFmtId="0" fontId="7" fillId="7" borderId="51" xfId="1" applyFill="1" applyBorder="1" applyAlignment="1" applyProtection="1">
      <alignment horizontal="center" vertical="center"/>
      <protection locked="0"/>
    </xf>
    <xf numFmtId="0" fontId="7" fillId="7" borderId="50" xfId="1" applyFill="1" applyBorder="1" applyAlignment="1" applyProtection="1">
      <alignment horizontal="center" vertical="center"/>
      <protection locked="0"/>
    </xf>
    <xf numFmtId="0" fontId="7" fillId="0" borderId="14" xfId="1" applyBorder="1" applyProtection="1">
      <protection locked="0"/>
    </xf>
    <xf numFmtId="3" fontId="7" fillId="0" borderId="0" xfId="1" applyNumberFormat="1" applyProtection="1">
      <protection locked="0"/>
    </xf>
    <xf numFmtId="0" fontId="7" fillId="0" borderId="0" xfId="1" applyAlignment="1" applyProtection="1">
      <alignment horizontal="center"/>
      <protection locked="0"/>
    </xf>
    <xf numFmtId="0" fontId="7" fillId="0" borderId="47" xfId="1" applyBorder="1" applyProtection="1">
      <protection locked="0"/>
    </xf>
    <xf numFmtId="4" fontId="22" fillId="0" borderId="0" xfId="1" applyNumberFormat="1" applyFont="1" applyProtection="1">
      <protection locked="0"/>
    </xf>
    <xf numFmtId="4" fontId="26" fillId="0" borderId="0" xfId="1" applyNumberFormat="1" applyFont="1" applyAlignment="1" applyProtection="1">
      <alignment horizontal="center"/>
      <protection locked="0"/>
    </xf>
    <xf numFmtId="0" fontId="9" fillId="0" borderId="0" xfId="1" applyFont="1" applyAlignment="1" applyProtection="1">
      <alignment horizontal="right"/>
      <protection hidden="1"/>
    </xf>
    <xf numFmtId="0" fontId="9" fillId="0" borderId="0" xfId="1" applyFont="1" applyAlignment="1" applyProtection="1">
      <alignment horizontal="center"/>
      <protection hidden="1"/>
    </xf>
    <xf numFmtId="0" fontId="9" fillId="0" borderId="0" xfId="1" applyFont="1" applyAlignment="1" applyProtection="1">
      <alignment horizontal="left"/>
      <protection hidden="1"/>
    </xf>
    <xf numFmtId="0" fontId="9" fillId="0" borderId="0" xfId="1" applyFont="1" applyAlignment="1" applyProtection="1">
      <alignment horizontal="right" vertical="center"/>
      <protection hidden="1"/>
    </xf>
    <xf numFmtId="0" fontId="18" fillId="0" borderId="0" xfId="1" quotePrefix="1" applyFont="1" applyAlignment="1" applyProtection="1">
      <alignment horizontal="center" vertical="center"/>
      <protection hidden="1"/>
    </xf>
    <xf numFmtId="0" fontId="7" fillId="0" borderId="43" xfId="1" applyBorder="1" applyAlignment="1" applyProtection="1">
      <alignment horizontal="center" vertical="center" wrapText="1"/>
      <protection hidden="1"/>
    </xf>
    <xf numFmtId="0" fontId="7" fillId="0" borderId="44" xfId="1" applyBorder="1" applyAlignment="1" applyProtection="1">
      <alignment horizontal="center" vertical="center" wrapText="1"/>
      <protection hidden="1"/>
    </xf>
    <xf numFmtId="0" fontId="7" fillId="8" borderId="51" xfId="1" applyFill="1" applyBorder="1" applyAlignment="1" applyProtection="1">
      <alignment horizontal="center" vertical="center"/>
      <protection hidden="1"/>
    </xf>
    <xf numFmtId="0" fontId="7" fillId="8" borderId="29" xfId="1" applyFill="1" applyBorder="1" applyAlignment="1" applyProtection="1">
      <alignment horizontal="center" vertical="center"/>
      <protection hidden="1"/>
    </xf>
    <xf numFmtId="0" fontId="7" fillId="8" borderId="57" xfId="1" applyFill="1" applyBorder="1" applyAlignment="1" applyProtection="1">
      <alignment horizontal="center" vertical="center"/>
      <protection hidden="1"/>
    </xf>
    <xf numFmtId="0" fontId="7" fillId="8" borderId="53" xfId="1" applyFill="1" applyBorder="1" applyAlignment="1" applyProtection="1">
      <alignment horizontal="center" vertical="center"/>
      <protection hidden="1"/>
    </xf>
    <xf numFmtId="0" fontId="7" fillId="8" borderId="15" xfId="1" applyFill="1" applyBorder="1" applyAlignment="1" applyProtection="1">
      <alignment horizontal="center" vertical="center"/>
      <protection hidden="1"/>
    </xf>
    <xf numFmtId="1" fontId="7" fillId="0" borderId="53" xfId="1" applyNumberFormat="1" applyBorder="1" applyAlignment="1" applyProtection="1">
      <alignment horizontal="center" vertical="center"/>
      <protection hidden="1"/>
    </xf>
    <xf numFmtId="1" fontId="7" fillId="0" borderId="54" xfId="1" applyNumberFormat="1" applyBorder="1" applyAlignment="1" applyProtection="1">
      <alignment horizontal="center" vertical="center"/>
      <protection hidden="1"/>
    </xf>
    <xf numFmtId="1" fontId="7" fillId="0" borderId="55" xfId="1" applyNumberFormat="1" applyBorder="1" applyAlignment="1" applyProtection="1">
      <alignment horizontal="center" vertical="center"/>
      <protection hidden="1"/>
    </xf>
    <xf numFmtId="1" fontId="7" fillId="0" borderId="56" xfId="1" applyNumberFormat="1" applyBorder="1" applyAlignment="1" applyProtection="1">
      <alignment horizontal="center" vertical="center"/>
      <protection hidden="1"/>
    </xf>
    <xf numFmtId="1" fontId="7" fillId="0" borderId="58" xfId="1" applyNumberFormat="1" applyBorder="1" applyAlignment="1" applyProtection="1">
      <alignment horizontal="center" vertical="center"/>
      <protection hidden="1"/>
    </xf>
    <xf numFmtId="1" fontId="7" fillId="0" borderId="59" xfId="1" applyNumberFormat="1" applyBorder="1" applyAlignment="1" applyProtection="1">
      <alignment horizontal="center" vertical="center"/>
      <protection hidden="1"/>
    </xf>
    <xf numFmtId="1" fontId="7" fillId="0" borderId="60" xfId="1" applyNumberFormat="1" applyBorder="1" applyAlignment="1" applyProtection="1">
      <alignment horizontal="center"/>
      <protection hidden="1"/>
    </xf>
    <xf numFmtId="0" fontId="7" fillId="0" borderId="60" xfId="1" applyBorder="1" applyAlignment="1" applyProtection="1">
      <alignment horizontal="center"/>
      <protection hidden="1"/>
    </xf>
    <xf numFmtId="3" fontId="7" fillId="0" borderId="14" xfId="1" applyNumberFormat="1" applyBorder="1" applyProtection="1">
      <protection hidden="1"/>
    </xf>
    <xf numFmtId="3" fontId="7" fillId="0" borderId="0" xfId="1" applyNumberFormat="1" applyProtection="1">
      <protection hidden="1"/>
    </xf>
    <xf numFmtId="0" fontId="7" fillId="8" borderId="54" xfId="1" applyFill="1" applyBorder="1" applyAlignment="1" applyProtection="1">
      <alignment horizontal="center" vertical="center"/>
      <protection hidden="1"/>
    </xf>
    <xf numFmtId="3" fontId="7" fillId="0" borderId="47" xfId="1" applyNumberFormat="1" applyBorder="1" applyProtection="1">
      <protection hidden="1"/>
    </xf>
    <xf numFmtId="0" fontId="7" fillId="6" borderId="50" xfId="1" applyFill="1" applyBorder="1" applyAlignment="1" applyProtection="1">
      <alignment horizontal="center" vertical="center"/>
      <protection hidden="1"/>
    </xf>
    <xf numFmtId="4" fontId="22" fillId="2" borderId="46" xfId="1" applyNumberFormat="1" applyFont="1" applyFill="1" applyBorder="1" applyProtection="1">
      <protection hidden="1"/>
    </xf>
    <xf numFmtId="4" fontId="22" fillId="2" borderId="41" xfId="1" applyNumberFormat="1" applyFont="1" applyFill="1" applyBorder="1" applyProtection="1">
      <protection hidden="1"/>
    </xf>
    <xf numFmtId="4" fontId="22" fillId="2" borderId="49" xfId="1" applyNumberFormat="1" applyFont="1" applyFill="1" applyBorder="1" applyProtection="1">
      <protection hidden="1"/>
    </xf>
    <xf numFmtId="0" fontId="9" fillId="0" borderId="0" xfId="1" applyFont="1" applyProtection="1">
      <protection hidden="1"/>
    </xf>
    <xf numFmtId="0" fontId="7" fillId="0" borderId="9" xfId="1" applyBorder="1" applyAlignment="1" applyProtection="1">
      <alignment horizontal="center" vertical="center"/>
      <protection hidden="1"/>
    </xf>
    <xf numFmtId="0" fontId="7" fillId="0" borderId="10" xfId="1" applyBorder="1" applyAlignment="1" applyProtection="1">
      <alignment horizontal="center" vertical="center"/>
      <protection hidden="1"/>
    </xf>
    <xf numFmtId="0" fontId="7" fillId="0" borderId="11" xfId="2" applyBorder="1" applyAlignment="1" applyProtection="1">
      <alignment horizontal="center" vertical="center"/>
      <protection hidden="1"/>
    </xf>
    <xf numFmtId="0" fontId="7" fillId="0" borderId="11" xfId="1" applyBorder="1" applyProtection="1">
      <protection hidden="1"/>
    </xf>
    <xf numFmtId="0" fontId="7" fillId="0" borderId="20" xfId="1" applyBorder="1" applyAlignment="1" applyProtection="1">
      <alignment horizontal="center"/>
      <protection hidden="1"/>
    </xf>
    <xf numFmtId="0" fontId="7" fillId="0" borderId="21" xfId="1" applyBorder="1" applyAlignment="1" applyProtection="1">
      <alignment horizontal="center" vertical="center"/>
      <protection hidden="1"/>
    </xf>
    <xf numFmtId="0" fontId="7" fillId="0" borderId="0" xfId="2" applyAlignment="1" applyProtection="1">
      <alignment horizontal="center" vertical="center"/>
      <protection hidden="1"/>
    </xf>
    <xf numFmtId="0" fontId="7" fillId="0" borderId="20" xfId="1" applyBorder="1" applyAlignment="1" applyProtection="1">
      <alignment horizontal="center" vertical="center"/>
      <protection hidden="1"/>
    </xf>
    <xf numFmtId="0" fontId="7" fillId="0" borderId="30" xfId="1" applyBorder="1" applyAlignment="1" applyProtection="1">
      <alignment vertical="center"/>
      <protection hidden="1"/>
    </xf>
    <xf numFmtId="0" fontId="7" fillId="0" borderId="28" xfId="1" applyBorder="1" applyAlignment="1" applyProtection="1">
      <alignment vertical="center"/>
      <protection hidden="1"/>
    </xf>
    <xf numFmtId="0" fontId="7" fillId="0" borderId="31" xfId="1" applyBorder="1" applyAlignment="1" applyProtection="1">
      <alignment vertical="center"/>
      <protection hidden="1"/>
    </xf>
    <xf numFmtId="0" fontId="7" fillId="0" borderId="0" xfId="1" applyProtection="1">
      <protection hidden="1"/>
    </xf>
    <xf numFmtId="0" fontId="7" fillId="0" borderId="32" xfId="2" applyBorder="1" applyAlignment="1" applyProtection="1">
      <alignment horizontal="center" vertical="center"/>
      <protection hidden="1"/>
    </xf>
    <xf numFmtId="0" fontId="7" fillId="0" borderId="1" xfId="1" applyBorder="1" applyAlignment="1" applyProtection="1">
      <alignment horizontal="center"/>
      <protection hidden="1"/>
    </xf>
    <xf numFmtId="0" fontId="7" fillId="0" borderId="4" xfId="1" applyBorder="1" applyAlignment="1" applyProtection="1">
      <alignment horizontal="center"/>
      <protection hidden="1"/>
    </xf>
    <xf numFmtId="0" fontId="7" fillId="0" borderId="36" xfId="1" applyBorder="1" applyAlignment="1" applyProtection="1">
      <alignment horizontal="center"/>
      <protection hidden="1"/>
    </xf>
    <xf numFmtId="0" fontId="7" fillId="0" borderId="32" xfId="1" applyBorder="1" applyAlignment="1" applyProtection="1">
      <alignment horizontal="center" vertical="center"/>
      <protection hidden="1"/>
    </xf>
    <xf numFmtId="0" fontId="7" fillId="0" borderId="19" xfId="2" applyBorder="1" applyAlignment="1" applyProtection="1">
      <alignment horizontal="center" vertical="center" wrapText="1"/>
      <protection hidden="1"/>
    </xf>
    <xf numFmtId="0" fontId="7" fillId="0" borderId="20" xfId="2" applyBorder="1" applyAlignment="1" applyProtection="1">
      <alignment horizontal="center" vertical="center" wrapText="1"/>
      <protection hidden="1"/>
    </xf>
    <xf numFmtId="0" fontId="7" fillId="0" borderId="21" xfId="2" applyBorder="1" applyAlignment="1" applyProtection="1">
      <alignment horizontal="center" vertical="center" wrapText="1"/>
      <protection hidden="1"/>
    </xf>
    <xf numFmtId="0" fontId="7" fillId="0" borderId="37" xfId="1" applyBorder="1" applyAlignment="1" applyProtection="1">
      <alignment horizontal="center" vertical="center"/>
      <protection hidden="1"/>
    </xf>
    <xf numFmtId="0" fontId="7" fillId="0" borderId="38" xfId="1" applyBorder="1" applyAlignment="1" applyProtection="1">
      <alignment horizontal="center" vertical="center"/>
      <protection hidden="1"/>
    </xf>
    <xf numFmtId="0" fontId="7" fillId="0" borderId="35" xfId="1" applyBorder="1" applyAlignment="1" applyProtection="1">
      <alignment horizontal="center" vertical="center"/>
      <protection hidden="1"/>
    </xf>
    <xf numFmtId="0" fontId="7" fillId="0" borderId="42" xfId="1" applyBorder="1" applyAlignment="1" applyProtection="1">
      <alignment horizontal="center" vertical="center"/>
      <protection hidden="1"/>
    </xf>
    <xf numFmtId="0" fontId="7" fillId="0" borderId="40" xfId="1" applyBorder="1" applyAlignment="1" applyProtection="1">
      <alignment horizontal="center" vertical="center" wrapText="1"/>
      <protection hidden="1"/>
    </xf>
    <xf numFmtId="0" fontId="7" fillId="0" borderId="41" xfId="2" applyBorder="1" applyAlignment="1" applyProtection="1">
      <alignment vertical="center" wrapText="1"/>
      <protection hidden="1"/>
    </xf>
    <xf numFmtId="0" fontId="25" fillId="0" borderId="45" xfId="1" applyFont="1" applyBorder="1" applyAlignment="1" applyProtection="1">
      <alignment horizontal="center" vertical="center" wrapText="1"/>
      <protection hidden="1"/>
    </xf>
    <xf numFmtId="0" fontId="25" fillId="0" borderId="43" xfId="1" applyFont="1" applyBorder="1" applyAlignment="1" applyProtection="1">
      <alignment horizontal="center" vertical="center" wrapText="1"/>
      <protection hidden="1"/>
    </xf>
    <xf numFmtId="0" fontId="16" fillId="0" borderId="43" xfId="1" applyFont="1" applyBorder="1" applyAlignment="1" applyProtection="1">
      <alignment horizontal="center" vertical="center"/>
      <protection hidden="1"/>
    </xf>
    <xf numFmtId="0" fontId="16" fillId="0" borderId="44" xfId="1" applyFont="1" applyBorder="1" applyAlignment="1" applyProtection="1">
      <alignment horizontal="center" vertical="center"/>
      <protection hidden="1"/>
    </xf>
    <xf numFmtId="0" fontId="7" fillId="2" borderId="46" xfId="1" applyFill="1" applyBorder="1" applyAlignment="1" applyProtection="1">
      <alignment horizontal="center" vertical="center" wrapText="1"/>
      <protection hidden="1"/>
    </xf>
    <xf numFmtId="0" fontId="7" fillId="2" borderId="43" xfId="1" applyFill="1" applyBorder="1" applyAlignment="1" applyProtection="1">
      <alignment horizontal="center" vertical="center" wrapText="1"/>
      <protection hidden="1"/>
    </xf>
    <xf numFmtId="0" fontId="7" fillId="0" borderId="43" xfId="1" applyBorder="1" applyAlignment="1" applyProtection="1">
      <alignment horizontal="center" vertical="top" wrapText="1"/>
      <protection hidden="1"/>
    </xf>
    <xf numFmtId="0" fontId="7" fillId="0" borderId="48" xfId="1" applyBorder="1" applyProtection="1">
      <protection hidden="1"/>
    </xf>
    <xf numFmtId="0" fontId="7" fillId="5" borderId="46" xfId="1" applyFill="1" applyBorder="1" applyAlignment="1" applyProtection="1">
      <alignment horizontal="center" vertical="center" wrapText="1"/>
      <protection hidden="1"/>
    </xf>
    <xf numFmtId="0" fontId="7" fillId="5" borderId="43" xfId="1" applyFill="1" applyBorder="1" applyAlignment="1" applyProtection="1">
      <alignment horizontal="center" vertical="center" wrapText="1"/>
      <protection hidden="1"/>
    </xf>
    <xf numFmtId="0" fontId="7" fillId="5" borderId="21" xfId="1" applyFill="1" applyBorder="1" applyAlignment="1" applyProtection="1">
      <alignment horizontal="center" vertical="center" wrapText="1"/>
      <protection hidden="1"/>
    </xf>
    <xf numFmtId="0" fontId="7" fillId="5" borderId="44" xfId="1" applyFill="1" applyBorder="1" applyAlignment="1" applyProtection="1">
      <alignment horizontal="center" vertical="center" wrapText="1"/>
      <protection hidden="1"/>
    </xf>
    <xf numFmtId="0" fontId="23" fillId="5" borderId="43" xfId="1" applyFont="1" applyFill="1" applyBorder="1" applyAlignment="1" applyProtection="1">
      <alignment horizontal="center" vertical="center" wrapText="1"/>
      <protection hidden="1"/>
    </xf>
    <xf numFmtId="0" fontId="7" fillId="0" borderId="0" xfId="1" quotePrefix="1" applyProtection="1">
      <protection hidden="1"/>
    </xf>
    <xf numFmtId="0" fontId="0" fillId="0" borderId="0" xfId="0" applyProtection="1">
      <protection hidden="1"/>
    </xf>
    <xf numFmtId="0" fontId="0" fillId="0" borderId="0" xfId="0" quotePrefix="1" applyProtection="1">
      <protection hidden="1"/>
    </xf>
    <xf numFmtId="0" fontId="7" fillId="0" borderId="0" xfId="1" applyAlignment="1" applyProtection="1">
      <alignment horizontal="left"/>
      <protection locked="0"/>
    </xf>
    <xf numFmtId="0" fontId="22" fillId="0" borderId="44" xfId="1" applyFont="1" applyBorder="1" applyProtection="1">
      <protection locked="0"/>
    </xf>
    <xf numFmtId="0" fontId="22" fillId="0" borderId="0" xfId="1" applyFont="1" applyProtection="1">
      <protection locked="0"/>
    </xf>
    <xf numFmtId="0" fontId="22" fillId="0" borderId="47" xfId="1" applyFont="1" applyBorder="1" applyProtection="1">
      <protection locked="0"/>
    </xf>
    <xf numFmtId="0" fontId="7" fillId="0" borderId="29" xfId="1" applyBorder="1" applyAlignment="1" applyProtection="1">
      <alignment horizontal="center" vertical="center"/>
      <protection locked="0"/>
    </xf>
    <xf numFmtId="1" fontId="7" fillId="7" borderId="55" xfId="1" applyNumberFormat="1" applyFill="1" applyBorder="1" applyAlignment="1" applyProtection="1">
      <alignment horizontal="center" vertical="center"/>
      <protection locked="0"/>
    </xf>
    <xf numFmtId="4" fontId="7" fillId="10" borderId="56" xfId="1" applyNumberFormat="1" applyFill="1" applyBorder="1" applyAlignment="1" applyProtection="1">
      <alignment horizontal="center" vertical="center"/>
      <protection locked="0"/>
    </xf>
    <xf numFmtId="4" fontId="7" fillId="10" borderId="49" xfId="1" applyNumberFormat="1" applyFill="1" applyBorder="1" applyAlignment="1" applyProtection="1">
      <alignment horizontal="center" vertical="center"/>
      <protection locked="0"/>
    </xf>
    <xf numFmtId="166" fontId="9" fillId="8" borderId="16" xfId="1" applyNumberFormat="1" applyFont="1" applyFill="1" applyBorder="1" applyAlignment="1" applyProtection="1">
      <alignment horizontal="center" vertical="center"/>
      <protection hidden="1"/>
    </xf>
    <xf numFmtId="0" fontId="16" fillId="0" borderId="29" xfId="1" applyFont="1" applyBorder="1" applyAlignment="1" applyProtection="1">
      <alignment horizontal="center" vertical="center"/>
      <protection hidden="1"/>
    </xf>
    <xf numFmtId="0" fontId="16" fillId="0" borderId="30" xfId="1" applyFont="1" applyBorder="1" applyAlignment="1" applyProtection="1">
      <alignment horizontal="center" vertical="center"/>
      <protection hidden="1"/>
    </xf>
    <xf numFmtId="166" fontId="9" fillId="0" borderId="52" xfId="1" applyNumberFormat="1" applyFont="1" applyBorder="1" applyAlignment="1" applyProtection="1">
      <alignment horizontal="center" vertical="center"/>
      <protection hidden="1"/>
    </xf>
    <xf numFmtId="0" fontId="7" fillId="8" borderId="55" xfId="1" applyFill="1" applyBorder="1" applyAlignment="1" applyProtection="1">
      <alignment horizontal="center" vertical="center"/>
      <protection hidden="1"/>
    </xf>
    <xf numFmtId="0" fontId="7" fillId="8" borderId="56" xfId="1" applyFill="1" applyBorder="1" applyAlignment="1" applyProtection="1">
      <alignment horizontal="center" vertical="center"/>
      <protection hidden="1"/>
    </xf>
    <xf numFmtId="0" fontId="7" fillId="8" borderId="41" xfId="1" applyFill="1" applyBorder="1" applyAlignment="1" applyProtection="1">
      <alignment horizontal="center" vertical="center"/>
      <protection hidden="1"/>
    </xf>
    <xf numFmtId="4" fontId="7" fillId="8" borderId="55" xfId="1" applyNumberFormat="1" applyFill="1" applyBorder="1" applyAlignment="1" applyProtection="1">
      <alignment horizontal="center" vertical="center"/>
      <protection hidden="1"/>
    </xf>
    <xf numFmtId="3" fontId="7" fillId="8" borderId="55" xfId="1" applyNumberFormat="1" applyFill="1" applyBorder="1" applyAlignment="1" applyProtection="1">
      <alignment horizontal="center" vertical="center"/>
      <protection hidden="1"/>
    </xf>
    <xf numFmtId="3" fontId="7" fillId="8" borderId="1" xfId="1" applyNumberFormat="1" applyFill="1" applyBorder="1" applyAlignment="1" applyProtection="1">
      <alignment horizontal="center" vertical="center"/>
      <protection hidden="1"/>
    </xf>
    <xf numFmtId="3" fontId="7" fillId="8" borderId="29" xfId="1" applyNumberFormat="1" applyFill="1" applyBorder="1" applyAlignment="1" applyProtection="1">
      <alignment horizontal="center" vertical="center"/>
      <protection hidden="1"/>
    </xf>
    <xf numFmtId="166" fontId="7" fillId="0" borderId="55" xfId="1" applyNumberFormat="1" applyBorder="1" applyAlignment="1" applyProtection="1">
      <alignment horizontal="center" vertical="center"/>
      <protection hidden="1"/>
    </xf>
    <xf numFmtId="3" fontId="7" fillId="8" borderId="43" xfId="1" applyNumberFormat="1" applyFill="1" applyBorder="1" applyAlignment="1" applyProtection="1">
      <alignment horizontal="center" vertical="center"/>
      <protection hidden="1"/>
    </xf>
    <xf numFmtId="166" fontId="7" fillId="0" borderId="41" xfId="1" applyNumberFormat="1" applyBorder="1" applyAlignment="1" applyProtection="1">
      <alignment horizontal="center" vertical="center"/>
      <protection hidden="1"/>
    </xf>
    <xf numFmtId="4" fontId="7" fillId="8" borderId="1" xfId="1" applyNumberFormat="1" applyFill="1" applyBorder="1" applyAlignment="1" applyProtection="1">
      <alignment horizontal="center"/>
      <protection hidden="1"/>
    </xf>
    <xf numFmtId="3" fontId="7" fillId="7" borderId="69" xfId="1" applyNumberFormat="1" applyFill="1" applyBorder="1" applyAlignment="1" applyProtection="1">
      <alignment horizontal="center" vertical="center"/>
      <protection hidden="1"/>
    </xf>
    <xf numFmtId="3" fontId="7" fillId="8" borderId="56" xfId="1" applyNumberFormat="1" applyFill="1" applyBorder="1" applyAlignment="1" applyProtection="1">
      <alignment horizontal="center" vertical="center"/>
      <protection hidden="1"/>
    </xf>
    <xf numFmtId="165" fontId="15" fillId="0" borderId="45" xfId="1" applyNumberFormat="1" applyFont="1" applyBorder="1" applyProtection="1">
      <protection hidden="1"/>
    </xf>
    <xf numFmtId="0" fontId="15" fillId="0" borderId="45" xfId="1" applyFont="1" applyBorder="1" applyProtection="1">
      <protection hidden="1"/>
    </xf>
    <xf numFmtId="0" fontId="7" fillId="8" borderId="63" xfId="1" applyFill="1" applyBorder="1" applyAlignment="1" applyProtection="1">
      <alignment horizontal="center" vertical="center"/>
      <protection hidden="1"/>
    </xf>
    <xf numFmtId="0" fontId="7" fillId="8" borderId="46" xfId="1" applyFill="1" applyBorder="1" applyAlignment="1" applyProtection="1">
      <alignment horizontal="center" vertical="center"/>
      <protection hidden="1"/>
    </xf>
    <xf numFmtId="0" fontId="7" fillId="0" borderId="63" xfId="1" applyBorder="1" applyAlignment="1" applyProtection="1">
      <alignment horizontal="center" vertical="center"/>
      <protection hidden="1"/>
    </xf>
    <xf numFmtId="0" fontId="7" fillId="0" borderId="0" xfId="1" applyAlignment="1" applyProtection="1">
      <alignment horizontal="right"/>
      <protection hidden="1"/>
    </xf>
    <xf numFmtId="0" fontId="7" fillId="0" borderId="8" xfId="1" applyBorder="1" applyAlignment="1" applyProtection="1">
      <alignment horizontal="center" vertical="center"/>
      <protection hidden="1"/>
    </xf>
    <xf numFmtId="0" fontId="7" fillId="0" borderId="9" xfId="1" applyBorder="1" applyProtection="1">
      <protection hidden="1"/>
    </xf>
    <xf numFmtId="0" fontId="7" fillId="0" borderId="12" xfId="1" applyBorder="1" applyProtection="1">
      <protection hidden="1"/>
    </xf>
    <xf numFmtId="0" fontId="7" fillId="0" borderId="15" xfId="1" applyBorder="1" applyAlignment="1" applyProtection="1">
      <alignment horizontal="center" vertical="center"/>
      <protection hidden="1"/>
    </xf>
    <xf numFmtId="0" fontId="7" fillId="0" borderId="19" xfId="1" applyBorder="1" applyAlignment="1" applyProtection="1">
      <alignment horizontal="center" vertical="center"/>
      <protection hidden="1"/>
    </xf>
    <xf numFmtId="0" fontId="16" fillId="0" borderId="11" xfId="1" applyFont="1" applyBorder="1" applyAlignment="1" applyProtection="1">
      <alignment horizontal="center"/>
      <protection hidden="1"/>
    </xf>
    <xf numFmtId="0" fontId="16" fillId="0" borderId="12" xfId="1" applyFont="1" applyBorder="1" applyAlignment="1" applyProtection="1">
      <alignment horizontal="center"/>
      <protection hidden="1"/>
    </xf>
    <xf numFmtId="0" fontId="16" fillId="0" borderId="22" xfId="1" applyFont="1" applyBorder="1" applyAlignment="1" applyProtection="1">
      <alignment horizontal="center"/>
      <protection hidden="1"/>
    </xf>
    <xf numFmtId="0" fontId="16" fillId="0" borderId="8" xfId="1" applyFont="1" applyBorder="1" applyAlignment="1" applyProtection="1">
      <alignment horizontal="center"/>
      <protection hidden="1"/>
    </xf>
    <xf numFmtId="0" fontId="16" fillId="0" borderId="9" xfId="1" applyFont="1" applyBorder="1" applyAlignment="1" applyProtection="1">
      <alignment horizontal="center"/>
      <protection hidden="1"/>
    </xf>
    <xf numFmtId="0" fontId="16" fillId="0" borderId="20" xfId="1" applyFont="1" applyBorder="1" applyAlignment="1" applyProtection="1">
      <alignment horizontal="center"/>
      <protection hidden="1"/>
    </xf>
    <xf numFmtId="0" fontId="16" fillId="0" borderId="21" xfId="1" applyFont="1" applyBorder="1" applyAlignment="1" applyProtection="1">
      <alignment horizontal="center" vertical="center"/>
      <protection hidden="1"/>
    </xf>
    <xf numFmtId="0" fontId="16" fillId="0" borderId="22" xfId="1" applyFont="1" applyBorder="1" applyAlignment="1" applyProtection="1">
      <alignment horizontal="center" vertical="center"/>
      <protection hidden="1"/>
    </xf>
    <xf numFmtId="0" fontId="7" fillId="0" borderId="20" xfId="1" applyBorder="1" applyProtection="1">
      <protection hidden="1"/>
    </xf>
    <xf numFmtId="0" fontId="16" fillId="0" borderId="21" xfId="1" applyFont="1" applyBorder="1" applyAlignment="1" applyProtection="1">
      <alignment horizontal="center"/>
      <protection hidden="1"/>
    </xf>
    <xf numFmtId="0" fontId="16" fillId="0" borderId="0" xfId="1" applyFont="1" applyAlignment="1" applyProtection="1">
      <alignment horizontal="center"/>
      <protection hidden="1"/>
    </xf>
    <xf numFmtId="0" fontId="16" fillId="0" borderId="61" xfId="1" applyFont="1" applyBorder="1" applyAlignment="1" applyProtection="1">
      <alignment horizontal="center"/>
      <protection hidden="1"/>
    </xf>
    <xf numFmtId="0" fontId="16" fillId="0" borderId="62" xfId="1" applyFont="1" applyBorder="1" applyAlignment="1" applyProtection="1">
      <alignment horizontal="center"/>
      <protection hidden="1"/>
    </xf>
    <xf numFmtId="0" fontId="16" fillId="0" borderId="35" xfId="1" applyFont="1" applyBorder="1" applyAlignment="1" applyProtection="1">
      <alignment horizontal="center"/>
      <protection hidden="1"/>
    </xf>
    <xf numFmtId="0" fontId="16" fillId="0" borderId="32" xfId="1" applyFont="1" applyBorder="1" applyAlignment="1" applyProtection="1">
      <alignment horizontal="center"/>
      <protection hidden="1"/>
    </xf>
    <xf numFmtId="0" fontId="16" fillId="0" borderId="20" xfId="1" applyFont="1" applyBorder="1" applyAlignment="1" applyProtection="1">
      <alignment horizontal="center" vertical="center"/>
      <protection hidden="1"/>
    </xf>
    <xf numFmtId="0" fontId="16" fillId="0" borderId="34" xfId="1" applyFont="1" applyBorder="1" applyAlignment="1" applyProtection="1">
      <alignment horizontal="center" vertical="center"/>
      <protection hidden="1"/>
    </xf>
    <xf numFmtId="0" fontId="7" fillId="0" borderId="27" xfId="1" applyBorder="1" applyAlignment="1" applyProtection="1">
      <alignment horizontal="center" vertical="center"/>
      <protection hidden="1"/>
    </xf>
    <xf numFmtId="0" fontId="7" fillId="0" borderId="55" xfId="1" applyBorder="1" applyProtection="1">
      <protection hidden="1"/>
    </xf>
    <xf numFmtId="0" fontId="7" fillId="0" borderId="29" xfId="1" applyBorder="1" applyAlignment="1" applyProtection="1">
      <alignment horizontal="center"/>
      <protection hidden="1"/>
    </xf>
    <xf numFmtId="0" fontId="7" fillId="0" borderId="55" xfId="1" applyBorder="1" applyAlignment="1" applyProtection="1">
      <alignment horizontal="center"/>
      <protection hidden="1"/>
    </xf>
    <xf numFmtId="0" fontId="7" fillId="0" borderId="0" xfId="1" applyAlignment="1" applyProtection="1">
      <alignment horizontal="center"/>
      <protection hidden="1"/>
    </xf>
    <xf numFmtId="0" fontId="7" fillId="0" borderId="64" xfId="1" applyBorder="1" applyAlignment="1" applyProtection="1">
      <alignment horizontal="center"/>
      <protection hidden="1"/>
    </xf>
    <xf numFmtId="0" fontId="7" fillId="0" borderId="61" xfId="1" applyBorder="1" applyAlignment="1" applyProtection="1">
      <alignment horizontal="center" vertical="center"/>
      <protection hidden="1"/>
    </xf>
    <xf numFmtId="0" fontId="16" fillId="0" borderId="32" xfId="1" applyFont="1" applyBorder="1" applyAlignment="1" applyProtection="1">
      <alignment horizontal="center" vertical="center"/>
      <protection hidden="1"/>
    </xf>
    <xf numFmtId="0" fontId="16" fillId="0" borderId="61" xfId="1" applyFont="1" applyBorder="1" applyAlignment="1" applyProtection="1">
      <alignment horizontal="center" vertical="center"/>
      <protection hidden="1"/>
    </xf>
    <xf numFmtId="0" fontId="16" fillId="0" borderId="55" xfId="1" applyFont="1" applyBorder="1" applyAlignment="1" applyProtection="1">
      <alignment horizontal="center" vertical="center"/>
      <protection hidden="1"/>
    </xf>
    <xf numFmtId="0" fontId="16" fillId="0" borderId="31" xfId="1" applyFont="1" applyBorder="1" applyAlignment="1" applyProtection="1">
      <alignment horizontal="center" vertical="center"/>
      <protection hidden="1"/>
    </xf>
    <xf numFmtId="0" fontId="7" fillId="5" borderId="65" xfId="1" applyFill="1" applyBorder="1" applyAlignment="1" applyProtection="1">
      <alignment horizontal="center" vertical="center" wrapText="1"/>
      <protection hidden="1"/>
    </xf>
    <xf numFmtId="0" fontId="7" fillId="5" borderId="60" xfId="1" applyFill="1" applyBorder="1" applyAlignment="1" applyProtection="1">
      <alignment horizontal="center" vertical="center" wrapText="1"/>
      <protection hidden="1"/>
    </xf>
    <xf numFmtId="0" fontId="7" fillId="5" borderId="66" xfId="1" applyFill="1" applyBorder="1" applyAlignment="1" applyProtection="1">
      <alignment horizontal="center" vertical="center" wrapText="1"/>
      <protection hidden="1"/>
    </xf>
    <xf numFmtId="0" fontId="7" fillId="5" borderId="67" xfId="1" applyFill="1" applyBorder="1" applyAlignment="1" applyProtection="1">
      <alignment horizontal="center" vertical="center" wrapText="1"/>
      <protection hidden="1"/>
    </xf>
    <xf numFmtId="0" fontId="16" fillId="5" borderId="60" xfId="1" applyFont="1" applyFill="1" applyBorder="1" applyAlignment="1" applyProtection="1">
      <alignment horizontal="center" vertical="center" wrapText="1"/>
      <protection hidden="1"/>
    </xf>
    <xf numFmtId="0" fontId="7" fillId="5" borderId="41" xfId="1" applyFill="1" applyBorder="1" applyAlignment="1" applyProtection="1">
      <alignment horizontal="center" vertical="center" wrapText="1"/>
      <protection hidden="1"/>
    </xf>
    <xf numFmtId="0" fontId="7" fillId="0" borderId="29" xfId="1" applyBorder="1" applyAlignment="1" applyProtection="1">
      <alignment horizontal="center" vertical="center"/>
      <protection hidden="1"/>
    </xf>
    <xf numFmtId="0" fontId="7" fillId="0" borderId="19" xfId="1" applyBorder="1"/>
    <xf numFmtId="0" fontId="32" fillId="0" borderId="40" xfId="0" applyFont="1" applyBorder="1" applyAlignment="1">
      <alignment horizontal="center"/>
    </xf>
    <xf numFmtId="0" fontId="7" fillId="0" borderId="0" xfId="1" applyAlignment="1" applyProtection="1">
      <alignment horizontal="center" vertical="center"/>
      <protection hidden="1"/>
    </xf>
    <xf numFmtId="0" fontId="7" fillId="9" borderId="0" xfId="1" applyFill="1" applyProtection="1">
      <protection hidden="1"/>
    </xf>
    <xf numFmtId="0" fontId="22" fillId="0" borderId="0" xfId="1" applyFont="1" applyAlignment="1" applyProtection="1">
      <alignment horizontal="center"/>
      <protection hidden="1"/>
    </xf>
    <xf numFmtId="0" fontId="10" fillId="0" borderId="0" xfId="1" applyFont="1" applyProtection="1">
      <protection hidden="1"/>
    </xf>
    <xf numFmtId="0" fontId="7" fillId="0" borderId="70" xfId="1" applyBorder="1" applyAlignment="1" applyProtection="1">
      <alignment horizontal="center" vertical="center"/>
      <protection hidden="1"/>
    </xf>
    <xf numFmtId="0" fontId="22" fillId="0" borderId="71" xfId="1" applyFont="1" applyBorder="1" applyAlignment="1" applyProtection="1">
      <alignment horizontal="center" vertical="center"/>
      <protection hidden="1"/>
    </xf>
    <xf numFmtId="0" fontId="16" fillId="9" borderId="35" xfId="1" applyFont="1" applyFill="1" applyBorder="1" applyAlignment="1" applyProtection="1">
      <alignment horizontal="center" vertical="center"/>
      <protection hidden="1"/>
    </xf>
    <xf numFmtId="0" fontId="16" fillId="7" borderId="35" xfId="1" applyFont="1" applyFill="1" applyBorder="1" applyAlignment="1" applyProtection="1">
      <alignment horizontal="center" vertical="center"/>
      <protection hidden="1"/>
    </xf>
    <xf numFmtId="0" fontId="16" fillId="0" borderId="35" xfId="1" applyFont="1" applyBorder="1" applyAlignment="1" applyProtection="1">
      <alignment horizontal="center" vertical="center"/>
      <protection hidden="1"/>
    </xf>
    <xf numFmtId="0" fontId="22" fillId="0" borderId="2" xfId="1" applyFont="1" applyBorder="1" applyAlignment="1" applyProtection="1">
      <alignment vertical="center"/>
      <protection hidden="1"/>
    </xf>
    <xf numFmtId="0" fontId="16" fillId="9" borderId="20" xfId="1" applyFont="1" applyFill="1" applyBorder="1" applyAlignment="1" applyProtection="1">
      <alignment horizontal="center" vertical="center"/>
      <protection hidden="1"/>
    </xf>
    <xf numFmtId="0" fontId="16" fillId="7" borderId="20" xfId="1" applyFont="1" applyFill="1" applyBorder="1" applyAlignment="1" applyProtection="1">
      <alignment horizontal="center" vertical="center"/>
      <protection hidden="1"/>
    </xf>
    <xf numFmtId="0" fontId="30" fillId="0" borderId="32" xfId="1" applyFont="1" applyBorder="1" applyAlignment="1" applyProtection="1">
      <alignment horizontal="center" vertical="center"/>
      <protection hidden="1"/>
    </xf>
    <xf numFmtId="0" fontId="7" fillId="0" borderId="55" xfId="1" applyBorder="1" applyAlignment="1" applyProtection="1">
      <alignment horizontal="center" vertical="center"/>
      <protection hidden="1"/>
    </xf>
    <xf numFmtId="0" fontId="16" fillId="9" borderId="55" xfId="1" applyFont="1" applyFill="1" applyBorder="1" applyAlignment="1" applyProtection="1">
      <alignment horizontal="center" vertical="center"/>
      <protection hidden="1"/>
    </xf>
    <xf numFmtId="0" fontId="16" fillId="7" borderId="55" xfId="1" applyFont="1" applyFill="1" applyBorder="1" applyAlignment="1" applyProtection="1">
      <alignment horizontal="center" vertical="center"/>
      <protection hidden="1"/>
    </xf>
    <xf numFmtId="0" fontId="7" fillId="0" borderId="1" xfId="1" applyBorder="1" applyAlignment="1" applyProtection="1">
      <alignment horizontal="center" vertical="center"/>
      <protection hidden="1"/>
    </xf>
    <xf numFmtId="0" fontId="7" fillId="0" borderId="3" xfId="1" applyBorder="1" applyAlignment="1" applyProtection="1">
      <alignment horizontal="center" vertical="center"/>
      <protection hidden="1"/>
    </xf>
    <xf numFmtId="0" fontId="22" fillId="0" borderId="30" xfId="1" applyFont="1" applyBorder="1" applyAlignment="1" applyProtection="1">
      <alignment vertical="center"/>
      <protection hidden="1"/>
    </xf>
    <xf numFmtId="0" fontId="7" fillId="5" borderId="40" xfId="1" applyFill="1" applyBorder="1" applyAlignment="1" applyProtection="1">
      <alignment horizontal="center" vertical="center" wrapText="1"/>
      <protection hidden="1"/>
    </xf>
    <xf numFmtId="0" fontId="31" fillId="5" borderId="60" xfId="1" applyFont="1" applyFill="1" applyBorder="1" applyAlignment="1" applyProtection="1">
      <alignment horizontal="center" vertical="center" wrapText="1"/>
      <protection hidden="1"/>
    </xf>
    <xf numFmtId="0" fontId="7" fillId="0" borderId="34" xfId="1" applyBorder="1" applyProtection="1">
      <protection hidden="1"/>
    </xf>
    <xf numFmtId="165" fontId="7" fillId="8" borderId="1" xfId="1" applyNumberFormat="1" applyFill="1" applyBorder="1" applyAlignment="1" applyProtection="1">
      <alignment horizontal="center" vertical="center"/>
      <protection hidden="1"/>
    </xf>
    <xf numFmtId="2" fontId="7" fillId="8" borderId="1" xfId="1" applyNumberFormat="1" applyFill="1" applyBorder="1" applyAlignment="1" applyProtection="1">
      <alignment horizontal="center" vertical="center"/>
      <protection hidden="1"/>
    </xf>
    <xf numFmtId="0" fontId="0" fillId="8" borderId="1" xfId="0" applyFill="1" applyBorder="1" applyAlignment="1" applyProtection="1">
      <alignment horizontal="center"/>
      <protection hidden="1"/>
    </xf>
    <xf numFmtId="0" fontId="0" fillId="0" borderId="55" xfId="0" applyBorder="1" applyAlignment="1" applyProtection="1">
      <alignment horizontal="center"/>
      <protection hidden="1"/>
    </xf>
    <xf numFmtId="3" fontId="22" fillId="8" borderId="1" xfId="1" applyNumberFormat="1" applyFont="1" applyFill="1" applyBorder="1" applyAlignment="1" applyProtection="1">
      <alignment horizontal="center"/>
      <protection hidden="1"/>
    </xf>
    <xf numFmtId="3" fontId="7" fillId="8" borderId="55" xfId="1" applyNumberFormat="1" applyFill="1" applyBorder="1" applyAlignment="1" applyProtection="1">
      <alignment horizontal="center"/>
      <protection hidden="1"/>
    </xf>
    <xf numFmtId="3" fontId="22" fillId="8" borderId="55" xfId="1" applyNumberFormat="1" applyFont="1" applyFill="1" applyBorder="1" applyAlignment="1" applyProtection="1">
      <alignment horizontal="center"/>
      <protection hidden="1"/>
    </xf>
    <xf numFmtId="166" fontId="7" fillId="8" borderId="55" xfId="1" applyNumberFormat="1" applyFill="1" applyBorder="1" applyAlignment="1" applyProtection="1">
      <alignment horizontal="center"/>
      <protection hidden="1"/>
    </xf>
    <xf numFmtId="3" fontId="7" fillId="8" borderId="56" xfId="1" applyNumberFormat="1" applyFill="1" applyBorder="1" applyAlignment="1" applyProtection="1">
      <alignment horizontal="center"/>
      <protection hidden="1"/>
    </xf>
    <xf numFmtId="0" fontId="7" fillId="7" borderId="0" xfId="1" applyFill="1" applyProtection="1">
      <protection hidden="1"/>
    </xf>
    <xf numFmtId="0" fontId="22" fillId="0" borderId="0" xfId="1" applyFont="1" applyProtection="1">
      <protection hidden="1"/>
    </xf>
    <xf numFmtId="3" fontId="26" fillId="0" borderId="0" xfId="1" applyNumberFormat="1" applyFont="1" applyProtection="1">
      <protection hidden="1"/>
    </xf>
    <xf numFmtId="3" fontId="15" fillId="0" borderId="45" xfId="1" applyNumberFormat="1" applyFont="1" applyBorder="1" applyProtection="1">
      <protection hidden="1"/>
    </xf>
    <xf numFmtId="0" fontId="35" fillId="0" borderId="0" xfId="1" applyFont="1" applyProtection="1">
      <protection hidden="1"/>
    </xf>
    <xf numFmtId="0" fontId="35" fillId="0" borderId="0" xfId="1" applyFont="1" applyAlignment="1" applyProtection="1">
      <alignment horizontal="left"/>
      <protection hidden="1"/>
    </xf>
    <xf numFmtId="0" fontId="7" fillId="0" borderId="0" xfId="1" applyAlignment="1" applyProtection="1">
      <alignment vertical="top"/>
      <protection hidden="1"/>
    </xf>
    <xf numFmtId="0" fontId="7" fillId="5" borderId="49" xfId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0" fillId="0" borderId="55" xfId="0" applyBorder="1" applyProtection="1">
      <protection locked="0"/>
    </xf>
    <xf numFmtId="0" fontId="0" fillId="0" borderId="1" xfId="0" applyBorder="1" applyProtection="1">
      <protection locked="0"/>
    </xf>
    <xf numFmtId="166" fontId="6" fillId="0" borderId="52" xfId="0" applyNumberFormat="1" applyFont="1" applyBorder="1" applyProtection="1">
      <protection locked="0"/>
    </xf>
    <xf numFmtId="0" fontId="6" fillId="0" borderId="13" xfId="0" applyFont="1" applyBorder="1" applyAlignment="1" applyProtection="1">
      <alignment horizontal="left"/>
      <protection locked="0"/>
    </xf>
    <xf numFmtId="0" fontId="6" fillId="0" borderId="14" xfId="0" applyFont="1" applyBorder="1" applyAlignment="1" applyProtection="1">
      <alignment horizontal="left"/>
      <protection locked="0"/>
    </xf>
    <xf numFmtId="0" fontId="6" fillId="0" borderId="15" xfId="0" applyFont="1" applyBorder="1" applyAlignment="1" applyProtection="1">
      <alignment horizontal="left"/>
      <protection locked="0"/>
    </xf>
    <xf numFmtId="166" fontId="0" fillId="11" borderId="55" xfId="0" applyNumberFormat="1" applyFill="1" applyBorder="1" applyProtection="1">
      <protection hidden="1"/>
    </xf>
    <xf numFmtId="166" fontId="6" fillId="11" borderId="52" xfId="0" applyNumberFormat="1" applyFont="1" applyFill="1" applyBorder="1" applyProtection="1">
      <protection hidden="1"/>
    </xf>
    <xf numFmtId="0" fontId="6" fillId="0" borderId="74" xfId="0" applyFont="1" applyBorder="1" applyAlignment="1" applyProtection="1">
      <alignment horizontal="center" vertical="center" wrapText="1"/>
      <protection hidden="1"/>
    </xf>
    <xf numFmtId="0" fontId="6" fillId="0" borderId="58" xfId="0" applyFont="1" applyBorder="1" applyAlignment="1" applyProtection="1">
      <alignment horizontal="center" vertical="center" wrapText="1"/>
      <protection hidden="1"/>
    </xf>
    <xf numFmtId="0" fontId="6" fillId="0" borderId="59" xfId="0" applyFont="1" applyBorder="1" applyAlignment="1" applyProtection="1">
      <alignment horizontal="center" vertical="center" wrapText="1"/>
      <protection hidden="1"/>
    </xf>
    <xf numFmtId="0" fontId="6" fillId="0" borderId="14" xfId="0" applyFont="1" applyBorder="1" applyAlignment="1" applyProtection="1">
      <alignment horizontal="left"/>
      <protection hidden="1"/>
    </xf>
    <xf numFmtId="0" fontId="39" fillId="0" borderId="0" xfId="0" applyFont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166" fontId="7" fillId="8" borderId="29" xfId="1" applyNumberFormat="1" applyFill="1" applyBorder="1" applyAlignment="1" applyProtection="1">
      <alignment horizontal="center" vertical="center"/>
      <protection hidden="1"/>
    </xf>
    <xf numFmtId="0" fontId="6" fillId="0" borderId="0" xfId="0" applyFont="1" applyAlignment="1">
      <alignment horizontal="left"/>
    </xf>
    <xf numFmtId="0" fontId="0" fillId="0" borderId="1" xfId="0" applyBorder="1" applyAlignment="1">
      <alignment horizontal="center" vertical="center"/>
    </xf>
    <xf numFmtId="4" fontId="19" fillId="0" borderId="55" xfId="1" applyNumberFormat="1" applyFont="1" applyBorder="1" applyAlignment="1" applyProtection="1">
      <alignment horizontal="center" vertical="center"/>
      <protection locked="0"/>
    </xf>
    <xf numFmtId="0" fontId="41" fillId="0" borderId="55" xfId="1" applyFont="1" applyBorder="1" applyAlignment="1" applyProtection="1">
      <alignment horizontal="center"/>
      <protection hidden="1"/>
    </xf>
    <xf numFmtId="0" fontId="41" fillId="0" borderId="28" xfId="1" applyFont="1" applyBorder="1" applyAlignment="1" applyProtection="1">
      <alignment horizontal="center"/>
      <protection hidden="1"/>
    </xf>
    <xf numFmtId="0" fontId="41" fillId="0" borderId="29" xfId="1" applyFont="1" applyBorder="1" applyAlignment="1" applyProtection="1">
      <alignment horizontal="left" vertical="center"/>
      <protection hidden="1"/>
    </xf>
    <xf numFmtId="0" fontId="7" fillId="5" borderId="53" xfId="1" applyFill="1" applyBorder="1" applyAlignment="1" applyProtection="1">
      <alignment horizontal="center" vertical="center" wrapText="1"/>
      <protection hidden="1"/>
    </xf>
    <xf numFmtId="0" fontId="6" fillId="0" borderId="13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6" fillId="0" borderId="13" xfId="0" applyFont="1" applyBorder="1" applyAlignment="1" applyProtection="1">
      <alignment vertical="center"/>
      <protection hidden="1"/>
    </xf>
    <xf numFmtId="0" fontId="6" fillId="0" borderId="13" xfId="0" applyFont="1" applyBorder="1" applyAlignment="1" applyProtection="1">
      <alignment horizontal="left" vertical="center"/>
      <protection hidden="1"/>
    </xf>
    <xf numFmtId="0" fontId="46" fillId="0" borderId="0" xfId="0" applyFont="1" applyProtection="1">
      <protection locked="0"/>
    </xf>
    <xf numFmtId="0" fontId="27" fillId="0" borderId="0" xfId="1" applyFont="1" applyAlignment="1" applyProtection="1">
      <alignment horizontal="center"/>
      <protection locked="0"/>
    </xf>
    <xf numFmtId="3" fontId="22" fillId="2" borderId="46" xfId="1" applyNumberFormat="1" applyFont="1" applyFill="1" applyBorder="1" applyAlignment="1" applyProtection="1">
      <alignment horizontal="center"/>
      <protection hidden="1"/>
    </xf>
    <xf numFmtId="0" fontId="6" fillId="0" borderId="13" xfId="0" applyFont="1" applyBorder="1" applyAlignment="1">
      <alignment horizontal="center" vertical="center"/>
    </xf>
    <xf numFmtId="0" fontId="6" fillId="0" borderId="13" xfId="0" applyFont="1" applyBorder="1" applyAlignment="1">
      <alignment horizontal="left" vertical="center"/>
    </xf>
    <xf numFmtId="166" fontId="6" fillId="0" borderId="52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48" fillId="0" borderId="13" xfId="0" applyFont="1" applyBorder="1" applyAlignment="1">
      <alignment horizontal="center" vertical="center"/>
    </xf>
    <xf numFmtId="0" fontId="48" fillId="0" borderId="13" xfId="0" applyFont="1" applyBorder="1" applyAlignment="1">
      <alignment horizontal="left" vertical="center"/>
    </xf>
    <xf numFmtId="0" fontId="49" fillId="0" borderId="13" xfId="0" applyFont="1" applyBorder="1" applyAlignment="1">
      <alignment horizontal="center" vertical="center"/>
    </xf>
    <xf numFmtId="0" fontId="49" fillId="0" borderId="13" xfId="0" applyFont="1" applyBorder="1" applyAlignment="1">
      <alignment vertical="center"/>
    </xf>
    <xf numFmtId="0" fontId="6" fillId="0" borderId="13" xfId="0" applyFont="1" applyBorder="1" applyAlignment="1">
      <alignment vertical="center"/>
    </xf>
    <xf numFmtId="3" fontId="6" fillId="0" borderId="52" xfId="0" applyNumberFormat="1" applyFont="1" applyBorder="1" applyAlignment="1">
      <alignment horizontal="center"/>
    </xf>
    <xf numFmtId="3" fontId="6" fillId="11" borderId="52" xfId="0" applyNumberFormat="1" applyFont="1" applyFill="1" applyBorder="1" applyAlignment="1">
      <alignment horizontal="center"/>
    </xf>
    <xf numFmtId="0" fontId="0" fillId="0" borderId="52" xfId="0" applyBorder="1"/>
    <xf numFmtId="0" fontId="0" fillId="0" borderId="4" xfId="0" applyBorder="1"/>
    <xf numFmtId="0" fontId="27" fillId="0" borderId="0" xfId="1" applyFont="1" applyAlignment="1" applyProtection="1">
      <alignment horizontal="center"/>
      <protection hidden="1"/>
    </xf>
    <xf numFmtId="0" fontId="47" fillId="12" borderId="0" xfId="1" applyFont="1" applyFill="1" applyAlignment="1" applyProtection="1">
      <alignment horizontal="center" vertical="center" wrapText="1"/>
      <protection hidden="1"/>
    </xf>
    <xf numFmtId="0" fontId="27" fillId="0" borderId="1" xfId="1" applyFont="1" applyBorder="1" applyAlignment="1" applyProtection="1">
      <alignment horizontal="center"/>
      <protection hidden="1"/>
    </xf>
    <xf numFmtId="0" fontId="7" fillId="0" borderId="1" xfId="1" applyBorder="1" applyProtection="1">
      <protection hidden="1"/>
    </xf>
    <xf numFmtId="0" fontId="27" fillId="12" borderId="0" xfId="1" applyFont="1" applyFill="1" applyAlignment="1" applyProtection="1">
      <alignment horizontal="center"/>
      <protection hidden="1"/>
    </xf>
    <xf numFmtId="0" fontId="22" fillId="12" borderId="1" xfId="1" applyFont="1" applyFill="1" applyBorder="1" applyAlignment="1" applyProtection="1">
      <alignment horizontal="center" vertical="center" wrapText="1"/>
      <protection hidden="1"/>
    </xf>
    <xf numFmtId="0" fontId="22" fillId="7" borderId="1" xfId="1" applyFont="1" applyFill="1" applyBorder="1" applyAlignment="1" applyProtection="1">
      <alignment horizontal="center" vertical="center" wrapText="1"/>
      <protection hidden="1"/>
    </xf>
    <xf numFmtId="3" fontId="22" fillId="12" borderId="1" xfId="1" applyNumberFormat="1" applyFont="1" applyFill="1" applyBorder="1" applyAlignment="1" applyProtection="1">
      <alignment horizontal="center" vertical="center" wrapText="1"/>
      <protection hidden="1"/>
    </xf>
    <xf numFmtId="4" fontId="45" fillId="0" borderId="1" xfId="6" applyNumberFormat="1" applyFont="1" applyBorder="1" applyAlignment="1" applyProtection="1">
      <alignment horizontal="center"/>
      <protection hidden="1"/>
    </xf>
    <xf numFmtId="4" fontId="44" fillId="0" borderId="1" xfId="6" applyNumberFormat="1" applyFont="1" applyBorder="1" applyAlignment="1" applyProtection="1">
      <alignment horizontal="center"/>
      <protection hidden="1"/>
    </xf>
    <xf numFmtId="0" fontId="22" fillId="12" borderId="0" xfId="1" applyFont="1" applyFill="1" applyAlignment="1" applyProtection="1">
      <alignment horizontal="center" vertical="center" wrapText="1"/>
      <protection hidden="1"/>
    </xf>
    <xf numFmtId="0" fontId="0" fillId="0" borderId="55" xfId="0" applyBorder="1"/>
    <xf numFmtId="0" fontId="0" fillId="0" borderId="55" xfId="0" applyBorder="1" applyAlignment="1">
      <alignment horizontal="center"/>
    </xf>
    <xf numFmtId="0" fontId="6" fillId="0" borderId="55" xfId="0" applyFont="1" applyBorder="1" applyAlignment="1">
      <alignment horizontal="center"/>
    </xf>
    <xf numFmtId="0" fontId="4" fillId="4" borderId="55" xfId="4" applyFill="1" applyBorder="1" applyAlignment="1">
      <alignment horizontal="center"/>
    </xf>
    <xf numFmtId="0" fontId="29" fillId="0" borderId="1" xfId="0" applyFont="1" applyBorder="1" applyAlignment="1">
      <alignment horizontal="center" vertical="center" wrapText="1"/>
    </xf>
    <xf numFmtId="166" fontId="7" fillId="7" borderId="55" xfId="1" applyNumberFormat="1" applyFill="1" applyBorder="1" applyAlignment="1" applyProtection="1">
      <alignment horizontal="center" vertical="center"/>
      <protection locked="0"/>
    </xf>
    <xf numFmtId="4" fontId="7" fillId="7" borderId="55" xfId="1" applyNumberFormat="1" applyFill="1" applyBorder="1" applyAlignment="1" applyProtection="1">
      <alignment horizontal="center" vertical="center"/>
      <protection locked="0"/>
    </xf>
    <xf numFmtId="4" fontId="7" fillId="8" borderId="29" xfId="1" applyNumberFormat="1" applyFill="1" applyBorder="1" applyAlignment="1" applyProtection="1">
      <alignment horizontal="center" vertical="center"/>
      <protection hidden="1"/>
    </xf>
    <xf numFmtId="0" fontId="50" fillId="0" borderId="13" xfId="0" applyFont="1" applyBorder="1" applyAlignment="1" applyProtection="1">
      <alignment vertical="center" wrapText="1"/>
      <protection hidden="1"/>
    </xf>
    <xf numFmtId="0" fontId="51" fillId="10" borderId="1" xfId="0" quotePrefix="1" applyFont="1" applyFill="1" applyBorder="1" applyProtection="1">
      <protection locked="0"/>
    </xf>
    <xf numFmtId="0" fontId="51" fillId="10" borderId="1" xfId="0" applyFont="1" applyFill="1" applyBorder="1" applyProtection="1">
      <protection locked="0"/>
    </xf>
    <xf numFmtId="0" fontId="52" fillId="0" borderId="74" xfId="0" applyFont="1" applyBorder="1" applyAlignment="1">
      <alignment horizontal="center" vertical="center" wrapText="1"/>
    </xf>
    <xf numFmtId="0" fontId="52" fillId="0" borderId="0" xfId="0" applyFont="1" applyAlignment="1" applyProtection="1">
      <alignment horizontal="center" vertical="center" wrapText="1"/>
      <protection locked="0"/>
    </xf>
    <xf numFmtId="0" fontId="51" fillId="0" borderId="0" xfId="0" applyFont="1" applyAlignment="1" applyProtection="1">
      <alignment vertical="center"/>
      <protection hidden="1"/>
    </xf>
    <xf numFmtId="0" fontId="4" fillId="4" borderId="2" xfId="4" applyFill="1" applyBorder="1" applyAlignment="1">
      <alignment horizontal="center"/>
    </xf>
    <xf numFmtId="3" fontId="6" fillId="11" borderId="52" xfId="0" applyNumberFormat="1" applyFont="1" applyFill="1" applyBorder="1" applyAlignment="1" applyProtection="1">
      <alignment horizontal="center"/>
      <protection hidden="1"/>
    </xf>
    <xf numFmtId="9" fontId="54" fillId="11" borderId="52" xfId="5" applyFont="1" applyFill="1" applyBorder="1" applyAlignment="1">
      <alignment horizontal="center" vertical="center"/>
    </xf>
    <xf numFmtId="0" fontId="55" fillId="0" borderId="0" xfId="0" applyFont="1" applyProtection="1">
      <protection locked="0"/>
    </xf>
    <xf numFmtId="1" fontId="22" fillId="12" borderId="1" xfId="1" applyNumberFormat="1" applyFont="1" applyFill="1" applyBorder="1" applyAlignment="1" applyProtection="1">
      <alignment horizontal="center" vertical="center" wrapText="1"/>
      <protection hidden="1"/>
    </xf>
    <xf numFmtId="4" fontId="22" fillId="12" borderId="1" xfId="1" applyNumberFormat="1" applyFont="1" applyFill="1" applyBorder="1" applyAlignment="1" applyProtection="1">
      <alignment horizontal="center" vertical="center" wrapText="1"/>
      <protection hidden="1"/>
    </xf>
    <xf numFmtId="1" fontId="7" fillId="5" borderId="21" xfId="1" applyNumberFormat="1" applyFill="1" applyBorder="1" applyAlignment="1" applyProtection="1">
      <alignment horizontal="center" vertical="center" wrapText="1"/>
      <protection hidden="1"/>
    </xf>
    <xf numFmtId="1" fontId="22" fillId="12" borderId="30" xfId="1" applyNumberFormat="1" applyFont="1" applyFill="1" applyBorder="1" applyAlignment="1" applyProtection="1">
      <alignment horizontal="center" vertical="center" wrapText="1"/>
      <protection hidden="1"/>
    </xf>
    <xf numFmtId="1" fontId="7" fillId="5" borderId="0" xfId="1" applyNumberFormat="1" applyFill="1" applyAlignment="1" applyProtection="1">
      <alignment horizontal="center" vertical="center" wrapText="1"/>
      <protection hidden="1"/>
    </xf>
    <xf numFmtId="1" fontId="7" fillId="11" borderId="13" xfId="1" applyNumberFormat="1" applyFill="1" applyBorder="1" applyAlignment="1" applyProtection="1">
      <alignment horizontal="center" vertical="center"/>
      <protection hidden="1"/>
    </xf>
    <xf numFmtId="3" fontId="22" fillId="2" borderId="40" xfId="1" applyNumberFormat="1" applyFont="1" applyFill="1" applyBorder="1" applyAlignment="1" applyProtection="1">
      <alignment horizontal="center"/>
      <protection hidden="1"/>
    </xf>
    <xf numFmtId="0" fontId="7" fillId="11" borderId="26" xfId="1" applyFill="1" applyBorder="1" applyProtection="1">
      <protection hidden="1"/>
    </xf>
    <xf numFmtId="0" fontId="7" fillId="11" borderId="26" xfId="1" applyFill="1" applyBorder="1" applyAlignment="1" applyProtection="1">
      <alignment horizontal="center"/>
      <protection hidden="1"/>
    </xf>
    <xf numFmtId="3" fontId="22" fillId="2" borderId="45" xfId="1" applyNumberFormat="1" applyFont="1" applyFill="1" applyBorder="1" applyAlignment="1" applyProtection="1">
      <alignment horizontal="center"/>
      <protection hidden="1"/>
    </xf>
    <xf numFmtId="0" fontId="7" fillId="0" borderId="18" xfId="1" applyBorder="1" applyAlignment="1" applyProtection="1">
      <alignment vertical="center" wrapText="1"/>
      <protection hidden="1"/>
    </xf>
    <xf numFmtId="0" fontId="7" fillId="0" borderId="34" xfId="1" applyBorder="1" applyAlignment="1" applyProtection="1">
      <alignment vertical="center" wrapText="1"/>
      <protection hidden="1"/>
    </xf>
    <xf numFmtId="0" fontId="7" fillId="5" borderId="68" xfId="1" applyFill="1" applyBorder="1" applyAlignment="1" applyProtection="1">
      <alignment horizontal="center" vertical="center" wrapText="1"/>
      <protection hidden="1"/>
    </xf>
    <xf numFmtId="3" fontId="7" fillId="7" borderId="28" xfId="1" applyNumberFormat="1" applyFill="1" applyBorder="1" applyAlignment="1" applyProtection="1">
      <alignment horizontal="center" vertical="center"/>
      <protection hidden="1"/>
    </xf>
    <xf numFmtId="3" fontId="7" fillId="0" borderId="25" xfId="1" applyNumberFormat="1" applyBorder="1" applyAlignment="1" applyProtection="1">
      <alignment horizontal="center" vertical="center"/>
      <protection hidden="1"/>
    </xf>
    <xf numFmtId="0" fontId="7" fillId="0" borderId="26" xfId="1" applyBorder="1" applyAlignment="1" applyProtection="1">
      <alignment horizontal="center" vertical="center" wrapText="1"/>
      <protection hidden="1"/>
    </xf>
    <xf numFmtId="0" fontId="7" fillId="0" borderId="55" xfId="1" applyBorder="1" applyAlignment="1" applyProtection="1">
      <alignment horizontal="center" vertical="center" wrapText="1"/>
      <protection hidden="1"/>
    </xf>
    <xf numFmtId="0" fontId="6" fillId="0" borderId="16" xfId="0" applyFont="1" applyBorder="1" applyAlignment="1" applyProtection="1">
      <alignment horizontal="center"/>
      <protection hidden="1"/>
    </xf>
    <xf numFmtId="0" fontId="6" fillId="0" borderId="16" xfId="0" applyFont="1" applyBorder="1" applyAlignment="1" applyProtection="1">
      <alignment horizontal="left"/>
      <protection hidden="1"/>
    </xf>
    <xf numFmtId="0" fontId="47" fillId="12" borderId="45" xfId="1" applyFont="1" applyFill="1" applyBorder="1" applyAlignment="1" applyProtection="1">
      <alignment horizontal="center" vertical="center" wrapText="1"/>
      <protection hidden="1"/>
    </xf>
    <xf numFmtId="0" fontId="7" fillId="0" borderId="1" xfId="1" applyBorder="1" applyAlignment="1" applyProtection="1">
      <alignment horizontal="center" vertical="center" wrapText="1"/>
      <protection hidden="1"/>
    </xf>
    <xf numFmtId="0" fontId="6" fillId="0" borderId="23" xfId="0" applyFont="1" applyBorder="1" applyAlignment="1" applyProtection="1">
      <alignment horizontal="center" vertical="center" wrapText="1"/>
      <protection hidden="1"/>
    </xf>
    <xf numFmtId="0" fontId="6" fillId="0" borderId="52" xfId="0" applyFont="1" applyBorder="1" applyAlignment="1" applyProtection="1">
      <alignment horizontal="center" vertical="center" wrapText="1"/>
      <protection hidden="1"/>
    </xf>
    <xf numFmtId="0" fontId="22" fillId="0" borderId="0" xfId="1" applyFont="1" applyAlignment="1" applyProtection="1">
      <alignment horizontal="center" vertical="center" wrapText="1"/>
      <protection locked="0"/>
    </xf>
    <xf numFmtId="0" fontId="22" fillId="0" borderId="0" xfId="1" applyFont="1" applyAlignment="1" applyProtection="1">
      <alignment horizontal="center"/>
      <protection locked="0"/>
    </xf>
    <xf numFmtId="0" fontId="36" fillId="0" borderId="0" xfId="1" applyFont="1" applyAlignment="1" applyProtection="1">
      <alignment horizontal="center" vertical="top"/>
      <protection locked="0"/>
    </xf>
    <xf numFmtId="1" fontId="22" fillId="0" borderId="0" xfId="1" applyNumberFormat="1" applyFont="1" applyAlignment="1" applyProtection="1">
      <alignment horizontal="center"/>
      <protection hidden="1"/>
    </xf>
    <xf numFmtId="1" fontId="36" fillId="0" borderId="0" xfId="1" applyNumberFormat="1" applyFont="1" applyAlignment="1" applyProtection="1">
      <alignment horizontal="center" vertical="top"/>
      <protection hidden="1"/>
    </xf>
    <xf numFmtId="1" fontId="22" fillId="0" borderId="0" xfId="1" applyNumberFormat="1" applyFont="1" applyAlignment="1" applyProtection="1">
      <alignment horizontal="center" wrapText="1"/>
      <protection hidden="1"/>
    </xf>
    <xf numFmtId="1" fontId="22" fillId="0" borderId="0" xfId="1" applyNumberFormat="1" applyFont="1" applyAlignment="1" applyProtection="1">
      <alignment horizontal="center" vertical="center" wrapText="1"/>
      <protection hidden="1"/>
    </xf>
    <xf numFmtId="0" fontId="19" fillId="0" borderId="0" xfId="1" applyFont="1" applyAlignment="1" applyProtection="1">
      <alignment vertical="top"/>
      <protection hidden="1"/>
    </xf>
    <xf numFmtId="0" fontId="7" fillId="0" borderId="0" xfId="1" applyAlignment="1" applyProtection="1">
      <alignment horizontal="left" wrapText="1"/>
      <protection hidden="1"/>
    </xf>
    <xf numFmtId="0" fontId="7" fillId="0" borderId="0" xfId="1" applyAlignment="1" applyProtection="1">
      <alignment horizontal="center" vertical="center" wrapText="1"/>
      <protection hidden="1"/>
    </xf>
    <xf numFmtId="9" fontId="51" fillId="14" borderId="0" xfId="0" applyNumberFormat="1" applyFont="1" applyFill="1" applyAlignment="1">
      <alignment horizontal="center" vertical="center"/>
    </xf>
    <xf numFmtId="0" fontId="7" fillId="0" borderId="61" xfId="1" applyBorder="1" applyAlignment="1" applyProtection="1">
      <alignment horizontal="center" vertical="center" wrapText="1"/>
      <protection hidden="1"/>
    </xf>
    <xf numFmtId="0" fontId="7" fillId="0" borderId="31" xfId="1" applyBorder="1" applyAlignment="1" applyProtection="1">
      <alignment horizontal="center"/>
      <protection hidden="1"/>
    </xf>
    <xf numFmtId="0" fontId="7" fillId="0" borderId="51" xfId="1" applyBorder="1" applyAlignment="1" applyProtection="1">
      <alignment horizontal="left" vertical="center"/>
      <protection locked="0"/>
    </xf>
    <xf numFmtId="0" fontId="7" fillId="8" borderId="51" xfId="1" applyFill="1" applyBorder="1" applyAlignment="1" applyProtection="1">
      <alignment horizontal="left" vertical="center"/>
      <protection hidden="1"/>
    </xf>
    <xf numFmtId="0" fontId="7" fillId="8" borderId="29" xfId="1" applyFill="1" applyBorder="1" applyAlignment="1" applyProtection="1">
      <alignment horizontal="left" vertical="center"/>
      <protection hidden="1"/>
    </xf>
    <xf numFmtId="0" fontId="7" fillId="8" borderId="57" xfId="1" applyFill="1" applyBorder="1" applyAlignment="1" applyProtection="1">
      <alignment horizontal="left" vertical="center"/>
      <protection hidden="1"/>
    </xf>
    <xf numFmtId="0" fontId="7" fillId="8" borderId="56" xfId="1" applyFill="1" applyBorder="1" applyAlignment="1" applyProtection="1">
      <alignment horizontal="left" vertical="center"/>
      <protection hidden="1"/>
    </xf>
    <xf numFmtId="0" fontId="7" fillId="8" borderId="31" xfId="1" applyFill="1" applyBorder="1" applyAlignment="1" applyProtection="1">
      <alignment horizontal="left" vertical="center"/>
      <protection hidden="1"/>
    </xf>
    <xf numFmtId="0" fontId="7" fillId="8" borderId="44" xfId="1" applyFill="1" applyBorder="1" applyAlignment="1" applyProtection="1">
      <alignment horizontal="left" vertical="center"/>
      <protection hidden="1"/>
    </xf>
    <xf numFmtId="0" fontId="7" fillId="8" borderId="1" xfId="1" applyFill="1" applyBorder="1" applyAlignment="1" applyProtection="1">
      <alignment horizontal="left" vertical="center"/>
      <protection hidden="1"/>
    </xf>
    <xf numFmtId="0" fontId="16" fillId="0" borderId="29" xfId="1" applyFont="1" applyBorder="1" applyAlignment="1" applyProtection="1">
      <alignment horizontal="center" vertical="center" wrapText="1"/>
      <protection hidden="1"/>
    </xf>
    <xf numFmtId="0" fontId="38" fillId="0" borderId="0" xfId="0" applyFont="1" applyAlignment="1" applyProtection="1">
      <alignment horizontal="center"/>
      <protection hidden="1"/>
    </xf>
    <xf numFmtId="3" fontId="7" fillId="8" borderId="60" xfId="1" applyNumberFormat="1" applyFill="1" applyBorder="1" applyAlignment="1" applyProtection="1">
      <alignment horizontal="center"/>
      <protection hidden="1"/>
    </xf>
    <xf numFmtId="0" fontId="61" fillId="0" borderId="64" xfId="1" applyFont="1" applyBorder="1" applyAlignment="1">
      <alignment horizontal="left" vertical="center" wrapText="1"/>
    </xf>
    <xf numFmtId="0" fontId="61" fillId="0" borderId="75" xfId="1" applyFont="1" applyBorder="1" applyAlignment="1">
      <alignment horizontal="left" vertical="center" wrapText="1"/>
    </xf>
    <xf numFmtId="0" fontId="62" fillId="0" borderId="75" xfId="1" applyFont="1" applyBorder="1" applyAlignment="1">
      <alignment horizontal="left" vertical="center" wrapText="1"/>
    </xf>
    <xf numFmtId="0" fontId="61" fillId="0" borderId="76" xfId="1" applyFont="1" applyBorder="1" applyAlignment="1">
      <alignment horizontal="left" vertical="center" wrapText="1"/>
    </xf>
    <xf numFmtId="0" fontId="59" fillId="0" borderId="52" xfId="1" applyFont="1" applyBorder="1" applyAlignment="1">
      <alignment vertical="center"/>
    </xf>
    <xf numFmtId="0" fontId="63" fillId="0" borderId="64" xfId="1" applyFont="1" applyBorder="1" applyAlignment="1">
      <alignment horizontal="left" vertical="center" wrapText="1"/>
    </xf>
    <xf numFmtId="0" fontId="63" fillId="0" borderId="75" xfId="1" applyFont="1" applyBorder="1" applyAlignment="1">
      <alignment horizontal="left" vertical="center" wrapText="1"/>
    </xf>
    <xf numFmtId="0" fontId="63" fillId="0" borderId="76" xfId="1" applyFont="1" applyBorder="1" applyAlignment="1">
      <alignment horizontal="left" vertical="center" wrapText="1"/>
    </xf>
    <xf numFmtId="0" fontId="63" fillId="0" borderId="77" xfId="1" applyFont="1" applyBorder="1" applyAlignment="1">
      <alignment horizontal="left" vertical="center" wrapText="1"/>
    </xf>
    <xf numFmtId="0" fontId="63" fillId="0" borderId="78" xfId="1" applyFont="1" applyBorder="1" applyAlignment="1">
      <alignment horizontal="left" vertical="center" wrapText="1"/>
    </xf>
    <xf numFmtId="0" fontId="59" fillId="0" borderId="26" xfId="1" applyFont="1" applyBorder="1" applyAlignment="1">
      <alignment vertical="center"/>
    </xf>
    <xf numFmtId="0" fontId="60" fillId="0" borderId="75" xfId="1" applyFont="1" applyBorder="1" applyAlignment="1">
      <alignment horizontal="left" vertical="center" wrapText="1"/>
    </xf>
    <xf numFmtId="0" fontId="9" fillId="0" borderId="5" xfId="1" applyFont="1" applyBorder="1" applyProtection="1">
      <protection locked="0" hidden="1"/>
    </xf>
    <xf numFmtId="0" fontId="9" fillId="0" borderId="0" xfId="1" applyFont="1" applyProtection="1">
      <protection locked="0" hidden="1"/>
    </xf>
    <xf numFmtId="0" fontId="9" fillId="0" borderId="5" xfId="1" applyFont="1" applyBorder="1" applyProtection="1">
      <protection hidden="1"/>
    </xf>
    <xf numFmtId="0" fontId="0" fillId="0" borderId="0" xfId="0" applyAlignment="1" applyProtection="1">
      <alignment horizontal="right"/>
      <protection hidden="1"/>
    </xf>
    <xf numFmtId="166" fontId="64" fillId="0" borderId="52" xfId="0" applyNumberFormat="1" applyFont="1" applyBorder="1" applyAlignment="1">
      <alignment horizontal="center"/>
    </xf>
    <xf numFmtId="0" fontId="7" fillId="5" borderId="78" xfId="1" applyFill="1" applyBorder="1" applyAlignment="1" applyProtection="1">
      <alignment horizontal="center" vertical="center" wrapText="1"/>
      <protection hidden="1"/>
    </xf>
    <xf numFmtId="0" fontId="0" fillId="0" borderId="13" xfId="0" applyBorder="1" applyProtection="1">
      <protection locked="0"/>
    </xf>
    <xf numFmtId="1" fontId="7" fillId="8" borderId="15" xfId="1" applyNumberFormat="1" applyFill="1" applyBorder="1" applyAlignment="1" applyProtection="1">
      <alignment horizontal="center" vertical="center"/>
      <protection hidden="1"/>
    </xf>
    <xf numFmtId="0" fontId="3" fillId="0" borderId="0" xfId="0" applyFont="1"/>
    <xf numFmtId="166" fontId="7" fillId="8" borderId="51" xfId="1" applyNumberFormat="1" applyFill="1" applyBorder="1" applyAlignment="1" applyProtection="1">
      <alignment horizontal="center" vertical="center"/>
      <protection hidden="1"/>
    </xf>
    <xf numFmtId="0" fontId="51" fillId="0" borderId="0" xfId="0" applyFont="1" applyAlignment="1" applyProtection="1">
      <alignment horizontal="center"/>
      <protection locked="0"/>
    </xf>
    <xf numFmtId="0" fontId="26" fillId="0" borderId="0" xfId="1" applyFont="1" applyProtection="1">
      <protection hidden="1"/>
    </xf>
    <xf numFmtId="0" fontId="67" fillId="0" borderId="0" xfId="1" applyFont="1" applyAlignment="1" applyProtection="1">
      <alignment vertical="top"/>
      <protection hidden="1"/>
    </xf>
    <xf numFmtId="0" fontId="26" fillId="0" borderId="0" xfId="1" applyFont="1" applyAlignment="1" applyProtection="1">
      <alignment vertical="center"/>
      <protection hidden="1"/>
    </xf>
    <xf numFmtId="4" fontId="7" fillId="8" borderId="54" xfId="1" applyNumberFormat="1" applyFill="1" applyBorder="1" applyAlignment="1" applyProtection="1">
      <alignment horizontal="right" vertical="center"/>
      <protection hidden="1"/>
    </xf>
    <xf numFmtId="4" fontId="7" fillId="11" borderId="13" xfId="1" applyNumberFormat="1" applyFill="1" applyBorder="1" applyAlignment="1" applyProtection="1">
      <alignment vertical="center"/>
      <protection hidden="1"/>
    </xf>
    <xf numFmtId="0" fontId="7" fillId="0" borderId="1" xfId="1" applyBorder="1" applyAlignment="1" applyProtection="1">
      <alignment vertical="center"/>
      <protection hidden="1"/>
    </xf>
    <xf numFmtId="1" fontId="22" fillId="0" borderId="1" xfId="1" applyNumberFormat="1" applyFont="1" applyBorder="1" applyAlignment="1" applyProtection="1">
      <alignment horizontal="center" vertical="center"/>
      <protection hidden="1"/>
    </xf>
    <xf numFmtId="0" fontId="22" fillId="0" borderId="1" xfId="1" applyFont="1" applyBorder="1" applyAlignment="1" applyProtection="1">
      <alignment horizontal="center" vertical="center"/>
      <protection locked="0"/>
    </xf>
    <xf numFmtId="0" fontId="7" fillId="0" borderId="0" xfId="1" applyAlignment="1" applyProtection="1">
      <alignment vertical="center"/>
      <protection hidden="1"/>
    </xf>
    <xf numFmtId="0" fontId="0" fillId="0" borderId="1" xfId="0" applyBorder="1" applyProtection="1">
      <protection hidden="1"/>
    </xf>
    <xf numFmtId="0" fontId="0" fillId="15" borderId="1" xfId="0" applyFill="1" applyBorder="1" applyProtection="1">
      <protection hidden="1"/>
    </xf>
    <xf numFmtId="0" fontId="7" fillId="0" borderId="0" xfId="1" applyAlignment="1">
      <alignment vertical="center"/>
    </xf>
    <xf numFmtId="0" fontId="0" fillId="9" borderId="0" xfId="0" applyFill="1" applyProtection="1">
      <protection locked="0"/>
    </xf>
    <xf numFmtId="3" fontId="7" fillId="11" borderId="64" xfId="1" applyNumberFormat="1" applyFill="1" applyBorder="1" applyAlignment="1" applyProtection="1">
      <alignment horizontal="center"/>
      <protection hidden="1"/>
    </xf>
    <xf numFmtId="0" fontId="7" fillId="0" borderId="1" xfId="1" applyBorder="1" applyProtection="1">
      <protection locked="0"/>
    </xf>
    <xf numFmtId="3" fontId="55" fillId="0" borderId="0" xfId="0" applyNumberFormat="1" applyFont="1" applyProtection="1">
      <protection locked="0"/>
    </xf>
    <xf numFmtId="0" fontId="36" fillId="0" borderId="0" xfId="1" applyFont="1" applyProtection="1">
      <protection hidden="1"/>
    </xf>
    <xf numFmtId="3" fontId="22" fillId="8" borderId="56" xfId="1" applyNumberFormat="1" applyFont="1" applyFill="1" applyBorder="1" applyAlignment="1" applyProtection="1">
      <alignment horizontal="center"/>
      <protection hidden="1"/>
    </xf>
    <xf numFmtId="3" fontId="22" fillId="8" borderId="66" xfId="1" applyNumberFormat="1" applyFont="1" applyFill="1" applyBorder="1" applyAlignment="1" applyProtection="1">
      <alignment horizontal="center"/>
      <protection hidden="1"/>
    </xf>
    <xf numFmtId="166" fontId="19" fillId="0" borderId="55" xfId="1" applyNumberFormat="1" applyFont="1" applyBorder="1" applyAlignment="1" applyProtection="1">
      <alignment horizontal="center" vertical="center"/>
      <protection locked="0"/>
    </xf>
    <xf numFmtId="165" fontId="7" fillId="7" borderId="55" xfId="1" applyNumberFormat="1" applyFill="1" applyBorder="1" applyAlignment="1" applyProtection="1">
      <alignment horizontal="center" vertical="center"/>
      <protection locked="0"/>
    </xf>
    <xf numFmtId="1" fontId="7" fillId="7" borderId="55" xfId="1" applyNumberFormat="1" applyFill="1" applyBorder="1" applyAlignment="1" applyProtection="1">
      <alignment horizontal="left" vertical="center"/>
      <protection locked="0"/>
    </xf>
    <xf numFmtId="0" fontId="71" fillId="16" borderId="16" xfId="1" applyFont="1" applyFill="1" applyBorder="1" applyAlignment="1" applyProtection="1">
      <alignment wrapText="1"/>
      <protection hidden="1"/>
    </xf>
    <xf numFmtId="0" fontId="7" fillId="16" borderId="0" xfId="1" applyFill="1" applyProtection="1">
      <protection hidden="1"/>
    </xf>
    <xf numFmtId="0" fontId="71" fillId="16" borderId="45" xfId="1" applyFont="1" applyFill="1" applyBorder="1" applyAlignment="1" applyProtection="1">
      <alignment wrapText="1"/>
      <protection hidden="1"/>
    </xf>
    <xf numFmtId="3" fontId="26" fillId="16" borderId="72" xfId="1" applyNumberFormat="1" applyFont="1" applyFill="1" applyBorder="1" applyProtection="1">
      <protection hidden="1"/>
    </xf>
    <xf numFmtId="3" fontId="26" fillId="16" borderId="0" xfId="1" applyNumberFormat="1" applyFont="1" applyFill="1" applyProtection="1">
      <protection hidden="1"/>
    </xf>
    <xf numFmtId="0" fontId="22" fillId="16" borderId="0" xfId="1" applyFont="1" applyFill="1" applyProtection="1">
      <protection hidden="1"/>
    </xf>
    <xf numFmtId="3" fontId="7" fillId="16" borderId="0" xfId="1" applyNumberFormat="1" applyFill="1" applyProtection="1">
      <protection hidden="1"/>
    </xf>
    <xf numFmtId="3" fontId="7" fillId="16" borderId="34" xfId="1" applyNumberFormat="1" applyFill="1" applyBorder="1" applyProtection="1">
      <protection hidden="1"/>
    </xf>
    <xf numFmtId="3" fontId="26" fillId="16" borderId="19" xfId="1" applyNumberFormat="1" applyFont="1" applyFill="1" applyBorder="1" applyProtection="1">
      <protection hidden="1"/>
    </xf>
    <xf numFmtId="3" fontId="22" fillId="16" borderId="19" xfId="1" applyNumberFormat="1" applyFont="1" applyFill="1" applyBorder="1" applyProtection="1">
      <protection hidden="1"/>
    </xf>
    <xf numFmtId="0" fontId="69" fillId="16" borderId="8" xfId="1" applyFont="1" applyFill="1" applyBorder="1" applyAlignment="1" applyProtection="1">
      <alignment wrapText="1"/>
      <protection hidden="1"/>
    </xf>
    <xf numFmtId="0" fontId="26" fillId="0" borderId="13" xfId="1" applyFont="1" applyBorder="1" applyAlignment="1" applyProtection="1">
      <alignment vertical="center"/>
      <protection hidden="1"/>
    </xf>
    <xf numFmtId="0" fontId="26" fillId="0" borderId="15" xfId="1" quotePrefix="1" applyFont="1" applyBorder="1" applyAlignment="1" applyProtection="1">
      <alignment vertical="center"/>
      <protection hidden="1"/>
    </xf>
    <xf numFmtId="0" fontId="69" fillId="16" borderId="19" xfId="1" applyFont="1" applyFill="1" applyBorder="1" applyAlignment="1" applyProtection="1">
      <alignment wrapText="1"/>
      <protection hidden="1"/>
    </xf>
    <xf numFmtId="0" fontId="31" fillId="0" borderId="0" xfId="1" applyFont="1" applyAlignment="1" applyProtection="1">
      <alignment wrapText="1"/>
      <protection hidden="1"/>
    </xf>
    <xf numFmtId="3" fontId="22" fillId="0" borderId="0" xfId="1" applyNumberFormat="1" applyFont="1" applyProtection="1">
      <protection hidden="1"/>
    </xf>
    <xf numFmtId="1" fontId="7" fillId="0" borderId="0" xfId="1" applyNumberFormat="1" applyProtection="1">
      <protection hidden="1"/>
    </xf>
    <xf numFmtId="3" fontId="7" fillId="0" borderId="0" xfId="1" applyNumberFormat="1" applyAlignment="1" applyProtection="1">
      <alignment horizontal="center"/>
      <protection hidden="1"/>
    </xf>
    <xf numFmtId="0" fontId="72" fillId="0" borderId="0" xfId="1" applyFont="1" applyProtection="1">
      <protection hidden="1"/>
    </xf>
    <xf numFmtId="0" fontId="72" fillId="16" borderId="0" xfId="1" applyFont="1" applyFill="1" applyProtection="1">
      <protection hidden="1"/>
    </xf>
    <xf numFmtId="0" fontId="7" fillId="16" borderId="34" xfId="1" applyFill="1" applyBorder="1" applyProtection="1">
      <protection hidden="1"/>
    </xf>
    <xf numFmtId="0" fontId="7" fillId="11" borderId="64" xfId="1" applyFill="1" applyBorder="1" applyProtection="1">
      <protection hidden="1"/>
    </xf>
    <xf numFmtId="0" fontId="51" fillId="14" borderId="0" xfId="0" applyFont="1" applyFill="1" applyAlignment="1" applyProtection="1">
      <alignment horizontal="left" vertical="center"/>
      <protection locked="0"/>
    </xf>
    <xf numFmtId="0" fontId="17" fillId="0" borderId="1" xfId="1" applyFont="1" applyBorder="1" applyProtection="1">
      <protection locked="0"/>
    </xf>
    <xf numFmtId="3" fontId="75" fillId="0" borderId="45" xfId="1" applyNumberFormat="1" applyFont="1" applyBorder="1" applyProtection="1">
      <protection hidden="1"/>
    </xf>
    <xf numFmtId="166" fontId="19" fillId="0" borderId="30" xfId="1" applyNumberFormat="1" applyFont="1" applyBorder="1" applyAlignment="1" applyProtection="1">
      <alignment horizontal="center" vertical="center"/>
      <protection locked="0"/>
    </xf>
    <xf numFmtId="166" fontId="7" fillId="11" borderId="1" xfId="1" applyNumberFormat="1" applyFill="1" applyBorder="1" applyAlignment="1" applyProtection="1">
      <alignment horizontal="center" vertical="center"/>
      <protection hidden="1"/>
    </xf>
    <xf numFmtId="0" fontId="7" fillId="0" borderId="2" xfId="1" applyBorder="1" applyProtection="1">
      <protection locked="0"/>
    </xf>
    <xf numFmtId="0" fontId="7" fillId="0" borderId="3" xfId="1" applyBorder="1" applyProtection="1">
      <protection locked="0"/>
    </xf>
    <xf numFmtId="0" fontId="7" fillId="0" borderId="4" xfId="1" applyBorder="1" applyProtection="1">
      <protection locked="0"/>
    </xf>
    <xf numFmtId="0" fontId="51" fillId="17" borderId="13" xfId="0" applyFont="1" applyFill="1" applyBorder="1" applyProtection="1">
      <protection locked="0"/>
    </xf>
    <xf numFmtId="0" fontId="0" fillId="17" borderId="14" xfId="0" applyFill="1" applyBorder="1" applyProtection="1">
      <protection locked="0"/>
    </xf>
    <xf numFmtId="0" fontId="51" fillId="10" borderId="1" xfId="0" applyFont="1" applyFill="1" applyBorder="1"/>
    <xf numFmtId="165" fontId="51" fillId="0" borderId="1" xfId="0" applyNumberFormat="1" applyFont="1" applyBorder="1" applyAlignment="1">
      <alignment horizontal="center"/>
    </xf>
    <xf numFmtId="3" fontId="7" fillId="11" borderId="64" xfId="1" applyNumberFormat="1" applyFill="1" applyBorder="1" applyAlignment="1" applyProtection="1">
      <alignment horizontal="left"/>
      <protection hidden="1"/>
    </xf>
    <xf numFmtId="0" fontId="77" fillId="0" borderId="0" xfId="1" applyFont="1" applyAlignment="1" applyProtection="1">
      <alignment vertical="center"/>
      <protection hidden="1"/>
    </xf>
    <xf numFmtId="0" fontId="15" fillId="0" borderId="0" xfId="1" applyFont="1" applyProtection="1">
      <protection hidden="1"/>
    </xf>
    <xf numFmtId="0" fontId="74" fillId="0" borderId="0" xfId="1" applyFont="1" applyProtection="1">
      <protection hidden="1"/>
    </xf>
    <xf numFmtId="0" fontId="15" fillId="0" borderId="0" xfId="1" applyFont="1" applyAlignment="1" applyProtection="1">
      <alignment horizontal="right" vertical="center"/>
      <protection hidden="1"/>
    </xf>
    <xf numFmtId="0" fontId="77" fillId="0" borderId="0" xfId="1" quotePrefix="1" applyFont="1" applyAlignment="1" applyProtection="1">
      <alignment horizontal="center" vertical="center"/>
      <protection hidden="1"/>
    </xf>
    <xf numFmtId="0" fontId="74" fillId="9" borderId="0" xfId="1" applyFont="1" applyFill="1" applyProtection="1">
      <protection hidden="1"/>
    </xf>
    <xf numFmtId="0" fontId="15" fillId="0" borderId="0" xfId="1" applyFont="1" applyAlignment="1" applyProtection="1">
      <alignment horizontal="left" vertical="center"/>
      <protection hidden="1"/>
    </xf>
    <xf numFmtId="0" fontId="77" fillId="0" borderId="0" xfId="1" applyFont="1" applyAlignment="1" applyProtection="1">
      <alignment vertical="top"/>
      <protection locked="0"/>
    </xf>
    <xf numFmtId="0" fontId="14" fillId="0" borderId="0" xfId="1" applyFont="1" applyProtection="1">
      <protection hidden="1"/>
    </xf>
    <xf numFmtId="0" fontId="51" fillId="0" borderId="1" xfId="0" applyFont="1" applyBorder="1"/>
    <xf numFmtId="0" fontId="51" fillId="17" borderId="13" xfId="0" applyFont="1" applyFill="1" applyBorder="1"/>
    <xf numFmtId="0" fontId="0" fillId="17" borderId="14" xfId="0" applyFill="1" applyBorder="1"/>
    <xf numFmtId="0" fontId="78" fillId="0" borderId="52" xfId="1" applyFont="1" applyBorder="1" applyAlignment="1">
      <alignment vertical="center"/>
    </xf>
    <xf numFmtId="0" fontId="59" fillId="0" borderId="52" xfId="1" quotePrefix="1" applyFont="1" applyBorder="1" applyAlignment="1">
      <alignment vertical="center"/>
    </xf>
    <xf numFmtId="0" fontId="0" fillId="0" borderId="26" xfId="0" quotePrefix="1" applyBorder="1"/>
    <xf numFmtId="0" fontId="0" fillId="9" borderId="1" xfId="0" quotePrefix="1" applyFill="1" applyBorder="1"/>
    <xf numFmtId="0" fontId="51" fillId="0" borderId="1" xfId="0" applyFont="1" applyBorder="1" applyAlignment="1">
      <alignment horizontal="center"/>
    </xf>
    <xf numFmtId="0" fontId="0" fillId="9" borderId="1" xfId="0" quotePrefix="1" applyFill="1" applyBorder="1" applyProtection="1">
      <protection locked="0"/>
    </xf>
    <xf numFmtId="3" fontId="7" fillId="0" borderId="0" xfId="1" applyNumberFormat="1" applyAlignment="1" applyProtection="1">
      <alignment horizontal="center"/>
      <protection locked="0"/>
    </xf>
    <xf numFmtId="0" fontId="7" fillId="11" borderId="64" xfId="1" applyFill="1" applyBorder="1" applyAlignment="1" applyProtection="1">
      <alignment horizontal="center"/>
      <protection hidden="1"/>
    </xf>
    <xf numFmtId="0" fontId="7" fillId="11" borderId="75" xfId="1" applyFill="1" applyBorder="1" applyAlignment="1" applyProtection="1">
      <alignment horizontal="center"/>
      <protection hidden="1"/>
    </xf>
    <xf numFmtId="0" fontId="13" fillId="0" borderId="0" xfId="1" applyFont="1" applyAlignment="1">
      <alignment horizontal="right"/>
    </xf>
    <xf numFmtId="0" fontId="7" fillId="8" borderId="55" xfId="1" applyFill="1" applyBorder="1" applyAlignment="1" applyProtection="1">
      <alignment horizontal="center" vertical="center" wrapText="1"/>
      <protection hidden="1"/>
    </xf>
    <xf numFmtId="49" fontId="7" fillId="0" borderId="51" xfId="1" applyNumberFormat="1" applyBorder="1" applyAlignment="1" applyProtection="1">
      <alignment horizontal="center" vertical="center" wrapText="1"/>
      <protection locked="0"/>
    </xf>
    <xf numFmtId="2" fontId="7" fillId="0" borderId="51" xfId="1" applyNumberFormat="1" applyBorder="1" applyAlignment="1" applyProtection="1">
      <alignment horizontal="center" vertical="center" wrapText="1"/>
      <protection locked="0"/>
    </xf>
    <xf numFmtId="4" fontId="7" fillId="0" borderId="0" xfId="1" applyNumberFormat="1" applyProtection="1">
      <protection locked="0"/>
    </xf>
    <xf numFmtId="0" fontId="17" fillId="18" borderId="1" xfId="1" applyFont="1" applyFill="1" applyBorder="1" applyProtection="1">
      <protection locked="0"/>
    </xf>
    <xf numFmtId="0" fontId="7" fillId="18" borderId="1" xfId="1" applyFill="1" applyBorder="1" applyProtection="1">
      <protection locked="0"/>
    </xf>
    <xf numFmtId="0" fontId="7" fillId="18" borderId="0" xfId="1" applyFill="1" applyAlignment="1" applyProtection="1">
      <alignment horizontal="center"/>
      <protection locked="0"/>
    </xf>
    <xf numFmtId="2" fontId="0" fillId="0" borderId="0" xfId="0" applyNumberFormat="1" applyProtection="1">
      <protection locked="0"/>
    </xf>
    <xf numFmtId="4" fontId="22" fillId="12" borderId="0" xfId="1" applyNumberFormat="1" applyFont="1" applyFill="1" applyAlignment="1" applyProtection="1">
      <alignment horizontal="center" vertical="center" wrapText="1"/>
      <protection hidden="1"/>
    </xf>
    <xf numFmtId="0" fontId="7" fillId="0" borderId="20" xfId="1" applyBorder="1" applyAlignment="1" applyProtection="1">
      <alignment horizontal="center" vertical="center" wrapText="1"/>
      <protection hidden="1"/>
    </xf>
    <xf numFmtId="0" fontId="7" fillId="0" borderId="35" xfId="1" applyBorder="1" applyAlignment="1" applyProtection="1">
      <alignment horizontal="center" vertical="center" wrapText="1"/>
      <protection hidden="1"/>
    </xf>
    <xf numFmtId="0" fontId="7" fillId="8" borderId="61" xfId="1" applyFill="1" applyBorder="1" applyAlignment="1" applyProtection="1">
      <alignment horizontal="center" vertical="center"/>
      <protection hidden="1"/>
    </xf>
    <xf numFmtId="0" fontId="7" fillId="8" borderId="20" xfId="1" applyFill="1" applyBorder="1" applyAlignment="1" applyProtection="1">
      <alignment horizontal="center" vertical="center"/>
      <protection hidden="1"/>
    </xf>
    <xf numFmtId="0" fontId="7" fillId="8" borderId="34" xfId="1" applyFill="1" applyBorder="1" applyAlignment="1" applyProtection="1">
      <alignment horizontal="left" vertical="center"/>
      <protection hidden="1"/>
    </xf>
    <xf numFmtId="1" fontId="7" fillId="7" borderId="20" xfId="1" applyNumberFormat="1" applyFill="1" applyBorder="1" applyAlignment="1" applyProtection="1">
      <alignment horizontal="center" vertical="center"/>
      <protection locked="0"/>
    </xf>
    <xf numFmtId="0" fontId="7" fillId="0" borderId="21" xfId="1" applyBorder="1" applyAlignment="1" applyProtection="1">
      <alignment horizontal="center" vertical="center"/>
      <protection locked="0"/>
    </xf>
    <xf numFmtId="4" fontId="7" fillId="8" borderId="35" xfId="1" applyNumberFormat="1" applyFill="1" applyBorder="1" applyAlignment="1" applyProtection="1">
      <alignment horizontal="center"/>
      <protection hidden="1"/>
    </xf>
    <xf numFmtId="165" fontId="7" fillId="7" borderId="20" xfId="1" applyNumberFormat="1" applyFill="1" applyBorder="1" applyAlignment="1" applyProtection="1">
      <alignment horizontal="center" vertical="center"/>
      <protection locked="0"/>
    </xf>
    <xf numFmtId="166" fontId="7" fillId="8" borderId="21" xfId="1" applyNumberFormat="1" applyFill="1" applyBorder="1" applyAlignment="1" applyProtection="1">
      <alignment horizontal="center" vertical="center"/>
      <protection hidden="1"/>
    </xf>
    <xf numFmtId="166" fontId="7" fillId="7" borderId="20" xfId="1" applyNumberFormat="1" applyFill="1" applyBorder="1" applyAlignment="1" applyProtection="1">
      <alignment horizontal="center" vertical="center"/>
      <protection locked="0"/>
    </xf>
    <xf numFmtId="3" fontId="7" fillId="8" borderId="35" xfId="1" applyNumberFormat="1" applyFill="1" applyBorder="1" applyAlignment="1" applyProtection="1">
      <alignment horizontal="center" vertical="center"/>
      <protection hidden="1"/>
    </xf>
    <xf numFmtId="3" fontId="7" fillId="8" borderId="22" xfId="1" applyNumberFormat="1" applyFill="1" applyBorder="1" applyAlignment="1" applyProtection="1">
      <alignment horizontal="center" vertical="center"/>
      <protection hidden="1"/>
    </xf>
    <xf numFmtId="166" fontId="7" fillId="11" borderId="35" xfId="1" applyNumberFormat="1" applyFill="1" applyBorder="1" applyAlignment="1" applyProtection="1">
      <alignment horizontal="center" vertical="center"/>
      <protection hidden="1"/>
    </xf>
    <xf numFmtId="166" fontId="19" fillId="0" borderId="20" xfId="1" applyNumberFormat="1" applyFont="1" applyBorder="1" applyAlignment="1" applyProtection="1">
      <alignment horizontal="center" vertical="center"/>
      <protection locked="0"/>
    </xf>
    <xf numFmtId="4" fontId="19" fillId="0" borderId="20" xfId="1" applyNumberFormat="1" applyFont="1" applyBorder="1" applyAlignment="1" applyProtection="1">
      <alignment horizontal="center" vertical="center"/>
      <protection locked="0"/>
    </xf>
    <xf numFmtId="4" fontId="7" fillId="8" borderId="21" xfId="1" applyNumberFormat="1" applyFill="1" applyBorder="1" applyAlignment="1" applyProtection="1">
      <alignment horizontal="center" vertical="center"/>
      <protection hidden="1"/>
    </xf>
    <xf numFmtId="3" fontId="7" fillId="8" borderId="21" xfId="1" applyNumberFormat="1" applyFill="1" applyBorder="1" applyAlignment="1" applyProtection="1">
      <alignment horizontal="center" vertical="center"/>
      <protection hidden="1"/>
    </xf>
    <xf numFmtId="166" fontId="7" fillId="0" borderId="20" xfId="1" applyNumberFormat="1" applyBorder="1" applyAlignment="1" applyProtection="1">
      <alignment horizontal="center" vertical="center"/>
      <protection hidden="1"/>
    </xf>
    <xf numFmtId="4" fontId="7" fillId="10" borderId="22" xfId="1" applyNumberFormat="1" applyFill="1" applyBorder="1" applyAlignment="1" applyProtection="1">
      <alignment horizontal="center" vertical="center"/>
      <protection locked="0"/>
    </xf>
    <xf numFmtId="3" fontId="7" fillId="0" borderId="18" xfId="1" applyNumberFormat="1" applyBorder="1" applyAlignment="1" applyProtection="1">
      <alignment horizontal="center" vertical="center"/>
      <protection hidden="1"/>
    </xf>
    <xf numFmtId="0" fontId="7" fillId="0" borderId="35" xfId="1" applyBorder="1" applyProtection="1">
      <protection hidden="1"/>
    </xf>
    <xf numFmtId="1" fontId="7" fillId="11" borderId="8" xfId="1" applyNumberFormat="1" applyFill="1" applyBorder="1" applyAlignment="1" applyProtection="1">
      <alignment horizontal="center" vertical="center"/>
      <protection hidden="1"/>
    </xf>
    <xf numFmtId="3" fontId="7" fillId="11" borderId="26" xfId="1" applyNumberFormat="1" applyFill="1" applyBorder="1" applyAlignment="1" applyProtection="1">
      <alignment horizontal="center"/>
      <protection hidden="1"/>
    </xf>
    <xf numFmtId="0" fontId="7" fillId="11" borderId="76" xfId="1" applyFill="1" applyBorder="1" applyAlignment="1" applyProtection="1">
      <alignment horizontal="center"/>
      <protection hidden="1"/>
    </xf>
    <xf numFmtId="1" fontId="7" fillId="7" borderId="41" xfId="1" applyNumberFormat="1" applyFill="1" applyBorder="1" applyAlignment="1" applyProtection="1">
      <alignment horizontal="center" vertical="center"/>
      <protection locked="0"/>
    </xf>
    <xf numFmtId="0" fontId="7" fillId="0" borderId="43" xfId="1" applyBorder="1" applyAlignment="1" applyProtection="1">
      <alignment horizontal="center" vertical="center"/>
      <protection locked="0"/>
    </xf>
    <xf numFmtId="4" fontId="7" fillId="8" borderId="41" xfId="1" applyNumberFormat="1" applyFill="1" applyBorder="1" applyAlignment="1" applyProtection="1">
      <alignment horizontal="center"/>
      <protection hidden="1"/>
    </xf>
    <xf numFmtId="165" fontId="7" fillId="7" borderId="41" xfId="1" applyNumberFormat="1" applyFill="1" applyBorder="1" applyAlignment="1" applyProtection="1">
      <alignment horizontal="center" vertical="center"/>
      <protection locked="0"/>
    </xf>
    <xf numFmtId="166" fontId="7" fillId="8" borderId="41" xfId="1" applyNumberFormat="1" applyFill="1" applyBorder="1" applyAlignment="1" applyProtection="1">
      <alignment horizontal="center" vertical="center"/>
      <protection hidden="1"/>
    </xf>
    <xf numFmtId="166" fontId="7" fillId="7" borderId="41" xfId="1" applyNumberFormat="1" applyFill="1" applyBorder="1" applyAlignment="1" applyProtection="1">
      <alignment horizontal="center" vertical="center"/>
      <protection locked="0"/>
    </xf>
    <xf numFmtId="4" fontId="7" fillId="8" borderId="41" xfId="1" applyNumberFormat="1" applyFill="1" applyBorder="1" applyAlignment="1" applyProtection="1">
      <alignment horizontal="center" vertical="center"/>
      <protection hidden="1"/>
    </xf>
    <xf numFmtId="3" fontId="7" fillId="8" borderId="41" xfId="1" applyNumberFormat="1" applyFill="1" applyBorder="1" applyAlignment="1" applyProtection="1">
      <alignment horizontal="center" vertical="center"/>
      <protection hidden="1"/>
    </xf>
    <xf numFmtId="3" fontId="7" fillId="8" borderId="49" xfId="1" applyNumberFormat="1" applyFill="1" applyBorder="1" applyAlignment="1" applyProtection="1">
      <alignment horizontal="center" vertical="center"/>
      <protection hidden="1"/>
    </xf>
    <xf numFmtId="166" fontId="19" fillId="0" borderId="41" xfId="1" applyNumberFormat="1" applyFont="1" applyBorder="1" applyAlignment="1" applyProtection="1">
      <alignment horizontal="center" vertical="center"/>
      <protection locked="0"/>
    </xf>
    <xf numFmtId="166" fontId="7" fillId="11" borderId="41" xfId="1" applyNumberFormat="1" applyFill="1" applyBorder="1" applyAlignment="1" applyProtection="1">
      <alignment horizontal="center" vertical="center"/>
      <protection hidden="1"/>
    </xf>
    <xf numFmtId="4" fontId="19" fillId="0" borderId="41" xfId="1" applyNumberFormat="1" applyFont="1" applyBorder="1" applyAlignment="1" applyProtection="1">
      <alignment horizontal="center" vertical="center"/>
      <protection locked="0"/>
    </xf>
    <xf numFmtId="1" fontId="7" fillId="0" borderId="44" xfId="1" applyNumberFormat="1" applyBorder="1" applyAlignment="1" applyProtection="1">
      <alignment horizontal="center"/>
      <protection hidden="1"/>
    </xf>
    <xf numFmtId="1" fontId="7" fillId="11" borderId="40" xfId="1" applyNumberFormat="1" applyFill="1" applyBorder="1" applyAlignment="1" applyProtection="1">
      <alignment horizontal="center" vertical="center"/>
      <protection hidden="1"/>
    </xf>
    <xf numFmtId="0" fontId="7" fillId="0" borderId="49" xfId="1" applyBorder="1" applyAlignment="1" applyProtection="1">
      <alignment horizontal="center" vertical="center" wrapText="1"/>
      <protection hidden="1"/>
    </xf>
    <xf numFmtId="3" fontId="7" fillId="11" borderId="45" xfId="1" applyNumberFormat="1" applyFill="1" applyBorder="1" applyAlignment="1" applyProtection="1">
      <alignment horizontal="center"/>
      <protection hidden="1"/>
    </xf>
    <xf numFmtId="0" fontId="7" fillId="11" borderId="45" xfId="1" applyFill="1" applyBorder="1" applyAlignment="1" applyProtection="1">
      <alignment horizontal="center"/>
      <protection hidden="1"/>
    </xf>
    <xf numFmtId="0" fontId="7" fillId="11" borderId="45" xfId="1" applyFill="1" applyBorder="1" applyProtection="1">
      <protection hidden="1"/>
    </xf>
    <xf numFmtId="0" fontId="7" fillId="8" borderId="79" xfId="1" applyFill="1" applyBorder="1" applyAlignment="1" applyProtection="1">
      <alignment horizontal="center" vertical="center"/>
      <protection hidden="1"/>
    </xf>
    <xf numFmtId="0" fontId="7" fillId="8" borderId="1" xfId="1" applyFill="1" applyBorder="1" applyAlignment="1" applyProtection="1">
      <alignment horizontal="center" vertical="center"/>
      <protection hidden="1"/>
    </xf>
    <xf numFmtId="0" fontId="7" fillId="8" borderId="69" xfId="1" applyFill="1" applyBorder="1" applyAlignment="1" applyProtection="1">
      <alignment horizontal="left" vertical="center"/>
      <protection hidden="1"/>
    </xf>
    <xf numFmtId="1" fontId="7" fillId="7" borderId="1" xfId="1" applyNumberFormat="1" applyFill="1" applyBorder="1" applyAlignment="1" applyProtection="1">
      <alignment horizontal="center" vertical="center"/>
      <protection locked="0"/>
    </xf>
    <xf numFmtId="0" fontId="7" fillId="0" borderId="4" xfId="1" applyBorder="1" applyAlignment="1" applyProtection="1">
      <alignment horizontal="center" vertical="center"/>
      <protection locked="0"/>
    </xf>
    <xf numFmtId="165" fontId="7" fillId="7" borderId="1" xfId="1" applyNumberFormat="1" applyFill="1" applyBorder="1" applyAlignment="1" applyProtection="1">
      <alignment horizontal="center" vertical="center"/>
      <protection locked="0"/>
    </xf>
    <xf numFmtId="166" fontId="7" fillId="8" borderId="4" xfId="1" applyNumberFormat="1" applyFill="1" applyBorder="1" applyAlignment="1" applyProtection="1">
      <alignment horizontal="center" vertical="center"/>
      <protection hidden="1"/>
    </xf>
    <xf numFmtId="166" fontId="7" fillId="7" borderId="1" xfId="1" applyNumberFormat="1" applyFill="1" applyBorder="1" applyAlignment="1" applyProtection="1">
      <alignment horizontal="center" vertical="center"/>
      <protection locked="0"/>
    </xf>
    <xf numFmtId="3" fontId="7" fillId="8" borderId="36" xfId="1" applyNumberFormat="1" applyFill="1" applyBorder="1" applyAlignment="1" applyProtection="1">
      <alignment horizontal="center" vertical="center"/>
      <protection hidden="1"/>
    </xf>
    <xf numFmtId="166" fontId="19" fillId="0" borderId="1" xfId="1" applyNumberFormat="1" applyFont="1" applyBorder="1" applyAlignment="1" applyProtection="1">
      <alignment horizontal="center" vertical="center"/>
      <protection locked="0"/>
    </xf>
    <xf numFmtId="4" fontId="19" fillId="0" borderId="1" xfId="1" applyNumberFormat="1" applyFont="1" applyBorder="1" applyAlignment="1" applyProtection="1">
      <alignment horizontal="center" vertical="center"/>
      <protection locked="0"/>
    </xf>
    <xf numFmtId="4" fontId="7" fillId="8" borderId="4" xfId="1" applyNumberFormat="1" applyFill="1" applyBorder="1" applyAlignment="1" applyProtection="1">
      <alignment horizontal="center" vertical="center"/>
      <protection hidden="1"/>
    </xf>
    <xf numFmtId="3" fontId="7" fillId="8" borderId="4" xfId="1" applyNumberFormat="1" applyFill="1" applyBorder="1" applyAlignment="1" applyProtection="1">
      <alignment horizontal="center" vertical="center"/>
      <protection hidden="1"/>
    </xf>
    <xf numFmtId="166" fontId="7" fillId="0" borderId="1" xfId="1" applyNumberFormat="1" applyBorder="1" applyAlignment="1" applyProtection="1">
      <alignment horizontal="center" vertical="center"/>
      <protection hidden="1"/>
    </xf>
    <xf numFmtId="4" fontId="7" fillId="10" borderId="36" xfId="1" applyNumberFormat="1" applyFill="1" applyBorder="1" applyAlignment="1" applyProtection="1">
      <alignment horizontal="center" vertical="center"/>
      <protection locked="0"/>
    </xf>
    <xf numFmtId="3" fontId="7" fillId="0" borderId="69" xfId="1" applyNumberFormat="1" applyBorder="1" applyAlignment="1" applyProtection="1">
      <alignment horizontal="center" vertical="center"/>
      <protection hidden="1"/>
    </xf>
    <xf numFmtId="1" fontId="7" fillId="11" borderId="80" xfId="1" applyNumberFormat="1" applyFill="1" applyBorder="1" applyAlignment="1" applyProtection="1">
      <alignment horizontal="center" vertical="center"/>
      <protection hidden="1"/>
    </xf>
    <xf numFmtId="0" fontId="7" fillId="11" borderId="76" xfId="1" applyFill="1" applyBorder="1" applyProtection="1">
      <protection hidden="1"/>
    </xf>
    <xf numFmtId="3" fontId="7" fillId="11" borderId="75" xfId="1" applyNumberFormat="1" applyFill="1" applyBorder="1" applyAlignment="1" applyProtection="1">
      <alignment horizontal="center"/>
      <protection hidden="1"/>
    </xf>
    <xf numFmtId="0" fontId="7" fillId="0" borderId="39" xfId="1" applyBorder="1" applyProtection="1">
      <protection hidden="1"/>
    </xf>
    <xf numFmtId="0" fontId="72" fillId="16" borderId="39" xfId="1" applyFont="1" applyFill="1" applyBorder="1" applyProtection="1">
      <protection hidden="1"/>
    </xf>
    <xf numFmtId="3" fontId="26" fillId="16" borderId="39" xfId="1" applyNumberFormat="1" applyFont="1" applyFill="1" applyBorder="1" applyProtection="1">
      <protection hidden="1"/>
    </xf>
    <xf numFmtId="0" fontId="22" fillId="16" borderId="39" xfId="1" applyFont="1" applyFill="1" applyBorder="1" applyProtection="1">
      <protection hidden="1"/>
    </xf>
    <xf numFmtId="3" fontId="7" fillId="16" borderId="39" xfId="1" applyNumberFormat="1" applyFill="1" applyBorder="1" applyProtection="1">
      <protection hidden="1"/>
    </xf>
    <xf numFmtId="0" fontId="7" fillId="16" borderId="73" xfId="1" applyFill="1" applyBorder="1" applyProtection="1">
      <protection hidden="1"/>
    </xf>
    <xf numFmtId="0" fontId="7" fillId="11" borderId="75" xfId="1" applyFill="1" applyBorder="1" applyProtection="1">
      <protection hidden="1"/>
    </xf>
    <xf numFmtId="0" fontId="51" fillId="0" borderId="0" xfId="0" applyFont="1" applyAlignment="1" applyProtection="1">
      <alignment horizontal="left"/>
      <protection locked="0"/>
    </xf>
    <xf numFmtId="0" fontId="59" fillId="0" borderId="26" xfId="1" quotePrefix="1" applyFont="1" applyBorder="1" applyAlignment="1">
      <alignment vertical="center"/>
    </xf>
    <xf numFmtId="4" fontId="7" fillId="8" borderId="60" xfId="1" applyNumberFormat="1" applyFill="1" applyBorder="1" applyAlignment="1" applyProtection="1">
      <alignment horizontal="center" vertical="center"/>
      <protection hidden="1"/>
    </xf>
    <xf numFmtId="3" fontId="7" fillId="8" borderId="60" xfId="1" applyNumberFormat="1" applyFill="1" applyBorder="1" applyAlignment="1" applyProtection="1">
      <alignment horizontal="center" vertical="center"/>
      <protection hidden="1"/>
    </xf>
    <xf numFmtId="4" fontId="7" fillId="7" borderId="60" xfId="1" applyNumberFormat="1" applyFill="1" applyBorder="1" applyAlignment="1" applyProtection="1">
      <alignment horizontal="center" vertical="center"/>
      <protection locked="0"/>
    </xf>
    <xf numFmtId="166" fontId="7" fillId="11" borderId="65" xfId="1" applyNumberFormat="1" applyFill="1" applyBorder="1" applyAlignment="1" applyProtection="1">
      <alignment horizontal="center" vertical="center"/>
      <protection hidden="1"/>
    </xf>
    <xf numFmtId="4" fontId="19" fillId="0" borderId="60" xfId="1" applyNumberFormat="1" applyFont="1" applyBorder="1" applyAlignment="1" applyProtection="1">
      <alignment horizontal="center" vertical="center"/>
      <protection locked="0"/>
    </xf>
    <xf numFmtId="0" fontId="80" fillId="0" borderId="0" xfId="0" applyFont="1" applyAlignment="1">
      <alignment horizontal="right"/>
    </xf>
    <xf numFmtId="0" fontId="7" fillId="19" borderId="8" xfId="1" applyFill="1" applyBorder="1"/>
    <xf numFmtId="0" fontId="7" fillId="19" borderId="11" xfId="1" applyFill="1" applyBorder="1"/>
    <xf numFmtId="0" fontId="7" fillId="19" borderId="18" xfId="1" applyFill="1" applyBorder="1"/>
    <xf numFmtId="0" fontId="7" fillId="19" borderId="19" xfId="1" applyFill="1" applyBorder="1"/>
    <xf numFmtId="0" fontId="7" fillId="19" borderId="0" xfId="1" applyFill="1"/>
    <xf numFmtId="0" fontId="7" fillId="19" borderId="34" xfId="1" applyFill="1" applyBorder="1"/>
    <xf numFmtId="0" fontId="7" fillId="19" borderId="40" xfId="1" applyFill="1" applyBorder="1"/>
    <xf numFmtId="0" fontId="7" fillId="19" borderId="47" xfId="1" applyFill="1" applyBorder="1"/>
    <xf numFmtId="0" fontId="7" fillId="19" borderId="44" xfId="1" applyFill="1" applyBorder="1"/>
    <xf numFmtId="0" fontId="7" fillId="20" borderId="0" xfId="1" applyFill="1" applyAlignment="1" applyProtection="1">
      <alignment horizontal="center" vertical="center" wrapText="1"/>
      <protection locked="0"/>
    </xf>
    <xf numFmtId="0" fontId="22" fillId="20" borderId="0" xfId="1" applyFont="1" applyFill="1" applyAlignment="1" applyProtection="1">
      <alignment horizontal="center" vertical="center" wrapText="1"/>
      <protection locked="0"/>
    </xf>
    <xf numFmtId="0" fontId="7" fillId="20" borderId="0" xfId="1" applyFill="1" applyProtection="1">
      <protection locked="0"/>
    </xf>
    <xf numFmtId="3" fontId="6" fillId="11" borderId="13" xfId="0" applyNumberFormat="1" applyFont="1" applyFill="1" applyBorder="1" applyAlignment="1">
      <alignment horizontal="center"/>
    </xf>
    <xf numFmtId="0" fontId="22" fillId="20" borderId="0" xfId="1" applyFont="1" applyFill="1" applyAlignment="1" applyProtection="1">
      <alignment horizontal="center"/>
      <protection locked="0"/>
    </xf>
    <xf numFmtId="0" fontId="81" fillId="0" borderId="38" xfId="0" applyFont="1" applyBorder="1" applyAlignment="1">
      <alignment horizontal="center"/>
    </xf>
    <xf numFmtId="2" fontId="81" fillId="0" borderId="62" xfId="0" applyNumberFormat="1" applyFont="1" applyBorder="1"/>
    <xf numFmtId="0" fontId="84" fillId="0" borderId="23" xfId="0" applyFont="1" applyBorder="1" applyAlignment="1">
      <alignment horizontal="center"/>
    </xf>
    <xf numFmtId="2" fontId="83" fillId="20" borderId="25" xfId="0" applyNumberFormat="1" applyFont="1" applyFill="1" applyBorder="1"/>
    <xf numFmtId="0" fontId="85" fillId="0" borderId="80" xfId="0" applyFont="1" applyBorder="1" applyAlignment="1">
      <alignment horizontal="center" vertical="center" wrapText="1"/>
    </xf>
    <xf numFmtId="0" fontId="85" fillId="0" borderId="68" xfId="0" applyFont="1" applyBorder="1" applyAlignment="1">
      <alignment horizontal="center" vertical="center" wrapText="1"/>
    </xf>
    <xf numFmtId="0" fontId="86" fillId="0" borderId="32" xfId="0" applyFont="1" applyBorder="1" applyAlignment="1">
      <alignment horizontal="center"/>
    </xf>
    <xf numFmtId="2" fontId="86" fillId="0" borderId="21" xfId="0" applyNumberFormat="1" applyFont="1" applyBorder="1"/>
    <xf numFmtId="0" fontId="86" fillId="0" borderId="30" xfId="0" applyFont="1" applyBorder="1" applyAlignment="1">
      <alignment horizontal="center"/>
    </xf>
    <xf numFmtId="2" fontId="87" fillId="7" borderId="29" xfId="0" applyNumberFormat="1" applyFont="1" applyFill="1" applyBorder="1"/>
    <xf numFmtId="0" fontId="51" fillId="0" borderId="0" xfId="0" applyFont="1"/>
    <xf numFmtId="167" fontId="0" fillId="0" borderId="0" xfId="0" applyNumberFormat="1" applyProtection="1">
      <protection locked="0"/>
    </xf>
    <xf numFmtId="0" fontId="82" fillId="0" borderId="0" xfId="0" applyFont="1" applyAlignment="1">
      <alignment horizontal="center"/>
    </xf>
    <xf numFmtId="4" fontId="6" fillId="11" borderId="13" xfId="0" applyNumberFormat="1" applyFont="1" applyFill="1" applyBorder="1" applyAlignment="1" applyProtection="1">
      <alignment horizontal="center"/>
      <protection hidden="1"/>
    </xf>
    <xf numFmtId="49" fontId="7" fillId="0" borderId="51" xfId="1" applyNumberFormat="1" applyBorder="1" applyAlignment="1" applyProtection="1">
      <alignment horizontal="center" vertical="center"/>
      <protection locked="0"/>
    </xf>
    <xf numFmtId="0" fontId="2" fillId="0" borderId="13" xfId="0" applyFont="1" applyBorder="1" applyAlignment="1">
      <alignment vertical="center"/>
    </xf>
    <xf numFmtId="3" fontId="2" fillId="11" borderId="13" xfId="0" applyNumberFormat="1" applyFont="1" applyFill="1" applyBorder="1" applyAlignment="1">
      <alignment horizontal="center"/>
    </xf>
    <xf numFmtId="0" fontId="52" fillId="0" borderId="0" xfId="0" applyFont="1" applyAlignment="1">
      <alignment vertical="center"/>
    </xf>
    <xf numFmtId="0" fontId="51" fillId="20" borderId="1" xfId="0" applyFont="1" applyFill="1" applyBorder="1" applyAlignment="1">
      <alignment horizontal="center"/>
    </xf>
    <xf numFmtId="0" fontId="51" fillId="20" borderId="1" xfId="0" applyFont="1" applyFill="1" applyBorder="1" applyAlignment="1">
      <alignment horizontal="left"/>
    </xf>
    <xf numFmtId="0" fontId="81" fillId="0" borderId="1" xfId="0" applyFont="1" applyBorder="1"/>
    <xf numFmtId="0" fontId="85" fillId="0" borderId="0" xfId="0" applyFont="1"/>
    <xf numFmtId="0" fontId="2" fillId="14" borderId="1" xfId="0" applyFont="1" applyFill="1" applyBorder="1" applyAlignment="1">
      <alignment horizontal="center"/>
    </xf>
    <xf numFmtId="0" fontId="2" fillId="14" borderId="1" xfId="0" applyFont="1" applyFill="1" applyBorder="1"/>
    <xf numFmtId="0" fontId="7" fillId="14" borderId="1" xfId="1" applyFill="1" applyBorder="1" applyAlignment="1">
      <alignment horizontal="left" vertical="center"/>
    </xf>
    <xf numFmtId="0" fontId="81" fillId="0" borderId="1" xfId="0" applyFont="1" applyBorder="1" applyAlignment="1">
      <alignment horizontal="center"/>
    </xf>
    <xf numFmtId="16" fontId="81" fillId="7" borderId="1" xfId="0" quotePrefix="1" applyNumberFormat="1" applyFont="1" applyFill="1" applyBorder="1" applyAlignment="1">
      <alignment horizontal="center"/>
    </xf>
    <xf numFmtId="0" fontId="81" fillId="7" borderId="1" xfId="0" quotePrefix="1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25" fillId="11" borderId="43" xfId="1" applyFont="1" applyFill="1" applyBorder="1" applyAlignment="1">
      <alignment horizontal="center" vertical="top" wrapText="1"/>
    </xf>
    <xf numFmtId="0" fontId="25" fillId="11" borderId="21" xfId="1" applyFont="1" applyFill="1" applyBorder="1" applyAlignment="1">
      <alignment horizontal="center" vertical="center" wrapText="1"/>
    </xf>
    <xf numFmtId="0" fontId="81" fillId="11" borderId="1" xfId="0" applyFont="1" applyFill="1" applyBorder="1"/>
    <xf numFmtId="0" fontId="6" fillId="14" borderId="1" xfId="0" applyFont="1" applyFill="1" applyBorder="1"/>
    <xf numFmtId="0" fontId="7" fillId="0" borderId="52" xfId="1" applyBorder="1" applyProtection="1">
      <protection locked="0"/>
    </xf>
    <xf numFmtId="0" fontId="6" fillId="0" borderId="1" xfId="0" quotePrefix="1" applyFont="1" applyBorder="1"/>
    <xf numFmtId="0" fontId="40" fillId="0" borderId="13" xfId="0" applyFont="1" applyBorder="1" applyAlignment="1">
      <alignment horizontal="center" wrapText="1"/>
    </xf>
    <xf numFmtId="0" fontId="40" fillId="0" borderId="14" xfId="0" applyFont="1" applyBorder="1" applyAlignment="1">
      <alignment horizontal="center" wrapText="1"/>
    </xf>
    <xf numFmtId="0" fontId="40" fillId="0" borderId="15" xfId="0" applyFont="1" applyBorder="1" applyAlignment="1">
      <alignment horizontal="center" wrapText="1"/>
    </xf>
    <xf numFmtId="0" fontId="6" fillId="0" borderId="13" xfId="0" applyFont="1" applyBorder="1" applyAlignment="1">
      <alignment horizontal="center" wrapText="1"/>
    </xf>
    <xf numFmtId="0" fontId="6" fillId="0" borderId="14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/>
    </xf>
    <xf numFmtId="0" fontId="7" fillId="0" borderId="0" xfId="1" applyAlignment="1">
      <alignment horizontal="center" vertical="center"/>
    </xf>
    <xf numFmtId="0" fontId="9" fillId="0" borderId="1" xfId="1" applyFont="1" applyBorder="1" applyAlignment="1" applyProtection="1">
      <alignment horizontal="center" vertical="center"/>
      <protection locked="0"/>
    </xf>
    <xf numFmtId="0" fontId="8" fillId="0" borderId="0" xfId="1" applyFont="1" applyAlignment="1">
      <alignment horizontal="center"/>
    </xf>
    <xf numFmtId="0" fontId="12" fillId="0" borderId="0" xfId="1" applyFont="1" applyAlignment="1">
      <alignment horizontal="center"/>
    </xf>
    <xf numFmtId="0" fontId="13" fillId="0" borderId="0" xfId="1" applyFont="1" applyAlignment="1">
      <alignment horizontal="center"/>
    </xf>
    <xf numFmtId="0" fontId="12" fillId="0" borderId="2" xfId="1" applyFont="1" applyBorder="1" applyAlignment="1" applyProtection="1">
      <alignment horizontal="center" vertical="center" wrapText="1"/>
      <protection locked="0"/>
    </xf>
    <xf numFmtId="0" fontId="12" fillId="0" borderId="3" xfId="1" applyFont="1" applyBorder="1" applyAlignment="1" applyProtection="1">
      <alignment horizontal="center" vertical="center" wrapText="1"/>
      <protection locked="0"/>
    </xf>
    <xf numFmtId="0" fontId="12" fillId="0" borderId="4" xfId="1" applyFont="1" applyBorder="1" applyAlignment="1" applyProtection="1">
      <alignment horizontal="center" vertical="center" wrapText="1"/>
      <protection locked="0"/>
    </xf>
    <xf numFmtId="0" fontId="14" fillId="0" borderId="2" xfId="1" applyFont="1" applyBorder="1" applyAlignment="1" applyProtection="1">
      <alignment horizontal="center" vertical="center"/>
      <protection locked="0"/>
    </xf>
    <xf numFmtId="0" fontId="14" fillId="0" borderId="3" xfId="1" applyFont="1" applyBorder="1" applyAlignment="1" applyProtection="1">
      <alignment horizontal="center" vertical="center"/>
      <protection locked="0"/>
    </xf>
    <xf numFmtId="0" fontId="14" fillId="0" borderId="4" xfId="1" applyFont="1" applyBorder="1" applyAlignment="1" applyProtection="1">
      <alignment horizontal="center" vertical="center"/>
      <protection locked="0"/>
    </xf>
    <xf numFmtId="0" fontId="15" fillId="3" borderId="0" xfId="1" applyFont="1" applyFill="1" applyAlignment="1">
      <alignment horizontal="justify" vertical="center" wrapText="1"/>
    </xf>
    <xf numFmtId="0" fontId="9" fillId="0" borderId="5" xfId="1" applyFont="1" applyBorder="1" applyAlignment="1" applyProtection="1">
      <alignment horizontal="center" wrapText="1"/>
      <protection hidden="1"/>
    </xf>
    <xf numFmtId="0" fontId="9" fillId="0" borderId="5" xfId="1" applyFont="1" applyBorder="1" applyAlignment="1" applyProtection="1">
      <alignment horizontal="left" wrapText="1"/>
      <protection hidden="1"/>
    </xf>
    <xf numFmtId="0" fontId="19" fillId="0" borderId="6" xfId="1" applyFont="1" applyBorder="1" applyAlignment="1" applyProtection="1">
      <alignment horizontal="center" vertical="top"/>
      <protection locked="0"/>
    </xf>
    <xf numFmtId="0" fontId="19" fillId="0" borderId="7" xfId="1" applyFont="1" applyBorder="1" applyAlignment="1" applyProtection="1">
      <alignment horizontal="center" vertical="top"/>
      <protection locked="0"/>
    </xf>
    <xf numFmtId="0" fontId="7" fillId="0" borderId="8" xfId="2" applyBorder="1" applyAlignment="1" applyProtection="1">
      <alignment horizontal="center" vertical="center"/>
      <protection hidden="1"/>
    </xf>
    <xf numFmtId="0" fontId="7" fillId="0" borderId="11" xfId="2" applyBorder="1" applyAlignment="1" applyProtection="1">
      <alignment horizontal="center" vertical="center"/>
      <protection hidden="1"/>
    </xf>
    <xf numFmtId="0" fontId="7" fillId="0" borderId="10" xfId="2" applyBorder="1" applyAlignment="1" applyProtection="1">
      <alignment horizontal="center" vertical="center"/>
      <protection hidden="1"/>
    </xf>
    <xf numFmtId="0" fontId="7" fillId="0" borderId="8" xfId="1" applyBorder="1" applyAlignment="1" applyProtection="1">
      <alignment horizontal="center" vertical="center"/>
      <protection hidden="1"/>
    </xf>
    <xf numFmtId="0" fontId="7" fillId="0" borderId="19" xfId="1" applyBorder="1" applyAlignment="1" applyProtection="1">
      <alignment horizontal="center" vertical="center"/>
      <protection hidden="1"/>
    </xf>
    <xf numFmtId="0" fontId="7" fillId="0" borderId="40" xfId="1" applyBorder="1" applyAlignment="1" applyProtection="1">
      <alignment horizontal="center" vertical="center"/>
      <protection hidden="1"/>
    </xf>
    <xf numFmtId="0" fontId="7" fillId="0" borderId="9" xfId="2" applyBorder="1" applyAlignment="1" applyProtection="1">
      <alignment horizontal="center" vertical="center" wrapText="1"/>
      <protection hidden="1"/>
    </xf>
    <xf numFmtId="0" fontId="7" fillId="0" borderId="20" xfId="2" applyBorder="1" applyAlignment="1" applyProtection="1">
      <alignment horizontal="center" vertical="center" wrapText="1"/>
      <protection hidden="1"/>
    </xf>
    <xf numFmtId="0" fontId="7" fillId="0" borderId="41" xfId="2" applyBorder="1" applyAlignment="1" applyProtection="1">
      <alignment horizontal="center" vertical="center" wrapText="1"/>
      <protection hidden="1"/>
    </xf>
    <xf numFmtId="0" fontId="7" fillId="0" borderId="12" xfId="2" applyBorder="1" applyAlignment="1" applyProtection="1">
      <alignment horizontal="center" vertical="center" wrapText="1"/>
      <protection hidden="1"/>
    </xf>
    <xf numFmtId="0" fontId="7" fillId="0" borderId="22" xfId="2" applyBorder="1" applyAlignment="1" applyProtection="1">
      <alignment horizontal="center" vertical="center" wrapText="1"/>
      <protection hidden="1"/>
    </xf>
    <xf numFmtId="0" fontId="16" fillId="0" borderId="16" xfId="1" applyFont="1" applyBorder="1" applyAlignment="1" applyProtection="1">
      <alignment horizontal="center" vertical="center" wrapText="1"/>
      <protection hidden="1"/>
    </xf>
    <xf numFmtId="0" fontId="16" fillId="0" borderId="26" xfId="1" applyFont="1" applyBorder="1" applyAlignment="1" applyProtection="1">
      <alignment horizontal="center" vertical="center" wrapText="1"/>
      <protection hidden="1"/>
    </xf>
    <xf numFmtId="0" fontId="7" fillId="0" borderId="23" xfId="2" applyBorder="1" applyAlignment="1" applyProtection="1">
      <alignment horizontal="center" vertical="center"/>
      <protection hidden="1"/>
    </xf>
    <xf numFmtId="0" fontId="7" fillId="0" borderId="24" xfId="2" applyBorder="1" applyAlignment="1" applyProtection="1">
      <alignment horizontal="center" vertical="center"/>
      <protection hidden="1"/>
    </xf>
    <xf numFmtId="0" fontId="7" fillId="0" borderId="25" xfId="2" applyBorder="1" applyAlignment="1" applyProtection="1">
      <alignment horizontal="center" vertical="center"/>
      <protection hidden="1"/>
    </xf>
    <xf numFmtId="0" fontId="7" fillId="0" borderId="8" xfId="1" applyBorder="1" applyAlignment="1" applyProtection="1">
      <alignment horizontal="center" vertical="center" wrapText="1"/>
      <protection hidden="1"/>
    </xf>
    <xf numFmtId="0" fontId="7" fillId="0" borderId="19" xfId="1" applyBorder="1" applyAlignment="1" applyProtection="1">
      <alignment horizontal="center" vertical="center" wrapText="1"/>
      <protection hidden="1"/>
    </xf>
    <xf numFmtId="0" fontId="16" fillId="0" borderId="26" xfId="2" applyFont="1" applyBorder="1" applyAlignment="1" applyProtection="1">
      <alignment horizontal="center" vertical="center" wrapText="1"/>
      <protection hidden="1"/>
    </xf>
    <xf numFmtId="0" fontId="23" fillId="0" borderId="13" xfId="2" applyFont="1" applyBorder="1" applyAlignment="1" applyProtection="1">
      <alignment horizontal="center" vertical="center"/>
      <protection hidden="1"/>
    </xf>
    <xf numFmtId="0" fontId="23" fillId="0" borderId="14" xfId="2" applyFont="1" applyBorder="1" applyAlignment="1" applyProtection="1">
      <alignment horizontal="center" vertical="center"/>
      <protection hidden="1"/>
    </xf>
    <xf numFmtId="0" fontId="7" fillId="0" borderId="9" xfId="1" applyBorder="1" applyAlignment="1" applyProtection="1">
      <alignment horizontal="center" vertical="center" wrapText="1"/>
      <protection hidden="1"/>
    </xf>
    <xf numFmtId="0" fontId="7" fillId="0" borderId="20" xfId="1" applyBorder="1" applyAlignment="1" applyProtection="1">
      <alignment horizontal="center" vertical="center" wrapText="1"/>
      <protection hidden="1"/>
    </xf>
    <xf numFmtId="0" fontId="7" fillId="0" borderId="18" xfId="1" applyBorder="1" applyAlignment="1" applyProtection="1">
      <alignment horizontal="center" vertical="center" wrapText="1"/>
      <protection hidden="1"/>
    </xf>
    <xf numFmtId="0" fontId="7" fillId="0" borderId="34" xfId="1" applyBorder="1" applyAlignment="1" applyProtection="1">
      <alignment horizontal="center" vertical="center" wrapText="1"/>
      <protection hidden="1"/>
    </xf>
    <xf numFmtId="0" fontId="7" fillId="0" borderId="20" xfId="1" applyBorder="1" applyAlignment="1" applyProtection="1">
      <alignment horizontal="center"/>
      <protection hidden="1"/>
    </xf>
    <xf numFmtId="0" fontId="7" fillId="0" borderId="41" xfId="1" applyBorder="1" applyAlignment="1" applyProtection="1">
      <alignment horizontal="center"/>
      <protection hidden="1"/>
    </xf>
    <xf numFmtId="0" fontId="7" fillId="0" borderId="20" xfId="1" applyBorder="1" applyAlignment="1" applyProtection="1">
      <alignment horizontal="center" vertical="top" wrapText="1"/>
      <protection hidden="1"/>
    </xf>
    <xf numFmtId="0" fontId="7" fillId="0" borderId="41" xfId="1" applyBorder="1" applyAlignment="1" applyProtection="1">
      <alignment horizontal="center" vertical="top" wrapText="1"/>
      <protection hidden="1"/>
    </xf>
    <xf numFmtId="0" fontId="19" fillId="0" borderId="32" xfId="1" applyFont="1" applyBorder="1" applyAlignment="1" applyProtection="1">
      <alignment horizontal="center" vertical="center" wrapText="1"/>
      <protection hidden="1"/>
    </xf>
    <xf numFmtId="0" fontId="19" fillId="0" borderId="42" xfId="1" applyFont="1" applyBorder="1" applyAlignment="1" applyProtection="1">
      <alignment horizontal="center" vertical="center" wrapText="1"/>
      <protection hidden="1"/>
    </xf>
    <xf numFmtId="2" fontId="22" fillId="13" borderId="20" xfId="1" applyNumberFormat="1" applyFont="1" applyFill="1" applyBorder="1" applyAlignment="1" applyProtection="1">
      <alignment horizontal="center" vertical="center"/>
      <protection hidden="1"/>
    </xf>
    <xf numFmtId="2" fontId="22" fillId="13" borderId="41" xfId="1" applyNumberFormat="1" applyFont="1" applyFill="1" applyBorder="1" applyAlignment="1" applyProtection="1">
      <alignment horizontal="center" vertical="center"/>
      <protection hidden="1"/>
    </xf>
    <xf numFmtId="0" fontId="25" fillId="0" borderId="32" xfId="1" applyFont="1" applyBorder="1" applyAlignment="1" applyProtection="1">
      <alignment horizontal="center" vertical="center" wrapText="1"/>
      <protection hidden="1"/>
    </xf>
    <xf numFmtId="0" fontId="25" fillId="0" borderId="42" xfId="1" applyFont="1" applyBorder="1" applyAlignment="1" applyProtection="1">
      <alignment horizontal="center" vertical="center" wrapText="1"/>
      <protection hidden="1"/>
    </xf>
    <xf numFmtId="4" fontId="22" fillId="0" borderId="1" xfId="1" applyNumberFormat="1" applyFont="1" applyBorder="1" applyAlignment="1" applyProtection="1">
      <alignment horizontal="center" vertical="center" wrapText="1"/>
      <protection hidden="1"/>
    </xf>
    <xf numFmtId="0" fontId="7" fillId="0" borderId="33" xfId="2" applyBorder="1" applyAlignment="1" applyProtection="1">
      <alignment horizontal="center" vertical="center" wrapText="1"/>
      <protection hidden="1"/>
    </xf>
    <xf numFmtId="0" fontId="7" fillId="0" borderId="3" xfId="2" applyBorder="1" applyAlignment="1" applyProtection="1">
      <alignment horizontal="center" vertical="center" wrapText="1"/>
      <protection hidden="1"/>
    </xf>
    <xf numFmtId="0" fontId="7" fillId="0" borderId="4" xfId="2" applyBorder="1" applyAlignment="1" applyProtection="1">
      <alignment horizontal="center" vertical="center" wrapText="1"/>
      <protection hidden="1"/>
    </xf>
    <xf numFmtId="0" fontId="7" fillId="0" borderId="33" xfId="1" applyBorder="1" applyAlignment="1" applyProtection="1">
      <alignment horizontal="center"/>
      <protection hidden="1"/>
    </xf>
    <xf numFmtId="0" fontId="7" fillId="0" borderId="4" xfId="1" applyBorder="1" applyAlignment="1" applyProtection="1">
      <alignment horizontal="center"/>
      <protection hidden="1"/>
    </xf>
    <xf numFmtId="0" fontId="7" fillId="0" borderId="2" xfId="1" applyBorder="1" applyAlignment="1" applyProtection="1">
      <alignment horizontal="center"/>
      <protection hidden="1"/>
    </xf>
    <xf numFmtId="0" fontId="7" fillId="0" borderId="3" xfId="1" applyBorder="1" applyAlignment="1" applyProtection="1">
      <alignment horizontal="center"/>
      <protection hidden="1"/>
    </xf>
    <xf numFmtId="0" fontId="7" fillId="0" borderId="17" xfId="2" applyBorder="1" applyAlignment="1" applyProtection="1">
      <alignment horizontal="center" vertical="center"/>
      <protection hidden="1"/>
    </xf>
    <xf numFmtId="0" fontId="22" fillId="0" borderId="17" xfId="1" applyFont="1" applyBorder="1" applyAlignment="1" applyProtection="1">
      <alignment horizontal="center" vertical="center"/>
      <protection hidden="1"/>
    </xf>
    <xf numFmtId="0" fontId="22" fillId="0" borderId="11" xfId="1" applyFont="1" applyBorder="1" applyAlignment="1" applyProtection="1">
      <alignment horizontal="center" vertical="center"/>
      <protection hidden="1"/>
    </xf>
    <xf numFmtId="0" fontId="22" fillId="0" borderId="18" xfId="1" applyFont="1" applyBorder="1" applyAlignment="1" applyProtection="1">
      <alignment horizontal="center" vertical="center"/>
      <protection hidden="1"/>
    </xf>
    <xf numFmtId="0" fontId="23" fillId="0" borderId="16" xfId="2" applyFont="1" applyBorder="1" applyAlignment="1" applyProtection="1">
      <alignment horizontal="center" vertical="center" wrapText="1"/>
      <protection hidden="1"/>
    </xf>
    <xf numFmtId="0" fontId="23" fillId="0" borderId="26" xfId="2" applyFont="1" applyBorder="1" applyAlignment="1" applyProtection="1">
      <alignment horizontal="center" vertical="center" wrapText="1"/>
      <protection hidden="1"/>
    </xf>
    <xf numFmtId="0" fontId="7" fillId="0" borderId="38" xfId="1" applyBorder="1" applyAlignment="1" applyProtection="1">
      <alignment horizontal="center" vertical="center"/>
      <protection hidden="1"/>
    </xf>
    <xf numFmtId="0" fontId="7" fillId="0" borderId="39" xfId="1" applyBorder="1" applyAlignment="1" applyProtection="1">
      <alignment horizontal="center" vertical="center"/>
      <protection hidden="1"/>
    </xf>
    <xf numFmtId="0" fontId="7" fillId="0" borderId="42" xfId="1" applyBorder="1" applyAlignment="1" applyProtection="1">
      <alignment horizontal="center" vertical="center"/>
      <protection hidden="1"/>
    </xf>
    <xf numFmtId="0" fontId="7" fillId="0" borderId="47" xfId="1" applyBorder="1" applyAlignment="1" applyProtection="1">
      <alignment horizontal="center" vertical="center"/>
      <protection hidden="1"/>
    </xf>
    <xf numFmtId="0" fontId="22" fillId="0" borderId="1" xfId="1" applyFont="1" applyBorder="1" applyAlignment="1" applyProtection="1">
      <alignment horizontal="center" vertical="center" wrapText="1"/>
      <protection hidden="1"/>
    </xf>
    <xf numFmtId="0" fontId="7" fillId="0" borderId="2" xfId="1" applyBorder="1" applyAlignment="1" applyProtection="1">
      <alignment horizontal="center" vertical="center"/>
      <protection hidden="1"/>
    </xf>
    <xf numFmtId="0" fontId="7" fillId="0" borderId="3" xfId="1" applyBorder="1" applyAlignment="1" applyProtection="1">
      <alignment horizontal="center" vertical="center"/>
      <protection hidden="1"/>
    </xf>
    <xf numFmtId="0" fontId="7" fillId="0" borderId="4" xfId="1" applyBorder="1" applyAlignment="1" applyProtection="1">
      <alignment horizontal="center" vertical="center"/>
      <protection hidden="1"/>
    </xf>
    <xf numFmtId="0" fontId="7" fillId="0" borderId="27" xfId="2" applyBorder="1" applyAlignment="1" applyProtection="1">
      <alignment horizontal="center" vertical="center"/>
      <protection hidden="1"/>
    </xf>
    <xf numFmtId="0" fontId="7" fillId="0" borderId="28" xfId="2" applyBorder="1" applyAlignment="1" applyProtection="1">
      <alignment horizontal="center" vertical="center"/>
      <protection hidden="1"/>
    </xf>
    <xf numFmtId="0" fontId="7" fillId="0" borderId="29" xfId="2" applyBorder="1" applyAlignment="1" applyProtection="1">
      <alignment horizontal="center" vertical="center"/>
      <protection hidden="1"/>
    </xf>
    <xf numFmtId="0" fontId="7" fillId="0" borderId="30" xfId="2" applyBorder="1" applyAlignment="1" applyProtection="1">
      <alignment horizontal="left" vertical="center"/>
      <protection hidden="1"/>
    </xf>
    <xf numFmtId="0" fontId="7" fillId="0" borderId="28" xfId="2" applyBorder="1" applyAlignment="1" applyProtection="1">
      <alignment horizontal="left" vertical="center"/>
      <protection hidden="1"/>
    </xf>
    <xf numFmtId="0" fontId="7" fillId="0" borderId="29" xfId="2" applyBorder="1" applyAlignment="1" applyProtection="1">
      <alignment horizontal="left" vertical="center"/>
      <protection hidden="1"/>
    </xf>
    <xf numFmtId="0" fontId="7" fillId="0" borderId="35" xfId="1" applyBorder="1" applyAlignment="1" applyProtection="1">
      <alignment horizontal="center" vertical="center" wrapText="1"/>
      <protection hidden="1"/>
    </xf>
    <xf numFmtId="4" fontId="26" fillId="2" borderId="13" xfId="1" applyNumberFormat="1" applyFont="1" applyFill="1" applyBorder="1" applyAlignment="1" applyProtection="1">
      <alignment horizontal="center"/>
      <protection hidden="1"/>
    </xf>
    <xf numFmtId="4" fontId="26" fillId="2" borderId="14" xfId="1" applyNumberFormat="1" applyFont="1" applyFill="1" applyBorder="1" applyAlignment="1" applyProtection="1">
      <alignment horizontal="center"/>
      <protection hidden="1"/>
    </xf>
    <xf numFmtId="4" fontId="26" fillId="2" borderId="15" xfId="1" applyNumberFormat="1" applyFont="1" applyFill="1" applyBorder="1" applyAlignment="1" applyProtection="1">
      <alignment horizontal="center"/>
      <protection hidden="1"/>
    </xf>
    <xf numFmtId="0" fontId="29" fillId="0" borderId="8" xfId="0" applyFont="1" applyBorder="1" applyAlignment="1">
      <alignment horizontal="center" vertical="center" wrapText="1"/>
    </xf>
    <xf numFmtId="0" fontId="29" fillId="0" borderId="19" xfId="0" applyFont="1" applyBorder="1" applyAlignment="1">
      <alignment horizontal="center" vertical="center" wrapText="1"/>
    </xf>
    <xf numFmtId="0" fontId="7" fillId="0" borderId="21" xfId="2" applyBorder="1" applyAlignment="1" applyProtection="1">
      <alignment horizontal="center" vertical="center"/>
      <protection hidden="1"/>
    </xf>
    <xf numFmtId="0" fontId="7" fillId="0" borderId="43" xfId="2" applyBorder="1" applyAlignment="1" applyProtection="1">
      <alignment horizontal="center" vertical="center"/>
      <protection hidden="1"/>
    </xf>
    <xf numFmtId="0" fontId="7" fillId="0" borderId="12" xfId="1" applyBorder="1" applyAlignment="1" applyProtection="1">
      <alignment horizontal="center" vertical="center"/>
      <protection hidden="1"/>
    </xf>
    <xf numFmtId="0" fontId="7" fillId="0" borderId="22" xfId="1" applyBorder="1" applyAlignment="1" applyProtection="1">
      <alignment horizontal="center" vertical="center"/>
      <protection hidden="1"/>
    </xf>
    <xf numFmtId="0" fontId="7" fillId="0" borderId="49" xfId="1" applyBorder="1" applyAlignment="1" applyProtection="1">
      <alignment horizontal="center" vertical="center"/>
      <protection hidden="1"/>
    </xf>
    <xf numFmtId="4" fontId="31" fillId="0" borderId="1" xfId="1" applyNumberFormat="1" applyFont="1" applyBorder="1" applyAlignment="1" applyProtection="1">
      <alignment horizontal="center" vertical="center" wrapText="1"/>
      <protection hidden="1"/>
    </xf>
    <xf numFmtId="4" fontId="44" fillId="0" borderId="1" xfId="6" applyNumberFormat="1" applyFont="1" applyBorder="1" applyAlignment="1" applyProtection="1">
      <alignment horizontal="center" vertical="center" wrapText="1"/>
      <protection hidden="1"/>
    </xf>
    <xf numFmtId="0" fontId="7" fillId="0" borderId="34" xfId="1" applyBorder="1" applyAlignment="1" applyProtection="1">
      <alignment horizontal="center" vertical="center"/>
      <protection hidden="1"/>
    </xf>
    <xf numFmtId="0" fontId="7" fillId="0" borderId="31" xfId="1" applyBorder="1" applyAlignment="1" applyProtection="1">
      <alignment horizontal="center" vertical="center"/>
      <protection hidden="1"/>
    </xf>
    <xf numFmtId="0" fontId="22" fillId="0" borderId="1" xfId="1" applyFont="1" applyBorder="1" applyAlignment="1" applyProtection="1">
      <alignment horizontal="center" vertical="center" wrapText="1"/>
      <protection locked="0"/>
    </xf>
    <xf numFmtId="0" fontId="22" fillId="0" borderId="16" xfId="1" applyFont="1" applyBorder="1" applyAlignment="1" applyProtection="1">
      <alignment horizontal="center" vertical="center" wrapText="1"/>
      <protection hidden="1"/>
    </xf>
    <xf numFmtId="0" fontId="7" fillId="0" borderId="26" xfId="1" applyBorder="1" applyAlignment="1" applyProtection="1">
      <alignment horizontal="center" vertical="center" wrapText="1"/>
      <protection hidden="1"/>
    </xf>
    <xf numFmtId="0" fontId="7" fillId="0" borderId="16" xfId="1" applyBorder="1" applyAlignment="1" applyProtection="1">
      <alignment horizontal="center" vertical="center" wrapText="1"/>
      <protection hidden="1"/>
    </xf>
    <xf numFmtId="4" fontId="31" fillId="0" borderId="8" xfId="1" applyNumberFormat="1" applyFont="1" applyBorder="1" applyAlignment="1" applyProtection="1">
      <alignment horizontal="center" vertical="center" wrapText="1"/>
      <protection hidden="1"/>
    </xf>
    <xf numFmtId="4" fontId="31" fillId="0" borderId="19" xfId="1" applyNumberFormat="1" applyFont="1" applyBorder="1" applyAlignment="1" applyProtection="1">
      <alignment horizontal="center" vertical="center" wrapText="1"/>
      <protection hidden="1"/>
    </xf>
    <xf numFmtId="4" fontId="31" fillId="0" borderId="40" xfId="1" applyNumberFormat="1" applyFont="1" applyBorder="1" applyAlignment="1" applyProtection="1">
      <alignment horizontal="center" vertical="center" wrapText="1"/>
      <protection hidden="1"/>
    </xf>
    <xf numFmtId="0" fontId="69" fillId="16" borderId="11" xfId="1" applyFont="1" applyFill="1" applyBorder="1" applyAlignment="1" applyProtection="1">
      <alignment horizontal="center" wrapText="1"/>
      <protection hidden="1"/>
    </xf>
    <xf numFmtId="0" fontId="69" fillId="16" borderId="0" xfId="1" applyFont="1" applyFill="1" applyAlignment="1" applyProtection="1">
      <alignment horizontal="center" wrapText="1"/>
      <protection hidden="1"/>
    </xf>
    <xf numFmtId="0" fontId="69" fillId="16" borderId="47" xfId="1" applyFont="1" applyFill="1" applyBorder="1" applyAlignment="1" applyProtection="1">
      <alignment horizontal="center" wrapText="1"/>
      <protection hidden="1"/>
    </xf>
    <xf numFmtId="0" fontId="69" fillId="16" borderId="18" xfId="1" applyFont="1" applyFill="1" applyBorder="1" applyAlignment="1" applyProtection="1">
      <alignment horizontal="center" wrapText="1"/>
      <protection hidden="1"/>
    </xf>
    <xf numFmtId="0" fontId="69" fillId="16" borderId="34" xfId="1" applyFont="1" applyFill="1" applyBorder="1" applyAlignment="1" applyProtection="1">
      <alignment horizontal="center" wrapText="1"/>
      <protection hidden="1"/>
    </xf>
    <xf numFmtId="0" fontId="69" fillId="16" borderId="44" xfId="1" applyFont="1" applyFill="1" applyBorder="1" applyAlignment="1" applyProtection="1">
      <alignment horizontal="center" wrapText="1"/>
      <protection hidden="1"/>
    </xf>
    <xf numFmtId="0" fontId="7" fillId="0" borderId="10" xfId="1" applyBorder="1" applyAlignment="1" applyProtection="1">
      <alignment horizontal="center" vertical="center" wrapText="1"/>
      <protection hidden="1"/>
    </xf>
    <xf numFmtId="0" fontId="7" fillId="0" borderId="21" xfId="1" applyBorder="1" applyAlignment="1" applyProtection="1">
      <alignment horizontal="center" vertical="center" wrapText="1"/>
      <protection hidden="1"/>
    </xf>
    <xf numFmtId="0" fontId="27" fillId="0" borderId="19" xfId="1" applyFont="1" applyBorder="1" applyAlignment="1" applyProtection="1">
      <alignment horizontal="center" wrapText="1"/>
      <protection hidden="1"/>
    </xf>
    <xf numFmtId="0" fontId="7" fillId="0" borderId="64" xfId="1" applyBorder="1" applyAlignment="1" applyProtection="1">
      <alignment horizontal="center" vertical="center" wrapText="1"/>
      <protection hidden="1"/>
    </xf>
    <xf numFmtId="0" fontId="7" fillId="9" borderId="34" xfId="1" applyFill="1" applyBorder="1" applyAlignment="1" applyProtection="1">
      <alignment horizontal="center" vertical="center" wrapText="1"/>
      <protection hidden="1"/>
    </xf>
    <xf numFmtId="0" fontId="7" fillId="9" borderId="31" xfId="1" applyFill="1" applyBorder="1" applyAlignment="1" applyProtection="1">
      <alignment horizontal="center" vertical="center" wrapText="1"/>
      <protection hidden="1"/>
    </xf>
    <xf numFmtId="0" fontId="71" fillId="0" borderId="16" xfId="1" applyFont="1" applyBorder="1" applyAlignment="1" applyProtection="1">
      <alignment horizontal="center" wrapText="1"/>
      <protection hidden="1"/>
    </xf>
    <xf numFmtId="0" fontId="71" fillId="0" borderId="45" xfId="1" applyFont="1" applyBorder="1" applyAlignment="1" applyProtection="1">
      <alignment horizontal="center" wrapText="1"/>
      <protection hidden="1"/>
    </xf>
    <xf numFmtId="0" fontId="69" fillId="16" borderId="8" xfId="1" applyFont="1" applyFill="1" applyBorder="1" applyAlignment="1" applyProtection="1">
      <alignment horizontal="center" wrapText="1"/>
      <protection hidden="1"/>
    </xf>
    <xf numFmtId="0" fontId="69" fillId="16" borderId="19" xfId="1" applyFont="1" applyFill="1" applyBorder="1" applyAlignment="1" applyProtection="1">
      <alignment horizontal="center" wrapText="1"/>
      <protection hidden="1"/>
    </xf>
    <xf numFmtId="0" fontId="69" fillId="16" borderId="40" xfId="1" applyFont="1" applyFill="1" applyBorder="1" applyAlignment="1" applyProtection="1">
      <alignment horizontal="center" wrapText="1"/>
      <protection hidden="1"/>
    </xf>
    <xf numFmtId="0" fontId="70" fillId="0" borderId="8" xfId="1" applyFont="1" applyBorder="1" applyAlignment="1" applyProtection="1">
      <alignment horizontal="center" wrapText="1"/>
      <protection hidden="1"/>
    </xf>
    <xf numFmtId="0" fontId="70" fillId="0" borderId="19" xfId="1" applyFont="1" applyBorder="1" applyAlignment="1" applyProtection="1">
      <alignment horizontal="center" wrapText="1"/>
      <protection hidden="1"/>
    </xf>
    <xf numFmtId="0" fontId="70" fillId="0" borderId="40" xfId="1" applyFont="1" applyBorder="1" applyAlignment="1" applyProtection="1">
      <alignment horizontal="center" wrapText="1"/>
      <protection hidden="1"/>
    </xf>
    <xf numFmtId="0" fontId="70" fillId="0" borderId="11" xfId="1" applyFont="1" applyBorder="1" applyAlignment="1" applyProtection="1">
      <alignment horizontal="center" wrapText="1"/>
      <protection hidden="1"/>
    </xf>
    <xf numFmtId="0" fontId="70" fillId="0" borderId="0" xfId="1" applyFont="1" applyAlignment="1" applyProtection="1">
      <alignment horizontal="center" wrapText="1"/>
      <protection hidden="1"/>
    </xf>
    <xf numFmtId="0" fontId="70" fillId="0" borderId="47" xfId="1" applyFont="1" applyBorder="1" applyAlignment="1" applyProtection="1">
      <alignment horizontal="center" wrapText="1"/>
      <protection hidden="1"/>
    </xf>
    <xf numFmtId="0" fontId="19" fillId="0" borderId="7" xfId="1" applyFont="1" applyBorder="1" applyAlignment="1" applyProtection="1">
      <alignment horizontal="center"/>
      <protection hidden="1"/>
    </xf>
    <xf numFmtId="0" fontId="19" fillId="0" borderId="7" xfId="1" applyFont="1" applyBorder="1" applyAlignment="1" applyProtection="1">
      <alignment horizontal="center"/>
      <protection locked="0"/>
    </xf>
    <xf numFmtId="0" fontId="7" fillId="0" borderId="13" xfId="1" applyBorder="1" applyAlignment="1" applyProtection="1">
      <alignment horizontal="center" vertical="center"/>
      <protection hidden="1"/>
    </xf>
    <xf numFmtId="0" fontId="7" fillId="0" borderId="14" xfId="1" applyBorder="1" applyAlignment="1" applyProtection="1">
      <alignment horizontal="center" vertical="center"/>
      <protection hidden="1"/>
    </xf>
    <xf numFmtId="0" fontId="7" fillId="0" borderId="15" xfId="1" applyBorder="1" applyAlignment="1" applyProtection="1">
      <alignment horizontal="center" vertical="center"/>
      <protection hidden="1"/>
    </xf>
    <xf numFmtId="0" fontId="22" fillId="11" borderId="16" xfId="1" applyFont="1" applyFill="1" applyBorder="1" applyAlignment="1" applyProtection="1">
      <alignment horizontal="center" vertical="center" wrapText="1"/>
      <protection hidden="1"/>
    </xf>
    <xf numFmtId="0" fontId="22" fillId="11" borderId="26" xfId="1" applyFont="1" applyFill="1" applyBorder="1" applyAlignment="1" applyProtection="1">
      <alignment horizontal="center" vertical="center" wrapText="1"/>
      <protection hidden="1"/>
    </xf>
    <xf numFmtId="0" fontId="9" fillId="0" borderId="5" xfId="1" applyFont="1" applyBorder="1" applyAlignment="1" applyProtection="1">
      <alignment horizontal="center"/>
      <protection hidden="1"/>
    </xf>
    <xf numFmtId="0" fontId="7" fillId="0" borderId="17" xfId="1" applyBorder="1" applyAlignment="1" applyProtection="1">
      <alignment horizontal="center" vertical="center" wrapText="1"/>
      <protection hidden="1"/>
    </xf>
    <xf numFmtId="0" fontId="7" fillId="0" borderId="32" xfId="1" applyBorder="1" applyAlignment="1" applyProtection="1">
      <alignment horizontal="center" vertical="center" wrapText="1"/>
      <protection hidden="1"/>
    </xf>
    <xf numFmtId="0" fontId="16" fillId="0" borderId="30" xfId="1" applyFont="1" applyBorder="1" applyAlignment="1" applyProtection="1">
      <alignment horizontal="center" vertical="center"/>
      <protection hidden="1"/>
    </xf>
    <xf numFmtId="0" fontId="16" fillId="0" borderId="28" xfId="1" applyFont="1" applyBorder="1" applyAlignment="1" applyProtection="1">
      <alignment horizontal="center" vertical="center"/>
      <protection hidden="1"/>
    </xf>
    <xf numFmtId="0" fontId="16" fillId="0" borderId="35" xfId="1" applyFont="1" applyBorder="1" applyAlignment="1" applyProtection="1">
      <alignment horizontal="center" vertical="center" wrapText="1"/>
      <protection hidden="1"/>
    </xf>
    <xf numFmtId="0" fontId="16" fillId="0" borderId="55" xfId="1" applyFont="1" applyBorder="1" applyAlignment="1" applyProtection="1">
      <alignment horizontal="center" vertical="center" wrapText="1"/>
      <protection hidden="1"/>
    </xf>
    <xf numFmtId="0" fontId="16" fillId="0" borderId="20" xfId="1" applyFont="1" applyBorder="1" applyAlignment="1" applyProtection="1">
      <alignment horizontal="center" vertical="center" wrapText="1"/>
      <protection hidden="1"/>
    </xf>
    <xf numFmtId="0" fontId="16" fillId="0" borderId="24" xfId="1" applyFont="1" applyBorder="1" applyAlignment="1" applyProtection="1">
      <alignment horizontal="center" vertical="center"/>
      <protection hidden="1"/>
    </xf>
    <xf numFmtId="0" fontId="16" fillId="0" borderId="57" xfId="1" applyFont="1" applyBorder="1" applyAlignment="1" applyProtection="1">
      <alignment horizontal="center" vertical="center"/>
      <protection hidden="1"/>
    </xf>
    <xf numFmtId="0" fontId="7" fillId="0" borderId="11" xfId="1" applyBorder="1" applyAlignment="1" applyProtection="1">
      <alignment horizontal="center" vertical="center" wrapText="1"/>
      <protection hidden="1"/>
    </xf>
    <xf numFmtId="0" fontId="7" fillId="0" borderId="55" xfId="1" applyBorder="1" applyAlignment="1" applyProtection="1">
      <alignment horizontal="center" vertical="center" wrapText="1"/>
      <protection hidden="1"/>
    </xf>
    <xf numFmtId="0" fontId="7" fillId="0" borderId="56" xfId="1" applyBorder="1" applyAlignment="1" applyProtection="1">
      <alignment horizontal="center" vertical="center"/>
      <protection hidden="1"/>
    </xf>
    <xf numFmtId="0" fontId="22" fillId="0" borderId="14" xfId="1" applyFont="1" applyBorder="1" applyAlignment="1" applyProtection="1">
      <alignment horizontal="center" vertical="center"/>
      <protection hidden="1"/>
    </xf>
    <xf numFmtId="0" fontId="22" fillId="0" borderId="15" xfId="1" applyFont="1" applyBorder="1" applyAlignment="1" applyProtection="1">
      <alignment horizontal="center" vertical="center"/>
      <protection hidden="1"/>
    </xf>
    <xf numFmtId="0" fontId="22" fillId="0" borderId="13" xfId="1" applyFont="1" applyBorder="1" applyAlignment="1" applyProtection="1">
      <alignment horizontal="center" vertical="center"/>
      <protection hidden="1"/>
    </xf>
    <xf numFmtId="0" fontId="22" fillId="0" borderId="51" xfId="1" applyFont="1" applyBorder="1" applyAlignment="1" applyProtection="1">
      <alignment horizontal="center" vertical="center"/>
      <protection hidden="1"/>
    </xf>
    <xf numFmtId="0" fontId="7" fillId="0" borderId="61" xfId="1" applyBorder="1" applyAlignment="1" applyProtection="1">
      <alignment horizontal="center" vertical="center" wrapText="1"/>
      <protection hidden="1"/>
    </xf>
    <xf numFmtId="0" fontId="7" fillId="0" borderId="63" xfId="1" applyBorder="1" applyAlignment="1" applyProtection="1">
      <alignment horizontal="center" vertical="center" wrapText="1"/>
      <protection hidden="1"/>
    </xf>
    <xf numFmtId="0" fontId="7" fillId="0" borderId="22" xfId="1" applyBorder="1" applyAlignment="1" applyProtection="1">
      <alignment horizontal="center" vertical="center" wrapText="1"/>
      <protection hidden="1"/>
    </xf>
    <xf numFmtId="0" fontId="16" fillId="0" borderId="10" xfId="1" applyFont="1" applyBorder="1" applyAlignment="1" applyProtection="1">
      <alignment horizontal="center" vertical="center" wrapText="1"/>
      <protection hidden="1"/>
    </xf>
    <xf numFmtId="0" fontId="16" fillId="0" borderId="21" xfId="1" applyFont="1" applyBorder="1" applyAlignment="1" applyProtection="1">
      <alignment horizontal="center" vertical="center" wrapText="1"/>
      <protection hidden="1"/>
    </xf>
    <xf numFmtId="0" fontId="7" fillId="0" borderId="57" xfId="1" applyBorder="1" applyAlignment="1" applyProtection="1">
      <alignment horizontal="center" vertical="center"/>
      <protection hidden="1"/>
    </xf>
    <xf numFmtId="0" fontId="26" fillId="0" borderId="1" xfId="1" applyFont="1" applyBorder="1" applyAlignment="1" applyProtection="1">
      <alignment horizontal="center" vertical="center" wrapText="1"/>
      <protection locked="0"/>
    </xf>
    <xf numFmtId="0" fontId="26" fillId="0" borderId="2" xfId="1" applyFont="1" applyBorder="1" applyAlignment="1" applyProtection="1">
      <alignment horizontal="center" vertical="center" wrapText="1"/>
      <protection locked="0"/>
    </xf>
    <xf numFmtId="0" fontId="26" fillId="0" borderId="1" xfId="1" applyFont="1" applyBorder="1" applyAlignment="1" applyProtection="1">
      <alignment horizontal="center"/>
      <protection locked="0"/>
    </xf>
    <xf numFmtId="0" fontId="26" fillId="0" borderId="2" xfId="1" applyFont="1" applyBorder="1" applyAlignment="1" applyProtection="1">
      <alignment horizontal="center"/>
      <protection locked="0"/>
    </xf>
    <xf numFmtId="0" fontId="26" fillId="0" borderId="4" xfId="1" applyFont="1" applyBorder="1" applyAlignment="1" applyProtection="1">
      <alignment horizontal="center"/>
      <protection locked="0"/>
    </xf>
    <xf numFmtId="0" fontId="7" fillId="0" borderId="7" xfId="1" applyBorder="1" applyAlignment="1" applyProtection="1">
      <alignment horizontal="center"/>
      <protection hidden="1"/>
    </xf>
    <xf numFmtId="0" fontId="28" fillId="0" borderId="47" xfId="1" applyFont="1" applyBorder="1" applyAlignment="1" applyProtection="1">
      <alignment horizontal="center" vertical="center"/>
      <protection hidden="1"/>
    </xf>
    <xf numFmtId="0" fontId="7" fillId="0" borderId="71" xfId="1" applyBorder="1" applyAlignment="1" applyProtection="1">
      <alignment horizontal="center" vertical="center"/>
      <protection hidden="1"/>
    </xf>
    <xf numFmtId="0" fontId="7" fillId="0" borderId="24" xfId="1" applyBorder="1" applyAlignment="1" applyProtection="1">
      <alignment horizontal="center" vertical="center"/>
      <protection hidden="1"/>
    </xf>
    <xf numFmtId="0" fontId="16" fillId="0" borderId="17" xfId="1" applyFont="1" applyBorder="1" applyAlignment="1" applyProtection="1">
      <alignment horizontal="center" vertical="center"/>
      <protection hidden="1"/>
    </xf>
    <xf numFmtId="0" fontId="7" fillId="0" borderId="11" xfId="1" applyBorder="1" applyAlignment="1" applyProtection="1">
      <alignment horizontal="center" vertical="center"/>
      <protection hidden="1"/>
    </xf>
    <xf numFmtId="0" fontId="7" fillId="0" borderId="23" xfId="1" applyBorder="1" applyAlignment="1" applyProtection="1">
      <alignment horizontal="center" vertical="center"/>
      <protection hidden="1"/>
    </xf>
    <xf numFmtId="0" fontId="7" fillId="0" borderId="25" xfId="1" applyBorder="1" applyAlignment="1" applyProtection="1">
      <alignment horizontal="center" vertical="center"/>
      <protection hidden="1"/>
    </xf>
    <xf numFmtId="0" fontId="16" fillId="0" borderId="16" xfId="1" applyFont="1" applyBorder="1" applyAlignment="1" applyProtection="1">
      <alignment horizontal="center" vertical="top" wrapText="1"/>
      <protection hidden="1"/>
    </xf>
    <xf numFmtId="0" fontId="16" fillId="0" borderId="26" xfId="1" applyFont="1" applyBorder="1" applyAlignment="1" applyProtection="1">
      <alignment horizontal="center" vertical="top" wrapText="1"/>
      <protection hidden="1"/>
    </xf>
    <xf numFmtId="0" fontId="23" fillId="0" borderId="35" xfId="1" applyFont="1" applyBorder="1" applyAlignment="1" applyProtection="1">
      <alignment horizontal="center" vertical="center" wrapText="1"/>
      <protection hidden="1"/>
    </xf>
    <xf numFmtId="0" fontId="23" fillId="0" borderId="20" xfId="1" applyFont="1" applyBorder="1" applyAlignment="1" applyProtection="1">
      <alignment horizontal="center" vertical="center" wrapText="1"/>
      <protection hidden="1"/>
    </xf>
    <xf numFmtId="0" fontId="23" fillId="0" borderId="62" xfId="1" applyFont="1" applyBorder="1" applyAlignment="1" applyProtection="1">
      <alignment horizontal="center" vertical="center" wrapText="1"/>
      <protection hidden="1"/>
    </xf>
    <xf numFmtId="0" fontId="23" fillId="0" borderId="21" xfId="1" applyFont="1" applyBorder="1" applyAlignment="1" applyProtection="1">
      <alignment horizontal="center" vertical="center" wrapText="1"/>
      <protection hidden="1"/>
    </xf>
    <xf numFmtId="0" fontId="22" fillId="0" borderId="73" xfId="1" applyFont="1" applyBorder="1" applyAlignment="1" applyProtection="1">
      <alignment horizontal="center" vertical="center" wrapText="1"/>
      <protection hidden="1"/>
    </xf>
    <xf numFmtId="0" fontId="22" fillId="0" borderId="34" xfId="1" applyFont="1" applyBorder="1" applyAlignment="1" applyProtection="1">
      <alignment horizontal="center" vertical="center" wrapText="1"/>
      <protection hidden="1"/>
    </xf>
    <xf numFmtId="0" fontId="70" fillId="0" borderId="30" xfId="1" applyFont="1" applyBorder="1" applyAlignment="1" applyProtection="1">
      <alignment horizontal="center" vertical="center"/>
      <protection hidden="1"/>
    </xf>
    <xf numFmtId="0" fontId="70" fillId="0" borderId="28" xfId="1" applyFont="1" applyBorder="1" applyAlignment="1" applyProtection="1">
      <alignment horizontal="center" vertical="center"/>
      <protection hidden="1"/>
    </xf>
    <xf numFmtId="0" fontId="70" fillId="0" borderId="32" xfId="1" applyFont="1" applyBorder="1" applyAlignment="1" applyProtection="1">
      <alignment horizontal="center" vertical="center"/>
      <protection hidden="1"/>
    </xf>
    <xf numFmtId="0" fontId="70" fillId="0" borderId="0" xfId="1" applyFont="1" applyAlignment="1" applyProtection="1">
      <alignment horizontal="center" vertical="center"/>
      <protection hidden="1"/>
    </xf>
    <xf numFmtId="0" fontId="23" fillId="0" borderId="72" xfId="1" applyFont="1" applyBorder="1" applyAlignment="1" applyProtection="1">
      <alignment horizontal="center" vertical="center" wrapText="1"/>
      <protection hidden="1"/>
    </xf>
    <xf numFmtId="0" fontId="23" fillId="0" borderId="19" xfId="1" applyFont="1" applyBorder="1" applyAlignment="1" applyProtection="1">
      <alignment horizontal="center" vertical="center" wrapText="1"/>
      <protection hidden="1"/>
    </xf>
    <xf numFmtId="0" fontId="16" fillId="0" borderId="38" xfId="1" applyFont="1" applyBorder="1" applyAlignment="1" applyProtection="1">
      <alignment horizontal="center" vertical="center" wrapText="1"/>
      <protection hidden="1"/>
    </xf>
    <xf numFmtId="0" fontId="16" fillId="0" borderId="32" xfId="1" applyFont="1" applyBorder="1" applyAlignment="1" applyProtection="1">
      <alignment horizontal="center" vertical="center" wrapText="1"/>
      <protection hidden="1"/>
    </xf>
    <xf numFmtId="0" fontId="23" fillId="0" borderId="38" xfId="1" applyFont="1" applyBorder="1" applyAlignment="1" applyProtection="1">
      <alignment horizontal="center" vertical="center" wrapText="1"/>
      <protection hidden="1"/>
    </xf>
    <xf numFmtId="0" fontId="23" fillId="0" borderId="32" xfId="1" applyFont="1" applyBorder="1" applyAlignment="1" applyProtection="1">
      <alignment horizontal="center" vertical="center" wrapText="1"/>
      <protection hidden="1"/>
    </xf>
    <xf numFmtId="0" fontId="22" fillId="0" borderId="0" xfId="1" applyFont="1" applyAlignment="1" applyProtection="1">
      <alignment horizontal="center" vertical="center" wrapText="1"/>
      <protection hidden="1"/>
    </xf>
    <xf numFmtId="0" fontId="22" fillId="0" borderId="47" xfId="1" applyFont="1" applyBorder="1" applyAlignment="1" applyProtection="1">
      <alignment horizontal="center" vertical="center" wrapText="1"/>
      <protection hidden="1"/>
    </xf>
    <xf numFmtId="0" fontId="31" fillId="0" borderId="0" xfId="1" applyFont="1" applyAlignment="1" applyProtection="1">
      <alignment horizontal="center" vertical="center" wrapText="1"/>
      <protection hidden="1"/>
    </xf>
    <xf numFmtId="0" fontId="31" fillId="0" borderId="47" xfId="1" applyFont="1" applyBorder="1" applyAlignment="1" applyProtection="1">
      <alignment horizontal="center" vertical="center" wrapText="1"/>
      <protection hidden="1"/>
    </xf>
    <xf numFmtId="0" fontId="31" fillId="0" borderId="21" xfId="1" applyFont="1" applyBorder="1" applyAlignment="1" applyProtection="1">
      <alignment horizontal="center" wrapText="1"/>
      <protection hidden="1"/>
    </xf>
    <xf numFmtId="0" fontId="31" fillId="0" borderId="29" xfId="1" applyFont="1" applyBorder="1" applyAlignment="1" applyProtection="1">
      <alignment horizontal="center" wrapText="1"/>
      <protection hidden="1"/>
    </xf>
    <xf numFmtId="0" fontId="69" fillId="0" borderId="16" xfId="1" applyFont="1" applyBorder="1" applyAlignment="1" applyProtection="1">
      <alignment horizontal="center" wrapText="1"/>
      <protection hidden="1"/>
    </xf>
    <xf numFmtId="0" fontId="69" fillId="0" borderId="45" xfId="1" applyFont="1" applyBorder="1" applyAlignment="1" applyProtection="1">
      <alignment horizontal="center" wrapText="1"/>
      <protection hidden="1"/>
    </xf>
    <xf numFmtId="0" fontId="7" fillId="0" borderId="26" xfId="1" applyBorder="1" applyAlignment="1" applyProtection="1">
      <alignment horizontal="center" wrapText="1"/>
      <protection hidden="1"/>
    </xf>
    <xf numFmtId="0" fontId="38" fillId="0" borderId="0" xfId="0" applyFont="1" applyAlignment="1" applyProtection="1">
      <alignment horizontal="center"/>
      <protection hidden="1"/>
    </xf>
    <xf numFmtId="0" fontId="6" fillId="0" borderId="16" xfId="0" applyFont="1" applyBorder="1" applyAlignment="1" applyProtection="1">
      <alignment horizontal="center" vertical="center" wrapText="1"/>
      <protection hidden="1"/>
    </xf>
    <xf numFmtId="0" fontId="6" fillId="0" borderId="45" xfId="0" applyFont="1" applyBorder="1" applyAlignment="1" applyProtection="1">
      <alignment horizontal="center" vertical="center" wrapText="1"/>
      <protection hidden="1"/>
    </xf>
    <xf numFmtId="0" fontId="39" fillId="0" borderId="0" xfId="0" applyFont="1" applyAlignment="1" applyProtection="1">
      <alignment horizontal="center" vertical="center" wrapText="1"/>
      <protection hidden="1"/>
    </xf>
    <xf numFmtId="0" fontId="46" fillId="0" borderId="47" xfId="0" applyFont="1" applyBorder="1" applyAlignment="1" applyProtection="1">
      <alignment horizontal="center" wrapText="1"/>
      <protection hidden="1"/>
    </xf>
    <xf numFmtId="0" fontId="6" fillId="0" borderId="13" xfId="0" applyFont="1" applyBorder="1" applyAlignment="1" applyProtection="1">
      <alignment horizontal="center" vertical="center" wrapText="1"/>
      <protection hidden="1"/>
    </xf>
    <xf numFmtId="0" fontId="6" fillId="0" borderId="14" xfId="0" applyFont="1" applyBorder="1" applyAlignment="1" applyProtection="1">
      <alignment horizontal="center" vertical="center" wrapText="1"/>
      <protection hidden="1"/>
    </xf>
    <xf numFmtId="0" fontId="6" fillId="0" borderId="15" xfId="0" applyFont="1" applyBorder="1" applyAlignment="1" applyProtection="1">
      <alignment horizontal="center" vertical="center" wrapText="1"/>
      <protection hidden="1"/>
    </xf>
    <xf numFmtId="0" fontId="58" fillId="0" borderId="16" xfId="1" applyFont="1" applyBorder="1" applyAlignment="1">
      <alignment horizontal="center" vertical="center" wrapText="1"/>
    </xf>
    <xf numFmtId="0" fontId="58" fillId="0" borderId="26" xfId="1" applyFont="1" applyBorder="1" applyAlignment="1">
      <alignment horizontal="center" vertical="center" wrapText="1"/>
    </xf>
    <xf numFmtId="0" fontId="58" fillId="0" borderId="45" xfId="1" applyFont="1" applyBorder="1" applyAlignment="1">
      <alignment horizontal="center" vertical="center" wrapText="1"/>
    </xf>
    <xf numFmtId="0" fontId="7" fillId="0" borderId="0" xfId="1" applyAlignment="1">
      <alignment horizontal="center" vertical="center" wrapText="1"/>
    </xf>
    <xf numFmtId="0" fontId="25" fillId="11" borderId="2" xfId="1" applyFont="1" applyFill="1" applyBorder="1" applyAlignment="1">
      <alignment horizontal="center" vertical="center"/>
    </xf>
    <xf numFmtId="0" fontId="25" fillId="11" borderId="3" xfId="1" applyFont="1" applyFill="1" applyBorder="1" applyAlignment="1">
      <alignment horizontal="center" vertical="center"/>
    </xf>
    <xf numFmtId="0" fontId="25" fillId="11" borderId="4" xfId="1" applyFont="1" applyFill="1" applyBorder="1" applyAlignment="1">
      <alignment horizontal="center" vertical="center"/>
    </xf>
    <xf numFmtId="0" fontId="85" fillId="11" borderId="1" xfId="0" applyFont="1" applyFill="1" applyBorder="1" applyAlignment="1">
      <alignment horizontal="center"/>
    </xf>
    <xf numFmtId="0" fontId="6" fillId="11" borderId="39" xfId="0" applyFont="1" applyFill="1" applyBorder="1" applyAlignment="1">
      <alignment horizontal="center"/>
    </xf>
    <xf numFmtId="0" fontId="25" fillId="11" borderId="35" xfId="1" applyFont="1" applyFill="1" applyBorder="1" applyAlignment="1">
      <alignment horizontal="center" vertical="center"/>
    </xf>
    <xf numFmtId="0" fontId="25" fillId="11" borderId="41" xfId="1" applyFont="1" applyFill="1" applyBorder="1" applyAlignment="1">
      <alignment horizontal="center" vertical="center"/>
    </xf>
    <xf numFmtId="0" fontId="51" fillId="17" borderId="13" xfId="0" applyFont="1" applyFill="1" applyBorder="1" applyAlignment="1" applyProtection="1">
      <alignment horizontal="left"/>
      <protection locked="0"/>
    </xf>
    <xf numFmtId="0" fontId="51" fillId="17" borderId="14" xfId="0" applyFont="1" applyFill="1" applyBorder="1" applyAlignment="1" applyProtection="1">
      <alignment horizontal="left"/>
      <protection locked="0"/>
    </xf>
    <xf numFmtId="0" fontId="51" fillId="17" borderId="13" xfId="0" applyFont="1" applyFill="1" applyBorder="1" applyAlignment="1">
      <alignment horizontal="left"/>
    </xf>
    <xf numFmtId="0" fontId="51" fillId="17" borderId="14" xfId="0" applyFont="1" applyFill="1" applyBorder="1" applyAlignment="1">
      <alignment horizontal="left"/>
    </xf>
    <xf numFmtId="0" fontId="38" fillId="0" borderId="0" xfId="0" applyFont="1" applyAlignment="1">
      <alignment horizontal="center"/>
    </xf>
    <xf numFmtId="0" fontId="65" fillId="0" borderId="19" xfId="1" applyFont="1" applyBorder="1" applyAlignment="1">
      <alignment horizont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45" xfId="0" applyFont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6" fillId="0" borderId="13" xfId="0" applyFont="1" applyBorder="1" applyAlignment="1" applyProtection="1">
      <alignment horizontal="left"/>
      <protection hidden="1"/>
    </xf>
    <xf numFmtId="0" fontId="6" fillId="0" borderId="14" xfId="0" applyFont="1" applyBorder="1" applyAlignment="1" applyProtection="1">
      <alignment horizontal="left"/>
      <protection hidden="1"/>
    </xf>
    <xf numFmtId="0" fontId="6" fillId="0" borderId="15" xfId="0" applyFont="1" applyBorder="1" applyAlignment="1" applyProtection="1">
      <alignment horizontal="left"/>
      <protection hidden="1"/>
    </xf>
    <xf numFmtId="0" fontId="53" fillId="0" borderId="8" xfId="0" applyFont="1" applyBorder="1" applyAlignment="1">
      <alignment horizontal="center"/>
    </xf>
    <xf numFmtId="0" fontId="53" fillId="0" borderId="11" xfId="0" applyFont="1" applyBorder="1" applyAlignment="1">
      <alignment horizontal="center"/>
    </xf>
    <xf numFmtId="0" fontId="53" fillId="0" borderId="18" xfId="0" applyFont="1" applyBorder="1" applyAlignment="1">
      <alignment horizontal="center"/>
    </xf>
    <xf numFmtId="0" fontId="51" fillId="0" borderId="40" xfId="0" applyFont="1" applyBorder="1" applyAlignment="1">
      <alignment horizontal="center"/>
    </xf>
    <xf numFmtId="0" fontId="51" fillId="0" borderId="47" xfId="0" applyFont="1" applyBorder="1" applyAlignment="1">
      <alignment horizontal="center"/>
    </xf>
    <xf numFmtId="0" fontId="51" fillId="0" borderId="44" xfId="0" applyFont="1" applyBorder="1" applyAlignment="1">
      <alignment horizontal="center"/>
    </xf>
    <xf numFmtId="0" fontId="0" fillId="20" borderId="40" xfId="0" applyFill="1" applyBorder="1" applyAlignment="1" applyProtection="1">
      <alignment horizontal="center"/>
      <protection locked="0"/>
    </xf>
    <xf numFmtId="0" fontId="0" fillId="20" borderId="47" xfId="0" applyFill="1" applyBorder="1" applyAlignment="1" applyProtection="1">
      <alignment horizontal="center"/>
      <protection locked="0"/>
    </xf>
    <xf numFmtId="0" fontId="0" fillId="20" borderId="44" xfId="0" applyFill="1" applyBorder="1" applyAlignment="1" applyProtection="1">
      <alignment horizontal="center"/>
      <protection locked="0"/>
    </xf>
    <xf numFmtId="0" fontId="51" fillId="0" borderId="40" xfId="0" applyFont="1" applyBorder="1" applyAlignment="1" applyProtection="1">
      <alignment horizontal="center"/>
      <protection locked="0"/>
    </xf>
    <xf numFmtId="0" fontId="51" fillId="0" borderId="47" xfId="0" applyFont="1" applyBorder="1" applyAlignment="1" applyProtection="1">
      <alignment horizontal="center"/>
      <protection locked="0"/>
    </xf>
    <xf numFmtId="0" fontId="51" fillId="0" borderId="44" xfId="0" applyFont="1" applyBorder="1" applyAlignment="1" applyProtection="1">
      <alignment horizontal="center"/>
      <protection locked="0"/>
    </xf>
    <xf numFmtId="0" fontId="6" fillId="4" borderId="1" xfId="4" applyFont="1" applyFill="1" applyBorder="1" applyAlignment="1">
      <alignment horizontal="center" wrapText="1"/>
    </xf>
    <xf numFmtId="0" fontId="4" fillId="4" borderId="1" xfId="4" applyFill="1" applyBorder="1" applyAlignment="1">
      <alignment horizontal="left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6" fillId="0" borderId="35" xfId="0" applyFont="1" applyBorder="1" applyAlignment="1" applyProtection="1">
      <alignment horizontal="center" vertical="center" wrapText="1"/>
      <protection hidden="1"/>
    </xf>
    <xf numFmtId="0" fontId="6" fillId="0" borderId="55" xfId="0" applyFont="1" applyBorder="1" applyAlignment="1" applyProtection="1">
      <alignment horizontal="center" vertical="center" wrapText="1"/>
      <protection hidden="1"/>
    </xf>
    <xf numFmtId="0" fontId="0" fillId="0" borderId="40" xfId="0" applyBorder="1" applyAlignment="1" applyProtection="1">
      <alignment horizontal="center"/>
      <protection locked="0"/>
    </xf>
    <xf numFmtId="0" fontId="0" fillId="0" borderId="47" xfId="0" applyBorder="1" applyAlignment="1" applyProtection="1">
      <alignment horizontal="center"/>
      <protection locked="0"/>
    </xf>
    <xf numFmtId="0" fontId="0" fillId="0" borderId="44" xfId="0" applyBorder="1" applyAlignment="1" applyProtection="1">
      <alignment horizontal="center"/>
      <protection locked="0"/>
    </xf>
    <xf numFmtId="0" fontId="23" fillId="5" borderId="60" xfId="1" applyFont="1" applyFill="1" applyBorder="1" applyAlignment="1" applyProtection="1">
      <alignment horizontal="center" vertical="center" wrapText="1"/>
      <protection hidden="1"/>
    </xf>
  </cellXfs>
  <cellStyles count="8">
    <cellStyle name="Dziesiętny 2" xfId="7" xr:uid="{00000000-0005-0000-0000-000000000000}"/>
    <cellStyle name="Normalny" xfId="0" builtinId="0"/>
    <cellStyle name="Normalny 3" xfId="1" xr:uid="{00000000-0005-0000-0000-000002000000}"/>
    <cellStyle name="Normalny 4" xfId="6" xr:uid="{00000000-0005-0000-0000-000003000000}"/>
    <cellStyle name="Normalny 6" xfId="2" xr:uid="{00000000-0005-0000-0000-000004000000}"/>
    <cellStyle name="Normalny 9" xfId="3" xr:uid="{00000000-0005-0000-0000-000005000000}"/>
    <cellStyle name="Normalny 9 2" xfId="4" xr:uid="{00000000-0005-0000-0000-000006000000}"/>
    <cellStyle name="Procentowy" xfId="5" builtinId="5"/>
  </cellStyles>
  <dxfs count="85"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rgb="FFFF33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b/>
        <i val="0"/>
      </font>
      <fill>
        <patternFill>
          <bgColor rgb="FFFF33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color auto="1"/>
      </font>
      <fill>
        <patternFill>
          <bgColor rgb="FFFF3300"/>
        </patternFill>
      </fill>
    </dxf>
    <dxf>
      <fill>
        <patternFill>
          <bgColor rgb="FFFF3300"/>
        </patternFill>
      </fill>
    </dxf>
    <dxf>
      <font>
        <color auto="1"/>
      </font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CC"/>
        </patternFill>
      </fill>
    </dxf>
    <dxf>
      <fill>
        <patternFill>
          <bgColor rgb="FFFF3300"/>
        </patternFill>
      </fill>
    </dxf>
    <dxf>
      <fill>
        <patternFill>
          <bgColor rgb="FFFFFFCC"/>
        </patternFill>
      </fill>
    </dxf>
    <dxf>
      <fill>
        <patternFill>
          <bgColor rgb="FFFF33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CC"/>
        </patternFill>
      </fill>
    </dxf>
    <dxf>
      <fill>
        <patternFill>
          <bgColor rgb="FFFF3300"/>
        </patternFill>
      </fill>
    </dxf>
    <dxf>
      <fill>
        <patternFill>
          <bgColor rgb="FFFFFFCC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FFCC"/>
        </patternFill>
      </fill>
    </dxf>
    <dxf>
      <fill>
        <patternFill>
          <bgColor theme="0" tint="-0.14996795556505021"/>
        </patternFill>
      </fill>
    </dxf>
    <dxf>
      <fill>
        <patternFill>
          <bgColor rgb="FFFF33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33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33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99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99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C7CE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</dxfs>
  <tableStyles count="0" defaultTableStyle="TableStyleMedium2" defaultPivotStyle="PivotStyleLight16"/>
  <colors>
    <mruColors>
      <color rgb="FFFF3300"/>
      <color rgb="FF00FF00"/>
      <color rgb="FFFFFFCC"/>
      <color rgb="FFFF9999"/>
      <color rgb="FFFF5050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\ADOR\08.05.2019\WYDRUK\SEVR_D_19_cz.4_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NE OSCHR"/>
      <sheetName val="MAKRO"/>
      <sheetName val="WYNIKI L_S_TU_WKLEJ"/>
      <sheetName val="WYNIKI L_S"/>
      <sheetName val="WYNIKI L_S_1"/>
      <sheetName val="WYNIKI L_S_2"/>
      <sheetName val="LISTA"/>
      <sheetName val="POBRANIE"/>
      <sheetName val="Z"/>
      <sheetName val="NR"/>
      <sheetName val="ROLNIK"/>
      <sheetName val="ROL2"/>
      <sheetName val="DANE"/>
      <sheetName val="DANE_R"/>
      <sheetName val="ROL"/>
      <sheetName val="ROL (2)"/>
      <sheetName val="PLAN_0"/>
      <sheetName val="STR TYT"/>
      <sheetName val="PLAN_1"/>
      <sheetName val="PLAN_1_1"/>
      <sheetName val="PLAN_1_2"/>
      <sheetName val="PLAN_2"/>
      <sheetName val="PLAN_2a"/>
      <sheetName val="PLAN_2b"/>
      <sheetName val="PLAN_2c"/>
      <sheetName val="PLAN_2d"/>
      <sheetName val="PLAN_3"/>
      <sheetName val="PLAN_4"/>
      <sheetName val="PLAN_5"/>
      <sheetName val="PLAN_6sr"/>
      <sheetName val="BA"/>
      <sheetName val="POBRANIE_SKRÓt"/>
      <sheetName val="PLAN_1 (2)"/>
      <sheetName val="Arkusz1"/>
      <sheetName val="PLAN_1 (3)"/>
      <sheetName val="PLAN_1_WYDRUK"/>
      <sheetName val="bilans azotu"/>
      <sheetName val="INSTR"/>
      <sheetName val="ZASOBY N"/>
      <sheetName val="NN"/>
      <sheetName val="UPR BILANS N"/>
      <sheetName val="BILANS NN"/>
      <sheetName val="TECHNOLOGIA"/>
      <sheetName val="LEGENDA"/>
      <sheetName val="OPINIA"/>
      <sheetName val="BILANS NN PEŁEN"/>
      <sheetName val="POBRANIE_"/>
      <sheetName val="Arkusz pomocniczy1"/>
      <sheetName val="Arkusz pomocniczy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1">
          <cell r="C11" t="str">
            <v>205, 206</v>
          </cell>
        </row>
        <row r="70">
          <cell r="H70" t="str">
            <v/>
          </cell>
        </row>
        <row r="71">
          <cell r="H71" t="str">
            <v/>
          </cell>
        </row>
        <row r="72">
          <cell r="H72" t="str">
            <v/>
          </cell>
        </row>
        <row r="73">
          <cell r="H73" t="str">
            <v/>
          </cell>
        </row>
        <row r="74">
          <cell r="H74" t="str">
            <v/>
          </cell>
        </row>
        <row r="75">
          <cell r="H75" t="str">
            <v/>
          </cell>
        </row>
        <row r="76">
          <cell r="H76" t="str">
            <v/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tabColor theme="0" tint="-0.14999847407452621"/>
  </sheetPr>
  <dimension ref="A1:W32"/>
  <sheetViews>
    <sheetView zoomScaleNormal="100" workbookViewId="0">
      <selection activeCell="X9" sqref="X9"/>
    </sheetView>
  </sheetViews>
  <sheetFormatPr defaultRowHeight="14.4" x14ac:dyDescent="0.3"/>
  <sheetData>
    <row r="1" spans="1:23" ht="18" x14ac:dyDescent="0.35">
      <c r="A1" s="251" t="s">
        <v>350</v>
      </c>
    </row>
    <row r="2" spans="1:23" ht="15" thickBot="1" x14ac:dyDescent="0.35"/>
    <row r="3" spans="1:23" ht="48" customHeight="1" thickBot="1" x14ac:dyDescent="0.35">
      <c r="B3" s="597" t="s">
        <v>619</v>
      </c>
      <c r="C3" s="598"/>
      <c r="D3" s="598"/>
      <c r="E3" s="598"/>
      <c r="F3" s="598"/>
      <c r="G3" s="598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U3" s="598"/>
      <c r="V3" s="598"/>
      <c r="W3" s="599"/>
    </row>
    <row r="4" spans="1:23" ht="15" thickBot="1" x14ac:dyDescent="0.35">
      <c r="B4" s="26"/>
    </row>
    <row r="5" spans="1:23" ht="30" customHeight="1" thickBot="1" x14ac:dyDescent="0.35">
      <c r="B5" s="600" t="s">
        <v>319</v>
      </c>
      <c r="C5" s="601"/>
      <c r="D5" s="601"/>
      <c r="E5" s="601"/>
      <c r="F5" s="601"/>
      <c r="G5" s="601"/>
      <c r="H5" s="601"/>
      <c r="I5" s="601"/>
      <c r="J5" s="601"/>
      <c r="K5" s="601"/>
      <c r="L5" s="601"/>
      <c r="M5" s="601"/>
      <c r="N5" s="601"/>
      <c r="O5" s="601"/>
      <c r="P5" s="601"/>
      <c r="Q5" s="601"/>
      <c r="R5" s="601"/>
      <c r="S5" s="601"/>
      <c r="T5" s="601"/>
      <c r="U5" s="601"/>
      <c r="V5" s="601"/>
      <c r="W5" s="602"/>
    </row>
    <row r="6" spans="1:23" ht="15" thickBot="1" x14ac:dyDescent="0.35">
      <c r="B6" s="26"/>
    </row>
    <row r="7" spans="1:23" ht="43.2" customHeight="1" thickBot="1" x14ac:dyDescent="0.35">
      <c r="B7" s="597" t="s">
        <v>524</v>
      </c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  <c r="U7" s="598"/>
      <c r="V7" s="598"/>
      <c r="W7" s="599"/>
    </row>
    <row r="8" spans="1:23" ht="15" thickBot="1" x14ac:dyDescent="0.35">
      <c r="B8" s="26"/>
    </row>
    <row r="9" spans="1:23" ht="27" customHeight="1" thickBot="1" x14ac:dyDescent="0.35">
      <c r="B9" s="600" t="s">
        <v>620</v>
      </c>
      <c r="C9" s="601"/>
      <c r="D9" s="601"/>
      <c r="E9" s="601"/>
      <c r="F9" s="601"/>
      <c r="G9" s="601"/>
      <c r="H9" s="601"/>
      <c r="I9" s="601"/>
      <c r="J9" s="601"/>
      <c r="K9" s="601"/>
      <c r="L9" s="601"/>
      <c r="M9" s="601"/>
      <c r="N9" s="601"/>
      <c r="O9" s="601"/>
      <c r="P9" s="601"/>
      <c r="Q9" s="601"/>
      <c r="R9" s="601"/>
      <c r="S9" s="601"/>
      <c r="T9" s="601"/>
      <c r="U9" s="601"/>
      <c r="V9" s="601"/>
      <c r="W9" s="602"/>
    </row>
    <row r="11" spans="1:23" x14ac:dyDescent="0.3">
      <c r="A11" s="572" t="s">
        <v>585</v>
      </c>
    </row>
    <row r="12" spans="1:23" x14ac:dyDescent="0.3">
      <c r="A12" s="252" t="s">
        <v>329</v>
      </c>
      <c r="B12" t="s">
        <v>317</v>
      </c>
    </row>
    <row r="13" spans="1:23" x14ac:dyDescent="0.3">
      <c r="A13" s="252"/>
      <c r="B13" s="13" t="s">
        <v>447</v>
      </c>
    </row>
    <row r="14" spans="1:23" x14ac:dyDescent="0.3">
      <c r="A14" s="252"/>
      <c r="B14" s="13" t="s">
        <v>448</v>
      </c>
    </row>
    <row r="15" spans="1:23" x14ac:dyDescent="0.3">
      <c r="A15" s="252"/>
      <c r="B15" s="13" t="s">
        <v>318</v>
      </c>
    </row>
    <row r="16" spans="1:23" x14ac:dyDescent="0.3">
      <c r="A16" s="252" t="s">
        <v>330</v>
      </c>
      <c r="B16" s="13" t="s">
        <v>328</v>
      </c>
    </row>
    <row r="17" spans="1:23" x14ac:dyDescent="0.3">
      <c r="A17" s="252"/>
      <c r="B17" s="13" t="s">
        <v>467</v>
      </c>
    </row>
    <row r="18" spans="1:23" x14ac:dyDescent="0.3">
      <c r="A18" s="252" t="s">
        <v>331</v>
      </c>
      <c r="B18" t="s">
        <v>334</v>
      </c>
    </row>
    <row r="19" spans="1:23" x14ac:dyDescent="0.3">
      <c r="A19" s="252" t="s">
        <v>332</v>
      </c>
      <c r="B19" t="s">
        <v>333</v>
      </c>
    </row>
    <row r="20" spans="1:23" x14ac:dyDescent="0.3">
      <c r="B20" s="28" t="s">
        <v>335</v>
      </c>
      <c r="C20" t="s">
        <v>349</v>
      </c>
    </row>
    <row r="21" spans="1:23" x14ac:dyDescent="0.3">
      <c r="B21" s="28" t="s">
        <v>336</v>
      </c>
      <c r="C21" t="s">
        <v>348</v>
      </c>
    </row>
    <row r="22" spans="1:23" x14ac:dyDescent="0.3">
      <c r="B22" s="28" t="s">
        <v>337</v>
      </c>
      <c r="C22" s="380" t="s">
        <v>472</v>
      </c>
    </row>
    <row r="23" spans="1:23" ht="25.95" customHeight="1" x14ac:dyDescent="0.3">
      <c r="B23" s="273" t="s">
        <v>338</v>
      </c>
      <c r="C23" s="604" t="s">
        <v>387</v>
      </c>
      <c r="D23" s="604"/>
      <c r="E23" s="604"/>
      <c r="F23" s="604"/>
      <c r="G23" s="604"/>
      <c r="H23" s="604"/>
      <c r="I23" s="604"/>
      <c r="J23" s="604"/>
      <c r="K23" s="604"/>
      <c r="L23" s="604"/>
      <c r="M23" s="604"/>
      <c r="N23" s="604"/>
      <c r="O23" s="604"/>
      <c r="P23" s="604"/>
      <c r="Q23" s="604"/>
      <c r="R23" s="604"/>
      <c r="S23" s="604"/>
      <c r="T23" s="604"/>
      <c r="U23" s="604"/>
      <c r="V23" s="604"/>
      <c r="W23" s="604"/>
    </row>
    <row r="24" spans="1:23" x14ac:dyDescent="0.3">
      <c r="B24" s="28" t="s">
        <v>339</v>
      </c>
      <c r="C24" t="s">
        <v>313</v>
      </c>
    </row>
    <row r="25" spans="1:23" x14ac:dyDescent="0.3">
      <c r="B25" s="28" t="s">
        <v>340</v>
      </c>
      <c r="C25" t="s">
        <v>312</v>
      </c>
    </row>
    <row r="26" spans="1:23" x14ac:dyDescent="0.3">
      <c r="B26" s="28" t="s">
        <v>347</v>
      </c>
      <c r="C26" t="s">
        <v>386</v>
      </c>
    </row>
    <row r="27" spans="1:23" ht="43.2" customHeight="1" x14ac:dyDescent="0.3">
      <c r="B27" s="273" t="s">
        <v>374</v>
      </c>
      <c r="C27" s="605" t="s">
        <v>523</v>
      </c>
      <c r="D27" s="605"/>
      <c r="E27" s="605"/>
      <c r="F27" s="605"/>
      <c r="G27" s="605"/>
      <c r="H27" s="605"/>
      <c r="I27" s="605"/>
      <c r="J27" s="605"/>
      <c r="K27" s="605"/>
      <c r="L27" s="605"/>
      <c r="M27" s="605"/>
      <c r="N27" s="605"/>
      <c r="O27" s="605"/>
      <c r="P27" s="605"/>
      <c r="Q27" s="605"/>
      <c r="R27" s="605"/>
      <c r="S27" s="605"/>
      <c r="T27" s="605"/>
      <c r="U27" s="605"/>
      <c r="V27" s="605"/>
      <c r="W27" s="605"/>
    </row>
    <row r="28" spans="1:23" x14ac:dyDescent="0.3">
      <c r="B28" s="273" t="s">
        <v>384</v>
      </c>
      <c r="C28" t="s">
        <v>385</v>
      </c>
    </row>
    <row r="29" spans="1:23" ht="28.2" customHeight="1" x14ac:dyDescent="0.3">
      <c r="B29" s="273" t="s">
        <v>464</v>
      </c>
      <c r="C29" s="605" t="s">
        <v>465</v>
      </c>
      <c r="D29" s="605"/>
      <c r="E29" s="605"/>
      <c r="F29" s="605"/>
      <c r="G29" s="605"/>
      <c r="H29" s="605"/>
      <c r="I29" s="605"/>
      <c r="J29" s="605"/>
      <c r="K29" s="605"/>
      <c r="L29" s="605"/>
      <c r="M29" s="605"/>
      <c r="N29" s="605"/>
      <c r="O29" s="605"/>
      <c r="P29" s="605"/>
      <c r="Q29" s="605"/>
      <c r="R29" s="605"/>
      <c r="S29" s="605"/>
      <c r="T29" s="605"/>
      <c r="U29" s="605"/>
      <c r="V29" s="605"/>
      <c r="W29" s="605"/>
    </row>
    <row r="30" spans="1:23" x14ac:dyDescent="0.3">
      <c r="B30" s="255" t="s">
        <v>372</v>
      </c>
    </row>
    <row r="31" spans="1:23" x14ac:dyDescent="0.3">
      <c r="A31" s="252" t="s">
        <v>341</v>
      </c>
      <c r="B31" s="253" t="s">
        <v>342</v>
      </c>
    </row>
    <row r="32" spans="1:23" ht="31.95" customHeight="1" x14ac:dyDescent="0.3">
      <c r="B32" s="603" t="s">
        <v>471</v>
      </c>
      <c r="C32" s="603"/>
      <c r="D32" s="603"/>
      <c r="E32" s="603"/>
      <c r="F32" s="603"/>
      <c r="G32" s="603"/>
      <c r="H32" s="603"/>
      <c r="I32" s="603"/>
      <c r="J32" s="603"/>
      <c r="K32" s="603"/>
      <c r="L32" s="603"/>
      <c r="M32" s="603"/>
      <c r="N32" s="603"/>
      <c r="O32" s="603"/>
      <c r="P32" s="603"/>
      <c r="Q32" s="603"/>
      <c r="R32" s="603"/>
      <c r="S32" s="603"/>
      <c r="T32" s="603"/>
      <c r="U32" s="603"/>
      <c r="V32" s="603"/>
      <c r="W32" s="603"/>
    </row>
  </sheetData>
  <sheetProtection algorithmName="SHA-512" hashValue="6X7zynCbxgbYQZjfD0MjTavP9UVhustiiO8VkDIJEgjb9POrHzGVVbo7QGBjKvZRs4j8xrBsGgZ3/W2qvz0BRw==" saltValue="oqdhOETKKbbuOJJ7/G2Z7g==" spinCount="100000" sheet="1" objects="1" scenarios="1"/>
  <mergeCells count="8">
    <mergeCell ref="B3:W3"/>
    <mergeCell ref="B5:W5"/>
    <mergeCell ref="B9:W9"/>
    <mergeCell ref="B32:W32"/>
    <mergeCell ref="B7:W7"/>
    <mergeCell ref="C23:W23"/>
    <mergeCell ref="C27:W27"/>
    <mergeCell ref="C29:W29"/>
  </mergeCells>
  <pageMargins left="0.7" right="0.7" top="0.75" bottom="0.75" header="0.3" footer="0.3"/>
  <pageSetup paperSize="9" scale="6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9">
    <tabColor theme="9" tint="0.39997558519241921"/>
  </sheetPr>
  <dimension ref="A1:G25"/>
  <sheetViews>
    <sheetView workbookViewId="0">
      <selection activeCell="G14" sqref="G14"/>
    </sheetView>
  </sheetViews>
  <sheetFormatPr defaultColWidth="8.88671875" defaultRowHeight="14.4" x14ac:dyDescent="0.3"/>
  <cols>
    <col min="1" max="1" width="8.88671875" style="237"/>
    <col min="2" max="2" width="19.6640625" style="237" customWidth="1"/>
    <col min="3" max="3" width="19" style="237" customWidth="1"/>
    <col min="4" max="4" width="12.44140625" style="237" customWidth="1"/>
    <col min="5" max="5" width="14.33203125" style="237" customWidth="1"/>
    <col min="6" max="6" width="11" style="237" customWidth="1"/>
    <col min="7" max="16384" width="8.88671875" style="237"/>
  </cols>
  <sheetData>
    <row r="1" spans="1:7" ht="21" x14ac:dyDescent="0.4">
      <c r="A1" s="800" t="s">
        <v>320</v>
      </c>
      <c r="B1" s="800"/>
      <c r="C1" s="800"/>
      <c r="D1" s="800"/>
      <c r="E1" s="800"/>
      <c r="F1" s="800"/>
    </row>
    <row r="2" spans="1:7" ht="15" thickBot="1" x14ac:dyDescent="0.35"/>
    <row r="3" spans="1:7" s="238" customFormat="1" ht="92.4" customHeight="1" x14ac:dyDescent="0.3">
      <c r="A3" s="247" t="s">
        <v>322</v>
      </c>
      <c r="B3" s="248" t="s">
        <v>321</v>
      </c>
      <c r="C3" s="248" t="s">
        <v>323</v>
      </c>
      <c r="D3" s="248" t="s">
        <v>324</v>
      </c>
      <c r="E3" s="248" t="s">
        <v>326</v>
      </c>
      <c r="F3" s="249" t="s">
        <v>327</v>
      </c>
    </row>
    <row r="4" spans="1:7" ht="15" thickBot="1" x14ac:dyDescent="0.35">
      <c r="A4" s="217">
        <v>1</v>
      </c>
      <c r="B4" s="194">
        <v>2</v>
      </c>
      <c r="C4" s="194">
        <v>3</v>
      </c>
      <c r="D4" s="194">
        <v>3</v>
      </c>
      <c r="E4" s="194">
        <v>4</v>
      </c>
      <c r="F4" s="236" t="s">
        <v>325</v>
      </c>
      <c r="G4" s="238"/>
    </row>
    <row r="5" spans="1:7" x14ac:dyDescent="0.3">
      <c r="A5" s="239"/>
      <c r="B5" s="239"/>
      <c r="C5" s="239"/>
      <c r="D5" s="239"/>
      <c r="E5" s="239"/>
      <c r="F5" s="245">
        <f>IF(AND(D5="",E5=""),0,D5*E5)</f>
        <v>0</v>
      </c>
      <c r="G5" s="238"/>
    </row>
    <row r="6" spans="1:7" x14ac:dyDescent="0.3">
      <c r="A6" s="239"/>
      <c r="B6" s="239"/>
      <c r="C6" s="239"/>
      <c r="D6" s="239"/>
      <c r="E6" s="239"/>
      <c r="F6" s="245">
        <f t="shared" ref="F6:F18" si="0">IF(AND(D6="",E6=""),0,D6*E6)</f>
        <v>0</v>
      </c>
    </row>
    <row r="7" spans="1:7" x14ac:dyDescent="0.3">
      <c r="A7" s="239"/>
      <c r="B7" s="239"/>
      <c r="C7" s="239"/>
      <c r="D7" s="239"/>
      <c r="E7" s="239"/>
      <c r="F7" s="245">
        <f t="shared" si="0"/>
        <v>0</v>
      </c>
    </row>
    <row r="8" spans="1:7" x14ac:dyDescent="0.3">
      <c r="A8" s="239"/>
      <c r="B8" s="239"/>
      <c r="C8" s="239"/>
      <c r="D8" s="239"/>
      <c r="E8" s="239"/>
      <c r="F8" s="245">
        <f t="shared" si="0"/>
        <v>0</v>
      </c>
    </row>
    <row r="9" spans="1:7" x14ac:dyDescent="0.3">
      <c r="A9" s="239"/>
      <c r="B9" s="239"/>
      <c r="C9" s="239"/>
      <c r="D9" s="239"/>
      <c r="E9" s="239"/>
      <c r="F9" s="245">
        <f t="shared" si="0"/>
        <v>0</v>
      </c>
    </row>
    <row r="10" spans="1:7" x14ac:dyDescent="0.3">
      <c r="A10" s="239"/>
      <c r="B10" s="239"/>
      <c r="C10" s="239"/>
      <c r="D10" s="239"/>
      <c r="E10" s="239"/>
      <c r="F10" s="245">
        <f t="shared" si="0"/>
        <v>0</v>
      </c>
    </row>
    <row r="11" spans="1:7" x14ac:dyDescent="0.3">
      <c r="A11" s="239"/>
      <c r="B11" s="239"/>
      <c r="C11" s="239"/>
      <c r="D11" s="239"/>
      <c r="E11" s="239"/>
      <c r="F11" s="245">
        <f t="shared" si="0"/>
        <v>0</v>
      </c>
    </row>
    <row r="12" spans="1:7" x14ac:dyDescent="0.3">
      <c r="A12" s="239"/>
      <c r="B12" s="239"/>
      <c r="C12" s="239"/>
      <c r="D12" s="239"/>
      <c r="E12" s="239"/>
      <c r="F12" s="245">
        <f t="shared" si="0"/>
        <v>0</v>
      </c>
    </row>
    <row r="13" spans="1:7" x14ac:dyDescent="0.3">
      <c r="A13" s="239"/>
      <c r="B13" s="239"/>
      <c r="C13" s="239"/>
      <c r="D13" s="239"/>
      <c r="E13" s="239"/>
      <c r="F13" s="245">
        <f t="shared" si="0"/>
        <v>0</v>
      </c>
    </row>
    <row r="14" spans="1:7" x14ac:dyDescent="0.3">
      <c r="A14" s="239"/>
      <c r="B14" s="239"/>
      <c r="C14" s="239"/>
      <c r="D14" s="239"/>
      <c r="E14" s="239"/>
      <c r="F14" s="245">
        <f t="shared" si="0"/>
        <v>0</v>
      </c>
    </row>
    <row r="15" spans="1:7" x14ac:dyDescent="0.3">
      <c r="A15" s="239"/>
      <c r="B15" s="239"/>
      <c r="C15" s="239"/>
      <c r="D15" s="239"/>
      <c r="E15" s="239"/>
      <c r="F15" s="245">
        <f t="shared" si="0"/>
        <v>0</v>
      </c>
    </row>
    <row r="16" spans="1:7" x14ac:dyDescent="0.3">
      <c r="A16" s="239"/>
      <c r="B16" s="239"/>
      <c r="C16" s="239"/>
      <c r="D16" s="239"/>
      <c r="E16" s="239"/>
      <c r="F16" s="245">
        <f t="shared" si="0"/>
        <v>0</v>
      </c>
    </row>
    <row r="17" spans="1:6" x14ac:dyDescent="0.3">
      <c r="A17" s="239"/>
      <c r="B17" s="239"/>
      <c r="C17" s="239"/>
      <c r="D17" s="239"/>
      <c r="E17" s="239"/>
      <c r="F17" s="245">
        <f t="shared" si="0"/>
        <v>0</v>
      </c>
    </row>
    <row r="18" spans="1:6" ht="15" thickBot="1" x14ac:dyDescent="0.35">
      <c r="A18" s="240"/>
      <c r="B18" s="240"/>
      <c r="C18" s="240"/>
      <c r="D18" s="240"/>
      <c r="E18" s="240"/>
      <c r="F18" s="245">
        <f t="shared" si="0"/>
        <v>0</v>
      </c>
    </row>
    <row r="19" spans="1:6" ht="15" thickBot="1" x14ac:dyDescent="0.35">
      <c r="A19" s="830" t="s">
        <v>190</v>
      </c>
      <c r="B19" s="831"/>
      <c r="C19" s="831"/>
      <c r="D19" s="831"/>
      <c r="E19" s="832"/>
      <c r="F19" s="246">
        <f>SUM(F5:F18)</f>
        <v>0</v>
      </c>
    </row>
    <row r="20" spans="1:6" ht="6" customHeight="1" thickBot="1" x14ac:dyDescent="0.35"/>
    <row r="21" spans="1:6" ht="15" thickBot="1" x14ac:dyDescent="0.35">
      <c r="A21" s="830" t="s">
        <v>343</v>
      </c>
      <c r="B21" s="831"/>
      <c r="C21" s="831"/>
      <c r="D21" s="831"/>
      <c r="E21" s="832"/>
      <c r="F21" s="241"/>
    </row>
    <row r="22" spans="1:6" ht="15" thickBot="1" x14ac:dyDescent="0.35">
      <c r="A22" s="242" t="s">
        <v>344</v>
      </c>
      <c r="B22" s="250"/>
      <c r="C22" s="243"/>
      <c r="D22" s="243"/>
      <c r="E22" s="244"/>
      <c r="F22" s="246">
        <f>NN!$AF$11</f>
        <v>0</v>
      </c>
    </row>
    <row r="23" spans="1:6" ht="15" thickBot="1" x14ac:dyDescent="0.35">
      <c r="A23" s="830" t="s">
        <v>345</v>
      </c>
      <c r="B23" s="831"/>
      <c r="C23" s="831"/>
      <c r="D23" s="831"/>
      <c r="E23" s="832"/>
      <c r="F23" s="241"/>
    </row>
    <row r="24" spans="1:6" ht="6" customHeight="1" thickBot="1" x14ac:dyDescent="0.35">
      <c r="A24" s="242"/>
      <c r="B24" s="243"/>
      <c r="C24" s="243"/>
      <c r="D24" s="243"/>
      <c r="E24" s="244"/>
      <c r="F24" s="241"/>
    </row>
    <row r="25" spans="1:6" ht="15" thickBot="1" x14ac:dyDescent="0.35">
      <c r="A25" s="830" t="s">
        <v>346</v>
      </c>
      <c r="B25" s="831"/>
      <c r="C25" s="831"/>
      <c r="D25" s="831"/>
      <c r="E25" s="832"/>
      <c r="F25" s="246">
        <f>IF(AND(F21="",F23&gt;0),F19-F22-F23,F19+F21-F22-F23)</f>
        <v>0</v>
      </c>
    </row>
  </sheetData>
  <sheetProtection sheet="1" objects="1" scenarios="1"/>
  <mergeCells count="5">
    <mergeCell ref="A19:E19"/>
    <mergeCell ref="A25:E25"/>
    <mergeCell ref="A23:E23"/>
    <mergeCell ref="A21:E21"/>
    <mergeCell ref="A1:F1"/>
  </mergeCells>
  <conditionalFormatting sqref="A5:F18">
    <cfRule type="containsBlanks" dxfId="16" priority="2">
      <formula>LEN(TRIM(A5))=0</formula>
    </cfRule>
  </conditionalFormatting>
  <conditionalFormatting sqref="F21 F23">
    <cfRule type="containsBlanks" dxfId="15" priority="1">
      <formula>LEN(TRIM(F21))=0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0">
    <tabColor theme="0" tint="-0.14999847407452621"/>
  </sheetPr>
  <dimension ref="A1:AN122"/>
  <sheetViews>
    <sheetView workbookViewId="0">
      <selection activeCell="A5" sqref="A5"/>
    </sheetView>
  </sheetViews>
  <sheetFormatPr defaultRowHeight="14.4" x14ac:dyDescent="0.3"/>
  <cols>
    <col min="1" max="1" width="41.44140625" customWidth="1"/>
    <col min="2" max="2" width="6.33203125" style="28" hidden="1" customWidth="1"/>
    <col min="3" max="3" width="11.33203125" style="26" customWidth="1"/>
    <col min="4" max="5" width="8.109375" style="26" hidden="1" customWidth="1"/>
    <col min="6" max="6" width="15" style="29" hidden="1" customWidth="1"/>
    <col min="7" max="10" width="8.109375" hidden="1" customWidth="1"/>
    <col min="11" max="11" width="16.77734375" customWidth="1"/>
    <col min="12" max="12" width="4.6640625" hidden="1" customWidth="1"/>
    <col min="14" max="26" width="8.88671875" hidden="1" customWidth="1"/>
  </cols>
  <sheetData>
    <row r="1" spans="1:40" x14ac:dyDescent="0.3">
      <c r="A1" s="29" t="s">
        <v>373</v>
      </c>
    </row>
    <row r="2" spans="1:40" ht="57" customHeight="1" x14ac:dyDescent="0.3">
      <c r="A2" s="847" t="s">
        <v>588</v>
      </c>
      <c r="B2" s="847"/>
      <c r="C2" s="847"/>
      <c r="D2" s="847"/>
      <c r="E2" s="847"/>
      <c r="F2" s="847"/>
      <c r="G2" s="847"/>
      <c r="H2" s="847"/>
      <c r="I2" s="847"/>
      <c r="J2" s="847"/>
      <c r="M2" s="308" t="str">
        <f>IF(C16+C22+C29+C35+C40+C91+C92+C93+C94+C95+C96+C97+C98+C99+C100+C101=0,"","DOPISAŁEŚ WŁASNĄ ROŚLINĘ- PODAJ ŹRÓDŁO DANYCH I DOŁĄCZ DO WNIOSKU KOPIE DOKUMENTÓW ŹRÓDŁOWYCH")</f>
        <v/>
      </c>
    </row>
    <row r="3" spans="1:40" ht="77.400000000000006" customHeight="1" x14ac:dyDescent="0.3">
      <c r="A3" s="848" t="s">
        <v>19</v>
      </c>
      <c r="B3" s="256" t="s">
        <v>154</v>
      </c>
      <c r="C3" s="849" t="s">
        <v>478</v>
      </c>
      <c r="D3" s="849"/>
      <c r="E3" s="849"/>
      <c r="F3" s="299" t="s">
        <v>152</v>
      </c>
      <c r="G3" s="850" t="s">
        <v>218</v>
      </c>
      <c r="H3" s="848" t="s">
        <v>219</v>
      </c>
      <c r="I3" s="848"/>
      <c r="J3" s="848"/>
      <c r="K3" s="851" t="s">
        <v>479</v>
      </c>
      <c r="L3" s="845" t="s">
        <v>153</v>
      </c>
    </row>
    <row r="4" spans="1:40" ht="30.75" customHeight="1" x14ac:dyDescent="0.3">
      <c r="A4" s="848"/>
      <c r="B4" s="256" t="s">
        <v>169</v>
      </c>
      <c r="C4" s="18" t="s">
        <v>36</v>
      </c>
      <c r="D4" s="18" t="s">
        <v>220</v>
      </c>
      <c r="E4" s="18" t="s">
        <v>221</v>
      </c>
      <c r="F4" s="21" t="s">
        <v>189</v>
      </c>
      <c r="G4" s="850"/>
      <c r="H4" s="256" t="s">
        <v>36</v>
      </c>
      <c r="I4" s="12" t="s">
        <v>220</v>
      </c>
      <c r="J4" s="12" t="s">
        <v>221</v>
      </c>
      <c r="K4" s="852"/>
      <c r="L4" s="845"/>
    </row>
    <row r="5" spans="1:40" x14ac:dyDescent="0.3">
      <c r="A5" s="596" t="s">
        <v>618</v>
      </c>
      <c r="B5" s="22"/>
      <c r="C5" s="22"/>
      <c r="D5" s="22"/>
      <c r="E5" s="22"/>
      <c r="F5" s="22"/>
      <c r="G5" s="22"/>
      <c r="H5" s="22"/>
      <c r="I5" s="22"/>
      <c r="J5" s="22"/>
      <c r="K5" s="392"/>
      <c r="L5" s="20"/>
    </row>
    <row r="6" spans="1:40" x14ac:dyDescent="0.3">
      <c r="A6" s="295" t="s">
        <v>81</v>
      </c>
      <c r="B6" s="296">
        <v>1</v>
      </c>
      <c r="C6" s="297">
        <v>27</v>
      </c>
      <c r="D6" s="297">
        <v>4.3</v>
      </c>
      <c r="E6" s="297">
        <v>12.6</v>
      </c>
      <c r="F6" s="19">
        <v>2</v>
      </c>
      <c r="G6" s="296">
        <v>0.9</v>
      </c>
      <c r="H6" s="296">
        <v>5.2</v>
      </c>
      <c r="I6" s="296">
        <v>0.8</v>
      </c>
      <c r="J6" s="296">
        <v>10</v>
      </c>
      <c r="K6" s="393"/>
      <c r="L6" s="298">
        <v>19</v>
      </c>
    </row>
    <row r="7" spans="1:40" x14ac:dyDescent="0.3">
      <c r="A7" s="17" t="s">
        <v>222</v>
      </c>
      <c r="B7" s="12">
        <v>2</v>
      </c>
      <c r="C7" s="18">
        <v>27</v>
      </c>
      <c r="D7" s="18">
        <v>4.5</v>
      </c>
      <c r="E7" s="18">
        <v>13.6</v>
      </c>
      <c r="F7" s="21">
        <v>1</v>
      </c>
      <c r="G7" s="12">
        <v>0.9</v>
      </c>
      <c r="H7" s="12">
        <v>5.5</v>
      </c>
      <c r="I7" s="12">
        <v>0.8</v>
      </c>
      <c r="J7" s="12">
        <v>10.7</v>
      </c>
      <c r="K7" s="393"/>
      <c r="L7" s="20">
        <v>21</v>
      </c>
    </row>
    <row r="8" spans="1:40" x14ac:dyDescent="0.3">
      <c r="A8" s="17" t="s">
        <v>73</v>
      </c>
      <c r="B8" s="12">
        <v>3</v>
      </c>
      <c r="C8" s="18">
        <v>24</v>
      </c>
      <c r="D8" s="18">
        <v>4.3</v>
      </c>
      <c r="E8" s="18">
        <v>15.6</v>
      </c>
      <c r="F8" s="21">
        <v>2</v>
      </c>
      <c r="G8" s="12">
        <v>0.8</v>
      </c>
      <c r="H8" s="12">
        <v>5</v>
      </c>
      <c r="I8" s="12">
        <v>0.9</v>
      </c>
      <c r="J8" s="12">
        <v>11.6</v>
      </c>
      <c r="K8" s="393"/>
      <c r="L8" s="20">
        <v>16</v>
      </c>
    </row>
    <row r="9" spans="1:40" x14ac:dyDescent="0.3">
      <c r="A9" s="17" t="s">
        <v>223</v>
      </c>
      <c r="B9" s="12">
        <v>4</v>
      </c>
      <c r="C9" s="18">
        <v>24</v>
      </c>
      <c r="D9" s="18">
        <v>4.2</v>
      </c>
      <c r="E9" s="18">
        <v>13.7</v>
      </c>
      <c r="F9" s="21">
        <v>1</v>
      </c>
      <c r="G9" s="12">
        <v>0.8</v>
      </c>
      <c r="H9" s="12">
        <v>5.5</v>
      </c>
      <c r="I9" s="12">
        <v>1</v>
      </c>
      <c r="J9" s="12">
        <v>12</v>
      </c>
      <c r="K9" s="393"/>
      <c r="L9" s="20">
        <v>16</v>
      </c>
    </row>
    <row r="10" spans="1:40" x14ac:dyDescent="0.3">
      <c r="A10" s="17" t="s">
        <v>75</v>
      </c>
      <c r="B10" s="12">
        <v>5</v>
      </c>
      <c r="C10" s="18">
        <v>24</v>
      </c>
      <c r="D10" s="18">
        <v>4.4000000000000004</v>
      </c>
      <c r="E10" s="18">
        <v>18</v>
      </c>
      <c r="F10" s="21">
        <v>2</v>
      </c>
      <c r="G10" s="12">
        <v>1.1000000000000001</v>
      </c>
      <c r="H10" s="12">
        <v>5.5</v>
      </c>
      <c r="I10" s="12">
        <v>0.9</v>
      </c>
      <c r="J10" s="12">
        <v>11.8</v>
      </c>
      <c r="K10" s="393"/>
      <c r="L10" s="20">
        <v>16</v>
      </c>
    </row>
    <row r="11" spans="1:40" x14ac:dyDescent="0.3">
      <c r="A11" s="17" t="s">
        <v>77</v>
      </c>
      <c r="B11" s="12">
        <v>6</v>
      </c>
      <c r="C11" s="18">
        <v>27</v>
      </c>
      <c r="D11" s="18">
        <v>4.7</v>
      </c>
      <c r="E11" s="18">
        <v>17.600000000000001</v>
      </c>
      <c r="F11" s="21">
        <v>0</v>
      </c>
      <c r="G11" s="12">
        <v>1</v>
      </c>
      <c r="H11" s="12">
        <v>5.9</v>
      </c>
      <c r="I11" s="12">
        <v>1</v>
      </c>
      <c r="J11" s="12">
        <v>12.1</v>
      </c>
      <c r="K11" s="393"/>
      <c r="L11" s="20">
        <v>18</v>
      </c>
    </row>
    <row r="12" spans="1:40" x14ac:dyDescent="0.3">
      <c r="A12" s="17" t="s">
        <v>224</v>
      </c>
      <c r="B12" s="12">
        <v>7</v>
      </c>
      <c r="C12" s="18">
        <v>22.2</v>
      </c>
      <c r="D12" s="18">
        <v>4.7</v>
      </c>
      <c r="E12" s="18">
        <v>18.3</v>
      </c>
      <c r="F12" s="21">
        <v>1</v>
      </c>
      <c r="G12" s="12">
        <v>1.1000000000000001</v>
      </c>
      <c r="H12" s="12">
        <v>5.9</v>
      </c>
      <c r="I12" s="12">
        <v>1.2</v>
      </c>
      <c r="J12" s="12">
        <v>15.7</v>
      </c>
      <c r="K12" s="393"/>
      <c r="L12" s="20">
        <v>16</v>
      </c>
    </row>
    <row r="13" spans="1:40" x14ac:dyDescent="0.3">
      <c r="A13" s="17" t="s">
        <v>78</v>
      </c>
      <c r="B13" s="12">
        <v>8</v>
      </c>
      <c r="C13" s="18">
        <v>26</v>
      </c>
      <c r="D13" s="18">
        <v>5.4</v>
      </c>
      <c r="E13" s="18">
        <v>19.600000000000001</v>
      </c>
      <c r="F13" s="21">
        <v>1</v>
      </c>
      <c r="G13" s="12">
        <v>1</v>
      </c>
      <c r="H13" s="12">
        <v>10.9</v>
      </c>
      <c r="I13" s="12">
        <v>2</v>
      </c>
      <c r="J13" s="12">
        <v>15.7</v>
      </c>
      <c r="K13" s="393"/>
      <c r="L13" s="20">
        <v>15</v>
      </c>
    </row>
    <row r="14" spans="1:40" ht="15" thickBot="1" x14ac:dyDescent="0.35">
      <c r="A14" s="17" t="s">
        <v>225</v>
      </c>
      <c r="B14" s="12">
        <v>9</v>
      </c>
      <c r="C14" s="18">
        <v>27</v>
      </c>
      <c r="D14" s="18">
        <v>5</v>
      </c>
      <c r="E14" s="18">
        <v>17.3</v>
      </c>
      <c r="F14" s="21">
        <v>1</v>
      </c>
      <c r="G14" s="12">
        <v>0.9</v>
      </c>
      <c r="H14" s="12">
        <v>6.1</v>
      </c>
      <c r="I14" s="12">
        <v>1.3</v>
      </c>
      <c r="J14" s="12">
        <v>13.6</v>
      </c>
      <c r="K14" s="393"/>
      <c r="L14" s="20">
        <v>17</v>
      </c>
    </row>
    <row r="15" spans="1:40" x14ac:dyDescent="0.3">
      <c r="A15" s="17" t="s">
        <v>226</v>
      </c>
      <c r="B15" s="12">
        <v>10</v>
      </c>
      <c r="C15" s="18">
        <v>41.7</v>
      </c>
      <c r="D15" s="18">
        <v>9.1</v>
      </c>
      <c r="E15" s="18">
        <v>44.9</v>
      </c>
      <c r="F15" s="21">
        <v>1</v>
      </c>
      <c r="G15" s="12">
        <v>2</v>
      </c>
      <c r="H15" s="12">
        <v>2.9</v>
      </c>
      <c r="I15" s="12">
        <v>19.2</v>
      </c>
      <c r="J15" s="12">
        <v>2.8</v>
      </c>
      <c r="K15" s="393"/>
      <c r="L15" s="309"/>
      <c r="M15" s="833">
        <f>IF(C16=0,0,IF(M16="","DOPISAŁEŚ WŁASNĄ ROŚLINĘ - PODAJ ŹRÓDŁO DANYCH I DOŁĄCZ DO WNIOSKU KOPIĘ DOKUMENTÓW ŹRÓDŁOWYCH DOTYCZĄCYCH POBRANIA PRZEZ NIĄ AZOTU",""))</f>
        <v>0</v>
      </c>
      <c r="N15" s="834"/>
      <c r="O15" s="834"/>
      <c r="P15" s="834"/>
      <c r="Q15" s="834"/>
      <c r="R15" s="834"/>
      <c r="S15" s="834"/>
      <c r="T15" s="834"/>
      <c r="U15" s="834"/>
      <c r="V15" s="834"/>
      <c r="W15" s="834"/>
      <c r="X15" s="834"/>
      <c r="Y15" s="834"/>
      <c r="Z15" s="834"/>
      <c r="AA15" s="834"/>
      <c r="AB15" s="834"/>
      <c r="AC15" s="834"/>
      <c r="AD15" s="834"/>
      <c r="AE15" s="834"/>
      <c r="AF15" s="834"/>
      <c r="AG15" s="834"/>
      <c r="AH15" s="834"/>
      <c r="AI15" s="834"/>
      <c r="AJ15" s="834"/>
      <c r="AK15" s="834"/>
      <c r="AL15" s="834"/>
      <c r="AM15" s="834"/>
      <c r="AN15" s="835"/>
    </row>
    <row r="16" spans="1:40" ht="15" thickBot="1" x14ac:dyDescent="0.35">
      <c r="A16" s="304" t="s">
        <v>311</v>
      </c>
      <c r="B16" s="437"/>
      <c r="C16" s="305"/>
      <c r="D16" s="22"/>
      <c r="E16" s="22"/>
      <c r="F16" s="22">
        <f>K16</f>
        <v>0</v>
      </c>
      <c r="G16" s="22"/>
      <c r="H16" s="22"/>
      <c r="I16" s="22"/>
      <c r="J16" s="22"/>
      <c r="K16" s="305"/>
      <c r="L16" s="309"/>
      <c r="M16" s="842"/>
      <c r="N16" s="843"/>
      <c r="O16" s="843"/>
      <c r="P16" s="843"/>
      <c r="Q16" s="843"/>
      <c r="R16" s="843"/>
      <c r="S16" s="843"/>
      <c r="T16" s="843"/>
      <c r="U16" s="843"/>
      <c r="V16" s="843"/>
      <c r="W16" s="843"/>
      <c r="X16" s="843"/>
      <c r="Y16" s="843"/>
      <c r="Z16" s="843"/>
      <c r="AA16" s="843"/>
      <c r="AB16" s="843"/>
      <c r="AC16" s="843"/>
      <c r="AD16" s="843"/>
      <c r="AE16" s="843"/>
      <c r="AF16" s="843"/>
      <c r="AG16" s="843"/>
      <c r="AH16" s="843"/>
      <c r="AI16" s="843"/>
      <c r="AJ16" s="843"/>
      <c r="AK16" s="843"/>
      <c r="AL16" s="843"/>
      <c r="AM16" s="843"/>
      <c r="AN16" s="844"/>
    </row>
    <row r="17" spans="1:40" x14ac:dyDescent="0.3">
      <c r="A17" s="17" t="s">
        <v>227</v>
      </c>
      <c r="B17" s="12">
        <v>11</v>
      </c>
      <c r="C17" s="18">
        <v>8</v>
      </c>
      <c r="D17" s="18">
        <v>7</v>
      </c>
      <c r="E17" s="18">
        <v>30.3</v>
      </c>
      <c r="F17" s="21">
        <v>1</v>
      </c>
      <c r="G17" s="12">
        <v>0.9</v>
      </c>
      <c r="H17" s="12">
        <v>13.4</v>
      </c>
      <c r="I17" s="12">
        <v>1.4</v>
      </c>
      <c r="J17" s="12">
        <v>17.2</v>
      </c>
      <c r="K17" s="393"/>
      <c r="L17" s="20">
        <v>40</v>
      </c>
    </row>
    <row r="18" spans="1:40" x14ac:dyDescent="0.3">
      <c r="A18" s="17" t="s">
        <v>228</v>
      </c>
      <c r="B18" s="12">
        <v>12</v>
      </c>
      <c r="C18" s="18">
        <v>8</v>
      </c>
      <c r="D18" s="18">
        <v>5.9</v>
      </c>
      <c r="E18" s="18">
        <v>27</v>
      </c>
      <c r="F18" s="23">
        <v>1</v>
      </c>
      <c r="G18" s="24">
        <v>1</v>
      </c>
      <c r="H18" s="12">
        <v>16.8</v>
      </c>
      <c r="I18" s="12">
        <v>1.8</v>
      </c>
      <c r="J18" s="12">
        <v>17.600000000000001</v>
      </c>
      <c r="K18" s="393"/>
      <c r="L18" s="20">
        <v>40</v>
      </c>
    </row>
    <row r="19" spans="1:40" x14ac:dyDescent="0.3">
      <c r="A19" s="17" t="s">
        <v>229</v>
      </c>
      <c r="B19" s="12">
        <v>13</v>
      </c>
      <c r="C19" s="18">
        <v>0</v>
      </c>
      <c r="D19" s="18">
        <v>8.5</v>
      </c>
      <c r="E19" s="18">
        <v>28.3</v>
      </c>
      <c r="F19" s="21">
        <v>1</v>
      </c>
      <c r="G19" s="12">
        <v>1</v>
      </c>
      <c r="H19" s="12">
        <v>12</v>
      </c>
      <c r="I19" s="12">
        <v>1.6</v>
      </c>
      <c r="J19" s="12">
        <v>15.4</v>
      </c>
      <c r="K19" s="393"/>
      <c r="L19" s="20">
        <v>40</v>
      </c>
    </row>
    <row r="20" spans="1:40" ht="15" thickBot="1" x14ac:dyDescent="0.35">
      <c r="A20" s="17" t="s">
        <v>230</v>
      </c>
      <c r="B20" s="12">
        <v>14</v>
      </c>
      <c r="C20" s="18">
        <v>15</v>
      </c>
      <c r="D20" s="18">
        <v>8.5</v>
      </c>
      <c r="E20" s="18">
        <v>28.2</v>
      </c>
      <c r="F20" s="21">
        <v>1</v>
      </c>
      <c r="G20" s="12">
        <v>1</v>
      </c>
      <c r="H20" s="12">
        <v>10</v>
      </c>
      <c r="I20" s="12">
        <v>1.3</v>
      </c>
      <c r="J20" s="12">
        <v>9.5</v>
      </c>
      <c r="K20" s="393"/>
      <c r="L20" s="20">
        <v>40</v>
      </c>
    </row>
    <row r="21" spans="1:40" x14ac:dyDescent="0.3">
      <c r="A21" s="17" t="s">
        <v>231</v>
      </c>
      <c r="B21" s="12">
        <v>15</v>
      </c>
      <c r="C21" s="18">
        <v>15</v>
      </c>
      <c r="D21" s="18">
        <v>5.4</v>
      </c>
      <c r="E21" s="18">
        <v>22.1</v>
      </c>
      <c r="F21" s="21">
        <v>1</v>
      </c>
      <c r="G21" s="12">
        <v>1</v>
      </c>
      <c r="H21" s="12">
        <v>11.4</v>
      </c>
      <c r="I21" s="12">
        <v>1.5</v>
      </c>
      <c r="J21" s="12">
        <v>15.6</v>
      </c>
      <c r="K21" s="393"/>
      <c r="L21" s="20">
        <v>28.5</v>
      </c>
      <c r="M21" s="833">
        <f>IF(C22=0,0,IF(M22="","DOPISAŁEŚ WŁASNĄ ROŚLINĘ - PODAJ ŹRÓDŁO DANYCH I DOŁĄCZ DO WNIOSKU KOPIĘ DOKUMENTÓW ŹRÓDŁOWYCH DOTYCZĄCYCH POBRANIA PRZEZ NIĄ AZOTU",""))</f>
        <v>0</v>
      </c>
      <c r="N21" s="834"/>
      <c r="O21" s="834"/>
      <c r="P21" s="834"/>
      <c r="Q21" s="834"/>
      <c r="R21" s="834"/>
      <c r="S21" s="834"/>
      <c r="T21" s="834"/>
      <c r="U21" s="834"/>
      <c r="V21" s="834"/>
      <c r="W21" s="834"/>
      <c r="X21" s="834"/>
      <c r="Y21" s="834"/>
      <c r="Z21" s="834"/>
      <c r="AA21" s="834"/>
      <c r="AB21" s="834"/>
      <c r="AC21" s="834"/>
      <c r="AD21" s="834"/>
      <c r="AE21" s="834"/>
      <c r="AF21" s="834"/>
      <c r="AG21" s="834"/>
      <c r="AH21" s="834"/>
      <c r="AI21" s="834"/>
      <c r="AJ21" s="834"/>
      <c r="AK21" s="834"/>
      <c r="AL21" s="834"/>
      <c r="AM21" s="834"/>
      <c r="AN21" s="835"/>
    </row>
    <row r="22" spans="1:40" ht="15" thickBot="1" x14ac:dyDescent="0.35">
      <c r="A22" s="304" t="s">
        <v>311</v>
      </c>
      <c r="B22" s="437"/>
      <c r="C22" s="305"/>
      <c r="D22" s="22"/>
      <c r="E22" s="22"/>
      <c r="F22" s="22">
        <f>K22</f>
        <v>0</v>
      </c>
      <c r="G22" s="22"/>
      <c r="H22" s="22"/>
      <c r="I22" s="22"/>
      <c r="J22" s="22"/>
      <c r="K22" s="305"/>
      <c r="L22" s="20"/>
      <c r="M22" s="842"/>
      <c r="N22" s="843"/>
      <c r="O22" s="843"/>
      <c r="P22" s="843"/>
      <c r="Q22" s="843"/>
      <c r="R22" s="843"/>
      <c r="S22" s="843"/>
      <c r="T22" s="843"/>
      <c r="U22" s="843"/>
      <c r="V22" s="843"/>
      <c r="W22" s="843"/>
      <c r="X22" s="843"/>
      <c r="Y22" s="843"/>
      <c r="Z22" s="843"/>
      <c r="AA22" s="843"/>
      <c r="AB22" s="843"/>
      <c r="AC22" s="843"/>
      <c r="AD22" s="843"/>
      <c r="AE22" s="843"/>
      <c r="AF22" s="843"/>
      <c r="AG22" s="843"/>
      <c r="AH22" s="843"/>
      <c r="AI22" s="843"/>
      <c r="AJ22" s="843"/>
      <c r="AK22" s="843"/>
      <c r="AL22" s="843"/>
      <c r="AM22" s="843"/>
      <c r="AN22" s="844"/>
    </row>
    <row r="23" spans="1:40" x14ac:dyDescent="0.3">
      <c r="A23" s="17" t="s">
        <v>232</v>
      </c>
      <c r="B23" s="12">
        <v>16</v>
      </c>
      <c r="C23" s="18">
        <v>50</v>
      </c>
      <c r="D23" s="18">
        <v>9.6</v>
      </c>
      <c r="E23" s="18">
        <v>33.299999999999997</v>
      </c>
      <c r="F23" s="21">
        <v>0</v>
      </c>
      <c r="G23" s="12">
        <v>1.5</v>
      </c>
      <c r="H23" s="12">
        <v>6.9</v>
      </c>
      <c r="I23" s="12">
        <v>1.5</v>
      </c>
      <c r="J23" s="12">
        <v>17</v>
      </c>
      <c r="K23" s="393"/>
      <c r="L23" s="20">
        <v>34</v>
      </c>
    </row>
    <row r="24" spans="1:40" x14ac:dyDescent="0.3">
      <c r="A24" s="17" t="s">
        <v>233</v>
      </c>
      <c r="B24" s="12">
        <v>17</v>
      </c>
      <c r="C24" s="18">
        <v>40.4</v>
      </c>
      <c r="D24" s="18">
        <v>8.8000000000000007</v>
      </c>
      <c r="E24" s="18">
        <v>26.3</v>
      </c>
      <c r="F24" s="21">
        <v>1</v>
      </c>
      <c r="G24" s="12">
        <v>1.5</v>
      </c>
      <c r="H24" s="12">
        <v>5.3</v>
      </c>
      <c r="I24" s="12">
        <v>1.4</v>
      </c>
      <c r="J24" s="12">
        <v>12</v>
      </c>
      <c r="K24" s="393"/>
      <c r="L24" s="20">
        <v>28</v>
      </c>
    </row>
    <row r="25" spans="1:40" x14ac:dyDescent="0.3">
      <c r="A25" s="17" t="s">
        <v>234</v>
      </c>
      <c r="B25" s="12">
        <v>18</v>
      </c>
      <c r="C25" s="580">
        <v>9.5</v>
      </c>
      <c r="D25" s="18">
        <v>10.8</v>
      </c>
      <c r="E25" s="18">
        <v>44.3</v>
      </c>
      <c r="F25" s="21">
        <v>1</v>
      </c>
      <c r="G25" s="12">
        <v>3</v>
      </c>
      <c r="H25" s="12">
        <v>5.3</v>
      </c>
      <c r="I25" s="12">
        <v>1.4</v>
      </c>
      <c r="J25" s="12">
        <v>12</v>
      </c>
      <c r="K25" s="393"/>
      <c r="L25" s="20">
        <v>5</v>
      </c>
    </row>
    <row r="26" spans="1:40" x14ac:dyDescent="0.3">
      <c r="A26" s="17" t="s">
        <v>235</v>
      </c>
      <c r="B26" s="12">
        <v>19</v>
      </c>
      <c r="C26" s="580">
        <v>60.5</v>
      </c>
      <c r="D26" s="18">
        <v>10.199999999999999</v>
      </c>
      <c r="E26" s="18">
        <v>38.9</v>
      </c>
      <c r="F26" s="21">
        <v>1</v>
      </c>
      <c r="G26" s="12">
        <v>1.5</v>
      </c>
      <c r="H26" s="12">
        <v>7</v>
      </c>
      <c r="I26" s="12">
        <v>1.7</v>
      </c>
      <c r="J26" s="12">
        <v>20.8</v>
      </c>
      <c r="K26" s="393"/>
      <c r="L26" s="20"/>
    </row>
    <row r="27" spans="1:40" ht="15" thickBot="1" x14ac:dyDescent="0.35">
      <c r="A27" s="17" t="s">
        <v>236</v>
      </c>
      <c r="B27" s="12">
        <v>20</v>
      </c>
      <c r="C27" s="580">
        <v>50</v>
      </c>
      <c r="D27" s="18">
        <v>14.1</v>
      </c>
      <c r="E27" s="18">
        <v>94.6</v>
      </c>
      <c r="F27" s="21">
        <v>1</v>
      </c>
      <c r="G27" s="12">
        <v>1.8</v>
      </c>
      <c r="H27" s="12">
        <v>15</v>
      </c>
      <c r="I27" s="12">
        <v>3.9</v>
      </c>
      <c r="J27" s="12">
        <v>41.5</v>
      </c>
      <c r="K27" s="393"/>
      <c r="L27" s="20">
        <v>28</v>
      </c>
    </row>
    <row r="28" spans="1:40" x14ac:dyDescent="0.3">
      <c r="A28" s="17" t="s">
        <v>237</v>
      </c>
      <c r="B28" s="12">
        <v>21</v>
      </c>
      <c r="C28" s="18">
        <v>50</v>
      </c>
      <c r="D28" s="18">
        <v>3</v>
      </c>
      <c r="E28" s="18">
        <v>82.7</v>
      </c>
      <c r="F28" s="21">
        <v>1</v>
      </c>
      <c r="G28" s="12">
        <v>1</v>
      </c>
      <c r="H28" s="12">
        <v>20</v>
      </c>
      <c r="I28" s="12">
        <v>1.3</v>
      </c>
      <c r="J28" s="12">
        <v>37.4</v>
      </c>
      <c r="K28" s="393"/>
      <c r="L28" s="20">
        <v>30</v>
      </c>
      <c r="M28" s="833">
        <f>IF(C29=0,0,IF(M29="","DOPISAŁEŚ WŁASNĄ ROŚLINĘ - PODAJ ŹRÓDŁO DANYCH I DOŁĄCZ DO WNIOSKU KOPIĘ DOKUMENTÓW ŹRÓDŁOWYCH DOTYCZĄCYCH POBRANIA PRZEZ NIĄ AZOTU",""))</f>
        <v>0</v>
      </c>
      <c r="N28" s="834"/>
      <c r="O28" s="834"/>
      <c r="P28" s="834"/>
      <c r="Q28" s="834"/>
      <c r="R28" s="834"/>
      <c r="S28" s="834"/>
      <c r="T28" s="834"/>
      <c r="U28" s="834"/>
      <c r="V28" s="834"/>
      <c r="W28" s="834"/>
      <c r="X28" s="834"/>
      <c r="Y28" s="834"/>
      <c r="Z28" s="834"/>
      <c r="AA28" s="834"/>
      <c r="AB28" s="834"/>
      <c r="AC28" s="834"/>
      <c r="AD28" s="834"/>
      <c r="AE28" s="834"/>
      <c r="AF28" s="834"/>
      <c r="AG28" s="834"/>
      <c r="AH28" s="834"/>
      <c r="AI28" s="834"/>
      <c r="AJ28" s="834"/>
      <c r="AK28" s="834"/>
      <c r="AL28" s="834"/>
      <c r="AM28" s="834"/>
      <c r="AN28" s="835"/>
    </row>
    <row r="29" spans="1:40" ht="15" thickBot="1" x14ac:dyDescent="0.35">
      <c r="A29" s="304" t="s">
        <v>311</v>
      </c>
      <c r="B29" s="437"/>
      <c r="C29" s="305"/>
      <c r="D29" s="22"/>
      <c r="E29" s="22"/>
      <c r="F29" s="22">
        <f>K29</f>
        <v>0</v>
      </c>
      <c r="G29" s="22"/>
      <c r="H29" s="22"/>
      <c r="I29" s="22"/>
      <c r="J29" s="22"/>
      <c r="K29" s="305"/>
      <c r="L29" s="20"/>
      <c r="M29" s="842"/>
      <c r="N29" s="843"/>
      <c r="O29" s="843"/>
      <c r="P29" s="843"/>
      <c r="Q29" s="843"/>
      <c r="R29" s="843"/>
      <c r="S29" s="843"/>
      <c r="T29" s="843"/>
      <c r="U29" s="843"/>
      <c r="V29" s="843"/>
      <c r="W29" s="843"/>
      <c r="X29" s="843"/>
      <c r="Y29" s="843"/>
      <c r="Z29" s="843"/>
      <c r="AA29" s="843"/>
      <c r="AB29" s="843"/>
      <c r="AC29" s="843"/>
      <c r="AD29" s="843"/>
      <c r="AE29" s="843"/>
      <c r="AF29" s="843"/>
      <c r="AG29" s="843"/>
      <c r="AH29" s="843"/>
      <c r="AI29" s="843"/>
      <c r="AJ29" s="843"/>
      <c r="AK29" s="843"/>
      <c r="AL29" s="843"/>
      <c r="AM29" s="843"/>
      <c r="AN29" s="844"/>
    </row>
    <row r="30" spans="1:40" x14ac:dyDescent="0.3">
      <c r="A30" s="17" t="s">
        <v>238</v>
      </c>
      <c r="B30" s="12">
        <v>22</v>
      </c>
      <c r="C30" s="18">
        <v>3.3</v>
      </c>
      <c r="D30" s="18">
        <v>5</v>
      </c>
      <c r="E30" s="18">
        <v>4.8</v>
      </c>
      <c r="F30" s="21">
        <v>1</v>
      </c>
      <c r="G30" s="12">
        <v>0.15</v>
      </c>
      <c r="H30" s="12">
        <v>2.1</v>
      </c>
      <c r="I30" s="12">
        <v>0.2</v>
      </c>
      <c r="J30" s="12">
        <v>3</v>
      </c>
      <c r="K30" s="393"/>
      <c r="L30" s="20">
        <v>3.1</v>
      </c>
    </row>
    <row r="31" spans="1:40" x14ac:dyDescent="0.3">
      <c r="A31" s="17" t="s">
        <v>239</v>
      </c>
      <c r="B31" s="12">
        <v>23</v>
      </c>
      <c r="C31" s="18">
        <v>4.2</v>
      </c>
      <c r="D31" s="18">
        <v>0.6</v>
      </c>
      <c r="E31" s="18">
        <v>5.5</v>
      </c>
      <c r="F31" s="21">
        <v>1</v>
      </c>
      <c r="G31" s="12">
        <v>0.2</v>
      </c>
      <c r="H31" s="12">
        <v>2.6</v>
      </c>
      <c r="I31" s="12">
        <v>0.3</v>
      </c>
      <c r="J31" s="12">
        <v>3.4</v>
      </c>
      <c r="K31" s="393"/>
      <c r="L31" s="20">
        <v>3.1</v>
      </c>
    </row>
    <row r="32" spans="1:40" x14ac:dyDescent="0.3">
      <c r="A32" s="17" t="s">
        <v>240</v>
      </c>
      <c r="B32" s="12">
        <v>24</v>
      </c>
      <c r="C32" s="18">
        <v>3.5</v>
      </c>
      <c r="D32" s="18">
        <v>0.7</v>
      </c>
      <c r="E32" s="18">
        <v>4.3</v>
      </c>
      <c r="F32" s="21">
        <v>1</v>
      </c>
      <c r="G32" s="12">
        <v>0.7</v>
      </c>
      <c r="H32" s="12">
        <v>3.6</v>
      </c>
      <c r="I32" s="12">
        <v>0.4</v>
      </c>
      <c r="J32" s="12">
        <v>4.4000000000000004</v>
      </c>
      <c r="K32" s="393"/>
      <c r="L32" s="20">
        <v>1.7</v>
      </c>
    </row>
    <row r="33" spans="1:40" ht="15" thickBot="1" x14ac:dyDescent="0.35">
      <c r="A33" s="17" t="s">
        <v>241</v>
      </c>
      <c r="B33" s="12">
        <v>25</v>
      </c>
      <c r="C33" s="18">
        <v>2.5</v>
      </c>
      <c r="D33" s="18">
        <v>0.6</v>
      </c>
      <c r="E33" s="18">
        <v>4.0999999999999996</v>
      </c>
      <c r="F33" s="21">
        <v>1</v>
      </c>
      <c r="G33" s="12">
        <v>0.4</v>
      </c>
      <c r="H33" s="12">
        <v>3.3</v>
      </c>
      <c r="I33" s="12">
        <v>0.4</v>
      </c>
      <c r="J33" s="12">
        <v>4.0999999999999996</v>
      </c>
      <c r="K33" s="393"/>
      <c r="L33" s="20">
        <v>3.8</v>
      </c>
    </row>
    <row r="34" spans="1:40" x14ac:dyDescent="0.3">
      <c r="A34" s="17" t="s">
        <v>242</v>
      </c>
      <c r="B34" s="12">
        <v>26</v>
      </c>
      <c r="C34" s="18">
        <v>2.5</v>
      </c>
      <c r="D34" s="18">
        <v>0.5</v>
      </c>
      <c r="E34" s="18">
        <v>4.5</v>
      </c>
      <c r="F34" s="21">
        <v>1</v>
      </c>
      <c r="G34" s="12">
        <v>0.4</v>
      </c>
      <c r="H34" s="12">
        <v>3.5</v>
      </c>
      <c r="I34" s="12">
        <v>0.35</v>
      </c>
      <c r="J34" s="12">
        <v>6.1</v>
      </c>
      <c r="K34" s="393"/>
      <c r="L34" s="20"/>
      <c r="M34" s="833">
        <f>IF(C35=0,0,IF(M35="","DOPISAŁEŚ WŁASNĄ ROŚLINĘ - PODAJ ŹRÓDŁO DANYCH I DOŁĄCZ DO WNIOSKU KOPIĘ DOKUMENTÓW ŹRÓDŁOWYCH DOTYCZĄCYCH POBRANIA PRZEZ NIĄ AZOTU",""))</f>
        <v>0</v>
      </c>
      <c r="N34" s="834"/>
      <c r="O34" s="834"/>
      <c r="P34" s="834"/>
      <c r="Q34" s="834"/>
      <c r="R34" s="834"/>
      <c r="S34" s="834"/>
      <c r="T34" s="834"/>
      <c r="U34" s="834"/>
      <c r="V34" s="834"/>
      <c r="W34" s="834"/>
      <c r="X34" s="834"/>
      <c r="Y34" s="834"/>
      <c r="Z34" s="834"/>
      <c r="AA34" s="834"/>
      <c r="AB34" s="834"/>
      <c r="AC34" s="834"/>
      <c r="AD34" s="834"/>
      <c r="AE34" s="834"/>
      <c r="AF34" s="834"/>
      <c r="AG34" s="834"/>
      <c r="AH34" s="834"/>
      <c r="AI34" s="834"/>
      <c r="AJ34" s="834"/>
      <c r="AK34" s="834"/>
      <c r="AL34" s="834"/>
      <c r="AM34" s="834"/>
      <c r="AN34" s="835"/>
    </row>
    <row r="35" spans="1:40" ht="19.5" customHeight="1" thickBot="1" x14ac:dyDescent="0.35">
      <c r="A35" s="304" t="s">
        <v>311</v>
      </c>
      <c r="B35" s="437"/>
      <c r="C35" s="305"/>
      <c r="D35" s="22"/>
      <c r="E35" s="22"/>
      <c r="F35" s="22">
        <f>K35</f>
        <v>0</v>
      </c>
      <c r="G35" s="22"/>
      <c r="H35" s="22"/>
      <c r="I35" s="22"/>
      <c r="J35" s="22"/>
      <c r="K35" s="305"/>
      <c r="L35" s="20">
        <v>15</v>
      </c>
      <c r="M35" s="842"/>
      <c r="N35" s="843"/>
      <c r="O35" s="843"/>
      <c r="P35" s="843"/>
      <c r="Q35" s="843"/>
      <c r="R35" s="843"/>
      <c r="S35" s="843"/>
      <c r="T35" s="843"/>
      <c r="U35" s="843"/>
      <c r="V35" s="843"/>
      <c r="W35" s="843"/>
      <c r="X35" s="843"/>
      <c r="Y35" s="843"/>
      <c r="Z35" s="843"/>
      <c r="AA35" s="843"/>
      <c r="AB35" s="843"/>
      <c r="AC35" s="843"/>
      <c r="AD35" s="843"/>
      <c r="AE35" s="843"/>
      <c r="AF35" s="843"/>
      <c r="AG35" s="843"/>
      <c r="AH35" s="843"/>
      <c r="AI35" s="843"/>
      <c r="AJ35" s="843"/>
      <c r="AK35" s="843"/>
      <c r="AL35" s="843"/>
      <c r="AM35" s="843"/>
      <c r="AN35" s="844"/>
    </row>
    <row r="36" spans="1:40" x14ac:dyDescent="0.3">
      <c r="A36" s="17" t="s">
        <v>243</v>
      </c>
      <c r="B36" s="12">
        <v>27</v>
      </c>
      <c r="C36" s="580">
        <v>4</v>
      </c>
      <c r="D36" s="18">
        <v>0.6</v>
      </c>
      <c r="E36" s="18">
        <v>3.8</v>
      </c>
      <c r="F36" s="21">
        <v>1</v>
      </c>
      <c r="K36" s="393"/>
      <c r="L36" s="20"/>
    </row>
    <row r="37" spans="1:40" ht="23.4" customHeight="1" x14ac:dyDescent="0.3">
      <c r="A37" s="17" t="s">
        <v>244</v>
      </c>
      <c r="B37" s="12">
        <v>28</v>
      </c>
      <c r="C37" s="18">
        <v>0</v>
      </c>
      <c r="D37" s="18">
        <v>0.5</v>
      </c>
      <c r="E37" s="18">
        <v>3.5</v>
      </c>
      <c r="F37" s="21">
        <v>0</v>
      </c>
      <c r="K37" s="393"/>
      <c r="L37" s="20"/>
    </row>
    <row r="38" spans="1:40" ht="15" thickBot="1" x14ac:dyDescent="0.35">
      <c r="A38" s="17" t="s">
        <v>245</v>
      </c>
      <c r="B38" s="12">
        <v>29</v>
      </c>
      <c r="C38" s="18">
        <v>0</v>
      </c>
      <c r="D38" s="18">
        <v>0.6</v>
      </c>
      <c r="E38" s="18">
        <v>3.8</v>
      </c>
      <c r="F38" s="21">
        <v>0</v>
      </c>
      <c r="K38" s="393"/>
      <c r="L38" s="20"/>
    </row>
    <row r="39" spans="1:40" s="26" customFormat="1" x14ac:dyDescent="0.3">
      <c r="A39" s="304"/>
      <c r="B39" s="437"/>
      <c r="C39" s="305"/>
      <c r="D39" s="25">
        <f>2.8/5</f>
        <v>0.55999999999999994</v>
      </c>
      <c r="E39" s="25">
        <f>14.6/5</f>
        <v>2.92</v>
      </c>
      <c r="F39" s="22">
        <f>K39</f>
        <v>0</v>
      </c>
      <c r="K39" s="305"/>
      <c r="L39" s="20">
        <v>3.1</v>
      </c>
      <c r="M39" s="833">
        <f>IF(C40=0,0,"DOPISAŁEŚ WŁASNĄ ROŚLINĘ - PODAJ ŹRÓDŁO DANYCH I DOŁĄCZ DO WNIOSKU KOPIĘ DOKUMENTÓW ŹRÓDŁOWYCH DOTYCZĄCYCH POBRANIA PRZEZ NIĄ AZOTU")</f>
        <v>0</v>
      </c>
      <c r="N39" s="834"/>
      <c r="O39" s="834"/>
      <c r="P39" s="834"/>
      <c r="Q39" s="834"/>
      <c r="R39" s="834"/>
      <c r="S39" s="834"/>
      <c r="T39" s="834"/>
      <c r="U39" s="834"/>
      <c r="V39" s="834"/>
      <c r="W39" s="834"/>
      <c r="X39" s="834"/>
      <c r="Y39" s="834"/>
      <c r="Z39" s="834"/>
      <c r="AA39" s="834"/>
      <c r="AB39" s="834"/>
      <c r="AC39" s="834"/>
      <c r="AD39" s="834"/>
      <c r="AE39" s="834"/>
      <c r="AF39" s="834"/>
      <c r="AG39" s="834"/>
      <c r="AH39" s="834"/>
      <c r="AI39" s="834"/>
      <c r="AJ39" s="834"/>
      <c r="AK39" s="834"/>
      <c r="AL39" s="834"/>
      <c r="AM39" s="834"/>
      <c r="AN39" s="835"/>
    </row>
    <row r="40" spans="1:40" ht="15" thickBot="1" x14ac:dyDescent="0.35">
      <c r="A40" s="304" t="s">
        <v>311</v>
      </c>
      <c r="B40" s="437"/>
      <c r="C40" s="305"/>
      <c r="D40" s="18">
        <v>0.7</v>
      </c>
      <c r="E40" s="18">
        <v>3.9</v>
      </c>
      <c r="F40" s="22">
        <f>K40</f>
        <v>0</v>
      </c>
      <c r="K40" s="305"/>
      <c r="L40" s="20"/>
      <c r="M40" s="839"/>
      <c r="N40" s="840"/>
      <c r="O40" s="840"/>
      <c r="P40" s="840"/>
      <c r="Q40" s="840"/>
      <c r="R40" s="840"/>
      <c r="S40" s="840"/>
      <c r="T40" s="840"/>
      <c r="U40" s="840"/>
      <c r="V40" s="840"/>
      <c r="W40" s="840"/>
      <c r="X40" s="840"/>
      <c r="Y40" s="840"/>
      <c r="Z40" s="840"/>
      <c r="AA40" s="840"/>
      <c r="AB40" s="840"/>
      <c r="AC40" s="840"/>
      <c r="AD40" s="840"/>
      <c r="AE40" s="840"/>
      <c r="AF40" s="840"/>
      <c r="AG40" s="840"/>
      <c r="AH40" s="840"/>
      <c r="AI40" s="840"/>
      <c r="AJ40" s="840"/>
      <c r="AK40" s="840"/>
      <c r="AL40" s="840"/>
      <c r="AM40" s="840"/>
      <c r="AN40" s="841"/>
    </row>
    <row r="41" spans="1:40" ht="15" thickBot="1" x14ac:dyDescent="0.35">
      <c r="A41" s="17" t="s">
        <v>246</v>
      </c>
      <c r="B41" s="12">
        <v>32</v>
      </c>
      <c r="C41" s="18">
        <v>1.5</v>
      </c>
      <c r="D41" s="18">
        <v>0.7</v>
      </c>
      <c r="E41" s="18">
        <v>4.3</v>
      </c>
      <c r="F41" s="21">
        <v>1</v>
      </c>
      <c r="K41" s="393"/>
      <c r="L41" s="20"/>
    </row>
    <row r="42" spans="1:40" x14ac:dyDescent="0.3">
      <c r="A42" s="17" t="s">
        <v>247</v>
      </c>
      <c r="B42" s="12">
        <v>33</v>
      </c>
      <c r="C42" s="18">
        <v>5.0999999999999996</v>
      </c>
      <c r="D42" s="18">
        <v>0.6</v>
      </c>
      <c r="E42" s="18">
        <v>3.9</v>
      </c>
      <c r="F42" s="21">
        <v>0</v>
      </c>
      <c r="K42" s="393"/>
      <c r="L42" s="20"/>
      <c r="M42" s="833" t="str">
        <f>IF(C43=0,0,IF(M43="","DOPISAŁEŚ WŁASNĄ ROŚLINĘ - PODAJ ŹRÓDŁO DANYCH I DOŁĄCZ DO WNIOSKU KOPIĘ DOKUMENTÓW ŹRÓDŁOWYCH DOTYCZĄCYCH POBRANIA PRZEZ NIĄ AZOTU",""))</f>
        <v/>
      </c>
      <c r="N42" s="834"/>
      <c r="O42" s="834"/>
      <c r="P42" s="834"/>
      <c r="Q42" s="834"/>
      <c r="R42" s="834"/>
      <c r="S42" s="834"/>
      <c r="T42" s="834"/>
      <c r="U42" s="834"/>
      <c r="V42" s="834"/>
      <c r="W42" s="834"/>
      <c r="X42" s="834"/>
      <c r="Y42" s="834"/>
      <c r="Z42" s="834"/>
      <c r="AA42" s="834"/>
      <c r="AB42" s="834"/>
      <c r="AC42" s="834"/>
      <c r="AD42" s="834"/>
      <c r="AE42" s="834"/>
      <c r="AF42" s="834"/>
      <c r="AG42" s="834"/>
      <c r="AH42" s="834"/>
      <c r="AI42" s="834"/>
      <c r="AJ42" s="834"/>
      <c r="AK42" s="834"/>
      <c r="AL42" s="834"/>
      <c r="AM42" s="834"/>
      <c r="AN42" s="835"/>
    </row>
    <row r="43" spans="1:40" s="26" customFormat="1" ht="15" thickBot="1" x14ac:dyDescent="0.35">
      <c r="A43" s="449" t="s">
        <v>558</v>
      </c>
      <c r="B43" s="437"/>
      <c r="C43" s="305">
        <v>4</v>
      </c>
      <c r="D43" s="438">
        <v>1.1000000000000001</v>
      </c>
      <c r="E43" s="438">
        <v>4.9000000000000004</v>
      </c>
      <c r="F43" s="22">
        <f>K43</f>
        <v>2</v>
      </c>
      <c r="K43" s="437">
        <v>2</v>
      </c>
      <c r="L43" s="20"/>
      <c r="M43" s="836" t="s">
        <v>535</v>
      </c>
      <c r="N43" s="837"/>
      <c r="O43" s="837"/>
      <c r="P43" s="837"/>
      <c r="Q43" s="837"/>
      <c r="R43" s="837"/>
      <c r="S43" s="837"/>
      <c r="T43" s="837"/>
      <c r="U43" s="837"/>
      <c r="V43" s="837"/>
      <c r="W43" s="837"/>
      <c r="X43" s="837"/>
      <c r="Y43" s="837"/>
      <c r="Z43" s="837"/>
      <c r="AA43" s="837"/>
      <c r="AB43" s="837"/>
      <c r="AC43" s="837"/>
      <c r="AD43" s="837"/>
      <c r="AE43" s="837"/>
      <c r="AF43" s="837"/>
      <c r="AG43" s="837"/>
      <c r="AH43" s="837"/>
      <c r="AI43" s="837"/>
      <c r="AJ43" s="837"/>
      <c r="AK43" s="837"/>
      <c r="AL43" s="837"/>
      <c r="AM43" s="837"/>
      <c r="AN43" s="838"/>
    </row>
    <row r="44" spans="1:40" x14ac:dyDescent="0.3">
      <c r="A44" s="17" t="s">
        <v>248</v>
      </c>
      <c r="B44" s="12">
        <v>35</v>
      </c>
      <c r="C44" s="18">
        <v>4.0999999999999996</v>
      </c>
      <c r="D44" s="18">
        <v>0.6</v>
      </c>
      <c r="E44" s="18">
        <v>3.5</v>
      </c>
      <c r="F44" s="21">
        <v>2</v>
      </c>
      <c r="K44" s="393"/>
      <c r="L44" s="20"/>
    </row>
    <row r="45" spans="1:40" x14ac:dyDescent="0.3">
      <c r="A45" s="17" t="s">
        <v>249</v>
      </c>
      <c r="B45" s="12">
        <v>36</v>
      </c>
      <c r="C45" s="18">
        <v>4.2</v>
      </c>
      <c r="D45" s="18">
        <v>0.7</v>
      </c>
      <c r="E45" s="18">
        <v>3.4</v>
      </c>
      <c r="F45" s="21">
        <v>1</v>
      </c>
      <c r="K45" s="393"/>
      <c r="L45" s="20"/>
    </row>
    <row r="46" spans="1:40" x14ac:dyDescent="0.3">
      <c r="A46" s="17" t="s">
        <v>250</v>
      </c>
      <c r="B46" s="12">
        <v>37</v>
      </c>
      <c r="C46" s="18">
        <v>4.2</v>
      </c>
      <c r="D46" s="18">
        <v>0.5</v>
      </c>
      <c r="E46" s="18">
        <v>2.8</v>
      </c>
      <c r="F46" s="21">
        <v>1</v>
      </c>
      <c r="K46" s="393"/>
      <c r="L46" s="20"/>
    </row>
    <row r="47" spans="1:40" x14ac:dyDescent="0.3">
      <c r="A47" s="17" t="s">
        <v>251</v>
      </c>
      <c r="B47" s="12">
        <v>38</v>
      </c>
      <c r="C47" s="18">
        <v>4</v>
      </c>
      <c r="D47" s="18">
        <v>0.6</v>
      </c>
      <c r="E47" s="18">
        <v>3.1</v>
      </c>
      <c r="F47" s="21">
        <v>1</v>
      </c>
      <c r="K47" s="393"/>
      <c r="L47" s="20">
        <v>3.1</v>
      </c>
    </row>
    <row r="48" spans="1:40" x14ac:dyDescent="0.3">
      <c r="A48" s="17" t="s">
        <v>252</v>
      </c>
      <c r="B48" s="12">
        <v>39</v>
      </c>
      <c r="C48" s="18">
        <v>4.8</v>
      </c>
      <c r="D48" s="18">
        <v>0.6</v>
      </c>
      <c r="E48" s="18">
        <v>3.1</v>
      </c>
      <c r="F48" s="21">
        <v>1</v>
      </c>
      <c r="K48" s="393"/>
      <c r="L48" s="20"/>
    </row>
    <row r="49" spans="1:12" x14ac:dyDescent="0.3">
      <c r="A49" s="17" t="s">
        <v>253</v>
      </c>
      <c r="B49" s="12">
        <v>40</v>
      </c>
      <c r="C49" s="18">
        <v>4.5</v>
      </c>
      <c r="D49" s="18">
        <v>0.6</v>
      </c>
      <c r="E49" s="18">
        <v>3.8</v>
      </c>
      <c r="F49" s="21">
        <v>2</v>
      </c>
      <c r="K49" s="393"/>
      <c r="L49" s="20"/>
    </row>
    <row r="50" spans="1:12" x14ac:dyDescent="0.3">
      <c r="A50" s="17" t="s">
        <v>254</v>
      </c>
      <c r="B50" s="12">
        <v>41</v>
      </c>
      <c r="C50" s="18">
        <v>0</v>
      </c>
      <c r="D50" s="18">
        <v>0.6</v>
      </c>
      <c r="E50" s="18">
        <v>3.1</v>
      </c>
      <c r="F50" s="21">
        <v>1</v>
      </c>
      <c r="K50" s="393"/>
      <c r="L50" s="20"/>
    </row>
    <row r="51" spans="1:12" x14ac:dyDescent="0.3">
      <c r="A51" s="17" t="s">
        <v>255</v>
      </c>
      <c r="B51" s="12">
        <v>42</v>
      </c>
      <c r="C51" s="18">
        <v>21</v>
      </c>
      <c r="D51" s="18"/>
      <c r="E51" s="18"/>
      <c r="F51" s="21">
        <v>1</v>
      </c>
      <c r="K51" s="393"/>
      <c r="L51" s="20"/>
    </row>
    <row r="52" spans="1:12" x14ac:dyDescent="0.3">
      <c r="A52" s="17" t="s">
        <v>256</v>
      </c>
      <c r="B52" s="12">
        <v>43</v>
      </c>
      <c r="C52" s="18">
        <v>8</v>
      </c>
      <c r="D52" s="18"/>
      <c r="E52" s="18"/>
      <c r="F52" s="21">
        <v>1</v>
      </c>
      <c r="K52" s="393"/>
      <c r="L52" s="20"/>
    </row>
    <row r="53" spans="1:12" x14ac:dyDescent="0.3">
      <c r="A53" s="17" t="s">
        <v>257</v>
      </c>
      <c r="B53" s="12">
        <v>44</v>
      </c>
      <c r="C53" s="18">
        <v>8</v>
      </c>
      <c r="D53" s="18"/>
      <c r="E53" s="18"/>
      <c r="F53" s="21">
        <v>0</v>
      </c>
      <c r="K53" s="393"/>
      <c r="L53" s="20"/>
    </row>
    <row r="54" spans="1:12" x14ac:dyDescent="0.3">
      <c r="A54" s="17" t="s">
        <v>258</v>
      </c>
      <c r="B54" s="12">
        <v>45</v>
      </c>
      <c r="C54" s="18">
        <v>8</v>
      </c>
      <c r="D54" s="18"/>
      <c r="E54" s="18"/>
      <c r="F54" s="21">
        <v>1</v>
      </c>
      <c r="K54" s="393"/>
      <c r="L54" s="20"/>
    </row>
    <row r="55" spans="1:12" x14ac:dyDescent="0.3">
      <c r="A55" s="17" t="s">
        <v>259</v>
      </c>
      <c r="B55" s="12">
        <v>46</v>
      </c>
      <c r="C55" s="18">
        <v>8</v>
      </c>
      <c r="D55" s="18"/>
      <c r="E55" s="18"/>
      <c r="F55" s="21">
        <v>1</v>
      </c>
      <c r="K55" s="393"/>
      <c r="L55" s="20"/>
    </row>
    <row r="56" spans="1:12" x14ac:dyDescent="0.3">
      <c r="A56" s="17" t="s">
        <v>260</v>
      </c>
      <c r="B56" s="12">
        <v>47</v>
      </c>
      <c r="C56" s="18">
        <v>50</v>
      </c>
      <c r="D56" s="18"/>
      <c r="E56" s="18"/>
      <c r="F56" s="21">
        <v>2</v>
      </c>
      <c r="K56" s="393"/>
      <c r="L56" s="20"/>
    </row>
    <row r="57" spans="1:12" x14ac:dyDescent="0.3">
      <c r="A57" s="17" t="s">
        <v>261</v>
      </c>
      <c r="B57" s="12">
        <v>48</v>
      </c>
      <c r="C57" s="25">
        <v>3</v>
      </c>
      <c r="D57" s="18"/>
      <c r="E57" s="18"/>
      <c r="F57" s="21">
        <v>0</v>
      </c>
      <c r="K57" s="393"/>
      <c r="L57" s="20"/>
    </row>
    <row r="58" spans="1:12" x14ac:dyDescent="0.3">
      <c r="A58" s="17" t="s">
        <v>262</v>
      </c>
      <c r="B58" s="12">
        <v>49</v>
      </c>
      <c r="C58" s="18">
        <v>4</v>
      </c>
      <c r="D58" s="18"/>
      <c r="E58" s="18"/>
      <c r="F58" s="21">
        <v>1</v>
      </c>
      <c r="K58" s="393"/>
      <c r="L58" s="20"/>
    </row>
    <row r="59" spans="1:12" x14ac:dyDescent="0.3">
      <c r="A59" s="17" t="s">
        <v>263</v>
      </c>
      <c r="B59" s="12">
        <v>50</v>
      </c>
      <c r="C59" s="18">
        <v>75</v>
      </c>
      <c r="D59" s="18"/>
      <c r="E59" s="18"/>
      <c r="F59" s="21">
        <v>1</v>
      </c>
      <c r="K59" s="393"/>
      <c r="L59" s="20"/>
    </row>
    <row r="60" spans="1:12" x14ac:dyDescent="0.3">
      <c r="A60" s="581" t="s">
        <v>589</v>
      </c>
      <c r="B60" s="580">
        <v>51</v>
      </c>
      <c r="C60" s="580">
        <v>19</v>
      </c>
      <c r="D60" s="18"/>
      <c r="E60" s="18"/>
      <c r="F60" s="21">
        <v>1</v>
      </c>
      <c r="K60" s="393"/>
      <c r="L60" s="20"/>
    </row>
    <row r="61" spans="1:12" x14ac:dyDescent="0.3">
      <c r="A61" s="17" t="s">
        <v>264</v>
      </c>
      <c r="B61" s="12">
        <v>52</v>
      </c>
      <c r="C61" s="18">
        <v>8.4</v>
      </c>
      <c r="D61" s="18"/>
      <c r="E61" s="18"/>
      <c r="F61" s="21">
        <v>1</v>
      </c>
      <c r="K61" s="393"/>
      <c r="L61" s="20"/>
    </row>
    <row r="62" spans="1:12" x14ac:dyDescent="0.3">
      <c r="A62" s="17" t="s">
        <v>265</v>
      </c>
      <c r="B62" s="12">
        <v>53</v>
      </c>
      <c r="C62" s="25">
        <v>7</v>
      </c>
      <c r="D62" s="18"/>
      <c r="E62" s="18"/>
      <c r="F62" s="21">
        <v>1</v>
      </c>
      <c r="K62" s="393"/>
      <c r="L62" s="20"/>
    </row>
    <row r="63" spans="1:12" x14ac:dyDescent="0.3">
      <c r="A63" s="17" t="s">
        <v>266</v>
      </c>
      <c r="B63" s="12">
        <v>54</v>
      </c>
      <c r="C63" s="25">
        <v>7</v>
      </c>
      <c r="D63" s="18"/>
      <c r="E63" s="18"/>
      <c r="F63" s="21">
        <v>0</v>
      </c>
      <c r="K63" s="393"/>
      <c r="L63" s="20"/>
    </row>
    <row r="64" spans="1:12" x14ac:dyDescent="0.3">
      <c r="A64" s="17" t="s">
        <v>267</v>
      </c>
      <c r="B64" s="12">
        <v>55</v>
      </c>
      <c r="C64" s="25">
        <v>3.7</v>
      </c>
      <c r="D64" s="18"/>
      <c r="E64" s="18"/>
      <c r="F64" s="21">
        <v>0</v>
      </c>
      <c r="K64" s="393"/>
      <c r="L64" s="20"/>
    </row>
    <row r="65" spans="1:12" x14ac:dyDescent="0.3">
      <c r="A65" s="27" t="s">
        <v>268</v>
      </c>
      <c r="B65" s="12">
        <v>56</v>
      </c>
      <c r="C65" s="25">
        <v>2.7</v>
      </c>
      <c r="D65" s="18"/>
      <c r="E65" s="18"/>
      <c r="F65" s="21">
        <v>1</v>
      </c>
      <c r="K65" s="393"/>
      <c r="L65" s="20"/>
    </row>
    <row r="66" spans="1:12" x14ac:dyDescent="0.3">
      <c r="A66" s="17" t="s">
        <v>269</v>
      </c>
      <c r="B66" s="12">
        <v>57</v>
      </c>
      <c r="C66" s="25">
        <v>1.9</v>
      </c>
      <c r="D66" s="18"/>
      <c r="E66" s="18"/>
      <c r="F66" s="21">
        <v>1</v>
      </c>
      <c r="K66" s="393"/>
      <c r="L66" s="20"/>
    </row>
    <row r="67" spans="1:12" x14ac:dyDescent="0.3">
      <c r="A67" s="17" t="s">
        <v>270</v>
      </c>
      <c r="B67" s="12">
        <v>58</v>
      </c>
      <c r="C67" s="25">
        <v>2.5</v>
      </c>
      <c r="D67" s="18"/>
      <c r="E67" s="18"/>
      <c r="F67" s="21">
        <v>1</v>
      </c>
      <c r="K67" s="393"/>
      <c r="L67" s="20"/>
    </row>
    <row r="68" spans="1:12" x14ac:dyDescent="0.3">
      <c r="A68" s="17" t="s">
        <v>271</v>
      </c>
      <c r="B68" s="12">
        <v>59</v>
      </c>
      <c r="C68" s="25">
        <v>3.4</v>
      </c>
      <c r="D68" s="18"/>
      <c r="E68" s="18"/>
      <c r="F68" s="21">
        <v>1</v>
      </c>
      <c r="K68" s="393"/>
      <c r="L68" s="20"/>
    </row>
    <row r="69" spans="1:12" x14ac:dyDescent="0.3">
      <c r="A69" s="17" t="s">
        <v>272</v>
      </c>
      <c r="B69" s="12">
        <v>60</v>
      </c>
      <c r="C69" s="25">
        <v>2.4</v>
      </c>
      <c r="D69" s="18"/>
      <c r="E69" s="18"/>
      <c r="F69" s="21">
        <v>1</v>
      </c>
      <c r="K69" s="393"/>
      <c r="L69" s="20"/>
    </row>
    <row r="70" spans="1:12" x14ac:dyDescent="0.3">
      <c r="A70" s="17" t="s">
        <v>273</v>
      </c>
      <c r="B70" s="12">
        <v>61</v>
      </c>
      <c r="C70" s="25">
        <v>4.5999999999999996</v>
      </c>
      <c r="D70" s="18"/>
      <c r="E70" s="18"/>
      <c r="F70" s="21">
        <v>1</v>
      </c>
      <c r="K70" s="393"/>
      <c r="L70" s="20"/>
    </row>
    <row r="71" spans="1:12" x14ac:dyDescent="0.3">
      <c r="A71" s="17" t="s">
        <v>274</v>
      </c>
      <c r="B71" s="12">
        <v>62</v>
      </c>
      <c r="C71" s="25">
        <v>3.2</v>
      </c>
      <c r="D71" s="18"/>
      <c r="E71" s="18"/>
      <c r="F71" s="21">
        <v>1</v>
      </c>
      <c r="K71" s="393"/>
      <c r="L71" s="20"/>
    </row>
    <row r="72" spans="1:12" x14ac:dyDescent="0.3">
      <c r="A72" s="17" t="s">
        <v>275</v>
      </c>
      <c r="B72" s="12">
        <v>63</v>
      </c>
      <c r="C72" s="25">
        <v>3</v>
      </c>
      <c r="D72" s="18"/>
      <c r="E72" s="18"/>
      <c r="F72" s="21">
        <v>1</v>
      </c>
      <c r="K72" s="393"/>
      <c r="L72" s="20"/>
    </row>
    <row r="73" spans="1:12" x14ac:dyDescent="0.3">
      <c r="A73" s="17" t="s">
        <v>276</v>
      </c>
      <c r="B73" s="12">
        <v>64</v>
      </c>
      <c r="C73" s="25">
        <v>4.7</v>
      </c>
      <c r="D73" s="18"/>
      <c r="E73" s="18"/>
      <c r="F73" s="21">
        <v>1</v>
      </c>
      <c r="K73" s="393"/>
      <c r="L73" s="20"/>
    </row>
    <row r="74" spans="1:12" x14ac:dyDescent="0.3">
      <c r="A74" s="17" t="s">
        <v>277</v>
      </c>
      <c r="B74" s="12">
        <v>65</v>
      </c>
      <c r="C74" s="25">
        <v>1.6</v>
      </c>
      <c r="D74" s="18"/>
      <c r="E74" s="18"/>
      <c r="F74" s="21">
        <v>1</v>
      </c>
      <c r="K74" s="393"/>
      <c r="L74" s="20"/>
    </row>
    <row r="75" spans="1:12" x14ac:dyDescent="0.3">
      <c r="A75" s="17" t="s">
        <v>278</v>
      </c>
      <c r="B75" s="12">
        <v>66</v>
      </c>
      <c r="C75" s="18">
        <v>2.2999999999999998</v>
      </c>
      <c r="D75" s="18"/>
      <c r="E75" s="18"/>
      <c r="F75" s="21">
        <v>1</v>
      </c>
      <c r="K75" s="393"/>
      <c r="L75" s="20"/>
    </row>
    <row r="76" spans="1:12" x14ac:dyDescent="0.3">
      <c r="A76" s="17" t="s">
        <v>279</v>
      </c>
      <c r="B76" s="12">
        <v>67</v>
      </c>
      <c r="C76" s="18">
        <v>2.6</v>
      </c>
      <c r="D76" s="18"/>
      <c r="E76" s="18"/>
      <c r="F76" s="21">
        <v>1</v>
      </c>
      <c r="K76" s="393"/>
      <c r="L76" s="20"/>
    </row>
    <row r="77" spans="1:12" x14ac:dyDescent="0.3">
      <c r="A77" s="17" t="s">
        <v>79</v>
      </c>
      <c r="B77" s="12">
        <v>68</v>
      </c>
      <c r="C77" s="580">
        <v>3.8</v>
      </c>
      <c r="D77" s="22"/>
      <c r="E77" s="22"/>
      <c r="F77" s="21">
        <v>1</v>
      </c>
      <c r="K77" s="393"/>
      <c r="L77" s="20"/>
    </row>
    <row r="78" spans="1:12" x14ac:dyDescent="0.3">
      <c r="A78" s="17" t="s">
        <v>280</v>
      </c>
      <c r="B78" s="12">
        <v>69</v>
      </c>
      <c r="C78" s="18">
        <v>1.7</v>
      </c>
      <c r="D78" s="22"/>
      <c r="E78" s="22"/>
      <c r="F78" s="21">
        <v>1</v>
      </c>
      <c r="K78" s="393"/>
      <c r="L78" s="20"/>
    </row>
    <row r="79" spans="1:12" x14ac:dyDescent="0.3">
      <c r="A79" s="17" t="s">
        <v>281</v>
      </c>
      <c r="B79" s="12">
        <v>70</v>
      </c>
      <c r="C79" s="18">
        <v>1.7</v>
      </c>
      <c r="D79" s="22"/>
      <c r="E79" s="22"/>
      <c r="F79" s="21">
        <v>1</v>
      </c>
      <c r="K79" s="393"/>
      <c r="L79" s="20"/>
    </row>
    <row r="80" spans="1:12" x14ac:dyDescent="0.3">
      <c r="A80" s="17" t="s">
        <v>282</v>
      </c>
      <c r="B80" s="12">
        <v>71</v>
      </c>
      <c r="C80" s="18">
        <v>2.6</v>
      </c>
      <c r="D80" s="22"/>
      <c r="E80" s="22"/>
      <c r="F80" s="21">
        <v>1</v>
      </c>
      <c r="K80" s="393"/>
      <c r="L80" s="20"/>
    </row>
    <row r="81" spans="1:40" x14ac:dyDescent="0.3">
      <c r="A81" s="17" t="s">
        <v>283</v>
      </c>
      <c r="B81" s="12">
        <v>72</v>
      </c>
      <c r="C81" s="18">
        <v>4</v>
      </c>
      <c r="D81" s="22"/>
      <c r="E81" s="22"/>
      <c r="F81" s="21">
        <v>1</v>
      </c>
      <c r="K81" s="393"/>
      <c r="L81" s="20"/>
    </row>
    <row r="82" spans="1:40" x14ac:dyDescent="0.3">
      <c r="A82" s="17" t="s">
        <v>284</v>
      </c>
      <c r="B82" s="12">
        <v>73</v>
      </c>
      <c r="C82" s="18">
        <v>2</v>
      </c>
      <c r="D82" s="22"/>
      <c r="E82" s="22"/>
      <c r="F82" s="21">
        <v>1</v>
      </c>
      <c r="K82" s="393"/>
      <c r="L82" s="20"/>
    </row>
    <row r="83" spans="1:40" x14ac:dyDescent="0.3">
      <c r="A83" s="17" t="s">
        <v>285</v>
      </c>
      <c r="B83" s="12">
        <v>74</v>
      </c>
      <c r="C83" s="18">
        <v>3.5</v>
      </c>
      <c r="D83" s="22"/>
      <c r="E83" s="22"/>
      <c r="F83" s="21">
        <v>1</v>
      </c>
      <c r="K83" s="393"/>
      <c r="L83" s="20"/>
    </row>
    <row r="84" spans="1:40" x14ac:dyDescent="0.3">
      <c r="A84" s="17" t="s">
        <v>286</v>
      </c>
      <c r="B84" s="12">
        <v>75</v>
      </c>
      <c r="C84" s="18">
        <v>2</v>
      </c>
      <c r="D84" s="22"/>
      <c r="E84" s="22"/>
      <c r="F84" s="21">
        <v>1</v>
      </c>
      <c r="K84" s="393"/>
      <c r="L84" s="20"/>
    </row>
    <row r="85" spans="1:40" x14ac:dyDescent="0.3">
      <c r="A85" s="17" t="s">
        <v>287</v>
      </c>
      <c r="B85" s="12">
        <v>76</v>
      </c>
      <c r="C85" s="18">
        <v>1.8</v>
      </c>
      <c r="D85" s="22"/>
      <c r="E85" s="22"/>
      <c r="F85" s="21">
        <v>1</v>
      </c>
      <c r="K85" s="393"/>
      <c r="L85" s="20"/>
    </row>
    <row r="86" spans="1:40" x14ac:dyDescent="0.3">
      <c r="A86" s="17" t="s">
        <v>288</v>
      </c>
      <c r="B86" s="12">
        <v>77</v>
      </c>
      <c r="C86" s="18">
        <v>1.3</v>
      </c>
      <c r="D86" s="22"/>
      <c r="E86" s="22"/>
      <c r="F86" s="21">
        <v>1</v>
      </c>
      <c r="K86" s="393"/>
      <c r="L86" s="20"/>
    </row>
    <row r="87" spans="1:40" x14ac:dyDescent="0.3">
      <c r="A87" s="17" t="s">
        <v>289</v>
      </c>
      <c r="B87" s="12">
        <v>78</v>
      </c>
      <c r="C87" s="18">
        <v>2.7</v>
      </c>
      <c r="D87" s="22"/>
      <c r="E87" s="22"/>
      <c r="F87" s="21">
        <v>1</v>
      </c>
      <c r="K87" s="393"/>
      <c r="L87" s="20"/>
    </row>
    <row r="88" spans="1:40" x14ac:dyDescent="0.3">
      <c r="A88" s="17" t="s">
        <v>290</v>
      </c>
      <c r="B88" s="12">
        <v>79</v>
      </c>
      <c r="C88" s="18">
        <v>3.6</v>
      </c>
      <c r="D88" s="22"/>
      <c r="E88" s="22"/>
      <c r="F88" s="21">
        <v>1</v>
      </c>
      <c r="K88" s="393"/>
      <c r="L88" s="20"/>
    </row>
    <row r="89" spans="1:40" ht="15" thickBot="1" x14ac:dyDescent="0.35">
      <c r="A89" s="17" t="s">
        <v>291</v>
      </c>
      <c r="B89" s="12">
        <v>80</v>
      </c>
      <c r="C89" s="580">
        <v>3.5</v>
      </c>
      <c r="D89" s="22"/>
      <c r="E89" s="22"/>
      <c r="F89" s="21">
        <v>0</v>
      </c>
      <c r="K89" s="393"/>
      <c r="L89" s="20"/>
    </row>
    <row r="90" spans="1:40" ht="16.8" customHeight="1" x14ac:dyDescent="0.3">
      <c r="A90" s="449" t="s">
        <v>556</v>
      </c>
      <c r="B90" s="456"/>
      <c r="C90" s="456">
        <v>0</v>
      </c>
      <c r="D90" s="25">
        <f>2.8/5</f>
        <v>0.55999999999999994</v>
      </c>
      <c r="E90" s="25">
        <f>14.6/5</f>
        <v>2.92</v>
      </c>
      <c r="F90" s="22">
        <f t="shared" ref="F90:F101" si="0">K90</f>
        <v>2</v>
      </c>
      <c r="G90" s="26"/>
      <c r="H90" s="26"/>
      <c r="I90" s="26"/>
      <c r="J90" s="26"/>
      <c r="K90" s="305">
        <v>2</v>
      </c>
      <c r="L90" s="20">
        <v>3.1</v>
      </c>
      <c r="M90" s="833"/>
      <c r="N90" s="834"/>
      <c r="O90" s="834"/>
      <c r="P90" s="834"/>
      <c r="Q90" s="834"/>
      <c r="R90" s="834"/>
      <c r="S90" s="834"/>
      <c r="T90" s="834"/>
      <c r="U90" s="834"/>
      <c r="V90" s="834"/>
      <c r="W90" s="834"/>
      <c r="X90" s="834"/>
      <c r="Y90" s="834"/>
      <c r="Z90" s="834"/>
      <c r="AA90" s="834"/>
      <c r="AB90" s="834"/>
      <c r="AC90" s="834"/>
      <c r="AD90" s="834"/>
      <c r="AE90" s="834"/>
      <c r="AF90" s="834"/>
      <c r="AG90" s="834"/>
      <c r="AH90" s="834"/>
      <c r="AI90" s="834"/>
      <c r="AJ90" s="834"/>
      <c r="AK90" s="834"/>
      <c r="AL90" s="834"/>
      <c r="AM90" s="834"/>
      <c r="AN90" s="835"/>
    </row>
    <row r="91" spans="1:40" ht="16.8" customHeight="1" thickBot="1" x14ac:dyDescent="0.35">
      <c r="A91" s="304"/>
      <c r="B91" s="437"/>
      <c r="C91" s="305"/>
      <c r="D91" s="18">
        <v>0.7</v>
      </c>
      <c r="E91" s="18">
        <v>3.9</v>
      </c>
      <c r="F91" s="22">
        <f t="shared" si="0"/>
        <v>0</v>
      </c>
      <c r="K91" s="305"/>
      <c r="L91" s="20"/>
      <c r="M91" s="839"/>
      <c r="N91" s="840"/>
      <c r="O91" s="840"/>
      <c r="P91" s="840"/>
      <c r="Q91" s="840"/>
      <c r="R91" s="840"/>
      <c r="S91" s="840"/>
      <c r="T91" s="840"/>
      <c r="U91" s="840"/>
      <c r="V91" s="840"/>
      <c r="W91" s="840"/>
      <c r="X91" s="840"/>
      <c r="Y91" s="840"/>
      <c r="Z91" s="840"/>
      <c r="AA91" s="840"/>
      <c r="AB91" s="840"/>
      <c r="AC91" s="840"/>
      <c r="AD91" s="840"/>
      <c r="AE91" s="840"/>
      <c r="AF91" s="840"/>
      <c r="AG91" s="840"/>
      <c r="AH91" s="840"/>
      <c r="AI91" s="840"/>
      <c r="AJ91" s="840"/>
      <c r="AK91" s="840"/>
      <c r="AL91" s="840"/>
      <c r="AM91" s="840"/>
      <c r="AN91" s="841"/>
    </row>
    <row r="92" spans="1:40" ht="16.8" customHeight="1" x14ac:dyDescent="0.3">
      <c r="A92" s="304"/>
      <c r="B92" s="437"/>
      <c r="C92" s="305"/>
      <c r="D92" s="25">
        <f t="shared" ref="D92" si="1">2.8/5</f>
        <v>0.55999999999999994</v>
      </c>
      <c r="E92" s="25">
        <f t="shared" ref="E92" si="2">14.6/5</f>
        <v>2.92</v>
      </c>
      <c r="F92" s="22">
        <f t="shared" si="0"/>
        <v>0</v>
      </c>
      <c r="G92" s="26"/>
      <c r="H92" s="26"/>
      <c r="I92" s="26"/>
      <c r="J92" s="26"/>
      <c r="K92" s="305"/>
      <c r="L92" s="20">
        <v>3.1</v>
      </c>
      <c r="M92" s="833"/>
      <c r="N92" s="834"/>
      <c r="O92" s="834"/>
      <c r="P92" s="834"/>
      <c r="Q92" s="834"/>
      <c r="R92" s="834"/>
      <c r="S92" s="834"/>
      <c r="T92" s="834"/>
      <c r="U92" s="834"/>
      <c r="V92" s="834"/>
      <c r="W92" s="834"/>
      <c r="X92" s="834"/>
      <c r="Y92" s="834"/>
      <c r="Z92" s="834"/>
      <c r="AA92" s="834"/>
      <c r="AB92" s="834"/>
      <c r="AC92" s="834"/>
      <c r="AD92" s="834"/>
      <c r="AE92" s="834"/>
      <c r="AF92" s="834"/>
      <c r="AG92" s="834"/>
      <c r="AH92" s="834"/>
      <c r="AI92" s="834"/>
      <c r="AJ92" s="834"/>
      <c r="AK92" s="834"/>
      <c r="AL92" s="834"/>
      <c r="AM92" s="834"/>
      <c r="AN92" s="835"/>
    </row>
    <row r="93" spans="1:40" ht="16.8" customHeight="1" thickBot="1" x14ac:dyDescent="0.35">
      <c r="A93" s="304" t="s">
        <v>311</v>
      </c>
      <c r="B93" s="437"/>
      <c r="C93" s="305"/>
      <c r="D93" s="18">
        <v>0.7</v>
      </c>
      <c r="E93" s="18">
        <v>3.9</v>
      </c>
      <c r="F93" s="22">
        <f t="shared" si="0"/>
        <v>0</v>
      </c>
      <c r="K93" s="305"/>
      <c r="L93" s="20"/>
      <c r="M93" s="839"/>
      <c r="N93" s="840"/>
      <c r="O93" s="840"/>
      <c r="P93" s="840"/>
      <c r="Q93" s="840"/>
      <c r="R93" s="840"/>
      <c r="S93" s="840"/>
      <c r="T93" s="840"/>
      <c r="U93" s="840"/>
      <c r="V93" s="840"/>
      <c r="W93" s="840"/>
      <c r="X93" s="840"/>
      <c r="Y93" s="840"/>
      <c r="Z93" s="840"/>
      <c r="AA93" s="840"/>
      <c r="AB93" s="840"/>
      <c r="AC93" s="840"/>
      <c r="AD93" s="840"/>
      <c r="AE93" s="840"/>
      <c r="AF93" s="840"/>
      <c r="AG93" s="840"/>
      <c r="AH93" s="840"/>
      <c r="AI93" s="840"/>
      <c r="AJ93" s="840"/>
      <c r="AK93" s="840"/>
      <c r="AL93" s="840"/>
      <c r="AM93" s="840"/>
      <c r="AN93" s="841"/>
    </row>
    <row r="94" spans="1:40" ht="16.8" customHeight="1" x14ac:dyDescent="0.3">
      <c r="A94" s="304" t="s">
        <v>311</v>
      </c>
      <c r="B94" s="437"/>
      <c r="C94" s="305"/>
      <c r="D94" s="25">
        <f t="shared" ref="D94" si="3">2.8/5</f>
        <v>0.55999999999999994</v>
      </c>
      <c r="E94" s="25">
        <f t="shared" ref="E94" si="4">14.6/5</f>
        <v>2.92</v>
      </c>
      <c r="F94" s="22">
        <f t="shared" si="0"/>
        <v>0</v>
      </c>
      <c r="G94" s="26"/>
      <c r="H94" s="26"/>
      <c r="I94" s="26"/>
      <c r="J94" s="26"/>
      <c r="K94" s="305"/>
      <c r="L94" s="20">
        <v>3.1</v>
      </c>
      <c r="M94" s="833">
        <f t="shared" ref="M94" si="5">IF(C94+C95=0,0,"DOPISAŁEŚ WŁASNĄ ROŚLINĘ - PODAJ ŹRÓDŁO DANYCH I DOŁĄCZ DO WNIOSKU KOPIĘ DOKUMENTÓW ŹRÓDŁOWYCH DOTYCZĄCYCH POBRANIA PRZEZ NIĄ AZOTU")</f>
        <v>0</v>
      </c>
      <c r="N94" s="834"/>
      <c r="O94" s="834"/>
      <c r="P94" s="834"/>
      <c r="Q94" s="834"/>
      <c r="R94" s="834"/>
      <c r="S94" s="834"/>
      <c r="T94" s="834"/>
      <c r="U94" s="834"/>
      <c r="V94" s="834"/>
      <c r="W94" s="834"/>
      <c r="X94" s="834"/>
      <c r="Y94" s="834"/>
      <c r="Z94" s="834"/>
      <c r="AA94" s="834"/>
      <c r="AB94" s="834"/>
      <c r="AC94" s="834"/>
      <c r="AD94" s="834"/>
      <c r="AE94" s="834"/>
      <c r="AF94" s="834"/>
      <c r="AG94" s="834"/>
      <c r="AH94" s="834"/>
      <c r="AI94" s="834"/>
      <c r="AJ94" s="834"/>
      <c r="AK94" s="834"/>
      <c r="AL94" s="834"/>
      <c r="AM94" s="834"/>
      <c r="AN94" s="835"/>
    </row>
    <row r="95" spans="1:40" ht="16.8" customHeight="1" thickBot="1" x14ac:dyDescent="0.35">
      <c r="A95" s="304" t="s">
        <v>311</v>
      </c>
      <c r="B95" s="437"/>
      <c r="C95" s="305"/>
      <c r="D95" s="18">
        <v>0.7</v>
      </c>
      <c r="E95" s="18">
        <v>3.9</v>
      </c>
      <c r="F95" s="22">
        <f t="shared" si="0"/>
        <v>0</v>
      </c>
      <c r="K95" s="305"/>
      <c r="L95" s="20"/>
      <c r="M95" s="853"/>
      <c r="N95" s="854"/>
      <c r="O95" s="854"/>
      <c r="P95" s="854"/>
      <c r="Q95" s="854"/>
      <c r="R95" s="854"/>
      <c r="S95" s="854"/>
      <c r="T95" s="854"/>
      <c r="U95" s="854"/>
      <c r="V95" s="854"/>
      <c r="W95" s="854"/>
      <c r="X95" s="854"/>
      <c r="Y95" s="854"/>
      <c r="Z95" s="854"/>
      <c r="AA95" s="854"/>
      <c r="AB95" s="854"/>
      <c r="AC95" s="854"/>
      <c r="AD95" s="854"/>
      <c r="AE95" s="854"/>
      <c r="AF95" s="854"/>
      <c r="AG95" s="854"/>
      <c r="AH95" s="854"/>
      <c r="AI95" s="854"/>
      <c r="AJ95" s="854"/>
      <c r="AK95" s="854"/>
      <c r="AL95" s="854"/>
      <c r="AM95" s="854"/>
      <c r="AN95" s="855"/>
    </row>
    <row r="96" spans="1:40" ht="16.8" customHeight="1" x14ac:dyDescent="0.3">
      <c r="A96" s="304" t="s">
        <v>311</v>
      </c>
      <c r="B96" s="437"/>
      <c r="C96" s="305"/>
      <c r="D96" s="25">
        <f t="shared" ref="D96" si="6">2.8/5</f>
        <v>0.55999999999999994</v>
      </c>
      <c r="E96" s="25">
        <f t="shared" ref="E96" si="7">14.6/5</f>
        <v>2.92</v>
      </c>
      <c r="F96" s="22">
        <f t="shared" si="0"/>
        <v>0</v>
      </c>
      <c r="G96" s="26"/>
      <c r="H96" s="26"/>
      <c r="I96" s="26"/>
      <c r="J96" s="26"/>
      <c r="K96" s="305"/>
      <c r="L96" s="20">
        <v>3.1</v>
      </c>
      <c r="M96" s="833">
        <f t="shared" ref="M96" si="8">IF(C96+C97=0,0,"DOPISAŁEŚ WŁASNĄ ROŚLINĘ - PODAJ ŹRÓDŁO DANYCH I DOŁĄCZ DO WNIOSKU KOPIĘ DOKUMENTÓW ŹRÓDŁOWYCH DOTYCZĄCYCH POBRANIA PRZEZ NIĄ AZOTU")</f>
        <v>0</v>
      </c>
      <c r="N96" s="834"/>
      <c r="O96" s="834"/>
      <c r="P96" s="834"/>
      <c r="Q96" s="834"/>
      <c r="R96" s="834"/>
      <c r="S96" s="834"/>
      <c r="T96" s="834"/>
      <c r="U96" s="834"/>
      <c r="V96" s="834"/>
      <c r="W96" s="834"/>
      <c r="X96" s="834"/>
      <c r="Y96" s="834"/>
      <c r="Z96" s="834"/>
      <c r="AA96" s="834"/>
      <c r="AB96" s="834"/>
      <c r="AC96" s="834"/>
      <c r="AD96" s="834"/>
      <c r="AE96" s="834"/>
      <c r="AF96" s="834"/>
      <c r="AG96" s="834"/>
      <c r="AH96" s="834"/>
      <c r="AI96" s="834"/>
      <c r="AJ96" s="834"/>
      <c r="AK96" s="834"/>
      <c r="AL96" s="834"/>
      <c r="AM96" s="834"/>
      <c r="AN96" s="835"/>
    </row>
    <row r="97" spans="1:40" ht="16.8" customHeight="1" thickBot="1" x14ac:dyDescent="0.35">
      <c r="A97" s="304" t="s">
        <v>311</v>
      </c>
      <c r="B97" s="437"/>
      <c r="C97" s="305"/>
      <c r="D97" s="18">
        <v>0.7</v>
      </c>
      <c r="E97" s="18">
        <v>3.9</v>
      </c>
      <c r="F97" s="22">
        <f t="shared" si="0"/>
        <v>0</v>
      </c>
      <c r="K97" s="305"/>
      <c r="L97" s="20"/>
      <c r="M97" s="853"/>
      <c r="N97" s="854"/>
      <c r="O97" s="854"/>
      <c r="P97" s="854"/>
      <c r="Q97" s="854"/>
      <c r="R97" s="854"/>
      <c r="S97" s="854"/>
      <c r="T97" s="854"/>
      <c r="U97" s="854"/>
      <c r="V97" s="854"/>
      <c r="W97" s="854"/>
      <c r="X97" s="854"/>
      <c r="Y97" s="854"/>
      <c r="Z97" s="854"/>
      <c r="AA97" s="854"/>
      <c r="AB97" s="854"/>
      <c r="AC97" s="854"/>
      <c r="AD97" s="854"/>
      <c r="AE97" s="854"/>
      <c r="AF97" s="854"/>
      <c r="AG97" s="854"/>
      <c r="AH97" s="854"/>
      <c r="AI97" s="854"/>
      <c r="AJ97" s="854"/>
      <c r="AK97" s="854"/>
      <c r="AL97" s="854"/>
      <c r="AM97" s="854"/>
      <c r="AN97" s="855"/>
    </row>
    <row r="98" spans="1:40" ht="16.8" customHeight="1" x14ac:dyDescent="0.3">
      <c r="A98" s="304" t="s">
        <v>311</v>
      </c>
      <c r="B98" s="437"/>
      <c r="C98" s="305"/>
      <c r="D98" s="25">
        <f t="shared" ref="D98" si="9">2.8/5</f>
        <v>0.55999999999999994</v>
      </c>
      <c r="E98" s="25">
        <f t="shared" ref="E98" si="10">14.6/5</f>
        <v>2.92</v>
      </c>
      <c r="F98" s="22">
        <f t="shared" si="0"/>
        <v>0</v>
      </c>
      <c r="G98" s="26"/>
      <c r="H98" s="26"/>
      <c r="I98" s="26"/>
      <c r="J98" s="26"/>
      <c r="K98" s="305"/>
      <c r="L98" s="20">
        <v>3.1</v>
      </c>
      <c r="M98" s="833">
        <f t="shared" ref="M98" si="11">IF(C98+C99=0,0,"DOPISAŁEŚ WŁASNĄ ROŚLINĘ - PODAJ ŹRÓDŁO DANYCH I DOŁĄCZ DO WNIOSKU KOPIĘ DOKUMENTÓW ŹRÓDŁOWYCH DOTYCZĄCYCH POBRANIA PRZEZ NIĄ AZOTU")</f>
        <v>0</v>
      </c>
      <c r="N98" s="834"/>
      <c r="O98" s="834"/>
      <c r="P98" s="834"/>
      <c r="Q98" s="834"/>
      <c r="R98" s="834"/>
      <c r="S98" s="834"/>
      <c r="T98" s="834"/>
      <c r="U98" s="834"/>
      <c r="V98" s="834"/>
      <c r="W98" s="834"/>
      <c r="X98" s="834"/>
      <c r="Y98" s="834"/>
      <c r="Z98" s="834"/>
      <c r="AA98" s="834"/>
      <c r="AB98" s="834"/>
      <c r="AC98" s="834"/>
      <c r="AD98" s="834"/>
      <c r="AE98" s="834"/>
      <c r="AF98" s="834"/>
      <c r="AG98" s="834"/>
      <c r="AH98" s="834"/>
      <c r="AI98" s="834"/>
      <c r="AJ98" s="834"/>
      <c r="AK98" s="834"/>
      <c r="AL98" s="834"/>
      <c r="AM98" s="834"/>
      <c r="AN98" s="835"/>
    </row>
    <row r="99" spans="1:40" ht="16.8" customHeight="1" thickBot="1" x14ac:dyDescent="0.35">
      <c r="A99" s="304" t="s">
        <v>311</v>
      </c>
      <c r="B99" s="437"/>
      <c r="C99" s="305"/>
      <c r="D99" s="18">
        <v>0.7</v>
      </c>
      <c r="E99" s="18">
        <v>3.9</v>
      </c>
      <c r="F99" s="22">
        <f t="shared" si="0"/>
        <v>0</v>
      </c>
      <c r="K99" s="305"/>
      <c r="L99" s="20"/>
      <c r="M99" s="853"/>
      <c r="N99" s="854"/>
      <c r="O99" s="854"/>
      <c r="P99" s="854"/>
      <c r="Q99" s="854"/>
      <c r="R99" s="854"/>
      <c r="S99" s="854"/>
      <c r="T99" s="854"/>
      <c r="U99" s="854"/>
      <c r="V99" s="854"/>
      <c r="W99" s="854"/>
      <c r="X99" s="854"/>
      <c r="Y99" s="854"/>
      <c r="Z99" s="854"/>
      <c r="AA99" s="854"/>
      <c r="AB99" s="854"/>
      <c r="AC99" s="854"/>
      <c r="AD99" s="854"/>
      <c r="AE99" s="854"/>
      <c r="AF99" s="854"/>
      <c r="AG99" s="854"/>
      <c r="AH99" s="854"/>
      <c r="AI99" s="854"/>
      <c r="AJ99" s="854"/>
      <c r="AK99" s="854"/>
      <c r="AL99" s="854"/>
      <c r="AM99" s="854"/>
      <c r="AN99" s="855"/>
    </row>
    <row r="100" spans="1:40" ht="16.8" customHeight="1" x14ac:dyDescent="0.3">
      <c r="A100" s="304" t="s">
        <v>311</v>
      </c>
      <c r="B100" s="437"/>
      <c r="C100" s="305"/>
      <c r="D100" s="25">
        <f t="shared" ref="D100" si="12">2.8/5</f>
        <v>0.55999999999999994</v>
      </c>
      <c r="E100" s="25">
        <f t="shared" ref="E100" si="13">14.6/5</f>
        <v>2.92</v>
      </c>
      <c r="F100" s="22">
        <f t="shared" si="0"/>
        <v>0</v>
      </c>
      <c r="G100" s="26"/>
      <c r="H100" s="26"/>
      <c r="I100" s="26"/>
      <c r="J100" s="26"/>
      <c r="K100" s="305"/>
      <c r="L100" s="20">
        <v>3.1</v>
      </c>
      <c r="M100" s="833">
        <f t="shared" ref="M100" si="14">IF(C100+C101=0,0,"DOPISAŁEŚ WŁASNĄ ROŚLINĘ - PODAJ ŹRÓDŁO DANYCH I DOŁĄCZ DO WNIOSKU KOPIĘ DOKUMENTÓW ŹRÓDŁOWYCH DOTYCZĄCYCH POBRANIA PRZEZ NIĄ AZOTU")</f>
        <v>0</v>
      </c>
      <c r="N100" s="834"/>
      <c r="O100" s="834"/>
      <c r="P100" s="834"/>
      <c r="Q100" s="834"/>
      <c r="R100" s="834"/>
      <c r="S100" s="834"/>
      <c r="T100" s="834"/>
      <c r="U100" s="834"/>
      <c r="V100" s="834"/>
      <c r="W100" s="834"/>
      <c r="X100" s="834"/>
      <c r="Y100" s="834"/>
      <c r="Z100" s="834"/>
      <c r="AA100" s="834"/>
      <c r="AB100" s="834"/>
      <c r="AC100" s="834"/>
      <c r="AD100" s="834"/>
      <c r="AE100" s="834"/>
      <c r="AF100" s="834"/>
      <c r="AG100" s="834"/>
      <c r="AH100" s="834"/>
      <c r="AI100" s="834"/>
      <c r="AJ100" s="834"/>
      <c r="AK100" s="834"/>
      <c r="AL100" s="834"/>
      <c r="AM100" s="834"/>
      <c r="AN100" s="835"/>
    </row>
    <row r="101" spans="1:40" ht="16.8" customHeight="1" thickBot="1" x14ac:dyDescent="0.35">
      <c r="A101" s="304" t="s">
        <v>311</v>
      </c>
      <c r="B101" s="437"/>
      <c r="C101" s="305"/>
      <c r="D101" s="18">
        <v>0.7</v>
      </c>
      <c r="E101" s="18">
        <v>3.9</v>
      </c>
      <c r="F101" s="22">
        <f t="shared" si="0"/>
        <v>0</v>
      </c>
      <c r="K101" s="305"/>
      <c r="L101" s="20"/>
      <c r="M101" s="853"/>
      <c r="N101" s="854"/>
      <c r="O101" s="854"/>
      <c r="P101" s="854"/>
      <c r="Q101" s="854"/>
      <c r="R101" s="854"/>
      <c r="S101" s="854"/>
      <c r="T101" s="854"/>
      <c r="U101" s="854"/>
      <c r="V101" s="854"/>
      <c r="W101" s="854"/>
      <c r="X101" s="854"/>
      <c r="Y101" s="854"/>
      <c r="Z101" s="854"/>
      <c r="AA101" s="854"/>
      <c r="AB101" s="854"/>
      <c r="AC101" s="854"/>
      <c r="AD101" s="854"/>
      <c r="AE101" s="854"/>
      <c r="AF101" s="854"/>
      <c r="AG101" s="854"/>
      <c r="AH101" s="854"/>
      <c r="AI101" s="854"/>
      <c r="AJ101" s="854"/>
      <c r="AK101" s="854"/>
      <c r="AL101" s="854"/>
      <c r="AM101" s="854"/>
      <c r="AN101" s="855"/>
    </row>
    <row r="102" spans="1:40" hidden="1" x14ac:dyDescent="0.3">
      <c r="A102" s="33" t="s">
        <v>302</v>
      </c>
      <c r="B102" s="34"/>
      <c r="C102" s="34">
        <v>4</v>
      </c>
      <c r="D102" s="34">
        <v>0.6</v>
      </c>
      <c r="E102" s="34">
        <v>4.5</v>
      </c>
      <c r="F102" s="35">
        <v>0</v>
      </c>
      <c r="L102" s="20"/>
    </row>
    <row r="103" spans="1:40" hidden="1" x14ac:dyDescent="0.3">
      <c r="L103" s="20"/>
    </row>
    <row r="104" spans="1:40" hidden="1" x14ac:dyDescent="0.3">
      <c r="A104" s="846" t="s">
        <v>303</v>
      </c>
      <c r="B104" s="846"/>
      <c r="C104" s="846"/>
      <c r="D104" s="846"/>
      <c r="E104" s="846"/>
      <c r="F104" s="846"/>
      <c r="G104" s="846"/>
      <c r="L104" s="20">
        <v>28</v>
      </c>
    </row>
    <row r="105" spans="1:40" hidden="1" x14ac:dyDescent="0.3">
      <c r="A105" s="846" t="s">
        <v>304</v>
      </c>
      <c r="B105" s="846"/>
      <c r="C105" s="846"/>
      <c r="D105" s="846"/>
      <c r="E105" s="846"/>
      <c r="F105" s="846"/>
      <c r="G105" s="846"/>
      <c r="L105" s="20">
        <v>2</v>
      </c>
    </row>
    <row r="106" spans="1:40" hidden="1" x14ac:dyDescent="0.3">
      <c r="A106" s="846" t="s">
        <v>305</v>
      </c>
      <c r="B106" s="846"/>
      <c r="C106" s="846"/>
      <c r="D106" s="846"/>
      <c r="E106" s="846"/>
      <c r="F106" s="846"/>
      <c r="G106" s="846"/>
      <c r="L106" s="20">
        <v>2</v>
      </c>
    </row>
    <row r="107" spans="1:40" hidden="1" x14ac:dyDescent="0.3">
      <c r="A107" s="846" t="s">
        <v>306</v>
      </c>
      <c r="B107" s="846"/>
      <c r="C107" s="846"/>
      <c r="D107" s="846"/>
      <c r="E107" s="846"/>
      <c r="F107" s="846"/>
      <c r="G107" s="846"/>
      <c r="L107" s="20">
        <v>4.0999999999999996</v>
      </c>
    </row>
    <row r="108" spans="1:40" hidden="1" x14ac:dyDescent="0.3">
      <c r="A108" s="846" t="s">
        <v>296</v>
      </c>
      <c r="B108" s="846"/>
      <c r="C108" s="846"/>
      <c r="D108" s="846"/>
      <c r="E108" s="846"/>
      <c r="F108" s="846"/>
      <c r="G108" s="846"/>
      <c r="L108" s="20">
        <v>4.0999999999999996</v>
      </c>
    </row>
    <row r="109" spans="1:40" hidden="1" x14ac:dyDescent="0.3">
      <c r="A109" s="846" t="s">
        <v>307</v>
      </c>
      <c r="B109" s="846"/>
      <c r="C109" s="846"/>
      <c r="D109" s="846"/>
      <c r="E109" s="846"/>
      <c r="F109" s="846"/>
      <c r="G109" s="846"/>
      <c r="L109" s="20">
        <v>3.6</v>
      </c>
    </row>
    <row r="110" spans="1:40" hidden="1" x14ac:dyDescent="0.3">
      <c r="A110" s="846" t="s">
        <v>301</v>
      </c>
      <c r="B110" s="846"/>
      <c r="C110" s="846"/>
      <c r="D110" s="846"/>
      <c r="E110" s="846"/>
      <c r="F110" s="846"/>
      <c r="G110" s="846"/>
      <c r="L110" s="20">
        <v>5.2</v>
      </c>
    </row>
    <row r="111" spans="1:40" hidden="1" x14ac:dyDescent="0.3">
      <c r="A111" s="846" t="s">
        <v>302</v>
      </c>
      <c r="B111" s="846"/>
      <c r="C111" s="846"/>
      <c r="D111" s="846"/>
      <c r="E111" s="846"/>
      <c r="F111" s="846"/>
      <c r="G111" s="846"/>
      <c r="L111" s="20">
        <v>4</v>
      </c>
    </row>
    <row r="112" spans="1:40" hidden="1" x14ac:dyDescent="0.3">
      <c r="A112" s="846" t="s">
        <v>308</v>
      </c>
      <c r="B112" s="846"/>
      <c r="C112" s="846"/>
      <c r="D112" s="846"/>
      <c r="E112" s="846"/>
      <c r="F112" s="846"/>
      <c r="G112" s="846"/>
      <c r="L112" s="20">
        <v>5</v>
      </c>
    </row>
    <row r="113" spans="1:12" hidden="1" x14ac:dyDescent="0.3">
      <c r="A113" s="846" t="s">
        <v>309</v>
      </c>
      <c r="B113" s="846"/>
      <c r="C113" s="846"/>
      <c r="D113" s="846"/>
      <c r="E113" s="846"/>
      <c r="F113" s="846"/>
      <c r="G113" s="846"/>
      <c r="L113" s="20">
        <v>30</v>
      </c>
    </row>
    <row r="114" spans="1:12" ht="15.6" hidden="1" x14ac:dyDescent="0.3">
      <c r="A114" s="30" t="s">
        <v>292</v>
      </c>
      <c r="B114" s="31"/>
      <c r="C114" s="32"/>
    </row>
    <row r="115" spans="1:12" hidden="1" x14ac:dyDescent="0.3">
      <c r="A115" s="33" t="s">
        <v>293</v>
      </c>
      <c r="B115" s="34"/>
      <c r="C115" s="34">
        <v>28</v>
      </c>
    </row>
    <row r="116" spans="1:12" hidden="1" x14ac:dyDescent="0.3">
      <c r="A116" s="33" t="s">
        <v>294</v>
      </c>
      <c r="B116" s="34"/>
      <c r="C116" s="34">
        <v>40</v>
      </c>
    </row>
    <row r="117" spans="1:12" hidden="1" x14ac:dyDescent="0.3">
      <c r="A117" s="33" t="s">
        <v>295</v>
      </c>
      <c r="B117" s="34"/>
      <c r="C117" s="34">
        <v>5.6</v>
      </c>
    </row>
    <row r="118" spans="1:12" hidden="1" x14ac:dyDescent="0.3">
      <c r="A118" s="33" t="s">
        <v>296</v>
      </c>
      <c r="B118" s="34"/>
      <c r="C118" s="34">
        <v>4.0999999999999996</v>
      </c>
    </row>
    <row r="119" spans="1:12" hidden="1" x14ac:dyDescent="0.3">
      <c r="A119" s="33" t="s">
        <v>297</v>
      </c>
      <c r="B119" s="34"/>
      <c r="C119" s="34">
        <v>4.0999999999999996</v>
      </c>
    </row>
    <row r="120" spans="1:12" hidden="1" x14ac:dyDescent="0.3">
      <c r="A120" s="33" t="s">
        <v>298</v>
      </c>
      <c r="B120" s="34"/>
      <c r="C120" s="34">
        <v>2</v>
      </c>
    </row>
    <row r="121" spans="1:12" hidden="1" x14ac:dyDescent="0.3">
      <c r="A121" s="33" t="s">
        <v>299</v>
      </c>
      <c r="B121" s="34"/>
      <c r="C121" s="34">
        <v>3</v>
      </c>
    </row>
    <row r="122" spans="1:12" hidden="1" x14ac:dyDescent="0.3">
      <c r="A122" s="33" t="s">
        <v>300</v>
      </c>
      <c r="B122" s="34"/>
      <c r="C122" s="34">
        <v>3.6</v>
      </c>
    </row>
  </sheetData>
  <sheetProtection algorithmName="SHA-512" hashValue="sx/94hH0K3QUgHGrywlWYy9sDCU73mK44hNoKudF1qYomt488bzsinnlKmOcR3CiOFuBhX99X8x1/FpjipKsVg==" saltValue="I4Qm57VIJSBCa8zF5iUoCA==" spinCount="100000" sheet="1" formatCells="0" formatColumns="0" formatRows="0" insertColumns="0" insertRows="0" insertHyperlinks="0" deleteColumns="0" deleteRows="0"/>
  <mergeCells count="41">
    <mergeCell ref="M100:AN100"/>
    <mergeCell ref="M101:AN101"/>
    <mergeCell ref="M95:AN95"/>
    <mergeCell ref="M96:AN96"/>
    <mergeCell ref="M97:AN97"/>
    <mergeCell ref="M98:AN98"/>
    <mergeCell ref="M99:AN99"/>
    <mergeCell ref="M90:AN90"/>
    <mergeCell ref="M91:AN91"/>
    <mergeCell ref="M92:AN92"/>
    <mergeCell ref="M93:AN93"/>
    <mergeCell ref="M94:AN94"/>
    <mergeCell ref="A109:G109"/>
    <mergeCell ref="A110:G110"/>
    <mergeCell ref="A111:G111"/>
    <mergeCell ref="A112:G112"/>
    <mergeCell ref="A113:G113"/>
    <mergeCell ref="L3:L4"/>
    <mergeCell ref="A108:G108"/>
    <mergeCell ref="A2:J2"/>
    <mergeCell ref="A3:A4"/>
    <mergeCell ref="C3:E3"/>
    <mergeCell ref="G3:G4"/>
    <mergeCell ref="H3:J3"/>
    <mergeCell ref="A104:G104"/>
    <mergeCell ref="A105:G105"/>
    <mergeCell ref="A106:G106"/>
    <mergeCell ref="A107:G107"/>
    <mergeCell ref="K3:K4"/>
    <mergeCell ref="M16:AN16"/>
    <mergeCell ref="M15:AN15"/>
    <mergeCell ref="M21:AN21"/>
    <mergeCell ref="M22:AN22"/>
    <mergeCell ref="M28:AN28"/>
    <mergeCell ref="M42:AN42"/>
    <mergeCell ref="M43:AN43"/>
    <mergeCell ref="M40:AN40"/>
    <mergeCell ref="M29:AN29"/>
    <mergeCell ref="M34:AN34"/>
    <mergeCell ref="M35:AN35"/>
    <mergeCell ref="M39:AN39"/>
  </mergeCells>
  <conditionalFormatting sqref="A16:C16">
    <cfRule type="containsBlanks" dxfId="14" priority="23">
      <formula>LEN(TRIM(A16))=0</formula>
    </cfRule>
  </conditionalFormatting>
  <conditionalFormatting sqref="A22:C22 A29:C29 A35:C35 A39:C40 B43:C43">
    <cfRule type="containsBlanks" dxfId="13" priority="24">
      <formula>LEN(TRIM(A22))=0</formula>
    </cfRule>
  </conditionalFormatting>
  <conditionalFormatting sqref="A91:C101">
    <cfRule type="containsBlanks" dxfId="12" priority="4">
      <formula>LEN(TRIM(A91))=0</formula>
    </cfRule>
  </conditionalFormatting>
  <conditionalFormatting sqref="K16">
    <cfRule type="containsBlanks" dxfId="11" priority="13">
      <formula>LEN(TRIM(K16))=0</formula>
    </cfRule>
  </conditionalFormatting>
  <conditionalFormatting sqref="K22">
    <cfRule type="containsBlanks" dxfId="10" priority="12">
      <formula>LEN(TRIM(K22))=0</formula>
    </cfRule>
  </conditionalFormatting>
  <conditionalFormatting sqref="K29">
    <cfRule type="containsBlanks" dxfId="9" priority="11">
      <formula>LEN(TRIM(K29))=0</formula>
    </cfRule>
  </conditionalFormatting>
  <conditionalFormatting sqref="K35">
    <cfRule type="containsBlanks" dxfId="8" priority="10">
      <formula>LEN(TRIM(K35))=0</formula>
    </cfRule>
  </conditionalFormatting>
  <conditionalFormatting sqref="K39:K40">
    <cfRule type="containsBlanks" dxfId="7" priority="9">
      <formula>LEN(TRIM(K39))=0</formula>
    </cfRule>
  </conditionalFormatting>
  <conditionalFormatting sqref="K43">
    <cfRule type="containsBlanks" dxfId="6" priority="8">
      <formula>LEN(TRIM(K43))=0</formula>
    </cfRule>
  </conditionalFormatting>
  <conditionalFormatting sqref="K90:K101">
    <cfRule type="containsBlanks" dxfId="5" priority="3">
      <formula>LEN(TRIM(K90))=0</formula>
    </cfRule>
  </conditionalFormatting>
  <conditionalFormatting sqref="M16:AN16 M22:AN22 M29:AN29">
    <cfRule type="containsBlanks" dxfId="4" priority="5">
      <formula>LEN(TRIM(M16))=0</formula>
    </cfRule>
  </conditionalFormatting>
  <conditionalFormatting sqref="M35:AN35">
    <cfRule type="containsBlanks" dxfId="3" priority="6">
      <formula>LEN(TRIM(M35))=0</formula>
    </cfRule>
  </conditionalFormatting>
  <conditionalFormatting sqref="M40:AN40 M43:AN43">
    <cfRule type="containsBlanks" dxfId="2" priority="7">
      <formula>LEN(TRIM(M40))=0</formula>
    </cfRule>
  </conditionalFormatting>
  <conditionalFormatting sqref="M91:AN91 M93:AN93">
    <cfRule type="containsBlanks" dxfId="1" priority="1">
      <formula>LEN(TRIM(M91))=0</formula>
    </cfRule>
  </conditionalFormatting>
  <conditionalFormatting sqref="M95:AN95 M97:AN97 M99:AN99 M101:AN101">
    <cfRule type="containsBlanks" dxfId="0" priority="2">
      <formula>LEN(TRIM(M95))=0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&amp;CFORMULARZ DO UŻYTKU DLA POTRZEB OPINIOWANIA W OSCHR W POZNANIU</oddHeader>
    <oddFooter>&amp;LAplikację excel opracował: Krzysztof Graf, OSChR w Poznaniu&amp;RPNA wersja 2.0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11">
    <tabColor theme="0" tint="-0.14999847407452621"/>
  </sheetPr>
  <dimension ref="A1"/>
  <sheetViews>
    <sheetView workbookViewId="0"/>
  </sheetViews>
  <sheetFormatPr defaultRowHeight="14.4" x14ac:dyDescent="0.3"/>
  <sheetData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12"/>
  <dimension ref="A1"/>
  <sheetViews>
    <sheetView workbookViewId="0">
      <selection activeCell="H26" sqref="H26"/>
    </sheetView>
  </sheetViews>
  <sheetFormatPr defaultRowHeight="14.4" x14ac:dyDescent="0.3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>
    <tabColor theme="9" tint="0.39997558519241921"/>
  </sheetPr>
  <dimension ref="B1:V39"/>
  <sheetViews>
    <sheetView tabSelected="1" zoomScaleNormal="100" workbookViewId="0">
      <selection activeCell="F4" sqref="F4"/>
    </sheetView>
  </sheetViews>
  <sheetFormatPr defaultColWidth="9.109375" defaultRowHeight="13.2" x14ac:dyDescent="0.25"/>
  <cols>
    <col min="1" max="1" width="3.109375" style="2" customWidth="1"/>
    <col min="2" max="2" width="10.88671875" style="2" customWidth="1"/>
    <col min="3" max="3" width="8.44140625" style="2" customWidth="1"/>
    <col min="4" max="4" width="12" style="2" customWidth="1"/>
    <col min="5" max="5" width="7.44140625" style="2" customWidth="1"/>
    <col min="6" max="6" width="12.109375" style="2" customWidth="1"/>
    <col min="7" max="7" width="1.88671875" style="2" customWidth="1"/>
    <col min="8" max="8" width="12.33203125" style="2" customWidth="1"/>
    <col min="9" max="9" width="8.5546875" style="2" customWidth="1"/>
    <col min="10" max="10" width="10.5546875" style="2" customWidth="1"/>
    <col min="11" max="11" width="10.33203125" style="2" customWidth="1"/>
    <col min="12" max="12" width="13.88671875" style="2" customWidth="1"/>
    <col min="13" max="13" width="14.109375" style="2" customWidth="1"/>
    <col min="14" max="14" width="9.109375" style="2"/>
    <col min="15" max="15" width="8.6640625" style="2" customWidth="1"/>
    <col min="16" max="16" width="9" style="2" customWidth="1"/>
    <col min="17" max="17" width="7.5546875" style="2" customWidth="1"/>
    <col min="18" max="16384" width="9.109375" style="2"/>
  </cols>
  <sheetData>
    <row r="1" spans="2:22" x14ac:dyDescent="0.25">
      <c r="B1" s="606" t="str">
        <f>""&amp;LEGENDA!$B$10&amp;"  "&amp;LEGENDA!$H$10&amp;" "</f>
        <v xml:space="preserve">FORMULARZ DO UŻYTKU DLA POTRZEB OPINIOWANIA W OKRĘGOWEJ STACJI CHEMICZNO-ROLNICZEJ   </v>
      </c>
      <c r="C1" s="606"/>
      <c r="D1" s="606"/>
      <c r="E1" s="606"/>
      <c r="F1" s="606"/>
      <c r="G1" s="606"/>
      <c r="H1" s="606"/>
      <c r="I1" s="606"/>
      <c r="J1" s="606"/>
      <c r="K1" s="606"/>
    </row>
    <row r="2" spans="2:22" ht="96.6" customHeight="1" x14ac:dyDescent="0.75">
      <c r="B2" s="608" t="s">
        <v>563</v>
      </c>
      <c r="C2" s="608"/>
      <c r="D2" s="608"/>
      <c r="E2" s="608"/>
      <c r="F2" s="608"/>
      <c r="G2" s="608"/>
      <c r="H2" s="608"/>
      <c r="I2" s="608"/>
      <c r="J2" s="608"/>
      <c r="K2" s="608"/>
      <c r="L2" s="3"/>
      <c r="M2" s="3"/>
      <c r="N2" s="3"/>
      <c r="O2" s="3"/>
      <c r="P2" s="3"/>
    </row>
    <row r="3" spans="2:22" ht="15.6" x14ac:dyDescent="0.3">
      <c r="B3" s="1"/>
      <c r="C3" s="4"/>
      <c r="F3" s="461" t="s">
        <v>622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</row>
    <row r="4" spans="2:22" ht="27.6" x14ac:dyDescent="0.45">
      <c r="L4" s="6"/>
      <c r="M4" s="6"/>
      <c r="N4" s="6"/>
      <c r="O4" s="6"/>
      <c r="P4" s="6"/>
    </row>
    <row r="11" spans="2:22" ht="15.6" x14ac:dyDescent="0.3">
      <c r="L11" s="7"/>
      <c r="M11" s="7"/>
      <c r="N11" s="7"/>
      <c r="O11" s="7"/>
      <c r="P11" s="7"/>
    </row>
    <row r="12" spans="2:22" ht="30" x14ac:dyDescent="0.5">
      <c r="B12" s="609" t="s">
        <v>0</v>
      </c>
      <c r="C12" s="609"/>
      <c r="D12" s="609"/>
      <c r="E12" s="609"/>
      <c r="F12" s="609"/>
      <c r="G12" s="609"/>
      <c r="H12" s="609"/>
      <c r="I12" s="609"/>
      <c r="J12" s="609"/>
      <c r="K12" s="609"/>
    </row>
    <row r="13" spans="2:22" ht="30" x14ac:dyDescent="0.5">
      <c r="B13" s="8"/>
      <c r="C13" s="8"/>
      <c r="D13" s="8"/>
      <c r="E13" s="8"/>
      <c r="F13" s="8"/>
      <c r="G13" s="8"/>
      <c r="H13" s="8"/>
      <c r="I13" s="8"/>
      <c r="J13" s="8"/>
      <c r="K13" s="8"/>
    </row>
    <row r="14" spans="2:22" ht="30" x14ac:dyDescent="0.5">
      <c r="B14" s="8"/>
      <c r="C14" s="8"/>
      <c r="D14" s="8"/>
      <c r="E14" s="8"/>
      <c r="F14" s="36"/>
      <c r="G14" s="9" t="str">
        <f>IF(H14&gt;0,"/","")</f>
        <v/>
      </c>
      <c r="H14" s="36"/>
      <c r="I14" s="8"/>
      <c r="J14" s="8"/>
      <c r="K14" s="8"/>
    </row>
    <row r="15" spans="2:22" x14ac:dyDescent="0.25">
      <c r="F15" s="610" t="s">
        <v>617</v>
      </c>
      <c r="G15" s="610"/>
      <c r="H15" s="610"/>
    </row>
    <row r="19" spans="2:11" x14ac:dyDescent="0.25">
      <c r="B19" s="233" t="str">
        <f>IF(NN!$AV$526&gt;170,"Przekroczenie ilości kg azotu na  1 ha z nawozów naturalnych w roku gospodarczym:","")</f>
        <v/>
      </c>
      <c r="C19" s="233"/>
      <c r="D19" s="233"/>
      <c r="E19" s="233"/>
      <c r="F19" s="233"/>
      <c r="G19" s="233"/>
      <c r="H19" s="94"/>
      <c r="I19" s="94"/>
      <c r="J19" s="94"/>
      <c r="K19" s="234" t="str">
        <f>IF(NN!$AV$526&gt;170,NN!AV526,"")</f>
        <v/>
      </c>
    </row>
    <row r="25" spans="2:11" ht="86.25" customHeight="1" x14ac:dyDescent="0.25">
      <c r="B25" s="611"/>
      <c r="C25" s="612"/>
      <c r="D25" s="612"/>
      <c r="E25" s="612"/>
      <c r="F25" s="612"/>
      <c r="G25" s="612"/>
      <c r="H25" s="612"/>
      <c r="I25" s="612"/>
      <c r="J25" s="612"/>
      <c r="K25" s="613"/>
    </row>
    <row r="26" spans="2:11" x14ac:dyDescent="0.25">
      <c r="B26" s="2" t="s">
        <v>1</v>
      </c>
    </row>
    <row r="29" spans="2:11" ht="25.2" customHeight="1" x14ac:dyDescent="0.25">
      <c r="B29" s="614"/>
      <c r="C29" s="615"/>
      <c r="D29" s="615"/>
      <c r="E29" s="615"/>
      <c r="F29" s="615"/>
      <c r="G29" s="615"/>
      <c r="H29" s="615"/>
      <c r="I29" s="615"/>
      <c r="J29" s="615"/>
      <c r="K29" s="616"/>
    </row>
    <row r="30" spans="2:11" x14ac:dyDescent="0.25">
      <c r="B30" s="2" t="s">
        <v>2</v>
      </c>
    </row>
    <row r="32" spans="2:11" ht="12" customHeight="1" x14ac:dyDescent="0.25"/>
    <row r="33" spans="2:11" hidden="1" x14ac:dyDescent="0.25"/>
    <row r="34" spans="2:11" hidden="1" x14ac:dyDescent="0.25"/>
    <row r="35" spans="2:11" hidden="1" x14ac:dyDescent="0.25"/>
    <row r="36" spans="2:11" hidden="1" x14ac:dyDescent="0.25"/>
    <row r="37" spans="2:11" ht="109.95" customHeight="1" x14ac:dyDescent="0.25">
      <c r="B37" s="617" t="s">
        <v>578</v>
      </c>
      <c r="C37" s="617"/>
      <c r="D37" s="617"/>
      <c r="E37" s="617"/>
      <c r="F37" s="617"/>
      <c r="G37" s="617"/>
      <c r="H37" s="617"/>
      <c r="I37" s="617"/>
      <c r="J37" s="617"/>
      <c r="K37" s="617"/>
    </row>
    <row r="39" spans="2:11" ht="15.6" x14ac:dyDescent="0.25">
      <c r="B39" s="10" t="s">
        <v>3</v>
      </c>
      <c r="C39" s="607"/>
      <c r="D39" s="607"/>
      <c r="E39" s="607"/>
      <c r="F39" s="607"/>
      <c r="H39" s="2" t="s">
        <v>4</v>
      </c>
      <c r="J39" s="607"/>
      <c r="K39" s="607"/>
    </row>
  </sheetData>
  <sheetProtection algorithmName="SHA-512" hashValue="ua0Z7Z55a7EJqdoEmMlQFOYEKPckxuk4Z82GCA1k1GcTYcWL4Y5L6/CYm5o/ZM0GW7cXSt/Qy3C7AsyK06txZg==" saltValue="3cY02vYuAeAQxCPIUWFs2A==" spinCount="100000" sheet="1" formatCells="0" formatColumns="0" formatRows="0" insertColumns="0" insertRows="0" deleteColumns="0" deleteRows="0" sort="0" autoFilter="0" pivotTables="0"/>
  <mergeCells count="9">
    <mergeCell ref="B1:K1"/>
    <mergeCell ref="C39:F39"/>
    <mergeCell ref="J39:K39"/>
    <mergeCell ref="B2:K2"/>
    <mergeCell ref="B12:K12"/>
    <mergeCell ref="F15:H15"/>
    <mergeCell ref="B25:K25"/>
    <mergeCell ref="B29:K29"/>
    <mergeCell ref="B37:K37"/>
  </mergeCells>
  <conditionalFormatting sqref="B25">
    <cfRule type="containsBlanks" dxfId="84" priority="4">
      <formula>LEN(TRIM(B25))=0</formula>
    </cfRule>
  </conditionalFormatting>
  <conditionalFormatting sqref="B29">
    <cfRule type="containsBlanks" dxfId="83" priority="3">
      <formula>LEN(TRIM(B29))=0</formula>
    </cfRule>
  </conditionalFormatting>
  <conditionalFormatting sqref="C39">
    <cfRule type="containsBlanks" dxfId="82" priority="2">
      <formula>LEN(TRIM(C39))=0</formula>
    </cfRule>
  </conditionalFormatting>
  <conditionalFormatting sqref="F14">
    <cfRule type="containsBlanks" dxfId="81" priority="5">
      <formula>LEN(TRIM(F14))=0</formula>
    </cfRule>
  </conditionalFormatting>
  <conditionalFormatting sqref="H14">
    <cfRule type="containsBlanks" dxfId="80" priority="6">
      <formula>LEN(TRIM(H14))=0</formula>
    </cfRule>
  </conditionalFormatting>
  <conditionalFormatting sqref="J39">
    <cfRule type="containsBlanks" dxfId="79" priority="1">
      <formula>LEN(TRIM(J39))=0</formula>
    </cfRule>
  </conditionalFormatting>
  <pageMargins left="0.74803149606299213" right="0.74803149606299213" top="0.98425196850393704" bottom="0.98425196850393704" header="0.51181102362204722" footer="0.51181102362204722"/>
  <pageSetup paperSize="9" scale="81" orientation="portrait" r:id="rId1"/>
  <headerFooter alignWithMargins="0">
    <oddFooter xml:space="preserve">&amp;LAplikację excel opracował: Krzysztof Graf, OSChR w Poznaniu&amp;RPNA wersja 2.5_2024
</oddFooter>
  </headerFooter>
  <picture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3">
    <tabColor theme="9" tint="0.39997558519241921"/>
  </sheetPr>
  <dimension ref="A1:FH528"/>
  <sheetViews>
    <sheetView zoomScale="85" zoomScaleNormal="85" zoomScaleSheetLayoutView="100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F10" sqref="F10:H10"/>
    </sheetView>
  </sheetViews>
  <sheetFormatPr defaultColWidth="9.109375" defaultRowHeight="13.2" x14ac:dyDescent="0.25"/>
  <cols>
    <col min="1" max="1" width="6.21875" style="37" customWidth="1"/>
    <col min="2" max="2" width="14.5546875" style="37" customWidth="1"/>
    <col min="3" max="3" width="14.21875" style="37" customWidth="1"/>
    <col min="4" max="4" width="21.21875" style="37" customWidth="1"/>
    <col min="5" max="5" width="10.88671875" style="37" customWidth="1"/>
    <col min="6" max="6" width="7.88671875" style="37" customWidth="1"/>
    <col min="7" max="7" width="7.33203125" style="37" customWidth="1"/>
    <col min="8" max="8" width="14.5546875" style="37" customWidth="1"/>
    <col min="9" max="9" width="9.6640625" style="37" customWidth="1"/>
    <col min="10" max="10" width="13.44140625" style="37" customWidth="1"/>
    <col min="11" max="11" width="12.109375" style="37" customWidth="1"/>
    <col min="12" max="12" width="9.6640625" style="37" customWidth="1"/>
    <col min="13" max="13" width="11.33203125" style="37" customWidth="1"/>
    <col min="14" max="14" width="9.6640625" style="37" customWidth="1"/>
    <col min="15" max="15" width="10.77734375" style="37" customWidth="1"/>
    <col min="16" max="16" width="9.6640625" style="37" customWidth="1"/>
    <col min="17" max="17" width="13.33203125" style="37" customWidth="1"/>
    <col min="18" max="21" width="10.6640625" style="37" customWidth="1"/>
    <col min="22" max="22" width="12.6640625" style="37" customWidth="1"/>
    <col min="23" max="23" width="15.21875" style="37" customWidth="1"/>
    <col min="24" max="25" width="5.6640625" style="37" hidden="1" customWidth="1"/>
    <col min="26" max="26" width="4.44140625" style="37" hidden="1" customWidth="1"/>
    <col min="27" max="27" width="15.5546875" style="37" customWidth="1"/>
    <col min="28" max="30" width="5" style="37" hidden="1" customWidth="1"/>
    <col min="31" max="31" width="15.44140625" style="37" customWidth="1"/>
    <col min="32" max="32" width="14.33203125" style="37" customWidth="1"/>
    <col min="33" max="33" width="12" style="37" customWidth="1"/>
    <col min="34" max="34" width="11.6640625" style="37" hidden="1" customWidth="1"/>
    <col min="35" max="35" width="12.33203125" style="37" hidden="1" customWidth="1"/>
    <col min="36" max="36" width="13.109375" style="37" hidden="1" customWidth="1"/>
    <col min="37" max="37" width="15.33203125" style="37" hidden="1" customWidth="1"/>
    <col min="38" max="38" width="0.109375" style="37" hidden="1" customWidth="1"/>
    <col min="39" max="44" width="9.109375" style="37" hidden="1" customWidth="1"/>
    <col min="45" max="45" width="8.6640625" style="37" hidden="1" customWidth="1"/>
    <col min="46" max="46" width="1.5546875" style="37" hidden="1" customWidth="1"/>
    <col min="47" max="47" width="11.5546875" style="37" customWidth="1"/>
    <col min="48" max="48" width="16.33203125" style="37" customWidth="1"/>
    <col min="49" max="49" width="5.6640625" style="37" customWidth="1"/>
    <col min="50" max="50" width="8.44140625" style="37" hidden="1" customWidth="1"/>
    <col min="51" max="51" width="8.88671875" style="50" hidden="1" customWidth="1"/>
    <col min="52" max="52" width="7.5546875" style="37" hidden="1" customWidth="1"/>
    <col min="53" max="54" width="9.109375" style="37" hidden="1" customWidth="1"/>
    <col min="55" max="55" width="7.33203125" style="37" hidden="1" customWidth="1"/>
    <col min="56" max="56" width="9.109375" style="37" customWidth="1"/>
    <col min="57" max="57" width="8.33203125" style="37" customWidth="1"/>
    <col min="58" max="62" width="9.109375" style="94" hidden="1" customWidth="1"/>
    <col min="63" max="63" width="9.109375" style="339" hidden="1" customWidth="1"/>
    <col min="64" max="73" width="9.109375" style="37" hidden="1" customWidth="1"/>
    <col min="74" max="74" width="9.109375" style="337" hidden="1" customWidth="1"/>
    <col min="75" max="75" width="9.109375" style="37" hidden="1" customWidth="1"/>
    <col min="76" max="76" width="9.109375" style="337" hidden="1" customWidth="1"/>
    <col min="77" max="77" width="5.6640625" style="94" hidden="1" customWidth="1"/>
    <col min="78" max="78" width="7.33203125" style="94" hidden="1" customWidth="1"/>
    <col min="79" max="79" width="8.33203125" style="94" hidden="1" customWidth="1"/>
    <col min="80" max="80" width="8.44140625" style="383" customWidth="1"/>
    <col min="81" max="81" width="8.21875" style="94" hidden="1" customWidth="1"/>
    <col min="82" max="82" width="9" style="37" hidden="1" customWidth="1"/>
    <col min="83" max="83" width="9.109375" style="37" hidden="1" customWidth="1"/>
    <col min="84" max="84" width="6.88671875" style="37" hidden="1" customWidth="1"/>
    <col min="85" max="89" width="0" style="37" hidden="1" customWidth="1"/>
    <col min="90" max="16384" width="9.109375" style="37"/>
  </cols>
  <sheetData>
    <row r="1" spans="1:89" ht="21" x14ac:dyDescent="0.4">
      <c r="A1" s="448" t="s">
        <v>7</v>
      </c>
      <c r="H1" s="235" t="str">
        <f>""&amp;LEGENDA!$B$10&amp;"  "&amp;LEGENDA!$H$10&amp;" "</f>
        <v xml:space="preserve">FORMULARZ DO UŻYTKU DLA POTRZEB OPINIOWANIA W OKRĘGOWEJ STACJI CHEMICZNO-ROLNICZEJ   </v>
      </c>
      <c r="P1" s="94" t="s">
        <v>5</v>
      </c>
      <c r="Q1" s="57" t="str">
        <f>IF('STR TYT'!$F$14="","",'STR TYT'!$F$14)</f>
        <v/>
      </c>
      <c r="R1" s="58" t="str">
        <f>IF(S1="","",'STR TYT'!$G$14)</f>
        <v/>
      </c>
      <c r="S1" s="57" t="str">
        <f>IF('STR TYT'!$H$14="","",'STR TYT'!$H$14)</f>
        <v/>
      </c>
      <c r="U1" s="235" t="str">
        <f>"FORMULARZ DO UŻYTKU DLA POTRZEB OPINIOWANIA W OSCHR "&amp;LEGENDA!H10&amp;" "</f>
        <v xml:space="preserve">FORMULARZ DO UŻYTKU DLA POTRZEB OPINIOWANIA W OSCHR  </v>
      </c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W1" s="94" t="s">
        <v>6</v>
      </c>
    </row>
    <row r="2" spans="1:89" ht="15.6" x14ac:dyDescent="0.3">
      <c r="E2" s="54" t="str">
        <f>IF('STR TYT'!F14="","",'STR TYT'!F14)</f>
        <v/>
      </c>
      <c r="F2" s="55">
        <f>IF(H10=LEGENDA!B21,1,0)</f>
        <v>0</v>
      </c>
      <c r="G2" s="56" t="str">
        <f>IF(S1="","",S1)</f>
        <v/>
      </c>
      <c r="I2" s="618" t="str">
        <f>IF('STR TYT'!$B$25="","",'STR TYT'!$B$25)</f>
        <v/>
      </c>
      <c r="J2" s="618"/>
      <c r="K2" s="618"/>
      <c r="L2" s="618"/>
      <c r="M2" s="618"/>
      <c r="N2" s="618"/>
      <c r="O2" s="618"/>
      <c r="P2" s="618"/>
      <c r="U2" s="619" t="str">
        <f>IF('STR TYT'!$B$25="","",'STR TYT'!$B$25)</f>
        <v/>
      </c>
      <c r="V2" s="619"/>
      <c r="W2" s="619"/>
      <c r="X2" s="619"/>
      <c r="Y2" s="619"/>
      <c r="Z2" s="619"/>
      <c r="AA2" s="619"/>
      <c r="AB2" s="619"/>
      <c r="AC2" s="619"/>
      <c r="AD2" s="619"/>
      <c r="AE2" s="38"/>
      <c r="AF2" s="38"/>
      <c r="AG2" s="38"/>
    </row>
    <row r="3" spans="1:89" s="39" customFormat="1" ht="18" thickBot="1" x14ac:dyDescent="0.3">
      <c r="B3" s="447" t="s">
        <v>315</v>
      </c>
      <c r="I3" s="620" t="s">
        <v>8</v>
      </c>
      <c r="J3" s="620"/>
      <c r="K3" s="620"/>
      <c r="L3" s="620"/>
      <c r="M3" s="620"/>
      <c r="N3" s="620"/>
      <c r="O3" s="620"/>
      <c r="P3" s="620"/>
      <c r="Q3" s="447" t="s">
        <v>316</v>
      </c>
      <c r="U3" s="621" t="s">
        <v>8</v>
      </c>
      <c r="V3" s="621"/>
      <c r="W3" s="621"/>
      <c r="X3" s="621"/>
      <c r="Y3" s="621"/>
      <c r="Z3" s="621"/>
      <c r="AA3" s="621"/>
      <c r="AB3" s="621"/>
      <c r="AC3" s="621"/>
      <c r="AD3" s="621"/>
      <c r="AE3" s="41"/>
      <c r="AF3" s="41"/>
      <c r="AG3" s="41"/>
      <c r="AH3" s="40"/>
      <c r="AI3" s="40"/>
      <c r="AJ3" s="40"/>
      <c r="AK3" s="40"/>
      <c r="AY3" s="50"/>
      <c r="AZ3" s="37"/>
      <c r="BF3" s="343"/>
      <c r="BG3" s="343"/>
      <c r="BH3" s="343"/>
      <c r="BI3" s="343"/>
      <c r="BJ3" s="343"/>
      <c r="BK3" s="340"/>
      <c r="BV3" s="338"/>
      <c r="BX3" s="338"/>
      <c r="BY3" s="343"/>
      <c r="BZ3" s="343"/>
      <c r="CA3" s="343"/>
      <c r="CB3" s="384"/>
      <c r="CC3" s="343"/>
    </row>
    <row r="4" spans="1:89" ht="14.4" customHeight="1" thickBot="1" x14ac:dyDescent="0.3">
      <c r="A4" s="625" t="s">
        <v>9</v>
      </c>
      <c r="B4" s="83"/>
      <c r="C4" s="84"/>
      <c r="D4" s="85"/>
      <c r="E4" s="628" t="s">
        <v>10</v>
      </c>
      <c r="F4" s="83" t="s">
        <v>11</v>
      </c>
      <c r="G4" s="83" t="s">
        <v>12</v>
      </c>
      <c r="H4" s="631" t="s">
        <v>13</v>
      </c>
      <c r="I4" s="641" t="s">
        <v>14</v>
      </c>
      <c r="J4" s="642"/>
      <c r="K4" s="642"/>
      <c r="L4" s="642"/>
      <c r="M4" s="642"/>
      <c r="N4" s="638" t="s">
        <v>24</v>
      </c>
      <c r="O4" s="643" t="s">
        <v>25</v>
      </c>
      <c r="P4" s="645" t="s">
        <v>25</v>
      </c>
      <c r="Q4" s="633" t="s">
        <v>15</v>
      </c>
      <c r="R4" s="622" t="s">
        <v>16</v>
      </c>
      <c r="S4" s="623"/>
      <c r="T4" s="623"/>
      <c r="U4" s="623"/>
      <c r="V4" s="624"/>
      <c r="W4" s="665" t="s">
        <v>16</v>
      </c>
      <c r="X4" s="623"/>
      <c r="Y4" s="623"/>
      <c r="Z4" s="623"/>
      <c r="AA4" s="623"/>
      <c r="AB4" s="623"/>
      <c r="AC4" s="623"/>
      <c r="AD4" s="623"/>
      <c r="AE4" s="623"/>
      <c r="AF4" s="623"/>
      <c r="AG4" s="624"/>
      <c r="AH4" s="666" t="s">
        <v>17</v>
      </c>
      <c r="AI4" s="667"/>
      <c r="AJ4" s="667"/>
      <c r="AK4" s="668"/>
      <c r="AL4" s="86"/>
      <c r="AM4" s="86"/>
      <c r="AN4" s="86"/>
      <c r="AO4" s="86"/>
      <c r="AP4" s="86"/>
      <c r="AQ4" s="86"/>
      <c r="AR4" s="86"/>
      <c r="AS4" s="86"/>
      <c r="AT4" s="86"/>
      <c r="AU4" s="669" t="s">
        <v>18</v>
      </c>
      <c r="AV4" s="624" t="s">
        <v>19</v>
      </c>
      <c r="AW4" s="693" t="s">
        <v>9</v>
      </c>
      <c r="AX4" s="689" t="s">
        <v>152</v>
      </c>
      <c r="AY4" s="675" t="s">
        <v>352</v>
      </c>
      <c r="AZ4" s="675" t="s">
        <v>353</v>
      </c>
      <c r="BA4" s="675" t="s">
        <v>356</v>
      </c>
      <c r="BB4" s="675"/>
      <c r="BC4" s="675" t="s">
        <v>362</v>
      </c>
      <c r="BD4" s="696" t="s">
        <v>382</v>
      </c>
      <c r="BE4" s="657" t="s">
        <v>383</v>
      </c>
      <c r="BY4" s="657"/>
      <c r="BZ4" s="657"/>
      <c r="CA4" s="657"/>
      <c r="CB4" s="657" t="s">
        <v>477</v>
      </c>
      <c r="CD4" s="657" t="s">
        <v>480</v>
      </c>
    </row>
    <row r="5" spans="1:89" ht="14.4" customHeight="1" x14ac:dyDescent="0.25">
      <c r="A5" s="626"/>
      <c r="B5" s="87" t="s">
        <v>20</v>
      </c>
      <c r="C5" s="88" t="s">
        <v>21</v>
      </c>
      <c r="D5" s="89" t="s">
        <v>19</v>
      </c>
      <c r="E5" s="629"/>
      <c r="F5" s="90" t="s">
        <v>22</v>
      </c>
      <c r="G5" s="90"/>
      <c r="H5" s="632"/>
      <c r="I5" s="635" t="s">
        <v>23</v>
      </c>
      <c r="J5" s="636"/>
      <c r="K5" s="636"/>
      <c r="L5" s="637"/>
      <c r="M5" s="638" t="s">
        <v>615</v>
      </c>
      <c r="N5" s="639"/>
      <c r="O5" s="644"/>
      <c r="P5" s="646"/>
      <c r="Q5" s="634"/>
      <c r="R5" s="679" t="s">
        <v>505</v>
      </c>
      <c r="S5" s="680"/>
      <c r="T5" s="680"/>
      <c r="U5" s="680"/>
      <c r="V5" s="681"/>
      <c r="W5" s="682" t="s">
        <v>506</v>
      </c>
      <c r="X5" s="683"/>
      <c r="Y5" s="683"/>
      <c r="Z5" s="683"/>
      <c r="AA5" s="683"/>
      <c r="AB5" s="683"/>
      <c r="AC5" s="683"/>
      <c r="AD5" s="683"/>
      <c r="AE5" s="683"/>
      <c r="AF5" s="683"/>
      <c r="AG5" s="684"/>
      <c r="AH5" s="91"/>
      <c r="AI5" s="92"/>
      <c r="AJ5" s="92"/>
      <c r="AK5" s="93"/>
      <c r="AL5" s="94"/>
      <c r="AM5" s="94"/>
      <c r="AN5" s="94"/>
      <c r="AO5" s="94"/>
      <c r="AP5" s="94"/>
      <c r="AQ5" s="94"/>
      <c r="AR5" s="94"/>
      <c r="AS5" s="94"/>
      <c r="AT5" s="94"/>
      <c r="AU5" s="670"/>
      <c r="AV5" s="691"/>
      <c r="AW5" s="694"/>
      <c r="AX5" s="690"/>
      <c r="AY5" s="675"/>
      <c r="AZ5" s="675"/>
      <c r="BA5" s="675"/>
      <c r="BB5" s="675"/>
      <c r="BC5" s="675"/>
      <c r="BD5" s="696"/>
      <c r="BE5" s="657"/>
      <c r="BY5" s="657"/>
      <c r="BZ5" s="657"/>
      <c r="CA5" s="657"/>
      <c r="CB5" s="657"/>
      <c r="CD5" s="657"/>
    </row>
    <row r="6" spans="1:89" ht="16.2" customHeight="1" x14ac:dyDescent="0.35">
      <c r="A6" s="626"/>
      <c r="B6" s="90" t="s">
        <v>26</v>
      </c>
      <c r="C6" s="88" t="s">
        <v>405</v>
      </c>
      <c r="D6" s="95"/>
      <c r="E6" s="629"/>
      <c r="F6" s="90" t="s">
        <v>27</v>
      </c>
      <c r="G6" s="90" t="s">
        <v>28</v>
      </c>
      <c r="H6" s="632"/>
      <c r="I6" s="658" t="s">
        <v>29</v>
      </c>
      <c r="J6" s="659"/>
      <c r="K6" s="660"/>
      <c r="L6" s="632" t="s">
        <v>30</v>
      </c>
      <c r="M6" s="639"/>
      <c r="N6" s="639"/>
      <c r="O6" s="644"/>
      <c r="P6" s="646"/>
      <c r="Q6" s="640" t="s">
        <v>31</v>
      </c>
      <c r="R6" s="661" t="s">
        <v>32</v>
      </c>
      <c r="S6" s="662"/>
      <c r="T6" s="663" t="s">
        <v>33</v>
      </c>
      <c r="U6" s="662"/>
      <c r="V6" s="685" t="s">
        <v>34</v>
      </c>
      <c r="W6" s="663" t="s">
        <v>35</v>
      </c>
      <c r="X6" s="664"/>
      <c r="Y6" s="664"/>
      <c r="Z6" s="664"/>
      <c r="AA6" s="664"/>
      <c r="AB6" s="664"/>
      <c r="AC6" s="664"/>
      <c r="AD6" s="662"/>
      <c r="AE6" s="663" t="s">
        <v>33</v>
      </c>
      <c r="AF6" s="662"/>
      <c r="AG6" s="685" t="s">
        <v>34</v>
      </c>
      <c r="AH6" s="96" t="s">
        <v>36</v>
      </c>
      <c r="AI6" s="96" t="s">
        <v>37</v>
      </c>
      <c r="AJ6" s="97" t="s">
        <v>38</v>
      </c>
      <c r="AK6" s="98" t="s">
        <v>39</v>
      </c>
      <c r="AL6" s="96" t="s">
        <v>36</v>
      </c>
      <c r="AM6" s="96" t="s">
        <v>37</v>
      </c>
      <c r="AN6" s="97" t="s">
        <v>38</v>
      </c>
      <c r="AO6" s="94"/>
      <c r="AP6" s="94"/>
      <c r="AQ6" s="94"/>
      <c r="AR6" s="94"/>
      <c r="AS6" s="94"/>
      <c r="AT6" s="94"/>
      <c r="AU6" s="670"/>
      <c r="AV6" s="691"/>
      <c r="AW6" s="694"/>
      <c r="AX6" s="690"/>
      <c r="AY6" s="675"/>
      <c r="AZ6" s="675"/>
      <c r="BA6" s="697" t="s">
        <v>354</v>
      </c>
      <c r="BB6" s="697" t="s">
        <v>355</v>
      </c>
      <c r="BC6" s="675"/>
      <c r="BD6" s="696"/>
      <c r="BE6" s="657"/>
      <c r="BY6" s="657"/>
      <c r="BZ6" s="657"/>
      <c r="CA6" s="657"/>
      <c r="CB6" s="657"/>
      <c r="CD6" s="657"/>
    </row>
    <row r="7" spans="1:89" ht="42" customHeight="1" x14ac:dyDescent="0.25">
      <c r="A7" s="626"/>
      <c r="B7" s="647"/>
      <c r="C7" s="649" t="s">
        <v>404</v>
      </c>
      <c r="D7" s="651" t="s">
        <v>394</v>
      </c>
      <c r="E7" s="629"/>
      <c r="F7" s="653">
        <f>BE8</f>
        <v>0</v>
      </c>
      <c r="G7" s="99"/>
      <c r="H7" s="655" t="s">
        <v>381</v>
      </c>
      <c r="I7" s="100" t="s">
        <v>40</v>
      </c>
      <c r="J7" s="101" t="s">
        <v>41</v>
      </c>
      <c r="K7" s="102" t="s">
        <v>42</v>
      </c>
      <c r="L7" s="632"/>
      <c r="M7" s="639"/>
      <c r="N7" s="639"/>
      <c r="O7" s="644"/>
      <c r="P7" s="646"/>
      <c r="Q7" s="640"/>
      <c r="R7" s="103" t="s">
        <v>43</v>
      </c>
      <c r="S7" s="104" t="s">
        <v>44</v>
      </c>
      <c r="T7" s="105" t="s">
        <v>43</v>
      </c>
      <c r="U7" s="105" t="s">
        <v>44</v>
      </c>
      <c r="V7" s="644"/>
      <c r="W7" s="676" t="s">
        <v>43</v>
      </c>
      <c r="X7" s="677"/>
      <c r="Y7" s="677"/>
      <c r="Z7" s="678"/>
      <c r="AA7" s="676" t="s">
        <v>44</v>
      </c>
      <c r="AB7" s="677"/>
      <c r="AC7" s="677"/>
      <c r="AD7" s="678"/>
      <c r="AE7" s="105" t="s">
        <v>43</v>
      </c>
      <c r="AF7" s="105" t="s">
        <v>44</v>
      </c>
      <c r="AG7" s="644"/>
      <c r="AH7" s="671" t="s">
        <v>45</v>
      </c>
      <c r="AI7" s="672"/>
      <c r="AJ7" s="672"/>
      <c r="AK7" s="672"/>
      <c r="AL7" s="94"/>
      <c r="AM7" s="94"/>
      <c r="AN7" s="94"/>
      <c r="AO7" s="94"/>
      <c r="AP7" s="94"/>
      <c r="AQ7" s="94"/>
      <c r="AR7" s="94"/>
      <c r="AS7" s="94"/>
      <c r="AT7" s="94"/>
      <c r="AU7" s="670"/>
      <c r="AV7" s="691"/>
      <c r="AW7" s="694"/>
      <c r="AX7" s="196"/>
      <c r="AY7" s="675"/>
      <c r="AZ7" s="675"/>
      <c r="BA7" s="697"/>
      <c r="BB7" s="697"/>
      <c r="BC7" s="675"/>
      <c r="BD7" s="696"/>
      <c r="BE7" s="657"/>
      <c r="BF7" s="344" t="str">
        <f>Q6</f>
        <v>przyoranie liści roślin korzeniowych</v>
      </c>
      <c r="BG7" s="344" t="str">
        <f>R7</f>
        <v>plon główny</v>
      </c>
      <c r="BH7" s="344" t="str">
        <f t="shared" ref="BH7:BJ7" si="0">S7</f>
        <v>międzyplon</v>
      </c>
      <c r="BI7" s="344" t="str">
        <f t="shared" si="0"/>
        <v>plon główny</v>
      </c>
      <c r="BJ7" s="344" t="str">
        <f t="shared" si="0"/>
        <v>międzyplon</v>
      </c>
      <c r="BK7" s="341" t="s">
        <v>399</v>
      </c>
      <c r="BL7" s="344" t="str">
        <f>LEGENDA!C41</f>
        <v>Łubin żółty</v>
      </c>
      <c r="BM7" s="344" t="str">
        <f>LEGENDA!D41</f>
        <v>Groch</v>
      </c>
      <c r="BN7" s="344" t="str">
        <f>LEGENDA!E41</f>
        <v>Seradela</v>
      </c>
      <c r="BO7" s="344" t="str">
        <f>LEGENDA!F41</f>
        <v>Pozostałe</v>
      </c>
      <c r="BP7" s="344" t="str">
        <f>LEGENDA!G41</f>
        <v>Koniczyna czerwona</v>
      </c>
      <c r="BQ7" s="344" t="str">
        <f>LEGENDA!H41</f>
        <v>Koniczyna biała</v>
      </c>
      <c r="BR7" s="344" t="str">
        <f>LEGENDA!I41</f>
        <v>Seradela</v>
      </c>
      <c r="BS7" s="344" t="str">
        <f>LEGENDA!J41</f>
        <v>Pozostałe</v>
      </c>
      <c r="BT7" s="344" t="str">
        <f>LEGENDA!K40</f>
        <v>plon główny</v>
      </c>
      <c r="BU7" s="344" t="str">
        <f>LEGENDA!L40</f>
        <v>międzyplon</v>
      </c>
      <c r="BV7" s="341" t="s">
        <v>399</v>
      </c>
      <c r="BW7" s="344" t="str">
        <f>AU4</f>
        <v>Zwiększenie dawki N w kg/ha przy pozostawionej słomie pod oziminy</v>
      </c>
      <c r="BX7" s="341" t="s">
        <v>399</v>
      </c>
      <c r="BY7" s="657"/>
      <c r="BZ7" s="657"/>
      <c r="CA7" s="657"/>
      <c r="CB7" s="657"/>
      <c r="CD7" s="657"/>
    </row>
    <row r="8" spans="1:89" ht="79.8" thickBot="1" x14ac:dyDescent="0.35">
      <c r="A8" s="627"/>
      <c r="B8" s="648"/>
      <c r="C8" s="650"/>
      <c r="D8" s="652"/>
      <c r="E8" s="630"/>
      <c r="F8" s="654"/>
      <c r="G8" s="106"/>
      <c r="H8" s="656"/>
      <c r="I8" s="107" t="s">
        <v>46</v>
      </c>
      <c r="J8" s="108" t="s">
        <v>47</v>
      </c>
      <c r="K8" s="59" t="str">
        <f>I8</f>
        <v>(Nmin kg N/ha)</v>
      </c>
      <c r="L8" s="60" t="str">
        <f>I8</f>
        <v>(Nmin kg N/ha)</v>
      </c>
      <c r="M8" s="109" t="s">
        <v>48</v>
      </c>
      <c r="N8" s="110" t="s">
        <v>49</v>
      </c>
      <c r="O8" s="111" t="s">
        <v>45</v>
      </c>
      <c r="P8" s="112" t="s">
        <v>50</v>
      </c>
      <c r="Q8" s="113">
        <v>25</v>
      </c>
      <c r="R8" s="114">
        <v>25</v>
      </c>
      <c r="S8" s="114">
        <v>15</v>
      </c>
      <c r="T8" s="114">
        <v>15</v>
      </c>
      <c r="U8" s="114">
        <v>10</v>
      </c>
      <c r="V8" s="115" t="s">
        <v>51</v>
      </c>
      <c r="W8" s="114">
        <v>50</v>
      </c>
      <c r="X8" s="115" t="s">
        <v>53</v>
      </c>
      <c r="Y8" s="115" t="s">
        <v>54</v>
      </c>
      <c r="Z8" s="115" t="s">
        <v>55</v>
      </c>
      <c r="AA8" s="114">
        <v>20</v>
      </c>
      <c r="AB8" s="115" t="s">
        <v>57</v>
      </c>
      <c r="AC8" s="115" t="s">
        <v>54</v>
      </c>
      <c r="AD8" s="115" t="s">
        <v>55</v>
      </c>
      <c r="AE8" s="114">
        <v>30</v>
      </c>
      <c r="AF8" s="114">
        <v>15</v>
      </c>
      <c r="AG8" s="115" t="s">
        <v>51</v>
      </c>
      <c r="AH8" s="673"/>
      <c r="AI8" s="674"/>
      <c r="AJ8" s="674"/>
      <c r="AK8" s="674"/>
      <c r="AL8" s="116"/>
      <c r="AM8" s="116"/>
      <c r="AN8" s="116"/>
      <c r="AO8" s="116"/>
      <c r="AP8" s="116"/>
      <c r="AQ8" s="116"/>
      <c r="AR8" s="116"/>
      <c r="AS8" s="116"/>
      <c r="AT8" s="116"/>
      <c r="AU8" s="114">
        <v>30</v>
      </c>
      <c r="AV8" s="692"/>
      <c r="AW8" s="695"/>
      <c r="AX8" s="197" t="s">
        <v>189</v>
      </c>
      <c r="AY8" s="289">
        <f>EB167</f>
        <v>7</v>
      </c>
      <c r="AZ8" s="289">
        <f>EC167</f>
        <v>0</v>
      </c>
      <c r="BA8" s="290"/>
      <c r="BB8" s="289">
        <f>EE167</f>
        <v>0</v>
      </c>
      <c r="BC8" s="291">
        <f>CG8-EG167</f>
        <v>0</v>
      </c>
      <c r="BD8" s="313"/>
      <c r="BE8" s="314">
        <f>EH167</f>
        <v>0</v>
      </c>
      <c r="BK8" s="339" t="s">
        <v>400</v>
      </c>
      <c r="BV8" s="339" t="s">
        <v>401</v>
      </c>
      <c r="BX8" s="339" t="s">
        <v>402</v>
      </c>
      <c r="BY8" s="314"/>
      <c r="BZ8" s="314"/>
      <c r="CA8" s="314"/>
      <c r="CB8" s="314">
        <f>FE167</f>
        <v>0</v>
      </c>
      <c r="CC8" s="385" t="str">
        <f>IF(FE167=BE8,"RP OK", "BŁĄD RP")</f>
        <v>RP OK</v>
      </c>
      <c r="CD8" s="291">
        <f>FG167</f>
        <v>0</v>
      </c>
      <c r="CF8" s="561" t="s">
        <v>584</v>
      </c>
      <c r="CG8" s="269">
        <f>COUNTA(C10:C525)</f>
        <v>0</v>
      </c>
      <c r="CH8" s="79">
        <f>SUM(R10:R525)</f>
        <v>0</v>
      </c>
      <c r="CI8" s="80">
        <f>SUM(S10:S525)</f>
        <v>0</v>
      </c>
      <c r="CJ8" s="80">
        <f>SUM(T10:T525)</f>
        <v>0</v>
      </c>
      <c r="CK8" s="81">
        <f>SUM(U10:U525)</f>
        <v>0</v>
      </c>
    </row>
    <row r="9" spans="1:89" s="43" customFormat="1" ht="45" customHeight="1" thickBot="1" x14ac:dyDescent="0.3">
      <c r="A9" s="117">
        <v>1</v>
      </c>
      <c r="B9" s="118">
        <v>2</v>
      </c>
      <c r="C9" s="118">
        <v>3</v>
      </c>
      <c r="D9" s="119" t="s">
        <v>397</v>
      </c>
      <c r="E9" s="119">
        <v>5</v>
      </c>
      <c r="F9" s="118">
        <v>6</v>
      </c>
      <c r="G9" s="118">
        <v>7</v>
      </c>
      <c r="H9" s="118" t="s">
        <v>398</v>
      </c>
      <c r="I9" s="118">
        <v>9</v>
      </c>
      <c r="J9" s="118">
        <v>10</v>
      </c>
      <c r="K9" s="118" t="s">
        <v>58</v>
      </c>
      <c r="L9" s="118">
        <v>12</v>
      </c>
      <c r="M9" s="118">
        <v>13</v>
      </c>
      <c r="N9" s="118">
        <v>14</v>
      </c>
      <c r="O9" s="118" t="s">
        <v>59</v>
      </c>
      <c r="P9" s="120" t="s">
        <v>380</v>
      </c>
      <c r="Q9" s="117" t="s">
        <v>60</v>
      </c>
      <c r="R9" s="118" t="s">
        <v>605</v>
      </c>
      <c r="S9" s="118" t="s">
        <v>61</v>
      </c>
      <c r="T9" s="118" t="s">
        <v>606</v>
      </c>
      <c r="U9" s="118" t="s">
        <v>62</v>
      </c>
      <c r="V9" s="118" t="s">
        <v>409</v>
      </c>
      <c r="W9" s="121" t="s">
        <v>607</v>
      </c>
      <c r="X9" s="121" t="s">
        <v>64</v>
      </c>
      <c r="Y9" s="121" t="s">
        <v>65</v>
      </c>
      <c r="Z9" s="121" t="s">
        <v>66</v>
      </c>
      <c r="AA9" s="121" t="s">
        <v>608</v>
      </c>
      <c r="AB9" s="121" t="s">
        <v>68</v>
      </c>
      <c r="AC9" s="121" t="s">
        <v>69</v>
      </c>
      <c r="AD9" s="121" t="s">
        <v>70</v>
      </c>
      <c r="AE9" s="118" t="s">
        <v>609</v>
      </c>
      <c r="AF9" s="118" t="s">
        <v>610</v>
      </c>
      <c r="AG9" s="118" t="s">
        <v>611</v>
      </c>
      <c r="AH9" s="118"/>
      <c r="AI9" s="118"/>
      <c r="AJ9" s="118"/>
      <c r="AK9" s="118"/>
      <c r="AL9" s="118"/>
      <c r="AM9" s="118"/>
      <c r="AN9" s="118"/>
      <c r="AO9" s="118"/>
      <c r="AP9" s="118"/>
      <c r="AQ9" s="118"/>
      <c r="AR9" s="118"/>
      <c r="AS9" s="118"/>
      <c r="AT9" s="118"/>
      <c r="AU9" s="118" t="s">
        <v>612</v>
      </c>
      <c r="AV9" s="118">
        <v>29</v>
      </c>
      <c r="AW9" s="120">
        <v>30</v>
      </c>
      <c r="AX9" s="42"/>
      <c r="AY9" s="120"/>
      <c r="AZ9" s="120"/>
      <c r="BA9" s="120"/>
      <c r="BB9" s="120"/>
      <c r="BC9" s="558">
        <f>COUNTA(CE10:CE525)-COUNTIF(CF10:CF525,0)</f>
        <v>0</v>
      </c>
      <c r="BD9" s="315">
        <v>31</v>
      </c>
      <c r="BE9" s="119">
        <v>32</v>
      </c>
      <c r="BF9" s="345"/>
      <c r="BG9" s="345"/>
      <c r="BH9" s="345"/>
      <c r="BI9" s="345"/>
      <c r="BJ9" s="345"/>
      <c r="BK9" s="342"/>
      <c r="BV9" s="336"/>
      <c r="BX9" s="336"/>
      <c r="BY9" s="119" t="s">
        <v>473</v>
      </c>
      <c r="BZ9" s="119" t="s">
        <v>474</v>
      </c>
      <c r="CA9" s="119" t="s">
        <v>475</v>
      </c>
      <c r="CB9" s="119">
        <v>33</v>
      </c>
      <c r="CC9" s="43" t="s">
        <v>476</v>
      </c>
      <c r="CF9" s="557">
        <f>COUNTIF(CF10:CF525,0)</f>
        <v>516</v>
      </c>
      <c r="CH9" s="686">
        <f>SUM(CH8:CK8)</f>
        <v>0</v>
      </c>
      <c r="CI9" s="687"/>
      <c r="CJ9" s="687"/>
      <c r="CK9" s="688"/>
    </row>
    <row r="10" spans="1:89" ht="18.899999999999999" customHeight="1" thickBot="1" x14ac:dyDescent="0.35">
      <c r="A10" s="78" t="str">
        <f>IF(B10="","",1)</f>
        <v/>
      </c>
      <c r="B10" s="576"/>
      <c r="C10" s="463"/>
      <c r="D10" s="349"/>
      <c r="E10" s="61" t="str">
        <f>IF(B10="","",IF(C10="","",IF(D10="","",INDEX(POBRANIE_!$B$6:$F$100,MATCH($D10,POBRANIE_!$A$6:$A$100,0),2))))</f>
        <v/>
      </c>
      <c r="F10" s="44"/>
      <c r="G10" s="45"/>
      <c r="H10" s="349"/>
      <c r="I10" s="46"/>
      <c r="J10" s="64" t="str">
        <f>IF($H10="","",IF($I10="","",IF($H10=LEGENDA!$B$21,0.6,IF($H10=LEGENDA!$B$22,0.7,0.8))))</f>
        <v/>
      </c>
      <c r="K10" s="61" t="str">
        <f>IF(H10="","",IF(I10="","",I10*J10))</f>
        <v/>
      </c>
      <c r="L10" s="46"/>
      <c r="M10" s="61" t="str">
        <f>IF($H10="","",IF(OR(I10&gt;0,L10&gt;0),"",IF(AND(D10="TUZ",H10="gleba b. lekka"),"BŁĄD kol.8",IF(AND(D10="TUZ",H10="gleba lekka"),"BŁĄD kol.8",IF(AND(D10="TUZ",H10="gleba średnia"),"BŁĄD kol.8",IF(AND(D10="TUZ",H10="gleba ciężka"),"BŁĄD kol.8",IF(OR($H10=LEGENDA!$B$21,$H10=1),49,IF(OR($H10=LEGENDA!$B$22,$H10=2),59,IF(OR($H10=LEGENDA!$B$23,$H10=3),62,IF(OR($H10=4,$H10=LEGENDA!$B$24),66,IF(H10=LEGENDA!$O$25,86,IF(H10=LEGENDA!$O$26,91,IF(H10=LEGENDA!$O$27,73,IF(H10=LEGENDA!$O$28,66,IF(H10=LEGENDA!$O$29,135,IF(H10=LEGENDA!$O$30,158,IF(H10=LEGENDA!$O$31,117)))))))))))))))))</f>
        <v/>
      </c>
      <c r="N10" s="61" t="str">
        <f>IF(AND(D10="TUZ",H10="gleba b. lekka"),"BŁĄD kol.8",IF(AND(D10="TUZ",H10="gleba lekka"),"BŁĄD kol.8",IF(AND(D10="TUZ",H10="gleba średnia"),"BŁĄD kol.8",IF(AND(D10="TUZ",H10="gleba ciężka"),"BŁĄD kol.8",IF(AND(E10&lt;&gt;4,H10=LEGENDA!$O$29),"BŁĄD kol.8",IF(AND(E10&lt;&gt;4,H10=LEGENDA!$O$30),"BŁĄD kol.8",IF(AND(E10&lt;&gt;4,H10=LEGENDA!$O$31),"BŁĄD kol.8",IF(AND(E10&lt;&gt;4,H10=LEGENDA!$O$28),"BŁĄD kol.8",IF(AND(E10&lt;&gt;4,H10=LEGENDA!$O$27),"BŁĄD kol.8",IF(AND(E10&lt;&gt;4,H10=LEGENDA!$O$26),"BŁĄD kol.8",IF(AND(E10&lt;&gt;4,H10=LEGENDA!$O$25),"BŁĄD kol.8",IF(AX10="","",IF(AX10=1,0.6,IF(AX10=2,0.9,0.9))))))))))))))</f>
        <v/>
      </c>
      <c r="O10" s="381" t="str">
        <f>IF(AND($I10="",$L10="",$M10=""),"",IF($L10&gt;0,$L10*$N10,IF($I10&gt;0,$K10*$N10,IF(N10="","BŁĄD kol.4",$M10*$N10))))</f>
        <v/>
      </c>
      <c r="P10" s="379" t="str">
        <f>IF(OR($F10="",$O10="",$N10=""),"",IF(BD10="",$F10*$O10,""))</f>
        <v/>
      </c>
      <c r="Q10" s="47"/>
      <c r="R10" s="46"/>
      <c r="S10" s="46"/>
      <c r="T10" s="46"/>
      <c r="U10" s="46"/>
      <c r="V10" s="61" t="str">
        <f>IF(SUM(R10:U10)=0,"",IF(AND(SUM(R10:U10)&gt;0,BK10=0),SUM(R10:U10),"WYBIERZ Z MENU ROZWIJANEGO PORAWNĄ ILOŚĆ kg N"))</f>
        <v/>
      </c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61" t="str">
        <f>IF(SUM(W10:AF10)=0,"",IF(AND(SUM(W10:AF10)&gt;0,BV10=0,BX10=0),SUM(W10:AF10),"WYBIERZ Z MENU ROZWIJANEGO PORAWNĄ ILOŚĆ kg N"))</f>
        <v/>
      </c>
      <c r="AH10" s="66" t="e">
        <v>#REF!</v>
      </c>
      <c r="AI10" s="66">
        <v>10.5</v>
      </c>
      <c r="AJ10" s="66">
        <v>68.5</v>
      </c>
      <c r="AK10" s="67">
        <v>0</v>
      </c>
      <c r="AL10" s="48">
        <v>156.63999999999999</v>
      </c>
      <c r="AM10" s="48">
        <v>-16.100000000000009</v>
      </c>
      <c r="AN10" s="48">
        <v>-89.800000000000011</v>
      </c>
      <c r="AO10" s="74">
        <v>66.666666666666671</v>
      </c>
      <c r="AP10" s="74">
        <v>45.833333333333336</v>
      </c>
      <c r="AQ10" s="74">
        <v>66.666666666666671</v>
      </c>
      <c r="AR10" s="74">
        <v>0</v>
      </c>
      <c r="AS10" s="74">
        <v>0</v>
      </c>
      <c r="AT10" s="74">
        <v>0</v>
      </c>
      <c r="AU10" s="46"/>
      <c r="AV10" s="350" t="str">
        <f t="shared" ref="AV10:AV73" si="1">IF(D10="","",D10)</f>
        <v/>
      </c>
      <c r="AW10" s="65" t="str">
        <f>IF(A10="","",A10)</f>
        <v/>
      </c>
      <c r="AX10" s="198" t="str">
        <f>IF(A10="","",IF(D10="","",INDEX(POBRANIE_!$B$6:$F$101,MATCH(D10,POBRANIE_!$A$6:$A$101,0),5)))</f>
        <v/>
      </c>
      <c r="AY10" s="96" t="str">
        <f>IF($F10&gt;0,1,"")</f>
        <v/>
      </c>
      <c r="AZ10" s="96" t="str">
        <f>IF($CB10&gt;0,$CB10,"")</f>
        <v/>
      </c>
      <c r="BA10" s="292" t="str">
        <f>IF($AZ10=""," ",$AZ10/4*$AY10)</f>
        <v xml:space="preserve"> </v>
      </c>
      <c r="BB10" s="293" t="str">
        <f>IF($BA10=" "," ",_xlfn.CEILING.PRECISE($AZ10/4*$AY10,1))</f>
        <v xml:space="preserve"> </v>
      </c>
      <c r="BD10" s="45"/>
      <c r="BE10" s="387" t="str">
        <f>IF(F10="","",IF(BD10="",F10,0))</f>
        <v/>
      </c>
      <c r="BF10" s="388">
        <f>IF(Q10="",0,IF(Q10=Q$8,0,1))</f>
        <v>0</v>
      </c>
      <c r="BG10" s="388">
        <f t="shared" ref="BG10:BJ10" si="2">IF(R10="",0,IF(R10=R$8,0,1))</f>
        <v>0</v>
      </c>
      <c r="BH10" s="388">
        <f t="shared" si="2"/>
        <v>0</v>
      </c>
      <c r="BI10" s="388">
        <f t="shared" si="2"/>
        <v>0</v>
      </c>
      <c r="BJ10" s="388">
        <f t="shared" si="2"/>
        <v>0</v>
      </c>
      <c r="BK10" s="389">
        <f>SUM(BF10:BJ10)</f>
        <v>0</v>
      </c>
      <c r="BL10" s="388">
        <f>IF(W10="",0,IF(W10=LEGENDA!C$43,0,1))</f>
        <v>0</v>
      </c>
      <c r="BM10" s="388">
        <f>IF(X10="",0,IF(X10=LEGENDA!D$43,0,1))</f>
        <v>0</v>
      </c>
      <c r="BN10" s="388">
        <f>IF(Y10="",0,IF(Y10=LEGENDA!E$43,0,1))</f>
        <v>0</v>
      </c>
      <c r="BO10" s="388">
        <f>IF(Z10="",0,IF(Z10=LEGENDA!F$43,0,1))</f>
        <v>0</v>
      </c>
      <c r="BP10" s="388">
        <f>IF(AA10="",0,IF(AA10=LEGENDA!G$43,0,1))</f>
        <v>0</v>
      </c>
      <c r="BQ10" s="388">
        <f>IF(AB10="",0,IF(AB10=LEGENDA!H$43,0,1))</f>
        <v>0</v>
      </c>
      <c r="BR10" s="388">
        <f>IF(AC10="",0,IF(AC10=LEGENDA!I$43,0,1))</f>
        <v>0</v>
      </c>
      <c r="BS10" s="388">
        <f>IF(AD10="",0,IF(AD10=LEGENDA!J$43,0,1))</f>
        <v>0</v>
      </c>
      <c r="BT10" s="388">
        <f>IF(AE10="",0,IF(AE10=LEGENDA!K$43,0,1))</f>
        <v>0</v>
      </c>
      <c r="BU10" s="388">
        <f>IF(AF10="",0,IF(AF10=LEGENDA!L$43,0,1))</f>
        <v>0</v>
      </c>
      <c r="BV10" s="390">
        <f>SUM(BL10:BU10)</f>
        <v>0</v>
      </c>
      <c r="BW10" s="388">
        <f>IF(AU10="",0,IF(AU10=AU$8,0,1))</f>
        <v>0</v>
      </c>
      <c r="BX10" s="390">
        <f>BW10</f>
        <v>0</v>
      </c>
      <c r="BY10" s="391">
        <f>IF(AND(C10=C11,D10=D11),0,IF(OR(C10&lt;&gt;C11,D10&lt;&gt;D11),BE10,0))</f>
        <v>0</v>
      </c>
      <c r="BZ10" s="391">
        <f>IF(OR(C10&lt;&gt;C11,D10&lt;&gt;D11),BE10,0)</f>
        <v>0</v>
      </c>
      <c r="CA10" s="391" t="str">
        <f>IF(OR(BY10=0,BZ10=0),BE10,0)</f>
        <v/>
      </c>
      <c r="CB10" s="386" t="str">
        <f>IF(F10="","",IF(AND(BY10+BZ10&gt;0,BY10=BZ10),BY10,IF(AND(CC11=CC12,CC12=CC13,CC13=CC14,CC14=CC15,CC15=CC16,CC16=CC17,CC17=CC18,CC18=CC19,CC19=CC20,CC20=CC21,CC21=CC22,CC22=CC23,CC23=CC24,BY10=0,CC10=0.0001),SUM(CA10:CA24),IF(AND(CC11=CC12,CC12=CC13,CC13=CC14,CC14=CC15,CC15=CC16,CC16=CC17,CC17=CC18,CC18=CC19,CC19=CC20,CC20=CC21,CC21=CC22,CC22=CC23,BY10=0,CC10=0.0001),SUM(CA10:CA23),IF(AND(CC11=CC12,CC12=CC13,CC13=CC14,CC14=CC15,CC15=CC16,CC16=CC17,CC17=CC18,CC18=CC19,CC19=CC20,CC20=CC21,CC21=CC22,BY10=0,CC10=0.0001),SUM(CA10:CA22),IF(AND(CC11=CC12,CC12=CC13,CC13=CC14,CC14=CC15,CC15=CC16,CC16=CC17,CC17=CC18,CC18=CC19,CC19=CC20,CC20=CC21,BY10=0,CC10=0.0001),SUM(CA10:CA21),IF(AND(CC11=CC12,CC12=CC13,CC13=CC14,CC14=CC15,CC15=CC16,CC16=CC17,CC17=CC18,CC18=CC19,CC19=CC20,BY10=0,CC10=0.0001),SUM(CA10:CA20),IF(AND(CC11=CC12,CC12=CC13,CC13=CC14,CC14=CC15,CC15=CC16,CC16=CC17,CC17=CC18,CC18=CC19,BY10=0,CC10=0.0001),SUM(CA10:CA19),IF(AND(CC11=CC12,CC12=CC13,CC13=CC14,CC14=CC15,CC15=CC16,CC16=CC17,CC17=CC18,BY10=0,CC10=0.0001),SUM(CA10:CA18),IF(AND(CC11=CC12,CC12=CC13,CC13=CC14,CC14=CC15,CC15=CC16,CC16=CC17,BY10=0,CC10=0.0001),SUM(CA10:CA17),IF(AND(CC11=CC12,CC12=CC13,CC13=CC14,CC14=CC15,CC15=CC16,BY10=0,CC10=0.0001),SUM(CA10:CA16),IF(AND(CC11=CC12,CC12=CC13,CC13=CC14,CC14=CC15,BY10=0,CC10=0.0001),SUM(CA10:CA15),IF(AND(CC11=CC12,CC12=CC13,CC13=CC14,BY10=0,CC10=0.0001),SUM(CA10:CA14),IF(AND(CC11=CC12,CC12=CC13,BY10=0,CC10=0.0001,CC10=0.0001),SUM(CA10:CA13),IF(AND(CC11=CC12,BY10=0,CC10=0.0001),SUM(CA10:CA12),IF(AND(BY10=0,CC10=0.0001),SUM(CA10:CA11),0))))))))))))))))</f>
        <v/>
      </c>
      <c r="CC10" s="94">
        <f>IF(BE10="",0,IF(BE10&gt;0,0.0001,0))</f>
        <v>0</v>
      </c>
      <c r="CD10" s="397" t="str">
        <f>IF(CB10="","",IF(CB10&gt;0,1,""))</f>
        <v/>
      </c>
      <c r="CE10" s="559">
        <f t="array" ref="CE10">IFERROR(INDEX($C$10:$C$525,MATCH(0,COUNTIF($CE$9:CE9,$C$10:$C$525),0)),"")</f>
        <v>0</v>
      </c>
      <c r="CF10" s="559">
        <f>IF(CE10="",0,CE10)</f>
        <v>0</v>
      </c>
    </row>
    <row r="11" spans="1:89" ht="18.899999999999999" customHeight="1" thickBot="1" x14ac:dyDescent="0.35">
      <c r="A11" s="78" t="str">
        <f>IF(B11="","",A10+1)</f>
        <v/>
      </c>
      <c r="B11" s="576"/>
      <c r="C11" s="463"/>
      <c r="D11" s="349"/>
      <c r="E11" s="61" t="str">
        <f>IF(B11="","",IF(C11="","",IF(D11="","",INDEX(POBRANIE_!$B$6:$F$100,MATCH($D11,POBRANIE_!$A$6:$A$100,0),2))))</f>
        <v/>
      </c>
      <c r="F11" s="44"/>
      <c r="G11" s="45"/>
      <c r="H11" s="349"/>
      <c r="I11" s="46"/>
      <c r="J11" s="64" t="str">
        <f>IF($H11="","",IF($I11="","",IF($H11=LEGENDA!$B$21,0.6,IF($H11=LEGENDA!$B$22,0.7,0.8))))</f>
        <v/>
      </c>
      <c r="K11" s="62" t="str">
        <f t="shared" ref="K11:K74" si="3">IF(H11="","",IF(I11="","",I11*J11))</f>
        <v/>
      </c>
      <c r="L11" s="46"/>
      <c r="M11" s="61" t="str">
        <f>IF($H11="","",IF(OR(I11&gt;0,L11&gt;0),"",IF(AND(D11="TUZ",H11="gleba b. lekka"),"BŁĄD kol.8",IF(AND(D11="TUZ",H11="gleba lekka"),"BŁĄD kol.8",IF(AND(D11="TUZ",H11="gleba średnia"),"BŁĄD kol.8",IF(AND(D11="TUZ",H11="gleba ciężka"),"BŁĄD kol.8",IF(OR($H11=LEGENDA!$B$21,$H11=1),49,IF(OR($H11=LEGENDA!$B$22,$H11=2),59,IF(OR($H11=LEGENDA!$B$23,$H11=3),62,IF(OR($H11=4,$H11=LEGENDA!$B$24),66,IF(H11=LEGENDA!$O$25,86,IF(H11=LEGENDA!$O$26,91,IF(H11=LEGENDA!$O$27,73,IF(H11=LEGENDA!$O$28,66,IF(H11=LEGENDA!$O$29,135,IF(H11=LEGENDA!$O$30,158,IF(H11=LEGENDA!$O$31,117)))))))))))))))))</f>
        <v/>
      </c>
      <c r="N11" s="61" t="str">
        <f>IF(AND(D11="TUZ",H11="gleba b. lekka"),"BŁĄD kol.8",IF(AND(D11="TUZ",H11="gleba lekka"),"BŁĄD kol.8",IF(AND(D11="TUZ",H11="gleba średnia"),"BŁĄD kol.8",IF(AND(D11="TUZ",H11="gleba ciężka"),"BŁĄD kol.8",IF(AND(E11&lt;&gt;4,H11=LEGENDA!$O$29),"BŁĄD kol.8",IF(AND(E11&lt;&gt;4,H11=LEGENDA!$O$30),"BŁĄD kol.8",IF(AND(E11&lt;&gt;4,H11=LEGENDA!$O$31),"BŁĄD kol.8",IF(AND(E11&lt;&gt;4,H11=LEGENDA!$O$28),"BŁĄD kol.8",IF(AND(E11&lt;&gt;4,H11=LEGENDA!$O$27),"BŁĄD kol.8",IF(AND(E11&lt;&gt;4,H11=LEGENDA!$O$26),"BŁĄD kol.8",IF(AND(E11&lt;&gt;4,H11=LEGENDA!$O$25),"BŁĄD kol.8",IF(AX11="","",IF(AX11=1,0.6,IF(AX11=2,0.9,0.9))))))))))))))</f>
        <v/>
      </c>
      <c r="O11" s="381" t="str">
        <f t="shared" ref="O11:O74" si="4">IF(AND($I11="",$L11="",$M11=""),"",IF($L11&gt;0,$L11*$N11,IF($I11&gt;0,$K11*$N11,IF(N11="","BŁĄD kol.4",$M11*$N11))))</f>
        <v/>
      </c>
      <c r="P11" s="379" t="str">
        <f>IF(OR($F11="",$O11="",$N11=""),"",IF(BD11="",$F11*$O11,""))</f>
        <v/>
      </c>
      <c r="Q11" s="47"/>
      <c r="R11" s="46"/>
      <c r="S11" s="46"/>
      <c r="T11" s="46"/>
      <c r="U11" s="46"/>
      <c r="V11" s="61" t="str">
        <f t="shared" ref="V11:V74" si="5">IF(SUM(R11:U11)=0,"",IF(AND(SUM(R11:U11)&gt;0,BK11=0),SUM(R11:U11),"WYBIERZ Z MENU ROZWIJANEGO PORAWNĄ ILOŚĆ kg N"))</f>
        <v/>
      </c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61" t="str">
        <f t="shared" ref="AG11:AG74" si="6">IF(SUM(W11:AF11)=0,"",IF(AND(SUM(W11:AF11)&gt;0,BV11=0,BX11=0),SUM(W11:AF11),"WYBIERZ Z MENU ROZWIJANEGO PORAWNĄ ILOŚĆ kg N"))</f>
        <v/>
      </c>
      <c r="AH11" s="68" t="e">
        <v>#VALUE!</v>
      </c>
      <c r="AI11" s="68">
        <v>15.75</v>
      </c>
      <c r="AJ11" s="68">
        <v>85.625</v>
      </c>
      <c r="AK11" s="69">
        <v>0</v>
      </c>
      <c r="AL11" s="37">
        <v>156.63999999999999</v>
      </c>
      <c r="AM11" s="37">
        <v>-16.100000000000009</v>
      </c>
      <c r="AN11" s="37">
        <v>-89.800000000000011</v>
      </c>
      <c r="AO11" s="75">
        <v>66.666666666666671</v>
      </c>
      <c r="AP11" s="75">
        <v>45.833333333333336</v>
      </c>
      <c r="AQ11" s="75">
        <v>66.666666666666671</v>
      </c>
      <c r="AR11" s="75">
        <v>0</v>
      </c>
      <c r="AS11" s="75">
        <v>0</v>
      </c>
      <c r="AT11" s="75">
        <v>0</v>
      </c>
      <c r="AU11" s="46"/>
      <c r="AV11" s="351" t="str">
        <f t="shared" si="1"/>
        <v/>
      </c>
      <c r="AW11" s="65" t="str">
        <f t="shared" ref="AW11:AW74" si="7">IF(A11="","",A11)</f>
        <v/>
      </c>
      <c r="AX11" s="198" t="str">
        <f>IF(A11="","",IF(D11="","",INDEX(POBRANIE_!$B$6:$F$101,MATCH(D11,POBRANIE_!$A$6:$A$101,0),5)))</f>
        <v/>
      </c>
      <c r="AY11" s="96" t="str">
        <f>IF(F11&gt;0,1,"")</f>
        <v/>
      </c>
      <c r="AZ11" s="96" t="str">
        <f>IF($CB11&gt;0,$CB11,"")</f>
        <v/>
      </c>
      <c r="BA11" s="292" t="str">
        <f t="shared" ref="BA11:BA74" si="8">IF($AZ11=""," ",$AZ11/4*$AY11)</f>
        <v xml:space="preserve"> </v>
      </c>
      <c r="BB11" s="293" t="str">
        <f t="shared" ref="BB11:BB74" si="9">IF($BA11=" "," ",_xlfn.CEILING.PRECISE($AZ11/4*$AY11,1))</f>
        <v xml:space="preserve"> </v>
      </c>
      <c r="BD11" s="45"/>
      <c r="BE11" s="387" t="str">
        <f t="shared" ref="BE11:BE74" si="10">IF(F11="","",IF(BD11="",F11,0))</f>
        <v/>
      </c>
      <c r="BF11" s="388">
        <f t="shared" ref="BF11:BF74" si="11">IF(Q11="",0,IF(Q11=Q$8,0,1))</f>
        <v>0</v>
      </c>
      <c r="BG11" s="388">
        <f t="shared" ref="BG11:BG74" si="12">IF(R11="",0,IF(R11=R$8,0,1))</f>
        <v>0</v>
      </c>
      <c r="BH11" s="388">
        <f t="shared" ref="BH11:BH74" si="13">IF(S11="",0,IF(S11=S$8,0,1))</f>
        <v>0</v>
      </c>
      <c r="BI11" s="388">
        <f t="shared" ref="BI11:BI74" si="14">IF(T11="",0,IF(T11=T$8,0,1))</f>
        <v>0</v>
      </c>
      <c r="BJ11" s="388">
        <f t="shared" ref="BJ11:BJ74" si="15">IF(U11="",0,IF(U11=U$8,0,1))</f>
        <v>0</v>
      </c>
      <c r="BK11" s="389">
        <f t="shared" ref="BK11:BK74" si="16">SUM(BF11:BJ11)</f>
        <v>0</v>
      </c>
      <c r="BL11" s="388">
        <f>IF(W11="",0,IF(W11=LEGENDA!C$43,0,1))</f>
        <v>0</v>
      </c>
      <c r="BM11" s="388">
        <f>IF(X11="",0,IF(X11=LEGENDA!D$43,0,1))</f>
        <v>0</v>
      </c>
      <c r="BN11" s="388">
        <f>IF(Y11="",0,IF(Y11=LEGENDA!E$43,0,1))</f>
        <v>0</v>
      </c>
      <c r="BO11" s="388">
        <f>IF(Z11="",0,IF(Z11=LEGENDA!F$43,0,1))</f>
        <v>0</v>
      </c>
      <c r="BP11" s="388">
        <f>IF(AA11="",0,IF(AA11=LEGENDA!G$43,0,1))</f>
        <v>0</v>
      </c>
      <c r="BQ11" s="388">
        <f>IF(AB11="",0,IF(AB11=LEGENDA!H$43,0,1))</f>
        <v>0</v>
      </c>
      <c r="BR11" s="388">
        <f>IF(AC11="",0,IF(AC11=LEGENDA!I$43,0,1))</f>
        <v>0</v>
      </c>
      <c r="BS11" s="388">
        <f>IF(AD11="",0,IF(AD11=LEGENDA!J$43,0,1))</f>
        <v>0</v>
      </c>
      <c r="BT11" s="388">
        <f>IF(AE11="",0,IF(AE11=LEGENDA!K$43,0,1))</f>
        <v>0</v>
      </c>
      <c r="BU11" s="388">
        <f>IF(AF11="",0,IF(AF11=LEGENDA!L$43,0,1))</f>
        <v>0</v>
      </c>
      <c r="BV11" s="390">
        <f t="shared" ref="BV11:BV74" si="17">SUM(BL11:BU11)</f>
        <v>0</v>
      </c>
      <c r="BW11" s="388">
        <f t="shared" ref="BW11:BW74" si="18">IF(AU11="",0,IF(AU11=AU$8,0,1))</f>
        <v>0</v>
      </c>
      <c r="BX11" s="390">
        <f t="shared" ref="BX11:BX74" si="19">BW11</f>
        <v>0</v>
      </c>
      <c r="BY11" s="391">
        <f t="shared" ref="BY11:BY74" si="20">IF(AND(C11=C12,D11=D12),0,IF(OR(C11&lt;&gt;C12,D11&lt;&gt;D12),BE11,0))</f>
        <v>0</v>
      </c>
      <c r="BZ11" s="391">
        <f t="shared" ref="BZ11:BZ74" si="21">IF(OR(C11&lt;&gt;C12,D11&lt;&gt;D12),BE11,0)</f>
        <v>0</v>
      </c>
      <c r="CA11" s="391" t="str">
        <f t="shared" ref="CA11:CA74" si="22">IF(OR(BY11=0,BZ11=0),BE11,0)</f>
        <v/>
      </c>
      <c r="CB11" s="386" t="str">
        <f t="shared" ref="CB11:CB74" si="23">IF(F11="","",IF(AND(BY11+BZ11&gt;0,BY11=BZ11),BY11,IF(AND(CC12=CC13,CC13=CC14,CC14=CC15,CC15=CC16,CC16=CC17,CC17=CC18,CC18=CC19,CC19=CC20,CC20=CC21,CC21=CC22,CC22=CC23,CC23=CC24,CC24=CC25,BY11=0,CC11=0.0001),SUM(CA11:CA25),IF(AND(CC12=CC13,CC13=CC14,CC14=CC15,CC15=CC16,CC16=CC17,CC17=CC18,CC18=CC19,CC19=CC20,CC20=CC21,CC21=CC22,CC22=CC23,CC23=CC24,BY11=0,CC11=0.0001),SUM(CA11:CA24),IF(AND(CC12=CC13,CC13=CC14,CC14=CC15,CC15=CC16,CC16=CC17,CC17=CC18,CC18=CC19,CC19=CC20,CC20=CC21,CC21=CC22,CC22=CC23,BY11=0,CC11=0.0001),SUM(CA11:CA23),IF(AND(CC12=CC13,CC13=CC14,CC14=CC15,CC15=CC16,CC16=CC17,CC17=CC18,CC18=CC19,CC19=CC20,CC20=CC21,CC21=CC22,BY11=0,CC11=0.0001),SUM(CA11:CA22),IF(AND(CC12=CC13,CC13=CC14,CC14=CC15,CC15=CC16,CC16=CC17,CC17=CC18,CC18=CC19,CC19=CC20,CC20=CC21,BY11=0,CC11=0.0001),SUM(CA11:CA21),IF(AND(CC12=CC13,CC13=CC14,CC14=CC15,CC15=CC16,CC16=CC17,CC17=CC18,CC18=CC19,CC19=CC20,BY11=0,CC11=0.0001),SUM(CA11:CA20),IF(AND(CC12=CC13,CC13=CC14,CC14=CC15,CC15=CC16,CC16=CC17,CC17=CC18,CC18=CC19,BY11=0,CC11=0.0001),SUM(CA11:CA19),IF(AND(CC12=CC13,CC13=CC14,CC14=CC15,CC15=CC16,CC16=CC17,CC17=CC18,BY11=0,CC11=0.0001),SUM(CA11:CA18),IF(AND(CC12=CC13,CC13=CC14,CC14=CC15,CC15=CC16,CC16=CC17,BY11=0,CC11=0.0001),SUM(CA11:CA17),IF(AND(CC12=CC13,CC13=CC14,CC14=CC15,CC15=CC16,BY11=0,CC11=0.0001),SUM(CA11:CA16),IF(AND(CC12=CC13,CC13=CC14,CC14=CC15,BY11=0,CC11=0.0001),SUM(CA11:CA15),IF(AND(CC12=CC13,CC13=CC14,BY11=0,CC11=0.0001,CC11=0.0001),SUM(CA11:CA14),IF(AND(CC12=CC13,BY11=0,CC11=0.0001),SUM(CA11:CA13),IF(AND(BY11=0,CC11=0.0001),SUM(CA11:CA12),0))))))))))))))))</f>
        <v/>
      </c>
      <c r="CC11" s="94">
        <f>IF(BZ10&gt;0,0.0001,0)</f>
        <v>0</v>
      </c>
      <c r="CD11" s="397" t="str">
        <f t="shared" ref="CD11:CD74" si="24">IF(CB11="","",IF(CB11&gt;0,1,""))</f>
        <v/>
      </c>
      <c r="CE11" s="559" t="str">
        <f t="array" ref="CE11">IFERROR(INDEX($C$10:$C$525,MATCH(0,COUNTIF($CE$9:CE10,$C$10:$C$525),0)),"")</f>
        <v/>
      </c>
      <c r="CF11" s="559">
        <f t="shared" ref="CF11:CF74" si="25">IF(CE11="",0,CE11)</f>
        <v>0</v>
      </c>
    </row>
    <row r="12" spans="1:89" ht="18.899999999999999" customHeight="1" thickBot="1" x14ac:dyDescent="0.35">
      <c r="A12" s="78" t="str">
        <f>IF(B12="","",A11+1)</f>
        <v/>
      </c>
      <c r="B12" s="576"/>
      <c r="C12" s="463"/>
      <c r="D12" s="349"/>
      <c r="E12" s="61" t="str">
        <f>IF(B12="","",IF(C12="","",IF(D12="","",INDEX(POBRANIE_!$B$6:$F$100,MATCH($D12,POBRANIE_!$A$6:$A$100,0),2))))</f>
        <v/>
      </c>
      <c r="F12" s="44"/>
      <c r="G12" s="45"/>
      <c r="H12" s="349"/>
      <c r="I12" s="46"/>
      <c r="J12" s="64" t="str">
        <f>IF($H12="","",IF($I12="","",IF($H12=LEGENDA!$B$21,0.6,IF($H12=LEGENDA!$B$22,0.7,0.8))))</f>
        <v/>
      </c>
      <c r="K12" s="63" t="str">
        <f t="shared" si="3"/>
        <v/>
      </c>
      <c r="L12" s="46"/>
      <c r="M12" s="61" t="str">
        <f>IF($H12="","",IF(OR(I12&gt;0,L12&gt;0),"",IF(AND(D12="TUZ",H12="gleba b. lekka"),"BŁĄD kol.8",IF(AND(D12="TUZ",H12="gleba lekka"),"BŁĄD kol.8",IF(AND(D12="TUZ",H12="gleba średnia"),"BŁĄD kol.8",IF(AND(D12="TUZ",H12="gleba ciężka"),"BŁĄD kol.8",IF(OR($H12=LEGENDA!$B$21,$H12=1),49,IF(OR($H12=LEGENDA!$B$22,$H12=2),59,IF(OR($H12=LEGENDA!$B$23,$H12=3),62,IF(OR($H12=4,$H12=LEGENDA!$B$24),66,IF(H12=LEGENDA!$O$25,86,IF(H12=LEGENDA!$O$26,91,IF(H12=LEGENDA!$O$27,73,IF(H12=LEGENDA!$O$28,66,IF(H12=LEGENDA!$O$29,135,IF(H12=LEGENDA!$O$30,158,IF(H12=LEGENDA!$O$31,117)))))))))))))))))</f>
        <v/>
      </c>
      <c r="N12" s="61" t="str">
        <f>IF(AND(D12="TUZ",H12="gleba b. lekka"),"BŁĄD kol.8",IF(AND(D12="TUZ",H12="gleba lekka"),"BŁĄD kol.8",IF(AND(D12="TUZ",H12="gleba średnia"),"BŁĄD kol.8",IF(AND(D12="TUZ",H12="gleba ciężka"),"BŁĄD kol.8",IF(AND(E12&lt;&gt;4,H12=LEGENDA!$O$29),"BŁĄD kol.8",IF(AND(E12&lt;&gt;4,H12=LEGENDA!$O$30),"BŁĄD kol.8",IF(AND(E12&lt;&gt;4,H12=LEGENDA!$O$31),"BŁĄD kol.8",IF(AND(E12&lt;&gt;4,H12=LEGENDA!$O$28),"BŁĄD kol.8",IF(AND(E12&lt;&gt;4,H12=LEGENDA!$O$27),"BŁĄD kol.8",IF(AND(E12&lt;&gt;4,H12=LEGENDA!$O$26),"BŁĄD kol.8",IF(AND(E12&lt;&gt;4,H12=LEGENDA!$O$25),"BŁĄD kol.8",IF(AX12="","",IF(AX12=1,0.6,IF(AX12=2,0.9,0.9))))))))))))))</f>
        <v/>
      </c>
      <c r="O12" s="381" t="str">
        <f t="shared" si="4"/>
        <v/>
      </c>
      <c r="P12" s="379" t="str">
        <f t="shared" ref="P12:P75" si="26">IF(OR($F12="",$O12="",$N12=""),"",IF(BD12="",$F12*$O12,""))</f>
        <v/>
      </c>
      <c r="Q12" s="47"/>
      <c r="R12" s="46"/>
      <c r="S12" s="46"/>
      <c r="T12" s="46"/>
      <c r="U12" s="46"/>
      <c r="V12" s="61" t="str">
        <f t="shared" si="5"/>
        <v/>
      </c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61" t="str">
        <f t="shared" si="6"/>
        <v/>
      </c>
      <c r="AH12" s="70" t="e">
        <v>#VALUE!</v>
      </c>
      <c r="AI12" s="70">
        <v>27</v>
      </c>
      <c r="AJ12" s="70">
        <v>245</v>
      </c>
      <c r="AK12" s="71">
        <v>0</v>
      </c>
      <c r="AL12" s="37">
        <v>156.63999999999999</v>
      </c>
      <c r="AM12" s="37">
        <v>-16.100000000000009</v>
      </c>
      <c r="AN12" s="37">
        <v>-52.300000000000011</v>
      </c>
      <c r="AO12" s="75">
        <v>200</v>
      </c>
      <c r="AP12" s="75">
        <v>105</v>
      </c>
      <c r="AQ12" s="75">
        <v>140</v>
      </c>
      <c r="AR12" s="75">
        <v>0</v>
      </c>
      <c r="AS12" s="75">
        <v>0</v>
      </c>
      <c r="AT12" s="75">
        <v>0</v>
      </c>
      <c r="AU12" s="46"/>
      <c r="AV12" s="352" t="str">
        <f t="shared" si="1"/>
        <v/>
      </c>
      <c r="AW12" s="65" t="str">
        <f t="shared" si="7"/>
        <v/>
      </c>
      <c r="AX12" s="198" t="str">
        <f>IF(A12="","",IF(D12="","",INDEX(POBRANIE_!$B$6:$F$101,MATCH(D12,POBRANIE_!$A$6:$A$101,0),5)))</f>
        <v/>
      </c>
      <c r="AY12" s="96" t="str">
        <f t="shared" ref="AY12:AY75" si="27">IF(F12&gt;0,1,"")</f>
        <v/>
      </c>
      <c r="AZ12" s="96" t="str">
        <f t="shared" ref="AZ12:AZ75" si="28">IF($CB12&gt;0,$CB12,"")</f>
        <v/>
      </c>
      <c r="BA12" s="292" t="str">
        <f t="shared" si="8"/>
        <v xml:space="preserve"> </v>
      </c>
      <c r="BB12" s="293" t="str">
        <f t="shared" si="9"/>
        <v xml:space="preserve"> </v>
      </c>
      <c r="BD12" s="45"/>
      <c r="BE12" s="387" t="str">
        <f t="shared" si="10"/>
        <v/>
      </c>
      <c r="BF12" s="388">
        <f t="shared" si="11"/>
        <v>0</v>
      </c>
      <c r="BG12" s="388">
        <f t="shared" si="12"/>
        <v>0</v>
      </c>
      <c r="BH12" s="388">
        <f t="shared" si="13"/>
        <v>0</v>
      </c>
      <c r="BI12" s="388">
        <f t="shared" si="14"/>
        <v>0</v>
      </c>
      <c r="BJ12" s="388">
        <f t="shared" si="15"/>
        <v>0</v>
      </c>
      <c r="BK12" s="389">
        <f t="shared" si="16"/>
        <v>0</v>
      </c>
      <c r="BL12" s="388">
        <f>IF(W12="",0,IF(W12=LEGENDA!C$43,0,1))</f>
        <v>0</v>
      </c>
      <c r="BM12" s="388">
        <f>IF(X12="",0,IF(X12=LEGENDA!D$43,0,1))</f>
        <v>0</v>
      </c>
      <c r="BN12" s="388">
        <f>IF(Y12="",0,IF(Y12=LEGENDA!E$43,0,1))</f>
        <v>0</v>
      </c>
      <c r="BO12" s="388">
        <f>IF(Z12="",0,IF(Z12=LEGENDA!F$43,0,1))</f>
        <v>0</v>
      </c>
      <c r="BP12" s="388">
        <f>IF(AA12="",0,IF(AA12=LEGENDA!G$43,0,1))</f>
        <v>0</v>
      </c>
      <c r="BQ12" s="388">
        <f>IF(AB12="",0,IF(AB12=LEGENDA!H$43,0,1))</f>
        <v>0</v>
      </c>
      <c r="BR12" s="388">
        <f>IF(AC12="",0,IF(AC12=LEGENDA!I$43,0,1))</f>
        <v>0</v>
      </c>
      <c r="BS12" s="388">
        <f>IF(AD12="",0,IF(AD12=LEGENDA!J$43,0,1))</f>
        <v>0</v>
      </c>
      <c r="BT12" s="388">
        <f>IF(AE12="",0,IF(AE12=LEGENDA!K$43,0,1))</f>
        <v>0</v>
      </c>
      <c r="BU12" s="388">
        <f>IF(AF12="",0,IF(AF12=LEGENDA!L$43,0,1))</f>
        <v>0</v>
      </c>
      <c r="BV12" s="390">
        <f t="shared" si="17"/>
        <v>0</v>
      </c>
      <c r="BW12" s="388">
        <f t="shared" si="18"/>
        <v>0</v>
      </c>
      <c r="BX12" s="390">
        <f t="shared" si="19"/>
        <v>0</v>
      </c>
      <c r="BY12" s="391">
        <f t="shared" si="20"/>
        <v>0</v>
      </c>
      <c r="BZ12" s="391">
        <f t="shared" si="21"/>
        <v>0</v>
      </c>
      <c r="CA12" s="391" t="str">
        <f t="shared" si="22"/>
        <v/>
      </c>
      <c r="CB12" s="386" t="str">
        <f t="shared" si="23"/>
        <v/>
      </c>
      <c r="CC12" s="94">
        <f t="shared" ref="CC12:CC75" si="29">IF(BZ11&gt;0,0.0001,0)</f>
        <v>0</v>
      </c>
      <c r="CD12" s="397" t="str">
        <f t="shared" si="24"/>
        <v/>
      </c>
      <c r="CE12" s="559" t="str">
        <f t="array" ref="CE12">IFERROR(INDEX($C$10:$C$525,MATCH(0,COUNTIF($CE$9:CE11,$C$10:$C$525),0)),"")</f>
        <v/>
      </c>
      <c r="CF12" s="559">
        <f t="shared" si="25"/>
        <v>0</v>
      </c>
    </row>
    <row r="13" spans="1:89" ht="18.899999999999999" customHeight="1" thickBot="1" x14ac:dyDescent="0.35">
      <c r="A13" s="78" t="str">
        <f t="shared" ref="A13:A75" si="30">IF(B13="","",A12+1)</f>
        <v/>
      </c>
      <c r="B13" s="576"/>
      <c r="C13" s="463"/>
      <c r="D13" s="349"/>
      <c r="E13" s="61" t="str">
        <f>IF(B13="","",IF(C13="","",IF(D13="","",INDEX(POBRANIE_!$B$6:$F$100,MATCH($D13,POBRANIE_!$A$6:$A$100,0),2))))</f>
        <v/>
      </c>
      <c r="F13" s="44"/>
      <c r="G13" s="45"/>
      <c r="H13" s="349"/>
      <c r="I13" s="46"/>
      <c r="J13" s="64" t="str">
        <f>IF($H13="","",IF($I13="","",IF($H13=LEGENDA!$B$21,0.6,IF($H13=LEGENDA!$B$22,0.7,0.8))))</f>
        <v/>
      </c>
      <c r="K13" s="63" t="str">
        <f t="shared" si="3"/>
        <v/>
      </c>
      <c r="L13" s="46"/>
      <c r="M13" s="61" t="str">
        <f>IF($H13="","",IF(OR(I13&gt;0,L13&gt;0),"",IF(AND(D13="TUZ",H13="gleba b. lekka"),"BŁĄD kol.8",IF(AND(D13="TUZ",H13="gleba lekka"),"BŁĄD kol.8",IF(AND(D13="TUZ",H13="gleba średnia"),"BŁĄD kol.8",IF(AND(D13="TUZ",H13="gleba ciężka"),"BŁĄD kol.8",IF(OR($H13=LEGENDA!$B$21,$H13=1),49,IF(OR($H13=LEGENDA!$B$22,$H13=2),59,IF(OR($H13=LEGENDA!$B$23,$H13=3),62,IF(OR($H13=4,$H13=LEGENDA!$B$24),66,IF(H13=LEGENDA!$O$25,86,IF(H13=LEGENDA!$O$26,91,IF(H13=LEGENDA!$O$27,73,IF(H13=LEGENDA!$O$28,66,IF(H13=LEGENDA!$O$29,135,IF(H13=LEGENDA!$O$30,158,IF(H13=LEGENDA!$O$31,117)))))))))))))))))</f>
        <v/>
      </c>
      <c r="N13" s="61" t="str">
        <f>IF(AND(D13="TUZ",H13="gleba b. lekka"),"BŁĄD kol.8",IF(AND(D13="TUZ",H13="gleba lekka"),"BŁĄD kol.8",IF(AND(D13="TUZ",H13="gleba średnia"),"BŁĄD kol.8",IF(AND(D13="TUZ",H13="gleba ciężka"),"BŁĄD kol.8",IF(AND(E13&lt;&gt;4,H13=LEGENDA!$O$29),"BŁĄD kol.8",IF(AND(E13&lt;&gt;4,H13=LEGENDA!$O$30),"BŁĄD kol.8",IF(AND(E13&lt;&gt;4,H13=LEGENDA!$O$31),"BŁĄD kol.8",IF(AND(E13&lt;&gt;4,H13=LEGENDA!$O$28),"BŁĄD kol.8",IF(AND(E13&lt;&gt;4,H13=LEGENDA!$O$27),"BŁĄD kol.8",IF(AND(E13&lt;&gt;4,H13=LEGENDA!$O$26),"BŁĄD kol.8",IF(AND(E13&lt;&gt;4,H13=LEGENDA!$O$25),"BŁĄD kol.8",IF(AX13="","",IF(AX13=1,0.6,IF(AX13=2,0.9,0.9))))))))))))))</f>
        <v/>
      </c>
      <c r="O13" s="381" t="str">
        <f t="shared" si="4"/>
        <v/>
      </c>
      <c r="P13" s="379" t="str">
        <f t="shared" si="26"/>
        <v/>
      </c>
      <c r="Q13" s="47"/>
      <c r="R13" s="46"/>
      <c r="S13" s="46"/>
      <c r="T13" s="46"/>
      <c r="U13" s="46"/>
      <c r="V13" s="61" t="str">
        <f t="shared" si="5"/>
        <v/>
      </c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61" t="str">
        <f t="shared" si="6"/>
        <v/>
      </c>
      <c r="AH13" s="70" t="e">
        <v>#VALUE!</v>
      </c>
      <c r="AI13" s="70">
        <v>27</v>
      </c>
      <c r="AJ13" s="70">
        <v>98</v>
      </c>
      <c r="AK13" s="71">
        <v>0</v>
      </c>
      <c r="AL13" s="37">
        <v>56.639999999999993</v>
      </c>
      <c r="AM13" s="37">
        <v>-38.600000000000009</v>
      </c>
      <c r="AN13" s="37">
        <v>-64.800000000000011</v>
      </c>
      <c r="AO13" s="75">
        <v>200</v>
      </c>
      <c r="AP13" s="75">
        <v>105</v>
      </c>
      <c r="AQ13" s="75">
        <v>140</v>
      </c>
      <c r="AR13" s="75">
        <v>0</v>
      </c>
      <c r="AS13" s="75">
        <v>0</v>
      </c>
      <c r="AT13" s="75">
        <v>0</v>
      </c>
      <c r="AU13" s="46"/>
      <c r="AV13" s="352" t="str">
        <f t="shared" si="1"/>
        <v/>
      </c>
      <c r="AW13" s="65" t="str">
        <f t="shared" si="7"/>
        <v/>
      </c>
      <c r="AX13" s="198" t="str">
        <f>IF(A13="","",IF(D13="","",INDEX(POBRANIE_!$B$6:$F$101,MATCH(D13,POBRANIE_!$A$6:$A$101,0),5)))</f>
        <v/>
      </c>
      <c r="AY13" s="96" t="str">
        <f t="shared" si="27"/>
        <v/>
      </c>
      <c r="AZ13" s="96" t="str">
        <f t="shared" si="28"/>
        <v/>
      </c>
      <c r="BA13" s="292" t="str">
        <f t="shared" si="8"/>
        <v xml:space="preserve"> </v>
      </c>
      <c r="BB13" s="293" t="str">
        <f t="shared" si="9"/>
        <v xml:space="preserve"> </v>
      </c>
      <c r="BD13" s="45"/>
      <c r="BE13" s="387" t="str">
        <f t="shared" si="10"/>
        <v/>
      </c>
      <c r="BF13" s="388">
        <f t="shared" si="11"/>
        <v>0</v>
      </c>
      <c r="BG13" s="388">
        <f t="shared" si="12"/>
        <v>0</v>
      </c>
      <c r="BH13" s="388">
        <f t="shared" si="13"/>
        <v>0</v>
      </c>
      <c r="BI13" s="388">
        <f t="shared" si="14"/>
        <v>0</v>
      </c>
      <c r="BJ13" s="388">
        <f t="shared" si="15"/>
        <v>0</v>
      </c>
      <c r="BK13" s="389">
        <f t="shared" si="16"/>
        <v>0</v>
      </c>
      <c r="BL13" s="388">
        <f>IF(W13="",0,IF(W13=LEGENDA!C$43,0,1))</f>
        <v>0</v>
      </c>
      <c r="BM13" s="388">
        <f>IF(X13="",0,IF(X13=LEGENDA!D$43,0,1))</f>
        <v>0</v>
      </c>
      <c r="BN13" s="388">
        <f>IF(Y13="",0,IF(Y13=LEGENDA!E$43,0,1))</f>
        <v>0</v>
      </c>
      <c r="BO13" s="388">
        <f>IF(Z13="",0,IF(Z13=LEGENDA!F$43,0,1))</f>
        <v>0</v>
      </c>
      <c r="BP13" s="388">
        <f>IF(AA13="",0,IF(AA13=LEGENDA!G$43,0,1))</f>
        <v>0</v>
      </c>
      <c r="BQ13" s="388">
        <f>IF(AB13="",0,IF(AB13=LEGENDA!H$43,0,1))</f>
        <v>0</v>
      </c>
      <c r="BR13" s="388">
        <f>IF(AC13="",0,IF(AC13=LEGENDA!I$43,0,1))</f>
        <v>0</v>
      </c>
      <c r="BS13" s="388">
        <f>IF(AD13="",0,IF(AD13=LEGENDA!J$43,0,1))</f>
        <v>0</v>
      </c>
      <c r="BT13" s="388">
        <f>IF(AE13="",0,IF(AE13=LEGENDA!K$43,0,1))</f>
        <v>0</v>
      </c>
      <c r="BU13" s="388">
        <f>IF(AF13="",0,IF(AF13=LEGENDA!L$43,0,1))</f>
        <v>0</v>
      </c>
      <c r="BV13" s="390">
        <f t="shared" si="17"/>
        <v>0</v>
      </c>
      <c r="BW13" s="388">
        <f t="shared" si="18"/>
        <v>0</v>
      </c>
      <c r="BX13" s="390">
        <f t="shared" si="19"/>
        <v>0</v>
      </c>
      <c r="BY13" s="391">
        <f t="shared" si="20"/>
        <v>0</v>
      </c>
      <c r="BZ13" s="391">
        <f t="shared" si="21"/>
        <v>0</v>
      </c>
      <c r="CA13" s="391" t="str">
        <f t="shared" si="22"/>
        <v/>
      </c>
      <c r="CB13" s="386" t="str">
        <f t="shared" si="23"/>
        <v/>
      </c>
      <c r="CC13" s="94">
        <f t="shared" si="29"/>
        <v>0</v>
      </c>
      <c r="CD13" s="397" t="str">
        <f t="shared" si="24"/>
        <v/>
      </c>
      <c r="CE13" s="559" t="str">
        <f t="array" ref="CE13">IFERROR(INDEX($C$10:$C$525,MATCH(0,COUNTIF($CE$9:CE12,$C$10:$C$525),0)),"")</f>
        <v/>
      </c>
      <c r="CF13" s="559">
        <f t="shared" si="25"/>
        <v>0</v>
      </c>
    </row>
    <row r="14" spans="1:89" ht="18.899999999999999" customHeight="1" thickBot="1" x14ac:dyDescent="0.35">
      <c r="A14" s="78" t="str">
        <f t="shared" si="30"/>
        <v/>
      </c>
      <c r="B14" s="576"/>
      <c r="C14" s="463"/>
      <c r="D14" s="349"/>
      <c r="E14" s="61" t="str">
        <f>IF(B14="","",IF(C14="","",IF(D14="","",INDEX(POBRANIE_!$B$6:$F$100,MATCH($D14,POBRANIE_!$A$6:$A$100,0),2))))</f>
        <v/>
      </c>
      <c r="F14" s="44"/>
      <c r="G14" s="45"/>
      <c r="H14" s="349"/>
      <c r="I14" s="46"/>
      <c r="J14" s="64" t="str">
        <f>IF($H14="","",IF($I14="","",IF($H14=LEGENDA!$B$21,0.6,IF($H14=LEGENDA!$B$22,0.7,0.8))))</f>
        <v/>
      </c>
      <c r="K14" s="63" t="str">
        <f t="shared" si="3"/>
        <v/>
      </c>
      <c r="L14" s="46"/>
      <c r="M14" s="61" t="str">
        <f>IF($H14="","",IF(OR(I14&gt;0,L14&gt;0),"",IF(AND(D14="TUZ",H14="gleba b. lekka"),"BŁĄD kol.8",IF(AND(D14="TUZ",H14="gleba lekka"),"BŁĄD kol.8",IF(AND(D14="TUZ",H14="gleba średnia"),"BŁĄD kol.8",IF(AND(D14="TUZ",H14="gleba ciężka"),"BŁĄD kol.8",IF(OR($H14=LEGENDA!$B$21,$H14=1),49,IF(OR($H14=LEGENDA!$B$22,$H14=2),59,IF(OR($H14=LEGENDA!$B$23,$H14=3),62,IF(OR($H14=4,$H14=LEGENDA!$B$24),66,IF(H14=LEGENDA!$O$25,86,IF(H14=LEGENDA!$O$26,91,IF(H14=LEGENDA!$O$27,73,IF(H14=LEGENDA!$O$28,66,IF(H14=LEGENDA!$O$29,135,IF(H14=LEGENDA!$O$30,158,IF(H14=LEGENDA!$O$31,117)))))))))))))))))</f>
        <v/>
      </c>
      <c r="N14" s="61" t="str">
        <f>IF(AND(D14="TUZ",H14="gleba b. lekka"),"BŁĄD kol.8",IF(AND(D14="TUZ",H14="gleba lekka"),"BŁĄD kol.8",IF(AND(D14="TUZ",H14="gleba średnia"),"BŁĄD kol.8",IF(AND(D14="TUZ",H14="gleba ciężka"),"BŁĄD kol.8",IF(AND(E14&lt;&gt;4,H14=LEGENDA!$O$29),"BŁĄD kol.8",IF(AND(E14&lt;&gt;4,H14=LEGENDA!$O$30),"BŁĄD kol.8",IF(AND(E14&lt;&gt;4,H14=LEGENDA!$O$31),"BŁĄD kol.8",IF(AND(E14&lt;&gt;4,H14=LEGENDA!$O$28),"BŁĄD kol.8",IF(AND(E14&lt;&gt;4,H14=LEGENDA!$O$27),"BŁĄD kol.8",IF(AND(E14&lt;&gt;4,H14=LEGENDA!$O$26),"BŁĄD kol.8",IF(AND(E14&lt;&gt;4,H14=LEGENDA!$O$25),"BŁĄD kol.8",IF(AX14="","",IF(AX14=1,0.6,IF(AX14=2,0.9,0.9))))))))))))))</f>
        <v/>
      </c>
      <c r="O14" s="381" t="str">
        <f t="shared" si="4"/>
        <v/>
      </c>
      <c r="P14" s="379" t="str">
        <f t="shared" si="26"/>
        <v/>
      </c>
      <c r="Q14" s="47"/>
      <c r="R14" s="46"/>
      <c r="S14" s="46"/>
      <c r="T14" s="46"/>
      <c r="U14" s="46"/>
      <c r="V14" s="61" t="str">
        <f t="shared" si="5"/>
        <v/>
      </c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61" t="str">
        <f t="shared" si="6"/>
        <v/>
      </c>
      <c r="AH14" s="70" t="e">
        <v>#VALUE!</v>
      </c>
      <c r="AI14" s="70">
        <v>27</v>
      </c>
      <c r="AJ14" s="70">
        <v>98</v>
      </c>
      <c r="AK14" s="71">
        <v>0</v>
      </c>
      <c r="AL14" s="37">
        <v>56.639999999999993</v>
      </c>
      <c r="AM14" s="37">
        <v>-38.600000000000009</v>
      </c>
      <c r="AN14" s="37">
        <v>-84.800000000000011</v>
      </c>
      <c r="AO14" s="75">
        <v>200</v>
      </c>
      <c r="AP14" s="75">
        <v>105</v>
      </c>
      <c r="AQ14" s="75">
        <v>140</v>
      </c>
      <c r="AR14" s="75">
        <v>0</v>
      </c>
      <c r="AS14" s="75">
        <v>0</v>
      </c>
      <c r="AT14" s="75">
        <v>0</v>
      </c>
      <c r="AU14" s="46"/>
      <c r="AV14" s="352" t="str">
        <f t="shared" si="1"/>
        <v/>
      </c>
      <c r="AW14" s="65" t="str">
        <f t="shared" si="7"/>
        <v/>
      </c>
      <c r="AX14" s="198" t="str">
        <f>IF(A14="","",IF(D14="","",INDEX(POBRANIE_!$B$6:$F$101,MATCH(D14,POBRANIE_!$A$6:$A$101,0),5)))</f>
        <v/>
      </c>
      <c r="AY14" s="96" t="str">
        <f t="shared" si="27"/>
        <v/>
      </c>
      <c r="AZ14" s="96" t="str">
        <f t="shared" si="28"/>
        <v/>
      </c>
      <c r="BA14" s="292" t="str">
        <f t="shared" si="8"/>
        <v xml:space="preserve"> </v>
      </c>
      <c r="BB14" s="293" t="str">
        <f t="shared" si="9"/>
        <v xml:space="preserve"> </v>
      </c>
      <c r="BD14" s="45"/>
      <c r="BE14" s="387" t="str">
        <f t="shared" si="10"/>
        <v/>
      </c>
      <c r="BF14" s="388">
        <f t="shared" si="11"/>
        <v>0</v>
      </c>
      <c r="BG14" s="388">
        <f t="shared" si="12"/>
        <v>0</v>
      </c>
      <c r="BH14" s="388">
        <f t="shared" si="13"/>
        <v>0</v>
      </c>
      <c r="BI14" s="388">
        <f t="shared" si="14"/>
        <v>0</v>
      </c>
      <c r="BJ14" s="388">
        <f t="shared" si="15"/>
        <v>0</v>
      </c>
      <c r="BK14" s="389">
        <f t="shared" si="16"/>
        <v>0</v>
      </c>
      <c r="BL14" s="388">
        <f>IF(W14="",0,IF(W14=LEGENDA!C$43,0,1))</f>
        <v>0</v>
      </c>
      <c r="BM14" s="388">
        <f>IF(X14="",0,IF(X14=LEGENDA!D$43,0,1))</f>
        <v>0</v>
      </c>
      <c r="BN14" s="388">
        <f>IF(Y14="",0,IF(Y14=LEGENDA!E$43,0,1))</f>
        <v>0</v>
      </c>
      <c r="BO14" s="388">
        <f>IF(Z14="",0,IF(Z14=LEGENDA!F$43,0,1))</f>
        <v>0</v>
      </c>
      <c r="BP14" s="388">
        <f>IF(AA14="",0,IF(AA14=LEGENDA!G$43,0,1))</f>
        <v>0</v>
      </c>
      <c r="BQ14" s="388">
        <f>IF(AB14="",0,IF(AB14=LEGENDA!H$43,0,1))</f>
        <v>0</v>
      </c>
      <c r="BR14" s="388">
        <f>IF(AC14="",0,IF(AC14=LEGENDA!I$43,0,1))</f>
        <v>0</v>
      </c>
      <c r="BS14" s="388">
        <f>IF(AD14="",0,IF(AD14=LEGENDA!J$43,0,1))</f>
        <v>0</v>
      </c>
      <c r="BT14" s="388">
        <f>IF(AE14="",0,IF(AE14=LEGENDA!K$43,0,1))</f>
        <v>0</v>
      </c>
      <c r="BU14" s="388">
        <f>IF(AF14="",0,IF(AF14=LEGENDA!L$43,0,1))</f>
        <v>0</v>
      </c>
      <c r="BV14" s="390">
        <f t="shared" si="17"/>
        <v>0</v>
      </c>
      <c r="BW14" s="388">
        <f t="shared" si="18"/>
        <v>0</v>
      </c>
      <c r="BX14" s="390">
        <f t="shared" si="19"/>
        <v>0</v>
      </c>
      <c r="BY14" s="391">
        <f t="shared" si="20"/>
        <v>0</v>
      </c>
      <c r="BZ14" s="391">
        <f t="shared" si="21"/>
        <v>0</v>
      </c>
      <c r="CA14" s="391" t="str">
        <f t="shared" si="22"/>
        <v/>
      </c>
      <c r="CB14" s="386" t="str">
        <f t="shared" si="23"/>
        <v/>
      </c>
      <c r="CC14" s="94">
        <f t="shared" si="29"/>
        <v>0</v>
      </c>
      <c r="CD14" s="397" t="str">
        <f t="shared" si="24"/>
        <v/>
      </c>
      <c r="CE14" s="559" t="str">
        <f t="array" ref="CE14">IFERROR(INDEX($C$10:$C$525,MATCH(0,COUNTIF($CE$9:CE13,$C$10:$C$525),0)),"")</f>
        <v/>
      </c>
      <c r="CF14" s="559">
        <f t="shared" si="25"/>
        <v>0</v>
      </c>
    </row>
    <row r="15" spans="1:89" ht="18.899999999999999" customHeight="1" thickBot="1" x14ac:dyDescent="0.35">
      <c r="A15" s="78" t="str">
        <f t="shared" si="30"/>
        <v/>
      </c>
      <c r="B15" s="576"/>
      <c r="C15" s="463"/>
      <c r="D15" s="349"/>
      <c r="E15" s="61" t="str">
        <f>IF(B15="","",IF(C15="","",IF(D15="","",INDEX(POBRANIE_!$B$6:$F$100,MATCH($D15,POBRANIE_!$A$6:$A$100,0),2))))</f>
        <v/>
      </c>
      <c r="F15" s="44"/>
      <c r="G15" s="45"/>
      <c r="H15" s="349"/>
      <c r="I15" s="46"/>
      <c r="J15" s="64" t="str">
        <f>IF($H15="","",IF($I15="","",IF($H15=LEGENDA!$B$21,0.6,IF($H15=LEGENDA!$B$22,0.7,0.8))))</f>
        <v/>
      </c>
      <c r="K15" s="63" t="str">
        <f t="shared" si="3"/>
        <v/>
      </c>
      <c r="L15" s="46"/>
      <c r="M15" s="61" t="str">
        <f>IF($H15="","",IF(OR(I15&gt;0,L15&gt;0),"",IF(AND(D15="TUZ",H15="gleba b. lekka"),"BŁĄD kol.8",IF(AND(D15="TUZ",H15="gleba lekka"),"BŁĄD kol.8",IF(AND(D15="TUZ",H15="gleba średnia"),"BŁĄD kol.8",IF(AND(D15="TUZ",H15="gleba ciężka"),"BŁĄD kol.8",IF(OR($H15=LEGENDA!$B$21,$H15=1),49,IF(OR($H15=LEGENDA!$B$22,$H15=2),59,IF(OR($H15=LEGENDA!$B$23,$H15=3),62,IF(OR($H15=4,$H15=LEGENDA!$B$24),66,IF(H15=LEGENDA!$O$25,86,IF(H15=LEGENDA!$O$26,91,IF(H15=LEGENDA!$O$27,73,IF(H15=LEGENDA!$O$28,66,IF(H15=LEGENDA!$O$29,135,IF(H15=LEGENDA!$O$30,158,IF(H15=LEGENDA!$O$31,117)))))))))))))))))</f>
        <v/>
      </c>
      <c r="N15" s="61" t="str">
        <f>IF(AND(D15="TUZ",H15="gleba b. lekka"),"BŁĄD kol.8",IF(AND(D15="TUZ",H15="gleba lekka"),"BŁĄD kol.8",IF(AND(D15="TUZ",H15="gleba średnia"),"BŁĄD kol.8",IF(AND(D15="TUZ",H15="gleba ciężka"),"BŁĄD kol.8",IF(AND(E15&lt;&gt;4,H15=LEGENDA!$O$29),"BŁĄD kol.8",IF(AND(E15&lt;&gt;4,H15=LEGENDA!$O$30),"BŁĄD kol.8",IF(AND(E15&lt;&gt;4,H15=LEGENDA!$O$31),"BŁĄD kol.8",IF(AND(E15&lt;&gt;4,H15=LEGENDA!$O$28),"BŁĄD kol.8",IF(AND(E15&lt;&gt;4,H15=LEGENDA!$O$27),"BŁĄD kol.8",IF(AND(E15&lt;&gt;4,H15=LEGENDA!$O$26),"BŁĄD kol.8",IF(AND(E15&lt;&gt;4,H15=LEGENDA!$O$25),"BŁĄD kol.8",IF(AX15="","",IF(AX15=1,0.6,IF(AX15=2,0.9,0.9))))))))))))))</f>
        <v/>
      </c>
      <c r="O15" s="381" t="str">
        <f t="shared" si="4"/>
        <v/>
      </c>
      <c r="P15" s="379" t="str">
        <f t="shared" si="26"/>
        <v/>
      </c>
      <c r="Q15" s="47"/>
      <c r="R15" s="46"/>
      <c r="S15" s="46"/>
      <c r="T15" s="46"/>
      <c r="U15" s="46"/>
      <c r="V15" s="61" t="str">
        <f t="shared" si="5"/>
        <v/>
      </c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61" t="str">
        <f t="shared" si="6"/>
        <v/>
      </c>
      <c r="AH15" s="70" t="e">
        <v>#VALUE!</v>
      </c>
      <c r="AI15" s="70">
        <v>27</v>
      </c>
      <c r="AJ15" s="70">
        <v>196</v>
      </c>
      <c r="AK15" s="71">
        <v>0</v>
      </c>
      <c r="AL15" s="37">
        <v>56.639999999999993</v>
      </c>
      <c r="AM15" s="37">
        <v>-38.600000000000009</v>
      </c>
      <c r="AN15" s="37">
        <v>-124.80000000000001</v>
      </c>
      <c r="AO15" s="75">
        <v>200</v>
      </c>
      <c r="AP15" s="75">
        <v>105</v>
      </c>
      <c r="AQ15" s="75">
        <v>140</v>
      </c>
      <c r="AR15" s="75">
        <v>0</v>
      </c>
      <c r="AS15" s="75">
        <v>0</v>
      </c>
      <c r="AT15" s="75">
        <v>0</v>
      </c>
      <c r="AU15" s="46"/>
      <c r="AV15" s="352" t="str">
        <f t="shared" si="1"/>
        <v/>
      </c>
      <c r="AW15" s="65" t="str">
        <f t="shared" si="7"/>
        <v/>
      </c>
      <c r="AX15" s="198" t="str">
        <f>IF(A15="","",IF(D15="","",INDEX(POBRANIE_!$B$6:$F$101,MATCH(D15,POBRANIE_!$A$6:$A$101,0),5)))</f>
        <v/>
      </c>
      <c r="AY15" s="96" t="str">
        <f t="shared" si="27"/>
        <v/>
      </c>
      <c r="AZ15" s="96" t="str">
        <f t="shared" si="28"/>
        <v/>
      </c>
      <c r="BA15" s="292" t="str">
        <f t="shared" si="8"/>
        <v xml:space="preserve"> </v>
      </c>
      <c r="BB15" s="293" t="str">
        <f t="shared" si="9"/>
        <v xml:space="preserve"> </v>
      </c>
      <c r="BD15" s="45"/>
      <c r="BE15" s="387" t="str">
        <f t="shared" si="10"/>
        <v/>
      </c>
      <c r="BF15" s="388">
        <f t="shared" si="11"/>
        <v>0</v>
      </c>
      <c r="BG15" s="388">
        <f t="shared" si="12"/>
        <v>0</v>
      </c>
      <c r="BH15" s="388">
        <f t="shared" si="13"/>
        <v>0</v>
      </c>
      <c r="BI15" s="388">
        <f t="shared" si="14"/>
        <v>0</v>
      </c>
      <c r="BJ15" s="388">
        <f t="shared" si="15"/>
        <v>0</v>
      </c>
      <c r="BK15" s="389">
        <f t="shared" si="16"/>
        <v>0</v>
      </c>
      <c r="BL15" s="388">
        <f>IF(W15="",0,IF(W15=LEGENDA!C$43,0,1))</f>
        <v>0</v>
      </c>
      <c r="BM15" s="388">
        <f>IF(X15="",0,IF(X15=LEGENDA!D$43,0,1))</f>
        <v>0</v>
      </c>
      <c r="BN15" s="388">
        <f>IF(Y15="",0,IF(Y15=LEGENDA!E$43,0,1))</f>
        <v>0</v>
      </c>
      <c r="BO15" s="388">
        <f>IF(Z15="",0,IF(Z15=LEGENDA!F$43,0,1))</f>
        <v>0</v>
      </c>
      <c r="BP15" s="388">
        <f>IF(AA15="",0,IF(AA15=LEGENDA!G$43,0,1))</f>
        <v>0</v>
      </c>
      <c r="BQ15" s="388">
        <f>IF(AB15="",0,IF(AB15=LEGENDA!H$43,0,1))</f>
        <v>0</v>
      </c>
      <c r="BR15" s="388">
        <f>IF(AC15="",0,IF(AC15=LEGENDA!I$43,0,1))</f>
        <v>0</v>
      </c>
      <c r="BS15" s="388">
        <f>IF(AD15="",0,IF(AD15=LEGENDA!J$43,0,1))</f>
        <v>0</v>
      </c>
      <c r="BT15" s="388">
        <f>IF(AE15="",0,IF(AE15=LEGENDA!K$43,0,1))</f>
        <v>0</v>
      </c>
      <c r="BU15" s="388">
        <f>IF(AF15="",0,IF(AF15=LEGENDA!L$43,0,1))</f>
        <v>0</v>
      </c>
      <c r="BV15" s="390">
        <f t="shared" si="17"/>
        <v>0</v>
      </c>
      <c r="BW15" s="388">
        <f t="shared" si="18"/>
        <v>0</v>
      </c>
      <c r="BX15" s="390">
        <f t="shared" si="19"/>
        <v>0</v>
      </c>
      <c r="BY15" s="391">
        <f t="shared" si="20"/>
        <v>0</v>
      </c>
      <c r="BZ15" s="391">
        <f t="shared" si="21"/>
        <v>0</v>
      </c>
      <c r="CA15" s="391" t="str">
        <f t="shared" si="22"/>
        <v/>
      </c>
      <c r="CB15" s="386" t="str">
        <f t="shared" si="23"/>
        <v/>
      </c>
      <c r="CC15" s="94">
        <f t="shared" si="29"/>
        <v>0</v>
      </c>
      <c r="CD15" s="397" t="str">
        <f t="shared" si="24"/>
        <v/>
      </c>
      <c r="CE15" s="559" t="str">
        <f t="array" ref="CE15">IFERROR(INDEX($C$10:$C$525,MATCH(0,COUNTIF($CE$9:CE14,$C$10:$C$525),0)),"")</f>
        <v/>
      </c>
      <c r="CF15" s="559">
        <f t="shared" si="25"/>
        <v>0</v>
      </c>
    </row>
    <row r="16" spans="1:89" ht="18.899999999999999" customHeight="1" thickBot="1" x14ac:dyDescent="0.35">
      <c r="A16" s="78" t="str">
        <f t="shared" si="30"/>
        <v/>
      </c>
      <c r="B16" s="576"/>
      <c r="C16" s="463"/>
      <c r="D16" s="349"/>
      <c r="E16" s="61" t="str">
        <f>IF(B16="","",IF(C16="","",IF(D16="","",INDEX(POBRANIE_!$B$6:$F$100,MATCH($D16,POBRANIE_!$A$6:$A$100,0),2))))</f>
        <v/>
      </c>
      <c r="F16" s="44"/>
      <c r="G16" s="45"/>
      <c r="H16" s="349"/>
      <c r="I16" s="46"/>
      <c r="J16" s="64" t="str">
        <f>IF($H16="","",IF($I16="","",IF($H16=LEGENDA!$B$21,0.6,IF($H16=LEGENDA!$B$22,0.7,0.8))))</f>
        <v/>
      </c>
      <c r="K16" s="63" t="str">
        <f t="shared" si="3"/>
        <v/>
      </c>
      <c r="L16" s="46"/>
      <c r="M16" s="61" t="str">
        <f>IF($H16="","",IF(OR(I16&gt;0,L16&gt;0),"",IF(AND(D16="TUZ",H16="gleba b. lekka"),"BŁĄD kol.8",IF(AND(D16="TUZ",H16="gleba lekka"),"BŁĄD kol.8",IF(AND(D16="TUZ",H16="gleba średnia"),"BŁĄD kol.8",IF(AND(D16="TUZ",H16="gleba ciężka"),"BŁĄD kol.8",IF(OR($H16=LEGENDA!$B$21,$H16=1),49,IF(OR($H16=LEGENDA!$B$22,$H16=2),59,IF(OR($H16=LEGENDA!$B$23,$H16=3),62,IF(OR($H16=4,$H16=LEGENDA!$B$24),66,IF(H16=LEGENDA!$O$25,86,IF(H16=LEGENDA!$O$26,91,IF(H16=LEGENDA!$O$27,73,IF(H16=LEGENDA!$O$28,66,IF(H16=LEGENDA!$O$29,135,IF(H16=LEGENDA!$O$30,158,IF(H16=LEGENDA!$O$31,117)))))))))))))))))</f>
        <v/>
      </c>
      <c r="N16" s="61" t="str">
        <f>IF(AND(D16="TUZ",H16="gleba b. lekka"),"BŁĄD kol.8",IF(AND(D16="TUZ",H16="gleba lekka"),"BŁĄD kol.8",IF(AND(D16="TUZ",H16="gleba średnia"),"BŁĄD kol.8",IF(AND(D16="TUZ",H16="gleba ciężka"),"BŁĄD kol.8",IF(AND(E16&lt;&gt;4,H16=LEGENDA!$O$29),"BŁĄD kol.8",IF(AND(E16&lt;&gt;4,H16=LEGENDA!$O$30),"BŁĄD kol.8",IF(AND(E16&lt;&gt;4,H16=LEGENDA!$O$31),"BŁĄD kol.8",IF(AND(E16&lt;&gt;4,H16=LEGENDA!$O$28),"BŁĄD kol.8",IF(AND(E16&lt;&gt;4,H16=LEGENDA!$O$27),"BŁĄD kol.8",IF(AND(E16&lt;&gt;4,H16=LEGENDA!$O$26),"BŁĄD kol.8",IF(AND(E16&lt;&gt;4,H16=LEGENDA!$O$25),"BŁĄD kol.8",IF(AX16="","",IF(AX16=1,0.6,IF(AX16=2,0.9,0.9))))))))))))))</f>
        <v/>
      </c>
      <c r="O16" s="381" t="str">
        <f t="shared" si="4"/>
        <v/>
      </c>
      <c r="P16" s="379" t="str">
        <f t="shared" si="26"/>
        <v/>
      </c>
      <c r="Q16" s="47"/>
      <c r="R16" s="46"/>
      <c r="S16" s="46"/>
      <c r="T16" s="46"/>
      <c r="U16" s="46"/>
      <c r="V16" s="61" t="str">
        <f t="shared" si="5"/>
        <v/>
      </c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61" t="str">
        <f t="shared" si="6"/>
        <v/>
      </c>
      <c r="AH16" s="70" t="e">
        <v>#VALUE!</v>
      </c>
      <c r="AI16" s="70">
        <v>0</v>
      </c>
      <c r="AJ16" s="70">
        <v>0</v>
      </c>
      <c r="AK16" s="71">
        <v>0</v>
      </c>
      <c r="AL16" s="37">
        <v>56.639999999999993</v>
      </c>
      <c r="AM16" s="37">
        <v>-38.600000000000009</v>
      </c>
      <c r="AN16" s="37">
        <v>-124.80000000000001</v>
      </c>
      <c r="AO16" s="75">
        <v>0</v>
      </c>
      <c r="AP16" s="75">
        <v>0</v>
      </c>
      <c r="AQ16" s="75">
        <v>0</v>
      </c>
      <c r="AR16" s="75">
        <v>0</v>
      </c>
      <c r="AS16" s="75">
        <v>0</v>
      </c>
      <c r="AT16" s="75">
        <v>0</v>
      </c>
      <c r="AU16" s="46"/>
      <c r="AV16" s="352" t="str">
        <f t="shared" si="1"/>
        <v/>
      </c>
      <c r="AW16" s="65" t="str">
        <f t="shared" si="7"/>
        <v/>
      </c>
      <c r="AX16" s="198" t="str">
        <f>IF(A16="","",IF(D16="","",INDEX(POBRANIE_!$B$6:$F$101,MATCH(D16,POBRANIE_!$A$6:$A$101,0),5)))</f>
        <v/>
      </c>
      <c r="AY16" s="96" t="str">
        <f t="shared" si="27"/>
        <v/>
      </c>
      <c r="AZ16" s="96" t="str">
        <f t="shared" si="28"/>
        <v/>
      </c>
      <c r="BA16" s="292" t="str">
        <f t="shared" si="8"/>
        <v xml:space="preserve"> </v>
      </c>
      <c r="BB16" s="293" t="str">
        <f t="shared" si="9"/>
        <v xml:space="preserve"> </v>
      </c>
      <c r="BD16" s="45"/>
      <c r="BE16" s="387" t="str">
        <f t="shared" si="10"/>
        <v/>
      </c>
      <c r="BF16" s="388">
        <f t="shared" si="11"/>
        <v>0</v>
      </c>
      <c r="BG16" s="388">
        <f t="shared" si="12"/>
        <v>0</v>
      </c>
      <c r="BH16" s="388">
        <f t="shared" si="13"/>
        <v>0</v>
      </c>
      <c r="BI16" s="388">
        <f t="shared" si="14"/>
        <v>0</v>
      </c>
      <c r="BJ16" s="388">
        <f t="shared" si="15"/>
        <v>0</v>
      </c>
      <c r="BK16" s="389">
        <f t="shared" si="16"/>
        <v>0</v>
      </c>
      <c r="BL16" s="388">
        <f>IF(W16="",0,IF(W16=LEGENDA!C$43,0,1))</f>
        <v>0</v>
      </c>
      <c r="BM16" s="388">
        <f>IF(X16="",0,IF(X16=LEGENDA!D$43,0,1))</f>
        <v>0</v>
      </c>
      <c r="BN16" s="388">
        <f>IF(Y16="",0,IF(Y16=LEGENDA!E$43,0,1))</f>
        <v>0</v>
      </c>
      <c r="BO16" s="388">
        <f>IF(Z16="",0,IF(Z16=LEGENDA!F$43,0,1))</f>
        <v>0</v>
      </c>
      <c r="BP16" s="388">
        <f>IF(AA16="",0,IF(AA16=LEGENDA!G$43,0,1))</f>
        <v>0</v>
      </c>
      <c r="BQ16" s="388">
        <f>IF(AB16="",0,IF(AB16=LEGENDA!H$43,0,1))</f>
        <v>0</v>
      </c>
      <c r="BR16" s="388">
        <f>IF(AC16="",0,IF(AC16=LEGENDA!I$43,0,1))</f>
        <v>0</v>
      </c>
      <c r="BS16" s="388">
        <f>IF(AD16="",0,IF(AD16=LEGENDA!J$43,0,1))</f>
        <v>0</v>
      </c>
      <c r="BT16" s="388">
        <f>IF(AE16="",0,IF(AE16=LEGENDA!K$43,0,1))</f>
        <v>0</v>
      </c>
      <c r="BU16" s="388">
        <f>IF(AF16="",0,IF(AF16=LEGENDA!L$43,0,1))</f>
        <v>0</v>
      </c>
      <c r="BV16" s="390">
        <f t="shared" si="17"/>
        <v>0</v>
      </c>
      <c r="BW16" s="388">
        <f t="shared" si="18"/>
        <v>0</v>
      </c>
      <c r="BX16" s="390">
        <f t="shared" si="19"/>
        <v>0</v>
      </c>
      <c r="BY16" s="391">
        <f t="shared" si="20"/>
        <v>0</v>
      </c>
      <c r="BZ16" s="391">
        <f t="shared" si="21"/>
        <v>0</v>
      </c>
      <c r="CA16" s="391" t="str">
        <f t="shared" si="22"/>
        <v/>
      </c>
      <c r="CB16" s="386" t="str">
        <f t="shared" si="23"/>
        <v/>
      </c>
      <c r="CC16" s="94">
        <f t="shared" si="29"/>
        <v>0</v>
      </c>
      <c r="CD16" s="397" t="str">
        <f t="shared" si="24"/>
        <v/>
      </c>
      <c r="CE16" s="559" t="str">
        <f t="array" ref="CE16">IFERROR(INDEX($C$10:$C$525,MATCH(0,COUNTIF($CE$9:CE15,$C$10:$C$525),0)),"")</f>
        <v/>
      </c>
      <c r="CF16" s="559">
        <f t="shared" si="25"/>
        <v>0</v>
      </c>
    </row>
    <row r="17" spans="1:84" ht="18.899999999999999" customHeight="1" thickBot="1" x14ac:dyDescent="0.35">
      <c r="A17" s="78" t="str">
        <f t="shared" si="30"/>
        <v/>
      </c>
      <c r="B17" s="576"/>
      <c r="C17" s="463"/>
      <c r="D17" s="349"/>
      <c r="E17" s="61" t="str">
        <f>IF(B17="","",IF(C17="","",IF(D17="","",INDEX(POBRANIE_!$B$6:$F$100,MATCH($D17,POBRANIE_!$A$6:$A$100,0),2))))</f>
        <v/>
      </c>
      <c r="F17" s="44"/>
      <c r="G17" s="45"/>
      <c r="H17" s="349"/>
      <c r="I17" s="46"/>
      <c r="J17" s="64" t="str">
        <f>IF($H17="","",IF($I17="","",IF($H17=LEGENDA!$B$21,0.6,IF($H17=LEGENDA!$B$22,0.7,0.8))))</f>
        <v/>
      </c>
      <c r="K17" s="63" t="str">
        <f t="shared" si="3"/>
        <v/>
      </c>
      <c r="L17" s="46"/>
      <c r="M17" s="61" t="str">
        <f>IF($H17="","",IF(OR(I17&gt;0,L17&gt;0),"",IF(AND(D17="TUZ",H17="gleba b. lekka"),"BŁĄD kol.8",IF(AND(D17="TUZ",H17="gleba lekka"),"BŁĄD kol.8",IF(AND(D17="TUZ",H17="gleba średnia"),"BŁĄD kol.8",IF(AND(D17="TUZ",H17="gleba ciężka"),"BŁĄD kol.8",IF(OR($H17=LEGENDA!$B$21,$H17=1),49,IF(OR($H17=LEGENDA!$B$22,$H17=2),59,IF(OR($H17=LEGENDA!$B$23,$H17=3),62,IF(OR($H17=4,$H17=LEGENDA!$B$24),66,IF(H17=LEGENDA!$O$25,86,IF(H17=LEGENDA!$O$26,91,IF(H17=LEGENDA!$O$27,73,IF(H17=LEGENDA!$O$28,66,IF(H17=LEGENDA!$O$29,135,IF(H17=LEGENDA!$O$30,158,IF(H17=LEGENDA!$O$31,117)))))))))))))))))</f>
        <v/>
      </c>
      <c r="N17" s="61" t="str">
        <f>IF(AND(D17="TUZ",H17="gleba b. lekka"),"BŁĄD kol.8",IF(AND(D17="TUZ",H17="gleba lekka"),"BŁĄD kol.8",IF(AND(D17="TUZ",H17="gleba średnia"),"BŁĄD kol.8",IF(AND(D17="TUZ",H17="gleba ciężka"),"BŁĄD kol.8",IF(AND(E17&lt;&gt;4,H17=LEGENDA!$O$29),"BŁĄD kol.8",IF(AND(E17&lt;&gt;4,H17=LEGENDA!$O$30),"BŁĄD kol.8",IF(AND(E17&lt;&gt;4,H17=LEGENDA!$O$31),"BŁĄD kol.8",IF(AND(E17&lt;&gt;4,H17=LEGENDA!$O$28),"BŁĄD kol.8",IF(AND(E17&lt;&gt;4,H17=LEGENDA!$O$27),"BŁĄD kol.8",IF(AND(E17&lt;&gt;4,H17=LEGENDA!$O$26),"BŁĄD kol.8",IF(AND(E17&lt;&gt;4,H17=LEGENDA!$O$25),"BŁĄD kol.8",IF(AX17="","",IF(AX17=1,0.6,IF(AX17=2,0.9,0.9))))))))))))))</f>
        <v/>
      </c>
      <c r="O17" s="381" t="str">
        <f t="shared" si="4"/>
        <v/>
      </c>
      <c r="P17" s="379" t="str">
        <f t="shared" si="26"/>
        <v/>
      </c>
      <c r="Q17" s="47"/>
      <c r="R17" s="46"/>
      <c r="S17" s="46"/>
      <c r="T17" s="46"/>
      <c r="U17" s="46"/>
      <c r="V17" s="61" t="str">
        <f t="shared" si="5"/>
        <v/>
      </c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61" t="str">
        <f t="shared" si="6"/>
        <v/>
      </c>
      <c r="AH17" s="70" t="e">
        <v>#VALUE!</v>
      </c>
      <c r="AI17" s="70">
        <v>0</v>
      </c>
      <c r="AJ17" s="70">
        <v>0</v>
      </c>
      <c r="AK17" s="71">
        <v>0</v>
      </c>
      <c r="AL17" s="37">
        <v>56.639999999999993</v>
      </c>
      <c r="AM17" s="37">
        <v>-38.600000000000009</v>
      </c>
      <c r="AN17" s="37">
        <v>-84.800000000000011</v>
      </c>
      <c r="AO17" s="75">
        <v>0</v>
      </c>
      <c r="AP17" s="75">
        <v>0</v>
      </c>
      <c r="AQ17" s="75">
        <v>0</v>
      </c>
      <c r="AR17" s="75">
        <v>0</v>
      </c>
      <c r="AS17" s="75">
        <v>0</v>
      </c>
      <c r="AT17" s="75">
        <v>0</v>
      </c>
      <c r="AU17" s="46"/>
      <c r="AV17" s="352" t="str">
        <f t="shared" si="1"/>
        <v/>
      </c>
      <c r="AW17" s="65" t="str">
        <f t="shared" si="7"/>
        <v/>
      </c>
      <c r="AX17" s="198" t="str">
        <f>IF(A17="","",IF(D17="","",INDEX(POBRANIE_!$B$6:$F$101,MATCH(D17,POBRANIE_!$A$6:$A$101,0),5)))</f>
        <v/>
      </c>
      <c r="AY17" s="96" t="str">
        <f t="shared" si="27"/>
        <v/>
      </c>
      <c r="AZ17" s="96" t="str">
        <f t="shared" si="28"/>
        <v/>
      </c>
      <c r="BA17" s="292" t="str">
        <f t="shared" si="8"/>
        <v xml:space="preserve"> </v>
      </c>
      <c r="BB17" s="293" t="str">
        <f t="shared" si="9"/>
        <v xml:space="preserve"> </v>
      </c>
      <c r="BD17" s="45"/>
      <c r="BE17" s="387" t="str">
        <f t="shared" si="10"/>
        <v/>
      </c>
      <c r="BF17" s="388">
        <f t="shared" si="11"/>
        <v>0</v>
      </c>
      <c r="BG17" s="388">
        <f t="shared" si="12"/>
        <v>0</v>
      </c>
      <c r="BH17" s="388">
        <f t="shared" si="13"/>
        <v>0</v>
      </c>
      <c r="BI17" s="388">
        <f t="shared" si="14"/>
        <v>0</v>
      </c>
      <c r="BJ17" s="388">
        <f t="shared" si="15"/>
        <v>0</v>
      </c>
      <c r="BK17" s="389">
        <f t="shared" si="16"/>
        <v>0</v>
      </c>
      <c r="BL17" s="388">
        <f>IF(W17="",0,IF(W17=LEGENDA!C$43,0,1))</f>
        <v>0</v>
      </c>
      <c r="BM17" s="388">
        <f>IF(X17="",0,IF(X17=LEGENDA!D$43,0,1))</f>
        <v>0</v>
      </c>
      <c r="BN17" s="388">
        <f>IF(Y17="",0,IF(Y17=LEGENDA!E$43,0,1))</f>
        <v>0</v>
      </c>
      <c r="BO17" s="388">
        <f>IF(Z17="",0,IF(Z17=LEGENDA!F$43,0,1))</f>
        <v>0</v>
      </c>
      <c r="BP17" s="388">
        <f>IF(AA17="",0,IF(AA17=LEGENDA!G$43,0,1))</f>
        <v>0</v>
      </c>
      <c r="BQ17" s="388">
        <f>IF(AB17="",0,IF(AB17=LEGENDA!H$43,0,1))</f>
        <v>0</v>
      </c>
      <c r="BR17" s="388">
        <f>IF(AC17="",0,IF(AC17=LEGENDA!I$43,0,1))</f>
        <v>0</v>
      </c>
      <c r="BS17" s="388">
        <f>IF(AD17="",0,IF(AD17=LEGENDA!J$43,0,1))</f>
        <v>0</v>
      </c>
      <c r="BT17" s="388">
        <f>IF(AE17="",0,IF(AE17=LEGENDA!K$43,0,1))</f>
        <v>0</v>
      </c>
      <c r="BU17" s="388">
        <f>IF(AF17="",0,IF(AF17=LEGENDA!L$43,0,1))</f>
        <v>0</v>
      </c>
      <c r="BV17" s="390">
        <f t="shared" si="17"/>
        <v>0</v>
      </c>
      <c r="BW17" s="388">
        <f t="shared" si="18"/>
        <v>0</v>
      </c>
      <c r="BX17" s="390">
        <f t="shared" si="19"/>
        <v>0</v>
      </c>
      <c r="BY17" s="391">
        <f t="shared" si="20"/>
        <v>0</v>
      </c>
      <c r="BZ17" s="391">
        <f t="shared" si="21"/>
        <v>0</v>
      </c>
      <c r="CA17" s="391" t="str">
        <f t="shared" si="22"/>
        <v/>
      </c>
      <c r="CB17" s="386" t="str">
        <f t="shared" si="23"/>
        <v/>
      </c>
      <c r="CC17" s="94">
        <f t="shared" si="29"/>
        <v>0</v>
      </c>
      <c r="CD17" s="397" t="str">
        <f t="shared" si="24"/>
        <v/>
      </c>
      <c r="CE17" s="559" t="str">
        <f t="array" ref="CE17">IFERROR(INDEX($C$10:$C$525,MATCH(0,COUNTIF($CE$9:CE16,$C$10:$C$525),0)),"")</f>
        <v/>
      </c>
      <c r="CF17" s="559">
        <f t="shared" si="25"/>
        <v>0</v>
      </c>
    </row>
    <row r="18" spans="1:84" ht="18.899999999999999" customHeight="1" thickBot="1" x14ac:dyDescent="0.35">
      <c r="A18" s="78" t="str">
        <f t="shared" si="30"/>
        <v/>
      </c>
      <c r="B18" s="576"/>
      <c r="C18" s="463"/>
      <c r="D18" s="349"/>
      <c r="E18" s="61" t="str">
        <f>IF(B18="","",IF(C18="","",IF(D18="","",INDEX(POBRANIE_!$B$6:$F$100,MATCH($D18,POBRANIE_!$A$6:$A$100,0),2))))</f>
        <v/>
      </c>
      <c r="F18" s="44"/>
      <c r="G18" s="45"/>
      <c r="H18" s="349"/>
      <c r="I18" s="46"/>
      <c r="J18" s="64" t="str">
        <f>IF($H18="","",IF($I18="","",IF($H18=LEGENDA!$B$21,0.6,IF($H18=LEGENDA!$B$22,0.7,0.8))))</f>
        <v/>
      </c>
      <c r="K18" s="63" t="str">
        <f t="shared" si="3"/>
        <v/>
      </c>
      <c r="L18" s="46"/>
      <c r="M18" s="61" t="str">
        <f>IF($H18="","",IF(OR(I18&gt;0,L18&gt;0),"",IF(AND(D18="TUZ",H18="gleba b. lekka"),"BŁĄD kol.8",IF(AND(D18="TUZ",H18="gleba lekka"),"BŁĄD kol.8",IF(AND(D18="TUZ",H18="gleba średnia"),"BŁĄD kol.8",IF(AND(D18="TUZ",H18="gleba ciężka"),"BŁĄD kol.8",IF(OR($H18=LEGENDA!$B$21,$H18=1),49,IF(OR($H18=LEGENDA!$B$22,$H18=2),59,IF(OR($H18=LEGENDA!$B$23,$H18=3),62,IF(OR($H18=4,$H18=LEGENDA!$B$24),66,IF(H18=LEGENDA!$O$25,86,IF(H18=LEGENDA!$O$26,91,IF(H18=LEGENDA!$O$27,73,IF(H18=LEGENDA!$O$28,66,IF(H18=LEGENDA!$O$29,135,IF(H18=LEGENDA!$O$30,158,IF(H18=LEGENDA!$O$31,117)))))))))))))))))</f>
        <v/>
      </c>
      <c r="N18" s="61" t="str">
        <f>IF(AND(D18="TUZ",H18="gleba b. lekka"),"BŁĄD kol.8",IF(AND(D18="TUZ",H18="gleba lekka"),"BŁĄD kol.8",IF(AND(D18="TUZ",H18="gleba średnia"),"BŁĄD kol.8",IF(AND(D18="TUZ",H18="gleba ciężka"),"BŁĄD kol.8",IF(AND(E18&lt;&gt;4,H18=LEGENDA!$O$29),"BŁĄD kol.8",IF(AND(E18&lt;&gt;4,H18=LEGENDA!$O$30),"BŁĄD kol.8",IF(AND(E18&lt;&gt;4,H18=LEGENDA!$O$31),"BŁĄD kol.8",IF(AND(E18&lt;&gt;4,H18=LEGENDA!$O$28),"BŁĄD kol.8",IF(AND(E18&lt;&gt;4,H18=LEGENDA!$O$27),"BŁĄD kol.8",IF(AND(E18&lt;&gt;4,H18=LEGENDA!$O$26),"BŁĄD kol.8",IF(AND(E18&lt;&gt;4,H18=LEGENDA!$O$25),"BŁĄD kol.8",IF(AX18="","",IF(AX18=1,0.6,IF(AX18=2,0.9,0.9))))))))))))))</f>
        <v/>
      </c>
      <c r="O18" s="381" t="str">
        <f t="shared" si="4"/>
        <v/>
      </c>
      <c r="P18" s="379" t="str">
        <f t="shared" si="26"/>
        <v/>
      </c>
      <c r="Q18" s="47"/>
      <c r="R18" s="46"/>
      <c r="S18" s="46"/>
      <c r="T18" s="46"/>
      <c r="U18" s="46"/>
      <c r="V18" s="61" t="str">
        <f t="shared" si="5"/>
        <v/>
      </c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61" t="str">
        <f t="shared" si="6"/>
        <v/>
      </c>
      <c r="AH18" s="70" t="e">
        <v>#VALUE!</v>
      </c>
      <c r="AI18" s="70">
        <v>0</v>
      </c>
      <c r="AJ18" s="70">
        <v>0</v>
      </c>
      <c r="AK18" s="71">
        <v>0</v>
      </c>
      <c r="AL18" s="37">
        <v>56.639999999999993</v>
      </c>
      <c r="AM18" s="37">
        <v>-38.600000000000009</v>
      </c>
      <c r="AN18" s="37">
        <v>-124.80000000000001</v>
      </c>
      <c r="AO18" s="75">
        <v>0</v>
      </c>
      <c r="AP18" s="75">
        <v>0</v>
      </c>
      <c r="AQ18" s="75">
        <v>0</v>
      </c>
      <c r="AR18" s="75">
        <v>0</v>
      </c>
      <c r="AS18" s="75">
        <v>0</v>
      </c>
      <c r="AT18" s="75">
        <v>0</v>
      </c>
      <c r="AU18" s="46"/>
      <c r="AV18" s="352" t="str">
        <f t="shared" si="1"/>
        <v/>
      </c>
      <c r="AW18" s="65" t="str">
        <f t="shared" si="7"/>
        <v/>
      </c>
      <c r="AX18" s="198" t="str">
        <f>IF(A18="","",IF(D18="","",INDEX(POBRANIE_!$B$6:$F$101,MATCH(D18,POBRANIE_!$A$6:$A$101,0),5)))</f>
        <v/>
      </c>
      <c r="AY18" s="96" t="str">
        <f t="shared" si="27"/>
        <v/>
      </c>
      <c r="AZ18" s="96" t="str">
        <f t="shared" si="28"/>
        <v/>
      </c>
      <c r="BA18" s="292" t="str">
        <f t="shared" si="8"/>
        <v xml:space="preserve"> </v>
      </c>
      <c r="BB18" s="293" t="str">
        <f t="shared" si="9"/>
        <v xml:space="preserve"> </v>
      </c>
      <c r="BD18" s="45"/>
      <c r="BE18" s="387" t="str">
        <f t="shared" si="10"/>
        <v/>
      </c>
      <c r="BF18" s="388">
        <f t="shared" si="11"/>
        <v>0</v>
      </c>
      <c r="BG18" s="388">
        <f t="shared" si="12"/>
        <v>0</v>
      </c>
      <c r="BH18" s="388">
        <f t="shared" si="13"/>
        <v>0</v>
      </c>
      <c r="BI18" s="388">
        <f t="shared" si="14"/>
        <v>0</v>
      </c>
      <c r="BJ18" s="388">
        <f t="shared" si="15"/>
        <v>0</v>
      </c>
      <c r="BK18" s="389">
        <f t="shared" si="16"/>
        <v>0</v>
      </c>
      <c r="BL18" s="388">
        <f>IF(W18="",0,IF(W18=LEGENDA!C$43,0,1))</f>
        <v>0</v>
      </c>
      <c r="BM18" s="388">
        <f>IF(X18="",0,IF(X18=LEGENDA!D$43,0,1))</f>
        <v>0</v>
      </c>
      <c r="BN18" s="388">
        <f>IF(Y18="",0,IF(Y18=LEGENDA!E$43,0,1))</f>
        <v>0</v>
      </c>
      <c r="BO18" s="388">
        <f>IF(Z18="",0,IF(Z18=LEGENDA!F$43,0,1))</f>
        <v>0</v>
      </c>
      <c r="BP18" s="388">
        <f>IF(AA18="",0,IF(AA18=LEGENDA!G$43,0,1))</f>
        <v>0</v>
      </c>
      <c r="BQ18" s="388">
        <f>IF(AB18="",0,IF(AB18=LEGENDA!H$43,0,1))</f>
        <v>0</v>
      </c>
      <c r="BR18" s="388">
        <f>IF(AC18="",0,IF(AC18=LEGENDA!I$43,0,1))</f>
        <v>0</v>
      </c>
      <c r="BS18" s="388">
        <f>IF(AD18="",0,IF(AD18=LEGENDA!J$43,0,1))</f>
        <v>0</v>
      </c>
      <c r="BT18" s="388">
        <f>IF(AE18="",0,IF(AE18=LEGENDA!K$43,0,1))</f>
        <v>0</v>
      </c>
      <c r="BU18" s="388">
        <f>IF(AF18="",0,IF(AF18=LEGENDA!L$43,0,1))</f>
        <v>0</v>
      </c>
      <c r="BV18" s="390">
        <f t="shared" si="17"/>
        <v>0</v>
      </c>
      <c r="BW18" s="388">
        <f t="shared" si="18"/>
        <v>0</v>
      </c>
      <c r="BX18" s="390">
        <f t="shared" si="19"/>
        <v>0</v>
      </c>
      <c r="BY18" s="391">
        <f t="shared" si="20"/>
        <v>0</v>
      </c>
      <c r="BZ18" s="391">
        <f t="shared" si="21"/>
        <v>0</v>
      </c>
      <c r="CA18" s="391" t="str">
        <f t="shared" si="22"/>
        <v/>
      </c>
      <c r="CB18" s="386" t="str">
        <f t="shared" si="23"/>
        <v/>
      </c>
      <c r="CC18" s="94">
        <f t="shared" si="29"/>
        <v>0</v>
      </c>
      <c r="CD18" s="397" t="str">
        <f t="shared" si="24"/>
        <v/>
      </c>
      <c r="CE18" s="559" t="str">
        <f t="array" ref="CE18">IFERROR(INDEX($C$10:$C$525,MATCH(0,COUNTIF($CE$9:CE17,$C$10:$C$525),0)),"")</f>
        <v/>
      </c>
      <c r="CF18" s="559">
        <f t="shared" si="25"/>
        <v>0</v>
      </c>
    </row>
    <row r="19" spans="1:84" ht="18.899999999999999" customHeight="1" thickBot="1" x14ac:dyDescent="0.35">
      <c r="A19" s="78" t="str">
        <f t="shared" si="30"/>
        <v/>
      </c>
      <c r="B19" s="576"/>
      <c r="C19" s="463"/>
      <c r="D19" s="349"/>
      <c r="E19" s="61" t="str">
        <f>IF(B19="","",IF(C19="","",IF(D19="","",INDEX(POBRANIE_!$B$6:$F$100,MATCH($D19,POBRANIE_!$A$6:$A$100,0),2))))</f>
        <v/>
      </c>
      <c r="F19" s="44"/>
      <c r="G19" s="45"/>
      <c r="H19" s="349"/>
      <c r="I19" s="46"/>
      <c r="J19" s="64" t="str">
        <f>IF($H19="","",IF($I19="","",IF($H19=LEGENDA!$B$21,0.6,IF($H19=LEGENDA!$B$22,0.7,0.8))))</f>
        <v/>
      </c>
      <c r="K19" s="63" t="str">
        <f t="shared" si="3"/>
        <v/>
      </c>
      <c r="L19" s="46"/>
      <c r="M19" s="61" t="str">
        <f>IF($H19="","",IF(OR(I19&gt;0,L19&gt;0),"",IF(AND(D19="TUZ",H19="gleba b. lekka"),"BŁĄD kol.8",IF(AND(D19="TUZ",H19="gleba lekka"),"BŁĄD kol.8",IF(AND(D19="TUZ",H19="gleba średnia"),"BŁĄD kol.8",IF(AND(D19="TUZ",H19="gleba ciężka"),"BŁĄD kol.8",IF(OR($H19=LEGENDA!$B$21,$H19=1),49,IF(OR($H19=LEGENDA!$B$22,$H19=2),59,IF(OR($H19=LEGENDA!$B$23,$H19=3),62,IF(OR($H19=4,$H19=LEGENDA!$B$24),66,IF(H19=LEGENDA!$O$25,86,IF(H19=LEGENDA!$O$26,91,IF(H19=LEGENDA!$O$27,73,IF(H19=LEGENDA!$O$28,66,IF(H19=LEGENDA!$O$29,135,IF(H19=LEGENDA!$O$30,158,IF(H19=LEGENDA!$O$31,117)))))))))))))))))</f>
        <v/>
      </c>
      <c r="N19" s="61" t="str">
        <f>IF(AND(D19="TUZ",H19="gleba b. lekka"),"BŁĄD kol.8",IF(AND(D19="TUZ",H19="gleba lekka"),"BŁĄD kol.8",IF(AND(D19="TUZ",H19="gleba średnia"),"BŁĄD kol.8",IF(AND(D19="TUZ",H19="gleba ciężka"),"BŁĄD kol.8",IF(AND(E19&lt;&gt;4,H19=LEGENDA!$O$29),"BŁĄD kol.8",IF(AND(E19&lt;&gt;4,H19=LEGENDA!$O$30),"BŁĄD kol.8",IF(AND(E19&lt;&gt;4,H19=LEGENDA!$O$31),"BŁĄD kol.8",IF(AND(E19&lt;&gt;4,H19=LEGENDA!$O$28),"BŁĄD kol.8",IF(AND(E19&lt;&gt;4,H19=LEGENDA!$O$27),"BŁĄD kol.8",IF(AND(E19&lt;&gt;4,H19=LEGENDA!$O$26),"BŁĄD kol.8",IF(AND(E19&lt;&gt;4,H19=LEGENDA!$O$25),"BŁĄD kol.8",IF(AX19="","",IF(AX19=1,0.6,IF(AX19=2,0.9,0.9))))))))))))))</f>
        <v/>
      </c>
      <c r="O19" s="381" t="str">
        <f t="shared" si="4"/>
        <v/>
      </c>
      <c r="P19" s="379" t="str">
        <f t="shared" si="26"/>
        <v/>
      </c>
      <c r="Q19" s="47"/>
      <c r="R19" s="46"/>
      <c r="S19" s="46"/>
      <c r="T19" s="46"/>
      <c r="U19" s="46"/>
      <c r="V19" s="61" t="str">
        <f t="shared" si="5"/>
        <v/>
      </c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61" t="str">
        <f t="shared" si="6"/>
        <v/>
      </c>
      <c r="AH19" s="70" t="e">
        <v>#VALUE!</v>
      </c>
      <c r="AI19" s="70">
        <v>0</v>
      </c>
      <c r="AJ19" s="70">
        <v>0</v>
      </c>
      <c r="AK19" s="71">
        <v>0</v>
      </c>
      <c r="AL19" s="37">
        <v>56.639999999999993</v>
      </c>
      <c r="AM19" s="37">
        <v>-56.100000000000009</v>
      </c>
      <c r="AN19" s="37">
        <v>-164.8</v>
      </c>
      <c r="AO19" s="75">
        <v>0</v>
      </c>
      <c r="AP19" s="75">
        <v>0</v>
      </c>
      <c r="AQ19" s="75">
        <v>0</v>
      </c>
      <c r="AR19" s="75">
        <v>0</v>
      </c>
      <c r="AS19" s="75">
        <v>0</v>
      </c>
      <c r="AT19" s="75">
        <v>0</v>
      </c>
      <c r="AU19" s="46"/>
      <c r="AV19" s="352" t="str">
        <f t="shared" si="1"/>
        <v/>
      </c>
      <c r="AW19" s="65" t="str">
        <f t="shared" si="7"/>
        <v/>
      </c>
      <c r="AX19" s="198" t="str">
        <f>IF(A19="","",IF(D19="","",INDEX(POBRANIE_!$B$6:$F$101,MATCH(D19,POBRANIE_!$A$6:$A$101,0),5)))</f>
        <v/>
      </c>
      <c r="AY19" s="96" t="str">
        <f t="shared" si="27"/>
        <v/>
      </c>
      <c r="AZ19" s="96" t="str">
        <f t="shared" si="28"/>
        <v/>
      </c>
      <c r="BA19" s="292" t="str">
        <f t="shared" si="8"/>
        <v xml:space="preserve"> </v>
      </c>
      <c r="BB19" s="293" t="str">
        <f t="shared" si="9"/>
        <v xml:space="preserve"> </v>
      </c>
      <c r="BD19" s="45"/>
      <c r="BE19" s="387" t="str">
        <f t="shared" si="10"/>
        <v/>
      </c>
      <c r="BF19" s="388">
        <f t="shared" si="11"/>
        <v>0</v>
      </c>
      <c r="BG19" s="388">
        <f t="shared" si="12"/>
        <v>0</v>
      </c>
      <c r="BH19" s="388">
        <f t="shared" si="13"/>
        <v>0</v>
      </c>
      <c r="BI19" s="388">
        <f t="shared" si="14"/>
        <v>0</v>
      </c>
      <c r="BJ19" s="388">
        <f t="shared" si="15"/>
        <v>0</v>
      </c>
      <c r="BK19" s="389">
        <f t="shared" si="16"/>
        <v>0</v>
      </c>
      <c r="BL19" s="388">
        <f>IF(W19="",0,IF(W19=LEGENDA!C$43,0,1))</f>
        <v>0</v>
      </c>
      <c r="BM19" s="388">
        <f>IF(X19="",0,IF(X19=LEGENDA!D$43,0,1))</f>
        <v>0</v>
      </c>
      <c r="BN19" s="388">
        <f>IF(Y19="",0,IF(Y19=LEGENDA!E$43,0,1))</f>
        <v>0</v>
      </c>
      <c r="BO19" s="388">
        <f>IF(Z19="",0,IF(Z19=LEGENDA!F$43,0,1))</f>
        <v>0</v>
      </c>
      <c r="BP19" s="388">
        <f>IF(AA19="",0,IF(AA19=LEGENDA!G$43,0,1))</f>
        <v>0</v>
      </c>
      <c r="BQ19" s="388">
        <f>IF(AB19="",0,IF(AB19=LEGENDA!H$43,0,1))</f>
        <v>0</v>
      </c>
      <c r="BR19" s="388">
        <f>IF(AC19="",0,IF(AC19=LEGENDA!I$43,0,1))</f>
        <v>0</v>
      </c>
      <c r="BS19" s="388">
        <f>IF(AD19="",0,IF(AD19=LEGENDA!J$43,0,1))</f>
        <v>0</v>
      </c>
      <c r="BT19" s="388">
        <f>IF(AE19="",0,IF(AE19=LEGENDA!K$43,0,1))</f>
        <v>0</v>
      </c>
      <c r="BU19" s="388">
        <f>IF(AF19="",0,IF(AF19=LEGENDA!L$43,0,1))</f>
        <v>0</v>
      </c>
      <c r="BV19" s="390">
        <f t="shared" si="17"/>
        <v>0</v>
      </c>
      <c r="BW19" s="388">
        <f t="shared" si="18"/>
        <v>0</v>
      </c>
      <c r="BX19" s="390">
        <f t="shared" si="19"/>
        <v>0</v>
      </c>
      <c r="BY19" s="391">
        <f t="shared" si="20"/>
        <v>0</v>
      </c>
      <c r="BZ19" s="391">
        <f t="shared" si="21"/>
        <v>0</v>
      </c>
      <c r="CA19" s="391" t="str">
        <f t="shared" si="22"/>
        <v/>
      </c>
      <c r="CB19" s="386" t="str">
        <f t="shared" si="23"/>
        <v/>
      </c>
      <c r="CC19" s="94">
        <f t="shared" si="29"/>
        <v>0</v>
      </c>
      <c r="CD19" s="397" t="str">
        <f t="shared" si="24"/>
        <v/>
      </c>
      <c r="CE19" s="559" t="str">
        <f t="array" ref="CE19">IFERROR(INDEX($C$10:$C$525,MATCH(0,COUNTIF($CE$9:CE18,$C$10:$C$525),0)),"")</f>
        <v/>
      </c>
      <c r="CF19" s="559">
        <f t="shared" si="25"/>
        <v>0</v>
      </c>
    </row>
    <row r="20" spans="1:84" ht="18.899999999999999" customHeight="1" thickBot="1" x14ac:dyDescent="0.35">
      <c r="A20" s="78" t="str">
        <f t="shared" si="30"/>
        <v/>
      </c>
      <c r="B20" s="576"/>
      <c r="C20" s="463"/>
      <c r="D20" s="349"/>
      <c r="E20" s="61" t="str">
        <f>IF(B20="","",IF(C20="","",IF(D20="","",INDEX(POBRANIE_!$B$6:$F$100,MATCH($D20,POBRANIE_!$A$6:$A$100,0),2))))</f>
        <v/>
      </c>
      <c r="F20" s="44"/>
      <c r="G20" s="45"/>
      <c r="H20" s="349"/>
      <c r="I20" s="46"/>
      <c r="J20" s="64" t="str">
        <f>IF($H20="","",IF($I20="","",IF($H20=LEGENDA!$B$21,0.6,IF($H20=LEGENDA!$B$22,0.7,0.8))))</f>
        <v/>
      </c>
      <c r="K20" s="63" t="str">
        <f t="shared" si="3"/>
        <v/>
      </c>
      <c r="L20" s="46"/>
      <c r="M20" s="61" t="str">
        <f>IF($H20="","",IF(OR(I20&gt;0,L20&gt;0),"",IF(AND(D20="TUZ",H20="gleba b. lekka"),"BŁĄD kol.8",IF(AND(D20="TUZ",H20="gleba lekka"),"BŁĄD kol.8",IF(AND(D20="TUZ",H20="gleba średnia"),"BŁĄD kol.8",IF(AND(D20="TUZ",H20="gleba ciężka"),"BŁĄD kol.8",IF(OR($H20=LEGENDA!$B$21,$H20=1),49,IF(OR($H20=LEGENDA!$B$22,$H20=2),59,IF(OR($H20=LEGENDA!$B$23,$H20=3),62,IF(OR($H20=4,$H20=LEGENDA!$B$24),66,IF(H20=LEGENDA!$O$25,86,IF(H20=LEGENDA!$O$26,91,IF(H20=LEGENDA!$O$27,73,IF(H20=LEGENDA!$O$28,66,IF(H20=LEGENDA!$O$29,135,IF(H20=LEGENDA!$O$30,158,IF(H20=LEGENDA!$O$31,117)))))))))))))))))</f>
        <v/>
      </c>
      <c r="N20" s="61" t="str">
        <f>IF(AND(D20="TUZ",H20="gleba b. lekka"),"BŁĄD kol.8",IF(AND(D20="TUZ",H20="gleba lekka"),"BŁĄD kol.8",IF(AND(D20="TUZ",H20="gleba średnia"),"BŁĄD kol.8",IF(AND(D20="TUZ",H20="gleba ciężka"),"BŁĄD kol.8",IF(AND(E20&lt;&gt;4,H20=LEGENDA!$O$29),"BŁĄD kol.8",IF(AND(E20&lt;&gt;4,H20=LEGENDA!$O$30),"BŁĄD kol.8",IF(AND(E20&lt;&gt;4,H20=LEGENDA!$O$31),"BŁĄD kol.8",IF(AND(E20&lt;&gt;4,H20=LEGENDA!$O$28),"BŁĄD kol.8",IF(AND(E20&lt;&gt;4,H20=LEGENDA!$O$27),"BŁĄD kol.8",IF(AND(E20&lt;&gt;4,H20=LEGENDA!$O$26),"BŁĄD kol.8",IF(AND(E20&lt;&gt;4,H20=LEGENDA!$O$25),"BŁĄD kol.8",IF(AX20="","",IF(AX20=1,0.6,IF(AX20=2,0.9,0.9))))))))))))))</f>
        <v/>
      </c>
      <c r="O20" s="381" t="str">
        <f t="shared" si="4"/>
        <v/>
      </c>
      <c r="P20" s="379" t="str">
        <f t="shared" si="26"/>
        <v/>
      </c>
      <c r="Q20" s="47"/>
      <c r="R20" s="46"/>
      <c r="S20" s="46"/>
      <c r="T20" s="46"/>
      <c r="U20" s="46"/>
      <c r="V20" s="61" t="str">
        <f t="shared" si="5"/>
        <v/>
      </c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61" t="str">
        <f t="shared" si="6"/>
        <v/>
      </c>
      <c r="AH20" s="70" t="e">
        <v>#VALUE!</v>
      </c>
      <c r="AI20" s="70">
        <v>0</v>
      </c>
      <c r="AJ20" s="70">
        <v>0</v>
      </c>
      <c r="AK20" s="71">
        <v>0</v>
      </c>
      <c r="AL20" s="37">
        <v>56.639999999999993</v>
      </c>
      <c r="AM20" s="37">
        <v>-56.100000000000009</v>
      </c>
      <c r="AN20" s="37">
        <v>-164.8</v>
      </c>
      <c r="AO20" s="75">
        <v>0</v>
      </c>
      <c r="AP20" s="75">
        <v>0</v>
      </c>
      <c r="AQ20" s="75">
        <v>0</v>
      </c>
      <c r="AR20" s="75">
        <v>0</v>
      </c>
      <c r="AS20" s="75">
        <v>0</v>
      </c>
      <c r="AT20" s="75">
        <v>0</v>
      </c>
      <c r="AU20" s="46"/>
      <c r="AV20" s="352" t="str">
        <f t="shared" si="1"/>
        <v/>
      </c>
      <c r="AW20" s="65" t="str">
        <f t="shared" si="7"/>
        <v/>
      </c>
      <c r="AX20" s="198" t="str">
        <f>IF(A20="","",IF(D20="","",INDEX(POBRANIE_!$B$6:$F$101,MATCH(D20,POBRANIE_!$A$6:$A$101,0),5)))</f>
        <v/>
      </c>
      <c r="AY20" s="96" t="str">
        <f t="shared" si="27"/>
        <v/>
      </c>
      <c r="AZ20" s="96" t="str">
        <f t="shared" si="28"/>
        <v/>
      </c>
      <c r="BA20" s="292" t="str">
        <f t="shared" si="8"/>
        <v xml:space="preserve"> </v>
      </c>
      <c r="BB20" s="293" t="str">
        <f t="shared" si="9"/>
        <v xml:space="preserve"> </v>
      </c>
      <c r="BD20" s="45"/>
      <c r="BE20" s="387" t="str">
        <f t="shared" si="10"/>
        <v/>
      </c>
      <c r="BF20" s="388">
        <f t="shared" si="11"/>
        <v>0</v>
      </c>
      <c r="BG20" s="388">
        <f t="shared" si="12"/>
        <v>0</v>
      </c>
      <c r="BH20" s="388">
        <f t="shared" si="13"/>
        <v>0</v>
      </c>
      <c r="BI20" s="388">
        <f t="shared" si="14"/>
        <v>0</v>
      </c>
      <c r="BJ20" s="388">
        <f t="shared" si="15"/>
        <v>0</v>
      </c>
      <c r="BK20" s="389">
        <f t="shared" si="16"/>
        <v>0</v>
      </c>
      <c r="BL20" s="388">
        <f>IF(W20="",0,IF(W20=LEGENDA!C$43,0,1))</f>
        <v>0</v>
      </c>
      <c r="BM20" s="388">
        <f>IF(X20="",0,IF(X20=LEGENDA!D$43,0,1))</f>
        <v>0</v>
      </c>
      <c r="BN20" s="388">
        <f>IF(Y20="",0,IF(Y20=LEGENDA!E$43,0,1))</f>
        <v>0</v>
      </c>
      <c r="BO20" s="388">
        <f>IF(Z20="",0,IF(Z20=LEGENDA!F$43,0,1))</f>
        <v>0</v>
      </c>
      <c r="BP20" s="388">
        <f>IF(AA20="",0,IF(AA20=LEGENDA!G$43,0,1))</f>
        <v>0</v>
      </c>
      <c r="BQ20" s="388">
        <f>IF(AB20="",0,IF(AB20=LEGENDA!H$43,0,1))</f>
        <v>0</v>
      </c>
      <c r="BR20" s="388">
        <f>IF(AC20="",0,IF(AC20=LEGENDA!I$43,0,1))</f>
        <v>0</v>
      </c>
      <c r="BS20" s="388">
        <f>IF(AD20="",0,IF(AD20=LEGENDA!J$43,0,1))</f>
        <v>0</v>
      </c>
      <c r="BT20" s="388">
        <f>IF(AE20="",0,IF(AE20=LEGENDA!K$43,0,1))</f>
        <v>0</v>
      </c>
      <c r="BU20" s="388">
        <f>IF(AF20="",0,IF(AF20=LEGENDA!L$43,0,1))</f>
        <v>0</v>
      </c>
      <c r="BV20" s="390">
        <f t="shared" si="17"/>
        <v>0</v>
      </c>
      <c r="BW20" s="388">
        <f t="shared" si="18"/>
        <v>0</v>
      </c>
      <c r="BX20" s="390">
        <f t="shared" si="19"/>
        <v>0</v>
      </c>
      <c r="BY20" s="391">
        <f t="shared" si="20"/>
        <v>0</v>
      </c>
      <c r="BZ20" s="391">
        <f t="shared" si="21"/>
        <v>0</v>
      </c>
      <c r="CA20" s="391" t="str">
        <f t="shared" si="22"/>
        <v/>
      </c>
      <c r="CB20" s="386" t="str">
        <f t="shared" si="23"/>
        <v/>
      </c>
      <c r="CC20" s="94">
        <f t="shared" si="29"/>
        <v>0</v>
      </c>
      <c r="CD20" s="397" t="str">
        <f t="shared" si="24"/>
        <v/>
      </c>
      <c r="CE20" s="559" t="str">
        <f t="array" ref="CE20">IFERROR(INDEX($C$10:$C$525,MATCH(0,COUNTIF($CE$9:CE19,$C$10:$C$525),0)),"")</f>
        <v/>
      </c>
      <c r="CF20" s="559">
        <f t="shared" si="25"/>
        <v>0</v>
      </c>
    </row>
    <row r="21" spans="1:84" ht="18.899999999999999" customHeight="1" thickBot="1" x14ac:dyDescent="0.35">
      <c r="A21" s="78" t="str">
        <f t="shared" si="30"/>
        <v/>
      </c>
      <c r="B21" s="576"/>
      <c r="C21" s="463"/>
      <c r="D21" s="349"/>
      <c r="E21" s="61" t="str">
        <f>IF(B21="","",IF(C21="","",IF(D21="","",INDEX(POBRANIE_!$B$6:$F$100,MATCH($D21,POBRANIE_!$A$6:$A$100,0),2))))</f>
        <v/>
      </c>
      <c r="F21" s="44"/>
      <c r="G21" s="45"/>
      <c r="H21" s="349"/>
      <c r="I21" s="46"/>
      <c r="J21" s="64" t="str">
        <f>IF($H21="","",IF($I21="","",IF($H21=LEGENDA!$B$21,0.6,IF($H21=LEGENDA!$B$22,0.7,0.8))))</f>
        <v/>
      </c>
      <c r="K21" s="63" t="str">
        <f t="shared" si="3"/>
        <v/>
      </c>
      <c r="L21" s="46"/>
      <c r="M21" s="61" t="str">
        <f>IF($H21="","",IF(OR(I21&gt;0,L21&gt;0),"",IF(AND(D21="TUZ",H21="gleba b. lekka"),"BŁĄD kol.8",IF(AND(D21="TUZ",H21="gleba lekka"),"BŁĄD kol.8",IF(AND(D21="TUZ",H21="gleba średnia"),"BŁĄD kol.8",IF(AND(D21="TUZ",H21="gleba ciężka"),"BŁĄD kol.8",IF(OR($H21=LEGENDA!$B$21,$H21=1),49,IF(OR($H21=LEGENDA!$B$22,$H21=2),59,IF(OR($H21=LEGENDA!$B$23,$H21=3),62,IF(OR($H21=4,$H21=LEGENDA!$B$24),66,IF(H21=LEGENDA!$O$25,86,IF(H21=LEGENDA!$O$26,91,IF(H21=LEGENDA!$O$27,73,IF(H21=LEGENDA!$O$28,66,IF(H21=LEGENDA!$O$29,135,IF(H21=LEGENDA!$O$30,158,IF(H21=LEGENDA!$O$31,117)))))))))))))))))</f>
        <v/>
      </c>
      <c r="N21" s="61" t="str">
        <f>IF(AND(D21="TUZ",H21="gleba b. lekka"),"BŁĄD kol.8",IF(AND(D21="TUZ",H21="gleba lekka"),"BŁĄD kol.8",IF(AND(D21="TUZ",H21="gleba średnia"),"BŁĄD kol.8",IF(AND(D21="TUZ",H21="gleba ciężka"),"BŁĄD kol.8",IF(AND(E21&lt;&gt;4,H21=LEGENDA!$O$29),"BŁĄD kol.8",IF(AND(E21&lt;&gt;4,H21=LEGENDA!$O$30),"BŁĄD kol.8",IF(AND(E21&lt;&gt;4,H21=LEGENDA!$O$31),"BŁĄD kol.8",IF(AND(E21&lt;&gt;4,H21=LEGENDA!$O$28),"BŁĄD kol.8",IF(AND(E21&lt;&gt;4,H21=LEGENDA!$O$27),"BŁĄD kol.8",IF(AND(E21&lt;&gt;4,H21=LEGENDA!$O$26),"BŁĄD kol.8",IF(AND(E21&lt;&gt;4,H21=LEGENDA!$O$25),"BŁĄD kol.8",IF(AX21="","",IF(AX21=1,0.6,IF(AX21=2,0.9,0.9))))))))))))))</f>
        <v/>
      </c>
      <c r="O21" s="381" t="str">
        <f t="shared" si="4"/>
        <v/>
      </c>
      <c r="P21" s="379" t="str">
        <f t="shared" si="26"/>
        <v/>
      </c>
      <c r="Q21" s="47"/>
      <c r="R21" s="46"/>
      <c r="S21" s="46"/>
      <c r="T21" s="46"/>
      <c r="U21" s="46"/>
      <c r="V21" s="61" t="str">
        <f t="shared" si="5"/>
        <v/>
      </c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61" t="str">
        <f t="shared" si="6"/>
        <v/>
      </c>
      <c r="AH21" s="70" t="e">
        <v>#VALUE!</v>
      </c>
      <c r="AI21" s="70">
        <v>0</v>
      </c>
      <c r="AJ21" s="70">
        <v>0</v>
      </c>
      <c r="AK21" s="71">
        <v>0</v>
      </c>
      <c r="AL21" s="37">
        <v>56.639999999999993</v>
      </c>
      <c r="AM21" s="37">
        <v>-38.600000000000009</v>
      </c>
      <c r="AN21" s="37">
        <v>-124.80000000000001</v>
      </c>
      <c r="AO21" s="75">
        <v>0</v>
      </c>
      <c r="AP21" s="75">
        <v>0</v>
      </c>
      <c r="AQ21" s="75">
        <v>0</v>
      </c>
      <c r="AR21" s="75">
        <v>0</v>
      </c>
      <c r="AS21" s="75">
        <v>0</v>
      </c>
      <c r="AT21" s="75">
        <v>0</v>
      </c>
      <c r="AU21" s="46"/>
      <c r="AV21" s="352" t="str">
        <f t="shared" si="1"/>
        <v/>
      </c>
      <c r="AW21" s="65" t="str">
        <f t="shared" si="7"/>
        <v/>
      </c>
      <c r="AX21" s="198" t="str">
        <f>IF(A21="","",IF(D21="","",INDEX(POBRANIE_!$B$6:$F$101,MATCH(D21,POBRANIE_!$A$6:$A$101,0),5)))</f>
        <v/>
      </c>
      <c r="AY21" s="96" t="str">
        <f t="shared" si="27"/>
        <v/>
      </c>
      <c r="AZ21" s="96" t="str">
        <f t="shared" si="28"/>
        <v/>
      </c>
      <c r="BA21" s="292" t="str">
        <f t="shared" si="8"/>
        <v xml:space="preserve"> </v>
      </c>
      <c r="BB21" s="293" t="str">
        <f t="shared" si="9"/>
        <v xml:space="preserve"> </v>
      </c>
      <c r="BD21" s="45"/>
      <c r="BE21" s="387" t="str">
        <f t="shared" si="10"/>
        <v/>
      </c>
      <c r="BF21" s="388">
        <f t="shared" si="11"/>
        <v>0</v>
      </c>
      <c r="BG21" s="388">
        <f t="shared" si="12"/>
        <v>0</v>
      </c>
      <c r="BH21" s="388">
        <f t="shared" si="13"/>
        <v>0</v>
      </c>
      <c r="BI21" s="388">
        <f t="shared" si="14"/>
        <v>0</v>
      </c>
      <c r="BJ21" s="388">
        <f t="shared" si="15"/>
        <v>0</v>
      </c>
      <c r="BK21" s="389">
        <f t="shared" si="16"/>
        <v>0</v>
      </c>
      <c r="BL21" s="388">
        <f>IF(W21="",0,IF(W21=LEGENDA!C$43,0,1))</f>
        <v>0</v>
      </c>
      <c r="BM21" s="388">
        <f>IF(X21="",0,IF(X21=LEGENDA!D$43,0,1))</f>
        <v>0</v>
      </c>
      <c r="BN21" s="388">
        <f>IF(Y21="",0,IF(Y21=LEGENDA!E$43,0,1))</f>
        <v>0</v>
      </c>
      <c r="BO21" s="388">
        <f>IF(Z21="",0,IF(Z21=LEGENDA!F$43,0,1))</f>
        <v>0</v>
      </c>
      <c r="BP21" s="388">
        <f>IF(AA21="",0,IF(AA21=LEGENDA!G$43,0,1))</f>
        <v>0</v>
      </c>
      <c r="BQ21" s="388">
        <f>IF(AB21="",0,IF(AB21=LEGENDA!H$43,0,1))</f>
        <v>0</v>
      </c>
      <c r="BR21" s="388">
        <f>IF(AC21="",0,IF(AC21=LEGENDA!I$43,0,1))</f>
        <v>0</v>
      </c>
      <c r="BS21" s="388">
        <f>IF(AD21="",0,IF(AD21=LEGENDA!J$43,0,1))</f>
        <v>0</v>
      </c>
      <c r="BT21" s="388">
        <f>IF(AE21="",0,IF(AE21=LEGENDA!K$43,0,1))</f>
        <v>0</v>
      </c>
      <c r="BU21" s="388">
        <f>IF(AF21="",0,IF(AF21=LEGENDA!L$43,0,1))</f>
        <v>0</v>
      </c>
      <c r="BV21" s="390">
        <f t="shared" si="17"/>
        <v>0</v>
      </c>
      <c r="BW21" s="388">
        <f t="shared" si="18"/>
        <v>0</v>
      </c>
      <c r="BX21" s="390">
        <f t="shared" si="19"/>
        <v>0</v>
      </c>
      <c r="BY21" s="391">
        <f t="shared" si="20"/>
        <v>0</v>
      </c>
      <c r="BZ21" s="391">
        <f t="shared" si="21"/>
        <v>0</v>
      </c>
      <c r="CA21" s="391" t="str">
        <f t="shared" si="22"/>
        <v/>
      </c>
      <c r="CB21" s="386" t="str">
        <f t="shared" si="23"/>
        <v/>
      </c>
      <c r="CC21" s="94">
        <f t="shared" si="29"/>
        <v>0</v>
      </c>
      <c r="CD21" s="397" t="str">
        <f t="shared" si="24"/>
        <v/>
      </c>
      <c r="CE21" s="559" t="str">
        <f t="array" ref="CE21">IFERROR(INDEX($C$10:$C$525,MATCH(0,COUNTIF($CE$9:CE20,$C$10:$C$525),0)),"")</f>
        <v/>
      </c>
      <c r="CF21" s="559">
        <f t="shared" si="25"/>
        <v>0</v>
      </c>
    </row>
    <row r="22" spans="1:84" ht="18.899999999999999" customHeight="1" thickBot="1" x14ac:dyDescent="0.35">
      <c r="A22" s="78" t="str">
        <f t="shared" si="30"/>
        <v/>
      </c>
      <c r="B22" s="576"/>
      <c r="C22" s="463"/>
      <c r="D22" s="349"/>
      <c r="E22" s="61" t="str">
        <f>IF(B22="","",IF(C22="","",IF(D22="","",INDEX(POBRANIE_!$B$6:$F$100,MATCH($D22,POBRANIE_!$A$6:$A$100,0),2))))</f>
        <v/>
      </c>
      <c r="F22" s="44"/>
      <c r="G22" s="45"/>
      <c r="H22" s="349"/>
      <c r="I22" s="46"/>
      <c r="J22" s="64" t="str">
        <f>IF($H22="","",IF($I22="","",IF($H22=LEGENDA!$B$21,0.6,IF($H22=LEGENDA!$B$22,0.7,0.8))))</f>
        <v/>
      </c>
      <c r="K22" s="63" t="str">
        <f t="shared" si="3"/>
        <v/>
      </c>
      <c r="L22" s="46"/>
      <c r="M22" s="61" t="str">
        <f>IF($H22="","",IF(OR(I22&gt;0,L22&gt;0),"",IF(AND(D22="TUZ",H22="gleba b. lekka"),"BŁĄD kol.8",IF(AND(D22="TUZ",H22="gleba lekka"),"BŁĄD kol.8",IF(AND(D22="TUZ",H22="gleba średnia"),"BŁĄD kol.8",IF(AND(D22="TUZ",H22="gleba ciężka"),"BŁĄD kol.8",IF(OR($H22=LEGENDA!$B$21,$H22=1),49,IF(OR($H22=LEGENDA!$B$22,$H22=2),59,IF(OR($H22=LEGENDA!$B$23,$H22=3),62,IF(OR($H22=4,$H22=LEGENDA!$B$24),66,IF(H22=LEGENDA!$O$25,86,IF(H22=LEGENDA!$O$26,91,IF(H22=LEGENDA!$O$27,73,IF(H22=LEGENDA!$O$28,66,IF(H22=LEGENDA!$O$29,135,IF(H22=LEGENDA!$O$30,158,IF(H22=LEGENDA!$O$31,117)))))))))))))))))</f>
        <v/>
      </c>
      <c r="N22" s="61" t="str">
        <f>IF(AND(D22="TUZ",H22="gleba b. lekka"),"BŁĄD kol.8",IF(AND(D22="TUZ",H22="gleba lekka"),"BŁĄD kol.8",IF(AND(D22="TUZ",H22="gleba średnia"),"BŁĄD kol.8",IF(AND(D22="TUZ",H22="gleba ciężka"),"BŁĄD kol.8",IF(AND(E22&lt;&gt;4,H22=LEGENDA!$O$29),"BŁĄD kol.8",IF(AND(E22&lt;&gt;4,H22=LEGENDA!$O$30),"BŁĄD kol.8",IF(AND(E22&lt;&gt;4,H22=LEGENDA!$O$31),"BŁĄD kol.8",IF(AND(E22&lt;&gt;4,H22=LEGENDA!$O$28),"BŁĄD kol.8",IF(AND(E22&lt;&gt;4,H22=LEGENDA!$O$27),"BŁĄD kol.8",IF(AND(E22&lt;&gt;4,H22=LEGENDA!$O$26),"BŁĄD kol.8",IF(AND(E22&lt;&gt;4,H22=LEGENDA!$O$25),"BŁĄD kol.8",IF(AX22="","",IF(AX22=1,0.6,IF(AX22=2,0.9,0.9))))))))))))))</f>
        <v/>
      </c>
      <c r="O22" s="381" t="str">
        <f t="shared" si="4"/>
        <v/>
      </c>
      <c r="P22" s="379" t="str">
        <f t="shared" si="26"/>
        <v/>
      </c>
      <c r="Q22" s="47"/>
      <c r="R22" s="46"/>
      <c r="S22" s="46"/>
      <c r="T22" s="46"/>
      <c r="U22" s="46"/>
      <c r="V22" s="61" t="str">
        <f t="shared" si="5"/>
        <v/>
      </c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61" t="str">
        <f t="shared" si="6"/>
        <v/>
      </c>
      <c r="AH22" s="70" t="e">
        <v>#VALUE!</v>
      </c>
      <c r="AI22" s="70">
        <v>0</v>
      </c>
      <c r="AJ22" s="70">
        <v>0</v>
      </c>
      <c r="AK22" s="71">
        <v>0</v>
      </c>
      <c r="AL22" s="37">
        <v>56.639999999999993</v>
      </c>
      <c r="AM22" s="37">
        <v>-38.600000000000009</v>
      </c>
      <c r="AN22" s="37">
        <v>-104.80000000000001</v>
      </c>
      <c r="AO22" s="75">
        <v>0</v>
      </c>
      <c r="AP22" s="75">
        <v>0</v>
      </c>
      <c r="AQ22" s="75">
        <v>0</v>
      </c>
      <c r="AR22" s="75">
        <v>0</v>
      </c>
      <c r="AS22" s="75">
        <v>0</v>
      </c>
      <c r="AT22" s="75">
        <v>0</v>
      </c>
      <c r="AU22" s="46"/>
      <c r="AV22" s="352" t="str">
        <f t="shared" si="1"/>
        <v/>
      </c>
      <c r="AW22" s="65" t="str">
        <f t="shared" si="7"/>
        <v/>
      </c>
      <c r="AX22" s="198" t="str">
        <f>IF(A22="","",IF(D22="","",INDEX(POBRANIE_!$B$6:$F$101,MATCH(D22,POBRANIE_!$A$6:$A$101,0),5)))</f>
        <v/>
      </c>
      <c r="AY22" s="96" t="str">
        <f t="shared" si="27"/>
        <v/>
      </c>
      <c r="AZ22" s="96" t="str">
        <f t="shared" si="28"/>
        <v/>
      </c>
      <c r="BA22" s="292" t="str">
        <f t="shared" si="8"/>
        <v xml:space="preserve"> </v>
      </c>
      <c r="BB22" s="293" t="str">
        <f t="shared" si="9"/>
        <v xml:space="preserve"> </v>
      </c>
      <c r="BD22" s="45"/>
      <c r="BE22" s="387" t="str">
        <f t="shared" si="10"/>
        <v/>
      </c>
      <c r="BF22" s="388">
        <f t="shared" si="11"/>
        <v>0</v>
      </c>
      <c r="BG22" s="388">
        <f t="shared" si="12"/>
        <v>0</v>
      </c>
      <c r="BH22" s="388">
        <f t="shared" si="13"/>
        <v>0</v>
      </c>
      <c r="BI22" s="388">
        <f t="shared" si="14"/>
        <v>0</v>
      </c>
      <c r="BJ22" s="388">
        <f t="shared" si="15"/>
        <v>0</v>
      </c>
      <c r="BK22" s="389">
        <f t="shared" si="16"/>
        <v>0</v>
      </c>
      <c r="BL22" s="388">
        <f>IF(W22="",0,IF(W22=LEGENDA!C$43,0,1))</f>
        <v>0</v>
      </c>
      <c r="BM22" s="388">
        <f>IF(X22="",0,IF(X22=LEGENDA!D$43,0,1))</f>
        <v>0</v>
      </c>
      <c r="BN22" s="388">
        <f>IF(Y22="",0,IF(Y22=LEGENDA!E$43,0,1))</f>
        <v>0</v>
      </c>
      <c r="BO22" s="388">
        <f>IF(Z22="",0,IF(Z22=LEGENDA!F$43,0,1))</f>
        <v>0</v>
      </c>
      <c r="BP22" s="388">
        <f>IF(AA22="",0,IF(AA22=LEGENDA!G$43,0,1))</f>
        <v>0</v>
      </c>
      <c r="BQ22" s="388">
        <f>IF(AB22="",0,IF(AB22=LEGENDA!H$43,0,1))</f>
        <v>0</v>
      </c>
      <c r="BR22" s="388">
        <f>IF(AC22="",0,IF(AC22=LEGENDA!I$43,0,1))</f>
        <v>0</v>
      </c>
      <c r="BS22" s="388">
        <f>IF(AD22="",0,IF(AD22=LEGENDA!J$43,0,1))</f>
        <v>0</v>
      </c>
      <c r="BT22" s="388">
        <f>IF(AE22="",0,IF(AE22=LEGENDA!K$43,0,1))</f>
        <v>0</v>
      </c>
      <c r="BU22" s="388">
        <f>IF(AF22="",0,IF(AF22=LEGENDA!L$43,0,1))</f>
        <v>0</v>
      </c>
      <c r="BV22" s="390">
        <f t="shared" si="17"/>
        <v>0</v>
      </c>
      <c r="BW22" s="388">
        <f t="shared" si="18"/>
        <v>0</v>
      </c>
      <c r="BX22" s="390">
        <f t="shared" si="19"/>
        <v>0</v>
      </c>
      <c r="BY22" s="391">
        <f t="shared" si="20"/>
        <v>0</v>
      </c>
      <c r="BZ22" s="391">
        <f t="shared" si="21"/>
        <v>0</v>
      </c>
      <c r="CA22" s="391" t="str">
        <f t="shared" si="22"/>
        <v/>
      </c>
      <c r="CB22" s="386" t="str">
        <f t="shared" si="23"/>
        <v/>
      </c>
      <c r="CC22" s="94">
        <f t="shared" si="29"/>
        <v>0</v>
      </c>
      <c r="CD22" s="397" t="str">
        <f t="shared" si="24"/>
        <v/>
      </c>
      <c r="CE22" s="559" t="str">
        <f t="array" ref="CE22">IFERROR(INDEX($C$10:$C$525,MATCH(0,COUNTIF($CE$9:CE21,$C$10:$C$525),0)),"")</f>
        <v/>
      </c>
      <c r="CF22" s="559">
        <f t="shared" si="25"/>
        <v>0</v>
      </c>
    </row>
    <row r="23" spans="1:84" ht="18.899999999999999" customHeight="1" thickBot="1" x14ac:dyDescent="0.35">
      <c r="A23" s="78" t="str">
        <f t="shared" si="30"/>
        <v/>
      </c>
      <c r="B23" s="576"/>
      <c r="C23" s="463"/>
      <c r="D23" s="349"/>
      <c r="E23" s="61" t="str">
        <f>IF(B23="","",IF(C23="","",IF(D23="","",INDEX(POBRANIE_!$B$6:$F$100,MATCH($D23,POBRANIE_!$A$6:$A$100,0),2))))</f>
        <v/>
      </c>
      <c r="F23" s="44"/>
      <c r="G23" s="45"/>
      <c r="H23" s="349"/>
      <c r="I23" s="46"/>
      <c r="J23" s="64" t="str">
        <f>IF($H23="","",IF($I23="","",IF($H23=LEGENDA!$B$21,0.6,IF($H23=LEGENDA!$B$22,0.7,0.8))))</f>
        <v/>
      </c>
      <c r="K23" s="63" t="str">
        <f t="shared" si="3"/>
        <v/>
      </c>
      <c r="L23" s="46"/>
      <c r="M23" s="61" t="str">
        <f>IF($H23="","",IF(OR(I23&gt;0,L23&gt;0),"",IF(AND(D23="TUZ",H23="gleba b. lekka"),"BŁĄD kol.8",IF(AND(D23="TUZ",H23="gleba lekka"),"BŁĄD kol.8",IF(AND(D23="TUZ",H23="gleba średnia"),"BŁĄD kol.8",IF(AND(D23="TUZ",H23="gleba ciężka"),"BŁĄD kol.8",IF(OR($H23=LEGENDA!$B$21,$H23=1),49,IF(OR($H23=LEGENDA!$B$22,$H23=2),59,IF(OR($H23=LEGENDA!$B$23,$H23=3),62,IF(OR($H23=4,$H23=LEGENDA!$B$24),66,IF(H23=LEGENDA!$O$25,86,IF(H23=LEGENDA!$O$26,91,IF(H23=LEGENDA!$O$27,73,IF(H23=LEGENDA!$O$28,66,IF(H23=LEGENDA!$O$29,135,IF(H23=LEGENDA!$O$30,158,IF(H23=LEGENDA!$O$31,117)))))))))))))))))</f>
        <v/>
      </c>
      <c r="N23" s="61" t="str">
        <f>IF(AND(D23="TUZ",H23="gleba b. lekka"),"BŁĄD kol.8",IF(AND(D23="TUZ",H23="gleba lekka"),"BŁĄD kol.8",IF(AND(D23="TUZ",H23="gleba średnia"),"BŁĄD kol.8",IF(AND(D23="TUZ",H23="gleba ciężka"),"BŁĄD kol.8",IF(AND(E23&lt;&gt;4,H23=LEGENDA!$O$29),"BŁĄD kol.8",IF(AND(E23&lt;&gt;4,H23=LEGENDA!$O$30),"BŁĄD kol.8",IF(AND(E23&lt;&gt;4,H23=LEGENDA!$O$31),"BŁĄD kol.8",IF(AND(E23&lt;&gt;4,H23=LEGENDA!$O$28),"BŁĄD kol.8",IF(AND(E23&lt;&gt;4,H23=LEGENDA!$O$27),"BŁĄD kol.8",IF(AND(E23&lt;&gt;4,H23=LEGENDA!$O$26),"BŁĄD kol.8",IF(AND(E23&lt;&gt;4,H23=LEGENDA!$O$25),"BŁĄD kol.8",IF(AX23="","",IF(AX23=1,0.6,IF(AX23=2,0.9,0.9))))))))))))))</f>
        <v/>
      </c>
      <c r="O23" s="381" t="str">
        <f t="shared" si="4"/>
        <v/>
      </c>
      <c r="P23" s="379" t="str">
        <f t="shared" si="26"/>
        <v/>
      </c>
      <c r="Q23" s="47"/>
      <c r="R23" s="46"/>
      <c r="S23" s="46"/>
      <c r="T23" s="46"/>
      <c r="U23" s="46"/>
      <c r="V23" s="61" t="str">
        <f t="shared" si="5"/>
        <v/>
      </c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61" t="str">
        <f t="shared" si="6"/>
        <v/>
      </c>
      <c r="AH23" s="70" t="e">
        <v>#VALUE!</v>
      </c>
      <c r="AI23" s="70">
        <v>0</v>
      </c>
      <c r="AJ23" s="70">
        <v>0</v>
      </c>
      <c r="AK23" s="71">
        <v>0</v>
      </c>
      <c r="AL23" s="37">
        <v>-63.360000000000007</v>
      </c>
      <c r="AM23" s="37">
        <v>-73.600000000000009</v>
      </c>
      <c r="AN23" s="37">
        <v>-164.8</v>
      </c>
      <c r="AO23" s="75">
        <v>0</v>
      </c>
      <c r="AP23" s="75">
        <v>0</v>
      </c>
      <c r="AQ23" s="75">
        <v>0</v>
      </c>
      <c r="AR23" s="75">
        <v>0</v>
      </c>
      <c r="AS23" s="75">
        <v>0</v>
      </c>
      <c r="AT23" s="75">
        <v>0</v>
      </c>
      <c r="AU23" s="46"/>
      <c r="AV23" s="352" t="str">
        <f t="shared" si="1"/>
        <v/>
      </c>
      <c r="AW23" s="65" t="str">
        <f t="shared" si="7"/>
        <v/>
      </c>
      <c r="AX23" s="198" t="str">
        <f>IF(A23="","",IF(D23="","",INDEX(POBRANIE_!$B$6:$F$101,MATCH(D23,POBRANIE_!$A$6:$A$101,0),5)))</f>
        <v/>
      </c>
      <c r="AY23" s="96" t="str">
        <f t="shared" si="27"/>
        <v/>
      </c>
      <c r="AZ23" s="96" t="str">
        <f t="shared" si="28"/>
        <v/>
      </c>
      <c r="BA23" s="292" t="str">
        <f t="shared" si="8"/>
        <v xml:space="preserve"> </v>
      </c>
      <c r="BB23" s="293" t="str">
        <f t="shared" si="9"/>
        <v xml:space="preserve"> </v>
      </c>
      <c r="BD23" s="45"/>
      <c r="BE23" s="387" t="str">
        <f t="shared" si="10"/>
        <v/>
      </c>
      <c r="BF23" s="388">
        <f t="shared" si="11"/>
        <v>0</v>
      </c>
      <c r="BG23" s="388">
        <f t="shared" si="12"/>
        <v>0</v>
      </c>
      <c r="BH23" s="388">
        <f t="shared" si="13"/>
        <v>0</v>
      </c>
      <c r="BI23" s="388">
        <f t="shared" si="14"/>
        <v>0</v>
      </c>
      <c r="BJ23" s="388">
        <f t="shared" si="15"/>
        <v>0</v>
      </c>
      <c r="BK23" s="389">
        <f t="shared" si="16"/>
        <v>0</v>
      </c>
      <c r="BL23" s="388">
        <f>IF(W23="",0,IF(W23=LEGENDA!C$43,0,1))</f>
        <v>0</v>
      </c>
      <c r="BM23" s="388">
        <f>IF(X23="",0,IF(X23=LEGENDA!D$43,0,1))</f>
        <v>0</v>
      </c>
      <c r="BN23" s="388">
        <f>IF(Y23="",0,IF(Y23=LEGENDA!E$43,0,1))</f>
        <v>0</v>
      </c>
      <c r="BO23" s="388">
        <f>IF(Z23="",0,IF(Z23=LEGENDA!F$43,0,1))</f>
        <v>0</v>
      </c>
      <c r="BP23" s="388">
        <f>IF(AA23="",0,IF(AA23=LEGENDA!G$43,0,1))</f>
        <v>0</v>
      </c>
      <c r="BQ23" s="388">
        <f>IF(AB23="",0,IF(AB23=LEGENDA!H$43,0,1))</f>
        <v>0</v>
      </c>
      <c r="BR23" s="388">
        <f>IF(AC23="",0,IF(AC23=LEGENDA!I$43,0,1))</f>
        <v>0</v>
      </c>
      <c r="BS23" s="388">
        <f>IF(AD23="",0,IF(AD23=LEGENDA!J$43,0,1))</f>
        <v>0</v>
      </c>
      <c r="BT23" s="388">
        <f>IF(AE23="",0,IF(AE23=LEGENDA!K$43,0,1))</f>
        <v>0</v>
      </c>
      <c r="BU23" s="388">
        <f>IF(AF23="",0,IF(AF23=LEGENDA!L$43,0,1))</f>
        <v>0</v>
      </c>
      <c r="BV23" s="390">
        <f t="shared" si="17"/>
        <v>0</v>
      </c>
      <c r="BW23" s="388">
        <f t="shared" si="18"/>
        <v>0</v>
      </c>
      <c r="BX23" s="390">
        <f t="shared" si="19"/>
        <v>0</v>
      </c>
      <c r="BY23" s="391">
        <f t="shared" si="20"/>
        <v>0</v>
      </c>
      <c r="BZ23" s="391">
        <f t="shared" si="21"/>
        <v>0</v>
      </c>
      <c r="CA23" s="391" t="str">
        <f t="shared" si="22"/>
        <v/>
      </c>
      <c r="CB23" s="386" t="str">
        <f t="shared" si="23"/>
        <v/>
      </c>
      <c r="CC23" s="94">
        <f t="shared" si="29"/>
        <v>0</v>
      </c>
      <c r="CD23" s="397" t="str">
        <f t="shared" si="24"/>
        <v/>
      </c>
      <c r="CE23" s="559" t="str">
        <f t="array" ref="CE23">IFERROR(INDEX($C$10:$C$525,MATCH(0,COUNTIF($CE$9:CE22,$C$10:$C$525),0)),"")</f>
        <v/>
      </c>
      <c r="CF23" s="559">
        <f t="shared" si="25"/>
        <v>0</v>
      </c>
    </row>
    <row r="24" spans="1:84" ht="18.899999999999999" customHeight="1" thickBot="1" x14ac:dyDescent="0.35">
      <c r="A24" s="78" t="str">
        <f t="shared" si="30"/>
        <v/>
      </c>
      <c r="B24" s="576"/>
      <c r="C24" s="463"/>
      <c r="D24" s="349"/>
      <c r="E24" s="61" t="str">
        <f>IF(B24="","",IF(C24="","",IF(D24="","",INDEX(POBRANIE_!$B$6:$F$100,MATCH($D24,POBRANIE_!$A$6:$A$100,0),2))))</f>
        <v/>
      </c>
      <c r="F24" s="44"/>
      <c r="G24" s="45"/>
      <c r="H24" s="349"/>
      <c r="I24" s="46"/>
      <c r="J24" s="64" t="str">
        <f>IF($H24="","",IF($I24="","",IF($H24=LEGENDA!$B$21,0.6,IF($H24=LEGENDA!$B$22,0.7,0.8))))</f>
        <v/>
      </c>
      <c r="K24" s="63" t="str">
        <f t="shared" si="3"/>
        <v/>
      </c>
      <c r="L24" s="46"/>
      <c r="M24" s="61" t="str">
        <f>IF($H24="","",IF(OR(I24&gt;0,L24&gt;0),"",IF(AND(D24="TUZ",H24="gleba b. lekka"),"BŁĄD kol.8",IF(AND(D24="TUZ",H24="gleba lekka"),"BŁĄD kol.8",IF(AND(D24="TUZ",H24="gleba średnia"),"BŁĄD kol.8",IF(AND(D24="TUZ",H24="gleba ciężka"),"BŁĄD kol.8",IF(OR($H24=LEGENDA!$B$21,$H24=1),49,IF(OR($H24=LEGENDA!$B$22,$H24=2),59,IF(OR($H24=LEGENDA!$B$23,$H24=3),62,IF(OR($H24=4,$H24=LEGENDA!$B$24),66,IF(H24=LEGENDA!$O$25,86,IF(H24=LEGENDA!$O$26,91,IF(H24=LEGENDA!$O$27,73,IF(H24=LEGENDA!$O$28,66,IF(H24=LEGENDA!$O$29,135,IF(H24=LEGENDA!$O$30,158,IF(H24=LEGENDA!$O$31,117)))))))))))))))))</f>
        <v/>
      </c>
      <c r="N24" s="61" t="str">
        <f>IF(AND(D24="TUZ",H24="gleba b. lekka"),"BŁĄD kol.8",IF(AND(D24="TUZ",H24="gleba lekka"),"BŁĄD kol.8",IF(AND(D24="TUZ",H24="gleba średnia"),"BŁĄD kol.8",IF(AND(D24="TUZ",H24="gleba ciężka"),"BŁĄD kol.8",IF(AND(E24&lt;&gt;4,H24=LEGENDA!$O$29),"BŁĄD kol.8",IF(AND(E24&lt;&gt;4,H24=LEGENDA!$O$30),"BŁĄD kol.8",IF(AND(E24&lt;&gt;4,H24=LEGENDA!$O$31),"BŁĄD kol.8",IF(AND(E24&lt;&gt;4,H24=LEGENDA!$O$28),"BŁĄD kol.8",IF(AND(E24&lt;&gt;4,H24=LEGENDA!$O$27),"BŁĄD kol.8",IF(AND(E24&lt;&gt;4,H24=LEGENDA!$O$26),"BŁĄD kol.8",IF(AND(E24&lt;&gt;4,H24=LEGENDA!$O$25),"BŁĄD kol.8",IF(AX24="","",IF(AX24=1,0.6,IF(AX24=2,0.9,0.9))))))))))))))</f>
        <v/>
      </c>
      <c r="O24" s="381" t="str">
        <f t="shared" si="4"/>
        <v/>
      </c>
      <c r="P24" s="379" t="str">
        <f t="shared" si="26"/>
        <v/>
      </c>
      <c r="Q24" s="47"/>
      <c r="R24" s="46"/>
      <c r="S24" s="46"/>
      <c r="T24" s="46"/>
      <c r="U24" s="46"/>
      <c r="V24" s="61" t="str">
        <f t="shared" si="5"/>
        <v/>
      </c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61" t="str">
        <f t="shared" si="6"/>
        <v/>
      </c>
      <c r="AH24" s="70" t="e">
        <v>#VALUE!</v>
      </c>
      <c r="AI24" s="70">
        <v>0</v>
      </c>
      <c r="AJ24" s="70">
        <v>0</v>
      </c>
      <c r="AK24" s="71">
        <v>0</v>
      </c>
      <c r="AO24" s="49"/>
      <c r="AP24" s="49"/>
      <c r="AQ24" s="49"/>
      <c r="AR24" s="49"/>
      <c r="AS24" s="49"/>
      <c r="AT24" s="49"/>
      <c r="AU24" s="46"/>
      <c r="AV24" s="352" t="str">
        <f t="shared" si="1"/>
        <v/>
      </c>
      <c r="AW24" s="65" t="str">
        <f t="shared" si="7"/>
        <v/>
      </c>
      <c r="AX24" s="198" t="str">
        <f>IF(A24="","",IF(D24="","",INDEX(POBRANIE_!$B$6:$F$101,MATCH(D24,POBRANIE_!$A$6:$A$101,0),5)))</f>
        <v/>
      </c>
      <c r="AY24" s="96" t="str">
        <f t="shared" si="27"/>
        <v/>
      </c>
      <c r="AZ24" s="96" t="str">
        <f t="shared" si="28"/>
        <v/>
      </c>
      <c r="BA24" s="292" t="str">
        <f t="shared" si="8"/>
        <v xml:space="preserve"> </v>
      </c>
      <c r="BB24" s="293" t="str">
        <f t="shared" si="9"/>
        <v xml:space="preserve"> </v>
      </c>
      <c r="BD24" s="45"/>
      <c r="BE24" s="387" t="str">
        <f t="shared" si="10"/>
        <v/>
      </c>
      <c r="BF24" s="388">
        <f t="shared" si="11"/>
        <v>0</v>
      </c>
      <c r="BG24" s="388">
        <f t="shared" si="12"/>
        <v>0</v>
      </c>
      <c r="BH24" s="388">
        <f t="shared" si="13"/>
        <v>0</v>
      </c>
      <c r="BI24" s="388">
        <f t="shared" si="14"/>
        <v>0</v>
      </c>
      <c r="BJ24" s="388">
        <f t="shared" si="15"/>
        <v>0</v>
      </c>
      <c r="BK24" s="389">
        <f t="shared" si="16"/>
        <v>0</v>
      </c>
      <c r="BL24" s="388">
        <f>IF(W24="",0,IF(W24=LEGENDA!C$43,0,1))</f>
        <v>0</v>
      </c>
      <c r="BM24" s="388">
        <f>IF(X24="",0,IF(X24=LEGENDA!D$43,0,1))</f>
        <v>0</v>
      </c>
      <c r="BN24" s="388">
        <f>IF(Y24="",0,IF(Y24=LEGENDA!E$43,0,1))</f>
        <v>0</v>
      </c>
      <c r="BO24" s="388">
        <f>IF(Z24="",0,IF(Z24=LEGENDA!F$43,0,1))</f>
        <v>0</v>
      </c>
      <c r="BP24" s="388">
        <f>IF(AA24="",0,IF(AA24=LEGENDA!G$43,0,1))</f>
        <v>0</v>
      </c>
      <c r="BQ24" s="388">
        <f>IF(AB24="",0,IF(AB24=LEGENDA!H$43,0,1))</f>
        <v>0</v>
      </c>
      <c r="BR24" s="388">
        <f>IF(AC24="",0,IF(AC24=LEGENDA!I$43,0,1))</f>
        <v>0</v>
      </c>
      <c r="BS24" s="388">
        <f>IF(AD24="",0,IF(AD24=LEGENDA!J$43,0,1))</f>
        <v>0</v>
      </c>
      <c r="BT24" s="388">
        <f>IF(AE24="",0,IF(AE24=LEGENDA!K$43,0,1))</f>
        <v>0</v>
      </c>
      <c r="BU24" s="388">
        <f>IF(AF24="",0,IF(AF24=LEGENDA!L$43,0,1))</f>
        <v>0</v>
      </c>
      <c r="BV24" s="390">
        <f t="shared" si="17"/>
        <v>0</v>
      </c>
      <c r="BW24" s="388">
        <f t="shared" si="18"/>
        <v>0</v>
      </c>
      <c r="BX24" s="390">
        <f t="shared" si="19"/>
        <v>0</v>
      </c>
      <c r="BY24" s="391">
        <f t="shared" si="20"/>
        <v>0</v>
      </c>
      <c r="BZ24" s="391">
        <f t="shared" si="21"/>
        <v>0</v>
      </c>
      <c r="CA24" s="391" t="str">
        <f t="shared" si="22"/>
        <v/>
      </c>
      <c r="CB24" s="386" t="str">
        <f t="shared" si="23"/>
        <v/>
      </c>
      <c r="CC24" s="94">
        <f t="shared" si="29"/>
        <v>0</v>
      </c>
      <c r="CD24" s="397" t="str">
        <f t="shared" si="24"/>
        <v/>
      </c>
      <c r="CE24" s="559" t="str">
        <f t="array" ref="CE24">IFERROR(INDEX($C$10:$C$525,MATCH(0,COUNTIF($CE$9:CE23,$C$10:$C$525),0)),"")</f>
        <v/>
      </c>
      <c r="CF24" s="559">
        <f t="shared" si="25"/>
        <v>0</v>
      </c>
    </row>
    <row r="25" spans="1:84" ht="18.899999999999999" customHeight="1" thickBot="1" x14ac:dyDescent="0.35">
      <c r="A25" s="78" t="str">
        <f t="shared" si="30"/>
        <v/>
      </c>
      <c r="B25" s="576"/>
      <c r="C25" s="463"/>
      <c r="D25" s="349"/>
      <c r="E25" s="61" t="str">
        <f>IF(B25="","",IF(C25="","",IF(D25="","",INDEX(POBRANIE_!$B$6:$F$100,MATCH($D25,POBRANIE_!$A$6:$A$100,0),2))))</f>
        <v/>
      </c>
      <c r="F25" s="44"/>
      <c r="G25" s="45"/>
      <c r="H25" s="349"/>
      <c r="I25" s="46"/>
      <c r="J25" s="64" t="str">
        <f>IF($H25="","",IF($I25="","",IF($H25=LEGENDA!$B$21,0.6,IF($H25=LEGENDA!$B$22,0.7,0.8))))</f>
        <v/>
      </c>
      <c r="K25" s="63" t="str">
        <f t="shared" si="3"/>
        <v/>
      </c>
      <c r="L25" s="46"/>
      <c r="M25" s="61" t="str">
        <f>IF($H25="","",IF(OR(I25&gt;0,L25&gt;0),"",IF(AND(D25="TUZ",H25="gleba b. lekka"),"BŁĄD kol.8",IF(AND(D25="TUZ",H25="gleba lekka"),"BŁĄD kol.8",IF(AND(D25="TUZ",H25="gleba średnia"),"BŁĄD kol.8",IF(AND(D25="TUZ",H25="gleba ciężka"),"BŁĄD kol.8",IF(OR($H25=LEGENDA!$B$21,$H25=1),49,IF(OR($H25=LEGENDA!$B$22,$H25=2),59,IF(OR($H25=LEGENDA!$B$23,$H25=3),62,IF(OR($H25=4,$H25=LEGENDA!$B$24),66,IF(H25=LEGENDA!$O$25,86,IF(H25=LEGENDA!$O$26,91,IF(H25=LEGENDA!$O$27,73,IF(H25=LEGENDA!$O$28,66,IF(H25=LEGENDA!$O$29,135,IF(H25=LEGENDA!$O$30,158,IF(H25=LEGENDA!$O$31,117)))))))))))))))))</f>
        <v/>
      </c>
      <c r="N25" s="61" t="str">
        <f>IF(AND(D25="TUZ",H25="gleba b. lekka"),"BŁĄD kol.8",IF(AND(D25="TUZ",H25="gleba lekka"),"BŁĄD kol.8",IF(AND(D25="TUZ",H25="gleba średnia"),"BŁĄD kol.8",IF(AND(D25="TUZ",H25="gleba ciężka"),"BŁĄD kol.8",IF(AND(E25&lt;&gt;4,H25=LEGENDA!$O$29),"BŁĄD kol.8",IF(AND(E25&lt;&gt;4,H25=LEGENDA!$O$30),"BŁĄD kol.8",IF(AND(E25&lt;&gt;4,H25=LEGENDA!$O$31),"BŁĄD kol.8",IF(AND(E25&lt;&gt;4,H25=LEGENDA!$O$28),"BŁĄD kol.8",IF(AND(E25&lt;&gt;4,H25=LEGENDA!$O$27),"BŁĄD kol.8",IF(AND(E25&lt;&gt;4,H25=LEGENDA!$O$26),"BŁĄD kol.8",IF(AND(E25&lt;&gt;4,H25=LEGENDA!$O$25),"BŁĄD kol.8",IF(AX25="","",IF(AX25=1,0.6,IF(AX25=2,0.9,0.9))))))))))))))</f>
        <v/>
      </c>
      <c r="O25" s="381" t="str">
        <f t="shared" si="4"/>
        <v/>
      </c>
      <c r="P25" s="379" t="str">
        <f t="shared" si="26"/>
        <v/>
      </c>
      <c r="Q25" s="47"/>
      <c r="R25" s="46"/>
      <c r="S25" s="46"/>
      <c r="T25" s="46"/>
      <c r="U25" s="46"/>
      <c r="V25" s="61" t="str">
        <f t="shared" si="5"/>
        <v/>
      </c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61" t="str">
        <f t="shared" si="6"/>
        <v/>
      </c>
      <c r="AH25" s="70" t="e">
        <v>#VALUE!</v>
      </c>
      <c r="AI25" s="70">
        <v>0</v>
      </c>
      <c r="AJ25" s="70">
        <v>0</v>
      </c>
      <c r="AK25" s="71">
        <v>0</v>
      </c>
      <c r="AO25" s="49"/>
      <c r="AP25" s="49"/>
      <c r="AQ25" s="49"/>
      <c r="AR25" s="49"/>
      <c r="AS25" s="49"/>
      <c r="AT25" s="49"/>
      <c r="AU25" s="46"/>
      <c r="AV25" s="352" t="str">
        <f t="shared" si="1"/>
        <v/>
      </c>
      <c r="AW25" s="65" t="str">
        <f t="shared" si="7"/>
        <v/>
      </c>
      <c r="AX25" s="198" t="str">
        <f>IF(A25="","",IF(D25="","",INDEX(POBRANIE_!$B$6:$F$101,MATCH(D25,POBRANIE_!$A$6:$A$101,0),5)))</f>
        <v/>
      </c>
      <c r="AY25" s="96" t="str">
        <f t="shared" si="27"/>
        <v/>
      </c>
      <c r="AZ25" s="96" t="str">
        <f t="shared" si="28"/>
        <v/>
      </c>
      <c r="BA25" s="292" t="str">
        <f t="shared" si="8"/>
        <v xml:space="preserve"> </v>
      </c>
      <c r="BB25" s="293" t="str">
        <f t="shared" si="9"/>
        <v xml:space="preserve"> </v>
      </c>
      <c r="BD25" s="45"/>
      <c r="BE25" s="387" t="str">
        <f t="shared" si="10"/>
        <v/>
      </c>
      <c r="BF25" s="388">
        <f t="shared" si="11"/>
        <v>0</v>
      </c>
      <c r="BG25" s="388">
        <f t="shared" si="12"/>
        <v>0</v>
      </c>
      <c r="BH25" s="388">
        <f t="shared" si="13"/>
        <v>0</v>
      </c>
      <c r="BI25" s="388">
        <f t="shared" si="14"/>
        <v>0</v>
      </c>
      <c r="BJ25" s="388">
        <f t="shared" si="15"/>
        <v>0</v>
      </c>
      <c r="BK25" s="389">
        <f t="shared" si="16"/>
        <v>0</v>
      </c>
      <c r="BL25" s="388">
        <f>IF(W25="",0,IF(W25=LEGENDA!C$43,0,1))</f>
        <v>0</v>
      </c>
      <c r="BM25" s="388">
        <f>IF(X25="",0,IF(X25=LEGENDA!D$43,0,1))</f>
        <v>0</v>
      </c>
      <c r="BN25" s="388">
        <f>IF(Y25="",0,IF(Y25=LEGENDA!E$43,0,1))</f>
        <v>0</v>
      </c>
      <c r="BO25" s="388">
        <f>IF(Z25="",0,IF(Z25=LEGENDA!F$43,0,1))</f>
        <v>0</v>
      </c>
      <c r="BP25" s="388">
        <f>IF(AA25="",0,IF(AA25=LEGENDA!G$43,0,1))</f>
        <v>0</v>
      </c>
      <c r="BQ25" s="388">
        <f>IF(AB25="",0,IF(AB25=LEGENDA!H$43,0,1))</f>
        <v>0</v>
      </c>
      <c r="BR25" s="388">
        <f>IF(AC25="",0,IF(AC25=LEGENDA!I$43,0,1))</f>
        <v>0</v>
      </c>
      <c r="BS25" s="388">
        <f>IF(AD25="",0,IF(AD25=LEGENDA!J$43,0,1))</f>
        <v>0</v>
      </c>
      <c r="BT25" s="388">
        <f>IF(AE25="",0,IF(AE25=LEGENDA!K$43,0,1))</f>
        <v>0</v>
      </c>
      <c r="BU25" s="388">
        <f>IF(AF25="",0,IF(AF25=LEGENDA!L$43,0,1))</f>
        <v>0</v>
      </c>
      <c r="BV25" s="390">
        <f t="shared" si="17"/>
        <v>0</v>
      </c>
      <c r="BW25" s="388">
        <f t="shared" si="18"/>
        <v>0</v>
      </c>
      <c r="BX25" s="390">
        <f t="shared" si="19"/>
        <v>0</v>
      </c>
      <c r="BY25" s="391">
        <f t="shared" si="20"/>
        <v>0</v>
      </c>
      <c r="BZ25" s="391">
        <f t="shared" si="21"/>
        <v>0</v>
      </c>
      <c r="CA25" s="391" t="str">
        <f t="shared" si="22"/>
        <v/>
      </c>
      <c r="CB25" s="386" t="str">
        <f t="shared" si="23"/>
        <v/>
      </c>
      <c r="CC25" s="94">
        <f t="shared" si="29"/>
        <v>0</v>
      </c>
      <c r="CD25" s="397" t="str">
        <f t="shared" si="24"/>
        <v/>
      </c>
      <c r="CE25" s="559" t="str">
        <f t="array" ref="CE25">IFERROR(INDEX($C$10:$C$525,MATCH(0,COUNTIF($CE$9:CE24,$C$10:$C$525),0)),"")</f>
        <v/>
      </c>
      <c r="CF25" s="559">
        <f t="shared" si="25"/>
        <v>0</v>
      </c>
    </row>
    <row r="26" spans="1:84" ht="18.899999999999999" customHeight="1" thickBot="1" x14ac:dyDescent="0.35">
      <c r="A26" s="78" t="str">
        <f t="shared" si="30"/>
        <v/>
      </c>
      <c r="B26" s="576"/>
      <c r="C26" s="463"/>
      <c r="D26" s="349"/>
      <c r="E26" s="61" t="str">
        <f>IF(B26="","",IF(C26="","",IF(D26="","",INDEX(POBRANIE_!$B$6:$F$100,MATCH($D26,POBRANIE_!$A$6:$A$100,0),2))))</f>
        <v/>
      </c>
      <c r="F26" s="44"/>
      <c r="G26" s="45"/>
      <c r="H26" s="349"/>
      <c r="I26" s="46"/>
      <c r="J26" s="64" t="str">
        <f>IF($H26="","",IF($I26="","",IF($H26=LEGENDA!$B$21,0.6,IF($H26=LEGENDA!$B$22,0.7,0.8))))</f>
        <v/>
      </c>
      <c r="K26" s="63" t="str">
        <f t="shared" si="3"/>
        <v/>
      </c>
      <c r="L26" s="46"/>
      <c r="M26" s="61" t="str">
        <f>IF($H26="","",IF(OR(I26&gt;0,L26&gt;0),"",IF(AND(D26="TUZ",H26="gleba b. lekka"),"BŁĄD kol.8",IF(AND(D26="TUZ",H26="gleba lekka"),"BŁĄD kol.8",IF(AND(D26="TUZ",H26="gleba średnia"),"BŁĄD kol.8",IF(AND(D26="TUZ",H26="gleba ciężka"),"BŁĄD kol.8",IF(OR($H26=LEGENDA!$B$21,$H26=1),49,IF(OR($H26=LEGENDA!$B$22,$H26=2),59,IF(OR($H26=LEGENDA!$B$23,$H26=3),62,IF(OR($H26=4,$H26=LEGENDA!$B$24),66,IF(H26=LEGENDA!$O$25,86,IF(H26=LEGENDA!$O$26,91,IF(H26=LEGENDA!$O$27,73,IF(H26=LEGENDA!$O$28,66,IF(H26=LEGENDA!$O$29,135,IF(H26=LEGENDA!$O$30,158,IF(H26=LEGENDA!$O$31,117)))))))))))))))))</f>
        <v/>
      </c>
      <c r="N26" s="61" t="str">
        <f>IF(AND(D26="TUZ",H26="gleba b. lekka"),"BŁĄD kol.8",IF(AND(D26="TUZ",H26="gleba lekka"),"BŁĄD kol.8",IF(AND(D26="TUZ",H26="gleba średnia"),"BŁĄD kol.8",IF(AND(D26="TUZ",H26="gleba ciężka"),"BŁĄD kol.8",IF(AND(E26&lt;&gt;4,H26=LEGENDA!$O$29),"BŁĄD kol.8",IF(AND(E26&lt;&gt;4,H26=LEGENDA!$O$30),"BŁĄD kol.8",IF(AND(E26&lt;&gt;4,H26=LEGENDA!$O$31),"BŁĄD kol.8",IF(AND(E26&lt;&gt;4,H26=LEGENDA!$O$28),"BŁĄD kol.8",IF(AND(E26&lt;&gt;4,H26=LEGENDA!$O$27),"BŁĄD kol.8",IF(AND(E26&lt;&gt;4,H26=LEGENDA!$O$26),"BŁĄD kol.8",IF(AND(E26&lt;&gt;4,H26=LEGENDA!$O$25),"BŁĄD kol.8",IF(AX26="","",IF(AX26=1,0.6,IF(AX26=2,0.9,0.9))))))))))))))</f>
        <v/>
      </c>
      <c r="O26" s="381" t="str">
        <f t="shared" si="4"/>
        <v/>
      </c>
      <c r="P26" s="379" t="str">
        <f t="shared" si="26"/>
        <v/>
      </c>
      <c r="Q26" s="47"/>
      <c r="R26" s="46"/>
      <c r="S26" s="46"/>
      <c r="T26" s="46"/>
      <c r="U26" s="46"/>
      <c r="V26" s="61" t="str">
        <f t="shared" si="5"/>
        <v/>
      </c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61" t="str">
        <f t="shared" si="6"/>
        <v/>
      </c>
      <c r="AH26" s="70" t="e">
        <v>#VALUE!</v>
      </c>
      <c r="AI26" s="70">
        <v>0</v>
      </c>
      <c r="AJ26" s="70">
        <v>0</v>
      </c>
      <c r="AK26" s="71">
        <v>0</v>
      </c>
      <c r="AO26" s="49"/>
      <c r="AP26" s="49"/>
      <c r="AQ26" s="49"/>
      <c r="AR26" s="49"/>
      <c r="AS26" s="49"/>
      <c r="AT26" s="49"/>
      <c r="AU26" s="46"/>
      <c r="AV26" s="352" t="str">
        <f t="shared" si="1"/>
        <v/>
      </c>
      <c r="AW26" s="65" t="str">
        <f t="shared" si="7"/>
        <v/>
      </c>
      <c r="AX26" s="198" t="str">
        <f>IF(A26="","",IF(D26="","",INDEX(POBRANIE_!$B$6:$F$101,MATCH(D26,POBRANIE_!$A$6:$A$101,0),5)))</f>
        <v/>
      </c>
      <c r="AY26" s="96" t="str">
        <f t="shared" si="27"/>
        <v/>
      </c>
      <c r="AZ26" s="96" t="str">
        <f t="shared" si="28"/>
        <v/>
      </c>
      <c r="BA26" s="292" t="str">
        <f t="shared" si="8"/>
        <v xml:space="preserve"> </v>
      </c>
      <c r="BB26" s="293" t="str">
        <f t="shared" si="9"/>
        <v xml:space="preserve"> </v>
      </c>
      <c r="BD26" s="45"/>
      <c r="BE26" s="387" t="str">
        <f t="shared" si="10"/>
        <v/>
      </c>
      <c r="BF26" s="388">
        <f t="shared" si="11"/>
        <v>0</v>
      </c>
      <c r="BG26" s="388">
        <f t="shared" si="12"/>
        <v>0</v>
      </c>
      <c r="BH26" s="388">
        <f t="shared" si="13"/>
        <v>0</v>
      </c>
      <c r="BI26" s="388">
        <f t="shared" si="14"/>
        <v>0</v>
      </c>
      <c r="BJ26" s="388">
        <f t="shared" si="15"/>
        <v>0</v>
      </c>
      <c r="BK26" s="389">
        <f t="shared" si="16"/>
        <v>0</v>
      </c>
      <c r="BL26" s="388">
        <f>IF(W26="",0,IF(W26=LEGENDA!C$43,0,1))</f>
        <v>0</v>
      </c>
      <c r="BM26" s="388">
        <f>IF(X26="",0,IF(X26=LEGENDA!D$43,0,1))</f>
        <v>0</v>
      </c>
      <c r="BN26" s="388">
        <f>IF(Y26="",0,IF(Y26=LEGENDA!E$43,0,1))</f>
        <v>0</v>
      </c>
      <c r="BO26" s="388">
        <f>IF(Z26="",0,IF(Z26=LEGENDA!F$43,0,1))</f>
        <v>0</v>
      </c>
      <c r="BP26" s="388">
        <f>IF(AA26="",0,IF(AA26=LEGENDA!G$43,0,1))</f>
        <v>0</v>
      </c>
      <c r="BQ26" s="388">
        <f>IF(AB26="",0,IF(AB26=LEGENDA!H$43,0,1))</f>
        <v>0</v>
      </c>
      <c r="BR26" s="388">
        <f>IF(AC26="",0,IF(AC26=LEGENDA!I$43,0,1))</f>
        <v>0</v>
      </c>
      <c r="BS26" s="388">
        <f>IF(AD26="",0,IF(AD26=LEGENDA!J$43,0,1))</f>
        <v>0</v>
      </c>
      <c r="BT26" s="388">
        <f>IF(AE26="",0,IF(AE26=LEGENDA!K$43,0,1))</f>
        <v>0</v>
      </c>
      <c r="BU26" s="388">
        <f>IF(AF26="",0,IF(AF26=LEGENDA!L$43,0,1))</f>
        <v>0</v>
      </c>
      <c r="BV26" s="390">
        <f t="shared" si="17"/>
        <v>0</v>
      </c>
      <c r="BW26" s="388">
        <f t="shared" si="18"/>
        <v>0</v>
      </c>
      <c r="BX26" s="390">
        <f t="shared" si="19"/>
        <v>0</v>
      </c>
      <c r="BY26" s="391">
        <f t="shared" si="20"/>
        <v>0</v>
      </c>
      <c r="BZ26" s="391">
        <f t="shared" si="21"/>
        <v>0</v>
      </c>
      <c r="CA26" s="391" t="str">
        <f t="shared" si="22"/>
        <v/>
      </c>
      <c r="CB26" s="386" t="str">
        <f t="shared" si="23"/>
        <v/>
      </c>
      <c r="CC26" s="94">
        <f t="shared" si="29"/>
        <v>0</v>
      </c>
      <c r="CD26" s="397" t="str">
        <f t="shared" si="24"/>
        <v/>
      </c>
      <c r="CE26" s="559" t="str">
        <f t="array" ref="CE26">IFERROR(INDEX($C$10:$C$525,MATCH(0,COUNTIF($CE$9:CE25,$C$10:$C$525),0)),"")</f>
        <v/>
      </c>
      <c r="CF26" s="559">
        <f t="shared" si="25"/>
        <v>0</v>
      </c>
    </row>
    <row r="27" spans="1:84" ht="18.899999999999999" customHeight="1" thickBot="1" x14ac:dyDescent="0.35">
      <c r="A27" s="78" t="str">
        <f t="shared" si="30"/>
        <v/>
      </c>
      <c r="B27" s="576"/>
      <c r="C27" s="463"/>
      <c r="D27" s="349"/>
      <c r="E27" s="61" t="str">
        <f>IF(B27="","",IF(C27="","",IF(D27="","",INDEX(POBRANIE_!$B$6:$F$100,MATCH($D27,POBRANIE_!$A$6:$A$100,0),2))))</f>
        <v/>
      </c>
      <c r="F27" s="44"/>
      <c r="G27" s="45"/>
      <c r="H27" s="349"/>
      <c r="I27" s="46"/>
      <c r="J27" s="64" t="str">
        <f>IF($H27="","",IF($I27="","",IF($H27=LEGENDA!$B$21,0.6,IF($H27=LEGENDA!$B$22,0.7,0.8))))</f>
        <v/>
      </c>
      <c r="K27" s="63" t="str">
        <f t="shared" si="3"/>
        <v/>
      </c>
      <c r="L27" s="46"/>
      <c r="M27" s="61" t="str">
        <f>IF($H27="","",IF(OR(I27&gt;0,L27&gt;0),"",IF(AND(D27="TUZ",H27="gleba b. lekka"),"BŁĄD kol.8",IF(AND(D27="TUZ",H27="gleba lekka"),"BŁĄD kol.8",IF(AND(D27="TUZ",H27="gleba średnia"),"BŁĄD kol.8",IF(AND(D27="TUZ",H27="gleba ciężka"),"BŁĄD kol.8",IF(OR($H27=LEGENDA!$B$21,$H27=1),49,IF(OR($H27=LEGENDA!$B$22,$H27=2),59,IF(OR($H27=LEGENDA!$B$23,$H27=3),62,IF(OR($H27=4,$H27=LEGENDA!$B$24),66,IF(H27=LEGENDA!$O$25,86,IF(H27=LEGENDA!$O$26,91,IF(H27=LEGENDA!$O$27,73,IF(H27=LEGENDA!$O$28,66,IF(H27=LEGENDA!$O$29,135,IF(H27=LEGENDA!$O$30,158,IF(H27=LEGENDA!$O$31,117)))))))))))))))))</f>
        <v/>
      </c>
      <c r="N27" s="61" t="str">
        <f>IF(AND(D27="TUZ",H27="gleba b. lekka"),"BŁĄD kol.8",IF(AND(D27="TUZ",H27="gleba lekka"),"BŁĄD kol.8",IF(AND(D27="TUZ",H27="gleba średnia"),"BŁĄD kol.8",IF(AND(D27="TUZ",H27="gleba ciężka"),"BŁĄD kol.8",IF(AND(E27&lt;&gt;4,H27=LEGENDA!$O$29),"BŁĄD kol.8",IF(AND(E27&lt;&gt;4,H27=LEGENDA!$O$30),"BŁĄD kol.8",IF(AND(E27&lt;&gt;4,H27=LEGENDA!$O$31),"BŁĄD kol.8",IF(AND(E27&lt;&gt;4,H27=LEGENDA!$O$28),"BŁĄD kol.8",IF(AND(E27&lt;&gt;4,H27=LEGENDA!$O$27),"BŁĄD kol.8",IF(AND(E27&lt;&gt;4,H27=LEGENDA!$O$26),"BŁĄD kol.8",IF(AND(E27&lt;&gt;4,H27=LEGENDA!$O$25),"BŁĄD kol.8",IF(AX27="","",IF(AX27=1,0.6,IF(AX27=2,0.9,0.9))))))))))))))</f>
        <v/>
      </c>
      <c r="O27" s="381" t="str">
        <f t="shared" si="4"/>
        <v/>
      </c>
      <c r="P27" s="379" t="str">
        <f t="shared" si="26"/>
        <v/>
      </c>
      <c r="Q27" s="47"/>
      <c r="R27" s="46"/>
      <c r="S27" s="46"/>
      <c r="T27" s="46"/>
      <c r="U27" s="46"/>
      <c r="V27" s="61" t="str">
        <f t="shared" si="5"/>
        <v/>
      </c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61" t="str">
        <f t="shared" si="6"/>
        <v/>
      </c>
      <c r="AH27" s="70" t="e">
        <v>#VALUE!</v>
      </c>
      <c r="AI27" s="70">
        <v>0</v>
      </c>
      <c r="AJ27" s="70">
        <v>0</v>
      </c>
      <c r="AK27" s="71">
        <v>0</v>
      </c>
      <c r="AO27" s="49"/>
      <c r="AP27" s="49"/>
      <c r="AQ27" s="49"/>
      <c r="AR27" s="49"/>
      <c r="AS27" s="49"/>
      <c r="AT27" s="49"/>
      <c r="AU27" s="46"/>
      <c r="AV27" s="352" t="str">
        <f t="shared" si="1"/>
        <v/>
      </c>
      <c r="AW27" s="65" t="str">
        <f t="shared" si="7"/>
        <v/>
      </c>
      <c r="AX27" s="198" t="str">
        <f>IF(A27="","",IF(D27="","",INDEX(POBRANIE_!$B$6:$F$101,MATCH(D27,POBRANIE_!$A$6:$A$101,0),5)))</f>
        <v/>
      </c>
      <c r="AY27" s="96" t="str">
        <f t="shared" si="27"/>
        <v/>
      </c>
      <c r="AZ27" s="96" t="str">
        <f t="shared" si="28"/>
        <v/>
      </c>
      <c r="BA27" s="292" t="str">
        <f t="shared" si="8"/>
        <v xml:space="preserve"> </v>
      </c>
      <c r="BB27" s="293" t="str">
        <f t="shared" si="9"/>
        <v xml:space="preserve"> </v>
      </c>
      <c r="BD27" s="45"/>
      <c r="BE27" s="387" t="str">
        <f t="shared" si="10"/>
        <v/>
      </c>
      <c r="BF27" s="388">
        <f t="shared" si="11"/>
        <v>0</v>
      </c>
      <c r="BG27" s="388">
        <f t="shared" si="12"/>
        <v>0</v>
      </c>
      <c r="BH27" s="388">
        <f t="shared" si="13"/>
        <v>0</v>
      </c>
      <c r="BI27" s="388">
        <f t="shared" si="14"/>
        <v>0</v>
      </c>
      <c r="BJ27" s="388">
        <f t="shared" si="15"/>
        <v>0</v>
      </c>
      <c r="BK27" s="389">
        <f t="shared" si="16"/>
        <v>0</v>
      </c>
      <c r="BL27" s="388">
        <f>IF(W27="",0,IF(W27=LEGENDA!C$43,0,1))</f>
        <v>0</v>
      </c>
      <c r="BM27" s="388">
        <f>IF(X27="",0,IF(X27=LEGENDA!D$43,0,1))</f>
        <v>0</v>
      </c>
      <c r="BN27" s="388">
        <f>IF(Y27="",0,IF(Y27=LEGENDA!E$43,0,1))</f>
        <v>0</v>
      </c>
      <c r="BO27" s="388">
        <f>IF(Z27="",0,IF(Z27=LEGENDA!F$43,0,1))</f>
        <v>0</v>
      </c>
      <c r="BP27" s="388">
        <f>IF(AA27="",0,IF(AA27=LEGENDA!G$43,0,1))</f>
        <v>0</v>
      </c>
      <c r="BQ27" s="388">
        <f>IF(AB27="",0,IF(AB27=LEGENDA!H$43,0,1))</f>
        <v>0</v>
      </c>
      <c r="BR27" s="388">
        <f>IF(AC27="",0,IF(AC27=LEGENDA!I$43,0,1))</f>
        <v>0</v>
      </c>
      <c r="BS27" s="388">
        <f>IF(AD27="",0,IF(AD27=LEGENDA!J$43,0,1))</f>
        <v>0</v>
      </c>
      <c r="BT27" s="388">
        <f>IF(AE27="",0,IF(AE27=LEGENDA!K$43,0,1))</f>
        <v>0</v>
      </c>
      <c r="BU27" s="388">
        <f>IF(AF27="",0,IF(AF27=LEGENDA!L$43,0,1))</f>
        <v>0</v>
      </c>
      <c r="BV27" s="390">
        <f t="shared" si="17"/>
        <v>0</v>
      </c>
      <c r="BW27" s="388">
        <f t="shared" si="18"/>
        <v>0</v>
      </c>
      <c r="BX27" s="390">
        <f t="shared" si="19"/>
        <v>0</v>
      </c>
      <c r="BY27" s="391">
        <f t="shared" si="20"/>
        <v>0</v>
      </c>
      <c r="BZ27" s="391">
        <f t="shared" si="21"/>
        <v>0</v>
      </c>
      <c r="CA27" s="391" t="str">
        <f t="shared" si="22"/>
        <v/>
      </c>
      <c r="CB27" s="386" t="str">
        <f t="shared" si="23"/>
        <v/>
      </c>
      <c r="CC27" s="94">
        <f t="shared" si="29"/>
        <v>0</v>
      </c>
      <c r="CD27" s="397" t="str">
        <f t="shared" si="24"/>
        <v/>
      </c>
      <c r="CE27" s="559" t="str">
        <f t="array" ref="CE27">IFERROR(INDEX($C$10:$C$525,MATCH(0,COUNTIF($CE$9:CE26,$C$10:$C$525),0)),"")</f>
        <v/>
      </c>
      <c r="CF27" s="559">
        <f t="shared" si="25"/>
        <v>0</v>
      </c>
    </row>
    <row r="28" spans="1:84" ht="18.899999999999999" customHeight="1" thickBot="1" x14ac:dyDescent="0.35">
      <c r="A28" s="78" t="str">
        <f t="shared" si="30"/>
        <v/>
      </c>
      <c r="B28" s="576"/>
      <c r="C28" s="463"/>
      <c r="D28" s="349"/>
      <c r="E28" s="61" t="str">
        <f>IF(B28="","",IF(C28="","",IF(D28="","",INDEX(POBRANIE_!$B$6:$F$100,MATCH($D28,POBRANIE_!$A$6:$A$100,0),2))))</f>
        <v/>
      </c>
      <c r="F28" s="44"/>
      <c r="G28" s="45"/>
      <c r="H28" s="349"/>
      <c r="I28" s="46"/>
      <c r="J28" s="64" t="str">
        <f>IF($H28="","",IF($I28="","",IF($H28=LEGENDA!$B$21,0.6,IF($H28=LEGENDA!$B$22,0.7,0.8))))</f>
        <v/>
      </c>
      <c r="K28" s="63" t="str">
        <f t="shared" si="3"/>
        <v/>
      </c>
      <c r="L28" s="46"/>
      <c r="M28" s="61" t="str">
        <f>IF($H28="","",IF(OR(I28&gt;0,L28&gt;0),"",IF(AND(D28="TUZ",H28="gleba b. lekka"),"BŁĄD kol.8",IF(AND(D28="TUZ",H28="gleba lekka"),"BŁĄD kol.8",IF(AND(D28="TUZ",H28="gleba średnia"),"BŁĄD kol.8",IF(AND(D28="TUZ",H28="gleba ciężka"),"BŁĄD kol.8",IF(OR($H28=LEGENDA!$B$21,$H28=1),49,IF(OR($H28=LEGENDA!$B$22,$H28=2),59,IF(OR($H28=LEGENDA!$B$23,$H28=3),62,IF(OR($H28=4,$H28=LEGENDA!$B$24),66,IF(H28=LEGENDA!$O$25,86,IF(H28=LEGENDA!$O$26,91,IF(H28=LEGENDA!$O$27,73,IF(H28=LEGENDA!$O$28,66,IF(H28=LEGENDA!$O$29,135,IF(H28=LEGENDA!$O$30,158,IF(H28=LEGENDA!$O$31,117)))))))))))))))))</f>
        <v/>
      </c>
      <c r="N28" s="61" t="str">
        <f>IF(AND(D28="TUZ",H28="gleba b. lekka"),"BŁĄD kol.8",IF(AND(D28="TUZ",H28="gleba lekka"),"BŁĄD kol.8",IF(AND(D28="TUZ",H28="gleba średnia"),"BŁĄD kol.8",IF(AND(D28="TUZ",H28="gleba ciężka"),"BŁĄD kol.8",IF(AND(E28&lt;&gt;4,H28=LEGENDA!$O$29),"BŁĄD kol.8",IF(AND(E28&lt;&gt;4,H28=LEGENDA!$O$30),"BŁĄD kol.8",IF(AND(E28&lt;&gt;4,H28=LEGENDA!$O$31),"BŁĄD kol.8",IF(AND(E28&lt;&gt;4,H28=LEGENDA!$O$28),"BŁĄD kol.8",IF(AND(E28&lt;&gt;4,H28=LEGENDA!$O$27),"BŁĄD kol.8",IF(AND(E28&lt;&gt;4,H28=LEGENDA!$O$26),"BŁĄD kol.8",IF(AND(E28&lt;&gt;4,H28=LEGENDA!$O$25),"BŁĄD kol.8",IF(AX28="","",IF(AX28=1,0.6,IF(AX28=2,0.9,0.9))))))))))))))</f>
        <v/>
      </c>
      <c r="O28" s="381" t="str">
        <f t="shared" si="4"/>
        <v/>
      </c>
      <c r="P28" s="379" t="str">
        <f t="shared" si="26"/>
        <v/>
      </c>
      <c r="Q28" s="47"/>
      <c r="R28" s="46"/>
      <c r="S28" s="46"/>
      <c r="T28" s="46"/>
      <c r="U28" s="46"/>
      <c r="V28" s="61" t="str">
        <f t="shared" si="5"/>
        <v/>
      </c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61" t="str">
        <f t="shared" si="6"/>
        <v/>
      </c>
      <c r="AH28" s="70" t="e">
        <v>#VALUE!</v>
      </c>
      <c r="AI28" s="70">
        <v>0</v>
      </c>
      <c r="AJ28" s="70">
        <v>0</v>
      </c>
      <c r="AK28" s="71">
        <v>0</v>
      </c>
      <c r="AO28" s="49"/>
      <c r="AP28" s="49"/>
      <c r="AQ28" s="49"/>
      <c r="AR28" s="49"/>
      <c r="AS28" s="49"/>
      <c r="AT28" s="49"/>
      <c r="AU28" s="46"/>
      <c r="AV28" s="352" t="str">
        <f t="shared" si="1"/>
        <v/>
      </c>
      <c r="AW28" s="65" t="str">
        <f t="shared" si="7"/>
        <v/>
      </c>
      <c r="AX28" s="198" t="str">
        <f>IF(A28="","",IF(D28="","",INDEX(POBRANIE_!$B$6:$F$101,MATCH(D28,POBRANIE_!$A$6:$A$101,0),5)))</f>
        <v/>
      </c>
      <c r="AY28" s="96" t="str">
        <f t="shared" si="27"/>
        <v/>
      </c>
      <c r="AZ28" s="96" t="str">
        <f t="shared" si="28"/>
        <v/>
      </c>
      <c r="BA28" s="292" t="str">
        <f t="shared" si="8"/>
        <v xml:space="preserve"> </v>
      </c>
      <c r="BB28" s="293" t="str">
        <f t="shared" si="9"/>
        <v xml:space="preserve"> </v>
      </c>
      <c r="BD28" s="45"/>
      <c r="BE28" s="387" t="str">
        <f t="shared" si="10"/>
        <v/>
      </c>
      <c r="BF28" s="388">
        <f t="shared" si="11"/>
        <v>0</v>
      </c>
      <c r="BG28" s="388">
        <f t="shared" si="12"/>
        <v>0</v>
      </c>
      <c r="BH28" s="388">
        <f t="shared" si="13"/>
        <v>0</v>
      </c>
      <c r="BI28" s="388">
        <f t="shared" si="14"/>
        <v>0</v>
      </c>
      <c r="BJ28" s="388">
        <f t="shared" si="15"/>
        <v>0</v>
      </c>
      <c r="BK28" s="389">
        <f t="shared" si="16"/>
        <v>0</v>
      </c>
      <c r="BL28" s="388">
        <f>IF(W28="",0,IF(W28=LEGENDA!C$43,0,1))</f>
        <v>0</v>
      </c>
      <c r="BM28" s="388">
        <f>IF(X28="",0,IF(X28=LEGENDA!D$43,0,1))</f>
        <v>0</v>
      </c>
      <c r="BN28" s="388">
        <f>IF(Y28="",0,IF(Y28=LEGENDA!E$43,0,1))</f>
        <v>0</v>
      </c>
      <c r="BO28" s="388">
        <f>IF(Z28="",0,IF(Z28=LEGENDA!F$43,0,1))</f>
        <v>0</v>
      </c>
      <c r="BP28" s="388">
        <f>IF(AA28="",0,IF(AA28=LEGENDA!G$43,0,1))</f>
        <v>0</v>
      </c>
      <c r="BQ28" s="388">
        <f>IF(AB28="",0,IF(AB28=LEGENDA!H$43,0,1))</f>
        <v>0</v>
      </c>
      <c r="BR28" s="388">
        <f>IF(AC28="",0,IF(AC28=LEGENDA!I$43,0,1))</f>
        <v>0</v>
      </c>
      <c r="BS28" s="388">
        <f>IF(AD28="",0,IF(AD28=LEGENDA!J$43,0,1))</f>
        <v>0</v>
      </c>
      <c r="BT28" s="388">
        <f>IF(AE28="",0,IF(AE28=LEGENDA!K$43,0,1))</f>
        <v>0</v>
      </c>
      <c r="BU28" s="388">
        <f>IF(AF28="",0,IF(AF28=LEGENDA!L$43,0,1))</f>
        <v>0</v>
      </c>
      <c r="BV28" s="390">
        <f t="shared" si="17"/>
        <v>0</v>
      </c>
      <c r="BW28" s="388">
        <f t="shared" si="18"/>
        <v>0</v>
      </c>
      <c r="BX28" s="390">
        <f t="shared" si="19"/>
        <v>0</v>
      </c>
      <c r="BY28" s="391">
        <f t="shared" si="20"/>
        <v>0</v>
      </c>
      <c r="BZ28" s="391">
        <f t="shared" si="21"/>
        <v>0</v>
      </c>
      <c r="CA28" s="391" t="str">
        <f t="shared" si="22"/>
        <v/>
      </c>
      <c r="CB28" s="386" t="str">
        <f t="shared" si="23"/>
        <v/>
      </c>
      <c r="CC28" s="94">
        <f t="shared" si="29"/>
        <v>0</v>
      </c>
      <c r="CD28" s="397" t="str">
        <f t="shared" si="24"/>
        <v/>
      </c>
      <c r="CE28" s="559" t="str">
        <f t="array" ref="CE28">IFERROR(INDEX($C$10:$C$525,MATCH(0,COUNTIF($CE$9:CE27,$C$10:$C$525),0)),"")</f>
        <v/>
      </c>
      <c r="CF28" s="559">
        <f t="shared" si="25"/>
        <v>0</v>
      </c>
    </row>
    <row r="29" spans="1:84" ht="18.899999999999999" customHeight="1" thickBot="1" x14ac:dyDescent="0.35">
      <c r="A29" s="78" t="str">
        <f t="shared" si="30"/>
        <v/>
      </c>
      <c r="B29" s="576"/>
      <c r="C29" s="463"/>
      <c r="D29" s="349"/>
      <c r="E29" s="61" t="str">
        <f>IF(B29="","",IF(C29="","",IF(D29="","",INDEX(POBRANIE_!$B$6:$F$100,MATCH($D29,POBRANIE_!$A$6:$A$100,0),2))))</f>
        <v/>
      </c>
      <c r="F29" s="44"/>
      <c r="G29" s="45"/>
      <c r="H29" s="349"/>
      <c r="I29" s="46"/>
      <c r="J29" s="64" t="str">
        <f>IF($H29="","",IF($I29="","",IF($H29=LEGENDA!$B$21,0.6,IF($H29=LEGENDA!$B$22,0.7,0.8))))</f>
        <v/>
      </c>
      <c r="K29" s="63" t="str">
        <f t="shared" si="3"/>
        <v/>
      </c>
      <c r="L29" s="46"/>
      <c r="M29" s="61" t="str">
        <f>IF($H29="","",IF(OR(I29&gt;0,L29&gt;0),"",IF(AND(D29="TUZ",H29="gleba b. lekka"),"BŁĄD kol.8",IF(AND(D29="TUZ",H29="gleba lekka"),"BŁĄD kol.8",IF(AND(D29="TUZ",H29="gleba średnia"),"BŁĄD kol.8",IF(AND(D29="TUZ",H29="gleba ciężka"),"BŁĄD kol.8",IF(OR($H29=LEGENDA!$B$21,$H29=1),49,IF(OR($H29=LEGENDA!$B$22,$H29=2),59,IF(OR($H29=LEGENDA!$B$23,$H29=3),62,IF(OR($H29=4,$H29=LEGENDA!$B$24),66,IF(H29=LEGENDA!$O$25,86,IF(H29=LEGENDA!$O$26,91,IF(H29=LEGENDA!$O$27,73,IF(H29=LEGENDA!$O$28,66,IF(H29=LEGENDA!$O$29,135,IF(H29=LEGENDA!$O$30,158,IF(H29=LEGENDA!$O$31,117)))))))))))))))))</f>
        <v/>
      </c>
      <c r="N29" s="61" t="str">
        <f>IF(AND(D29="TUZ",H29="gleba b. lekka"),"BŁĄD kol.8",IF(AND(D29="TUZ",H29="gleba lekka"),"BŁĄD kol.8",IF(AND(D29="TUZ",H29="gleba średnia"),"BŁĄD kol.8",IF(AND(D29="TUZ",H29="gleba ciężka"),"BŁĄD kol.8",IF(AND(E29&lt;&gt;4,H29=LEGENDA!$O$29),"BŁĄD kol.8",IF(AND(E29&lt;&gt;4,H29=LEGENDA!$O$30),"BŁĄD kol.8",IF(AND(E29&lt;&gt;4,H29=LEGENDA!$O$31),"BŁĄD kol.8",IF(AND(E29&lt;&gt;4,H29=LEGENDA!$O$28),"BŁĄD kol.8",IF(AND(E29&lt;&gt;4,H29=LEGENDA!$O$27),"BŁĄD kol.8",IF(AND(E29&lt;&gt;4,H29=LEGENDA!$O$26),"BŁĄD kol.8",IF(AND(E29&lt;&gt;4,H29=LEGENDA!$O$25),"BŁĄD kol.8",IF(AX29="","",IF(AX29=1,0.6,IF(AX29=2,0.9,0.9))))))))))))))</f>
        <v/>
      </c>
      <c r="O29" s="381" t="str">
        <f t="shared" si="4"/>
        <v/>
      </c>
      <c r="P29" s="379" t="str">
        <f t="shared" si="26"/>
        <v/>
      </c>
      <c r="Q29" s="47"/>
      <c r="R29" s="46"/>
      <c r="S29" s="46"/>
      <c r="T29" s="46"/>
      <c r="U29" s="46"/>
      <c r="V29" s="61" t="str">
        <f t="shared" si="5"/>
        <v/>
      </c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61" t="str">
        <f t="shared" si="6"/>
        <v/>
      </c>
      <c r="AH29" s="70" t="e">
        <v>#VALUE!</v>
      </c>
      <c r="AI29" s="70">
        <v>0</v>
      </c>
      <c r="AJ29" s="70">
        <v>0</v>
      </c>
      <c r="AK29" s="71">
        <v>0</v>
      </c>
      <c r="AO29" s="49"/>
      <c r="AP29" s="49"/>
      <c r="AQ29" s="49"/>
      <c r="AR29" s="49"/>
      <c r="AS29" s="49"/>
      <c r="AT29" s="49"/>
      <c r="AU29" s="46"/>
      <c r="AV29" s="352" t="str">
        <f t="shared" si="1"/>
        <v/>
      </c>
      <c r="AW29" s="65" t="str">
        <f t="shared" si="7"/>
        <v/>
      </c>
      <c r="AX29" s="198" t="str">
        <f>IF(A29="","",IF(D29="","",INDEX(POBRANIE_!$B$6:$F$101,MATCH(D29,POBRANIE_!$A$6:$A$101,0),5)))</f>
        <v/>
      </c>
      <c r="AY29" s="96" t="str">
        <f t="shared" si="27"/>
        <v/>
      </c>
      <c r="AZ29" s="96" t="str">
        <f t="shared" si="28"/>
        <v/>
      </c>
      <c r="BA29" s="292" t="str">
        <f t="shared" si="8"/>
        <v xml:space="preserve"> </v>
      </c>
      <c r="BB29" s="293" t="str">
        <f t="shared" si="9"/>
        <v xml:space="preserve"> </v>
      </c>
      <c r="BD29" s="45"/>
      <c r="BE29" s="387" t="str">
        <f t="shared" si="10"/>
        <v/>
      </c>
      <c r="BF29" s="388">
        <f t="shared" si="11"/>
        <v>0</v>
      </c>
      <c r="BG29" s="388">
        <f t="shared" si="12"/>
        <v>0</v>
      </c>
      <c r="BH29" s="388">
        <f t="shared" si="13"/>
        <v>0</v>
      </c>
      <c r="BI29" s="388">
        <f t="shared" si="14"/>
        <v>0</v>
      </c>
      <c r="BJ29" s="388">
        <f t="shared" si="15"/>
        <v>0</v>
      </c>
      <c r="BK29" s="389">
        <f t="shared" si="16"/>
        <v>0</v>
      </c>
      <c r="BL29" s="388">
        <f>IF(W29="",0,IF(W29=LEGENDA!C$43,0,1))</f>
        <v>0</v>
      </c>
      <c r="BM29" s="388">
        <f>IF(X29="",0,IF(X29=LEGENDA!D$43,0,1))</f>
        <v>0</v>
      </c>
      <c r="BN29" s="388">
        <f>IF(Y29="",0,IF(Y29=LEGENDA!E$43,0,1))</f>
        <v>0</v>
      </c>
      <c r="BO29" s="388">
        <f>IF(Z29="",0,IF(Z29=LEGENDA!F$43,0,1))</f>
        <v>0</v>
      </c>
      <c r="BP29" s="388">
        <f>IF(AA29="",0,IF(AA29=LEGENDA!G$43,0,1))</f>
        <v>0</v>
      </c>
      <c r="BQ29" s="388">
        <f>IF(AB29="",0,IF(AB29=LEGENDA!H$43,0,1))</f>
        <v>0</v>
      </c>
      <c r="BR29" s="388">
        <f>IF(AC29="",0,IF(AC29=LEGENDA!I$43,0,1))</f>
        <v>0</v>
      </c>
      <c r="BS29" s="388">
        <f>IF(AD29="",0,IF(AD29=LEGENDA!J$43,0,1))</f>
        <v>0</v>
      </c>
      <c r="BT29" s="388">
        <f>IF(AE29="",0,IF(AE29=LEGENDA!K$43,0,1))</f>
        <v>0</v>
      </c>
      <c r="BU29" s="388">
        <f>IF(AF29="",0,IF(AF29=LEGENDA!L$43,0,1))</f>
        <v>0</v>
      </c>
      <c r="BV29" s="390">
        <f t="shared" si="17"/>
        <v>0</v>
      </c>
      <c r="BW29" s="388">
        <f t="shared" si="18"/>
        <v>0</v>
      </c>
      <c r="BX29" s="390">
        <f t="shared" si="19"/>
        <v>0</v>
      </c>
      <c r="BY29" s="391">
        <f t="shared" si="20"/>
        <v>0</v>
      </c>
      <c r="BZ29" s="391">
        <f t="shared" si="21"/>
        <v>0</v>
      </c>
      <c r="CA29" s="391" t="str">
        <f t="shared" si="22"/>
        <v/>
      </c>
      <c r="CB29" s="386" t="str">
        <f t="shared" si="23"/>
        <v/>
      </c>
      <c r="CC29" s="94">
        <f t="shared" si="29"/>
        <v>0</v>
      </c>
      <c r="CD29" s="397" t="str">
        <f t="shared" si="24"/>
        <v/>
      </c>
      <c r="CE29" s="559" t="str">
        <f t="array" ref="CE29">IFERROR(INDEX($C$10:$C$525,MATCH(0,COUNTIF($CE$9:CE28,$C$10:$C$525),0)),"")</f>
        <v/>
      </c>
      <c r="CF29" s="559">
        <f t="shared" si="25"/>
        <v>0</v>
      </c>
    </row>
    <row r="30" spans="1:84" ht="18.899999999999999" customHeight="1" thickBot="1" x14ac:dyDescent="0.35">
      <c r="A30" s="78" t="str">
        <f t="shared" si="30"/>
        <v/>
      </c>
      <c r="B30" s="576"/>
      <c r="C30" s="463"/>
      <c r="D30" s="349"/>
      <c r="E30" s="61" t="str">
        <f>IF(B30="","",IF(C30="","",IF(D30="","",INDEX(POBRANIE_!$B$6:$F$100,MATCH($D30,POBRANIE_!$A$6:$A$100,0),2))))</f>
        <v/>
      </c>
      <c r="F30" s="44"/>
      <c r="G30" s="45"/>
      <c r="H30" s="349"/>
      <c r="I30" s="46"/>
      <c r="J30" s="64" t="str">
        <f>IF($H30="","",IF($I30="","",IF($H30=LEGENDA!$B$21,0.6,IF($H30=LEGENDA!$B$22,0.7,0.8))))</f>
        <v/>
      </c>
      <c r="K30" s="63" t="str">
        <f t="shared" si="3"/>
        <v/>
      </c>
      <c r="L30" s="46"/>
      <c r="M30" s="61" t="str">
        <f>IF($H30="","",IF(OR(I30&gt;0,L30&gt;0),"",IF(AND(D30="TUZ",H30="gleba b. lekka"),"BŁĄD kol.8",IF(AND(D30="TUZ",H30="gleba lekka"),"BŁĄD kol.8",IF(AND(D30="TUZ",H30="gleba średnia"),"BŁĄD kol.8",IF(AND(D30="TUZ",H30="gleba ciężka"),"BŁĄD kol.8",IF(OR($H30=LEGENDA!$B$21,$H30=1),49,IF(OR($H30=LEGENDA!$B$22,$H30=2),59,IF(OR($H30=LEGENDA!$B$23,$H30=3),62,IF(OR($H30=4,$H30=LEGENDA!$B$24),66,IF(H30=LEGENDA!$O$25,86,IF(H30=LEGENDA!$O$26,91,IF(H30=LEGENDA!$O$27,73,IF(H30=LEGENDA!$O$28,66,IF(H30=LEGENDA!$O$29,135,IF(H30=LEGENDA!$O$30,158,IF(H30=LEGENDA!$O$31,117)))))))))))))))))</f>
        <v/>
      </c>
      <c r="N30" s="61" t="str">
        <f>IF(AND(D30="TUZ",H30="gleba b. lekka"),"BŁĄD kol.8",IF(AND(D30="TUZ",H30="gleba lekka"),"BŁĄD kol.8",IF(AND(D30="TUZ",H30="gleba średnia"),"BŁĄD kol.8",IF(AND(D30="TUZ",H30="gleba ciężka"),"BŁĄD kol.8",IF(AND(E30&lt;&gt;4,H30=LEGENDA!$O$29),"BŁĄD kol.8",IF(AND(E30&lt;&gt;4,H30=LEGENDA!$O$30),"BŁĄD kol.8",IF(AND(E30&lt;&gt;4,H30=LEGENDA!$O$31),"BŁĄD kol.8",IF(AND(E30&lt;&gt;4,H30=LEGENDA!$O$28),"BŁĄD kol.8",IF(AND(E30&lt;&gt;4,H30=LEGENDA!$O$27),"BŁĄD kol.8",IF(AND(E30&lt;&gt;4,H30=LEGENDA!$O$26),"BŁĄD kol.8",IF(AND(E30&lt;&gt;4,H30=LEGENDA!$O$25),"BŁĄD kol.8",IF(AX30="","",IF(AX30=1,0.6,IF(AX30=2,0.9,0.9))))))))))))))</f>
        <v/>
      </c>
      <c r="O30" s="381" t="str">
        <f t="shared" si="4"/>
        <v/>
      </c>
      <c r="P30" s="379" t="str">
        <f t="shared" si="26"/>
        <v/>
      </c>
      <c r="Q30" s="47"/>
      <c r="R30" s="46"/>
      <c r="S30" s="46"/>
      <c r="T30" s="46"/>
      <c r="U30" s="46"/>
      <c r="V30" s="61" t="str">
        <f t="shared" si="5"/>
        <v/>
      </c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61" t="str">
        <f t="shared" si="6"/>
        <v/>
      </c>
      <c r="AH30" s="70" t="e">
        <v>#VALUE!</v>
      </c>
      <c r="AI30" s="70">
        <v>0</v>
      </c>
      <c r="AJ30" s="70">
        <v>0</v>
      </c>
      <c r="AK30" s="71">
        <v>0</v>
      </c>
      <c r="AO30" s="49"/>
      <c r="AP30" s="49"/>
      <c r="AQ30" s="49"/>
      <c r="AR30" s="49"/>
      <c r="AS30" s="49"/>
      <c r="AT30" s="49"/>
      <c r="AU30" s="46"/>
      <c r="AV30" s="352" t="str">
        <f t="shared" si="1"/>
        <v/>
      </c>
      <c r="AW30" s="65" t="str">
        <f t="shared" si="7"/>
        <v/>
      </c>
      <c r="AX30" s="198" t="str">
        <f>IF(A30="","",IF(D30="","",INDEX(POBRANIE_!$B$6:$F$101,MATCH(D30,POBRANIE_!$A$6:$A$101,0),5)))</f>
        <v/>
      </c>
      <c r="AY30" s="96" t="str">
        <f t="shared" si="27"/>
        <v/>
      </c>
      <c r="AZ30" s="96" t="str">
        <f t="shared" si="28"/>
        <v/>
      </c>
      <c r="BA30" s="292" t="str">
        <f t="shared" si="8"/>
        <v xml:space="preserve"> </v>
      </c>
      <c r="BB30" s="293" t="str">
        <f t="shared" si="9"/>
        <v xml:space="preserve"> </v>
      </c>
      <c r="BD30" s="45"/>
      <c r="BE30" s="387" t="str">
        <f t="shared" si="10"/>
        <v/>
      </c>
      <c r="BF30" s="388">
        <f t="shared" si="11"/>
        <v>0</v>
      </c>
      <c r="BG30" s="388">
        <f t="shared" si="12"/>
        <v>0</v>
      </c>
      <c r="BH30" s="388">
        <f t="shared" si="13"/>
        <v>0</v>
      </c>
      <c r="BI30" s="388">
        <f t="shared" si="14"/>
        <v>0</v>
      </c>
      <c r="BJ30" s="388">
        <f t="shared" si="15"/>
        <v>0</v>
      </c>
      <c r="BK30" s="389">
        <f t="shared" si="16"/>
        <v>0</v>
      </c>
      <c r="BL30" s="388">
        <f>IF(W30="",0,IF(W30=LEGENDA!C$43,0,1))</f>
        <v>0</v>
      </c>
      <c r="BM30" s="388">
        <f>IF(X30="",0,IF(X30=LEGENDA!D$43,0,1))</f>
        <v>0</v>
      </c>
      <c r="BN30" s="388">
        <f>IF(Y30="",0,IF(Y30=LEGENDA!E$43,0,1))</f>
        <v>0</v>
      </c>
      <c r="BO30" s="388">
        <f>IF(Z30="",0,IF(Z30=LEGENDA!F$43,0,1))</f>
        <v>0</v>
      </c>
      <c r="BP30" s="388">
        <f>IF(AA30="",0,IF(AA30=LEGENDA!G$43,0,1))</f>
        <v>0</v>
      </c>
      <c r="BQ30" s="388">
        <f>IF(AB30="",0,IF(AB30=LEGENDA!H$43,0,1))</f>
        <v>0</v>
      </c>
      <c r="BR30" s="388">
        <f>IF(AC30="",0,IF(AC30=LEGENDA!I$43,0,1))</f>
        <v>0</v>
      </c>
      <c r="BS30" s="388">
        <f>IF(AD30="",0,IF(AD30=LEGENDA!J$43,0,1))</f>
        <v>0</v>
      </c>
      <c r="BT30" s="388">
        <f>IF(AE30="",0,IF(AE30=LEGENDA!K$43,0,1))</f>
        <v>0</v>
      </c>
      <c r="BU30" s="388">
        <f>IF(AF30="",0,IF(AF30=LEGENDA!L$43,0,1))</f>
        <v>0</v>
      </c>
      <c r="BV30" s="390">
        <f t="shared" si="17"/>
        <v>0</v>
      </c>
      <c r="BW30" s="388">
        <f t="shared" si="18"/>
        <v>0</v>
      </c>
      <c r="BX30" s="390">
        <f t="shared" si="19"/>
        <v>0</v>
      </c>
      <c r="BY30" s="391">
        <f t="shared" si="20"/>
        <v>0</v>
      </c>
      <c r="BZ30" s="391">
        <f t="shared" si="21"/>
        <v>0</v>
      </c>
      <c r="CA30" s="391" t="str">
        <f t="shared" si="22"/>
        <v/>
      </c>
      <c r="CB30" s="386" t="str">
        <f t="shared" si="23"/>
        <v/>
      </c>
      <c r="CC30" s="94">
        <f t="shared" si="29"/>
        <v>0</v>
      </c>
      <c r="CD30" s="397" t="str">
        <f t="shared" si="24"/>
        <v/>
      </c>
      <c r="CE30" s="559" t="str">
        <f t="array" ref="CE30">IFERROR(INDEX($C$10:$C$525,MATCH(0,COUNTIF($CE$9:CE29,$C$10:$C$525),0)),"")</f>
        <v/>
      </c>
      <c r="CF30" s="559">
        <f t="shared" si="25"/>
        <v>0</v>
      </c>
    </row>
    <row r="31" spans="1:84" ht="18.899999999999999" customHeight="1" thickBot="1" x14ac:dyDescent="0.35">
      <c r="A31" s="78" t="str">
        <f t="shared" si="30"/>
        <v/>
      </c>
      <c r="B31" s="576"/>
      <c r="C31" s="463"/>
      <c r="D31" s="349"/>
      <c r="E31" s="61" t="str">
        <f>IF(B31="","",IF(C31="","",IF(D31="","",INDEX(POBRANIE_!$B$6:$F$100,MATCH($D31,POBRANIE_!$A$6:$A$100,0),2))))</f>
        <v/>
      </c>
      <c r="F31" s="44"/>
      <c r="G31" s="45"/>
      <c r="H31" s="349"/>
      <c r="I31" s="46"/>
      <c r="J31" s="64" t="str">
        <f>IF($H31="","",IF($I31="","",IF($H31=LEGENDA!$B$21,0.6,IF($H31=LEGENDA!$B$22,0.7,0.8))))</f>
        <v/>
      </c>
      <c r="K31" s="63" t="str">
        <f t="shared" si="3"/>
        <v/>
      </c>
      <c r="L31" s="46"/>
      <c r="M31" s="61" t="str">
        <f>IF($H31="","",IF(OR(I31&gt;0,L31&gt;0),"",IF(AND(D31="TUZ",H31="gleba b. lekka"),"BŁĄD kol.8",IF(AND(D31="TUZ",H31="gleba lekka"),"BŁĄD kol.8",IF(AND(D31="TUZ",H31="gleba średnia"),"BŁĄD kol.8",IF(AND(D31="TUZ",H31="gleba ciężka"),"BŁĄD kol.8",IF(OR($H31=LEGENDA!$B$21,$H31=1),49,IF(OR($H31=LEGENDA!$B$22,$H31=2),59,IF(OR($H31=LEGENDA!$B$23,$H31=3),62,IF(OR($H31=4,$H31=LEGENDA!$B$24),66,IF(H31=LEGENDA!$O$25,86,IF(H31=LEGENDA!$O$26,91,IF(H31=LEGENDA!$O$27,73,IF(H31=LEGENDA!$O$28,66,IF(H31=LEGENDA!$O$29,135,IF(H31=LEGENDA!$O$30,158,IF(H31=LEGENDA!$O$31,117)))))))))))))))))</f>
        <v/>
      </c>
      <c r="N31" s="61" t="str">
        <f>IF(AND(D31="TUZ",H31="gleba b. lekka"),"BŁĄD kol.8",IF(AND(D31="TUZ",H31="gleba lekka"),"BŁĄD kol.8",IF(AND(D31="TUZ",H31="gleba średnia"),"BŁĄD kol.8",IF(AND(D31="TUZ",H31="gleba ciężka"),"BŁĄD kol.8",IF(AND(E31&lt;&gt;4,H31=LEGENDA!$O$29),"BŁĄD kol.8",IF(AND(E31&lt;&gt;4,H31=LEGENDA!$O$30),"BŁĄD kol.8",IF(AND(E31&lt;&gt;4,H31=LEGENDA!$O$31),"BŁĄD kol.8",IF(AND(E31&lt;&gt;4,H31=LEGENDA!$O$28),"BŁĄD kol.8",IF(AND(E31&lt;&gt;4,H31=LEGENDA!$O$27),"BŁĄD kol.8",IF(AND(E31&lt;&gt;4,H31=LEGENDA!$O$26),"BŁĄD kol.8",IF(AND(E31&lt;&gt;4,H31=LEGENDA!$O$25),"BŁĄD kol.8",IF(AX31="","",IF(AX31=1,0.6,IF(AX31=2,0.9,0.9))))))))))))))</f>
        <v/>
      </c>
      <c r="O31" s="381" t="str">
        <f t="shared" si="4"/>
        <v/>
      </c>
      <c r="P31" s="379" t="str">
        <f t="shared" si="26"/>
        <v/>
      </c>
      <c r="Q31" s="47"/>
      <c r="R31" s="46"/>
      <c r="S31" s="46"/>
      <c r="T31" s="46"/>
      <c r="U31" s="46"/>
      <c r="V31" s="61" t="str">
        <f t="shared" si="5"/>
        <v/>
      </c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61" t="str">
        <f t="shared" si="6"/>
        <v/>
      </c>
      <c r="AH31" s="70" t="e">
        <v>#VALUE!</v>
      </c>
      <c r="AI31" s="70">
        <v>0</v>
      </c>
      <c r="AJ31" s="70">
        <v>0</v>
      </c>
      <c r="AK31" s="71">
        <v>0</v>
      </c>
      <c r="AO31" s="49"/>
      <c r="AP31" s="49"/>
      <c r="AQ31" s="49"/>
      <c r="AR31" s="49"/>
      <c r="AS31" s="49"/>
      <c r="AT31" s="49"/>
      <c r="AU31" s="46"/>
      <c r="AV31" s="352" t="str">
        <f t="shared" si="1"/>
        <v/>
      </c>
      <c r="AW31" s="65" t="str">
        <f t="shared" si="7"/>
        <v/>
      </c>
      <c r="AX31" s="198" t="str">
        <f>IF(A31="","",IF(D31="","",INDEX(POBRANIE_!$B$6:$F$101,MATCH(D31,POBRANIE_!$A$6:$A$101,0),5)))</f>
        <v/>
      </c>
      <c r="AY31" s="96" t="str">
        <f t="shared" si="27"/>
        <v/>
      </c>
      <c r="AZ31" s="96" t="str">
        <f t="shared" si="28"/>
        <v/>
      </c>
      <c r="BA31" s="292" t="str">
        <f t="shared" si="8"/>
        <v xml:space="preserve"> </v>
      </c>
      <c r="BB31" s="293" t="str">
        <f t="shared" si="9"/>
        <v xml:space="preserve"> </v>
      </c>
      <c r="BD31" s="45"/>
      <c r="BE31" s="387" t="str">
        <f t="shared" si="10"/>
        <v/>
      </c>
      <c r="BF31" s="388">
        <f t="shared" si="11"/>
        <v>0</v>
      </c>
      <c r="BG31" s="388">
        <f t="shared" si="12"/>
        <v>0</v>
      </c>
      <c r="BH31" s="388">
        <f t="shared" si="13"/>
        <v>0</v>
      </c>
      <c r="BI31" s="388">
        <f t="shared" si="14"/>
        <v>0</v>
      </c>
      <c r="BJ31" s="388">
        <f t="shared" si="15"/>
        <v>0</v>
      </c>
      <c r="BK31" s="389">
        <f t="shared" si="16"/>
        <v>0</v>
      </c>
      <c r="BL31" s="388">
        <f>IF(W31="",0,IF(W31=LEGENDA!C$43,0,1))</f>
        <v>0</v>
      </c>
      <c r="BM31" s="388">
        <f>IF(X31="",0,IF(X31=LEGENDA!D$43,0,1))</f>
        <v>0</v>
      </c>
      <c r="BN31" s="388">
        <f>IF(Y31="",0,IF(Y31=LEGENDA!E$43,0,1))</f>
        <v>0</v>
      </c>
      <c r="BO31" s="388">
        <f>IF(Z31="",0,IF(Z31=LEGENDA!F$43,0,1))</f>
        <v>0</v>
      </c>
      <c r="BP31" s="388">
        <f>IF(AA31="",0,IF(AA31=LEGENDA!G$43,0,1))</f>
        <v>0</v>
      </c>
      <c r="BQ31" s="388">
        <f>IF(AB31="",0,IF(AB31=LEGENDA!H$43,0,1))</f>
        <v>0</v>
      </c>
      <c r="BR31" s="388">
        <f>IF(AC31="",0,IF(AC31=LEGENDA!I$43,0,1))</f>
        <v>0</v>
      </c>
      <c r="BS31" s="388">
        <f>IF(AD31="",0,IF(AD31=LEGENDA!J$43,0,1))</f>
        <v>0</v>
      </c>
      <c r="BT31" s="388">
        <f>IF(AE31="",0,IF(AE31=LEGENDA!K$43,0,1))</f>
        <v>0</v>
      </c>
      <c r="BU31" s="388">
        <f>IF(AF31="",0,IF(AF31=LEGENDA!L$43,0,1))</f>
        <v>0</v>
      </c>
      <c r="BV31" s="390">
        <f t="shared" si="17"/>
        <v>0</v>
      </c>
      <c r="BW31" s="388">
        <f t="shared" si="18"/>
        <v>0</v>
      </c>
      <c r="BX31" s="390">
        <f t="shared" si="19"/>
        <v>0</v>
      </c>
      <c r="BY31" s="391">
        <f t="shared" si="20"/>
        <v>0</v>
      </c>
      <c r="BZ31" s="391">
        <f t="shared" si="21"/>
        <v>0</v>
      </c>
      <c r="CA31" s="391" t="str">
        <f t="shared" si="22"/>
        <v/>
      </c>
      <c r="CB31" s="386" t="str">
        <f t="shared" si="23"/>
        <v/>
      </c>
      <c r="CC31" s="94">
        <f t="shared" si="29"/>
        <v>0</v>
      </c>
      <c r="CD31" s="397" t="str">
        <f t="shared" si="24"/>
        <v/>
      </c>
      <c r="CE31" s="559" t="str">
        <f t="array" ref="CE31">IFERROR(INDEX($C$10:$C$525,MATCH(0,COUNTIF($CE$9:CE30,$C$10:$C$525),0)),"")</f>
        <v/>
      </c>
      <c r="CF31" s="559">
        <f t="shared" si="25"/>
        <v>0</v>
      </c>
    </row>
    <row r="32" spans="1:84" ht="18.899999999999999" customHeight="1" thickBot="1" x14ac:dyDescent="0.35">
      <c r="A32" s="78" t="str">
        <f t="shared" si="30"/>
        <v/>
      </c>
      <c r="B32" s="576"/>
      <c r="C32" s="463"/>
      <c r="D32" s="349"/>
      <c r="E32" s="61" t="str">
        <f>IF(B32="","",IF(C32="","",IF(D32="","",INDEX(POBRANIE_!$B$6:$F$100,MATCH($D32,POBRANIE_!$A$6:$A$100,0),2))))</f>
        <v/>
      </c>
      <c r="F32" s="44"/>
      <c r="G32" s="45"/>
      <c r="H32" s="349"/>
      <c r="I32" s="46"/>
      <c r="J32" s="64" t="str">
        <f>IF($H32="","",IF($I32="","",IF($H32=LEGENDA!$B$21,0.6,IF($H32=LEGENDA!$B$22,0.7,0.8))))</f>
        <v/>
      </c>
      <c r="K32" s="63" t="str">
        <f t="shared" si="3"/>
        <v/>
      </c>
      <c r="L32" s="46"/>
      <c r="M32" s="61" t="str">
        <f>IF($H32="","",IF(OR(I32&gt;0,L32&gt;0),"",IF(AND(D32="TUZ",H32="gleba b. lekka"),"BŁĄD kol.8",IF(AND(D32="TUZ",H32="gleba lekka"),"BŁĄD kol.8",IF(AND(D32="TUZ",H32="gleba średnia"),"BŁĄD kol.8",IF(AND(D32="TUZ",H32="gleba ciężka"),"BŁĄD kol.8",IF(OR($H32=LEGENDA!$B$21,$H32=1),49,IF(OR($H32=LEGENDA!$B$22,$H32=2),59,IF(OR($H32=LEGENDA!$B$23,$H32=3),62,IF(OR($H32=4,$H32=LEGENDA!$B$24),66,IF(H32=LEGENDA!$O$25,86,IF(H32=LEGENDA!$O$26,91,IF(H32=LEGENDA!$O$27,73,IF(H32=LEGENDA!$O$28,66,IF(H32=LEGENDA!$O$29,135,IF(H32=LEGENDA!$O$30,158,IF(H32=LEGENDA!$O$31,117)))))))))))))))))</f>
        <v/>
      </c>
      <c r="N32" s="61" t="str">
        <f>IF(AND(D32="TUZ",H32="gleba b. lekka"),"BŁĄD kol.8",IF(AND(D32="TUZ",H32="gleba lekka"),"BŁĄD kol.8",IF(AND(D32="TUZ",H32="gleba średnia"),"BŁĄD kol.8",IF(AND(D32="TUZ",H32="gleba ciężka"),"BŁĄD kol.8",IF(AND(E32&lt;&gt;4,H32=LEGENDA!$O$29),"BŁĄD kol.8",IF(AND(E32&lt;&gt;4,H32=LEGENDA!$O$30),"BŁĄD kol.8",IF(AND(E32&lt;&gt;4,H32=LEGENDA!$O$31),"BŁĄD kol.8",IF(AND(E32&lt;&gt;4,H32=LEGENDA!$O$28),"BŁĄD kol.8",IF(AND(E32&lt;&gt;4,H32=LEGENDA!$O$27),"BŁĄD kol.8",IF(AND(E32&lt;&gt;4,H32=LEGENDA!$O$26),"BŁĄD kol.8",IF(AND(E32&lt;&gt;4,H32=LEGENDA!$O$25),"BŁĄD kol.8",IF(AX32="","",IF(AX32=1,0.6,IF(AX32=2,0.9,0.9))))))))))))))</f>
        <v/>
      </c>
      <c r="O32" s="381" t="str">
        <f t="shared" si="4"/>
        <v/>
      </c>
      <c r="P32" s="379" t="str">
        <f t="shared" si="26"/>
        <v/>
      </c>
      <c r="Q32" s="47"/>
      <c r="R32" s="46"/>
      <c r="S32" s="46"/>
      <c r="T32" s="46"/>
      <c r="U32" s="46"/>
      <c r="V32" s="61" t="str">
        <f t="shared" si="5"/>
        <v/>
      </c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61" t="str">
        <f t="shared" si="6"/>
        <v/>
      </c>
      <c r="AH32" s="70" t="e">
        <v>#VALUE!</v>
      </c>
      <c r="AI32" s="70">
        <v>0</v>
      </c>
      <c r="AJ32" s="70">
        <v>0</v>
      </c>
      <c r="AK32" s="71">
        <v>0</v>
      </c>
      <c r="AO32" s="49"/>
      <c r="AP32" s="49"/>
      <c r="AQ32" s="49"/>
      <c r="AR32" s="49"/>
      <c r="AS32" s="49"/>
      <c r="AT32" s="49"/>
      <c r="AU32" s="46"/>
      <c r="AV32" s="352" t="str">
        <f t="shared" si="1"/>
        <v/>
      </c>
      <c r="AW32" s="65" t="str">
        <f t="shared" si="7"/>
        <v/>
      </c>
      <c r="AX32" s="198" t="str">
        <f>IF(A32="","",IF(D32="","",INDEX(POBRANIE_!$B$6:$F$101,MATCH(D32,POBRANIE_!$A$6:$A$101,0),5)))</f>
        <v/>
      </c>
      <c r="AY32" s="96" t="str">
        <f t="shared" si="27"/>
        <v/>
      </c>
      <c r="AZ32" s="96" t="str">
        <f t="shared" si="28"/>
        <v/>
      </c>
      <c r="BA32" s="292" t="str">
        <f t="shared" si="8"/>
        <v xml:space="preserve"> </v>
      </c>
      <c r="BB32" s="293" t="str">
        <f t="shared" si="9"/>
        <v xml:space="preserve"> </v>
      </c>
      <c r="BD32" s="45"/>
      <c r="BE32" s="387" t="str">
        <f t="shared" si="10"/>
        <v/>
      </c>
      <c r="BF32" s="388">
        <f t="shared" si="11"/>
        <v>0</v>
      </c>
      <c r="BG32" s="388">
        <f t="shared" si="12"/>
        <v>0</v>
      </c>
      <c r="BH32" s="388">
        <f t="shared" si="13"/>
        <v>0</v>
      </c>
      <c r="BI32" s="388">
        <f t="shared" si="14"/>
        <v>0</v>
      </c>
      <c r="BJ32" s="388">
        <f t="shared" si="15"/>
        <v>0</v>
      </c>
      <c r="BK32" s="389">
        <f t="shared" si="16"/>
        <v>0</v>
      </c>
      <c r="BL32" s="388">
        <f>IF(W32="",0,IF(W32=LEGENDA!C$43,0,1))</f>
        <v>0</v>
      </c>
      <c r="BM32" s="388">
        <f>IF(X32="",0,IF(X32=LEGENDA!D$43,0,1))</f>
        <v>0</v>
      </c>
      <c r="BN32" s="388">
        <f>IF(Y32="",0,IF(Y32=LEGENDA!E$43,0,1))</f>
        <v>0</v>
      </c>
      <c r="BO32" s="388">
        <f>IF(Z32="",0,IF(Z32=LEGENDA!F$43,0,1))</f>
        <v>0</v>
      </c>
      <c r="BP32" s="388">
        <f>IF(AA32="",0,IF(AA32=LEGENDA!G$43,0,1))</f>
        <v>0</v>
      </c>
      <c r="BQ32" s="388">
        <f>IF(AB32="",0,IF(AB32=LEGENDA!H$43,0,1))</f>
        <v>0</v>
      </c>
      <c r="BR32" s="388">
        <f>IF(AC32="",0,IF(AC32=LEGENDA!I$43,0,1))</f>
        <v>0</v>
      </c>
      <c r="BS32" s="388">
        <f>IF(AD32="",0,IF(AD32=LEGENDA!J$43,0,1))</f>
        <v>0</v>
      </c>
      <c r="BT32" s="388">
        <f>IF(AE32="",0,IF(AE32=LEGENDA!K$43,0,1))</f>
        <v>0</v>
      </c>
      <c r="BU32" s="388">
        <f>IF(AF32="",0,IF(AF32=LEGENDA!L$43,0,1))</f>
        <v>0</v>
      </c>
      <c r="BV32" s="390">
        <f t="shared" si="17"/>
        <v>0</v>
      </c>
      <c r="BW32" s="388">
        <f t="shared" si="18"/>
        <v>0</v>
      </c>
      <c r="BX32" s="390">
        <f t="shared" si="19"/>
        <v>0</v>
      </c>
      <c r="BY32" s="391">
        <f t="shared" si="20"/>
        <v>0</v>
      </c>
      <c r="BZ32" s="391">
        <f t="shared" si="21"/>
        <v>0</v>
      </c>
      <c r="CA32" s="391" t="str">
        <f t="shared" si="22"/>
        <v/>
      </c>
      <c r="CB32" s="386" t="str">
        <f t="shared" si="23"/>
        <v/>
      </c>
      <c r="CC32" s="94">
        <f t="shared" si="29"/>
        <v>0</v>
      </c>
      <c r="CD32" s="397" t="str">
        <f t="shared" si="24"/>
        <v/>
      </c>
      <c r="CE32" s="559" t="str">
        <f t="array" ref="CE32">IFERROR(INDEX($C$10:$C$525,MATCH(0,COUNTIF($CE$9:CE31,$C$10:$C$525),0)),"")</f>
        <v/>
      </c>
      <c r="CF32" s="559">
        <f t="shared" si="25"/>
        <v>0</v>
      </c>
    </row>
    <row r="33" spans="1:84" ht="18.899999999999999" customHeight="1" thickBot="1" x14ac:dyDescent="0.35">
      <c r="A33" s="78" t="str">
        <f t="shared" si="30"/>
        <v/>
      </c>
      <c r="B33" s="576"/>
      <c r="C33" s="463"/>
      <c r="D33" s="349"/>
      <c r="E33" s="61" t="str">
        <f>IF(B33="","",IF(C33="","",IF(D33="","",INDEX(POBRANIE_!$B$6:$F$100,MATCH($D33,POBRANIE_!$A$6:$A$100,0),2))))</f>
        <v/>
      </c>
      <c r="F33" s="44"/>
      <c r="G33" s="45"/>
      <c r="H33" s="349"/>
      <c r="I33" s="46"/>
      <c r="J33" s="64" t="str">
        <f>IF($H33="","",IF($I33="","",IF($H33=LEGENDA!$B$21,0.6,IF($H33=LEGENDA!$B$22,0.7,0.8))))</f>
        <v/>
      </c>
      <c r="K33" s="63" t="str">
        <f t="shared" si="3"/>
        <v/>
      </c>
      <c r="L33" s="46"/>
      <c r="M33" s="61" t="str">
        <f>IF($H33="","",IF(OR(I33&gt;0,L33&gt;0),"",IF(AND(D33="TUZ",H33="gleba b. lekka"),"BŁĄD kol.8",IF(AND(D33="TUZ",H33="gleba lekka"),"BŁĄD kol.8",IF(AND(D33="TUZ",H33="gleba średnia"),"BŁĄD kol.8",IF(AND(D33="TUZ",H33="gleba ciężka"),"BŁĄD kol.8",IF(OR($H33=LEGENDA!$B$21,$H33=1),49,IF(OR($H33=LEGENDA!$B$22,$H33=2),59,IF(OR($H33=LEGENDA!$B$23,$H33=3),62,IF(OR($H33=4,$H33=LEGENDA!$B$24),66,IF(H33=LEGENDA!$O$25,86,IF(H33=LEGENDA!$O$26,91,IF(H33=LEGENDA!$O$27,73,IF(H33=LEGENDA!$O$28,66,IF(H33=LEGENDA!$O$29,135,IF(H33=LEGENDA!$O$30,158,IF(H33=LEGENDA!$O$31,117)))))))))))))))))</f>
        <v/>
      </c>
      <c r="N33" s="61" t="str">
        <f>IF(AND(D33="TUZ",H33="gleba b. lekka"),"BŁĄD kol.8",IF(AND(D33="TUZ",H33="gleba lekka"),"BŁĄD kol.8",IF(AND(D33="TUZ",H33="gleba średnia"),"BŁĄD kol.8",IF(AND(D33="TUZ",H33="gleba ciężka"),"BŁĄD kol.8",IF(AND(E33&lt;&gt;4,H33=LEGENDA!$O$29),"BŁĄD kol.8",IF(AND(E33&lt;&gt;4,H33=LEGENDA!$O$30),"BŁĄD kol.8",IF(AND(E33&lt;&gt;4,H33=LEGENDA!$O$31),"BŁĄD kol.8",IF(AND(E33&lt;&gt;4,H33=LEGENDA!$O$28),"BŁĄD kol.8",IF(AND(E33&lt;&gt;4,H33=LEGENDA!$O$27),"BŁĄD kol.8",IF(AND(E33&lt;&gt;4,H33=LEGENDA!$O$26),"BŁĄD kol.8",IF(AND(E33&lt;&gt;4,H33=LEGENDA!$O$25),"BŁĄD kol.8",IF(AX33="","",IF(AX33=1,0.6,IF(AX33=2,0.9,0.9))))))))))))))</f>
        <v/>
      </c>
      <c r="O33" s="381" t="str">
        <f t="shared" si="4"/>
        <v/>
      </c>
      <c r="P33" s="379" t="str">
        <f t="shared" si="26"/>
        <v/>
      </c>
      <c r="Q33" s="47"/>
      <c r="R33" s="46"/>
      <c r="S33" s="46"/>
      <c r="T33" s="46"/>
      <c r="U33" s="46"/>
      <c r="V33" s="61" t="str">
        <f t="shared" si="5"/>
        <v/>
      </c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61" t="str">
        <f t="shared" si="6"/>
        <v/>
      </c>
      <c r="AH33" s="70" t="e">
        <v>#VALUE!</v>
      </c>
      <c r="AI33" s="70">
        <v>0</v>
      </c>
      <c r="AJ33" s="70">
        <v>0</v>
      </c>
      <c r="AK33" s="71">
        <v>0</v>
      </c>
      <c r="AO33" s="49"/>
      <c r="AP33" s="49"/>
      <c r="AQ33" s="49"/>
      <c r="AR33" s="49"/>
      <c r="AS33" s="49"/>
      <c r="AT33" s="49"/>
      <c r="AU33" s="46"/>
      <c r="AV33" s="352" t="str">
        <f t="shared" si="1"/>
        <v/>
      </c>
      <c r="AW33" s="65" t="str">
        <f t="shared" si="7"/>
        <v/>
      </c>
      <c r="AX33" s="198" t="str">
        <f>IF(A33="","",IF(D33="","",INDEX(POBRANIE_!$B$6:$F$101,MATCH(D33,POBRANIE_!$A$6:$A$101,0),5)))</f>
        <v/>
      </c>
      <c r="AY33" s="96" t="str">
        <f t="shared" si="27"/>
        <v/>
      </c>
      <c r="AZ33" s="96" t="str">
        <f t="shared" si="28"/>
        <v/>
      </c>
      <c r="BA33" s="292" t="str">
        <f t="shared" si="8"/>
        <v xml:space="preserve"> </v>
      </c>
      <c r="BB33" s="293" t="str">
        <f t="shared" si="9"/>
        <v xml:space="preserve"> </v>
      </c>
      <c r="BD33" s="45"/>
      <c r="BE33" s="387" t="str">
        <f t="shared" si="10"/>
        <v/>
      </c>
      <c r="BF33" s="388">
        <f t="shared" si="11"/>
        <v>0</v>
      </c>
      <c r="BG33" s="388">
        <f t="shared" si="12"/>
        <v>0</v>
      </c>
      <c r="BH33" s="388">
        <f t="shared" si="13"/>
        <v>0</v>
      </c>
      <c r="BI33" s="388">
        <f t="shared" si="14"/>
        <v>0</v>
      </c>
      <c r="BJ33" s="388">
        <f t="shared" si="15"/>
        <v>0</v>
      </c>
      <c r="BK33" s="389">
        <f t="shared" si="16"/>
        <v>0</v>
      </c>
      <c r="BL33" s="388">
        <f>IF(W33="",0,IF(W33=LEGENDA!C$43,0,1))</f>
        <v>0</v>
      </c>
      <c r="BM33" s="388">
        <f>IF(X33="",0,IF(X33=LEGENDA!D$43,0,1))</f>
        <v>0</v>
      </c>
      <c r="BN33" s="388">
        <f>IF(Y33="",0,IF(Y33=LEGENDA!E$43,0,1))</f>
        <v>0</v>
      </c>
      <c r="BO33" s="388">
        <f>IF(Z33="",0,IF(Z33=LEGENDA!F$43,0,1))</f>
        <v>0</v>
      </c>
      <c r="BP33" s="388">
        <f>IF(AA33="",0,IF(AA33=LEGENDA!G$43,0,1))</f>
        <v>0</v>
      </c>
      <c r="BQ33" s="388">
        <f>IF(AB33="",0,IF(AB33=LEGENDA!H$43,0,1))</f>
        <v>0</v>
      </c>
      <c r="BR33" s="388">
        <f>IF(AC33="",0,IF(AC33=LEGENDA!I$43,0,1))</f>
        <v>0</v>
      </c>
      <c r="BS33" s="388">
        <f>IF(AD33="",0,IF(AD33=LEGENDA!J$43,0,1))</f>
        <v>0</v>
      </c>
      <c r="BT33" s="388">
        <f>IF(AE33="",0,IF(AE33=LEGENDA!K$43,0,1))</f>
        <v>0</v>
      </c>
      <c r="BU33" s="388">
        <f>IF(AF33="",0,IF(AF33=LEGENDA!L$43,0,1))</f>
        <v>0</v>
      </c>
      <c r="BV33" s="390">
        <f t="shared" si="17"/>
        <v>0</v>
      </c>
      <c r="BW33" s="388">
        <f t="shared" si="18"/>
        <v>0</v>
      </c>
      <c r="BX33" s="390">
        <f t="shared" si="19"/>
        <v>0</v>
      </c>
      <c r="BY33" s="391">
        <f t="shared" si="20"/>
        <v>0</v>
      </c>
      <c r="BZ33" s="391">
        <f t="shared" si="21"/>
        <v>0</v>
      </c>
      <c r="CA33" s="391" t="str">
        <f t="shared" si="22"/>
        <v/>
      </c>
      <c r="CB33" s="386" t="str">
        <f t="shared" si="23"/>
        <v/>
      </c>
      <c r="CC33" s="94">
        <f t="shared" si="29"/>
        <v>0</v>
      </c>
      <c r="CD33" s="397" t="str">
        <f t="shared" si="24"/>
        <v/>
      </c>
      <c r="CE33" s="559" t="str">
        <f t="array" ref="CE33">IFERROR(INDEX($C$10:$C$525,MATCH(0,COUNTIF($CE$9:CE32,$C$10:$C$525),0)),"")</f>
        <v/>
      </c>
      <c r="CF33" s="559">
        <f t="shared" si="25"/>
        <v>0</v>
      </c>
    </row>
    <row r="34" spans="1:84" ht="18.899999999999999" customHeight="1" thickBot="1" x14ac:dyDescent="0.35">
      <c r="A34" s="78" t="str">
        <f t="shared" si="30"/>
        <v/>
      </c>
      <c r="B34" s="576"/>
      <c r="C34" s="463"/>
      <c r="D34" s="349"/>
      <c r="E34" s="61" t="str">
        <f>IF(B34="","",IF(C34="","",IF(D34="","",INDEX(POBRANIE_!$B$6:$F$100,MATCH($D34,POBRANIE_!$A$6:$A$100,0),2))))</f>
        <v/>
      </c>
      <c r="F34" s="44"/>
      <c r="G34" s="45"/>
      <c r="H34" s="349"/>
      <c r="I34" s="46"/>
      <c r="J34" s="64" t="str">
        <f>IF($H34="","",IF($I34="","",IF($H34=LEGENDA!$B$21,0.6,IF($H34=LEGENDA!$B$22,0.7,0.8))))</f>
        <v/>
      </c>
      <c r="K34" s="63" t="str">
        <f t="shared" si="3"/>
        <v/>
      </c>
      <c r="L34" s="46"/>
      <c r="M34" s="61" t="str">
        <f>IF($H34="","",IF(OR(I34&gt;0,L34&gt;0),"",IF(AND(D34="TUZ",H34="gleba b. lekka"),"BŁĄD kol.8",IF(AND(D34="TUZ",H34="gleba lekka"),"BŁĄD kol.8",IF(AND(D34="TUZ",H34="gleba średnia"),"BŁĄD kol.8",IF(AND(D34="TUZ",H34="gleba ciężka"),"BŁĄD kol.8",IF(OR($H34=LEGENDA!$B$21,$H34=1),49,IF(OR($H34=LEGENDA!$B$22,$H34=2),59,IF(OR($H34=LEGENDA!$B$23,$H34=3),62,IF(OR($H34=4,$H34=LEGENDA!$B$24),66,IF(H34=LEGENDA!$O$25,86,IF(H34=LEGENDA!$O$26,91,IF(H34=LEGENDA!$O$27,73,IF(H34=LEGENDA!$O$28,66,IF(H34=LEGENDA!$O$29,135,IF(H34=LEGENDA!$O$30,158,IF(H34=LEGENDA!$O$31,117)))))))))))))))))</f>
        <v/>
      </c>
      <c r="N34" s="61" t="str">
        <f>IF(AND(D34="TUZ",H34="gleba b. lekka"),"BŁĄD kol.8",IF(AND(D34="TUZ",H34="gleba lekka"),"BŁĄD kol.8",IF(AND(D34="TUZ",H34="gleba średnia"),"BŁĄD kol.8",IF(AND(D34="TUZ",H34="gleba ciężka"),"BŁĄD kol.8",IF(AND(E34&lt;&gt;4,H34=LEGENDA!$O$29),"BŁĄD kol.8",IF(AND(E34&lt;&gt;4,H34=LEGENDA!$O$30),"BŁĄD kol.8",IF(AND(E34&lt;&gt;4,H34=LEGENDA!$O$31),"BŁĄD kol.8",IF(AND(E34&lt;&gt;4,H34=LEGENDA!$O$28),"BŁĄD kol.8",IF(AND(E34&lt;&gt;4,H34=LEGENDA!$O$27),"BŁĄD kol.8",IF(AND(E34&lt;&gt;4,H34=LEGENDA!$O$26),"BŁĄD kol.8",IF(AND(E34&lt;&gt;4,H34=LEGENDA!$O$25),"BŁĄD kol.8",IF(AX34="","",IF(AX34=1,0.6,IF(AX34=2,0.9,0.9))))))))))))))</f>
        <v/>
      </c>
      <c r="O34" s="381" t="str">
        <f t="shared" si="4"/>
        <v/>
      </c>
      <c r="P34" s="379" t="str">
        <f t="shared" si="26"/>
        <v/>
      </c>
      <c r="Q34" s="47"/>
      <c r="R34" s="46"/>
      <c r="S34" s="46"/>
      <c r="T34" s="46"/>
      <c r="U34" s="46"/>
      <c r="V34" s="61" t="str">
        <f t="shared" si="5"/>
        <v/>
      </c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61" t="str">
        <f t="shared" si="6"/>
        <v/>
      </c>
      <c r="AH34" s="70" t="e">
        <v>#VALUE!</v>
      </c>
      <c r="AI34" s="70">
        <v>0</v>
      </c>
      <c r="AJ34" s="70">
        <v>0</v>
      </c>
      <c r="AK34" s="71">
        <v>0</v>
      </c>
      <c r="AO34" s="49"/>
      <c r="AP34" s="49"/>
      <c r="AQ34" s="49"/>
      <c r="AR34" s="49"/>
      <c r="AS34" s="49"/>
      <c r="AT34" s="49"/>
      <c r="AU34" s="46"/>
      <c r="AV34" s="352" t="str">
        <f t="shared" si="1"/>
        <v/>
      </c>
      <c r="AW34" s="65" t="str">
        <f t="shared" si="7"/>
        <v/>
      </c>
      <c r="AX34" s="198" t="str">
        <f>IF(A34="","",IF(D34="","",INDEX(POBRANIE_!$B$6:$F$101,MATCH(D34,POBRANIE_!$A$6:$A$101,0),5)))</f>
        <v/>
      </c>
      <c r="AY34" s="96" t="str">
        <f t="shared" si="27"/>
        <v/>
      </c>
      <c r="AZ34" s="96" t="str">
        <f t="shared" si="28"/>
        <v/>
      </c>
      <c r="BA34" s="292" t="str">
        <f t="shared" si="8"/>
        <v xml:space="preserve"> </v>
      </c>
      <c r="BB34" s="293" t="str">
        <f t="shared" si="9"/>
        <v xml:space="preserve"> </v>
      </c>
      <c r="BD34" s="45"/>
      <c r="BE34" s="387" t="str">
        <f t="shared" si="10"/>
        <v/>
      </c>
      <c r="BF34" s="388">
        <f t="shared" si="11"/>
        <v>0</v>
      </c>
      <c r="BG34" s="388">
        <f t="shared" si="12"/>
        <v>0</v>
      </c>
      <c r="BH34" s="388">
        <f t="shared" si="13"/>
        <v>0</v>
      </c>
      <c r="BI34" s="388">
        <f t="shared" si="14"/>
        <v>0</v>
      </c>
      <c r="BJ34" s="388">
        <f t="shared" si="15"/>
        <v>0</v>
      </c>
      <c r="BK34" s="389">
        <f t="shared" si="16"/>
        <v>0</v>
      </c>
      <c r="BL34" s="388">
        <f>IF(W34="",0,IF(W34=LEGENDA!C$43,0,1))</f>
        <v>0</v>
      </c>
      <c r="BM34" s="388">
        <f>IF(X34="",0,IF(X34=LEGENDA!D$43,0,1))</f>
        <v>0</v>
      </c>
      <c r="BN34" s="388">
        <f>IF(Y34="",0,IF(Y34=LEGENDA!E$43,0,1))</f>
        <v>0</v>
      </c>
      <c r="BO34" s="388">
        <f>IF(Z34="",0,IF(Z34=LEGENDA!F$43,0,1))</f>
        <v>0</v>
      </c>
      <c r="BP34" s="388">
        <f>IF(AA34="",0,IF(AA34=LEGENDA!G$43,0,1))</f>
        <v>0</v>
      </c>
      <c r="BQ34" s="388">
        <f>IF(AB34="",0,IF(AB34=LEGENDA!H$43,0,1))</f>
        <v>0</v>
      </c>
      <c r="BR34" s="388">
        <f>IF(AC34="",0,IF(AC34=LEGENDA!I$43,0,1))</f>
        <v>0</v>
      </c>
      <c r="BS34" s="388">
        <f>IF(AD34="",0,IF(AD34=LEGENDA!J$43,0,1))</f>
        <v>0</v>
      </c>
      <c r="BT34" s="388">
        <f>IF(AE34="",0,IF(AE34=LEGENDA!K$43,0,1))</f>
        <v>0</v>
      </c>
      <c r="BU34" s="388">
        <f>IF(AF34="",0,IF(AF34=LEGENDA!L$43,0,1))</f>
        <v>0</v>
      </c>
      <c r="BV34" s="390">
        <f t="shared" si="17"/>
        <v>0</v>
      </c>
      <c r="BW34" s="388">
        <f t="shared" si="18"/>
        <v>0</v>
      </c>
      <c r="BX34" s="390">
        <f t="shared" si="19"/>
        <v>0</v>
      </c>
      <c r="BY34" s="391">
        <f t="shared" si="20"/>
        <v>0</v>
      </c>
      <c r="BZ34" s="391">
        <f t="shared" si="21"/>
        <v>0</v>
      </c>
      <c r="CA34" s="391" t="str">
        <f t="shared" si="22"/>
        <v/>
      </c>
      <c r="CB34" s="386" t="str">
        <f t="shared" si="23"/>
        <v/>
      </c>
      <c r="CC34" s="94">
        <f t="shared" si="29"/>
        <v>0</v>
      </c>
      <c r="CD34" s="397" t="str">
        <f t="shared" si="24"/>
        <v/>
      </c>
      <c r="CE34" s="559" t="str">
        <f t="array" ref="CE34">IFERROR(INDEX($C$10:$C$525,MATCH(0,COUNTIF($CE$9:CE33,$C$10:$C$525),0)),"")</f>
        <v/>
      </c>
      <c r="CF34" s="559">
        <f t="shared" si="25"/>
        <v>0</v>
      </c>
    </row>
    <row r="35" spans="1:84" ht="18.899999999999999" customHeight="1" thickBot="1" x14ac:dyDescent="0.35">
      <c r="A35" s="78" t="str">
        <f t="shared" si="30"/>
        <v/>
      </c>
      <c r="B35" s="576"/>
      <c r="C35" s="463"/>
      <c r="D35" s="349"/>
      <c r="E35" s="61" t="str">
        <f>IF(B35="","",IF(C35="","",IF(D35="","",INDEX(POBRANIE_!$B$6:$F$100,MATCH($D35,POBRANIE_!$A$6:$A$100,0),2))))</f>
        <v/>
      </c>
      <c r="F35" s="44"/>
      <c r="G35" s="45"/>
      <c r="H35" s="349"/>
      <c r="I35" s="46"/>
      <c r="J35" s="64" t="str">
        <f>IF($H35="","",IF($I35="","",IF($H35=LEGENDA!$B$21,0.6,IF($H35=LEGENDA!$B$22,0.7,0.8))))</f>
        <v/>
      </c>
      <c r="K35" s="63" t="str">
        <f t="shared" si="3"/>
        <v/>
      </c>
      <c r="L35" s="46"/>
      <c r="M35" s="61" t="str">
        <f>IF($H35="","",IF(OR(I35&gt;0,L35&gt;0),"",IF(AND(D35="TUZ",H35="gleba b. lekka"),"BŁĄD kol.8",IF(AND(D35="TUZ",H35="gleba lekka"),"BŁĄD kol.8",IF(AND(D35="TUZ",H35="gleba średnia"),"BŁĄD kol.8",IF(AND(D35="TUZ",H35="gleba ciężka"),"BŁĄD kol.8",IF(OR($H35=LEGENDA!$B$21,$H35=1),49,IF(OR($H35=LEGENDA!$B$22,$H35=2),59,IF(OR($H35=LEGENDA!$B$23,$H35=3),62,IF(OR($H35=4,$H35=LEGENDA!$B$24),66,IF(H35=LEGENDA!$O$25,86,IF(H35=LEGENDA!$O$26,91,IF(H35=LEGENDA!$O$27,73,IF(H35=LEGENDA!$O$28,66,IF(H35=LEGENDA!$O$29,135,IF(H35=LEGENDA!$O$30,158,IF(H35=LEGENDA!$O$31,117)))))))))))))))))</f>
        <v/>
      </c>
      <c r="N35" s="61" t="str">
        <f>IF(AND(D35="TUZ",H35="gleba b. lekka"),"BŁĄD kol.8",IF(AND(D35="TUZ",H35="gleba lekka"),"BŁĄD kol.8",IF(AND(D35="TUZ",H35="gleba średnia"),"BŁĄD kol.8",IF(AND(D35="TUZ",H35="gleba ciężka"),"BŁĄD kol.8",IF(AND(E35&lt;&gt;4,H35=LEGENDA!$O$29),"BŁĄD kol.8",IF(AND(E35&lt;&gt;4,H35=LEGENDA!$O$30),"BŁĄD kol.8",IF(AND(E35&lt;&gt;4,H35=LEGENDA!$O$31),"BŁĄD kol.8",IF(AND(E35&lt;&gt;4,H35=LEGENDA!$O$28),"BŁĄD kol.8",IF(AND(E35&lt;&gt;4,H35=LEGENDA!$O$27),"BŁĄD kol.8",IF(AND(E35&lt;&gt;4,H35=LEGENDA!$O$26),"BŁĄD kol.8",IF(AND(E35&lt;&gt;4,H35=LEGENDA!$O$25),"BŁĄD kol.8",IF(AX35="","",IF(AX35=1,0.6,IF(AX35=2,0.9,0.9))))))))))))))</f>
        <v/>
      </c>
      <c r="O35" s="381" t="str">
        <f t="shared" si="4"/>
        <v/>
      </c>
      <c r="P35" s="379" t="str">
        <f t="shared" si="26"/>
        <v/>
      </c>
      <c r="Q35" s="47"/>
      <c r="R35" s="46"/>
      <c r="S35" s="46"/>
      <c r="T35" s="46"/>
      <c r="U35" s="46"/>
      <c r="V35" s="61" t="str">
        <f t="shared" si="5"/>
        <v/>
      </c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61" t="str">
        <f t="shared" si="6"/>
        <v/>
      </c>
      <c r="AH35" s="70" t="e">
        <v>#VALUE!</v>
      </c>
      <c r="AI35" s="70">
        <v>0</v>
      </c>
      <c r="AJ35" s="70">
        <v>0</v>
      </c>
      <c r="AK35" s="71">
        <v>0</v>
      </c>
      <c r="AO35" s="49"/>
      <c r="AP35" s="49"/>
      <c r="AQ35" s="49"/>
      <c r="AR35" s="49"/>
      <c r="AS35" s="49"/>
      <c r="AT35" s="49"/>
      <c r="AU35" s="46"/>
      <c r="AV35" s="352" t="str">
        <f t="shared" si="1"/>
        <v/>
      </c>
      <c r="AW35" s="65" t="str">
        <f t="shared" si="7"/>
        <v/>
      </c>
      <c r="AX35" s="198" t="str">
        <f>IF(A35="","",IF(D35="","",INDEX(POBRANIE_!$B$6:$F$101,MATCH(D35,POBRANIE_!$A$6:$A$101,0),5)))</f>
        <v/>
      </c>
      <c r="AY35" s="96" t="str">
        <f t="shared" si="27"/>
        <v/>
      </c>
      <c r="AZ35" s="96" t="str">
        <f t="shared" si="28"/>
        <v/>
      </c>
      <c r="BA35" s="292" t="str">
        <f t="shared" si="8"/>
        <v xml:space="preserve"> </v>
      </c>
      <c r="BB35" s="293" t="str">
        <f t="shared" si="9"/>
        <v xml:space="preserve"> </v>
      </c>
      <c r="BD35" s="45"/>
      <c r="BE35" s="387" t="str">
        <f t="shared" si="10"/>
        <v/>
      </c>
      <c r="BF35" s="388">
        <f t="shared" si="11"/>
        <v>0</v>
      </c>
      <c r="BG35" s="388">
        <f t="shared" si="12"/>
        <v>0</v>
      </c>
      <c r="BH35" s="388">
        <f t="shared" si="13"/>
        <v>0</v>
      </c>
      <c r="BI35" s="388">
        <f t="shared" si="14"/>
        <v>0</v>
      </c>
      <c r="BJ35" s="388">
        <f t="shared" si="15"/>
        <v>0</v>
      </c>
      <c r="BK35" s="389">
        <f t="shared" si="16"/>
        <v>0</v>
      </c>
      <c r="BL35" s="388">
        <f>IF(W35="",0,IF(W35=LEGENDA!C$43,0,1))</f>
        <v>0</v>
      </c>
      <c r="BM35" s="388">
        <f>IF(X35="",0,IF(X35=LEGENDA!D$43,0,1))</f>
        <v>0</v>
      </c>
      <c r="BN35" s="388">
        <f>IF(Y35="",0,IF(Y35=LEGENDA!E$43,0,1))</f>
        <v>0</v>
      </c>
      <c r="BO35" s="388">
        <f>IF(Z35="",0,IF(Z35=LEGENDA!F$43,0,1))</f>
        <v>0</v>
      </c>
      <c r="BP35" s="388">
        <f>IF(AA35="",0,IF(AA35=LEGENDA!G$43,0,1))</f>
        <v>0</v>
      </c>
      <c r="BQ35" s="388">
        <f>IF(AB35="",0,IF(AB35=LEGENDA!H$43,0,1))</f>
        <v>0</v>
      </c>
      <c r="BR35" s="388">
        <f>IF(AC35="",0,IF(AC35=LEGENDA!I$43,0,1))</f>
        <v>0</v>
      </c>
      <c r="BS35" s="388">
        <f>IF(AD35="",0,IF(AD35=LEGENDA!J$43,0,1))</f>
        <v>0</v>
      </c>
      <c r="BT35" s="388">
        <f>IF(AE35="",0,IF(AE35=LEGENDA!K$43,0,1))</f>
        <v>0</v>
      </c>
      <c r="BU35" s="388">
        <f>IF(AF35="",0,IF(AF35=LEGENDA!L$43,0,1))</f>
        <v>0</v>
      </c>
      <c r="BV35" s="390">
        <f t="shared" si="17"/>
        <v>0</v>
      </c>
      <c r="BW35" s="388">
        <f t="shared" si="18"/>
        <v>0</v>
      </c>
      <c r="BX35" s="390">
        <f t="shared" si="19"/>
        <v>0</v>
      </c>
      <c r="BY35" s="391">
        <f t="shared" si="20"/>
        <v>0</v>
      </c>
      <c r="BZ35" s="391">
        <f t="shared" si="21"/>
        <v>0</v>
      </c>
      <c r="CA35" s="391" t="str">
        <f t="shared" si="22"/>
        <v/>
      </c>
      <c r="CB35" s="386" t="str">
        <f t="shared" si="23"/>
        <v/>
      </c>
      <c r="CC35" s="94">
        <f t="shared" si="29"/>
        <v>0</v>
      </c>
      <c r="CD35" s="397" t="str">
        <f t="shared" si="24"/>
        <v/>
      </c>
      <c r="CE35" s="559" t="str">
        <f t="array" ref="CE35">IFERROR(INDEX($C$10:$C$525,MATCH(0,COUNTIF($CE$9:CE34,$C$10:$C$525),0)),"")</f>
        <v/>
      </c>
      <c r="CF35" s="559">
        <f t="shared" si="25"/>
        <v>0</v>
      </c>
    </row>
    <row r="36" spans="1:84" ht="18.899999999999999" customHeight="1" thickBot="1" x14ac:dyDescent="0.35">
      <c r="A36" s="78" t="str">
        <f t="shared" si="30"/>
        <v/>
      </c>
      <c r="B36" s="576"/>
      <c r="C36" s="463"/>
      <c r="D36" s="349"/>
      <c r="E36" s="61" t="str">
        <f>IF(B36="","",IF(C36="","",IF(D36="","",INDEX(POBRANIE_!$B$6:$F$100,MATCH($D36,POBRANIE_!$A$6:$A$100,0),2))))</f>
        <v/>
      </c>
      <c r="F36" s="44"/>
      <c r="G36" s="45"/>
      <c r="H36" s="349"/>
      <c r="I36" s="46"/>
      <c r="J36" s="64" t="str">
        <f>IF($H36="","",IF($I36="","",IF($H36=LEGENDA!$B$21,0.6,IF($H36=LEGENDA!$B$22,0.7,0.8))))</f>
        <v/>
      </c>
      <c r="K36" s="63" t="str">
        <f t="shared" si="3"/>
        <v/>
      </c>
      <c r="L36" s="46"/>
      <c r="M36" s="61" t="str">
        <f>IF($H36="","",IF(OR(I36&gt;0,L36&gt;0),"",IF(AND(D36="TUZ",H36="gleba b. lekka"),"BŁĄD kol.8",IF(AND(D36="TUZ",H36="gleba lekka"),"BŁĄD kol.8",IF(AND(D36="TUZ",H36="gleba średnia"),"BŁĄD kol.8",IF(AND(D36="TUZ",H36="gleba ciężka"),"BŁĄD kol.8",IF(OR($H36=LEGENDA!$B$21,$H36=1),49,IF(OR($H36=LEGENDA!$B$22,$H36=2),59,IF(OR($H36=LEGENDA!$B$23,$H36=3),62,IF(OR($H36=4,$H36=LEGENDA!$B$24),66,IF(H36=LEGENDA!$O$25,86,IF(H36=LEGENDA!$O$26,91,IF(H36=LEGENDA!$O$27,73,IF(H36=LEGENDA!$O$28,66,IF(H36=LEGENDA!$O$29,135,IF(H36=LEGENDA!$O$30,158,IF(H36=LEGENDA!$O$31,117)))))))))))))))))</f>
        <v/>
      </c>
      <c r="N36" s="61" t="str">
        <f>IF(AND(D36="TUZ",H36="gleba b. lekka"),"BŁĄD kol.8",IF(AND(D36="TUZ",H36="gleba lekka"),"BŁĄD kol.8",IF(AND(D36="TUZ",H36="gleba średnia"),"BŁĄD kol.8",IF(AND(D36="TUZ",H36="gleba ciężka"),"BŁĄD kol.8",IF(AND(E36&lt;&gt;4,H36=LEGENDA!$O$29),"BŁĄD kol.8",IF(AND(E36&lt;&gt;4,H36=LEGENDA!$O$30),"BŁĄD kol.8",IF(AND(E36&lt;&gt;4,H36=LEGENDA!$O$31),"BŁĄD kol.8",IF(AND(E36&lt;&gt;4,H36=LEGENDA!$O$28),"BŁĄD kol.8",IF(AND(E36&lt;&gt;4,H36=LEGENDA!$O$27),"BŁĄD kol.8",IF(AND(E36&lt;&gt;4,H36=LEGENDA!$O$26),"BŁĄD kol.8",IF(AND(E36&lt;&gt;4,H36=LEGENDA!$O$25),"BŁĄD kol.8",IF(AX36="","",IF(AX36=1,0.6,IF(AX36=2,0.9,0.9))))))))))))))</f>
        <v/>
      </c>
      <c r="O36" s="381" t="str">
        <f t="shared" si="4"/>
        <v/>
      </c>
      <c r="P36" s="379" t="str">
        <f t="shared" si="26"/>
        <v/>
      </c>
      <c r="Q36" s="47"/>
      <c r="R36" s="46"/>
      <c r="S36" s="46"/>
      <c r="T36" s="46"/>
      <c r="U36" s="46"/>
      <c r="V36" s="61" t="str">
        <f t="shared" si="5"/>
        <v/>
      </c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61" t="str">
        <f t="shared" si="6"/>
        <v/>
      </c>
      <c r="AH36" s="70" t="e">
        <v>#VALUE!</v>
      </c>
      <c r="AI36" s="70">
        <v>0</v>
      </c>
      <c r="AJ36" s="70">
        <v>0</v>
      </c>
      <c r="AK36" s="71">
        <v>0</v>
      </c>
      <c r="AO36" s="49"/>
      <c r="AP36" s="49"/>
      <c r="AQ36" s="49"/>
      <c r="AR36" s="49"/>
      <c r="AS36" s="49"/>
      <c r="AT36" s="49"/>
      <c r="AU36" s="46"/>
      <c r="AV36" s="352" t="str">
        <f t="shared" si="1"/>
        <v/>
      </c>
      <c r="AW36" s="65" t="str">
        <f t="shared" si="7"/>
        <v/>
      </c>
      <c r="AX36" s="198" t="str">
        <f>IF(A36="","",IF(D36="","",INDEX(POBRANIE_!$B$6:$F$101,MATCH(D36,POBRANIE_!$A$6:$A$101,0),5)))</f>
        <v/>
      </c>
      <c r="AY36" s="96" t="str">
        <f t="shared" si="27"/>
        <v/>
      </c>
      <c r="AZ36" s="96" t="str">
        <f t="shared" si="28"/>
        <v/>
      </c>
      <c r="BA36" s="292" t="str">
        <f t="shared" si="8"/>
        <v xml:space="preserve"> </v>
      </c>
      <c r="BB36" s="293" t="str">
        <f t="shared" si="9"/>
        <v xml:space="preserve"> </v>
      </c>
      <c r="BD36" s="45"/>
      <c r="BE36" s="387" t="str">
        <f t="shared" si="10"/>
        <v/>
      </c>
      <c r="BF36" s="388">
        <f t="shared" si="11"/>
        <v>0</v>
      </c>
      <c r="BG36" s="388">
        <f t="shared" si="12"/>
        <v>0</v>
      </c>
      <c r="BH36" s="388">
        <f t="shared" si="13"/>
        <v>0</v>
      </c>
      <c r="BI36" s="388">
        <f t="shared" si="14"/>
        <v>0</v>
      </c>
      <c r="BJ36" s="388">
        <f t="shared" si="15"/>
        <v>0</v>
      </c>
      <c r="BK36" s="389">
        <f t="shared" si="16"/>
        <v>0</v>
      </c>
      <c r="BL36" s="388">
        <f>IF(W36="",0,IF(W36=LEGENDA!C$43,0,1))</f>
        <v>0</v>
      </c>
      <c r="BM36" s="388">
        <f>IF(X36="",0,IF(X36=LEGENDA!D$43,0,1))</f>
        <v>0</v>
      </c>
      <c r="BN36" s="388">
        <f>IF(Y36="",0,IF(Y36=LEGENDA!E$43,0,1))</f>
        <v>0</v>
      </c>
      <c r="BO36" s="388">
        <f>IF(Z36="",0,IF(Z36=LEGENDA!F$43,0,1))</f>
        <v>0</v>
      </c>
      <c r="BP36" s="388">
        <f>IF(AA36="",0,IF(AA36=LEGENDA!G$43,0,1))</f>
        <v>0</v>
      </c>
      <c r="BQ36" s="388">
        <f>IF(AB36="",0,IF(AB36=LEGENDA!H$43,0,1))</f>
        <v>0</v>
      </c>
      <c r="BR36" s="388">
        <f>IF(AC36="",0,IF(AC36=LEGENDA!I$43,0,1))</f>
        <v>0</v>
      </c>
      <c r="BS36" s="388">
        <f>IF(AD36="",0,IF(AD36=LEGENDA!J$43,0,1))</f>
        <v>0</v>
      </c>
      <c r="BT36" s="388">
        <f>IF(AE36="",0,IF(AE36=LEGENDA!K$43,0,1))</f>
        <v>0</v>
      </c>
      <c r="BU36" s="388">
        <f>IF(AF36="",0,IF(AF36=LEGENDA!L$43,0,1))</f>
        <v>0</v>
      </c>
      <c r="BV36" s="390">
        <f t="shared" si="17"/>
        <v>0</v>
      </c>
      <c r="BW36" s="388">
        <f t="shared" si="18"/>
        <v>0</v>
      </c>
      <c r="BX36" s="390">
        <f t="shared" si="19"/>
        <v>0</v>
      </c>
      <c r="BY36" s="391">
        <f t="shared" si="20"/>
        <v>0</v>
      </c>
      <c r="BZ36" s="391">
        <f t="shared" si="21"/>
        <v>0</v>
      </c>
      <c r="CA36" s="391" t="str">
        <f t="shared" si="22"/>
        <v/>
      </c>
      <c r="CB36" s="386" t="str">
        <f t="shared" si="23"/>
        <v/>
      </c>
      <c r="CC36" s="94">
        <f t="shared" si="29"/>
        <v>0</v>
      </c>
      <c r="CD36" s="397" t="str">
        <f t="shared" si="24"/>
        <v/>
      </c>
      <c r="CE36" s="559" t="str">
        <f t="array" ref="CE36">IFERROR(INDEX($C$10:$C$525,MATCH(0,COUNTIF($CE$9:CE35,$C$10:$C$525),0)),"")</f>
        <v/>
      </c>
      <c r="CF36" s="559">
        <f t="shared" si="25"/>
        <v>0</v>
      </c>
    </row>
    <row r="37" spans="1:84" ht="18.899999999999999" customHeight="1" thickBot="1" x14ac:dyDescent="0.35">
      <c r="A37" s="78" t="str">
        <f t="shared" si="30"/>
        <v/>
      </c>
      <c r="B37" s="576"/>
      <c r="C37" s="463"/>
      <c r="D37" s="349"/>
      <c r="E37" s="61" t="str">
        <f>IF(B37="","",IF(C37="","",IF(D37="","",INDEX(POBRANIE_!$B$6:$F$100,MATCH($D37,POBRANIE_!$A$6:$A$100,0),2))))</f>
        <v/>
      </c>
      <c r="F37" s="44"/>
      <c r="G37" s="45"/>
      <c r="H37" s="349"/>
      <c r="I37" s="46"/>
      <c r="J37" s="64" t="str">
        <f>IF($H37="","",IF($I37="","",IF($H37=LEGENDA!$B$21,0.6,IF($H37=LEGENDA!$B$22,0.7,0.8))))</f>
        <v/>
      </c>
      <c r="K37" s="63" t="str">
        <f t="shared" si="3"/>
        <v/>
      </c>
      <c r="L37" s="46"/>
      <c r="M37" s="61" t="str">
        <f>IF($H37="","",IF(OR(I37&gt;0,L37&gt;0),"",IF(AND(D37="TUZ",H37="gleba b. lekka"),"BŁĄD kol.8",IF(AND(D37="TUZ",H37="gleba lekka"),"BŁĄD kol.8",IF(AND(D37="TUZ",H37="gleba średnia"),"BŁĄD kol.8",IF(AND(D37="TUZ",H37="gleba ciężka"),"BŁĄD kol.8",IF(OR($H37=LEGENDA!$B$21,$H37=1),49,IF(OR($H37=LEGENDA!$B$22,$H37=2),59,IF(OR($H37=LEGENDA!$B$23,$H37=3),62,IF(OR($H37=4,$H37=LEGENDA!$B$24),66,IF(H37=LEGENDA!$O$25,86,IF(H37=LEGENDA!$O$26,91,IF(H37=LEGENDA!$O$27,73,IF(H37=LEGENDA!$O$28,66,IF(H37=LEGENDA!$O$29,135,IF(H37=LEGENDA!$O$30,158,IF(H37=LEGENDA!$O$31,117)))))))))))))))))</f>
        <v/>
      </c>
      <c r="N37" s="61" t="str">
        <f>IF(AND(D37="TUZ",H37="gleba b. lekka"),"BŁĄD kol.8",IF(AND(D37="TUZ",H37="gleba lekka"),"BŁĄD kol.8",IF(AND(D37="TUZ",H37="gleba średnia"),"BŁĄD kol.8",IF(AND(D37="TUZ",H37="gleba ciężka"),"BŁĄD kol.8",IF(AND(E37&lt;&gt;4,H37=LEGENDA!$O$29),"BŁĄD kol.8",IF(AND(E37&lt;&gt;4,H37=LEGENDA!$O$30),"BŁĄD kol.8",IF(AND(E37&lt;&gt;4,H37=LEGENDA!$O$31),"BŁĄD kol.8",IF(AND(E37&lt;&gt;4,H37=LEGENDA!$O$28),"BŁĄD kol.8",IF(AND(E37&lt;&gt;4,H37=LEGENDA!$O$27),"BŁĄD kol.8",IF(AND(E37&lt;&gt;4,H37=LEGENDA!$O$26),"BŁĄD kol.8",IF(AND(E37&lt;&gt;4,H37=LEGENDA!$O$25),"BŁĄD kol.8",IF(AX37="","",IF(AX37=1,0.6,IF(AX37=2,0.9,0.9))))))))))))))</f>
        <v/>
      </c>
      <c r="O37" s="381" t="str">
        <f t="shared" si="4"/>
        <v/>
      </c>
      <c r="P37" s="379" t="str">
        <f t="shared" si="26"/>
        <v/>
      </c>
      <c r="Q37" s="47"/>
      <c r="R37" s="46"/>
      <c r="S37" s="46"/>
      <c r="T37" s="46"/>
      <c r="U37" s="46"/>
      <c r="V37" s="61" t="str">
        <f t="shared" si="5"/>
        <v/>
      </c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61" t="str">
        <f t="shared" si="6"/>
        <v/>
      </c>
      <c r="AH37" s="70" t="e">
        <v>#VALUE!</v>
      </c>
      <c r="AI37" s="70">
        <v>0</v>
      </c>
      <c r="AJ37" s="70">
        <v>0</v>
      </c>
      <c r="AK37" s="71">
        <v>0</v>
      </c>
      <c r="AO37" s="49"/>
      <c r="AP37" s="49"/>
      <c r="AQ37" s="49"/>
      <c r="AR37" s="49"/>
      <c r="AS37" s="49"/>
      <c r="AT37" s="49"/>
      <c r="AU37" s="46"/>
      <c r="AV37" s="352" t="str">
        <f t="shared" si="1"/>
        <v/>
      </c>
      <c r="AW37" s="65" t="str">
        <f t="shared" si="7"/>
        <v/>
      </c>
      <c r="AX37" s="198" t="str">
        <f>IF(A37="","",IF(D37="","",INDEX(POBRANIE_!$B$6:$F$101,MATCH(D37,POBRANIE_!$A$6:$A$101,0),5)))</f>
        <v/>
      </c>
      <c r="AY37" s="96" t="str">
        <f t="shared" si="27"/>
        <v/>
      </c>
      <c r="AZ37" s="96" t="str">
        <f t="shared" si="28"/>
        <v/>
      </c>
      <c r="BA37" s="292" t="str">
        <f t="shared" si="8"/>
        <v xml:space="preserve"> </v>
      </c>
      <c r="BB37" s="293" t="str">
        <f t="shared" si="9"/>
        <v xml:space="preserve"> </v>
      </c>
      <c r="BD37" s="45"/>
      <c r="BE37" s="387" t="str">
        <f t="shared" si="10"/>
        <v/>
      </c>
      <c r="BF37" s="388">
        <f t="shared" si="11"/>
        <v>0</v>
      </c>
      <c r="BG37" s="388">
        <f t="shared" si="12"/>
        <v>0</v>
      </c>
      <c r="BH37" s="388">
        <f t="shared" si="13"/>
        <v>0</v>
      </c>
      <c r="BI37" s="388">
        <f t="shared" si="14"/>
        <v>0</v>
      </c>
      <c r="BJ37" s="388">
        <f t="shared" si="15"/>
        <v>0</v>
      </c>
      <c r="BK37" s="389">
        <f t="shared" si="16"/>
        <v>0</v>
      </c>
      <c r="BL37" s="388">
        <f>IF(W37="",0,IF(W37=LEGENDA!C$43,0,1))</f>
        <v>0</v>
      </c>
      <c r="BM37" s="388">
        <f>IF(X37="",0,IF(X37=LEGENDA!D$43,0,1))</f>
        <v>0</v>
      </c>
      <c r="BN37" s="388">
        <f>IF(Y37="",0,IF(Y37=LEGENDA!E$43,0,1))</f>
        <v>0</v>
      </c>
      <c r="BO37" s="388">
        <f>IF(Z37="",0,IF(Z37=LEGENDA!F$43,0,1))</f>
        <v>0</v>
      </c>
      <c r="BP37" s="388">
        <f>IF(AA37="",0,IF(AA37=LEGENDA!G$43,0,1))</f>
        <v>0</v>
      </c>
      <c r="BQ37" s="388">
        <f>IF(AB37="",0,IF(AB37=LEGENDA!H$43,0,1))</f>
        <v>0</v>
      </c>
      <c r="BR37" s="388">
        <f>IF(AC37="",0,IF(AC37=LEGENDA!I$43,0,1))</f>
        <v>0</v>
      </c>
      <c r="BS37" s="388">
        <f>IF(AD37="",0,IF(AD37=LEGENDA!J$43,0,1))</f>
        <v>0</v>
      </c>
      <c r="BT37" s="388">
        <f>IF(AE37="",0,IF(AE37=LEGENDA!K$43,0,1))</f>
        <v>0</v>
      </c>
      <c r="BU37" s="388">
        <f>IF(AF37="",0,IF(AF37=LEGENDA!L$43,0,1))</f>
        <v>0</v>
      </c>
      <c r="BV37" s="390">
        <f t="shared" si="17"/>
        <v>0</v>
      </c>
      <c r="BW37" s="388">
        <f t="shared" si="18"/>
        <v>0</v>
      </c>
      <c r="BX37" s="390">
        <f t="shared" si="19"/>
        <v>0</v>
      </c>
      <c r="BY37" s="391">
        <f t="shared" si="20"/>
        <v>0</v>
      </c>
      <c r="BZ37" s="391">
        <f t="shared" si="21"/>
        <v>0</v>
      </c>
      <c r="CA37" s="391" t="str">
        <f t="shared" si="22"/>
        <v/>
      </c>
      <c r="CB37" s="386" t="str">
        <f t="shared" si="23"/>
        <v/>
      </c>
      <c r="CC37" s="94">
        <f t="shared" si="29"/>
        <v>0</v>
      </c>
      <c r="CD37" s="397" t="str">
        <f t="shared" si="24"/>
        <v/>
      </c>
      <c r="CE37" s="559" t="str">
        <f t="array" ref="CE37">IFERROR(INDEX($C$10:$C$525,MATCH(0,COUNTIF($CE$9:CE36,$C$10:$C$525),0)),"")</f>
        <v/>
      </c>
      <c r="CF37" s="559">
        <f t="shared" si="25"/>
        <v>0</v>
      </c>
    </row>
    <row r="38" spans="1:84" ht="18.899999999999999" customHeight="1" thickBot="1" x14ac:dyDescent="0.35">
      <c r="A38" s="78" t="str">
        <f t="shared" si="30"/>
        <v/>
      </c>
      <c r="B38" s="576"/>
      <c r="C38" s="463"/>
      <c r="D38" s="349"/>
      <c r="E38" s="61" t="str">
        <f>IF(B38="","",IF(C38="","",IF(D38="","",INDEX(POBRANIE_!$B$6:$F$100,MATCH($D38,POBRANIE_!$A$6:$A$100,0),2))))</f>
        <v/>
      </c>
      <c r="F38" s="44"/>
      <c r="G38" s="45"/>
      <c r="H38" s="349"/>
      <c r="I38" s="46"/>
      <c r="J38" s="64" t="str">
        <f>IF($H38="","",IF($I38="","",IF($H38=LEGENDA!$B$21,0.6,IF($H38=LEGENDA!$B$22,0.7,0.8))))</f>
        <v/>
      </c>
      <c r="K38" s="63" t="str">
        <f t="shared" si="3"/>
        <v/>
      </c>
      <c r="L38" s="46"/>
      <c r="M38" s="61" t="str">
        <f>IF($H38="","",IF(OR(I38&gt;0,L38&gt;0),"",IF(AND(D38="TUZ",H38="gleba b. lekka"),"BŁĄD kol.8",IF(AND(D38="TUZ",H38="gleba lekka"),"BŁĄD kol.8",IF(AND(D38="TUZ",H38="gleba średnia"),"BŁĄD kol.8",IF(AND(D38="TUZ",H38="gleba ciężka"),"BŁĄD kol.8",IF(OR($H38=LEGENDA!$B$21,$H38=1),49,IF(OR($H38=LEGENDA!$B$22,$H38=2),59,IF(OR($H38=LEGENDA!$B$23,$H38=3),62,IF(OR($H38=4,$H38=LEGENDA!$B$24),66,IF(H38=LEGENDA!$O$25,86,IF(H38=LEGENDA!$O$26,91,IF(H38=LEGENDA!$O$27,73,IF(H38=LEGENDA!$O$28,66,IF(H38=LEGENDA!$O$29,135,IF(H38=LEGENDA!$O$30,158,IF(H38=LEGENDA!$O$31,117)))))))))))))))))</f>
        <v/>
      </c>
      <c r="N38" s="61" t="str">
        <f>IF(AND(D38="TUZ",H38="gleba b. lekka"),"BŁĄD kol.8",IF(AND(D38="TUZ",H38="gleba lekka"),"BŁĄD kol.8",IF(AND(D38="TUZ",H38="gleba średnia"),"BŁĄD kol.8",IF(AND(D38="TUZ",H38="gleba ciężka"),"BŁĄD kol.8",IF(AND(E38&lt;&gt;4,H38=LEGENDA!$O$29),"BŁĄD kol.8",IF(AND(E38&lt;&gt;4,H38=LEGENDA!$O$30),"BŁĄD kol.8",IF(AND(E38&lt;&gt;4,H38=LEGENDA!$O$31),"BŁĄD kol.8",IF(AND(E38&lt;&gt;4,H38=LEGENDA!$O$28),"BŁĄD kol.8",IF(AND(E38&lt;&gt;4,H38=LEGENDA!$O$27),"BŁĄD kol.8",IF(AND(E38&lt;&gt;4,H38=LEGENDA!$O$26),"BŁĄD kol.8",IF(AND(E38&lt;&gt;4,H38=LEGENDA!$O$25),"BŁĄD kol.8",IF(AX38="","",IF(AX38=1,0.6,IF(AX38=2,0.9,0.9))))))))))))))</f>
        <v/>
      </c>
      <c r="O38" s="381" t="str">
        <f t="shared" si="4"/>
        <v/>
      </c>
      <c r="P38" s="379" t="str">
        <f t="shared" si="26"/>
        <v/>
      </c>
      <c r="Q38" s="47"/>
      <c r="R38" s="46"/>
      <c r="S38" s="46"/>
      <c r="T38" s="46"/>
      <c r="U38" s="46"/>
      <c r="V38" s="61" t="str">
        <f t="shared" si="5"/>
        <v/>
      </c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61" t="str">
        <f t="shared" si="6"/>
        <v/>
      </c>
      <c r="AH38" s="70" t="e">
        <v>#VALUE!</v>
      </c>
      <c r="AI38" s="70">
        <v>0</v>
      </c>
      <c r="AJ38" s="70">
        <v>0</v>
      </c>
      <c r="AK38" s="71">
        <v>0</v>
      </c>
      <c r="AO38" s="49"/>
      <c r="AP38" s="49"/>
      <c r="AQ38" s="49"/>
      <c r="AR38" s="49"/>
      <c r="AS38" s="49"/>
      <c r="AT38" s="49"/>
      <c r="AU38" s="46"/>
      <c r="AV38" s="352" t="str">
        <f t="shared" si="1"/>
        <v/>
      </c>
      <c r="AW38" s="65" t="str">
        <f t="shared" si="7"/>
        <v/>
      </c>
      <c r="AX38" s="198" t="str">
        <f>IF(A38="","",IF(D38="","",INDEX(POBRANIE_!$B$6:$F$101,MATCH(D38,POBRANIE_!$A$6:$A$101,0),5)))</f>
        <v/>
      </c>
      <c r="AY38" s="96" t="str">
        <f t="shared" si="27"/>
        <v/>
      </c>
      <c r="AZ38" s="96" t="str">
        <f t="shared" si="28"/>
        <v/>
      </c>
      <c r="BA38" s="292" t="str">
        <f t="shared" si="8"/>
        <v xml:space="preserve"> </v>
      </c>
      <c r="BB38" s="293" t="str">
        <f t="shared" si="9"/>
        <v xml:space="preserve"> </v>
      </c>
      <c r="BD38" s="45"/>
      <c r="BE38" s="387" t="str">
        <f t="shared" si="10"/>
        <v/>
      </c>
      <c r="BF38" s="388">
        <f t="shared" si="11"/>
        <v>0</v>
      </c>
      <c r="BG38" s="388">
        <f t="shared" si="12"/>
        <v>0</v>
      </c>
      <c r="BH38" s="388">
        <f t="shared" si="13"/>
        <v>0</v>
      </c>
      <c r="BI38" s="388">
        <f t="shared" si="14"/>
        <v>0</v>
      </c>
      <c r="BJ38" s="388">
        <f t="shared" si="15"/>
        <v>0</v>
      </c>
      <c r="BK38" s="389">
        <f t="shared" si="16"/>
        <v>0</v>
      </c>
      <c r="BL38" s="388">
        <f>IF(W38="",0,IF(W38=LEGENDA!C$43,0,1))</f>
        <v>0</v>
      </c>
      <c r="BM38" s="388">
        <f>IF(X38="",0,IF(X38=LEGENDA!D$43,0,1))</f>
        <v>0</v>
      </c>
      <c r="BN38" s="388">
        <f>IF(Y38="",0,IF(Y38=LEGENDA!E$43,0,1))</f>
        <v>0</v>
      </c>
      <c r="BO38" s="388">
        <f>IF(Z38="",0,IF(Z38=LEGENDA!F$43,0,1))</f>
        <v>0</v>
      </c>
      <c r="BP38" s="388">
        <f>IF(AA38="",0,IF(AA38=LEGENDA!G$43,0,1))</f>
        <v>0</v>
      </c>
      <c r="BQ38" s="388">
        <f>IF(AB38="",0,IF(AB38=LEGENDA!H$43,0,1))</f>
        <v>0</v>
      </c>
      <c r="BR38" s="388">
        <f>IF(AC38="",0,IF(AC38=LEGENDA!I$43,0,1))</f>
        <v>0</v>
      </c>
      <c r="BS38" s="388">
        <f>IF(AD38="",0,IF(AD38=LEGENDA!J$43,0,1))</f>
        <v>0</v>
      </c>
      <c r="BT38" s="388">
        <f>IF(AE38="",0,IF(AE38=LEGENDA!K$43,0,1))</f>
        <v>0</v>
      </c>
      <c r="BU38" s="388">
        <f>IF(AF38="",0,IF(AF38=LEGENDA!L$43,0,1))</f>
        <v>0</v>
      </c>
      <c r="BV38" s="390">
        <f t="shared" si="17"/>
        <v>0</v>
      </c>
      <c r="BW38" s="388">
        <f t="shared" si="18"/>
        <v>0</v>
      </c>
      <c r="BX38" s="390">
        <f t="shared" si="19"/>
        <v>0</v>
      </c>
      <c r="BY38" s="391">
        <f t="shared" si="20"/>
        <v>0</v>
      </c>
      <c r="BZ38" s="391">
        <f t="shared" si="21"/>
        <v>0</v>
      </c>
      <c r="CA38" s="391" t="str">
        <f t="shared" si="22"/>
        <v/>
      </c>
      <c r="CB38" s="386" t="str">
        <f t="shared" si="23"/>
        <v/>
      </c>
      <c r="CC38" s="94">
        <f t="shared" si="29"/>
        <v>0</v>
      </c>
      <c r="CD38" s="397" t="str">
        <f t="shared" si="24"/>
        <v/>
      </c>
      <c r="CE38" s="559" t="str">
        <f t="array" ref="CE38">IFERROR(INDEX($C$10:$C$525,MATCH(0,COUNTIF($CE$9:CE37,$C$10:$C$525),0)),"")</f>
        <v/>
      </c>
      <c r="CF38" s="559">
        <f t="shared" si="25"/>
        <v>0</v>
      </c>
    </row>
    <row r="39" spans="1:84" ht="18.899999999999999" customHeight="1" thickBot="1" x14ac:dyDescent="0.35">
      <c r="A39" s="78" t="str">
        <f t="shared" si="30"/>
        <v/>
      </c>
      <c r="B39" s="576"/>
      <c r="C39" s="463"/>
      <c r="D39" s="349"/>
      <c r="E39" s="61" t="str">
        <f>IF(B39="","",IF(C39="","",IF(D39="","",INDEX(POBRANIE_!$B$6:$F$100,MATCH($D39,POBRANIE_!$A$6:$A$100,0),2))))</f>
        <v/>
      </c>
      <c r="F39" s="44"/>
      <c r="G39" s="45"/>
      <c r="H39" s="349"/>
      <c r="I39" s="46"/>
      <c r="J39" s="64" t="str">
        <f>IF($H39="","",IF($I39="","",IF($H39=LEGENDA!$B$21,0.6,IF($H39=LEGENDA!$B$22,0.7,0.8))))</f>
        <v/>
      </c>
      <c r="K39" s="63" t="str">
        <f t="shared" si="3"/>
        <v/>
      </c>
      <c r="L39" s="46"/>
      <c r="M39" s="61" t="str">
        <f>IF($H39="","",IF(OR(I39&gt;0,L39&gt;0),"",IF(AND(D39="TUZ",H39="gleba b. lekka"),"BŁĄD kol.8",IF(AND(D39="TUZ",H39="gleba lekka"),"BŁĄD kol.8",IF(AND(D39="TUZ",H39="gleba średnia"),"BŁĄD kol.8",IF(AND(D39="TUZ",H39="gleba ciężka"),"BŁĄD kol.8",IF(OR($H39=LEGENDA!$B$21,$H39=1),49,IF(OR($H39=LEGENDA!$B$22,$H39=2),59,IF(OR($H39=LEGENDA!$B$23,$H39=3),62,IF(OR($H39=4,$H39=LEGENDA!$B$24),66,IF(H39=LEGENDA!$O$25,86,IF(H39=LEGENDA!$O$26,91,IF(H39=LEGENDA!$O$27,73,IF(H39=LEGENDA!$O$28,66,IF(H39=LEGENDA!$O$29,135,IF(H39=LEGENDA!$O$30,158,IF(H39=LEGENDA!$O$31,117)))))))))))))))))</f>
        <v/>
      </c>
      <c r="N39" s="61" t="str">
        <f>IF(AND(D39="TUZ",H39="gleba b. lekka"),"BŁĄD kol.8",IF(AND(D39="TUZ",H39="gleba lekka"),"BŁĄD kol.8",IF(AND(D39="TUZ",H39="gleba średnia"),"BŁĄD kol.8",IF(AND(D39="TUZ",H39="gleba ciężka"),"BŁĄD kol.8",IF(AND(E39&lt;&gt;4,H39=LEGENDA!$O$29),"BŁĄD kol.8",IF(AND(E39&lt;&gt;4,H39=LEGENDA!$O$30),"BŁĄD kol.8",IF(AND(E39&lt;&gt;4,H39=LEGENDA!$O$31),"BŁĄD kol.8",IF(AND(E39&lt;&gt;4,H39=LEGENDA!$O$28),"BŁĄD kol.8",IF(AND(E39&lt;&gt;4,H39=LEGENDA!$O$27),"BŁĄD kol.8",IF(AND(E39&lt;&gt;4,H39=LEGENDA!$O$26),"BŁĄD kol.8",IF(AND(E39&lt;&gt;4,H39=LEGENDA!$O$25),"BŁĄD kol.8",IF(AX39="","",IF(AX39=1,0.6,IF(AX39=2,0.9,0.9))))))))))))))</f>
        <v/>
      </c>
      <c r="O39" s="381" t="str">
        <f t="shared" si="4"/>
        <v/>
      </c>
      <c r="P39" s="379" t="str">
        <f t="shared" si="26"/>
        <v/>
      </c>
      <c r="Q39" s="47"/>
      <c r="R39" s="46"/>
      <c r="S39" s="46"/>
      <c r="T39" s="46"/>
      <c r="U39" s="46"/>
      <c r="V39" s="61" t="str">
        <f t="shared" si="5"/>
        <v/>
      </c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61" t="str">
        <f t="shared" si="6"/>
        <v/>
      </c>
      <c r="AH39" s="70" t="e">
        <v>#VALUE!</v>
      </c>
      <c r="AI39" s="70">
        <v>0</v>
      </c>
      <c r="AJ39" s="70">
        <v>0</v>
      </c>
      <c r="AK39" s="71">
        <v>0</v>
      </c>
      <c r="AO39" s="49"/>
      <c r="AP39" s="49"/>
      <c r="AQ39" s="49"/>
      <c r="AR39" s="49"/>
      <c r="AS39" s="49"/>
      <c r="AT39" s="49"/>
      <c r="AU39" s="46"/>
      <c r="AV39" s="352" t="str">
        <f t="shared" si="1"/>
        <v/>
      </c>
      <c r="AW39" s="65" t="str">
        <f t="shared" si="7"/>
        <v/>
      </c>
      <c r="AX39" s="198" t="str">
        <f>IF(A39="","",IF(D39="","",INDEX(POBRANIE_!$B$6:$F$101,MATCH(D39,POBRANIE_!$A$6:$A$101,0),5)))</f>
        <v/>
      </c>
      <c r="AY39" s="96" t="str">
        <f t="shared" si="27"/>
        <v/>
      </c>
      <c r="AZ39" s="96" t="str">
        <f t="shared" si="28"/>
        <v/>
      </c>
      <c r="BA39" s="292" t="str">
        <f t="shared" si="8"/>
        <v xml:space="preserve"> </v>
      </c>
      <c r="BB39" s="293" t="str">
        <f t="shared" si="9"/>
        <v xml:space="preserve"> </v>
      </c>
      <c r="BD39" s="45"/>
      <c r="BE39" s="387" t="str">
        <f t="shared" si="10"/>
        <v/>
      </c>
      <c r="BF39" s="388">
        <f t="shared" si="11"/>
        <v>0</v>
      </c>
      <c r="BG39" s="388">
        <f t="shared" si="12"/>
        <v>0</v>
      </c>
      <c r="BH39" s="388">
        <f t="shared" si="13"/>
        <v>0</v>
      </c>
      <c r="BI39" s="388">
        <f t="shared" si="14"/>
        <v>0</v>
      </c>
      <c r="BJ39" s="388">
        <f t="shared" si="15"/>
        <v>0</v>
      </c>
      <c r="BK39" s="389">
        <f t="shared" si="16"/>
        <v>0</v>
      </c>
      <c r="BL39" s="388">
        <f>IF(W39="",0,IF(W39=LEGENDA!C$43,0,1))</f>
        <v>0</v>
      </c>
      <c r="BM39" s="388">
        <f>IF(X39="",0,IF(X39=LEGENDA!D$43,0,1))</f>
        <v>0</v>
      </c>
      <c r="BN39" s="388">
        <f>IF(Y39="",0,IF(Y39=LEGENDA!E$43,0,1))</f>
        <v>0</v>
      </c>
      <c r="BO39" s="388">
        <f>IF(Z39="",0,IF(Z39=LEGENDA!F$43,0,1))</f>
        <v>0</v>
      </c>
      <c r="BP39" s="388">
        <f>IF(AA39="",0,IF(AA39=LEGENDA!G$43,0,1))</f>
        <v>0</v>
      </c>
      <c r="BQ39" s="388">
        <f>IF(AB39="",0,IF(AB39=LEGENDA!H$43,0,1))</f>
        <v>0</v>
      </c>
      <c r="BR39" s="388">
        <f>IF(AC39="",0,IF(AC39=LEGENDA!I$43,0,1))</f>
        <v>0</v>
      </c>
      <c r="BS39" s="388">
        <f>IF(AD39="",0,IF(AD39=LEGENDA!J$43,0,1))</f>
        <v>0</v>
      </c>
      <c r="BT39" s="388">
        <f>IF(AE39="",0,IF(AE39=LEGENDA!K$43,0,1))</f>
        <v>0</v>
      </c>
      <c r="BU39" s="388">
        <f>IF(AF39="",0,IF(AF39=LEGENDA!L$43,0,1))</f>
        <v>0</v>
      </c>
      <c r="BV39" s="390">
        <f t="shared" si="17"/>
        <v>0</v>
      </c>
      <c r="BW39" s="388">
        <f t="shared" si="18"/>
        <v>0</v>
      </c>
      <c r="BX39" s="390">
        <f t="shared" si="19"/>
        <v>0</v>
      </c>
      <c r="BY39" s="391">
        <f t="shared" si="20"/>
        <v>0</v>
      </c>
      <c r="BZ39" s="391">
        <f t="shared" si="21"/>
        <v>0</v>
      </c>
      <c r="CA39" s="391" t="str">
        <f t="shared" si="22"/>
        <v/>
      </c>
      <c r="CB39" s="386" t="str">
        <f t="shared" si="23"/>
        <v/>
      </c>
      <c r="CC39" s="94">
        <f t="shared" si="29"/>
        <v>0</v>
      </c>
      <c r="CD39" s="397" t="str">
        <f t="shared" si="24"/>
        <v/>
      </c>
      <c r="CE39" s="559" t="str">
        <f t="array" ref="CE39">IFERROR(INDEX($C$10:$C$525,MATCH(0,COUNTIF($CE$9:CE38,$C$10:$C$525),0)),"")</f>
        <v/>
      </c>
      <c r="CF39" s="559">
        <f t="shared" si="25"/>
        <v>0</v>
      </c>
    </row>
    <row r="40" spans="1:84" ht="18.899999999999999" customHeight="1" thickBot="1" x14ac:dyDescent="0.35">
      <c r="A40" s="78" t="str">
        <f t="shared" si="30"/>
        <v/>
      </c>
      <c r="B40" s="576"/>
      <c r="C40" s="463"/>
      <c r="D40" s="349"/>
      <c r="E40" s="61" t="str">
        <f>IF(B40="","",IF(C40="","",IF(D40="","",INDEX(POBRANIE_!$B$6:$F$100,MATCH($D40,POBRANIE_!$A$6:$A$100,0),2))))</f>
        <v/>
      </c>
      <c r="F40" s="44"/>
      <c r="G40" s="45"/>
      <c r="H40" s="349"/>
      <c r="I40" s="46"/>
      <c r="J40" s="64" t="str">
        <f>IF($H40="","",IF($I40="","",IF($H40=LEGENDA!$B$21,0.6,IF($H40=LEGENDA!$B$22,0.7,0.8))))</f>
        <v/>
      </c>
      <c r="K40" s="63" t="str">
        <f t="shared" si="3"/>
        <v/>
      </c>
      <c r="L40" s="46"/>
      <c r="M40" s="61" t="str">
        <f>IF($H40="","",IF(OR(I40&gt;0,L40&gt;0),"",IF(AND(D40="TUZ",H40="gleba b. lekka"),"BŁĄD kol.8",IF(AND(D40="TUZ",H40="gleba lekka"),"BŁĄD kol.8",IF(AND(D40="TUZ",H40="gleba średnia"),"BŁĄD kol.8",IF(AND(D40="TUZ",H40="gleba ciężka"),"BŁĄD kol.8",IF(OR($H40=LEGENDA!$B$21,$H40=1),49,IF(OR($H40=LEGENDA!$B$22,$H40=2),59,IF(OR($H40=LEGENDA!$B$23,$H40=3),62,IF(OR($H40=4,$H40=LEGENDA!$B$24),66,IF(H40=LEGENDA!$O$25,86,IF(H40=LEGENDA!$O$26,91,IF(H40=LEGENDA!$O$27,73,IF(H40=LEGENDA!$O$28,66,IF(H40=LEGENDA!$O$29,135,IF(H40=LEGENDA!$O$30,158,IF(H40=LEGENDA!$O$31,117)))))))))))))))))</f>
        <v/>
      </c>
      <c r="N40" s="61" t="str">
        <f>IF(AND(D40="TUZ",H40="gleba b. lekka"),"BŁĄD kol.8",IF(AND(D40="TUZ",H40="gleba lekka"),"BŁĄD kol.8",IF(AND(D40="TUZ",H40="gleba średnia"),"BŁĄD kol.8",IF(AND(D40="TUZ",H40="gleba ciężka"),"BŁĄD kol.8",IF(AND(E40&lt;&gt;4,H40=LEGENDA!$O$29),"BŁĄD kol.8",IF(AND(E40&lt;&gt;4,H40=LEGENDA!$O$30),"BŁĄD kol.8",IF(AND(E40&lt;&gt;4,H40=LEGENDA!$O$31),"BŁĄD kol.8",IF(AND(E40&lt;&gt;4,H40=LEGENDA!$O$28),"BŁĄD kol.8",IF(AND(E40&lt;&gt;4,H40=LEGENDA!$O$27),"BŁĄD kol.8",IF(AND(E40&lt;&gt;4,H40=LEGENDA!$O$26),"BŁĄD kol.8",IF(AND(E40&lt;&gt;4,H40=LEGENDA!$O$25),"BŁĄD kol.8",IF(AX40="","",IF(AX40=1,0.6,IF(AX40=2,0.9,0.9))))))))))))))</f>
        <v/>
      </c>
      <c r="O40" s="381" t="str">
        <f t="shared" si="4"/>
        <v/>
      </c>
      <c r="P40" s="379" t="str">
        <f t="shared" si="26"/>
        <v/>
      </c>
      <c r="Q40" s="47"/>
      <c r="R40" s="46"/>
      <c r="S40" s="46"/>
      <c r="T40" s="46"/>
      <c r="U40" s="46"/>
      <c r="V40" s="61" t="str">
        <f t="shared" si="5"/>
        <v/>
      </c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61" t="str">
        <f t="shared" si="6"/>
        <v/>
      </c>
      <c r="AH40" s="70" t="e">
        <v>#VALUE!</v>
      </c>
      <c r="AI40" s="70">
        <v>0</v>
      </c>
      <c r="AJ40" s="70">
        <v>0</v>
      </c>
      <c r="AK40" s="71">
        <v>0</v>
      </c>
      <c r="AO40" s="49"/>
      <c r="AP40" s="49"/>
      <c r="AQ40" s="49"/>
      <c r="AR40" s="49"/>
      <c r="AS40" s="49"/>
      <c r="AT40" s="49"/>
      <c r="AU40" s="46"/>
      <c r="AV40" s="352" t="str">
        <f t="shared" si="1"/>
        <v/>
      </c>
      <c r="AW40" s="65" t="str">
        <f t="shared" si="7"/>
        <v/>
      </c>
      <c r="AX40" s="198" t="str">
        <f>IF(A40="","",IF(D40="","",INDEX(POBRANIE_!$B$6:$F$101,MATCH(D40,POBRANIE_!$A$6:$A$101,0),5)))</f>
        <v/>
      </c>
      <c r="AY40" s="96" t="str">
        <f t="shared" si="27"/>
        <v/>
      </c>
      <c r="AZ40" s="96" t="str">
        <f t="shared" si="28"/>
        <v/>
      </c>
      <c r="BA40" s="292" t="str">
        <f t="shared" si="8"/>
        <v xml:space="preserve"> </v>
      </c>
      <c r="BB40" s="293" t="str">
        <f t="shared" si="9"/>
        <v xml:space="preserve"> </v>
      </c>
      <c r="BD40" s="45"/>
      <c r="BE40" s="387" t="str">
        <f t="shared" si="10"/>
        <v/>
      </c>
      <c r="BF40" s="388">
        <f t="shared" si="11"/>
        <v>0</v>
      </c>
      <c r="BG40" s="388">
        <f t="shared" si="12"/>
        <v>0</v>
      </c>
      <c r="BH40" s="388">
        <f t="shared" si="13"/>
        <v>0</v>
      </c>
      <c r="BI40" s="388">
        <f t="shared" si="14"/>
        <v>0</v>
      </c>
      <c r="BJ40" s="388">
        <f t="shared" si="15"/>
        <v>0</v>
      </c>
      <c r="BK40" s="389">
        <f t="shared" si="16"/>
        <v>0</v>
      </c>
      <c r="BL40" s="388">
        <f>IF(W40="",0,IF(W40=LEGENDA!C$43,0,1))</f>
        <v>0</v>
      </c>
      <c r="BM40" s="388">
        <f>IF(X40="",0,IF(X40=LEGENDA!D$43,0,1))</f>
        <v>0</v>
      </c>
      <c r="BN40" s="388">
        <f>IF(Y40="",0,IF(Y40=LEGENDA!E$43,0,1))</f>
        <v>0</v>
      </c>
      <c r="BO40" s="388">
        <f>IF(Z40="",0,IF(Z40=LEGENDA!F$43,0,1))</f>
        <v>0</v>
      </c>
      <c r="BP40" s="388">
        <f>IF(AA40="",0,IF(AA40=LEGENDA!G$43,0,1))</f>
        <v>0</v>
      </c>
      <c r="BQ40" s="388">
        <f>IF(AB40="",0,IF(AB40=LEGENDA!H$43,0,1))</f>
        <v>0</v>
      </c>
      <c r="BR40" s="388">
        <f>IF(AC40="",0,IF(AC40=LEGENDA!I$43,0,1))</f>
        <v>0</v>
      </c>
      <c r="BS40" s="388">
        <f>IF(AD40="",0,IF(AD40=LEGENDA!J$43,0,1))</f>
        <v>0</v>
      </c>
      <c r="BT40" s="388">
        <f>IF(AE40="",0,IF(AE40=LEGENDA!K$43,0,1))</f>
        <v>0</v>
      </c>
      <c r="BU40" s="388">
        <f>IF(AF40="",0,IF(AF40=LEGENDA!L$43,0,1))</f>
        <v>0</v>
      </c>
      <c r="BV40" s="390">
        <f t="shared" si="17"/>
        <v>0</v>
      </c>
      <c r="BW40" s="388">
        <f t="shared" si="18"/>
        <v>0</v>
      </c>
      <c r="BX40" s="390">
        <f t="shared" si="19"/>
        <v>0</v>
      </c>
      <c r="BY40" s="391">
        <f t="shared" si="20"/>
        <v>0</v>
      </c>
      <c r="BZ40" s="391">
        <f t="shared" si="21"/>
        <v>0</v>
      </c>
      <c r="CA40" s="391" t="str">
        <f t="shared" si="22"/>
        <v/>
      </c>
      <c r="CB40" s="386" t="str">
        <f t="shared" si="23"/>
        <v/>
      </c>
      <c r="CC40" s="94">
        <f t="shared" si="29"/>
        <v>0</v>
      </c>
      <c r="CD40" s="397" t="str">
        <f t="shared" si="24"/>
        <v/>
      </c>
      <c r="CE40" s="559" t="str">
        <f t="array" ref="CE40">IFERROR(INDEX($C$10:$C$525,MATCH(0,COUNTIF($CE$9:CE39,$C$10:$C$525),0)),"")</f>
        <v/>
      </c>
      <c r="CF40" s="559">
        <f t="shared" si="25"/>
        <v>0</v>
      </c>
    </row>
    <row r="41" spans="1:84" ht="18.899999999999999" customHeight="1" thickBot="1" x14ac:dyDescent="0.35">
      <c r="A41" s="78" t="str">
        <f t="shared" si="30"/>
        <v/>
      </c>
      <c r="B41" s="576"/>
      <c r="C41" s="464"/>
      <c r="D41" s="349"/>
      <c r="E41" s="61" t="str">
        <f>IF(B41="","",IF(C41="","",IF(D41="","",INDEX(POBRANIE_!$B$6:$F$100,MATCH($D41,POBRANIE_!$A$6:$A$100,0),2))))</f>
        <v/>
      </c>
      <c r="F41" s="44"/>
      <c r="G41" s="45"/>
      <c r="H41" s="349"/>
      <c r="I41" s="46"/>
      <c r="J41" s="64" t="str">
        <f>IF($H41="","",IF($I41="","",IF($H41=LEGENDA!$B$21,0.6,IF($H41=LEGENDA!$B$22,0.7,0.8))))</f>
        <v/>
      </c>
      <c r="K41" s="63" t="str">
        <f t="shared" si="3"/>
        <v/>
      </c>
      <c r="L41" s="46"/>
      <c r="M41" s="61" t="str">
        <f>IF($H41="","",IF(OR(I41&gt;0,L41&gt;0),"",IF(AND(D41="TUZ",H41="gleba b. lekka"),"BŁĄD kol.8",IF(AND(D41="TUZ",H41="gleba lekka"),"BŁĄD kol.8",IF(AND(D41="TUZ",H41="gleba średnia"),"BŁĄD kol.8",IF(AND(D41="TUZ",H41="gleba ciężka"),"BŁĄD kol.8",IF(OR($H41=LEGENDA!$B$21,$H41=1),49,IF(OR($H41=LEGENDA!$B$22,$H41=2),59,IF(OR($H41=LEGENDA!$B$23,$H41=3),62,IF(OR($H41=4,$H41=LEGENDA!$B$24),66,IF(H41=LEGENDA!$O$25,86,IF(H41=LEGENDA!$O$26,91,IF(H41=LEGENDA!$O$27,73,IF(H41=LEGENDA!$O$28,66,IF(H41=LEGENDA!$O$29,135,IF(H41=LEGENDA!$O$30,158,IF(H41=LEGENDA!$O$31,117)))))))))))))))))</f>
        <v/>
      </c>
      <c r="N41" s="61" t="str">
        <f>IF(AND(D41="TUZ",H41="gleba b. lekka"),"BŁĄD kol.8",IF(AND(D41="TUZ",H41="gleba lekka"),"BŁĄD kol.8",IF(AND(D41="TUZ",H41="gleba średnia"),"BŁĄD kol.8",IF(AND(D41="TUZ",H41="gleba ciężka"),"BŁĄD kol.8",IF(AND(E41&lt;&gt;4,H41=LEGENDA!$O$29),"BŁĄD kol.8",IF(AND(E41&lt;&gt;4,H41=LEGENDA!$O$30),"BŁĄD kol.8",IF(AND(E41&lt;&gt;4,H41=LEGENDA!$O$31),"BŁĄD kol.8",IF(AND(E41&lt;&gt;4,H41=LEGENDA!$O$28),"BŁĄD kol.8",IF(AND(E41&lt;&gt;4,H41=LEGENDA!$O$27),"BŁĄD kol.8",IF(AND(E41&lt;&gt;4,H41=LEGENDA!$O$26),"BŁĄD kol.8",IF(AND(E41&lt;&gt;4,H41=LEGENDA!$O$25),"BŁĄD kol.8",IF(AX41="","",IF(AX41=1,0.6,IF(AX41=2,0.9,0.9))))))))))))))</f>
        <v/>
      </c>
      <c r="O41" s="381" t="str">
        <f t="shared" si="4"/>
        <v/>
      </c>
      <c r="P41" s="379" t="str">
        <f t="shared" si="26"/>
        <v/>
      </c>
      <c r="Q41" s="47"/>
      <c r="R41" s="46"/>
      <c r="S41" s="46"/>
      <c r="T41" s="46"/>
      <c r="U41" s="46"/>
      <c r="V41" s="61" t="str">
        <f t="shared" si="5"/>
        <v/>
      </c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61" t="str">
        <f t="shared" si="6"/>
        <v/>
      </c>
      <c r="AH41" s="70" t="e">
        <v>#VALUE!</v>
      </c>
      <c r="AI41" s="70">
        <v>0</v>
      </c>
      <c r="AJ41" s="70">
        <v>0</v>
      </c>
      <c r="AK41" s="71">
        <v>0</v>
      </c>
      <c r="AO41" s="49"/>
      <c r="AP41" s="49"/>
      <c r="AQ41" s="49"/>
      <c r="AR41" s="49"/>
      <c r="AS41" s="49"/>
      <c r="AT41" s="49"/>
      <c r="AU41" s="46"/>
      <c r="AV41" s="352" t="str">
        <f t="shared" si="1"/>
        <v/>
      </c>
      <c r="AW41" s="65" t="str">
        <f t="shared" si="7"/>
        <v/>
      </c>
      <c r="AX41" s="198" t="str">
        <f>IF(A41="","",IF(D41="","",INDEX(POBRANIE_!$B$6:$F$101,MATCH(D41,POBRANIE_!$A$6:$A$101,0),5)))</f>
        <v/>
      </c>
      <c r="AY41" s="96" t="str">
        <f t="shared" si="27"/>
        <v/>
      </c>
      <c r="AZ41" s="96" t="str">
        <f t="shared" si="28"/>
        <v/>
      </c>
      <c r="BA41" s="292" t="str">
        <f t="shared" si="8"/>
        <v xml:space="preserve"> </v>
      </c>
      <c r="BB41" s="293" t="str">
        <f t="shared" si="9"/>
        <v xml:space="preserve"> </v>
      </c>
      <c r="BD41" s="45"/>
      <c r="BE41" s="387" t="str">
        <f t="shared" si="10"/>
        <v/>
      </c>
      <c r="BF41" s="388">
        <f t="shared" si="11"/>
        <v>0</v>
      </c>
      <c r="BG41" s="388">
        <f t="shared" si="12"/>
        <v>0</v>
      </c>
      <c r="BH41" s="388">
        <f t="shared" si="13"/>
        <v>0</v>
      </c>
      <c r="BI41" s="388">
        <f t="shared" si="14"/>
        <v>0</v>
      </c>
      <c r="BJ41" s="388">
        <f t="shared" si="15"/>
        <v>0</v>
      </c>
      <c r="BK41" s="389">
        <f t="shared" si="16"/>
        <v>0</v>
      </c>
      <c r="BL41" s="388">
        <f>IF(W41="",0,IF(W41=LEGENDA!C$43,0,1))</f>
        <v>0</v>
      </c>
      <c r="BM41" s="388">
        <f>IF(X41="",0,IF(X41=LEGENDA!D$43,0,1))</f>
        <v>0</v>
      </c>
      <c r="BN41" s="388">
        <f>IF(Y41="",0,IF(Y41=LEGENDA!E$43,0,1))</f>
        <v>0</v>
      </c>
      <c r="BO41" s="388">
        <f>IF(Z41="",0,IF(Z41=LEGENDA!F$43,0,1))</f>
        <v>0</v>
      </c>
      <c r="BP41" s="388">
        <f>IF(AA41="",0,IF(AA41=LEGENDA!G$43,0,1))</f>
        <v>0</v>
      </c>
      <c r="BQ41" s="388">
        <f>IF(AB41="",0,IF(AB41=LEGENDA!H$43,0,1))</f>
        <v>0</v>
      </c>
      <c r="BR41" s="388">
        <f>IF(AC41="",0,IF(AC41=LEGENDA!I$43,0,1))</f>
        <v>0</v>
      </c>
      <c r="BS41" s="388">
        <f>IF(AD41="",0,IF(AD41=LEGENDA!J$43,0,1))</f>
        <v>0</v>
      </c>
      <c r="BT41" s="388">
        <f>IF(AE41="",0,IF(AE41=LEGENDA!K$43,0,1))</f>
        <v>0</v>
      </c>
      <c r="BU41" s="388">
        <f>IF(AF41="",0,IF(AF41=LEGENDA!L$43,0,1))</f>
        <v>0</v>
      </c>
      <c r="BV41" s="390">
        <f t="shared" si="17"/>
        <v>0</v>
      </c>
      <c r="BW41" s="388">
        <f t="shared" si="18"/>
        <v>0</v>
      </c>
      <c r="BX41" s="390">
        <f t="shared" si="19"/>
        <v>0</v>
      </c>
      <c r="BY41" s="391">
        <f t="shared" si="20"/>
        <v>0</v>
      </c>
      <c r="BZ41" s="391">
        <f t="shared" si="21"/>
        <v>0</v>
      </c>
      <c r="CA41" s="391" t="str">
        <f t="shared" si="22"/>
        <v/>
      </c>
      <c r="CB41" s="386" t="str">
        <f t="shared" si="23"/>
        <v/>
      </c>
      <c r="CC41" s="94">
        <f t="shared" si="29"/>
        <v>0</v>
      </c>
      <c r="CD41" s="397" t="str">
        <f t="shared" si="24"/>
        <v/>
      </c>
      <c r="CE41" s="559" t="str">
        <f t="array" ref="CE41">IFERROR(INDEX($C$10:$C$525,MATCH(0,COUNTIF($CE$9:CE40,$C$10:$C$525),0)),"")</f>
        <v/>
      </c>
      <c r="CF41" s="559">
        <f t="shared" si="25"/>
        <v>0</v>
      </c>
    </row>
    <row r="42" spans="1:84" ht="18.899999999999999" customHeight="1" thickBot="1" x14ac:dyDescent="0.35">
      <c r="A42" s="78" t="str">
        <f t="shared" si="30"/>
        <v/>
      </c>
      <c r="B42" s="576"/>
      <c r="C42" s="464"/>
      <c r="D42" s="349"/>
      <c r="E42" s="61" t="str">
        <f>IF(B42="","",IF(C42="","",IF(D42="","",INDEX(POBRANIE_!$B$6:$F$100,MATCH($D42,POBRANIE_!$A$6:$A$100,0),2))))</f>
        <v/>
      </c>
      <c r="F42" s="44"/>
      <c r="G42" s="45"/>
      <c r="H42" s="349"/>
      <c r="I42" s="46"/>
      <c r="J42" s="64" t="str">
        <f>IF($H42="","",IF($I42="","",IF($H42=LEGENDA!$B$21,0.6,IF($H42=LEGENDA!$B$22,0.7,0.8))))</f>
        <v/>
      </c>
      <c r="K42" s="63" t="str">
        <f t="shared" si="3"/>
        <v/>
      </c>
      <c r="L42" s="46"/>
      <c r="M42" s="61" t="str">
        <f>IF($H42="","",IF(OR(I42&gt;0,L42&gt;0),"",IF(AND(D42="TUZ",H42="gleba b. lekka"),"BŁĄD kol.8",IF(AND(D42="TUZ",H42="gleba lekka"),"BŁĄD kol.8",IF(AND(D42="TUZ",H42="gleba średnia"),"BŁĄD kol.8",IF(AND(D42="TUZ",H42="gleba ciężka"),"BŁĄD kol.8",IF(OR($H42=LEGENDA!$B$21,$H42=1),49,IF(OR($H42=LEGENDA!$B$22,$H42=2),59,IF(OR($H42=LEGENDA!$B$23,$H42=3),62,IF(OR($H42=4,$H42=LEGENDA!$B$24),66,IF(H42=LEGENDA!$O$25,86,IF(H42=LEGENDA!$O$26,91,IF(H42=LEGENDA!$O$27,73,IF(H42=LEGENDA!$O$28,66,IF(H42=LEGENDA!$O$29,135,IF(H42=LEGENDA!$O$30,158,IF(H42=LEGENDA!$O$31,117)))))))))))))))))</f>
        <v/>
      </c>
      <c r="N42" s="61" t="str">
        <f>IF(AND(D42="TUZ",H42="gleba b. lekka"),"BŁĄD kol.8",IF(AND(D42="TUZ",H42="gleba lekka"),"BŁĄD kol.8",IF(AND(D42="TUZ",H42="gleba średnia"),"BŁĄD kol.8",IF(AND(D42="TUZ",H42="gleba ciężka"),"BŁĄD kol.8",IF(AND(E42&lt;&gt;4,H42=LEGENDA!$O$29),"BŁĄD kol.8",IF(AND(E42&lt;&gt;4,H42=LEGENDA!$O$30),"BŁĄD kol.8",IF(AND(E42&lt;&gt;4,H42=LEGENDA!$O$31),"BŁĄD kol.8",IF(AND(E42&lt;&gt;4,H42=LEGENDA!$O$28),"BŁĄD kol.8",IF(AND(E42&lt;&gt;4,H42=LEGENDA!$O$27),"BŁĄD kol.8",IF(AND(E42&lt;&gt;4,H42=LEGENDA!$O$26),"BŁĄD kol.8",IF(AND(E42&lt;&gt;4,H42=LEGENDA!$O$25),"BŁĄD kol.8",IF(AX42="","",IF(AX42=1,0.6,IF(AX42=2,0.9,0.9))))))))))))))</f>
        <v/>
      </c>
      <c r="O42" s="381" t="str">
        <f t="shared" si="4"/>
        <v/>
      </c>
      <c r="P42" s="379" t="str">
        <f t="shared" si="26"/>
        <v/>
      </c>
      <c r="Q42" s="47"/>
      <c r="R42" s="46"/>
      <c r="S42" s="46"/>
      <c r="T42" s="46"/>
      <c r="U42" s="46"/>
      <c r="V42" s="61" t="str">
        <f t="shared" si="5"/>
        <v/>
      </c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61" t="str">
        <f t="shared" si="6"/>
        <v/>
      </c>
      <c r="AH42" s="70" t="e">
        <v>#VALUE!</v>
      </c>
      <c r="AI42" s="70">
        <v>0</v>
      </c>
      <c r="AJ42" s="70">
        <v>0</v>
      </c>
      <c r="AK42" s="71">
        <v>0</v>
      </c>
      <c r="AO42" s="49"/>
      <c r="AP42" s="49"/>
      <c r="AQ42" s="49"/>
      <c r="AR42" s="49"/>
      <c r="AS42" s="49"/>
      <c r="AT42" s="49"/>
      <c r="AU42" s="46"/>
      <c r="AV42" s="352" t="str">
        <f t="shared" si="1"/>
        <v/>
      </c>
      <c r="AW42" s="65" t="str">
        <f t="shared" si="7"/>
        <v/>
      </c>
      <c r="AX42" s="198" t="str">
        <f>IF(A42="","",IF(D42="","",INDEX(POBRANIE_!$B$6:$F$101,MATCH(D42,POBRANIE_!$A$6:$A$101,0),5)))</f>
        <v/>
      </c>
      <c r="AY42" s="96" t="str">
        <f t="shared" si="27"/>
        <v/>
      </c>
      <c r="AZ42" s="96" t="str">
        <f t="shared" si="28"/>
        <v/>
      </c>
      <c r="BA42" s="292" t="str">
        <f t="shared" si="8"/>
        <v xml:space="preserve"> </v>
      </c>
      <c r="BB42" s="293" t="str">
        <f t="shared" si="9"/>
        <v xml:space="preserve"> </v>
      </c>
      <c r="BD42" s="45"/>
      <c r="BE42" s="387" t="str">
        <f t="shared" si="10"/>
        <v/>
      </c>
      <c r="BF42" s="388">
        <f t="shared" si="11"/>
        <v>0</v>
      </c>
      <c r="BG42" s="388">
        <f t="shared" si="12"/>
        <v>0</v>
      </c>
      <c r="BH42" s="388">
        <f t="shared" si="13"/>
        <v>0</v>
      </c>
      <c r="BI42" s="388">
        <f t="shared" si="14"/>
        <v>0</v>
      </c>
      <c r="BJ42" s="388">
        <f t="shared" si="15"/>
        <v>0</v>
      </c>
      <c r="BK42" s="389">
        <f t="shared" si="16"/>
        <v>0</v>
      </c>
      <c r="BL42" s="388">
        <f>IF(W42="",0,IF(W42=LEGENDA!C$43,0,1))</f>
        <v>0</v>
      </c>
      <c r="BM42" s="388">
        <f>IF(X42="",0,IF(X42=LEGENDA!D$43,0,1))</f>
        <v>0</v>
      </c>
      <c r="BN42" s="388">
        <f>IF(Y42="",0,IF(Y42=LEGENDA!E$43,0,1))</f>
        <v>0</v>
      </c>
      <c r="BO42" s="388">
        <f>IF(Z42="",0,IF(Z42=LEGENDA!F$43,0,1))</f>
        <v>0</v>
      </c>
      <c r="BP42" s="388">
        <f>IF(AA42="",0,IF(AA42=LEGENDA!G$43,0,1))</f>
        <v>0</v>
      </c>
      <c r="BQ42" s="388">
        <f>IF(AB42="",0,IF(AB42=LEGENDA!H$43,0,1))</f>
        <v>0</v>
      </c>
      <c r="BR42" s="388">
        <f>IF(AC42="",0,IF(AC42=LEGENDA!I$43,0,1))</f>
        <v>0</v>
      </c>
      <c r="BS42" s="388">
        <f>IF(AD42="",0,IF(AD42=LEGENDA!J$43,0,1))</f>
        <v>0</v>
      </c>
      <c r="BT42" s="388">
        <f>IF(AE42="",0,IF(AE42=LEGENDA!K$43,0,1))</f>
        <v>0</v>
      </c>
      <c r="BU42" s="388">
        <f>IF(AF42="",0,IF(AF42=LEGENDA!L$43,0,1))</f>
        <v>0</v>
      </c>
      <c r="BV42" s="390">
        <f t="shared" si="17"/>
        <v>0</v>
      </c>
      <c r="BW42" s="388">
        <f t="shared" si="18"/>
        <v>0</v>
      </c>
      <c r="BX42" s="390">
        <f t="shared" si="19"/>
        <v>0</v>
      </c>
      <c r="BY42" s="391">
        <f t="shared" si="20"/>
        <v>0</v>
      </c>
      <c r="BZ42" s="391">
        <f t="shared" si="21"/>
        <v>0</v>
      </c>
      <c r="CA42" s="391" t="str">
        <f t="shared" si="22"/>
        <v/>
      </c>
      <c r="CB42" s="386" t="str">
        <f t="shared" si="23"/>
        <v/>
      </c>
      <c r="CC42" s="94">
        <f t="shared" si="29"/>
        <v>0</v>
      </c>
      <c r="CD42" s="397" t="str">
        <f t="shared" si="24"/>
        <v/>
      </c>
      <c r="CE42" s="559" t="str">
        <f t="array" ref="CE42">IFERROR(INDEX($C$10:$C$525,MATCH(0,COUNTIF($CE$9:CE41,$C$10:$C$525),0)),"")</f>
        <v/>
      </c>
      <c r="CF42" s="559">
        <f t="shared" si="25"/>
        <v>0</v>
      </c>
    </row>
    <row r="43" spans="1:84" ht="18.899999999999999" customHeight="1" thickBot="1" x14ac:dyDescent="0.35">
      <c r="A43" s="78" t="str">
        <f t="shared" si="30"/>
        <v/>
      </c>
      <c r="B43" s="576"/>
      <c r="C43" s="464"/>
      <c r="D43" s="349"/>
      <c r="E43" s="61" t="str">
        <f>IF(B43="","",IF(C43="","",IF(D43="","",INDEX(POBRANIE_!$B$6:$F$100,MATCH($D43,POBRANIE_!$A$6:$A$100,0),2))))</f>
        <v/>
      </c>
      <c r="F43" s="44"/>
      <c r="G43" s="45"/>
      <c r="H43" s="349"/>
      <c r="I43" s="46"/>
      <c r="J43" s="64" t="str">
        <f>IF($H43="","",IF($I43="","",IF($H43=LEGENDA!$B$21,0.6,IF($H43=LEGENDA!$B$22,0.7,0.8))))</f>
        <v/>
      </c>
      <c r="K43" s="63" t="str">
        <f t="shared" si="3"/>
        <v/>
      </c>
      <c r="L43" s="46"/>
      <c r="M43" s="61" t="str">
        <f>IF($H43="","",IF(OR(I43&gt;0,L43&gt;0),"",IF(AND(D43="TUZ",H43="gleba b. lekka"),"BŁĄD kol.8",IF(AND(D43="TUZ",H43="gleba lekka"),"BŁĄD kol.8",IF(AND(D43="TUZ",H43="gleba średnia"),"BŁĄD kol.8",IF(AND(D43="TUZ",H43="gleba ciężka"),"BŁĄD kol.8",IF(OR($H43=LEGENDA!$B$21,$H43=1),49,IF(OR($H43=LEGENDA!$B$22,$H43=2),59,IF(OR($H43=LEGENDA!$B$23,$H43=3),62,IF(OR($H43=4,$H43=LEGENDA!$B$24),66,IF(H43=LEGENDA!$O$25,86,IF(H43=LEGENDA!$O$26,91,IF(H43=LEGENDA!$O$27,73,IF(H43=LEGENDA!$O$28,66,IF(H43=LEGENDA!$O$29,135,IF(H43=LEGENDA!$O$30,158,IF(H43=LEGENDA!$O$31,117)))))))))))))))))</f>
        <v/>
      </c>
      <c r="N43" s="61" t="str">
        <f>IF(AND(D43="TUZ",H43="gleba b. lekka"),"BŁĄD kol.8",IF(AND(D43="TUZ",H43="gleba lekka"),"BŁĄD kol.8",IF(AND(D43="TUZ",H43="gleba średnia"),"BŁĄD kol.8",IF(AND(D43="TUZ",H43="gleba ciężka"),"BŁĄD kol.8",IF(AND(E43&lt;&gt;4,H43=LEGENDA!$O$29),"BŁĄD kol.8",IF(AND(E43&lt;&gt;4,H43=LEGENDA!$O$30),"BŁĄD kol.8",IF(AND(E43&lt;&gt;4,H43=LEGENDA!$O$31),"BŁĄD kol.8",IF(AND(E43&lt;&gt;4,H43=LEGENDA!$O$28),"BŁĄD kol.8",IF(AND(E43&lt;&gt;4,H43=LEGENDA!$O$27),"BŁĄD kol.8",IF(AND(E43&lt;&gt;4,H43=LEGENDA!$O$26),"BŁĄD kol.8",IF(AND(E43&lt;&gt;4,H43=LEGENDA!$O$25),"BŁĄD kol.8",IF(AX43="","",IF(AX43=1,0.6,IF(AX43=2,0.9,0.9))))))))))))))</f>
        <v/>
      </c>
      <c r="O43" s="381" t="str">
        <f t="shared" si="4"/>
        <v/>
      </c>
      <c r="P43" s="379" t="str">
        <f t="shared" si="26"/>
        <v/>
      </c>
      <c r="Q43" s="47"/>
      <c r="R43" s="46"/>
      <c r="S43" s="46"/>
      <c r="T43" s="46"/>
      <c r="U43" s="46"/>
      <c r="V43" s="61" t="str">
        <f t="shared" si="5"/>
        <v/>
      </c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61" t="str">
        <f t="shared" si="6"/>
        <v/>
      </c>
      <c r="AH43" s="70" t="e">
        <v>#VALUE!</v>
      </c>
      <c r="AI43" s="70">
        <v>0</v>
      </c>
      <c r="AJ43" s="70">
        <v>0</v>
      </c>
      <c r="AK43" s="71">
        <v>0</v>
      </c>
      <c r="AO43" s="49"/>
      <c r="AP43" s="49"/>
      <c r="AQ43" s="49"/>
      <c r="AR43" s="49"/>
      <c r="AS43" s="49"/>
      <c r="AT43" s="49"/>
      <c r="AU43" s="46"/>
      <c r="AV43" s="352" t="str">
        <f t="shared" si="1"/>
        <v/>
      </c>
      <c r="AW43" s="65" t="str">
        <f t="shared" si="7"/>
        <v/>
      </c>
      <c r="AX43" s="198" t="str">
        <f>IF(A43="","",IF(D43="","",INDEX(POBRANIE_!$B$6:$F$101,MATCH(D43,POBRANIE_!$A$6:$A$101,0),5)))</f>
        <v/>
      </c>
      <c r="AY43" s="96" t="str">
        <f t="shared" si="27"/>
        <v/>
      </c>
      <c r="AZ43" s="96" t="str">
        <f t="shared" si="28"/>
        <v/>
      </c>
      <c r="BA43" s="292" t="str">
        <f t="shared" si="8"/>
        <v xml:space="preserve"> </v>
      </c>
      <c r="BB43" s="293" t="str">
        <f t="shared" si="9"/>
        <v xml:space="preserve"> </v>
      </c>
      <c r="BD43" s="45"/>
      <c r="BE43" s="387" t="str">
        <f t="shared" si="10"/>
        <v/>
      </c>
      <c r="BF43" s="388">
        <f t="shared" si="11"/>
        <v>0</v>
      </c>
      <c r="BG43" s="388">
        <f t="shared" si="12"/>
        <v>0</v>
      </c>
      <c r="BH43" s="388">
        <f t="shared" si="13"/>
        <v>0</v>
      </c>
      <c r="BI43" s="388">
        <f t="shared" si="14"/>
        <v>0</v>
      </c>
      <c r="BJ43" s="388">
        <f t="shared" si="15"/>
        <v>0</v>
      </c>
      <c r="BK43" s="389">
        <f t="shared" si="16"/>
        <v>0</v>
      </c>
      <c r="BL43" s="388">
        <f>IF(W43="",0,IF(W43=LEGENDA!C$43,0,1))</f>
        <v>0</v>
      </c>
      <c r="BM43" s="388">
        <f>IF(X43="",0,IF(X43=LEGENDA!D$43,0,1))</f>
        <v>0</v>
      </c>
      <c r="BN43" s="388">
        <f>IF(Y43="",0,IF(Y43=LEGENDA!E$43,0,1))</f>
        <v>0</v>
      </c>
      <c r="BO43" s="388">
        <f>IF(Z43="",0,IF(Z43=LEGENDA!F$43,0,1))</f>
        <v>0</v>
      </c>
      <c r="BP43" s="388">
        <f>IF(AA43="",0,IF(AA43=LEGENDA!G$43,0,1))</f>
        <v>0</v>
      </c>
      <c r="BQ43" s="388">
        <f>IF(AB43="",0,IF(AB43=LEGENDA!H$43,0,1))</f>
        <v>0</v>
      </c>
      <c r="BR43" s="388">
        <f>IF(AC43="",0,IF(AC43=LEGENDA!I$43,0,1))</f>
        <v>0</v>
      </c>
      <c r="BS43" s="388">
        <f>IF(AD43="",0,IF(AD43=LEGENDA!J$43,0,1))</f>
        <v>0</v>
      </c>
      <c r="BT43" s="388">
        <f>IF(AE43="",0,IF(AE43=LEGENDA!K$43,0,1))</f>
        <v>0</v>
      </c>
      <c r="BU43" s="388">
        <f>IF(AF43="",0,IF(AF43=LEGENDA!L$43,0,1))</f>
        <v>0</v>
      </c>
      <c r="BV43" s="390">
        <f t="shared" si="17"/>
        <v>0</v>
      </c>
      <c r="BW43" s="388">
        <f t="shared" si="18"/>
        <v>0</v>
      </c>
      <c r="BX43" s="390">
        <f t="shared" si="19"/>
        <v>0</v>
      </c>
      <c r="BY43" s="391">
        <f t="shared" si="20"/>
        <v>0</v>
      </c>
      <c r="BZ43" s="391">
        <f t="shared" si="21"/>
        <v>0</v>
      </c>
      <c r="CA43" s="391" t="str">
        <f t="shared" si="22"/>
        <v/>
      </c>
      <c r="CB43" s="386" t="str">
        <f t="shared" si="23"/>
        <v/>
      </c>
      <c r="CC43" s="94">
        <f t="shared" si="29"/>
        <v>0</v>
      </c>
      <c r="CD43" s="397" t="str">
        <f t="shared" si="24"/>
        <v/>
      </c>
      <c r="CE43" s="559" t="str">
        <f t="array" ref="CE43">IFERROR(INDEX($C$10:$C$525,MATCH(0,COUNTIF($CE$9:CE42,$C$10:$C$525),0)),"")</f>
        <v/>
      </c>
      <c r="CF43" s="559">
        <f t="shared" si="25"/>
        <v>0</v>
      </c>
    </row>
    <row r="44" spans="1:84" ht="18.899999999999999" customHeight="1" thickBot="1" x14ac:dyDescent="0.35">
      <c r="A44" s="78" t="str">
        <f t="shared" si="30"/>
        <v/>
      </c>
      <c r="B44" s="576"/>
      <c r="C44" s="464"/>
      <c r="D44" s="349"/>
      <c r="E44" s="61" t="str">
        <f>IF(B44="","",IF(C44="","",IF(D44="","",INDEX(POBRANIE_!$B$6:$F$100,MATCH($D44,POBRANIE_!$A$6:$A$100,0),2))))</f>
        <v/>
      </c>
      <c r="F44" s="44"/>
      <c r="G44" s="45"/>
      <c r="H44" s="349"/>
      <c r="I44" s="46"/>
      <c r="J44" s="64" t="str">
        <f>IF($H44="","",IF($I44="","",IF($H44=LEGENDA!$B$21,0.6,IF($H44=LEGENDA!$B$22,0.7,0.8))))</f>
        <v/>
      </c>
      <c r="K44" s="63" t="str">
        <f t="shared" si="3"/>
        <v/>
      </c>
      <c r="L44" s="46"/>
      <c r="M44" s="61" t="str">
        <f>IF($H44="","",IF(OR(I44&gt;0,L44&gt;0),"",IF(AND(D44="TUZ",H44="gleba b. lekka"),"BŁĄD kol.8",IF(AND(D44="TUZ",H44="gleba lekka"),"BŁĄD kol.8",IF(AND(D44="TUZ",H44="gleba średnia"),"BŁĄD kol.8",IF(AND(D44="TUZ",H44="gleba ciężka"),"BŁĄD kol.8",IF(OR($H44=LEGENDA!$B$21,$H44=1),49,IF(OR($H44=LEGENDA!$B$22,$H44=2),59,IF(OR($H44=LEGENDA!$B$23,$H44=3),62,IF(OR($H44=4,$H44=LEGENDA!$B$24),66,IF(H44=LEGENDA!$O$25,86,IF(H44=LEGENDA!$O$26,91,IF(H44=LEGENDA!$O$27,73,IF(H44=LEGENDA!$O$28,66,IF(H44=LEGENDA!$O$29,135,IF(H44=LEGENDA!$O$30,158,IF(H44=LEGENDA!$O$31,117)))))))))))))))))</f>
        <v/>
      </c>
      <c r="N44" s="61" t="str">
        <f>IF(AND(D44="TUZ",H44="gleba b. lekka"),"BŁĄD kol.8",IF(AND(D44="TUZ",H44="gleba lekka"),"BŁĄD kol.8",IF(AND(D44="TUZ",H44="gleba średnia"),"BŁĄD kol.8",IF(AND(D44="TUZ",H44="gleba ciężka"),"BŁĄD kol.8",IF(AND(E44&lt;&gt;4,H44=LEGENDA!$O$29),"BŁĄD kol.8",IF(AND(E44&lt;&gt;4,H44=LEGENDA!$O$30),"BŁĄD kol.8",IF(AND(E44&lt;&gt;4,H44=LEGENDA!$O$31),"BŁĄD kol.8",IF(AND(E44&lt;&gt;4,H44=LEGENDA!$O$28),"BŁĄD kol.8",IF(AND(E44&lt;&gt;4,H44=LEGENDA!$O$27),"BŁĄD kol.8",IF(AND(E44&lt;&gt;4,H44=LEGENDA!$O$26),"BŁĄD kol.8",IF(AND(E44&lt;&gt;4,H44=LEGENDA!$O$25),"BŁĄD kol.8",IF(AX44="","",IF(AX44=1,0.6,IF(AX44=2,0.9,0.9))))))))))))))</f>
        <v/>
      </c>
      <c r="O44" s="381" t="str">
        <f t="shared" si="4"/>
        <v/>
      </c>
      <c r="P44" s="379" t="str">
        <f t="shared" si="26"/>
        <v/>
      </c>
      <c r="Q44" s="47"/>
      <c r="R44" s="46"/>
      <c r="S44" s="46"/>
      <c r="T44" s="46"/>
      <c r="U44" s="46"/>
      <c r="V44" s="61" t="str">
        <f t="shared" si="5"/>
        <v/>
      </c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61" t="str">
        <f t="shared" si="6"/>
        <v/>
      </c>
      <c r="AH44" s="70" t="e">
        <v>#VALUE!</v>
      </c>
      <c r="AI44" s="70">
        <v>0</v>
      </c>
      <c r="AJ44" s="70">
        <v>0</v>
      </c>
      <c r="AK44" s="71">
        <v>0</v>
      </c>
      <c r="AO44" s="49"/>
      <c r="AP44" s="49"/>
      <c r="AQ44" s="49"/>
      <c r="AR44" s="49"/>
      <c r="AS44" s="49"/>
      <c r="AT44" s="49"/>
      <c r="AU44" s="46"/>
      <c r="AV44" s="352" t="str">
        <f t="shared" si="1"/>
        <v/>
      </c>
      <c r="AW44" s="65" t="str">
        <f t="shared" si="7"/>
        <v/>
      </c>
      <c r="AX44" s="198" t="str">
        <f>IF(A44="","",IF(D44="","",INDEX(POBRANIE_!$B$6:$F$101,MATCH(D44,POBRANIE_!$A$6:$A$101,0),5)))</f>
        <v/>
      </c>
      <c r="AY44" s="96" t="str">
        <f t="shared" si="27"/>
        <v/>
      </c>
      <c r="AZ44" s="96" t="str">
        <f t="shared" si="28"/>
        <v/>
      </c>
      <c r="BA44" s="292" t="str">
        <f t="shared" si="8"/>
        <v xml:space="preserve"> </v>
      </c>
      <c r="BB44" s="293" t="str">
        <f t="shared" si="9"/>
        <v xml:space="preserve"> </v>
      </c>
      <c r="BD44" s="45"/>
      <c r="BE44" s="387" t="str">
        <f t="shared" si="10"/>
        <v/>
      </c>
      <c r="BF44" s="388">
        <f t="shared" si="11"/>
        <v>0</v>
      </c>
      <c r="BG44" s="388">
        <f t="shared" si="12"/>
        <v>0</v>
      </c>
      <c r="BH44" s="388">
        <f t="shared" si="13"/>
        <v>0</v>
      </c>
      <c r="BI44" s="388">
        <f t="shared" si="14"/>
        <v>0</v>
      </c>
      <c r="BJ44" s="388">
        <f t="shared" si="15"/>
        <v>0</v>
      </c>
      <c r="BK44" s="389">
        <f t="shared" si="16"/>
        <v>0</v>
      </c>
      <c r="BL44" s="388">
        <f>IF(W44="",0,IF(W44=LEGENDA!C$43,0,1))</f>
        <v>0</v>
      </c>
      <c r="BM44" s="388">
        <f>IF(X44="",0,IF(X44=LEGENDA!D$43,0,1))</f>
        <v>0</v>
      </c>
      <c r="BN44" s="388">
        <f>IF(Y44="",0,IF(Y44=LEGENDA!E$43,0,1))</f>
        <v>0</v>
      </c>
      <c r="BO44" s="388">
        <f>IF(Z44="",0,IF(Z44=LEGENDA!F$43,0,1))</f>
        <v>0</v>
      </c>
      <c r="BP44" s="388">
        <f>IF(AA44="",0,IF(AA44=LEGENDA!G$43,0,1))</f>
        <v>0</v>
      </c>
      <c r="BQ44" s="388">
        <f>IF(AB44="",0,IF(AB44=LEGENDA!H$43,0,1))</f>
        <v>0</v>
      </c>
      <c r="BR44" s="388">
        <f>IF(AC44="",0,IF(AC44=LEGENDA!I$43,0,1))</f>
        <v>0</v>
      </c>
      <c r="BS44" s="388">
        <f>IF(AD44="",0,IF(AD44=LEGENDA!J$43,0,1))</f>
        <v>0</v>
      </c>
      <c r="BT44" s="388">
        <f>IF(AE44="",0,IF(AE44=LEGENDA!K$43,0,1))</f>
        <v>0</v>
      </c>
      <c r="BU44" s="388">
        <f>IF(AF44="",0,IF(AF44=LEGENDA!L$43,0,1))</f>
        <v>0</v>
      </c>
      <c r="BV44" s="390">
        <f t="shared" si="17"/>
        <v>0</v>
      </c>
      <c r="BW44" s="388">
        <f t="shared" si="18"/>
        <v>0</v>
      </c>
      <c r="BX44" s="390">
        <f t="shared" si="19"/>
        <v>0</v>
      </c>
      <c r="BY44" s="391">
        <f t="shared" si="20"/>
        <v>0</v>
      </c>
      <c r="BZ44" s="391">
        <f t="shared" si="21"/>
        <v>0</v>
      </c>
      <c r="CA44" s="391" t="str">
        <f t="shared" si="22"/>
        <v/>
      </c>
      <c r="CB44" s="386" t="str">
        <f t="shared" si="23"/>
        <v/>
      </c>
      <c r="CC44" s="94">
        <f t="shared" si="29"/>
        <v>0</v>
      </c>
      <c r="CD44" s="397" t="str">
        <f t="shared" si="24"/>
        <v/>
      </c>
      <c r="CE44" s="559" t="str">
        <f t="array" ref="CE44">IFERROR(INDEX($C$10:$C$525,MATCH(0,COUNTIF($CE$9:CE43,$C$10:$C$525),0)),"")</f>
        <v/>
      </c>
      <c r="CF44" s="559">
        <f t="shared" si="25"/>
        <v>0</v>
      </c>
    </row>
    <row r="45" spans="1:84" ht="18.899999999999999" customHeight="1" thickBot="1" x14ac:dyDescent="0.35">
      <c r="A45" s="78" t="str">
        <f t="shared" si="30"/>
        <v/>
      </c>
      <c r="B45" s="576"/>
      <c r="C45" s="464"/>
      <c r="D45" s="349"/>
      <c r="E45" s="61" t="str">
        <f>IF(B45="","",IF(C45="","",IF(D45="","",INDEX(POBRANIE_!$B$6:$F$100,MATCH($D45,POBRANIE_!$A$6:$A$100,0),2))))</f>
        <v/>
      </c>
      <c r="F45" s="44"/>
      <c r="G45" s="45"/>
      <c r="H45" s="349"/>
      <c r="I45" s="46"/>
      <c r="J45" s="64" t="str">
        <f>IF($H45="","",IF($I45="","",IF($H45=LEGENDA!$B$21,0.6,IF($H45=LEGENDA!$B$22,0.7,0.8))))</f>
        <v/>
      </c>
      <c r="K45" s="63" t="str">
        <f t="shared" si="3"/>
        <v/>
      </c>
      <c r="L45" s="46"/>
      <c r="M45" s="61" t="str">
        <f>IF($H45="","",IF(OR(I45&gt;0,L45&gt;0),"",IF(AND(D45="TUZ",H45="gleba b. lekka"),"BŁĄD kol.8",IF(AND(D45="TUZ",H45="gleba lekka"),"BŁĄD kol.8",IF(AND(D45="TUZ",H45="gleba średnia"),"BŁĄD kol.8",IF(AND(D45="TUZ",H45="gleba ciężka"),"BŁĄD kol.8",IF(OR($H45=LEGENDA!$B$21,$H45=1),49,IF(OR($H45=LEGENDA!$B$22,$H45=2),59,IF(OR($H45=LEGENDA!$B$23,$H45=3),62,IF(OR($H45=4,$H45=LEGENDA!$B$24),66,IF(H45=LEGENDA!$O$25,86,IF(H45=LEGENDA!$O$26,91,IF(H45=LEGENDA!$O$27,73,IF(H45=LEGENDA!$O$28,66,IF(H45=LEGENDA!$O$29,135,IF(H45=LEGENDA!$O$30,158,IF(H45=LEGENDA!$O$31,117)))))))))))))))))</f>
        <v/>
      </c>
      <c r="N45" s="61" t="str">
        <f>IF(AND(D45="TUZ",H45="gleba b. lekka"),"BŁĄD kol.8",IF(AND(D45="TUZ",H45="gleba lekka"),"BŁĄD kol.8",IF(AND(D45="TUZ",H45="gleba średnia"),"BŁĄD kol.8",IF(AND(D45="TUZ",H45="gleba ciężka"),"BŁĄD kol.8",IF(AND(E45&lt;&gt;4,H45=LEGENDA!$O$29),"BŁĄD kol.8",IF(AND(E45&lt;&gt;4,H45=LEGENDA!$O$30),"BŁĄD kol.8",IF(AND(E45&lt;&gt;4,H45=LEGENDA!$O$31),"BŁĄD kol.8",IF(AND(E45&lt;&gt;4,H45=LEGENDA!$O$28),"BŁĄD kol.8",IF(AND(E45&lt;&gt;4,H45=LEGENDA!$O$27),"BŁĄD kol.8",IF(AND(E45&lt;&gt;4,H45=LEGENDA!$O$26),"BŁĄD kol.8",IF(AND(E45&lt;&gt;4,H45=LEGENDA!$O$25),"BŁĄD kol.8",IF(AX45="","",IF(AX45=1,0.6,IF(AX45=2,0.9,0.9))))))))))))))</f>
        <v/>
      </c>
      <c r="O45" s="381" t="str">
        <f t="shared" si="4"/>
        <v/>
      </c>
      <c r="P45" s="379" t="str">
        <f t="shared" si="26"/>
        <v/>
      </c>
      <c r="Q45" s="47"/>
      <c r="R45" s="46"/>
      <c r="S45" s="46"/>
      <c r="T45" s="46"/>
      <c r="U45" s="46"/>
      <c r="V45" s="61" t="str">
        <f t="shared" si="5"/>
        <v/>
      </c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61" t="str">
        <f t="shared" si="6"/>
        <v/>
      </c>
      <c r="AH45" s="70" t="e">
        <v>#VALUE!</v>
      </c>
      <c r="AI45" s="70">
        <v>0</v>
      </c>
      <c r="AJ45" s="70">
        <v>0</v>
      </c>
      <c r="AK45" s="71">
        <v>0</v>
      </c>
      <c r="AO45" s="49"/>
      <c r="AP45" s="49"/>
      <c r="AQ45" s="49"/>
      <c r="AR45" s="49"/>
      <c r="AS45" s="49"/>
      <c r="AT45" s="49"/>
      <c r="AU45" s="46"/>
      <c r="AV45" s="352" t="str">
        <f t="shared" si="1"/>
        <v/>
      </c>
      <c r="AW45" s="65" t="str">
        <f t="shared" si="7"/>
        <v/>
      </c>
      <c r="AX45" s="198" t="str">
        <f>IF(A45="","",IF(D45="","",INDEX(POBRANIE_!$B$6:$F$101,MATCH(D45,POBRANIE_!$A$6:$A$101,0),5)))</f>
        <v/>
      </c>
      <c r="AY45" s="96" t="str">
        <f t="shared" si="27"/>
        <v/>
      </c>
      <c r="AZ45" s="96" t="str">
        <f t="shared" si="28"/>
        <v/>
      </c>
      <c r="BA45" s="292" t="str">
        <f t="shared" si="8"/>
        <v xml:space="preserve"> </v>
      </c>
      <c r="BB45" s="293" t="str">
        <f t="shared" si="9"/>
        <v xml:space="preserve"> </v>
      </c>
      <c r="BD45" s="45"/>
      <c r="BE45" s="387" t="str">
        <f t="shared" si="10"/>
        <v/>
      </c>
      <c r="BF45" s="388">
        <f t="shared" si="11"/>
        <v>0</v>
      </c>
      <c r="BG45" s="388">
        <f t="shared" si="12"/>
        <v>0</v>
      </c>
      <c r="BH45" s="388">
        <f t="shared" si="13"/>
        <v>0</v>
      </c>
      <c r="BI45" s="388">
        <f t="shared" si="14"/>
        <v>0</v>
      </c>
      <c r="BJ45" s="388">
        <f t="shared" si="15"/>
        <v>0</v>
      </c>
      <c r="BK45" s="389">
        <f t="shared" si="16"/>
        <v>0</v>
      </c>
      <c r="BL45" s="388">
        <f>IF(W45="",0,IF(W45=LEGENDA!C$43,0,1))</f>
        <v>0</v>
      </c>
      <c r="BM45" s="388">
        <f>IF(X45="",0,IF(X45=LEGENDA!D$43,0,1))</f>
        <v>0</v>
      </c>
      <c r="BN45" s="388">
        <f>IF(Y45="",0,IF(Y45=LEGENDA!E$43,0,1))</f>
        <v>0</v>
      </c>
      <c r="BO45" s="388">
        <f>IF(Z45="",0,IF(Z45=LEGENDA!F$43,0,1))</f>
        <v>0</v>
      </c>
      <c r="BP45" s="388">
        <f>IF(AA45="",0,IF(AA45=LEGENDA!G$43,0,1))</f>
        <v>0</v>
      </c>
      <c r="BQ45" s="388">
        <f>IF(AB45="",0,IF(AB45=LEGENDA!H$43,0,1))</f>
        <v>0</v>
      </c>
      <c r="BR45" s="388">
        <f>IF(AC45="",0,IF(AC45=LEGENDA!I$43,0,1))</f>
        <v>0</v>
      </c>
      <c r="BS45" s="388">
        <f>IF(AD45="",0,IF(AD45=LEGENDA!J$43,0,1))</f>
        <v>0</v>
      </c>
      <c r="BT45" s="388">
        <f>IF(AE45="",0,IF(AE45=LEGENDA!K$43,0,1))</f>
        <v>0</v>
      </c>
      <c r="BU45" s="388">
        <f>IF(AF45="",0,IF(AF45=LEGENDA!L$43,0,1))</f>
        <v>0</v>
      </c>
      <c r="BV45" s="390">
        <f t="shared" si="17"/>
        <v>0</v>
      </c>
      <c r="BW45" s="388">
        <f t="shared" si="18"/>
        <v>0</v>
      </c>
      <c r="BX45" s="390">
        <f t="shared" si="19"/>
        <v>0</v>
      </c>
      <c r="BY45" s="391">
        <f t="shared" si="20"/>
        <v>0</v>
      </c>
      <c r="BZ45" s="391">
        <f t="shared" si="21"/>
        <v>0</v>
      </c>
      <c r="CA45" s="391" t="str">
        <f t="shared" si="22"/>
        <v/>
      </c>
      <c r="CB45" s="386" t="str">
        <f t="shared" si="23"/>
        <v/>
      </c>
      <c r="CC45" s="94">
        <f t="shared" si="29"/>
        <v>0</v>
      </c>
      <c r="CD45" s="397" t="str">
        <f t="shared" si="24"/>
        <v/>
      </c>
      <c r="CE45" s="559" t="str">
        <f t="array" ref="CE45">IFERROR(INDEX($C$10:$C$525,MATCH(0,COUNTIF($CE$9:CE44,$C$10:$C$525),0)),"")</f>
        <v/>
      </c>
      <c r="CF45" s="559">
        <f t="shared" si="25"/>
        <v>0</v>
      </c>
    </row>
    <row r="46" spans="1:84" ht="18.899999999999999" customHeight="1" thickBot="1" x14ac:dyDescent="0.35">
      <c r="A46" s="78" t="str">
        <f t="shared" si="30"/>
        <v/>
      </c>
      <c r="B46" s="576"/>
      <c r="C46" s="464"/>
      <c r="D46" s="349"/>
      <c r="E46" s="61" t="str">
        <f>IF(B46="","",IF(C46="","",IF(D46="","",INDEX(POBRANIE_!$B$6:$F$100,MATCH($D46,POBRANIE_!$A$6:$A$100,0),2))))</f>
        <v/>
      </c>
      <c r="F46" s="44"/>
      <c r="G46" s="45"/>
      <c r="H46" s="349"/>
      <c r="I46" s="46"/>
      <c r="J46" s="64" t="str">
        <f>IF($H46="","",IF($I46="","",IF($H46=LEGENDA!$B$21,0.6,IF($H46=LEGENDA!$B$22,0.7,0.8))))</f>
        <v/>
      </c>
      <c r="K46" s="63" t="str">
        <f t="shared" si="3"/>
        <v/>
      </c>
      <c r="L46" s="46"/>
      <c r="M46" s="61" t="str">
        <f>IF($H46="","",IF(OR(I46&gt;0,L46&gt;0),"",IF(AND(D46="TUZ",H46="gleba b. lekka"),"BŁĄD kol.8",IF(AND(D46="TUZ",H46="gleba lekka"),"BŁĄD kol.8",IF(AND(D46="TUZ",H46="gleba średnia"),"BŁĄD kol.8",IF(AND(D46="TUZ",H46="gleba ciężka"),"BŁĄD kol.8",IF(OR($H46=LEGENDA!$B$21,$H46=1),49,IF(OR($H46=LEGENDA!$B$22,$H46=2),59,IF(OR($H46=LEGENDA!$B$23,$H46=3),62,IF(OR($H46=4,$H46=LEGENDA!$B$24),66,IF(H46=LEGENDA!$O$25,86,IF(H46=LEGENDA!$O$26,91,IF(H46=LEGENDA!$O$27,73,IF(H46=LEGENDA!$O$28,66,IF(H46=LEGENDA!$O$29,135,IF(H46=LEGENDA!$O$30,158,IF(H46=LEGENDA!$O$31,117)))))))))))))))))</f>
        <v/>
      </c>
      <c r="N46" s="61" t="str">
        <f>IF(AND(D46="TUZ",H46="gleba b. lekka"),"BŁĄD kol.8",IF(AND(D46="TUZ",H46="gleba lekka"),"BŁĄD kol.8",IF(AND(D46="TUZ",H46="gleba średnia"),"BŁĄD kol.8",IF(AND(D46="TUZ",H46="gleba ciężka"),"BŁĄD kol.8",IF(AND(E46&lt;&gt;4,H46=LEGENDA!$O$29),"BŁĄD kol.8",IF(AND(E46&lt;&gt;4,H46=LEGENDA!$O$30),"BŁĄD kol.8",IF(AND(E46&lt;&gt;4,H46=LEGENDA!$O$31),"BŁĄD kol.8",IF(AND(E46&lt;&gt;4,H46=LEGENDA!$O$28),"BŁĄD kol.8",IF(AND(E46&lt;&gt;4,H46=LEGENDA!$O$27),"BŁĄD kol.8",IF(AND(E46&lt;&gt;4,H46=LEGENDA!$O$26),"BŁĄD kol.8",IF(AND(E46&lt;&gt;4,H46=LEGENDA!$O$25),"BŁĄD kol.8",IF(AX46="","",IF(AX46=1,0.6,IF(AX46=2,0.9,0.9))))))))))))))</f>
        <v/>
      </c>
      <c r="O46" s="381" t="str">
        <f t="shared" si="4"/>
        <v/>
      </c>
      <c r="P46" s="379" t="str">
        <f t="shared" si="26"/>
        <v/>
      </c>
      <c r="Q46" s="47"/>
      <c r="R46" s="46"/>
      <c r="S46" s="46"/>
      <c r="T46" s="46"/>
      <c r="U46" s="46"/>
      <c r="V46" s="61" t="str">
        <f t="shared" si="5"/>
        <v/>
      </c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61" t="str">
        <f t="shared" si="6"/>
        <v/>
      </c>
      <c r="AH46" s="70" t="e">
        <v>#VALUE!</v>
      </c>
      <c r="AI46" s="70">
        <v>0</v>
      </c>
      <c r="AJ46" s="70">
        <v>0</v>
      </c>
      <c r="AK46" s="71">
        <v>0</v>
      </c>
      <c r="AO46" s="49"/>
      <c r="AP46" s="49"/>
      <c r="AQ46" s="49"/>
      <c r="AR46" s="49"/>
      <c r="AS46" s="49"/>
      <c r="AT46" s="49"/>
      <c r="AU46" s="46"/>
      <c r="AV46" s="352" t="str">
        <f t="shared" si="1"/>
        <v/>
      </c>
      <c r="AW46" s="65" t="str">
        <f t="shared" si="7"/>
        <v/>
      </c>
      <c r="AX46" s="198" t="str">
        <f>IF(A46="","",IF(D46="","",INDEX(POBRANIE_!$B$6:$F$101,MATCH(D46,POBRANIE_!$A$6:$A$101,0),5)))</f>
        <v/>
      </c>
      <c r="AY46" s="96" t="str">
        <f t="shared" si="27"/>
        <v/>
      </c>
      <c r="AZ46" s="96" t="str">
        <f t="shared" si="28"/>
        <v/>
      </c>
      <c r="BA46" s="292" t="str">
        <f t="shared" si="8"/>
        <v xml:space="preserve"> </v>
      </c>
      <c r="BB46" s="293" t="str">
        <f t="shared" si="9"/>
        <v xml:space="preserve"> </v>
      </c>
      <c r="BD46" s="45"/>
      <c r="BE46" s="387" t="str">
        <f t="shared" si="10"/>
        <v/>
      </c>
      <c r="BF46" s="388">
        <f t="shared" si="11"/>
        <v>0</v>
      </c>
      <c r="BG46" s="388">
        <f t="shared" si="12"/>
        <v>0</v>
      </c>
      <c r="BH46" s="388">
        <f t="shared" si="13"/>
        <v>0</v>
      </c>
      <c r="BI46" s="388">
        <f t="shared" si="14"/>
        <v>0</v>
      </c>
      <c r="BJ46" s="388">
        <f t="shared" si="15"/>
        <v>0</v>
      </c>
      <c r="BK46" s="389">
        <f t="shared" si="16"/>
        <v>0</v>
      </c>
      <c r="BL46" s="388">
        <f>IF(W46="",0,IF(W46=LEGENDA!C$43,0,1))</f>
        <v>0</v>
      </c>
      <c r="BM46" s="388">
        <f>IF(X46="",0,IF(X46=LEGENDA!D$43,0,1))</f>
        <v>0</v>
      </c>
      <c r="BN46" s="388">
        <f>IF(Y46="",0,IF(Y46=LEGENDA!E$43,0,1))</f>
        <v>0</v>
      </c>
      <c r="BO46" s="388">
        <f>IF(Z46="",0,IF(Z46=LEGENDA!F$43,0,1))</f>
        <v>0</v>
      </c>
      <c r="BP46" s="388">
        <f>IF(AA46="",0,IF(AA46=LEGENDA!G$43,0,1))</f>
        <v>0</v>
      </c>
      <c r="BQ46" s="388">
        <f>IF(AB46="",0,IF(AB46=LEGENDA!H$43,0,1))</f>
        <v>0</v>
      </c>
      <c r="BR46" s="388">
        <f>IF(AC46="",0,IF(AC46=LEGENDA!I$43,0,1))</f>
        <v>0</v>
      </c>
      <c r="BS46" s="388">
        <f>IF(AD46="",0,IF(AD46=LEGENDA!J$43,0,1))</f>
        <v>0</v>
      </c>
      <c r="BT46" s="388">
        <f>IF(AE46="",0,IF(AE46=LEGENDA!K$43,0,1))</f>
        <v>0</v>
      </c>
      <c r="BU46" s="388">
        <f>IF(AF46="",0,IF(AF46=LEGENDA!L$43,0,1))</f>
        <v>0</v>
      </c>
      <c r="BV46" s="390">
        <f t="shared" si="17"/>
        <v>0</v>
      </c>
      <c r="BW46" s="388">
        <f t="shared" si="18"/>
        <v>0</v>
      </c>
      <c r="BX46" s="390">
        <f t="shared" si="19"/>
        <v>0</v>
      </c>
      <c r="BY46" s="391">
        <f t="shared" si="20"/>
        <v>0</v>
      </c>
      <c r="BZ46" s="391">
        <f t="shared" si="21"/>
        <v>0</v>
      </c>
      <c r="CA46" s="391" t="str">
        <f t="shared" si="22"/>
        <v/>
      </c>
      <c r="CB46" s="386" t="str">
        <f t="shared" si="23"/>
        <v/>
      </c>
      <c r="CC46" s="94">
        <f t="shared" si="29"/>
        <v>0</v>
      </c>
      <c r="CD46" s="397" t="str">
        <f t="shared" si="24"/>
        <v/>
      </c>
      <c r="CE46" s="559" t="str">
        <f t="array" ref="CE46">IFERROR(INDEX($C$10:$C$525,MATCH(0,COUNTIF($CE$9:CE45,$C$10:$C$525),0)),"")</f>
        <v/>
      </c>
      <c r="CF46" s="559">
        <f t="shared" si="25"/>
        <v>0</v>
      </c>
    </row>
    <row r="47" spans="1:84" ht="18.899999999999999" customHeight="1" thickBot="1" x14ac:dyDescent="0.35">
      <c r="A47" s="78" t="str">
        <f t="shared" si="30"/>
        <v/>
      </c>
      <c r="B47" s="576"/>
      <c r="C47" s="464"/>
      <c r="D47" s="349"/>
      <c r="E47" s="61" t="str">
        <f>IF(B47="","",IF(C47="","",IF(D47="","",INDEX(POBRANIE_!$B$6:$F$100,MATCH($D47,POBRANIE_!$A$6:$A$100,0),2))))</f>
        <v/>
      </c>
      <c r="F47" s="44"/>
      <c r="G47" s="45"/>
      <c r="H47" s="349"/>
      <c r="I47" s="46"/>
      <c r="J47" s="64" t="str">
        <f>IF($H47="","",IF($I47="","",IF($H47=LEGENDA!$B$21,0.6,IF($H47=LEGENDA!$B$22,0.7,0.8))))</f>
        <v/>
      </c>
      <c r="K47" s="63" t="str">
        <f t="shared" si="3"/>
        <v/>
      </c>
      <c r="L47" s="46"/>
      <c r="M47" s="61" t="str">
        <f>IF($H47="","",IF(OR(I47&gt;0,L47&gt;0),"",IF(AND(D47="TUZ",H47="gleba b. lekka"),"BŁĄD kol.8",IF(AND(D47="TUZ",H47="gleba lekka"),"BŁĄD kol.8",IF(AND(D47="TUZ",H47="gleba średnia"),"BŁĄD kol.8",IF(AND(D47="TUZ",H47="gleba ciężka"),"BŁĄD kol.8",IF(OR($H47=LEGENDA!$B$21,$H47=1),49,IF(OR($H47=LEGENDA!$B$22,$H47=2),59,IF(OR($H47=LEGENDA!$B$23,$H47=3),62,IF(OR($H47=4,$H47=LEGENDA!$B$24),66,IF(H47=LEGENDA!$O$25,86,IF(H47=LEGENDA!$O$26,91,IF(H47=LEGENDA!$O$27,73,IF(H47=LEGENDA!$O$28,66,IF(H47=LEGENDA!$O$29,135,IF(H47=LEGENDA!$O$30,158,IF(H47=LEGENDA!$O$31,117)))))))))))))))))</f>
        <v/>
      </c>
      <c r="N47" s="61" t="str">
        <f>IF(AND(D47="TUZ",H47="gleba b. lekka"),"BŁĄD kol.8",IF(AND(D47="TUZ",H47="gleba lekka"),"BŁĄD kol.8",IF(AND(D47="TUZ",H47="gleba średnia"),"BŁĄD kol.8",IF(AND(D47="TUZ",H47="gleba ciężka"),"BŁĄD kol.8",IF(AND(E47&lt;&gt;4,H47=LEGENDA!$O$29),"BŁĄD kol.8",IF(AND(E47&lt;&gt;4,H47=LEGENDA!$O$30),"BŁĄD kol.8",IF(AND(E47&lt;&gt;4,H47=LEGENDA!$O$31),"BŁĄD kol.8",IF(AND(E47&lt;&gt;4,H47=LEGENDA!$O$28),"BŁĄD kol.8",IF(AND(E47&lt;&gt;4,H47=LEGENDA!$O$27),"BŁĄD kol.8",IF(AND(E47&lt;&gt;4,H47=LEGENDA!$O$26),"BŁĄD kol.8",IF(AND(E47&lt;&gt;4,H47=LEGENDA!$O$25),"BŁĄD kol.8",IF(AX47="","",IF(AX47=1,0.6,IF(AX47=2,0.9,0.9))))))))))))))</f>
        <v/>
      </c>
      <c r="O47" s="381" t="str">
        <f t="shared" si="4"/>
        <v/>
      </c>
      <c r="P47" s="379" t="str">
        <f t="shared" si="26"/>
        <v/>
      </c>
      <c r="Q47" s="47"/>
      <c r="R47" s="46"/>
      <c r="S47" s="46"/>
      <c r="T47" s="46"/>
      <c r="U47" s="46"/>
      <c r="V47" s="61" t="str">
        <f t="shared" si="5"/>
        <v/>
      </c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61" t="str">
        <f t="shared" si="6"/>
        <v/>
      </c>
      <c r="AH47" s="70" t="e">
        <v>#VALUE!</v>
      </c>
      <c r="AI47" s="70">
        <v>0</v>
      </c>
      <c r="AJ47" s="70">
        <v>0</v>
      </c>
      <c r="AK47" s="71">
        <v>0</v>
      </c>
      <c r="AO47" s="49"/>
      <c r="AP47" s="49"/>
      <c r="AQ47" s="49"/>
      <c r="AR47" s="49"/>
      <c r="AS47" s="49"/>
      <c r="AT47" s="49"/>
      <c r="AU47" s="46"/>
      <c r="AV47" s="352" t="str">
        <f t="shared" si="1"/>
        <v/>
      </c>
      <c r="AW47" s="65" t="str">
        <f t="shared" si="7"/>
        <v/>
      </c>
      <c r="AX47" s="198" t="str">
        <f>IF(A47="","",IF(D47="","",INDEX(POBRANIE_!$B$6:$F$101,MATCH(D47,POBRANIE_!$A$6:$A$101,0),5)))</f>
        <v/>
      </c>
      <c r="AY47" s="96" t="str">
        <f t="shared" si="27"/>
        <v/>
      </c>
      <c r="AZ47" s="96" t="str">
        <f t="shared" si="28"/>
        <v/>
      </c>
      <c r="BA47" s="292" t="str">
        <f t="shared" si="8"/>
        <v xml:space="preserve"> </v>
      </c>
      <c r="BB47" s="293" t="str">
        <f t="shared" si="9"/>
        <v xml:space="preserve"> </v>
      </c>
      <c r="BD47" s="45"/>
      <c r="BE47" s="387" t="str">
        <f t="shared" si="10"/>
        <v/>
      </c>
      <c r="BF47" s="388">
        <f t="shared" si="11"/>
        <v>0</v>
      </c>
      <c r="BG47" s="388">
        <f t="shared" si="12"/>
        <v>0</v>
      </c>
      <c r="BH47" s="388">
        <f t="shared" si="13"/>
        <v>0</v>
      </c>
      <c r="BI47" s="388">
        <f t="shared" si="14"/>
        <v>0</v>
      </c>
      <c r="BJ47" s="388">
        <f t="shared" si="15"/>
        <v>0</v>
      </c>
      <c r="BK47" s="389">
        <f t="shared" si="16"/>
        <v>0</v>
      </c>
      <c r="BL47" s="388">
        <f>IF(W47="",0,IF(W47=LEGENDA!C$43,0,1))</f>
        <v>0</v>
      </c>
      <c r="BM47" s="388">
        <f>IF(X47="",0,IF(X47=LEGENDA!D$43,0,1))</f>
        <v>0</v>
      </c>
      <c r="BN47" s="388">
        <f>IF(Y47="",0,IF(Y47=LEGENDA!E$43,0,1))</f>
        <v>0</v>
      </c>
      <c r="BO47" s="388">
        <f>IF(Z47="",0,IF(Z47=LEGENDA!F$43,0,1))</f>
        <v>0</v>
      </c>
      <c r="BP47" s="388">
        <f>IF(AA47="",0,IF(AA47=LEGENDA!G$43,0,1))</f>
        <v>0</v>
      </c>
      <c r="BQ47" s="388">
        <f>IF(AB47="",0,IF(AB47=LEGENDA!H$43,0,1))</f>
        <v>0</v>
      </c>
      <c r="BR47" s="388">
        <f>IF(AC47="",0,IF(AC47=LEGENDA!I$43,0,1))</f>
        <v>0</v>
      </c>
      <c r="BS47" s="388">
        <f>IF(AD47="",0,IF(AD47=LEGENDA!J$43,0,1))</f>
        <v>0</v>
      </c>
      <c r="BT47" s="388">
        <f>IF(AE47="",0,IF(AE47=LEGENDA!K$43,0,1))</f>
        <v>0</v>
      </c>
      <c r="BU47" s="388">
        <f>IF(AF47="",0,IF(AF47=LEGENDA!L$43,0,1))</f>
        <v>0</v>
      </c>
      <c r="BV47" s="390">
        <f t="shared" si="17"/>
        <v>0</v>
      </c>
      <c r="BW47" s="388">
        <f t="shared" si="18"/>
        <v>0</v>
      </c>
      <c r="BX47" s="390">
        <f t="shared" si="19"/>
        <v>0</v>
      </c>
      <c r="BY47" s="391">
        <f t="shared" si="20"/>
        <v>0</v>
      </c>
      <c r="BZ47" s="391">
        <f t="shared" si="21"/>
        <v>0</v>
      </c>
      <c r="CA47" s="391" t="str">
        <f t="shared" si="22"/>
        <v/>
      </c>
      <c r="CB47" s="386" t="str">
        <f t="shared" si="23"/>
        <v/>
      </c>
      <c r="CC47" s="94">
        <f t="shared" si="29"/>
        <v>0</v>
      </c>
      <c r="CD47" s="397" t="str">
        <f t="shared" si="24"/>
        <v/>
      </c>
      <c r="CE47" s="559" t="str">
        <f t="array" ref="CE47">IFERROR(INDEX($C$10:$C$525,MATCH(0,COUNTIF($CE$9:CE46,$C$10:$C$525),0)),"")</f>
        <v/>
      </c>
      <c r="CF47" s="559">
        <f t="shared" si="25"/>
        <v>0</v>
      </c>
    </row>
    <row r="48" spans="1:84" ht="18.899999999999999" customHeight="1" thickBot="1" x14ac:dyDescent="0.35">
      <c r="A48" s="78" t="str">
        <f t="shared" si="30"/>
        <v/>
      </c>
      <c r="B48" s="576"/>
      <c r="C48" s="464"/>
      <c r="D48" s="349"/>
      <c r="E48" s="61" t="str">
        <f>IF(B48="","",IF(C48="","",IF(D48="","",INDEX(POBRANIE_!$B$6:$F$100,MATCH($D48,POBRANIE_!$A$6:$A$100,0),2))))</f>
        <v/>
      </c>
      <c r="F48" s="44"/>
      <c r="G48" s="45"/>
      <c r="H48" s="349"/>
      <c r="I48" s="46"/>
      <c r="J48" s="64" t="str">
        <f>IF($H48="","",IF($I48="","",IF($H48=LEGENDA!$B$21,0.6,IF($H48=LEGENDA!$B$22,0.7,0.8))))</f>
        <v/>
      </c>
      <c r="K48" s="63" t="str">
        <f t="shared" si="3"/>
        <v/>
      </c>
      <c r="L48" s="46"/>
      <c r="M48" s="61" t="str">
        <f>IF($H48="","",IF(OR(I48&gt;0,L48&gt;0),"",IF(AND(D48="TUZ",H48="gleba b. lekka"),"BŁĄD kol.8",IF(AND(D48="TUZ",H48="gleba lekka"),"BŁĄD kol.8",IF(AND(D48="TUZ",H48="gleba średnia"),"BŁĄD kol.8",IF(AND(D48="TUZ",H48="gleba ciężka"),"BŁĄD kol.8",IF(OR($H48=LEGENDA!$B$21,$H48=1),49,IF(OR($H48=LEGENDA!$B$22,$H48=2),59,IF(OR($H48=LEGENDA!$B$23,$H48=3),62,IF(OR($H48=4,$H48=LEGENDA!$B$24),66,IF(H48=LEGENDA!$O$25,86,IF(H48=LEGENDA!$O$26,91,IF(H48=LEGENDA!$O$27,73,IF(H48=LEGENDA!$O$28,66,IF(H48=LEGENDA!$O$29,135,IF(H48=LEGENDA!$O$30,158,IF(H48=LEGENDA!$O$31,117)))))))))))))))))</f>
        <v/>
      </c>
      <c r="N48" s="61" t="str">
        <f>IF(AND(D48="TUZ",H48="gleba b. lekka"),"BŁĄD kol.8",IF(AND(D48="TUZ",H48="gleba lekka"),"BŁĄD kol.8",IF(AND(D48="TUZ",H48="gleba średnia"),"BŁĄD kol.8",IF(AND(D48="TUZ",H48="gleba ciężka"),"BŁĄD kol.8",IF(AND(E48&lt;&gt;4,H48=LEGENDA!$O$29),"BŁĄD kol.8",IF(AND(E48&lt;&gt;4,H48=LEGENDA!$O$30),"BŁĄD kol.8",IF(AND(E48&lt;&gt;4,H48=LEGENDA!$O$31),"BŁĄD kol.8",IF(AND(E48&lt;&gt;4,H48=LEGENDA!$O$28),"BŁĄD kol.8",IF(AND(E48&lt;&gt;4,H48=LEGENDA!$O$27),"BŁĄD kol.8",IF(AND(E48&lt;&gt;4,H48=LEGENDA!$O$26),"BŁĄD kol.8",IF(AND(E48&lt;&gt;4,H48=LEGENDA!$O$25),"BŁĄD kol.8",IF(AX48="","",IF(AX48=1,0.6,IF(AX48=2,0.9,0.9))))))))))))))</f>
        <v/>
      </c>
      <c r="O48" s="381" t="str">
        <f t="shared" si="4"/>
        <v/>
      </c>
      <c r="P48" s="379" t="str">
        <f t="shared" si="26"/>
        <v/>
      </c>
      <c r="Q48" s="47"/>
      <c r="R48" s="46"/>
      <c r="S48" s="46"/>
      <c r="T48" s="46"/>
      <c r="U48" s="46"/>
      <c r="V48" s="61" t="str">
        <f t="shared" si="5"/>
        <v/>
      </c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61" t="str">
        <f t="shared" si="6"/>
        <v/>
      </c>
      <c r="AH48" s="70" t="e">
        <v>#VALUE!</v>
      </c>
      <c r="AI48" s="70">
        <v>0</v>
      </c>
      <c r="AJ48" s="70">
        <v>0</v>
      </c>
      <c r="AK48" s="71">
        <v>0</v>
      </c>
      <c r="AO48" s="49"/>
      <c r="AP48" s="49"/>
      <c r="AQ48" s="49"/>
      <c r="AR48" s="49"/>
      <c r="AS48" s="49"/>
      <c r="AT48" s="49"/>
      <c r="AU48" s="46"/>
      <c r="AV48" s="352" t="str">
        <f t="shared" si="1"/>
        <v/>
      </c>
      <c r="AW48" s="65" t="str">
        <f t="shared" si="7"/>
        <v/>
      </c>
      <c r="AX48" s="198" t="str">
        <f>IF(A48="","",IF(D48="","",INDEX(POBRANIE_!$B$6:$F$101,MATCH(D48,POBRANIE_!$A$6:$A$101,0),5)))</f>
        <v/>
      </c>
      <c r="AY48" s="96" t="str">
        <f t="shared" si="27"/>
        <v/>
      </c>
      <c r="AZ48" s="96" t="str">
        <f t="shared" si="28"/>
        <v/>
      </c>
      <c r="BA48" s="292" t="str">
        <f t="shared" si="8"/>
        <v xml:space="preserve"> </v>
      </c>
      <c r="BB48" s="293" t="str">
        <f t="shared" si="9"/>
        <v xml:space="preserve"> </v>
      </c>
      <c r="BD48" s="45"/>
      <c r="BE48" s="387" t="str">
        <f t="shared" si="10"/>
        <v/>
      </c>
      <c r="BF48" s="388">
        <f t="shared" si="11"/>
        <v>0</v>
      </c>
      <c r="BG48" s="388">
        <f t="shared" si="12"/>
        <v>0</v>
      </c>
      <c r="BH48" s="388">
        <f t="shared" si="13"/>
        <v>0</v>
      </c>
      <c r="BI48" s="388">
        <f t="shared" si="14"/>
        <v>0</v>
      </c>
      <c r="BJ48" s="388">
        <f t="shared" si="15"/>
        <v>0</v>
      </c>
      <c r="BK48" s="389">
        <f t="shared" si="16"/>
        <v>0</v>
      </c>
      <c r="BL48" s="388">
        <f>IF(W48="",0,IF(W48=LEGENDA!C$43,0,1))</f>
        <v>0</v>
      </c>
      <c r="BM48" s="388">
        <f>IF(X48="",0,IF(X48=LEGENDA!D$43,0,1))</f>
        <v>0</v>
      </c>
      <c r="BN48" s="388">
        <f>IF(Y48="",0,IF(Y48=LEGENDA!E$43,0,1))</f>
        <v>0</v>
      </c>
      <c r="BO48" s="388">
        <f>IF(Z48="",0,IF(Z48=LEGENDA!F$43,0,1))</f>
        <v>0</v>
      </c>
      <c r="BP48" s="388">
        <f>IF(AA48="",0,IF(AA48=LEGENDA!G$43,0,1))</f>
        <v>0</v>
      </c>
      <c r="BQ48" s="388">
        <f>IF(AB48="",0,IF(AB48=LEGENDA!H$43,0,1))</f>
        <v>0</v>
      </c>
      <c r="BR48" s="388">
        <f>IF(AC48="",0,IF(AC48=LEGENDA!I$43,0,1))</f>
        <v>0</v>
      </c>
      <c r="BS48" s="388">
        <f>IF(AD48="",0,IF(AD48=LEGENDA!J$43,0,1))</f>
        <v>0</v>
      </c>
      <c r="BT48" s="388">
        <f>IF(AE48="",0,IF(AE48=LEGENDA!K$43,0,1))</f>
        <v>0</v>
      </c>
      <c r="BU48" s="388">
        <f>IF(AF48="",0,IF(AF48=LEGENDA!L$43,0,1))</f>
        <v>0</v>
      </c>
      <c r="BV48" s="390">
        <f t="shared" si="17"/>
        <v>0</v>
      </c>
      <c r="BW48" s="388">
        <f t="shared" si="18"/>
        <v>0</v>
      </c>
      <c r="BX48" s="390">
        <f t="shared" si="19"/>
        <v>0</v>
      </c>
      <c r="BY48" s="391">
        <f t="shared" si="20"/>
        <v>0</v>
      </c>
      <c r="BZ48" s="391">
        <f t="shared" si="21"/>
        <v>0</v>
      </c>
      <c r="CA48" s="391" t="str">
        <f t="shared" si="22"/>
        <v/>
      </c>
      <c r="CB48" s="386" t="str">
        <f t="shared" si="23"/>
        <v/>
      </c>
      <c r="CC48" s="94">
        <f t="shared" si="29"/>
        <v>0</v>
      </c>
      <c r="CD48" s="397" t="str">
        <f t="shared" si="24"/>
        <v/>
      </c>
      <c r="CE48" s="559" t="str">
        <f t="array" ref="CE48">IFERROR(INDEX($C$10:$C$525,MATCH(0,COUNTIF($CE$9:CE47,$C$10:$C$525),0)),"")</f>
        <v/>
      </c>
      <c r="CF48" s="559">
        <f t="shared" si="25"/>
        <v>0</v>
      </c>
    </row>
    <row r="49" spans="1:84" ht="18.899999999999999" customHeight="1" thickBot="1" x14ac:dyDescent="0.35">
      <c r="A49" s="78" t="str">
        <f t="shared" si="30"/>
        <v/>
      </c>
      <c r="B49" s="576"/>
      <c r="C49" s="464"/>
      <c r="D49" s="349"/>
      <c r="E49" s="61" t="str">
        <f>IF(B49="","",IF(C49="","",IF(D49="","",INDEX(POBRANIE_!$B$6:$F$100,MATCH($D49,POBRANIE_!$A$6:$A$100,0),2))))</f>
        <v/>
      </c>
      <c r="F49" s="44"/>
      <c r="G49" s="45"/>
      <c r="H49" s="349"/>
      <c r="I49" s="46"/>
      <c r="J49" s="64" t="str">
        <f>IF($H49="","",IF($I49="","",IF($H49=LEGENDA!$B$21,0.6,IF($H49=LEGENDA!$B$22,0.7,0.8))))</f>
        <v/>
      </c>
      <c r="K49" s="63" t="str">
        <f t="shared" si="3"/>
        <v/>
      </c>
      <c r="L49" s="46"/>
      <c r="M49" s="61" t="str">
        <f>IF($H49="","",IF(OR(I49&gt;0,L49&gt;0),"",IF(AND(D49="TUZ",H49="gleba b. lekka"),"BŁĄD kol.8",IF(AND(D49="TUZ",H49="gleba lekka"),"BŁĄD kol.8",IF(AND(D49="TUZ",H49="gleba średnia"),"BŁĄD kol.8",IF(AND(D49="TUZ",H49="gleba ciężka"),"BŁĄD kol.8",IF(OR($H49=LEGENDA!$B$21,$H49=1),49,IF(OR($H49=LEGENDA!$B$22,$H49=2),59,IF(OR($H49=LEGENDA!$B$23,$H49=3),62,IF(OR($H49=4,$H49=LEGENDA!$B$24),66,IF(H49=LEGENDA!$O$25,86,IF(H49=LEGENDA!$O$26,91,IF(H49=LEGENDA!$O$27,73,IF(H49=LEGENDA!$O$28,66,IF(H49=LEGENDA!$O$29,135,IF(H49=LEGENDA!$O$30,158,IF(H49=LEGENDA!$O$31,117)))))))))))))))))</f>
        <v/>
      </c>
      <c r="N49" s="61" t="str">
        <f>IF(AND(D49="TUZ",H49="gleba b. lekka"),"BŁĄD kol.8",IF(AND(D49="TUZ",H49="gleba lekka"),"BŁĄD kol.8",IF(AND(D49="TUZ",H49="gleba średnia"),"BŁĄD kol.8",IF(AND(D49="TUZ",H49="gleba ciężka"),"BŁĄD kol.8",IF(AND(E49&lt;&gt;4,H49=LEGENDA!$O$29),"BŁĄD kol.8",IF(AND(E49&lt;&gt;4,H49=LEGENDA!$O$30),"BŁĄD kol.8",IF(AND(E49&lt;&gt;4,H49=LEGENDA!$O$31),"BŁĄD kol.8",IF(AND(E49&lt;&gt;4,H49=LEGENDA!$O$28),"BŁĄD kol.8",IF(AND(E49&lt;&gt;4,H49=LEGENDA!$O$27),"BŁĄD kol.8",IF(AND(E49&lt;&gt;4,H49=LEGENDA!$O$26),"BŁĄD kol.8",IF(AND(E49&lt;&gt;4,H49=LEGENDA!$O$25),"BŁĄD kol.8",IF(AX49="","",IF(AX49=1,0.6,IF(AX49=2,0.9,0.9))))))))))))))</f>
        <v/>
      </c>
      <c r="O49" s="381" t="str">
        <f t="shared" si="4"/>
        <v/>
      </c>
      <c r="P49" s="379" t="str">
        <f t="shared" si="26"/>
        <v/>
      </c>
      <c r="Q49" s="47"/>
      <c r="R49" s="46"/>
      <c r="S49" s="46"/>
      <c r="T49" s="46"/>
      <c r="U49" s="46"/>
      <c r="V49" s="61" t="str">
        <f t="shared" si="5"/>
        <v/>
      </c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61" t="str">
        <f t="shared" si="6"/>
        <v/>
      </c>
      <c r="AH49" s="70" t="e">
        <v>#VALUE!</v>
      </c>
      <c r="AI49" s="70">
        <v>0</v>
      </c>
      <c r="AJ49" s="70">
        <v>0</v>
      </c>
      <c r="AK49" s="71">
        <v>0</v>
      </c>
      <c r="AO49" s="49"/>
      <c r="AP49" s="49"/>
      <c r="AQ49" s="49"/>
      <c r="AR49" s="49"/>
      <c r="AS49" s="49"/>
      <c r="AT49" s="49"/>
      <c r="AU49" s="46"/>
      <c r="AV49" s="352" t="str">
        <f t="shared" si="1"/>
        <v/>
      </c>
      <c r="AW49" s="65" t="str">
        <f t="shared" si="7"/>
        <v/>
      </c>
      <c r="AX49" s="198" t="str">
        <f>IF(A49="","",IF(D49="","",INDEX(POBRANIE_!$B$6:$F$101,MATCH(D49,POBRANIE_!$A$6:$A$101,0),5)))</f>
        <v/>
      </c>
      <c r="AY49" s="96" t="str">
        <f t="shared" si="27"/>
        <v/>
      </c>
      <c r="AZ49" s="96" t="str">
        <f t="shared" si="28"/>
        <v/>
      </c>
      <c r="BA49" s="292" t="str">
        <f t="shared" si="8"/>
        <v xml:space="preserve"> </v>
      </c>
      <c r="BB49" s="293" t="str">
        <f t="shared" si="9"/>
        <v xml:space="preserve"> </v>
      </c>
      <c r="BD49" s="45"/>
      <c r="BE49" s="387" t="str">
        <f t="shared" si="10"/>
        <v/>
      </c>
      <c r="BF49" s="388">
        <f t="shared" si="11"/>
        <v>0</v>
      </c>
      <c r="BG49" s="388">
        <f t="shared" si="12"/>
        <v>0</v>
      </c>
      <c r="BH49" s="388">
        <f t="shared" si="13"/>
        <v>0</v>
      </c>
      <c r="BI49" s="388">
        <f t="shared" si="14"/>
        <v>0</v>
      </c>
      <c r="BJ49" s="388">
        <f t="shared" si="15"/>
        <v>0</v>
      </c>
      <c r="BK49" s="389">
        <f t="shared" si="16"/>
        <v>0</v>
      </c>
      <c r="BL49" s="388">
        <f>IF(W49="",0,IF(W49=LEGENDA!C$43,0,1))</f>
        <v>0</v>
      </c>
      <c r="BM49" s="388">
        <f>IF(X49="",0,IF(X49=LEGENDA!D$43,0,1))</f>
        <v>0</v>
      </c>
      <c r="BN49" s="388">
        <f>IF(Y49="",0,IF(Y49=LEGENDA!E$43,0,1))</f>
        <v>0</v>
      </c>
      <c r="BO49" s="388">
        <f>IF(Z49="",0,IF(Z49=LEGENDA!F$43,0,1))</f>
        <v>0</v>
      </c>
      <c r="BP49" s="388">
        <f>IF(AA49="",0,IF(AA49=LEGENDA!G$43,0,1))</f>
        <v>0</v>
      </c>
      <c r="BQ49" s="388">
        <f>IF(AB49="",0,IF(AB49=LEGENDA!H$43,0,1))</f>
        <v>0</v>
      </c>
      <c r="BR49" s="388">
        <f>IF(AC49="",0,IF(AC49=LEGENDA!I$43,0,1))</f>
        <v>0</v>
      </c>
      <c r="BS49" s="388">
        <f>IF(AD49="",0,IF(AD49=LEGENDA!J$43,0,1))</f>
        <v>0</v>
      </c>
      <c r="BT49" s="388">
        <f>IF(AE49="",0,IF(AE49=LEGENDA!K$43,0,1))</f>
        <v>0</v>
      </c>
      <c r="BU49" s="388">
        <f>IF(AF49="",0,IF(AF49=LEGENDA!L$43,0,1))</f>
        <v>0</v>
      </c>
      <c r="BV49" s="390">
        <f t="shared" si="17"/>
        <v>0</v>
      </c>
      <c r="BW49" s="388">
        <f t="shared" si="18"/>
        <v>0</v>
      </c>
      <c r="BX49" s="390">
        <f t="shared" si="19"/>
        <v>0</v>
      </c>
      <c r="BY49" s="391">
        <f t="shared" si="20"/>
        <v>0</v>
      </c>
      <c r="BZ49" s="391">
        <f t="shared" si="21"/>
        <v>0</v>
      </c>
      <c r="CA49" s="391" t="str">
        <f t="shared" si="22"/>
        <v/>
      </c>
      <c r="CB49" s="386" t="str">
        <f t="shared" si="23"/>
        <v/>
      </c>
      <c r="CC49" s="94">
        <f t="shared" si="29"/>
        <v>0</v>
      </c>
      <c r="CD49" s="397" t="str">
        <f t="shared" si="24"/>
        <v/>
      </c>
      <c r="CE49" s="559" t="str">
        <f t="array" ref="CE49">IFERROR(INDEX($C$10:$C$525,MATCH(0,COUNTIF($CE$9:CE48,$C$10:$C$525),0)),"")</f>
        <v/>
      </c>
      <c r="CF49" s="559">
        <f t="shared" si="25"/>
        <v>0</v>
      </c>
    </row>
    <row r="50" spans="1:84" ht="18.899999999999999" customHeight="1" thickBot="1" x14ac:dyDescent="0.35">
      <c r="A50" s="78" t="str">
        <f t="shared" si="30"/>
        <v/>
      </c>
      <c r="B50" s="576"/>
      <c r="C50" s="464"/>
      <c r="D50" s="349"/>
      <c r="E50" s="61" t="str">
        <f>IF(B50="","",IF(C50="","",IF(D50="","",INDEX(POBRANIE_!$B$6:$F$100,MATCH($D50,POBRANIE_!$A$6:$A$100,0),2))))</f>
        <v/>
      </c>
      <c r="F50" s="44"/>
      <c r="G50" s="45"/>
      <c r="H50" s="349"/>
      <c r="I50" s="46"/>
      <c r="J50" s="64" t="str">
        <f>IF($H50="","",IF($I50="","",IF($H50=LEGENDA!$B$21,0.6,IF($H50=LEGENDA!$B$22,0.7,0.8))))</f>
        <v/>
      </c>
      <c r="K50" s="63" t="str">
        <f t="shared" si="3"/>
        <v/>
      </c>
      <c r="L50" s="46"/>
      <c r="M50" s="61" t="str">
        <f>IF($H50="","",IF(OR(I50&gt;0,L50&gt;0),"",IF(AND(D50="TUZ",H50="gleba b. lekka"),"BŁĄD kol.8",IF(AND(D50="TUZ",H50="gleba lekka"),"BŁĄD kol.8",IF(AND(D50="TUZ",H50="gleba średnia"),"BŁĄD kol.8",IF(AND(D50="TUZ",H50="gleba ciężka"),"BŁĄD kol.8",IF(OR($H50=LEGENDA!$B$21,$H50=1),49,IF(OR($H50=LEGENDA!$B$22,$H50=2),59,IF(OR($H50=LEGENDA!$B$23,$H50=3),62,IF(OR($H50=4,$H50=LEGENDA!$B$24),66,IF(H50=LEGENDA!$O$25,86,IF(H50=LEGENDA!$O$26,91,IF(H50=LEGENDA!$O$27,73,IF(H50=LEGENDA!$O$28,66,IF(H50=LEGENDA!$O$29,135,IF(H50=LEGENDA!$O$30,158,IF(H50=LEGENDA!$O$31,117)))))))))))))))))</f>
        <v/>
      </c>
      <c r="N50" s="61" t="str">
        <f>IF(AND(D50="TUZ",H50="gleba b. lekka"),"BŁĄD kol.8",IF(AND(D50="TUZ",H50="gleba lekka"),"BŁĄD kol.8",IF(AND(D50="TUZ",H50="gleba średnia"),"BŁĄD kol.8",IF(AND(D50="TUZ",H50="gleba ciężka"),"BŁĄD kol.8",IF(AND(E50&lt;&gt;4,H50=LEGENDA!$O$29),"BŁĄD kol.8",IF(AND(E50&lt;&gt;4,H50=LEGENDA!$O$30),"BŁĄD kol.8",IF(AND(E50&lt;&gt;4,H50=LEGENDA!$O$31),"BŁĄD kol.8",IF(AND(E50&lt;&gt;4,H50=LEGENDA!$O$28),"BŁĄD kol.8",IF(AND(E50&lt;&gt;4,H50=LEGENDA!$O$27),"BŁĄD kol.8",IF(AND(E50&lt;&gt;4,H50=LEGENDA!$O$26),"BŁĄD kol.8",IF(AND(E50&lt;&gt;4,H50=LEGENDA!$O$25),"BŁĄD kol.8",IF(AX50="","",IF(AX50=1,0.6,IF(AX50=2,0.9,0.9))))))))))))))</f>
        <v/>
      </c>
      <c r="O50" s="381" t="str">
        <f t="shared" si="4"/>
        <v/>
      </c>
      <c r="P50" s="379" t="str">
        <f t="shared" si="26"/>
        <v/>
      </c>
      <c r="Q50" s="47"/>
      <c r="R50" s="46"/>
      <c r="S50" s="46"/>
      <c r="T50" s="46"/>
      <c r="U50" s="46"/>
      <c r="V50" s="61" t="str">
        <f t="shared" si="5"/>
        <v/>
      </c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61" t="str">
        <f t="shared" si="6"/>
        <v/>
      </c>
      <c r="AH50" s="70" t="e">
        <v>#VALUE!</v>
      </c>
      <c r="AI50" s="70">
        <v>0</v>
      </c>
      <c r="AJ50" s="70">
        <v>0</v>
      </c>
      <c r="AK50" s="71">
        <v>0</v>
      </c>
      <c r="AO50" s="49"/>
      <c r="AP50" s="49"/>
      <c r="AQ50" s="49"/>
      <c r="AR50" s="49"/>
      <c r="AS50" s="49"/>
      <c r="AT50" s="49"/>
      <c r="AU50" s="46"/>
      <c r="AV50" s="352" t="str">
        <f t="shared" si="1"/>
        <v/>
      </c>
      <c r="AW50" s="65" t="str">
        <f t="shared" si="7"/>
        <v/>
      </c>
      <c r="AX50" s="198" t="str">
        <f>IF(A50="","",IF(D50="","",INDEX(POBRANIE_!$B$6:$F$101,MATCH(D50,POBRANIE_!$A$6:$A$101,0),5)))</f>
        <v/>
      </c>
      <c r="AY50" s="96" t="str">
        <f t="shared" si="27"/>
        <v/>
      </c>
      <c r="AZ50" s="96" t="str">
        <f t="shared" si="28"/>
        <v/>
      </c>
      <c r="BA50" s="292" t="str">
        <f t="shared" si="8"/>
        <v xml:space="preserve"> </v>
      </c>
      <c r="BB50" s="293" t="str">
        <f t="shared" si="9"/>
        <v xml:space="preserve"> </v>
      </c>
      <c r="BD50" s="45"/>
      <c r="BE50" s="387" t="str">
        <f t="shared" si="10"/>
        <v/>
      </c>
      <c r="BF50" s="388">
        <f t="shared" si="11"/>
        <v>0</v>
      </c>
      <c r="BG50" s="388">
        <f t="shared" si="12"/>
        <v>0</v>
      </c>
      <c r="BH50" s="388">
        <f t="shared" si="13"/>
        <v>0</v>
      </c>
      <c r="BI50" s="388">
        <f t="shared" si="14"/>
        <v>0</v>
      </c>
      <c r="BJ50" s="388">
        <f t="shared" si="15"/>
        <v>0</v>
      </c>
      <c r="BK50" s="389">
        <f t="shared" si="16"/>
        <v>0</v>
      </c>
      <c r="BL50" s="388">
        <f>IF(W50="",0,IF(W50=LEGENDA!C$43,0,1))</f>
        <v>0</v>
      </c>
      <c r="BM50" s="388">
        <f>IF(X50="",0,IF(X50=LEGENDA!D$43,0,1))</f>
        <v>0</v>
      </c>
      <c r="BN50" s="388">
        <f>IF(Y50="",0,IF(Y50=LEGENDA!E$43,0,1))</f>
        <v>0</v>
      </c>
      <c r="BO50" s="388">
        <f>IF(Z50="",0,IF(Z50=LEGENDA!F$43,0,1))</f>
        <v>0</v>
      </c>
      <c r="BP50" s="388">
        <f>IF(AA50="",0,IF(AA50=LEGENDA!G$43,0,1))</f>
        <v>0</v>
      </c>
      <c r="BQ50" s="388">
        <f>IF(AB50="",0,IF(AB50=LEGENDA!H$43,0,1))</f>
        <v>0</v>
      </c>
      <c r="BR50" s="388">
        <f>IF(AC50="",0,IF(AC50=LEGENDA!I$43,0,1))</f>
        <v>0</v>
      </c>
      <c r="BS50" s="388">
        <f>IF(AD50="",0,IF(AD50=LEGENDA!J$43,0,1))</f>
        <v>0</v>
      </c>
      <c r="BT50" s="388">
        <f>IF(AE50="",0,IF(AE50=LEGENDA!K$43,0,1))</f>
        <v>0</v>
      </c>
      <c r="BU50" s="388">
        <f>IF(AF50="",0,IF(AF50=LEGENDA!L$43,0,1))</f>
        <v>0</v>
      </c>
      <c r="BV50" s="390">
        <f t="shared" si="17"/>
        <v>0</v>
      </c>
      <c r="BW50" s="388">
        <f t="shared" si="18"/>
        <v>0</v>
      </c>
      <c r="BX50" s="390">
        <f t="shared" si="19"/>
        <v>0</v>
      </c>
      <c r="BY50" s="391">
        <f t="shared" si="20"/>
        <v>0</v>
      </c>
      <c r="BZ50" s="391">
        <f t="shared" si="21"/>
        <v>0</v>
      </c>
      <c r="CA50" s="391" t="str">
        <f t="shared" si="22"/>
        <v/>
      </c>
      <c r="CB50" s="386" t="str">
        <f t="shared" si="23"/>
        <v/>
      </c>
      <c r="CC50" s="94">
        <f t="shared" si="29"/>
        <v>0</v>
      </c>
      <c r="CD50" s="397" t="str">
        <f t="shared" si="24"/>
        <v/>
      </c>
      <c r="CE50" s="559" t="str">
        <f t="array" ref="CE50">IFERROR(INDEX($C$10:$C$525,MATCH(0,COUNTIF($CE$9:CE49,$C$10:$C$525),0)),"")</f>
        <v/>
      </c>
      <c r="CF50" s="559">
        <f t="shared" si="25"/>
        <v>0</v>
      </c>
    </row>
    <row r="51" spans="1:84" ht="18.899999999999999" customHeight="1" thickBot="1" x14ac:dyDescent="0.35">
      <c r="A51" s="78" t="str">
        <f t="shared" si="30"/>
        <v/>
      </c>
      <c r="B51" s="576"/>
      <c r="C51" s="464"/>
      <c r="D51" s="349"/>
      <c r="E51" s="61" t="str">
        <f>IF(B51="","",IF(C51="","",IF(D51="","",INDEX(POBRANIE_!$B$6:$F$100,MATCH($D51,POBRANIE_!$A$6:$A$100,0),2))))</f>
        <v/>
      </c>
      <c r="F51" s="44"/>
      <c r="G51" s="45"/>
      <c r="H51" s="349"/>
      <c r="I51" s="46"/>
      <c r="J51" s="64" t="str">
        <f>IF($H51="","",IF($I51="","",IF($H51=LEGENDA!$B$21,0.6,IF($H51=LEGENDA!$B$22,0.7,0.8))))</f>
        <v/>
      </c>
      <c r="K51" s="63" t="str">
        <f t="shared" si="3"/>
        <v/>
      </c>
      <c r="L51" s="46"/>
      <c r="M51" s="61" t="str">
        <f>IF($H51="","",IF(OR(I51&gt;0,L51&gt;0),"",IF(AND(D51="TUZ",H51="gleba b. lekka"),"BŁĄD kol.8",IF(AND(D51="TUZ",H51="gleba lekka"),"BŁĄD kol.8",IF(AND(D51="TUZ",H51="gleba średnia"),"BŁĄD kol.8",IF(AND(D51="TUZ",H51="gleba ciężka"),"BŁĄD kol.8",IF(OR($H51=LEGENDA!$B$21,$H51=1),49,IF(OR($H51=LEGENDA!$B$22,$H51=2),59,IF(OR($H51=LEGENDA!$B$23,$H51=3),62,IF(OR($H51=4,$H51=LEGENDA!$B$24),66,IF(H51=LEGENDA!$O$25,86,IF(H51=LEGENDA!$O$26,91,IF(H51=LEGENDA!$O$27,73,IF(H51=LEGENDA!$O$28,66,IF(H51=LEGENDA!$O$29,135,IF(H51=LEGENDA!$O$30,158,IF(H51=LEGENDA!$O$31,117)))))))))))))))))</f>
        <v/>
      </c>
      <c r="N51" s="61" t="str">
        <f>IF(AND(D51="TUZ",H51="gleba b. lekka"),"BŁĄD kol.8",IF(AND(D51="TUZ",H51="gleba lekka"),"BŁĄD kol.8",IF(AND(D51="TUZ",H51="gleba średnia"),"BŁĄD kol.8",IF(AND(D51="TUZ",H51="gleba ciężka"),"BŁĄD kol.8",IF(AND(E51&lt;&gt;4,H51=LEGENDA!$O$29),"BŁĄD kol.8",IF(AND(E51&lt;&gt;4,H51=LEGENDA!$O$30),"BŁĄD kol.8",IF(AND(E51&lt;&gt;4,H51=LEGENDA!$O$31),"BŁĄD kol.8",IF(AND(E51&lt;&gt;4,H51=LEGENDA!$O$28),"BŁĄD kol.8",IF(AND(E51&lt;&gt;4,H51=LEGENDA!$O$27),"BŁĄD kol.8",IF(AND(E51&lt;&gt;4,H51=LEGENDA!$O$26),"BŁĄD kol.8",IF(AND(E51&lt;&gt;4,H51=LEGENDA!$O$25),"BŁĄD kol.8",IF(AX51="","",IF(AX51=1,0.6,IF(AX51=2,0.9,0.9))))))))))))))</f>
        <v/>
      </c>
      <c r="O51" s="381" t="str">
        <f t="shared" si="4"/>
        <v/>
      </c>
      <c r="P51" s="379" t="str">
        <f t="shared" si="26"/>
        <v/>
      </c>
      <c r="Q51" s="47"/>
      <c r="R51" s="46"/>
      <c r="S51" s="46"/>
      <c r="T51" s="46"/>
      <c r="U51" s="46"/>
      <c r="V51" s="61" t="str">
        <f t="shared" si="5"/>
        <v/>
      </c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61" t="str">
        <f t="shared" si="6"/>
        <v/>
      </c>
      <c r="AH51" s="70" t="e">
        <v>#VALUE!</v>
      </c>
      <c r="AI51" s="70">
        <v>0</v>
      </c>
      <c r="AJ51" s="70">
        <v>0</v>
      </c>
      <c r="AK51" s="71">
        <v>0</v>
      </c>
      <c r="AO51" s="49"/>
      <c r="AP51" s="49"/>
      <c r="AQ51" s="49"/>
      <c r="AR51" s="49"/>
      <c r="AS51" s="49"/>
      <c r="AT51" s="49"/>
      <c r="AU51" s="46"/>
      <c r="AV51" s="352" t="str">
        <f t="shared" si="1"/>
        <v/>
      </c>
      <c r="AW51" s="65" t="str">
        <f t="shared" si="7"/>
        <v/>
      </c>
      <c r="AX51" s="198" t="str">
        <f>IF(A51="","",IF(D51="","",INDEX(POBRANIE_!$B$6:$F$101,MATCH(D51,POBRANIE_!$A$6:$A$101,0),5)))</f>
        <v/>
      </c>
      <c r="AY51" s="96" t="str">
        <f t="shared" si="27"/>
        <v/>
      </c>
      <c r="AZ51" s="96" t="str">
        <f t="shared" si="28"/>
        <v/>
      </c>
      <c r="BA51" s="292" t="str">
        <f t="shared" si="8"/>
        <v xml:space="preserve"> </v>
      </c>
      <c r="BB51" s="293" t="str">
        <f t="shared" si="9"/>
        <v xml:space="preserve"> </v>
      </c>
      <c r="BD51" s="45"/>
      <c r="BE51" s="387" t="str">
        <f t="shared" si="10"/>
        <v/>
      </c>
      <c r="BF51" s="388">
        <f t="shared" si="11"/>
        <v>0</v>
      </c>
      <c r="BG51" s="388">
        <f t="shared" si="12"/>
        <v>0</v>
      </c>
      <c r="BH51" s="388">
        <f t="shared" si="13"/>
        <v>0</v>
      </c>
      <c r="BI51" s="388">
        <f t="shared" si="14"/>
        <v>0</v>
      </c>
      <c r="BJ51" s="388">
        <f t="shared" si="15"/>
        <v>0</v>
      </c>
      <c r="BK51" s="389">
        <f t="shared" si="16"/>
        <v>0</v>
      </c>
      <c r="BL51" s="388">
        <f>IF(W51="",0,IF(W51=LEGENDA!C$43,0,1))</f>
        <v>0</v>
      </c>
      <c r="BM51" s="388">
        <f>IF(X51="",0,IF(X51=LEGENDA!D$43,0,1))</f>
        <v>0</v>
      </c>
      <c r="BN51" s="388">
        <f>IF(Y51="",0,IF(Y51=LEGENDA!E$43,0,1))</f>
        <v>0</v>
      </c>
      <c r="BO51" s="388">
        <f>IF(Z51="",0,IF(Z51=LEGENDA!F$43,0,1))</f>
        <v>0</v>
      </c>
      <c r="BP51" s="388">
        <f>IF(AA51="",0,IF(AA51=LEGENDA!G$43,0,1))</f>
        <v>0</v>
      </c>
      <c r="BQ51" s="388">
        <f>IF(AB51="",0,IF(AB51=LEGENDA!H$43,0,1))</f>
        <v>0</v>
      </c>
      <c r="BR51" s="388">
        <f>IF(AC51="",0,IF(AC51=LEGENDA!I$43,0,1))</f>
        <v>0</v>
      </c>
      <c r="BS51" s="388">
        <f>IF(AD51="",0,IF(AD51=LEGENDA!J$43,0,1))</f>
        <v>0</v>
      </c>
      <c r="BT51" s="388">
        <f>IF(AE51="",0,IF(AE51=LEGENDA!K$43,0,1))</f>
        <v>0</v>
      </c>
      <c r="BU51" s="388">
        <f>IF(AF51="",0,IF(AF51=LEGENDA!L$43,0,1))</f>
        <v>0</v>
      </c>
      <c r="BV51" s="390">
        <f t="shared" si="17"/>
        <v>0</v>
      </c>
      <c r="BW51" s="388">
        <f t="shared" si="18"/>
        <v>0</v>
      </c>
      <c r="BX51" s="390">
        <f t="shared" si="19"/>
        <v>0</v>
      </c>
      <c r="BY51" s="391">
        <f t="shared" si="20"/>
        <v>0</v>
      </c>
      <c r="BZ51" s="391">
        <f t="shared" si="21"/>
        <v>0</v>
      </c>
      <c r="CA51" s="391" t="str">
        <f t="shared" si="22"/>
        <v/>
      </c>
      <c r="CB51" s="386" t="str">
        <f t="shared" si="23"/>
        <v/>
      </c>
      <c r="CC51" s="94">
        <f t="shared" si="29"/>
        <v>0</v>
      </c>
      <c r="CD51" s="397" t="str">
        <f t="shared" si="24"/>
        <v/>
      </c>
      <c r="CE51" s="559" t="str">
        <f t="array" ref="CE51">IFERROR(INDEX($C$10:$C$525,MATCH(0,COUNTIF($CE$9:CE50,$C$10:$C$525),0)),"")</f>
        <v/>
      </c>
      <c r="CF51" s="559">
        <f t="shared" si="25"/>
        <v>0</v>
      </c>
    </row>
    <row r="52" spans="1:84" ht="18.899999999999999" customHeight="1" thickBot="1" x14ac:dyDescent="0.35">
      <c r="A52" s="78" t="str">
        <f t="shared" si="30"/>
        <v/>
      </c>
      <c r="B52" s="576"/>
      <c r="C52" s="464"/>
      <c r="D52" s="349"/>
      <c r="E52" s="61" t="str">
        <f>IF(B52="","",IF(C52="","",IF(D52="","",INDEX(POBRANIE_!$B$6:$F$100,MATCH($D52,POBRANIE_!$A$6:$A$100,0),2))))</f>
        <v/>
      </c>
      <c r="F52" s="44"/>
      <c r="G52" s="45"/>
      <c r="H52" s="349"/>
      <c r="I52" s="46"/>
      <c r="J52" s="64" t="str">
        <f>IF($H52="","",IF($I52="","",IF($H52=LEGENDA!$B$21,0.6,IF($H52=LEGENDA!$B$22,0.7,0.8))))</f>
        <v/>
      </c>
      <c r="K52" s="63" t="str">
        <f t="shared" si="3"/>
        <v/>
      </c>
      <c r="L52" s="46"/>
      <c r="M52" s="61" t="str">
        <f>IF($H52="","",IF(OR(I52&gt;0,L52&gt;0),"",IF(AND(D52="TUZ",H52="gleba b. lekka"),"BŁĄD kol.8",IF(AND(D52="TUZ",H52="gleba lekka"),"BŁĄD kol.8",IF(AND(D52="TUZ",H52="gleba średnia"),"BŁĄD kol.8",IF(AND(D52="TUZ",H52="gleba ciężka"),"BŁĄD kol.8",IF(OR($H52=LEGENDA!$B$21,$H52=1),49,IF(OR($H52=LEGENDA!$B$22,$H52=2),59,IF(OR($H52=LEGENDA!$B$23,$H52=3),62,IF(OR($H52=4,$H52=LEGENDA!$B$24),66,IF(H52=LEGENDA!$O$25,86,IF(H52=LEGENDA!$O$26,91,IF(H52=LEGENDA!$O$27,73,IF(H52=LEGENDA!$O$28,66,IF(H52=LEGENDA!$O$29,135,IF(H52=LEGENDA!$O$30,158,IF(H52=LEGENDA!$O$31,117)))))))))))))))))</f>
        <v/>
      </c>
      <c r="N52" s="61" t="str">
        <f>IF(AND(D52="TUZ",H52="gleba b. lekka"),"BŁĄD kol.8",IF(AND(D52="TUZ",H52="gleba lekka"),"BŁĄD kol.8",IF(AND(D52="TUZ",H52="gleba średnia"),"BŁĄD kol.8",IF(AND(D52="TUZ",H52="gleba ciężka"),"BŁĄD kol.8",IF(AND(E52&lt;&gt;4,H52=LEGENDA!$O$29),"BŁĄD kol.8",IF(AND(E52&lt;&gt;4,H52=LEGENDA!$O$30),"BŁĄD kol.8",IF(AND(E52&lt;&gt;4,H52=LEGENDA!$O$31),"BŁĄD kol.8",IF(AND(E52&lt;&gt;4,H52=LEGENDA!$O$28),"BŁĄD kol.8",IF(AND(E52&lt;&gt;4,H52=LEGENDA!$O$27),"BŁĄD kol.8",IF(AND(E52&lt;&gt;4,H52=LEGENDA!$O$26),"BŁĄD kol.8",IF(AND(E52&lt;&gt;4,H52=LEGENDA!$O$25),"BŁĄD kol.8",IF(AX52="","",IF(AX52=1,0.6,IF(AX52=2,0.9,0.9))))))))))))))</f>
        <v/>
      </c>
      <c r="O52" s="381" t="str">
        <f t="shared" si="4"/>
        <v/>
      </c>
      <c r="P52" s="379" t="str">
        <f t="shared" si="26"/>
        <v/>
      </c>
      <c r="Q52" s="47"/>
      <c r="R52" s="46"/>
      <c r="S52" s="46"/>
      <c r="T52" s="46"/>
      <c r="U52" s="46"/>
      <c r="V52" s="61" t="str">
        <f t="shared" si="5"/>
        <v/>
      </c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61" t="str">
        <f t="shared" si="6"/>
        <v/>
      </c>
      <c r="AH52" s="70" t="e">
        <v>#VALUE!</v>
      </c>
      <c r="AI52" s="70">
        <v>0</v>
      </c>
      <c r="AJ52" s="70">
        <v>0</v>
      </c>
      <c r="AK52" s="71">
        <v>0</v>
      </c>
      <c r="AO52" s="49"/>
      <c r="AP52" s="49"/>
      <c r="AQ52" s="49"/>
      <c r="AR52" s="49"/>
      <c r="AS52" s="49"/>
      <c r="AT52" s="49"/>
      <c r="AU52" s="46"/>
      <c r="AV52" s="352" t="str">
        <f t="shared" si="1"/>
        <v/>
      </c>
      <c r="AW52" s="65" t="str">
        <f t="shared" si="7"/>
        <v/>
      </c>
      <c r="AX52" s="198" t="str">
        <f>IF(A52="","",IF(D52="","",INDEX(POBRANIE_!$B$6:$F$101,MATCH(D52,POBRANIE_!$A$6:$A$101,0),5)))</f>
        <v/>
      </c>
      <c r="AY52" s="96" t="str">
        <f t="shared" si="27"/>
        <v/>
      </c>
      <c r="AZ52" s="96" t="str">
        <f t="shared" si="28"/>
        <v/>
      </c>
      <c r="BA52" s="292" t="str">
        <f t="shared" si="8"/>
        <v xml:space="preserve"> </v>
      </c>
      <c r="BB52" s="293" t="str">
        <f t="shared" si="9"/>
        <v xml:space="preserve"> </v>
      </c>
      <c r="BD52" s="45"/>
      <c r="BE52" s="387" t="str">
        <f t="shared" si="10"/>
        <v/>
      </c>
      <c r="BF52" s="388">
        <f t="shared" si="11"/>
        <v>0</v>
      </c>
      <c r="BG52" s="388">
        <f t="shared" si="12"/>
        <v>0</v>
      </c>
      <c r="BH52" s="388">
        <f t="shared" si="13"/>
        <v>0</v>
      </c>
      <c r="BI52" s="388">
        <f t="shared" si="14"/>
        <v>0</v>
      </c>
      <c r="BJ52" s="388">
        <f t="shared" si="15"/>
        <v>0</v>
      </c>
      <c r="BK52" s="389">
        <f t="shared" si="16"/>
        <v>0</v>
      </c>
      <c r="BL52" s="388">
        <f>IF(W52="",0,IF(W52=LEGENDA!C$43,0,1))</f>
        <v>0</v>
      </c>
      <c r="BM52" s="388">
        <f>IF(X52="",0,IF(X52=LEGENDA!D$43,0,1))</f>
        <v>0</v>
      </c>
      <c r="BN52" s="388">
        <f>IF(Y52="",0,IF(Y52=LEGENDA!E$43,0,1))</f>
        <v>0</v>
      </c>
      <c r="BO52" s="388">
        <f>IF(Z52="",0,IF(Z52=LEGENDA!F$43,0,1))</f>
        <v>0</v>
      </c>
      <c r="BP52" s="388">
        <f>IF(AA52="",0,IF(AA52=LEGENDA!G$43,0,1))</f>
        <v>0</v>
      </c>
      <c r="BQ52" s="388">
        <f>IF(AB52="",0,IF(AB52=LEGENDA!H$43,0,1))</f>
        <v>0</v>
      </c>
      <c r="BR52" s="388">
        <f>IF(AC52="",0,IF(AC52=LEGENDA!I$43,0,1))</f>
        <v>0</v>
      </c>
      <c r="BS52" s="388">
        <f>IF(AD52="",0,IF(AD52=LEGENDA!J$43,0,1))</f>
        <v>0</v>
      </c>
      <c r="BT52" s="388">
        <f>IF(AE52="",0,IF(AE52=LEGENDA!K$43,0,1))</f>
        <v>0</v>
      </c>
      <c r="BU52" s="388">
        <f>IF(AF52="",0,IF(AF52=LEGENDA!L$43,0,1))</f>
        <v>0</v>
      </c>
      <c r="BV52" s="390">
        <f t="shared" si="17"/>
        <v>0</v>
      </c>
      <c r="BW52" s="388">
        <f t="shared" si="18"/>
        <v>0</v>
      </c>
      <c r="BX52" s="390">
        <f t="shared" si="19"/>
        <v>0</v>
      </c>
      <c r="BY52" s="391">
        <f t="shared" si="20"/>
        <v>0</v>
      </c>
      <c r="BZ52" s="391">
        <f t="shared" si="21"/>
        <v>0</v>
      </c>
      <c r="CA52" s="391" t="str">
        <f t="shared" si="22"/>
        <v/>
      </c>
      <c r="CB52" s="386" t="str">
        <f t="shared" si="23"/>
        <v/>
      </c>
      <c r="CC52" s="94">
        <f t="shared" si="29"/>
        <v>0</v>
      </c>
      <c r="CD52" s="397" t="str">
        <f t="shared" si="24"/>
        <v/>
      </c>
      <c r="CE52" s="559" t="str">
        <f t="array" ref="CE52">IFERROR(INDEX($C$10:$C$525,MATCH(0,COUNTIF($CE$9:CE51,$C$10:$C$525),0)),"")</f>
        <v/>
      </c>
      <c r="CF52" s="559">
        <f t="shared" si="25"/>
        <v>0</v>
      </c>
    </row>
    <row r="53" spans="1:84" ht="18.899999999999999" customHeight="1" thickBot="1" x14ac:dyDescent="0.35">
      <c r="A53" s="78" t="str">
        <f t="shared" si="30"/>
        <v/>
      </c>
      <c r="B53" s="576"/>
      <c r="C53" s="464"/>
      <c r="D53" s="349"/>
      <c r="E53" s="61" t="str">
        <f>IF(B53="","",IF(C53="","",IF(D53="","",INDEX(POBRANIE_!$B$6:$F$100,MATCH($D53,POBRANIE_!$A$6:$A$100,0),2))))</f>
        <v/>
      </c>
      <c r="F53" s="44"/>
      <c r="G53" s="45"/>
      <c r="H53" s="349"/>
      <c r="I53" s="46"/>
      <c r="J53" s="64" t="str">
        <f>IF($H53="","",IF($I53="","",IF($H53=LEGENDA!$B$21,0.6,IF($H53=LEGENDA!$B$22,0.7,0.8))))</f>
        <v/>
      </c>
      <c r="K53" s="63" t="str">
        <f t="shared" si="3"/>
        <v/>
      </c>
      <c r="L53" s="46"/>
      <c r="M53" s="61" t="str">
        <f>IF($H53="","",IF(OR(I53&gt;0,L53&gt;0),"",IF(AND(D53="TUZ",H53="gleba b. lekka"),"BŁĄD kol.8",IF(AND(D53="TUZ",H53="gleba lekka"),"BŁĄD kol.8",IF(AND(D53="TUZ",H53="gleba średnia"),"BŁĄD kol.8",IF(AND(D53="TUZ",H53="gleba ciężka"),"BŁĄD kol.8",IF(OR($H53=LEGENDA!$B$21,$H53=1),49,IF(OR($H53=LEGENDA!$B$22,$H53=2),59,IF(OR($H53=LEGENDA!$B$23,$H53=3),62,IF(OR($H53=4,$H53=LEGENDA!$B$24),66,IF(H53=LEGENDA!$O$25,86,IF(H53=LEGENDA!$O$26,91,IF(H53=LEGENDA!$O$27,73,IF(H53=LEGENDA!$O$28,66,IF(H53=LEGENDA!$O$29,135,IF(H53=LEGENDA!$O$30,158,IF(H53=LEGENDA!$O$31,117)))))))))))))))))</f>
        <v/>
      </c>
      <c r="N53" s="61" t="str">
        <f>IF(AND(D53="TUZ",H53="gleba b. lekka"),"BŁĄD kol.8",IF(AND(D53="TUZ",H53="gleba lekka"),"BŁĄD kol.8",IF(AND(D53="TUZ",H53="gleba średnia"),"BŁĄD kol.8",IF(AND(D53="TUZ",H53="gleba ciężka"),"BŁĄD kol.8",IF(AND(E53&lt;&gt;4,H53=LEGENDA!$O$29),"BŁĄD kol.8",IF(AND(E53&lt;&gt;4,H53=LEGENDA!$O$30),"BŁĄD kol.8",IF(AND(E53&lt;&gt;4,H53=LEGENDA!$O$31),"BŁĄD kol.8",IF(AND(E53&lt;&gt;4,H53=LEGENDA!$O$28),"BŁĄD kol.8",IF(AND(E53&lt;&gt;4,H53=LEGENDA!$O$27),"BŁĄD kol.8",IF(AND(E53&lt;&gt;4,H53=LEGENDA!$O$26),"BŁĄD kol.8",IF(AND(E53&lt;&gt;4,H53=LEGENDA!$O$25),"BŁĄD kol.8",IF(AX53="","",IF(AX53=1,0.6,IF(AX53=2,0.9,0.9))))))))))))))</f>
        <v/>
      </c>
      <c r="O53" s="381" t="str">
        <f t="shared" si="4"/>
        <v/>
      </c>
      <c r="P53" s="379" t="str">
        <f t="shared" si="26"/>
        <v/>
      </c>
      <c r="Q53" s="47"/>
      <c r="R53" s="46"/>
      <c r="S53" s="46"/>
      <c r="T53" s="46"/>
      <c r="U53" s="46"/>
      <c r="V53" s="61" t="str">
        <f t="shared" si="5"/>
        <v/>
      </c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61" t="str">
        <f t="shared" si="6"/>
        <v/>
      </c>
      <c r="AH53" s="70" t="e">
        <v>#VALUE!</v>
      </c>
      <c r="AI53" s="70">
        <v>0</v>
      </c>
      <c r="AJ53" s="70">
        <v>0</v>
      </c>
      <c r="AK53" s="71">
        <v>0</v>
      </c>
      <c r="AO53" s="49"/>
      <c r="AP53" s="49"/>
      <c r="AQ53" s="49"/>
      <c r="AR53" s="49"/>
      <c r="AS53" s="49"/>
      <c r="AT53" s="49"/>
      <c r="AU53" s="46"/>
      <c r="AV53" s="352" t="str">
        <f t="shared" si="1"/>
        <v/>
      </c>
      <c r="AW53" s="65" t="str">
        <f t="shared" si="7"/>
        <v/>
      </c>
      <c r="AX53" s="198" t="str">
        <f>IF(A53="","",IF(D53="","",INDEX(POBRANIE_!$B$6:$F$101,MATCH(D53,POBRANIE_!$A$6:$A$101,0),5)))</f>
        <v/>
      </c>
      <c r="AY53" s="96" t="str">
        <f t="shared" si="27"/>
        <v/>
      </c>
      <c r="AZ53" s="96" t="str">
        <f t="shared" si="28"/>
        <v/>
      </c>
      <c r="BA53" s="292" t="str">
        <f t="shared" si="8"/>
        <v xml:space="preserve"> </v>
      </c>
      <c r="BB53" s="293" t="str">
        <f t="shared" si="9"/>
        <v xml:space="preserve"> </v>
      </c>
      <c r="BD53" s="45"/>
      <c r="BE53" s="387" t="str">
        <f t="shared" si="10"/>
        <v/>
      </c>
      <c r="BF53" s="388">
        <f t="shared" si="11"/>
        <v>0</v>
      </c>
      <c r="BG53" s="388">
        <f t="shared" si="12"/>
        <v>0</v>
      </c>
      <c r="BH53" s="388">
        <f t="shared" si="13"/>
        <v>0</v>
      </c>
      <c r="BI53" s="388">
        <f t="shared" si="14"/>
        <v>0</v>
      </c>
      <c r="BJ53" s="388">
        <f t="shared" si="15"/>
        <v>0</v>
      </c>
      <c r="BK53" s="389">
        <f t="shared" si="16"/>
        <v>0</v>
      </c>
      <c r="BL53" s="388">
        <f>IF(W53="",0,IF(W53=LEGENDA!C$43,0,1))</f>
        <v>0</v>
      </c>
      <c r="BM53" s="388">
        <f>IF(X53="",0,IF(X53=LEGENDA!D$43,0,1))</f>
        <v>0</v>
      </c>
      <c r="BN53" s="388">
        <f>IF(Y53="",0,IF(Y53=LEGENDA!E$43,0,1))</f>
        <v>0</v>
      </c>
      <c r="BO53" s="388">
        <f>IF(Z53="",0,IF(Z53=LEGENDA!F$43,0,1))</f>
        <v>0</v>
      </c>
      <c r="BP53" s="388">
        <f>IF(AA53="",0,IF(AA53=LEGENDA!G$43,0,1))</f>
        <v>0</v>
      </c>
      <c r="BQ53" s="388">
        <f>IF(AB53="",0,IF(AB53=LEGENDA!H$43,0,1))</f>
        <v>0</v>
      </c>
      <c r="BR53" s="388">
        <f>IF(AC53="",0,IF(AC53=LEGENDA!I$43,0,1))</f>
        <v>0</v>
      </c>
      <c r="BS53" s="388">
        <f>IF(AD53="",0,IF(AD53=LEGENDA!J$43,0,1))</f>
        <v>0</v>
      </c>
      <c r="BT53" s="388">
        <f>IF(AE53="",0,IF(AE53=LEGENDA!K$43,0,1))</f>
        <v>0</v>
      </c>
      <c r="BU53" s="388">
        <f>IF(AF53="",0,IF(AF53=LEGENDA!L$43,0,1))</f>
        <v>0</v>
      </c>
      <c r="BV53" s="390">
        <f t="shared" si="17"/>
        <v>0</v>
      </c>
      <c r="BW53" s="388">
        <f t="shared" si="18"/>
        <v>0</v>
      </c>
      <c r="BX53" s="390">
        <f t="shared" si="19"/>
        <v>0</v>
      </c>
      <c r="BY53" s="391">
        <f t="shared" si="20"/>
        <v>0</v>
      </c>
      <c r="BZ53" s="391">
        <f t="shared" si="21"/>
        <v>0</v>
      </c>
      <c r="CA53" s="391" t="str">
        <f t="shared" si="22"/>
        <v/>
      </c>
      <c r="CB53" s="386" t="str">
        <f t="shared" si="23"/>
        <v/>
      </c>
      <c r="CC53" s="94">
        <f t="shared" si="29"/>
        <v>0</v>
      </c>
      <c r="CD53" s="397" t="str">
        <f t="shared" si="24"/>
        <v/>
      </c>
      <c r="CE53" s="559" t="str">
        <f t="array" ref="CE53">IFERROR(INDEX($C$10:$C$525,MATCH(0,COUNTIF($CE$9:CE52,$C$10:$C$525),0)),"")</f>
        <v/>
      </c>
      <c r="CF53" s="559">
        <f t="shared" si="25"/>
        <v>0</v>
      </c>
    </row>
    <row r="54" spans="1:84" ht="18.899999999999999" customHeight="1" thickBot="1" x14ac:dyDescent="0.35">
      <c r="A54" s="78" t="str">
        <f t="shared" si="30"/>
        <v/>
      </c>
      <c r="B54" s="576"/>
      <c r="C54" s="464"/>
      <c r="D54" s="349"/>
      <c r="E54" s="61" t="str">
        <f>IF(B54="","",IF(C54="","",IF(D54="","",INDEX(POBRANIE_!$B$6:$F$100,MATCH($D54,POBRANIE_!$A$6:$A$100,0),2))))</f>
        <v/>
      </c>
      <c r="F54" s="44"/>
      <c r="G54" s="45"/>
      <c r="H54" s="349"/>
      <c r="I54" s="46"/>
      <c r="J54" s="64" t="str">
        <f>IF($H54="","",IF($I54="","",IF($H54=LEGENDA!$B$21,0.6,IF($H54=LEGENDA!$B$22,0.7,0.8))))</f>
        <v/>
      </c>
      <c r="K54" s="63" t="str">
        <f t="shared" si="3"/>
        <v/>
      </c>
      <c r="L54" s="46"/>
      <c r="M54" s="61" t="str">
        <f>IF($H54="","",IF(OR(I54&gt;0,L54&gt;0),"",IF(AND(D54="TUZ",H54="gleba b. lekka"),"BŁĄD kol.8",IF(AND(D54="TUZ",H54="gleba lekka"),"BŁĄD kol.8",IF(AND(D54="TUZ",H54="gleba średnia"),"BŁĄD kol.8",IF(AND(D54="TUZ",H54="gleba ciężka"),"BŁĄD kol.8",IF(OR($H54=LEGENDA!$B$21,$H54=1),49,IF(OR($H54=LEGENDA!$B$22,$H54=2),59,IF(OR($H54=LEGENDA!$B$23,$H54=3),62,IF(OR($H54=4,$H54=LEGENDA!$B$24),66,IF(H54=LEGENDA!$O$25,86,IF(H54=LEGENDA!$O$26,91,IF(H54=LEGENDA!$O$27,73,IF(H54=LEGENDA!$O$28,66,IF(H54=LEGENDA!$O$29,135,IF(H54=LEGENDA!$O$30,158,IF(H54=LEGENDA!$O$31,117)))))))))))))))))</f>
        <v/>
      </c>
      <c r="N54" s="61" t="str">
        <f>IF(AND(D54="TUZ",H54="gleba b. lekka"),"BŁĄD kol.8",IF(AND(D54="TUZ",H54="gleba lekka"),"BŁĄD kol.8",IF(AND(D54="TUZ",H54="gleba średnia"),"BŁĄD kol.8",IF(AND(D54="TUZ",H54="gleba ciężka"),"BŁĄD kol.8",IF(AND(E54&lt;&gt;4,H54=LEGENDA!$O$29),"BŁĄD kol.8",IF(AND(E54&lt;&gt;4,H54=LEGENDA!$O$30),"BŁĄD kol.8",IF(AND(E54&lt;&gt;4,H54=LEGENDA!$O$31),"BŁĄD kol.8",IF(AND(E54&lt;&gt;4,H54=LEGENDA!$O$28),"BŁĄD kol.8",IF(AND(E54&lt;&gt;4,H54=LEGENDA!$O$27),"BŁĄD kol.8",IF(AND(E54&lt;&gt;4,H54=LEGENDA!$O$26),"BŁĄD kol.8",IF(AND(E54&lt;&gt;4,H54=LEGENDA!$O$25),"BŁĄD kol.8",IF(AX54="","",IF(AX54=1,0.6,IF(AX54=2,0.9,0.9))))))))))))))</f>
        <v/>
      </c>
      <c r="O54" s="381" t="str">
        <f t="shared" si="4"/>
        <v/>
      </c>
      <c r="P54" s="379" t="str">
        <f t="shared" si="26"/>
        <v/>
      </c>
      <c r="Q54" s="47"/>
      <c r="R54" s="46"/>
      <c r="S54" s="46"/>
      <c r="T54" s="46"/>
      <c r="U54" s="46"/>
      <c r="V54" s="61" t="str">
        <f t="shared" si="5"/>
        <v/>
      </c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61" t="str">
        <f t="shared" si="6"/>
        <v/>
      </c>
      <c r="AH54" s="70" t="e">
        <v>#VALUE!</v>
      </c>
      <c r="AI54" s="70">
        <v>0</v>
      </c>
      <c r="AJ54" s="70">
        <v>0</v>
      </c>
      <c r="AK54" s="71">
        <v>0</v>
      </c>
      <c r="AO54" s="49"/>
      <c r="AP54" s="49"/>
      <c r="AQ54" s="49"/>
      <c r="AR54" s="49"/>
      <c r="AS54" s="49"/>
      <c r="AT54" s="49"/>
      <c r="AU54" s="46"/>
      <c r="AV54" s="352" t="str">
        <f t="shared" si="1"/>
        <v/>
      </c>
      <c r="AW54" s="65" t="str">
        <f t="shared" si="7"/>
        <v/>
      </c>
      <c r="AX54" s="198" t="str">
        <f>IF(A54="","",IF(D54="","",INDEX(POBRANIE_!$B$6:$F$101,MATCH(D54,POBRANIE_!$A$6:$A$101,0),5)))</f>
        <v/>
      </c>
      <c r="AY54" s="96" t="str">
        <f t="shared" si="27"/>
        <v/>
      </c>
      <c r="AZ54" s="96" t="str">
        <f t="shared" si="28"/>
        <v/>
      </c>
      <c r="BA54" s="292" t="str">
        <f t="shared" si="8"/>
        <v xml:space="preserve"> </v>
      </c>
      <c r="BB54" s="293" t="str">
        <f t="shared" si="9"/>
        <v xml:space="preserve"> </v>
      </c>
      <c r="BD54" s="45"/>
      <c r="BE54" s="387" t="str">
        <f t="shared" si="10"/>
        <v/>
      </c>
      <c r="BF54" s="388">
        <f t="shared" si="11"/>
        <v>0</v>
      </c>
      <c r="BG54" s="388">
        <f t="shared" si="12"/>
        <v>0</v>
      </c>
      <c r="BH54" s="388">
        <f t="shared" si="13"/>
        <v>0</v>
      </c>
      <c r="BI54" s="388">
        <f t="shared" si="14"/>
        <v>0</v>
      </c>
      <c r="BJ54" s="388">
        <f t="shared" si="15"/>
        <v>0</v>
      </c>
      <c r="BK54" s="389">
        <f t="shared" si="16"/>
        <v>0</v>
      </c>
      <c r="BL54" s="388">
        <f>IF(W54="",0,IF(W54=LEGENDA!C$43,0,1))</f>
        <v>0</v>
      </c>
      <c r="BM54" s="388">
        <f>IF(X54="",0,IF(X54=LEGENDA!D$43,0,1))</f>
        <v>0</v>
      </c>
      <c r="BN54" s="388">
        <f>IF(Y54="",0,IF(Y54=LEGENDA!E$43,0,1))</f>
        <v>0</v>
      </c>
      <c r="BO54" s="388">
        <f>IF(Z54="",0,IF(Z54=LEGENDA!F$43,0,1))</f>
        <v>0</v>
      </c>
      <c r="BP54" s="388">
        <f>IF(AA54="",0,IF(AA54=LEGENDA!G$43,0,1))</f>
        <v>0</v>
      </c>
      <c r="BQ54" s="388">
        <f>IF(AB54="",0,IF(AB54=LEGENDA!H$43,0,1))</f>
        <v>0</v>
      </c>
      <c r="BR54" s="388">
        <f>IF(AC54="",0,IF(AC54=LEGENDA!I$43,0,1))</f>
        <v>0</v>
      </c>
      <c r="BS54" s="388">
        <f>IF(AD54="",0,IF(AD54=LEGENDA!J$43,0,1))</f>
        <v>0</v>
      </c>
      <c r="BT54" s="388">
        <f>IF(AE54="",0,IF(AE54=LEGENDA!K$43,0,1))</f>
        <v>0</v>
      </c>
      <c r="BU54" s="388">
        <f>IF(AF54="",0,IF(AF54=LEGENDA!L$43,0,1))</f>
        <v>0</v>
      </c>
      <c r="BV54" s="390">
        <f t="shared" si="17"/>
        <v>0</v>
      </c>
      <c r="BW54" s="388">
        <f t="shared" si="18"/>
        <v>0</v>
      </c>
      <c r="BX54" s="390">
        <f t="shared" si="19"/>
        <v>0</v>
      </c>
      <c r="BY54" s="391">
        <f t="shared" si="20"/>
        <v>0</v>
      </c>
      <c r="BZ54" s="391">
        <f t="shared" si="21"/>
        <v>0</v>
      </c>
      <c r="CA54" s="391" t="str">
        <f t="shared" si="22"/>
        <v/>
      </c>
      <c r="CB54" s="386" t="str">
        <f t="shared" si="23"/>
        <v/>
      </c>
      <c r="CC54" s="94">
        <f t="shared" si="29"/>
        <v>0</v>
      </c>
      <c r="CD54" s="397" t="str">
        <f t="shared" si="24"/>
        <v/>
      </c>
      <c r="CE54" s="559" t="str">
        <f t="array" ref="CE54">IFERROR(INDEX($C$10:$C$525,MATCH(0,COUNTIF($CE$9:CE53,$C$10:$C$525),0)),"")</f>
        <v/>
      </c>
      <c r="CF54" s="559">
        <f t="shared" si="25"/>
        <v>0</v>
      </c>
    </row>
    <row r="55" spans="1:84" ht="18.899999999999999" customHeight="1" thickBot="1" x14ac:dyDescent="0.35">
      <c r="A55" s="78" t="str">
        <f t="shared" si="30"/>
        <v/>
      </c>
      <c r="B55" s="576"/>
      <c r="C55" s="464"/>
      <c r="D55" s="349"/>
      <c r="E55" s="61" t="str">
        <f>IF(B55="","",IF(C55="","",IF(D55="","",INDEX(POBRANIE_!$B$6:$F$100,MATCH($D55,POBRANIE_!$A$6:$A$100,0),2))))</f>
        <v/>
      </c>
      <c r="F55" s="44"/>
      <c r="G55" s="45"/>
      <c r="H55" s="349"/>
      <c r="I55" s="46"/>
      <c r="J55" s="64" t="str">
        <f>IF($H55="","",IF($I55="","",IF($H55=LEGENDA!$B$21,0.6,IF($H55=LEGENDA!$B$22,0.7,0.8))))</f>
        <v/>
      </c>
      <c r="K55" s="63" t="str">
        <f t="shared" si="3"/>
        <v/>
      </c>
      <c r="L55" s="46"/>
      <c r="M55" s="61" t="str">
        <f>IF($H55="","",IF(OR(I55&gt;0,L55&gt;0),"",IF(AND(D55="TUZ",H55="gleba b. lekka"),"BŁĄD kol.8",IF(AND(D55="TUZ",H55="gleba lekka"),"BŁĄD kol.8",IF(AND(D55="TUZ",H55="gleba średnia"),"BŁĄD kol.8",IF(AND(D55="TUZ",H55="gleba ciężka"),"BŁĄD kol.8",IF(OR($H55=LEGENDA!$B$21,$H55=1),49,IF(OR($H55=LEGENDA!$B$22,$H55=2),59,IF(OR($H55=LEGENDA!$B$23,$H55=3),62,IF(OR($H55=4,$H55=LEGENDA!$B$24),66,IF(H55=LEGENDA!$O$25,86,IF(H55=LEGENDA!$O$26,91,IF(H55=LEGENDA!$O$27,73,IF(H55=LEGENDA!$O$28,66,IF(H55=LEGENDA!$O$29,135,IF(H55=LEGENDA!$O$30,158,IF(H55=LEGENDA!$O$31,117)))))))))))))))))</f>
        <v/>
      </c>
      <c r="N55" s="61" t="str">
        <f>IF(AND(D55="TUZ",H55="gleba b. lekka"),"BŁĄD kol.8",IF(AND(D55="TUZ",H55="gleba lekka"),"BŁĄD kol.8",IF(AND(D55="TUZ",H55="gleba średnia"),"BŁĄD kol.8",IF(AND(D55="TUZ",H55="gleba ciężka"),"BŁĄD kol.8",IF(AND(E55&lt;&gt;4,H55=LEGENDA!$O$29),"BŁĄD kol.8",IF(AND(E55&lt;&gt;4,H55=LEGENDA!$O$30),"BŁĄD kol.8",IF(AND(E55&lt;&gt;4,H55=LEGENDA!$O$31),"BŁĄD kol.8",IF(AND(E55&lt;&gt;4,H55=LEGENDA!$O$28),"BŁĄD kol.8",IF(AND(E55&lt;&gt;4,H55=LEGENDA!$O$27),"BŁĄD kol.8",IF(AND(E55&lt;&gt;4,H55=LEGENDA!$O$26),"BŁĄD kol.8",IF(AND(E55&lt;&gt;4,H55=LEGENDA!$O$25),"BŁĄD kol.8",IF(AX55="","",IF(AX55=1,0.6,IF(AX55=2,0.9,0.9))))))))))))))</f>
        <v/>
      </c>
      <c r="O55" s="381" t="str">
        <f t="shared" si="4"/>
        <v/>
      </c>
      <c r="P55" s="379" t="str">
        <f t="shared" si="26"/>
        <v/>
      </c>
      <c r="Q55" s="47"/>
      <c r="R55" s="46"/>
      <c r="S55" s="46"/>
      <c r="T55" s="46"/>
      <c r="U55" s="46"/>
      <c r="V55" s="61" t="str">
        <f t="shared" si="5"/>
        <v/>
      </c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61" t="str">
        <f t="shared" si="6"/>
        <v/>
      </c>
      <c r="AH55" s="70" t="e">
        <v>#VALUE!</v>
      </c>
      <c r="AI55" s="70">
        <v>0</v>
      </c>
      <c r="AJ55" s="70">
        <v>0</v>
      </c>
      <c r="AK55" s="71">
        <v>0</v>
      </c>
      <c r="AO55" s="49"/>
      <c r="AP55" s="49"/>
      <c r="AQ55" s="49"/>
      <c r="AR55" s="49"/>
      <c r="AS55" s="49"/>
      <c r="AT55" s="49"/>
      <c r="AU55" s="46"/>
      <c r="AV55" s="352" t="str">
        <f t="shared" si="1"/>
        <v/>
      </c>
      <c r="AW55" s="65" t="str">
        <f t="shared" si="7"/>
        <v/>
      </c>
      <c r="AX55" s="198" t="str">
        <f>IF(A55="","",IF(D55="","",INDEX(POBRANIE_!$B$6:$F$101,MATCH(D55,POBRANIE_!$A$6:$A$101,0),5)))</f>
        <v/>
      </c>
      <c r="AY55" s="96" t="str">
        <f t="shared" si="27"/>
        <v/>
      </c>
      <c r="AZ55" s="96" t="str">
        <f t="shared" si="28"/>
        <v/>
      </c>
      <c r="BA55" s="292" t="str">
        <f t="shared" si="8"/>
        <v xml:space="preserve"> </v>
      </c>
      <c r="BB55" s="293" t="str">
        <f t="shared" si="9"/>
        <v xml:space="preserve"> </v>
      </c>
      <c r="BD55" s="45"/>
      <c r="BE55" s="387" t="str">
        <f t="shared" si="10"/>
        <v/>
      </c>
      <c r="BF55" s="388">
        <f t="shared" si="11"/>
        <v>0</v>
      </c>
      <c r="BG55" s="388">
        <f t="shared" si="12"/>
        <v>0</v>
      </c>
      <c r="BH55" s="388">
        <f t="shared" si="13"/>
        <v>0</v>
      </c>
      <c r="BI55" s="388">
        <f t="shared" si="14"/>
        <v>0</v>
      </c>
      <c r="BJ55" s="388">
        <f t="shared" si="15"/>
        <v>0</v>
      </c>
      <c r="BK55" s="389">
        <f t="shared" si="16"/>
        <v>0</v>
      </c>
      <c r="BL55" s="388">
        <f>IF(W55="",0,IF(W55=LEGENDA!C$43,0,1))</f>
        <v>0</v>
      </c>
      <c r="BM55" s="388">
        <f>IF(X55="",0,IF(X55=LEGENDA!D$43,0,1))</f>
        <v>0</v>
      </c>
      <c r="BN55" s="388">
        <f>IF(Y55="",0,IF(Y55=LEGENDA!E$43,0,1))</f>
        <v>0</v>
      </c>
      <c r="BO55" s="388">
        <f>IF(Z55="",0,IF(Z55=LEGENDA!F$43,0,1))</f>
        <v>0</v>
      </c>
      <c r="BP55" s="388">
        <f>IF(AA55="",0,IF(AA55=LEGENDA!G$43,0,1))</f>
        <v>0</v>
      </c>
      <c r="BQ55" s="388">
        <f>IF(AB55="",0,IF(AB55=LEGENDA!H$43,0,1))</f>
        <v>0</v>
      </c>
      <c r="BR55" s="388">
        <f>IF(AC55="",0,IF(AC55=LEGENDA!I$43,0,1))</f>
        <v>0</v>
      </c>
      <c r="BS55" s="388">
        <f>IF(AD55="",0,IF(AD55=LEGENDA!J$43,0,1))</f>
        <v>0</v>
      </c>
      <c r="BT55" s="388">
        <f>IF(AE55="",0,IF(AE55=LEGENDA!K$43,0,1))</f>
        <v>0</v>
      </c>
      <c r="BU55" s="388">
        <f>IF(AF55="",0,IF(AF55=LEGENDA!L$43,0,1))</f>
        <v>0</v>
      </c>
      <c r="BV55" s="390">
        <f t="shared" si="17"/>
        <v>0</v>
      </c>
      <c r="BW55" s="388">
        <f t="shared" si="18"/>
        <v>0</v>
      </c>
      <c r="BX55" s="390">
        <f t="shared" si="19"/>
        <v>0</v>
      </c>
      <c r="BY55" s="391">
        <f t="shared" si="20"/>
        <v>0</v>
      </c>
      <c r="BZ55" s="391">
        <f t="shared" si="21"/>
        <v>0</v>
      </c>
      <c r="CA55" s="391" t="str">
        <f t="shared" si="22"/>
        <v/>
      </c>
      <c r="CB55" s="386" t="str">
        <f t="shared" si="23"/>
        <v/>
      </c>
      <c r="CC55" s="94">
        <f t="shared" si="29"/>
        <v>0</v>
      </c>
      <c r="CD55" s="397" t="str">
        <f t="shared" si="24"/>
        <v/>
      </c>
      <c r="CE55" s="559" t="str">
        <f t="array" ref="CE55">IFERROR(INDEX($C$10:$C$525,MATCH(0,COUNTIF($CE$9:CE54,$C$10:$C$525),0)),"")</f>
        <v/>
      </c>
      <c r="CF55" s="559">
        <f t="shared" si="25"/>
        <v>0</v>
      </c>
    </row>
    <row r="56" spans="1:84" ht="18.899999999999999" customHeight="1" thickBot="1" x14ac:dyDescent="0.35">
      <c r="A56" s="78" t="str">
        <f t="shared" si="30"/>
        <v/>
      </c>
      <c r="B56" s="576"/>
      <c r="C56" s="464"/>
      <c r="D56" s="349"/>
      <c r="E56" s="61" t="str">
        <f>IF(B56="","",IF(C56="","",IF(D56="","",INDEX(POBRANIE_!$B$6:$F$100,MATCH($D56,POBRANIE_!$A$6:$A$100,0),2))))</f>
        <v/>
      </c>
      <c r="F56" s="44"/>
      <c r="G56" s="45"/>
      <c r="H56" s="349"/>
      <c r="I56" s="46"/>
      <c r="J56" s="64" t="str">
        <f>IF($H56="","",IF($I56="","",IF($H56=LEGENDA!$B$21,0.6,IF($H56=LEGENDA!$B$22,0.7,0.8))))</f>
        <v/>
      </c>
      <c r="K56" s="63" t="str">
        <f t="shared" si="3"/>
        <v/>
      </c>
      <c r="L56" s="46"/>
      <c r="M56" s="61" t="str">
        <f>IF($H56="","",IF(OR(I56&gt;0,L56&gt;0),"",IF(AND(D56="TUZ",H56="gleba b. lekka"),"BŁĄD kol.8",IF(AND(D56="TUZ",H56="gleba lekka"),"BŁĄD kol.8",IF(AND(D56="TUZ",H56="gleba średnia"),"BŁĄD kol.8",IF(AND(D56="TUZ",H56="gleba ciężka"),"BŁĄD kol.8",IF(OR($H56=LEGENDA!$B$21,$H56=1),49,IF(OR($H56=LEGENDA!$B$22,$H56=2),59,IF(OR($H56=LEGENDA!$B$23,$H56=3),62,IF(OR($H56=4,$H56=LEGENDA!$B$24),66,IF(H56=LEGENDA!$O$25,86,IF(H56=LEGENDA!$O$26,91,IF(H56=LEGENDA!$O$27,73,IF(H56=LEGENDA!$O$28,66,IF(H56=LEGENDA!$O$29,135,IF(H56=LEGENDA!$O$30,158,IF(H56=LEGENDA!$O$31,117)))))))))))))))))</f>
        <v/>
      </c>
      <c r="N56" s="61" t="str">
        <f>IF(AND(D56="TUZ",H56="gleba b. lekka"),"BŁĄD kol.8",IF(AND(D56="TUZ",H56="gleba lekka"),"BŁĄD kol.8",IF(AND(D56="TUZ",H56="gleba średnia"),"BŁĄD kol.8",IF(AND(D56="TUZ",H56="gleba ciężka"),"BŁĄD kol.8",IF(AND(E56&lt;&gt;4,H56=LEGENDA!$O$29),"BŁĄD kol.8",IF(AND(E56&lt;&gt;4,H56=LEGENDA!$O$30),"BŁĄD kol.8",IF(AND(E56&lt;&gt;4,H56=LEGENDA!$O$31),"BŁĄD kol.8",IF(AND(E56&lt;&gt;4,H56=LEGENDA!$O$28),"BŁĄD kol.8",IF(AND(E56&lt;&gt;4,H56=LEGENDA!$O$27),"BŁĄD kol.8",IF(AND(E56&lt;&gt;4,H56=LEGENDA!$O$26),"BŁĄD kol.8",IF(AND(E56&lt;&gt;4,H56=LEGENDA!$O$25),"BŁĄD kol.8",IF(AX56="","",IF(AX56=1,0.6,IF(AX56=2,0.9,0.9))))))))))))))</f>
        <v/>
      </c>
      <c r="O56" s="381" t="str">
        <f t="shared" si="4"/>
        <v/>
      </c>
      <c r="P56" s="379" t="str">
        <f t="shared" si="26"/>
        <v/>
      </c>
      <c r="Q56" s="47"/>
      <c r="R56" s="46"/>
      <c r="S56" s="46"/>
      <c r="T56" s="46"/>
      <c r="U56" s="46"/>
      <c r="V56" s="61" t="str">
        <f t="shared" si="5"/>
        <v/>
      </c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61" t="str">
        <f t="shared" si="6"/>
        <v/>
      </c>
      <c r="AH56" s="70" t="e">
        <v>#VALUE!</v>
      </c>
      <c r="AI56" s="70">
        <v>0</v>
      </c>
      <c r="AJ56" s="70">
        <v>0</v>
      </c>
      <c r="AK56" s="71">
        <v>0</v>
      </c>
      <c r="AO56" s="49"/>
      <c r="AP56" s="49"/>
      <c r="AQ56" s="49"/>
      <c r="AR56" s="49"/>
      <c r="AS56" s="49"/>
      <c r="AT56" s="49"/>
      <c r="AU56" s="46"/>
      <c r="AV56" s="352" t="str">
        <f t="shared" si="1"/>
        <v/>
      </c>
      <c r="AW56" s="65" t="str">
        <f t="shared" si="7"/>
        <v/>
      </c>
      <c r="AX56" s="198" t="str">
        <f>IF(A56="","",IF(D56="","",INDEX(POBRANIE_!$B$6:$F$101,MATCH(D56,POBRANIE_!$A$6:$A$101,0),5)))</f>
        <v/>
      </c>
      <c r="AY56" s="96" t="str">
        <f t="shared" si="27"/>
        <v/>
      </c>
      <c r="AZ56" s="96" t="str">
        <f t="shared" si="28"/>
        <v/>
      </c>
      <c r="BA56" s="292" t="str">
        <f t="shared" si="8"/>
        <v xml:space="preserve"> </v>
      </c>
      <c r="BB56" s="293" t="str">
        <f t="shared" si="9"/>
        <v xml:space="preserve"> </v>
      </c>
      <c r="BD56" s="45"/>
      <c r="BE56" s="387" t="str">
        <f t="shared" si="10"/>
        <v/>
      </c>
      <c r="BF56" s="388">
        <f t="shared" si="11"/>
        <v>0</v>
      </c>
      <c r="BG56" s="388">
        <f t="shared" si="12"/>
        <v>0</v>
      </c>
      <c r="BH56" s="388">
        <f t="shared" si="13"/>
        <v>0</v>
      </c>
      <c r="BI56" s="388">
        <f t="shared" si="14"/>
        <v>0</v>
      </c>
      <c r="BJ56" s="388">
        <f t="shared" si="15"/>
        <v>0</v>
      </c>
      <c r="BK56" s="389">
        <f t="shared" si="16"/>
        <v>0</v>
      </c>
      <c r="BL56" s="388">
        <f>IF(W56="",0,IF(W56=LEGENDA!C$43,0,1))</f>
        <v>0</v>
      </c>
      <c r="BM56" s="388">
        <f>IF(X56="",0,IF(X56=LEGENDA!D$43,0,1))</f>
        <v>0</v>
      </c>
      <c r="BN56" s="388">
        <f>IF(Y56="",0,IF(Y56=LEGENDA!E$43,0,1))</f>
        <v>0</v>
      </c>
      <c r="BO56" s="388">
        <f>IF(Z56="",0,IF(Z56=LEGENDA!F$43,0,1))</f>
        <v>0</v>
      </c>
      <c r="BP56" s="388">
        <f>IF(AA56="",0,IF(AA56=LEGENDA!G$43,0,1))</f>
        <v>0</v>
      </c>
      <c r="BQ56" s="388">
        <f>IF(AB56="",0,IF(AB56=LEGENDA!H$43,0,1))</f>
        <v>0</v>
      </c>
      <c r="BR56" s="388">
        <f>IF(AC56="",0,IF(AC56=LEGENDA!I$43,0,1))</f>
        <v>0</v>
      </c>
      <c r="BS56" s="388">
        <f>IF(AD56="",0,IF(AD56=LEGENDA!J$43,0,1))</f>
        <v>0</v>
      </c>
      <c r="BT56" s="388">
        <f>IF(AE56="",0,IF(AE56=LEGENDA!K$43,0,1))</f>
        <v>0</v>
      </c>
      <c r="BU56" s="388">
        <f>IF(AF56="",0,IF(AF56=LEGENDA!L$43,0,1))</f>
        <v>0</v>
      </c>
      <c r="BV56" s="390">
        <f t="shared" si="17"/>
        <v>0</v>
      </c>
      <c r="BW56" s="388">
        <f t="shared" si="18"/>
        <v>0</v>
      </c>
      <c r="BX56" s="390">
        <f t="shared" si="19"/>
        <v>0</v>
      </c>
      <c r="BY56" s="391">
        <f t="shared" si="20"/>
        <v>0</v>
      </c>
      <c r="BZ56" s="391">
        <f t="shared" si="21"/>
        <v>0</v>
      </c>
      <c r="CA56" s="391" t="str">
        <f t="shared" si="22"/>
        <v/>
      </c>
      <c r="CB56" s="386" t="str">
        <f t="shared" si="23"/>
        <v/>
      </c>
      <c r="CC56" s="94">
        <f t="shared" si="29"/>
        <v>0</v>
      </c>
      <c r="CD56" s="397" t="str">
        <f t="shared" si="24"/>
        <v/>
      </c>
      <c r="CE56" s="559" t="str">
        <f t="array" ref="CE56">IFERROR(INDEX($C$10:$C$525,MATCH(0,COUNTIF($CE$9:CE55,$C$10:$C$525),0)),"")</f>
        <v/>
      </c>
      <c r="CF56" s="559">
        <f t="shared" si="25"/>
        <v>0</v>
      </c>
    </row>
    <row r="57" spans="1:84" ht="18.899999999999999" customHeight="1" thickBot="1" x14ac:dyDescent="0.35">
      <c r="A57" s="78" t="str">
        <f t="shared" si="30"/>
        <v/>
      </c>
      <c r="B57" s="576"/>
      <c r="C57" s="464"/>
      <c r="D57" s="349"/>
      <c r="E57" s="61" t="str">
        <f>IF(B57="","",IF(C57="","",IF(D57="","",INDEX(POBRANIE_!$B$6:$F$100,MATCH($D57,POBRANIE_!$A$6:$A$100,0),2))))</f>
        <v/>
      </c>
      <c r="F57" s="44"/>
      <c r="G57" s="45"/>
      <c r="H57" s="349"/>
      <c r="I57" s="46"/>
      <c r="J57" s="64" t="str">
        <f>IF($H57="","",IF($I57="","",IF($H57=LEGENDA!$B$21,0.6,IF($H57=LEGENDA!$B$22,0.7,0.8))))</f>
        <v/>
      </c>
      <c r="K57" s="63" t="str">
        <f t="shared" si="3"/>
        <v/>
      </c>
      <c r="L57" s="46"/>
      <c r="M57" s="61" t="str">
        <f>IF($H57="","",IF(OR(I57&gt;0,L57&gt;0),"",IF(AND(D57="TUZ",H57="gleba b. lekka"),"BŁĄD kol.8",IF(AND(D57="TUZ",H57="gleba lekka"),"BŁĄD kol.8",IF(AND(D57="TUZ",H57="gleba średnia"),"BŁĄD kol.8",IF(AND(D57="TUZ",H57="gleba ciężka"),"BŁĄD kol.8",IF(OR($H57=LEGENDA!$B$21,$H57=1),49,IF(OR($H57=LEGENDA!$B$22,$H57=2),59,IF(OR($H57=LEGENDA!$B$23,$H57=3),62,IF(OR($H57=4,$H57=LEGENDA!$B$24),66,IF(H57=LEGENDA!$O$25,86,IF(H57=LEGENDA!$O$26,91,IF(H57=LEGENDA!$O$27,73,IF(H57=LEGENDA!$O$28,66,IF(H57=LEGENDA!$O$29,135,IF(H57=LEGENDA!$O$30,158,IF(H57=LEGENDA!$O$31,117)))))))))))))))))</f>
        <v/>
      </c>
      <c r="N57" s="61" t="str">
        <f>IF(AND(D57="TUZ",H57="gleba b. lekka"),"BŁĄD kol.8",IF(AND(D57="TUZ",H57="gleba lekka"),"BŁĄD kol.8",IF(AND(D57="TUZ",H57="gleba średnia"),"BŁĄD kol.8",IF(AND(D57="TUZ",H57="gleba ciężka"),"BŁĄD kol.8",IF(AND(E57&lt;&gt;4,H57=LEGENDA!$O$29),"BŁĄD kol.8",IF(AND(E57&lt;&gt;4,H57=LEGENDA!$O$30),"BŁĄD kol.8",IF(AND(E57&lt;&gt;4,H57=LEGENDA!$O$31),"BŁĄD kol.8",IF(AND(E57&lt;&gt;4,H57=LEGENDA!$O$28),"BŁĄD kol.8",IF(AND(E57&lt;&gt;4,H57=LEGENDA!$O$27),"BŁĄD kol.8",IF(AND(E57&lt;&gt;4,H57=LEGENDA!$O$26),"BŁĄD kol.8",IF(AND(E57&lt;&gt;4,H57=LEGENDA!$O$25),"BŁĄD kol.8",IF(AX57="","",IF(AX57=1,0.6,IF(AX57=2,0.9,0.9))))))))))))))</f>
        <v/>
      </c>
      <c r="O57" s="381" t="str">
        <f t="shared" si="4"/>
        <v/>
      </c>
      <c r="P57" s="379" t="str">
        <f t="shared" si="26"/>
        <v/>
      </c>
      <c r="Q57" s="47"/>
      <c r="R57" s="46"/>
      <c r="S57" s="46"/>
      <c r="T57" s="46"/>
      <c r="U57" s="46"/>
      <c r="V57" s="61" t="str">
        <f t="shared" si="5"/>
        <v/>
      </c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61" t="str">
        <f t="shared" si="6"/>
        <v/>
      </c>
      <c r="AH57" s="70" t="e">
        <v>#VALUE!</v>
      </c>
      <c r="AI57" s="70">
        <v>0</v>
      </c>
      <c r="AJ57" s="70">
        <v>0</v>
      </c>
      <c r="AK57" s="71">
        <v>0</v>
      </c>
      <c r="AO57" s="49"/>
      <c r="AP57" s="49"/>
      <c r="AQ57" s="49"/>
      <c r="AR57" s="49"/>
      <c r="AS57" s="49"/>
      <c r="AT57" s="49"/>
      <c r="AU57" s="46"/>
      <c r="AV57" s="352" t="str">
        <f t="shared" si="1"/>
        <v/>
      </c>
      <c r="AW57" s="65" t="str">
        <f t="shared" si="7"/>
        <v/>
      </c>
      <c r="AX57" s="198" t="str">
        <f>IF(A57="","",IF(D57="","",INDEX(POBRANIE_!$B$6:$F$101,MATCH(D57,POBRANIE_!$A$6:$A$101,0),5)))</f>
        <v/>
      </c>
      <c r="AY57" s="96" t="str">
        <f t="shared" si="27"/>
        <v/>
      </c>
      <c r="AZ57" s="96" t="str">
        <f t="shared" si="28"/>
        <v/>
      </c>
      <c r="BA57" s="292" t="str">
        <f t="shared" si="8"/>
        <v xml:space="preserve"> </v>
      </c>
      <c r="BB57" s="293" t="str">
        <f t="shared" si="9"/>
        <v xml:space="preserve"> </v>
      </c>
      <c r="BD57" s="45"/>
      <c r="BE57" s="387" t="str">
        <f t="shared" si="10"/>
        <v/>
      </c>
      <c r="BF57" s="388">
        <f t="shared" si="11"/>
        <v>0</v>
      </c>
      <c r="BG57" s="388">
        <f t="shared" si="12"/>
        <v>0</v>
      </c>
      <c r="BH57" s="388">
        <f t="shared" si="13"/>
        <v>0</v>
      </c>
      <c r="BI57" s="388">
        <f t="shared" si="14"/>
        <v>0</v>
      </c>
      <c r="BJ57" s="388">
        <f t="shared" si="15"/>
        <v>0</v>
      </c>
      <c r="BK57" s="389">
        <f t="shared" si="16"/>
        <v>0</v>
      </c>
      <c r="BL57" s="388">
        <f>IF(W57="",0,IF(W57=LEGENDA!C$43,0,1))</f>
        <v>0</v>
      </c>
      <c r="BM57" s="388">
        <f>IF(X57="",0,IF(X57=LEGENDA!D$43,0,1))</f>
        <v>0</v>
      </c>
      <c r="BN57" s="388">
        <f>IF(Y57="",0,IF(Y57=LEGENDA!E$43,0,1))</f>
        <v>0</v>
      </c>
      <c r="BO57" s="388">
        <f>IF(Z57="",0,IF(Z57=LEGENDA!F$43,0,1))</f>
        <v>0</v>
      </c>
      <c r="BP57" s="388">
        <f>IF(AA57="",0,IF(AA57=LEGENDA!G$43,0,1))</f>
        <v>0</v>
      </c>
      <c r="BQ57" s="388">
        <f>IF(AB57="",0,IF(AB57=LEGENDA!H$43,0,1))</f>
        <v>0</v>
      </c>
      <c r="BR57" s="388">
        <f>IF(AC57="",0,IF(AC57=LEGENDA!I$43,0,1))</f>
        <v>0</v>
      </c>
      <c r="BS57" s="388">
        <f>IF(AD57="",0,IF(AD57=LEGENDA!J$43,0,1))</f>
        <v>0</v>
      </c>
      <c r="BT57" s="388">
        <f>IF(AE57="",0,IF(AE57=LEGENDA!K$43,0,1))</f>
        <v>0</v>
      </c>
      <c r="BU57" s="388">
        <f>IF(AF57="",0,IF(AF57=LEGENDA!L$43,0,1))</f>
        <v>0</v>
      </c>
      <c r="BV57" s="390">
        <f t="shared" si="17"/>
        <v>0</v>
      </c>
      <c r="BW57" s="388">
        <f t="shared" si="18"/>
        <v>0</v>
      </c>
      <c r="BX57" s="390">
        <f t="shared" si="19"/>
        <v>0</v>
      </c>
      <c r="BY57" s="391">
        <f t="shared" si="20"/>
        <v>0</v>
      </c>
      <c r="BZ57" s="391">
        <f t="shared" si="21"/>
        <v>0</v>
      </c>
      <c r="CA57" s="391" t="str">
        <f t="shared" si="22"/>
        <v/>
      </c>
      <c r="CB57" s="386" t="str">
        <f t="shared" si="23"/>
        <v/>
      </c>
      <c r="CC57" s="94">
        <f t="shared" si="29"/>
        <v>0</v>
      </c>
      <c r="CD57" s="397" t="str">
        <f t="shared" si="24"/>
        <v/>
      </c>
      <c r="CE57" s="559" t="str">
        <f t="array" ref="CE57">IFERROR(INDEX($C$10:$C$525,MATCH(0,COUNTIF($CE$9:CE56,$C$10:$C$525),0)),"")</f>
        <v/>
      </c>
      <c r="CF57" s="559">
        <f t="shared" si="25"/>
        <v>0</v>
      </c>
    </row>
    <row r="58" spans="1:84" ht="18.899999999999999" customHeight="1" thickBot="1" x14ac:dyDescent="0.35">
      <c r="A58" s="78" t="str">
        <f t="shared" si="30"/>
        <v/>
      </c>
      <c r="B58" s="576"/>
      <c r="C58" s="464"/>
      <c r="D58" s="349"/>
      <c r="E58" s="61" t="str">
        <f>IF(B58="","",IF(C58="","",IF(D58="","",INDEX(POBRANIE_!$B$6:$F$100,MATCH($D58,POBRANIE_!$A$6:$A$100,0),2))))</f>
        <v/>
      </c>
      <c r="F58" s="44"/>
      <c r="G58" s="45"/>
      <c r="H58" s="349"/>
      <c r="I58" s="46"/>
      <c r="J58" s="64" t="str">
        <f>IF($H58="","",IF($I58="","",IF($H58=LEGENDA!$B$21,0.6,IF($H58=LEGENDA!$B$22,0.7,0.8))))</f>
        <v/>
      </c>
      <c r="K58" s="63" t="str">
        <f t="shared" si="3"/>
        <v/>
      </c>
      <c r="L58" s="46"/>
      <c r="M58" s="61" t="str">
        <f>IF($H58="","",IF(OR(I58&gt;0,L58&gt;0),"",IF(AND(D58="TUZ",H58="gleba b. lekka"),"BŁĄD kol.8",IF(AND(D58="TUZ",H58="gleba lekka"),"BŁĄD kol.8",IF(AND(D58="TUZ",H58="gleba średnia"),"BŁĄD kol.8",IF(AND(D58="TUZ",H58="gleba ciężka"),"BŁĄD kol.8",IF(OR($H58=LEGENDA!$B$21,$H58=1),49,IF(OR($H58=LEGENDA!$B$22,$H58=2),59,IF(OR($H58=LEGENDA!$B$23,$H58=3),62,IF(OR($H58=4,$H58=LEGENDA!$B$24),66,IF(H58=LEGENDA!$O$25,86,IF(H58=LEGENDA!$O$26,91,IF(H58=LEGENDA!$O$27,73,IF(H58=LEGENDA!$O$28,66,IF(H58=LEGENDA!$O$29,135,IF(H58=LEGENDA!$O$30,158,IF(H58=LEGENDA!$O$31,117)))))))))))))))))</f>
        <v/>
      </c>
      <c r="N58" s="61" t="str">
        <f>IF(AND(D58="TUZ",H58="gleba b. lekka"),"BŁĄD kol.8",IF(AND(D58="TUZ",H58="gleba lekka"),"BŁĄD kol.8",IF(AND(D58="TUZ",H58="gleba średnia"),"BŁĄD kol.8",IF(AND(D58="TUZ",H58="gleba ciężka"),"BŁĄD kol.8",IF(AND(E58&lt;&gt;4,H58=LEGENDA!$O$29),"BŁĄD kol.8",IF(AND(E58&lt;&gt;4,H58=LEGENDA!$O$30),"BŁĄD kol.8",IF(AND(E58&lt;&gt;4,H58=LEGENDA!$O$31),"BŁĄD kol.8",IF(AND(E58&lt;&gt;4,H58=LEGENDA!$O$28),"BŁĄD kol.8",IF(AND(E58&lt;&gt;4,H58=LEGENDA!$O$27),"BŁĄD kol.8",IF(AND(E58&lt;&gt;4,H58=LEGENDA!$O$26),"BŁĄD kol.8",IF(AND(E58&lt;&gt;4,H58=LEGENDA!$O$25),"BŁĄD kol.8",IF(AX58="","",IF(AX58=1,0.6,IF(AX58=2,0.9,0.9))))))))))))))</f>
        <v/>
      </c>
      <c r="O58" s="381" t="str">
        <f t="shared" si="4"/>
        <v/>
      </c>
      <c r="P58" s="379" t="str">
        <f t="shared" si="26"/>
        <v/>
      </c>
      <c r="Q58" s="47"/>
      <c r="R58" s="46"/>
      <c r="S58" s="46"/>
      <c r="T58" s="46"/>
      <c r="U58" s="46"/>
      <c r="V58" s="61" t="str">
        <f t="shared" si="5"/>
        <v/>
      </c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61" t="str">
        <f t="shared" si="6"/>
        <v/>
      </c>
      <c r="AH58" s="70" t="e">
        <v>#VALUE!</v>
      </c>
      <c r="AI58" s="70">
        <v>0</v>
      </c>
      <c r="AJ58" s="70">
        <v>0</v>
      </c>
      <c r="AK58" s="71">
        <v>0</v>
      </c>
      <c r="AO58" s="49"/>
      <c r="AP58" s="49"/>
      <c r="AQ58" s="49"/>
      <c r="AR58" s="49"/>
      <c r="AS58" s="49"/>
      <c r="AT58" s="49"/>
      <c r="AU58" s="46"/>
      <c r="AV58" s="352" t="str">
        <f t="shared" si="1"/>
        <v/>
      </c>
      <c r="AW58" s="65" t="str">
        <f t="shared" si="7"/>
        <v/>
      </c>
      <c r="AX58" s="198" t="str">
        <f>IF(A58="","",IF(D58="","",INDEX(POBRANIE_!$B$6:$F$101,MATCH(D58,POBRANIE_!$A$6:$A$101,0),5)))</f>
        <v/>
      </c>
      <c r="AY58" s="96" t="str">
        <f t="shared" si="27"/>
        <v/>
      </c>
      <c r="AZ58" s="96" t="str">
        <f t="shared" si="28"/>
        <v/>
      </c>
      <c r="BA58" s="292" t="str">
        <f t="shared" si="8"/>
        <v xml:space="preserve"> </v>
      </c>
      <c r="BB58" s="293" t="str">
        <f t="shared" si="9"/>
        <v xml:space="preserve"> </v>
      </c>
      <c r="BD58" s="45"/>
      <c r="BE58" s="387" t="str">
        <f t="shared" si="10"/>
        <v/>
      </c>
      <c r="BF58" s="388">
        <f t="shared" si="11"/>
        <v>0</v>
      </c>
      <c r="BG58" s="388">
        <f t="shared" si="12"/>
        <v>0</v>
      </c>
      <c r="BH58" s="388">
        <f t="shared" si="13"/>
        <v>0</v>
      </c>
      <c r="BI58" s="388">
        <f t="shared" si="14"/>
        <v>0</v>
      </c>
      <c r="BJ58" s="388">
        <f t="shared" si="15"/>
        <v>0</v>
      </c>
      <c r="BK58" s="389">
        <f t="shared" si="16"/>
        <v>0</v>
      </c>
      <c r="BL58" s="388">
        <f>IF(W58="",0,IF(W58=LEGENDA!C$43,0,1))</f>
        <v>0</v>
      </c>
      <c r="BM58" s="388">
        <f>IF(X58="",0,IF(X58=LEGENDA!D$43,0,1))</f>
        <v>0</v>
      </c>
      <c r="BN58" s="388">
        <f>IF(Y58="",0,IF(Y58=LEGENDA!E$43,0,1))</f>
        <v>0</v>
      </c>
      <c r="BO58" s="388">
        <f>IF(Z58="",0,IF(Z58=LEGENDA!F$43,0,1))</f>
        <v>0</v>
      </c>
      <c r="BP58" s="388">
        <f>IF(AA58="",0,IF(AA58=LEGENDA!G$43,0,1))</f>
        <v>0</v>
      </c>
      <c r="BQ58" s="388">
        <f>IF(AB58="",0,IF(AB58=LEGENDA!H$43,0,1))</f>
        <v>0</v>
      </c>
      <c r="BR58" s="388">
        <f>IF(AC58="",0,IF(AC58=LEGENDA!I$43,0,1))</f>
        <v>0</v>
      </c>
      <c r="BS58" s="388">
        <f>IF(AD58="",0,IF(AD58=LEGENDA!J$43,0,1))</f>
        <v>0</v>
      </c>
      <c r="BT58" s="388">
        <f>IF(AE58="",0,IF(AE58=LEGENDA!K$43,0,1))</f>
        <v>0</v>
      </c>
      <c r="BU58" s="388">
        <f>IF(AF58="",0,IF(AF58=LEGENDA!L$43,0,1))</f>
        <v>0</v>
      </c>
      <c r="BV58" s="390">
        <f t="shared" si="17"/>
        <v>0</v>
      </c>
      <c r="BW58" s="388">
        <f t="shared" si="18"/>
        <v>0</v>
      </c>
      <c r="BX58" s="390">
        <f t="shared" si="19"/>
        <v>0</v>
      </c>
      <c r="BY58" s="391">
        <f t="shared" si="20"/>
        <v>0</v>
      </c>
      <c r="BZ58" s="391">
        <f t="shared" si="21"/>
        <v>0</v>
      </c>
      <c r="CA58" s="391" t="str">
        <f t="shared" si="22"/>
        <v/>
      </c>
      <c r="CB58" s="386" t="str">
        <f t="shared" si="23"/>
        <v/>
      </c>
      <c r="CC58" s="94">
        <f t="shared" si="29"/>
        <v>0</v>
      </c>
      <c r="CD58" s="397" t="str">
        <f t="shared" si="24"/>
        <v/>
      </c>
      <c r="CE58" s="559" t="str">
        <f t="array" ref="CE58">IFERROR(INDEX($C$10:$C$525,MATCH(0,COUNTIF($CE$9:CE57,$C$10:$C$525),0)),"")</f>
        <v/>
      </c>
      <c r="CF58" s="559">
        <f t="shared" si="25"/>
        <v>0</v>
      </c>
    </row>
    <row r="59" spans="1:84" ht="18.899999999999999" customHeight="1" thickBot="1" x14ac:dyDescent="0.35">
      <c r="A59" s="78" t="str">
        <f t="shared" si="30"/>
        <v/>
      </c>
      <c r="B59" s="576"/>
      <c r="C59" s="464"/>
      <c r="D59" s="349"/>
      <c r="E59" s="61" t="str">
        <f>IF(B59="","",IF(C59="","",IF(D59="","",INDEX(POBRANIE_!$B$6:$F$100,MATCH($D59,POBRANIE_!$A$6:$A$100,0),2))))</f>
        <v/>
      </c>
      <c r="F59" s="44"/>
      <c r="G59" s="45"/>
      <c r="H59" s="349"/>
      <c r="I59" s="46"/>
      <c r="J59" s="64" t="str">
        <f>IF($H59="","",IF($I59="","",IF($H59=LEGENDA!$B$21,0.6,IF($H59=LEGENDA!$B$22,0.7,0.8))))</f>
        <v/>
      </c>
      <c r="K59" s="63" t="str">
        <f t="shared" si="3"/>
        <v/>
      </c>
      <c r="L59" s="46"/>
      <c r="M59" s="61" t="str">
        <f>IF($H59="","",IF(OR(I59&gt;0,L59&gt;0),"",IF(AND(D59="TUZ",H59="gleba b. lekka"),"BŁĄD kol.8",IF(AND(D59="TUZ",H59="gleba lekka"),"BŁĄD kol.8",IF(AND(D59="TUZ",H59="gleba średnia"),"BŁĄD kol.8",IF(AND(D59="TUZ",H59="gleba ciężka"),"BŁĄD kol.8",IF(OR($H59=LEGENDA!$B$21,$H59=1),49,IF(OR($H59=LEGENDA!$B$22,$H59=2),59,IF(OR($H59=LEGENDA!$B$23,$H59=3),62,IF(OR($H59=4,$H59=LEGENDA!$B$24),66,IF(H59=LEGENDA!$O$25,86,IF(H59=LEGENDA!$O$26,91,IF(H59=LEGENDA!$O$27,73,IF(H59=LEGENDA!$O$28,66,IF(H59=LEGENDA!$O$29,135,IF(H59=LEGENDA!$O$30,158,IF(H59=LEGENDA!$O$31,117)))))))))))))))))</f>
        <v/>
      </c>
      <c r="N59" s="61" t="str">
        <f>IF(AND(D59="TUZ",H59="gleba b. lekka"),"BŁĄD kol.8",IF(AND(D59="TUZ",H59="gleba lekka"),"BŁĄD kol.8",IF(AND(D59="TUZ",H59="gleba średnia"),"BŁĄD kol.8",IF(AND(D59="TUZ",H59="gleba ciężka"),"BŁĄD kol.8",IF(AND(E59&lt;&gt;4,H59=LEGENDA!$O$29),"BŁĄD kol.8",IF(AND(E59&lt;&gt;4,H59=LEGENDA!$O$30),"BŁĄD kol.8",IF(AND(E59&lt;&gt;4,H59=LEGENDA!$O$31),"BŁĄD kol.8",IF(AND(E59&lt;&gt;4,H59=LEGENDA!$O$28),"BŁĄD kol.8",IF(AND(E59&lt;&gt;4,H59=LEGENDA!$O$27),"BŁĄD kol.8",IF(AND(E59&lt;&gt;4,H59=LEGENDA!$O$26),"BŁĄD kol.8",IF(AND(E59&lt;&gt;4,H59=LEGENDA!$O$25),"BŁĄD kol.8",IF(AX59="","",IF(AX59=1,0.6,IF(AX59=2,0.9,0.9))))))))))))))</f>
        <v/>
      </c>
      <c r="O59" s="381" t="str">
        <f t="shared" si="4"/>
        <v/>
      </c>
      <c r="P59" s="379" t="str">
        <f t="shared" si="26"/>
        <v/>
      </c>
      <c r="Q59" s="47"/>
      <c r="R59" s="46"/>
      <c r="S59" s="46"/>
      <c r="T59" s="46"/>
      <c r="U59" s="46"/>
      <c r="V59" s="61" t="str">
        <f t="shared" si="5"/>
        <v/>
      </c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61" t="str">
        <f t="shared" si="6"/>
        <v/>
      </c>
      <c r="AH59" s="70" t="e">
        <v>#VALUE!</v>
      </c>
      <c r="AI59" s="70">
        <v>0</v>
      </c>
      <c r="AJ59" s="70">
        <v>0</v>
      </c>
      <c r="AK59" s="71">
        <v>0</v>
      </c>
      <c r="AO59" s="49"/>
      <c r="AP59" s="49"/>
      <c r="AQ59" s="49"/>
      <c r="AR59" s="49"/>
      <c r="AS59" s="49"/>
      <c r="AT59" s="49"/>
      <c r="AU59" s="46"/>
      <c r="AV59" s="352" t="str">
        <f t="shared" si="1"/>
        <v/>
      </c>
      <c r="AW59" s="65" t="str">
        <f t="shared" si="7"/>
        <v/>
      </c>
      <c r="AX59" s="198" t="str">
        <f>IF(A59="","",IF(D59="","",INDEX(POBRANIE_!$B$6:$F$101,MATCH(D59,POBRANIE_!$A$6:$A$101,0),5)))</f>
        <v/>
      </c>
      <c r="AY59" s="96" t="str">
        <f t="shared" si="27"/>
        <v/>
      </c>
      <c r="AZ59" s="96" t="str">
        <f t="shared" si="28"/>
        <v/>
      </c>
      <c r="BA59" s="292" t="str">
        <f t="shared" si="8"/>
        <v xml:space="preserve"> </v>
      </c>
      <c r="BB59" s="293" t="str">
        <f t="shared" si="9"/>
        <v xml:space="preserve"> </v>
      </c>
      <c r="BD59" s="45"/>
      <c r="BE59" s="387" t="str">
        <f t="shared" si="10"/>
        <v/>
      </c>
      <c r="BF59" s="388">
        <f t="shared" si="11"/>
        <v>0</v>
      </c>
      <c r="BG59" s="388">
        <f t="shared" si="12"/>
        <v>0</v>
      </c>
      <c r="BH59" s="388">
        <f t="shared" si="13"/>
        <v>0</v>
      </c>
      <c r="BI59" s="388">
        <f t="shared" si="14"/>
        <v>0</v>
      </c>
      <c r="BJ59" s="388">
        <f t="shared" si="15"/>
        <v>0</v>
      </c>
      <c r="BK59" s="389">
        <f t="shared" si="16"/>
        <v>0</v>
      </c>
      <c r="BL59" s="388">
        <f>IF(W59="",0,IF(W59=LEGENDA!C$43,0,1))</f>
        <v>0</v>
      </c>
      <c r="BM59" s="388">
        <f>IF(X59="",0,IF(X59=LEGENDA!D$43,0,1))</f>
        <v>0</v>
      </c>
      <c r="BN59" s="388">
        <f>IF(Y59="",0,IF(Y59=LEGENDA!E$43,0,1))</f>
        <v>0</v>
      </c>
      <c r="BO59" s="388">
        <f>IF(Z59="",0,IF(Z59=LEGENDA!F$43,0,1))</f>
        <v>0</v>
      </c>
      <c r="BP59" s="388">
        <f>IF(AA59="",0,IF(AA59=LEGENDA!G$43,0,1))</f>
        <v>0</v>
      </c>
      <c r="BQ59" s="388">
        <f>IF(AB59="",0,IF(AB59=LEGENDA!H$43,0,1))</f>
        <v>0</v>
      </c>
      <c r="BR59" s="388">
        <f>IF(AC59="",0,IF(AC59=LEGENDA!I$43,0,1))</f>
        <v>0</v>
      </c>
      <c r="BS59" s="388">
        <f>IF(AD59="",0,IF(AD59=LEGENDA!J$43,0,1))</f>
        <v>0</v>
      </c>
      <c r="BT59" s="388">
        <f>IF(AE59="",0,IF(AE59=LEGENDA!K$43,0,1))</f>
        <v>0</v>
      </c>
      <c r="BU59" s="388">
        <f>IF(AF59="",0,IF(AF59=LEGENDA!L$43,0,1))</f>
        <v>0</v>
      </c>
      <c r="BV59" s="390">
        <f t="shared" si="17"/>
        <v>0</v>
      </c>
      <c r="BW59" s="388">
        <f t="shared" si="18"/>
        <v>0</v>
      </c>
      <c r="BX59" s="390">
        <f t="shared" si="19"/>
        <v>0</v>
      </c>
      <c r="BY59" s="391">
        <f t="shared" si="20"/>
        <v>0</v>
      </c>
      <c r="BZ59" s="391">
        <f t="shared" si="21"/>
        <v>0</v>
      </c>
      <c r="CA59" s="391" t="str">
        <f t="shared" si="22"/>
        <v/>
      </c>
      <c r="CB59" s="386" t="str">
        <f t="shared" si="23"/>
        <v/>
      </c>
      <c r="CC59" s="94">
        <f t="shared" si="29"/>
        <v>0</v>
      </c>
      <c r="CD59" s="397" t="str">
        <f t="shared" si="24"/>
        <v/>
      </c>
      <c r="CE59" s="559" t="str">
        <f t="array" ref="CE59">IFERROR(INDEX($C$10:$C$525,MATCH(0,COUNTIF($CE$9:CE58,$C$10:$C$525),0)),"")</f>
        <v/>
      </c>
      <c r="CF59" s="559">
        <f t="shared" si="25"/>
        <v>0</v>
      </c>
    </row>
    <row r="60" spans="1:84" ht="18.899999999999999" customHeight="1" thickBot="1" x14ac:dyDescent="0.35">
      <c r="A60" s="78" t="str">
        <f t="shared" si="30"/>
        <v/>
      </c>
      <c r="B60" s="576"/>
      <c r="C60" s="464"/>
      <c r="D60" s="349"/>
      <c r="E60" s="61" t="str">
        <f>IF(B60="","",IF(C60="","",IF(D60="","",INDEX(POBRANIE_!$B$6:$F$100,MATCH($D60,POBRANIE_!$A$6:$A$100,0),2))))</f>
        <v/>
      </c>
      <c r="F60" s="44"/>
      <c r="G60" s="45"/>
      <c r="H60" s="349"/>
      <c r="I60" s="46"/>
      <c r="J60" s="64" t="str">
        <f>IF($H60="","",IF($I60="","",IF($H60=LEGENDA!$B$21,0.6,IF($H60=LEGENDA!$B$22,0.7,0.8))))</f>
        <v/>
      </c>
      <c r="K60" s="63" t="str">
        <f t="shared" si="3"/>
        <v/>
      </c>
      <c r="L60" s="46"/>
      <c r="M60" s="61" t="str">
        <f>IF($H60="","",IF(OR(I60&gt;0,L60&gt;0),"",IF(AND(D60="TUZ",H60="gleba b. lekka"),"BŁĄD kol.8",IF(AND(D60="TUZ",H60="gleba lekka"),"BŁĄD kol.8",IF(AND(D60="TUZ",H60="gleba średnia"),"BŁĄD kol.8",IF(AND(D60="TUZ",H60="gleba ciężka"),"BŁĄD kol.8",IF(OR($H60=LEGENDA!$B$21,$H60=1),49,IF(OR($H60=LEGENDA!$B$22,$H60=2),59,IF(OR($H60=LEGENDA!$B$23,$H60=3),62,IF(OR($H60=4,$H60=LEGENDA!$B$24),66,IF(H60=LEGENDA!$O$25,86,IF(H60=LEGENDA!$O$26,91,IF(H60=LEGENDA!$O$27,73,IF(H60=LEGENDA!$O$28,66,IF(H60=LEGENDA!$O$29,135,IF(H60=LEGENDA!$O$30,158,IF(H60=LEGENDA!$O$31,117)))))))))))))))))</f>
        <v/>
      </c>
      <c r="N60" s="61" t="str">
        <f>IF(AND(D60="TUZ",H60="gleba b. lekka"),"BŁĄD kol.8",IF(AND(D60="TUZ",H60="gleba lekka"),"BŁĄD kol.8",IF(AND(D60="TUZ",H60="gleba średnia"),"BŁĄD kol.8",IF(AND(D60="TUZ",H60="gleba ciężka"),"BŁĄD kol.8",IF(AND(E60&lt;&gt;4,H60=LEGENDA!$O$29),"BŁĄD kol.8",IF(AND(E60&lt;&gt;4,H60=LEGENDA!$O$30),"BŁĄD kol.8",IF(AND(E60&lt;&gt;4,H60=LEGENDA!$O$31),"BŁĄD kol.8",IF(AND(E60&lt;&gt;4,H60=LEGENDA!$O$28),"BŁĄD kol.8",IF(AND(E60&lt;&gt;4,H60=LEGENDA!$O$27),"BŁĄD kol.8",IF(AND(E60&lt;&gt;4,H60=LEGENDA!$O$26),"BŁĄD kol.8",IF(AND(E60&lt;&gt;4,H60=LEGENDA!$O$25),"BŁĄD kol.8",IF(AX60="","",IF(AX60=1,0.6,IF(AX60=2,0.9,0.9))))))))))))))</f>
        <v/>
      </c>
      <c r="O60" s="381" t="str">
        <f t="shared" si="4"/>
        <v/>
      </c>
      <c r="P60" s="379" t="str">
        <f t="shared" si="26"/>
        <v/>
      </c>
      <c r="Q60" s="47"/>
      <c r="R60" s="46"/>
      <c r="S60" s="46"/>
      <c r="T60" s="46"/>
      <c r="U60" s="46"/>
      <c r="V60" s="61" t="str">
        <f t="shared" si="5"/>
        <v/>
      </c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61" t="str">
        <f t="shared" si="6"/>
        <v/>
      </c>
      <c r="AH60" s="70" t="e">
        <v>#VALUE!</v>
      </c>
      <c r="AI60" s="70">
        <v>0</v>
      </c>
      <c r="AJ60" s="70">
        <v>0</v>
      </c>
      <c r="AK60" s="71">
        <v>0</v>
      </c>
      <c r="AO60" s="49"/>
      <c r="AP60" s="49"/>
      <c r="AQ60" s="49"/>
      <c r="AR60" s="49"/>
      <c r="AS60" s="49"/>
      <c r="AT60" s="49"/>
      <c r="AU60" s="46"/>
      <c r="AV60" s="352" t="str">
        <f t="shared" si="1"/>
        <v/>
      </c>
      <c r="AW60" s="65" t="str">
        <f t="shared" si="7"/>
        <v/>
      </c>
      <c r="AX60" s="198" t="str">
        <f>IF(A60="","",IF(D60="","",INDEX(POBRANIE_!$B$6:$F$101,MATCH(D60,POBRANIE_!$A$6:$A$101,0),5)))</f>
        <v/>
      </c>
      <c r="AY60" s="96" t="str">
        <f t="shared" si="27"/>
        <v/>
      </c>
      <c r="AZ60" s="96" t="str">
        <f t="shared" si="28"/>
        <v/>
      </c>
      <c r="BA60" s="292" t="str">
        <f t="shared" si="8"/>
        <v xml:space="preserve"> </v>
      </c>
      <c r="BB60" s="293" t="str">
        <f t="shared" si="9"/>
        <v xml:space="preserve"> </v>
      </c>
      <c r="BD60" s="45"/>
      <c r="BE60" s="387" t="str">
        <f t="shared" si="10"/>
        <v/>
      </c>
      <c r="BF60" s="388">
        <f t="shared" si="11"/>
        <v>0</v>
      </c>
      <c r="BG60" s="388">
        <f t="shared" si="12"/>
        <v>0</v>
      </c>
      <c r="BH60" s="388">
        <f t="shared" si="13"/>
        <v>0</v>
      </c>
      <c r="BI60" s="388">
        <f t="shared" si="14"/>
        <v>0</v>
      </c>
      <c r="BJ60" s="388">
        <f t="shared" si="15"/>
        <v>0</v>
      </c>
      <c r="BK60" s="389">
        <f t="shared" si="16"/>
        <v>0</v>
      </c>
      <c r="BL60" s="388">
        <f>IF(W60="",0,IF(W60=LEGENDA!C$43,0,1))</f>
        <v>0</v>
      </c>
      <c r="BM60" s="388">
        <f>IF(X60="",0,IF(X60=LEGENDA!D$43,0,1))</f>
        <v>0</v>
      </c>
      <c r="BN60" s="388">
        <f>IF(Y60="",0,IF(Y60=LEGENDA!E$43,0,1))</f>
        <v>0</v>
      </c>
      <c r="BO60" s="388">
        <f>IF(Z60="",0,IF(Z60=LEGENDA!F$43,0,1))</f>
        <v>0</v>
      </c>
      <c r="BP60" s="388">
        <f>IF(AA60="",0,IF(AA60=LEGENDA!G$43,0,1))</f>
        <v>0</v>
      </c>
      <c r="BQ60" s="388">
        <f>IF(AB60="",0,IF(AB60=LEGENDA!H$43,0,1))</f>
        <v>0</v>
      </c>
      <c r="BR60" s="388">
        <f>IF(AC60="",0,IF(AC60=LEGENDA!I$43,0,1))</f>
        <v>0</v>
      </c>
      <c r="BS60" s="388">
        <f>IF(AD60="",0,IF(AD60=LEGENDA!J$43,0,1))</f>
        <v>0</v>
      </c>
      <c r="BT60" s="388">
        <f>IF(AE60="",0,IF(AE60=LEGENDA!K$43,0,1))</f>
        <v>0</v>
      </c>
      <c r="BU60" s="388">
        <f>IF(AF60="",0,IF(AF60=LEGENDA!L$43,0,1))</f>
        <v>0</v>
      </c>
      <c r="BV60" s="390">
        <f t="shared" si="17"/>
        <v>0</v>
      </c>
      <c r="BW60" s="388">
        <f t="shared" si="18"/>
        <v>0</v>
      </c>
      <c r="BX60" s="390">
        <f t="shared" si="19"/>
        <v>0</v>
      </c>
      <c r="BY60" s="391">
        <f t="shared" si="20"/>
        <v>0</v>
      </c>
      <c r="BZ60" s="391">
        <f t="shared" si="21"/>
        <v>0</v>
      </c>
      <c r="CA60" s="391" t="str">
        <f t="shared" si="22"/>
        <v/>
      </c>
      <c r="CB60" s="386" t="str">
        <f t="shared" si="23"/>
        <v/>
      </c>
      <c r="CC60" s="94">
        <f t="shared" si="29"/>
        <v>0</v>
      </c>
      <c r="CD60" s="397" t="str">
        <f t="shared" si="24"/>
        <v/>
      </c>
      <c r="CE60" s="559" t="str">
        <f t="array" ref="CE60">IFERROR(INDEX($C$10:$C$525,MATCH(0,COUNTIF($CE$9:CE59,$C$10:$C$525),0)),"")</f>
        <v/>
      </c>
      <c r="CF60" s="559">
        <f t="shared" si="25"/>
        <v>0</v>
      </c>
    </row>
    <row r="61" spans="1:84" ht="18.899999999999999" customHeight="1" thickBot="1" x14ac:dyDescent="0.35">
      <c r="A61" s="78" t="str">
        <f t="shared" si="30"/>
        <v/>
      </c>
      <c r="B61" s="576"/>
      <c r="C61" s="464"/>
      <c r="D61" s="349"/>
      <c r="E61" s="61" t="str">
        <f>IF(B61="","",IF(C61="","",IF(D61="","",INDEX(POBRANIE_!$B$6:$F$100,MATCH($D61,POBRANIE_!$A$6:$A$100,0),2))))</f>
        <v/>
      </c>
      <c r="F61" s="44"/>
      <c r="G61" s="45"/>
      <c r="H61" s="349"/>
      <c r="I61" s="46"/>
      <c r="J61" s="64" t="str">
        <f>IF($H61="","",IF($I61="","",IF($H61=LEGENDA!$B$21,0.6,IF($H61=LEGENDA!$B$22,0.7,0.8))))</f>
        <v/>
      </c>
      <c r="K61" s="63" t="str">
        <f t="shared" si="3"/>
        <v/>
      </c>
      <c r="L61" s="46"/>
      <c r="M61" s="61" t="str">
        <f>IF($H61="","",IF(OR(I61&gt;0,L61&gt;0),"",IF(AND(D61="TUZ",H61="gleba b. lekka"),"BŁĄD kol.8",IF(AND(D61="TUZ",H61="gleba lekka"),"BŁĄD kol.8",IF(AND(D61="TUZ",H61="gleba średnia"),"BŁĄD kol.8",IF(AND(D61="TUZ",H61="gleba ciężka"),"BŁĄD kol.8",IF(OR($H61=LEGENDA!$B$21,$H61=1),49,IF(OR($H61=LEGENDA!$B$22,$H61=2),59,IF(OR($H61=LEGENDA!$B$23,$H61=3),62,IF(OR($H61=4,$H61=LEGENDA!$B$24),66,IF(H61=LEGENDA!$O$25,86,IF(H61=LEGENDA!$O$26,91,IF(H61=LEGENDA!$O$27,73,IF(H61=LEGENDA!$O$28,66,IF(H61=LEGENDA!$O$29,135,IF(H61=LEGENDA!$O$30,158,IF(H61=LEGENDA!$O$31,117)))))))))))))))))</f>
        <v/>
      </c>
      <c r="N61" s="61" t="str">
        <f>IF(AND(D61="TUZ",H61="gleba b. lekka"),"BŁĄD kol.8",IF(AND(D61="TUZ",H61="gleba lekka"),"BŁĄD kol.8",IF(AND(D61="TUZ",H61="gleba średnia"),"BŁĄD kol.8",IF(AND(D61="TUZ",H61="gleba ciężka"),"BŁĄD kol.8",IF(AND(E61&lt;&gt;4,H61=LEGENDA!$O$29),"BŁĄD kol.8",IF(AND(E61&lt;&gt;4,H61=LEGENDA!$O$30),"BŁĄD kol.8",IF(AND(E61&lt;&gt;4,H61=LEGENDA!$O$31),"BŁĄD kol.8",IF(AND(E61&lt;&gt;4,H61=LEGENDA!$O$28),"BŁĄD kol.8",IF(AND(E61&lt;&gt;4,H61=LEGENDA!$O$27),"BŁĄD kol.8",IF(AND(E61&lt;&gt;4,H61=LEGENDA!$O$26),"BŁĄD kol.8",IF(AND(E61&lt;&gt;4,H61=LEGENDA!$O$25),"BŁĄD kol.8",IF(AX61="","",IF(AX61=1,0.6,IF(AX61=2,0.9,0.9))))))))))))))</f>
        <v/>
      </c>
      <c r="O61" s="381" t="str">
        <f t="shared" si="4"/>
        <v/>
      </c>
      <c r="P61" s="379" t="str">
        <f t="shared" si="26"/>
        <v/>
      </c>
      <c r="Q61" s="47"/>
      <c r="R61" s="46"/>
      <c r="S61" s="46"/>
      <c r="T61" s="46"/>
      <c r="U61" s="46"/>
      <c r="V61" s="61" t="str">
        <f t="shared" si="5"/>
        <v/>
      </c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61" t="str">
        <f t="shared" si="6"/>
        <v/>
      </c>
      <c r="AH61" s="70" t="e">
        <v>#VALUE!</v>
      </c>
      <c r="AI61" s="70">
        <v>0</v>
      </c>
      <c r="AJ61" s="70">
        <v>0</v>
      </c>
      <c r="AK61" s="71">
        <v>0</v>
      </c>
      <c r="AO61" s="49"/>
      <c r="AP61" s="49"/>
      <c r="AQ61" s="49"/>
      <c r="AR61" s="49"/>
      <c r="AS61" s="49"/>
      <c r="AT61" s="49"/>
      <c r="AU61" s="46"/>
      <c r="AV61" s="352" t="str">
        <f t="shared" si="1"/>
        <v/>
      </c>
      <c r="AW61" s="65" t="str">
        <f t="shared" si="7"/>
        <v/>
      </c>
      <c r="AX61" s="198" t="str">
        <f>IF(A61="","",IF(D61="","",INDEX(POBRANIE_!$B$6:$F$101,MATCH(D61,POBRANIE_!$A$6:$A$101,0),5)))</f>
        <v/>
      </c>
      <c r="AY61" s="96" t="str">
        <f t="shared" si="27"/>
        <v/>
      </c>
      <c r="AZ61" s="96" t="str">
        <f t="shared" si="28"/>
        <v/>
      </c>
      <c r="BA61" s="292" t="str">
        <f t="shared" si="8"/>
        <v xml:space="preserve"> </v>
      </c>
      <c r="BB61" s="293" t="str">
        <f t="shared" si="9"/>
        <v xml:space="preserve"> </v>
      </c>
      <c r="BD61" s="45"/>
      <c r="BE61" s="387" t="str">
        <f t="shared" si="10"/>
        <v/>
      </c>
      <c r="BF61" s="388">
        <f t="shared" si="11"/>
        <v>0</v>
      </c>
      <c r="BG61" s="388">
        <f t="shared" si="12"/>
        <v>0</v>
      </c>
      <c r="BH61" s="388">
        <f t="shared" si="13"/>
        <v>0</v>
      </c>
      <c r="BI61" s="388">
        <f t="shared" si="14"/>
        <v>0</v>
      </c>
      <c r="BJ61" s="388">
        <f t="shared" si="15"/>
        <v>0</v>
      </c>
      <c r="BK61" s="389">
        <f t="shared" si="16"/>
        <v>0</v>
      </c>
      <c r="BL61" s="388">
        <f>IF(W61="",0,IF(W61=LEGENDA!C$43,0,1))</f>
        <v>0</v>
      </c>
      <c r="BM61" s="388">
        <f>IF(X61="",0,IF(X61=LEGENDA!D$43,0,1))</f>
        <v>0</v>
      </c>
      <c r="BN61" s="388">
        <f>IF(Y61="",0,IF(Y61=LEGENDA!E$43,0,1))</f>
        <v>0</v>
      </c>
      <c r="BO61" s="388">
        <f>IF(Z61="",0,IF(Z61=LEGENDA!F$43,0,1))</f>
        <v>0</v>
      </c>
      <c r="BP61" s="388">
        <f>IF(AA61="",0,IF(AA61=LEGENDA!G$43,0,1))</f>
        <v>0</v>
      </c>
      <c r="BQ61" s="388">
        <f>IF(AB61="",0,IF(AB61=LEGENDA!H$43,0,1))</f>
        <v>0</v>
      </c>
      <c r="BR61" s="388">
        <f>IF(AC61="",0,IF(AC61=LEGENDA!I$43,0,1))</f>
        <v>0</v>
      </c>
      <c r="BS61" s="388">
        <f>IF(AD61="",0,IF(AD61=LEGENDA!J$43,0,1))</f>
        <v>0</v>
      </c>
      <c r="BT61" s="388">
        <f>IF(AE61="",0,IF(AE61=LEGENDA!K$43,0,1))</f>
        <v>0</v>
      </c>
      <c r="BU61" s="388">
        <f>IF(AF61="",0,IF(AF61=LEGENDA!L$43,0,1))</f>
        <v>0</v>
      </c>
      <c r="BV61" s="390">
        <f t="shared" si="17"/>
        <v>0</v>
      </c>
      <c r="BW61" s="388">
        <f t="shared" si="18"/>
        <v>0</v>
      </c>
      <c r="BX61" s="390">
        <f t="shared" si="19"/>
        <v>0</v>
      </c>
      <c r="BY61" s="391">
        <f t="shared" si="20"/>
        <v>0</v>
      </c>
      <c r="BZ61" s="391">
        <f t="shared" si="21"/>
        <v>0</v>
      </c>
      <c r="CA61" s="391" t="str">
        <f t="shared" si="22"/>
        <v/>
      </c>
      <c r="CB61" s="386" t="str">
        <f t="shared" si="23"/>
        <v/>
      </c>
      <c r="CC61" s="94">
        <f t="shared" si="29"/>
        <v>0</v>
      </c>
      <c r="CD61" s="397" t="str">
        <f t="shared" si="24"/>
        <v/>
      </c>
      <c r="CE61" s="559" t="str">
        <f t="array" ref="CE61">IFERROR(INDEX($C$10:$C$525,MATCH(0,COUNTIF($CE$9:CE60,$C$10:$C$525),0)),"")</f>
        <v/>
      </c>
      <c r="CF61" s="559">
        <f t="shared" si="25"/>
        <v>0</v>
      </c>
    </row>
    <row r="62" spans="1:84" ht="18.899999999999999" customHeight="1" thickBot="1" x14ac:dyDescent="0.35">
      <c r="A62" s="78" t="str">
        <f t="shared" si="30"/>
        <v/>
      </c>
      <c r="B62" s="576"/>
      <c r="C62" s="464"/>
      <c r="D62" s="349"/>
      <c r="E62" s="61" t="str">
        <f>IF(B62="","",IF(C62="","",IF(D62="","",INDEX(POBRANIE_!$B$6:$F$100,MATCH($D62,POBRANIE_!$A$6:$A$100,0),2))))</f>
        <v/>
      </c>
      <c r="F62" s="44"/>
      <c r="G62" s="45"/>
      <c r="H62" s="349"/>
      <c r="I62" s="46"/>
      <c r="J62" s="64" t="str">
        <f>IF($H62="","",IF($I62="","",IF($H62=LEGENDA!$B$21,0.6,IF($H62=LEGENDA!$B$22,0.7,0.8))))</f>
        <v/>
      </c>
      <c r="K62" s="63" t="str">
        <f t="shared" si="3"/>
        <v/>
      </c>
      <c r="L62" s="46"/>
      <c r="M62" s="61" t="str">
        <f>IF($H62="","",IF(OR(I62&gt;0,L62&gt;0),"",IF(AND(D62="TUZ",H62="gleba b. lekka"),"BŁĄD kol.8",IF(AND(D62="TUZ",H62="gleba lekka"),"BŁĄD kol.8",IF(AND(D62="TUZ",H62="gleba średnia"),"BŁĄD kol.8",IF(AND(D62="TUZ",H62="gleba ciężka"),"BŁĄD kol.8",IF(OR($H62=LEGENDA!$B$21,$H62=1),49,IF(OR($H62=LEGENDA!$B$22,$H62=2),59,IF(OR($H62=LEGENDA!$B$23,$H62=3),62,IF(OR($H62=4,$H62=LEGENDA!$B$24),66,IF(H62=LEGENDA!$O$25,86,IF(H62=LEGENDA!$O$26,91,IF(H62=LEGENDA!$O$27,73,IF(H62=LEGENDA!$O$28,66,IF(H62=LEGENDA!$O$29,135,IF(H62=LEGENDA!$O$30,158,IF(H62=LEGENDA!$O$31,117)))))))))))))))))</f>
        <v/>
      </c>
      <c r="N62" s="61" t="str">
        <f>IF(AND(D62="TUZ",H62="gleba b. lekka"),"BŁĄD kol.8",IF(AND(D62="TUZ",H62="gleba lekka"),"BŁĄD kol.8",IF(AND(D62="TUZ",H62="gleba średnia"),"BŁĄD kol.8",IF(AND(D62="TUZ",H62="gleba ciężka"),"BŁĄD kol.8",IF(AND(E62&lt;&gt;4,H62=LEGENDA!$O$29),"BŁĄD kol.8",IF(AND(E62&lt;&gt;4,H62=LEGENDA!$O$30),"BŁĄD kol.8",IF(AND(E62&lt;&gt;4,H62=LEGENDA!$O$31),"BŁĄD kol.8",IF(AND(E62&lt;&gt;4,H62=LEGENDA!$O$28),"BŁĄD kol.8",IF(AND(E62&lt;&gt;4,H62=LEGENDA!$O$27),"BŁĄD kol.8",IF(AND(E62&lt;&gt;4,H62=LEGENDA!$O$26),"BŁĄD kol.8",IF(AND(E62&lt;&gt;4,H62=LEGENDA!$O$25),"BŁĄD kol.8",IF(AX62="","",IF(AX62=1,0.6,IF(AX62=2,0.9,0.9))))))))))))))</f>
        <v/>
      </c>
      <c r="O62" s="381" t="str">
        <f t="shared" si="4"/>
        <v/>
      </c>
      <c r="P62" s="379" t="str">
        <f t="shared" si="26"/>
        <v/>
      </c>
      <c r="Q62" s="47"/>
      <c r="R62" s="46"/>
      <c r="S62" s="46"/>
      <c r="T62" s="46"/>
      <c r="U62" s="46"/>
      <c r="V62" s="61" t="str">
        <f t="shared" si="5"/>
        <v/>
      </c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61" t="str">
        <f t="shared" si="6"/>
        <v/>
      </c>
      <c r="AH62" s="70" t="e">
        <v>#VALUE!</v>
      </c>
      <c r="AI62" s="70">
        <v>0</v>
      </c>
      <c r="AJ62" s="70">
        <v>0</v>
      </c>
      <c r="AK62" s="71">
        <v>0</v>
      </c>
      <c r="AO62" s="49"/>
      <c r="AP62" s="49"/>
      <c r="AQ62" s="49"/>
      <c r="AR62" s="49"/>
      <c r="AS62" s="49"/>
      <c r="AT62" s="49"/>
      <c r="AU62" s="46"/>
      <c r="AV62" s="352" t="str">
        <f t="shared" si="1"/>
        <v/>
      </c>
      <c r="AW62" s="65" t="str">
        <f t="shared" si="7"/>
        <v/>
      </c>
      <c r="AX62" s="198" t="str">
        <f>IF(A62="","",IF(D62="","",INDEX(POBRANIE_!$B$6:$F$101,MATCH(D62,POBRANIE_!$A$6:$A$101,0),5)))</f>
        <v/>
      </c>
      <c r="AY62" s="96" t="str">
        <f t="shared" si="27"/>
        <v/>
      </c>
      <c r="AZ62" s="96" t="str">
        <f t="shared" si="28"/>
        <v/>
      </c>
      <c r="BA62" s="292" t="str">
        <f t="shared" si="8"/>
        <v xml:space="preserve"> </v>
      </c>
      <c r="BB62" s="293" t="str">
        <f t="shared" si="9"/>
        <v xml:space="preserve"> </v>
      </c>
      <c r="BD62" s="45"/>
      <c r="BE62" s="387" t="str">
        <f t="shared" si="10"/>
        <v/>
      </c>
      <c r="BF62" s="388">
        <f t="shared" si="11"/>
        <v>0</v>
      </c>
      <c r="BG62" s="388">
        <f t="shared" si="12"/>
        <v>0</v>
      </c>
      <c r="BH62" s="388">
        <f t="shared" si="13"/>
        <v>0</v>
      </c>
      <c r="BI62" s="388">
        <f t="shared" si="14"/>
        <v>0</v>
      </c>
      <c r="BJ62" s="388">
        <f t="shared" si="15"/>
        <v>0</v>
      </c>
      <c r="BK62" s="389">
        <f t="shared" si="16"/>
        <v>0</v>
      </c>
      <c r="BL62" s="388">
        <f>IF(W62="",0,IF(W62=LEGENDA!C$43,0,1))</f>
        <v>0</v>
      </c>
      <c r="BM62" s="388">
        <f>IF(X62="",0,IF(X62=LEGENDA!D$43,0,1))</f>
        <v>0</v>
      </c>
      <c r="BN62" s="388">
        <f>IF(Y62="",0,IF(Y62=LEGENDA!E$43,0,1))</f>
        <v>0</v>
      </c>
      <c r="BO62" s="388">
        <f>IF(Z62="",0,IF(Z62=LEGENDA!F$43,0,1))</f>
        <v>0</v>
      </c>
      <c r="BP62" s="388">
        <f>IF(AA62="",0,IF(AA62=LEGENDA!G$43,0,1))</f>
        <v>0</v>
      </c>
      <c r="BQ62" s="388">
        <f>IF(AB62="",0,IF(AB62=LEGENDA!H$43,0,1))</f>
        <v>0</v>
      </c>
      <c r="BR62" s="388">
        <f>IF(AC62="",0,IF(AC62=LEGENDA!I$43,0,1))</f>
        <v>0</v>
      </c>
      <c r="BS62" s="388">
        <f>IF(AD62="",0,IF(AD62=LEGENDA!J$43,0,1))</f>
        <v>0</v>
      </c>
      <c r="BT62" s="388">
        <f>IF(AE62="",0,IF(AE62=LEGENDA!K$43,0,1))</f>
        <v>0</v>
      </c>
      <c r="BU62" s="388">
        <f>IF(AF62="",0,IF(AF62=LEGENDA!L$43,0,1))</f>
        <v>0</v>
      </c>
      <c r="BV62" s="390">
        <f t="shared" si="17"/>
        <v>0</v>
      </c>
      <c r="BW62" s="388">
        <f t="shared" si="18"/>
        <v>0</v>
      </c>
      <c r="BX62" s="390">
        <f t="shared" si="19"/>
        <v>0</v>
      </c>
      <c r="BY62" s="391">
        <f t="shared" si="20"/>
        <v>0</v>
      </c>
      <c r="BZ62" s="391">
        <f t="shared" si="21"/>
        <v>0</v>
      </c>
      <c r="CA62" s="391" t="str">
        <f t="shared" si="22"/>
        <v/>
      </c>
      <c r="CB62" s="386" t="str">
        <f t="shared" si="23"/>
        <v/>
      </c>
      <c r="CC62" s="94">
        <f t="shared" si="29"/>
        <v>0</v>
      </c>
      <c r="CD62" s="397" t="str">
        <f t="shared" si="24"/>
        <v/>
      </c>
      <c r="CE62" s="559" t="str">
        <f t="array" ref="CE62">IFERROR(INDEX($C$10:$C$525,MATCH(0,COUNTIF($CE$9:CE61,$C$10:$C$525),0)),"")</f>
        <v/>
      </c>
      <c r="CF62" s="559">
        <f t="shared" si="25"/>
        <v>0</v>
      </c>
    </row>
    <row r="63" spans="1:84" ht="18.899999999999999" customHeight="1" thickBot="1" x14ac:dyDescent="0.35">
      <c r="A63" s="78" t="str">
        <f t="shared" si="30"/>
        <v/>
      </c>
      <c r="B63" s="576"/>
      <c r="C63" s="464"/>
      <c r="D63" s="349"/>
      <c r="E63" s="61" t="str">
        <f>IF(B63="","",IF(C63="","",IF(D63="","",INDEX(POBRANIE_!$B$6:$F$100,MATCH($D63,POBRANIE_!$A$6:$A$100,0),2))))</f>
        <v/>
      </c>
      <c r="F63" s="44"/>
      <c r="G63" s="45"/>
      <c r="H63" s="349"/>
      <c r="I63" s="46"/>
      <c r="J63" s="64" t="str">
        <f>IF($H63="","",IF($I63="","",IF($H63=LEGENDA!$B$21,0.6,IF($H63=LEGENDA!$B$22,0.7,0.8))))</f>
        <v/>
      </c>
      <c r="K63" s="63" t="str">
        <f t="shared" si="3"/>
        <v/>
      </c>
      <c r="L63" s="46"/>
      <c r="M63" s="61" t="str">
        <f>IF($H63="","",IF(OR(I63&gt;0,L63&gt;0),"",IF(AND(D63="TUZ",H63="gleba b. lekka"),"BŁĄD kol.8",IF(AND(D63="TUZ",H63="gleba lekka"),"BŁĄD kol.8",IF(AND(D63="TUZ",H63="gleba średnia"),"BŁĄD kol.8",IF(AND(D63="TUZ",H63="gleba ciężka"),"BŁĄD kol.8",IF(OR($H63=LEGENDA!$B$21,$H63=1),49,IF(OR($H63=LEGENDA!$B$22,$H63=2),59,IF(OR($H63=LEGENDA!$B$23,$H63=3),62,IF(OR($H63=4,$H63=LEGENDA!$B$24),66,IF(H63=LEGENDA!$O$25,86,IF(H63=LEGENDA!$O$26,91,IF(H63=LEGENDA!$O$27,73,IF(H63=LEGENDA!$O$28,66,IF(H63=LEGENDA!$O$29,135,IF(H63=LEGENDA!$O$30,158,IF(H63=LEGENDA!$O$31,117)))))))))))))))))</f>
        <v/>
      </c>
      <c r="N63" s="61" t="str">
        <f>IF(AND(D63="TUZ",H63="gleba b. lekka"),"BŁĄD kol.8",IF(AND(D63="TUZ",H63="gleba lekka"),"BŁĄD kol.8",IF(AND(D63="TUZ",H63="gleba średnia"),"BŁĄD kol.8",IF(AND(D63="TUZ",H63="gleba ciężka"),"BŁĄD kol.8",IF(AND(E63&lt;&gt;4,H63=LEGENDA!$O$29),"BŁĄD kol.8",IF(AND(E63&lt;&gt;4,H63=LEGENDA!$O$30),"BŁĄD kol.8",IF(AND(E63&lt;&gt;4,H63=LEGENDA!$O$31),"BŁĄD kol.8",IF(AND(E63&lt;&gt;4,H63=LEGENDA!$O$28),"BŁĄD kol.8",IF(AND(E63&lt;&gt;4,H63=LEGENDA!$O$27),"BŁĄD kol.8",IF(AND(E63&lt;&gt;4,H63=LEGENDA!$O$26),"BŁĄD kol.8",IF(AND(E63&lt;&gt;4,H63=LEGENDA!$O$25),"BŁĄD kol.8",IF(AX63="","",IF(AX63=1,0.6,IF(AX63=2,0.9,0.9))))))))))))))</f>
        <v/>
      </c>
      <c r="O63" s="381" t="str">
        <f t="shared" si="4"/>
        <v/>
      </c>
      <c r="P63" s="379" t="str">
        <f t="shared" si="26"/>
        <v/>
      </c>
      <c r="Q63" s="47"/>
      <c r="R63" s="46"/>
      <c r="S63" s="46"/>
      <c r="T63" s="46"/>
      <c r="U63" s="46"/>
      <c r="V63" s="61" t="str">
        <f t="shared" si="5"/>
        <v/>
      </c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61" t="str">
        <f t="shared" si="6"/>
        <v/>
      </c>
      <c r="AH63" s="70" t="e">
        <v>#VALUE!</v>
      </c>
      <c r="AI63" s="70">
        <v>0</v>
      </c>
      <c r="AJ63" s="70">
        <v>0</v>
      </c>
      <c r="AK63" s="71">
        <v>0</v>
      </c>
      <c r="AO63" s="49"/>
      <c r="AP63" s="49"/>
      <c r="AQ63" s="49"/>
      <c r="AR63" s="49"/>
      <c r="AS63" s="49"/>
      <c r="AT63" s="49"/>
      <c r="AU63" s="46"/>
      <c r="AV63" s="352" t="str">
        <f t="shared" si="1"/>
        <v/>
      </c>
      <c r="AW63" s="65" t="str">
        <f t="shared" si="7"/>
        <v/>
      </c>
      <c r="AX63" s="198" t="str">
        <f>IF(A63="","",IF(D63="","",INDEX(POBRANIE_!$B$6:$F$101,MATCH(D63,POBRANIE_!$A$6:$A$101,0),5)))</f>
        <v/>
      </c>
      <c r="AY63" s="96" t="str">
        <f t="shared" si="27"/>
        <v/>
      </c>
      <c r="AZ63" s="96" t="str">
        <f t="shared" si="28"/>
        <v/>
      </c>
      <c r="BA63" s="292" t="str">
        <f t="shared" si="8"/>
        <v xml:space="preserve"> </v>
      </c>
      <c r="BB63" s="293" t="str">
        <f t="shared" si="9"/>
        <v xml:space="preserve"> </v>
      </c>
      <c r="BD63" s="45"/>
      <c r="BE63" s="387" t="str">
        <f t="shared" si="10"/>
        <v/>
      </c>
      <c r="BF63" s="388">
        <f t="shared" si="11"/>
        <v>0</v>
      </c>
      <c r="BG63" s="388">
        <f t="shared" si="12"/>
        <v>0</v>
      </c>
      <c r="BH63" s="388">
        <f t="shared" si="13"/>
        <v>0</v>
      </c>
      <c r="BI63" s="388">
        <f t="shared" si="14"/>
        <v>0</v>
      </c>
      <c r="BJ63" s="388">
        <f t="shared" si="15"/>
        <v>0</v>
      </c>
      <c r="BK63" s="389">
        <f t="shared" si="16"/>
        <v>0</v>
      </c>
      <c r="BL63" s="388">
        <f>IF(W63="",0,IF(W63=LEGENDA!C$43,0,1))</f>
        <v>0</v>
      </c>
      <c r="BM63" s="388">
        <f>IF(X63="",0,IF(X63=LEGENDA!D$43,0,1))</f>
        <v>0</v>
      </c>
      <c r="BN63" s="388">
        <f>IF(Y63="",0,IF(Y63=LEGENDA!E$43,0,1))</f>
        <v>0</v>
      </c>
      <c r="BO63" s="388">
        <f>IF(Z63="",0,IF(Z63=LEGENDA!F$43,0,1))</f>
        <v>0</v>
      </c>
      <c r="BP63" s="388">
        <f>IF(AA63="",0,IF(AA63=LEGENDA!G$43,0,1))</f>
        <v>0</v>
      </c>
      <c r="BQ63" s="388">
        <f>IF(AB63="",0,IF(AB63=LEGENDA!H$43,0,1))</f>
        <v>0</v>
      </c>
      <c r="BR63" s="388">
        <f>IF(AC63="",0,IF(AC63=LEGENDA!I$43,0,1))</f>
        <v>0</v>
      </c>
      <c r="BS63" s="388">
        <f>IF(AD63="",0,IF(AD63=LEGENDA!J$43,0,1))</f>
        <v>0</v>
      </c>
      <c r="BT63" s="388">
        <f>IF(AE63="",0,IF(AE63=LEGENDA!K$43,0,1))</f>
        <v>0</v>
      </c>
      <c r="BU63" s="388">
        <f>IF(AF63="",0,IF(AF63=LEGENDA!L$43,0,1))</f>
        <v>0</v>
      </c>
      <c r="BV63" s="390">
        <f t="shared" si="17"/>
        <v>0</v>
      </c>
      <c r="BW63" s="388">
        <f t="shared" si="18"/>
        <v>0</v>
      </c>
      <c r="BX63" s="390">
        <f t="shared" si="19"/>
        <v>0</v>
      </c>
      <c r="BY63" s="391">
        <f t="shared" si="20"/>
        <v>0</v>
      </c>
      <c r="BZ63" s="391">
        <f t="shared" si="21"/>
        <v>0</v>
      </c>
      <c r="CA63" s="391" t="str">
        <f t="shared" si="22"/>
        <v/>
      </c>
      <c r="CB63" s="386" t="str">
        <f t="shared" si="23"/>
        <v/>
      </c>
      <c r="CC63" s="94">
        <f t="shared" si="29"/>
        <v>0</v>
      </c>
      <c r="CD63" s="397" t="str">
        <f t="shared" si="24"/>
        <v/>
      </c>
      <c r="CE63" s="559" t="str">
        <f t="array" ref="CE63">IFERROR(INDEX($C$10:$C$525,MATCH(0,COUNTIF($CE$9:CE62,$C$10:$C$525),0)),"")</f>
        <v/>
      </c>
      <c r="CF63" s="559">
        <f t="shared" si="25"/>
        <v>0</v>
      </c>
    </row>
    <row r="64" spans="1:84" ht="18.899999999999999" customHeight="1" thickBot="1" x14ac:dyDescent="0.35">
      <c r="A64" s="78" t="str">
        <f t="shared" si="30"/>
        <v/>
      </c>
      <c r="B64" s="576"/>
      <c r="C64" s="464"/>
      <c r="D64" s="349"/>
      <c r="E64" s="61" t="str">
        <f>IF(B64="","",IF(C64="","",IF(D64="","",INDEX(POBRANIE_!$B$6:$F$100,MATCH($D64,POBRANIE_!$A$6:$A$100,0),2))))</f>
        <v/>
      </c>
      <c r="F64" s="44"/>
      <c r="G64" s="45"/>
      <c r="H64" s="349"/>
      <c r="I64" s="46"/>
      <c r="J64" s="64" t="str">
        <f>IF($H64="","",IF($I64="","",IF($H64=LEGENDA!$B$21,0.6,IF($H64=LEGENDA!$B$22,0.7,0.8))))</f>
        <v/>
      </c>
      <c r="K64" s="63" t="str">
        <f t="shared" si="3"/>
        <v/>
      </c>
      <c r="L64" s="46"/>
      <c r="M64" s="61" t="str">
        <f>IF($H64="","",IF(OR(I64&gt;0,L64&gt;0),"",IF(AND(D64="TUZ",H64="gleba b. lekka"),"BŁĄD kol.8",IF(AND(D64="TUZ",H64="gleba lekka"),"BŁĄD kol.8",IF(AND(D64="TUZ",H64="gleba średnia"),"BŁĄD kol.8",IF(AND(D64="TUZ",H64="gleba ciężka"),"BŁĄD kol.8",IF(OR($H64=LEGENDA!$B$21,$H64=1),49,IF(OR($H64=LEGENDA!$B$22,$H64=2),59,IF(OR($H64=LEGENDA!$B$23,$H64=3),62,IF(OR($H64=4,$H64=LEGENDA!$B$24),66,IF(H64=LEGENDA!$O$25,86,IF(H64=LEGENDA!$O$26,91,IF(H64=LEGENDA!$O$27,73,IF(H64=LEGENDA!$O$28,66,IF(H64=LEGENDA!$O$29,135,IF(H64=LEGENDA!$O$30,158,IF(H64=LEGENDA!$O$31,117)))))))))))))))))</f>
        <v/>
      </c>
      <c r="N64" s="61" t="str">
        <f>IF(AND(D64="TUZ",H64="gleba b. lekka"),"BŁĄD kol.8",IF(AND(D64="TUZ",H64="gleba lekka"),"BŁĄD kol.8",IF(AND(D64="TUZ",H64="gleba średnia"),"BŁĄD kol.8",IF(AND(D64="TUZ",H64="gleba ciężka"),"BŁĄD kol.8",IF(AND(E64&lt;&gt;4,H64=LEGENDA!$O$29),"BŁĄD kol.8",IF(AND(E64&lt;&gt;4,H64=LEGENDA!$O$30),"BŁĄD kol.8",IF(AND(E64&lt;&gt;4,H64=LEGENDA!$O$31),"BŁĄD kol.8",IF(AND(E64&lt;&gt;4,H64=LEGENDA!$O$28),"BŁĄD kol.8",IF(AND(E64&lt;&gt;4,H64=LEGENDA!$O$27),"BŁĄD kol.8",IF(AND(E64&lt;&gt;4,H64=LEGENDA!$O$26),"BŁĄD kol.8",IF(AND(E64&lt;&gt;4,H64=LEGENDA!$O$25),"BŁĄD kol.8",IF(AX64="","",IF(AX64=1,0.6,IF(AX64=2,0.9,0.9))))))))))))))</f>
        <v/>
      </c>
      <c r="O64" s="381" t="str">
        <f t="shared" si="4"/>
        <v/>
      </c>
      <c r="P64" s="379" t="str">
        <f t="shared" si="26"/>
        <v/>
      </c>
      <c r="Q64" s="47"/>
      <c r="R64" s="46"/>
      <c r="S64" s="46"/>
      <c r="T64" s="46"/>
      <c r="U64" s="46"/>
      <c r="V64" s="61" t="str">
        <f t="shared" si="5"/>
        <v/>
      </c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61" t="str">
        <f t="shared" si="6"/>
        <v/>
      </c>
      <c r="AH64" s="70" t="e">
        <v>#VALUE!</v>
      </c>
      <c r="AI64" s="70">
        <v>0</v>
      </c>
      <c r="AJ64" s="70">
        <v>0</v>
      </c>
      <c r="AK64" s="71">
        <v>0</v>
      </c>
      <c r="AO64" s="49"/>
      <c r="AP64" s="49"/>
      <c r="AQ64" s="49"/>
      <c r="AR64" s="49"/>
      <c r="AS64" s="49"/>
      <c r="AT64" s="49"/>
      <c r="AU64" s="46"/>
      <c r="AV64" s="352" t="str">
        <f t="shared" si="1"/>
        <v/>
      </c>
      <c r="AW64" s="65" t="str">
        <f t="shared" si="7"/>
        <v/>
      </c>
      <c r="AX64" s="198" t="str">
        <f>IF(A64="","",IF(D64="","",INDEX(POBRANIE_!$B$6:$F$101,MATCH(D64,POBRANIE_!$A$6:$A$101,0),5)))</f>
        <v/>
      </c>
      <c r="AY64" s="96" t="str">
        <f t="shared" si="27"/>
        <v/>
      </c>
      <c r="AZ64" s="96" t="str">
        <f t="shared" si="28"/>
        <v/>
      </c>
      <c r="BA64" s="292" t="str">
        <f t="shared" si="8"/>
        <v xml:space="preserve"> </v>
      </c>
      <c r="BB64" s="293" t="str">
        <f t="shared" si="9"/>
        <v xml:space="preserve"> </v>
      </c>
      <c r="BD64" s="45"/>
      <c r="BE64" s="387" t="str">
        <f t="shared" si="10"/>
        <v/>
      </c>
      <c r="BF64" s="388">
        <f t="shared" si="11"/>
        <v>0</v>
      </c>
      <c r="BG64" s="388">
        <f t="shared" si="12"/>
        <v>0</v>
      </c>
      <c r="BH64" s="388">
        <f t="shared" si="13"/>
        <v>0</v>
      </c>
      <c r="BI64" s="388">
        <f t="shared" si="14"/>
        <v>0</v>
      </c>
      <c r="BJ64" s="388">
        <f t="shared" si="15"/>
        <v>0</v>
      </c>
      <c r="BK64" s="389">
        <f t="shared" si="16"/>
        <v>0</v>
      </c>
      <c r="BL64" s="388">
        <f>IF(W64="",0,IF(W64=LEGENDA!C$43,0,1))</f>
        <v>0</v>
      </c>
      <c r="BM64" s="388">
        <f>IF(X64="",0,IF(X64=LEGENDA!D$43,0,1))</f>
        <v>0</v>
      </c>
      <c r="BN64" s="388">
        <f>IF(Y64="",0,IF(Y64=LEGENDA!E$43,0,1))</f>
        <v>0</v>
      </c>
      <c r="BO64" s="388">
        <f>IF(Z64="",0,IF(Z64=LEGENDA!F$43,0,1))</f>
        <v>0</v>
      </c>
      <c r="BP64" s="388">
        <f>IF(AA64="",0,IF(AA64=LEGENDA!G$43,0,1))</f>
        <v>0</v>
      </c>
      <c r="BQ64" s="388">
        <f>IF(AB64="",0,IF(AB64=LEGENDA!H$43,0,1))</f>
        <v>0</v>
      </c>
      <c r="BR64" s="388">
        <f>IF(AC64="",0,IF(AC64=LEGENDA!I$43,0,1))</f>
        <v>0</v>
      </c>
      <c r="BS64" s="388">
        <f>IF(AD64="",0,IF(AD64=LEGENDA!J$43,0,1))</f>
        <v>0</v>
      </c>
      <c r="BT64" s="388">
        <f>IF(AE64="",0,IF(AE64=LEGENDA!K$43,0,1))</f>
        <v>0</v>
      </c>
      <c r="BU64" s="388">
        <f>IF(AF64="",0,IF(AF64=LEGENDA!L$43,0,1))</f>
        <v>0</v>
      </c>
      <c r="BV64" s="390">
        <f t="shared" si="17"/>
        <v>0</v>
      </c>
      <c r="BW64" s="388">
        <f t="shared" si="18"/>
        <v>0</v>
      </c>
      <c r="BX64" s="390">
        <f t="shared" si="19"/>
        <v>0</v>
      </c>
      <c r="BY64" s="391">
        <f t="shared" si="20"/>
        <v>0</v>
      </c>
      <c r="BZ64" s="391">
        <f t="shared" si="21"/>
        <v>0</v>
      </c>
      <c r="CA64" s="391" t="str">
        <f t="shared" si="22"/>
        <v/>
      </c>
      <c r="CB64" s="386" t="str">
        <f t="shared" si="23"/>
        <v/>
      </c>
      <c r="CC64" s="94">
        <f t="shared" si="29"/>
        <v>0</v>
      </c>
      <c r="CD64" s="397" t="str">
        <f t="shared" si="24"/>
        <v/>
      </c>
      <c r="CE64" s="559" t="str">
        <f t="array" ref="CE64">IFERROR(INDEX($C$10:$C$525,MATCH(0,COUNTIF($CE$9:CE63,$C$10:$C$525),0)),"")</f>
        <v/>
      </c>
      <c r="CF64" s="559">
        <f t="shared" si="25"/>
        <v>0</v>
      </c>
    </row>
    <row r="65" spans="1:84" ht="18.899999999999999" customHeight="1" thickBot="1" x14ac:dyDescent="0.35">
      <c r="A65" s="78" t="str">
        <f t="shared" si="30"/>
        <v/>
      </c>
      <c r="B65" s="576"/>
      <c r="C65" s="464"/>
      <c r="D65" s="349"/>
      <c r="E65" s="61" t="str">
        <f>IF(B65="","",IF(C65="","",IF(D65="","",INDEX(POBRANIE_!$B$6:$F$100,MATCH($D65,POBRANIE_!$A$6:$A$100,0),2))))</f>
        <v/>
      </c>
      <c r="F65" s="44"/>
      <c r="G65" s="45"/>
      <c r="H65" s="349"/>
      <c r="I65" s="46"/>
      <c r="J65" s="64" t="str">
        <f>IF($H65="","",IF($I65="","",IF($H65=LEGENDA!$B$21,0.6,IF($H65=LEGENDA!$B$22,0.7,0.8))))</f>
        <v/>
      </c>
      <c r="K65" s="63" t="str">
        <f t="shared" si="3"/>
        <v/>
      </c>
      <c r="L65" s="46"/>
      <c r="M65" s="61" t="str">
        <f>IF($H65="","",IF(OR(I65&gt;0,L65&gt;0),"",IF(AND(D65="TUZ",H65="gleba b. lekka"),"BŁĄD kol.8",IF(AND(D65="TUZ",H65="gleba lekka"),"BŁĄD kol.8",IF(AND(D65="TUZ",H65="gleba średnia"),"BŁĄD kol.8",IF(AND(D65="TUZ",H65="gleba ciężka"),"BŁĄD kol.8",IF(OR($H65=LEGENDA!$B$21,$H65=1),49,IF(OR($H65=LEGENDA!$B$22,$H65=2),59,IF(OR($H65=LEGENDA!$B$23,$H65=3),62,IF(OR($H65=4,$H65=LEGENDA!$B$24),66,IF(H65=LEGENDA!$O$25,86,IF(H65=LEGENDA!$O$26,91,IF(H65=LEGENDA!$O$27,73,IF(H65=LEGENDA!$O$28,66,IF(H65=LEGENDA!$O$29,135,IF(H65=LEGENDA!$O$30,158,IF(H65=LEGENDA!$O$31,117)))))))))))))))))</f>
        <v/>
      </c>
      <c r="N65" s="61" t="str">
        <f>IF(AND(D65="TUZ",H65="gleba b. lekka"),"BŁĄD kol.8",IF(AND(D65="TUZ",H65="gleba lekka"),"BŁĄD kol.8",IF(AND(D65="TUZ",H65="gleba średnia"),"BŁĄD kol.8",IF(AND(D65="TUZ",H65="gleba ciężka"),"BŁĄD kol.8",IF(AND(E65&lt;&gt;4,H65=LEGENDA!$O$29),"BŁĄD kol.8",IF(AND(E65&lt;&gt;4,H65=LEGENDA!$O$30),"BŁĄD kol.8",IF(AND(E65&lt;&gt;4,H65=LEGENDA!$O$31),"BŁĄD kol.8",IF(AND(E65&lt;&gt;4,H65=LEGENDA!$O$28),"BŁĄD kol.8",IF(AND(E65&lt;&gt;4,H65=LEGENDA!$O$27),"BŁĄD kol.8",IF(AND(E65&lt;&gt;4,H65=LEGENDA!$O$26),"BŁĄD kol.8",IF(AND(E65&lt;&gt;4,H65=LEGENDA!$O$25),"BŁĄD kol.8",IF(AX65="","",IF(AX65=1,0.6,IF(AX65=2,0.9,0.9))))))))))))))</f>
        <v/>
      </c>
      <c r="O65" s="381" t="str">
        <f t="shared" si="4"/>
        <v/>
      </c>
      <c r="P65" s="379" t="str">
        <f t="shared" si="26"/>
        <v/>
      </c>
      <c r="Q65" s="47"/>
      <c r="R65" s="46"/>
      <c r="S65" s="46"/>
      <c r="T65" s="46"/>
      <c r="U65" s="46"/>
      <c r="V65" s="61" t="str">
        <f t="shared" si="5"/>
        <v/>
      </c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61" t="str">
        <f t="shared" si="6"/>
        <v/>
      </c>
      <c r="AH65" s="70" t="e">
        <v>#VALUE!</v>
      </c>
      <c r="AI65" s="70">
        <v>0</v>
      </c>
      <c r="AJ65" s="70">
        <v>0</v>
      </c>
      <c r="AK65" s="71">
        <v>0</v>
      </c>
      <c r="AO65" s="49"/>
      <c r="AP65" s="49"/>
      <c r="AQ65" s="49"/>
      <c r="AR65" s="49"/>
      <c r="AS65" s="49"/>
      <c r="AT65" s="49"/>
      <c r="AU65" s="46"/>
      <c r="AV65" s="352" t="str">
        <f t="shared" si="1"/>
        <v/>
      </c>
      <c r="AW65" s="65" t="str">
        <f t="shared" si="7"/>
        <v/>
      </c>
      <c r="AX65" s="198" t="str">
        <f>IF(A65="","",IF(D65="","",INDEX(POBRANIE_!$B$6:$F$101,MATCH(D65,POBRANIE_!$A$6:$A$101,0),5)))</f>
        <v/>
      </c>
      <c r="AY65" s="96" t="str">
        <f t="shared" si="27"/>
        <v/>
      </c>
      <c r="AZ65" s="96" t="str">
        <f t="shared" si="28"/>
        <v/>
      </c>
      <c r="BA65" s="292" t="str">
        <f t="shared" si="8"/>
        <v xml:space="preserve"> </v>
      </c>
      <c r="BB65" s="293" t="str">
        <f t="shared" si="9"/>
        <v xml:space="preserve"> </v>
      </c>
      <c r="BD65" s="45"/>
      <c r="BE65" s="387" t="str">
        <f t="shared" si="10"/>
        <v/>
      </c>
      <c r="BF65" s="388">
        <f t="shared" si="11"/>
        <v>0</v>
      </c>
      <c r="BG65" s="388">
        <f t="shared" si="12"/>
        <v>0</v>
      </c>
      <c r="BH65" s="388">
        <f t="shared" si="13"/>
        <v>0</v>
      </c>
      <c r="BI65" s="388">
        <f t="shared" si="14"/>
        <v>0</v>
      </c>
      <c r="BJ65" s="388">
        <f t="shared" si="15"/>
        <v>0</v>
      </c>
      <c r="BK65" s="389">
        <f t="shared" si="16"/>
        <v>0</v>
      </c>
      <c r="BL65" s="388">
        <f>IF(W65="",0,IF(W65=LEGENDA!C$43,0,1))</f>
        <v>0</v>
      </c>
      <c r="BM65" s="388">
        <f>IF(X65="",0,IF(X65=LEGENDA!D$43,0,1))</f>
        <v>0</v>
      </c>
      <c r="BN65" s="388">
        <f>IF(Y65="",0,IF(Y65=LEGENDA!E$43,0,1))</f>
        <v>0</v>
      </c>
      <c r="BO65" s="388">
        <f>IF(Z65="",0,IF(Z65=LEGENDA!F$43,0,1))</f>
        <v>0</v>
      </c>
      <c r="BP65" s="388">
        <f>IF(AA65="",0,IF(AA65=LEGENDA!G$43,0,1))</f>
        <v>0</v>
      </c>
      <c r="BQ65" s="388">
        <f>IF(AB65="",0,IF(AB65=LEGENDA!H$43,0,1))</f>
        <v>0</v>
      </c>
      <c r="BR65" s="388">
        <f>IF(AC65="",0,IF(AC65=LEGENDA!I$43,0,1))</f>
        <v>0</v>
      </c>
      <c r="BS65" s="388">
        <f>IF(AD65="",0,IF(AD65=LEGENDA!J$43,0,1))</f>
        <v>0</v>
      </c>
      <c r="BT65" s="388">
        <f>IF(AE65="",0,IF(AE65=LEGENDA!K$43,0,1))</f>
        <v>0</v>
      </c>
      <c r="BU65" s="388">
        <f>IF(AF65="",0,IF(AF65=LEGENDA!L$43,0,1))</f>
        <v>0</v>
      </c>
      <c r="BV65" s="390">
        <f t="shared" si="17"/>
        <v>0</v>
      </c>
      <c r="BW65" s="388">
        <f t="shared" si="18"/>
        <v>0</v>
      </c>
      <c r="BX65" s="390">
        <f t="shared" si="19"/>
        <v>0</v>
      </c>
      <c r="BY65" s="391">
        <f t="shared" si="20"/>
        <v>0</v>
      </c>
      <c r="BZ65" s="391">
        <f t="shared" si="21"/>
        <v>0</v>
      </c>
      <c r="CA65" s="391" t="str">
        <f t="shared" si="22"/>
        <v/>
      </c>
      <c r="CB65" s="386" t="str">
        <f t="shared" si="23"/>
        <v/>
      </c>
      <c r="CC65" s="94">
        <f t="shared" si="29"/>
        <v>0</v>
      </c>
      <c r="CD65" s="397" t="str">
        <f t="shared" si="24"/>
        <v/>
      </c>
      <c r="CE65" s="559" t="str">
        <f t="array" ref="CE65">IFERROR(INDEX($C$10:$C$525,MATCH(0,COUNTIF($CE$9:CE64,$C$10:$C$525),0)),"")</f>
        <v/>
      </c>
      <c r="CF65" s="559">
        <f t="shared" si="25"/>
        <v>0</v>
      </c>
    </row>
    <row r="66" spans="1:84" ht="18.899999999999999" customHeight="1" thickBot="1" x14ac:dyDescent="0.35">
      <c r="A66" s="78" t="str">
        <f t="shared" si="30"/>
        <v/>
      </c>
      <c r="B66" s="576"/>
      <c r="C66" s="464"/>
      <c r="D66" s="349"/>
      <c r="E66" s="61" t="str">
        <f>IF(B66="","",IF(C66="","",IF(D66="","",INDEX(POBRANIE_!$B$6:$F$100,MATCH($D66,POBRANIE_!$A$6:$A$100,0),2))))</f>
        <v/>
      </c>
      <c r="F66" s="44"/>
      <c r="G66" s="45"/>
      <c r="H66" s="349"/>
      <c r="I66" s="46"/>
      <c r="J66" s="64" t="str">
        <f>IF($H66="","",IF($I66="","",IF($H66=LEGENDA!$B$21,0.6,IF($H66=LEGENDA!$B$22,0.7,0.8))))</f>
        <v/>
      </c>
      <c r="K66" s="63" t="str">
        <f t="shared" si="3"/>
        <v/>
      </c>
      <c r="L66" s="46"/>
      <c r="M66" s="61" t="str">
        <f>IF($H66="","",IF(OR(I66&gt;0,L66&gt;0),"",IF(AND(D66="TUZ",H66="gleba b. lekka"),"BŁĄD kol.8",IF(AND(D66="TUZ",H66="gleba lekka"),"BŁĄD kol.8",IF(AND(D66="TUZ",H66="gleba średnia"),"BŁĄD kol.8",IF(AND(D66="TUZ",H66="gleba ciężka"),"BŁĄD kol.8",IF(OR($H66=LEGENDA!$B$21,$H66=1),49,IF(OR($H66=LEGENDA!$B$22,$H66=2),59,IF(OR($H66=LEGENDA!$B$23,$H66=3),62,IF(OR($H66=4,$H66=LEGENDA!$B$24),66,IF(H66=LEGENDA!$O$25,86,IF(H66=LEGENDA!$O$26,91,IF(H66=LEGENDA!$O$27,73,IF(H66=LEGENDA!$O$28,66,IF(H66=LEGENDA!$O$29,135,IF(H66=LEGENDA!$O$30,158,IF(H66=LEGENDA!$O$31,117)))))))))))))))))</f>
        <v/>
      </c>
      <c r="N66" s="61" t="str">
        <f>IF(AND(D66="TUZ",H66="gleba b. lekka"),"BŁĄD kol.8",IF(AND(D66="TUZ",H66="gleba lekka"),"BŁĄD kol.8",IF(AND(D66="TUZ",H66="gleba średnia"),"BŁĄD kol.8",IF(AND(D66="TUZ",H66="gleba ciężka"),"BŁĄD kol.8",IF(AND(E66&lt;&gt;4,H66=LEGENDA!$O$29),"BŁĄD kol.8",IF(AND(E66&lt;&gt;4,H66=LEGENDA!$O$30),"BŁĄD kol.8",IF(AND(E66&lt;&gt;4,H66=LEGENDA!$O$31),"BŁĄD kol.8",IF(AND(E66&lt;&gt;4,H66=LEGENDA!$O$28),"BŁĄD kol.8",IF(AND(E66&lt;&gt;4,H66=LEGENDA!$O$27),"BŁĄD kol.8",IF(AND(E66&lt;&gt;4,H66=LEGENDA!$O$26),"BŁĄD kol.8",IF(AND(E66&lt;&gt;4,H66=LEGENDA!$O$25),"BŁĄD kol.8",IF(AX66="","",IF(AX66=1,0.6,IF(AX66=2,0.9,0.9))))))))))))))</f>
        <v/>
      </c>
      <c r="O66" s="381" t="str">
        <f t="shared" si="4"/>
        <v/>
      </c>
      <c r="P66" s="379" t="str">
        <f t="shared" si="26"/>
        <v/>
      </c>
      <c r="Q66" s="47"/>
      <c r="R66" s="46"/>
      <c r="S66" s="46"/>
      <c r="T66" s="46"/>
      <c r="U66" s="46"/>
      <c r="V66" s="61" t="str">
        <f t="shared" si="5"/>
        <v/>
      </c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61" t="str">
        <f t="shared" si="6"/>
        <v/>
      </c>
      <c r="AH66" s="70" t="e">
        <v>#VALUE!</v>
      </c>
      <c r="AI66" s="70">
        <v>0</v>
      </c>
      <c r="AJ66" s="70">
        <v>0</v>
      </c>
      <c r="AK66" s="71">
        <v>0</v>
      </c>
      <c r="AO66" s="49"/>
      <c r="AP66" s="49"/>
      <c r="AQ66" s="49"/>
      <c r="AR66" s="49"/>
      <c r="AS66" s="49"/>
      <c r="AT66" s="49"/>
      <c r="AU66" s="46"/>
      <c r="AV66" s="352" t="str">
        <f t="shared" si="1"/>
        <v/>
      </c>
      <c r="AW66" s="65" t="str">
        <f t="shared" si="7"/>
        <v/>
      </c>
      <c r="AX66" s="198" t="str">
        <f>IF(A66="","",IF(D66="","",INDEX(POBRANIE_!$B$6:$F$101,MATCH(D66,POBRANIE_!$A$6:$A$101,0),5)))</f>
        <v/>
      </c>
      <c r="AY66" s="96" t="str">
        <f t="shared" si="27"/>
        <v/>
      </c>
      <c r="AZ66" s="96" t="str">
        <f t="shared" si="28"/>
        <v/>
      </c>
      <c r="BA66" s="292" t="str">
        <f t="shared" si="8"/>
        <v xml:space="preserve"> </v>
      </c>
      <c r="BB66" s="293" t="str">
        <f t="shared" si="9"/>
        <v xml:space="preserve"> </v>
      </c>
      <c r="BD66" s="45"/>
      <c r="BE66" s="387" t="str">
        <f t="shared" si="10"/>
        <v/>
      </c>
      <c r="BF66" s="388">
        <f t="shared" si="11"/>
        <v>0</v>
      </c>
      <c r="BG66" s="388">
        <f t="shared" si="12"/>
        <v>0</v>
      </c>
      <c r="BH66" s="388">
        <f t="shared" si="13"/>
        <v>0</v>
      </c>
      <c r="BI66" s="388">
        <f t="shared" si="14"/>
        <v>0</v>
      </c>
      <c r="BJ66" s="388">
        <f t="shared" si="15"/>
        <v>0</v>
      </c>
      <c r="BK66" s="389">
        <f t="shared" si="16"/>
        <v>0</v>
      </c>
      <c r="BL66" s="388">
        <f>IF(W66="",0,IF(W66=LEGENDA!C$43,0,1))</f>
        <v>0</v>
      </c>
      <c r="BM66" s="388">
        <f>IF(X66="",0,IF(X66=LEGENDA!D$43,0,1))</f>
        <v>0</v>
      </c>
      <c r="BN66" s="388">
        <f>IF(Y66="",0,IF(Y66=LEGENDA!E$43,0,1))</f>
        <v>0</v>
      </c>
      <c r="BO66" s="388">
        <f>IF(Z66="",0,IF(Z66=LEGENDA!F$43,0,1))</f>
        <v>0</v>
      </c>
      <c r="BP66" s="388">
        <f>IF(AA66="",0,IF(AA66=LEGENDA!G$43,0,1))</f>
        <v>0</v>
      </c>
      <c r="BQ66" s="388">
        <f>IF(AB66="",0,IF(AB66=LEGENDA!H$43,0,1))</f>
        <v>0</v>
      </c>
      <c r="BR66" s="388">
        <f>IF(AC66="",0,IF(AC66=LEGENDA!I$43,0,1))</f>
        <v>0</v>
      </c>
      <c r="BS66" s="388">
        <f>IF(AD66="",0,IF(AD66=LEGENDA!J$43,0,1))</f>
        <v>0</v>
      </c>
      <c r="BT66" s="388">
        <f>IF(AE66="",0,IF(AE66=LEGENDA!K$43,0,1))</f>
        <v>0</v>
      </c>
      <c r="BU66" s="388">
        <f>IF(AF66="",0,IF(AF66=LEGENDA!L$43,0,1))</f>
        <v>0</v>
      </c>
      <c r="BV66" s="390">
        <f t="shared" si="17"/>
        <v>0</v>
      </c>
      <c r="BW66" s="388">
        <f t="shared" si="18"/>
        <v>0</v>
      </c>
      <c r="BX66" s="390">
        <f t="shared" si="19"/>
        <v>0</v>
      </c>
      <c r="BY66" s="391">
        <f t="shared" si="20"/>
        <v>0</v>
      </c>
      <c r="BZ66" s="391">
        <f t="shared" si="21"/>
        <v>0</v>
      </c>
      <c r="CA66" s="391" t="str">
        <f t="shared" si="22"/>
        <v/>
      </c>
      <c r="CB66" s="386" t="str">
        <f t="shared" si="23"/>
        <v/>
      </c>
      <c r="CC66" s="94">
        <f t="shared" si="29"/>
        <v>0</v>
      </c>
      <c r="CD66" s="397" t="str">
        <f t="shared" si="24"/>
        <v/>
      </c>
      <c r="CE66" s="559" t="str">
        <f t="array" ref="CE66">IFERROR(INDEX($C$10:$C$525,MATCH(0,COUNTIF($CE$9:CE65,$C$10:$C$525),0)),"")</f>
        <v/>
      </c>
      <c r="CF66" s="559">
        <f t="shared" si="25"/>
        <v>0</v>
      </c>
    </row>
    <row r="67" spans="1:84" ht="18.899999999999999" customHeight="1" thickBot="1" x14ac:dyDescent="0.35">
      <c r="A67" s="78" t="str">
        <f t="shared" si="30"/>
        <v/>
      </c>
      <c r="B67" s="576"/>
      <c r="C67" s="464"/>
      <c r="D67" s="349"/>
      <c r="E67" s="61" t="str">
        <f>IF(B67="","",IF(C67="","",IF(D67="","",INDEX(POBRANIE_!$B$6:$F$100,MATCH($D67,POBRANIE_!$A$6:$A$100,0),2))))</f>
        <v/>
      </c>
      <c r="F67" s="44"/>
      <c r="G67" s="45"/>
      <c r="H67" s="349"/>
      <c r="I67" s="46"/>
      <c r="J67" s="64" t="str">
        <f>IF($H67="","",IF($I67="","",IF($H67=LEGENDA!$B$21,0.6,IF($H67=LEGENDA!$B$22,0.7,0.8))))</f>
        <v/>
      </c>
      <c r="K67" s="63" t="str">
        <f t="shared" si="3"/>
        <v/>
      </c>
      <c r="L67" s="46"/>
      <c r="M67" s="61" t="str">
        <f>IF($H67="","",IF(OR(I67&gt;0,L67&gt;0),"",IF(AND(D67="TUZ",H67="gleba b. lekka"),"BŁĄD kol.8",IF(AND(D67="TUZ",H67="gleba lekka"),"BŁĄD kol.8",IF(AND(D67="TUZ",H67="gleba średnia"),"BŁĄD kol.8",IF(AND(D67="TUZ",H67="gleba ciężka"),"BŁĄD kol.8",IF(OR($H67=LEGENDA!$B$21,$H67=1),49,IF(OR($H67=LEGENDA!$B$22,$H67=2),59,IF(OR($H67=LEGENDA!$B$23,$H67=3),62,IF(OR($H67=4,$H67=LEGENDA!$B$24),66,IF(H67=LEGENDA!$O$25,86,IF(H67=LEGENDA!$O$26,91,IF(H67=LEGENDA!$O$27,73,IF(H67=LEGENDA!$O$28,66,IF(H67=LEGENDA!$O$29,135,IF(H67=LEGENDA!$O$30,158,IF(H67=LEGENDA!$O$31,117)))))))))))))))))</f>
        <v/>
      </c>
      <c r="N67" s="61" t="str">
        <f>IF(AND(D67="TUZ",H67="gleba b. lekka"),"BŁĄD kol.8",IF(AND(D67="TUZ",H67="gleba lekka"),"BŁĄD kol.8",IF(AND(D67="TUZ",H67="gleba średnia"),"BŁĄD kol.8",IF(AND(D67="TUZ",H67="gleba ciężka"),"BŁĄD kol.8",IF(AND(E67&lt;&gt;4,H67=LEGENDA!$O$29),"BŁĄD kol.8",IF(AND(E67&lt;&gt;4,H67=LEGENDA!$O$30),"BŁĄD kol.8",IF(AND(E67&lt;&gt;4,H67=LEGENDA!$O$31),"BŁĄD kol.8",IF(AND(E67&lt;&gt;4,H67=LEGENDA!$O$28),"BŁĄD kol.8",IF(AND(E67&lt;&gt;4,H67=LEGENDA!$O$27),"BŁĄD kol.8",IF(AND(E67&lt;&gt;4,H67=LEGENDA!$O$26),"BŁĄD kol.8",IF(AND(E67&lt;&gt;4,H67=LEGENDA!$O$25),"BŁĄD kol.8",IF(AX67="","",IF(AX67=1,0.6,IF(AX67=2,0.9,0.9))))))))))))))</f>
        <v/>
      </c>
      <c r="O67" s="381" t="str">
        <f t="shared" si="4"/>
        <v/>
      </c>
      <c r="P67" s="379" t="str">
        <f t="shared" si="26"/>
        <v/>
      </c>
      <c r="Q67" s="47"/>
      <c r="R67" s="46"/>
      <c r="S67" s="46"/>
      <c r="T67" s="46"/>
      <c r="U67" s="46"/>
      <c r="V67" s="61" t="str">
        <f t="shared" si="5"/>
        <v/>
      </c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61" t="str">
        <f t="shared" si="6"/>
        <v/>
      </c>
      <c r="AH67" s="70" t="e">
        <v>#VALUE!</v>
      </c>
      <c r="AI67" s="70">
        <v>0</v>
      </c>
      <c r="AJ67" s="70">
        <v>0</v>
      </c>
      <c r="AK67" s="71">
        <v>0</v>
      </c>
      <c r="AO67" s="49"/>
      <c r="AP67" s="49"/>
      <c r="AQ67" s="49"/>
      <c r="AR67" s="49"/>
      <c r="AS67" s="49"/>
      <c r="AT67" s="49"/>
      <c r="AU67" s="46"/>
      <c r="AV67" s="352" t="str">
        <f t="shared" si="1"/>
        <v/>
      </c>
      <c r="AW67" s="65" t="str">
        <f t="shared" si="7"/>
        <v/>
      </c>
      <c r="AX67" s="198" t="str">
        <f>IF(A67="","",IF(D67="","",INDEX(POBRANIE_!$B$6:$F$101,MATCH(D67,POBRANIE_!$A$6:$A$101,0),5)))</f>
        <v/>
      </c>
      <c r="AY67" s="96" t="str">
        <f t="shared" si="27"/>
        <v/>
      </c>
      <c r="AZ67" s="96" t="str">
        <f t="shared" si="28"/>
        <v/>
      </c>
      <c r="BA67" s="292" t="str">
        <f t="shared" si="8"/>
        <v xml:space="preserve"> </v>
      </c>
      <c r="BB67" s="293" t="str">
        <f t="shared" si="9"/>
        <v xml:space="preserve"> </v>
      </c>
      <c r="BD67" s="45"/>
      <c r="BE67" s="387" t="str">
        <f t="shared" si="10"/>
        <v/>
      </c>
      <c r="BF67" s="388">
        <f t="shared" si="11"/>
        <v>0</v>
      </c>
      <c r="BG67" s="388">
        <f t="shared" si="12"/>
        <v>0</v>
      </c>
      <c r="BH67" s="388">
        <f t="shared" si="13"/>
        <v>0</v>
      </c>
      <c r="BI67" s="388">
        <f t="shared" si="14"/>
        <v>0</v>
      </c>
      <c r="BJ67" s="388">
        <f t="shared" si="15"/>
        <v>0</v>
      </c>
      <c r="BK67" s="389">
        <f t="shared" si="16"/>
        <v>0</v>
      </c>
      <c r="BL67" s="388">
        <f>IF(W67="",0,IF(W67=LEGENDA!C$43,0,1))</f>
        <v>0</v>
      </c>
      <c r="BM67" s="388">
        <f>IF(X67="",0,IF(X67=LEGENDA!D$43,0,1))</f>
        <v>0</v>
      </c>
      <c r="BN67" s="388">
        <f>IF(Y67="",0,IF(Y67=LEGENDA!E$43,0,1))</f>
        <v>0</v>
      </c>
      <c r="BO67" s="388">
        <f>IF(Z67="",0,IF(Z67=LEGENDA!F$43,0,1))</f>
        <v>0</v>
      </c>
      <c r="BP67" s="388">
        <f>IF(AA67="",0,IF(AA67=LEGENDA!G$43,0,1))</f>
        <v>0</v>
      </c>
      <c r="BQ67" s="388">
        <f>IF(AB67="",0,IF(AB67=LEGENDA!H$43,0,1))</f>
        <v>0</v>
      </c>
      <c r="BR67" s="388">
        <f>IF(AC67="",0,IF(AC67=LEGENDA!I$43,0,1))</f>
        <v>0</v>
      </c>
      <c r="BS67" s="388">
        <f>IF(AD67="",0,IF(AD67=LEGENDA!J$43,0,1))</f>
        <v>0</v>
      </c>
      <c r="BT67" s="388">
        <f>IF(AE67="",0,IF(AE67=LEGENDA!K$43,0,1))</f>
        <v>0</v>
      </c>
      <c r="BU67" s="388">
        <f>IF(AF67="",0,IF(AF67=LEGENDA!L$43,0,1))</f>
        <v>0</v>
      </c>
      <c r="BV67" s="390">
        <f t="shared" si="17"/>
        <v>0</v>
      </c>
      <c r="BW67" s="388">
        <f t="shared" si="18"/>
        <v>0</v>
      </c>
      <c r="BX67" s="390">
        <f t="shared" si="19"/>
        <v>0</v>
      </c>
      <c r="BY67" s="391">
        <f t="shared" si="20"/>
        <v>0</v>
      </c>
      <c r="BZ67" s="391">
        <f t="shared" si="21"/>
        <v>0</v>
      </c>
      <c r="CA67" s="391" t="str">
        <f t="shared" si="22"/>
        <v/>
      </c>
      <c r="CB67" s="386" t="str">
        <f t="shared" si="23"/>
        <v/>
      </c>
      <c r="CC67" s="94">
        <f t="shared" si="29"/>
        <v>0</v>
      </c>
      <c r="CD67" s="397" t="str">
        <f t="shared" si="24"/>
        <v/>
      </c>
      <c r="CE67" s="559" t="str">
        <f t="array" ref="CE67">IFERROR(INDEX($C$10:$C$525,MATCH(0,COUNTIF($CE$9:CE66,$C$10:$C$525),0)),"")</f>
        <v/>
      </c>
      <c r="CF67" s="559">
        <f t="shared" si="25"/>
        <v>0</v>
      </c>
    </row>
    <row r="68" spans="1:84" ht="18.899999999999999" customHeight="1" thickBot="1" x14ac:dyDescent="0.35">
      <c r="A68" s="78" t="str">
        <f t="shared" si="30"/>
        <v/>
      </c>
      <c r="B68" s="576"/>
      <c r="C68" s="464"/>
      <c r="D68" s="349"/>
      <c r="E68" s="61" t="str">
        <f>IF(B68="","",IF(C68="","",IF(D68="","",INDEX(POBRANIE_!$B$6:$F$100,MATCH($D68,POBRANIE_!$A$6:$A$100,0),2))))</f>
        <v/>
      </c>
      <c r="F68" s="44"/>
      <c r="G68" s="45"/>
      <c r="H68" s="349"/>
      <c r="I68" s="46"/>
      <c r="J68" s="64" t="str">
        <f>IF($H68="","",IF($I68="","",IF($H68=LEGENDA!$B$21,0.6,IF($H68=LEGENDA!$B$22,0.7,0.8))))</f>
        <v/>
      </c>
      <c r="K68" s="63" t="str">
        <f t="shared" si="3"/>
        <v/>
      </c>
      <c r="L68" s="46"/>
      <c r="M68" s="61" t="str">
        <f>IF($H68="","",IF(OR(I68&gt;0,L68&gt;0),"",IF(AND(D68="TUZ",H68="gleba b. lekka"),"BŁĄD kol.8",IF(AND(D68="TUZ",H68="gleba lekka"),"BŁĄD kol.8",IF(AND(D68="TUZ",H68="gleba średnia"),"BŁĄD kol.8",IF(AND(D68="TUZ",H68="gleba ciężka"),"BŁĄD kol.8",IF(OR($H68=LEGENDA!$B$21,$H68=1),49,IF(OR($H68=LEGENDA!$B$22,$H68=2),59,IF(OR($H68=LEGENDA!$B$23,$H68=3),62,IF(OR($H68=4,$H68=LEGENDA!$B$24),66,IF(H68=LEGENDA!$O$25,86,IF(H68=LEGENDA!$O$26,91,IF(H68=LEGENDA!$O$27,73,IF(H68=LEGENDA!$O$28,66,IF(H68=LEGENDA!$O$29,135,IF(H68=LEGENDA!$O$30,158,IF(H68=LEGENDA!$O$31,117)))))))))))))))))</f>
        <v/>
      </c>
      <c r="N68" s="61" t="str">
        <f>IF(AND(D68="TUZ",H68="gleba b. lekka"),"BŁĄD kol.8",IF(AND(D68="TUZ",H68="gleba lekka"),"BŁĄD kol.8",IF(AND(D68="TUZ",H68="gleba średnia"),"BŁĄD kol.8",IF(AND(D68="TUZ",H68="gleba ciężka"),"BŁĄD kol.8",IF(AND(E68&lt;&gt;4,H68=LEGENDA!$O$29),"BŁĄD kol.8",IF(AND(E68&lt;&gt;4,H68=LEGENDA!$O$30),"BŁĄD kol.8",IF(AND(E68&lt;&gt;4,H68=LEGENDA!$O$31),"BŁĄD kol.8",IF(AND(E68&lt;&gt;4,H68=LEGENDA!$O$28),"BŁĄD kol.8",IF(AND(E68&lt;&gt;4,H68=LEGENDA!$O$27),"BŁĄD kol.8",IF(AND(E68&lt;&gt;4,H68=LEGENDA!$O$26),"BŁĄD kol.8",IF(AND(E68&lt;&gt;4,H68=LEGENDA!$O$25),"BŁĄD kol.8",IF(AX68="","",IF(AX68=1,0.6,IF(AX68=2,0.9,0.9))))))))))))))</f>
        <v/>
      </c>
      <c r="O68" s="381" t="str">
        <f t="shared" si="4"/>
        <v/>
      </c>
      <c r="P68" s="379" t="str">
        <f t="shared" si="26"/>
        <v/>
      </c>
      <c r="Q68" s="47"/>
      <c r="R68" s="46"/>
      <c r="S68" s="46"/>
      <c r="T68" s="46"/>
      <c r="U68" s="46"/>
      <c r="V68" s="61" t="str">
        <f t="shared" si="5"/>
        <v/>
      </c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61" t="str">
        <f t="shared" si="6"/>
        <v/>
      </c>
      <c r="AH68" s="70" t="e">
        <v>#VALUE!</v>
      </c>
      <c r="AI68" s="70">
        <v>0</v>
      </c>
      <c r="AJ68" s="70">
        <v>0</v>
      </c>
      <c r="AK68" s="71">
        <v>0</v>
      </c>
      <c r="AO68" s="49"/>
      <c r="AP68" s="49"/>
      <c r="AQ68" s="49"/>
      <c r="AR68" s="49"/>
      <c r="AS68" s="49"/>
      <c r="AT68" s="49"/>
      <c r="AU68" s="46"/>
      <c r="AV68" s="352" t="str">
        <f t="shared" si="1"/>
        <v/>
      </c>
      <c r="AW68" s="65" t="str">
        <f t="shared" si="7"/>
        <v/>
      </c>
      <c r="AX68" s="198" t="str">
        <f>IF(A68="","",IF(D68="","",INDEX(POBRANIE_!$B$6:$F$101,MATCH(D68,POBRANIE_!$A$6:$A$101,0),5)))</f>
        <v/>
      </c>
      <c r="AY68" s="96" t="str">
        <f t="shared" si="27"/>
        <v/>
      </c>
      <c r="AZ68" s="96" t="str">
        <f t="shared" si="28"/>
        <v/>
      </c>
      <c r="BA68" s="292" t="str">
        <f t="shared" si="8"/>
        <v xml:space="preserve"> </v>
      </c>
      <c r="BB68" s="293" t="str">
        <f t="shared" si="9"/>
        <v xml:space="preserve"> </v>
      </c>
      <c r="BD68" s="45"/>
      <c r="BE68" s="387" t="str">
        <f t="shared" si="10"/>
        <v/>
      </c>
      <c r="BF68" s="388">
        <f t="shared" si="11"/>
        <v>0</v>
      </c>
      <c r="BG68" s="388">
        <f t="shared" si="12"/>
        <v>0</v>
      </c>
      <c r="BH68" s="388">
        <f t="shared" si="13"/>
        <v>0</v>
      </c>
      <c r="BI68" s="388">
        <f t="shared" si="14"/>
        <v>0</v>
      </c>
      <c r="BJ68" s="388">
        <f t="shared" si="15"/>
        <v>0</v>
      </c>
      <c r="BK68" s="389">
        <f t="shared" si="16"/>
        <v>0</v>
      </c>
      <c r="BL68" s="388">
        <f>IF(W68="",0,IF(W68=LEGENDA!C$43,0,1))</f>
        <v>0</v>
      </c>
      <c r="BM68" s="388">
        <f>IF(X68="",0,IF(X68=LEGENDA!D$43,0,1))</f>
        <v>0</v>
      </c>
      <c r="BN68" s="388">
        <f>IF(Y68="",0,IF(Y68=LEGENDA!E$43,0,1))</f>
        <v>0</v>
      </c>
      <c r="BO68" s="388">
        <f>IF(Z68="",0,IF(Z68=LEGENDA!F$43,0,1))</f>
        <v>0</v>
      </c>
      <c r="BP68" s="388">
        <f>IF(AA68="",0,IF(AA68=LEGENDA!G$43,0,1))</f>
        <v>0</v>
      </c>
      <c r="BQ68" s="388">
        <f>IF(AB68="",0,IF(AB68=LEGENDA!H$43,0,1))</f>
        <v>0</v>
      </c>
      <c r="BR68" s="388">
        <f>IF(AC68="",0,IF(AC68=LEGENDA!I$43,0,1))</f>
        <v>0</v>
      </c>
      <c r="BS68" s="388">
        <f>IF(AD68="",0,IF(AD68=LEGENDA!J$43,0,1))</f>
        <v>0</v>
      </c>
      <c r="BT68" s="388">
        <f>IF(AE68="",0,IF(AE68=LEGENDA!K$43,0,1))</f>
        <v>0</v>
      </c>
      <c r="BU68" s="388">
        <f>IF(AF68="",0,IF(AF68=LEGENDA!L$43,0,1))</f>
        <v>0</v>
      </c>
      <c r="BV68" s="390">
        <f t="shared" si="17"/>
        <v>0</v>
      </c>
      <c r="BW68" s="388">
        <f t="shared" si="18"/>
        <v>0</v>
      </c>
      <c r="BX68" s="390">
        <f t="shared" si="19"/>
        <v>0</v>
      </c>
      <c r="BY68" s="391">
        <f t="shared" si="20"/>
        <v>0</v>
      </c>
      <c r="BZ68" s="391">
        <f t="shared" si="21"/>
        <v>0</v>
      </c>
      <c r="CA68" s="391" t="str">
        <f t="shared" si="22"/>
        <v/>
      </c>
      <c r="CB68" s="386" t="str">
        <f t="shared" si="23"/>
        <v/>
      </c>
      <c r="CC68" s="94">
        <f t="shared" si="29"/>
        <v>0</v>
      </c>
      <c r="CD68" s="397" t="str">
        <f t="shared" si="24"/>
        <v/>
      </c>
      <c r="CE68" s="559" t="str">
        <f t="array" ref="CE68">IFERROR(INDEX($C$10:$C$525,MATCH(0,COUNTIF($CE$9:CE67,$C$10:$C$525),0)),"")</f>
        <v/>
      </c>
      <c r="CF68" s="559">
        <f t="shared" si="25"/>
        <v>0</v>
      </c>
    </row>
    <row r="69" spans="1:84" ht="18.899999999999999" customHeight="1" thickBot="1" x14ac:dyDescent="0.35">
      <c r="A69" s="78" t="str">
        <f t="shared" si="30"/>
        <v/>
      </c>
      <c r="B69" s="576"/>
      <c r="C69" s="464"/>
      <c r="D69" s="349"/>
      <c r="E69" s="61" t="str">
        <f>IF(B69="","",IF(C69="","",IF(D69="","",INDEX(POBRANIE_!$B$6:$F$100,MATCH($D69,POBRANIE_!$A$6:$A$100,0),2))))</f>
        <v/>
      </c>
      <c r="F69" s="44"/>
      <c r="G69" s="45"/>
      <c r="H69" s="349"/>
      <c r="I69" s="46"/>
      <c r="J69" s="64" t="str">
        <f>IF($H69="","",IF($I69="","",IF($H69=LEGENDA!$B$21,0.6,IF($H69=LEGENDA!$B$22,0.7,0.8))))</f>
        <v/>
      </c>
      <c r="K69" s="63" t="str">
        <f t="shared" si="3"/>
        <v/>
      </c>
      <c r="L69" s="46"/>
      <c r="M69" s="61" t="str">
        <f>IF($H69="","",IF(OR(I69&gt;0,L69&gt;0),"",IF(AND(D69="TUZ",H69="gleba b. lekka"),"BŁĄD kol.8",IF(AND(D69="TUZ",H69="gleba lekka"),"BŁĄD kol.8",IF(AND(D69="TUZ",H69="gleba średnia"),"BŁĄD kol.8",IF(AND(D69="TUZ",H69="gleba ciężka"),"BŁĄD kol.8",IF(OR($H69=LEGENDA!$B$21,$H69=1),49,IF(OR($H69=LEGENDA!$B$22,$H69=2),59,IF(OR($H69=LEGENDA!$B$23,$H69=3),62,IF(OR($H69=4,$H69=LEGENDA!$B$24),66,IF(H69=LEGENDA!$O$25,86,IF(H69=LEGENDA!$O$26,91,IF(H69=LEGENDA!$O$27,73,IF(H69=LEGENDA!$O$28,66,IF(H69=LEGENDA!$O$29,135,IF(H69=LEGENDA!$O$30,158,IF(H69=LEGENDA!$O$31,117)))))))))))))))))</f>
        <v/>
      </c>
      <c r="N69" s="61" t="str">
        <f>IF(AND(D69="TUZ",H69="gleba b. lekka"),"BŁĄD kol.8",IF(AND(D69="TUZ",H69="gleba lekka"),"BŁĄD kol.8",IF(AND(D69="TUZ",H69="gleba średnia"),"BŁĄD kol.8",IF(AND(D69="TUZ",H69="gleba ciężka"),"BŁĄD kol.8",IF(AND(E69&lt;&gt;4,H69=LEGENDA!$O$29),"BŁĄD kol.8",IF(AND(E69&lt;&gt;4,H69=LEGENDA!$O$30),"BŁĄD kol.8",IF(AND(E69&lt;&gt;4,H69=LEGENDA!$O$31),"BŁĄD kol.8",IF(AND(E69&lt;&gt;4,H69=LEGENDA!$O$28),"BŁĄD kol.8",IF(AND(E69&lt;&gt;4,H69=LEGENDA!$O$27),"BŁĄD kol.8",IF(AND(E69&lt;&gt;4,H69=LEGENDA!$O$26),"BŁĄD kol.8",IF(AND(E69&lt;&gt;4,H69=LEGENDA!$O$25),"BŁĄD kol.8",IF(AX69="","",IF(AX69=1,0.6,IF(AX69=2,0.9,0.9))))))))))))))</f>
        <v/>
      </c>
      <c r="O69" s="381" t="str">
        <f t="shared" si="4"/>
        <v/>
      </c>
      <c r="P69" s="379" t="str">
        <f t="shared" si="26"/>
        <v/>
      </c>
      <c r="Q69" s="47"/>
      <c r="R69" s="46"/>
      <c r="S69" s="46"/>
      <c r="T69" s="46"/>
      <c r="U69" s="46"/>
      <c r="V69" s="61" t="str">
        <f t="shared" si="5"/>
        <v/>
      </c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61" t="str">
        <f t="shared" si="6"/>
        <v/>
      </c>
      <c r="AH69" s="70" t="e">
        <v>#VALUE!</v>
      </c>
      <c r="AI69" s="70">
        <v>0</v>
      </c>
      <c r="AJ69" s="70">
        <v>0</v>
      </c>
      <c r="AK69" s="71">
        <v>0</v>
      </c>
      <c r="AO69" s="49"/>
      <c r="AP69" s="49"/>
      <c r="AQ69" s="49"/>
      <c r="AR69" s="49"/>
      <c r="AS69" s="49"/>
      <c r="AT69" s="49"/>
      <c r="AU69" s="46"/>
      <c r="AV69" s="352" t="str">
        <f t="shared" si="1"/>
        <v/>
      </c>
      <c r="AW69" s="65" t="str">
        <f t="shared" si="7"/>
        <v/>
      </c>
      <c r="AX69" s="198" t="str">
        <f>IF(A69="","",IF(D69="","",INDEX(POBRANIE_!$B$6:$F$101,MATCH(D69,POBRANIE_!$A$6:$A$101,0),5)))</f>
        <v/>
      </c>
      <c r="AY69" s="96" t="str">
        <f t="shared" si="27"/>
        <v/>
      </c>
      <c r="AZ69" s="96" t="str">
        <f t="shared" si="28"/>
        <v/>
      </c>
      <c r="BA69" s="292" t="str">
        <f t="shared" si="8"/>
        <v xml:space="preserve"> </v>
      </c>
      <c r="BB69" s="293" t="str">
        <f t="shared" si="9"/>
        <v xml:space="preserve"> </v>
      </c>
      <c r="BD69" s="45"/>
      <c r="BE69" s="387" t="str">
        <f t="shared" si="10"/>
        <v/>
      </c>
      <c r="BF69" s="388">
        <f t="shared" si="11"/>
        <v>0</v>
      </c>
      <c r="BG69" s="388">
        <f t="shared" si="12"/>
        <v>0</v>
      </c>
      <c r="BH69" s="388">
        <f t="shared" si="13"/>
        <v>0</v>
      </c>
      <c r="BI69" s="388">
        <f t="shared" si="14"/>
        <v>0</v>
      </c>
      <c r="BJ69" s="388">
        <f t="shared" si="15"/>
        <v>0</v>
      </c>
      <c r="BK69" s="389">
        <f t="shared" si="16"/>
        <v>0</v>
      </c>
      <c r="BL69" s="388">
        <f>IF(W69="",0,IF(W69=LEGENDA!C$43,0,1))</f>
        <v>0</v>
      </c>
      <c r="BM69" s="388">
        <f>IF(X69="",0,IF(X69=LEGENDA!D$43,0,1))</f>
        <v>0</v>
      </c>
      <c r="BN69" s="388">
        <f>IF(Y69="",0,IF(Y69=LEGENDA!E$43,0,1))</f>
        <v>0</v>
      </c>
      <c r="BO69" s="388">
        <f>IF(Z69="",0,IF(Z69=LEGENDA!F$43,0,1))</f>
        <v>0</v>
      </c>
      <c r="BP69" s="388">
        <f>IF(AA69="",0,IF(AA69=LEGENDA!G$43,0,1))</f>
        <v>0</v>
      </c>
      <c r="BQ69" s="388">
        <f>IF(AB69="",0,IF(AB69=LEGENDA!H$43,0,1))</f>
        <v>0</v>
      </c>
      <c r="BR69" s="388">
        <f>IF(AC69="",0,IF(AC69=LEGENDA!I$43,0,1))</f>
        <v>0</v>
      </c>
      <c r="BS69" s="388">
        <f>IF(AD69="",0,IF(AD69=LEGENDA!J$43,0,1))</f>
        <v>0</v>
      </c>
      <c r="BT69" s="388">
        <f>IF(AE69="",0,IF(AE69=LEGENDA!K$43,0,1))</f>
        <v>0</v>
      </c>
      <c r="BU69" s="388">
        <f>IF(AF69="",0,IF(AF69=LEGENDA!L$43,0,1))</f>
        <v>0</v>
      </c>
      <c r="BV69" s="390">
        <f t="shared" si="17"/>
        <v>0</v>
      </c>
      <c r="BW69" s="388">
        <f t="shared" si="18"/>
        <v>0</v>
      </c>
      <c r="BX69" s="390">
        <f t="shared" si="19"/>
        <v>0</v>
      </c>
      <c r="BY69" s="391">
        <f t="shared" si="20"/>
        <v>0</v>
      </c>
      <c r="BZ69" s="391">
        <f t="shared" si="21"/>
        <v>0</v>
      </c>
      <c r="CA69" s="391" t="str">
        <f t="shared" si="22"/>
        <v/>
      </c>
      <c r="CB69" s="386" t="str">
        <f t="shared" si="23"/>
        <v/>
      </c>
      <c r="CC69" s="94">
        <f t="shared" si="29"/>
        <v>0</v>
      </c>
      <c r="CD69" s="397" t="str">
        <f t="shared" si="24"/>
        <v/>
      </c>
      <c r="CE69" s="559" t="str">
        <f t="array" ref="CE69">IFERROR(INDEX($C$10:$C$525,MATCH(0,COUNTIF($CE$9:CE68,$C$10:$C$525),0)),"")</f>
        <v/>
      </c>
      <c r="CF69" s="559">
        <f t="shared" si="25"/>
        <v>0</v>
      </c>
    </row>
    <row r="70" spans="1:84" ht="18.899999999999999" customHeight="1" thickBot="1" x14ac:dyDescent="0.35">
      <c r="A70" s="78" t="str">
        <f t="shared" si="30"/>
        <v/>
      </c>
      <c r="B70" s="576"/>
      <c r="C70" s="464"/>
      <c r="D70" s="349"/>
      <c r="E70" s="61" t="str">
        <f>IF(B70="","",IF(C70="","",IF(D70="","",INDEX(POBRANIE_!$B$6:$F$100,MATCH($D70,POBRANIE_!$A$6:$A$100,0),2))))</f>
        <v/>
      </c>
      <c r="F70" s="44"/>
      <c r="G70" s="45"/>
      <c r="H70" s="349"/>
      <c r="I70" s="46"/>
      <c r="J70" s="64" t="str">
        <f>IF($H70="","",IF($I70="","",IF($H70=LEGENDA!$B$21,0.6,IF($H70=LEGENDA!$B$22,0.7,0.8))))</f>
        <v/>
      </c>
      <c r="K70" s="63" t="str">
        <f t="shared" si="3"/>
        <v/>
      </c>
      <c r="L70" s="46"/>
      <c r="M70" s="61" t="str">
        <f>IF($H70="","",IF(OR(I70&gt;0,L70&gt;0),"",IF(AND(D70="TUZ",H70="gleba b. lekka"),"BŁĄD kol.8",IF(AND(D70="TUZ",H70="gleba lekka"),"BŁĄD kol.8",IF(AND(D70="TUZ",H70="gleba średnia"),"BŁĄD kol.8",IF(AND(D70="TUZ",H70="gleba ciężka"),"BŁĄD kol.8",IF(OR($H70=LEGENDA!$B$21,$H70=1),49,IF(OR($H70=LEGENDA!$B$22,$H70=2),59,IF(OR($H70=LEGENDA!$B$23,$H70=3),62,IF(OR($H70=4,$H70=LEGENDA!$B$24),66,IF(H70=LEGENDA!$O$25,86,IF(H70=LEGENDA!$O$26,91,IF(H70=LEGENDA!$O$27,73,IF(H70=LEGENDA!$O$28,66,IF(H70=LEGENDA!$O$29,135,IF(H70=LEGENDA!$O$30,158,IF(H70=LEGENDA!$O$31,117)))))))))))))))))</f>
        <v/>
      </c>
      <c r="N70" s="61" t="str">
        <f>IF(AND(D70="TUZ",H70="gleba b. lekka"),"BŁĄD kol.8",IF(AND(D70="TUZ",H70="gleba lekka"),"BŁĄD kol.8",IF(AND(D70="TUZ",H70="gleba średnia"),"BŁĄD kol.8",IF(AND(D70="TUZ",H70="gleba ciężka"),"BŁĄD kol.8",IF(AND(E70&lt;&gt;4,H70=LEGENDA!$O$29),"BŁĄD kol.8",IF(AND(E70&lt;&gt;4,H70=LEGENDA!$O$30),"BŁĄD kol.8",IF(AND(E70&lt;&gt;4,H70=LEGENDA!$O$31),"BŁĄD kol.8",IF(AND(E70&lt;&gt;4,H70=LEGENDA!$O$28),"BŁĄD kol.8",IF(AND(E70&lt;&gt;4,H70=LEGENDA!$O$27),"BŁĄD kol.8",IF(AND(E70&lt;&gt;4,H70=LEGENDA!$O$26),"BŁĄD kol.8",IF(AND(E70&lt;&gt;4,H70=LEGENDA!$O$25),"BŁĄD kol.8",IF(AX70="","",IF(AX70=1,0.6,IF(AX70=2,0.9,0.9))))))))))))))</f>
        <v/>
      </c>
      <c r="O70" s="381" t="str">
        <f t="shared" si="4"/>
        <v/>
      </c>
      <c r="P70" s="379" t="str">
        <f t="shared" si="26"/>
        <v/>
      </c>
      <c r="Q70" s="47"/>
      <c r="R70" s="46"/>
      <c r="S70" s="46"/>
      <c r="T70" s="46"/>
      <c r="U70" s="46"/>
      <c r="V70" s="61" t="str">
        <f t="shared" si="5"/>
        <v/>
      </c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61" t="str">
        <f t="shared" si="6"/>
        <v/>
      </c>
      <c r="AH70" s="70" t="e">
        <v>#VALUE!</v>
      </c>
      <c r="AI70" s="70">
        <v>0</v>
      </c>
      <c r="AJ70" s="70">
        <v>0</v>
      </c>
      <c r="AK70" s="71">
        <v>0</v>
      </c>
      <c r="AO70" s="49"/>
      <c r="AP70" s="49"/>
      <c r="AQ70" s="49"/>
      <c r="AR70" s="49"/>
      <c r="AS70" s="49"/>
      <c r="AT70" s="49"/>
      <c r="AU70" s="46"/>
      <c r="AV70" s="352" t="str">
        <f t="shared" si="1"/>
        <v/>
      </c>
      <c r="AW70" s="65" t="str">
        <f t="shared" si="7"/>
        <v/>
      </c>
      <c r="AX70" s="198" t="str">
        <f>IF(A70="","",IF(D70="","",INDEX(POBRANIE_!$B$6:$F$101,MATCH(D70,POBRANIE_!$A$6:$A$101,0),5)))</f>
        <v/>
      </c>
      <c r="AY70" s="96" t="str">
        <f t="shared" si="27"/>
        <v/>
      </c>
      <c r="AZ70" s="96" t="str">
        <f t="shared" si="28"/>
        <v/>
      </c>
      <c r="BA70" s="292" t="str">
        <f t="shared" si="8"/>
        <v xml:space="preserve"> </v>
      </c>
      <c r="BB70" s="293" t="str">
        <f t="shared" si="9"/>
        <v xml:space="preserve"> </v>
      </c>
      <c r="BD70" s="45"/>
      <c r="BE70" s="387" t="str">
        <f t="shared" si="10"/>
        <v/>
      </c>
      <c r="BF70" s="388">
        <f t="shared" si="11"/>
        <v>0</v>
      </c>
      <c r="BG70" s="388">
        <f t="shared" si="12"/>
        <v>0</v>
      </c>
      <c r="BH70" s="388">
        <f t="shared" si="13"/>
        <v>0</v>
      </c>
      <c r="BI70" s="388">
        <f t="shared" si="14"/>
        <v>0</v>
      </c>
      <c r="BJ70" s="388">
        <f t="shared" si="15"/>
        <v>0</v>
      </c>
      <c r="BK70" s="389">
        <f t="shared" si="16"/>
        <v>0</v>
      </c>
      <c r="BL70" s="388">
        <f>IF(W70="",0,IF(W70=LEGENDA!C$43,0,1))</f>
        <v>0</v>
      </c>
      <c r="BM70" s="388">
        <f>IF(X70="",0,IF(X70=LEGENDA!D$43,0,1))</f>
        <v>0</v>
      </c>
      <c r="BN70" s="388">
        <f>IF(Y70="",0,IF(Y70=LEGENDA!E$43,0,1))</f>
        <v>0</v>
      </c>
      <c r="BO70" s="388">
        <f>IF(Z70="",0,IF(Z70=LEGENDA!F$43,0,1))</f>
        <v>0</v>
      </c>
      <c r="BP70" s="388">
        <f>IF(AA70="",0,IF(AA70=LEGENDA!G$43,0,1))</f>
        <v>0</v>
      </c>
      <c r="BQ70" s="388">
        <f>IF(AB70="",0,IF(AB70=LEGENDA!H$43,0,1))</f>
        <v>0</v>
      </c>
      <c r="BR70" s="388">
        <f>IF(AC70="",0,IF(AC70=LEGENDA!I$43,0,1))</f>
        <v>0</v>
      </c>
      <c r="BS70" s="388">
        <f>IF(AD70="",0,IF(AD70=LEGENDA!J$43,0,1))</f>
        <v>0</v>
      </c>
      <c r="BT70" s="388">
        <f>IF(AE70="",0,IF(AE70=LEGENDA!K$43,0,1))</f>
        <v>0</v>
      </c>
      <c r="BU70" s="388">
        <f>IF(AF70="",0,IF(AF70=LEGENDA!L$43,0,1))</f>
        <v>0</v>
      </c>
      <c r="BV70" s="390">
        <f t="shared" si="17"/>
        <v>0</v>
      </c>
      <c r="BW70" s="388">
        <f t="shared" si="18"/>
        <v>0</v>
      </c>
      <c r="BX70" s="390">
        <f t="shared" si="19"/>
        <v>0</v>
      </c>
      <c r="BY70" s="391">
        <f t="shared" si="20"/>
        <v>0</v>
      </c>
      <c r="BZ70" s="391">
        <f t="shared" si="21"/>
        <v>0</v>
      </c>
      <c r="CA70" s="391" t="str">
        <f t="shared" si="22"/>
        <v/>
      </c>
      <c r="CB70" s="386" t="str">
        <f t="shared" si="23"/>
        <v/>
      </c>
      <c r="CC70" s="94">
        <f t="shared" si="29"/>
        <v>0</v>
      </c>
      <c r="CD70" s="397" t="str">
        <f t="shared" si="24"/>
        <v/>
      </c>
      <c r="CE70" s="559" t="str">
        <f t="array" ref="CE70">IFERROR(INDEX($C$10:$C$525,MATCH(0,COUNTIF($CE$9:CE69,$C$10:$C$525),0)),"")</f>
        <v/>
      </c>
      <c r="CF70" s="559">
        <f t="shared" si="25"/>
        <v>0</v>
      </c>
    </row>
    <row r="71" spans="1:84" ht="18.899999999999999" customHeight="1" thickBot="1" x14ac:dyDescent="0.35">
      <c r="A71" s="78" t="str">
        <f t="shared" si="30"/>
        <v/>
      </c>
      <c r="B71" s="576"/>
      <c r="C71" s="464"/>
      <c r="D71" s="349"/>
      <c r="E71" s="61" t="str">
        <f>IF(B71="","",IF(C71="","",IF(D71="","",INDEX(POBRANIE_!$B$6:$F$100,MATCH($D71,POBRANIE_!$A$6:$A$100,0),2))))</f>
        <v/>
      </c>
      <c r="F71" s="44"/>
      <c r="G71" s="45"/>
      <c r="H71" s="349"/>
      <c r="I71" s="46"/>
      <c r="J71" s="64" t="str">
        <f>IF($H71="","",IF($I71="","",IF($H71=LEGENDA!$B$21,0.6,IF($H71=LEGENDA!$B$22,0.7,0.8))))</f>
        <v/>
      </c>
      <c r="K71" s="63" t="str">
        <f t="shared" si="3"/>
        <v/>
      </c>
      <c r="L71" s="46"/>
      <c r="M71" s="61" t="str">
        <f>IF($H71="","",IF(OR(I71&gt;0,L71&gt;0),"",IF(AND(D71="TUZ",H71="gleba b. lekka"),"BŁĄD kol.8",IF(AND(D71="TUZ",H71="gleba lekka"),"BŁĄD kol.8",IF(AND(D71="TUZ",H71="gleba średnia"),"BŁĄD kol.8",IF(AND(D71="TUZ",H71="gleba ciężka"),"BŁĄD kol.8",IF(OR($H71=LEGENDA!$B$21,$H71=1),49,IF(OR($H71=LEGENDA!$B$22,$H71=2),59,IF(OR($H71=LEGENDA!$B$23,$H71=3),62,IF(OR($H71=4,$H71=LEGENDA!$B$24),66,IF(H71=LEGENDA!$O$25,86,IF(H71=LEGENDA!$O$26,91,IF(H71=LEGENDA!$O$27,73,IF(H71=LEGENDA!$O$28,66,IF(H71=LEGENDA!$O$29,135,IF(H71=LEGENDA!$O$30,158,IF(H71=LEGENDA!$O$31,117)))))))))))))))))</f>
        <v/>
      </c>
      <c r="N71" s="61" t="str">
        <f>IF(AND(D71="TUZ",H71="gleba b. lekka"),"BŁĄD kol.8",IF(AND(D71="TUZ",H71="gleba lekka"),"BŁĄD kol.8",IF(AND(D71="TUZ",H71="gleba średnia"),"BŁĄD kol.8",IF(AND(D71="TUZ",H71="gleba ciężka"),"BŁĄD kol.8",IF(AND(E71&lt;&gt;4,H71=LEGENDA!$O$29),"BŁĄD kol.8",IF(AND(E71&lt;&gt;4,H71=LEGENDA!$O$30),"BŁĄD kol.8",IF(AND(E71&lt;&gt;4,H71=LEGENDA!$O$31),"BŁĄD kol.8",IF(AND(E71&lt;&gt;4,H71=LEGENDA!$O$28),"BŁĄD kol.8",IF(AND(E71&lt;&gt;4,H71=LEGENDA!$O$27),"BŁĄD kol.8",IF(AND(E71&lt;&gt;4,H71=LEGENDA!$O$26),"BŁĄD kol.8",IF(AND(E71&lt;&gt;4,H71=LEGENDA!$O$25),"BŁĄD kol.8",IF(AX71="","",IF(AX71=1,0.6,IF(AX71=2,0.9,0.9))))))))))))))</f>
        <v/>
      </c>
      <c r="O71" s="381" t="str">
        <f t="shared" si="4"/>
        <v/>
      </c>
      <c r="P71" s="379" t="str">
        <f t="shared" si="26"/>
        <v/>
      </c>
      <c r="Q71" s="47"/>
      <c r="R71" s="46"/>
      <c r="S71" s="46"/>
      <c r="T71" s="46"/>
      <c r="U71" s="46"/>
      <c r="V71" s="61" t="str">
        <f t="shared" si="5"/>
        <v/>
      </c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61" t="str">
        <f t="shared" si="6"/>
        <v/>
      </c>
      <c r="AH71" s="70" t="e">
        <v>#VALUE!</v>
      </c>
      <c r="AI71" s="70">
        <v>0</v>
      </c>
      <c r="AJ71" s="70">
        <v>0</v>
      </c>
      <c r="AK71" s="71">
        <v>0</v>
      </c>
      <c r="AO71" s="49"/>
      <c r="AP71" s="49"/>
      <c r="AQ71" s="49"/>
      <c r="AR71" s="49"/>
      <c r="AS71" s="49"/>
      <c r="AT71" s="49"/>
      <c r="AU71" s="46"/>
      <c r="AV71" s="352" t="str">
        <f t="shared" si="1"/>
        <v/>
      </c>
      <c r="AW71" s="65" t="str">
        <f t="shared" si="7"/>
        <v/>
      </c>
      <c r="AX71" s="198" t="str">
        <f>IF(A71="","",IF(D71="","",INDEX(POBRANIE_!$B$6:$F$101,MATCH(D71,POBRANIE_!$A$6:$A$101,0),5)))</f>
        <v/>
      </c>
      <c r="AY71" s="96" t="str">
        <f t="shared" si="27"/>
        <v/>
      </c>
      <c r="AZ71" s="96" t="str">
        <f t="shared" si="28"/>
        <v/>
      </c>
      <c r="BA71" s="292" t="str">
        <f t="shared" si="8"/>
        <v xml:space="preserve"> </v>
      </c>
      <c r="BB71" s="293" t="str">
        <f t="shared" si="9"/>
        <v xml:space="preserve"> </v>
      </c>
      <c r="BD71" s="45"/>
      <c r="BE71" s="387" t="str">
        <f t="shared" si="10"/>
        <v/>
      </c>
      <c r="BF71" s="388">
        <f t="shared" si="11"/>
        <v>0</v>
      </c>
      <c r="BG71" s="388">
        <f t="shared" si="12"/>
        <v>0</v>
      </c>
      <c r="BH71" s="388">
        <f t="shared" si="13"/>
        <v>0</v>
      </c>
      <c r="BI71" s="388">
        <f t="shared" si="14"/>
        <v>0</v>
      </c>
      <c r="BJ71" s="388">
        <f t="shared" si="15"/>
        <v>0</v>
      </c>
      <c r="BK71" s="389">
        <f t="shared" si="16"/>
        <v>0</v>
      </c>
      <c r="BL71" s="388">
        <f>IF(W71="",0,IF(W71=LEGENDA!C$43,0,1))</f>
        <v>0</v>
      </c>
      <c r="BM71" s="388">
        <f>IF(X71="",0,IF(X71=LEGENDA!D$43,0,1))</f>
        <v>0</v>
      </c>
      <c r="BN71" s="388">
        <f>IF(Y71="",0,IF(Y71=LEGENDA!E$43,0,1))</f>
        <v>0</v>
      </c>
      <c r="BO71" s="388">
        <f>IF(Z71="",0,IF(Z71=LEGENDA!F$43,0,1))</f>
        <v>0</v>
      </c>
      <c r="BP71" s="388">
        <f>IF(AA71="",0,IF(AA71=LEGENDA!G$43,0,1))</f>
        <v>0</v>
      </c>
      <c r="BQ71" s="388">
        <f>IF(AB71="",0,IF(AB71=LEGENDA!H$43,0,1))</f>
        <v>0</v>
      </c>
      <c r="BR71" s="388">
        <f>IF(AC71="",0,IF(AC71=LEGENDA!I$43,0,1))</f>
        <v>0</v>
      </c>
      <c r="BS71" s="388">
        <f>IF(AD71="",0,IF(AD71=LEGENDA!J$43,0,1))</f>
        <v>0</v>
      </c>
      <c r="BT71" s="388">
        <f>IF(AE71="",0,IF(AE71=LEGENDA!K$43,0,1))</f>
        <v>0</v>
      </c>
      <c r="BU71" s="388">
        <f>IF(AF71="",0,IF(AF71=LEGENDA!L$43,0,1))</f>
        <v>0</v>
      </c>
      <c r="BV71" s="390">
        <f t="shared" si="17"/>
        <v>0</v>
      </c>
      <c r="BW71" s="388">
        <f t="shared" si="18"/>
        <v>0</v>
      </c>
      <c r="BX71" s="390">
        <f t="shared" si="19"/>
        <v>0</v>
      </c>
      <c r="BY71" s="391">
        <f t="shared" si="20"/>
        <v>0</v>
      </c>
      <c r="BZ71" s="391">
        <f t="shared" si="21"/>
        <v>0</v>
      </c>
      <c r="CA71" s="391" t="str">
        <f t="shared" si="22"/>
        <v/>
      </c>
      <c r="CB71" s="386" t="str">
        <f t="shared" si="23"/>
        <v/>
      </c>
      <c r="CC71" s="94">
        <f t="shared" si="29"/>
        <v>0</v>
      </c>
      <c r="CD71" s="397" t="str">
        <f t="shared" si="24"/>
        <v/>
      </c>
      <c r="CE71" s="559" t="str">
        <f t="array" ref="CE71">IFERROR(INDEX($C$10:$C$525,MATCH(0,COUNTIF($CE$9:CE70,$C$10:$C$525),0)),"")</f>
        <v/>
      </c>
      <c r="CF71" s="559">
        <f t="shared" si="25"/>
        <v>0</v>
      </c>
    </row>
    <row r="72" spans="1:84" ht="18.899999999999999" customHeight="1" thickBot="1" x14ac:dyDescent="0.35">
      <c r="A72" s="78" t="str">
        <f t="shared" si="30"/>
        <v/>
      </c>
      <c r="B72" s="576"/>
      <c r="C72" s="464"/>
      <c r="D72" s="349"/>
      <c r="E72" s="61" t="str">
        <f>IF(B72="","",IF(C72="","",IF(D72="","",INDEX(POBRANIE_!$B$6:$F$100,MATCH($D72,POBRANIE_!$A$6:$A$100,0),2))))</f>
        <v/>
      </c>
      <c r="F72" s="44"/>
      <c r="G72" s="45"/>
      <c r="H72" s="349"/>
      <c r="I72" s="46"/>
      <c r="J72" s="64" t="str">
        <f>IF($H72="","",IF($I72="","",IF($H72=LEGENDA!$B$21,0.6,IF($H72=LEGENDA!$B$22,0.7,0.8))))</f>
        <v/>
      </c>
      <c r="K72" s="63" t="str">
        <f t="shared" si="3"/>
        <v/>
      </c>
      <c r="L72" s="46"/>
      <c r="M72" s="61" t="str">
        <f>IF($H72="","",IF(OR(I72&gt;0,L72&gt;0),"",IF(AND(D72="TUZ",H72="gleba b. lekka"),"BŁĄD kol.8",IF(AND(D72="TUZ",H72="gleba lekka"),"BŁĄD kol.8",IF(AND(D72="TUZ",H72="gleba średnia"),"BŁĄD kol.8",IF(AND(D72="TUZ",H72="gleba ciężka"),"BŁĄD kol.8",IF(OR($H72=LEGENDA!$B$21,$H72=1),49,IF(OR($H72=LEGENDA!$B$22,$H72=2),59,IF(OR($H72=LEGENDA!$B$23,$H72=3),62,IF(OR($H72=4,$H72=LEGENDA!$B$24),66,IF(H72=LEGENDA!$O$25,86,IF(H72=LEGENDA!$O$26,91,IF(H72=LEGENDA!$O$27,73,IF(H72=LEGENDA!$O$28,66,IF(H72=LEGENDA!$O$29,135,IF(H72=LEGENDA!$O$30,158,IF(H72=LEGENDA!$O$31,117)))))))))))))))))</f>
        <v/>
      </c>
      <c r="N72" s="61" t="str">
        <f>IF(AND(D72="TUZ",H72="gleba b. lekka"),"BŁĄD kol.8",IF(AND(D72="TUZ",H72="gleba lekka"),"BŁĄD kol.8",IF(AND(D72="TUZ",H72="gleba średnia"),"BŁĄD kol.8",IF(AND(D72="TUZ",H72="gleba ciężka"),"BŁĄD kol.8",IF(AND(E72&lt;&gt;4,H72=LEGENDA!$O$29),"BŁĄD kol.8",IF(AND(E72&lt;&gt;4,H72=LEGENDA!$O$30),"BŁĄD kol.8",IF(AND(E72&lt;&gt;4,H72=LEGENDA!$O$31),"BŁĄD kol.8",IF(AND(E72&lt;&gt;4,H72=LEGENDA!$O$28),"BŁĄD kol.8",IF(AND(E72&lt;&gt;4,H72=LEGENDA!$O$27),"BŁĄD kol.8",IF(AND(E72&lt;&gt;4,H72=LEGENDA!$O$26),"BŁĄD kol.8",IF(AND(E72&lt;&gt;4,H72=LEGENDA!$O$25),"BŁĄD kol.8",IF(AX72="","",IF(AX72=1,0.6,IF(AX72=2,0.9,0.9))))))))))))))</f>
        <v/>
      </c>
      <c r="O72" s="381" t="str">
        <f t="shared" si="4"/>
        <v/>
      </c>
      <c r="P72" s="379" t="str">
        <f t="shared" si="26"/>
        <v/>
      </c>
      <c r="Q72" s="47"/>
      <c r="R72" s="46"/>
      <c r="S72" s="46"/>
      <c r="T72" s="46"/>
      <c r="U72" s="46"/>
      <c r="V72" s="61" t="str">
        <f t="shared" si="5"/>
        <v/>
      </c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61" t="str">
        <f t="shared" si="6"/>
        <v/>
      </c>
      <c r="AH72" s="70" t="e">
        <v>#VALUE!</v>
      </c>
      <c r="AI72" s="70">
        <v>0</v>
      </c>
      <c r="AJ72" s="70">
        <v>0</v>
      </c>
      <c r="AK72" s="71">
        <v>0</v>
      </c>
      <c r="AO72" s="49"/>
      <c r="AP72" s="49"/>
      <c r="AQ72" s="49"/>
      <c r="AR72" s="49"/>
      <c r="AS72" s="49"/>
      <c r="AT72" s="49"/>
      <c r="AU72" s="46"/>
      <c r="AV72" s="352" t="str">
        <f t="shared" si="1"/>
        <v/>
      </c>
      <c r="AW72" s="65" t="str">
        <f t="shared" si="7"/>
        <v/>
      </c>
      <c r="AX72" s="198" t="str">
        <f>IF(A72="","",IF(D72="","",INDEX(POBRANIE_!$B$6:$F$101,MATCH(D72,POBRANIE_!$A$6:$A$101,0),5)))</f>
        <v/>
      </c>
      <c r="AY72" s="96" t="str">
        <f t="shared" si="27"/>
        <v/>
      </c>
      <c r="AZ72" s="96" t="str">
        <f t="shared" si="28"/>
        <v/>
      </c>
      <c r="BA72" s="292" t="str">
        <f t="shared" si="8"/>
        <v xml:space="preserve"> </v>
      </c>
      <c r="BB72" s="293" t="str">
        <f t="shared" si="9"/>
        <v xml:space="preserve"> </v>
      </c>
      <c r="BD72" s="45"/>
      <c r="BE72" s="387" t="str">
        <f t="shared" si="10"/>
        <v/>
      </c>
      <c r="BF72" s="388">
        <f t="shared" si="11"/>
        <v>0</v>
      </c>
      <c r="BG72" s="388">
        <f t="shared" si="12"/>
        <v>0</v>
      </c>
      <c r="BH72" s="388">
        <f t="shared" si="13"/>
        <v>0</v>
      </c>
      <c r="BI72" s="388">
        <f t="shared" si="14"/>
        <v>0</v>
      </c>
      <c r="BJ72" s="388">
        <f t="shared" si="15"/>
        <v>0</v>
      </c>
      <c r="BK72" s="389">
        <f t="shared" si="16"/>
        <v>0</v>
      </c>
      <c r="BL72" s="388">
        <f>IF(W72="",0,IF(W72=LEGENDA!C$43,0,1))</f>
        <v>0</v>
      </c>
      <c r="BM72" s="388">
        <f>IF(X72="",0,IF(X72=LEGENDA!D$43,0,1))</f>
        <v>0</v>
      </c>
      <c r="BN72" s="388">
        <f>IF(Y72="",0,IF(Y72=LEGENDA!E$43,0,1))</f>
        <v>0</v>
      </c>
      <c r="BO72" s="388">
        <f>IF(Z72="",0,IF(Z72=LEGENDA!F$43,0,1))</f>
        <v>0</v>
      </c>
      <c r="BP72" s="388">
        <f>IF(AA72="",0,IF(AA72=LEGENDA!G$43,0,1))</f>
        <v>0</v>
      </c>
      <c r="BQ72" s="388">
        <f>IF(AB72="",0,IF(AB72=LEGENDA!H$43,0,1))</f>
        <v>0</v>
      </c>
      <c r="BR72" s="388">
        <f>IF(AC72="",0,IF(AC72=LEGENDA!I$43,0,1))</f>
        <v>0</v>
      </c>
      <c r="BS72" s="388">
        <f>IF(AD72="",0,IF(AD72=LEGENDA!J$43,0,1))</f>
        <v>0</v>
      </c>
      <c r="BT72" s="388">
        <f>IF(AE72="",0,IF(AE72=LEGENDA!K$43,0,1))</f>
        <v>0</v>
      </c>
      <c r="BU72" s="388">
        <f>IF(AF72="",0,IF(AF72=LEGENDA!L$43,0,1))</f>
        <v>0</v>
      </c>
      <c r="BV72" s="390">
        <f t="shared" si="17"/>
        <v>0</v>
      </c>
      <c r="BW72" s="388">
        <f t="shared" si="18"/>
        <v>0</v>
      </c>
      <c r="BX72" s="390">
        <f t="shared" si="19"/>
        <v>0</v>
      </c>
      <c r="BY72" s="391">
        <f t="shared" si="20"/>
        <v>0</v>
      </c>
      <c r="BZ72" s="391">
        <f t="shared" si="21"/>
        <v>0</v>
      </c>
      <c r="CA72" s="391" t="str">
        <f t="shared" si="22"/>
        <v/>
      </c>
      <c r="CB72" s="386" t="str">
        <f t="shared" si="23"/>
        <v/>
      </c>
      <c r="CC72" s="94">
        <f t="shared" si="29"/>
        <v>0</v>
      </c>
      <c r="CD72" s="397" t="str">
        <f t="shared" si="24"/>
        <v/>
      </c>
      <c r="CE72" s="559" t="str">
        <f t="array" ref="CE72">IFERROR(INDEX($C$10:$C$525,MATCH(0,COUNTIF($CE$9:CE71,$C$10:$C$525),0)),"")</f>
        <v/>
      </c>
      <c r="CF72" s="559">
        <f t="shared" si="25"/>
        <v>0</v>
      </c>
    </row>
    <row r="73" spans="1:84" ht="18.899999999999999" customHeight="1" thickBot="1" x14ac:dyDescent="0.35">
      <c r="A73" s="78" t="str">
        <f t="shared" si="30"/>
        <v/>
      </c>
      <c r="B73" s="576"/>
      <c r="C73" s="464"/>
      <c r="D73" s="349"/>
      <c r="E73" s="61" t="str">
        <f>IF(B73="","",IF(C73="","",IF(D73="","",INDEX(POBRANIE_!$B$6:$F$100,MATCH($D73,POBRANIE_!$A$6:$A$100,0),2))))</f>
        <v/>
      </c>
      <c r="F73" s="44"/>
      <c r="G73" s="45"/>
      <c r="H73" s="349"/>
      <c r="I73" s="46"/>
      <c r="J73" s="64" t="str">
        <f>IF($H73="","",IF($I73="","",IF($H73=LEGENDA!$B$21,0.6,IF($H73=LEGENDA!$B$22,0.7,0.8))))</f>
        <v/>
      </c>
      <c r="K73" s="63" t="str">
        <f t="shared" si="3"/>
        <v/>
      </c>
      <c r="L73" s="46"/>
      <c r="M73" s="61" t="str">
        <f>IF($H73="","",IF(OR(I73&gt;0,L73&gt;0),"",IF(AND(D73="TUZ",H73="gleba b. lekka"),"BŁĄD kol.8",IF(AND(D73="TUZ",H73="gleba lekka"),"BŁĄD kol.8",IF(AND(D73="TUZ",H73="gleba średnia"),"BŁĄD kol.8",IF(AND(D73="TUZ",H73="gleba ciężka"),"BŁĄD kol.8",IF(OR($H73=LEGENDA!$B$21,$H73=1),49,IF(OR($H73=LEGENDA!$B$22,$H73=2),59,IF(OR($H73=LEGENDA!$B$23,$H73=3),62,IF(OR($H73=4,$H73=LEGENDA!$B$24),66,IF(H73=LEGENDA!$O$25,86,IF(H73=LEGENDA!$O$26,91,IF(H73=LEGENDA!$O$27,73,IF(H73=LEGENDA!$O$28,66,IF(H73=LEGENDA!$O$29,135,IF(H73=LEGENDA!$O$30,158,IF(H73=LEGENDA!$O$31,117)))))))))))))))))</f>
        <v/>
      </c>
      <c r="N73" s="61" t="str">
        <f>IF(AND(D73="TUZ",H73="gleba b. lekka"),"BŁĄD kol.8",IF(AND(D73="TUZ",H73="gleba lekka"),"BŁĄD kol.8",IF(AND(D73="TUZ",H73="gleba średnia"),"BŁĄD kol.8",IF(AND(D73="TUZ",H73="gleba ciężka"),"BŁĄD kol.8",IF(AND(E73&lt;&gt;4,H73=LEGENDA!$O$29),"BŁĄD kol.8",IF(AND(E73&lt;&gt;4,H73=LEGENDA!$O$30),"BŁĄD kol.8",IF(AND(E73&lt;&gt;4,H73=LEGENDA!$O$31),"BŁĄD kol.8",IF(AND(E73&lt;&gt;4,H73=LEGENDA!$O$28),"BŁĄD kol.8",IF(AND(E73&lt;&gt;4,H73=LEGENDA!$O$27),"BŁĄD kol.8",IF(AND(E73&lt;&gt;4,H73=LEGENDA!$O$26),"BŁĄD kol.8",IF(AND(E73&lt;&gt;4,H73=LEGENDA!$O$25),"BŁĄD kol.8",IF(AX73="","",IF(AX73=1,0.6,IF(AX73=2,0.9,0.9))))))))))))))</f>
        <v/>
      </c>
      <c r="O73" s="381" t="str">
        <f t="shared" si="4"/>
        <v/>
      </c>
      <c r="P73" s="379" t="str">
        <f t="shared" si="26"/>
        <v/>
      </c>
      <c r="Q73" s="47"/>
      <c r="R73" s="46"/>
      <c r="S73" s="46"/>
      <c r="T73" s="46"/>
      <c r="U73" s="46"/>
      <c r="V73" s="61" t="str">
        <f t="shared" si="5"/>
        <v/>
      </c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61" t="str">
        <f t="shared" si="6"/>
        <v/>
      </c>
      <c r="AH73" s="70" t="e">
        <v>#VALUE!</v>
      </c>
      <c r="AI73" s="70">
        <v>0</v>
      </c>
      <c r="AJ73" s="70">
        <v>0</v>
      </c>
      <c r="AK73" s="71">
        <v>0</v>
      </c>
      <c r="AO73" s="49"/>
      <c r="AP73" s="49"/>
      <c r="AQ73" s="49"/>
      <c r="AR73" s="49"/>
      <c r="AS73" s="49"/>
      <c r="AT73" s="49"/>
      <c r="AU73" s="46"/>
      <c r="AV73" s="352" t="str">
        <f t="shared" si="1"/>
        <v/>
      </c>
      <c r="AW73" s="65" t="str">
        <f t="shared" si="7"/>
        <v/>
      </c>
      <c r="AX73" s="198" t="str">
        <f>IF(A73="","",IF(D73="","",INDEX(POBRANIE_!$B$6:$F$101,MATCH(D73,POBRANIE_!$A$6:$A$101,0),5)))</f>
        <v/>
      </c>
      <c r="AY73" s="96" t="str">
        <f t="shared" si="27"/>
        <v/>
      </c>
      <c r="AZ73" s="96" t="str">
        <f t="shared" si="28"/>
        <v/>
      </c>
      <c r="BA73" s="292" t="str">
        <f t="shared" si="8"/>
        <v xml:space="preserve"> </v>
      </c>
      <c r="BB73" s="293" t="str">
        <f t="shared" si="9"/>
        <v xml:space="preserve"> </v>
      </c>
      <c r="BD73" s="45"/>
      <c r="BE73" s="387" t="str">
        <f t="shared" si="10"/>
        <v/>
      </c>
      <c r="BF73" s="388">
        <f t="shared" si="11"/>
        <v>0</v>
      </c>
      <c r="BG73" s="388">
        <f t="shared" si="12"/>
        <v>0</v>
      </c>
      <c r="BH73" s="388">
        <f t="shared" si="13"/>
        <v>0</v>
      </c>
      <c r="BI73" s="388">
        <f t="shared" si="14"/>
        <v>0</v>
      </c>
      <c r="BJ73" s="388">
        <f t="shared" si="15"/>
        <v>0</v>
      </c>
      <c r="BK73" s="389">
        <f t="shared" si="16"/>
        <v>0</v>
      </c>
      <c r="BL73" s="388">
        <f>IF(W73="",0,IF(W73=LEGENDA!C$43,0,1))</f>
        <v>0</v>
      </c>
      <c r="BM73" s="388">
        <f>IF(X73="",0,IF(X73=LEGENDA!D$43,0,1))</f>
        <v>0</v>
      </c>
      <c r="BN73" s="388">
        <f>IF(Y73="",0,IF(Y73=LEGENDA!E$43,0,1))</f>
        <v>0</v>
      </c>
      <c r="BO73" s="388">
        <f>IF(Z73="",0,IF(Z73=LEGENDA!F$43,0,1))</f>
        <v>0</v>
      </c>
      <c r="BP73" s="388">
        <f>IF(AA73="",0,IF(AA73=LEGENDA!G$43,0,1))</f>
        <v>0</v>
      </c>
      <c r="BQ73" s="388">
        <f>IF(AB73="",0,IF(AB73=LEGENDA!H$43,0,1))</f>
        <v>0</v>
      </c>
      <c r="BR73" s="388">
        <f>IF(AC73="",0,IF(AC73=LEGENDA!I$43,0,1))</f>
        <v>0</v>
      </c>
      <c r="BS73" s="388">
        <f>IF(AD73="",0,IF(AD73=LEGENDA!J$43,0,1))</f>
        <v>0</v>
      </c>
      <c r="BT73" s="388">
        <f>IF(AE73="",0,IF(AE73=LEGENDA!K$43,0,1))</f>
        <v>0</v>
      </c>
      <c r="BU73" s="388">
        <f>IF(AF73="",0,IF(AF73=LEGENDA!L$43,0,1))</f>
        <v>0</v>
      </c>
      <c r="BV73" s="390">
        <f t="shared" si="17"/>
        <v>0</v>
      </c>
      <c r="BW73" s="388">
        <f t="shared" si="18"/>
        <v>0</v>
      </c>
      <c r="BX73" s="390">
        <f t="shared" si="19"/>
        <v>0</v>
      </c>
      <c r="BY73" s="391">
        <f t="shared" si="20"/>
        <v>0</v>
      </c>
      <c r="BZ73" s="391">
        <f t="shared" si="21"/>
        <v>0</v>
      </c>
      <c r="CA73" s="391" t="str">
        <f t="shared" si="22"/>
        <v/>
      </c>
      <c r="CB73" s="386" t="str">
        <f t="shared" si="23"/>
        <v/>
      </c>
      <c r="CC73" s="94">
        <f t="shared" si="29"/>
        <v>0</v>
      </c>
      <c r="CD73" s="397" t="str">
        <f t="shared" si="24"/>
        <v/>
      </c>
      <c r="CE73" s="559" t="str">
        <f t="array" ref="CE73">IFERROR(INDEX($C$10:$C$525,MATCH(0,COUNTIF($CE$9:CE72,$C$10:$C$525),0)),"")</f>
        <v/>
      </c>
      <c r="CF73" s="559">
        <f t="shared" si="25"/>
        <v>0</v>
      </c>
    </row>
    <row r="74" spans="1:84" ht="18.899999999999999" customHeight="1" thickBot="1" x14ac:dyDescent="0.35">
      <c r="A74" s="78" t="str">
        <f t="shared" si="30"/>
        <v/>
      </c>
      <c r="B74" s="576"/>
      <c r="C74" s="464"/>
      <c r="D74" s="349"/>
      <c r="E74" s="61" t="str">
        <f>IF(B74="","",IF(C74="","",IF(D74="","",INDEX(POBRANIE_!$B$6:$F$100,MATCH($D74,POBRANIE_!$A$6:$A$100,0),2))))</f>
        <v/>
      </c>
      <c r="F74" s="44"/>
      <c r="G74" s="45"/>
      <c r="H74" s="349"/>
      <c r="I74" s="46"/>
      <c r="J74" s="64" t="str">
        <f>IF($H74="","",IF($I74="","",IF($H74=LEGENDA!$B$21,0.6,IF($H74=LEGENDA!$B$22,0.7,0.8))))</f>
        <v/>
      </c>
      <c r="K74" s="63" t="str">
        <f t="shared" si="3"/>
        <v/>
      </c>
      <c r="L74" s="46"/>
      <c r="M74" s="61" t="str">
        <f>IF($H74="","",IF(OR(I74&gt;0,L74&gt;0),"",IF(AND(D74="TUZ",H74="gleba b. lekka"),"BŁĄD kol.8",IF(AND(D74="TUZ",H74="gleba lekka"),"BŁĄD kol.8",IF(AND(D74="TUZ",H74="gleba średnia"),"BŁĄD kol.8",IF(AND(D74="TUZ",H74="gleba ciężka"),"BŁĄD kol.8",IF(OR($H74=LEGENDA!$B$21,$H74=1),49,IF(OR($H74=LEGENDA!$B$22,$H74=2),59,IF(OR($H74=LEGENDA!$B$23,$H74=3),62,IF(OR($H74=4,$H74=LEGENDA!$B$24),66,IF(H74=LEGENDA!$O$25,86,IF(H74=LEGENDA!$O$26,91,IF(H74=LEGENDA!$O$27,73,IF(H74=LEGENDA!$O$28,66,IF(H74=LEGENDA!$O$29,135,IF(H74=LEGENDA!$O$30,158,IF(H74=LEGENDA!$O$31,117)))))))))))))))))</f>
        <v/>
      </c>
      <c r="N74" s="61" t="str">
        <f>IF(AND(D74="TUZ",H74="gleba b. lekka"),"BŁĄD kol.8",IF(AND(D74="TUZ",H74="gleba lekka"),"BŁĄD kol.8",IF(AND(D74="TUZ",H74="gleba średnia"),"BŁĄD kol.8",IF(AND(D74="TUZ",H74="gleba ciężka"),"BŁĄD kol.8",IF(AND(E74&lt;&gt;4,H74=LEGENDA!$O$29),"BŁĄD kol.8",IF(AND(E74&lt;&gt;4,H74=LEGENDA!$O$30),"BŁĄD kol.8",IF(AND(E74&lt;&gt;4,H74=LEGENDA!$O$31),"BŁĄD kol.8",IF(AND(E74&lt;&gt;4,H74=LEGENDA!$O$28),"BŁĄD kol.8",IF(AND(E74&lt;&gt;4,H74=LEGENDA!$O$27),"BŁĄD kol.8",IF(AND(E74&lt;&gt;4,H74=LEGENDA!$O$26),"BŁĄD kol.8",IF(AND(E74&lt;&gt;4,H74=LEGENDA!$O$25),"BŁĄD kol.8",IF(AX74="","",IF(AX74=1,0.6,IF(AX74=2,0.9,0.9))))))))))))))</f>
        <v/>
      </c>
      <c r="O74" s="381" t="str">
        <f t="shared" si="4"/>
        <v/>
      </c>
      <c r="P74" s="379" t="str">
        <f t="shared" si="26"/>
        <v/>
      </c>
      <c r="Q74" s="47"/>
      <c r="R74" s="46"/>
      <c r="S74" s="46"/>
      <c r="T74" s="46"/>
      <c r="U74" s="46"/>
      <c r="V74" s="61" t="str">
        <f t="shared" si="5"/>
        <v/>
      </c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61" t="str">
        <f t="shared" si="6"/>
        <v/>
      </c>
      <c r="AH74" s="70" t="e">
        <v>#VALUE!</v>
      </c>
      <c r="AI74" s="70">
        <v>0</v>
      </c>
      <c r="AJ74" s="70">
        <v>0</v>
      </c>
      <c r="AK74" s="71">
        <v>0</v>
      </c>
      <c r="AO74" s="49"/>
      <c r="AP74" s="49"/>
      <c r="AQ74" s="49"/>
      <c r="AR74" s="49"/>
      <c r="AS74" s="49"/>
      <c r="AT74" s="49"/>
      <c r="AU74" s="46"/>
      <c r="AV74" s="352" t="str">
        <f t="shared" ref="AV74:AV137" si="31">IF(D74="","",D74)</f>
        <v/>
      </c>
      <c r="AW74" s="65" t="str">
        <f t="shared" si="7"/>
        <v/>
      </c>
      <c r="AX74" s="198" t="str">
        <f>IF(A74="","",IF(D74="","",INDEX(POBRANIE_!$B$6:$F$101,MATCH(D74,POBRANIE_!$A$6:$A$101,0),5)))</f>
        <v/>
      </c>
      <c r="AY74" s="96" t="str">
        <f t="shared" si="27"/>
        <v/>
      </c>
      <c r="AZ74" s="96" t="str">
        <f t="shared" si="28"/>
        <v/>
      </c>
      <c r="BA74" s="292" t="str">
        <f t="shared" si="8"/>
        <v xml:space="preserve"> </v>
      </c>
      <c r="BB74" s="293" t="str">
        <f t="shared" si="9"/>
        <v xml:space="preserve"> </v>
      </c>
      <c r="BD74" s="45"/>
      <c r="BE74" s="387" t="str">
        <f t="shared" si="10"/>
        <v/>
      </c>
      <c r="BF74" s="388">
        <f t="shared" si="11"/>
        <v>0</v>
      </c>
      <c r="BG74" s="388">
        <f t="shared" si="12"/>
        <v>0</v>
      </c>
      <c r="BH74" s="388">
        <f t="shared" si="13"/>
        <v>0</v>
      </c>
      <c r="BI74" s="388">
        <f t="shared" si="14"/>
        <v>0</v>
      </c>
      <c r="BJ74" s="388">
        <f t="shared" si="15"/>
        <v>0</v>
      </c>
      <c r="BK74" s="389">
        <f t="shared" si="16"/>
        <v>0</v>
      </c>
      <c r="BL74" s="388">
        <f>IF(W74="",0,IF(W74=LEGENDA!C$43,0,1))</f>
        <v>0</v>
      </c>
      <c r="BM74" s="388">
        <f>IF(X74="",0,IF(X74=LEGENDA!D$43,0,1))</f>
        <v>0</v>
      </c>
      <c r="BN74" s="388">
        <f>IF(Y74="",0,IF(Y74=LEGENDA!E$43,0,1))</f>
        <v>0</v>
      </c>
      <c r="BO74" s="388">
        <f>IF(Z74="",0,IF(Z74=LEGENDA!F$43,0,1))</f>
        <v>0</v>
      </c>
      <c r="BP74" s="388">
        <f>IF(AA74="",0,IF(AA74=LEGENDA!G$43,0,1))</f>
        <v>0</v>
      </c>
      <c r="BQ74" s="388">
        <f>IF(AB74="",0,IF(AB74=LEGENDA!H$43,0,1))</f>
        <v>0</v>
      </c>
      <c r="BR74" s="388">
        <f>IF(AC74="",0,IF(AC74=LEGENDA!I$43,0,1))</f>
        <v>0</v>
      </c>
      <c r="BS74" s="388">
        <f>IF(AD74="",0,IF(AD74=LEGENDA!J$43,0,1))</f>
        <v>0</v>
      </c>
      <c r="BT74" s="388">
        <f>IF(AE74="",0,IF(AE74=LEGENDA!K$43,0,1))</f>
        <v>0</v>
      </c>
      <c r="BU74" s="388">
        <f>IF(AF74="",0,IF(AF74=LEGENDA!L$43,0,1))</f>
        <v>0</v>
      </c>
      <c r="BV74" s="390">
        <f t="shared" si="17"/>
        <v>0</v>
      </c>
      <c r="BW74" s="388">
        <f t="shared" si="18"/>
        <v>0</v>
      </c>
      <c r="BX74" s="390">
        <f t="shared" si="19"/>
        <v>0</v>
      </c>
      <c r="BY74" s="391">
        <f t="shared" si="20"/>
        <v>0</v>
      </c>
      <c r="BZ74" s="391">
        <f t="shared" si="21"/>
        <v>0</v>
      </c>
      <c r="CA74" s="391" t="str">
        <f t="shared" si="22"/>
        <v/>
      </c>
      <c r="CB74" s="386" t="str">
        <f t="shared" si="23"/>
        <v/>
      </c>
      <c r="CC74" s="94">
        <f t="shared" si="29"/>
        <v>0</v>
      </c>
      <c r="CD74" s="397" t="str">
        <f t="shared" si="24"/>
        <v/>
      </c>
      <c r="CE74" s="559" t="str">
        <f t="array" ref="CE74">IFERROR(INDEX($C$10:$C$525,MATCH(0,COUNTIF($CE$9:CE73,$C$10:$C$525),0)),"")</f>
        <v/>
      </c>
      <c r="CF74" s="559">
        <f t="shared" si="25"/>
        <v>0</v>
      </c>
    </row>
    <row r="75" spans="1:84" ht="18.899999999999999" customHeight="1" thickBot="1" x14ac:dyDescent="0.35">
      <c r="A75" s="78" t="str">
        <f t="shared" si="30"/>
        <v/>
      </c>
      <c r="B75" s="576"/>
      <c r="C75" s="464"/>
      <c r="D75" s="349"/>
      <c r="E75" s="61" t="str">
        <f>IF(B75="","",IF(C75="","",IF(D75="","",INDEX(POBRANIE_!$B$6:$F$100,MATCH($D75,POBRANIE_!$A$6:$A$100,0),2))))</f>
        <v/>
      </c>
      <c r="F75" s="44"/>
      <c r="G75" s="45"/>
      <c r="H75" s="349"/>
      <c r="I75" s="46"/>
      <c r="J75" s="64" t="str">
        <f>IF($H75="","",IF($I75="","",IF($H75=LEGENDA!$B$21,0.6,IF($H75=LEGENDA!$B$22,0.7,0.8))))</f>
        <v/>
      </c>
      <c r="K75" s="63" t="str">
        <f t="shared" ref="K75:K138" si="32">IF(H75="","",IF(I75="","",I75*J75))</f>
        <v/>
      </c>
      <c r="L75" s="46"/>
      <c r="M75" s="61" t="str">
        <f>IF($H75="","",IF(OR(I75&gt;0,L75&gt;0),"",IF(AND(D75="TUZ",H75="gleba b. lekka"),"BŁĄD kol.8",IF(AND(D75="TUZ",H75="gleba lekka"),"BŁĄD kol.8",IF(AND(D75="TUZ",H75="gleba średnia"),"BŁĄD kol.8",IF(AND(D75="TUZ",H75="gleba ciężka"),"BŁĄD kol.8",IF(OR($H75=LEGENDA!$B$21,$H75=1),49,IF(OR($H75=LEGENDA!$B$22,$H75=2),59,IF(OR($H75=LEGENDA!$B$23,$H75=3),62,IF(OR($H75=4,$H75=LEGENDA!$B$24),66,IF(H75=LEGENDA!$O$25,86,IF(H75=LEGENDA!$O$26,91,IF(H75=LEGENDA!$O$27,73,IF(H75=LEGENDA!$O$28,66,IF(H75=LEGENDA!$O$29,135,IF(H75=LEGENDA!$O$30,158,IF(H75=LEGENDA!$O$31,117)))))))))))))))))</f>
        <v/>
      </c>
      <c r="N75" s="61" t="str">
        <f>IF(AND(D75="TUZ",H75="gleba b. lekka"),"BŁĄD kol.8",IF(AND(D75="TUZ",H75="gleba lekka"),"BŁĄD kol.8",IF(AND(D75="TUZ",H75="gleba średnia"),"BŁĄD kol.8",IF(AND(D75="TUZ",H75="gleba ciężka"),"BŁĄD kol.8",IF(AND(E75&lt;&gt;4,H75=LEGENDA!$O$29),"BŁĄD kol.8",IF(AND(E75&lt;&gt;4,H75=LEGENDA!$O$30),"BŁĄD kol.8",IF(AND(E75&lt;&gt;4,H75=LEGENDA!$O$31),"BŁĄD kol.8",IF(AND(E75&lt;&gt;4,H75=LEGENDA!$O$28),"BŁĄD kol.8",IF(AND(E75&lt;&gt;4,H75=LEGENDA!$O$27),"BŁĄD kol.8",IF(AND(E75&lt;&gt;4,H75=LEGENDA!$O$26),"BŁĄD kol.8",IF(AND(E75&lt;&gt;4,H75=LEGENDA!$O$25),"BŁĄD kol.8",IF(AX75="","",IF(AX75=1,0.6,IF(AX75=2,0.9,0.9))))))))))))))</f>
        <v/>
      </c>
      <c r="O75" s="381" t="str">
        <f t="shared" ref="O75:O138" si="33">IF(AND($I75="",$L75="",$M75=""),"",IF($L75&gt;0,$L75*$N75,IF($I75&gt;0,$K75*$N75,IF(N75="","BŁĄD kol.4",$M75*$N75))))</f>
        <v/>
      </c>
      <c r="P75" s="379" t="str">
        <f t="shared" si="26"/>
        <v/>
      </c>
      <c r="Q75" s="47"/>
      <c r="R75" s="46"/>
      <c r="S75" s="46"/>
      <c r="T75" s="46"/>
      <c r="U75" s="46"/>
      <c r="V75" s="61" t="str">
        <f t="shared" ref="V75:V138" si="34">IF(SUM(R75:U75)=0,"",IF(AND(SUM(R75:U75)&gt;0,BK75=0),SUM(R75:U75),"WYBIERZ Z MENU ROZWIJANEGO PORAWNĄ ILOŚĆ kg N"))</f>
        <v/>
      </c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61" t="str">
        <f t="shared" ref="AG75:AG138" si="35">IF(SUM(W75:AF75)=0,"",IF(AND(SUM(W75:AF75)&gt;0,BV75=0,BX75=0),SUM(W75:AF75),"WYBIERZ Z MENU ROZWIJANEGO PORAWNĄ ILOŚĆ kg N"))</f>
        <v/>
      </c>
      <c r="AH75" s="70" t="e">
        <v>#VALUE!</v>
      </c>
      <c r="AI75" s="70">
        <v>0</v>
      </c>
      <c r="AJ75" s="70">
        <v>0</v>
      </c>
      <c r="AK75" s="71">
        <v>0</v>
      </c>
      <c r="AO75" s="49"/>
      <c r="AP75" s="49"/>
      <c r="AQ75" s="49"/>
      <c r="AR75" s="49"/>
      <c r="AS75" s="49"/>
      <c r="AT75" s="49"/>
      <c r="AU75" s="46"/>
      <c r="AV75" s="352" t="str">
        <f t="shared" si="31"/>
        <v/>
      </c>
      <c r="AW75" s="65" t="str">
        <f t="shared" ref="AW75:AW138" si="36">IF(A75="","",A75)</f>
        <v/>
      </c>
      <c r="AX75" s="198" t="str">
        <f>IF(A75="","",IF(D75="","",INDEX(POBRANIE_!$B$6:$F$101,MATCH(D75,POBRANIE_!$A$6:$A$101,0),5)))</f>
        <v/>
      </c>
      <c r="AY75" s="96" t="str">
        <f t="shared" si="27"/>
        <v/>
      </c>
      <c r="AZ75" s="96" t="str">
        <f t="shared" si="28"/>
        <v/>
      </c>
      <c r="BA75" s="292" t="str">
        <f t="shared" ref="BA75:BA138" si="37">IF($AZ75=""," ",$AZ75/4*$AY75)</f>
        <v xml:space="preserve"> </v>
      </c>
      <c r="BB75" s="293" t="str">
        <f t="shared" ref="BB75:BB138" si="38">IF($BA75=" "," ",_xlfn.CEILING.PRECISE($AZ75/4*$AY75,1))</f>
        <v xml:space="preserve"> </v>
      </c>
      <c r="BD75" s="45"/>
      <c r="BE75" s="387" t="str">
        <f t="shared" ref="BE75:BE138" si="39">IF(F75="","",IF(BD75="",F75,0))</f>
        <v/>
      </c>
      <c r="BF75" s="388">
        <f t="shared" ref="BF75:BF138" si="40">IF(Q75="",0,IF(Q75=Q$8,0,1))</f>
        <v>0</v>
      </c>
      <c r="BG75" s="388">
        <f t="shared" ref="BG75:BG138" si="41">IF(R75="",0,IF(R75=R$8,0,1))</f>
        <v>0</v>
      </c>
      <c r="BH75" s="388">
        <f t="shared" ref="BH75:BH138" si="42">IF(S75="",0,IF(S75=S$8,0,1))</f>
        <v>0</v>
      </c>
      <c r="BI75" s="388">
        <f t="shared" ref="BI75:BI138" si="43">IF(T75="",0,IF(T75=T$8,0,1))</f>
        <v>0</v>
      </c>
      <c r="BJ75" s="388">
        <f t="shared" ref="BJ75:BJ138" si="44">IF(U75="",0,IF(U75=U$8,0,1))</f>
        <v>0</v>
      </c>
      <c r="BK75" s="389">
        <f t="shared" ref="BK75:BK138" si="45">SUM(BF75:BJ75)</f>
        <v>0</v>
      </c>
      <c r="BL75" s="388">
        <f>IF(W75="",0,IF(W75=LEGENDA!C$43,0,1))</f>
        <v>0</v>
      </c>
      <c r="BM75" s="388">
        <f>IF(X75="",0,IF(X75=LEGENDA!D$43,0,1))</f>
        <v>0</v>
      </c>
      <c r="BN75" s="388">
        <f>IF(Y75="",0,IF(Y75=LEGENDA!E$43,0,1))</f>
        <v>0</v>
      </c>
      <c r="BO75" s="388">
        <f>IF(Z75="",0,IF(Z75=LEGENDA!F$43,0,1))</f>
        <v>0</v>
      </c>
      <c r="BP75" s="388">
        <f>IF(AA75="",0,IF(AA75=LEGENDA!G$43,0,1))</f>
        <v>0</v>
      </c>
      <c r="BQ75" s="388">
        <f>IF(AB75="",0,IF(AB75=LEGENDA!H$43,0,1))</f>
        <v>0</v>
      </c>
      <c r="BR75" s="388">
        <f>IF(AC75="",0,IF(AC75=LEGENDA!I$43,0,1))</f>
        <v>0</v>
      </c>
      <c r="BS75" s="388">
        <f>IF(AD75="",0,IF(AD75=LEGENDA!J$43,0,1))</f>
        <v>0</v>
      </c>
      <c r="BT75" s="388">
        <f>IF(AE75="",0,IF(AE75=LEGENDA!K$43,0,1))</f>
        <v>0</v>
      </c>
      <c r="BU75" s="388">
        <f>IF(AF75="",0,IF(AF75=LEGENDA!L$43,0,1))</f>
        <v>0</v>
      </c>
      <c r="BV75" s="390">
        <f t="shared" ref="BV75:BV138" si="46">SUM(BL75:BU75)</f>
        <v>0</v>
      </c>
      <c r="BW75" s="388">
        <f t="shared" ref="BW75:BW138" si="47">IF(AU75="",0,IF(AU75=AU$8,0,1))</f>
        <v>0</v>
      </c>
      <c r="BX75" s="390">
        <f t="shared" ref="BX75:BX138" si="48">BW75</f>
        <v>0</v>
      </c>
      <c r="BY75" s="391">
        <f t="shared" ref="BY75:BY138" si="49">IF(AND(C75=C76,D75=D76),0,IF(OR(C75&lt;&gt;C76,D75&lt;&gt;D76),BE75,0))</f>
        <v>0</v>
      </c>
      <c r="BZ75" s="391">
        <f t="shared" ref="BZ75:BZ138" si="50">IF(OR(C75&lt;&gt;C76,D75&lt;&gt;D76),BE75,0)</f>
        <v>0</v>
      </c>
      <c r="CA75" s="391" t="str">
        <f t="shared" ref="CA75:CA138" si="51">IF(OR(BY75=0,BZ75=0),BE75,0)</f>
        <v/>
      </c>
      <c r="CB75" s="386" t="str">
        <f t="shared" ref="CB75:CB138" si="52">IF(F75="","",IF(AND(BY75+BZ75&gt;0,BY75=BZ75),BY75,IF(AND(CC76=CC77,CC77=CC78,CC78=CC79,CC79=CC80,CC80=CC81,CC81=CC82,CC82=CC83,CC83=CC84,CC84=CC85,CC85=CC86,CC86=CC87,CC87=CC88,CC88=CC89,BY75=0,CC75=0.0001),SUM(CA75:CA89),IF(AND(CC76=CC77,CC77=CC78,CC78=CC79,CC79=CC80,CC80=CC81,CC81=CC82,CC82=CC83,CC83=CC84,CC84=CC85,CC85=CC86,CC86=CC87,CC87=CC88,BY75=0,CC75=0.0001),SUM(CA75:CA88),IF(AND(CC76=CC77,CC77=CC78,CC78=CC79,CC79=CC80,CC80=CC81,CC81=CC82,CC82=CC83,CC83=CC84,CC84=CC85,CC85=CC86,CC86=CC87,BY75=0,CC75=0.0001),SUM(CA75:CA87),IF(AND(CC76=CC77,CC77=CC78,CC78=CC79,CC79=CC80,CC80=CC81,CC81=CC82,CC82=CC83,CC83=CC84,CC84=CC85,CC85=CC86,BY75=0,CC75=0.0001),SUM(CA75:CA86),IF(AND(CC76=CC77,CC77=CC78,CC78=CC79,CC79=CC80,CC80=CC81,CC81=CC82,CC82=CC83,CC83=CC84,CC84=CC85,BY75=0,CC75=0.0001),SUM(CA75:CA85),IF(AND(CC76=CC77,CC77=CC78,CC78=CC79,CC79=CC80,CC80=CC81,CC81=CC82,CC82=CC83,CC83=CC84,BY75=0,CC75=0.0001),SUM(CA75:CA84),IF(AND(CC76=CC77,CC77=CC78,CC78=CC79,CC79=CC80,CC80=CC81,CC81=CC82,CC82=CC83,BY75=0,CC75=0.0001),SUM(CA75:CA83),IF(AND(CC76=CC77,CC77=CC78,CC78=CC79,CC79=CC80,CC80=CC81,CC81=CC82,BY75=0,CC75=0.0001),SUM(CA75:CA82),IF(AND(CC76=CC77,CC77=CC78,CC78=CC79,CC79=CC80,CC80=CC81,BY75=0,CC75=0.0001),SUM(CA75:CA81),IF(AND(CC76=CC77,CC77=CC78,CC78=CC79,CC79=CC80,BY75=0,CC75=0.0001),SUM(CA75:CA80),IF(AND(CC76=CC77,CC77=CC78,CC78=CC79,BY75=0,CC75=0.0001),SUM(CA75:CA79),IF(AND(CC76=CC77,CC77=CC78,BY75=0,CC75=0.0001,CC75=0.0001),SUM(CA75:CA78),IF(AND(CC76=CC77,BY75=0,CC75=0.0001),SUM(CA75:CA77),IF(AND(BY75=0,CC75=0.0001),SUM(CA75:CA76),0))))))))))))))))</f>
        <v/>
      </c>
      <c r="CC75" s="94">
        <f t="shared" si="29"/>
        <v>0</v>
      </c>
      <c r="CD75" s="397" t="str">
        <f t="shared" ref="CD75:CD138" si="53">IF(CB75="","",IF(CB75&gt;0,1,""))</f>
        <v/>
      </c>
      <c r="CE75" s="559" t="str">
        <f t="array" ref="CE75">IFERROR(INDEX($C$10:$C$525,MATCH(0,COUNTIF($CE$9:CE74,$C$10:$C$525),0)),"")</f>
        <v/>
      </c>
      <c r="CF75" s="559">
        <f t="shared" ref="CF75:CF138" si="54">IF(CE75="",0,CE75)</f>
        <v>0</v>
      </c>
    </row>
    <row r="76" spans="1:84" ht="18.899999999999999" customHeight="1" thickBot="1" x14ac:dyDescent="0.35">
      <c r="A76" s="78" t="str">
        <f t="shared" ref="A76:A139" si="55">IF(B76="","",A75+1)</f>
        <v/>
      </c>
      <c r="B76" s="576"/>
      <c r="C76" s="464"/>
      <c r="D76" s="349"/>
      <c r="E76" s="61" t="str">
        <f>IF(B76="","",IF(C76="","",IF(D76="","",INDEX(POBRANIE_!$B$6:$F$100,MATCH($D76,POBRANIE_!$A$6:$A$100,0),2))))</f>
        <v/>
      </c>
      <c r="F76" s="44"/>
      <c r="G76" s="45"/>
      <c r="H76" s="349"/>
      <c r="I76" s="46"/>
      <c r="J76" s="64" t="str">
        <f>IF($H76="","",IF($I76="","",IF($H76=LEGENDA!$B$21,0.6,IF($H76=LEGENDA!$B$22,0.7,0.8))))</f>
        <v/>
      </c>
      <c r="K76" s="63" t="str">
        <f t="shared" si="32"/>
        <v/>
      </c>
      <c r="L76" s="46"/>
      <c r="M76" s="61" t="str">
        <f>IF($H76="","",IF(OR(I76&gt;0,L76&gt;0),"",IF(AND(D76="TUZ",H76="gleba b. lekka"),"BŁĄD kol.8",IF(AND(D76="TUZ",H76="gleba lekka"),"BŁĄD kol.8",IF(AND(D76="TUZ",H76="gleba średnia"),"BŁĄD kol.8",IF(AND(D76="TUZ",H76="gleba ciężka"),"BŁĄD kol.8",IF(OR($H76=LEGENDA!$B$21,$H76=1),49,IF(OR($H76=LEGENDA!$B$22,$H76=2),59,IF(OR($H76=LEGENDA!$B$23,$H76=3),62,IF(OR($H76=4,$H76=LEGENDA!$B$24),66,IF(H76=LEGENDA!$O$25,86,IF(H76=LEGENDA!$O$26,91,IF(H76=LEGENDA!$O$27,73,IF(H76=LEGENDA!$O$28,66,IF(H76=LEGENDA!$O$29,135,IF(H76=LEGENDA!$O$30,158,IF(H76=LEGENDA!$O$31,117)))))))))))))))))</f>
        <v/>
      </c>
      <c r="N76" s="61" t="str">
        <f>IF(AND(D76="TUZ",H76="gleba b. lekka"),"BŁĄD kol.8",IF(AND(D76="TUZ",H76="gleba lekka"),"BŁĄD kol.8",IF(AND(D76="TUZ",H76="gleba średnia"),"BŁĄD kol.8",IF(AND(D76="TUZ",H76="gleba ciężka"),"BŁĄD kol.8",IF(AND(E76&lt;&gt;4,H76=LEGENDA!$O$29),"BŁĄD kol.8",IF(AND(E76&lt;&gt;4,H76=LEGENDA!$O$30),"BŁĄD kol.8",IF(AND(E76&lt;&gt;4,H76=LEGENDA!$O$31),"BŁĄD kol.8",IF(AND(E76&lt;&gt;4,H76=LEGENDA!$O$28),"BŁĄD kol.8",IF(AND(E76&lt;&gt;4,H76=LEGENDA!$O$27),"BŁĄD kol.8",IF(AND(E76&lt;&gt;4,H76=LEGENDA!$O$26),"BŁĄD kol.8",IF(AND(E76&lt;&gt;4,H76=LEGENDA!$O$25),"BŁĄD kol.8",IF(AX76="","",IF(AX76=1,0.6,IF(AX76=2,0.9,0.9))))))))))))))</f>
        <v/>
      </c>
      <c r="O76" s="381" t="str">
        <f t="shared" si="33"/>
        <v/>
      </c>
      <c r="P76" s="379" t="str">
        <f t="shared" ref="P76:P139" si="56">IF(OR($F76="",$O76="",$N76=""),"",IF(BD76="",$F76*$O76,""))</f>
        <v/>
      </c>
      <c r="Q76" s="47"/>
      <c r="R76" s="46"/>
      <c r="S76" s="46"/>
      <c r="T76" s="46"/>
      <c r="U76" s="46"/>
      <c r="V76" s="61" t="str">
        <f t="shared" si="34"/>
        <v/>
      </c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61" t="str">
        <f t="shared" si="35"/>
        <v/>
      </c>
      <c r="AH76" s="70" t="e">
        <v>#VALUE!</v>
      </c>
      <c r="AI76" s="70">
        <v>0</v>
      </c>
      <c r="AJ76" s="70">
        <v>0</v>
      </c>
      <c r="AK76" s="71">
        <v>0</v>
      </c>
      <c r="AO76" s="49"/>
      <c r="AP76" s="49"/>
      <c r="AQ76" s="49"/>
      <c r="AR76" s="49"/>
      <c r="AS76" s="49"/>
      <c r="AT76" s="49"/>
      <c r="AU76" s="46"/>
      <c r="AV76" s="352" t="str">
        <f t="shared" si="31"/>
        <v/>
      </c>
      <c r="AW76" s="65" t="str">
        <f t="shared" si="36"/>
        <v/>
      </c>
      <c r="AX76" s="198" t="str">
        <f>IF(A76="","",IF(D76="","",INDEX(POBRANIE_!$B$6:$F$101,MATCH(D76,POBRANIE_!$A$6:$A$101,0),5)))</f>
        <v/>
      </c>
      <c r="AY76" s="96" t="str">
        <f t="shared" ref="AY76:AY139" si="57">IF(F76&gt;0,1,"")</f>
        <v/>
      </c>
      <c r="AZ76" s="96" t="str">
        <f t="shared" ref="AZ76:AZ139" si="58">IF($CB76&gt;0,$CB76,"")</f>
        <v/>
      </c>
      <c r="BA76" s="292" t="str">
        <f t="shared" si="37"/>
        <v xml:space="preserve"> </v>
      </c>
      <c r="BB76" s="293" t="str">
        <f t="shared" si="38"/>
        <v xml:space="preserve"> </v>
      </c>
      <c r="BD76" s="45"/>
      <c r="BE76" s="387" t="str">
        <f t="shared" si="39"/>
        <v/>
      </c>
      <c r="BF76" s="388">
        <f t="shared" si="40"/>
        <v>0</v>
      </c>
      <c r="BG76" s="388">
        <f t="shared" si="41"/>
        <v>0</v>
      </c>
      <c r="BH76" s="388">
        <f t="shared" si="42"/>
        <v>0</v>
      </c>
      <c r="BI76" s="388">
        <f t="shared" si="43"/>
        <v>0</v>
      </c>
      <c r="BJ76" s="388">
        <f t="shared" si="44"/>
        <v>0</v>
      </c>
      <c r="BK76" s="389">
        <f t="shared" si="45"/>
        <v>0</v>
      </c>
      <c r="BL76" s="388">
        <f>IF(W76="",0,IF(W76=LEGENDA!C$43,0,1))</f>
        <v>0</v>
      </c>
      <c r="BM76" s="388">
        <f>IF(X76="",0,IF(X76=LEGENDA!D$43,0,1))</f>
        <v>0</v>
      </c>
      <c r="BN76" s="388">
        <f>IF(Y76="",0,IF(Y76=LEGENDA!E$43,0,1))</f>
        <v>0</v>
      </c>
      <c r="BO76" s="388">
        <f>IF(Z76="",0,IF(Z76=LEGENDA!F$43,0,1))</f>
        <v>0</v>
      </c>
      <c r="BP76" s="388">
        <f>IF(AA76="",0,IF(AA76=LEGENDA!G$43,0,1))</f>
        <v>0</v>
      </c>
      <c r="BQ76" s="388">
        <f>IF(AB76="",0,IF(AB76=LEGENDA!H$43,0,1))</f>
        <v>0</v>
      </c>
      <c r="BR76" s="388">
        <f>IF(AC76="",0,IF(AC76=LEGENDA!I$43,0,1))</f>
        <v>0</v>
      </c>
      <c r="BS76" s="388">
        <f>IF(AD76="",0,IF(AD76=LEGENDA!J$43,0,1))</f>
        <v>0</v>
      </c>
      <c r="BT76" s="388">
        <f>IF(AE76="",0,IF(AE76=LEGENDA!K$43,0,1))</f>
        <v>0</v>
      </c>
      <c r="BU76" s="388">
        <f>IF(AF76="",0,IF(AF76=LEGENDA!L$43,0,1))</f>
        <v>0</v>
      </c>
      <c r="BV76" s="390">
        <f t="shared" si="46"/>
        <v>0</v>
      </c>
      <c r="BW76" s="388">
        <f t="shared" si="47"/>
        <v>0</v>
      </c>
      <c r="BX76" s="390">
        <f t="shared" si="48"/>
        <v>0</v>
      </c>
      <c r="BY76" s="391">
        <f t="shared" si="49"/>
        <v>0</v>
      </c>
      <c r="BZ76" s="391">
        <f t="shared" si="50"/>
        <v>0</v>
      </c>
      <c r="CA76" s="391" t="str">
        <f t="shared" si="51"/>
        <v/>
      </c>
      <c r="CB76" s="386" t="str">
        <f t="shared" si="52"/>
        <v/>
      </c>
      <c r="CC76" s="94">
        <f t="shared" ref="CC76:CC139" si="59">IF(BZ75&gt;0,0.0001,0)</f>
        <v>0</v>
      </c>
      <c r="CD76" s="397" t="str">
        <f t="shared" si="53"/>
        <v/>
      </c>
      <c r="CE76" s="559" t="str">
        <f t="array" ref="CE76">IFERROR(INDEX($C$10:$C$525,MATCH(0,COUNTIF($CE$9:CE75,$C$10:$C$525),0)),"")</f>
        <v/>
      </c>
      <c r="CF76" s="559">
        <f t="shared" si="54"/>
        <v>0</v>
      </c>
    </row>
    <row r="77" spans="1:84" ht="18.899999999999999" customHeight="1" thickBot="1" x14ac:dyDescent="0.35">
      <c r="A77" s="78" t="str">
        <f t="shared" si="55"/>
        <v/>
      </c>
      <c r="B77" s="576"/>
      <c r="C77" s="464"/>
      <c r="D77" s="349"/>
      <c r="E77" s="61" t="str">
        <f>IF(B77="","",IF(C77="","",IF(D77="","",INDEX(POBRANIE_!$B$6:$F$100,MATCH($D77,POBRANIE_!$A$6:$A$100,0),2))))</f>
        <v/>
      </c>
      <c r="F77" s="44"/>
      <c r="G77" s="45"/>
      <c r="H77" s="349"/>
      <c r="I77" s="46"/>
      <c r="J77" s="64" t="str">
        <f>IF($H77="","",IF($I77="","",IF($H77=LEGENDA!$B$21,0.6,IF($H77=LEGENDA!$B$22,0.7,0.8))))</f>
        <v/>
      </c>
      <c r="K77" s="63" t="str">
        <f t="shared" si="32"/>
        <v/>
      </c>
      <c r="L77" s="46"/>
      <c r="M77" s="61" t="str">
        <f>IF($H77="","",IF(OR(I77&gt;0,L77&gt;0),"",IF(AND(D77="TUZ",H77="gleba b. lekka"),"BŁĄD kol.8",IF(AND(D77="TUZ",H77="gleba lekka"),"BŁĄD kol.8",IF(AND(D77="TUZ",H77="gleba średnia"),"BŁĄD kol.8",IF(AND(D77="TUZ",H77="gleba ciężka"),"BŁĄD kol.8",IF(OR($H77=LEGENDA!$B$21,$H77=1),49,IF(OR($H77=LEGENDA!$B$22,$H77=2),59,IF(OR($H77=LEGENDA!$B$23,$H77=3),62,IF(OR($H77=4,$H77=LEGENDA!$B$24),66,IF(H77=LEGENDA!$O$25,86,IF(H77=LEGENDA!$O$26,91,IF(H77=LEGENDA!$O$27,73,IF(H77=LEGENDA!$O$28,66,IF(H77=LEGENDA!$O$29,135,IF(H77=LEGENDA!$O$30,158,IF(H77=LEGENDA!$O$31,117)))))))))))))))))</f>
        <v/>
      </c>
      <c r="N77" s="61" t="str">
        <f>IF(AND(D77="TUZ",H77="gleba b. lekka"),"BŁĄD kol.8",IF(AND(D77="TUZ",H77="gleba lekka"),"BŁĄD kol.8",IF(AND(D77="TUZ",H77="gleba średnia"),"BŁĄD kol.8",IF(AND(D77="TUZ",H77="gleba ciężka"),"BŁĄD kol.8",IF(AND(E77&lt;&gt;4,H77=LEGENDA!$O$29),"BŁĄD kol.8",IF(AND(E77&lt;&gt;4,H77=LEGENDA!$O$30),"BŁĄD kol.8",IF(AND(E77&lt;&gt;4,H77=LEGENDA!$O$31),"BŁĄD kol.8",IF(AND(E77&lt;&gt;4,H77=LEGENDA!$O$28),"BŁĄD kol.8",IF(AND(E77&lt;&gt;4,H77=LEGENDA!$O$27),"BŁĄD kol.8",IF(AND(E77&lt;&gt;4,H77=LEGENDA!$O$26),"BŁĄD kol.8",IF(AND(E77&lt;&gt;4,H77=LEGENDA!$O$25),"BŁĄD kol.8",IF(AX77="","",IF(AX77=1,0.6,IF(AX77=2,0.9,0.9))))))))))))))</f>
        <v/>
      </c>
      <c r="O77" s="381" t="str">
        <f t="shared" si="33"/>
        <v/>
      </c>
      <c r="P77" s="379" t="str">
        <f t="shared" si="56"/>
        <v/>
      </c>
      <c r="Q77" s="47"/>
      <c r="R77" s="46"/>
      <c r="S77" s="46"/>
      <c r="T77" s="46"/>
      <c r="U77" s="46"/>
      <c r="V77" s="61" t="str">
        <f t="shared" si="34"/>
        <v/>
      </c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61" t="str">
        <f t="shared" si="35"/>
        <v/>
      </c>
      <c r="AH77" s="70" t="e">
        <v>#VALUE!</v>
      </c>
      <c r="AI77" s="70">
        <v>0</v>
      </c>
      <c r="AJ77" s="70">
        <v>0</v>
      </c>
      <c r="AK77" s="71">
        <v>0</v>
      </c>
      <c r="AO77" s="49"/>
      <c r="AP77" s="49"/>
      <c r="AQ77" s="49"/>
      <c r="AR77" s="49"/>
      <c r="AS77" s="49"/>
      <c r="AT77" s="49"/>
      <c r="AU77" s="46"/>
      <c r="AV77" s="352" t="str">
        <f t="shared" si="31"/>
        <v/>
      </c>
      <c r="AW77" s="65" t="str">
        <f t="shared" si="36"/>
        <v/>
      </c>
      <c r="AX77" s="198" t="str">
        <f>IF(A77="","",IF(D77="","",INDEX(POBRANIE_!$B$6:$F$101,MATCH(D77,POBRANIE_!$A$6:$A$101,0),5)))</f>
        <v/>
      </c>
      <c r="AY77" s="96" t="str">
        <f t="shared" si="57"/>
        <v/>
      </c>
      <c r="AZ77" s="96" t="str">
        <f t="shared" si="58"/>
        <v/>
      </c>
      <c r="BA77" s="292" t="str">
        <f t="shared" si="37"/>
        <v xml:space="preserve"> </v>
      </c>
      <c r="BB77" s="293" t="str">
        <f t="shared" si="38"/>
        <v xml:space="preserve"> </v>
      </c>
      <c r="BD77" s="45"/>
      <c r="BE77" s="387" t="str">
        <f t="shared" si="39"/>
        <v/>
      </c>
      <c r="BF77" s="388">
        <f t="shared" si="40"/>
        <v>0</v>
      </c>
      <c r="BG77" s="388">
        <f t="shared" si="41"/>
        <v>0</v>
      </c>
      <c r="BH77" s="388">
        <f t="shared" si="42"/>
        <v>0</v>
      </c>
      <c r="BI77" s="388">
        <f t="shared" si="43"/>
        <v>0</v>
      </c>
      <c r="BJ77" s="388">
        <f t="shared" si="44"/>
        <v>0</v>
      </c>
      <c r="BK77" s="389">
        <f t="shared" si="45"/>
        <v>0</v>
      </c>
      <c r="BL77" s="388">
        <f>IF(W77="",0,IF(W77=LEGENDA!C$43,0,1))</f>
        <v>0</v>
      </c>
      <c r="BM77" s="388">
        <f>IF(X77="",0,IF(X77=LEGENDA!D$43,0,1))</f>
        <v>0</v>
      </c>
      <c r="BN77" s="388">
        <f>IF(Y77="",0,IF(Y77=LEGENDA!E$43,0,1))</f>
        <v>0</v>
      </c>
      <c r="BO77" s="388">
        <f>IF(Z77="",0,IF(Z77=LEGENDA!F$43,0,1))</f>
        <v>0</v>
      </c>
      <c r="BP77" s="388">
        <f>IF(AA77="",0,IF(AA77=LEGENDA!G$43,0,1))</f>
        <v>0</v>
      </c>
      <c r="BQ77" s="388">
        <f>IF(AB77="",0,IF(AB77=LEGENDA!H$43,0,1))</f>
        <v>0</v>
      </c>
      <c r="BR77" s="388">
        <f>IF(AC77="",0,IF(AC77=LEGENDA!I$43,0,1))</f>
        <v>0</v>
      </c>
      <c r="BS77" s="388">
        <f>IF(AD77="",0,IF(AD77=LEGENDA!J$43,0,1))</f>
        <v>0</v>
      </c>
      <c r="BT77" s="388">
        <f>IF(AE77="",0,IF(AE77=LEGENDA!K$43,0,1))</f>
        <v>0</v>
      </c>
      <c r="BU77" s="388">
        <f>IF(AF77="",0,IF(AF77=LEGENDA!L$43,0,1))</f>
        <v>0</v>
      </c>
      <c r="BV77" s="390">
        <f t="shared" si="46"/>
        <v>0</v>
      </c>
      <c r="BW77" s="388">
        <f t="shared" si="47"/>
        <v>0</v>
      </c>
      <c r="BX77" s="390">
        <f t="shared" si="48"/>
        <v>0</v>
      </c>
      <c r="BY77" s="391">
        <f t="shared" si="49"/>
        <v>0</v>
      </c>
      <c r="BZ77" s="391">
        <f t="shared" si="50"/>
        <v>0</v>
      </c>
      <c r="CA77" s="391" t="str">
        <f t="shared" si="51"/>
        <v/>
      </c>
      <c r="CB77" s="386" t="str">
        <f t="shared" si="52"/>
        <v/>
      </c>
      <c r="CC77" s="94">
        <f t="shared" si="59"/>
        <v>0</v>
      </c>
      <c r="CD77" s="397" t="str">
        <f t="shared" si="53"/>
        <v/>
      </c>
      <c r="CE77" s="559" t="str">
        <f t="array" ref="CE77">IFERROR(INDEX($C$10:$C$525,MATCH(0,COUNTIF($CE$9:CE76,$C$10:$C$525),0)),"")</f>
        <v/>
      </c>
      <c r="CF77" s="559">
        <f t="shared" si="54"/>
        <v>0</v>
      </c>
    </row>
    <row r="78" spans="1:84" ht="18.899999999999999" customHeight="1" thickBot="1" x14ac:dyDescent="0.35">
      <c r="A78" s="78" t="str">
        <f t="shared" si="55"/>
        <v/>
      </c>
      <c r="B78" s="576"/>
      <c r="C78" s="464"/>
      <c r="D78" s="349"/>
      <c r="E78" s="61" t="str">
        <f>IF(B78="","",IF(C78="","",IF(D78="","",INDEX(POBRANIE_!$B$6:$F$100,MATCH($D78,POBRANIE_!$A$6:$A$100,0),2))))</f>
        <v/>
      </c>
      <c r="F78" s="44"/>
      <c r="G78" s="45"/>
      <c r="H78" s="349"/>
      <c r="I78" s="46"/>
      <c r="J78" s="64" t="str">
        <f>IF($H78="","",IF($I78="","",IF($H78=LEGENDA!$B$21,0.6,IF($H78=LEGENDA!$B$22,0.7,0.8))))</f>
        <v/>
      </c>
      <c r="K78" s="63" t="str">
        <f t="shared" si="32"/>
        <v/>
      </c>
      <c r="L78" s="46"/>
      <c r="M78" s="61" t="str">
        <f>IF($H78="","",IF(OR(I78&gt;0,L78&gt;0),"",IF(AND(D78="TUZ",H78="gleba b. lekka"),"BŁĄD kol.8",IF(AND(D78="TUZ",H78="gleba lekka"),"BŁĄD kol.8",IF(AND(D78="TUZ",H78="gleba średnia"),"BŁĄD kol.8",IF(AND(D78="TUZ",H78="gleba ciężka"),"BŁĄD kol.8",IF(OR($H78=LEGENDA!$B$21,$H78=1),49,IF(OR($H78=LEGENDA!$B$22,$H78=2),59,IF(OR($H78=LEGENDA!$B$23,$H78=3),62,IF(OR($H78=4,$H78=LEGENDA!$B$24),66,IF(H78=LEGENDA!$O$25,86,IF(H78=LEGENDA!$O$26,91,IF(H78=LEGENDA!$O$27,73,IF(H78=LEGENDA!$O$28,66,IF(H78=LEGENDA!$O$29,135,IF(H78=LEGENDA!$O$30,158,IF(H78=LEGENDA!$O$31,117)))))))))))))))))</f>
        <v/>
      </c>
      <c r="N78" s="61" t="str">
        <f>IF(AND(D78="TUZ",H78="gleba b. lekka"),"BŁĄD kol.8",IF(AND(D78="TUZ",H78="gleba lekka"),"BŁĄD kol.8",IF(AND(D78="TUZ",H78="gleba średnia"),"BŁĄD kol.8",IF(AND(D78="TUZ",H78="gleba ciężka"),"BŁĄD kol.8",IF(AND(E78&lt;&gt;4,H78=LEGENDA!$O$29),"BŁĄD kol.8",IF(AND(E78&lt;&gt;4,H78=LEGENDA!$O$30),"BŁĄD kol.8",IF(AND(E78&lt;&gt;4,H78=LEGENDA!$O$31),"BŁĄD kol.8",IF(AND(E78&lt;&gt;4,H78=LEGENDA!$O$28),"BŁĄD kol.8",IF(AND(E78&lt;&gt;4,H78=LEGENDA!$O$27),"BŁĄD kol.8",IF(AND(E78&lt;&gt;4,H78=LEGENDA!$O$26),"BŁĄD kol.8",IF(AND(E78&lt;&gt;4,H78=LEGENDA!$O$25),"BŁĄD kol.8",IF(AX78="","",IF(AX78=1,0.6,IF(AX78=2,0.9,0.9))))))))))))))</f>
        <v/>
      </c>
      <c r="O78" s="381" t="str">
        <f t="shared" si="33"/>
        <v/>
      </c>
      <c r="P78" s="379" t="str">
        <f t="shared" si="56"/>
        <v/>
      </c>
      <c r="Q78" s="47"/>
      <c r="R78" s="46"/>
      <c r="S78" s="46"/>
      <c r="T78" s="46"/>
      <c r="U78" s="46"/>
      <c r="V78" s="61" t="str">
        <f t="shared" si="34"/>
        <v/>
      </c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61" t="str">
        <f t="shared" si="35"/>
        <v/>
      </c>
      <c r="AH78" s="70" t="e">
        <v>#VALUE!</v>
      </c>
      <c r="AI78" s="70">
        <v>0</v>
      </c>
      <c r="AJ78" s="70">
        <v>0</v>
      </c>
      <c r="AK78" s="71">
        <v>0</v>
      </c>
      <c r="AO78" s="49"/>
      <c r="AP78" s="49"/>
      <c r="AQ78" s="49"/>
      <c r="AR78" s="49"/>
      <c r="AS78" s="49"/>
      <c r="AT78" s="49"/>
      <c r="AU78" s="46"/>
      <c r="AV78" s="352" t="str">
        <f t="shared" si="31"/>
        <v/>
      </c>
      <c r="AW78" s="65" t="str">
        <f t="shared" si="36"/>
        <v/>
      </c>
      <c r="AX78" s="198" t="str">
        <f>IF(A78="","",IF(D78="","",INDEX(POBRANIE_!$B$6:$F$101,MATCH(D78,POBRANIE_!$A$6:$A$101,0),5)))</f>
        <v/>
      </c>
      <c r="AY78" s="96" t="str">
        <f t="shared" si="57"/>
        <v/>
      </c>
      <c r="AZ78" s="96" t="str">
        <f t="shared" si="58"/>
        <v/>
      </c>
      <c r="BA78" s="292" t="str">
        <f t="shared" si="37"/>
        <v xml:space="preserve"> </v>
      </c>
      <c r="BB78" s="293" t="str">
        <f t="shared" si="38"/>
        <v xml:space="preserve"> </v>
      </c>
      <c r="BD78" s="45"/>
      <c r="BE78" s="387" t="str">
        <f t="shared" si="39"/>
        <v/>
      </c>
      <c r="BF78" s="388">
        <f t="shared" si="40"/>
        <v>0</v>
      </c>
      <c r="BG78" s="388">
        <f t="shared" si="41"/>
        <v>0</v>
      </c>
      <c r="BH78" s="388">
        <f t="shared" si="42"/>
        <v>0</v>
      </c>
      <c r="BI78" s="388">
        <f t="shared" si="43"/>
        <v>0</v>
      </c>
      <c r="BJ78" s="388">
        <f t="shared" si="44"/>
        <v>0</v>
      </c>
      <c r="BK78" s="389">
        <f t="shared" si="45"/>
        <v>0</v>
      </c>
      <c r="BL78" s="388">
        <f>IF(W78="",0,IF(W78=LEGENDA!C$43,0,1))</f>
        <v>0</v>
      </c>
      <c r="BM78" s="388">
        <f>IF(X78="",0,IF(X78=LEGENDA!D$43,0,1))</f>
        <v>0</v>
      </c>
      <c r="BN78" s="388">
        <f>IF(Y78="",0,IF(Y78=LEGENDA!E$43,0,1))</f>
        <v>0</v>
      </c>
      <c r="BO78" s="388">
        <f>IF(Z78="",0,IF(Z78=LEGENDA!F$43,0,1))</f>
        <v>0</v>
      </c>
      <c r="BP78" s="388">
        <f>IF(AA78="",0,IF(AA78=LEGENDA!G$43,0,1))</f>
        <v>0</v>
      </c>
      <c r="BQ78" s="388">
        <f>IF(AB78="",0,IF(AB78=LEGENDA!H$43,0,1))</f>
        <v>0</v>
      </c>
      <c r="BR78" s="388">
        <f>IF(AC78="",0,IF(AC78=LEGENDA!I$43,0,1))</f>
        <v>0</v>
      </c>
      <c r="BS78" s="388">
        <f>IF(AD78="",0,IF(AD78=LEGENDA!J$43,0,1))</f>
        <v>0</v>
      </c>
      <c r="BT78" s="388">
        <f>IF(AE78="",0,IF(AE78=LEGENDA!K$43,0,1))</f>
        <v>0</v>
      </c>
      <c r="BU78" s="388">
        <f>IF(AF78="",0,IF(AF78=LEGENDA!L$43,0,1))</f>
        <v>0</v>
      </c>
      <c r="BV78" s="390">
        <f t="shared" si="46"/>
        <v>0</v>
      </c>
      <c r="BW78" s="388">
        <f t="shared" si="47"/>
        <v>0</v>
      </c>
      <c r="BX78" s="390">
        <f t="shared" si="48"/>
        <v>0</v>
      </c>
      <c r="BY78" s="391">
        <f t="shared" si="49"/>
        <v>0</v>
      </c>
      <c r="BZ78" s="391">
        <f t="shared" si="50"/>
        <v>0</v>
      </c>
      <c r="CA78" s="391" t="str">
        <f t="shared" si="51"/>
        <v/>
      </c>
      <c r="CB78" s="386" t="str">
        <f t="shared" si="52"/>
        <v/>
      </c>
      <c r="CC78" s="94">
        <f t="shared" si="59"/>
        <v>0</v>
      </c>
      <c r="CD78" s="397" t="str">
        <f t="shared" si="53"/>
        <v/>
      </c>
      <c r="CE78" s="559" t="str">
        <f t="array" ref="CE78">IFERROR(INDEX($C$10:$C$525,MATCH(0,COUNTIF($CE$9:CE77,$C$10:$C$525),0)),"")</f>
        <v/>
      </c>
      <c r="CF78" s="559">
        <f t="shared" si="54"/>
        <v>0</v>
      </c>
    </row>
    <row r="79" spans="1:84" ht="18.899999999999999" customHeight="1" thickBot="1" x14ac:dyDescent="0.35">
      <c r="A79" s="78" t="str">
        <f t="shared" si="55"/>
        <v/>
      </c>
      <c r="B79" s="576"/>
      <c r="C79" s="464"/>
      <c r="D79" s="349"/>
      <c r="E79" s="61" t="str">
        <f>IF(B79="","",IF(C79="","",IF(D79="","",INDEX(POBRANIE_!$B$6:$F$100,MATCH($D79,POBRANIE_!$A$6:$A$100,0),2))))</f>
        <v/>
      </c>
      <c r="F79" s="44"/>
      <c r="G79" s="45"/>
      <c r="H79" s="349"/>
      <c r="I79" s="46"/>
      <c r="J79" s="64" t="str">
        <f>IF($H79="","",IF($I79="","",IF($H79=LEGENDA!$B$21,0.6,IF($H79=LEGENDA!$B$22,0.7,0.8))))</f>
        <v/>
      </c>
      <c r="K79" s="63" t="str">
        <f t="shared" si="32"/>
        <v/>
      </c>
      <c r="L79" s="46"/>
      <c r="M79" s="61" t="str">
        <f>IF($H79="","",IF(OR(I79&gt;0,L79&gt;0),"",IF(AND(D79="TUZ",H79="gleba b. lekka"),"BŁĄD kol.8",IF(AND(D79="TUZ",H79="gleba lekka"),"BŁĄD kol.8",IF(AND(D79="TUZ",H79="gleba średnia"),"BŁĄD kol.8",IF(AND(D79="TUZ",H79="gleba ciężka"),"BŁĄD kol.8",IF(OR($H79=LEGENDA!$B$21,$H79=1),49,IF(OR($H79=LEGENDA!$B$22,$H79=2),59,IF(OR($H79=LEGENDA!$B$23,$H79=3),62,IF(OR($H79=4,$H79=LEGENDA!$B$24),66,IF(H79=LEGENDA!$O$25,86,IF(H79=LEGENDA!$O$26,91,IF(H79=LEGENDA!$O$27,73,IF(H79=LEGENDA!$O$28,66,IF(H79=LEGENDA!$O$29,135,IF(H79=LEGENDA!$O$30,158,IF(H79=LEGENDA!$O$31,117)))))))))))))))))</f>
        <v/>
      </c>
      <c r="N79" s="61" t="str">
        <f>IF(AND(D79="TUZ",H79="gleba b. lekka"),"BŁĄD kol.8",IF(AND(D79="TUZ",H79="gleba lekka"),"BŁĄD kol.8",IF(AND(D79="TUZ",H79="gleba średnia"),"BŁĄD kol.8",IF(AND(D79="TUZ",H79="gleba ciężka"),"BŁĄD kol.8",IF(AND(E79&lt;&gt;4,H79=LEGENDA!$O$29),"BŁĄD kol.8",IF(AND(E79&lt;&gt;4,H79=LEGENDA!$O$30),"BŁĄD kol.8",IF(AND(E79&lt;&gt;4,H79=LEGENDA!$O$31),"BŁĄD kol.8",IF(AND(E79&lt;&gt;4,H79=LEGENDA!$O$28),"BŁĄD kol.8",IF(AND(E79&lt;&gt;4,H79=LEGENDA!$O$27),"BŁĄD kol.8",IF(AND(E79&lt;&gt;4,H79=LEGENDA!$O$26),"BŁĄD kol.8",IF(AND(E79&lt;&gt;4,H79=LEGENDA!$O$25),"BŁĄD kol.8",IF(AX79="","",IF(AX79=1,0.6,IF(AX79=2,0.9,0.9))))))))))))))</f>
        <v/>
      </c>
      <c r="O79" s="381" t="str">
        <f t="shared" si="33"/>
        <v/>
      </c>
      <c r="P79" s="379" t="str">
        <f t="shared" si="56"/>
        <v/>
      </c>
      <c r="Q79" s="47"/>
      <c r="R79" s="46"/>
      <c r="S79" s="46"/>
      <c r="T79" s="46"/>
      <c r="U79" s="46"/>
      <c r="V79" s="61" t="str">
        <f t="shared" si="34"/>
        <v/>
      </c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61" t="str">
        <f t="shared" si="35"/>
        <v/>
      </c>
      <c r="AH79" s="70" t="e">
        <v>#VALUE!</v>
      </c>
      <c r="AI79" s="70">
        <v>0</v>
      </c>
      <c r="AJ79" s="70">
        <v>0</v>
      </c>
      <c r="AK79" s="71">
        <v>0</v>
      </c>
      <c r="AO79" s="49"/>
      <c r="AP79" s="49"/>
      <c r="AQ79" s="49"/>
      <c r="AR79" s="49"/>
      <c r="AS79" s="49"/>
      <c r="AT79" s="49"/>
      <c r="AU79" s="46"/>
      <c r="AV79" s="352" t="str">
        <f t="shared" si="31"/>
        <v/>
      </c>
      <c r="AW79" s="65" t="str">
        <f t="shared" si="36"/>
        <v/>
      </c>
      <c r="AX79" s="198" t="str">
        <f>IF(A79="","",IF(D79="","",INDEX(POBRANIE_!$B$6:$F$101,MATCH(D79,POBRANIE_!$A$6:$A$101,0),5)))</f>
        <v/>
      </c>
      <c r="AY79" s="96" t="str">
        <f t="shared" si="57"/>
        <v/>
      </c>
      <c r="AZ79" s="96" t="str">
        <f t="shared" si="58"/>
        <v/>
      </c>
      <c r="BA79" s="292" t="str">
        <f t="shared" si="37"/>
        <v xml:space="preserve"> </v>
      </c>
      <c r="BB79" s="293" t="str">
        <f t="shared" si="38"/>
        <v xml:space="preserve"> </v>
      </c>
      <c r="BD79" s="45"/>
      <c r="BE79" s="387" t="str">
        <f t="shared" si="39"/>
        <v/>
      </c>
      <c r="BF79" s="388">
        <f t="shared" si="40"/>
        <v>0</v>
      </c>
      <c r="BG79" s="388">
        <f t="shared" si="41"/>
        <v>0</v>
      </c>
      <c r="BH79" s="388">
        <f t="shared" si="42"/>
        <v>0</v>
      </c>
      <c r="BI79" s="388">
        <f t="shared" si="43"/>
        <v>0</v>
      </c>
      <c r="BJ79" s="388">
        <f t="shared" si="44"/>
        <v>0</v>
      </c>
      <c r="BK79" s="389">
        <f t="shared" si="45"/>
        <v>0</v>
      </c>
      <c r="BL79" s="388">
        <f>IF(W79="",0,IF(W79=LEGENDA!C$43,0,1))</f>
        <v>0</v>
      </c>
      <c r="BM79" s="388">
        <f>IF(X79="",0,IF(X79=LEGENDA!D$43,0,1))</f>
        <v>0</v>
      </c>
      <c r="BN79" s="388">
        <f>IF(Y79="",0,IF(Y79=LEGENDA!E$43,0,1))</f>
        <v>0</v>
      </c>
      <c r="BO79" s="388">
        <f>IF(Z79="",0,IF(Z79=LEGENDA!F$43,0,1))</f>
        <v>0</v>
      </c>
      <c r="BP79" s="388">
        <f>IF(AA79="",0,IF(AA79=LEGENDA!G$43,0,1))</f>
        <v>0</v>
      </c>
      <c r="BQ79" s="388">
        <f>IF(AB79="",0,IF(AB79=LEGENDA!H$43,0,1))</f>
        <v>0</v>
      </c>
      <c r="BR79" s="388">
        <f>IF(AC79="",0,IF(AC79=LEGENDA!I$43,0,1))</f>
        <v>0</v>
      </c>
      <c r="BS79" s="388">
        <f>IF(AD79="",0,IF(AD79=LEGENDA!J$43,0,1))</f>
        <v>0</v>
      </c>
      <c r="BT79" s="388">
        <f>IF(AE79="",0,IF(AE79=LEGENDA!K$43,0,1))</f>
        <v>0</v>
      </c>
      <c r="BU79" s="388">
        <f>IF(AF79="",0,IF(AF79=LEGENDA!L$43,0,1))</f>
        <v>0</v>
      </c>
      <c r="BV79" s="390">
        <f t="shared" si="46"/>
        <v>0</v>
      </c>
      <c r="BW79" s="388">
        <f t="shared" si="47"/>
        <v>0</v>
      </c>
      <c r="BX79" s="390">
        <f t="shared" si="48"/>
        <v>0</v>
      </c>
      <c r="BY79" s="391">
        <f t="shared" si="49"/>
        <v>0</v>
      </c>
      <c r="BZ79" s="391">
        <f t="shared" si="50"/>
        <v>0</v>
      </c>
      <c r="CA79" s="391" t="str">
        <f t="shared" si="51"/>
        <v/>
      </c>
      <c r="CB79" s="386" t="str">
        <f t="shared" si="52"/>
        <v/>
      </c>
      <c r="CC79" s="94">
        <f t="shared" si="59"/>
        <v>0</v>
      </c>
      <c r="CD79" s="397" t="str">
        <f t="shared" si="53"/>
        <v/>
      </c>
      <c r="CE79" s="559" t="str">
        <f t="array" ref="CE79">IFERROR(INDEX($C$10:$C$525,MATCH(0,COUNTIF($CE$9:CE78,$C$10:$C$525),0)),"")</f>
        <v/>
      </c>
      <c r="CF79" s="559">
        <f t="shared" si="54"/>
        <v>0</v>
      </c>
    </row>
    <row r="80" spans="1:84" ht="18.899999999999999" customHeight="1" thickBot="1" x14ac:dyDescent="0.35">
      <c r="A80" s="78" t="str">
        <f t="shared" si="55"/>
        <v/>
      </c>
      <c r="B80" s="576"/>
      <c r="C80" s="464"/>
      <c r="D80" s="349"/>
      <c r="E80" s="61" t="str">
        <f>IF(B80="","",IF(C80="","",IF(D80="","",INDEX(POBRANIE_!$B$6:$F$100,MATCH($D80,POBRANIE_!$A$6:$A$100,0),2))))</f>
        <v/>
      </c>
      <c r="F80" s="44"/>
      <c r="G80" s="45"/>
      <c r="H80" s="349"/>
      <c r="I80" s="46"/>
      <c r="J80" s="64" t="str">
        <f>IF($H80="","",IF($I80="","",IF($H80=LEGENDA!$B$21,0.6,IF($H80=LEGENDA!$B$22,0.7,0.8))))</f>
        <v/>
      </c>
      <c r="K80" s="63" t="str">
        <f t="shared" si="32"/>
        <v/>
      </c>
      <c r="L80" s="46"/>
      <c r="M80" s="61" t="str">
        <f>IF($H80="","",IF(OR(I80&gt;0,L80&gt;0),"",IF(AND(D80="TUZ",H80="gleba b. lekka"),"BŁĄD kol.8",IF(AND(D80="TUZ",H80="gleba lekka"),"BŁĄD kol.8",IF(AND(D80="TUZ",H80="gleba średnia"),"BŁĄD kol.8",IF(AND(D80="TUZ",H80="gleba ciężka"),"BŁĄD kol.8",IF(OR($H80=LEGENDA!$B$21,$H80=1),49,IF(OR($H80=LEGENDA!$B$22,$H80=2),59,IF(OR($H80=LEGENDA!$B$23,$H80=3),62,IF(OR($H80=4,$H80=LEGENDA!$B$24),66,IF(H80=LEGENDA!$O$25,86,IF(H80=LEGENDA!$O$26,91,IF(H80=LEGENDA!$O$27,73,IF(H80=LEGENDA!$O$28,66,IF(H80=LEGENDA!$O$29,135,IF(H80=LEGENDA!$O$30,158,IF(H80=LEGENDA!$O$31,117)))))))))))))))))</f>
        <v/>
      </c>
      <c r="N80" s="61" t="str">
        <f>IF(AND(D80="TUZ",H80="gleba b. lekka"),"BŁĄD kol.8",IF(AND(D80="TUZ",H80="gleba lekka"),"BŁĄD kol.8",IF(AND(D80="TUZ",H80="gleba średnia"),"BŁĄD kol.8",IF(AND(D80="TUZ",H80="gleba ciężka"),"BŁĄD kol.8",IF(AND(E80&lt;&gt;4,H80=LEGENDA!$O$29),"BŁĄD kol.8",IF(AND(E80&lt;&gt;4,H80=LEGENDA!$O$30),"BŁĄD kol.8",IF(AND(E80&lt;&gt;4,H80=LEGENDA!$O$31),"BŁĄD kol.8",IF(AND(E80&lt;&gt;4,H80=LEGENDA!$O$28),"BŁĄD kol.8",IF(AND(E80&lt;&gt;4,H80=LEGENDA!$O$27),"BŁĄD kol.8",IF(AND(E80&lt;&gt;4,H80=LEGENDA!$O$26),"BŁĄD kol.8",IF(AND(E80&lt;&gt;4,H80=LEGENDA!$O$25),"BŁĄD kol.8",IF(AX80="","",IF(AX80=1,0.6,IF(AX80=2,0.9,0.9))))))))))))))</f>
        <v/>
      </c>
      <c r="O80" s="381" t="str">
        <f t="shared" si="33"/>
        <v/>
      </c>
      <c r="P80" s="379" t="str">
        <f t="shared" si="56"/>
        <v/>
      </c>
      <c r="Q80" s="47"/>
      <c r="R80" s="46"/>
      <c r="S80" s="46"/>
      <c r="T80" s="46"/>
      <c r="U80" s="46"/>
      <c r="V80" s="61" t="str">
        <f t="shared" si="34"/>
        <v/>
      </c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61" t="str">
        <f t="shared" si="35"/>
        <v/>
      </c>
      <c r="AH80" s="70" t="e">
        <v>#VALUE!</v>
      </c>
      <c r="AI80" s="70">
        <v>0</v>
      </c>
      <c r="AJ80" s="70">
        <v>0</v>
      </c>
      <c r="AK80" s="71">
        <v>0</v>
      </c>
      <c r="AO80" s="49"/>
      <c r="AP80" s="49"/>
      <c r="AQ80" s="49"/>
      <c r="AR80" s="49"/>
      <c r="AS80" s="49"/>
      <c r="AT80" s="49"/>
      <c r="AU80" s="46"/>
      <c r="AV80" s="352" t="str">
        <f t="shared" si="31"/>
        <v/>
      </c>
      <c r="AW80" s="65" t="str">
        <f t="shared" si="36"/>
        <v/>
      </c>
      <c r="AX80" s="198" t="str">
        <f>IF(A80="","",IF(D80="","",INDEX(POBRANIE_!$B$6:$F$101,MATCH(D80,POBRANIE_!$A$6:$A$101,0),5)))</f>
        <v/>
      </c>
      <c r="AY80" s="96" t="str">
        <f t="shared" si="57"/>
        <v/>
      </c>
      <c r="AZ80" s="96" t="str">
        <f t="shared" si="58"/>
        <v/>
      </c>
      <c r="BA80" s="292" t="str">
        <f t="shared" si="37"/>
        <v xml:space="preserve"> </v>
      </c>
      <c r="BB80" s="293" t="str">
        <f t="shared" si="38"/>
        <v xml:space="preserve"> </v>
      </c>
      <c r="BD80" s="45"/>
      <c r="BE80" s="387" t="str">
        <f t="shared" si="39"/>
        <v/>
      </c>
      <c r="BF80" s="388">
        <f t="shared" si="40"/>
        <v>0</v>
      </c>
      <c r="BG80" s="388">
        <f t="shared" si="41"/>
        <v>0</v>
      </c>
      <c r="BH80" s="388">
        <f t="shared" si="42"/>
        <v>0</v>
      </c>
      <c r="BI80" s="388">
        <f t="shared" si="43"/>
        <v>0</v>
      </c>
      <c r="BJ80" s="388">
        <f t="shared" si="44"/>
        <v>0</v>
      </c>
      <c r="BK80" s="389">
        <f t="shared" si="45"/>
        <v>0</v>
      </c>
      <c r="BL80" s="388">
        <f>IF(W80="",0,IF(W80=LEGENDA!C$43,0,1))</f>
        <v>0</v>
      </c>
      <c r="BM80" s="388">
        <f>IF(X80="",0,IF(X80=LEGENDA!D$43,0,1))</f>
        <v>0</v>
      </c>
      <c r="BN80" s="388">
        <f>IF(Y80="",0,IF(Y80=LEGENDA!E$43,0,1))</f>
        <v>0</v>
      </c>
      <c r="BO80" s="388">
        <f>IF(Z80="",0,IF(Z80=LEGENDA!F$43,0,1))</f>
        <v>0</v>
      </c>
      <c r="BP80" s="388">
        <f>IF(AA80="",0,IF(AA80=LEGENDA!G$43,0,1))</f>
        <v>0</v>
      </c>
      <c r="BQ80" s="388">
        <f>IF(AB80="",0,IF(AB80=LEGENDA!H$43,0,1))</f>
        <v>0</v>
      </c>
      <c r="BR80" s="388">
        <f>IF(AC80="",0,IF(AC80=LEGENDA!I$43,0,1))</f>
        <v>0</v>
      </c>
      <c r="BS80" s="388">
        <f>IF(AD80="",0,IF(AD80=LEGENDA!J$43,0,1))</f>
        <v>0</v>
      </c>
      <c r="BT80" s="388">
        <f>IF(AE80="",0,IF(AE80=LEGENDA!K$43,0,1))</f>
        <v>0</v>
      </c>
      <c r="BU80" s="388">
        <f>IF(AF80="",0,IF(AF80=LEGENDA!L$43,0,1))</f>
        <v>0</v>
      </c>
      <c r="BV80" s="390">
        <f t="shared" si="46"/>
        <v>0</v>
      </c>
      <c r="BW80" s="388">
        <f t="shared" si="47"/>
        <v>0</v>
      </c>
      <c r="BX80" s="390">
        <f t="shared" si="48"/>
        <v>0</v>
      </c>
      <c r="BY80" s="391">
        <f t="shared" si="49"/>
        <v>0</v>
      </c>
      <c r="BZ80" s="391">
        <f t="shared" si="50"/>
        <v>0</v>
      </c>
      <c r="CA80" s="391" t="str">
        <f t="shared" si="51"/>
        <v/>
      </c>
      <c r="CB80" s="386" t="str">
        <f t="shared" si="52"/>
        <v/>
      </c>
      <c r="CC80" s="94">
        <f t="shared" si="59"/>
        <v>0</v>
      </c>
      <c r="CD80" s="397" t="str">
        <f t="shared" si="53"/>
        <v/>
      </c>
      <c r="CE80" s="559" t="str">
        <f t="array" ref="CE80">IFERROR(INDEX($C$10:$C$525,MATCH(0,COUNTIF($CE$9:CE79,$C$10:$C$525),0)),"")</f>
        <v/>
      </c>
      <c r="CF80" s="559">
        <f t="shared" si="54"/>
        <v>0</v>
      </c>
    </row>
    <row r="81" spans="1:84" ht="18.899999999999999" customHeight="1" thickBot="1" x14ac:dyDescent="0.35">
      <c r="A81" s="78" t="str">
        <f t="shared" si="55"/>
        <v/>
      </c>
      <c r="B81" s="576"/>
      <c r="C81" s="464"/>
      <c r="D81" s="349"/>
      <c r="E81" s="61" t="str">
        <f>IF(B81="","",IF(C81="","",IF(D81="","",INDEX(POBRANIE_!$B$6:$F$100,MATCH($D81,POBRANIE_!$A$6:$A$100,0),2))))</f>
        <v/>
      </c>
      <c r="F81" s="44"/>
      <c r="G81" s="45"/>
      <c r="H81" s="349"/>
      <c r="I81" s="46"/>
      <c r="J81" s="64" t="str">
        <f>IF($H81="","",IF($I81="","",IF($H81=LEGENDA!$B$21,0.6,IF($H81=LEGENDA!$B$22,0.7,0.8))))</f>
        <v/>
      </c>
      <c r="K81" s="63" t="str">
        <f t="shared" si="32"/>
        <v/>
      </c>
      <c r="L81" s="46"/>
      <c r="M81" s="61" t="str">
        <f>IF($H81="","",IF(OR(I81&gt;0,L81&gt;0),"",IF(AND(D81="TUZ",H81="gleba b. lekka"),"BŁĄD kol.8",IF(AND(D81="TUZ",H81="gleba lekka"),"BŁĄD kol.8",IF(AND(D81="TUZ",H81="gleba średnia"),"BŁĄD kol.8",IF(AND(D81="TUZ",H81="gleba ciężka"),"BŁĄD kol.8",IF(OR($H81=LEGENDA!$B$21,$H81=1),49,IF(OR($H81=LEGENDA!$B$22,$H81=2),59,IF(OR($H81=LEGENDA!$B$23,$H81=3),62,IF(OR($H81=4,$H81=LEGENDA!$B$24),66,IF(H81=LEGENDA!$O$25,86,IF(H81=LEGENDA!$O$26,91,IF(H81=LEGENDA!$O$27,73,IF(H81=LEGENDA!$O$28,66,IF(H81=LEGENDA!$O$29,135,IF(H81=LEGENDA!$O$30,158,IF(H81=LEGENDA!$O$31,117)))))))))))))))))</f>
        <v/>
      </c>
      <c r="N81" s="61" t="str">
        <f>IF(AND(D81="TUZ",H81="gleba b. lekka"),"BŁĄD kol.8",IF(AND(D81="TUZ",H81="gleba lekka"),"BŁĄD kol.8",IF(AND(D81="TUZ",H81="gleba średnia"),"BŁĄD kol.8",IF(AND(D81="TUZ",H81="gleba ciężka"),"BŁĄD kol.8",IF(AND(E81&lt;&gt;4,H81=LEGENDA!$O$29),"BŁĄD kol.8",IF(AND(E81&lt;&gt;4,H81=LEGENDA!$O$30),"BŁĄD kol.8",IF(AND(E81&lt;&gt;4,H81=LEGENDA!$O$31),"BŁĄD kol.8",IF(AND(E81&lt;&gt;4,H81=LEGENDA!$O$28),"BŁĄD kol.8",IF(AND(E81&lt;&gt;4,H81=LEGENDA!$O$27),"BŁĄD kol.8",IF(AND(E81&lt;&gt;4,H81=LEGENDA!$O$26),"BŁĄD kol.8",IF(AND(E81&lt;&gt;4,H81=LEGENDA!$O$25),"BŁĄD kol.8",IF(AX81="","",IF(AX81=1,0.6,IF(AX81=2,0.9,0.9))))))))))))))</f>
        <v/>
      </c>
      <c r="O81" s="381" t="str">
        <f t="shared" si="33"/>
        <v/>
      </c>
      <c r="P81" s="379" t="str">
        <f t="shared" si="56"/>
        <v/>
      </c>
      <c r="Q81" s="47"/>
      <c r="R81" s="46"/>
      <c r="S81" s="46"/>
      <c r="T81" s="46"/>
      <c r="U81" s="46"/>
      <c r="V81" s="61" t="str">
        <f t="shared" si="34"/>
        <v/>
      </c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61" t="str">
        <f t="shared" si="35"/>
        <v/>
      </c>
      <c r="AH81" s="70" t="e">
        <v>#VALUE!</v>
      </c>
      <c r="AI81" s="70">
        <v>0</v>
      </c>
      <c r="AJ81" s="70">
        <v>0</v>
      </c>
      <c r="AK81" s="71">
        <v>0</v>
      </c>
      <c r="AO81" s="49"/>
      <c r="AP81" s="49"/>
      <c r="AQ81" s="49"/>
      <c r="AR81" s="49"/>
      <c r="AS81" s="49"/>
      <c r="AT81" s="49"/>
      <c r="AU81" s="46"/>
      <c r="AV81" s="352" t="str">
        <f t="shared" si="31"/>
        <v/>
      </c>
      <c r="AW81" s="65" t="str">
        <f t="shared" si="36"/>
        <v/>
      </c>
      <c r="AX81" s="198" t="str">
        <f>IF(A81="","",IF(D81="","",INDEX(POBRANIE_!$B$6:$F$101,MATCH(D81,POBRANIE_!$A$6:$A$101,0),5)))</f>
        <v/>
      </c>
      <c r="AY81" s="96" t="str">
        <f t="shared" si="57"/>
        <v/>
      </c>
      <c r="AZ81" s="96" t="str">
        <f t="shared" si="58"/>
        <v/>
      </c>
      <c r="BA81" s="292" t="str">
        <f t="shared" si="37"/>
        <v xml:space="preserve"> </v>
      </c>
      <c r="BB81" s="293" t="str">
        <f t="shared" si="38"/>
        <v xml:space="preserve"> </v>
      </c>
      <c r="BD81" s="45"/>
      <c r="BE81" s="387" t="str">
        <f t="shared" si="39"/>
        <v/>
      </c>
      <c r="BF81" s="388">
        <f t="shared" si="40"/>
        <v>0</v>
      </c>
      <c r="BG81" s="388">
        <f t="shared" si="41"/>
        <v>0</v>
      </c>
      <c r="BH81" s="388">
        <f t="shared" si="42"/>
        <v>0</v>
      </c>
      <c r="BI81" s="388">
        <f t="shared" si="43"/>
        <v>0</v>
      </c>
      <c r="BJ81" s="388">
        <f t="shared" si="44"/>
        <v>0</v>
      </c>
      <c r="BK81" s="389">
        <f t="shared" si="45"/>
        <v>0</v>
      </c>
      <c r="BL81" s="388">
        <f>IF(W81="",0,IF(W81=LEGENDA!C$43,0,1))</f>
        <v>0</v>
      </c>
      <c r="BM81" s="388">
        <f>IF(X81="",0,IF(X81=LEGENDA!D$43,0,1))</f>
        <v>0</v>
      </c>
      <c r="BN81" s="388">
        <f>IF(Y81="",0,IF(Y81=LEGENDA!E$43,0,1))</f>
        <v>0</v>
      </c>
      <c r="BO81" s="388">
        <f>IF(Z81="",0,IF(Z81=LEGENDA!F$43,0,1))</f>
        <v>0</v>
      </c>
      <c r="BP81" s="388">
        <f>IF(AA81="",0,IF(AA81=LEGENDA!G$43,0,1))</f>
        <v>0</v>
      </c>
      <c r="BQ81" s="388">
        <f>IF(AB81="",0,IF(AB81=LEGENDA!H$43,0,1))</f>
        <v>0</v>
      </c>
      <c r="BR81" s="388">
        <f>IF(AC81="",0,IF(AC81=LEGENDA!I$43,0,1))</f>
        <v>0</v>
      </c>
      <c r="BS81" s="388">
        <f>IF(AD81="",0,IF(AD81=LEGENDA!J$43,0,1))</f>
        <v>0</v>
      </c>
      <c r="BT81" s="388">
        <f>IF(AE81="",0,IF(AE81=LEGENDA!K$43,0,1))</f>
        <v>0</v>
      </c>
      <c r="BU81" s="388">
        <f>IF(AF81="",0,IF(AF81=LEGENDA!L$43,0,1))</f>
        <v>0</v>
      </c>
      <c r="BV81" s="390">
        <f t="shared" si="46"/>
        <v>0</v>
      </c>
      <c r="BW81" s="388">
        <f t="shared" si="47"/>
        <v>0</v>
      </c>
      <c r="BX81" s="390">
        <f t="shared" si="48"/>
        <v>0</v>
      </c>
      <c r="BY81" s="391">
        <f t="shared" si="49"/>
        <v>0</v>
      </c>
      <c r="BZ81" s="391">
        <f t="shared" si="50"/>
        <v>0</v>
      </c>
      <c r="CA81" s="391" t="str">
        <f t="shared" si="51"/>
        <v/>
      </c>
      <c r="CB81" s="386" t="str">
        <f t="shared" si="52"/>
        <v/>
      </c>
      <c r="CC81" s="94">
        <f t="shared" si="59"/>
        <v>0</v>
      </c>
      <c r="CD81" s="397" t="str">
        <f t="shared" si="53"/>
        <v/>
      </c>
      <c r="CE81" s="559" t="str">
        <f t="array" ref="CE81">IFERROR(INDEX($C$10:$C$525,MATCH(0,COUNTIF($CE$9:CE80,$C$10:$C$525),0)),"")</f>
        <v/>
      </c>
      <c r="CF81" s="559">
        <f t="shared" si="54"/>
        <v>0</v>
      </c>
    </row>
    <row r="82" spans="1:84" ht="18.899999999999999" customHeight="1" thickBot="1" x14ac:dyDescent="0.35">
      <c r="A82" s="78" t="str">
        <f t="shared" si="55"/>
        <v/>
      </c>
      <c r="B82" s="576"/>
      <c r="C82" s="464"/>
      <c r="D82" s="349"/>
      <c r="E82" s="61" t="str">
        <f>IF(B82="","",IF(C82="","",IF(D82="","",INDEX(POBRANIE_!$B$6:$F$100,MATCH($D82,POBRANIE_!$A$6:$A$100,0),2))))</f>
        <v/>
      </c>
      <c r="F82" s="44"/>
      <c r="G82" s="45"/>
      <c r="H82" s="349"/>
      <c r="I82" s="46"/>
      <c r="J82" s="64" t="str">
        <f>IF($H82="","",IF($I82="","",IF($H82=LEGENDA!$B$21,0.6,IF($H82=LEGENDA!$B$22,0.7,0.8))))</f>
        <v/>
      </c>
      <c r="K82" s="63" t="str">
        <f t="shared" si="32"/>
        <v/>
      </c>
      <c r="L82" s="46"/>
      <c r="M82" s="61" t="str">
        <f>IF($H82="","",IF(OR(I82&gt;0,L82&gt;0),"",IF(AND(D82="TUZ",H82="gleba b. lekka"),"BŁĄD kol.8",IF(AND(D82="TUZ",H82="gleba lekka"),"BŁĄD kol.8",IF(AND(D82="TUZ",H82="gleba średnia"),"BŁĄD kol.8",IF(AND(D82="TUZ",H82="gleba ciężka"),"BŁĄD kol.8",IF(OR($H82=LEGENDA!$B$21,$H82=1),49,IF(OR($H82=LEGENDA!$B$22,$H82=2),59,IF(OR($H82=LEGENDA!$B$23,$H82=3),62,IF(OR($H82=4,$H82=LEGENDA!$B$24),66,IF(H82=LEGENDA!$O$25,86,IF(H82=LEGENDA!$O$26,91,IF(H82=LEGENDA!$O$27,73,IF(H82=LEGENDA!$O$28,66,IF(H82=LEGENDA!$O$29,135,IF(H82=LEGENDA!$O$30,158,IF(H82=LEGENDA!$O$31,117)))))))))))))))))</f>
        <v/>
      </c>
      <c r="N82" s="61" t="str">
        <f>IF(AND(D82="TUZ",H82="gleba b. lekka"),"BŁĄD kol.8",IF(AND(D82="TUZ",H82="gleba lekka"),"BŁĄD kol.8",IF(AND(D82="TUZ",H82="gleba średnia"),"BŁĄD kol.8",IF(AND(D82="TUZ",H82="gleba ciężka"),"BŁĄD kol.8",IF(AND(E82&lt;&gt;4,H82=LEGENDA!$O$29),"BŁĄD kol.8",IF(AND(E82&lt;&gt;4,H82=LEGENDA!$O$30),"BŁĄD kol.8",IF(AND(E82&lt;&gt;4,H82=LEGENDA!$O$31),"BŁĄD kol.8",IF(AND(E82&lt;&gt;4,H82=LEGENDA!$O$28),"BŁĄD kol.8",IF(AND(E82&lt;&gt;4,H82=LEGENDA!$O$27),"BŁĄD kol.8",IF(AND(E82&lt;&gt;4,H82=LEGENDA!$O$26),"BŁĄD kol.8",IF(AND(E82&lt;&gt;4,H82=LEGENDA!$O$25),"BŁĄD kol.8",IF(AX82="","",IF(AX82=1,0.6,IF(AX82=2,0.9,0.9))))))))))))))</f>
        <v/>
      </c>
      <c r="O82" s="381" t="str">
        <f t="shared" si="33"/>
        <v/>
      </c>
      <c r="P82" s="379" t="str">
        <f t="shared" si="56"/>
        <v/>
      </c>
      <c r="Q82" s="47"/>
      <c r="R82" s="46"/>
      <c r="S82" s="46"/>
      <c r="T82" s="46"/>
      <c r="U82" s="46"/>
      <c r="V82" s="61" t="str">
        <f t="shared" si="34"/>
        <v/>
      </c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61" t="str">
        <f t="shared" si="35"/>
        <v/>
      </c>
      <c r="AH82" s="70" t="e">
        <v>#VALUE!</v>
      </c>
      <c r="AI82" s="70">
        <v>0</v>
      </c>
      <c r="AJ82" s="70">
        <v>0</v>
      </c>
      <c r="AK82" s="71">
        <v>0</v>
      </c>
      <c r="AO82" s="49"/>
      <c r="AP82" s="49"/>
      <c r="AQ82" s="49"/>
      <c r="AR82" s="49"/>
      <c r="AS82" s="49"/>
      <c r="AT82" s="49"/>
      <c r="AU82" s="46"/>
      <c r="AV82" s="352" t="str">
        <f t="shared" si="31"/>
        <v/>
      </c>
      <c r="AW82" s="65" t="str">
        <f t="shared" si="36"/>
        <v/>
      </c>
      <c r="AX82" s="198" t="str">
        <f>IF(A82="","",IF(D82="","",INDEX(POBRANIE_!$B$6:$F$101,MATCH(D82,POBRANIE_!$A$6:$A$101,0),5)))</f>
        <v/>
      </c>
      <c r="AY82" s="96" t="str">
        <f t="shared" si="57"/>
        <v/>
      </c>
      <c r="AZ82" s="96" t="str">
        <f t="shared" si="58"/>
        <v/>
      </c>
      <c r="BA82" s="292" t="str">
        <f t="shared" si="37"/>
        <v xml:space="preserve"> </v>
      </c>
      <c r="BB82" s="293" t="str">
        <f t="shared" si="38"/>
        <v xml:space="preserve"> </v>
      </c>
      <c r="BD82" s="45"/>
      <c r="BE82" s="387" t="str">
        <f t="shared" si="39"/>
        <v/>
      </c>
      <c r="BF82" s="388">
        <f t="shared" si="40"/>
        <v>0</v>
      </c>
      <c r="BG82" s="388">
        <f t="shared" si="41"/>
        <v>0</v>
      </c>
      <c r="BH82" s="388">
        <f t="shared" si="42"/>
        <v>0</v>
      </c>
      <c r="BI82" s="388">
        <f t="shared" si="43"/>
        <v>0</v>
      </c>
      <c r="BJ82" s="388">
        <f t="shared" si="44"/>
        <v>0</v>
      </c>
      <c r="BK82" s="389">
        <f t="shared" si="45"/>
        <v>0</v>
      </c>
      <c r="BL82" s="388">
        <f>IF(W82="",0,IF(W82=LEGENDA!C$43,0,1))</f>
        <v>0</v>
      </c>
      <c r="BM82" s="388">
        <f>IF(X82="",0,IF(X82=LEGENDA!D$43,0,1))</f>
        <v>0</v>
      </c>
      <c r="BN82" s="388">
        <f>IF(Y82="",0,IF(Y82=LEGENDA!E$43,0,1))</f>
        <v>0</v>
      </c>
      <c r="BO82" s="388">
        <f>IF(Z82="",0,IF(Z82=LEGENDA!F$43,0,1))</f>
        <v>0</v>
      </c>
      <c r="BP82" s="388">
        <f>IF(AA82="",0,IF(AA82=LEGENDA!G$43,0,1))</f>
        <v>0</v>
      </c>
      <c r="BQ82" s="388">
        <f>IF(AB82="",0,IF(AB82=LEGENDA!H$43,0,1))</f>
        <v>0</v>
      </c>
      <c r="BR82" s="388">
        <f>IF(AC82="",0,IF(AC82=LEGENDA!I$43,0,1))</f>
        <v>0</v>
      </c>
      <c r="BS82" s="388">
        <f>IF(AD82="",0,IF(AD82=LEGENDA!J$43,0,1))</f>
        <v>0</v>
      </c>
      <c r="BT82" s="388">
        <f>IF(AE82="",0,IF(AE82=LEGENDA!K$43,0,1))</f>
        <v>0</v>
      </c>
      <c r="BU82" s="388">
        <f>IF(AF82="",0,IF(AF82=LEGENDA!L$43,0,1))</f>
        <v>0</v>
      </c>
      <c r="BV82" s="390">
        <f t="shared" si="46"/>
        <v>0</v>
      </c>
      <c r="BW82" s="388">
        <f t="shared" si="47"/>
        <v>0</v>
      </c>
      <c r="BX82" s="390">
        <f t="shared" si="48"/>
        <v>0</v>
      </c>
      <c r="BY82" s="391">
        <f t="shared" si="49"/>
        <v>0</v>
      </c>
      <c r="BZ82" s="391">
        <f t="shared" si="50"/>
        <v>0</v>
      </c>
      <c r="CA82" s="391" t="str">
        <f t="shared" si="51"/>
        <v/>
      </c>
      <c r="CB82" s="386" t="str">
        <f t="shared" si="52"/>
        <v/>
      </c>
      <c r="CC82" s="94">
        <f t="shared" si="59"/>
        <v>0</v>
      </c>
      <c r="CD82" s="397" t="str">
        <f t="shared" si="53"/>
        <v/>
      </c>
      <c r="CE82" s="559" t="str">
        <f t="array" ref="CE82">IFERROR(INDEX($C$10:$C$525,MATCH(0,COUNTIF($CE$9:CE81,$C$10:$C$525),0)),"")</f>
        <v/>
      </c>
      <c r="CF82" s="559">
        <f t="shared" si="54"/>
        <v>0</v>
      </c>
    </row>
    <row r="83" spans="1:84" ht="18.899999999999999" customHeight="1" thickBot="1" x14ac:dyDescent="0.35">
      <c r="A83" s="78" t="str">
        <f t="shared" si="55"/>
        <v/>
      </c>
      <c r="B83" s="576"/>
      <c r="C83" s="464"/>
      <c r="D83" s="349"/>
      <c r="E83" s="61" t="str">
        <f>IF(B83="","",IF(C83="","",IF(D83="","",INDEX(POBRANIE_!$B$6:$F$100,MATCH($D83,POBRANIE_!$A$6:$A$100,0),2))))</f>
        <v/>
      </c>
      <c r="F83" s="44"/>
      <c r="G83" s="45"/>
      <c r="H83" s="349"/>
      <c r="I83" s="46"/>
      <c r="J83" s="64" t="str">
        <f>IF($H83="","",IF($I83="","",IF($H83=LEGENDA!$B$21,0.6,IF($H83=LEGENDA!$B$22,0.7,0.8))))</f>
        <v/>
      </c>
      <c r="K83" s="63" t="str">
        <f t="shared" si="32"/>
        <v/>
      </c>
      <c r="L83" s="46"/>
      <c r="M83" s="61" t="str">
        <f>IF($H83="","",IF(OR(I83&gt;0,L83&gt;0),"",IF(AND(D83="TUZ",H83="gleba b. lekka"),"BŁĄD kol.8",IF(AND(D83="TUZ",H83="gleba lekka"),"BŁĄD kol.8",IF(AND(D83="TUZ",H83="gleba średnia"),"BŁĄD kol.8",IF(AND(D83="TUZ",H83="gleba ciężka"),"BŁĄD kol.8",IF(OR($H83=LEGENDA!$B$21,$H83=1),49,IF(OR($H83=LEGENDA!$B$22,$H83=2),59,IF(OR($H83=LEGENDA!$B$23,$H83=3),62,IF(OR($H83=4,$H83=LEGENDA!$B$24),66,IF(H83=LEGENDA!$O$25,86,IF(H83=LEGENDA!$O$26,91,IF(H83=LEGENDA!$O$27,73,IF(H83=LEGENDA!$O$28,66,IF(H83=LEGENDA!$O$29,135,IF(H83=LEGENDA!$O$30,158,IF(H83=LEGENDA!$O$31,117)))))))))))))))))</f>
        <v/>
      </c>
      <c r="N83" s="61" t="str">
        <f>IF(AND(D83="TUZ",H83="gleba b. lekka"),"BŁĄD kol.8",IF(AND(D83="TUZ",H83="gleba lekka"),"BŁĄD kol.8",IF(AND(D83="TUZ",H83="gleba średnia"),"BŁĄD kol.8",IF(AND(D83="TUZ",H83="gleba ciężka"),"BŁĄD kol.8",IF(AND(E83&lt;&gt;4,H83=LEGENDA!$O$29),"BŁĄD kol.8",IF(AND(E83&lt;&gt;4,H83=LEGENDA!$O$30),"BŁĄD kol.8",IF(AND(E83&lt;&gt;4,H83=LEGENDA!$O$31),"BŁĄD kol.8",IF(AND(E83&lt;&gt;4,H83=LEGENDA!$O$28),"BŁĄD kol.8",IF(AND(E83&lt;&gt;4,H83=LEGENDA!$O$27),"BŁĄD kol.8",IF(AND(E83&lt;&gt;4,H83=LEGENDA!$O$26),"BŁĄD kol.8",IF(AND(E83&lt;&gt;4,H83=LEGENDA!$O$25),"BŁĄD kol.8",IF(AX83="","",IF(AX83=1,0.6,IF(AX83=2,0.9,0.9))))))))))))))</f>
        <v/>
      </c>
      <c r="O83" s="381" t="str">
        <f t="shared" si="33"/>
        <v/>
      </c>
      <c r="P83" s="379" t="str">
        <f t="shared" si="56"/>
        <v/>
      </c>
      <c r="Q83" s="47"/>
      <c r="R83" s="46"/>
      <c r="S83" s="46"/>
      <c r="T83" s="46"/>
      <c r="U83" s="46"/>
      <c r="V83" s="61" t="str">
        <f t="shared" si="34"/>
        <v/>
      </c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61" t="str">
        <f t="shared" si="35"/>
        <v/>
      </c>
      <c r="AH83" s="70" t="e">
        <v>#VALUE!</v>
      </c>
      <c r="AI83" s="70">
        <v>0</v>
      </c>
      <c r="AJ83" s="70">
        <v>0</v>
      </c>
      <c r="AK83" s="71">
        <v>0</v>
      </c>
      <c r="AO83" s="49"/>
      <c r="AP83" s="49"/>
      <c r="AQ83" s="49"/>
      <c r="AR83" s="49"/>
      <c r="AS83" s="49"/>
      <c r="AT83" s="49"/>
      <c r="AU83" s="46"/>
      <c r="AV83" s="352" t="str">
        <f t="shared" si="31"/>
        <v/>
      </c>
      <c r="AW83" s="65" t="str">
        <f t="shared" si="36"/>
        <v/>
      </c>
      <c r="AX83" s="198" t="str">
        <f>IF(A83="","",IF(D83="","",INDEX(POBRANIE_!$B$6:$F$101,MATCH(D83,POBRANIE_!$A$6:$A$101,0),5)))</f>
        <v/>
      </c>
      <c r="AY83" s="96" t="str">
        <f t="shared" si="57"/>
        <v/>
      </c>
      <c r="AZ83" s="96" t="str">
        <f t="shared" si="58"/>
        <v/>
      </c>
      <c r="BA83" s="292" t="str">
        <f t="shared" si="37"/>
        <v xml:space="preserve"> </v>
      </c>
      <c r="BB83" s="293" t="str">
        <f t="shared" si="38"/>
        <v xml:space="preserve"> </v>
      </c>
      <c r="BD83" s="45"/>
      <c r="BE83" s="387" t="str">
        <f t="shared" si="39"/>
        <v/>
      </c>
      <c r="BF83" s="388">
        <f t="shared" si="40"/>
        <v>0</v>
      </c>
      <c r="BG83" s="388">
        <f t="shared" si="41"/>
        <v>0</v>
      </c>
      <c r="BH83" s="388">
        <f t="shared" si="42"/>
        <v>0</v>
      </c>
      <c r="BI83" s="388">
        <f t="shared" si="43"/>
        <v>0</v>
      </c>
      <c r="BJ83" s="388">
        <f t="shared" si="44"/>
        <v>0</v>
      </c>
      <c r="BK83" s="389">
        <f t="shared" si="45"/>
        <v>0</v>
      </c>
      <c r="BL83" s="388">
        <f>IF(W83="",0,IF(W83=LEGENDA!C$43,0,1))</f>
        <v>0</v>
      </c>
      <c r="BM83" s="388">
        <f>IF(X83="",0,IF(X83=LEGENDA!D$43,0,1))</f>
        <v>0</v>
      </c>
      <c r="BN83" s="388">
        <f>IF(Y83="",0,IF(Y83=LEGENDA!E$43,0,1))</f>
        <v>0</v>
      </c>
      <c r="BO83" s="388">
        <f>IF(Z83="",0,IF(Z83=LEGENDA!F$43,0,1))</f>
        <v>0</v>
      </c>
      <c r="BP83" s="388">
        <f>IF(AA83="",0,IF(AA83=LEGENDA!G$43,0,1))</f>
        <v>0</v>
      </c>
      <c r="BQ83" s="388">
        <f>IF(AB83="",0,IF(AB83=LEGENDA!H$43,0,1))</f>
        <v>0</v>
      </c>
      <c r="BR83" s="388">
        <f>IF(AC83="",0,IF(AC83=LEGENDA!I$43,0,1))</f>
        <v>0</v>
      </c>
      <c r="BS83" s="388">
        <f>IF(AD83="",0,IF(AD83=LEGENDA!J$43,0,1))</f>
        <v>0</v>
      </c>
      <c r="BT83" s="388">
        <f>IF(AE83="",0,IF(AE83=LEGENDA!K$43,0,1))</f>
        <v>0</v>
      </c>
      <c r="BU83" s="388">
        <f>IF(AF83="",0,IF(AF83=LEGENDA!L$43,0,1))</f>
        <v>0</v>
      </c>
      <c r="BV83" s="390">
        <f t="shared" si="46"/>
        <v>0</v>
      </c>
      <c r="BW83" s="388">
        <f t="shared" si="47"/>
        <v>0</v>
      </c>
      <c r="BX83" s="390">
        <f t="shared" si="48"/>
        <v>0</v>
      </c>
      <c r="BY83" s="391">
        <f t="shared" si="49"/>
        <v>0</v>
      </c>
      <c r="BZ83" s="391">
        <f t="shared" si="50"/>
        <v>0</v>
      </c>
      <c r="CA83" s="391" t="str">
        <f t="shared" si="51"/>
        <v/>
      </c>
      <c r="CB83" s="386" t="str">
        <f t="shared" si="52"/>
        <v/>
      </c>
      <c r="CC83" s="94">
        <f t="shared" si="59"/>
        <v>0</v>
      </c>
      <c r="CD83" s="397" t="str">
        <f t="shared" si="53"/>
        <v/>
      </c>
      <c r="CE83" s="559" t="str">
        <f t="array" ref="CE83">IFERROR(INDEX($C$10:$C$525,MATCH(0,COUNTIF($CE$9:CE82,$C$10:$C$525),0)),"")</f>
        <v/>
      </c>
      <c r="CF83" s="559">
        <f t="shared" si="54"/>
        <v>0</v>
      </c>
    </row>
    <row r="84" spans="1:84" ht="18.899999999999999" customHeight="1" thickBot="1" x14ac:dyDescent="0.35">
      <c r="A84" s="78" t="str">
        <f t="shared" si="55"/>
        <v/>
      </c>
      <c r="B84" s="576"/>
      <c r="C84" s="464"/>
      <c r="D84" s="349"/>
      <c r="E84" s="61" t="str">
        <f>IF(B84="","",IF(C84="","",IF(D84="","",INDEX(POBRANIE_!$B$6:$F$100,MATCH($D84,POBRANIE_!$A$6:$A$100,0),2))))</f>
        <v/>
      </c>
      <c r="F84" s="44"/>
      <c r="G84" s="45"/>
      <c r="H84" s="349"/>
      <c r="I84" s="46"/>
      <c r="J84" s="64" t="str">
        <f>IF($H84="","",IF($I84="","",IF($H84=LEGENDA!$B$21,0.6,IF($H84=LEGENDA!$B$22,0.7,0.8))))</f>
        <v/>
      </c>
      <c r="K84" s="63" t="str">
        <f t="shared" si="32"/>
        <v/>
      </c>
      <c r="L84" s="46"/>
      <c r="M84" s="61" t="str">
        <f>IF($H84="","",IF(OR(I84&gt;0,L84&gt;0),"",IF(AND(D84="TUZ",H84="gleba b. lekka"),"BŁĄD kol.8",IF(AND(D84="TUZ",H84="gleba lekka"),"BŁĄD kol.8",IF(AND(D84="TUZ",H84="gleba średnia"),"BŁĄD kol.8",IF(AND(D84="TUZ",H84="gleba ciężka"),"BŁĄD kol.8",IF(OR($H84=LEGENDA!$B$21,$H84=1),49,IF(OR($H84=LEGENDA!$B$22,$H84=2),59,IF(OR($H84=LEGENDA!$B$23,$H84=3),62,IF(OR($H84=4,$H84=LEGENDA!$B$24),66,IF(H84=LEGENDA!$O$25,86,IF(H84=LEGENDA!$O$26,91,IF(H84=LEGENDA!$O$27,73,IF(H84=LEGENDA!$O$28,66,IF(H84=LEGENDA!$O$29,135,IF(H84=LEGENDA!$O$30,158,IF(H84=LEGENDA!$O$31,117)))))))))))))))))</f>
        <v/>
      </c>
      <c r="N84" s="61" t="str">
        <f>IF(AND(D84="TUZ",H84="gleba b. lekka"),"BŁĄD kol.8",IF(AND(D84="TUZ",H84="gleba lekka"),"BŁĄD kol.8",IF(AND(D84="TUZ",H84="gleba średnia"),"BŁĄD kol.8",IF(AND(D84="TUZ",H84="gleba ciężka"),"BŁĄD kol.8",IF(AND(E84&lt;&gt;4,H84=LEGENDA!$O$29),"BŁĄD kol.8",IF(AND(E84&lt;&gt;4,H84=LEGENDA!$O$30),"BŁĄD kol.8",IF(AND(E84&lt;&gt;4,H84=LEGENDA!$O$31),"BŁĄD kol.8",IF(AND(E84&lt;&gt;4,H84=LEGENDA!$O$28),"BŁĄD kol.8",IF(AND(E84&lt;&gt;4,H84=LEGENDA!$O$27),"BŁĄD kol.8",IF(AND(E84&lt;&gt;4,H84=LEGENDA!$O$26),"BŁĄD kol.8",IF(AND(E84&lt;&gt;4,H84=LEGENDA!$O$25),"BŁĄD kol.8",IF(AX84="","",IF(AX84=1,0.6,IF(AX84=2,0.9,0.9))))))))))))))</f>
        <v/>
      </c>
      <c r="O84" s="381" t="str">
        <f t="shared" si="33"/>
        <v/>
      </c>
      <c r="P84" s="379" t="str">
        <f t="shared" si="56"/>
        <v/>
      </c>
      <c r="Q84" s="47"/>
      <c r="R84" s="46"/>
      <c r="S84" s="46"/>
      <c r="T84" s="46"/>
      <c r="U84" s="46"/>
      <c r="V84" s="61" t="str">
        <f t="shared" si="34"/>
        <v/>
      </c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61" t="str">
        <f t="shared" si="35"/>
        <v/>
      </c>
      <c r="AH84" s="70" t="e">
        <v>#VALUE!</v>
      </c>
      <c r="AI84" s="70">
        <v>0</v>
      </c>
      <c r="AJ84" s="70">
        <v>0</v>
      </c>
      <c r="AK84" s="71">
        <v>0</v>
      </c>
      <c r="AO84" s="49"/>
      <c r="AP84" s="49"/>
      <c r="AQ84" s="49"/>
      <c r="AR84" s="49"/>
      <c r="AS84" s="49"/>
      <c r="AT84" s="49"/>
      <c r="AU84" s="46"/>
      <c r="AV84" s="352" t="str">
        <f t="shared" si="31"/>
        <v/>
      </c>
      <c r="AW84" s="65" t="str">
        <f t="shared" si="36"/>
        <v/>
      </c>
      <c r="AX84" s="198" t="str">
        <f>IF(A84="","",IF(D84="","",INDEX(POBRANIE_!$B$6:$F$101,MATCH(D84,POBRANIE_!$A$6:$A$101,0),5)))</f>
        <v/>
      </c>
      <c r="AY84" s="96" t="str">
        <f t="shared" si="57"/>
        <v/>
      </c>
      <c r="AZ84" s="96" t="str">
        <f t="shared" si="58"/>
        <v/>
      </c>
      <c r="BA84" s="292" t="str">
        <f t="shared" si="37"/>
        <v xml:space="preserve"> </v>
      </c>
      <c r="BB84" s="293" t="str">
        <f t="shared" si="38"/>
        <v xml:space="preserve"> </v>
      </c>
      <c r="BD84" s="45"/>
      <c r="BE84" s="387" t="str">
        <f t="shared" si="39"/>
        <v/>
      </c>
      <c r="BF84" s="388">
        <f t="shared" si="40"/>
        <v>0</v>
      </c>
      <c r="BG84" s="388">
        <f t="shared" si="41"/>
        <v>0</v>
      </c>
      <c r="BH84" s="388">
        <f t="shared" si="42"/>
        <v>0</v>
      </c>
      <c r="BI84" s="388">
        <f t="shared" si="43"/>
        <v>0</v>
      </c>
      <c r="BJ84" s="388">
        <f t="shared" si="44"/>
        <v>0</v>
      </c>
      <c r="BK84" s="389">
        <f t="shared" si="45"/>
        <v>0</v>
      </c>
      <c r="BL84" s="388">
        <f>IF(W84="",0,IF(W84=LEGENDA!C$43,0,1))</f>
        <v>0</v>
      </c>
      <c r="BM84" s="388">
        <f>IF(X84="",0,IF(X84=LEGENDA!D$43,0,1))</f>
        <v>0</v>
      </c>
      <c r="BN84" s="388">
        <f>IF(Y84="",0,IF(Y84=LEGENDA!E$43,0,1))</f>
        <v>0</v>
      </c>
      <c r="BO84" s="388">
        <f>IF(Z84="",0,IF(Z84=LEGENDA!F$43,0,1))</f>
        <v>0</v>
      </c>
      <c r="BP84" s="388">
        <f>IF(AA84="",0,IF(AA84=LEGENDA!G$43,0,1))</f>
        <v>0</v>
      </c>
      <c r="BQ84" s="388">
        <f>IF(AB84="",0,IF(AB84=LEGENDA!H$43,0,1))</f>
        <v>0</v>
      </c>
      <c r="BR84" s="388">
        <f>IF(AC84="",0,IF(AC84=LEGENDA!I$43,0,1))</f>
        <v>0</v>
      </c>
      <c r="BS84" s="388">
        <f>IF(AD84="",0,IF(AD84=LEGENDA!J$43,0,1))</f>
        <v>0</v>
      </c>
      <c r="BT84" s="388">
        <f>IF(AE84="",0,IF(AE84=LEGENDA!K$43,0,1))</f>
        <v>0</v>
      </c>
      <c r="BU84" s="388">
        <f>IF(AF84="",0,IF(AF84=LEGENDA!L$43,0,1))</f>
        <v>0</v>
      </c>
      <c r="BV84" s="390">
        <f t="shared" si="46"/>
        <v>0</v>
      </c>
      <c r="BW84" s="388">
        <f t="shared" si="47"/>
        <v>0</v>
      </c>
      <c r="BX84" s="390">
        <f t="shared" si="48"/>
        <v>0</v>
      </c>
      <c r="BY84" s="391">
        <f t="shared" si="49"/>
        <v>0</v>
      </c>
      <c r="BZ84" s="391">
        <f t="shared" si="50"/>
        <v>0</v>
      </c>
      <c r="CA84" s="391" t="str">
        <f t="shared" si="51"/>
        <v/>
      </c>
      <c r="CB84" s="386" t="str">
        <f t="shared" si="52"/>
        <v/>
      </c>
      <c r="CC84" s="94">
        <f t="shared" si="59"/>
        <v>0</v>
      </c>
      <c r="CD84" s="397" t="str">
        <f t="shared" si="53"/>
        <v/>
      </c>
      <c r="CE84" s="559" t="str">
        <f t="array" ref="CE84">IFERROR(INDEX($C$10:$C$525,MATCH(0,COUNTIF($CE$9:CE83,$C$10:$C$525),0)),"")</f>
        <v/>
      </c>
      <c r="CF84" s="559">
        <f t="shared" si="54"/>
        <v>0</v>
      </c>
    </row>
    <row r="85" spans="1:84" ht="18.899999999999999" customHeight="1" thickBot="1" x14ac:dyDescent="0.35">
      <c r="A85" s="78" t="str">
        <f t="shared" si="55"/>
        <v/>
      </c>
      <c r="B85" s="576"/>
      <c r="C85" s="464"/>
      <c r="D85" s="349"/>
      <c r="E85" s="61" t="str">
        <f>IF(B85="","",IF(C85="","",IF(D85="","",INDEX(POBRANIE_!$B$6:$F$100,MATCH($D85,POBRANIE_!$A$6:$A$100,0),2))))</f>
        <v/>
      </c>
      <c r="F85" s="44"/>
      <c r="G85" s="45"/>
      <c r="H85" s="349"/>
      <c r="I85" s="46"/>
      <c r="J85" s="64" t="str">
        <f>IF($H85="","",IF($I85="","",IF($H85=LEGENDA!$B$21,0.6,IF($H85=LEGENDA!$B$22,0.7,0.8))))</f>
        <v/>
      </c>
      <c r="K85" s="63" t="str">
        <f t="shared" si="32"/>
        <v/>
      </c>
      <c r="L85" s="46"/>
      <c r="M85" s="61" t="str">
        <f>IF($H85="","",IF(OR(I85&gt;0,L85&gt;0),"",IF(AND(D85="TUZ",H85="gleba b. lekka"),"BŁĄD kol.8",IF(AND(D85="TUZ",H85="gleba lekka"),"BŁĄD kol.8",IF(AND(D85="TUZ",H85="gleba średnia"),"BŁĄD kol.8",IF(AND(D85="TUZ",H85="gleba ciężka"),"BŁĄD kol.8",IF(OR($H85=LEGENDA!$B$21,$H85=1),49,IF(OR($H85=LEGENDA!$B$22,$H85=2),59,IF(OR($H85=LEGENDA!$B$23,$H85=3),62,IF(OR($H85=4,$H85=LEGENDA!$B$24),66,IF(H85=LEGENDA!$O$25,86,IF(H85=LEGENDA!$O$26,91,IF(H85=LEGENDA!$O$27,73,IF(H85=LEGENDA!$O$28,66,IF(H85=LEGENDA!$O$29,135,IF(H85=LEGENDA!$O$30,158,IF(H85=LEGENDA!$O$31,117)))))))))))))))))</f>
        <v/>
      </c>
      <c r="N85" s="61" t="str">
        <f>IF(AND(D85="TUZ",H85="gleba b. lekka"),"BŁĄD kol.8",IF(AND(D85="TUZ",H85="gleba lekka"),"BŁĄD kol.8",IF(AND(D85="TUZ",H85="gleba średnia"),"BŁĄD kol.8",IF(AND(D85="TUZ",H85="gleba ciężka"),"BŁĄD kol.8",IF(AND(E85&lt;&gt;4,H85=LEGENDA!$O$29),"BŁĄD kol.8",IF(AND(E85&lt;&gt;4,H85=LEGENDA!$O$30),"BŁĄD kol.8",IF(AND(E85&lt;&gt;4,H85=LEGENDA!$O$31),"BŁĄD kol.8",IF(AND(E85&lt;&gt;4,H85=LEGENDA!$O$28),"BŁĄD kol.8",IF(AND(E85&lt;&gt;4,H85=LEGENDA!$O$27),"BŁĄD kol.8",IF(AND(E85&lt;&gt;4,H85=LEGENDA!$O$26),"BŁĄD kol.8",IF(AND(E85&lt;&gt;4,H85=LEGENDA!$O$25),"BŁĄD kol.8",IF(AX85="","",IF(AX85=1,0.6,IF(AX85=2,0.9,0.9))))))))))))))</f>
        <v/>
      </c>
      <c r="O85" s="381" t="str">
        <f t="shared" si="33"/>
        <v/>
      </c>
      <c r="P85" s="379" t="str">
        <f t="shared" si="56"/>
        <v/>
      </c>
      <c r="Q85" s="47"/>
      <c r="R85" s="46"/>
      <c r="S85" s="46"/>
      <c r="T85" s="46"/>
      <c r="U85" s="46"/>
      <c r="V85" s="61" t="str">
        <f t="shared" si="34"/>
        <v/>
      </c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61" t="str">
        <f t="shared" si="35"/>
        <v/>
      </c>
      <c r="AH85" s="70" t="e">
        <v>#VALUE!</v>
      </c>
      <c r="AI85" s="70">
        <v>0</v>
      </c>
      <c r="AJ85" s="70">
        <v>0</v>
      </c>
      <c r="AK85" s="71">
        <v>0</v>
      </c>
      <c r="AO85" s="49"/>
      <c r="AP85" s="49"/>
      <c r="AQ85" s="49"/>
      <c r="AR85" s="49"/>
      <c r="AS85" s="49"/>
      <c r="AT85" s="49"/>
      <c r="AU85" s="46"/>
      <c r="AV85" s="352" t="str">
        <f t="shared" si="31"/>
        <v/>
      </c>
      <c r="AW85" s="65" t="str">
        <f t="shared" si="36"/>
        <v/>
      </c>
      <c r="AX85" s="198" t="str">
        <f>IF(A85="","",IF(D85="","",INDEX(POBRANIE_!$B$6:$F$101,MATCH(D85,POBRANIE_!$A$6:$A$101,0),5)))</f>
        <v/>
      </c>
      <c r="AY85" s="96" t="str">
        <f t="shared" si="57"/>
        <v/>
      </c>
      <c r="AZ85" s="96" t="str">
        <f t="shared" si="58"/>
        <v/>
      </c>
      <c r="BA85" s="292" t="str">
        <f t="shared" si="37"/>
        <v xml:space="preserve"> </v>
      </c>
      <c r="BB85" s="293" t="str">
        <f t="shared" si="38"/>
        <v xml:space="preserve"> </v>
      </c>
      <c r="BD85" s="45"/>
      <c r="BE85" s="387" t="str">
        <f t="shared" si="39"/>
        <v/>
      </c>
      <c r="BF85" s="388">
        <f t="shared" si="40"/>
        <v>0</v>
      </c>
      <c r="BG85" s="388">
        <f t="shared" si="41"/>
        <v>0</v>
      </c>
      <c r="BH85" s="388">
        <f t="shared" si="42"/>
        <v>0</v>
      </c>
      <c r="BI85" s="388">
        <f t="shared" si="43"/>
        <v>0</v>
      </c>
      <c r="BJ85" s="388">
        <f t="shared" si="44"/>
        <v>0</v>
      </c>
      <c r="BK85" s="389">
        <f t="shared" si="45"/>
        <v>0</v>
      </c>
      <c r="BL85" s="388">
        <f>IF(W85="",0,IF(W85=LEGENDA!C$43,0,1))</f>
        <v>0</v>
      </c>
      <c r="BM85" s="388">
        <f>IF(X85="",0,IF(X85=LEGENDA!D$43,0,1))</f>
        <v>0</v>
      </c>
      <c r="BN85" s="388">
        <f>IF(Y85="",0,IF(Y85=LEGENDA!E$43,0,1))</f>
        <v>0</v>
      </c>
      <c r="BO85" s="388">
        <f>IF(Z85="",0,IF(Z85=LEGENDA!F$43,0,1))</f>
        <v>0</v>
      </c>
      <c r="BP85" s="388">
        <f>IF(AA85="",0,IF(AA85=LEGENDA!G$43,0,1))</f>
        <v>0</v>
      </c>
      <c r="BQ85" s="388">
        <f>IF(AB85="",0,IF(AB85=LEGENDA!H$43,0,1))</f>
        <v>0</v>
      </c>
      <c r="BR85" s="388">
        <f>IF(AC85="",0,IF(AC85=LEGENDA!I$43,0,1))</f>
        <v>0</v>
      </c>
      <c r="BS85" s="388">
        <f>IF(AD85="",0,IF(AD85=LEGENDA!J$43,0,1))</f>
        <v>0</v>
      </c>
      <c r="BT85" s="388">
        <f>IF(AE85="",0,IF(AE85=LEGENDA!K$43,0,1))</f>
        <v>0</v>
      </c>
      <c r="BU85" s="388">
        <f>IF(AF85="",0,IF(AF85=LEGENDA!L$43,0,1))</f>
        <v>0</v>
      </c>
      <c r="BV85" s="390">
        <f t="shared" si="46"/>
        <v>0</v>
      </c>
      <c r="BW85" s="388">
        <f t="shared" si="47"/>
        <v>0</v>
      </c>
      <c r="BX85" s="390">
        <f t="shared" si="48"/>
        <v>0</v>
      </c>
      <c r="BY85" s="391">
        <f t="shared" si="49"/>
        <v>0</v>
      </c>
      <c r="BZ85" s="391">
        <f t="shared" si="50"/>
        <v>0</v>
      </c>
      <c r="CA85" s="391" t="str">
        <f t="shared" si="51"/>
        <v/>
      </c>
      <c r="CB85" s="386" t="str">
        <f t="shared" si="52"/>
        <v/>
      </c>
      <c r="CC85" s="94">
        <f t="shared" si="59"/>
        <v>0</v>
      </c>
      <c r="CD85" s="397" t="str">
        <f t="shared" si="53"/>
        <v/>
      </c>
      <c r="CE85" s="559" t="str">
        <f t="array" ref="CE85">IFERROR(INDEX($C$10:$C$525,MATCH(0,COUNTIF($CE$9:CE84,$C$10:$C$525),0)),"")</f>
        <v/>
      </c>
      <c r="CF85" s="559">
        <f t="shared" si="54"/>
        <v>0</v>
      </c>
    </row>
    <row r="86" spans="1:84" ht="18.899999999999999" customHeight="1" thickBot="1" x14ac:dyDescent="0.35">
      <c r="A86" s="78" t="str">
        <f t="shared" si="55"/>
        <v/>
      </c>
      <c r="B86" s="576"/>
      <c r="C86" s="464"/>
      <c r="D86" s="349"/>
      <c r="E86" s="61" t="str">
        <f>IF(B86="","",IF(C86="","",IF(D86="","",INDEX(POBRANIE_!$B$6:$F$100,MATCH($D86,POBRANIE_!$A$6:$A$100,0),2))))</f>
        <v/>
      </c>
      <c r="F86" s="44"/>
      <c r="G86" s="45"/>
      <c r="H86" s="349"/>
      <c r="I86" s="46"/>
      <c r="J86" s="64" t="str">
        <f>IF($H86="","",IF($I86="","",IF($H86=LEGENDA!$B$21,0.6,IF($H86=LEGENDA!$B$22,0.7,0.8))))</f>
        <v/>
      </c>
      <c r="K86" s="63" t="str">
        <f t="shared" si="32"/>
        <v/>
      </c>
      <c r="L86" s="46"/>
      <c r="M86" s="61" t="str">
        <f>IF($H86="","",IF(OR(I86&gt;0,L86&gt;0),"",IF(AND(D86="TUZ",H86="gleba b. lekka"),"BŁĄD kol.8",IF(AND(D86="TUZ",H86="gleba lekka"),"BŁĄD kol.8",IF(AND(D86="TUZ",H86="gleba średnia"),"BŁĄD kol.8",IF(AND(D86="TUZ",H86="gleba ciężka"),"BŁĄD kol.8",IF(OR($H86=LEGENDA!$B$21,$H86=1),49,IF(OR($H86=LEGENDA!$B$22,$H86=2),59,IF(OR($H86=LEGENDA!$B$23,$H86=3),62,IF(OR($H86=4,$H86=LEGENDA!$B$24),66,IF(H86=LEGENDA!$O$25,86,IF(H86=LEGENDA!$O$26,91,IF(H86=LEGENDA!$O$27,73,IF(H86=LEGENDA!$O$28,66,IF(H86=LEGENDA!$O$29,135,IF(H86=LEGENDA!$O$30,158,IF(H86=LEGENDA!$O$31,117)))))))))))))))))</f>
        <v/>
      </c>
      <c r="N86" s="61" t="str">
        <f>IF(AND(D86="TUZ",H86="gleba b. lekka"),"BŁĄD kol.8",IF(AND(D86="TUZ",H86="gleba lekka"),"BŁĄD kol.8",IF(AND(D86="TUZ",H86="gleba średnia"),"BŁĄD kol.8",IF(AND(D86="TUZ",H86="gleba ciężka"),"BŁĄD kol.8",IF(AND(E86&lt;&gt;4,H86=LEGENDA!$O$29),"BŁĄD kol.8",IF(AND(E86&lt;&gt;4,H86=LEGENDA!$O$30),"BŁĄD kol.8",IF(AND(E86&lt;&gt;4,H86=LEGENDA!$O$31),"BŁĄD kol.8",IF(AND(E86&lt;&gt;4,H86=LEGENDA!$O$28),"BŁĄD kol.8",IF(AND(E86&lt;&gt;4,H86=LEGENDA!$O$27),"BŁĄD kol.8",IF(AND(E86&lt;&gt;4,H86=LEGENDA!$O$26),"BŁĄD kol.8",IF(AND(E86&lt;&gt;4,H86=LEGENDA!$O$25),"BŁĄD kol.8",IF(AX86="","",IF(AX86=1,0.6,IF(AX86=2,0.9,0.9))))))))))))))</f>
        <v/>
      </c>
      <c r="O86" s="381" t="str">
        <f t="shared" si="33"/>
        <v/>
      </c>
      <c r="P86" s="379" t="str">
        <f t="shared" si="56"/>
        <v/>
      </c>
      <c r="Q86" s="47"/>
      <c r="R86" s="46"/>
      <c r="S86" s="46"/>
      <c r="T86" s="46"/>
      <c r="U86" s="46"/>
      <c r="V86" s="61" t="str">
        <f t="shared" si="34"/>
        <v/>
      </c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61" t="str">
        <f t="shared" si="35"/>
        <v/>
      </c>
      <c r="AH86" s="70" t="e">
        <v>#VALUE!</v>
      </c>
      <c r="AI86" s="70">
        <v>0</v>
      </c>
      <c r="AJ86" s="70">
        <v>0</v>
      </c>
      <c r="AK86" s="71">
        <v>0</v>
      </c>
      <c r="AO86" s="49"/>
      <c r="AP86" s="49"/>
      <c r="AQ86" s="49"/>
      <c r="AR86" s="49"/>
      <c r="AS86" s="49"/>
      <c r="AT86" s="49"/>
      <c r="AU86" s="46"/>
      <c r="AV86" s="352" t="str">
        <f t="shared" si="31"/>
        <v/>
      </c>
      <c r="AW86" s="65" t="str">
        <f t="shared" si="36"/>
        <v/>
      </c>
      <c r="AX86" s="198" t="str">
        <f>IF(A86="","",IF(D86="","",INDEX(POBRANIE_!$B$6:$F$101,MATCH(D86,POBRANIE_!$A$6:$A$101,0),5)))</f>
        <v/>
      </c>
      <c r="AY86" s="96" t="str">
        <f t="shared" si="57"/>
        <v/>
      </c>
      <c r="AZ86" s="96" t="str">
        <f t="shared" si="58"/>
        <v/>
      </c>
      <c r="BA86" s="292" t="str">
        <f t="shared" si="37"/>
        <v xml:space="preserve"> </v>
      </c>
      <c r="BB86" s="293" t="str">
        <f t="shared" si="38"/>
        <v xml:space="preserve"> </v>
      </c>
      <c r="BD86" s="45"/>
      <c r="BE86" s="387" t="str">
        <f t="shared" si="39"/>
        <v/>
      </c>
      <c r="BF86" s="388">
        <f t="shared" si="40"/>
        <v>0</v>
      </c>
      <c r="BG86" s="388">
        <f t="shared" si="41"/>
        <v>0</v>
      </c>
      <c r="BH86" s="388">
        <f t="shared" si="42"/>
        <v>0</v>
      </c>
      <c r="BI86" s="388">
        <f t="shared" si="43"/>
        <v>0</v>
      </c>
      <c r="BJ86" s="388">
        <f t="shared" si="44"/>
        <v>0</v>
      </c>
      <c r="BK86" s="389">
        <f t="shared" si="45"/>
        <v>0</v>
      </c>
      <c r="BL86" s="388">
        <f>IF(W86="",0,IF(W86=LEGENDA!C$43,0,1))</f>
        <v>0</v>
      </c>
      <c r="BM86" s="388">
        <f>IF(X86="",0,IF(X86=LEGENDA!D$43,0,1))</f>
        <v>0</v>
      </c>
      <c r="BN86" s="388">
        <f>IF(Y86="",0,IF(Y86=LEGENDA!E$43,0,1))</f>
        <v>0</v>
      </c>
      <c r="BO86" s="388">
        <f>IF(Z86="",0,IF(Z86=LEGENDA!F$43,0,1))</f>
        <v>0</v>
      </c>
      <c r="BP86" s="388">
        <f>IF(AA86="",0,IF(AA86=LEGENDA!G$43,0,1))</f>
        <v>0</v>
      </c>
      <c r="BQ86" s="388">
        <f>IF(AB86="",0,IF(AB86=LEGENDA!H$43,0,1))</f>
        <v>0</v>
      </c>
      <c r="BR86" s="388">
        <f>IF(AC86="",0,IF(AC86=LEGENDA!I$43,0,1))</f>
        <v>0</v>
      </c>
      <c r="BS86" s="388">
        <f>IF(AD86="",0,IF(AD86=LEGENDA!J$43,0,1))</f>
        <v>0</v>
      </c>
      <c r="BT86" s="388">
        <f>IF(AE86="",0,IF(AE86=LEGENDA!K$43,0,1))</f>
        <v>0</v>
      </c>
      <c r="BU86" s="388">
        <f>IF(AF86="",0,IF(AF86=LEGENDA!L$43,0,1))</f>
        <v>0</v>
      </c>
      <c r="BV86" s="390">
        <f t="shared" si="46"/>
        <v>0</v>
      </c>
      <c r="BW86" s="388">
        <f t="shared" si="47"/>
        <v>0</v>
      </c>
      <c r="BX86" s="390">
        <f t="shared" si="48"/>
        <v>0</v>
      </c>
      <c r="BY86" s="391">
        <f t="shared" si="49"/>
        <v>0</v>
      </c>
      <c r="BZ86" s="391">
        <f t="shared" si="50"/>
        <v>0</v>
      </c>
      <c r="CA86" s="391" t="str">
        <f t="shared" si="51"/>
        <v/>
      </c>
      <c r="CB86" s="386" t="str">
        <f t="shared" si="52"/>
        <v/>
      </c>
      <c r="CC86" s="94">
        <f t="shared" si="59"/>
        <v>0</v>
      </c>
      <c r="CD86" s="397" t="str">
        <f t="shared" si="53"/>
        <v/>
      </c>
      <c r="CE86" s="559" t="str">
        <f t="array" ref="CE86">IFERROR(INDEX($C$10:$C$525,MATCH(0,COUNTIF($CE$9:CE85,$C$10:$C$525),0)),"")</f>
        <v/>
      </c>
      <c r="CF86" s="559">
        <f t="shared" si="54"/>
        <v>0</v>
      </c>
    </row>
    <row r="87" spans="1:84" ht="18.899999999999999" customHeight="1" thickBot="1" x14ac:dyDescent="0.35">
      <c r="A87" s="78" t="str">
        <f t="shared" si="55"/>
        <v/>
      </c>
      <c r="B87" s="576"/>
      <c r="C87" s="464"/>
      <c r="D87" s="349"/>
      <c r="E87" s="61" t="str">
        <f>IF(B87="","",IF(C87="","",IF(D87="","",INDEX(POBRANIE_!$B$6:$F$100,MATCH($D87,POBRANIE_!$A$6:$A$100,0),2))))</f>
        <v/>
      </c>
      <c r="F87" s="44"/>
      <c r="G87" s="45"/>
      <c r="H87" s="349"/>
      <c r="I87" s="46"/>
      <c r="J87" s="64" t="str">
        <f>IF($H87="","",IF($I87="","",IF($H87=LEGENDA!$B$21,0.6,IF($H87=LEGENDA!$B$22,0.7,0.8))))</f>
        <v/>
      </c>
      <c r="K87" s="63" t="str">
        <f t="shared" si="32"/>
        <v/>
      </c>
      <c r="L87" s="46"/>
      <c r="M87" s="61" t="str">
        <f>IF($H87="","",IF(OR(I87&gt;0,L87&gt;0),"",IF(AND(D87="TUZ",H87="gleba b. lekka"),"BŁĄD kol.8",IF(AND(D87="TUZ",H87="gleba lekka"),"BŁĄD kol.8",IF(AND(D87="TUZ",H87="gleba średnia"),"BŁĄD kol.8",IF(AND(D87="TUZ",H87="gleba ciężka"),"BŁĄD kol.8",IF(OR($H87=LEGENDA!$B$21,$H87=1),49,IF(OR($H87=LEGENDA!$B$22,$H87=2),59,IF(OR($H87=LEGENDA!$B$23,$H87=3),62,IF(OR($H87=4,$H87=LEGENDA!$B$24),66,IF(H87=LEGENDA!$O$25,86,IF(H87=LEGENDA!$O$26,91,IF(H87=LEGENDA!$O$27,73,IF(H87=LEGENDA!$O$28,66,IF(H87=LEGENDA!$O$29,135,IF(H87=LEGENDA!$O$30,158,IF(H87=LEGENDA!$O$31,117)))))))))))))))))</f>
        <v/>
      </c>
      <c r="N87" s="61" t="str">
        <f>IF(AND(D87="TUZ",H87="gleba b. lekka"),"BŁĄD kol.8",IF(AND(D87="TUZ",H87="gleba lekka"),"BŁĄD kol.8",IF(AND(D87="TUZ",H87="gleba średnia"),"BŁĄD kol.8",IF(AND(D87="TUZ",H87="gleba ciężka"),"BŁĄD kol.8",IF(AND(E87&lt;&gt;4,H87=LEGENDA!$O$29),"BŁĄD kol.8",IF(AND(E87&lt;&gt;4,H87=LEGENDA!$O$30),"BŁĄD kol.8",IF(AND(E87&lt;&gt;4,H87=LEGENDA!$O$31),"BŁĄD kol.8",IF(AND(E87&lt;&gt;4,H87=LEGENDA!$O$28),"BŁĄD kol.8",IF(AND(E87&lt;&gt;4,H87=LEGENDA!$O$27),"BŁĄD kol.8",IF(AND(E87&lt;&gt;4,H87=LEGENDA!$O$26),"BŁĄD kol.8",IF(AND(E87&lt;&gt;4,H87=LEGENDA!$O$25),"BŁĄD kol.8",IF(AX87="","",IF(AX87=1,0.6,IF(AX87=2,0.9,0.9))))))))))))))</f>
        <v/>
      </c>
      <c r="O87" s="381" t="str">
        <f t="shared" si="33"/>
        <v/>
      </c>
      <c r="P87" s="379" t="str">
        <f t="shared" si="56"/>
        <v/>
      </c>
      <c r="Q87" s="47"/>
      <c r="R87" s="46"/>
      <c r="S87" s="46"/>
      <c r="T87" s="46"/>
      <c r="U87" s="46"/>
      <c r="V87" s="61" t="str">
        <f t="shared" si="34"/>
        <v/>
      </c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61" t="str">
        <f t="shared" si="35"/>
        <v/>
      </c>
      <c r="AH87" s="70" t="e">
        <v>#VALUE!</v>
      </c>
      <c r="AI87" s="70">
        <v>0</v>
      </c>
      <c r="AJ87" s="70">
        <v>0</v>
      </c>
      <c r="AK87" s="71">
        <v>0</v>
      </c>
      <c r="AO87" s="49"/>
      <c r="AP87" s="49"/>
      <c r="AQ87" s="49"/>
      <c r="AR87" s="49"/>
      <c r="AS87" s="49"/>
      <c r="AT87" s="49"/>
      <c r="AU87" s="46"/>
      <c r="AV87" s="352" t="str">
        <f t="shared" si="31"/>
        <v/>
      </c>
      <c r="AW87" s="65" t="str">
        <f t="shared" si="36"/>
        <v/>
      </c>
      <c r="AX87" s="198" t="str">
        <f>IF(A87="","",IF(D87="","",INDEX(POBRANIE_!$B$6:$F$101,MATCH(D87,POBRANIE_!$A$6:$A$101,0),5)))</f>
        <v/>
      </c>
      <c r="AY87" s="96" t="str">
        <f t="shared" si="57"/>
        <v/>
      </c>
      <c r="AZ87" s="96" t="str">
        <f t="shared" si="58"/>
        <v/>
      </c>
      <c r="BA87" s="292" t="str">
        <f t="shared" si="37"/>
        <v xml:space="preserve"> </v>
      </c>
      <c r="BB87" s="293" t="str">
        <f t="shared" si="38"/>
        <v xml:space="preserve"> </v>
      </c>
      <c r="BD87" s="45"/>
      <c r="BE87" s="387" t="str">
        <f t="shared" si="39"/>
        <v/>
      </c>
      <c r="BF87" s="388">
        <f t="shared" si="40"/>
        <v>0</v>
      </c>
      <c r="BG87" s="388">
        <f t="shared" si="41"/>
        <v>0</v>
      </c>
      <c r="BH87" s="388">
        <f t="shared" si="42"/>
        <v>0</v>
      </c>
      <c r="BI87" s="388">
        <f t="shared" si="43"/>
        <v>0</v>
      </c>
      <c r="BJ87" s="388">
        <f t="shared" si="44"/>
        <v>0</v>
      </c>
      <c r="BK87" s="389">
        <f t="shared" si="45"/>
        <v>0</v>
      </c>
      <c r="BL87" s="388">
        <f>IF(W87="",0,IF(W87=LEGENDA!C$43,0,1))</f>
        <v>0</v>
      </c>
      <c r="BM87" s="388">
        <f>IF(X87="",0,IF(X87=LEGENDA!D$43,0,1))</f>
        <v>0</v>
      </c>
      <c r="BN87" s="388">
        <f>IF(Y87="",0,IF(Y87=LEGENDA!E$43,0,1))</f>
        <v>0</v>
      </c>
      <c r="BO87" s="388">
        <f>IF(Z87="",0,IF(Z87=LEGENDA!F$43,0,1))</f>
        <v>0</v>
      </c>
      <c r="BP87" s="388">
        <f>IF(AA87="",0,IF(AA87=LEGENDA!G$43,0,1))</f>
        <v>0</v>
      </c>
      <c r="BQ87" s="388">
        <f>IF(AB87="",0,IF(AB87=LEGENDA!H$43,0,1))</f>
        <v>0</v>
      </c>
      <c r="BR87" s="388">
        <f>IF(AC87="",0,IF(AC87=LEGENDA!I$43,0,1))</f>
        <v>0</v>
      </c>
      <c r="BS87" s="388">
        <f>IF(AD87="",0,IF(AD87=LEGENDA!J$43,0,1))</f>
        <v>0</v>
      </c>
      <c r="BT87" s="388">
        <f>IF(AE87="",0,IF(AE87=LEGENDA!K$43,0,1))</f>
        <v>0</v>
      </c>
      <c r="BU87" s="388">
        <f>IF(AF87="",0,IF(AF87=LEGENDA!L$43,0,1))</f>
        <v>0</v>
      </c>
      <c r="BV87" s="390">
        <f t="shared" si="46"/>
        <v>0</v>
      </c>
      <c r="BW87" s="388">
        <f t="shared" si="47"/>
        <v>0</v>
      </c>
      <c r="BX87" s="390">
        <f t="shared" si="48"/>
        <v>0</v>
      </c>
      <c r="BY87" s="391">
        <f t="shared" si="49"/>
        <v>0</v>
      </c>
      <c r="BZ87" s="391">
        <f t="shared" si="50"/>
        <v>0</v>
      </c>
      <c r="CA87" s="391" t="str">
        <f t="shared" si="51"/>
        <v/>
      </c>
      <c r="CB87" s="386" t="str">
        <f t="shared" si="52"/>
        <v/>
      </c>
      <c r="CC87" s="94">
        <f t="shared" si="59"/>
        <v>0</v>
      </c>
      <c r="CD87" s="397" t="str">
        <f t="shared" si="53"/>
        <v/>
      </c>
      <c r="CE87" s="559" t="str">
        <f t="array" ref="CE87">IFERROR(INDEX($C$10:$C$525,MATCH(0,COUNTIF($CE$9:CE86,$C$10:$C$525),0)),"")</f>
        <v/>
      </c>
      <c r="CF87" s="559">
        <f t="shared" si="54"/>
        <v>0</v>
      </c>
    </row>
    <row r="88" spans="1:84" ht="18.899999999999999" customHeight="1" thickBot="1" x14ac:dyDescent="0.35">
      <c r="A88" s="78" t="str">
        <f t="shared" si="55"/>
        <v/>
      </c>
      <c r="B88" s="576"/>
      <c r="C88" s="464"/>
      <c r="D88" s="349"/>
      <c r="E88" s="61" t="str">
        <f>IF(B88="","",IF(C88="","",IF(D88="","",INDEX(POBRANIE_!$B$6:$F$100,MATCH($D88,POBRANIE_!$A$6:$A$100,0),2))))</f>
        <v/>
      </c>
      <c r="F88" s="44"/>
      <c r="G88" s="45"/>
      <c r="H88" s="349"/>
      <c r="I88" s="46"/>
      <c r="J88" s="64" t="str">
        <f>IF($H88="","",IF($I88="","",IF($H88=LEGENDA!$B$21,0.6,IF($H88=LEGENDA!$B$22,0.7,0.8))))</f>
        <v/>
      </c>
      <c r="K88" s="63" t="str">
        <f t="shared" si="32"/>
        <v/>
      </c>
      <c r="L88" s="46"/>
      <c r="M88" s="61" t="str">
        <f>IF($H88="","",IF(OR(I88&gt;0,L88&gt;0),"",IF(AND(D88="TUZ",H88="gleba b. lekka"),"BŁĄD kol.8",IF(AND(D88="TUZ",H88="gleba lekka"),"BŁĄD kol.8",IF(AND(D88="TUZ",H88="gleba średnia"),"BŁĄD kol.8",IF(AND(D88="TUZ",H88="gleba ciężka"),"BŁĄD kol.8",IF(OR($H88=LEGENDA!$B$21,$H88=1),49,IF(OR($H88=LEGENDA!$B$22,$H88=2),59,IF(OR($H88=LEGENDA!$B$23,$H88=3),62,IF(OR($H88=4,$H88=LEGENDA!$B$24),66,IF(H88=LEGENDA!$O$25,86,IF(H88=LEGENDA!$O$26,91,IF(H88=LEGENDA!$O$27,73,IF(H88=LEGENDA!$O$28,66,IF(H88=LEGENDA!$O$29,135,IF(H88=LEGENDA!$O$30,158,IF(H88=LEGENDA!$O$31,117)))))))))))))))))</f>
        <v/>
      </c>
      <c r="N88" s="61" t="str">
        <f>IF(AND(D88="TUZ",H88="gleba b. lekka"),"BŁĄD kol.8",IF(AND(D88="TUZ",H88="gleba lekka"),"BŁĄD kol.8",IF(AND(D88="TUZ",H88="gleba średnia"),"BŁĄD kol.8",IF(AND(D88="TUZ",H88="gleba ciężka"),"BŁĄD kol.8",IF(AND(E88&lt;&gt;4,H88=LEGENDA!$O$29),"BŁĄD kol.8",IF(AND(E88&lt;&gt;4,H88=LEGENDA!$O$30),"BŁĄD kol.8",IF(AND(E88&lt;&gt;4,H88=LEGENDA!$O$31),"BŁĄD kol.8",IF(AND(E88&lt;&gt;4,H88=LEGENDA!$O$28),"BŁĄD kol.8",IF(AND(E88&lt;&gt;4,H88=LEGENDA!$O$27),"BŁĄD kol.8",IF(AND(E88&lt;&gt;4,H88=LEGENDA!$O$26),"BŁĄD kol.8",IF(AND(E88&lt;&gt;4,H88=LEGENDA!$O$25),"BŁĄD kol.8",IF(AX88="","",IF(AX88=1,0.6,IF(AX88=2,0.9,0.9))))))))))))))</f>
        <v/>
      </c>
      <c r="O88" s="381" t="str">
        <f t="shared" si="33"/>
        <v/>
      </c>
      <c r="P88" s="379" t="str">
        <f t="shared" si="56"/>
        <v/>
      </c>
      <c r="Q88" s="47"/>
      <c r="R88" s="46"/>
      <c r="S88" s="46"/>
      <c r="T88" s="46"/>
      <c r="U88" s="46"/>
      <c r="V88" s="61" t="str">
        <f t="shared" si="34"/>
        <v/>
      </c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61" t="str">
        <f t="shared" si="35"/>
        <v/>
      </c>
      <c r="AH88" s="70" t="e">
        <v>#VALUE!</v>
      </c>
      <c r="AI88" s="70">
        <v>0</v>
      </c>
      <c r="AJ88" s="70">
        <v>0</v>
      </c>
      <c r="AK88" s="71">
        <v>0</v>
      </c>
      <c r="AO88" s="49"/>
      <c r="AP88" s="49"/>
      <c r="AQ88" s="49"/>
      <c r="AR88" s="49"/>
      <c r="AS88" s="49"/>
      <c r="AT88" s="49"/>
      <c r="AU88" s="46"/>
      <c r="AV88" s="352" t="str">
        <f t="shared" si="31"/>
        <v/>
      </c>
      <c r="AW88" s="65" t="str">
        <f t="shared" si="36"/>
        <v/>
      </c>
      <c r="AX88" s="198" t="str">
        <f>IF(A88="","",IF(D88="","",INDEX(POBRANIE_!$B$6:$F$101,MATCH(D88,POBRANIE_!$A$6:$A$101,0),5)))</f>
        <v/>
      </c>
      <c r="AY88" s="96" t="str">
        <f t="shared" si="57"/>
        <v/>
      </c>
      <c r="AZ88" s="96" t="str">
        <f t="shared" si="58"/>
        <v/>
      </c>
      <c r="BA88" s="292" t="str">
        <f t="shared" si="37"/>
        <v xml:space="preserve"> </v>
      </c>
      <c r="BB88" s="293" t="str">
        <f t="shared" si="38"/>
        <v xml:space="preserve"> </v>
      </c>
      <c r="BD88" s="45"/>
      <c r="BE88" s="387" t="str">
        <f t="shared" si="39"/>
        <v/>
      </c>
      <c r="BF88" s="388">
        <f t="shared" si="40"/>
        <v>0</v>
      </c>
      <c r="BG88" s="388">
        <f t="shared" si="41"/>
        <v>0</v>
      </c>
      <c r="BH88" s="388">
        <f t="shared" si="42"/>
        <v>0</v>
      </c>
      <c r="BI88" s="388">
        <f t="shared" si="43"/>
        <v>0</v>
      </c>
      <c r="BJ88" s="388">
        <f t="shared" si="44"/>
        <v>0</v>
      </c>
      <c r="BK88" s="389">
        <f t="shared" si="45"/>
        <v>0</v>
      </c>
      <c r="BL88" s="388">
        <f>IF(W88="",0,IF(W88=LEGENDA!C$43,0,1))</f>
        <v>0</v>
      </c>
      <c r="BM88" s="388">
        <f>IF(X88="",0,IF(X88=LEGENDA!D$43,0,1))</f>
        <v>0</v>
      </c>
      <c r="BN88" s="388">
        <f>IF(Y88="",0,IF(Y88=LEGENDA!E$43,0,1))</f>
        <v>0</v>
      </c>
      <c r="BO88" s="388">
        <f>IF(Z88="",0,IF(Z88=LEGENDA!F$43,0,1))</f>
        <v>0</v>
      </c>
      <c r="BP88" s="388">
        <f>IF(AA88="",0,IF(AA88=LEGENDA!G$43,0,1))</f>
        <v>0</v>
      </c>
      <c r="BQ88" s="388">
        <f>IF(AB88="",0,IF(AB88=LEGENDA!H$43,0,1))</f>
        <v>0</v>
      </c>
      <c r="BR88" s="388">
        <f>IF(AC88="",0,IF(AC88=LEGENDA!I$43,0,1))</f>
        <v>0</v>
      </c>
      <c r="BS88" s="388">
        <f>IF(AD88="",0,IF(AD88=LEGENDA!J$43,0,1))</f>
        <v>0</v>
      </c>
      <c r="BT88" s="388">
        <f>IF(AE88="",0,IF(AE88=LEGENDA!K$43,0,1))</f>
        <v>0</v>
      </c>
      <c r="BU88" s="388">
        <f>IF(AF88="",0,IF(AF88=LEGENDA!L$43,0,1))</f>
        <v>0</v>
      </c>
      <c r="BV88" s="390">
        <f t="shared" si="46"/>
        <v>0</v>
      </c>
      <c r="BW88" s="388">
        <f t="shared" si="47"/>
        <v>0</v>
      </c>
      <c r="BX88" s="390">
        <f t="shared" si="48"/>
        <v>0</v>
      </c>
      <c r="BY88" s="391">
        <f t="shared" si="49"/>
        <v>0</v>
      </c>
      <c r="BZ88" s="391">
        <f t="shared" si="50"/>
        <v>0</v>
      </c>
      <c r="CA88" s="391" t="str">
        <f t="shared" si="51"/>
        <v/>
      </c>
      <c r="CB88" s="386" t="str">
        <f t="shared" si="52"/>
        <v/>
      </c>
      <c r="CC88" s="94">
        <f t="shared" si="59"/>
        <v>0</v>
      </c>
      <c r="CD88" s="397" t="str">
        <f t="shared" si="53"/>
        <v/>
      </c>
      <c r="CE88" s="559" t="str">
        <f t="array" ref="CE88">IFERROR(INDEX($C$10:$C$525,MATCH(0,COUNTIF($CE$9:CE87,$C$10:$C$525),0)),"")</f>
        <v/>
      </c>
      <c r="CF88" s="559">
        <f t="shared" si="54"/>
        <v>0</v>
      </c>
    </row>
    <row r="89" spans="1:84" ht="18.899999999999999" customHeight="1" thickBot="1" x14ac:dyDescent="0.35">
      <c r="A89" s="78" t="str">
        <f t="shared" si="55"/>
        <v/>
      </c>
      <c r="B89" s="576"/>
      <c r="C89" s="464"/>
      <c r="D89" s="349"/>
      <c r="E89" s="61" t="str">
        <f>IF(B89="","",IF(C89="","",IF(D89="","",INDEX(POBRANIE_!$B$6:$F$100,MATCH($D89,POBRANIE_!$A$6:$A$100,0),2))))</f>
        <v/>
      </c>
      <c r="F89" s="44"/>
      <c r="G89" s="45"/>
      <c r="H89" s="349"/>
      <c r="I89" s="46"/>
      <c r="J89" s="64" t="str">
        <f>IF($H89="","",IF($I89="","",IF($H89=LEGENDA!$B$21,0.6,IF($H89=LEGENDA!$B$22,0.7,0.8))))</f>
        <v/>
      </c>
      <c r="K89" s="63" t="str">
        <f t="shared" si="32"/>
        <v/>
      </c>
      <c r="L89" s="46"/>
      <c r="M89" s="61" t="str">
        <f>IF($H89="","",IF(OR(I89&gt;0,L89&gt;0),"",IF(AND(D89="TUZ",H89="gleba b. lekka"),"BŁĄD kol.8",IF(AND(D89="TUZ",H89="gleba lekka"),"BŁĄD kol.8",IF(AND(D89="TUZ",H89="gleba średnia"),"BŁĄD kol.8",IF(AND(D89="TUZ",H89="gleba ciężka"),"BŁĄD kol.8",IF(OR($H89=LEGENDA!$B$21,$H89=1),49,IF(OR($H89=LEGENDA!$B$22,$H89=2),59,IF(OR($H89=LEGENDA!$B$23,$H89=3),62,IF(OR($H89=4,$H89=LEGENDA!$B$24),66,IF(H89=LEGENDA!$O$25,86,IF(H89=LEGENDA!$O$26,91,IF(H89=LEGENDA!$O$27,73,IF(H89=LEGENDA!$O$28,66,IF(H89=LEGENDA!$O$29,135,IF(H89=LEGENDA!$O$30,158,IF(H89=LEGENDA!$O$31,117)))))))))))))))))</f>
        <v/>
      </c>
      <c r="N89" s="61" t="str">
        <f>IF(AND(D89="TUZ",H89="gleba b. lekka"),"BŁĄD kol.8",IF(AND(D89="TUZ",H89="gleba lekka"),"BŁĄD kol.8",IF(AND(D89="TUZ",H89="gleba średnia"),"BŁĄD kol.8",IF(AND(D89="TUZ",H89="gleba ciężka"),"BŁĄD kol.8",IF(AND(E89&lt;&gt;4,H89=LEGENDA!$O$29),"BŁĄD kol.8",IF(AND(E89&lt;&gt;4,H89=LEGENDA!$O$30),"BŁĄD kol.8",IF(AND(E89&lt;&gt;4,H89=LEGENDA!$O$31),"BŁĄD kol.8",IF(AND(E89&lt;&gt;4,H89=LEGENDA!$O$28),"BŁĄD kol.8",IF(AND(E89&lt;&gt;4,H89=LEGENDA!$O$27),"BŁĄD kol.8",IF(AND(E89&lt;&gt;4,H89=LEGENDA!$O$26),"BŁĄD kol.8",IF(AND(E89&lt;&gt;4,H89=LEGENDA!$O$25),"BŁĄD kol.8",IF(AX89="","",IF(AX89=1,0.6,IF(AX89=2,0.9,0.9))))))))))))))</f>
        <v/>
      </c>
      <c r="O89" s="381" t="str">
        <f t="shared" si="33"/>
        <v/>
      </c>
      <c r="P89" s="379" t="str">
        <f t="shared" si="56"/>
        <v/>
      </c>
      <c r="Q89" s="47"/>
      <c r="R89" s="46"/>
      <c r="S89" s="46"/>
      <c r="T89" s="46"/>
      <c r="U89" s="46"/>
      <c r="V89" s="61" t="str">
        <f t="shared" si="34"/>
        <v/>
      </c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61" t="str">
        <f t="shared" si="35"/>
        <v/>
      </c>
      <c r="AH89" s="70" t="e">
        <v>#VALUE!</v>
      </c>
      <c r="AI89" s="70">
        <v>0</v>
      </c>
      <c r="AJ89" s="70">
        <v>0</v>
      </c>
      <c r="AK89" s="71">
        <v>0</v>
      </c>
      <c r="AO89" s="49"/>
      <c r="AP89" s="49"/>
      <c r="AQ89" s="49"/>
      <c r="AR89" s="49"/>
      <c r="AS89" s="49"/>
      <c r="AT89" s="49"/>
      <c r="AU89" s="46"/>
      <c r="AV89" s="352" t="str">
        <f t="shared" si="31"/>
        <v/>
      </c>
      <c r="AW89" s="65" t="str">
        <f t="shared" si="36"/>
        <v/>
      </c>
      <c r="AX89" s="198" t="str">
        <f>IF(A89="","",IF(D89="","",INDEX(POBRANIE_!$B$6:$F$101,MATCH(D89,POBRANIE_!$A$6:$A$101,0),5)))</f>
        <v/>
      </c>
      <c r="AY89" s="96" t="str">
        <f t="shared" si="57"/>
        <v/>
      </c>
      <c r="AZ89" s="96" t="str">
        <f t="shared" si="58"/>
        <v/>
      </c>
      <c r="BA89" s="292" t="str">
        <f t="shared" si="37"/>
        <v xml:space="preserve"> </v>
      </c>
      <c r="BB89" s="293" t="str">
        <f t="shared" si="38"/>
        <v xml:space="preserve"> </v>
      </c>
      <c r="BD89" s="45"/>
      <c r="BE89" s="387" t="str">
        <f t="shared" si="39"/>
        <v/>
      </c>
      <c r="BF89" s="388">
        <f t="shared" si="40"/>
        <v>0</v>
      </c>
      <c r="BG89" s="388">
        <f t="shared" si="41"/>
        <v>0</v>
      </c>
      <c r="BH89" s="388">
        <f t="shared" si="42"/>
        <v>0</v>
      </c>
      <c r="BI89" s="388">
        <f t="shared" si="43"/>
        <v>0</v>
      </c>
      <c r="BJ89" s="388">
        <f t="shared" si="44"/>
        <v>0</v>
      </c>
      <c r="BK89" s="389">
        <f t="shared" si="45"/>
        <v>0</v>
      </c>
      <c r="BL89" s="388">
        <f>IF(W89="",0,IF(W89=LEGENDA!C$43,0,1))</f>
        <v>0</v>
      </c>
      <c r="BM89" s="388">
        <f>IF(X89="",0,IF(X89=LEGENDA!D$43,0,1))</f>
        <v>0</v>
      </c>
      <c r="BN89" s="388">
        <f>IF(Y89="",0,IF(Y89=LEGENDA!E$43,0,1))</f>
        <v>0</v>
      </c>
      <c r="BO89" s="388">
        <f>IF(Z89="",0,IF(Z89=LEGENDA!F$43,0,1))</f>
        <v>0</v>
      </c>
      <c r="BP89" s="388">
        <f>IF(AA89="",0,IF(AA89=LEGENDA!G$43,0,1))</f>
        <v>0</v>
      </c>
      <c r="BQ89" s="388">
        <f>IF(AB89="",0,IF(AB89=LEGENDA!H$43,0,1))</f>
        <v>0</v>
      </c>
      <c r="BR89" s="388">
        <f>IF(AC89="",0,IF(AC89=LEGENDA!I$43,0,1))</f>
        <v>0</v>
      </c>
      <c r="BS89" s="388">
        <f>IF(AD89="",0,IF(AD89=LEGENDA!J$43,0,1))</f>
        <v>0</v>
      </c>
      <c r="BT89" s="388">
        <f>IF(AE89="",0,IF(AE89=LEGENDA!K$43,0,1))</f>
        <v>0</v>
      </c>
      <c r="BU89" s="388">
        <f>IF(AF89="",0,IF(AF89=LEGENDA!L$43,0,1))</f>
        <v>0</v>
      </c>
      <c r="BV89" s="390">
        <f t="shared" si="46"/>
        <v>0</v>
      </c>
      <c r="BW89" s="388">
        <f t="shared" si="47"/>
        <v>0</v>
      </c>
      <c r="BX89" s="390">
        <f t="shared" si="48"/>
        <v>0</v>
      </c>
      <c r="BY89" s="391">
        <f t="shared" si="49"/>
        <v>0</v>
      </c>
      <c r="BZ89" s="391">
        <f t="shared" si="50"/>
        <v>0</v>
      </c>
      <c r="CA89" s="391" t="str">
        <f t="shared" si="51"/>
        <v/>
      </c>
      <c r="CB89" s="386" t="str">
        <f t="shared" si="52"/>
        <v/>
      </c>
      <c r="CC89" s="94">
        <f t="shared" si="59"/>
        <v>0</v>
      </c>
      <c r="CD89" s="397" t="str">
        <f t="shared" si="53"/>
        <v/>
      </c>
      <c r="CE89" s="559" t="str">
        <f t="array" ref="CE89">IFERROR(INDEX($C$10:$C$525,MATCH(0,COUNTIF($CE$9:CE88,$C$10:$C$525),0)),"")</f>
        <v/>
      </c>
      <c r="CF89" s="559">
        <f t="shared" si="54"/>
        <v>0</v>
      </c>
    </row>
    <row r="90" spans="1:84" ht="18.899999999999999" customHeight="1" thickBot="1" x14ac:dyDescent="0.35">
      <c r="A90" s="78" t="str">
        <f t="shared" si="55"/>
        <v/>
      </c>
      <c r="B90" s="576"/>
      <c r="C90" s="464"/>
      <c r="D90" s="349"/>
      <c r="E90" s="61" t="str">
        <f>IF(B90="","",IF(C90="","",IF(D90="","",INDEX(POBRANIE_!$B$6:$F$100,MATCH($D90,POBRANIE_!$A$6:$A$100,0),2))))</f>
        <v/>
      </c>
      <c r="F90" s="44"/>
      <c r="G90" s="45"/>
      <c r="H90" s="349"/>
      <c r="I90" s="46"/>
      <c r="J90" s="64" t="str">
        <f>IF($H90="","",IF($I90="","",IF($H90=LEGENDA!$B$21,0.6,IF($H90=LEGENDA!$B$22,0.7,0.8))))</f>
        <v/>
      </c>
      <c r="K90" s="63" t="str">
        <f t="shared" si="32"/>
        <v/>
      </c>
      <c r="L90" s="46"/>
      <c r="M90" s="61" t="str">
        <f>IF($H90="","",IF(OR(I90&gt;0,L90&gt;0),"",IF(AND(D90="TUZ",H90="gleba b. lekka"),"BŁĄD kol.8",IF(AND(D90="TUZ",H90="gleba lekka"),"BŁĄD kol.8",IF(AND(D90="TUZ",H90="gleba średnia"),"BŁĄD kol.8",IF(AND(D90="TUZ",H90="gleba ciężka"),"BŁĄD kol.8",IF(OR($H90=LEGENDA!$B$21,$H90=1),49,IF(OR($H90=LEGENDA!$B$22,$H90=2),59,IF(OR($H90=LEGENDA!$B$23,$H90=3),62,IF(OR($H90=4,$H90=LEGENDA!$B$24),66,IF(H90=LEGENDA!$O$25,86,IF(H90=LEGENDA!$O$26,91,IF(H90=LEGENDA!$O$27,73,IF(H90=LEGENDA!$O$28,66,IF(H90=LEGENDA!$O$29,135,IF(H90=LEGENDA!$O$30,158,IF(H90=LEGENDA!$O$31,117)))))))))))))))))</f>
        <v/>
      </c>
      <c r="N90" s="61" t="str">
        <f>IF(AND(D90="TUZ",H90="gleba b. lekka"),"BŁĄD kol.8",IF(AND(D90="TUZ",H90="gleba lekka"),"BŁĄD kol.8",IF(AND(D90="TUZ",H90="gleba średnia"),"BŁĄD kol.8",IF(AND(D90="TUZ",H90="gleba ciężka"),"BŁĄD kol.8",IF(AND(E90&lt;&gt;4,H90=LEGENDA!$O$29),"BŁĄD kol.8",IF(AND(E90&lt;&gt;4,H90=LEGENDA!$O$30),"BŁĄD kol.8",IF(AND(E90&lt;&gt;4,H90=LEGENDA!$O$31),"BŁĄD kol.8",IF(AND(E90&lt;&gt;4,H90=LEGENDA!$O$28),"BŁĄD kol.8",IF(AND(E90&lt;&gt;4,H90=LEGENDA!$O$27),"BŁĄD kol.8",IF(AND(E90&lt;&gt;4,H90=LEGENDA!$O$26),"BŁĄD kol.8",IF(AND(E90&lt;&gt;4,H90=LEGENDA!$O$25),"BŁĄD kol.8",IF(AX90="","",IF(AX90=1,0.6,IF(AX90=2,0.9,0.9))))))))))))))</f>
        <v/>
      </c>
      <c r="O90" s="381" t="str">
        <f t="shared" si="33"/>
        <v/>
      </c>
      <c r="P90" s="379" t="str">
        <f t="shared" si="56"/>
        <v/>
      </c>
      <c r="Q90" s="47"/>
      <c r="R90" s="46"/>
      <c r="S90" s="46"/>
      <c r="T90" s="46"/>
      <c r="U90" s="46"/>
      <c r="V90" s="61" t="str">
        <f t="shared" si="34"/>
        <v/>
      </c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61" t="str">
        <f t="shared" si="35"/>
        <v/>
      </c>
      <c r="AH90" s="70" t="e">
        <v>#VALUE!</v>
      </c>
      <c r="AI90" s="70">
        <v>0</v>
      </c>
      <c r="AJ90" s="70">
        <v>0</v>
      </c>
      <c r="AK90" s="71">
        <v>0</v>
      </c>
      <c r="AO90" s="49"/>
      <c r="AP90" s="49"/>
      <c r="AQ90" s="49"/>
      <c r="AR90" s="49"/>
      <c r="AS90" s="49"/>
      <c r="AT90" s="49"/>
      <c r="AU90" s="46"/>
      <c r="AV90" s="352" t="str">
        <f t="shared" si="31"/>
        <v/>
      </c>
      <c r="AW90" s="65" t="str">
        <f t="shared" si="36"/>
        <v/>
      </c>
      <c r="AX90" s="198" t="str">
        <f>IF(A90="","",IF(D90="","",INDEX(POBRANIE_!$B$6:$F$101,MATCH(D90,POBRANIE_!$A$6:$A$101,0),5)))</f>
        <v/>
      </c>
      <c r="AY90" s="96" t="str">
        <f t="shared" si="57"/>
        <v/>
      </c>
      <c r="AZ90" s="96" t="str">
        <f t="shared" si="58"/>
        <v/>
      </c>
      <c r="BA90" s="292" t="str">
        <f t="shared" si="37"/>
        <v xml:space="preserve"> </v>
      </c>
      <c r="BB90" s="293" t="str">
        <f t="shared" si="38"/>
        <v xml:space="preserve"> </v>
      </c>
      <c r="BD90" s="45"/>
      <c r="BE90" s="387" t="str">
        <f t="shared" si="39"/>
        <v/>
      </c>
      <c r="BF90" s="388">
        <f t="shared" si="40"/>
        <v>0</v>
      </c>
      <c r="BG90" s="388">
        <f t="shared" si="41"/>
        <v>0</v>
      </c>
      <c r="BH90" s="388">
        <f t="shared" si="42"/>
        <v>0</v>
      </c>
      <c r="BI90" s="388">
        <f t="shared" si="43"/>
        <v>0</v>
      </c>
      <c r="BJ90" s="388">
        <f t="shared" si="44"/>
        <v>0</v>
      </c>
      <c r="BK90" s="389">
        <f t="shared" si="45"/>
        <v>0</v>
      </c>
      <c r="BL90" s="388">
        <f>IF(W90="",0,IF(W90=LEGENDA!C$43,0,1))</f>
        <v>0</v>
      </c>
      <c r="BM90" s="388">
        <f>IF(X90="",0,IF(X90=LEGENDA!D$43,0,1))</f>
        <v>0</v>
      </c>
      <c r="BN90" s="388">
        <f>IF(Y90="",0,IF(Y90=LEGENDA!E$43,0,1))</f>
        <v>0</v>
      </c>
      <c r="BO90" s="388">
        <f>IF(Z90="",0,IF(Z90=LEGENDA!F$43,0,1))</f>
        <v>0</v>
      </c>
      <c r="BP90" s="388">
        <f>IF(AA90="",0,IF(AA90=LEGENDA!G$43,0,1))</f>
        <v>0</v>
      </c>
      <c r="BQ90" s="388">
        <f>IF(AB90="",0,IF(AB90=LEGENDA!H$43,0,1))</f>
        <v>0</v>
      </c>
      <c r="BR90" s="388">
        <f>IF(AC90="",0,IF(AC90=LEGENDA!I$43,0,1))</f>
        <v>0</v>
      </c>
      <c r="BS90" s="388">
        <f>IF(AD90="",0,IF(AD90=LEGENDA!J$43,0,1))</f>
        <v>0</v>
      </c>
      <c r="BT90" s="388">
        <f>IF(AE90="",0,IF(AE90=LEGENDA!K$43,0,1))</f>
        <v>0</v>
      </c>
      <c r="BU90" s="388">
        <f>IF(AF90="",0,IF(AF90=LEGENDA!L$43,0,1))</f>
        <v>0</v>
      </c>
      <c r="BV90" s="390">
        <f t="shared" si="46"/>
        <v>0</v>
      </c>
      <c r="BW90" s="388">
        <f t="shared" si="47"/>
        <v>0</v>
      </c>
      <c r="BX90" s="390">
        <f t="shared" si="48"/>
        <v>0</v>
      </c>
      <c r="BY90" s="391">
        <f t="shared" si="49"/>
        <v>0</v>
      </c>
      <c r="BZ90" s="391">
        <f t="shared" si="50"/>
        <v>0</v>
      </c>
      <c r="CA90" s="391" t="str">
        <f t="shared" si="51"/>
        <v/>
      </c>
      <c r="CB90" s="386" t="str">
        <f t="shared" si="52"/>
        <v/>
      </c>
      <c r="CC90" s="94">
        <f t="shared" si="59"/>
        <v>0</v>
      </c>
      <c r="CD90" s="397" t="str">
        <f t="shared" si="53"/>
        <v/>
      </c>
      <c r="CE90" s="559" t="str">
        <f t="array" ref="CE90">IFERROR(INDEX($C$10:$C$525,MATCH(0,COUNTIF($CE$9:CE89,$C$10:$C$525),0)),"")</f>
        <v/>
      </c>
      <c r="CF90" s="559">
        <f t="shared" si="54"/>
        <v>0</v>
      </c>
    </row>
    <row r="91" spans="1:84" ht="18.899999999999999" customHeight="1" thickBot="1" x14ac:dyDescent="0.35">
      <c r="A91" s="78" t="str">
        <f t="shared" si="55"/>
        <v/>
      </c>
      <c r="B91" s="576"/>
      <c r="C91" s="464"/>
      <c r="D91" s="349"/>
      <c r="E91" s="61" t="str">
        <f>IF(B91="","",IF(C91="","",IF(D91="","",INDEX(POBRANIE_!$B$6:$F$100,MATCH($D91,POBRANIE_!$A$6:$A$100,0),2))))</f>
        <v/>
      </c>
      <c r="F91" s="44"/>
      <c r="G91" s="45"/>
      <c r="H91" s="349"/>
      <c r="I91" s="46"/>
      <c r="J91" s="64" t="str">
        <f>IF($H91="","",IF($I91="","",IF($H91=LEGENDA!$B$21,0.6,IF($H91=LEGENDA!$B$22,0.7,0.8))))</f>
        <v/>
      </c>
      <c r="K91" s="63" t="str">
        <f t="shared" si="32"/>
        <v/>
      </c>
      <c r="L91" s="46"/>
      <c r="M91" s="61" t="str">
        <f>IF($H91="","",IF(OR(I91&gt;0,L91&gt;0),"",IF(AND(D91="TUZ",H91="gleba b. lekka"),"BŁĄD kol.8",IF(AND(D91="TUZ",H91="gleba lekka"),"BŁĄD kol.8",IF(AND(D91="TUZ",H91="gleba średnia"),"BŁĄD kol.8",IF(AND(D91="TUZ",H91="gleba ciężka"),"BŁĄD kol.8",IF(OR($H91=LEGENDA!$B$21,$H91=1),49,IF(OR($H91=LEGENDA!$B$22,$H91=2),59,IF(OR($H91=LEGENDA!$B$23,$H91=3),62,IF(OR($H91=4,$H91=LEGENDA!$B$24),66,IF(H91=LEGENDA!$O$25,86,IF(H91=LEGENDA!$O$26,91,IF(H91=LEGENDA!$O$27,73,IF(H91=LEGENDA!$O$28,66,IF(H91=LEGENDA!$O$29,135,IF(H91=LEGENDA!$O$30,158,IF(H91=LEGENDA!$O$31,117)))))))))))))))))</f>
        <v/>
      </c>
      <c r="N91" s="61" t="str">
        <f>IF(AND(D91="TUZ",H91="gleba b. lekka"),"BŁĄD kol.8",IF(AND(D91="TUZ",H91="gleba lekka"),"BŁĄD kol.8",IF(AND(D91="TUZ",H91="gleba średnia"),"BŁĄD kol.8",IF(AND(D91="TUZ",H91="gleba ciężka"),"BŁĄD kol.8",IF(AND(E91&lt;&gt;4,H91=LEGENDA!$O$29),"BŁĄD kol.8",IF(AND(E91&lt;&gt;4,H91=LEGENDA!$O$30),"BŁĄD kol.8",IF(AND(E91&lt;&gt;4,H91=LEGENDA!$O$31),"BŁĄD kol.8",IF(AND(E91&lt;&gt;4,H91=LEGENDA!$O$28),"BŁĄD kol.8",IF(AND(E91&lt;&gt;4,H91=LEGENDA!$O$27),"BŁĄD kol.8",IF(AND(E91&lt;&gt;4,H91=LEGENDA!$O$26),"BŁĄD kol.8",IF(AND(E91&lt;&gt;4,H91=LEGENDA!$O$25),"BŁĄD kol.8",IF(AX91="","",IF(AX91=1,0.6,IF(AX91=2,0.9,0.9))))))))))))))</f>
        <v/>
      </c>
      <c r="O91" s="381" t="str">
        <f t="shared" si="33"/>
        <v/>
      </c>
      <c r="P91" s="379" t="str">
        <f t="shared" si="56"/>
        <v/>
      </c>
      <c r="Q91" s="47"/>
      <c r="R91" s="46"/>
      <c r="S91" s="46"/>
      <c r="T91" s="46"/>
      <c r="U91" s="46"/>
      <c r="V91" s="61" t="str">
        <f t="shared" si="34"/>
        <v/>
      </c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61" t="str">
        <f t="shared" si="35"/>
        <v/>
      </c>
      <c r="AH91" s="70" t="e">
        <v>#VALUE!</v>
      </c>
      <c r="AI91" s="70">
        <v>0</v>
      </c>
      <c r="AJ91" s="70">
        <v>0</v>
      </c>
      <c r="AK91" s="71">
        <v>0</v>
      </c>
      <c r="AO91" s="49"/>
      <c r="AP91" s="49"/>
      <c r="AQ91" s="49"/>
      <c r="AR91" s="49"/>
      <c r="AS91" s="49"/>
      <c r="AT91" s="49"/>
      <c r="AU91" s="46"/>
      <c r="AV91" s="352" t="str">
        <f t="shared" si="31"/>
        <v/>
      </c>
      <c r="AW91" s="65" t="str">
        <f t="shared" si="36"/>
        <v/>
      </c>
      <c r="AX91" s="198" t="str">
        <f>IF(A91="","",IF(D91="","",INDEX(POBRANIE_!$B$6:$F$101,MATCH(D91,POBRANIE_!$A$6:$A$101,0),5)))</f>
        <v/>
      </c>
      <c r="AY91" s="96" t="str">
        <f t="shared" si="57"/>
        <v/>
      </c>
      <c r="AZ91" s="96" t="str">
        <f t="shared" si="58"/>
        <v/>
      </c>
      <c r="BA91" s="292" t="str">
        <f t="shared" si="37"/>
        <v xml:space="preserve"> </v>
      </c>
      <c r="BB91" s="293" t="str">
        <f t="shared" si="38"/>
        <v xml:space="preserve"> </v>
      </c>
      <c r="BD91" s="45"/>
      <c r="BE91" s="387" t="str">
        <f t="shared" si="39"/>
        <v/>
      </c>
      <c r="BF91" s="388">
        <f t="shared" si="40"/>
        <v>0</v>
      </c>
      <c r="BG91" s="388">
        <f t="shared" si="41"/>
        <v>0</v>
      </c>
      <c r="BH91" s="388">
        <f t="shared" si="42"/>
        <v>0</v>
      </c>
      <c r="BI91" s="388">
        <f t="shared" si="43"/>
        <v>0</v>
      </c>
      <c r="BJ91" s="388">
        <f t="shared" si="44"/>
        <v>0</v>
      </c>
      <c r="BK91" s="389">
        <f t="shared" si="45"/>
        <v>0</v>
      </c>
      <c r="BL91" s="388">
        <f>IF(W91="",0,IF(W91=LEGENDA!C$43,0,1))</f>
        <v>0</v>
      </c>
      <c r="BM91" s="388">
        <f>IF(X91="",0,IF(X91=LEGENDA!D$43,0,1))</f>
        <v>0</v>
      </c>
      <c r="BN91" s="388">
        <f>IF(Y91="",0,IF(Y91=LEGENDA!E$43,0,1))</f>
        <v>0</v>
      </c>
      <c r="BO91" s="388">
        <f>IF(Z91="",0,IF(Z91=LEGENDA!F$43,0,1))</f>
        <v>0</v>
      </c>
      <c r="BP91" s="388">
        <f>IF(AA91="",0,IF(AA91=LEGENDA!G$43,0,1))</f>
        <v>0</v>
      </c>
      <c r="BQ91" s="388">
        <f>IF(AB91="",0,IF(AB91=LEGENDA!H$43,0,1))</f>
        <v>0</v>
      </c>
      <c r="BR91" s="388">
        <f>IF(AC91="",0,IF(AC91=LEGENDA!I$43,0,1))</f>
        <v>0</v>
      </c>
      <c r="BS91" s="388">
        <f>IF(AD91="",0,IF(AD91=LEGENDA!J$43,0,1))</f>
        <v>0</v>
      </c>
      <c r="BT91" s="388">
        <f>IF(AE91="",0,IF(AE91=LEGENDA!K$43,0,1))</f>
        <v>0</v>
      </c>
      <c r="BU91" s="388">
        <f>IF(AF91="",0,IF(AF91=LEGENDA!L$43,0,1))</f>
        <v>0</v>
      </c>
      <c r="BV91" s="390">
        <f t="shared" si="46"/>
        <v>0</v>
      </c>
      <c r="BW91" s="388">
        <f t="shared" si="47"/>
        <v>0</v>
      </c>
      <c r="BX91" s="390">
        <f t="shared" si="48"/>
        <v>0</v>
      </c>
      <c r="BY91" s="391">
        <f t="shared" si="49"/>
        <v>0</v>
      </c>
      <c r="BZ91" s="391">
        <f t="shared" si="50"/>
        <v>0</v>
      </c>
      <c r="CA91" s="391" t="str">
        <f t="shared" si="51"/>
        <v/>
      </c>
      <c r="CB91" s="386" t="str">
        <f t="shared" si="52"/>
        <v/>
      </c>
      <c r="CC91" s="94">
        <f t="shared" si="59"/>
        <v>0</v>
      </c>
      <c r="CD91" s="397" t="str">
        <f t="shared" si="53"/>
        <v/>
      </c>
      <c r="CE91" s="559" t="str">
        <f t="array" ref="CE91">IFERROR(INDEX($C$10:$C$525,MATCH(0,COUNTIF($CE$9:CE90,$C$10:$C$525),0)),"")</f>
        <v/>
      </c>
      <c r="CF91" s="559">
        <f t="shared" si="54"/>
        <v>0</v>
      </c>
    </row>
    <row r="92" spans="1:84" ht="18.899999999999999" customHeight="1" thickBot="1" x14ac:dyDescent="0.35">
      <c r="A92" s="78" t="str">
        <f t="shared" si="55"/>
        <v/>
      </c>
      <c r="B92" s="576"/>
      <c r="C92" s="464"/>
      <c r="D92" s="349"/>
      <c r="E92" s="61" t="str">
        <f>IF(B92="","",IF(C92="","",IF(D92="","",INDEX(POBRANIE_!$B$6:$F$100,MATCH($D92,POBRANIE_!$A$6:$A$100,0),2))))</f>
        <v/>
      </c>
      <c r="F92" s="44"/>
      <c r="G92" s="45"/>
      <c r="H92" s="349"/>
      <c r="I92" s="46"/>
      <c r="J92" s="64" t="str">
        <f>IF($H92="","",IF($I92="","",IF($H92=LEGENDA!$B$21,0.6,IF($H92=LEGENDA!$B$22,0.7,0.8))))</f>
        <v/>
      </c>
      <c r="K92" s="63" t="str">
        <f t="shared" si="32"/>
        <v/>
      </c>
      <c r="L92" s="46"/>
      <c r="M92" s="61" t="str">
        <f>IF($H92="","",IF(OR(I92&gt;0,L92&gt;0),"",IF(AND(D92="TUZ",H92="gleba b. lekka"),"BŁĄD kol.8",IF(AND(D92="TUZ",H92="gleba lekka"),"BŁĄD kol.8",IF(AND(D92="TUZ",H92="gleba średnia"),"BŁĄD kol.8",IF(AND(D92="TUZ",H92="gleba ciężka"),"BŁĄD kol.8",IF(OR($H92=LEGENDA!$B$21,$H92=1),49,IF(OR($H92=LEGENDA!$B$22,$H92=2),59,IF(OR($H92=LEGENDA!$B$23,$H92=3),62,IF(OR($H92=4,$H92=LEGENDA!$B$24),66,IF(H92=LEGENDA!$O$25,86,IF(H92=LEGENDA!$O$26,91,IF(H92=LEGENDA!$O$27,73,IF(H92=LEGENDA!$O$28,66,IF(H92=LEGENDA!$O$29,135,IF(H92=LEGENDA!$O$30,158,IF(H92=LEGENDA!$O$31,117)))))))))))))))))</f>
        <v/>
      </c>
      <c r="N92" s="61" t="str">
        <f>IF(AND(D92="TUZ",H92="gleba b. lekka"),"BŁĄD kol.8",IF(AND(D92="TUZ",H92="gleba lekka"),"BŁĄD kol.8",IF(AND(D92="TUZ",H92="gleba średnia"),"BŁĄD kol.8",IF(AND(D92="TUZ",H92="gleba ciężka"),"BŁĄD kol.8",IF(AND(E92&lt;&gt;4,H92=LEGENDA!$O$29),"BŁĄD kol.8",IF(AND(E92&lt;&gt;4,H92=LEGENDA!$O$30),"BŁĄD kol.8",IF(AND(E92&lt;&gt;4,H92=LEGENDA!$O$31),"BŁĄD kol.8",IF(AND(E92&lt;&gt;4,H92=LEGENDA!$O$28),"BŁĄD kol.8",IF(AND(E92&lt;&gt;4,H92=LEGENDA!$O$27),"BŁĄD kol.8",IF(AND(E92&lt;&gt;4,H92=LEGENDA!$O$26),"BŁĄD kol.8",IF(AND(E92&lt;&gt;4,H92=LEGENDA!$O$25),"BŁĄD kol.8",IF(AX92="","",IF(AX92=1,0.6,IF(AX92=2,0.9,0.9))))))))))))))</f>
        <v/>
      </c>
      <c r="O92" s="381" t="str">
        <f t="shared" si="33"/>
        <v/>
      </c>
      <c r="P92" s="379" t="str">
        <f t="shared" si="56"/>
        <v/>
      </c>
      <c r="Q92" s="47"/>
      <c r="R92" s="46"/>
      <c r="S92" s="46"/>
      <c r="T92" s="46"/>
      <c r="U92" s="46"/>
      <c r="V92" s="61" t="str">
        <f t="shared" si="34"/>
        <v/>
      </c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61" t="str">
        <f t="shared" si="35"/>
        <v/>
      </c>
      <c r="AH92" s="70" t="e">
        <v>#VALUE!</v>
      </c>
      <c r="AI92" s="70">
        <v>0</v>
      </c>
      <c r="AJ92" s="70">
        <v>0</v>
      </c>
      <c r="AK92" s="71">
        <v>0</v>
      </c>
      <c r="AO92" s="49"/>
      <c r="AP92" s="49"/>
      <c r="AQ92" s="49"/>
      <c r="AR92" s="49"/>
      <c r="AS92" s="49"/>
      <c r="AT92" s="49"/>
      <c r="AU92" s="46"/>
      <c r="AV92" s="352" t="str">
        <f t="shared" si="31"/>
        <v/>
      </c>
      <c r="AW92" s="65" t="str">
        <f t="shared" si="36"/>
        <v/>
      </c>
      <c r="AX92" s="198" t="str">
        <f>IF(A92="","",IF(D92="","",INDEX(POBRANIE_!$B$6:$F$101,MATCH(D92,POBRANIE_!$A$6:$A$101,0),5)))</f>
        <v/>
      </c>
      <c r="AY92" s="96" t="str">
        <f t="shared" si="57"/>
        <v/>
      </c>
      <c r="AZ92" s="96" t="str">
        <f t="shared" si="58"/>
        <v/>
      </c>
      <c r="BA92" s="292" t="str">
        <f t="shared" si="37"/>
        <v xml:space="preserve"> </v>
      </c>
      <c r="BB92" s="293" t="str">
        <f t="shared" si="38"/>
        <v xml:space="preserve"> </v>
      </c>
      <c r="BD92" s="45"/>
      <c r="BE92" s="387" t="str">
        <f t="shared" si="39"/>
        <v/>
      </c>
      <c r="BF92" s="388">
        <f t="shared" si="40"/>
        <v>0</v>
      </c>
      <c r="BG92" s="388">
        <f t="shared" si="41"/>
        <v>0</v>
      </c>
      <c r="BH92" s="388">
        <f t="shared" si="42"/>
        <v>0</v>
      </c>
      <c r="BI92" s="388">
        <f t="shared" si="43"/>
        <v>0</v>
      </c>
      <c r="BJ92" s="388">
        <f t="shared" si="44"/>
        <v>0</v>
      </c>
      <c r="BK92" s="389">
        <f t="shared" si="45"/>
        <v>0</v>
      </c>
      <c r="BL92" s="388">
        <f>IF(W92="",0,IF(W92=LEGENDA!C$43,0,1))</f>
        <v>0</v>
      </c>
      <c r="BM92" s="388">
        <f>IF(X92="",0,IF(X92=LEGENDA!D$43,0,1))</f>
        <v>0</v>
      </c>
      <c r="BN92" s="388">
        <f>IF(Y92="",0,IF(Y92=LEGENDA!E$43,0,1))</f>
        <v>0</v>
      </c>
      <c r="BO92" s="388">
        <f>IF(Z92="",0,IF(Z92=LEGENDA!F$43,0,1))</f>
        <v>0</v>
      </c>
      <c r="BP92" s="388">
        <f>IF(AA92="",0,IF(AA92=LEGENDA!G$43,0,1))</f>
        <v>0</v>
      </c>
      <c r="BQ92" s="388">
        <f>IF(AB92="",0,IF(AB92=LEGENDA!H$43,0,1))</f>
        <v>0</v>
      </c>
      <c r="BR92" s="388">
        <f>IF(AC92="",0,IF(AC92=LEGENDA!I$43,0,1))</f>
        <v>0</v>
      </c>
      <c r="BS92" s="388">
        <f>IF(AD92="",0,IF(AD92=LEGENDA!J$43,0,1))</f>
        <v>0</v>
      </c>
      <c r="BT92" s="388">
        <f>IF(AE92="",0,IF(AE92=LEGENDA!K$43,0,1))</f>
        <v>0</v>
      </c>
      <c r="BU92" s="388">
        <f>IF(AF92="",0,IF(AF92=LEGENDA!L$43,0,1))</f>
        <v>0</v>
      </c>
      <c r="BV92" s="390">
        <f t="shared" si="46"/>
        <v>0</v>
      </c>
      <c r="BW92" s="388">
        <f t="shared" si="47"/>
        <v>0</v>
      </c>
      <c r="BX92" s="390">
        <f t="shared" si="48"/>
        <v>0</v>
      </c>
      <c r="BY92" s="391">
        <f t="shared" si="49"/>
        <v>0</v>
      </c>
      <c r="BZ92" s="391">
        <f t="shared" si="50"/>
        <v>0</v>
      </c>
      <c r="CA92" s="391" t="str">
        <f t="shared" si="51"/>
        <v/>
      </c>
      <c r="CB92" s="386" t="str">
        <f t="shared" si="52"/>
        <v/>
      </c>
      <c r="CC92" s="94">
        <f t="shared" si="59"/>
        <v>0</v>
      </c>
      <c r="CD92" s="397" t="str">
        <f t="shared" si="53"/>
        <v/>
      </c>
      <c r="CE92" s="559" t="str">
        <f t="array" ref="CE92">IFERROR(INDEX($C$10:$C$525,MATCH(0,COUNTIF($CE$9:CE91,$C$10:$C$525),0)),"")</f>
        <v/>
      </c>
      <c r="CF92" s="559">
        <f t="shared" si="54"/>
        <v>0</v>
      </c>
    </row>
    <row r="93" spans="1:84" ht="18.899999999999999" customHeight="1" thickBot="1" x14ac:dyDescent="0.35">
      <c r="A93" s="78" t="str">
        <f t="shared" si="55"/>
        <v/>
      </c>
      <c r="B93" s="576"/>
      <c r="C93" s="464"/>
      <c r="D93" s="349"/>
      <c r="E93" s="61" t="str">
        <f>IF(B93="","",IF(C93="","",IF(D93="","",INDEX(POBRANIE_!$B$6:$F$100,MATCH($D93,POBRANIE_!$A$6:$A$100,0),2))))</f>
        <v/>
      </c>
      <c r="F93" s="44"/>
      <c r="G93" s="45"/>
      <c r="H93" s="349"/>
      <c r="I93" s="46"/>
      <c r="J93" s="64" t="str">
        <f>IF($H93="","",IF($I93="","",IF($H93=LEGENDA!$B$21,0.6,IF($H93=LEGENDA!$B$22,0.7,0.8))))</f>
        <v/>
      </c>
      <c r="K93" s="63" t="str">
        <f t="shared" si="32"/>
        <v/>
      </c>
      <c r="L93" s="46"/>
      <c r="M93" s="61" t="str">
        <f>IF($H93="","",IF(OR(I93&gt;0,L93&gt;0),"",IF(AND(D93="TUZ",H93="gleba b. lekka"),"BŁĄD kol.8",IF(AND(D93="TUZ",H93="gleba lekka"),"BŁĄD kol.8",IF(AND(D93="TUZ",H93="gleba średnia"),"BŁĄD kol.8",IF(AND(D93="TUZ",H93="gleba ciężka"),"BŁĄD kol.8",IF(OR($H93=LEGENDA!$B$21,$H93=1),49,IF(OR($H93=LEGENDA!$B$22,$H93=2),59,IF(OR($H93=LEGENDA!$B$23,$H93=3),62,IF(OR($H93=4,$H93=LEGENDA!$B$24),66,IF(H93=LEGENDA!$O$25,86,IF(H93=LEGENDA!$O$26,91,IF(H93=LEGENDA!$O$27,73,IF(H93=LEGENDA!$O$28,66,IF(H93=LEGENDA!$O$29,135,IF(H93=LEGENDA!$O$30,158,IF(H93=LEGENDA!$O$31,117)))))))))))))))))</f>
        <v/>
      </c>
      <c r="N93" s="61" t="str">
        <f>IF(AND(D93="TUZ",H93="gleba b. lekka"),"BŁĄD kol.8",IF(AND(D93="TUZ",H93="gleba lekka"),"BŁĄD kol.8",IF(AND(D93="TUZ",H93="gleba średnia"),"BŁĄD kol.8",IF(AND(D93="TUZ",H93="gleba ciężka"),"BŁĄD kol.8",IF(AND(E93&lt;&gt;4,H93=LEGENDA!$O$29),"BŁĄD kol.8",IF(AND(E93&lt;&gt;4,H93=LEGENDA!$O$30),"BŁĄD kol.8",IF(AND(E93&lt;&gt;4,H93=LEGENDA!$O$31),"BŁĄD kol.8",IF(AND(E93&lt;&gt;4,H93=LEGENDA!$O$28),"BŁĄD kol.8",IF(AND(E93&lt;&gt;4,H93=LEGENDA!$O$27),"BŁĄD kol.8",IF(AND(E93&lt;&gt;4,H93=LEGENDA!$O$26),"BŁĄD kol.8",IF(AND(E93&lt;&gt;4,H93=LEGENDA!$O$25),"BŁĄD kol.8",IF(AX93="","",IF(AX93=1,0.6,IF(AX93=2,0.9,0.9))))))))))))))</f>
        <v/>
      </c>
      <c r="O93" s="381" t="str">
        <f t="shared" si="33"/>
        <v/>
      </c>
      <c r="P93" s="379" t="str">
        <f t="shared" si="56"/>
        <v/>
      </c>
      <c r="Q93" s="47"/>
      <c r="R93" s="46"/>
      <c r="S93" s="46"/>
      <c r="T93" s="46"/>
      <c r="U93" s="46"/>
      <c r="V93" s="61" t="str">
        <f t="shared" si="34"/>
        <v/>
      </c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61" t="str">
        <f t="shared" si="35"/>
        <v/>
      </c>
      <c r="AH93" s="70" t="e">
        <v>#VALUE!</v>
      </c>
      <c r="AI93" s="70">
        <v>0</v>
      </c>
      <c r="AJ93" s="70">
        <v>0</v>
      </c>
      <c r="AK93" s="71">
        <v>0</v>
      </c>
      <c r="AO93" s="49"/>
      <c r="AP93" s="49"/>
      <c r="AQ93" s="49"/>
      <c r="AR93" s="49"/>
      <c r="AS93" s="49"/>
      <c r="AT93" s="49"/>
      <c r="AU93" s="46"/>
      <c r="AV93" s="352" t="str">
        <f t="shared" si="31"/>
        <v/>
      </c>
      <c r="AW93" s="65" t="str">
        <f t="shared" si="36"/>
        <v/>
      </c>
      <c r="AX93" s="198" t="str">
        <f>IF(A93="","",IF(D93="","",INDEX(POBRANIE_!$B$6:$F$101,MATCH(D93,POBRANIE_!$A$6:$A$101,0),5)))</f>
        <v/>
      </c>
      <c r="AY93" s="96" t="str">
        <f t="shared" si="57"/>
        <v/>
      </c>
      <c r="AZ93" s="96" t="str">
        <f t="shared" si="58"/>
        <v/>
      </c>
      <c r="BA93" s="292" t="str">
        <f t="shared" si="37"/>
        <v xml:space="preserve"> </v>
      </c>
      <c r="BB93" s="293" t="str">
        <f t="shared" si="38"/>
        <v xml:space="preserve"> </v>
      </c>
      <c r="BD93" s="45"/>
      <c r="BE93" s="387" t="str">
        <f t="shared" si="39"/>
        <v/>
      </c>
      <c r="BF93" s="388">
        <f t="shared" si="40"/>
        <v>0</v>
      </c>
      <c r="BG93" s="388">
        <f t="shared" si="41"/>
        <v>0</v>
      </c>
      <c r="BH93" s="388">
        <f t="shared" si="42"/>
        <v>0</v>
      </c>
      <c r="BI93" s="388">
        <f t="shared" si="43"/>
        <v>0</v>
      </c>
      <c r="BJ93" s="388">
        <f t="shared" si="44"/>
        <v>0</v>
      </c>
      <c r="BK93" s="389">
        <f t="shared" si="45"/>
        <v>0</v>
      </c>
      <c r="BL93" s="388">
        <f>IF(W93="",0,IF(W93=LEGENDA!C$43,0,1))</f>
        <v>0</v>
      </c>
      <c r="BM93" s="388">
        <f>IF(X93="",0,IF(X93=LEGENDA!D$43,0,1))</f>
        <v>0</v>
      </c>
      <c r="BN93" s="388">
        <f>IF(Y93="",0,IF(Y93=LEGENDA!E$43,0,1))</f>
        <v>0</v>
      </c>
      <c r="BO93" s="388">
        <f>IF(Z93="",0,IF(Z93=LEGENDA!F$43,0,1))</f>
        <v>0</v>
      </c>
      <c r="BP93" s="388">
        <f>IF(AA93="",0,IF(AA93=LEGENDA!G$43,0,1))</f>
        <v>0</v>
      </c>
      <c r="BQ93" s="388">
        <f>IF(AB93="",0,IF(AB93=LEGENDA!H$43,0,1))</f>
        <v>0</v>
      </c>
      <c r="BR93" s="388">
        <f>IF(AC93="",0,IF(AC93=LEGENDA!I$43,0,1))</f>
        <v>0</v>
      </c>
      <c r="BS93" s="388">
        <f>IF(AD93="",0,IF(AD93=LEGENDA!J$43,0,1))</f>
        <v>0</v>
      </c>
      <c r="BT93" s="388">
        <f>IF(AE93="",0,IF(AE93=LEGENDA!K$43,0,1))</f>
        <v>0</v>
      </c>
      <c r="BU93" s="388">
        <f>IF(AF93="",0,IF(AF93=LEGENDA!L$43,0,1))</f>
        <v>0</v>
      </c>
      <c r="BV93" s="390">
        <f t="shared" si="46"/>
        <v>0</v>
      </c>
      <c r="BW93" s="388">
        <f t="shared" si="47"/>
        <v>0</v>
      </c>
      <c r="BX93" s="390">
        <f t="shared" si="48"/>
        <v>0</v>
      </c>
      <c r="BY93" s="391">
        <f t="shared" si="49"/>
        <v>0</v>
      </c>
      <c r="BZ93" s="391">
        <f t="shared" si="50"/>
        <v>0</v>
      </c>
      <c r="CA93" s="391" t="str">
        <f t="shared" si="51"/>
        <v/>
      </c>
      <c r="CB93" s="386" t="str">
        <f t="shared" si="52"/>
        <v/>
      </c>
      <c r="CC93" s="94">
        <f t="shared" si="59"/>
        <v>0</v>
      </c>
      <c r="CD93" s="397" t="str">
        <f t="shared" si="53"/>
        <v/>
      </c>
      <c r="CE93" s="559" t="str">
        <f t="array" ref="CE93">IFERROR(INDEX($C$10:$C$525,MATCH(0,COUNTIF($CE$9:CE92,$C$10:$C$525),0)),"")</f>
        <v/>
      </c>
      <c r="CF93" s="559">
        <f t="shared" si="54"/>
        <v>0</v>
      </c>
    </row>
    <row r="94" spans="1:84" ht="18.899999999999999" customHeight="1" thickBot="1" x14ac:dyDescent="0.35">
      <c r="A94" s="78" t="str">
        <f t="shared" si="55"/>
        <v/>
      </c>
      <c r="B94" s="576"/>
      <c r="C94" s="464"/>
      <c r="D94" s="349"/>
      <c r="E94" s="61" t="str">
        <f>IF(B94="","",IF(C94="","",IF(D94="","",INDEX(POBRANIE_!$B$6:$F$100,MATCH($D94,POBRANIE_!$A$6:$A$100,0),2))))</f>
        <v/>
      </c>
      <c r="F94" s="44"/>
      <c r="G94" s="45"/>
      <c r="H94" s="349"/>
      <c r="I94" s="46"/>
      <c r="J94" s="64" t="str">
        <f>IF($H94="","",IF($I94="","",IF($H94=LEGENDA!$B$21,0.6,IF($H94=LEGENDA!$B$22,0.7,0.8))))</f>
        <v/>
      </c>
      <c r="K94" s="63" t="str">
        <f t="shared" si="32"/>
        <v/>
      </c>
      <c r="L94" s="46"/>
      <c r="M94" s="61" t="str">
        <f>IF($H94="","",IF(OR(I94&gt;0,L94&gt;0),"",IF(AND(D94="TUZ",H94="gleba b. lekka"),"BŁĄD kol.8",IF(AND(D94="TUZ",H94="gleba lekka"),"BŁĄD kol.8",IF(AND(D94="TUZ",H94="gleba średnia"),"BŁĄD kol.8",IF(AND(D94="TUZ",H94="gleba ciężka"),"BŁĄD kol.8",IF(OR($H94=LEGENDA!$B$21,$H94=1),49,IF(OR($H94=LEGENDA!$B$22,$H94=2),59,IF(OR($H94=LEGENDA!$B$23,$H94=3),62,IF(OR($H94=4,$H94=LEGENDA!$B$24),66,IF(H94=LEGENDA!$O$25,86,IF(H94=LEGENDA!$O$26,91,IF(H94=LEGENDA!$O$27,73,IF(H94=LEGENDA!$O$28,66,IF(H94=LEGENDA!$O$29,135,IF(H94=LEGENDA!$O$30,158,IF(H94=LEGENDA!$O$31,117)))))))))))))))))</f>
        <v/>
      </c>
      <c r="N94" s="61" t="str">
        <f>IF(AND(D94="TUZ",H94="gleba b. lekka"),"BŁĄD kol.8",IF(AND(D94="TUZ",H94="gleba lekka"),"BŁĄD kol.8",IF(AND(D94="TUZ",H94="gleba średnia"),"BŁĄD kol.8",IF(AND(D94="TUZ",H94="gleba ciężka"),"BŁĄD kol.8",IF(AND(E94&lt;&gt;4,H94=LEGENDA!$O$29),"BŁĄD kol.8",IF(AND(E94&lt;&gt;4,H94=LEGENDA!$O$30),"BŁĄD kol.8",IF(AND(E94&lt;&gt;4,H94=LEGENDA!$O$31),"BŁĄD kol.8",IF(AND(E94&lt;&gt;4,H94=LEGENDA!$O$28),"BŁĄD kol.8",IF(AND(E94&lt;&gt;4,H94=LEGENDA!$O$27),"BŁĄD kol.8",IF(AND(E94&lt;&gt;4,H94=LEGENDA!$O$26),"BŁĄD kol.8",IF(AND(E94&lt;&gt;4,H94=LEGENDA!$O$25),"BŁĄD kol.8",IF(AX94="","",IF(AX94=1,0.6,IF(AX94=2,0.9,0.9))))))))))))))</f>
        <v/>
      </c>
      <c r="O94" s="381" t="str">
        <f t="shared" si="33"/>
        <v/>
      </c>
      <c r="P94" s="379" t="str">
        <f t="shared" si="56"/>
        <v/>
      </c>
      <c r="Q94" s="47"/>
      <c r="R94" s="46"/>
      <c r="S94" s="46"/>
      <c r="T94" s="46"/>
      <c r="U94" s="46"/>
      <c r="V94" s="61" t="str">
        <f t="shared" si="34"/>
        <v/>
      </c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61" t="str">
        <f t="shared" si="35"/>
        <v/>
      </c>
      <c r="AH94" s="70" t="e">
        <v>#VALUE!</v>
      </c>
      <c r="AI94" s="70">
        <v>0</v>
      </c>
      <c r="AJ94" s="70">
        <v>0</v>
      </c>
      <c r="AK94" s="71">
        <v>0</v>
      </c>
      <c r="AO94" s="49"/>
      <c r="AP94" s="49"/>
      <c r="AQ94" s="49"/>
      <c r="AR94" s="49"/>
      <c r="AS94" s="49"/>
      <c r="AT94" s="49"/>
      <c r="AU94" s="46"/>
      <c r="AV94" s="352" t="str">
        <f t="shared" si="31"/>
        <v/>
      </c>
      <c r="AW94" s="65" t="str">
        <f t="shared" si="36"/>
        <v/>
      </c>
      <c r="AX94" s="198" t="str">
        <f>IF(A94="","",IF(D94="","",INDEX(POBRANIE_!$B$6:$F$101,MATCH(D94,POBRANIE_!$A$6:$A$101,0),5)))</f>
        <v/>
      </c>
      <c r="AY94" s="96" t="str">
        <f t="shared" si="57"/>
        <v/>
      </c>
      <c r="AZ94" s="96" t="str">
        <f t="shared" si="58"/>
        <v/>
      </c>
      <c r="BA94" s="292" t="str">
        <f t="shared" si="37"/>
        <v xml:space="preserve"> </v>
      </c>
      <c r="BB94" s="293" t="str">
        <f t="shared" si="38"/>
        <v xml:space="preserve"> </v>
      </c>
      <c r="BD94" s="45"/>
      <c r="BE94" s="387" t="str">
        <f t="shared" si="39"/>
        <v/>
      </c>
      <c r="BF94" s="388">
        <f t="shared" si="40"/>
        <v>0</v>
      </c>
      <c r="BG94" s="388">
        <f t="shared" si="41"/>
        <v>0</v>
      </c>
      <c r="BH94" s="388">
        <f t="shared" si="42"/>
        <v>0</v>
      </c>
      <c r="BI94" s="388">
        <f t="shared" si="43"/>
        <v>0</v>
      </c>
      <c r="BJ94" s="388">
        <f t="shared" si="44"/>
        <v>0</v>
      </c>
      <c r="BK94" s="389">
        <f t="shared" si="45"/>
        <v>0</v>
      </c>
      <c r="BL94" s="388">
        <f>IF(W94="",0,IF(W94=LEGENDA!C$43,0,1))</f>
        <v>0</v>
      </c>
      <c r="BM94" s="388">
        <f>IF(X94="",0,IF(X94=LEGENDA!D$43,0,1))</f>
        <v>0</v>
      </c>
      <c r="BN94" s="388">
        <f>IF(Y94="",0,IF(Y94=LEGENDA!E$43,0,1))</f>
        <v>0</v>
      </c>
      <c r="BO94" s="388">
        <f>IF(Z94="",0,IF(Z94=LEGENDA!F$43,0,1))</f>
        <v>0</v>
      </c>
      <c r="BP94" s="388">
        <f>IF(AA94="",0,IF(AA94=LEGENDA!G$43,0,1))</f>
        <v>0</v>
      </c>
      <c r="BQ94" s="388">
        <f>IF(AB94="",0,IF(AB94=LEGENDA!H$43,0,1))</f>
        <v>0</v>
      </c>
      <c r="BR94" s="388">
        <f>IF(AC94="",0,IF(AC94=LEGENDA!I$43,0,1))</f>
        <v>0</v>
      </c>
      <c r="BS94" s="388">
        <f>IF(AD94="",0,IF(AD94=LEGENDA!J$43,0,1))</f>
        <v>0</v>
      </c>
      <c r="BT94" s="388">
        <f>IF(AE94="",0,IF(AE94=LEGENDA!K$43,0,1))</f>
        <v>0</v>
      </c>
      <c r="BU94" s="388">
        <f>IF(AF94="",0,IF(AF94=LEGENDA!L$43,0,1))</f>
        <v>0</v>
      </c>
      <c r="BV94" s="390">
        <f t="shared" si="46"/>
        <v>0</v>
      </c>
      <c r="BW94" s="388">
        <f t="shared" si="47"/>
        <v>0</v>
      </c>
      <c r="BX94" s="390">
        <f t="shared" si="48"/>
        <v>0</v>
      </c>
      <c r="BY94" s="391">
        <f t="shared" si="49"/>
        <v>0</v>
      </c>
      <c r="BZ94" s="391">
        <f t="shared" si="50"/>
        <v>0</v>
      </c>
      <c r="CA94" s="391" t="str">
        <f t="shared" si="51"/>
        <v/>
      </c>
      <c r="CB94" s="386" t="str">
        <f t="shared" si="52"/>
        <v/>
      </c>
      <c r="CC94" s="94">
        <f t="shared" si="59"/>
        <v>0</v>
      </c>
      <c r="CD94" s="397" t="str">
        <f t="shared" si="53"/>
        <v/>
      </c>
      <c r="CE94" s="559" t="str">
        <f t="array" ref="CE94">IFERROR(INDEX($C$10:$C$525,MATCH(0,COUNTIF($CE$9:CE93,$C$10:$C$525),0)),"")</f>
        <v/>
      </c>
      <c r="CF94" s="559">
        <f t="shared" si="54"/>
        <v>0</v>
      </c>
    </row>
    <row r="95" spans="1:84" ht="18.899999999999999" customHeight="1" thickBot="1" x14ac:dyDescent="0.35">
      <c r="A95" s="78" t="str">
        <f t="shared" si="55"/>
        <v/>
      </c>
      <c r="B95" s="576"/>
      <c r="C95" s="464"/>
      <c r="D95" s="349"/>
      <c r="E95" s="61" t="str">
        <f>IF(B95="","",IF(C95="","",IF(D95="","",INDEX(POBRANIE_!$B$6:$F$100,MATCH($D95,POBRANIE_!$A$6:$A$100,0),2))))</f>
        <v/>
      </c>
      <c r="F95" s="44"/>
      <c r="G95" s="45"/>
      <c r="H95" s="349"/>
      <c r="I95" s="46"/>
      <c r="J95" s="64" t="str">
        <f>IF($H95="","",IF($I95="","",IF($H95=LEGENDA!$B$21,0.6,IF($H95=LEGENDA!$B$22,0.7,0.8))))</f>
        <v/>
      </c>
      <c r="K95" s="63" t="str">
        <f t="shared" si="32"/>
        <v/>
      </c>
      <c r="L95" s="46"/>
      <c r="M95" s="61" t="str">
        <f>IF($H95="","",IF(OR(I95&gt;0,L95&gt;0),"",IF(AND(D95="TUZ",H95="gleba b. lekka"),"BŁĄD kol.8",IF(AND(D95="TUZ",H95="gleba lekka"),"BŁĄD kol.8",IF(AND(D95="TUZ",H95="gleba średnia"),"BŁĄD kol.8",IF(AND(D95="TUZ",H95="gleba ciężka"),"BŁĄD kol.8",IF(OR($H95=LEGENDA!$B$21,$H95=1),49,IF(OR($H95=LEGENDA!$B$22,$H95=2),59,IF(OR($H95=LEGENDA!$B$23,$H95=3),62,IF(OR($H95=4,$H95=LEGENDA!$B$24),66,IF(H95=LEGENDA!$O$25,86,IF(H95=LEGENDA!$O$26,91,IF(H95=LEGENDA!$O$27,73,IF(H95=LEGENDA!$O$28,66,IF(H95=LEGENDA!$O$29,135,IF(H95=LEGENDA!$O$30,158,IF(H95=LEGENDA!$O$31,117)))))))))))))))))</f>
        <v/>
      </c>
      <c r="N95" s="61" t="str">
        <f>IF(AND(D95="TUZ",H95="gleba b. lekka"),"BŁĄD kol.8",IF(AND(D95="TUZ",H95="gleba lekka"),"BŁĄD kol.8",IF(AND(D95="TUZ",H95="gleba średnia"),"BŁĄD kol.8",IF(AND(D95="TUZ",H95="gleba ciężka"),"BŁĄD kol.8",IF(AND(E95&lt;&gt;4,H95=LEGENDA!$O$29),"BŁĄD kol.8",IF(AND(E95&lt;&gt;4,H95=LEGENDA!$O$30),"BŁĄD kol.8",IF(AND(E95&lt;&gt;4,H95=LEGENDA!$O$31),"BŁĄD kol.8",IF(AND(E95&lt;&gt;4,H95=LEGENDA!$O$28),"BŁĄD kol.8",IF(AND(E95&lt;&gt;4,H95=LEGENDA!$O$27),"BŁĄD kol.8",IF(AND(E95&lt;&gt;4,H95=LEGENDA!$O$26),"BŁĄD kol.8",IF(AND(E95&lt;&gt;4,H95=LEGENDA!$O$25),"BŁĄD kol.8",IF(AX95="","",IF(AX95=1,0.6,IF(AX95=2,0.9,0.9))))))))))))))</f>
        <v/>
      </c>
      <c r="O95" s="381" t="str">
        <f t="shared" si="33"/>
        <v/>
      </c>
      <c r="P95" s="379" t="str">
        <f t="shared" si="56"/>
        <v/>
      </c>
      <c r="Q95" s="47"/>
      <c r="R95" s="46"/>
      <c r="S95" s="46"/>
      <c r="T95" s="46"/>
      <c r="U95" s="46"/>
      <c r="V95" s="61" t="str">
        <f t="shared" si="34"/>
        <v/>
      </c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61" t="str">
        <f t="shared" si="35"/>
        <v/>
      </c>
      <c r="AH95" s="70" t="e">
        <v>#VALUE!</v>
      </c>
      <c r="AI95" s="70">
        <v>0</v>
      </c>
      <c r="AJ95" s="70">
        <v>0</v>
      </c>
      <c r="AK95" s="71">
        <v>0</v>
      </c>
      <c r="AO95" s="49"/>
      <c r="AP95" s="49"/>
      <c r="AQ95" s="49"/>
      <c r="AR95" s="49"/>
      <c r="AS95" s="49"/>
      <c r="AT95" s="49"/>
      <c r="AU95" s="46"/>
      <c r="AV95" s="352" t="str">
        <f t="shared" si="31"/>
        <v/>
      </c>
      <c r="AW95" s="65" t="str">
        <f t="shared" si="36"/>
        <v/>
      </c>
      <c r="AX95" s="198" t="str">
        <f>IF(A95="","",IF(D95="","",INDEX(POBRANIE_!$B$6:$F$101,MATCH(D95,POBRANIE_!$A$6:$A$101,0),5)))</f>
        <v/>
      </c>
      <c r="AY95" s="96" t="str">
        <f t="shared" si="57"/>
        <v/>
      </c>
      <c r="AZ95" s="96" t="str">
        <f t="shared" si="58"/>
        <v/>
      </c>
      <c r="BA95" s="292" t="str">
        <f t="shared" si="37"/>
        <v xml:space="preserve"> </v>
      </c>
      <c r="BB95" s="293" t="str">
        <f t="shared" si="38"/>
        <v xml:space="preserve"> </v>
      </c>
      <c r="BD95" s="45"/>
      <c r="BE95" s="387" t="str">
        <f t="shared" si="39"/>
        <v/>
      </c>
      <c r="BF95" s="388">
        <f t="shared" si="40"/>
        <v>0</v>
      </c>
      <c r="BG95" s="388">
        <f t="shared" si="41"/>
        <v>0</v>
      </c>
      <c r="BH95" s="388">
        <f t="shared" si="42"/>
        <v>0</v>
      </c>
      <c r="BI95" s="388">
        <f t="shared" si="43"/>
        <v>0</v>
      </c>
      <c r="BJ95" s="388">
        <f t="shared" si="44"/>
        <v>0</v>
      </c>
      <c r="BK95" s="389">
        <f t="shared" si="45"/>
        <v>0</v>
      </c>
      <c r="BL95" s="388">
        <f>IF(W95="",0,IF(W95=LEGENDA!C$43,0,1))</f>
        <v>0</v>
      </c>
      <c r="BM95" s="388">
        <f>IF(X95="",0,IF(X95=LEGENDA!D$43,0,1))</f>
        <v>0</v>
      </c>
      <c r="BN95" s="388">
        <f>IF(Y95="",0,IF(Y95=LEGENDA!E$43,0,1))</f>
        <v>0</v>
      </c>
      <c r="BO95" s="388">
        <f>IF(Z95="",0,IF(Z95=LEGENDA!F$43,0,1))</f>
        <v>0</v>
      </c>
      <c r="BP95" s="388">
        <f>IF(AA95="",0,IF(AA95=LEGENDA!G$43,0,1))</f>
        <v>0</v>
      </c>
      <c r="BQ95" s="388">
        <f>IF(AB95="",0,IF(AB95=LEGENDA!H$43,0,1))</f>
        <v>0</v>
      </c>
      <c r="BR95" s="388">
        <f>IF(AC95="",0,IF(AC95=LEGENDA!I$43,0,1))</f>
        <v>0</v>
      </c>
      <c r="BS95" s="388">
        <f>IF(AD95="",0,IF(AD95=LEGENDA!J$43,0,1))</f>
        <v>0</v>
      </c>
      <c r="BT95" s="388">
        <f>IF(AE95="",0,IF(AE95=LEGENDA!K$43,0,1))</f>
        <v>0</v>
      </c>
      <c r="BU95" s="388">
        <f>IF(AF95="",0,IF(AF95=LEGENDA!L$43,0,1))</f>
        <v>0</v>
      </c>
      <c r="BV95" s="390">
        <f t="shared" si="46"/>
        <v>0</v>
      </c>
      <c r="BW95" s="388">
        <f t="shared" si="47"/>
        <v>0</v>
      </c>
      <c r="BX95" s="390">
        <f t="shared" si="48"/>
        <v>0</v>
      </c>
      <c r="BY95" s="391">
        <f t="shared" si="49"/>
        <v>0</v>
      </c>
      <c r="BZ95" s="391">
        <f t="shared" si="50"/>
        <v>0</v>
      </c>
      <c r="CA95" s="391" t="str">
        <f t="shared" si="51"/>
        <v/>
      </c>
      <c r="CB95" s="386" t="str">
        <f t="shared" si="52"/>
        <v/>
      </c>
      <c r="CC95" s="94">
        <f t="shared" si="59"/>
        <v>0</v>
      </c>
      <c r="CD95" s="397" t="str">
        <f t="shared" si="53"/>
        <v/>
      </c>
      <c r="CE95" s="559" t="str">
        <f t="array" ref="CE95">IFERROR(INDEX($C$10:$C$525,MATCH(0,COUNTIF($CE$9:CE94,$C$10:$C$525),0)),"")</f>
        <v/>
      </c>
      <c r="CF95" s="559">
        <f t="shared" si="54"/>
        <v>0</v>
      </c>
    </row>
    <row r="96" spans="1:84" ht="18.899999999999999" customHeight="1" thickBot="1" x14ac:dyDescent="0.35">
      <c r="A96" s="78" t="str">
        <f t="shared" si="55"/>
        <v/>
      </c>
      <c r="B96" s="576"/>
      <c r="C96" s="464"/>
      <c r="D96" s="349"/>
      <c r="E96" s="61" t="str">
        <f>IF(B96="","",IF(C96="","",IF(D96="","",INDEX(POBRANIE_!$B$6:$F$100,MATCH($D96,POBRANIE_!$A$6:$A$100,0),2))))</f>
        <v/>
      </c>
      <c r="F96" s="44"/>
      <c r="G96" s="45"/>
      <c r="H96" s="349"/>
      <c r="I96" s="46"/>
      <c r="J96" s="64" t="str">
        <f>IF($H96="","",IF($I96="","",IF($H96=LEGENDA!$B$21,0.6,IF($H96=LEGENDA!$B$22,0.7,0.8))))</f>
        <v/>
      </c>
      <c r="K96" s="63" t="str">
        <f t="shared" si="32"/>
        <v/>
      </c>
      <c r="L96" s="46"/>
      <c r="M96" s="61" t="str">
        <f>IF($H96="","",IF(OR(I96&gt;0,L96&gt;0),"",IF(AND(D96="TUZ",H96="gleba b. lekka"),"BŁĄD kol.8",IF(AND(D96="TUZ",H96="gleba lekka"),"BŁĄD kol.8",IF(AND(D96="TUZ",H96="gleba średnia"),"BŁĄD kol.8",IF(AND(D96="TUZ",H96="gleba ciężka"),"BŁĄD kol.8",IF(OR($H96=LEGENDA!$B$21,$H96=1),49,IF(OR($H96=LEGENDA!$B$22,$H96=2),59,IF(OR($H96=LEGENDA!$B$23,$H96=3),62,IF(OR($H96=4,$H96=LEGENDA!$B$24),66,IF(H96=LEGENDA!$O$25,86,IF(H96=LEGENDA!$O$26,91,IF(H96=LEGENDA!$O$27,73,IF(H96=LEGENDA!$O$28,66,IF(H96=LEGENDA!$O$29,135,IF(H96=LEGENDA!$O$30,158,IF(H96=LEGENDA!$O$31,117)))))))))))))))))</f>
        <v/>
      </c>
      <c r="N96" s="61" t="str">
        <f>IF(AND(D96="TUZ",H96="gleba b. lekka"),"BŁĄD kol.8",IF(AND(D96="TUZ",H96="gleba lekka"),"BŁĄD kol.8",IF(AND(D96="TUZ",H96="gleba średnia"),"BŁĄD kol.8",IF(AND(D96="TUZ",H96="gleba ciężka"),"BŁĄD kol.8",IF(AND(E96&lt;&gt;4,H96=LEGENDA!$O$29),"BŁĄD kol.8",IF(AND(E96&lt;&gt;4,H96=LEGENDA!$O$30),"BŁĄD kol.8",IF(AND(E96&lt;&gt;4,H96=LEGENDA!$O$31),"BŁĄD kol.8",IF(AND(E96&lt;&gt;4,H96=LEGENDA!$O$28),"BŁĄD kol.8",IF(AND(E96&lt;&gt;4,H96=LEGENDA!$O$27),"BŁĄD kol.8",IF(AND(E96&lt;&gt;4,H96=LEGENDA!$O$26),"BŁĄD kol.8",IF(AND(E96&lt;&gt;4,H96=LEGENDA!$O$25),"BŁĄD kol.8",IF(AX96="","",IF(AX96=1,0.6,IF(AX96=2,0.9,0.9))))))))))))))</f>
        <v/>
      </c>
      <c r="O96" s="381" t="str">
        <f t="shared" si="33"/>
        <v/>
      </c>
      <c r="P96" s="379" t="str">
        <f t="shared" si="56"/>
        <v/>
      </c>
      <c r="Q96" s="47"/>
      <c r="R96" s="46"/>
      <c r="S96" s="46"/>
      <c r="T96" s="46"/>
      <c r="U96" s="46"/>
      <c r="V96" s="61" t="str">
        <f t="shared" si="34"/>
        <v/>
      </c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61" t="str">
        <f t="shared" si="35"/>
        <v/>
      </c>
      <c r="AH96" s="70" t="e">
        <v>#VALUE!</v>
      </c>
      <c r="AI96" s="70">
        <v>0</v>
      </c>
      <c r="AJ96" s="70">
        <v>0</v>
      </c>
      <c r="AK96" s="71">
        <v>0</v>
      </c>
      <c r="AO96" s="49"/>
      <c r="AP96" s="49"/>
      <c r="AQ96" s="49"/>
      <c r="AR96" s="49"/>
      <c r="AS96" s="49"/>
      <c r="AT96" s="49"/>
      <c r="AU96" s="46"/>
      <c r="AV96" s="352" t="str">
        <f t="shared" si="31"/>
        <v/>
      </c>
      <c r="AW96" s="65" t="str">
        <f t="shared" si="36"/>
        <v/>
      </c>
      <c r="AX96" s="198" t="str">
        <f>IF(A96="","",IF(D96="","",INDEX(POBRANIE_!$B$6:$F$101,MATCH(D96,POBRANIE_!$A$6:$A$101,0),5)))</f>
        <v/>
      </c>
      <c r="AY96" s="96" t="str">
        <f t="shared" si="57"/>
        <v/>
      </c>
      <c r="AZ96" s="96" t="str">
        <f t="shared" si="58"/>
        <v/>
      </c>
      <c r="BA96" s="292" t="str">
        <f t="shared" si="37"/>
        <v xml:space="preserve"> </v>
      </c>
      <c r="BB96" s="293" t="str">
        <f t="shared" si="38"/>
        <v xml:space="preserve"> </v>
      </c>
      <c r="BD96" s="45"/>
      <c r="BE96" s="387" t="str">
        <f t="shared" si="39"/>
        <v/>
      </c>
      <c r="BF96" s="388">
        <f t="shared" si="40"/>
        <v>0</v>
      </c>
      <c r="BG96" s="388">
        <f t="shared" si="41"/>
        <v>0</v>
      </c>
      <c r="BH96" s="388">
        <f t="shared" si="42"/>
        <v>0</v>
      </c>
      <c r="BI96" s="388">
        <f t="shared" si="43"/>
        <v>0</v>
      </c>
      <c r="BJ96" s="388">
        <f t="shared" si="44"/>
        <v>0</v>
      </c>
      <c r="BK96" s="389">
        <f t="shared" si="45"/>
        <v>0</v>
      </c>
      <c r="BL96" s="388">
        <f>IF(W96="",0,IF(W96=LEGENDA!C$43,0,1))</f>
        <v>0</v>
      </c>
      <c r="BM96" s="388">
        <f>IF(X96="",0,IF(X96=LEGENDA!D$43,0,1))</f>
        <v>0</v>
      </c>
      <c r="BN96" s="388">
        <f>IF(Y96="",0,IF(Y96=LEGENDA!E$43,0,1))</f>
        <v>0</v>
      </c>
      <c r="BO96" s="388">
        <f>IF(Z96="",0,IF(Z96=LEGENDA!F$43,0,1))</f>
        <v>0</v>
      </c>
      <c r="BP96" s="388">
        <f>IF(AA96="",0,IF(AA96=LEGENDA!G$43,0,1))</f>
        <v>0</v>
      </c>
      <c r="BQ96" s="388">
        <f>IF(AB96="",0,IF(AB96=LEGENDA!H$43,0,1))</f>
        <v>0</v>
      </c>
      <c r="BR96" s="388">
        <f>IF(AC96="",0,IF(AC96=LEGENDA!I$43,0,1))</f>
        <v>0</v>
      </c>
      <c r="BS96" s="388">
        <f>IF(AD96="",0,IF(AD96=LEGENDA!J$43,0,1))</f>
        <v>0</v>
      </c>
      <c r="BT96" s="388">
        <f>IF(AE96="",0,IF(AE96=LEGENDA!K$43,0,1))</f>
        <v>0</v>
      </c>
      <c r="BU96" s="388">
        <f>IF(AF96="",0,IF(AF96=LEGENDA!L$43,0,1))</f>
        <v>0</v>
      </c>
      <c r="BV96" s="390">
        <f t="shared" si="46"/>
        <v>0</v>
      </c>
      <c r="BW96" s="388">
        <f t="shared" si="47"/>
        <v>0</v>
      </c>
      <c r="BX96" s="390">
        <f t="shared" si="48"/>
        <v>0</v>
      </c>
      <c r="BY96" s="391">
        <f t="shared" si="49"/>
        <v>0</v>
      </c>
      <c r="BZ96" s="391">
        <f t="shared" si="50"/>
        <v>0</v>
      </c>
      <c r="CA96" s="391" t="str">
        <f t="shared" si="51"/>
        <v/>
      </c>
      <c r="CB96" s="386" t="str">
        <f t="shared" si="52"/>
        <v/>
      </c>
      <c r="CC96" s="94">
        <f t="shared" si="59"/>
        <v>0</v>
      </c>
      <c r="CD96" s="397" t="str">
        <f t="shared" si="53"/>
        <v/>
      </c>
      <c r="CE96" s="559" t="str">
        <f t="array" ref="CE96">IFERROR(INDEX($C$10:$C$525,MATCH(0,COUNTIF($CE$9:CE95,$C$10:$C$525),0)),"")</f>
        <v/>
      </c>
      <c r="CF96" s="559">
        <f t="shared" si="54"/>
        <v>0</v>
      </c>
    </row>
    <row r="97" spans="1:84" ht="18.899999999999999" customHeight="1" thickBot="1" x14ac:dyDescent="0.35">
      <c r="A97" s="78" t="str">
        <f t="shared" si="55"/>
        <v/>
      </c>
      <c r="B97" s="576"/>
      <c r="C97" s="464"/>
      <c r="D97" s="349"/>
      <c r="E97" s="61" t="str">
        <f>IF(B97="","",IF(C97="","",IF(D97="","",INDEX(POBRANIE_!$B$6:$F$100,MATCH($D97,POBRANIE_!$A$6:$A$100,0),2))))</f>
        <v/>
      </c>
      <c r="F97" s="44"/>
      <c r="G97" s="45"/>
      <c r="H97" s="349"/>
      <c r="I97" s="46"/>
      <c r="J97" s="64" t="str">
        <f>IF($H97="","",IF($I97="","",IF($H97=LEGENDA!$B$21,0.6,IF($H97=LEGENDA!$B$22,0.7,0.8))))</f>
        <v/>
      </c>
      <c r="K97" s="63" t="str">
        <f t="shared" si="32"/>
        <v/>
      </c>
      <c r="L97" s="46"/>
      <c r="M97" s="61" t="str">
        <f>IF($H97="","",IF(OR(I97&gt;0,L97&gt;0),"",IF(AND(D97="TUZ",H97="gleba b. lekka"),"BŁĄD kol.8",IF(AND(D97="TUZ",H97="gleba lekka"),"BŁĄD kol.8",IF(AND(D97="TUZ",H97="gleba średnia"),"BŁĄD kol.8",IF(AND(D97="TUZ",H97="gleba ciężka"),"BŁĄD kol.8",IF(OR($H97=LEGENDA!$B$21,$H97=1),49,IF(OR($H97=LEGENDA!$B$22,$H97=2),59,IF(OR($H97=LEGENDA!$B$23,$H97=3),62,IF(OR($H97=4,$H97=LEGENDA!$B$24),66,IF(H97=LEGENDA!$O$25,86,IF(H97=LEGENDA!$O$26,91,IF(H97=LEGENDA!$O$27,73,IF(H97=LEGENDA!$O$28,66,IF(H97=LEGENDA!$O$29,135,IF(H97=LEGENDA!$O$30,158,IF(H97=LEGENDA!$O$31,117)))))))))))))))))</f>
        <v/>
      </c>
      <c r="N97" s="61" t="str">
        <f>IF(AND(D97="TUZ",H97="gleba b. lekka"),"BŁĄD kol.8",IF(AND(D97="TUZ",H97="gleba lekka"),"BŁĄD kol.8",IF(AND(D97="TUZ",H97="gleba średnia"),"BŁĄD kol.8",IF(AND(D97="TUZ",H97="gleba ciężka"),"BŁĄD kol.8",IF(AND(E97&lt;&gt;4,H97=LEGENDA!$O$29),"BŁĄD kol.8",IF(AND(E97&lt;&gt;4,H97=LEGENDA!$O$30),"BŁĄD kol.8",IF(AND(E97&lt;&gt;4,H97=LEGENDA!$O$31),"BŁĄD kol.8",IF(AND(E97&lt;&gt;4,H97=LEGENDA!$O$28),"BŁĄD kol.8",IF(AND(E97&lt;&gt;4,H97=LEGENDA!$O$27),"BŁĄD kol.8",IF(AND(E97&lt;&gt;4,H97=LEGENDA!$O$26),"BŁĄD kol.8",IF(AND(E97&lt;&gt;4,H97=LEGENDA!$O$25),"BŁĄD kol.8",IF(AX97="","",IF(AX97=1,0.6,IF(AX97=2,0.9,0.9))))))))))))))</f>
        <v/>
      </c>
      <c r="O97" s="381" t="str">
        <f t="shared" si="33"/>
        <v/>
      </c>
      <c r="P97" s="379" t="str">
        <f t="shared" si="56"/>
        <v/>
      </c>
      <c r="Q97" s="47"/>
      <c r="R97" s="46"/>
      <c r="S97" s="46"/>
      <c r="T97" s="46"/>
      <c r="U97" s="46"/>
      <c r="V97" s="61" t="str">
        <f t="shared" si="34"/>
        <v/>
      </c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61" t="str">
        <f t="shared" si="35"/>
        <v/>
      </c>
      <c r="AH97" s="70" t="e">
        <v>#VALUE!</v>
      </c>
      <c r="AI97" s="70">
        <v>0</v>
      </c>
      <c r="AJ97" s="70">
        <v>0</v>
      </c>
      <c r="AK97" s="71">
        <v>0</v>
      </c>
      <c r="AO97" s="49"/>
      <c r="AP97" s="49"/>
      <c r="AQ97" s="49"/>
      <c r="AR97" s="49"/>
      <c r="AS97" s="49"/>
      <c r="AT97" s="49"/>
      <c r="AU97" s="46"/>
      <c r="AV97" s="352" t="str">
        <f t="shared" si="31"/>
        <v/>
      </c>
      <c r="AW97" s="65" t="str">
        <f t="shared" si="36"/>
        <v/>
      </c>
      <c r="AX97" s="198" t="str">
        <f>IF(A97="","",IF(D97="","",INDEX(POBRANIE_!$B$6:$F$101,MATCH(D97,POBRANIE_!$A$6:$A$101,0),5)))</f>
        <v/>
      </c>
      <c r="AY97" s="96" t="str">
        <f t="shared" si="57"/>
        <v/>
      </c>
      <c r="AZ97" s="96" t="str">
        <f t="shared" si="58"/>
        <v/>
      </c>
      <c r="BA97" s="292" t="str">
        <f t="shared" si="37"/>
        <v xml:space="preserve"> </v>
      </c>
      <c r="BB97" s="293" t="str">
        <f t="shared" si="38"/>
        <v xml:space="preserve"> </v>
      </c>
      <c r="BD97" s="45"/>
      <c r="BE97" s="387" t="str">
        <f t="shared" si="39"/>
        <v/>
      </c>
      <c r="BF97" s="388">
        <f t="shared" si="40"/>
        <v>0</v>
      </c>
      <c r="BG97" s="388">
        <f t="shared" si="41"/>
        <v>0</v>
      </c>
      <c r="BH97" s="388">
        <f t="shared" si="42"/>
        <v>0</v>
      </c>
      <c r="BI97" s="388">
        <f t="shared" si="43"/>
        <v>0</v>
      </c>
      <c r="BJ97" s="388">
        <f t="shared" si="44"/>
        <v>0</v>
      </c>
      <c r="BK97" s="389">
        <f t="shared" si="45"/>
        <v>0</v>
      </c>
      <c r="BL97" s="388">
        <f>IF(W97="",0,IF(W97=LEGENDA!C$43,0,1))</f>
        <v>0</v>
      </c>
      <c r="BM97" s="388">
        <f>IF(X97="",0,IF(X97=LEGENDA!D$43,0,1))</f>
        <v>0</v>
      </c>
      <c r="BN97" s="388">
        <f>IF(Y97="",0,IF(Y97=LEGENDA!E$43,0,1))</f>
        <v>0</v>
      </c>
      <c r="BO97" s="388">
        <f>IF(Z97="",0,IF(Z97=LEGENDA!F$43,0,1))</f>
        <v>0</v>
      </c>
      <c r="BP97" s="388">
        <f>IF(AA97="",0,IF(AA97=LEGENDA!G$43,0,1))</f>
        <v>0</v>
      </c>
      <c r="BQ97" s="388">
        <f>IF(AB97="",0,IF(AB97=LEGENDA!H$43,0,1))</f>
        <v>0</v>
      </c>
      <c r="BR97" s="388">
        <f>IF(AC97="",0,IF(AC97=LEGENDA!I$43,0,1))</f>
        <v>0</v>
      </c>
      <c r="BS97" s="388">
        <f>IF(AD97="",0,IF(AD97=LEGENDA!J$43,0,1))</f>
        <v>0</v>
      </c>
      <c r="BT97" s="388">
        <f>IF(AE97="",0,IF(AE97=LEGENDA!K$43,0,1))</f>
        <v>0</v>
      </c>
      <c r="BU97" s="388">
        <f>IF(AF97="",0,IF(AF97=LEGENDA!L$43,0,1))</f>
        <v>0</v>
      </c>
      <c r="BV97" s="390">
        <f t="shared" si="46"/>
        <v>0</v>
      </c>
      <c r="BW97" s="388">
        <f t="shared" si="47"/>
        <v>0</v>
      </c>
      <c r="BX97" s="390">
        <f t="shared" si="48"/>
        <v>0</v>
      </c>
      <c r="BY97" s="391">
        <f t="shared" si="49"/>
        <v>0</v>
      </c>
      <c r="BZ97" s="391">
        <f t="shared" si="50"/>
        <v>0</v>
      </c>
      <c r="CA97" s="391" t="str">
        <f t="shared" si="51"/>
        <v/>
      </c>
      <c r="CB97" s="386" t="str">
        <f t="shared" si="52"/>
        <v/>
      </c>
      <c r="CC97" s="94">
        <f t="shared" si="59"/>
        <v>0</v>
      </c>
      <c r="CD97" s="397" t="str">
        <f t="shared" si="53"/>
        <v/>
      </c>
      <c r="CE97" s="559" t="str">
        <f t="array" ref="CE97">IFERROR(INDEX($C$10:$C$525,MATCH(0,COUNTIF($CE$9:CE96,$C$10:$C$525),0)),"")</f>
        <v/>
      </c>
      <c r="CF97" s="559">
        <f t="shared" si="54"/>
        <v>0</v>
      </c>
    </row>
    <row r="98" spans="1:84" ht="18.899999999999999" customHeight="1" thickBot="1" x14ac:dyDescent="0.35">
      <c r="A98" s="78" t="str">
        <f t="shared" si="55"/>
        <v/>
      </c>
      <c r="B98" s="576"/>
      <c r="C98" s="464"/>
      <c r="D98" s="349"/>
      <c r="E98" s="61" t="str">
        <f>IF(B98="","",IF(C98="","",IF(D98="","",INDEX(POBRANIE_!$B$6:$F$100,MATCH($D98,POBRANIE_!$A$6:$A$100,0),2))))</f>
        <v/>
      </c>
      <c r="F98" s="44"/>
      <c r="G98" s="45"/>
      <c r="H98" s="349"/>
      <c r="I98" s="46"/>
      <c r="J98" s="64" t="str">
        <f>IF($H98="","",IF($I98="","",IF($H98=LEGENDA!$B$21,0.6,IF($H98=LEGENDA!$B$22,0.7,0.8))))</f>
        <v/>
      </c>
      <c r="K98" s="63" t="str">
        <f t="shared" si="32"/>
        <v/>
      </c>
      <c r="L98" s="46"/>
      <c r="M98" s="61" t="str">
        <f>IF($H98="","",IF(OR(I98&gt;0,L98&gt;0),"",IF(AND(D98="TUZ",H98="gleba b. lekka"),"BŁĄD kol.8",IF(AND(D98="TUZ",H98="gleba lekka"),"BŁĄD kol.8",IF(AND(D98="TUZ",H98="gleba średnia"),"BŁĄD kol.8",IF(AND(D98="TUZ",H98="gleba ciężka"),"BŁĄD kol.8",IF(OR($H98=LEGENDA!$B$21,$H98=1),49,IF(OR($H98=LEGENDA!$B$22,$H98=2),59,IF(OR($H98=LEGENDA!$B$23,$H98=3),62,IF(OR($H98=4,$H98=LEGENDA!$B$24),66,IF(H98=LEGENDA!$O$25,86,IF(H98=LEGENDA!$O$26,91,IF(H98=LEGENDA!$O$27,73,IF(H98=LEGENDA!$O$28,66,IF(H98=LEGENDA!$O$29,135,IF(H98=LEGENDA!$O$30,158,IF(H98=LEGENDA!$O$31,117)))))))))))))))))</f>
        <v/>
      </c>
      <c r="N98" s="61" t="str">
        <f>IF(AND(D98="TUZ",H98="gleba b. lekka"),"BŁĄD kol.8",IF(AND(D98="TUZ",H98="gleba lekka"),"BŁĄD kol.8",IF(AND(D98="TUZ",H98="gleba średnia"),"BŁĄD kol.8",IF(AND(D98="TUZ",H98="gleba ciężka"),"BŁĄD kol.8",IF(AND(E98&lt;&gt;4,H98=LEGENDA!$O$29),"BŁĄD kol.8",IF(AND(E98&lt;&gt;4,H98=LEGENDA!$O$30),"BŁĄD kol.8",IF(AND(E98&lt;&gt;4,H98=LEGENDA!$O$31),"BŁĄD kol.8",IF(AND(E98&lt;&gt;4,H98=LEGENDA!$O$28),"BŁĄD kol.8",IF(AND(E98&lt;&gt;4,H98=LEGENDA!$O$27),"BŁĄD kol.8",IF(AND(E98&lt;&gt;4,H98=LEGENDA!$O$26),"BŁĄD kol.8",IF(AND(E98&lt;&gt;4,H98=LEGENDA!$O$25),"BŁĄD kol.8",IF(AX98="","",IF(AX98=1,0.6,IF(AX98=2,0.9,0.9))))))))))))))</f>
        <v/>
      </c>
      <c r="O98" s="381" t="str">
        <f t="shared" si="33"/>
        <v/>
      </c>
      <c r="P98" s="379" t="str">
        <f t="shared" si="56"/>
        <v/>
      </c>
      <c r="Q98" s="47"/>
      <c r="R98" s="46"/>
      <c r="S98" s="46"/>
      <c r="T98" s="46"/>
      <c r="U98" s="46"/>
      <c r="V98" s="61" t="str">
        <f t="shared" si="34"/>
        <v/>
      </c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61" t="str">
        <f t="shared" si="35"/>
        <v/>
      </c>
      <c r="AH98" s="70" t="e">
        <v>#VALUE!</v>
      </c>
      <c r="AI98" s="70">
        <v>0</v>
      </c>
      <c r="AJ98" s="70">
        <v>0</v>
      </c>
      <c r="AK98" s="71">
        <v>0</v>
      </c>
      <c r="AO98" s="49"/>
      <c r="AP98" s="49"/>
      <c r="AQ98" s="49"/>
      <c r="AR98" s="49"/>
      <c r="AS98" s="49"/>
      <c r="AT98" s="49"/>
      <c r="AU98" s="46"/>
      <c r="AV98" s="352" t="str">
        <f t="shared" si="31"/>
        <v/>
      </c>
      <c r="AW98" s="65" t="str">
        <f t="shared" si="36"/>
        <v/>
      </c>
      <c r="AX98" s="198" t="str">
        <f>IF(A98="","",IF(D98="","",INDEX(POBRANIE_!$B$6:$F$101,MATCH(D98,POBRANIE_!$A$6:$A$101,0),5)))</f>
        <v/>
      </c>
      <c r="AY98" s="96" t="str">
        <f t="shared" si="57"/>
        <v/>
      </c>
      <c r="AZ98" s="96" t="str">
        <f t="shared" si="58"/>
        <v/>
      </c>
      <c r="BA98" s="292" t="str">
        <f t="shared" si="37"/>
        <v xml:space="preserve"> </v>
      </c>
      <c r="BB98" s="293" t="str">
        <f t="shared" si="38"/>
        <v xml:space="preserve"> </v>
      </c>
      <c r="BD98" s="45"/>
      <c r="BE98" s="387" t="str">
        <f t="shared" si="39"/>
        <v/>
      </c>
      <c r="BF98" s="388">
        <f t="shared" si="40"/>
        <v>0</v>
      </c>
      <c r="BG98" s="388">
        <f t="shared" si="41"/>
        <v>0</v>
      </c>
      <c r="BH98" s="388">
        <f t="shared" si="42"/>
        <v>0</v>
      </c>
      <c r="BI98" s="388">
        <f t="shared" si="43"/>
        <v>0</v>
      </c>
      <c r="BJ98" s="388">
        <f t="shared" si="44"/>
        <v>0</v>
      </c>
      <c r="BK98" s="389">
        <f t="shared" si="45"/>
        <v>0</v>
      </c>
      <c r="BL98" s="388">
        <f>IF(W98="",0,IF(W98=LEGENDA!C$43,0,1))</f>
        <v>0</v>
      </c>
      <c r="BM98" s="388">
        <f>IF(X98="",0,IF(X98=LEGENDA!D$43,0,1))</f>
        <v>0</v>
      </c>
      <c r="BN98" s="388">
        <f>IF(Y98="",0,IF(Y98=LEGENDA!E$43,0,1))</f>
        <v>0</v>
      </c>
      <c r="BO98" s="388">
        <f>IF(Z98="",0,IF(Z98=LEGENDA!F$43,0,1))</f>
        <v>0</v>
      </c>
      <c r="BP98" s="388">
        <f>IF(AA98="",0,IF(AA98=LEGENDA!G$43,0,1))</f>
        <v>0</v>
      </c>
      <c r="BQ98" s="388">
        <f>IF(AB98="",0,IF(AB98=LEGENDA!H$43,0,1))</f>
        <v>0</v>
      </c>
      <c r="BR98" s="388">
        <f>IF(AC98="",0,IF(AC98=LEGENDA!I$43,0,1))</f>
        <v>0</v>
      </c>
      <c r="BS98" s="388">
        <f>IF(AD98="",0,IF(AD98=LEGENDA!J$43,0,1))</f>
        <v>0</v>
      </c>
      <c r="BT98" s="388">
        <f>IF(AE98="",0,IF(AE98=LEGENDA!K$43,0,1))</f>
        <v>0</v>
      </c>
      <c r="BU98" s="388">
        <f>IF(AF98="",0,IF(AF98=LEGENDA!L$43,0,1))</f>
        <v>0</v>
      </c>
      <c r="BV98" s="390">
        <f t="shared" si="46"/>
        <v>0</v>
      </c>
      <c r="BW98" s="388">
        <f t="shared" si="47"/>
        <v>0</v>
      </c>
      <c r="BX98" s="390">
        <f t="shared" si="48"/>
        <v>0</v>
      </c>
      <c r="BY98" s="391">
        <f t="shared" si="49"/>
        <v>0</v>
      </c>
      <c r="BZ98" s="391">
        <f t="shared" si="50"/>
        <v>0</v>
      </c>
      <c r="CA98" s="391" t="str">
        <f t="shared" si="51"/>
        <v/>
      </c>
      <c r="CB98" s="386" t="str">
        <f t="shared" si="52"/>
        <v/>
      </c>
      <c r="CC98" s="94">
        <f t="shared" si="59"/>
        <v>0</v>
      </c>
      <c r="CD98" s="397" t="str">
        <f t="shared" si="53"/>
        <v/>
      </c>
      <c r="CE98" s="559" t="str">
        <f t="array" ref="CE98">IFERROR(INDEX($C$10:$C$525,MATCH(0,COUNTIF($CE$9:CE97,$C$10:$C$525),0)),"")</f>
        <v/>
      </c>
      <c r="CF98" s="559">
        <f t="shared" si="54"/>
        <v>0</v>
      </c>
    </row>
    <row r="99" spans="1:84" ht="18.899999999999999" customHeight="1" thickBot="1" x14ac:dyDescent="0.35">
      <c r="A99" s="78" t="str">
        <f t="shared" si="55"/>
        <v/>
      </c>
      <c r="B99" s="576"/>
      <c r="C99" s="464"/>
      <c r="D99" s="349"/>
      <c r="E99" s="61" t="str">
        <f>IF(B99="","",IF(C99="","",IF(D99="","",INDEX(POBRANIE_!$B$6:$F$100,MATCH($D99,POBRANIE_!$A$6:$A$100,0),2))))</f>
        <v/>
      </c>
      <c r="F99" s="44"/>
      <c r="G99" s="45"/>
      <c r="H99" s="349"/>
      <c r="I99" s="46"/>
      <c r="J99" s="64" t="str">
        <f>IF($H99="","",IF($I99="","",IF($H99=LEGENDA!$B$21,0.6,IF($H99=LEGENDA!$B$22,0.7,0.8))))</f>
        <v/>
      </c>
      <c r="K99" s="63" t="str">
        <f t="shared" si="32"/>
        <v/>
      </c>
      <c r="L99" s="46"/>
      <c r="M99" s="61" t="str">
        <f>IF($H99="","",IF(OR(I99&gt;0,L99&gt;0),"",IF(AND(D99="TUZ",H99="gleba b. lekka"),"BŁĄD kol.8",IF(AND(D99="TUZ",H99="gleba lekka"),"BŁĄD kol.8",IF(AND(D99="TUZ",H99="gleba średnia"),"BŁĄD kol.8",IF(AND(D99="TUZ",H99="gleba ciężka"),"BŁĄD kol.8",IF(OR($H99=LEGENDA!$B$21,$H99=1),49,IF(OR($H99=LEGENDA!$B$22,$H99=2),59,IF(OR($H99=LEGENDA!$B$23,$H99=3),62,IF(OR($H99=4,$H99=LEGENDA!$B$24),66,IF(H99=LEGENDA!$O$25,86,IF(H99=LEGENDA!$O$26,91,IF(H99=LEGENDA!$O$27,73,IF(H99=LEGENDA!$O$28,66,IF(H99=LEGENDA!$O$29,135,IF(H99=LEGENDA!$O$30,158,IF(H99=LEGENDA!$O$31,117)))))))))))))))))</f>
        <v/>
      </c>
      <c r="N99" s="61" t="str">
        <f>IF(AND(D99="TUZ",H99="gleba b. lekka"),"BŁĄD kol.8",IF(AND(D99="TUZ",H99="gleba lekka"),"BŁĄD kol.8",IF(AND(D99="TUZ",H99="gleba średnia"),"BŁĄD kol.8",IF(AND(D99="TUZ",H99="gleba ciężka"),"BŁĄD kol.8",IF(AND(E99&lt;&gt;4,H99=LEGENDA!$O$29),"BŁĄD kol.8",IF(AND(E99&lt;&gt;4,H99=LEGENDA!$O$30),"BŁĄD kol.8",IF(AND(E99&lt;&gt;4,H99=LEGENDA!$O$31),"BŁĄD kol.8",IF(AND(E99&lt;&gt;4,H99=LEGENDA!$O$28),"BŁĄD kol.8",IF(AND(E99&lt;&gt;4,H99=LEGENDA!$O$27),"BŁĄD kol.8",IF(AND(E99&lt;&gt;4,H99=LEGENDA!$O$26),"BŁĄD kol.8",IF(AND(E99&lt;&gt;4,H99=LEGENDA!$O$25),"BŁĄD kol.8",IF(AX99="","",IF(AX99=1,0.6,IF(AX99=2,0.9,0.9))))))))))))))</f>
        <v/>
      </c>
      <c r="O99" s="381" t="str">
        <f t="shared" si="33"/>
        <v/>
      </c>
      <c r="P99" s="379" t="str">
        <f t="shared" si="56"/>
        <v/>
      </c>
      <c r="Q99" s="47"/>
      <c r="R99" s="46"/>
      <c r="S99" s="46"/>
      <c r="T99" s="46"/>
      <c r="U99" s="46"/>
      <c r="V99" s="61" t="str">
        <f t="shared" si="34"/>
        <v/>
      </c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61" t="str">
        <f t="shared" si="35"/>
        <v/>
      </c>
      <c r="AH99" s="70" t="e">
        <v>#VALUE!</v>
      </c>
      <c r="AI99" s="70">
        <v>0</v>
      </c>
      <c r="AJ99" s="70">
        <v>0</v>
      </c>
      <c r="AK99" s="71">
        <v>0</v>
      </c>
      <c r="AO99" s="49"/>
      <c r="AP99" s="49"/>
      <c r="AQ99" s="49"/>
      <c r="AR99" s="49"/>
      <c r="AS99" s="49"/>
      <c r="AT99" s="49"/>
      <c r="AU99" s="46"/>
      <c r="AV99" s="352" t="str">
        <f t="shared" si="31"/>
        <v/>
      </c>
      <c r="AW99" s="65" t="str">
        <f t="shared" si="36"/>
        <v/>
      </c>
      <c r="AX99" s="198" t="str">
        <f>IF(A99="","",IF(D99="","",INDEX(POBRANIE_!$B$6:$F$101,MATCH(D99,POBRANIE_!$A$6:$A$101,0),5)))</f>
        <v/>
      </c>
      <c r="AY99" s="96" t="str">
        <f t="shared" si="57"/>
        <v/>
      </c>
      <c r="AZ99" s="96" t="str">
        <f t="shared" si="58"/>
        <v/>
      </c>
      <c r="BA99" s="292" t="str">
        <f t="shared" si="37"/>
        <v xml:space="preserve"> </v>
      </c>
      <c r="BB99" s="293" t="str">
        <f t="shared" si="38"/>
        <v xml:space="preserve"> </v>
      </c>
      <c r="BD99" s="45"/>
      <c r="BE99" s="387" t="str">
        <f t="shared" si="39"/>
        <v/>
      </c>
      <c r="BF99" s="388">
        <f t="shared" si="40"/>
        <v>0</v>
      </c>
      <c r="BG99" s="388">
        <f t="shared" si="41"/>
        <v>0</v>
      </c>
      <c r="BH99" s="388">
        <f t="shared" si="42"/>
        <v>0</v>
      </c>
      <c r="BI99" s="388">
        <f t="shared" si="43"/>
        <v>0</v>
      </c>
      <c r="BJ99" s="388">
        <f t="shared" si="44"/>
        <v>0</v>
      </c>
      <c r="BK99" s="389">
        <f t="shared" si="45"/>
        <v>0</v>
      </c>
      <c r="BL99" s="388">
        <f>IF(W99="",0,IF(W99=LEGENDA!C$43,0,1))</f>
        <v>0</v>
      </c>
      <c r="BM99" s="388">
        <f>IF(X99="",0,IF(X99=LEGENDA!D$43,0,1))</f>
        <v>0</v>
      </c>
      <c r="BN99" s="388">
        <f>IF(Y99="",0,IF(Y99=LEGENDA!E$43,0,1))</f>
        <v>0</v>
      </c>
      <c r="BO99" s="388">
        <f>IF(Z99="",0,IF(Z99=LEGENDA!F$43,0,1))</f>
        <v>0</v>
      </c>
      <c r="BP99" s="388">
        <f>IF(AA99="",0,IF(AA99=LEGENDA!G$43,0,1))</f>
        <v>0</v>
      </c>
      <c r="BQ99" s="388">
        <f>IF(AB99="",0,IF(AB99=LEGENDA!H$43,0,1))</f>
        <v>0</v>
      </c>
      <c r="BR99" s="388">
        <f>IF(AC99="",0,IF(AC99=LEGENDA!I$43,0,1))</f>
        <v>0</v>
      </c>
      <c r="BS99" s="388">
        <f>IF(AD99="",0,IF(AD99=LEGENDA!J$43,0,1))</f>
        <v>0</v>
      </c>
      <c r="BT99" s="388">
        <f>IF(AE99="",0,IF(AE99=LEGENDA!K$43,0,1))</f>
        <v>0</v>
      </c>
      <c r="BU99" s="388">
        <f>IF(AF99="",0,IF(AF99=LEGENDA!L$43,0,1))</f>
        <v>0</v>
      </c>
      <c r="BV99" s="390">
        <f t="shared" si="46"/>
        <v>0</v>
      </c>
      <c r="BW99" s="388">
        <f t="shared" si="47"/>
        <v>0</v>
      </c>
      <c r="BX99" s="390">
        <f t="shared" si="48"/>
        <v>0</v>
      </c>
      <c r="BY99" s="391">
        <f t="shared" si="49"/>
        <v>0</v>
      </c>
      <c r="BZ99" s="391">
        <f t="shared" si="50"/>
        <v>0</v>
      </c>
      <c r="CA99" s="391" t="str">
        <f t="shared" si="51"/>
        <v/>
      </c>
      <c r="CB99" s="386" t="str">
        <f t="shared" si="52"/>
        <v/>
      </c>
      <c r="CC99" s="94">
        <f t="shared" si="59"/>
        <v>0</v>
      </c>
      <c r="CD99" s="397" t="str">
        <f t="shared" si="53"/>
        <v/>
      </c>
      <c r="CE99" s="559" t="str">
        <f t="array" ref="CE99">IFERROR(INDEX($C$10:$C$525,MATCH(0,COUNTIF($CE$9:CE98,$C$10:$C$525),0)),"")</f>
        <v/>
      </c>
      <c r="CF99" s="559">
        <f t="shared" si="54"/>
        <v>0</v>
      </c>
    </row>
    <row r="100" spans="1:84" ht="18.899999999999999" customHeight="1" thickBot="1" x14ac:dyDescent="0.35">
      <c r="A100" s="78" t="str">
        <f t="shared" si="55"/>
        <v/>
      </c>
      <c r="B100" s="576"/>
      <c r="C100" s="464"/>
      <c r="D100" s="349"/>
      <c r="E100" s="61" t="str">
        <f>IF(B100="","",IF(C100="","",IF(D100="","",INDEX(POBRANIE_!$B$6:$F$100,MATCH($D100,POBRANIE_!$A$6:$A$100,0),2))))</f>
        <v/>
      </c>
      <c r="F100" s="44"/>
      <c r="G100" s="45"/>
      <c r="H100" s="349"/>
      <c r="I100" s="46"/>
      <c r="J100" s="64" t="str">
        <f>IF($H100="","",IF($I100="","",IF($H100=LEGENDA!$B$21,0.6,IF($H100=LEGENDA!$B$22,0.7,0.8))))</f>
        <v/>
      </c>
      <c r="K100" s="63" t="str">
        <f t="shared" si="32"/>
        <v/>
      </c>
      <c r="L100" s="46"/>
      <c r="M100" s="61" t="str">
        <f>IF($H100="","",IF(OR(I100&gt;0,L100&gt;0),"",IF(AND(D100="TUZ",H100="gleba b. lekka"),"BŁĄD kol.8",IF(AND(D100="TUZ",H100="gleba lekka"),"BŁĄD kol.8",IF(AND(D100="TUZ",H100="gleba średnia"),"BŁĄD kol.8",IF(AND(D100="TUZ",H100="gleba ciężka"),"BŁĄD kol.8",IF(OR($H100=LEGENDA!$B$21,$H100=1),49,IF(OR($H100=LEGENDA!$B$22,$H100=2),59,IF(OR($H100=LEGENDA!$B$23,$H100=3),62,IF(OR($H100=4,$H100=LEGENDA!$B$24),66,IF(H100=LEGENDA!$O$25,86,IF(H100=LEGENDA!$O$26,91,IF(H100=LEGENDA!$O$27,73,IF(H100=LEGENDA!$O$28,66,IF(H100=LEGENDA!$O$29,135,IF(H100=LEGENDA!$O$30,158,IF(H100=LEGENDA!$O$31,117)))))))))))))))))</f>
        <v/>
      </c>
      <c r="N100" s="61" t="str">
        <f>IF(AND(D100="TUZ",H100="gleba b. lekka"),"BŁĄD kol.8",IF(AND(D100="TUZ",H100="gleba lekka"),"BŁĄD kol.8",IF(AND(D100="TUZ",H100="gleba średnia"),"BŁĄD kol.8",IF(AND(D100="TUZ",H100="gleba ciężka"),"BŁĄD kol.8",IF(AND(E100&lt;&gt;4,H100=LEGENDA!$O$29),"BŁĄD kol.8",IF(AND(E100&lt;&gt;4,H100=LEGENDA!$O$30),"BŁĄD kol.8",IF(AND(E100&lt;&gt;4,H100=LEGENDA!$O$31),"BŁĄD kol.8",IF(AND(E100&lt;&gt;4,H100=LEGENDA!$O$28),"BŁĄD kol.8",IF(AND(E100&lt;&gt;4,H100=LEGENDA!$O$27),"BŁĄD kol.8",IF(AND(E100&lt;&gt;4,H100=LEGENDA!$O$26),"BŁĄD kol.8",IF(AND(E100&lt;&gt;4,H100=LEGENDA!$O$25),"BŁĄD kol.8",IF(AX100="","",IF(AX100=1,0.6,IF(AX100=2,0.9,0.9))))))))))))))</f>
        <v/>
      </c>
      <c r="O100" s="381" t="str">
        <f t="shared" si="33"/>
        <v/>
      </c>
      <c r="P100" s="379" t="str">
        <f t="shared" si="56"/>
        <v/>
      </c>
      <c r="Q100" s="47"/>
      <c r="R100" s="46"/>
      <c r="S100" s="46"/>
      <c r="T100" s="46"/>
      <c r="U100" s="46"/>
      <c r="V100" s="61" t="str">
        <f t="shared" si="34"/>
        <v/>
      </c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61" t="str">
        <f t="shared" si="35"/>
        <v/>
      </c>
      <c r="AH100" s="70" t="e">
        <v>#VALUE!</v>
      </c>
      <c r="AI100" s="70">
        <v>0</v>
      </c>
      <c r="AJ100" s="70">
        <v>0</v>
      </c>
      <c r="AK100" s="71">
        <v>0</v>
      </c>
      <c r="AO100" s="49"/>
      <c r="AP100" s="49"/>
      <c r="AQ100" s="49"/>
      <c r="AR100" s="49"/>
      <c r="AS100" s="49"/>
      <c r="AT100" s="49"/>
      <c r="AU100" s="46"/>
      <c r="AV100" s="352" t="str">
        <f t="shared" si="31"/>
        <v/>
      </c>
      <c r="AW100" s="65" t="str">
        <f t="shared" si="36"/>
        <v/>
      </c>
      <c r="AX100" s="198" t="str">
        <f>IF(A100="","",IF(D100="","",INDEX(POBRANIE_!$B$6:$F$101,MATCH(D100,POBRANIE_!$A$6:$A$101,0),5)))</f>
        <v/>
      </c>
      <c r="AY100" s="96" t="str">
        <f t="shared" si="57"/>
        <v/>
      </c>
      <c r="AZ100" s="96" t="str">
        <f t="shared" si="58"/>
        <v/>
      </c>
      <c r="BA100" s="292" t="str">
        <f t="shared" si="37"/>
        <v xml:space="preserve"> </v>
      </c>
      <c r="BB100" s="293" t="str">
        <f t="shared" si="38"/>
        <v xml:space="preserve"> </v>
      </c>
      <c r="BD100" s="45"/>
      <c r="BE100" s="387" t="str">
        <f t="shared" si="39"/>
        <v/>
      </c>
      <c r="BF100" s="388">
        <f t="shared" si="40"/>
        <v>0</v>
      </c>
      <c r="BG100" s="388">
        <f t="shared" si="41"/>
        <v>0</v>
      </c>
      <c r="BH100" s="388">
        <f t="shared" si="42"/>
        <v>0</v>
      </c>
      <c r="BI100" s="388">
        <f t="shared" si="43"/>
        <v>0</v>
      </c>
      <c r="BJ100" s="388">
        <f t="shared" si="44"/>
        <v>0</v>
      </c>
      <c r="BK100" s="389">
        <f t="shared" si="45"/>
        <v>0</v>
      </c>
      <c r="BL100" s="388">
        <f>IF(W100="",0,IF(W100=LEGENDA!C$43,0,1))</f>
        <v>0</v>
      </c>
      <c r="BM100" s="388">
        <f>IF(X100="",0,IF(X100=LEGENDA!D$43,0,1))</f>
        <v>0</v>
      </c>
      <c r="BN100" s="388">
        <f>IF(Y100="",0,IF(Y100=LEGENDA!E$43,0,1))</f>
        <v>0</v>
      </c>
      <c r="BO100" s="388">
        <f>IF(Z100="",0,IF(Z100=LEGENDA!F$43,0,1))</f>
        <v>0</v>
      </c>
      <c r="BP100" s="388">
        <f>IF(AA100="",0,IF(AA100=LEGENDA!G$43,0,1))</f>
        <v>0</v>
      </c>
      <c r="BQ100" s="388">
        <f>IF(AB100="",0,IF(AB100=LEGENDA!H$43,0,1))</f>
        <v>0</v>
      </c>
      <c r="BR100" s="388">
        <f>IF(AC100="",0,IF(AC100=LEGENDA!I$43,0,1))</f>
        <v>0</v>
      </c>
      <c r="BS100" s="388">
        <f>IF(AD100="",0,IF(AD100=LEGENDA!J$43,0,1))</f>
        <v>0</v>
      </c>
      <c r="BT100" s="388">
        <f>IF(AE100="",0,IF(AE100=LEGENDA!K$43,0,1))</f>
        <v>0</v>
      </c>
      <c r="BU100" s="388">
        <f>IF(AF100="",0,IF(AF100=LEGENDA!L$43,0,1))</f>
        <v>0</v>
      </c>
      <c r="BV100" s="390">
        <f t="shared" si="46"/>
        <v>0</v>
      </c>
      <c r="BW100" s="388">
        <f t="shared" si="47"/>
        <v>0</v>
      </c>
      <c r="BX100" s="390">
        <f t="shared" si="48"/>
        <v>0</v>
      </c>
      <c r="BY100" s="391">
        <f t="shared" si="49"/>
        <v>0</v>
      </c>
      <c r="BZ100" s="391">
        <f t="shared" si="50"/>
        <v>0</v>
      </c>
      <c r="CA100" s="391" t="str">
        <f t="shared" si="51"/>
        <v/>
      </c>
      <c r="CB100" s="386" t="str">
        <f t="shared" si="52"/>
        <v/>
      </c>
      <c r="CC100" s="94">
        <f t="shared" si="59"/>
        <v>0</v>
      </c>
      <c r="CD100" s="397" t="str">
        <f t="shared" si="53"/>
        <v/>
      </c>
      <c r="CE100" s="559" t="str">
        <f t="array" ref="CE100">IFERROR(INDEX($C$10:$C$525,MATCH(0,COUNTIF($CE$9:CE99,$C$10:$C$525),0)),"")</f>
        <v/>
      </c>
      <c r="CF100" s="559">
        <f t="shared" si="54"/>
        <v>0</v>
      </c>
    </row>
    <row r="101" spans="1:84" ht="18.899999999999999" customHeight="1" thickBot="1" x14ac:dyDescent="0.35">
      <c r="A101" s="78" t="str">
        <f t="shared" si="55"/>
        <v/>
      </c>
      <c r="B101" s="576"/>
      <c r="C101" s="464"/>
      <c r="D101" s="349"/>
      <c r="E101" s="61" t="str">
        <f>IF(B101="","",IF(C101="","",IF(D101="","",INDEX(POBRANIE_!$B$6:$F$100,MATCH($D101,POBRANIE_!$A$6:$A$100,0),2))))</f>
        <v/>
      </c>
      <c r="F101" s="44"/>
      <c r="G101" s="45"/>
      <c r="H101" s="349"/>
      <c r="I101" s="46"/>
      <c r="J101" s="64" t="str">
        <f>IF($H101="","",IF($I101="","",IF($H101=LEGENDA!$B$21,0.6,IF($H101=LEGENDA!$B$22,0.7,0.8))))</f>
        <v/>
      </c>
      <c r="K101" s="63" t="str">
        <f t="shared" si="32"/>
        <v/>
      </c>
      <c r="L101" s="46"/>
      <c r="M101" s="61" t="str">
        <f>IF($H101="","",IF(OR(I101&gt;0,L101&gt;0),"",IF(AND(D101="TUZ",H101="gleba b. lekka"),"BŁĄD kol.8",IF(AND(D101="TUZ",H101="gleba lekka"),"BŁĄD kol.8",IF(AND(D101="TUZ",H101="gleba średnia"),"BŁĄD kol.8",IF(AND(D101="TUZ",H101="gleba ciężka"),"BŁĄD kol.8",IF(OR($H101=LEGENDA!$B$21,$H101=1),49,IF(OR($H101=LEGENDA!$B$22,$H101=2),59,IF(OR($H101=LEGENDA!$B$23,$H101=3),62,IF(OR($H101=4,$H101=LEGENDA!$B$24),66,IF(H101=LEGENDA!$O$25,86,IF(H101=LEGENDA!$O$26,91,IF(H101=LEGENDA!$O$27,73,IF(H101=LEGENDA!$O$28,66,IF(H101=LEGENDA!$O$29,135,IF(H101=LEGENDA!$O$30,158,IF(H101=LEGENDA!$O$31,117)))))))))))))))))</f>
        <v/>
      </c>
      <c r="N101" s="61" t="str">
        <f>IF(AND(D101="TUZ",H101="gleba b. lekka"),"BŁĄD kol.8",IF(AND(D101="TUZ",H101="gleba lekka"),"BŁĄD kol.8",IF(AND(D101="TUZ",H101="gleba średnia"),"BŁĄD kol.8",IF(AND(D101="TUZ",H101="gleba ciężka"),"BŁĄD kol.8",IF(AND(E101&lt;&gt;4,H101=LEGENDA!$O$29),"BŁĄD kol.8",IF(AND(E101&lt;&gt;4,H101=LEGENDA!$O$30),"BŁĄD kol.8",IF(AND(E101&lt;&gt;4,H101=LEGENDA!$O$31),"BŁĄD kol.8",IF(AND(E101&lt;&gt;4,H101=LEGENDA!$O$28),"BŁĄD kol.8",IF(AND(E101&lt;&gt;4,H101=LEGENDA!$O$27),"BŁĄD kol.8",IF(AND(E101&lt;&gt;4,H101=LEGENDA!$O$26),"BŁĄD kol.8",IF(AND(E101&lt;&gt;4,H101=LEGENDA!$O$25),"BŁĄD kol.8",IF(AX101="","",IF(AX101=1,0.6,IF(AX101=2,0.9,0.9))))))))))))))</f>
        <v/>
      </c>
      <c r="O101" s="381" t="str">
        <f t="shared" si="33"/>
        <v/>
      </c>
      <c r="P101" s="379" t="str">
        <f t="shared" si="56"/>
        <v/>
      </c>
      <c r="Q101" s="47"/>
      <c r="R101" s="46"/>
      <c r="S101" s="46"/>
      <c r="T101" s="46"/>
      <c r="U101" s="46"/>
      <c r="V101" s="61" t="str">
        <f t="shared" si="34"/>
        <v/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61" t="str">
        <f t="shared" si="35"/>
        <v/>
      </c>
      <c r="AH101" s="70" t="e">
        <v>#VALUE!</v>
      </c>
      <c r="AI101" s="70">
        <v>0</v>
      </c>
      <c r="AJ101" s="70">
        <v>0</v>
      </c>
      <c r="AK101" s="71">
        <v>0</v>
      </c>
      <c r="AO101" s="49"/>
      <c r="AP101" s="49"/>
      <c r="AQ101" s="49"/>
      <c r="AR101" s="49"/>
      <c r="AS101" s="49"/>
      <c r="AT101" s="49"/>
      <c r="AU101" s="46"/>
      <c r="AV101" s="352" t="str">
        <f t="shared" si="31"/>
        <v/>
      </c>
      <c r="AW101" s="65" t="str">
        <f t="shared" si="36"/>
        <v/>
      </c>
      <c r="AX101" s="198" t="str">
        <f>IF(A101="","",IF(D101="","",INDEX(POBRANIE_!$B$6:$F$101,MATCH(D101,POBRANIE_!$A$6:$A$101,0),5)))</f>
        <v/>
      </c>
      <c r="AY101" s="96" t="str">
        <f t="shared" si="57"/>
        <v/>
      </c>
      <c r="AZ101" s="96" t="str">
        <f t="shared" si="58"/>
        <v/>
      </c>
      <c r="BA101" s="292" t="str">
        <f t="shared" si="37"/>
        <v xml:space="preserve"> </v>
      </c>
      <c r="BB101" s="293" t="str">
        <f t="shared" si="38"/>
        <v xml:space="preserve"> </v>
      </c>
      <c r="BD101" s="45"/>
      <c r="BE101" s="387" t="str">
        <f t="shared" si="39"/>
        <v/>
      </c>
      <c r="BF101" s="388">
        <f t="shared" si="40"/>
        <v>0</v>
      </c>
      <c r="BG101" s="388">
        <f t="shared" si="41"/>
        <v>0</v>
      </c>
      <c r="BH101" s="388">
        <f t="shared" si="42"/>
        <v>0</v>
      </c>
      <c r="BI101" s="388">
        <f t="shared" si="43"/>
        <v>0</v>
      </c>
      <c r="BJ101" s="388">
        <f t="shared" si="44"/>
        <v>0</v>
      </c>
      <c r="BK101" s="389">
        <f t="shared" si="45"/>
        <v>0</v>
      </c>
      <c r="BL101" s="388">
        <f>IF(W101="",0,IF(W101=LEGENDA!C$43,0,1))</f>
        <v>0</v>
      </c>
      <c r="BM101" s="388">
        <f>IF(X101="",0,IF(X101=LEGENDA!D$43,0,1))</f>
        <v>0</v>
      </c>
      <c r="BN101" s="388">
        <f>IF(Y101="",0,IF(Y101=LEGENDA!E$43,0,1))</f>
        <v>0</v>
      </c>
      <c r="BO101" s="388">
        <f>IF(Z101="",0,IF(Z101=LEGENDA!F$43,0,1))</f>
        <v>0</v>
      </c>
      <c r="BP101" s="388">
        <f>IF(AA101="",0,IF(AA101=LEGENDA!G$43,0,1))</f>
        <v>0</v>
      </c>
      <c r="BQ101" s="388">
        <f>IF(AB101="",0,IF(AB101=LEGENDA!H$43,0,1))</f>
        <v>0</v>
      </c>
      <c r="BR101" s="388">
        <f>IF(AC101="",0,IF(AC101=LEGENDA!I$43,0,1))</f>
        <v>0</v>
      </c>
      <c r="BS101" s="388">
        <f>IF(AD101="",0,IF(AD101=LEGENDA!J$43,0,1))</f>
        <v>0</v>
      </c>
      <c r="BT101" s="388">
        <f>IF(AE101="",0,IF(AE101=LEGENDA!K$43,0,1))</f>
        <v>0</v>
      </c>
      <c r="BU101" s="388">
        <f>IF(AF101="",0,IF(AF101=LEGENDA!L$43,0,1))</f>
        <v>0</v>
      </c>
      <c r="BV101" s="390">
        <f t="shared" si="46"/>
        <v>0</v>
      </c>
      <c r="BW101" s="388">
        <f t="shared" si="47"/>
        <v>0</v>
      </c>
      <c r="BX101" s="390">
        <f t="shared" si="48"/>
        <v>0</v>
      </c>
      <c r="BY101" s="391">
        <f t="shared" si="49"/>
        <v>0</v>
      </c>
      <c r="BZ101" s="391">
        <f t="shared" si="50"/>
        <v>0</v>
      </c>
      <c r="CA101" s="391" t="str">
        <f t="shared" si="51"/>
        <v/>
      </c>
      <c r="CB101" s="386" t="str">
        <f t="shared" si="52"/>
        <v/>
      </c>
      <c r="CC101" s="94">
        <f t="shared" si="59"/>
        <v>0</v>
      </c>
      <c r="CD101" s="397" t="str">
        <f t="shared" si="53"/>
        <v/>
      </c>
      <c r="CE101" s="559" t="str">
        <f t="array" ref="CE101">IFERROR(INDEX($C$10:$C$525,MATCH(0,COUNTIF($CE$9:CE100,$C$10:$C$525),0)),"")</f>
        <v/>
      </c>
      <c r="CF101" s="559">
        <f t="shared" si="54"/>
        <v>0</v>
      </c>
    </row>
    <row r="102" spans="1:84" ht="18.899999999999999" customHeight="1" thickBot="1" x14ac:dyDescent="0.35">
      <c r="A102" s="78" t="str">
        <f t="shared" si="55"/>
        <v/>
      </c>
      <c r="B102" s="576"/>
      <c r="C102" s="464"/>
      <c r="D102" s="349"/>
      <c r="E102" s="61" t="str">
        <f>IF(B102="","",IF(C102="","",IF(D102="","",INDEX(POBRANIE_!$B$6:$F$100,MATCH($D102,POBRANIE_!$A$6:$A$100,0),2))))</f>
        <v/>
      </c>
      <c r="F102" s="44"/>
      <c r="G102" s="45"/>
      <c r="H102" s="349"/>
      <c r="I102" s="46"/>
      <c r="J102" s="64" t="str">
        <f>IF($H102="","",IF($I102="","",IF($H102=LEGENDA!$B$21,0.6,IF($H102=LEGENDA!$B$22,0.7,0.8))))</f>
        <v/>
      </c>
      <c r="K102" s="63" t="str">
        <f t="shared" si="32"/>
        <v/>
      </c>
      <c r="L102" s="46"/>
      <c r="M102" s="61" t="str">
        <f>IF($H102="","",IF(OR(I102&gt;0,L102&gt;0),"",IF(AND(D102="TUZ",H102="gleba b. lekka"),"BŁĄD kol.8",IF(AND(D102="TUZ",H102="gleba lekka"),"BŁĄD kol.8",IF(AND(D102="TUZ",H102="gleba średnia"),"BŁĄD kol.8",IF(AND(D102="TUZ",H102="gleba ciężka"),"BŁĄD kol.8",IF(OR($H102=LEGENDA!$B$21,$H102=1),49,IF(OR($H102=LEGENDA!$B$22,$H102=2),59,IF(OR($H102=LEGENDA!$B$23,$H102=3),62,IF(OR($H102=4,$H102=LEGENDA!$B$24),66,IF(H102=LEGENDA!$O$25,86,IF(H102=LEGENDA!$O$26,91,IF(H102=LEGENDA!$O$27,73,IF(H102=LEGENDA!$O$28,66,IF(H102=LEGENDA!$O$29,135,IF(H102=LEGENDA!$O$30,158,IF(H102=LEGENDA!$O$31,117)))))))))))))))))</f>
        <v/>
      </c>
      <c r="N102" s="61" t="str">
        <f>IF(AND(D102="TUZ",H102="gleba b. lekka"),"BŁĄD kol.8",IF(AND(D102="TUZ",H102="gleba lekka"),"BŁĄD kol.8",IF(AND(D102="TUZ",H102="gleba średnia"),"BŁĄD kol.8",IF(AND(D102="TUZ",H102="gleba ciężka"),"BŁĄD kol.8",IF(AND(E102&lt;&gt;4,H102=LEGENDA!$O$29),"BŁĄD kol.8",IF(AND(E102&lt;&gt;4,H102=LEGENDA!$O$30),"BŁĄD kol.8",IF(AND(E102&lt;&gt;4,H102=LEGENDA!$O$31),"BŁĄD kol.8",IF(AND(E102&lt;&gt;4,H102=LEGENDA!$O$28),"BŁĄD kol.8",IF(AND(E102&lt;&gt;4,H102=LEGENDA!$O$27),"BŁĄD kol.8",IF(AND(E102&lt;&gt;4,H102=LEGENDA!$O$26),"BŁĄD kol.8",IF(AND(E102&lt;&gt;4,H102=LEGENDA!$O$25),"BŁĄD kol.8",IF(AX102="","",IF(AX102=1,0.6,IF(AX102=2,0.9,0.9))))))))))))))</f>
        <v/>
      </c>
      <c r="O102" s="381" t="str">
        <f t="shared" si="33"/>
        <v/>
      </c>
      <c r="P102" s="379" t="str">
        <f t="shared" si="56"/>
        <v/>
      </c>
      <c r="Q102" s="47"/>
      <c r="R102" s="46"/>
      <c r="S102" s="46"/>
      <c r="T102" s="46"/>
      <c r="U102" s="46"/>
      <c r="V102" s="61" t="str">
        <f t="shared" si="34"/>
        <v/>
      </c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61" t="str">
        <f t="shared" si="35"/>
        <v/>
      </c>
      <c r="AH102" s="70" t="e">
        <v>#VALUE!</v>
      </c>
      <c r="AI102" s="70">
        <v>0</v>
      </c>
      <c r="AJ102" s="70">
        <v>0</v>
      </c>
      <c r="AK102" s="71">
        <v>0</v>
      </c>
      <c r="AO102" s="49"/>
      <c r="AP102" s="49"/>
      <c r="AQ102" s="49"/>
      <c r="AR102" s="49"/>
      <c r="AS102" s="49"/>
      <c r="AT102" s="49"/>
      <c r="AU102" s="46"/>
      <c r="AV102" s="352" t="str">
        <f t="shared" si="31"/>
        <v/>
      </c>
      <c r="AW102" s="65" t="str">
        <f t="shared" si="36"/>
        <v/>
      </c>
      <c r="AX102" s="198" t="str">
        <f>IF(A102="","",IF(D102="","",INDEX(POBRANIE_!$B$6:$F$101,MATCH(D102,POBRANIE_!$A$6:$A$101,0),5)))</f>
        <v/>
      </c>
      <c r="AY102" s="96" t="str">
        <f t="shared" si="57"/>
        <v/>
      </c>
      <c r="AZ102" s="96" t="str">
        <f t="shared" si="58"/>
        <v/>
      </c>
      <c r="BA102" s="292" t="str">
        <f t="shared" si="37"/>
        <v xml:space="preserve"> </v>
      </c>
      <c r="BB102" s="293" t="str">
        <f t="shared" si="38"/>
        <v xml:space="preserve"> </v>
      </c>
      <c r="BD102" s="45"/>
      <c r="BE102" s="387" t="str">
        <f t="shared" si="39"/>
        <v/>
      </c>
      <c r="BF102" s="388">
        <f t="shared" si="40"/>
        <v>0</v>
      </c>
      <c r="BG102" s="388">
        <f t="shared" si="41"/>
        <v>0</v>
      </c>
      <c r="BH102" s="388">
        <f t="shared" si="42"/>
        <v>0</v>
      </c>
      <c r="BI102" s="388">
        <f t="shared" si="43"/>
        <v>0</v>
      </c>
      <c r="BJ102" s="388">
        <f t="shared" si="44"/>
        <v>0</v>
      </c>
      <c r="BK102" s="389">
        <f t="shared" si="45"/>
        <v>0</v>
      </c>
      <c r="BL102" s="388">
        <f>IF(W102="",0,IF(W102=LEGENDA!C$43,0,1))</f>
        <v>0</v>
      </c>
      <c r="BM102" s="388">
        <f>IF(X102="",0,IF(X102=LEGENDA!D$43,0,1))</f>
        <v>0</v>
      </c>
      <c r="BN102" s="388">
        <f>IF(Y102="",0,IF(Y102=LEGENDA!E$43,0,1))</f>
        <v>0</v>
      </c>
      <c r="BO102" s="388">
        <f>IF(Z102="",0,IF(Z102=LEGENDA!F$43,0,1))</f>
        <v>0</v>
      </c>
      <c r="BP102" s="388">
        <f>IF(AA102="",0,IF(AA102=LEGENDA!G$43,0,1))</f>
        <v>0</v>
      </c>
      <c r="BQ102" s="388">
        <f>IF(AB102="",0,IF(AB102=LEGENDA!H$43,0,1))</f>
        <v>0</v>
      </c>
      <c r="BR102" s="388">
        <f>IF(AC102="",0,IF(AC102=LEGENDA!I$43,0,1))</f>
        <v>0</v>
      </c>
      <c r="BS102" s="388">
        <f>IF(AD102="",0,IF(AD102=LEGENDA!J$43,0,1))</f>
        <v>0</v>
      </c>
      <c r="BT102" s="388">
        <f>IF(AE102="",0,IF(AE102=LEGENDA!K$43,0,1))</f>
        <v>0</v>
      </c>
      <c r="BU102" s="388">
        <f>IF(AF102="",0,IF(AF102=LEGENDA!L$43,0,1))</f>
        <v>0</v>
      </c>
      <c r="BV102" s="390">
        <f t="shared" si="46"/>
        <v>0</v>
      </c>
      <c r="BW102" s="388">
        <f t="shared" si="47"/>
        <v>0</v>
      </c>
      <c r="BX102" s="390">
        <f t="shared" si="48"/>
        <v>0</v>
      </c>
      <c r="BY102" s="391">
        <f t="shared" si="49"/>
        <v>0</v>
      </c>
      <c r="BZ102" s="391">
        <f t="shared" si="50"/>
        <v>0</v>
      </c>
      <c r="CA102" s="391" t="str">
        <f t="shared" si="51"/>
        <v/>
      </c>
      <c r="CB102" s="386" t="str">
        <f t="shared" si="52"/>
        <v/>
      </c>
      <c r="CC102" s="94">
        <f t="shared" si="59"/>
        <v>0</v>
      </c>
      <c r="CD102" s="397" t="str">
        <f t="shared" si="53"/>
        <v/>
      </c>
      <c r="CE102" s="559" t="str">
        <f t="array" ref="CE102">IFERROR(INDEX($C$10:$C$525,MATCH(0,COUNTIF($CE$9:CE101,$C$10:$C$525),0)),"")</f>
        <v/>
      </c>
      <c r="CF102" s="559">
        <f t="shared" si="54"/>
        <v>0</v>
      </c>
    </row>
    <row r="103" spans="1:84" ht="18.899999999999999" customHeight="1" thickBot="1" x14ac:dyDescent="0.35">
      <c r="A103" s="78" t="str">
        <f t="shared" si="55"/>
        <v/>
      </c>
      <c r="B103" s="576"/>
      <c r="C103" s="464"/>
      <c r="D103" s="349"/>
      <c r="E103" s="61" t="str">
        <f>IF(B103="","",IF(C103="","",IF(D103="","",INDEX(POBRANIE_!$B$6:$F$100,MATCH($D103,POBRANIE_!$A$6:$A$100,0),2))))</f>
        <v/>
      </c>
      <c r="F103" s="44"/>
      <c r="G103" s="45"/>
      <c r="H103" s="349"/>
      <c r="I103" s="46"/>
      <c r="J103" s="64" t="str">
        <f>IF($H103="","",IF($I103="","",IF($H103=LEGENDA!$B$21,0.6,IF($H103=LEGENDA!$B$22,0.7,0.8))))</f>
        <v/>
      </c>
      <c r="K103" s="63" t="str">
        <f t="shared" si="32"/>
        <v/>
      </c>
      <c r="L103" s="46"/>
      <c r="M103" s="61" t="str">
        <f>IF($H103="","",IF(OR(I103&gt;0,L103&gt;0),"",IF(AND(D103="TUZ",H103="gleba b. lekka"),"BŁĄD kol.8",IF(AND(D103="TUZ",H103="gleba lekka"),"BŁĄD kol.8",IF(AND(D103="TUZ",H103="gleba średnia"),"BŁĄD kol.8",IF(AND(D103="TUZ",H103="gleba ciężka"),"BŁĄD kol.8",IF(OR($H103=LEGENDA!$B$21,$H103=1),49,IF(OR($H103=LEGENDA!$B$22,$H103=2),59,IF(OR($H103=LEGENDA!$B$23,$H103=3),62,IF(OR($H103=4,$H103=LEGENDA!$B$24),66,IF(H103=LEGENDA!$O$25,86,IF(H103=LEGENDA!$O$26,91,IF(H103=LEGENDA!$O$27,73,IF(H103=LEGENDA!$O$28,66,IF(H103=LEGENDA!$O$29,135,IF(H103=LEGENDA!$O$30,158,IF(H103=LEGENDA!$O$31,117)))))))))))))))))</f>
        <v/>
      </c>
      <c r="N103" s="61" t="str">
        <f>IF(AND(D103="TUZ",H103="gleba b. lekka"),"BŁĄD kol.8",IF(AND(D103="TUZ",H103="gleba lekka"),"BŁĄD kol.8",IF(AND(D103="TUZ",H103="gleba średnia"),"BŁĄD kol.8",IF(AND(D103="TUZ",H103="gleba ciężka"),"BŁĄD kol.8",IF(AND(E103&lt;&gt;4,H103=LEGENDA!$O$29),"BŁĄD kol.8",IF(AND(E103&lt;&gt;4,H103=LEGENDA!$O$30),"BŁĄD kol.8",IF(AND(E103&lt;&gt;4,H103=LEGENDA!$O$31),"BŁĄD kol.8",IF(AND(E103&lt;&gt;4,H103=LEGENDA!$O$28),"BŁĄD kol.8",IF(AND(E103&lt;&gt;4,H103=LEGENDA!$O$27),"BŁĄD kol.8",IF(AND(E103&lt;&gt;4,H103=LEGENDA!$O$26),"BŁĄD kol.8",IF(AND(E103&lt;&gt;4,H103=LEGENDA!$O$25),"BŁĄD kol.8",IF(AX103="","",IF(AX103=1,0.6,IF(AX103=2,0.9,0.9))))))))))))))</f>
        <v/>
      </c>
      <c r="O103" s="381" t="str">
        <f t="shared" si="33"/>
        <v/>
      </c>
      <c r="P103" s="379" t="str">
        <f t="shared" si="56"/>
        <v/>
      </c>
      <c r="Q103" s="47"/>
      <c r="R103" s="46"/>
      <c r="S103" s="46"/>
      <c r="T103" s="46"/>
      <c r="U103" s="46"/>
      <c r="V103" s="61" t="str">
        <f t="shared" si="34"/>
        <v/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61" t="str">
        <f t="shared" si="35"/>
        <v/>
      </c>
      <c r="AH103" s="70" t="e">
        <v>#VALUE!</v>
      </c>
      <c r="AI103" s="70">
        <v>0</v>
      </c>
      <c r="AJ103" s="70">
        <v>0</v>
      </c>
      <c r="AK103" s="71">
        <v>0</v>
      </c>
      <c r="AO103" s="49"/>
      <c r="AP103" s="49"/>
      <c r="AQ103" s="49"/>
      <c r="AR103" s="49"/>
      <c r="AS103" s="49"/>
      <c r="AT103" s="49"/>
      <c r="AU103" s="46"/>
      <c r="AV103" s="352" t="str">
        <f t="shared" si="31"/>
        <v/>
      </c>
      <c r="AW103" s="65" t="str">
        <f t="shared" si="36"/>
        <v/>
      </c>
      <c r="AX103" s="198" t="str">
        <f>IF(A103="","",IF(D103="","",INDEX(POBRANIE_!$B$6:$F$101,MATCH(D103,POBRANIE_!$A$6:$A$101,0),5)))</f>
        <v/>
      </c>
      <c r="AY103" s="96" t="str">
        <f t="shared" si="57"/>
        <v/>
      </c>
      <c r="AZ103" s="96" t="str">
        <f t="shared" si="58"/>
        <v/>
      </c>
      <c r="BA103" s="292" t="str">
        <f t="shared" si="37"/>
        <v xml:space="preserve"> </v>
      </c>
      <c r="BB103" s="293" t="str">
        <f t="shared" si="38"/>
        <v xml:space="preserve"> </v>
      </c>
      <c r="BD103" s="45"/>
      <c r="BE103" s="387" t="str">
        <f t="shared" si="39"/>
        <v/>
      </c>
      <c r="BF103" s="388">
        <f t="shared" si="40"/>
        <v>0</v>
      </c>
      <c r="BG103" s="388">
        <f t="shared" si="41"/>
        <v>0</v>
      </c>
      <c r="BH103" s="388">
        <f t="shared" si="42"/>
        <v>0</v>
      </c>
      <c r="BI103" s="388">
        <f t="shared" si="43"/>
        <v>0</v>
      </c>
      <c r="BJ103" s="388">
        <f t="shared" si="44"/>
        <v>0</v>
      </c>
      <c r="BK103" s="389">
        <f t="shared" si="45"/>
        <v>0</v>
      </c>
      <c r="BL103" s="388">
        <f>IF(W103="",0,IF(W103=LEGENDA!C$43,0,1))</f>
        <v>0</v>
      </c>
      <c r="BM103" s="388">
        <f>IF(X103="",0,IF(X103=LEGENDA!D$43,0,1))</f>
        <v>0</v>
      </c>
      <c r="BN103" s="388">
        <f>IF(Y103="",0,IF(Y103=LEGENDA!E$43,0,1))</f>
        <v>0</v>
      </c>
      <c r="BO103" s="388">
        <f>IF(Z103="",0,IF(Z103=LEGENDA!F$43,0,1))</f>
        <v>0</v>
      </c>
      <c r="BP103" s="388">
        <f>IF(AA103="",0,IF(AA103=LEGENDA!G$43,0,1))</f>
        <v>0</v>
      </c>
      <c r="BQ103" s="388">
        <f>IF(AB103="",0,IF(AB103=LEGENDA!H$43,0,1))</f>
        <v>0</v>
      </c>
      <c r="BR103" s="388">
        <f>IF(AC103="",0,IF(AC103=LEGENDA!I$43,0,1))</f>
        <v>0</v>
      </c>
      <c r="BS103" s="388">
        <f>IF(AD103="",0,IF(AD103=LEGENDA!J$43,0,1))</f>
        <v>0</v>
      </c>
      <c r="BT103" s="388">
        <f>IF(AE103="",0,IF(AE103=LEGENDA!K$43,0,1))</f>
        <v>0</v>
      </c>
      <c r="BU103" s="388">
        <f>IF(AF103="",0,IF(AF103=LEGENDA!L$43,0,1))</f>
        <v>0</v>
      </c>
      <c r="BV103" s="390">
        <f t="shared" si="46"/>
        <v>0</v>
      </c>
      <c r="BW103" s="388">
        <f t="shared" si="47"/>
        <v>0</v>
      </c>
      <c r="BX103" s="390">
        <f t="shared" si="48"/>
        <v>0</v>
      </c>
      <c r="BY103" s="391">
        <f t="shared" si="49"/>
        <v>0</v>
      </c>
      <c r="BZ103" s="391">
        <f t="shared" si="50"/>
        <v>0</v>
      </c>
      <c r="CA103" s="391" t="str">
        <f t="shared" si="51"/>
        <v/>
      </c>
      <c r="CB103" s="386" t="str">
        <f t="shared" si="52"/>
        <v/>
      </c>
      <c r="CC103" s="94">
        <f t="shared" si="59"/>
        <v>0</v>
      </c>
      <c r="CD103" s="397" t="str">
        <f t="shared" si="53"/>
        <v/>
      </c>
      <c r="CE103" s="559" t="str">
        <f t="array" ref="CE103">IFERROR(INDEX($C$10:$C$525,MATCH(0,COUNTIF($CE$9:CE102,$C$10:$C$525),0)),"")</f>
        <v/>
      </c>
      <c r="CF103" s="559">
        <f t="shared" si="54"/>
        <v>0</v>
      </c>
    </row>
    <row r="104" spans="1:84" ht="18.899999999999999" customHeight="1" thickBot="1" x14ac:dyDescent="0.35">
      <c r="A104" s="78" t="str">
        <f t="shared" si="55"/>
        <v/>
      </c>
      <c r="B104" s="576"/>
      <c r="C104" s="464"/>
      <c r="D104" s="349"/>
      <c r="E104" s="61" t="str">
        <f>IF(B104="","",IF(C104="","",IF(D104="","",INDEX(POBRANIE_!$B$6:$F$100,MATCH($D104,POBRANIE_!$A$6:$A$100,0),2))))</f>
        <v/>
      </c>
      <c r="F104" s="44"/>
      <c r="G104" s="45"/>
      <c r="H104" s="349"/>
      <c r="I104" s="46"/>
      <c r="J104" s="64" t="str">
        <f>IF($H104="","",IF($I104="","",IF($H104=LEGENDA!$B$21,0.6,IF($H104=LEGENDA!$B$22,0.7,0.8))))</f>
        <v/>
      </c>
      <c r="K104" s="63" t="str">
        <f t="shared" si="32"/>
        <v/>
      </c>
      <c r="L104" s="46"/>
      <c r="M104" s="61" t="str">
        <f>IF($H104="","",IF(OR(I104&gt;0,L104&gt;0),"",IF(AND(D104="TUZ",H104="gleba b. lekka"),"BŁĄD kol.8",IF(AND(D104="TUZ",H104="gleba lekka"),"BŁĄD kol.8",IF(AND(D104="TUZ",H104="gleba średnia"),"BŁĄD kol.8",IF(AND(D104="TUZ",H104="gleba ciężka"),"BŁĄD kol.8",IF(OR($H104=LEGENDA!$B$21,$H104=1),49,IF(OR($H104=LEGENDA!$B$22,$H104=2),59,IF(OR($H104=LEGENDA!$B$23,$H104=3),62,IF(OR($H104=4,$H104=LEGENDA!$B$24),66,IF(H104=LEGENDA!$O$25,86,IF(H104=LEGENDA!$O$26,91,IF(H104=LEGENDA!$O$27,73,IF(H104=LEGENDA!$O$28,66,IF(H104=LEGENDA!$O$29,135,IF(H104=LEGENDA!$O$30,158,IF(H104=LEGENDA!$O$31,117)))))))))))))))))</f>
        <v/>
      </c>
      <c r="N104" s="61" t="str">
        <f>IF(AND(D104="TUZ",H104="gleba b. lekka"),"BŁĄD kol.8",IF(AND(D104="TUZ",H104="gleba lekka"),"BŁĄD kol.8",IF(AND(D104="TUZ",H104="gleba średnia"),"BŁĄD kol.8",IF(AND(D104="TUZ",H104="gleba ciężka"),"BŁĄD kol.8",IF(AND(E104&lt;&gt;4,H104=LEGENDA!$O$29),"BŁĄD kol.8",IF(AND(E104&lt;&gt;4,H104=LEGENDA!$O$30),"BŁĄD kol.8",IF(AND(E104&lt;&gt;4,H104=LEGENDA!$O$31),"BŁĄD kol.8",IF(AND(E104&lt;&gt;4,H104=LEGENDA!$O$28),"BŁĄD kol.8",IF(AND(E104&lt;&gt;4,H104=LEGENDA!$O$27),"BŁĄD kol.8",IF(AND(E104&lt;&gt;4,H104=LEGENDA!$O$26),"BŁĄD kol.8",IF(AND(E104&lt;&gt;4,H104=LEGENDA!$O$25),"BŁĄD kol.8",IF(AX104="","",IF(AX104=1,0.6,IF(AX104=2,0.9,0.9))))))))))))))</f>
        <v/>
      </c>
      <c r="O104" s="381" t="str">
        <f t="shared" si="33"/>
        <v/>
      </c>
      <c r="P104" s="379" t="str">
        <f t="shared" si="56"/>
        <v/>
      </c>
      <c r="Q104" s="47"/>
      <c r="R104" s="46"/>
      <c r="S104" s="46"/>
      <c r="T104" s="46"/>
      <c r="U104" s="46"/>
      <c r="V104" s="61" t="str">
        <f t="shared" si="34"/>
        <v/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61" t="str">
        <f t="shared" si="35"/>
        <v/>
      </c>
      <c r="AH104" s="70" t="e">
        <v>#VALUE!</v>
      </c>
      <c r="AI104" s="70">
        <v>0</v>
      </c>
      <c r="AJ104" s="70">
        <v>0</v>
      </c>
      <c r="AK104" s="71">
        <v>0</v>
      </c>
      <c r="AO104" s="49"/>
      <c r="AP104" s="49"/>
      <c r="AQ104" s="49"/>
      <c r="AR104" s="49"/>
      <c r="AS104" s="49"/>
      <c r="AT104" s="49"/>
      <c r="AU104" s="46"/>
      <c r="AV104" s="352" t="str">
        <f t="shared" si="31"/>
        <v/>
      </c>
      <c r="AW104" s="65" t="str">
        <f t="shared" si="36"/>
        <v/>
      </c>
      <c r="AX104" s="198" t="str">
        <f>IF(A104="","",IF(D104="","",INDEX(POBRANIE_!$B$6:$F$101,MATCH(D104,POBRANIE_!$A$6:$A$101,0),5)))</f>
        <v/>
      </c>
      <c r="AY104" s="96" t="str">
        <f t="shared" si="57"/>
        <v/>
      </c>
      <c r="AZ104" s="96" t="str">
        <f t="shared" si="58"/>
        <v/>
      </c>
      <c r="BA104" s="292" t="str">
        <f t="shared" si="37"/>
        <v xml:space="preserve"> </v>
      </c>
      <c r="BB104" s="293" t="str">
        <f t="shared" si="38"/>
        <v xml:space="preserve"> </v>
      </c>
      <c r="BD104" s="45"/>
      <c r="BE104" s="387" t="str">
        <f t="shared" si="39"/>
        <v/>
      </c>
      <c r="BF104" s="388">
        <f t="shared" si="40"/>
        <v>0</v>
      </c>
      <c r="BG104" s="388">
        <f t="shared" si="41"/>
        <v>0</v>
      </c>
      <c r="BH104" s="388">
        <f t="shared" si="42"/>
        <v>0</v>
      </c>
      <c r="BI104" s="388">
        <f t="shared" si="43"/>
        <v>0</v>
      </c>
      <c r="BJ104" s="388">
        <f t="shared" si="44"/>
        <v>0</v>
      </c>
      <c r="BK104" s="389">
        <f t="shared" si="45"/>
        <v>0</v>
      </c>
      <c r="BL104" s="388">
        <f>IF(W104="",0,IF(W104=LEGENDA!C$43,0,1))</f>
        <v>0</v>
      </c>
      <c r="BM104" s="388">
        <f>IF(X104="",0,IF(X104=LEGENDA!D$43,0,1))</f>
        <v>0</v>
      </c>
      <c r="BN104" s="388">
        <f>IF(Y104="",0,IF(Y104=LEGENDA!E$43,0,1))</f>
        <v>0</v>
      </c>
      <c r="BO104" s="388">
        <f>IF(Z104="",0,IF(Z104=LEGENDA!F$43,0,1))</f>
        <v>0</v>
      </c>
      <c r="BP104" s="388">
        <f>IF(AA104="",0,IF(AA104=LEGENDA!G$43,0,1))</f>
        <v>0</v>
      </c>
      <c r="BQ104" s="388">
        <f>IF(AB104="",0,IF(AB104=LEGENDA!H$43,0,1))</f>
        <v>0</v>
      </c>
      <c r="BR104" s="388">
        <f>IF(AC104="",0,IF(AC104=LEGENDA!I$43,0,1))</f>
        <v>0</v>
      </c>
      <c r="BS104" s="388">
        <f>IF(AD104="",0,IF(AD104=LEGENDA!J$43,0,1))</f>
        <v>0</v>
      </c>
      <c r="BT104" s="388">
        <f>IF(AE104="",0,IF(AE104=LEGENDA!K$43,0,1))</f>
        <v>0</v>
      </c>
      <c r="BU104" s="388">
        <f>IF(AF104="",0,IF(AF104=LEGENDA!L$43,0,1))</f>
        <v>0</v>
      </c>
      <c r="BV104" s="390">
        <f t="shared" si="46"/>
        <v>0</v>
      </c>
      <c r="BW104" s="388">
        <f t="shared" si="47"/>
        <v>0</v>
      </c>
      <c r="BX104" s="390">
        <f t="shared" si="48"/>
        <v>0</v>
      </c>
      <c r="BY104" s="391">
        <f t="shared" si="49"/>
        <v>0</v>
      </c>
      <c r="BZ104" s="391">
        <f t="shared" si="50"/>
        <v>0</v>
      </c>
      <c r="CA104" s="391" t="str">
        <f t="shared" si="51"/>
        <v/>
      </c>
      <c r="CB104" s="386" t="str">
        <f t="shared" si="52"/>
        <v/>
      </c>
      <c r="CC104" s="94">
        <f t="shared" si="59"/>
        <v>0</v>
      </c>
      <c r="CD104" s="397" t="str">
        <f t="shared" si="53"/>
        <v/>
      </c>
      <c r="CE104" s="559" t="str">
        <f t="array" ref="CE104">IFERROR(INDEX($C$10:$C$525,MATCH(0,COUNTIF($CE$9:CE103,$C$10:$C$525),0)),"")</f>
        <v/>
      </c>
      <c r="CF104" s="559">
        <f t="shared" si="54"/>
        <v>0</v>
      </c>
    </row>
    <row r="105" spans="1:84" ht="18.899999999999999" customHeight="1" thickBot="1" x14ac:dyDescent="0.35">
      <c r="A105" s="78" t="str">
        <f t="shared" si="55"/>
        <v/>
      </c>
      <c r="B105" s="576"/>
      <c r="C105" s="464"/>
      <c r="D105" s="349"/>
      <c r="E105" s="61" t="str">
        <f>IF(B105="","",IF(C105="","",IF(D105="","",INDEX(POBRANIE_!$B$6:$F$100,MATCH($D105,POBRANIE_!$A$6:$A$100,0),2))))</f>
        <v/>
      </c>
      <c r="F105" s="44"/>
      <c r="G105" s="45"/>
      <c r="H105" s="349"/>
      <c r="I105" s="46"/>
      <c r="J105" s="64" t="str">
        <f>IF($H105="","",IF($I105="","",IF($H105=LEGENDA!$B$21,0.6,IF($H105=LEGENDA!$B$22,0.7,0.8))))</f>
        <v/>
      </c>
      <c r="K105" s="63" t="str">
        <f t="shared" si="32"/>
        <v/>
      </c>
      <c r="L105" s="46"/>
      <c r="M105" s="61" t="str">
        <f>IF($H105="","",IF(OR(I105&gt;0,L105&gt;0),"",IF(AND(D105="TUZ",H105="gleba b. lekka"),"BŁĄD kol.8",IF(AND(D105="TUZ",H105="gleba lekka"),"BŁĄD kol.8",IF(AND(D105="TUZ",H105="gleba średnia"),"BŁĄD kol.8",IF(AND(D105="TUZ",H105="gleba ciężka"),"BŁĄD kol.8",IF(OR($H105=LEGENDA!$B$21,$H105=1),49,IF(OR($H105=LEGENDA!$B$22,$H105=2),59,IF(OR($H105=LEGENDA!$B$23,$H105=3),62,IF(OR($H105=4,$H105=LEGENDA!$B$24),66,IF(H105=LEGENDA!$O$25,86,IF(H105=LEGENDA!$O$26,91,IF(H105=LEGENDA!$O$27,73,IF(H105=LEGENDA!$O$28,66,IF(H105=LEGENDA!$O$29,135,IF(H105=LEGENDA!$O$30,158,IF(H105=LEGENDA!$O$31,117)))))))))))))))))</f>
        <v/>
      </c>
      <c r="N105" s="61" t="str">
        <f>IF(AND(D105="TUZ",H105="gleba b. lekka"),"BŁĄD kol.8",IF(AND(D105="TUZ",H105="gleba lekka"),"BŁĄD kol.8",IF(AND(D105="TUZ",H105="gleba średnia"),"BŁĄD kol.8",IF(AND(D105="TUZ",H105="gleba ciężka"),"BŁĄD kol.8",IF(AND(E105&lt;&gt;4,H105=LEGENDA!$O$29),"BŁĄD kol.8",IF(AND(E105&lt;&gt;4,H105=LEGENDA!$O$30),"BŁĄD kol.8",IF(AND(E105&lt;&gt;4,H105=LEGENDA!$O$31),"BŁĄD kol.8",IF(AND(E105&lt;&gt;4,H105=LEGENDA!$O$28),"BŁĄD kol.8",IF(AND(E105&lt;&gt;4,H105=LEGENDA!$O$27),"BŁĄD kol.8",IF(AND(E105&lt;&gt;4,H105=LEGENDA!$O$26),"BŁĄD kol.8",IF(AND(E105&lt;&gt;4,H105=LEGENDA!$O$25),"BŁĄD kol.8",IF(AX105="","",IF(AX105=1,0.6,IF(AX105=2,0.9,0.9))))))))))))))</f>
        <v/>
      </c>
      <c r="O105" s="381" t="str">
        <f t="shared" si="33"/>
        <v/>
      </c>
      <c r="P105" s="379" t="str">
        <f t="shared" si="56"/>
        <v/>
      </c>
      <c r="Q105" s="47"/>
      <c r="R105" s="46"/>
      <c r="S105" s="46"/>
      <c r="T105" s="46"/>
      <c r="U105" s="46"/>
      <c r="V105" s="61" t="str">
        <f t="shared" si="34"/>
        <v/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61" t="str">
        <f t="shared" si="35"/>
        <v/>
      </c>
      <c r="AH105" s="70" t="e">
        <v>#VALUE!</v>
      </c>
      <c r="AI105" s="70">
        <v>0</v>
      </c>
      <c r="AJ105" s="70">
        <v>0</v>
      </c>
      <c r="AK105" s="71">
        <v>0</v>
      </c>
      <c r="AO105" s="49"/>
      <c r="AP105" s="49"/>
      <c r="AQ105" s="49"/>
      <c r="AR105" s="49"/>
      <c r="AS105" s="49"/>
      <c r="AT105" s="49"/>
      <c r="AU105" s="46"/>
      <c r="AV105" s="352" t="str">
        <f t="shared" si="31"/>
        <v/>
      </c>
      <c r="AW105" s="65" t="str">
        <f t="shared" si="36"/>
        <v/>
      </c>
      <c r="AX105" s="198" t="str">
        <f>IF(A105="","",IF(D105="","",INDEX(POBRANIE_!$B$6:$F$101,MATCH(D105,POBRANIE_!$A$6:$A$101,0),5)))</f>
        <v/>
      </c>
      <c r="AY105" s="96" t="str">
        <f t="shared" si="57"/>
        <v/>
      </c>
      <c r="AZ105" s="96" t="str">
        <f t="shared" si="58"/>
        <v/>
      </c>
      <c r="BA105" s="292" t="str">
        <f t="shared" si="37"/>
        <v xml:space="preserve"> </v>
      </c>
      <c r="BB105" s="293" t="str">
        <f t="shared" si="38"/>
        <v xml:space="preserve"> </v>
      </c>
      <c r="BD105" s="45"/>
      <c r="BE105" s="387" t="str">
        <f t="shared" si="39"/>
        <v/>
      </c>
      <c r="BF105" s="388">
        <f t="shared" si="40"/>
        <v>0</v>
      </c>
      <c r="BG105" s="388">
        <f t="shared" si="41"/>
        <v>0</v>
      </c>
      <c r="BH105" s="388">
        <f t="shared" si="42"/>
        <v>0</v>
      </c>
      <c r="BI105" s="388">
        <f t="shared" si="43"/>
        <v>0</v>
      </c>
      <c r="BJ105" s="388">
        <f t="shared" si="44"/>
        <v>0</v>
      </c>
      <c r="BK105" s="389">
        <f t="shared" si="45"/>
        <v>0</v>
      </c>
      <c r="BL105" s="388">
        <f>IF(W105="",0,IF(W105=LEGENDA!C$43,0,1))</f>
        <v>0</v>
      </c>
      <c r="BM105" s="388">
        <f>IF(X105="",0,IF(X105=LEGENDA!D$43,0,1))</f>
        <v>0</v>
      </c>
      <c r="BN105" s="388">
        <f>IF(Y105="",0,IF(Y105=LEGENDA!E$43,0,1))</f>
        <v>0</v>
      </c>
      <c r="BO105" s="388">
        <f>IF(Z105="",0,IF(Z105=LEGENDA!F$43,0,1))</f>
        <v>0</v>
      </c>
      <c r="BP105" s="388">
        <f>IF(AA105="",0,IF(AA105=LEGENDA!G$43,0,1))</f>
        <v>0</v>
      </c>
      <c r="BQ105" s="388">
        <f>IF(AB105="",0,IF(AB105=LEGENDA!H$43,0,1))</f>
        <v>0</v>
      </c>
      <c r="BR105" s="388">
        <f>IF(AC105="",0,IF(AC105=LEGENDA!I$43,0,1))</f>
        <v>0</v>
      </c>
      <c r="BS105" s="388">
        <f>IF(AD105="",0,IF(AD105=LEGENDA!J$43,0,1))</f>
        <v>0</v>
      </c>
      <c r="BT105" s="388">
        <f>IF(AE105="",0,IF(AE105=LEGENDA!K$43,0,1))</f>
        <v>0</v>
      </c>
      <c r="BU105" s="388">
        <f>IF(AF105="",0,IF(AF105=LEGENDA!L$43,0,1))</f>
        <v>0</v>
      </c>
      <c r="BV105" s="390">
        <f t="shared" si="46"/>
        <v>0</v>
      </c>
      <c r="BW105" s="388">
        <f t="shared" si="47"/>
        <v>0</v>
      </c>
      <c r="BX105" s="390">
        <f t="shared" si="48"/>
        <v>0</v>
      </c>
      <c r="BY105" s="391">
        <f t="shared" si="49"/>
        <v>0</v>
      </c>
      <c r="BZ105" s="391">
        <f t="shared" si="50"/>
        <v>0</v>
      </c>
      <c r="CA105" s="391" t="str">
        <f t="shared" si="51"/>
        <v/>
      </c>
      <c r="CB105" s="386" t="str">
        <f t="shared" si="52"/>
        <v/>
      </c>
      <c r="CC105" s="94">
        <f t="shared" si="59"/>
        <v>0</v>
      </c>
      <c r="CD105" s="397" t="str">
        <f t="shared" si="53"/>
        <v/>
      </c>
      <c r="CE105" s="559" t="str">
        <f t="array" ref="CE105">IFERROR(INDEX($C$10:$C$525,MATCH(0,COUNTIF($CE$9:CE104,$C$10:$C$525),0)),"")</f>
        <v/>
      </c>
      <c r="CF105" s="559">
        <f t="shared" si="54"/>
        <v>0</v>
      </c>
    </row>
    <row r="106" spans="1:84" ht="18.899999999999999" customHeight="1" thickBot="1" x14ac:dyDescent="0.35">
      <c r="A106" s="78" t="str">
        <f t="shared" si="55"/>
        <v/>
      </c>
      <c r="B106" s="576"/>
      <c r="C106" s="464"/>
      <c r="D106" s="349"/>
      <c r="E106" s="61" t="str">
        <f>IF(B106="","",IF(C106="","",IF(D106="","",INDEX(POBRANIE_!$B$6:$F$100,MATCH($D106,POBRANIE_!$A$6:$A$100,0),2))))</f>
        <v/>
      </c>
      <c r="F106" s="44"/>
      <c r="G106" s="45"/>
      <c r="H106" s="349"/>
      <c r="I106" s="46"/>
      <c r="J106" s="64" t="str">
        <f>IF($H106="","",IF($I106="","",IF($H106=LEGENDA!$B$21,0.6,IF($H106=LEGENDA!$B$22,0.7,0.8))))</f>
        <v/>
      </c>
      <c r="K106" s="63" t="str">
        <f t="shared" si="32"/>
        <v/>
      </c>
      <c r="L106" s="46"/>
      <c r="M106" s="61" t="str">
        <f>IF($H106="","",IF(OR(I106&gt;0,L106&gt;0),"",IF(AND(D106="TUZ",H106="gleba b. lekka"),"BŁĄD kol.8",IF(AND(D106="TUZ",H106="gleba lekka"),"BŁĄD kol.8",IF(AND(D106="TUZ",H106="gleba średnia"),"BŁĄD kol.8",IF(AND(D106="TUZ",H106="gleba ciężka"),"BŁĄD kol.8",IF(OR($H106=LEGENDA!$B$21,$H106=1),49,IF(OR($H106=LEGENDA!$B$22,$H106=2),59,IF(OR($H106=LEGENDA!$B$23,$H106=3),62,IF(OR($H106=4,$H106=LEGENDA!$B$24),66,IF(H106=LEGENDA!$O$25,86,IF(H106=LEGENDA!$O$26,91,IF(H106=LEGENDA!$O$27,73,IF(H106=LEGENDA!$O$28,66,IF(H106=LEGENDA!$O$29,135,IF(H106=LEGENDA!$O$30,158,IF(H106=LEGENDA!$O$31,117)))))))))))))))))</f>
        <v/>
      </c>
      <c r="N106" s="61" t="str">
        <f>IF(AND(D106="TUZ",H106="gleba b. lekka"),"BŁĄD kol.8",IF(AND(D106="TUZ",H106="gleba lekka"),"BŁĄD kol.8",IF(AND(D106="TUZ",H106="gleba średnia"),"BŁĄD kol.8",IF(AND(D106="TUZ",H106="gleba ciężka"),"BŁĄD kol.8",IF(AND(E106&lt;&gt;4,H106=LEGENDA!$O$29),"BŁĄD kol.8",IF(AND(E106&lt;&gt;4,H106=LEGENDA!$O$30),"BŁĄD kol.8",IF(AND(E106&lt;&gt;4,H106=LEGENDA!$O$31),"BŁĄD kol.8",IF(AND(E106&lt;&gt;4,H106=LEGENDA!$O$28),"BŁĄD kol.8",IF(AND(E106&lt;&gt;4,H106=LEGENDA!$O$27),"BŁĄD kol.8",IF(AND(E106&lt;&gt;4,H106=LEGENDA!$O$26),"BŁĄD kol.8",IF(AND(E106&lt;&gt;4,H106=LEGENDA!$O$25),"BŁĄD kol.8",IF(AX106="","",IF(AX106=1,0.6,IF(AX106=2,0.9,0.9))))))))))))))</f>
        <v/>
      </c>
      <c r="O106" s="381" t="str">
        <f t="shared" si="33"/>
        <v/>
      </c>
      <c r="P106" s="379" t="str">
        <f t="shared" si="56"/>
        <v/>
      </c>
      <c r="Q106" s="47"/>
      <c r="R106" s="46"/>
      <c r="S106" s="46"/>
      <c r="T106" s="46"/>
      <c r="U106" s="46"/>
      <c r="V106" s="61" t="str">
        <f t="shared" si="34"/>
        <v/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61" t="str">
        <f t="shared" si="35"/>
        <v/>
      </c>
      <c r="AH106" s="70" t="e">
        <v>#VALUE!</v>
      </c>
      <c r="AI106" s="70">
        <v>0</v>
      </c>
      <c r="AJ106" s="70">
        <v>0</v>
      </c>
      <c r="AK106" s="71">
        <v>0</v>
      </c>
      <c r="AO106" s="49"/>
      <c r="AP106" s="49"/>
      <c r="AQ106" s="49"/>
      <c r="AR106" s="49"/>
      <c r="AS106" s="49"/>
      <c r="AT106" s="49"/>
      <c r="AU106" s="46"/>
      <c r="AV106" s="352" t="str">
        <f t="shared" si="31"/>
        <v/>
      </c>
      <c r="AW106" s="65" t="str">
        <f t="shared" si="36"/>
        <v/>
      </c>
      <c r="AX106" s="198" t="str">
        <f>IF(A106="","",IF(D106="","",INDEX(POBRANIE_!$B$6:$F$101,MATCH(D106,POBRANIE_!$A$6:$A$101,0),5)))</f>
        <v/>
      </c>
      <c r="AY106" s="96" t="str">
        <f t="shared" si="57"/>
        <v/>
      </c>
      <c r="AZ106" s="96" t="str">
        <f t="shared" si="58"/>
        <v/>
      </c>
      <c r="BA106" s="292" t="str">
        <f t="shared" si="37"/>
        <v xml:space="preserve"> </v>
      </c>
      <c r="BB106" s="293" t="str">
        <f t="shared" si="38"/>
        <v xml:space="preserve"> </v>
      </c>
      <c r="BD106" s="45"/>
      <c r="BE106" s="387" t="str">
        <f t="shared" si="39"/>
        <v/>
      </c>
      <c r="BF106" s="388">
        <f t="shared" si="40"/>
        <v>0</v>
      </c>
      <c r="BG106" s="388">
        <f t="shared" si="41"/>
        <v>0</v>
      </c>
      <c r="BH106" s="388">
        <f t="shared" si="42"/>
        <v>0</v>
      </c>
      <c r="BI106" s="388">
        <f t="shared" si="43"/>
        <v>0</v>
      </c>
      <c r="BJ106" s="388">
        <f t="shared" si="44"/>
        <v>0</v>
      </c>
      <c r="BK106" s="389">
        <f t="shared" si="45"/>
        <v>0</v>
      </c>
      <c r="BL106" s="388">
        <f>IF(W106="",0,IF(W106=LEGENDA!C$43,0,1))</f>
        <v>0</v>
      </c>
      <c r="BM106" s="388">
        <f>IF(X106="",0,IF(X106=LEGENDA!D$43,0,1))</f>
        <v>0</v>
      </c>
      <c r="BN106" s="388">
        <f>IF(Y106="",0,IF(Y106=LEGENDA!E$43,0,1))</f>
        <v>0</v>
      </c>
      <c r="BO106" s="388">
        <f>IF(Z106="",0,IF(Z106=LEGENDA!F$43,0,1))</f>
        <v>0</v>
      </c>
      <c r="BP106" s="388">
        <f>IF(AA106="",0,IF(AA106=LEGENDA!G$43,0,1))</f>
        <v>0</v>
      </c>
      <c r="BQ106" s="388">
        <f>IF(AB106="",0,IF(AB106=LEGENDA!H$43,0,1))</f>
        <v>0</v>
      </c>
      <c r="BR106" s="388">
        <f>IF(AC106="",0,IF(AC106=LEGENDA!I$43,0,1))</f>
        <v>0</v>
      </c>
      <c r="BS106" s="388">
        <f>IF(AD106="",0,IF(AD106=LEGENDA!J$43,0,1))</f>
        <v>0</v>
      </c>
      <c r="BT106" s="388">
        <f>IF(AE106="",0,IF(AE106=LEGENDA!K$43,0,1))</f>
        <v>0</v>
      </c>
      <c r="BU106" s="388">
        <f>IF(AF106="",0,IF(AF106=LEGENDA!L$43,0,1))</f>
        <v>0</v>
      </c>
      <c r="BV106" s="390">
        <f t="shared" si="46"/>
        <v>0</v>
      </c>
      <c r="BW106" s="388">
        <f t="shared" si="47"/>
        <v>0</v>
      </c>
      <c r="BX106" s="390">
        <f t="shared" si="48"/>
        <v>0</v>
      </c>
      <c r="BY106" s="391">
        <f t="shared" si="49"/>
        <v>0</v>
      </c>
      <c r="BZ106" s="391">
        <f t="shared" si="50"/>
        <v>0</v>
      </c>
      <c r="CA106" s="391" t="str">
        <f t="shared" si="51"/>
        <v/>
      </c>
      <c r="CB106" s="386" t="str">
        <f t="shared" si="52"/>
        <v/>
      </c>
      <c r="CC106" s="94">
        <f t="shared" si="59"/>
        <v>0</v>
      </c>
      <c r="CD106" s="397" t="str">
        <f t="shared" si="53"/>
        <v/>
      </c>
      <c r="CE106" s="559" t="str">
        <f t="array" ref="CE106">IFERROR(INDEX($C$10:$C$525,MATCH(0,COUNTIF($CE$9:CE105,$C$10:$C$525),0)),"")</f>
        <v/>
      </c>
      <c r="CF106" s="559">
        <f t="shared" si="54"/>
        <v>0</v>
      </c>
    </row>
    <row r="107" spans="1:84" ht="18.899999999999999" customHeight="1" thickBot="1" x14ac:dyDescent="0.35">
      <c r="A107" s="78" t="str">
        <f t="shared" si="55"/>
        <v/>
      </c>
      <c r="B107" s="576"/>
      <c r="C107" s="464"/>
      <c r="D107" s="349"/>
      <c r="E107" s="61" t="str">
        <f>IF(B107="","",IF(C107="","",IF(D107="","",INDEX(POBRANIE_!$B$6:$F$100,MATCH($D107,POBRANIE_!$A$6:$A$100,0),2))))</f>
        <v/>
      </c>
      <c r="F107" s="44"/>
      <c r="G107" s="45"/>
      <c r="H107" s="349"/>
      <c r="I107" s="46"/>
      <c r="J107" s="64" t="str">
        <f>IF($H107="","",IF($I107="","",IF($H107=LEGENDA!$B$21,0.6,IF($H107=LEGENDA!$B$22,0.7,0.8))))</f>
        <v/>
      </c>
      <c r="K107" s="63" t="str">
        <f t="shared" si="32"/>
        <v/>
      </c>
      <c r="L107" s="46"/>
      <c r="M107" s="61" t="str">
        <f>IF($H107="","",IF(OR(I107&gt;0,L107&gt;0),"",IF(AND(D107="TUZ",H107="gleba b. lekka"),"BŁĄD kol.8",IF(AND(D107="TUZ",H107="gleba lekka"),"BŁĄD kol.8",IF(AND(D107="TUZ",H107="gleba średnia"),"BŁĄD kol.8",IF(AND(D107="TUZ",H107="gleba ciężka"),"BŁĄD kol.8",IF(OR($H107=LEGENDA!$B$21,$H107=1),49,IF(OR($H107=LEGENDA!$B$22,$H107=2),59,IF(OR($H107=LEGENDA!$B$23,$H107=3),62,IF(OR($H107=4,$H107=LEGENDA!$B$24),66,IF(H107=LEGENDA!$O$25,86,IF(H107=LEGENDA!$O$26,91,IF(H107=LEGENDA!$O$27,73,IF(H107=LEGENDA!$O$28,66,IF(H107=LEGENDA!$O$29,135,IF(H107=LEGENDA!$O$30,158,IF(H107=LEGENDA!$O$31,117)))))))))))))))))</f>
        <v/>
      </c>
      <c r="N107" s="61" t="str">
        <f>IF(AND(D107="TUZ",H107="gleba b. lekka"),"BŁĄD kol.8",IF(AND(D107="TUZ",H107="gleba lekka"),"BŁĄD kol.8",IF(AND(D107="TUZ",H107="gleba średnia"),"BŁĄD kol.8",IF(AND(D107="TUZ",H107="gleba ciężka"),"BŁĄD kol.8",IF(AND(E107&lt;&gt;4,H107=LEGENDA!$O$29),"BŁĄD kol.8",IF(AND(E107&lt;&gt;4,H107=LEGENDA!$O$30),"BŁĄD kol.8",IF(AND(E107&lt;&gt;4,H107=LEGENDA!$O$31),"BŁĄD kol.8",IF(AND(E107&lt;&gt;4,H107=LEGENDA!$O$28),"BŁĄD kol.8",IF(AND(E107&lt;&gt;4,H107=LEGENDA!$O$27),"BŁĄD kol.8",IF(AND(E107&lt;&gt;4,H107=LEGENDA!$O$26),"BŁĄD kol.8",IF(AND(E107&lt;&gt;4,H107=LEGENDA!$O$25),"BŁĄD kol.8",IF(AX107="","",IF(AX107=1,0.6,IF(AX107=2,0.9,0.9))))))))))))))</f>
        <v/>
      </c>
      <c r="O107" s="381" t="str">
        <f t="shared" si="33"/>
        <v/>
      </c>
      <c r="P107" s="379" t="str">
        <f t="shared" si="56"/>
        <v/>
      </c>
      <c r="Q107" s="47"/>
      <c r="R107" s="46"/>
      <c r="S107" s="46"/>
      <c r="T107" s="46"/>
      <c r="U107" s="46"/>
      <c r="V107" s="61" t="str">
        <f t="shared" si="34"/>
        <v/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61" t="str">
        <f t="shared" si="35"/>
        <v/>
      </c>
      <c r="AH107" s="70" t="e">
        <v>#VALUE!</v>
      </c>
      <c r="AI107" s="70">
        <v>0</v>
      </c>
      <c r="AJ107" s="70">
        <v>0</v>
      </c>
      <c r="AK107" s="71">
        <v>0</v>
      </c>
      <c r="AO107" s="49"/>
      <c r="AP107" s="49"/>
      <c r="AQ107" s="49"/>
      <c r="AR107" s="49"/>
      <c r="AS107" s="49"/>
      <c r="AT107" s="49"/>
      <c r="AU107" s="46"/>
      <c r="AV107" s="352" t="str">
        <f t="shared" si="31"/>
        <v/>
      </c>
      <c r="AW107" s="65" t="str">
        <f t="shared" si="36"/>
        <v/>
      </c>
      <c r="AX107" s="198" t="str">
        <f>IF(A107="","",IF(D107="","",INDEX(POBRANIE_!$B$6:$F$101,MATCH(D107,POBRANIE_!$A$6:$A$101,0),5)))</f>
        <v/>
      </c>
      <c r="AY107" s="96" t="str">
        <f t="shared" si="57"/>
        <v/>
      </c>
      <c r="AZ107" s="96" t="str">
        <f t="shared" si="58"/>
        <v/>
      </c>
      <c r="BA107" s="292" t="str">
        <f t="shared" si="37"/>
        <v xml:space="preserve"> </v>
      </c>
      <c r="BB107" s="293" t="str">
        <f t="shared" si="38"/>
        <v xml:space="preserve"> </v>
      </c>
      <c r="BD107" s="45"/>
      <c r="BE107" s="387" t="str">
        <f t="shared" si="39"/>
        <v/>
      </c>
      <c r="BF107" s="388">
        <f t="shared" si="40"/>
        <v>0</v>
      </c>
      <c r="BG107" s="388">
        <f t="shared" si="41"/>
        <v>0</v>
      </c>
      <c r="BH107" s="388">
        <f t="shared" si="42"/>
        <v>0</v>
      </c>
      <c r="BI107" s="388">
        <f t="shared" si="43"/>
        <v>0</v>
      </c>
      <c r="BJ107" s="388">
        <f t="shared" si="44"/>
        <v>0</v>
      </c>
      <c r="BK107" s="389">
        <f t="shared" si="45"/>
        <v>0</v>
      </c>
      <c r="BL107" s="388">
        <f>IF(W107="",0,IF(W107=LEGENDA!C$43,0,1))</f>
        <v>0</v>
      </c>
      <c r="BM107" s="388">
        <f>IF(X107="",0,IF(X107=LEGENDA!D$43,0,1))</f>
        <v>0</v>
      </c>
      <c r="BN107" s="388">
        <f>IF(Y107="",0,IF(Y107=LEGENDA!E$43,0,1))</f>
        <v>0</v>
      </c>
      <c r="BO107" s="388">
        <f>IF(Z107="",0,IF(Z107=LEGENDA!F$43,0,1))</f>
        <v>0</v>
      </c>
      <c r="BP107" s="388">
        <f>IF(AA107="",0,IF(AA107=LEGENDA!G$43,0,1))</f>
        <v>0</v>
      </c>
      <c r="BQ107" s="388">
        <f>IF(AB107="",0,IF(AB107=LEGENDA!H$43,0,1))</f>
        <v>0</v>
      </c>
      <c r="BR107" s="388">
        <f>IF(AC107="",0,IF(AC107=LEGENDA!I$43,0,1))</f>
        <v>0</v>
      </c>
      <c r="BS107" s="388">
        <f>IF(AD107="",0,IF(AD107=LEGENDA!J$43,0,1))</f>
        <v>0</v>
      </c>
      <c r="BT107" s="388">
        <f>IF(AE107="",0,IF(AE107=LEGENDA!K$43,0,1))</f>
        <v>0</v>
      </c>
      <c r="BU107" s="388">
        <f>IF(AF107="",0,IF(AF107=LEGENDA!L$43,0,1))</f>
        <v>0</v>
      </c>
      <c r="BV107" s="390">
        <f t="shared" si="46"/>
        <v>0</v>
      </c>
      <c r="BW107" s="388">
        <f t="shared" si="47"/>
        <v>0</v>
      </c>
      <c r="BX107" s="390">
        <f t="shared" si="48"/>
        <v>0</v>
      </c>
      <c r="BY107" s="391">
        <f t="shared" si="49"/>
        <v>0</v>
      </c>
      <c r="BZ107" s="391">
        <f t="shared" si="50"/>
        <v>0</v>
      </c>
      <c r="CA107" s="391" t="str">
        <f t="shared" si="51"/>
        <v/>
      </c>
      <c r="CB107" s="386" t="str">
        <f t="shared" si="52"/>
        <v/>
      </c>
      <c r="CC107" s="94">
        <f t="shared" si="59"/>
        <v>0</v>
      </c>
      <c r="CD107" s="397" t="str">
        <f t="shared" si="53"/>
        <v/>
      </c>
      <c r="CE107" s="559" t="str">
        <f t="array" ref="CE107">IFERROR(INDEX($C$10:$C$525,MATCH(0,COUNTIF($CE$9:CE106,$C$10:$C$525),0)),"")</f>
        <v/>
      </c>
      <c r="CF107" s="559">
        <f t="shared" si="54"/>
        <v>0</v>
      </c>
    </row>
    <row r="108" spans="1:84" ht="18.899999999999999" customHeight="1" thickBot="1" x14ac:dyDescent="0.35">
      <c r="A108" s="78" t="str">
        <f t="shared" si="55"/>
        <v/>
      </c>
      <c r="B108" s="576"/>
      <c r="C108" s="464"/>
      <c r="D108" s="349"/>
      <c r="E108" s="61" t="str">
        <f>IF(B108="","",IF(C108="","",IF(D108="","",INDEX(POBRANIE_!$B$6:$F$100,MATCH($D108,POBRANIE_!$A$6:$A$100,0),2))))</f>
        <v/>
      </c>
      <c r="F108" s="44"/>
      <c r="G108" s="45"/>
      <c r="H108" s="349"/>
      <c r="I108" s="46"/>
      <c r="J108" s="64" t="str">
        <f>IF($H108="","",IF($I108="","",IF($H108=LEGENDA!$B$21,0.6,IF($H108=LEGENDA!$B$22,0.7,0.8))))</f>
        <v/>
      </c>
      <c r="K108" s="63" t="str">
        <f t="shared" si="32"/>
        <v/>
      </c>
      <c r="L108" s="46"/>
      <c r="M108" s="61" t="str">
        <f>IF($H108="","",IF(OR(I108&gt;0,L108&gt;0),"",IF(AND(D108="TUZ",H108="gleba b. lekka"),"BŁĄD kol.8",IF(AND(D108="TUZ",H108="gleba lekka"),"BŁĄD kol.8",IF(AND(D108="TUZ",H108="gleba średnia"),"BŁĄD kol.8",IF(AND(D108="TUZ",H108="gleba ciężka"),"BŁĄD kol.8",IF(OR($H108=LEGENDA!$B$21,$H108=1),49,IF(OR($H108=LEGENDA!$B$22,$H108=2),59,IF(OR($H108=LEGENDA!$B$23,$H108=3),62,IF(OR($H108=4,$H108=LEGENDA!$B$24),66,IF(H108=LEGENDA!$O$25,86,IF(H108=LEGENDA!$O$26,91,IF(H108=LEGENDA!$O$27,73,IF(H108=LEGENDA!$O$28,66,IF(H108=LEGENDA!$O$29,135,IF(H108=LEGENDA!$O$30,158,IF(H108=LEGENDA!$O$31,117)))))))))))))))))</f>
        <v/>
      </c>
      <c r="N108" s="61" t="str">
        <f>IF(AND(D108="TUZ",H108="gleba b. lekka"),"BŁĄD kol.8",IF(AND(D108="TUZ",H108="gleba lekka"),"BŁĄD kol.8",IF(AND(D108="TUZ",H108="gleba średnia"),"BŁĄD kol.8",IF(AND(D108="TUZ",H108="gleba ciężka"),"BŁĄD kol.8",IF(AND(E108&lt;&gt;4,H108=LEGENDA!$O$29),"BŁĄD kol.8",IF(AND(E108&lt;&gt;4,H108=LEGENDA!$O$30),"BŁĄD kol.8",IF(AND(E108&lt;&gt;4,H108=LEGENDA!$O$31),"BŁĄD kol.8",IF(AND(E108&lt;&gt;4,H108=LEGENDA!$O$28),"BŁĄD kol.8",IF(AND(E108&lt;&gt;4,H108=LEGENDA!$O$27),"BŁĄD kol.8",IF(AND(E108&lt;&gt;4,H108=LEGENDA!$O$26),"BŁĄD kol.8",IF(AND(E108&lt;&gt;4,H108=LEGENDA!$O$25),"BŁĄD kol.8",IF(AX108="","",IF(AX108=1,0.6,IF(AX108=2,0.9,0.9))))))))))))))</f>
        <v/>
      </c>
      <c r="O108" s="381" t="str">
        <f t="shared" si="33"/>
        <v/>
      </c>
      <c r="P108" s="379" t="str">
        <f t="shared" si="56"/>
        <v/>
      </c>
      <c r="Q108" s="47"/>
      <c r="R108" s="46"/>
      <c r="S108" s="46"/>
      <c r="T108" s="46"/>
      <c r="U108" s="46"/>
      <c r="V108" s="61" t="str">
        <f t="shared" si="34"/>
        <v/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61" t="str">
        <f t="shared" si="35"/>
        <v/>
      </c>
      <c r="AH108" s="70" t="e">
        <v>#VALUE!</v>
      </c>
      <c r="AI108" s="70">
        <v>0</v>
      </c>
      <c r="AJ108" s="70">
        <v>0</v>
      </c>
      <c r="AK108" s="71">
        <v>0</v>
      </c>
      <c r="AO108" s="49"/>
      <c r="AP108" s="49"/>
      <c r="AQ108" s="49"/>
      <c r="AR108" s="49"/>
      <c r="AS108" s="49"/>
      <c r="AT108" s="49"/>
      <c r="AU108" s="46"/>
      <c r="AV108" s="352" t="str">
        <f t="shared" si="31"/>
        <v/>
      </c>
      <c r="AW108" s="65" t="str">
        <f t="shared" si="36"/>
        <v/>
      </c>
      <c r="AX108" s="198" t="str">
        <f>IF(A108="","",IF(D108="","",INDEX(POBRANIE_!$B$6:$F$101,MATCH(D108,POBRANIE_!$A$6:$A$101,0),5)))</f>
        <v/>
      </c>
      <c r="AY108" s="96" t="str">
        <f t="shared" si="57"/>
        <v/>
      </c>
      <c r="AZ108" s="96" t="str">
        <f t="shared" si="58"/>
        <v/>
      </c>
      <c r="BA108" s="292" t="str">
        <f t="shared" si="37"/>
        <v xml:space="preserve"> </v>
      </c>
      <c r="BB108" s="293" t="str">
        <f t="shared" si="38"/>
        <v xml:space="preserve"> </v>
      </c>
      <c r="BD108" s="45"/>
      <c r="BE108" s="387" t="str">
        <f t="shared" si="39"/>
        <v/>
      </c>
      <c r="BF108" s="388">
        <f t="shared" si="40"/>
        <v>0</v>
      </c>
      <c r="BG108" s="388">
        <f t="shared" si="41"/>
        <v>0</v>
      </c>
      <c r="BH108" s="388">
        <f t="shared" si="42"/>
        <v>0</v>
      </c>
      <c r="BI108" s="388">
        <f t="shared" si="43"/>
        <v>0</v>
      </c>
      <c r="BJ108" s="388">
        <f t="shared" si="44"/>
        <v>0</v>
      </c>
      <c r="BK108" s="389">
        <f t="shared" si="45"/>
        <v>0</v>
      </c>
      <c r="BL108" s="388">
        <f>IF(W108="",0,IF(W108=LEGENDA!C$43,0,1))</f>
        <v>0</v>
      </c>
      <c r="BM108" s="388">
        <f>IF(X108="",0,IF(X108=LEGENDA!D$43,0,1))</f>
        <v>0</v>
      </c>
      <c r="BN108" s="388">
        <f>IF(Y108="",0,IF(Y108=LEGENDA!E$43,0,1))</f>
        <v>0</v>
      </c>
      <c r="BO108" s="388">
        <f>IF(Z108="",0,IF(Z108=LEGENDA!F$43,0,1))</f>
        <v>0</v>
      </c>
      <c r="BP108" s="388">
        <f>IF(AA108="",0,IF(AA108=LEGENDA!G$43,0,1))</f>
        <v>0</v>
      </c>
      <c r="BQ108" s="388">
        <f>IF(AB108="",0,IF(AB108=LEGENDA!H$43,0,1))</f>
        <v>0</v>
      </c>
      <c r="BR108" s="388">
        <f>IF(AC108="",0,IF(AC108=LEGENDA!I$43,0,1))</f>
        <v>0</v>
      </c>
      <c r="BS108" s="388">
        <f>IF(AD108="",0,IF(AD108=LEGENDA!J$43,0,1))</f>
        <v>0</v>
      </c>
      <c r="BT108" s="388">
        <f>IF(AE108="",0,IF(AE108=LEGENDA!K$43,0,1))</f>
        <v>0</v>
      </c>
      <c r="BU108" s="388">
        <f>IF(AF108="",0,IF(AF108=LEGENDA!L$43,0,1))</f>
        <v>0</v>
      </c>
      <c r="BV108" s="390">
        <f t="shared" si="46"/>
        <v>0</v>
      </c>
      <c r="BW108" s="388">
        <f t="shared" si="47"/>
        <v>0</v>
      </c>
      <c r="BX108" s="390">
        <f t="shared" si="48"/>
        <v>0</v>
      </c>
      <c r="BY108" s="391">
        <f t="shared" si="49"/>
        <v>0</v>
      </c>
      <c r="BZ108" s="391">
        <f t="shared" si="50"/>
        <v>0</v>
      </c>
      <c r="CA108" s="391" t="str">
        <f t="shared" si="51"/>
        <v/>
      </c>
      <c r="CB108" s="386" t="str">
        <f t="shared" si="52"/>
        <v/>
      </c>
      <c r="CC108" s="94">
        <f t="shared" si="59"/>
        <v>0</v>
      </c>
      <c r="CD108" s="397" t="str">
        <f t="shared" si="53"/>
        <v/>
      </c>
      <c r="CE108" s="559" t="str">
        <f t="array" ref="CE108">IFERROR(INDEX($C$10:$C$525,MATCH(0,COUNTIF($CE$9:CE107,$C$10:$C$525),0)),"")</f>
        <v/>
      </c>
      <c r="CF108" s="559">
        <f t="shared" si="54"/>
        <v>0</v>
      </c>
    </row>
    <row r="109" spans="1:84" ht="18.899999999999999" customHeight="1" thickBot="1" x14ac:dyDescent="0.35">
      <c r="A109" s="78" t="str">
        <f t="shared" si="55"/>
        <v/>
      </c>
      <c r="B109" s="576"/>
      <c r="C109" s="464"/>
      <c r="D109" s="349"/>
      <c r="E109" s="61" t="str">
        <f>IF(B109="","",IF(C109="","",IF(D109="","",INDEX(POBRANIE_!$B$6:$F$100,MATCH($D109,POBRANIE_!$A$6:$A$100,0),2))))</f>
        <v/>
      </c>
      <c r="F109" s="44"/>
      <c r="G109" s="45"/>
      <c r="H109" s="349"/>
      <c r="I109" s="46"/>
      <c r="J109" s="64" t="str">
        <f>IF($H109="","",IF($I109="","",IF($H109=LEGENDA!$B$21,0.6,IF($H109=LEGENDA!$B$22,0.7,0.8))))</f>
        <v/>
      </c>
      <c r="K109" s="63" t="str">
        <f t="shared" si="32"/>
        <v/>
      </c>
      <c r="L109" s="46"/>
      <c r="M109" s="61" t="str">
        <f>IF($H109="","",IF(OR(I109&gt;0,L109&gt;0),"",IF(AND(D109="TUZ",H109="gleba b. lekka"),"BŁĄD kol.8",IF(AND(D109="TUZ",H109="gleba lekka"),"BŁĄD kol.8",IF(AND(D109="TUZ",H109="gleba średnia"),"BŁĄD kol.8",IF(AND(D109="TUZ",H109="gleba ciężka"),"BŁĄD kol.8",IF(OR($H109=LEGENDA!$B$21,$H109=1),49,IF(OR($H109=LEGENDA!$B$22,$H109=2),59,IF(OR($H109=LEGENDA!$B$23,$H109=3),62,IF(OR($H109=4,$H109=LEGENDA!$B$24),66,IF(H109=LEGENDA!$O$25,86,IF(H109=LEGENDA!$O$26,91,IF(H109=LEGENDA!$O$27,73,IF(H109=LEGENDA!$O$28,66,IF(H109=LEGENDA!$O$29,135,IF(H109=LEGENDA!$O$30,158,IF(H109=LEGENDA!$O$31,117)))))))))))))))))</f>
        <v/>
      </c>
      <c r="N109" s="61" t="str">
        <f>IF(AND(D109="TUZ",H109="gleba b. lekka"),"BŁĄD kol.8",IF(AND(D109="TUZ",H109="gleba lekka"),"BŁĄD kol.8",IF(AND(D109="TUZ",H109="gleba średnia"),"BŁĄD kol.8",IF(AND(D109="TUZ",H109="gleba ciężka"),"BŁĄD kol.8",IF(AND(E109&lt;&gt;4,H109=LEGENDA!$O$29),"BŁĄD kol.8",IF(AND(E109&lt;&gt;4,H109=LEGENDA!$O$30),"BŁĄD kol.8",IF(AND(E109&lt;&gt;4,H109=LEGENDA!$O$31),"BŁĄD kol.8",IF(AND(E109&lt;&gt;4,H109=LEGENDA!$O$28),"BŁĄD kol.8",IF(AND(E109&lt;&gt;4,H109=LEGENDA!$O$27),"BŁĄD kol.8",IF(AND(E109&lt;&gt;4,H109=LEGENDA!$O$26),"BŁĄD kol.8",IF(AND(E109&lt;&gt;4,H109=LEGENDA!$O$25),"BŁĄD kol.8",IF(AX109="","",IF(AX109=1,0.6,IF(AX109=2,0.9,0.9))))))))))))))</f>
        <v/>
      </c>
      <c r="O109" s="381" t="str">
        <f t="shared" si="33"/>
        <v/>
      </c>
      <c r="P109" s="379" t="str">
        <f t="shared" si="56"/>
        <v/>
      </c>
      <c r="Q109" s="47"/>
      <c r="R109" s="46"/>
      <c r="S109" s="46"/>
      <c r="T109" s="46"/>
      <c r="U109" s="46"/>
      <c r="V109" s="61" t="str">
        <f t="shared" si="34"/>
        <v/>
      </c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61" t="str">
        <f t="shared" si="35"/>
        <v/>
      </c>
      <c r="AH109" s="70" t="e">
        <v>#VALUE!</v>
      </c>
      <c r="AI109" s="70">
        <v>0</v>
      </c>
      <c r="AJ109" s="70">
        <v>0</v>
      </c>
      <c r="AK109" s="71">
        <v>0</v>
      </c>
      <c r="AO109" s="49"/>
      <c r="AP109" s="49"/>
      <c r="AQ109" s="49"/>
      <c r="AR109" s="49"/>
      <c r="AS109" s="49"/>
      <c r="AT109" s="49"/>
      <c r="AU109" s="46"/>
      <c r="AV109" s="352" t="str">
        <f t="shared" si="31"/>
        <v/>
      </c>
      <c r="AW109" s="65" t="str">
        <f t="shared" si="36"/>
        <v/>
      </c>
      <c r="AX109" s="198" t="str">
        <f>IF(A109="","",IF(D109="","",INDEX(POBRANIE_!$B$6:$F$101,MATCH(D109,POBRANIE_!$A$6:$A$101,0),5)))</f>
        <v/>
      </c>
      <c r="AY109" s="96" t="str">
        <f t="shared" si="57"/>
        <v/>
      </c>
      <c r="AZ109" s="96" t="str">
        <f t="shared" si="58"/>
        <v/>
      </c>
      <c r="BA109" s="292" t="str">
        <f t="shared" si="37"/>
        <v xml:space="preserve"> </v>
      </c>
      <c r="BB109" s="293" t="str">
        <f t="shared" si="38"/>
        <v xml:space="preserve"> </v>
      </c>
      <c r="BD109" s="45"/>
      <c r="BE109" s="387" t="str">
        <f t="shared" si="39"/>
        <v/>
      </c>
      <c r="BF109" s="388">
        <f t="shared" si="40"/>
        <v>0</v>
      </c>
      <c r="BG109" s="388">
        <f t="shared" si="41"/>
        <v>0</v>
      </c>
      <c r="BH109" s="388">
        <f t="shared" si="42"/>
        <v>0</v>
      </c>
      <c r="BI109" s="388">
        <f t="shared" si="43"/>
        <v>0</v>
      </c>
      <c r="BJ109" s="388">
        <f t="shared" si="44"/>
        <v>0</v>
      </c>
      <c r="BK109" s="389">
        <f t="shared" si="45"/>
        <v>0</v>
      </c>
      <c r="BL109" s="388">
        <f>IF(W109="",0,IF(W109=LEGENDA!C$43,0,1))</f>
        <v>0</v>
      </c>
      <c r="BM109" s="388">
        <f>IF(X109="",0,IF(X109=LEGENDA!D$43,0,1))</f>
        <v>0</v>
      </c>
      <c r="BN109" s="388">
        <f>IF(Y109="",0,IF(Y109=LEGENDA!E$43,0,1))</f>
        <v>0</v>
      </c>
      <c r="BO109" s="388">
        <f>IF(Z109="",0,IF(Z109=LEGENDA!F$43,0,1))</f>
        <v>0</v>
      </c>
      <c r="BP109" s="388">
        <f>IF(AA109="",0,IF(AA109=LEGENDA!G$43,0,1))</f>
        <v>0</v>
      </c>
      <c r="BQ109" s="388">
        <f>IF(AB109="",0,IF(AB109=LEGENDA!H$43,0,1))</f>
        <v>0</v>
      </c>
      <c r="BR109" s="388">
        <f>IF(AC109="",0,IF(AC109=LEGENDA!I$43,0,1))</f>
        <v>0</v>
      </c>
      <c r="BS109" s="388">
        <f>IF(AD109="",0,IF(AD109=LEGENDA!J$43,0,1))</f>
        <v>0</v>
      </c>
      <c r="BT109" s="388">
        <f>IF(AE109="",0,IF(AE109=LEGENDA!K$43,0,1))</f>
        <v>0</v>
      </c>
      <c r="BU109" s="388">
        <f>IF(AF109="",0,IF(AF109=LEGENDA!L$43,0,1))</f>
        <v>0</v>
      </c>
      <c r="BV109" s="390">
        <f t="shared" si="46"/>
        <v>0</v>
      </c>
      <c r="BW109" s="388">
        <f t="shared" si="47"/>
        <v>0</v>
      </c>
      <c r="BX109" s="390">
        <f t="shared" si="48"/>
        <v>0</v>
      </c>
      <c r="BY109" s="391">
        <f t="shared" si="49"/>
        <v>0</v>
      </c>
      <c r="BZ109" s="391">
        <f t="shared" si="50"/>
        <v>0</v>
      </c>
      <c r="CA109" s="391" t="str">
        <f t="shared" si="51"/>
        <v/>
      </c>
      <c r="CB109" s="386" t="str">
        <f t="shared" si="52"/>
        <v/>
      </c>
      <c r="CC109" s="94">
        <f t="shared" si="59"/>
        <v>0</v>
      </c>
      <c r="CD109" s="397" t="str">
        <f t="shared" si="53"/>
        <v/>
      </c>
      <c r="CE109" s="559" t="str">
        <f t="array" ref="CE109">IFERROR(INDEX($C$10:$C$525,MATCH(0,COUNTIF($CE$9:CE108,$C$10:$C$525),0)),"")</f>
        <v/>
      </c>
      <c r="CF109" s="559">
        <f t="shared" si="54"/>
        <v>0</v>
      </c>
    </row>
    <row r="110" spans="1:84" ht="18.899999999999999" customHeight="1" thickBot="1" x14ac:dyDescent="0.35">
      <c r="A110" s="78" t="str">
        <f t="shared" si="55"/>
        <v/>
      </c>
      <c r="B110" s="576"/>
      <c r="C110" s="464"/>
      <c r="D110" s="349"/>
      <c r="E110" s="61" t="str">
        <f>IF(B110="","",IF(C110="","",IF(D110="","",INDEX(POBRANIE_!$B$6:$F$100,MATCH($D110,POBRANIE_!$A$6:$A$100,0),2))))</f>
        <v/>
      </c>
      <c r="F110" s="44"/>
      <c r="G110" s="45"/>
      <c r="H110" s="349"/>
      <c r="I110" s="46"/>
      <c r="J110" s="64" t="str">
        <f>IF($H110="","",IF($I110="","",IF($H110=LEGENDA!$B$21,0.6,IF($H110=LEGENDA!$B$22,0.7,0.8))))</f>
        <v/>
      </c>
      <c r="K110" s="63" t="str">
        <f t="shared" si="32"/>
        <v/>
      </c>
      <c r="L110" s="46"/>
      <c r="M110" s="61" t="str">
        <f>IF($H110="","",IF(OR(I110&gt;0,L110&gt;0),"",IF(AND(D110="TUZ",H110="gleba b. lekka"),"BŁĄD kol.8",IF(AND(D110="TUZ",H110="gleba lekka"),"BŁĄD kol.8",IF(AND(D110="TUZ",H110="gleba średnia"),"BŁĄD kol.8",IF(AND(D110="TUZ",H110="gleba ciężka"),"BŁĄD kol.8",IF(OR($H110=LEGENDA!$B$21,$H110=1),49,IF(OR($H110=LEGENDA!$B$22,$H110=2),59,IF(OR($H110=LEGENDA!$B$23,$H110=3),62,IF(OR($H110=4,$H110=LEGENDA!$B$24),66,IF(H110=LEGENDA!$O$25,86,IF(H110=LEGENDA!$O$26,91,IF(H110=LEGENDA!$O$27,73,IF(H110=LEGENDA!$O$28,66,IF(H110=LEGENDA!$O$29,135,IF(H110=LEGENDA!$O$30,158,IF(H110=LEGENDA!$O$31,117)))))))))))))))))</f>
        <v/>
      </c>
      <c r="N110" s="61" t="str">
        <f>IF(AND(D110="TUZ",H110="gleba b. lekka"),"BŁĄD kol.8",IF(AND(D110="TUZ",H110="gleba lekka"),"BŁĄD kol.8",IF(AND(D110="TUZ",H110="gleba średnia"),"BŁĄD kol.8",IF(AND(D110="TUZ",H110="gleba ciężka"),"BŁĄD kol.8",IF(AND(E110&lt;&gt;4,H110=LEGENDA!$O$29),"BŁĄD kol.8",IF(AND(E110&lt;&gt;4,H110=LEGENDA!$O$30),"BŁĄD kol.8",IF(AND(E110&lt;&gt;4,H110=LEGENDA!$O$31),"BŁĄD kol.8",IF(AND(E110&lt;&gt;4,H110=LEGENDA!$O$28),"BŁĄD kol.8",IF(AND(E110&lt;&gt;4,H110=LEGENDA!$O$27),"BŁĄD kol.8",IF(AND(E110&lt;&gt;4,H110=LEGENDA!$O$26),"BŁĄD kol.8",IF(AND(E110&lt;&gt;4,H110=LEGENDA!$O$25),"BŁĄD kol.8",IF(AX110="","",IF(AX110=1,0.6,IF(AX110=2,0.9,0.9))))))))))))))</f>
        <v/>
      </c>
      <c r="O110" s="381" t="str">
        <f t="shared" si="33"/>
        <v/>
      </c>
      <c r="P110" s="379" t="str">
        <f t="shared" si="56"/>
        <v/>
      </c>
      <c r="Q110" s="47"/>
      <c r="R110" s="46"/>
      <c r="S110" s="46"/>
      <c r="T110" s="46"/>
      <c r="U110" s="46"/>
      <c r="V110" s="61" t="str">
        <f t="shared" si="34"/>
        <v/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61" t="str">
        <f t="shared" si="35"/>
        <v/>
      </c>
      <c r="AH110" s="70" t="e">
        <v>#VALUE!</v>
      </c>
      <c r="AI110" s="70">
        <v>0</v>
      </c>
      <c r="AJ110" s="70">
        <v>0</v>
      </c>
      <c r="AK110" s="71">
        <v>0</v>
      </c>
      <c r="AO110" s="49"/>
      <c r="AP110" s="49"/>
      <c r="AQ110" s="49"/>
      <c r="AR110" s="49"/>
      <c r="AS110" s="49"/>
      <c r="AT110" s="49"/>
      <c r="AU110" s="46"/>
      <c r="AV110" s="352" t="str">
        <f t="shared" si="31"/>
        <v/>
      </c>
      <c r="AW110" s="65" t="str">
        <f t="shared" si="36"/>
        <v/>
      </c>
      <c r="AX110" s="198" t="str">
        <f>IF(A110="","",IF(D110="","",INDEX(POBRANIE_!$B$6:$F$101,MATCH(D110,POBRANIE_!$A$6:$A$101,0),5)))</f>
        <v/>
      </c>
      <c r="AY110" s="96" t="str">
        <f t="shared" si="57"/>
        <v/>
      </c>
      <c r="AZ110" s="96" t="str">
        <f t="shared" si="58"/>
        <v/>
      </c>
      <c r="BA110" s="292" t="str">
        <f t="shared" si="37"/>
        <v xml:space="preserve"> </v>
      </c>
      <c r="BB110" s="293" t="str">
        <f t="shared" si="38"/>
        <v xml:space="preserve"> </v>
      </c>
      <c r="BD110" s="45"/>
      <c r="BE110" s="387" t="str">
        <f t="shared" si="39"/>
        <v/>
      </c>
      <c r="BF110" s="388">
        <f t="shared" si="40"/>
        <v>0</v>
      </c>
      <c r="BG110" s="388">
        <f t="shared" si="41"/>
        <v>0</v>
      </c>
      <c r="BH110" s="388">
        <f t="shared" si="42"/>
        <v>0</v>
      </c>
      <c r="BI110" s="388">
        <f t="shared" si="43"/>
        <v>0</v>
      </c>
      <c r="BJ110" s="388">
        <f t="shared" si="44"/>
        <v>0</v>
      </c>
      <c r="BK110" s="389">
        <f t="shared" si="45"/>
        <v>0</v>
      </c>
      <c r="BL110" s="388">
        <f>IF(W110="",0,IF(W110=LEGENDA!C$43,0,1))</f>
        <v>0</v>
      </c>
      <c r="BM110" s="388">
        <f>IF(X110="",0,IF(X110=LEGENDA!D$43,0,1))</f>
        <v>0</v>
      </c>
      <c r="BN110" s="388">
        <f>IF(Y110="",0,IF(Y110=LEGENDA!E$43,0,1))</f>
        <v>0</v>
      </c>
      <c r="BO110" s="388">
        <f>IF(Z110="",0,IF(Z110=LEGENDA!F$43,0,1))</f>
        <v>0</v>
      </c>
      <c r="BP110" s="388">
        <f>IF(AA110="",0,IF(AA110=LEGENDA!G$43,0,1))</f>
        <v>0</v>
      </c>
      <c r="BQ110" s="388">
        <f>IF(AB110="",0,IF(AB110=LEGENDA!H$43,0,1))</f>
        <v>0</v>
      </c>
      <c r="BR110" s="388">
        <f>IF(AC110="",0,IF(AC110=LEGENDA!I$43,0,1))</f>
        <v>0</v>
      </c>
      <c r="BS110" s="388">
        <f>IF(AD110="",0,IF(AD110=LEGENDA!J$43,0,1))</f>
        <v>0</v>
      </c>
      <c r="BT110" s="388">
        <f>IF(AE110="",0,IF(AE110=LEGENDA!K$43,0,1))</f>
        <v>0</v>
      </c>
      <c r="BU110" s="388">
        <f>IF(AF110="",0,IF(AF110=LEGENDA!L$43,0,1))</f>
        <v>0</v>
      </c>
      <c r="BV110" s="390">
        <f t="shared" si="46"/>
        <v>0</v>
      </c>
      <c r="BW110" s="388">
        <f t="shared" si="47"/>
        <v>0</v>
      </c>
      <c r="BX110" s="390">
        <f t="shared" si="48"/>
        <v>0</v>
      </c>
      <c r="BY110" s="391">
        <f t="shared" si="49"/>
        <v>0</v>
      </c>
      <c r="BZ110" s="391">
        <f t="shared" si="50"/>
        <v>0</v>
      </c>
      <c r="CA110" s="391" t="str">
        <f t="shared" si="51"/>
        <v/>
      </c>
      <c r="CB110" s="386" t="str">
        <f t="shared" si="52"/>
        <v/>
      </c>
      <c r="CC110" s="94">
        <f t="shared" si="59"/>
        <v>0</v>
      </c>
      <c r="CD110" s="397" t="str">
        <f t="shared" si="53"/>
        <v/>
      </c>
      <c r="CE110" s="559" t="str">
        <f t="array" ref="CE110">IFERROR(INDEX($C$10:$C$525,MATCH(0,COUNTIF($CE$9:CE109,$C$10:$C$525),0)),"")</f>
        <v/>
      </c>
      <c r="CF110" s="559">
        <f t="shared" si="54"/>
        <v>0</v>
      </c>
    </row>
    <row r="111" spans="1:84" ht="18.899999999999999" customHeight="1" thickBot="1" x14ac:dyDescent="0.35">
      <c r="A111" s="78" t="str">
        <f t="shared" si="55"/>
        <v/>
      </c>
      <c r="B111" s="576"/>
      <c r="C111" s="464"/>
      <c r="D111" s="349"/>
      <c r="E111" s="61" t="str">
        <f>IF(B111="","",IF(C111="","",IF(D111="","",INDEX(POBRANIE_!$B$6:$F$100,MATCH($D111,POBRANIE_!$A$6:$A$100,0),2))))</f>
        <v/>
      </c>
      <c r="F111" s="44"/>
      <c r="G111" s="45"/>
      <c r="H111" s="349"/>
      <c r="I111" s="46"/>
      <c r="J111" s="64" t="str">
        <f>IF($H111="","",IF($I111="","",IF($H111=LEGENDA!$B$21,0.6,IF($H111=LEGENDA!$B$22,0.7,0.8))))</f>
        <v/>
      </c>
      <c r="K111" s="63" t="str">
        <f t="shared" si="32"/>
        <v/>
      </c>
      <c r="L111" s="46"/>
      <c r="M111" s="61" t="str">
        <f>IF($H111="","",IF(OR(I111&gt;0,L111&gt;0),"",IF(AND(D111="TUZ",H111="gleba b. lekka"),"BŁĄD kol.8",IF(AND(D111="TUZ",H111="gleba lekka"),"BŁĄD kol.8",IF(AND(D111="TUZ",H111="gleba średnia"),"BŁĄD kol.8",IF(AND(D111="TUZ",H111="gleba ciężka"),"BŁĄD kol.8",IF(OR($H111=LEGENDA!$B$21,$H111=1),49,IF(OR($H111=LEGENDA!$B$22,$H111=2),59,IF(OR($H111=LEGENDA!$B$23,$H111=3),62,IF(OR($H111=4,$H111=LEGENDA!$B$24),66,IF(H111=LEGENDA!$O$25,86,IF(H111=LEGENDA!$O$26,91,IF(H111=LEGENDA!$O$27,73,IF(H111=LEGENDA!$O$28,66,IF(H111=LEGENDA!$O$29,135,IF(H111=LEGENDA!$O$30,158,IF(H111=LEGENDA!$O$31,117)))))))))))))))))</f>
        <v/>
      </c>
      <c r="N111" s="61" t="str">
        <f>IF(AND(D111="TUZ",H111="gleba b. lekka"),"BŁĄD kol.8",IF(AND(D111="TUZ",H111="gleba lekka"),"BŁĄD kol.8",IF(AND(D111="TUZ",H111="gleba średnia"),"BŁĄD kol.8",IF(AND(D111="TUZ",H111="gleba ciężka"),"BŁĄD kol.8",IF(AND(E111&lt;&gt;4,H111=LEGENDA!$O$29),"BŁĄD kol.8",IF(AND(E111&lt;&gt;4,H111=LEGENDA!$O$30),"BŁĄD kol.8",IF(AND(E111&lt;&gt;4,H111=LEGENDA!$O$31),"BŁĄD kol.8",IF(AND(E111&lt;&gt;4,H111=LEGENDA!$O$28),"BŁĄD kol.8",IF(AND(E111&lt;&gt;4,H111=LEGENDA!$O$27),"BŁĄD kol.8",IF(AND(E111&lt;&gt;4,H111=LEGENDA!$O$26),"BŁĄD kol.8",IF(AND(E111&lt;&gt;4,H111=LEGENDA!$O$25),"BŁĄD kol.8",IF(AX111="","",IF(AX111=1,0.6,IF(AX111=2,0.9,0.9))))))))))))))</f>
        <v/>
      </c>
      <c r="O111" s="381" t="str">
        <f t="shared" si="33"/>
        <v/>
      </c>
      <c r="P111" s="379" t="str">
        <f t="shared" si="56"/>
        <v/>
      </c>
      <c r="Q111" s="47"/>
      <c r="R111" s="46"/>
      <c r="S111" s="46"/>
      <c r="T111" s="46"/>
      <c r="U111" s="46"/>
      <c r="V111" s="61" t="str">
        <f t="shared" si="34"/>
        <v/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61" t="str">
        <f t="shared" si="35"/>
        <v/>
      </c>
      <c r="AH111" s="70" t="e">
        <v>#VALUE!</v>
      </c>
      <c r="AI111" s="70">
        <v>0</v>
      </c>
      <c r="AJ111" s="70">
        <v>0</v>
      </c>
      <c r="AK111" s="71">
        <v>0</v>
      </c>
      <c r="AO111" s="49"/>
      <c r="AP111" s="49"/>
      <c r="AQ111" s="49"/>
      <c r="AR111" s="49"/>
      <c r="AS111" s="49"/>
      <c r="AT111" s="49"/>
      <c r="AU111" s="46"/>
      <c r="AV111" s="352" t="str">
        <f t="shared" si="31"/>
        <v/>
      </c>
      <c r="AW111" s="65" t="str">
        <f t="shared" si="36"/>
        <v/>
      </c>
      <c r="AX111" s="198" t="str">
        <f>IF(A111="","",IF(D111="","",INDEX(POBRANIE_!$B$6:$F$101,MATCH(D111,POBRANIE_!$A$6:$A$101,0),5)))</f>
        <v/>
      </c>
      <c r="AY111" s="96" t="str">
        <f t="shared" si="57"/>
        <v/>
      </c>
      <c r="AZ111" s="96" t="str">
        <f t="shared" si="58"/>
        <v/>
      </c>
      <c r="BA111" s="292" t="str">
        <f t="shared" si="37"/>
        <v xml:space="preserve"> </v>
      </c>
      <c r="BB111" s="293" t="str">
        <f t="shared" si="38"/>
        <v xml:space="preserve"> </v>
      </c>
      <c r="BD111" s="45"/>
      <c r="BE111" s="387" t="str">
        <f t="shared" si="39"/>
        <v/>
      </c>
      <c r="BF111" s="388">
        <f t="shared" si="40"/>
        <v>0</v>
      </c>
      <c r="BG111" s="388">
        <f t="shared" si="41"/>
        <v>0</v>
      </c>
      <c r="BH111" s="388">
        <f t="shared" si="42"/>
        <v>0</v>
      </c>
      <c r="BI111" s="388">
        <f t="shared" si="43"/>
        <v>0</v>
      </c>
      <c r="BJ111" s="388">
        <f t="shared" si="44"/>
        <v>0</v>
      </c>
      <c r="BK111" s="389">
        <f t="shared" si="45"/>
        <v>0</v>
      </c>
      <c r="BL111" s="388">
        <f>IF(W111="",0,IF(W111=LEGENDA!C$43,0,1))</f>
        <v>0</v>
      </c>
      <c r="BM111" s="388">
        <f>IF(X111="",0,IF(X111=LEGENDA!D$43,0,1))</f>
        <v>0</v>
      </c>
      <c r="BN111" s="388">
        <f>IF(Y111="",0,IF(Y111=LEGENDA!E$43,0,1))</f>
        <v>0</v>
      </c>
      <c r="BO111" s="388">
        <f>IF(Z111="",0,IF(Z111=LEGENDA!F$43,0,1))</f>
        <v>0</v>
      </c>
      <c r="BP111" s="388">
        <f>IF(AA111="",0,IF(AA111=LEGENDA!G$43,0,1))</f>
        <v>0</v>
      </c>
      <c r="BQ111" s="388">
        <f>IF(AB111="",0,IF(AB111=LEGENDA!H$43,0,1))</f>
        <v>0</v>
      </c>
      <c r="BR111" s="388">
        <f>IF(AC111="",0,IF(AC111=LEGENDA!I$43,0,1))</f>
        <v>0</v>
      </c>
      <c r="BS111" s="388">
        <f>IF(AD111="",0,IF(AD111=LEGENDA!J$43,0,1))</f>
        <v>0</v>
      </c>
      <c r="BT111" s="388">
        <f>IF(AE111="",0,IF(AE111=LEGENDA!K$43,0,1))</f>
        <v>0</v>
      </c>
      <c r="BU111" s="388">
        <f>IF(AF111="",0,IF(AF111=LEGENDA!L$43,0,1))</f>
        <v>0</v>
      </c>
      <c r="BV111" s="390">
        <f t="shared" si="46"/>
        <v>0</v>
      </c>
      <c r="BW111" s="388">
        <f t="shared" si="47"/>
        <v>0</v>
      </c>
      <c r="BX111" s="390">
        <f t="shared" si="48"/>
        <v>0</v>
      </c>
      <c r="BY111" s="391">
        <f t="shared" si="49"/>
        <v>0</v>
      </c>
      <c r="BZ111" s="391">
        <f t="shared" si="50"/>
        <v>0</v>
      </c>
      <c r="CA111" s="391" t="str">
        <f t="shared" si="51"/>
        <v/>
      </c>
      <c r="CB111" s="386" t="str">
        <f t="shared" si="52"/>
        <v/>
      </c>
      <c r="CC111" s="94">
        <f t="shared" si="59"/>
        <v>0</v>
      </c>
      <c r="CD111" s="397" t="str">
        <f t="shared" si="53"/>
        <v/>
      </c>
      <c r="CE111" s="559" t="str">
        <f t="array" ref="CE111">IFERROR(INDEX($C$10:$C$525,MATCH(0,COUNTIF($CE$9:CE110,$C$10:$C$525),0)),"")</f>
        <v/>
      </c>
      <c r="CF111" s="559">
        <f t="shared" si="54"/>
        <v>0</v>
      </c>
    </row>
    <row r="112" spans="1:84" ht="18.899999999999999" customHeight="1" thickBot="1" x14ac:dyDescent="0.35">
      <c r="A112" s="78" t="str">
        <f t="shared" si="55"/>
        <v/>
      </c>
      <c r="B112" s="576"/>
      <c r="C112" s="464"/>
      <c r="D112" s="349"/>
      <c r="E112" s="61" t="str">
        <f>IF(B112="","",IF(C112="","",IF(D112="","",INDEX(POBRANIE_!$B$6:$F$100,MATCH($D112,POBRANIE_!$A$6:$A$100,0),2))))</f>
        <v/>
      </c>
      <c r="F112" s="44"/>
      <c r="G112" s="45"/>
      <c r="H112" s="349"/>
      <c r="I112" s="46"/>
      <c r="J112" s="64" t="str">
        <f>IF($H112="","",IF($I112="","",IF($H112=LEGENDA!$B$21,0.6,IF($H112=LEGENDA!$B$22,0.7,0.8))))</f>
        <v/>
      </c>
      <c r="K112" s="63" t="str">
        <f t="shared" si="32"/>
        <v/>
      </c>
      <c r="L112" s="46"/>
      <c r="M112" s="61" t="str">
        <f>IF($H112="","",IF(OR(I112&gt;0,L112&gt;0),"",IF(AND(D112="TUZ",H112="gleba b. lekka"),"BŁĄD kol.8",IF(AND(D112="TUZ",H112="gleba lekka"),"BŁĄD kol.8",IF(AND(D112="TUZ",H112="gleba średnia"),"BŁĄD kol.8",IF(AND(D112="TUZ",H112="gleba ciężka"),"BŁĄD kol.8",IF(OR($H112=LEGENDA!$B$21,$H112=1),49,IF(OR($H112=LEGENDA!$B$22,$H112=2),59,IF(OR($H112=LEGENDA!$B$23,$H112=3),62,IF(OR($H112=4,$H112=LEGENDA!$B$24),66,IF(H112=LEGENDA!$O$25,86,IF(H112=LEGENDA!$O$26,91,IF(H112=LEGENDA!$O$27,73,IF(H112=LEGENDA!$O$28,66,IF(H112=LEGENDA!$O$29,135,IF(H112=LEGENDA!$O$30,158,IF(H112=LEGENDA!$O$31,117)))))))))))))))))</f>
        <v/>
      </c>
      <c r="N112" s="61" t="str">
        <f>IF(AND(D112="TUZ",H112="gleba b. lekka"),"BŁĄD kol.8",IF(AND(D112="TUZ",H112="gleba lekka"),"BŁĄD kol.8",IF(AND(D112="TUZ",H112="gleba średnia"),"BŁĄD kol.8",IF(AND(D112="TUZ",H112="gleba ciężka"),"BŁĄD kol.8",IF(AND(E112&lt;&gt;4,H112=LEGENDA!$O$29),"BŁĄD kol.8",IF(AND(E112&lt;&gt;4,H112=LEGENDA!$O$30),"BŁĄD kol.8",IF(AND(E112&lt;&gt;4,H112=LEGENDA!$O$31),"BŁĄD kol.8",IF(AND(E112&lt;&gt;4,H112=LEGENDA!$O$28),"BŁĄD kol.8",IF(AND(E112&lt;&gt;4,H112=LEGENDA!$O$27),"BŁĄD kol.8",IF(AND(E112&lt;&gt;4,H112=LEGENDA!$O$26),"BŁĄD kol.8",IF(AND(E112&lt;&gt;4,H112=LEGENDA!$O$25),"BŁĄD kol.8",IF(AX112="","",IF(AX112=1,0.6,IF(AX112=2,0.9,0.9))))))))))))))</f>
        <v/>
      </c>
      <c r="O112" s="381" t="str">
        <f t="shared" si="33"/>
        <v/>
      </c>
      <c r="P112" s="379" t="str">
        <f t="shared" si="56"/>
        <v/>
      </c>
      <c r="Q112" s="47"/>
      <c r="R112" s="46"/>
      <c r="S112" s="46"/>
      <c r="T112" s="46"/>
      <c r="U112" s="46"/>
      <c r="V112" s="61" t="str">
        <f t="shared" si="34"/>
        <v/>
      </c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61" t="str">
        <f t="shared" si="35"/>
        <v/>
      </c>
      <c r="AH112" s="70" t="e">
        <v>#VALUE!</v>
      </c>
      <c r="AI112" s="70">
        <v>0</v>
      </c>
      <c r="AJ112" s="70">
        <v>0</v>
      </c>
      <c r="AK112" s="71">
        <v>0</v>
      </c>
      <c r="AO112" s="49"/>
      <c r="AP112" s="49"/>
      <c r="AQ112" s="49"/>
      <c r="AR112" s="49"/>
      <c r="AS112" s="49"/>
      <c r="AT112" s="49"/>
      <c r="AU112" s="46"/>
      <c r="AV112" s="352" t="str">
        <f t="shared" si="31"/>
        <v/>
      </c>
      <c r="AW112" s="65" t="str">
        <f t="shared" si="36"/>
        <v/>
      </c>
      <c r="AX112" s="198" t="str">
        <f>IF(A112="","",IF(D112="","",INDEX(POBRANIE_!$B$6:$F$101,MATCH(D112,POBRANIE_!$A$6:$A$101,0),5)))</f>
        <v/>
      </c>
      <c r="AY112" s="96" t="str">
        <f t="shared" si="57"/>
        <v/>
      </c>
      <c r="AZ112" s="96" t="str">
        <f t="shared" si="58"/>
        <v/>
      </c>
      <c r="BA112" s="292" t="str">
        <f t="shared" si="37"/>
        <v xml:space="preserve"> </v>
      </c>
      <c r="BB112" s="293" t="str">
        <f t="shared" si="38"/>
        <v xml:space="preserve"> </v>
      </c>
      <c r="BD112" s="45"/>
      <c r="BE112" s="387" t="str">
        <f t="shared" si="39"/>
        <v/>
      </c>
      <c r="BF112" s="388">
        <f t="shared" si="40"/>
        <v>0</v>
      </c>
      <c r="BG112" s="388">
        <f t="shared" si="41"/>
        <v>0</v>
      </c>
      <c r="BH112" s="388">
        <f t="shared" si="42"/>
        <v>0</v>
      </c>
      <c r="BI112" s="388">
        <f t="shared" si="43"/>
        <v>0</v>
      </c>
      <c r="BJ112" s="388">
        <f t="shared" si="44"/>
        <v>0</v>
      </c>
      <c r="BK112" s="389">
        <f t="shared" si="45"/>
        <v>0</v>
      </c>
      <c r="BL112" s="388">
        <f>IF(W112="",0,IF(W112=LEGENDA!C$43,0,1))</f>
        <v>0</v>
      </c>
      <c r="BM112" s="388">
        <f>IF(X112="",0,IF(X112=LEGENDA!D$43,0,1))</f>
        <v>0</v>
      </c>
      <c r="BN112" s="388">
        <f>IF(Y112="",0,IF(Y112=LEGENDA!E$43,0,1))</f>
        <v>0</v>
      </c>
      <c r="BO112" s="388">
        <f>IF(Z112="",0,IF(Z112=LEGENDA!F$43,0,1))</f>
        <v>0</v>
      </c>
      <c r="BP112" s="388">
        <f>IF(AA112="",0,IF(AA112=LEGENDA!G$43,0,1))</f>
        <v>0</v>
      </c>
      <c r="BQ112" s="388">
        <f>IF(AB112="",0,IF(AB112=LEGENDA!H$43,0,1))</f>
        <v>0</v>
      </c>
      <c r="BR112" s="388">
        <f>IF(AC112="",0,IF(AC112=LEGENDA!I$43,0,1))</f>
        <v>0</v>
      </c>
      <c r="BS112" s="388">
        <f>IF(AD112="",0,IF(AD112=LEGENDA!J$43,0,1))</f>
        <v>0</v>
      </c>
      <c r="BT112" s="388">
        <f>IF(AE112="",0,IF(AE112=LEGENDA!K$43,0,1))</f>
        <v>0</v>
      </c>
      <c r="BU112" s="388">
        <f>IF(AF112="",0,IF(AF112=LEGENDA!L$43,0,1))</f>
        <v>0</v>
      </c>
      <c r="BV112" s="390">
        <f t="shared" si="46"/>
        <v>0</v>
      </c>
      <c r="BW112" s="388">
        <f t="shared" si="47"/>
        <v>0</v>
      </c>
      <c r="BX112" s="390">
        <f t="shared" si="48"/>
        <v>0</v>
      </c>
      <c r="BY112" s="391">
        <f t="shared" si="49"/>
        <v>0</v>
      </c>
      <c r="BZ112" s="391">
        <f t="shared" si="50"/>
        <v>0</v>
      </c>
      <c r="CA112" s="391" t="str">
        <f t="shared" si="51"/>
        <v/>
      </c>
      <c r="CB112" s="386" t="str">
        <f t="shared" si="52"/>
        <v/>
      </c>
      <c r="CC112" s="94">
        <f t="shared" si="59"/>
        <v>0</v>
      </c>
      <c r="CD112" s="397" t="str">
        <f t="shared" si="53"/>
        <v/>
      </c>
      <c r="CE112" s="559" t="str">
        <f t="array" ref="CE112">IFERROR(INDEX($C$10:$C$525,MATCH(0,COUNTIF($CE$9:CE111,$C$10:$C$525),0)),"")</f>
        <v/>
      </c>
      <c r="CF112" s="559">
        <f t="shared" si="54"/>
        <v>0</v>
      </c>
    </row>
    <row r="113" spans="1:84" ht="18.899999999999999" customHeight="1" thickBot="1" x14ac:dyDescent="0.35">
      <c r="A113" s="78" t="str">
        <f t="shared" si="55"/>
        <v/>
      </c>
      <c r="B113" s="576"/>
      <c r="C113" s="464"/>
      <c r="D113" s="349"/>
      <c r="E113" s="61" t="str">
        <f>IF(B113="","",IF(C113="","",IF(D113="","",INDEX(POBRANIE_!$B$6:$F$100,MATCH($D113,POBRANIE_!$A$6:$A$100,0),2))))</f>
        <v/>
      </c>
      <c r="F113" s="44"/>
      <c r="G113" s="45"/>
      <c r="H113" s="349"/>
      <c r="I113" s="46"/>
      <c r="J113" s="64" t="str">
        <f>IF($H113="","",IF($I113="","",IF($H113=LEGENDA!$B$21,0.6,IF($H113=LEGENDA!$B$22,0.7,0.8))))</f>
        <v/>
      </c>
      <c r="K113" s="63" t="str">
        <f t="shared" si="32"/>
        <v/>
      </c>
      <c r="L113" s="46"/>
      <c r="M113" s="61" t="str">
        <f>IF($H113="","",IF(OR(I113&gt;0,L113&gt;0),"",IF(AND(D113="TUZ",H113="gleba b. lekka"),"BŁĄD kol.8",IF(AND(D113="TUZ",H113="gleba lekka"),"BŁĄD kol.8",IF(AND(D113="TUZ",H113="gleba średnia"),"BŁĄD kol.8",IF(AND(D113="TUZ",H113="gleba ciężka"),"BŁĄD kol.8",IF(OR($H113=LEGENDA!$B$21,$H113=1),49,IF(OR($H113=LEGENDA!$B$22,$H113=2),59,IF(OR($H113=LEGENDA!$B$23,$H113=3),62,IF(OR($H113=4,$H113=LEGENDA!$B$24),66,IF(H113=LEGENDA!$O$25,86,IF(H113=LEGENDA!$O$26,91,IF(H113=LEGENDA!$O$27,73,IF(H113=LEGENDA!$O$28,66,IF(H113=LEGENDA!$O$29,135,IF(H113=LEGENDA!$O$30,158,IF(H113=LEGENDA!$O$31,117)))))))))))))))))</f>
        <v/>
      </c>
      <c r="N113" s="61" t="str">
        <f>IF(AND(D113="TUZ",H113="gleba b. lekka"),"BŁĄD kol.8",IF(AND(D113="TUZ",H113="gleba lekka"),"BŁĄD kol.8",IF(AND(D113="TUZ",H113="gleba średnia"),"BŁĄD kol.8",IF(AND(D113="TUZ",H113="gleba ciężka"),"BŁĄD kol.8",IF(AND(E113&lt;&gt;4,H113=LEGENDA!$O$29),"BŁĄD kol.8",IF(AND(E113&lt;&gt;4,H113=LEGENDA!$O$30),"BŁĄD kol.8",IF(AND(E113&lt;&gt;4,H113=LEGENDA!$O$31),"BŁĄD kol.8",IF(AND(E113&lt;&gt;4,H113=LEGENDA!$O$28),"BŁĄD kol.8",IF(AND(E113&lt;&gt;4,H113=LEGENDA!$O$27),"BŁĄD kol.8",IF(AND(E113&lt;&gt;4,H113=LEGENDA!$O$26),"BŁĄD kol.8",IF(AND(E113&lt;&gt;4,H113=LEGENDA!$O$25),"BŁĄD kol.8",IF(AX113="","",IF(AX113=1,0.6,IF(AX113=2,0.9,0.9))))))))))))))</f>
        <v/>
      </c>
      <c r="O113" s="381" t="str">
        <f t="shared" si="33"/>
        <v/>
      </c>
      <c r="P113" s="379" t="str">
        <f t="shared" si="56"/>
        <v/>
      </c>
      <c r="Q113" s="47"/>
      <c r="R113" s="46"/>
      <c r="S113" s="46"/>
      <c r="T113" s="46"/>
      <c r="U113" s="46"/>
      <c r="V113" s="61" t="str">
        <f t="shared" si="34"/>
        <v/>
      </c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61" t="str">
        <f t="shared" si="35"/>
        <v/>
      </c>
      <c r="AH113" s="70" t="e">
        <v>#VALUE!</v>
      </c>
      <c r="AI113" s="70">
        <v>0</v>
      </c>
      <c r="AJ113" s="70">
        <v>0</v>
      </c>
      <c r="AK113" s="71">
        <v>0</v>
      </c>
      <c r="AO113" s="49"/>
      <c r="AP113" s="49"/>
      <c r="AQ113" s="49"/>
      <c r="AR113" s="49"/>
      <c r="AS113" s="49"/>
      <c r="AT113" s="49"/>
      <c r="AU113" s="46"/>
      <c r="AV113" s="352" t="str">
        <f t="shared" si="31"/>
        <v/>
      </c>
      <c r="AW113" s="65" t="str">
        <f t="shared" si="36"/>
        <v/>
      </c>
      <c r="AX113" s="198" t="str">
        <f>IF(A113="","",IF(D113="","",INDEX(POBRANIE_!$B$6:$F$101,MATCH(D113,POBRANIE_!$A$6:$A$101,0),5)))</f>
        <v/>
      </c>
      <c r="AY113" s="96" t="str">
        <f t="shared" si="57"/>
        <v/>
      </c>
      <c r="AZ113" s="96" t="str">
        <f t="shared" si="58"/>
        <v/>
      </c>
      <c r="BA113" s="292" t="str">
        <f t="shared" si="37"/>
        <v xml:space="preserve"> </v>
      </c>
      <c r="BB113" s="293" t="str">
        <f t="shared" si="38"/>
        <v xml:space="preserve"> </v>
      </c>
      <c r="BD113" s="45"/>
      <c r="BE113" s="387" t="str">
        <f t="shared" si="39"/>
        <v/>
      </c>
      <c r="BF113" s="388">
        <f t="shared" si="40"/>
        <v>0</v>
      </c>
      <c r="BG113" s="388">
        <f t="shared" si="41"/>
        <v>0</v>
      </c>
      <c r="BH113" s="388">
        <f t="shared" si="42"/>
        <v>0</v>
      </c>
      <c r="BI113" s="388">
        <f t="shared" si="43"/>
        <v>0</v>
      </c>
      <c r="BJ113" s="388">
        <f t="shared" si="44"/>
        <v>0</v>
      </c>
      <c r="BK113" s="389">
        <f t="shared" si="45"/>
        <v>0</v>
      </c>
      <c r="BL113" s="388">
        <f>IF(W113="",0,IF(W113=LEGENDA!C$43,0,1))</f>
        <v>0</v>
      </c>
      <c r="BM113" s="388">
        <f>IF(X113="",0,IF(X113=LEGENDA!D$43,0,1))</f>
        <v>0</v>
      </c>
      <c r="BN113" s="388">
        <f>IF(Y113="",0,IF(Y113=LEGENDA!E$43,0,1))</f>
        <v>0</v>
      </c>
      <c r="BO113" s="388">
        <f>IF(Z113="",0,IF(Z113=LEGENDA!F$43,0,1))</f>
        <v>0</v>
      </c>
      <c r="BP113" s="388">
        <f>IF(AA113="",0,IF(AA113=LEGENDA!G$43,0,1))</f>
        <v>0</v>
      </c>
      <c r="BQ113" s="388">
        <f>IF(AB113="",0,IF(AB113=LEGENDA!H$43,0,1))</f>
        <v>0</v>
      </c>
      <c r="BR113" s="388">
        <f>IF(AC113="",0,IF(AC113=LEGENDA!I$43,0,1))</f>
        <v>0</v>
      </c>
      <c r="BS113" s="388">
        <f>IF(AD113="",0,IF(AD113=LEGENDA!J$43,0,1))</f>
        <v>0</v>
      </c>
      <c r="BT113" s="388">
        <f>IF(AE113="",0,IF(AE113=LEGENDA!K$43,0,1))</f>
        <v>0</v>
      </c>
      <c r="BU113" s="388">
        <f>IF(AF113="",0,IF(AF113=LEGENDA!L$43,0,1))</f>
        <v>0</v>
      </c>
      <c r="BV113" s="390">
        <f t="shared" si="46"/>
        <v>0</v>
      </c>
      <c r="BW113" s="388">
        <f t="shared" si="47"/>
        <v>0</v>
      </c>
      <c r="BX113" s="390">
        <f t="shared" si="48"/>
        <v>0</v>
      </c>
      <c r="BY113" s="391">
        <f t="shared" si="49"/>
        <v>0</v>
      </c>
      <c r="BZ113" s="391">
        <f t="shared" si="50"/>
        <v>0</v>
      </c>
      <c r="CA113" s="391" t="str">
        <f t="shared" si="51"/>
        <v/>
      </c>
      <c r="CB113" s="386" t="str">
        <f t="shared" si="52"/>
        <v/>
      </c>
      <c r="CC113" s="94">
        <f t="shared" si="59"/>
        <v>0</v>
      </c>
      <c r="CD113" s="397" t="str">
        <f t="shared" si="53"/>
        <v/>
      </c>
      <c r="CE113" s="559" t="str">
        <f t="array" ref="CE113">IFERROR(INDEX($C$10:$C$525,MATCH(0,COUNTIF($CE$9:CE112,$C$10:$C$525),0)),"")</f>
        <v/>
      </c>
      <c r="CF113" s="559">
        <f t="shared" si="54"/>
        <v>0</v>
      </c>
    </row>
    <row r="114" spans="1:84" ht="18.899999999999999" customHeight="1" thickBot="1" x14ac:dyDescent="0.35">
      <c r="A114" s="78" t="str">
        <f t="shared" si="55"/>
        <v/>
      </c>
      <c r="B114" s="576"/>
      <c r="C114" s="464"/>
      <c r="D114" s="349"/>
      <c r="E114" s="61" t="str">
        <f>IF(B114="","",IF(C114="","",IF(D114="","",INDEX(POBRANIE_!$B$6:$F$100,MATCH($D114,POBRANIE_!$A$6:$A$100,0),2))))</f>
        <v/>
      </c>
      <c r="F114" s="44"/>
      <c r="G114" s="45"/>
      <c r="H114" s="349"/>
      <c r="I114" s="46"/>
      <c r="J114" s="64" t="str">
        <f>IF($H114="","",IF($I114="","",IF($H114=LEGENDA!$B$21,0.6,IF($H114=LEGENDA!$B$22,0.7,0.8))))</f>
        <v/>
      </c>
      <c r="K114" s="63" t="str">
        <f t="shared" si="32"/>
        <v/>
      </c>
      <c r="L114" s="46"/>
      <c r="M114" s="61" t="str">
        <f>IF($H114="","",IF(OR(I114&gt;0,L114&gt;0),"",IF(AND(D114="TUZ",H114="gleba b. lekka"),"BŁĄD kol.8",IF(AND(D114="TUZ",H114="gleba lekka"),"BŁĄD kol.8",IF(AND(D114="TUZ",H114="gleba średnia"),"BŁĄD kol.8",IF(AND(D114="TUZ",H114="gleba ciężka"),"BŁĄD kol.8",IF(OR($H114=LEGENDA!$B$21,$H114=1),49,IF(OR($H114=LEGENDA!$B$22,$H114=2),59,IF(OR($H114=LEGENDA!$B$23,$H114=3),62,IF(OR($H114=4,$H114=LEGENDA!$B$24),66,IF(H114=LEGENDA!$O$25,86,IF(H114=LEGENDA!$O$26,91,IF(H114=LEGENDA!$O$27,73,IF(H114=LEGENDA!$O$28,66,IF(H114=LEGENDA!$O$29,135,IF(H114=LEGENDA!$O$30,158,IF(H114=LEGENDA!$O$31,117)))))))))))))))))</f>
        <v/>
      </c>
      <c r="N114" s="61" t="str">
        <f>IF(AND(D114="TUZ",H114="gleba b. lekka"),"BŁĄD kol.8",IF(AND(D114="TUZ",H114="gleba lekka"),"BŁĄD kol.8",IF(AND(D114="TUZ",H114="gleba średnia"),"BŁĄD kol.8",IF(AND(D114="TUZ",H114="gleba ciężka"),"BŁĄD kol.8",IF(AND(E114&lt;&gt;4,H114=LEGENDA!$O$29),"BŁĄD kol.8",IF(AND(E114&lt;&gt;4,H114=LEGENDA!$O$30),"BŁĄD kol.8",IF(AND(E114&lt;&gt;4,H114=LEGENDA!$O$31),"BŁĄD kol.8",IF(AND(E114&lt;&gt;4,H114=LEGENDA!$O$28),"BŁĄD kol.8",IF(AND(E114&lt;&gt;4,H114=LEGENDA!$O$27),"BŁĄD kol.8",IF(AND(E114&lt;&gt;4,H114=LEGENDA!$O$26),"BŁĄD kol.8",IF(AND(E114&lt;&gt;4,H114=LEGENDA!$O$25),"BŁĄD kol.8",IF(AX114="","",IF(AX114=1,0.6,IF(AX114=2,0.9,0.9))))))))))))))</f>
        <v/>
      </c>
      <c r="O114" s="381" t="str">
        <f t="shared" si="33"/>
        <v/>
      </c>
      <c r="P114" s="379" t="str">
        <f t="shared" si="56"/>
        <v/>
      </c>
      <c r="Q114" s="47"/>
      <c r="R114" s="46"/>
      <c r="S114" s="46"/>
      <c r="T114" s="46"/>
      <c r="U114" s="46"/>
      <c r="V114" s="61" t="str">
        <f t="shared" si="34"/>
        <v/>
      </c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61" t="str">
        <f t="shared" si="35"/>
        <v/>
      </c>
      <c r="AH114" s="70" t="e">
        <v>#VALUE!</v>
      </c>
      <c r="AI114" s="70">
        <v>0</v>
      </c>
      <c r="AJ114" s="70">
        <v>0</v>
      </c>
      <c r="AK114" s="71">
        <v>0</v>
      </c>
      <c r="AO114" s="49"/>
      <c r="AP114" s="49"/>
      <c r="AQ114" s="49"/>
      <c r="AR114" s="49"/>
      <c r="AS114" s="49"/>
      <c r="AT114" s="49"/>
      <c r="AU114" s="46"/>
      <c r="AV114" s="352" t="str">
        <f t="shared" si="31"/>
        <v/>
      </c>
      <c r="AW114" s="65" t="str">
        <f t="shared" si="36"/>
        <v/>
      </c>
      <c r="AX114" s="198" t="str">
        <f>IF(A114="","",IF(D114="","",INDEX(POBRANIE_!$B$6:$F$101,MATCH(D114,POBRANIE_!$A$6:$A$101,0),5)))</f>
        <v/>
      </c>
      <c r="AY114" s="96" t="str">
        <f t="shared" si="57"/>
        <v/>
      </c>
      <c r="AZ114" s="96" t="str">
        <f t="shared" si="58"/>
        <v/>
      </c>
      <c r="BA114" s="292" t="str">
        <f t="shared" si="37"/>
        <v xml:space="preserve"> </v>
      </c>
      <c r="BB114" s="293" t="str">
        <f t="shared" si="38"/>
        <v xml:space="preserve"> </v>
      </c>
      <c r="BD114" s="45"/>
      <c r="BE114" s="387" t="str">
        <f t="shared" si="39"/>
        <v/>
      </c>
      <c r="BF114" s="388">
        <f t="shared" si="40"/>
        <v>0</v>
      </c>
      <c r="BG114" s="388">
        <f t="shared" si="41"/>
        <v>0</v>
      </c>
      <c r="BH114" s="388">
        <f t="shared" si="42"/>
        <v>0</v>
      </c>
      <c r="BI114" s="388">
        <f t="shared" si="43"/>
        <v>0</v>
      </c>
      <c r="BJ114" s="388">
        <f t="shared" si="44"/>
        <v>0</v>
      </c>
      <c r="BK114" s="389">
        <f t="shared" si="45"/>
        <v>0</v>
      </c>
      <c r="BL114" s="388">
        <f>IF(W114="",0,IF(W114=LEGENDA!C$43,0,1))</f>
        <v>0</v>
      </c>
      <c r="BM114" s="388">
        <f>IF(X114="",0,IF(X114=LEGENDA!D$43,0,1))</f>
        <v>0</v>
      </c>
      <c r="BN114" s="388">
        <f>IF(Y114="",0,IF(Y114=LEGENDA!E$43,0,1))</f>
        <v>0</v>
      </c>
      <c r="BO114" s="388">
        <f>IF(Z114="",0,IF(Z114=LEGENDA!F$43,0,1))</f>
        <v>0</v>
      </c>
      <c r="BP114" s="388">
        <f>IF(AA114="",0,IF(AA114=LEGENDA!G$43,0,1))</f>
        <v>0</v>
      </c>
      <c r="BQ114" s="388">
        <f>IF(AB114="",0,IF(AB114=LEGENDA!H$43,0,1))</f>
        <v>0</v>
      </c>
      <c r="BR114" s="388">
        <f>IF(AC114="",0,IF(AC114=LEGENDA!I$43,0,1))</f>
        <v>0</v>
      </c>
      <c r="BS114" s="388">
        <f>IF(AD114="",0,IF(AD114=LEGENDA!J$43,0,1))</f>
        <v>0</v>
      </c>
      <c r="BT114" s="388">
        <f>IF(AE114="",0,IF(AE114=LEGENDA!K$43,0,1))</f>
        <v>0</v>
      </c>
      <c r="BU114" s="388">
        <f>IF(AF114="",0,IF(AF114=LEGENDA!L$43,0,1))</f>
        <v>0</v>
      </c>
      <c r="BV114" s="390">
        <f t="shared" si="46"/>
        <v>0</v>
      </c>
      <c r="BW114" s="388">
        <f t="shared" si="47"/>
        <v>0</v>
      </c>
      <c r="BX114" s="390">
        <f t="shared" si="48"/>
        <v>0</v>
      </c>
      <c r="BY114" s="391">
        <f t="shared" si="49"/>
        <v>0</v>
      </c>
      <c r="BZ114" s="391">
        <f t="shared" si="50"/>
        <v>0</v>
      </c>
      <c r="CA114" s="391" t="str">
        <f t="shared" si="51"/>
        <v/>
      </c>
      <c r="CB114" s="386" t="str">
        <f t="shared" si="52"/>
        <v/>
      </c>
      <c r="CC114" s="94">
        <f t="shared" si="59"/>
        <v>0</v>
      </c>
      <c r="CD114" s="397" t="str">
        <f t="shared" si="53"/>
        <v/>
      </c>
      <c r="CE114" s="559" t="str">
        <f t="array" ref="CE114">IFERROR(INDEX($C$10:$C$525,MATCH(0,COUNTIF($CE$9:CE113,$C$10:$C$525),0)),"")</f>
        <v/>
      </c>
      <c r="CF114" s="559">
        <f t="shared" si="54"/>
        <v>0</v>
      </c>
    </row>
    <row r="115" spans="1:84" ht="18.899999999999999" customHeight="1" thickBot="1" x14ac:dyDescent="0.35">
      <c r="A115" s="78" t="str">
        <f t="shared" si="55"/>
        <v/>
      </c>
      <c r="B115" s="576"/>
      <c r="C115" s="464"/>
      <c r="D115" s="349"/>
      <c r="E115" s="61" t="str">
        <f>IF(B115="","",IF(C115="","",IF(D115="","",INDEX(POBRANIE_!$B$6:$F$100,MATCH($D115,POBRANIE_!$A$6:$A$100,0),2))))</f>
        <v/>
      </c>
      <c r="F115" s="44"/>
      <c r="G115" s="45"/>
      <c r="H115" s="349"/>
      <c r="I115" s="46"/>
      <c r="J115" s="64" t="str">
        <f>IF($H115="","",IF($I115="","",IF($H115=LEGENDA!$B$21,0.6,IF($H115=LEGENDA!$B$22,0.7,0.8))))</f>
        <v/>
      </c>
      <c r="K115" s="63" t="str">
        <f t="shared" si="32"/>
        <v/>
      </c>
      <c r="L115" s="46"/>
      <c r="M115" s="61" t="str">
        <f>IF($H115="","",IF(OR(I115&gt;0,L115&gt;0),"",IF(AND(D115="TUZ",H115="gleba b. lekka"),"BŁĄD kol.8",IF(AND(D115="TUZ",H115="gleba lekka"),"BŁĄD kol.8",IF(AND(D115="TUZ",H115="gleba średnia"),"BŁĄD kol.8",IF(AND(D115="TUZ",H115="gleba ciężka"),"BŁĄD kol.8",IF(OR($H115=LEGENDA!$B$21,$H115=1),49,IF(OR($H115=LEGENDA!$B$22,$H115=2),59,IF(OR($H115=LEGENDA!$B$23,$H115=3),62,IF(OR($H115=4,$H115=LEGENDA!$B$24),66,IF(H115=LEGENDA!$O$25,86,IF(H115=LEGENDA!$O$26,91,IF(H115=LEGENDA!$O$27,73,IF(H115=LEGENDA!$O$28,66,IF(H115=LEGENDA!$O$29,135,IF(H115=LEGENDA!$O$30,158,IF(H115=LEGENDA!$O$31,117)))))))))))))))))</f>
        <v/>
      </c>
      <c r="N115" s="61" t="str">
        <f>IF(AND(D115="TUZ",H115="gleba b. lekka"),"BŁĄD kol.8",IF(AND(D115="TUZ",H115="gleba lekka"),"BŁĄD kol.8",IF(AND(D115="TUZ",H115="gleba średnia"),"BŁĄD kol.8",IF(AND(D115="TUZ",H115="gleba ciężka"),"BŁĄD kol.8",IF(AND(E115&lt;&gt;4,H115=LEGENDA!$O$29),"BŁĄD kol.8",IF(AND(E115&lt;&gt;4,H115=LEGENDA!$O$30),"BŁĄD kol.8",IF(AND(E115&lt;&gt;4,H115=LEGENDA!$O$31),"BŁĄD kol.8",IF(AND(E115&lt;&gt;4,H115=LEGENDA!$O$28),"BŁĄD kol.8",IF(AND(E115&lt;&gt;4,H115=LEGENDA!$O$27),"BŁĄD kol.8",IF(AND(E115&lt;&gt;4,H115=LEGENDA!$O$26),"BŁĄD kol.8",IF(AND(E115&lt;&gt;4,H115=LEGENDA!$O$25),"BŁĄD kol.8",IF(AX115="","",IF(AX115=1,0.6,IF(AX115=2,0.9,0.9))))))))))))))</f>
        <v/>
      </c>
      <c r="O115" s="381" t="str">
        <f t="shared" si="33"/>
        <v/>
      </c>
      <c r="P115" s="379" t="str">
        <f t="shared" si="56"/>
        <v/>
      </c>
      <c r="Q115" s="47"/>
      <c r="R115" s="46"/>
      <c r="S115" s="46"/>
      <c r="T115" s="46"/>
      <c r="U115" s="46"/>
      <c r="V115" s="61" t="str">
        <f t="shared" si="34"/>
        <v/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61" t="str">
        <f t="shared" si="35"/>
        <v/>
      </c>
      <c r="AH115" s="70" t="e">
        <v>#VALUE!</v>
      </c>
      <c r="AI115" s="70">
        <v>0</v>
      </c>
      <c r="AJ115" s="70">
        <v>0</v>
      </c>
      <c r="AK115" s="71">
        <v>0</v>
      </c>
      <c r="AO115" s="49"/>
      <c r="AP115" s="49"/>
      <c r="AQ115" s="49"/>
      <c r="AR115" s="49"/>
      <c r="AS115" s="49"/>
      <c r="AT115" s="49"/>
      <c r="AU115" s="46"/>
      <c r="AV115" s="352" t="str">
        <f t="shared" si="31"/>
        <v/>
      </c>
      <c r="AW115" s="65" t="str">
        <f t="shared" si="36"/>
        <v/>
      </c>
      <c r="AX115" s="198" t="str">
        <f>IF(A115="","",IF(D115="","",INDEX(POBRANIE_!$B$6:$F$101,MATCH(D115,POBRANIE_!$A$6:$A$101,0),5)))</f>
        <v/>
      </c>
      <c r="AY115" s="96" t="str">
        <f t="shared" si="57"/>
        <v/>
      </c>
      <c r="AZ115" s="96" t="str">
        <f t="shared" si="58"/>
        <v/>
      </c>
      <c r="BA115" s="292" t="str">
        <f t="shared" si="37"/>
        <v xml:space="preserve"> </v>
      </c>
      <c r="BB115" s="293" t="str">
        <f t="shared" si="38"/>
        <v xml:space="preserve"> </v>
      </c>
      <c r="BD115" s="45"/>
      <c r="BE115" s="387" t="str">
        <f t="shared" si="39"/>
        <v/>
      </c>
      <c r="BF115" s="388">
        <f t="shared" si="40"/>
        <v>0</v>
      </c>
      <c r="BG115" s="388">
        <f t="shared" si="41"/>
        <v>0</v>
      </c>
      <c r="BH115" s="388">
        <f t="shared" si="42"/>
        <v>0</v>
      </c>
      <c r="BI115" s="388">
        <f t="shared" si="43"/>
        <v>0</v>
      </c>
      <c r="BJ115" s="388">
        <f t="shared" si="44"/>
        <v>0</v>
      </c>
      <c r="BK115" s="389">
        <f t="shared" si="45"/>
        <v>0</v>
      </c>
      <c r="BL115" s="388">
        <f>IF(W115="",0,IF(W115=LEGENDA!C$43,0,1))</f>
        <v>0</v>
      </c>
      <c r="BM115" s="388">
        <f>IF(X115="",0,IF(X115=LEGENDA!D$43,0,1))</f>
        <v>0</v>
      </c>
      <c r="BN115" s="388">
        <f>IF(Y115="",0,IF(Y115=LEGENDA!E$43,0,1))</f>
        <v>0</v>
      </c>
      <c r="BO115" s="388">
        <f>IF(Z115="",0,IF(Z115=LEGENDA!F$43,0,1))</f>
        <v>0</v>
      </c>
      <c r="BP115" s="388">
        <f>IF(AA115="",0,IF(AA115=LEGENDA!G$43,0,1))</f>
        <v>0</v>
      </c>
      <c r="BQ115" s="388">
        <f>IF(AB115="",0,IF(AB115=LEGENDA!H$43,0,1))</f>
        <v>0</v>
      </c>
      <c r="BR115" s="388">
        <f>IF(AC115="",0,IF(AC115=LEGENDA!I$43,0,1))</f>
        <v>0</v>
      </c>
      <c r="BS115" s="388">
        <f>IF(AD115="",0,IF(AD115=LEGENDA!J$43,0,1))</f>
        <v>0</v>
      </c>
      <c r="BT115" s="388">
        <f>IF(AE115="",0,IF(AE115=LEGENDA!K$43,0,1))</f>
        <v>0</v>
      </c>
      <c r="BU115" s="388">
        <f>IF(AF115="",0,IF(AF115=LEGENDA!L$43,0,1))</f>
        <v>0</v>
      </c>
      <c r="BV115" s="390">
        <f t="shared" si="46"/>
        <v>0</v>
      </c>
      <c r="BW115" s="388">
        <f t="shared" si="47"/>
        <v>0</v>
      </c>
      <c r="BX115" s="390">
        <f t="shared" si="48"/>
        <v>0</v>
      </c>
      <c r="BY115" s="391">
        <f t="shared" si="49"/>
        <v>0</v>
      </c>
      <c r="BZ115" s="391">
        <f t="shared" si="50"/>
        <v>0</v>
      </c>
      <c r="CA115" s="391" t="str">
        <f t="shared" si="51"/>
        <v/>
      </c>
      <c r="CB115" s="386" t="str">
        <f t="shared" si="52"/>
        <v/>
      </c>
      <c r="CC115" s="94">
        <f t="shared" si="59"/>
        <v>0</v>
      </c>
      <c r="CD115" s="397" t="str">
        <f t="shared" si="53"/>
        <v/>
      </c>
      <c r="CE115" s="559" t="str">
        <f t="array" ref="CE115">IFERROR(INDEX($C$10:$C$525,MATCH(0,COUNTIF($CE$9:CE114,$C$10:$C$525),0)),"")</f>
        <v/>
      </c>
      <c r="CF115" s="559">
        <f t="shared" si="54"/>
        <v>0</v>
      </c>
    </row>
    <row r="116" spans="1:84" ht="18.899999999999999" customHeight="1" thickBot="1" x14ac:dyDescent="0.35">
      <c r="A116" s="78" t="str">
        <f t="shared" si="55"/>
        <v/>
      </c>
      <c r="B116" s="576"/>
      <c r="C116" s="464"/>
      <c r="D116" s="349"/>
      <c r="E116" s="61" t="str">
        <f>IF(B116="","",IF(C116="","",IF(D116="","",INDEX(POBRANIE_!$B$6:$F$100,MATCH($D116,POBRANIE_!$A$6:$A$100,0),2))))</f>
        <v/>
      </c>
      <c r="F116" s="44"/>
      <c r="G116" s="45"/>
      <c r="H116" s="349"/>
      <c r="I116" s="46"/>
      <c r="J116" s="64" t="str">
        <f>IF($H116="","",IF($I116="","",IF($H116=LEGENDA!$B$21,0.6,IF($H116=LEGENDA!$B$22,0.7,0.8))))</f>
        <v/>
      </c>
      <c r="K116" s="63" t="str">
        <f t="shared" si="32"/>
        <v/>
      </c>
      <c r="L116" s="46"/>
      <c r="M116" s="61" t="str">
        <f>IF($H116="","",IF(OR(I116&gt;0,L116&gt;0),"",IF(AND(D116="TUZ",H116="gleba b. lekka"),"BŁĄD kol.8",IF(AND(D116="TUZ",H116="gleba lekka"),"BŁĄD kol.8",IF(AND(D116="TUZ",H116="gleba średnia"),"BŁĄD kol.8",IF(AND(D116="TUZ",H116="gleba ciężka"),"BŁĄD kol.8",IF(OR($H116=LEGENDA!$B$21,$H116=1),49,IF(OR($H116=LEGENDA!$B$22,$H116=2),59,IF(OR($H116=LEGENDA!$B$23,$H116=3),62,IF(OR($H116=4,$H116=LEGENDA!$B$24),66,IF(H116=LEGENDA!$O$25,86,IF(H116=LEGENDA!$O$26,91,IF(H116=LEGENDA!$O$27,73,IF(H116=LEGENDA!$O$28,66,IF(H116=LEGENDA!$O$29,135,IF(H116=LEGENDA!$O$30,158,IF(H116=LEGENDA!$O$31,117)))))))))))))))))</f>
        <v/>
      </c>
      <c r="N116" s="61" t="str">
        <f>IF(AND(D116="TUZ",H116="gleba b. lekka"),"BŁĄD kol.8",IF(AND(D116="TUZ",H116="gleba lekka"),"BŁĄD kol.8",IF(AND(D116="TUZ",H116="gleba średnia"),"BŁĄD kol.8",IF(AND(D116="TUZ",H116="gleba ciężka"),"BŁĄD kol.8",IF(AND(E116&lt;&gt;4,H116=LEGENDA!$O$29),"BŁĄD kol.8",IF(AND(E116&lt;&gt;4,H116=LEGENDA!$O$30),"BŁĄD kol.8",IF(AND(E116&lt;&gt;4,H116=LEGENDA!$O$31),"BŁĄD kol.8",IF(AND(E116&lt;&gt;4,H116=LEGENDA!$O$28),"BŁĄD kol.8",IF(AND(E116&lt;&gt;4,H116=LEGENDA!$O$27),"BŁĄD kol.8",IF(AND(E116&lt;&gt;4,H116=LEGENDA!$O$26),"BŁĄD kol.8",IF(AND(E116&lt;&gt;4,H116=LEGENDA!$O$25),"BŁĄD kol.8",IF(AX116="","",IF(AX116=1,0.6,IF(AX116=2,0.9,0.9))))))))))))))</f>
        <v/>
      </c>
      <c r="O116" s="381" t="str">
        <f t="shared" si="33"/>
        <v/>
      </c>
      <c r="P116" s="379" t="str">
        <f t="shared" si="56"/>
        <v/>
      </c>
      <c r="Q116" s="47"/>
      <c r="R116" s="46"/>
      <c r="S116" s="46"/>
      <c r="T116" s="46"/>
      <c r="U116" s="46"/>
      <c r="V116" s="61" t="str">
        <f t="shared" si="34"/>
        <v/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61" t="str">
        <f t="shared" si="35"/>
        <v/>
      </c>
      <c r="AH116" s="70" t="e">
        <v>#VALUE!</v>
      </c>
      <c r="AI116" s="70">
        <v>0</v>
      </c>
      <c r="AJ116" s="70">
        <v>0</v>
      </c>
      <c r="AK116" s="71">
        <v>0</v>
      </c>
      <c r="AO116" s="49"/>
      <c r="AP116" s="49"/>
      <c r="AQ116" s="49"/>
      <c r="AR116" s="49"/>
      <c r="AS116" s="49"/>
      <c r="AT116" s="49"/>
      <c r="AU116" s="46"/>
      <c r="AV116" s="352" t="str">
        <f t="shared" si="31"/>
        <v/>
      </c>
      <c r="AW116" s="65" t="str">
        <f t="shared" si="36"/>
        <v/>
      </c>
      <c r="AX116" s="198" t="str">
        <f>IF(A116="","",IF(D116="","",INDEX(POBRANIE_!$B$6:$F$101,MATCH(D116,POBRANIE_!$A$6:$A$101,0),5)))</f>
        <v/>
      </c>
      <c r="AY116" s="96" t="str">
        <f t="shared" si="57"/>
        <v/>
      </c>
      <c r="AZ116" s="96" t="str">
        <f t="shared" si="58"/>
        <v/>
      </c>
      <c r="BA116" s="292" t="str">
        <f t="shared" si="37"/>
        <v xml:space="preserve"> </v>
      </c>
      <c r="BB116" s="293" t="str">
        <f t="shared" si="38"/>
        <v xml:space="preserve"> </v>
      </c>
      <c r="BD116" s="45"/>
      <c r="BE116" s="387" t="str">
        <f t="shared" si="39"/>
        <v/>
      </c>
      <c r="BF116" s="388">
        <f t="shared" si="40"/>
        <v>0</v>
      </c>
      <c r="BG116" s="388">
        <f t="shared" si="41"/>
        <v>0</v>
      </c>
      <c r="BH116" s="388">
        <f t="shared" si="42"/>
        <v>0</v>
      </c>
      <c r="BI116" s="388">
        <f t="shared" si="43"/>
        <v>0</v>
      </c>
      <c r="BJ116" s="388">
        <f t="shared" si="44"/>
        <v>0</v>
      </c>
      <c r="BK116" s="389">
        <f t="shared" si="45"/>
        <v>0</v>
      </c>
      <c r="BL116" s="388">
        <f>IF(W116="",0,IF(W116=LEGENDA!C$43,0,1))</f>
        <v>0</v>
      </c>
      <c r="BM116" s="388">
        <f>IF(X116="",0,IF(X116=LEGENDA!D$43,0,1))</f>
        <v>0</v>
      </c>
      <c r="BN116" s="388">
        <f>IF(Y116="",0,IF(Y116=LEGENDA!E$43,0,1))</f>
        <v>0</v>
      </c>
      <c r="BO116" s="388">
        <f>IF(Z116="",0,IF(Z116=LEGENDA!F$43,0,1))</f>
        <v>0</v>
      </c>
      <c r="BP116" s="388">
        <f>IF(AA116="",0,IF(AA116=LEGENDA!G$43,0,1))</f>
        <v>0</v>
      </c>
      <c r="BQ116" s="388">
        <f>IF(AB116="",0,IF(AB116=LEGENDA!H$43,0,1))</f>
        <v>0</v>
      </c>
      <c r="BR116" s="388">
        <f>IF(AC116="",0,IF(AC116=LEGENDA!I$43,0,1))</f>
        <v>0</v>
      </c>
      <c r="BS116" s="388">
        <f>IF(AD116="",0,IF(AD116=LEGENDA!J$43,0,1))</f>
        <v>0</v>
      </c>
      <c r="BT116" s="388">
        <f>IF(AE116="",0,IF(AE116=LEGENDA!K$43,0,1))</f>
        <v>0</v>
      </c>
      <c r="BU116" s="388">
        <f>IF(AF116="",0,IF(AF116=LEGENDA!L$43,0,1))</f>
        <v>0</v>
      </c>
      <c r="BV116" s="390">
        <f t="shared" si="46"/>
        <v>0</v>
      </c>
      <c r="BW116" s="388">
        <f t="shared" si="47"/>
        <v>0</v>
      </c>
      <c r="BX116" s="390">
        <f t="shared" si="48"/>
        <v>0</v>
      </c>
      <c r="BY116" s="391">
        <f t="shared" si="49"/>
        <v>0</v>
      </c>
      <c r="BZ116" s="391">
        <f t="shared" si="50"/>
        <v>0</v>
      </c>
      <c r="CA116" s="391" t="str">
        <f t="shared" si="51"/>
        <v/>
      </c>
      <c r="CB116" s="386" t="str">
        <f t="shared" si="52"/>
        <v/>
      </c>
      <c r="CC116" s="94">
        <f t="shared" si="59"/>
        <v>0</v>
      </c>
      <c r="CD116" s="397" t="str">
        <f t="shared" si="53"/>
        <v/>
      </c>
      <c r="CE116" s="559" t="str">
        <f t="array" ref="CE116">IFERROR(INDEX($C$10:$C$525,MATCH(0,COUNTIF($CE$9:CE115,$C$10:$C$525),0)),"")</f>
        <v/>
      </c>
      <c r="CF116" s="559">
        <f t="shared" si="54"/>
        <v>0</v>
      </c>
    </row>
    <row r="117" spans="1:84" ht="18.899999999999999" customHeight="1" thickBot="1" x14ac:dyDescent="0.35">
      <c r="A117" s="78" t="str">
        <f t="shared" si="55"/>
        <v/>
      </c>
      <c r="B117" s="576"/>
      <c r="C117" s="464"/>
      <c r="D117" s="349"/>
      <c r="E117" s="61" t="str">
        <f>IF(B117="","",IF(C117="","",IF(D117="","",INDEX(POBRANIE_!$B$6:$F$100,MATCH($D117,POBRANIE_!$A$6:$A$100,0),2))))</f>
        <v/>
      </c>
      <c r="F117" s="44"/>
      <c r="G117" s="45"/>
      <c r="H117" s="349"/>
      <c r="I117" s="46"/>
      <c r="J117" s="64" t="str">
        <f>IF($H117="","",IF($I117="","",IF($H117=LEGENDA!$B$21,0.6,IF($H117=LEGENDA!$B$22,0.7,0.8))))</f>
        <v/>
      </c>
      <c r="K117" s="63" t="str">
        <f t="shared" si="32"/>
        <v/>
      </c>
      <c r="L117" s="46"/>
      <c r="M117" s="61" t="str">
        <f>IF($H117="","",IF(OR(I117&gt;0,L117&gt;0),"",IF(AND(D117="TUZ",H117="gleba b. lekka"),"BŁĄD kol.8",IF(AND(D117="TUZ",H117="gleba lekka"),"BŁĄD kol.8",IF(AND(D117="TUZ",H117="gleba średnia"),"BŁĄD kol.8",IF(AND(D117="TUZ",H117="gleba ciężka"),"BŁĄD kol.8",IF(OR($H117=LEGENDA!$B$21,$H117=1),49,IF(OR($H117=LEGENDA!$B$22,$H117=2),59,IF(OR($H117=LEGENDA!$B$23,$H117=3),62,IF(OR($H117=4,$H117=LEGENDA!$B$24),66,IF(H117=LEGENDA!$O$25,86,IF(H117=LEGENDA!$O$26,91,IF(H117=LEGENDA!$O$27,73,IF(H117=LEGENDA!$O$28,66,IF(H117=LEGENDA!$O$29,135,IF(H117=LEGENDA!$O$30,158,IF(H117=LEGENDA!$O$31,117)))))))))))))))))</f>
        <v/>
      </c>
      <c r="N117" s="61" t="str">
        <f>IF(AND(D117="TUZ",H117="gleba b. lekka"),"BŁĄD kol.8",IF(AND(D117="TUZ",H117="gleba lekka"),"BŁĄD kol.8",IF(AND(D117="TUZ",H117="gleba średnia"),"BŁĄD kol.8",IF(AND(D117="TUZ",H117="gleba ciężka"),"BŁĄD kol.8",IF(AND(E117&lt;&gt;4,H117=LEGENDA!$O$29),"BŁĄD kol.8",IF(AND(E117&lt;&gt;4,H117=LEGENDA!$O$30),"BŁĄD kol.8",IF(AND(E117&lt;&gt;4,H117=LEGENDA!$O$31),"BŁĄD kol.8",IF(AND(E117&lt;&gt;4,H117=LEGENDA!$O$28),"BŁĄD kol.8",IF(AND(E117&lt;&gt;4,H117=LEGENDA!$O$27),"BŁĄD kol.8",IF(AND(E117&lt;&gt;4,H117=LEGENDA!$O$26),"BŁĄD kol.8",IF(AND(E117&lt;&gt;4,H117=LEGENDA!$O$25),"BŁĄD kol.8",IF(AX117="","",IF(AX117=1,0.6,IF(AX117=2,0.9,0.9))))))))))))))</f>
        <v/>
      </c>
      <c r="O117" s="381" t="str">
        <f t="shared" si="33"/>
        <v/>
      </c>
      <c r="P117" s="379" t="str">
        <f t="shared" si="56"/>
        <v/>
      </c>
      <c r="Q117" s="47"/>
      <c r="R117" s="46"/>
      <c r="S117" s="46"/>
      <c r="T117" s="46"/>
      <c r="U117" s="46"/>
      <c r="V117" s="61" t="str">
        <f t="shared" si="34"/>
        <v/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61" t="str">
        <f t="shared" si="35"/>
        <v/>
      </c>
      <c r="AH117" s="70" t="e">
        <v>#VALUE!</v>
      </c>
      <c r="AI117" s="70">
        <v>0</v>
      </c>
      <c r="AJ117" s="70">
        <v>0</v>
      </c>
      <c r="AK117" s="71">
        <v>0</v>
      </c>
      <c r="AO117" s="49"/>
      <c r="AP117" s="49"/>
      <c r="AQ117" s="49"/>
      <c r="AR117" s="49"/>
      <c r="AS117" s="49"/>
      <c r="AT117" s="49"/>
      <c r="AU117" s="46"/>
      <c r="AV117" s="352" t="str">
        <f t="shared" si="31"/>
        <v/>
      </c>
      <c r="AW117" s="65" t="str">
        <f t="shared" si="36"/>
        <v/>
      </c>
      <c r="AX117" s="198" t="str">
        <f>IF(A117="","",IF(D117="","",INDEX(POBRANIE_!$B$6:$F$101,MATCH(D117,POBRANIE_!$A$6:$A$101,0),5)))</f>
        <v/>
      </c>
      <c r="AY117" s="96" t="str">
        <f t="shared" si="57"/>
        <v/>
      </c>
      <c r="AZ117" s="96" t="str">
        <f t="shared" si="58"/>
        <v/>
      </c>
      <c r="BA117" s="292" t="str">
        <f t="shared" si="37"/>
        <v xml:space="preserve"> </v>
      </c>
      <c r="BB117" s="293" t="str">
        <f t="shared" si="38"/>
        <v xml:space="preserve"> </v>
      </c>
      <c r="BD117" s="45"/>
      <c r="BE117" s="387" t="str">
        <f t="shared" si="39"/>
        <v/>
      </c>
      <c r="BF117" s="388">
        <f t="shared" si="40"/>
        <v>0</v>
      </c>
      <c r="BG117" s="388">
        <f t="shared" si="41"/>
        <v>0</v>
      </c>
      <c r="BH117" s="388">
        <f t="shared" si="42"/>
        <v>0</v>
      </c>
      <c r="BI117" s="388">
        <f t="shared" si="43"/>
        <v>0</v>
      </c>
      <c r="BJ117" s="388">
        <f t="shared" si="44"/>
        <v>0</v>
      </c>
      <c r="BK117" s="389">
        <f t="shared" si="45"/>
        <v>0</v>
      </c>
      <c r="BL117" s="388">
        <f>IF(W117="",0,IF(W117=LEGENDA!C$43,0,1))</f>
        <v>0</v>
      </c>
      <c r="BM117" s="388">
        <f>IF(X117="",0,IF(X117=LEGENDA!D$43,0,1))</f>
        <v>0</v>
      </c>
      <c r="BN117" s="388">
        <f>IF(Y117="",0,IF(Y117=LEGENDA!E$43,0,1))</f>
        <v>0</v>
      </c>
      <c r="BO117" s="388">
        <f>IF(Z117="",0,IF(Z117=LEGENDA!F$43,0,1))</f>
        <v>0</v>
      </c>
      <c r="BP117" s="388">
        <f>IF(AA117="",0,IF(AA117=LEGENDA!G$43,0,1))</f>
        <v>0</v>
      </c>
      <c r="BQ117" s="388">
        <f>IF(AB117="",0,IF(AB117=LEGENDA!H$43,0,1))</f>
        <v>0</v>
      </c>
      <c r="BR117" s="388">
        <f>IF(AC117="",0,IF(AC117=LEGENDA!I$43,0,1))</f>
        <v>0</v>
      </c>
      <c r="BS117" s="388">
        <f>IF(AD117="",0,IF(AD117=LEGENDA!J$43,0,1))</f>
        <v>0</v>
      </c>
      <c r="BT117" s="388">
        <f>IF(AE117="",0,IF(AE117=LEGENDA!K$43,0,1))</f>
        <v>0</v>
      </c>
      <c r="BU117" s="388">
        <f>IF(AF117="",0,IF(AF117=LEGENDA!L$43,0,1))</f>
        <v>0</v>
      </c>
      <c r="BV117" s="390">
        <f t="shared" si="46"/>
        <v>0</v>
      </c>
      <c r="BW117" s="388">
        <f t="shared" si="47"/>
        <v>0</v>
      </c>
      <c r="BX117" s="390">
        <f t="shared" si="48"/>
        <v>0</v>
      </c>
      <c r="BY117" s="391">
        <f t="shared" si="49"/>
        <v>0</v>
      </c>
      <c r="BZ117" s="391">
        <f t="shared" si="50"/>
        <v>0</v>
      </c>
      <c r="CA117" s="391" t="str">
        <f t="shared" si="51"/>
        <v/>
      </c>
      <c r="CB117" s="386" t="str">
        <f t="shared" si="52"/>
        <v/>
      </c>
      <c r="CC117" s="94">
        <f t="shared" si="59"/>
        <v>0</v>
      </c>
      <c r="CD117" s="397" t="str">
        <f t="shared" si="53"/>
        <v/>
      </c>
      <c r="CE117" s="559" t="str">
        <f t="array" ref="CE117">IFERROR(INDEX($C$10:$C$525,MATCH(0,COUNTIF($CE$9:CE116,$C$10:$C$525),0)),"")</f>
        <v/>
      </c>
      <c r="CF117" s="559">
        <f t="shared" si="54"/>
        <v>0</v>
      </c>
    </row>
    <row r="118" spans="1:84" ht="18.899999999999999" customHeight="1" thickBot="1" x14ac:dyDescent="0.35">
      <c r="A118" s="78" t="str">
        <f t="shared" si="55"/>
        <v/>
      </c>
      <c r="B118" s="576"/>
      <c r="C118" s="464"/>
      <c r="D118" s="349"/>
      <c r="E118" s="61" t="str">
        <f>IF(B118="","",IF(C118="","",IF(D118="","",INDEX(POBRANIE_!$B$6:$F$100,MATCH($D118,POBRANIE_!$A$6:$A$100,0),2))))</f>
        <v/>
      </c>
      <c r="F118" s="44"/>
      <c r="G118" s="45"/>
      <c r="H118" s="349"/>
      <c r="I118" s="46"/>
      <c r="J118" s="64" t="str">
        <f>IF($H118="","",IF($I118="","",IF($H118=LEGENDA!$B$21,0.6,IF($H118=LEGENDA!$B$22,0.7,0.8))))</f>
        <v/>
      </c>
      <c r="K118" s="63" t="str">
        <f t="shared" si="32"/>
        <v/>
      </c>
      <c r="L118" s="46"/>
      <c r="M118" s="61" t="str">
        <f>IF($H118="","",IF(OR(I118&gt;0,L118&gt;0),"",IF(AND(D118="TUZ",H118="gleba b. lekka"),"BŁĄD kol.8",IF(AND(D118="TUZ",H118="gleba lekka"),"BŁĄD kol.8",IF(AND(D118="TUZ",H118="gleba średnia"),"BŁĄD kol.8",IF(AND(D118="TUZ",H118="gleba ciężka"),"BŁĄD kol.8",IF(OR($H118=LEGENDA!$B$21,$H118=1),49,IF(OR($H118=LEGENDA!$B$22,$H118=2),59,IF(OR($H118=LEGENDA!$B$23,$H118=3),62,IF(OR($H118=4,$H118=LEGENDA!$B$24),66,IF(H118=LEGENDA!$O$25,86,IF(H118=LEGENDA!$O$26,91,IF(H118=LEGENDA!$O$27,73,IF(H118=LEGENDA!$O$28,66,IF(H118=LEGENDA!$O$29,135,IF(H118=LEGENDA!$O$30,158,IF(H118=LEGENDA!$O$31,117)))))))))))))))))</f>
        <v/>
      </c>
      <c r="N118" s="61" t="str">
        <f>IF(AND(D118="TUZ",H118="gleba b. lekka"),"BŁĄD kol.8",IF(AND(D118="TUZ",H118="gleba lekka"),"BŁĄD kol.8",IF(AND(D118="TUZ",H118="gleba średnia"),"BŁĄD kol.8",IF(AND(D118="TUZ",H118="gleba ciężka"),"BŁĄD kol.8",IF(AND(E118&lt;&gt;4,H118=LEGENDA!$O$29),"BŁĄD kol.8",IF(AND(E118&lt;&gt;4,H118=LEGENDA!$O$30),"BŁĄD kol.8",IF(AND(E118&lt;&gt;4,H118=LEGENDA!$O$31),"BŁĄD kol.8",IF(AND(E118&lt;&gt;4,H118=LEGENDA!$O$28),"BŁĄD kol.8",IF(AND(E118&lt;&gt;4,H118=LEGENDA!$O$27),"BŁĄD kol.8",IF(AND(E118&lt;&gt;4,H118=LEGENDA!$O$26),"BŁĄD kol.8",IF(AND(E118&lt;&gt;4,H118=LEGENDA!$O$25),"BŁĄD kol.8",IF(AX118="","",IF(AX118=1,0.6,IF(AX118=2,0.9,0.9))))))))))))))</f>
        <v/>
      </c>
      <c r="O118" s="381" t="str">
        <f t="shared" si="33"/>
        <v/>
      </c>
      <c r="P118" s="379" t="str">
        <f t="shared" si="56"/>
        <v/>
      </c>
      <c r="Q118" s="47"/>
      <c r="R118" s="46"/>
      <c r="S118" s="46"/>
      <c r="T118" s="46"/>
      <c r="U118" s="46"/>
      <c r="V118" s="61" t="str">
        <f t="shared" si="34"/>
        <v/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61" t="str">
        <f t="shared" si="35"/>
        <v/>
      </c>
      <c r="AH118" s="70" t="e">
        <v>#VALUE!</v>
      </c>
      <c r="AI118" s="70">
        <v>0</v>
      </c>
      <c r="AJ118" s="70">
        <v>0</v>
      </c>
      <c r="AK118" s="71">
        <v>0</v>
      </c>
      <c r="AO118" s="49"/>
      <c r="AP118" s="49"/>
      <c r="AQ118" s="49"/>
      <c r="AR118" s="49"/>
      <c r="AS118" s="49"/>
      <c r="AT118" s="49"/>
      <c r="AU118" s="46"/>
      <c r="AV118" s="352" t="str">
        <f t="shared" si="31"/>
        <v/>
      </c>
      <c r="AW118" s="65" t="str">
        <f t="shared" si="36"/>
        <v/>
      </c>
      <c r="AX118" s="198" t="str">
        <f>IF(A118="","",IF(D118="","",INDEX(POBRANIE_!$B$6:$F$101,MATCH(D118,POBRANIE_!$A$6:$A$101,0),5)))</f>
        <v/>
      </c>
      <c r="AY118" s="96" t="str">
        <f t="shared" si="57"/>
        <v/>
      </c>
      <c r="AZ118" s="96" t="str">
        <f t="shared" si="58"/>
        <v/>
      </c>
      <c r="BA118" s="292" t="str">
        <f t="shared" si="37"/>
        <v xml:space="preserve"> </v>
      </c>
      <c r="BB118" s="293" t="str">
        <f t="shared" si="38"/>
        <v xml:space="preserve"> </v>
      </c>
      <c r="BD118" s="45"/>
      <c r="BE118" s="387" t="str">
        <f t="shared" si="39"/>
        <v/>
      </c>
      <c r="BF118" s="388">
        <f t="shared" si="40"/>
        <v>0</v>
      </c>
      <c r="BG118" s="388">
        <f t="shared" si="41"/>
        <v>0</v>
      </c>
      <c r="BH118" s="388">
        <f t="shared" si="42"/>
        <v>0</v>
      </c>
      <c r="BI118" s="388">
        <f t="shared" si="43"/>
        <v>0</v>
      </c>
      <c r="BJ118" s="388">
        <f t="shared" si="44"/>
        <v>0</v>
      </c>
      <c r="BK118" s="389">
        <f t="shared" si="45"/>
        <v>0</v>
      </c>
      <c r="BL118" s="388">
        <f>IF(W118="",0,IF(W118=LEGENDA!C$43,0,1))</f>
        <v>0</v>
      </c>
      <c r="BM118" s="388">
        <f>IF(X118="",0,IF(X118=LEGENDA!D$43,0,1))</f>
        <v>0</v>
      </c>
      <c r="BN118" s="388">
        <f>IF(Y118="",0,IF(Y118=LEGENDA!E$43,0,1))</f>
        <v>0</v>
      </c>
      <c r="BO118" s="388">
        <f>IF(Z118="",0,IF(Z118=LEGENDA!F$43,0,1))</f>
        <v>0</v>
      </c>
      <c r="BP118" s="388">
        <f>IF(AA118="",0,IF(AA118=LEGENDA!G$43,0,1))</f>
        <v>0</v>
      </c>
      <c r="BQ118" s="388">
        <f>IF(AB118="",0,IF(AB118=LEGENDA!H$43,0,1))</f>
        <v>0</v>
      </c>
      <c r="BR118" s="388">
        <f>IF(AC118="",0,IF(AC118=LEGENDA!I$43,0,1))</f>
        <v>0</v>
      </c>
      <c r="BS118" s="388">
        <f>IF(AD118="",0,IF(AD118=LEGENDA!J$43,0,1))</f>
        <v>0</v>
      </c>
      <c r="BT118" s="388">
        <f>IF(AE118="",0,IF(AE118=LEGENDA!K$43,0,1))</f>
        <v>0</v>
      </c>
      <c r="BU118" s="388">
        <f>IF(AF118="",0,IF(AF118=LEGENDA!L$43,0,1))</f>
        <v>0</v>
      </c>
      <c r="BV118" s="390">
        <f t="shared" si="46"/>
        <v>0</v>
      </c>
      <c r="BW118" s="388">
        <f t="shared" si="47"/>
        <v>0</v>
      </c>
      <c r="BX118" s="390">
        <f t="shared" si="48"/>
        <v>0</v>
      </c>
      <c r="BY118" s="391">
        <f t="shared" si="49"/>
        <v>0</v>
      </c>
      <c r="BZ118" s="391">
        <f t="shared" si="50"/>
        <v>0</v>
      </c>
      <c r="CA118" s="391" t="str">
        <f t="shared" si="51"/>
        <v/>
      </c>
      <c r="CB118" s="386" t="str">
        <f t="shared" si="52"/>
        <v/>
      </c>
      <c r="CC118" s="94">
        <f t="shared" si="59"/>
        <v>0</v>
      </c>
      <c r="CD118" s="397" t="str">
        <f t="shared" si="53"/>
        <v/>
      </c>
      <c r="CE118" s="559" t="str">
        <f t="array" ref="CE118">IFERROR(INDEX($C$10:$C$525,MATCH(0,COUNTIF($CE$9:CE117,$C$10:$C$525),0)),"")</f>
        <v/>
      </c>
      <c r="CF118" s="559">
        <f t="shared" si="54"/>
        <v>0</v>
      </c>
    </row>
    <row r="119" spans="1:84" ht="18.899999999999999" customHeight="1" thickBot="1" x14ac:dyDescent="0.35">
      <c r="A119" s="78" t="str">
        <f t="shared" si="55"/>
        <v/>
      </c>
      <c r="B119" s="576"/>
      <c r="C119" s="464"/>
      <c r="D119" s="349"/>
      <c r="E119" s="61" t="str">
        <f>IF(B119="","",IF(C119="","",IF(D119="","",INDEX(POBRANIE_!$B$6:$F$100,MATCH($D119,POBRANIE_!$A$6:$A$100,0),2))))</f>
        <v/>
      </c>
      <c r="F119" s="44"/>
      <c r="G119" s="45"/>
      <c r="H119" s="349"/>
      <c r="I119" s="46"/>
      <c r="J119" s="64" t="str">
        <f>IF($H119="","",IF($I119="","",IF($H119=LEGENDA!$B$21,0.6,IF($H119=LEGENDA!$B$22,0.7,0.8))))</f>
        <v/>
      </c>
      <c r="K119" s="63" t="str">
        <f t="shared" si="32"/>
        <v/>
      </c>
      <c r="L119" s="46"/>
      <c r="M119" s="61" t="str">
        <f>IF($H119="","",IF(OR(I119&gt;0,L119&gt;0),"",IF(AND(D119="TUZ",H119="gleba b. lekka"),"BŁĄD kol.8",IF(AND(D119="TUZ",H119="gleba lekka"),"BŁĄD kol.8",IF(AND(D119="TUZ",H119="gleba średnia"),"BŁĄD kol.8",IF(AND(D119="TUZ",H119="gleba ciężka"),"BŁĄD kol.8",IF(OR($H119=LEGENDA!$B$21,$H119=1),49,IF(OR($H119=LEGENDA!$B$22,$H119=2),59,IF(OR($H119=LEGENDA!$B$23,$H119=3),62,IF(OR($H119=4,$H119=LEGENDA!$B$24),66,IF(H119=LEGENDA!$O$25,86,IF(H119=LEGENDA!$O$26,91,IF(H119=LEGENDA!$O$27,73,IF(H119=LEGENDA!$O$28,66,IF(H119=LEGENDA!$O$29,135,IF(H119=LEGENDA!$O$30,158,IF(H119=LEGENDA!$O$31,117)))))))))))))))))</f>
        <v/>
      </c>
      <c r="N119" s="61" t="str">
        <f>IF(AND(D119="TUZ",H119="gleba b. lekka"),"BŁĄD kol.8",IF(AND(D119="TUZ",H119="gleba lekka"),"BŁĄD kol.8",IF(AND(D119="TUZ",H119="gleba średnia"),"BŁĄD kol.8",IF(AND(D119="TUZ",H119="gleba ciężka"),"BŁĄD kol.8",IF(AND(E119&lt;&gt;4,H119=LEGENDA!$O$29),"BŁĄD kol.8",IF(AND(E119&lt;&gt;4,H119=LEGENDA!$O$30),"BŁĄD kol.8",IF(AND(E119&lt;&gt;4,H119=LEGENDA!$O$31),"BŁĄD kol.8",IF(AND(E119&lt;&gt;4,H119=LEGENDA!$O$28),"BŁĄD kol.8",IF(AND(E119&lt;&gt;4,H119=LEGENDA!$O$27),"BŁĄD kol.8",IF(AND(E119&lt;&gt;4,H119=LEGENDA!$O$26),"BŁĄD kol.8",IF(AND(E119&lt;&gt;4,H119=LEGENDA!$O$25),"BŁĄD kol.8",IF(AX119="","",IF(AX119=1,0.6,IF(AX119=2,0.9,0.9))))))))))))))</f>
        <v/>
      </c>
      <c r="O119" s="381" t="str">
        <f t="shared" si="33"/>
        <v/>
      </c>
      <c r="P119" s="379" t="str">
        <f t="shared" si="56"/>
        <v/>
      </c>
      <c r="Q119" s="47"/>
      <c r="R119" s="46"/>
      <c r="S119" s="46"/>
      <c r="T119" s="46"/>
      <c r="U119" s="46"/>
      <c r="V119" s="61" t="str">
        <f t="shared" si="34"/>
        <v/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61" t="str">
        <f t="shared" si="35"/>
        <v/>
      </c>
      <c r="AH119" s="70" t="e">
        <v>#VALUE!</v>
      </c>
      <c r="AI119" s="70">
        <v>0</v>
      </c>
      <c r="AJ119" s="70">
        <v>0</v>
      </c>
      <c r="AK119" s="71">
        <v>0</v>
      </c>
      <c r="AO119" s="49"/>
      <c r="AP119" s="49"/>
      <c r="AQ119" s="49"/>
      <c r="AR119" s="49"/>
      <c r="AS119" s="49"/>
      <c r="AT119" s="49"/>
      <c r="AU119" s="46"/>
      <c r="AV119" s="352" t="str">
        <f t="shared" si="31"/>
        <v/>
      </c>
      <c r="AW119" s="65" t="str">
        <f t="shared" si="36"/>
        <v/>
      </c>
      <c r="AX119" s="198" t="str">
        <f>IF(A119="","",IF(D119="","",INDEX(POBRANIE_!$B$6:$F$101,MATCH(D119,POBRANIE_!$A$6:$A$101,0),5)))</f>
        <v/>
      </c>
      <c r="AY119" s="96" t="str">
        <f t="shared" si="57"/>
        <v/>
      </c>
      <c r="AZ119" s="96" t="str">
        <f t="shared" si="58"/>
        <v/>
      </c>
      <c r="BA119" s="292" t="str">
        <f t="shared" si="37"/>
        <v xml:space="preserve"> </v>
      </c>
      <c r="BB119" s="293" t="str">
        <f t="shared" si="38"/>
        <v xml:space="preserve"> </v>
      </c>
      <c r="BD119" s="45"/>
      <c r="BE119" s="387" t="str">
        <f t="shared" si="39"/>
        <v/>
      </c>
      <c r="BF119" s="388">
        <f t="shared" si="40"/>
        <v>0</v>
      </c>
      <c r="BG119" s="388">
        <f t="shared" si="41"/>
        <v>0</v>
      </c>
      <c r="BH119" s="388">
        <f t="shared" si="42"/>
        <v>0</v>
      </c>
      <c r="BI119" s="388">
        <f t="shared" si="43"/>
        <v>0</v>
      </c>
      <c r="BJ119" s="388">
        <f t="shared" si="44"/>
        <v>0</v>
      </c>
      <c r="BK119" s="389">
        <f t="shared" si="45"/>
        <v>0</v>
      </c>
      <c r="BL119" s="388">
        <f>IF(W119="",0,IF(W119=LEGENDA!C$43,0,1))</f>
        <v>0</v>
      </c>
      <c r="BM119" s="388">
        <f>IF(X119="",0,IF(X119=LEGENDA!D$43,0,1))</f>
        <v>0</v>
      </c>
      <c r="BN119" s="388">
        <f>IF(Y119="",0,IF(Y119=LEGENDA!E$43,0,1))</f>
        <v>0</v>
      </c>
      <c r="BO119" s="388">
        <f>IF(Z119="",0,IF(Z119=LEGENDA!F$43,0,1))</f>
        <v>0</v>
      </c>
      <c r="BP119" s="388">
        <f>IF(AA119="",0,IF(AA119=LEGENDA!G$43,0,1))</f>
        <v>0</v>
      </c>
      <c r="BQ119" s="388">
        <f>IF(AB119="",0,IF(AB119=LEGENDA!H$43,0,1))</f>
        <v>0</v>
      </c>
      <c r="BR119" s="388">
        <f>IF(AC119="",0,IF(AC119=LEGENDA!I$43,0,1))</f>
        <v>0</v>
      </c>
      <c r="BS119" s="388">
        <f>IF(AD119="",0,IF(AD119=LEGENDA!J$43,0,1))</f>
        <v>0</v>
      </c>
      <c r="BT119" s="388">
        <f>IF(AE119="",0,IF(AE119=LEGENDA!K$43,0,1))</f>
        <v>0</v>
      </c>
      <c r="BU119" s="388">
        <f>IF(AF119="",0,IF(AF119=LEGENDA!L$43,0,1))</f>
        <v>0</v>
      </c>
      <c r="BV119" s="390">
        <f t="shared" si="46"/>
        <v>0</v>
      </c>
      <c r="BW119" s="388">
        <f t="shared" si="47"/>
        <v>0</v>
      </c>
      <c r="BX119" s="390">
        <f t="shared" si="48"/>
        <v>0</v>
      </c>
      <c r="BY119" s="391">
        <f t="shared" si="49"/>
        <v>0</v>
      </c>
      <c r="BZ119" s="391">
        <f t="shared" si="50"/>
        <v>0</v>
      </c>
      <c r="CA119" s="391" t="str">
        <f t="shared" si="51"/>
        <v/>
      </c>
      <c r="CB119" s="386" t="str">
        <f t="shared" si="52"/>
        <v/>
      </c>
      <c r="CC119" s="94">
        <f t="shared" si="59"/>
        <v>0</v>
      </c>
      <c r="CD119" s="397" t="str">
        <f t="shared" si="53"/>
        <v/>
      </c>
      <c r="CE119" s="559" t="str">
        <f t="array" ref="CE119">IFERROR(INDEX($C$10:$C$525,MATCH(0,COUNTIF($CE$9:CE118,$C$10:$C$525),0)),"")</f>
        <v/>
      </c>
      <c r="CF119" s="559">
        <f t="shared" si="54"/>
        <v>0</v>
      </c>
    </row>
    <row r="120" spans="1:84" ht="18.899999999999999" customHeight="1" thickBot="1" x14ac:dyDescent="0.35">
      <c r="A120" s="78" t="str">
        <f t="shared" si="55"/>
        <v/>
      </c>
      <c r="B120" s="576"/>
      <c r="C120" s="464"/>
      <c r="D120" s="349"/>
      <c r="E120" s="61" t="str">
        <f>IF(B120="","",IF(C120="","",IF(D120="","",INDEX(POBRANIE_!$B$6:$F$100,MATCH($D120,POBRANIE_!$A$6:$A$100,0),2))))</f>
        <v/>
      </c>
      <c r="F120" s="44"/>
      <c r="G120" s="45"/>
      <c r="H120" s="349"/>
      <c r="I120" s="46"/>
      <c r="J120" s="64" t="str">
        <f>IF($H120="","",IF($I120="","",IF($H120=LEGENDA!$B$21,0.6,IF($H120=LEGENDA!$B$22,0.7,0.8))))</f>
        <v/>
      </c>
      <c r="K120" s="63" t="str">
        <f t="shared" si="32"/>
        <v/>
      </c>
      <c r="L120" s="46"/>
      <c r="M120" s="61" t="str">
        <f>IF($H120="","",IF(OR(I120&gt;0,L120&gt;0),"",IF(AND(D120="TUZ",H120="gleba b. lekka"),"BŁĄD kol.8",IF(AND(D120="TUZ",H120="gleba lekka"),"BŁĄD kol.8",IF(AND(D120="TUZ",H120="gleba średnia"),"BŁĄD kol.8",IF(AND(D120="TUZ",H120="gleba ciężka"),"BŁĄD kol.8",IF(OR($H120=LEGENDA!$B$21,$H120=1),49,IF(OR($H120=LEGENDA!$B$22,$H120=2),59,IF(OR($H120=LEGENDA!$B$23,$H120=3),62,IF(OR($H120=4,$H120=LEGENDA!$B$24),66,IF(H120=LEGENDA!$O$25,86,IF(H120=LEGENDA!$O$26,91,IF(H120=LEGENDA!$O$27,73,IF(H120=LEGENDA!$O$28,66,IF(H120=LEGENDA!$O$29,135,IF(H120=LEGENDA!$O$30,158,IF(H120=LEGENDA!$O$31,117)))))))))))))))))</f>
        <v/>
      </c>
      <c r="N120" s="61" t="str">
        <f>IF(AND(D120="TUZ",H120="gleba b. lekka"),"BŁĄD kol.8",IF(AND(D120="TUZ",H120="gleba lekka"),"BŁĄD kol.8",IF(AND(D120="TUZ",H120="gleba średnia"),"BŁĄD kol.8",IF(AND(D120="TUZ",H120="gleba ciężka"),"BŁĄD kol.8",IF(AND(E120&lt;&gt;4,H120=LEGENDA!$O$29),"BŁĄD kol.8",IF(AND(E120&lt;&gt;4,H120=LEGENDA!$O$30),"BŁĄD kol.8",IF(AND(E120&lt;&gt;4,H120=LEGENDA!$O$31),"BŁĄD kol.8",IF(AND(E120&lt;&gt;4,H120=LEGENDA!$O$28),"BŁĄD kol.8",IF(AND(E120&lt;&gt;4,H120=LEGENDA!$O$27),"BŁĄD kol.8",IF(AND(E120&lt;&gt;4,H120=LEGENDA!$O$26),"BŁĄD kol.8",IF(AND(E120&lt;&gt;4,H120=LEGENDA!$O$25),"BŁĄD kol.8",IF(AX120="","",IF(AX120=1,0.6,IF(AX120=2,0.9,0.9))))))))))))))</f>
        <v/>
      </c>
      <c r="O120" s="381" t="str">
        <f t="shared" si="33"/>
        <v/>
      </c>
      <c r="P120" s="379" t="str">
        <f t="shared" si="56"/>
        <v/>
      </c>
      <c r="Q120" s="47"/>
      <c r="R120" s="46"/>
      <c r="S120" s="46"/>
      <c r="T120" s="46"/>
      <c r="U120" s="46"/>
      <c r="V120" s="61" t="str">
        <f t="shared" si="34"/>
        <v/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61" t="str">
        <f t="shared" si="35"/>
        <v/>
      </c>
      <c r="AH120" s="70" t="e">
        <v>#VALUE!</v>
      </c>
      <c r="AI120" s="70">
        <v>0</v>
      </c>
      <c r="AJ120" s="70">
        <v>0</v>
      </c>
      <c r="AK120" s="71">
        <v>0</v>
      </c>
      <c r="AO120" s="49"/>
      <c r="AP120" s="49"/>
      <c r="AQ120" s="49"/>
      <c r="AR120" s="49"/>
      <c r="AS120" s="49"/>
      <c r="AT120" s="49"/>
      <c r="AU120" s="46"/>
      <c r="AV120" s="352" t="str">
        <f t="shared" si="31"/>
        <v/>
      </c>
      <c r="AW120" s="65" t="str">
        <f t="shared" si="36"/>
        <v/>
      </c>
      <c r="AX120" s="198" t="str">
        <f>IF(A120="","",IF(D120="","",INDEX(POBRANIE_!$B$6:$F$101,MATCH(D120,POBRANIE_!$A$6:$A$101,0),5)))</f>
        <v/>
      </c>
      <c r="AY120" s="96" t="str">
        <f t="shared" si="57"/>
        <v/>
      </c>
      <c r="AZ120" s="96" t="str">
        <f t="shared" si="58"/>
        <v/>
      </c>
      <c r="BA120" s="292" t="str">
        <f t="shared" si="37"/>
        <v xml:space="preserve"> </v>
      </c>
      <c r="BB120" s="293" t="str">
        <f t="shared" si="38"/>
        <v xml:space="preserve"> </v>
      </c>
      <c r="BD120" s="45"/>
      <c r="BE120" s="387" t="str">
        <f t="shared" si="39"/>
        <v/>
      </c>
      <c r="BF120" s="388">
        <f t="shared" si="40"/>
        <v>0</v>
      </c>
      <c r="BG120" s="388">
        <f t="shared" si="41"/>
        <v>0</v>
      </c>
      <c r="BH120" s="388">
        <f t="shared" si="42"/>
        <v>0</v>
      </c>
      <c r="BI120" s="388">
        <f t="shared" si="43"/>
        <v>0</v>
      </c>
      <c r="BJ120" s="388">
        <f t="shared" si="44"/>
        <v>0</v>
      </c>
      <c r="BK120" s="389">
        <f t="shared" si="45"/>
        <v>0</v>
      </c>
      <c r="BL120" s="388">
        <f>IF(W120="",0,IF(W120=LEGENDA!C$43,0,1))</f>
        <v>0</v>
      </c>
      <c r="BM120" s="388">
        <f>IF(X120="",0,IF(X120=LEGENDA!D$43,0,1))</f>
        <v>0</v>
      </c>
      <c r="BN120" s="388">
        <f>IF(Y120="",0,IF(Y120=LEGENDA!E$43,0,1))</f>
        <v>0</v>
      </c>
      <c r="BO120" s="388">
        <f>IF(Z120="",0,IF(Z120=LEGENDA!F$43,0,1))</f>
        <v>0</v>
      </c>
      <c r="BP120" s="388">
        <f>IF(AA120="",0,IF(AA120=LEGENDA!G$43,0,1))</f>
        <v>0</v>
      </c>
      <c r="BQ120" s="388">
        <f>IF(AB120="",0,IF(AB120=LEGENDA!H$43,0,1))</f>
        <v>0</v>
      </c>
      <c r="BR120" s="388">
        <f>IF(AC120="",0,IF(AC120=LEGENDA!I$43,0,1))</f>
        <v>0</v>
      </c>
      <c r="BS120" s="388">
        <f>IF(AD120="",0,IF(AD120=LEGENDA!J$43,0,1))</f>
        <v>0</v>
      </c>
      <c r="BT120" s="388">
        <f>IF(AE120="",0,IF(AE120=LEGENDA!K$43,0,1))</f>
        <v>0</v>
      </c>
      <c r="BU120" s="388">
        <f>IF(AF120="",0,IF(AF120=LEGENDA!L$43,0,1))</f>
        <v>0</v>
      </c>
      <c r="BV120" s="390">
        <f t="shared" si="46"/>
        <v>0</v>
      </c>
      <c r="BW120" s="388">
        <f t="shared" si="47"/>
        <v>0</v>
      </c>
      <c r="BX120" s="390">
        <f t="shared" si="48"/>
        <v>0</v>
      </c>
      <c r="BY120" s="391">
        <f t="shared" si="49"/>
        <v>0</v>
      </c>
      <c r="BZ120" s="391">
        <f t="shared" si="50"/>
        <v>0</v>
      </c>
      <c r="CA120" s="391" t="str">
        <f t="shared" si="51"/>
        <v/>
      </c>
      <c r="CB120" s="386" t="str">
        <f t="shared" si="52"/>
        <v/>
      </c>
      <c r="CC120" s="94">
        <f t="shared" si="59"/>
        <v>0</v>
      </c>
      <c r="CD120" s="397" t="str">
        <f t="shared" si="53"/>
        <v/>
      </c>
      <c r="CE120" s="559" t="str">
        <f t="array" ref="CE120">IFERROR(INDEX($C$10:$C$525,MATCH(0,COUNTIF($CE$9:CE119,$C$10:$C$525),0)),"")</f>
        <v/>
      </c>
      <c r="CF120" s="559">
        <f t="shared" si="54"/>
        <v>0</v>
      </c>
    </row>
    <row r="121" spans="1:84" ht="18.899999999999999" customHeight="1" thickBot="1" x14ac:dyDescent="0.35">
      <c r="A121" s="78" t="str">
        <f t="shared" si="55"/>
        <v/>
      </c>
      <c r="B121" s="576"/>
      <c r="C121" s="464"/>
      <c r="D121" s="349"/>
      <c r="E121" s="61" t="str">
        <f>IF(B121="","",IF(C121="","",IF(D121="","",INDEX(POBRANIE_!$B$6:$F$100,MATCH($D121,POBRANIE_!$A$6:$A$100,0),2))))</f>
        <v/>
      </c>
      <c r="F121" s="44"/>
      <c r="G121" s="45"/>
      <c r="H121" s="349"/>
      <c r="I121" s="46"/>
      <c r="J121" s="64" t="str">
        <f>IF($H121="","",IF($I121="","",IF($H121=LEGENDA!$B$21,0.6,IF($H121=LEGENDA!$B$22,0.7,0.8))))</f>
        <v/>
      </c>
      <c r="K121" s="63" t="str">
        <f t="shared" si="32"/>
        <v/>
      </c>
      <c r="L121" s="46"/>
      <c r="M121" s="61" t="str">
        <f>IF($H121="","",IF(OR(I121&gt;0,L121&gt;0),"",IF(AND(D121="TUZ",H121="gleba b. lekka"),"BŁĄD kol.8",IF(AND(D121="TUZ",H121="gleba lekka"),"BŁĄD kol.8",IF(AND(D121="TUZ",H121="gleba średnia"),"BŁĄD kol.8",IF(AND(D121="TUZ",H121="gleba ciężka"),"BŁĄD kol.8",IF(OR($H121=LEGENDA!$B$21,$H121=1),49,IF(OR($H121=LEGENDA!$B$22,$H121=2),59,IF(OR($H121=LEGENDA!$B$23,$H121=3),62,IF(OR($H121=4,$H121=LEGENDA!$B$24),66,IF(H121=LEGENDA!$O$25,86,IF(H121=LEGENDA!$O$26,91,IF(H121=LEGENDA!$O$27,73,IF(H121=LEGENDA!$O$28,66,IF(H121=LEGENDA!$O$29,135,IF(H121=LEGENDA!$O$30,158,IF(H121=LEGENDA!$O$31,117)))))))))))))))))</f>
        <v/>
      </c>
      <c r="N121" s="61" t="str">
        <f>IF(AND(D121="TUZ",H121="gleba b. lekka"),"BŁĄD kol.8",IF(AND(D121="TUZ",H121="gleba lekka"),"BŁĄD kol.8",IF(AND(D121="TUZ",H121="gleba średnia"),"BŁĄD kol.8",IF(AND(D121="TUZ",H121="gleba ciężka"),"BŁĄD kol.8",IF(AND(E121&lt;&gt;4,H121=LEGENDA!$O$29),"BŁĄD kol.8",IF(AND(E121&lt;&gt;4,H121=LEGENDA!$O$30),"BŁĄD kol.8",IF(AND(E121&lt;&gt;4,H121=LEGENDA!$O$31),"BŁĄD kol.8",IF(AND(E121&lt;&gt;4,H121=LEGENDA!$O$28),"BŁĄD kol.8",IF(AND(E121&lt;&gt;4,H121=LEGENDA!$O$27),"BŁĄD kol.8",IF(AND(E121&lt;&gt;4,H121=LEGENDA!$O$26),"BŁĄD kol.8",IF(AND(E121&lt;&gt;4,H121=LEGENDA!$O$25),"BŁĄD kol.8",IF(AX121="","",IF(AX121=1,0.6,IF(AX121=2,0.9,0.9))))))))))))))</f>
        <v/>
      </c>
      <c r="O121" s="381" t="str">
        <f t="shared" si="33"/>
        <v/>
      </c>
      <c r="P121" s="379" t="str">
        <f t="shared" si="56"/>
        <v/>
      </c>
      <c r="Q121" s="47"/>
      <c r="R121" s="46"/>
      <c r="S121" s="46"/>
      <c r="T121" s="46"/>
      <c r="U121" s="46"/>
      <c r="V121" s="61" t="str">
        <f t="shared" si="34"/>
        <v/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61" t="str">
        <f t="shared" si="35"/>
        <v/>
      </c>
      <c r="AH121" s="70" t="e">
        <v>#VALUE!</v>
      </c>
      <c r="AI121" s="70">
        <v>0</v>
      </c>
      <c r="AJ121" s="70">
        <v>0</v>
      </c>
      <c r="AK121" s="71">
        <v>0</v>
      </c>
      <c r="AO121" s="49"/>
      <c r="AP121" s="49"/>
      <c r="AQ121" s="49"/>
      <c r="AR121" s="49"/>
      <c r="AS121" s="49"/>
      <c r="AT121" s="49"/>
      <c r="AU121" s="46"/>
      <c r="AV121" s="352" t="str">
        <f t="shared" si="31"/>
        <v/>
      </c>
      <c r="AW121" s="65" t="str">
        <f t="shared" si="36"/>
        <v/>
      </c>
      <c r="AX121" s="198" t="str">
        <f>IF(A121="","",IF(D121="","",INDEX(POBRANIE_!$B$6:$F$101,MATCH(D121,POBRANIE_!$A$6:$A$101,0),5)))</f>
        <v/>
      </c>
      <c r="AY121" s="96" t="str">
        <f t="shared" si="57"/>
        <v/>
      </c>
      <c r="AZ121" s="96" t="str">
        <f t="shared" si="58"/>
        <v/>
      </c>
      <c r="BA121" s="292" t="str">
        <f t="shared" si="37"/>
        <v xml:space="preserve"> </v>
      </c>
      <c r="BB121" s="293" t="str">
        <f t="shared" si="38"/>
        <v xml:space="preserve"> </v>
      </c>
      <c r="BD121" s="45"/>
      <c r="BE121" s="387" t="str">
        <f t="shared" si="39"/>
        <v/>
      </c>
      <c r="BF121" s="388">
        <f t="shared" si="40"/>
        <v>0</v>
      </c>
      <c r="BG121" s="388">
        <f t="shared" si="41"/>
        <v>0</v>
      </c>
      <c r="BH121" s="388">
        <f t="shared" si="42"/>
        <v>0</v>
      </c>
      <c r="BI121" s="388">
        <f t="shared" si="43"/>
        <v>0</v>
      </c>
      <c r="BJ121" s="388">
        <f t="shared" si="44"/>
        <v>0</v>
      </c>
      <c r="BK121" s="389">
        <f t="shared" si="45"/>
        <v>0</v>
      </c>
      <c r="BL121" s="388">
        <f>IF(W121="",0,IF(W121=LEGENDA!C$43,0,1))</f>
        <v>0</v>
      </c>
      <c r="BM121" s="388">
        <f>IF(X121="",0,IF(X121=LEGENDA!D$43,0,1))</f>
        <v>0</v>
      </c>
      <c r="BN121" s="388">
        <f>IF(Y121="",0,IF(Y121=LEGENDA!E$43,0,1))</f>
        <v>0</v>
      </c>
      <c r="BO121" s="388">
        <f>IF(Z121="",0,IF(Z121=LEGENDA!F$43,0,1))</f>
        <v>0</v>
      </c>
      <c r="BP121" s="388">
        <f>IF(AA121="",0,IF(AA121=LEGENDA!G$43,0,1))</f>
        <v>0</v>
      </c>
      <c r="BQ121" s="388">
        <f>IF(AB121="",0,IF(AB121=LEGENDA!H$43,0,1))</f>
        <v>0</v>
      </c>
      <c r="BR121" s="388">
        <f>IF(AC121="",0,IF(AC121=LEGENDA!I$43,0,1))</f>
        <v>0</v>
      </c>
      <c r="BS121" s="388">
        <f>IF(AD121="",0,IF(AD121=LEGENDA!J$43,0,1))</f>
        <v>0</v>
      </c>
      <c r="BT121" s="388">
        <f>IF(AE121="",0,IF(AE121=LEGENDA!K$43,0,1))</f>
        <v>0</v>
      </c>
      <c r="BU121" s="388">
        <f>IF(AF121="",0,IF(AF121=LEGENDA!L$43,0,1))</f>
        <v>0</v>
      </c>
      <c r="BV121" s="390">
        <f t="shared" si="46"/>
        <v>0</v>
      </c>
      <c r="BW121" s="388">
        <f t="shared" si="47"/>
        <v>0</v>
      </c>
      <c r="BX121" s="390">
        <f t="shared" si="48"/>
        <v>0</v>
      </c>
      <c r="BY121" s="391">
        <f t="shared" si="49"/>
        <v>0</v>
      </c>
      <c r="BZ121" s="391">
        <f t="shared" si="50"/>
        <v>0</v>
      </c>
      <c r="CA121" s="391" t="str">
        <f t="shared" si="51"/>
        <v/>
      </c>
      <c r="CB121" s="386" t="str">
        <f t="shared" si="52"/>
        <v/>
      </c>
      <c r="CC121" s="94">
        <f t="shared" si="59"/>
        <v>0</v>
      </c>
      <c r="CD121" s="397" t="str">
        <f t="shared" si="53"/>
        <v/>
      </c>
      <c r="CE121" s="559" t="str">
        <f t="array" ref="CE121">IFERROR(INDEX($C$10:$C$525,MATCH(0,COUNTIF($CE$9:CE120,$C$10:$C$525),0)),"")</f>
        <v/>
      </c>
      <c r="CF121" s="559">
        <f t="shared" si="54"/>
        <v>0</v>
      </c>
    </row>
    <row r="122" spans="1:84" ht="18.899999999999999" customHeight="1" thickBot="1" x14ac:dyDescent="0.35">
      <c r="A122" s="78" t="str">
        <f t="shared" si="55"/>
        <v/>
      </c>
      <c r="B122" s="576"/>
      <c r="C122" s="464"/>
      <c r="D122" s="349"/>
      <c r="E122" s="61" t="str">
        <f>IF(B122="","",IF(C122="","",IF(D122="","",INDEX(POBRANIE_!$B$6:$F$100,MATCH($D122,POBRANIE_!$A$6:$A$100,0),2))))</f>
        <v/>
      </c>
      <c r="F122" s="44"/>
      <c r="G122" s="45"/>
      <c r="H122" s="349"/>
      <c r="I122" s="46"/>
      <c r="J122" s="64" t="str">
        <f>IF($H122="","",IF($I122="","",IF($H122=LEGENDA!$B$21,0.6,IF($H122=LEGENDA!$B$22,0.7,0.8))))</f>
        <v/>
      </c>
      <c r="K122" s="63" t="str">
        <f t="shared" si="32"/>
        <v/>
      </c>
      <c r="L122" s="46"/>
      <c r="M122" s="61" t="str">
        <f>IF($H122="","",IF(OR(I122&gt;0,L122&gt;0),"",IF(AND(D122="TUZ",H122="gleba b. lekka"),"BŁĄD kol.8",IF(AND(D122="TUZ",H122="gleba lekka"),"BŁĄD kol.8",IF(AND(D122="TUZ",H122="gleba średnia"),"BŁĄD kol.8",IF(AND(D122="TUZ",H122="gleba ciężka"),"BŁĄD kol.8",IF(OR($H122=LEGENDA!$B$21,$H122=1),49,IF(OR($H122=LEGENDA!$B$22,$H122=2),59,IF(OR($H122=LEGENDA!$B$23,$H122=3),62,IF(OR($H122=4,$H122=LEGENDA!$B$24),66,IF(H122=LEGENDA!$O$25,86,IF(H122=LEGENDA!$O$26,91,IF(H122=LEGENDA!$O$27,73,IF(H122=LEGENDA!$O$28,66,IF(H122=LEGENDA!$O$29,135,IF(H122=LEGENDA!$O$30,158,IF(H122=LEGENDA!$O$31,117)))))))))))))))))</f>
        <v/>
      </c>
      <c r="N122" s="61" t="str">
        <f>IF(AND(D122="TUZ",H122="gleba b. lekka"),"BŁĄD kol.8",IF(AND(D122="TUZ",H122="gleba lekka"),"BŁĄD kol.8",IF(AND(D122="TUZ",H122="gleba średnia"),"BŁĄD kol.8",IF(AND(D122="TUZ",H122="gleba ciężka"),"BŁĄD kol.8",IF(AND(E122&lt;&gt;4,H122=LEGENDA!$O$29),"BŁĄD kol.8",IF(AND(E122&lt;&gt;4,H122=LEGENDA!$O$30),"BŁĄD kol.8",IF(AND(E122&lt;&gt;4,H122=LEGENDA!$O$31),"BŁĄD kol.8",IF(AND(E122&lt;&gt;4,H122=LEGENDA!$O$28),"BŁĄD kol.8",IF(AND(E122&lt;&gt;4,H122=LEGENDA!$O$27),"BŁĄD kol.8",IF(AND(E122&lt;&gt;4,H122=LEGENDA!$O$26),"BŁĄD kol.8",IF(AND(E122&lt;&gt;4,H122=LEGENDA!$O$25),"BŁĄD kol.8",IF(AX122="","",IF(AX122=1,0.6,IF(AX122=2,0.9,0.9))))))))))))))</f>
        <v/>
      </c>
      <c r="O122" s="381" t="str">
        <f t="shared" si="33"/>
        <v/>
      </c>
      <c r="P122" s="379" t="str">
        <f t="shared" si="56"/>
        <v/>
      </c>
      <c r="Q122" s="47"/>
      <c r="R122" s="46"/>
      <c r="S122" s="46"/>
      <c r="T122" s="46"/>
      <c r="U122" s="46"/>
      <c r="V122" s="61" t="str">
        <f t="shared" si="34"/>
        <v/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61" t="str">
        <f t="shared" si="35"/>
        <v/>
      </c>
      <c r="AH122" s="70" t="e">
        <v>#VALUE!</v>
      </c>
      <c r="AI122" s="70">
        <v>0</v>
      </c>
      <c r="AJ122" s="70">
        <v>0</v>
      </c>
      <c r="AK122" s="71">
        <v>0</v>
      </c>
      <c r="AO122" s="49"/>
      <c r="AP122" s="49"/>
      <c r="AQ122" s="49"/>
      <c r="AR122" s="49"/>
      <c r="AS122" s="49"/>
      <c r="AT122" s="49"/>
      <c r="AU122" s="46"/>
      <c r="AV122" s="352" t="str">
        <f t="shared" si="31"/>
        <v/>
      </c>
      <c r="AW122" s="65" t="str">
        <f t="shared" si="36"/>
        <v/>
      </c>
      <c r="AX122" s="198" t="str">
        <f>IF(A122="","",IF(D122="","",INDEX(POBRANIE_!$B$6:$F$101,MATCH(D122,POBRANIE_!$A$6:$A$101,0),5)))</f>
        <v/>
      </c>
      <c r="AY122" s="96" t="str">
        <f t="shared" si="57"/>
        <v/>
      </c>
      <c r="AZ122" s="96" t="str">
        <f t="shared" si="58"/>
        <v/>
      </c>
      <c r="BA122" s="292" t="str">
        <f t="shared" si="37"/>
        <v xml:space="preserve"> </v>
      </c>
      <c r="BB122" s="293" t="str">
        <f t="shared" si="38"/>
        <v xml:space="preserve"> </v>
      </c>
      <c r="BD122" s="45"/>
      <c r="BE122" s="387" t="str">
        <f t="shared" si="39"/>
        <v/>
      </c>
      <c r="BF122" s="388">
        <f t="shared" si="40"/>
        <v>0</v>
      </c>
      <c r="BG122" s="388">
        <f t="shared" si="41"/>
        <v>0</v>
      </c>
      <c r="BH122" s="388">
        <f t="shared" si="42"/>
        <v>0</v>
      </c>
      <c r="BI122" s="388">
        <f t="shared" si="43"/>
        <v>0</v>
      </c>
      <c r="BJ122" s="388">
        <f t="shared" si="44"/>
        <v>0</v>
      </c>
      <c r="BK122" s="389">
        <f t="shared" si="45"/>
        <v>0</v>
      </c>
      <c r="BL122" s="388">
        <f>IF(W122="",0,IF(W122=LEGENDA!C$43,0,1))</f>
        <v>0</v>
      </c>
      <c r="BM122" s="388">
        <f>IF(X122="",0,IF(X122=LEGENDA!D$43,0,1))</f>
        <v>0</v>
      </c>
      <c r="BN122" s="388">
        <f>IF(Y122="",0,IF(Y122=LEGENDA!E$43,0,1))</f>
        <v>0</v>
      </c>
      <c r="BO122" s="388">
        <f>IF(Z122="",0,IF(Z122=LEGENDA!F$43,0,1))</f>
        <v>0</v>
      </c>
      <c r="BP122" s="388">
        <f>IF(AA122="",0,IF(AA122=LEGENDA!G$43,0,1))</f>
        <v>0</v>
      </c>
      <c r="BQ122" s="388">
        <f>IF(AB122="",0,IF(AB122=LEGENDA!H$43,0,1))</f>
        <v>0</v>
      </c>
      <c r="BR122" s="388">
        <f>IF(AC122="",0,IF(AC122=LEGENDA!I$43,0,1))</f>
        <v>0</v>
      </c>
      <c r="BS122" s="388">
        <f>IF(AD122="",0,IF(AD122=LEGENDA!J$43,0,1))</f>
        <v>0</v>
      </c>
      <c r="BT122" s="388">
        <f>IF(AE122="",0,IF(AE122=LEGENDA!K$43,0,1))</f>
        <v>0</v>
      </c>
      <c r="BU122" s="388">
        <f>IF(AF122="",0,IF(AF122=LEGENDA!L$43,0,1))</f>
        <v>0</v>
      </c>
      <c r="BV122" s="390">
        <f t="shared" si="46"/>
        <v>0</v>
      </c>
      <c r="BW122" s="388">
        <f t="shared" si="47"/>
        <v>0</v>
      </c>
      <c r="BX122" s="390">
        <f t="shared" si="48"/>
        <v>0</v>
      </c>
      <c r="BY122" s="391">
        <f t="shared" si="49"/>
        <v>0</v>
      </c>
      <c r="BZ122" s="391">
        <f t="shared" si="50"/>
        <v>0</v>
      </c>
      <c r="CA122" s="391" t="str">
        <f t="shared" si="51"/>
        <v/>
      </c>
      <c r="CB122" s="386" t="str">
        <f t="shared" si="52"/>
        <v/>
      </c>
      <c r="CC122" s="94">
        <f t="shared" si="59"/>
        <v>0</v>
      </c>
      <c r="CD122" s="397" t="str">
        <f t="shared" si="53"/>
        <v/>
      </c>
      <c r="CE122" s="559" t="str">
        <f t="array" ref="CE122">IFERROR(INDEX($C$10:$C$525,MATCH(0,COUNTIF($CE$9:CE121,$C$10:$C$525),0)),"")</f>
        <v/>
      </c>
      <c r="CF122" s="559">
        <f t="shared" si="54"/>
        <v>0</v>
      </c>
    </row>
    <row r="123" spans="1:84" ht="18.899999999999999" customHeight="1" thickBot="1" x14ac:dyDescent="0.35">
      <c r="A123" s="78" t="str">
        <f t="shared" si="55"/>
        <v/>
      </c>
      <c r="B123" s="576"/>
      <c r="C123" s="464"/>
      <c r="D123" s="349"/>
      <c r="E123" s="61" t="str">
        <f>IF(B123="","",IF(C123="","",IF(D123="","",INDEX(POBRANIE_!$B$6:$F$100,MATCH($D123,POBRANIE_!$A$6:$A$100,0),2))))</f>
        <v/>
      </c>
      <c r="F123" s="44"/>
      <c r="G123" s="45"/>
      <c r="H123" s="349"/>
      <c r="I123" s="46"/>
      <c r="J123" s="64" t="str">
        <f>IF($H123="","",IF($I123="","",IF($H123=LEGENDA!$B$21,0.6,IF($H123=LEGENDA!$B$22,0.7,0.8))))</f>
        <v/>
      </c>
      <c r="K123" s="63" t="str">
        <f t="shared" si="32"/>
        <v/>
      </c>
      <c r="L123" s="46"/>
      <c r="M123" s="61" t="str">
        <f>IF($H123="","",IF(OR(I123&gt;0,L123&gt;0),"",IF(AND(D123="TUZ",H123="gleba b. lekka"),"BŁĄD kol.8",IF(AND(D123="TUZ",H123="gleba lekka"),"BŁĄD kol.8",IF(AND(D123="TUZ",H123="gleba średnia"),"BŁĄD kol.8",IF(AND(D123="TUZ",H123="gleba ciężka"),"BŁĄD kol.8",IF(OR($H123=LEGENDA!$B$21,$H123=1),49,IF(OR($H123=LEGENDA!$B$22,$H123=2),59,IF(OR($H123=LEGENDA!$B$23,$H123=3),62,IF(OR($H123=4,$H123=LEGENDA!$B$24),66,IF(H123=LEGENDA!$O$25,86,IF(H123=LEGENDA!$O$26,91,IF(H123=LEGENDA!$O$27,73,IF(H123=LEGENDA!$O$28,66,IF(H123=LEGENDA!$O$29,135,IF(H123=LEGENDA!$O$30,158,IF(H123=LEGENDA!$O$31,117)))))))))))))))))</f>
        <v/>
      </c>
      <c r="N123" s="61" t="str">
        <f>IF(AND(D123="TUZ",H123="gleba b. lekka"),"BŁĄD kol.8",IF(AND(D123="TUZ",H123="gleba lekka"),"BŁĄD kol.8",IF(AND(D123="TUZ",H123="gleba średnia"),"BŁĄD kol.8",IF(AND(D123="TUZ",H123="gleba ciężka"),"BŁĄD kol.8",IF(AND(E123&lt;&gt;4,H123=LEGENDA!$O$29),"BŁĄD kol.8",IF(AND(E123&lt;&gt;4,H123=LEGENDA!$O$30),"BŁĄD kol.8",IF(AND(E123&lt;&gt;4,H123=LEGENDA!$O$31),"BŁĄD kol.8",IF(AND(E123&lt;&gt;4,H123=LEGENDA!$O$28),"BŁĄD kol.8",IF(AND(E123&lt;&gt;4,H123=LEGENDA!$O$27),"BŁĄD kol.8",IF(AND(E123&lt;&gt;4,H123=LEGENDA!$O$26),"BŁĄD kol.8",IF(AND(E123&lt;&gt;4,H123=LEGENDA!$O$25),"BŁĄD kol.8",IF(AX123="","",IF(AX123=1,0.6,IF(AX123=2,0.9,0.9))))))))))))))</f>
        <v/>
      </c>
      <c r="O123" s="381" t="str">
        <f t="shared" si="33"/>
        <v/>
      </c>
      <c r="P123" s="379" t="str">
        <f t="shared" si="56"/>
        <v/>
      </c>
      <c r="Q123" s="47"/>
      <c r="R123" s="46"/>
      <c r="S123" s="46"/>
      <c r="T123" s="46"/>
      <c r="U123" s="46"/>
      <c r="V123" s="61" t="str">
        <f t="shared" si="34"/>
        <v/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61" t="str">
        <f t="shared" si="35"/>
        <v/>
      </c>
      <c r="AH123" s="70" t="e">
        <v>#VALUE!</v>
      </c>
      <c r="AI123" s="70">
        <v>0</v>
      </c>
      <c r="AJ123" s="70">
        <v>0</v>
      </c>
      <c r="AK123" s="71">
        <v>0</v>
      </c>
      <c r="AO123" s="49"/>
      <c r="AP123" s="49"/>
      <c r="AQ123" s="49"/>
      <c r="AR123" s="49"/>
      <c r="AS123" s="49"/>
      <c r="AT123" s="49"/>
      <c r="AU123" s="46"/>
      <c r="AV123" s="352" t="str">
        <f t="shared" si="31"/>
        <v/>
      </c>
      <c r="AW123" s="65" t="str">
        <f t="shared" si="36"/>
        <v/>
      </c>
      <c r="AX123" s="198" t="str">
        <f>IF(A123="","",IF(D123="","",INDEX(POBRANIE_!$B$6:$F$101,MATCH(D123,POBRANIE_!$A$6:$A$101,0),5)))</f>
        <v/>
      </c>
      <c r="AY123" s="96" t="str">
        <f t="shared" si="57"/>
        <v/>
      </c>
      <c r="AZ123" s="96" t="str">
        <f t="shared" si="58"/>
        <v/>
      </c>
      <c r="BA123" s="292" t="str">
        <f t="shared" si="37"/>
        <v xml:space="preserve"> </v>
      </c>
      <c r="BB123" s="293" t="str">
        <f t="shared" si="38"/>
        <v xml:space="preserve"> </v>
      </c>
      <c r="BD123" s="45"/>
      <c r="BE123" s="387" t="str">
        <f t="shared" si="39"/>
        <v/>
      </c>
      <c r="BF123" s="388">
        <f t="shared" si="40"/>
        <v>0</v>
      </c>
      <c r="BG123" s="388">
        <f t="shared" si="41"/>
        <v>0</v>
      </c>
      <c r="BH123" s="388">
        <f t="shared" si="42"/>
        <v>0</v>
      </c>
      <c r="BI123" s="388">
        <f t="shared" si="43"/>
        <v>0</v>
      </c>
      <c r="BJ123" s="388">
        <f t="shared" si="44"/>
        <v>0</v>
      </c>
      <c r="BK123" s="389">
        <f t="shared" si="45"/>
        <v>0</v>
      </c>
      <c r="BL123" s="388">
        <f>IF(W123="",0,IF(W123=LEGENDA!C$43,0,1))</f>
        <v>0</v>
      </c>
      <c r="BM123" s="388">
        <f>IF(X123="",0,IF(X123=LEGENDA!D$43,0,1))</f>
        <v>0</v>
      </c>
      <c r="BN123" s="388">
        <f>IF(Y123="",0,IF(Y123=LEGENDA!E$43,0,1))</f>
        <v>0</v>
      </c>
      <c r="BO123" s="388">
        <f>IF(Z123="",0,IF(Z123=LEGENDA!F$43,0,1))</f>
        <v>0</v>
      </c>
      <c r="BP123" s="388">
        <f>IF(AA123="",0,IF(AA123=LEGENDA!G$43,0,1))</f>
        <v>0</v>
      </c>
      <c r="BQ123" s="388">
        <f>IF(AB123="",0,IF(AB123=LEGENDA!H$43,0,1))</f>
        <v>0</v>
      </c>
      <c r="BR123" s="388">
        <f>IF(AC123="",0,IF(AC123=LEGENDA!I$43,0,1))</f>
        <v>0</v>
      </c>
      <c r="BS123" s="388">
        <f>IF(AD123="",0,IF(AD123=LEGENDA!J$43,0,1))</f>
        <v>0</v>
      </c>
      <c r="BT123" s="388">
        <f>IF(AE123="",0,IF(AE123=LEGENDA!K$43,0,1))</f>
        <v>0</v>
      </c>
      <c r="BU123" s="388">
        <f>IF(AF123="",0,IF(AF123=LEGENDA!L$43,0,1))</f>
        <v>0</v>
      </c>
      <c r="BV123" s="390">
        <f t="shared" si="46"/>
        <v>0</v>
      </c>
      <c r="BW123" s="388">
        <f t="shared" si="47"/>
        <v>0</v>
      </c>
      <c r="BX123" s="390">
        <f t="shared" si="48"/>
        <v>0</v>
      </c>
      <c r="BY123" s="391">
        <f t="shared" si="49"/>
        <v>0</v>
      </c>
      <c r="BZ123" s="391">
        <f t="shared" si="50"/>
        <v>0</v>
      </c>
      <c r="CA123" s="391" t="str">
        <f t="shared" si="51"/>
        <v/>
      </c>
      <c r="CB123" s="386" t="str">
        <f t="shared" si="52"/>
        <v/>
      </c>
      <c r="CC123" s="94">
        <f t="shared" si="59"/>
        <v>0</v>
      </c>
      <c r="CD123" s="397" t="str">
        <f t="shared" si="53"/>
        <v/>
      </c>
      <c r="CE123" s="559" t="str">
        <f t="array" ref="CE123">IFERROR(INDEX($C$10:$C$525,MATCH(0,COUNTIF($CE$9:CE122,$C$10:$C$525),0)),"")</f>
        <v/>
      </c>
      <c r="CF123" s="559">
        <f t="shared" si="54"/>
        <v>0</v>
      </c>
    </row>
    <row r="124" spans="1:84" ht="18.899999999999999" customHeight="1" thickBot="1" x14ac:dyDescent="0.35">
      <c r="A124" s="78" t="str">
        <f t="shared" si="55"/>
        <v/>
      </c>
      <c r="B124" s="576"/>
      <c r="C124" s="464"/>
      <c r="D124" s="349"/>
      <c r="E124" s="61" t="str">
        <f>IF(B124="","",IF(C124="","",IF(D124="","",INDEX(POBRANIE_!$B$6:$F$100,MATCH($D124,POBRANIE_!$A$6:$A$100,0),2))))</f>
        <v/>
      </c>
      <c r="F124" s="44"/>
      <c r="G124" s="45"/>
      <c r="H124" s="349"/>
      <c r="I124" s="46"/>
      <c r="J124" s="64" t="str">
        <f>IF($H124="","",IF($I124="","",IF($H124=LEGENDA!$B$21,0.6,IF($H124=LEGENDA!$B$22,0.7,0.8))))</f>
        <v/>
      </c>
      <c r="K124" s="63" t="str">
        <f t="shared" si="32"/>
        <v/>
      </c>
      <c r="L124" s="46"/>
      <c r="M124" s="61" t="str">
        <f>IF($H124="","",IF(OR(I124&gt;0,L124&gt;0),"",IF(AND(D124="TUZ",H124="gleba b. lekka"),"BŁĄD kol.8",IF(AND(D124="TUZ",H124="gleba lekka"),"BŁĄD kol.8",IF(AND(D124="TUZ",H124="gleba średnia"),"BŁĄD kol.8",IF(AND(D124="TUZ",H124="gleba ciężka"),"BŁĄD kol.8",IF(OR($H124=LEGENDA!$B$21,$H124=1),49,IF(OR($H124=LEGENDA!$B$22,$H124=2),59,IF(OR($H124=LEGENDA!$B$23,$H124=3),62,IF(OR($H124=4,$H124=LEGENDA!$B$24),66,IF(H124=LEGENDA!$O$25,86,IF(H124=LEGENDA!$O$26,91,IF(H124=LEGENDA!$O$27,73,IF(H124=LEGENDA!$O$28,66,IF(H124=LEGENDA!$O$29,135,IF(H124=LEGENDA!$O$30,158,IF(H124=LEGENDA!$O$31,117)))))))))))))))))</f>
        <v/>
      </c>
      <c r="N124" s="61" t="str">
        <f>IF(AND(D124="TUZ",H124="gleba b. lekka"),"BŁĄD kol.8",IF(AND(D124="TUZ",H124="gleba lekka"),"BŁĄD kol.8",IF(AND(D124="TUZ",H124="gleba średnia"),"BŁĄD kol.8",IF(AND(D124="TUZ",H124="gleba ciężka"),"BŁĄD kol.8",IF(AND(E124&lt;&gt;4,H124=LEGENDA!$O$29),"BŁĄD kol.8",IF(AND(E124&lt;&gt;4,H124=LEGENDA!$O$30),"BŁĄD kol.8",IF(AND(E124&lt;&gt;4,H124=LEGENDA!$O$31),"BŁĄD kol.8",IF(AND(E124&lt;&gt;4,H124=LEGENDA!$O$28),"BŁĄD kol.8",IF(AND(E124&lt;&gt;4,H124=LEGENDA!$O$27),"BŁĄD kol.8",IF(AND(E124&lt;&gt;4,H124=LEGENDA!$O$26),"BŁĄD kol.8",IF(AND(E124&lt;&gt;4,H124=LEGENDA!$O$25),"BŁĄD kol.8",IF(AX124="","",IF(AX124=1,0.6,IF(AX124=2,0.9,0.9))))))))))))))</f>
        <v/>
      </c>
      <c r="O124" s="381" t="str">
        <f t="shared" si="33"/>
        <v/>
      </c>
      <c r="P124" s="379" t="str">
        <f t="shared" si="56"/>
        <v/>
      </c>
      <c r="Q124" s="47"/>
      <c r="R124" s="46"/>
      <c r="S124" s="46"/>
      <c r="T124" s="46"/>
      <c r="U124" s="46"/>
      <c r="V124" s="61" t="str">
        <f t="shared" si="34"/>
        <v/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61" t="str">
        <f t="shared" si="35"/>
        <v/>
      </c>
      <c r="AH124" s="70" t="e">
        <v>#VALUE!</v>
      </c>
      <c r="AI124" s="70">
        <v>0</v>
      </c>
      <c r="AJ124" s="70">
        <v>0</v>
      </c>
      <c r="AK124" s="71">
        <v>0</v>
      </c>
      <c r="AO124" s="49"/>
      <c r="AP124" s="49"/>
      <c r="AQ124" s="49"/>
      <c r="AR124" s="49"/>
      <c r="AS124" s="49"/>
      <c r="AT124" s="49"/>
      <c r="AU124" s="46"/>
      <c r="AV124" s="352" t="str">
        <f t="shared" si="31"/>
        <v/>
      </c>
      <c r="AW124" s="65" t="str">
        <f t="shared" si="36"/>
        <v/>
      </c>
      <c r="AX124" s="198" t="str">
        <f>IF(A124="","",IF(D124="","",INDEX(POBRANIE_!$B$6:$F$101,MATCH(D124,POBRANIE_!$A$6:$A$101,0),5)))</f>
        <v/>
      </c>
      <c r="AY124" s="96" t="str">
        <f t="shared" si="57"/>
        <v/>
      </c>
      <c r="AZ124" s="96" t="str">
        <f t="shared" si="58"/>
        <v/>
      </c>
      <c r="BA124" s="292" t="str">
        <f t="shared" si="37"/>
        <v xml:space="preserve"> </v>
      </c>
      <c r="BB124" s="293" t="str">
        <f t="shared" si="38"/>
        <v xml:space="preserve"> </v>
      </c>
      <c r="BD124" s="45"/>
      <c r="BE124" s="387" t="str">
        <f t="shared" si="39"/>
        <v/>
      </c>
      <c r="BF124" s="388">
        <f t="shared" si="40"/>
        <v>0</v>
      </c>
      <c r="BG124" s="388">
        <f t="shared" si="41"/>
        <v>0</v>
      </c>
      <c r="BH124" s="388">
        <f t="shared" si="42"/>
        <v>0</v>
      </c>
      <c r="BI124" s="388">
        <f t="shared" si="43"/>
        <v>0</v>
      </c>
      <c r="BJ124" s="388">
        <f t="shared" si="44"/>
        <v>0</v>
      </c>
      <c r="BK124" s="389">
        <f t="shared" si="45"/>
        <v>0</v>
      </c>
      <c r="BL124" s="388">
        <f>IF(W124="",0,IF(W124=LEGENDA!C$43,0,1))</f>
        <v>0</v>
      </c>
      <c r="BM124" s="388">
        <f>IF(X124="",0,IF(X124=LEGENDA!D$43,0,1))</f>
        <v>0</v>
      </c>
      <c r="BN124" s="388">
        <f>IF(Y124="",0,IF(Y124=LEGENDA!E$43,0,1))</f>
        <v>0</v>
      </c>
      <c r="BO124" s="388">
        <f>IF(Z124="",0,IF(Z124=LEGENDA!F$43,0,1))</f>
        <v>0</v>
      </c>
      <c r="BP124" s="388">
        <f>IF(AA124="",0,IF(AA124=LEGENDA!G$43,0,1))</f>
        <v>0</v>
      </c>
      <c r="BQ124" s="388">
        <f>IF(AB124="",0,IF(AB124=LEGENDA!H$43,0,1))</f>
        <v>0</v>
      </c>
      <c r="BR124" s="388">
        <f>IF(AC124="",0,IF(AC124=LEGENDA!I$43,0,1))</f>
        <v>0</v>
      </c>
      <c r="BS124" s="388">
        <f>IF(AD124="",0,IF(AD124=LEGENDA!J$43,0,1))</f>
        <v>0</v>
      </c>
      <c r="BT124" s="388">
        <f>IF(AE124="",0,IF(AE124=LEGENDA!K$43,0,1))</f>
        <v>0</v>
      </c>
      <c r="BU124" s="388">
        <f>IF(AF124="",0,IF(AF124=LEGENDA!L$43,0,1))</f>
        <v>0</v>
      </c>
      <c r="BV124" s="390">
        <f t="shared" si="46"/>
        <v>0</v>
      </c>
      <c r="BW124" s="388">
        <f t="shared" si="47"/>
        <v>0</v>
      </c>
      <c r="BX124" s="390">
        <f t="shared" si="48"/>
        <v>0</v>
      </c>
      <c r="BY124" s="391">
        <f t="shared" si="49"/>
        <v>0</v>
      </c>
      <c r="BZ124" s="391">
        <f t="shared" si="50"/>
        <v>0</v>
      </c>
      <c r="CA124" s="391" t="str">
        <f t="shared" si="51"/>
        <v/>
      </c>
      <c r="CB124" s="386" t="str">
        <f t="shared" si="52"/>
        <v/>
      </c>
      <c r="CC124" s="94">
        <f t="shared" si="59"/>
        <v>0</v>
      </c>
      <c r="CD124" s="397" t="str">
        <f t="shared" si="53"/>
        <v/>
      </c>
      <c r="CE124" s="559" t="str">
        <f t="array" ref="CE124">IFERROR(INDEX($C$10:$C$525,MATCH(0,COUNTIF($CE$9:CE123,$C$10:$C$525),0)),"")</f>
        <v/>
      </c>
      <c r="CF124" s="559">
        <f t="shared" si="54"/>
        <v>0</v>
      </c>
    </row>
    <row r="125" spans="1:84" ht="18.899999999999999" customHeight="1" thickBot="1" x14ac:dyDescent="0.35">
      <c r="A125" s="78" t="str">
        <f t="shared" si="55"/>
        <v/>
      </c>
      <c r="B125" s="576"/>
      <c r="C125" s="464"/>
      <c r="D125" s="349"/>
      <c r="E125" s="61" t="str">
        <f>IF(B125="","",IF(C125="","",IF(D125="","",INDEX(POBRANIE_!$B$6:$F$100,MATCH($D125,POBRANIE_!$A$6:$A$100,0),2))))</f>
        <v/>
      </c>
      <c r="F125" s="44"/>
      <c r="G125" s="45"/>
      <c r="H125" s="349"/>
      <c r="I125" s="46"/>
      <c r="J125" s="64" t="str">
        <f>IF($H125="","",IF($I125="","",IF($H125=LEGENDA!$B$21,0.6,IF($H125=LEGENDA!$B$22,0.7,0.8))))</f>
        <v/>
      </c>
      <c r="K125" s="63" t="str">
        <f t="shared" si="32"/>
        <v/>
      </c>
      <c r="L125" s="46"/>
      <c r="M125" s="61" t="str">
        <f>IF($H125="","",IF(OR(I125&gt;0,L125&gt;0),"",IF(AND(D125="TUZ",H125="gleba b. lekka"),"BŁĄD kol.8",IF(AND(D125="TUZ",H125="gleba lekka"),"BŁĄD kol.8",IF(AND(D125="TUZ",H125="gleba średnia"),"BŁĄD kol.8",IF(AND(D125="TUZ",H125="gleba ciężka"),"BŁĄD kol.8",IF(OR($H125=LEGENDA!$B$21,$H125=1),49,IF(OR($H125=LEGENDA!$B$22,$H125=2),59,IF(OR($H125=LEGENDA!$B$23,$H125=3),62,IF(OR($H125=4,$H125=LEGENDA!$B$24),66,IF(H125=LEGENDA!$O$25,86,IF(H125=LEGENDA!$O$26,91,IF(H125=LEGENDA!$O$27,73,IF(H125=LEGENDA!$O$28,66,IF(H125=LEGENDA!$O$29,135,IF(H125=LEGENDA!$O$30,158,IF(H125=LEGENDA!$O$31,117)))))))))))))))))</f>
        <v/>
      </c>
      <c r="N125" s="61" t="str">
        <f>IF(AND(D125="TUZ",H125="gleba b. lekka"),"BŁĄD kol.8",IF(AND(D125="TUZ",H125="gleba lekka"),"BŁĄD kol.8",IF(AND(D125="TUZ",H125="gleba średnia"),"BŁĄD kol.8",IF(AND(D125="TUZ",H125="gleba ciężka"),"BŁĄD kol.8",IF(AND(E125&lt;&gt;4,H125=LEGENDA!$O$29),"BŁĄD kol.8",IF(AND(E125&lt;&gt;4,H125=LEGENDA!$O$30),"BŁĄD kol.8",IF(AND(E125&lt;&gt;4,H125=LEGENDA!$O$31),"BŁĄD kol.8",IF(AND(E125&lt;&gt;4,H125=LEGENDA!$O$28),"BŁĄD kol.8",IF(AND(E125&lt;&gt;4,H125=LEGENDA!$O$27),"BŁĄD kol.8",IF(AND(E125&lt;&gt;4,H125=LEGENDA!$O$26),"BŁĄD kol.8",IF(AND(E125&lt;&gt;4,H125=LEGENDA!$O$25),"BŁĄD kol.8",IF(AX125="","",IF(AX125=1,0.6,IF(AX125=2,0.9,0.9))))))))))))))</f>
        <v/>
      </c>
      <c r="O125" s="381" t="str">
        <f t="shared" si="33"/>
        <v/>
      </c>
      <c r="P125" s="379" t="str">
        <f t="shared" si="56"/>
        <v/>
      </c>
      <c r="Q125" s="47"/>
      <c r="R125" s="46"/>
      <c r="S125" s="46"/>
      <c r="T125" s="46"/>
      <c r="U125" s="46"/>
      <c r="V125" s="61" t="str">
        <f t="shared" si="34"/>
        <v/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61" t="str">
        <f t="shared" si="35"/>
        <v/>
      </c>
      <c r="AH125" s="70" t="e">
        <v>#VALUE!</v>
      </c>
      <c r="AI125" s="70">
        <v>0</v>
      </c>
      <c r="AJ125" s="70">
        <v>0</v>
      </c>
      <c r="AK125" s="71">
        <v>0</v>
      </c>
      <c r="AO125" s="49"/>
      <c r="AP125" s="49"/>
      <c r="AQ125" s="49"/>
      <c r="AR125" s="49"/>
      <c r="AS125" s="49"/>
      <c r="AT125" s="49"/>
      <c r="AU125" s="46"/>
      <c r="AV125" s="352" t="str">
        <f t="shared" si="31"/>
        <v/>
      </c>
      <c r="AW125" s="65" t="str">
        <f t="shared" si="36"/>
        <v/>
      </c>
      <c r="AX125" s="198" t="str">
        <f>IF(A125="","",IF(D125="","",INDEX(POBRANIE_!$B$6:$F$101,MATCH(D125,POBRANIE_!$A$6:$A$101,0),5)))</f>
        <v/>
      </c>
      <c r="AY125" s="96" t="str">
        <f t="shared" si="57"/>
        <v/>
      </c>
      <c r="AZ125" s="96" t="str">
        <f t="shared" si="58"/>
        <v/>
      </c>
      <c r="BA125" s="292" t="str">
        <f t="shared" si="37"/>
        <v xml:space="preserve"> </v>
      </c>
      <c r="BB125" s="293" t="str">
        <f t="shared" si="38"/>
        <v xml:space="preserve"> </v>
      </c>
      <c r="BD125" s="45"/>
      <c r="BE125" s="387" t="str">
        <f t="shared" si="39"/>
        <v/>
      </c>
      <c r="BF125" s="388">
        <f t="shared" si="40"/>
        <v>0</v>
      </c>
      <c r="BG125" s="388">
        <f t="shared" si="41"/>
        <v>0</v>
      </c>
      <c r="BH125" s="388">
        <f t="shared" si="42"/>
        <v>0</v>
      </c>
      <c r="BI125" s="388">
        <f t="shared" si="43"/>
        <v>0</v>
      </c>
      <c r="BJ125" s="388">
        <f t="shared" si="44"/>
        <v>0</v>
      </c>
      <c r="BK125" s="389">
        <f t="shared" si="45"/>
        <v>0</v>
      </c>
      <c r="BL125" s="388">
        <f>IF(W125="",0,IF(W125=LEGENDA!C$43,0,1))</f>
        <v>0</v>
      </c>
      <c r="BM125" s="388">
        <f>IF(X125="",0,IF(X125=LEGENDA!D$43,0,1))</f>
        <v>0</v>
      </c>
      <c r="BN125" s="388">
        <f>IF(Y125="",0,IF(Y125=LEGENDA!E$43,0,1))</f>
        <v>0</v>
      </c>
      <c r="BO125" s="388">
        <f>IF(Z125="",0,IF(Z125=LEGENDA!F$43,0,1))</f>
        <v>0</v>
      </c>
      <c r="BP125" s="388">
        <f>IF(AA125="",0,IF(AA125=LEGENDA!G$43,0,1))</f>
        <v>0</v>
      </c>
      <c r="BQ125" s="388">
        <f>IF(AB125="",0,IF(AB125=LEGENDA!H$43,0,1))</f>
        <v>0</v>
      </c>
      <c r="BR125" s="388">
        <f>IF(AC125="",0,IF(AC125=LEGENDA!I$43,0,1))</f>
        <v>0</v>
      </c>
      <c r="BS125" s="388">
        <f>IF(AD125="",0,IF(AD125=LEGENDA!J$43,0,1))</f>
        <v>0</v>
      </c>
      <c r="BT125" s="388">
        <f>IF(AE125="",0,IF(AE125=LEGENDA!K$43,0,1))</f>
        <v>0</v>
      </c>
      <c r="BU125" s="388">
        <f>IF(AF125="",0,IF(AF125=LEGENDA!L$43,0,1))</f>
        <v>0</v>
      </c>
      <c r="BV125" s="390">
        <f t="shared" si="46"/>
        <v>0</v>
      </c>
      <c r="BW125" s="388">
        <f t="shared" si="47"/>
        <v>0</v>
      </c>
      <c r="BX125" s="390">
        <f t="shared" si="48"/>
        <v>0</v>
      </c>
      <c r="BY125" s="391">
        <f t="shared" si="49"/>
        <v>0</v>
      </c>
      <c r="BZ125" s="391">
        <f t="shared" si="50"/>
        <v>0</v>
      </c>
      <c r="CA125" s="391" t="str">
        <f t="shared" si="51"/>
        <v/>
      </c>
      <c r="CB125" s="386" t="str">
        <f t="shared" si="52"/>
        <v/>
      </c>
      <c r="CC125" s="94">
        <f t="shared" si="59"/>
        <v>0</v>
      </c>
      <c r="CD125" s="397" t="str">
        <f t="shared" si="53"/>
        <v/>
      </c>
      <c r="CE125" s="559" t="str">
        <f t="array" ref="CE125">IFERROR(INDEX($C$10:$C$525,MATCH(0,COUNTIF($CE$9:CE124,$C$10:$C$525),0)),"")</f>
        <v/>
      </c>
      <c r="CF125" s="559">
        <f t="shared" si="54"/>
        <v>0</v>
      </c>
    </row>
    <row r="126" spans="1:84" ht="18.899999999999999" customHeight="1" thickBot="1" x14ac:dyDescent="0.35">
      <c r="A126" s="78" t="str">
        <f t="shared" si="55"/>
        <v/>
      </c>
      <c r="B126" s="576"/>
      <c r="C126" s="464"/>
      <c r="D126" s="349"/>
      <c r="E126" s="61" t="str">
        <f>IF(B126="","",IF(C126="","",IF(D126="","",INDEX(POBRANIE_!$B$6:$F$100,MATCH($D126,POBRANIE_!$A$6:$A$100,0),2))))</f>
        <v/>
      </c>
      <c r="F126" s="44"/>
      <c r="G126" s="45"/>
      <c r="H126" s="349"/>
      <c r="I126" s="46"/>
      <c r="J126" s="64" t="str">
        <f>IF($H126="","",IF($I126="","",IF($H126=LEGENDA!$B$21,0.6,IF($H126=LEGENDA!$B$22,0.7,0.8))))</f>
        <v/>
      </c>
      <c r="K126" s="63" t="str">
        <f t="shared" si="32"/>
        <v/>
      </c>
      <c r="L126" s="46"/>
      <c r="M126" s="61" t="str">
        <f>IF($H126="","",IF(OR(I126&gt;0,L126&gt;0),"",IF(AND(D126="TUZ",H126="gleba b. lekka"),"BŁĄD kol.8",IF(AND(D126="TUZ",H126="gleba lekka"),"BŁĄD kol.8",IF(AND(D126="TUZ",H126="gleba średnia"),"BŁĄD kol.8",IF(AND(D126="TUZ",H126="gleba ciężka"),"BŁĄD kol.8",IF(OR($H126=LEGENDA!$B$21,$H126=1),49,IF(OR($H126=LEGENDA!$B$22,$H126=2),59,IF(OR($H126=LEGENDA!$B$23,$H126=3),62,IF(OR($H126=4,$H126=LEGENDA!$B$24),66,IF(H126=LEGENDA!$O$25,86,IF(H126=LEGENDA!$O$26,91,IF(H126=LEGENDA!$O$27,73,IF(H126=LEGENDA!$O$28,66,IF(H126=LEGENDA!$O$29,135,IF(H126=LEGENDA!$O$30,158,IF(H126=LEGENDA!$O$31,117)))))))))))))))))</f>
        <v/>
      </c>
      <c r="N126" s="61" t="str">
        <f>IF(AND(D126="TUZ",H126="gleba b. lekka"),"BŁĄD kol.8",IF(AND(D126="TUZ",H126="gleba lekka"),"BŁĄD kol.8",IF(AND(D126="TUZ",H126="gleba średnia"),"BŁĄD kol.8",IF(AND(D126="TUZ",H126="gleba ciężka"),"BŁĄD kol.8",IF(AND(E126&lt;&gt;4,H126=LEGENDA!$O$29),"BŁĄD kol.8",IF(AND(E126&lt;&gt;4,H126=LEGENDA!$O$30),"BŁĄD kol.8",IF(AND(E126&lt;&gt;4,H126=LEGENDA!$O$31),"BŁĄD kol.8",IF(AND(E126&lt;&gt;4,H126=LEGENDA!$O$28),"BŁĄD kol.8",IF(AND(E126&lt;&gt;4,H126=LEGENDA!$O$27),"BŁĄD kol.8",IF(AND(E126&lt;&gt;4,H126=LEGENDA!$O$26),"BŁĄD kol.8",IF(AND(E126&lt;&gt;4,H126=LEGENDA!$O$25),"BŁĄD kol.8",IF(AX126="","",IF(AX126=1,0.6,IF(AX126=2,0.9,0.9))))))))))))))</f>
        <v/>
      </c>
      <c r="O126" s="381" t="str">
        <f t="shared" si="33"/>
        <v/>
      </c>
      <c r="P126" s="379" t="str">
        <f t="shared" si="56"/>
        <v/>
      </c>
      <c r="Q126" s="47"/>
      <c r="R126" s="46"/>
      <c r="S126" s="46"/>
      <c r="T126" s="46"/>
      <c r="U126" s="46"/>
      <c r="V126" s="61" t="str">
        <f t="shared" si="34"/>
        <v/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61" t="str">
        <f t="shared" si="35"/>
        <v/>
      </c>
      <c r="AH126" s="70" t="e">
        <v>#VALUE!</v>
      </c>
      <c r="AI126" s="70">
        <v>0</v>
      </c>
      <c r="AJ126" s="70">
        <v>0</v>
      </c>
      <c r="AK126" s="71">
        <v>0</v>
      </c>
      <c r="AO126" s="49"/>
      <c r="AP126" s="49"/>
      <c r="AQ126" s="49"/>
      <c r="AR126" s="49"/>
      <c r="AS126" s="49"/>
      <c r="AT126" s="49"/>
      <c r="AU126" s="46"/>
      <c r="AV126" s="352" t="str">
        <f t="shared" si="31"/>
        <v/>
      </c>
      <c r="AW126" s="65" t="str">
        <f t="shared" si="36"/>
        <v/>
      </c>
      <c r="AX126" s="198" t="str">
        <f>IF(A126="","",IF(D126="","",INDEX(POBRANIE_!$B$6:$F$101,MATCH(D126,POBRANIE_!$A$6:$A$101,0),5)))</f>
        <v/>
      </c>
      <c r="AY126" s="96" t="str">
        <f t="shared" si="57"/>
        <v/>
      </c>
      <c r="AZ126" s="96" t="str">
        <f t="shared" si="58"/>
        <v/>
      </c>
      <c r="BA126" s="292" t="str">
        <f t="shared" si="37"/>
        <v xml:space="preserve"> </v>
      </c>
      <c r="BB126" s="293" t="str">
        <f t="shared" si="38"/>
        <v xml:space="preserve"> </v>
      </c>
      <c r="BD126" s="45"/>
      <c r="BE126" s="387" t="str">
        <f t="shared" si="39"/>
        <v/>
      </c>
      <c r="BF126" s="388">
        <f t="shared" si="40"/>
        <v>0</v>
      </c>
      <c r="BG126" s="388">
        <f t="shared" si="41"/>
        <v>0</v>
      </c>
      <c r="BH126" s="388">
        <f t="shared" si="42"/>
        <v>0</v>
      </c>
      <c r="BI126" s="388">
        <f t="shared" si="43"/>
        <v>0</v>
      </c>
      <c r="BJ126" s="388">
        <f t="shared" si="44"/>
        <v>0</v>
      </c>
      <c r="BK126" s="389">
        <f t="shared" si="45"/>
        <v>0</v>
      </c>
      <c r="BL126" s="388">
        <f>IF(W126="",0,IF(W126=LEGENDA!C$43,0,1))</f>
        <v>0</v>
      </c>
      <c r="BM126" s="388">
        <f>IF(X126="",0,IF(X126=LEGENDA!D$43,0,1))</f>
        <v>0</v>
      </c>
      <c r="BN126" s="388">
        <f>IF(Y126="",0,IF(Y126=LEGENDA!E$43,0,1))</f>
        <v>0</v>
      </c>
      <c r="BO126" s="388">
        <f>IF(Z126="",0,IF(Z126=LEGENDA!F$43,0,1))</f>
        <v>0</v>
      </c>
      <c r="BP126" s="388">
        <f>IF(AA126="",0,IF(AA126=LEGENDA!G$43,0,1))</f>
        <v>0</v>
      </c>
      <c r="BQ126" s="388">
        <f>IF(AB126="",0,IF(AB126=LEGENDA!H$43,0,1))</f>
        <v>0</v>
      </c>
      <c r="BR126" s="388">
        <f>IF(AC126="",0,IF(AC126=LEGENDA!I$43,0,1))</f>
        <v>0</v>
      </c>
      <c r="BS126" s="388">
        <f>IF(AD126="",0,IF(AD126=LEGENDA!J$43,0,1))</f>
        <v>0</v>
      </c>
      <c r="BT126" s="388">
        <f>IF(AE126="",0,IF(AE126=LEGENDA!K$43,0,1))</f>
        <v>0</v>
      </c>
      <c r="BU126" s="388">
        <f>IF(AF126="",0,IF(AF126=LEGENDA!L$43,0,1))</f>
        <v>0</v>
      </c>
      <c r="BV126" s="390">
        <f t="shared" si="46"/>
        <v>0</v>
      </c>
      <c r="BW126" s="388">
        <f t="shared" si="47"/>
        <v>0</v>
      </c>
      <c r="BX126" s="390">
        <f t="shared" si="48"/>
        <v>0</v>
      </c>
      <c r="BY126" s="391">
        <f t="shared" si="49"/>
        <v>0</v>
      </c>
      <c r="BZ126" s="391">
        <f t="shared" si="50"/>
        <v>0</v>
      </c>
      <c r="CA126" s="391" t="str">
        <f t="shared" si="51"/>
        <v/>
      </c>
      <c r="CB126" s="386" t="str">
        <f t="shared" si="52"/>
        <v/>
      </c>
      <c r="CC126" s="94">
        <f t="shared" si="59"/>
        <v>0</v>
      </c>
      <c r="CD126" s="397" t="str">
        <f t="shared" si="53"/>
        <v/>
      </c>
      <c r="CE126" s="559" t="str">
        <f t="array" ref="CE126">IFERROR(INDEX($C$10:$C$525,MATCH(0,COUNTIF($CE$9:CE125,$C$10:$C$525),0)),"")</f>
        <v/>
      </c>
      <c r="CF126" s="559">
        <f t="shared" si="54"/>
        <v>0</v>
      </c>
    </row>
    <row r="127" spans="1:84" ht="18.899999999999999" customHeight="1" thickBot="1" x14ac:dyDescent="0.35">
      <c r="A127" s="78" t="str">
        <f t="shared" si="55"/>
        <v/>
      </c>
      <c r="B127" s="576"/>
      <c r="C127" s="464"/>
      <c r="D127" s="349"/>
      <c r="E127" s="61" t="str">
        <f>IF(B127="","",IF(C127="","",IF(D127="","",INDEX(POBRANIE_!$B$6:$F$100,MATCH($D127,POBRANIE_!$A$6:$A$100,0),2))))</f>
        <v/>
      </c>
      <c r="F127" s="44"/>
      <c r="G127" s="45"/>
      <c r="H127" s="349"/>
      <c r="I127" s="46"/>
      <c r="J127" s="64" t="str">
        <f>IF($H127="","",IF($I127="","",IF($H127=LEGENDA!$B$21,0.6,IF($H127=LEGENDA!$B$22,0.7,0.8))))</f>
        <v/>
      </c>
      <c r="K127" s="63" t="str">
        <f t="shared" si="32"/>
        <v/>
      </c>
      <c r="L127" s="46"/>
      <c r="M127" s="61" t="str">
        <f>IF($H127="","",IF(OR(I127&gt;0,L127&gt;0),"",IF(AND(D127="TUZ",H127="gleba b. lekka"),"BŁĄD kol.8",IF(AND(D127="TUZ",H127="gleba lekka"),"BŁĄD kol.8",IF(AND(D127="TUZ",H127="gleba średnia"),"BŁĄD kol.8",IF(AND(D127="TUZ",H127="gleba ciężka"),"BŁĄD kol.8",IF(OR($H127=LEGENDA!$B$21,$H127=1),49,IF(OR($H127=LEGENDA!$B$22,$H127=2),59,IF(OR($H127=LEGENDA!$B$23,$H127=3),62,IF(OR($H127=4,$H127=LEGENDA!$B$24),66,IF(H127=LEGENDA!$O$25,86,IF(H127=LEGENDA!$O$26,91,IF(H127=LEGENDA!$O$27,73,IF(H127=LEGENDA!$O$28,66,IF(H127=LEGENDA!$O$29,135,IF(H127=LEGENDA!$O$30,158,IF(H127=LEGENDA!$O$31,117)))))))))))))))))</f>
        <v/>
      </c>
      <c r="N127" s="61" t="str">
        <f>IF(AND(D127="TUZ",H127="gleba b. lekka"),"BŁĄD kol.8",IF(AND(D127="TUZ",H127="gleba lekka"),"BŁĄD kol.8",IF(AND(D127="TUZ",H127="gleba średnia"),"BŁĄD kol.8",IF(AND(D127="TUZ",H127="gleba ciężka"),"BŁĄD kol.8",IF(AND(E127&lt;&gt;4,H127=LEGENDA!$O$29),"BŁĄD kol.8",IF(AND(E127&lt;&gt;4,H127=LEGENDA!$O$30),"BŁĄD kol.8",IF(AND(E127&lt;&gt;4,H127=LEGENDA!$O$31),"BŁĄD kol.8",IF(AND(E127&lt;&gt;4,H127=LEGENDA!$O$28),"BŁĄD kol.8",IF(AND(E127&lt;&gt;4,H127=LEGENDA!$O$27),"BŁĄD kol.8",IF(AND(E127&lt;&gt;4,H127=LEGENDA!$O$26),"BŁĄD kol.8",IF(AND(E127&lt;&gt;4,H127=LEGENDA!$O$25),"BŁĄD kol.8",IF(AX127="","",IF(AX127=1,0.6,IF(AX127=2,0.9,0.9))))))))))))))</f>
        <v/>
      </c>
      <c r="O127" s="381" t="str">
        <f t="shared" si="33"/>
        <v/>
      </c>
      <c r="P127" s="379" t="str">
        <f t="shared" si="56"/>
        <v/>
      </c>
      <c r="Q127" s="47"/>
      <c r="R127" s="46"/>
      <c r="S127" s="46"/>
      <c r="T127" s="46"/>
      <c r="U127" s="46"/>
      <c r="V127" s="61" t="str">
        <f t="shared" si="34"/>
        <v/>
      </c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61" t="str">
        <f t="shared" si="35"/>
        <v/>
      </c>
      <c r="AH127" s="70" t="e">
        <v>#VALUE!</v>
      </c>
      <c r="AI127" s="70">
        <v>0</v>
      </c>
      <c r="AJ127" s="70">
        <v>0</v>
      </c>
      <c r="AK127" s="71">
        <v>0</v>
      </c>
      <c r="AO127" s="49"/>
      <c r="AP127" s="49"/>
      <c r="AQ127" s="49"/>
      <c r="AR127" s="49"/>
      <c r="AS127" s="49"/>
      <c r="AT127" s="49"/>
      <c r="AU127" s="46"/>
      <c r="AV127" s="352" t="str">
        <f t="shared" si="31"/>
        <v/>
      </c>
      <c r="AW127" s="65" t="str">
        <f t="shared" si="36"/>
        <v/>
      </c>
      <c r="AX127" s="198" t="str">
        <f>IF(A127="","",IF(D127="","",INDEX(POBRANIE_!$B$6:$F$101,MATCH(D127,POBRANIE_!$A$6:$A$101,0),5)))</f>
        <v/>
      </c>
      <c r="AY127" s="96" t="str">
        <f t="shared" si="57"/>
        <v/>
      </c>
      <c r="AZ127" s="96" t="str">
        <f t="shared" si="58"/>
        <v/>
      </c>
      <c r="BA127" s="292" t="str">
        <f t="shared" si="37"/>
        <v xml:space="preserve"> </v>
      </c>
      <c r="BB127" s="293" t="str">
        <f t="shared" si="38"/>
        <v xml:space="preserve"> </v>
      </c>
      <c r="BD127" s="45"/>
      <c r="BE127" s="387" t="str">
        <f t="shared" si="39"/>
        <v/>
      </c>
      <c r="BF127" s="388">
        <f t="shared" si="40"/>
        <v>0</v>
      </c>
      <c r="BG127" s="388">
        <f t="shared" si="41"/>
        <v>0</v>
      </c>
      <c r="BH127" s="388">
        <f t="shared" si="42"/>
        <v>0</v>
      </c>
      <c r="BI127" s="388">
        <f t="shared" si="43"/>
        <v>0</v>
      </c>
      <c r="BJ127" s="388">
        <f t="shared" si="44"/>
        <v>0</v>
      </c>
      <c r="BK127" s="389">
        <f t="shared" si="45"/>
        <v>0</v>
      </c>
      <c r="BL127" s="388">
        <f>IF(W127="",0,IF(W127=LEGENDA!C$43,0,1))</f>
        <v>0</v>
      </c>
      <c r="BM127" s="388">
        <f>IF(X127="",0,IF(X127=LEGENDA!D$43,0,1))</f>
        <v>0</v>
      </c>
      <c r="BN127" s="388">
        <f>IF(Y127="",0,IF(Y127=LEGENDA!E$43,0,1))</f>
        <v>0</v>
      </c>
      <c r="BO127" s="388">
        <f>IF(Z127="",0,IF(Z127=LEGENDA!F$43,0,1))</f>
        <v>0</v>
      </c>
      <c r="BP127" s="388">
        <f>IF(AA127="",0,IF(AA127=LEGENDA!G$43,0,1))</f>
        <v>0</v>
      </c>
      <c r="BQ127" s="388">
        <f>IF(AB127="",0,IF(AB127=LEGENDA!H$43,0,1))</f>
        <v>0</v>
      </c>
      <c r="BR127" s="388">
        <f>IF(AC127="",0,IF(AC127=LEGENDA!I$43,0,1))</f>
        <v>0</v>
      </c>
      <c r="BS127" s="388">
        <f>IF(AD127="",0,IF(AD127=LEGENDA!J$43,0,1))</f>
        <v>0</v>
      </c>
      <c r="BT127" s="388">
        <f>IF(AE127="",0,IF(AE127=LEGENDA!K$43,0,1))</f>
        <v>0</v>
      </c>
      <c r="BU127" s="388">
        <f>IF(AF127="",0,IF(AF127=LEGENDA!L$43,0,1))</f>
        <v>0</v>
      </c>
      <c r="BV127" s="390">
        <f t="shared" si="46"/>
        <v>0</v>
      </c>
      <c r="BW127" s="388">
        <f t="shared" si="47"/>
        <v>0</v>
      </c>
      <c r="BX127" s="390">
        <f t="shared" si="48"/>
        <v>0</v>
      </c>
      <c r="BY127" s="391">
        <f t="shared" si="49"/>
        <v>0</v>
      </c>
      <c r="BZ127" s="391">
        <f t="shared" si="50"/>
        <v>0</v>
      </c>
      <c r="CA127" s="391" t="str">
        <f t="shared" si="51"/>
        <v/>
      </c>
      <c r="CB127" s="386" t="str">
        <f t="shared" si="52"/>
        <v/>
      </c>
      <c r="CC127" s="94">
        <f t="shared" si="59"/>
        <v>0</v>
      </c>
      <c r="CD127" s="397" t="str">
        <f t="shared" si="53"/>
        <v/>
      </c>
      <c r="CE127" s="559" t="str">
        <f t="array" ref="CE127">IFERROR(INDEX($C$10:$C$525,MATCH(0,COUNTIF($CE$9:CE126,$C$10:$C$525),0)),"")</f>
        <v/>
      </c>
      <c r="CF127" s="559">
        <f t="shared" si="54"/>
        <v>0</v>
      </c>
    </row>
    <row r="128" spans="1:84" ht="18.899999999999999" customHeight="1" thickBot="1" x14ac:dyDescent="0.35">
      <c r="A128" s="78" t="str">
        <f t="shared" si="55"/>
        <v/>
      </c>
      <c r="B128" s="576"/>
      <c r="C128" s="464"/>
      <c r="D128" s="349"/>
      <c r="E128" s="61" t="str">
        <f>IF(B128="","",IF(C128="","",IF(D128="","",INDEX(POBRANIE_!$B$6:$F$100,MATCH($D128,POBRANIE_!$A$6:$A$100,0),2))))</f>
        <v/>
      </c>
      <c r="F128" s="44"/>
      <c r="G128" s="45"/>
      <c r="H128" s="349"/>
      <c r="I128" s="46"/>
      <c r="J128" s="64" t="str">
        <f>IF($H128="","",IF($I128="","",IF($H128=LEGENDA!$B$21,0.6,IF($H128=LEGENDA!$B$22,0.7,0.8))))</f>
        <v/>
      </c>
      <c r="K128" s="63" t="str">
        <f t="shared" si="32"/>
        <v/>
      </c>
      <c r="L128" s="46"/>
      <c r="M128" s="61" t="str">
        <f>IF($H128="","",IF(OR(I128&gt;0,L128&gt;0),"",IF(AND(D128="TUZ",H128="gleba b. lekka"),"BŁĄD kol.8",IF(AND(D128="TUZ",H128="gleba lekka"),"BŁĄD kol.8",IF(AND(D128="TUZ",H128="gleba średnia"),"BŁĄD kol.8",IF(AND(D128="TUZ",H128="gleba ciężka"),"BŁĄD kol.8",IF(OR($H128=LEGENDA!$B$21,$H128=1),49,IF(OR($H128=LEGENDA!$B$22,$H128=2),59,IF(OR($H128=LEGENDA!$B$23,$H128=3),62,IF(OR($H128=4,$H128=LEGENDA!$B$24),66,IF(H128=LEGENDA!$O$25,86,IF(H128=LEGENDA!$O$26,91,IF(H128=LEGENDA!$O$27,73,IF(H128=LEGENDA!$O$28,66,IF(H128=LEGENDA!$O$29,135,IF(H128=LEGENDA!$O$30,158,IF(H128=LEGENDA!$O$31,117)))))))))))))))))</f>
        <v/>
      </c>
      <c r="N128" s="61" t="str">
        <f>IF(AND(D128="TUZ",H128="gleba b. lekka"),"BŁĄD kol.8",IF(AND(D128="TUZ",H128="gleba lekka"),"BŁĄD kol.8",IF(AND(D128="TUZ",H128="gleba średnia"),"BŁĄD kol.8",IF(AND(D128="TUZ",H128="gleba ciężka"),"BŁĄD kol.8",IF(AND(E128&lt;&gt;4,H128=LEGENDA!$O$29),"BŁĄD kol.8",IF(AND(E128&lt;&gt;4,H128=LEGENDA!$O$30),"BŁĄD kol.8",IF(AND(E128&lt;&gt;4,H128=LEGENDA!$O$31),"BŁĄD kol.8",IF(AND(E128&lt;&gt;4,H128=LEGENDA!$O$28),"BŁĄD kol.8",IF(AND(E128&lt;&gt;4,H128=LEGENDA!$O$27),"BŁĄD kol.8",IF(AND(E128&lt;&gt;4,H128=LEGENDA!$O$26),"BŁĄD kol.8",IF(AND(E128&lt;&gt;4,H128=LEGENDA!$O$25),"BŁĄD kol.8",IF(AX128="","",IF(AX128=1,0.6,IF(AX128=2,0.9,0.9))))))))))))))</f>
        <v/>
      </c>
      <c r="O128" s="381" t="str">
        <f t="shared" si="33"/>
        <v/>
      </c>
      <c r="P128" s="379" t="str">
        <f t="shared" si="56"/>
        <v/>
      </c>
      <c r="Q128" s="47"/>
      <c r="R128" s="46"/>
      <c r="S128" s="46"/>
      <c r="T128" s="46"/>
      <c r="U128" s="46"/>
      <c r="V128" s="61" t="str">
        <f t="shared" si="34"/>
        <v/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61" t="str">
        <f t="shared" si="35"/>
        <v/>
      </c>
      <c r="AH128" s="70" t="e">
        <v>#VALUE!</v>
      </c>
      <c r="AI128" s="70">
        <v>0</v>
      </c>
      <c r="AJ128" s="70">
        <v>0</v>
      </c>
      <c r="AK128" s="71">
        <v>0</v>
      </c>
      <c r="AO128" s="49"/>
      <c r="AP128" s="49"/>
      <c r="AQ128" s="49"/>
      <c r="AR128" s="49"/>
      <c r="AS128" s="49"/>
      <c r="AT128" s="49"/>
      <c r="AU128" s="46"/>
      <c r="AV128" s="352" t="str">
        <f t="shared" si="31"/>
        <v/>
      </c>
      <c r="AW128" s="65" t="str">
        <f t="shared" si="36"/>
        <v/>
      </c>
      <c r="AX128" s="198" t="str">
        <f>IF(A128="","",IF(D128="","",INDEX(POBRANIE_!$B$6:$F$101,MATCH(D128,POBRANIE_!$A$6:$A$101,0),5)))</f>
        <v/>
      </c>
      <c r="AY128" s="96" t="str">
        <f t="shared" si="57"/>
        <v/>
      </c>
      <c r="AZ128" s="96" t="str">
        <f t="shared" si="58"/>
        <v/>
      </c>
      <c r="BA128" s="292" t="str">
        <f t="shared" si="37"/>
        <v xml:space="preserve"> </v>
      </c>
      <c r="BB128" s="293" t="str">
        <f t="shared" si="38"/>
        <v xml:space="preserve"> </v>
      </c>
      <c r="BD128" s="45"/>
      <c r="BE128" s="387" t="str">
        <f t="shared" si="39"/>
        <v/>
      </c>
      <c r="BF128" s="388">
        <f t="shared" si="40"/>
        <v>0</v>
      </c>
      <c r="BG128" s="388">
        <f t="shared" si="41"/>
        <v>0</v>
      </c>
      <c r="BH128" s="388">
        <f t="shared" si="42"/>
        <v>0</v>
      </c>
      <c r="BI128" s="388">
        <f t="shared" si="43"/>
        <v>0</v>
      </c>
      <c r="BJ128" s="388">
        <f t="shared" si="44"/>
        <v>0</v>
      </c>
      <c r="BK128" s="389">
        <f t="shared" si="45"/>
        <v>0</v>
      </c>
      <c r="BL128" s="388">
        <f>IF(W128="",0,IF(W128=LEGENDA!C$43,0,1))</f>
        <v>0</v>
      </c>
      <c r="BM128" s="388">
        <f>IF(X128="",0,IF(X128=LEGENDA!D$43,0,1))</f>
        <v>0</v>
      </c>
      <c r="BN128" s="388">
        <f>IF(Y128="",0,IF(Y128=LEGENDA!E$43,0,1))</f>
        <v>0</v>
      </c>
      <c r="BO128" s="388">
        <f>IF(Z128="",0,IF(Z128=LEGENDA!F$43,0,1))</f>
        <v>0</v>
      </c>
      <c r="BP128" s="388">
        <f>IF(AA128="",0,IF(AA128=LEGENDA!G$43,0,1))</f>
        <v>0</v>
      </c>
      <c r="BQ128" s="388">
        <f>IF(AB128="",0,IF(AB128=LEGENDA!H$43,0,1))</f>
        <v>0</v>
      </c>
      <c r="BR128" s="388">
        <f>IF(AC128="",0,IF(AC128=LEGENDA!I$43,0,1))</f>
        <v>0</v>
      </c>
      <c r="BS128" s="388">
        <f>IF(AD128="",0,IF(AD128=LEGENDA!J$43,0,1))</f>
        <v>0</v>
      </c>
      <c r="BT128" s="388">
        <f>IF(AE128="",0,IF(AE128=LEGENDA!K$43,0,1))</f>
        <v>0</v>
      </c>
      <c r="BU128" s="388">
        <f>IF(AF128="",0,IF(AF128=LEGENDA!L$43,0,1))</f>
        <v>0</v>
      </c>
      <c r="BV128" s="390">
        <f t="shared" si="46"/>
        <v>0</v>
      </c>
      <c r="BW128" s="388">
        <f t="shared" si="47"/>
        <v>0</v>
      </c>
      <c r="BX128" s="390">
        <f t="shared" si="48"/>
        <v>0</v>
      </c>
      <c r="BY128" s="391">
        <f t="shared" si="49"/>
        <v>0</v>
      </c>
      <c r="BZ128" s="391">
        <f t="shared" si="50"/>
        <v>0</v>
      </c>
      <c r="CA128" s="391" t="str">
        <f t="shared" si="51"/>
        <v/>
      </c>
      <c r="CB128" s="386" t="str">
        <f t="shared" si="52"/>
        <v/>
      </c>
      <c r="CC128" s="94">
        <f t="shared" si="59"/>
        <v>0</v>
      </c>
      <c r="CD128" s="397" t="str">
        <f t="shared" si="53"/>
        <v/>
      </c>
      <c r="CE128" s="559" t="str">
        <f t="array" ref="CE128">IFERROR(INDEX($C$10:$C$525,MATCH(0,COUNTIF($CE$9:CE127,$C$10:$C$525),0)),"")</f>
        <v/>
      </c>
      <c r="CF128" s="559">
        <f t="shared" si="54"/>
        <v>0</v>
      </c>
    </row>
    <row r="129" spans="1:84" ht="18.899999999999999" customHeight="1" thickBot="1" x14ac:dyDescent="0.35">
      <c r="A129" s="78" t="str">
        <f t="shared" si="55"/>
        <v/>
      </c>
      <c r="B129" s="576"/>
      <c r="C129" s="464"/>
      <c r="D129" s="349"/>
      <c r="E129" s="61" t="str">
        <f>IF(B129="","",IF(C129="","",IF(D129="","",INDEX(POBRANIE_!$B$6:$F$100,MATCH($D129,POBRANIE_!$A$6:$A$100,0),2))))</f>
        <v/>
      </c>
      <c r="F129" s="44"/>
      <c r="G129" s="45"/>
      <c r="H129" s="349"/>
      <c r="I129" s="46"/>
      <c r="J129" s="64" t="str">
        <f>IF($H129="","",IF($I129="","",IF($H129=LEGENDA!$B$21,0.6,IF($H129=LEGENDA!$B$22,0.7,0.8))))</f>
        <v/>
      </c>
      <c r="K129" s="63" t="str">
        <f t="shared" si="32"/>
        <v/>
      </c>
      <c r="L129" s="46"/>
      <c r="M129" s="61" t="str">
        <f>IF($H129="","",IF(OR(I129&gt;0,L129&gt;0),"",IF(AND(D129="TUZ",H129="gleba b. lekka"),"BŁĄD kol.8",IF(AND(D129="TUZ",H129="gleba lekka"),"BŁĄD kol.8",IF(AND(D129="TUZ",H129="gleba średnia"),"BŁĄD kol.8",IF(AND(D129="TUZ",H129="gleba ciężka"),"BŁĄD kol.8",IF(OR($H129=LEGENDA!$B$21,$H129=1),49,IF(OR($H129=LEGENDA!$B$22,$H129=2),59,IF(OR($H129=LEGENDA!$B$23,$H129=3),62,IF(OR($H129=4,$H129=LEGENDA!$B$24),66,IF(H129=LEGENDA!$O$25,86,IF(H129=LEGENDA!$O$26,91,IF(H129=LEGENDA!$O$27,73,IF(H129=LEGENDA!$O$28,66,IF(H129=LEGENDA!$O$29,135,IF(H129=LEGENDA!$O$30,158,IF(H129=LEGENDA!$O$31,117)))))))))))))))))</f>
        <v/>
      </c>
      <c r="N129" s="61" t="str">
        <f>IF(AND(D129="TUZ",H129="gleba b. lekka"),"BŁĄD kol.8",IF(AND(D129="TUZ",H129="gleba lekka"),"BŁĄD kol.8",IF(AND(D129="TUZ",H129="gleba średnia"),"BŁĄD kol.8",IF(AND(D129="TUZ",H129="gleba ciężka"),"BŁĄD kol.8",IF(AND(E129&lt;&gt;4,H129=LEGENDA!$O$29),"BŁĄD kol.8",IF(AND(E129&lt;&gt;4,H129=LEGENDA!$O$30),"BŁĄD kol.8",IF(AND(E129&lt;&gt;4,H129=LEGENDA!$O$31),"BŁĄD kol.8",IF(AND(E129&lt;&gt;4,H129=LEGENDA!$O$28),"BŁĄD kol.8",IF(AND(E129&lt;&gt;4,H129=LEGENDA!$O$27),"BŁĄD kol.8",IF(AND(E129&lt;&gt;4,H129=LEGENDA!$O$26),"BŁĄD kol.8",IF(AND(E129&lt;&gt;4,H129=LEGENDA!$O$25),"BŁĄD kol.8",IF(AX129="","",IF(AX129=1,0.6,IF(AX129=2,0.9,0.9))))))))))))))</f>
        <v/>
      </c>
      <c r="O129" s="381" t="str">
        <f t="shared" si="33"/>
        <v/>
      </c>
      <c r="P129" s="379" t="str">
        <f t="shared" si="56"/>
        <v/>
      </c>
      <c r="Q129" s="47"/>
      <c r="R129" s="46"/>
      <c r="S129" s="46"/>
      <c r="T129" s="46"/>
      <c r="U129" s="46"/>
      <c r="V129" s="61" t="str">
        <f t="shared" si="34"/>
        <v/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61" t="str">
        <f t="shared" si="35"/>
        <v/>
      </c>
      <c r="AH129" s="70" t="e">
        <v>#VALUE!</v>
      </c>
      <c r="AI129" s="70">
        <v>0</v>
      </c>
      <c r="AJ129" s="70">
        <v>0</v>
      </c>
      <c r="AK129" s="71">
        <v>0</v>
      </c>
      <c r="AO129" s="49"/>
      <c r="AP129" s="49"/>
      <c r="AQ129" s="49"/>
      <c r="AR129" s="49"/>
      <c r="AS129" s="49"/>
      <c r="AT129" s="49"/>
      <c r="AU129" s="46"/>
      <c r="AV129" s="352" t="str">
        <f t="shared" si="31"/>
        <v/>
      </c>
      <c r="AW129" s="65" t="str">
        <f t="shared" si="36"/>
        <v/>
      </c>
      <c r="AX129" s="198" t="str">
        <f>IF(A129="","",IF(D129="","",INDEX(POBRANIE_!$B$6:$F$101,MATCH(D129,POBRANIE_!$A$6:$A$101,0),5)))</f>
        <v/>
      </c>
      <c r="AY129" s="96" t="str">
        <f t="shared" si="57"/>
        <v/>
      </c>
      <c r="AZ129" s="96" t="str">
        <f t="shared" si="58"/>
        <v/>
      </c>
      <c r="BA129" s="292" t="str">
        <f t="shared" si="37"/>
        <v xml:space="preserve"> </v>
      </c>
      <c r="BB129" s="293" t="str">
        <f t="shared" si="38"/>
        <v xml:space="preserve"> </v>
      </c>
      <c r="BD129" s="45"/>
      <c r="BE129" s="387" t="str">
        <f t="shared" si="39"/>
        <v/>
      </c>
      <c r="BF129" s="388">
        <f t="shared" si="40"/>
        <v>0</v>
      </c>
      <c r="BG129" s="388">
        <f t="shared" si="41"/>
        <v>0</v>
      </c>
      <c r="BH129" s="388">
        <f t="shared" si="42"/>
        <v>0</v>
      </c>
      <c r="BI129" s="388">
        <f t="shared" si="43"/>
        <v>0</v>
      </c>
      <c r="BJ129" s="388">
        <f t="shared" si="44"/>
        <v>0</v>
      </c>
      <c r="BK129" s="389">
        <f t="shared" si="45"/>
        <v>0</v>
      </c>
      <c r="BL129" s="388">
        <f>IF(W129="",0,IF(W129=LEGENDA!C$43,0,1))</f>
        <v>0</v>
      </c>
      <c r="BM129" s="388">
        <f>IF(X129="",0,IF(X129=LEGENDA!D$43,0,1))</f>
        <v>0</v>
      </c>
      <c r="BN129" s="388">
        <f>IF(Y129="",0,IF(Y129=LEGENDA!E$43,0,1))</f>
        <v>0</v>
      </c>
      <c r="BO129" s="388">
        <f>IF(Z129="",0,IF(Z129=LEGENDA!F$43,0,1))</f>
        <v>0</v>
      </c>
      <c r="BP129" s="388">
        <f>IF(AA129="",0,IF(AA129=LEGENDA!G$43,0,1))</f>
        <v>0</v>
      </c>
      <c r="BQ129" s="388">
        <f>IF(AB129="",0,IF(AB129=LEGENDA!H$43,0,1))</f>
        <v>0</v>
      </c>
      <c r="BR129" s="388">
        <f>IF(AC129="",0,IF(AC129=LEGENDA!I$43,0,1))</f>
        <v>0</v>
      </c>
      <c r="BS129" s="388">
        <f>IF(AD129="",0,IF(AD129=LEGENDA!J$43,0,1))</f>
        <v>0</v>
      </c>
      <c r="BT129" s="388">
        <f>IF(AE129="",0,IF(AE129=LEGENDA!K$43,0,1))</f>
        <v>0</v>
      </c>
      <c r="BU129" s="388">
        <f>IF(AF129="",0,IF(AF129=LEGENDA!L$43,0,1))</f>
        <v>0</v>
      </c>
      <c r="BV129" s="390">
        <f t="shared" si="46"/>
        <v>0</v>
      </c>
      <c r="BW129" s="388">
        <f t="shared" si="47"/>
        <v>0</v>
      </c>
      <c r="BX129" s="390">
        <f t="shared" si="48"/>
        <v>0</v>
      </c>
      <c r="BY129" s="391">
        <f t="shared" si="49"/>
        <v>0</v>
      </c>
      <c r="BZ129" s="391">
        <f t="shared" si="50"/>
        <v>0</v>
      </c>
      <c r="CA129" s="391" t="str">
        <f t="shared" si="51"/>
        <v/>
      </c>
      <c r="CB129" s="386" t="str">
        <f t="shared" si="52"/>
        <v/>
      </c>
      <c r="CC129" s="94">
        <f t="shared" si="59"/>
        <v>0</v>
      </c>
      <c r="CD129" s="397" t="str">
        <f t="shared" si="53"/>
        <v/>
      </c>
      <c r="CE129" s="559" t="str">
        <f t="array" ref="CE129">IFERROR(INDEX($C$10:$C$525,MATCH(0,COUNTIF($CE$9:CE128,$C$10:$C$525),0)),"")</f>
        <v/>
      </c>
      <c r="CF129" s="559">
        <f t="shared" si="54"/>
        <v>0</v>
      </c>
    </row>
    <row r="130" spans="1:84" ht="18.899999999999999" customHeight="1" thickBot="1" x14ac:dyDescent="0.35">
      <c r="A130" s="78" t="str">
        <f t="shared" si="55"/>
        <v/>
      </c>
      <c r="B130" s="576"/>
      <c r="C130" s="464"/>
      <c r="D130" s="349"/>
      <c r="E130" s="61" t="str">
        <f>IF(B130="","",IF(C130="","",IF(D130="","",INDEX(POBRANIE_!$B$6:$F$100,MATCH($D130,POBRANIE_!$A$6:$A$100,0),2))))</f>
        <v/>
      </c>
      <c r="F130" s="44"/>
      <c r="G130" s="45"/>
      <c r="H130" s="349"/>
      <c r="I130" s="46"/>
      <c r="J130" s="64" t="str">
        <f>IF($H130="","",IF($I130="","",IF($H130=LEGENDA!$B$21,0.6,IF($H130=LEGENDA!$B$22,0.7,0.8))))</f>
        <v/>
      </c>
      <c r="K130" s="63" t="str">
        <f t="shared" si="32"/>
        <v/>
      </c>
      <c r="L130" s="46"/>
      <c r="M130" s="61" t="str">
        <f>IF($H130="","",IF(OR(I130&gt;0,L130&gt;0),"",IF(AND(D130="TUZ",H130="gleba b. lekka"),"BŁĄD kol.8",IF(AND(D130="TUZ",H130="gleba lekka"),"BŁĄD kol.8",IF(AND(D130="TUZ",H130="gleba średnia"),"BŁĄD kol.8",IF(AND(D130="TUZ",H130="gleba ciężka"),"BŁĄD kol.8",IF(OR($H130=LEGENDA!$B$21,$H130=1),49,IF(OR($H130=LEGENDA!$B$22,$H130=2),59,IF(OR($H130=LEGENDA!$B$23,$H130=3),62,IF(OR($H130=4,$H130=LEGENDA!$B$24),66,IF(H130=LEGENDA!$O$25,86,IF(H130=LEGENDA!$O$26,91,IF(H130=LEGENDA!$O$27,73,IF(H130=LEGENDA!$O$28,66,IF(H130=LEGENDA!$O$29,135,IF(H130=LEGENDA!$O$30,158,IF(H130=LEGENDA!$O$31,117)))))))))))))))))</f>
        <v/>
      </c>
      <c r="N130" s="61" t="str">
        <f>IF(AND(D130="TUZ",H130="gleba b. lekka"),"BŁĄD kol.8",IF(AND(D130="TUZ",H130="gleba lekka"),"BŁĄD kol.8",IF(AND(D130="TUZ",H130="gleba średnia"),"BŁĄD kol.8",IF(AND(D130="TUZ",H130="gleba ciężka"),"BŁĄD kol.8",IF(AND(E130&lt;&gt;4,H130=LEGENDA!$O$29),"BŁĄD kol.8",IF(AND(E130&lt;&gt;4,H130=LEGENDA!$O$30),"BŁĄD kol.8",IF(AND(E130&lt;&gt;4,H130=LEGENDA!$O$31),"BŁĄD kol.8",IF(AND(E130&lt;&gt;4,H130=LEGENDA!$O$28),"BŁĄD kol.8",IF(AND(E130&lt;&gt;4,H130=LEGENDA!$O$27),"BŁĄD kol.8",IF(AND(E130&lt;&gt;4,H130=LEGENDA!$O$26),"BŁĄD kol.8",IF(AND(E130&lt;&gt;4,H130=LEGENDA!$O$25),"BŁĄD kol.8",IF(AX130="","",IF(AX130=1,0.6,IF(AX130=2,0.9,0.9))))))))))))))</f>
        <v/>
      </c>
      <c r="O130" s="381" t="str">
        <f t="shared" si="33"/>
        <v/>
      </c>
      <c r="P130" s="379" t="str">
        <f t="shared" si="56"/>
        <v/>
      </c>
      <c r="Q130" s="47"/>
      <c r="R130" s="46"/>
      <c r="S130" s="46"/>
      <c r="T130" s="46"/>
      <c r="U130" s="46"/>
      <c r="V130" s="61" t="str">
        <f t="shared" si="34"/>
        <v/>
      </c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61" t="str">
        <f t="shared" si="35"/>
        <v/>
      </c>
      <c r="AH130" s="70" t="e">
        <v>#VALUE!</v>
      </c>
      <c r="AI130" s="70">
        <v>0</v>
      </c>
      <c r="AJ130" s="70">
        <v>0</v>
      </c>
      <c r="AK130" s="71">
        <v>0</v>
      </c>
      <c r="AO130" s="49"/>
      <c r="AP130" s="49"/>
      <c r="AQ130" s="49"/>
      <c r="AR130" s="49"/>
      <c r="AS130" s="49"/>
      <c r="AT130" s="49"/>
      <c r="AU130" s="46"/>
      <c r="AV130" s="352" t="str">
        <f t="shared" si="31"/>
        <v/>
      </c>
      <c r="AW130" s="65" t="str">
        <f t="shared" si="36"/>
        <v/>
      </c>
      <c r="AX130" s="198" t="str">
        <f>IF(A130="","",IF(D130="","",INDEX(POBRANIE_!$B$6:$F$101,MATCH(D130,POBRANIE_!$A$6:$A$101,0),5)))</f>
        <v/>
      </c>
      <c r="AY130" s="96" t="str">
        <f t="shared" si="57"/>
        <v/>
      </c>
      <c r="AZ130" s="96" t="str">
        <f t="shared" si="58"/>
        <v/>
      </c>
      <c r="BA130" s="292" t="str">
        <f t="shared" si="37"/>
        <v xml:space="preserve"> </v>
      </c>
      <c r="BB130" s="293" t="str">
        <f t="shared" si="38"/>
        <v xml:space="preserve"> </v>
      </c>
      <c r="BD130" s="45"/>
      <c r="BE130" s="387" t="str">
        <f t="shared" si="39"/>
        <v/>
      </c>
      <c r="BF130" s="388">
        <f t="shared" si="40"/>
        <v>0</v>
      </c>
      <c r="BG130" s="388">
        <f t="shared" si="41"/>
        <v>0</v>
      </c>
      <c r="BH130" s="388">
        <f t="shared" si="42"/>
        <v>0</v>
      </c>
      <c r="BI130" s="388">
        <f t="shared" si="43"/>
        <v>0</v>
      </c>
      <c r="BJ130" s="388">
        <f t="shared" si="44"/>
        <v>0</v>
      </c>
      <c r="BK130" s="389">
        <f t="shared" si="45"/>
        <v>0</v>
      </c>
      <c r="BL130" s="388">
        <f>IF(W130="",0,IF(W130=LEGENDA!C$43,0,1))</f>
        <v>0</v>
      </c>
      <c r="BM130" s="388">
        <f>IF(X130="",0,IF(X130=LEGENDA!D$43,0,1))</f>
        <v>0</v>
      </c>
      <c r="BN130" s="388">
        <f>IF(Y130="",0,IF(Y130=LEGENDA!E$43,0,1))</f>
        <v>0</v>
      </c>
      <c r="BO130" s="388">
        <f>IF(Z130="",0,IF(Z130=LEGENDA!F$43,0,1))</f>
        <v>0</v>
      </c>
      <c r="BP130" s="388">
        <f>IF(AA130="",0,IF(AA130=LEGENDA!G$43,0,1))</f>
        <v>0</v>
      </c>
      <c r="BQ130" s="388">
        <f>IF(AB130="",0,IF(AB130=LEGENDA!H$43,0,1))</f>
        <v>0</v>
      </c>
      <c r="BR130" s="388">
        <f>IF(AC130="",0,IF(AC130=LEGENDA!I$43,0,1))</f>
        <v>0</v>
      </c>
      <c r="BS130" s="388">
        <f>IF(AD130="",0,IF(AD130=LEGENDA!J$43,0,1))</f>
        <v>0</v>
      </c>
      <c r="BT130" s="388">
        <f>IF(AE130="",0,IF(AE130=LEGENDA!K$43,0,1))</f>
        <v>0</v>
      </c>
      <c r="BU130" s="388">
        <f>IF(AF130="",0,IF(AF130=LEGENDA!L$43,0,1))</f>
        <v>0</v>
      </c>
      <c r="BV130" s="390">
        <f t="shared" si="46"/>
        <v>0</v>
      </c>
      <c r="BW130" s="388">
        <f t="shared" si="47"/>
        <v>0</v>
      </c>
      <c r="BX130" s="390">
        <f t="shared" si="48"/>
        <v>0</v>
      </c>
      <c r="BY130" s="391">
        <f t="shared" si="49"/>
        <v>0</v>
      </c>
      <c r="BZ130" s="391">
        <f t="shared" si="50"/>
        <v>0</v>
      </c>
      <c r="CA130" s="391" t="str">
        <f t="shared" si="51"/>
        <v/>
      </c>
      <c r="CB130" s="386" t="str">
        <f t="shared" si="52"/>
        <v/>
      </c>
      <c r="CC130" s="94">
        <f t="shared" si="59"/>
        <v>0</v>
      </c>
      <c r="CD130" s="397" t="str">
        <f t="shared" si="53"/>
        <v/>
      </c>
      <c r="CE130" s="559" t="str">
        <f t="array" ref="CE130">IFERROR(INDEX($C$10:$C$525,MATCH(0,COUNTIF($CE$9:CE129,$C$10:$C$525),0)),"")</f>
        <v/>
      </c>
      <c r="CF130" s="559">
        <f t="shared" si="54"/>
        <v>0</v>
      </c>
    </row>
    <row r="131" spans="1:84" ht="18.899999999999999" customHeight="1" thickBot="1" x14ac:dyDescent="0.35">
      <c r="A131" s="78" t="str">
        <f t="shared" si="55"/>
        <v/>
      </c>
      <c r="B131" s="576"/>
      <c r="C131" s="464"/>
      <c r="D131" s="349"/>
      <c r="E131" s="61" t="str">
        <f>IF(B131="","",IF(C131="","",IF(D131="","",INDEX(POBRANIE_!$B$6:$F$100,MATCH($D131,POBRANIE_!$A$6:$A$100,0),2))))</f>
        <v/>
      </c>
      <c r="F131" s="44"/>
      <c r="G131" s="45"/>
      <c r="H131" s="349"/>
      <c r="I131" s="46"/>
      <c r="J131" s="64" t="str">
        <f>IF($H131="","",IF($I131="","",IF($H131=LEGENDA!$B$21,0.6,IF($H131=LEGENDA!$B$22,0.7,0.8))))</f>
        <v/>
      </c>
      <c r="K131" s="63" t="str">
        <f t="shared" si="32"/>
        <v/>
      </c>
      <c r="L131" s="46"/>
      <c r="M131" s="61" t="str">
        <f>IF($H131="","",IF(OR(I131&gt;0,L131&gt;0),"",IF(AND(D131="TUZ",H131="gleba b. lekka"),"BŁĄD kol.8",IF(AND(D131="TUZ",H131="gleba lekka"),"BŁĄD kol.8",IF(AND(D131="TUZ",H131="gleba średnia"),"BŁĄD kol.8",IF(AND(D131="TUZ",H131="gleba ciężka"),"BŁĄD kol.8",IF(OR($H131=LEGENDA!$B$21,$H131=1),49,IF(OR($H131=LEGENDA!$B$22,$H131=2),59,IF(OR($H131=LEGENDA!$B$23,$H131=3),62,IF(OR($H131=4,$H131=LEGENDA!$B$24),66,IF(H131=LEGENDA!$O$25,86,IF(H131=LEGENDA!$O$26,91,IF(H131=LEGENDA!$O$27,73,IF(H131=LEGENDA!$O$28,66,IF(H131=LEGENDA!$O$29,135,IF(H131=LEGENDA!$O$30,158,IF(H131=LEGENDA!$O$31,117)))))))))))))))))</f>
        <v/>
      </c>
      <c r="N131" s="61" t="str">
        <f>IF(AND(D131="TUZ",H131="gleba b. lekka"),"BŁĄD kol.8",IF(AND(D131="TUZ",H131="gleba lekka"),"BŁĄD kol.8",IF(AND(D131="TUZ",H131="gleba średnia"),"BŁĄD kol.8",IF(AND(D131="TUZ",H131="gleba ciężka"),"BŁĄD kol.8",IF(AND(E131&lt;&gt;4,H131=LEGENDA!$O$29),"BŁĄD kol.8",IF(AND(E131&lt;&gt;4,H131=LEGENDA!$O$30),"BŁĄD kol.8",IF(AND(E131&lt;&gt;4,H131=LEGENDA!$O$31),"BŁĄD kol.8",IF(AND(E131&lt;&gt;4,H131=LEGENDA!$O$28),"BŁĄD kol.8",IF(AND(E131&lt;&gt;4,H131=LEGENDA!$O$27),"BŁĄD kol.8",IF(AND(E131&lt;&gt;4,H131=LEGENDA!$O$26),"BŁĄD kol.8",IF(AND(E131&lt;&gt;4,H131=LEGENDA!$O$25),"BŁĄD kol.8",IF(AX131="","",IF(AX131=1,0.6,IF(AX131=2,0.9,0.9))))))))))))))</f>
        <v/>
      </c>
      <c r="O131" s="381" t="str">
        <f t="shared" si="33"/>
        <v/>
      </c>
      <c r="P131" s="379" t="str">
        <f t="shared" si="56"/>
        <v/>
      </c>
      <c r="Q131" s="47"/>
      <c r="R131" s="46"/>
      <c r="S131" s="46"/>
      <c r="T131" s="46"/>
      <c r="U131" s="46"/>
      <c r="V131" s="61" t="str">
        <f t="shared" si="34"/>
        <v/>
      </c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61" t="str">
        <f t="shared" si="35"/>
        <v/>
      </c>
      <c r="AH131" s="70" t="e">
        <v>#VALUE!</v>
      </c>
      <c r="AI131" s="70">
        <v>0</v>
      </c>
      <c r="AJ131" s="70">
        <v>0</v>
      </c>
      <c r="AK131" s="71">
        <v>0</v>
      </c>
      <c r="AO131" s="49"/>
      <c r="AP131" s="49"/>
      <c r="AQ131" s="49"/>
      <c r="AR131" s="49"/>
      <c r="AS131" s="49"/>
      <c r="AT131" s="49"/>
      <c r="AU131" s="46"/>
      <c r="AV131" s="352" t="str">
        <f t="shared" si="31"/>
        <v/>
      </c>
      <c r="AW131" s="65" t="str">
        <f t="shared" si="36"/>
        <v/>
      </c>
      <c r="AX131" s="198" t="str">
        <f>IF(A131="","",IF(D131="","",INDEX(POBRANIE_!$B$6:$F$101,MATCH(D131,POBRANIE_!$A$6:$A$101,0),5)))</f>
        <v/>
      </c>
      <c r="AY131" s="96" t="str">
        <f t="shared" si="57"/>
        <v/>
      </c>
      <c r="AZ131" s="96" t="str">
        <f t="shared" si="58"/>
        <v/>
      </c>
      <c r="BA131" s="292" t="str">
        <f t="shared" si="37"/>
        <v xml:space="preserve"> </v>
      </c>
      <c r="BB131" s="293" t="str">
        <f t="shared" si="38"/>
        <v xml:space="preserve"> </v>
      </c>
      <c r="BD131" s="45"/>
      <c r="BE131" s="387" t="str">
        <f t="shared" si="39"/>
        <v/>
      </c>
      <c r="BF131" s="388">
        <f t="shared" si="40"/>
        <v>0</v>
      </c>
      <c r="BG131" s="388">
        <f t="shared" si="41"/>
        <v>0</v>
      </c>
      <c r="BH131" s="388">
        <f t="shared" si="42"/>
        <v>0</v>
      </c>
      <c r="BI131" s="388">
        <f t="shared" si="43"/>
        <v>0</v>
      </c>
      <c r="BJ131" s="388">
        <f t="shared" si="44"/>
        <v>0</v>
      </c>
      <c r="BK131" s="389">
        <f t="shared" si="45"/>
        <v>0</v>
      </c>
      <c r="BL131" s="388">
        <f>IF(W131="",0,IF(W131=LEGENDA!C$43,0,1))</f>
        <v>0</v>
      </c>
      <c r="BM131" s="388">
        <f>IF(X131="",0,IF(X131=LEGENDA!D$43,0,1))</f>
        <v>0</v>
      </c>
      <c r="BN131" s="388">
        <f>IF(Y131="",0,IF(Y131=LEGENDA!E$43,0,1))</f>
        <v>0</v>
      </c>
      <c r="BO131" s="388">
        <f>IF(Z131="",0,IF(Z131=LEGENDA!F$43,0,1))</f>
        <v>0</v>
      </c>
      <c r="BP131" s="388">
        <f>IF(AA131="",0,IF(AA131=LEGENDA!G$43,0,1))</f>
        <v>0</v>
      </c>
      <c r="BQ131" s="388">
        <f>IF(AB131="",0,IF(AB131=LEGENDA!H$43,0,1))</f>
        <v>0</v>
      </c>
      <c r="BR131" s="388">
        <f>IF(AC131="",0,IF(AC131=LEGENDA!I$43,0,1))</f>
        <v>0</v>
      </c>
      <c r="BS131" s="388">
        <f>IF(AD131="",0,IF(AD131=LEGENDA!J$43,0,1))</f>
        <v>0</v>
      </c>
      <c r="BT131" s="388">
        <f>IF(AE131="",0,IF(AE131=LEGENDA!K$43,0,1))</f>
        <v>0</v>
      </c>
      <c r="BU131" s="388">
        <f>IF(AF131="",0,IF(AF131=LEGENDA!L$43,0,1))</f>
        <v>0</v>
      </c>
      <c r="BV131" s="390">
        <f t="shared" si="46"/>
        <v>0</v>
      </c>
      <c r="BW131" s="388">
        <f t="shared" si="47"/>
        <v>0</v>
      </c>
      <c r="BX131" s="390">
        <f t="shared" si="48"/>
        <v>0</v>
      </c>
      <c r="BY131" s="391">
        <f t="shared" si="49"/>
        <v>0</v>
      </c>
      <c r="BZ131" s="391">
        <f t="shared" si="50"/>
        <v>0</v>
      </c>
      <c r="CA131" s="391" t="str">
        <f t="shared" si="51"/>
        <v/>
      </c>
      <c r="CB131" s="386" t="str">
        <f t="shared" si="52"/>
        <v/>
      </c>
      <c r="CC131" s="94">
        <f t="shared" si="59"/>
        <v>0</v>
      </c>
      <c r="CD131" s="397" t="str">
        <f t="shared" si="53"/>
        <v/>
      </c>
      <c r="CE131" s="559" t="str">
        <f t="array" ref="CE131">IFERROR(INDEX($C$10:$C$525,MATCH(0,COUNTIF($CE$9:CE130,$C$10:$C$525),0)),"")</f>
        <v/>
      </c>
      <c r="CF131" s="559">
        <f t="shared" si="54"/>
        <v>0</v>
      </c>
    </row>
    <row r="132" spans="1:84" ht="18.899999999999999" customHeight="1" thickBot="1" x14ac:dyDescent="0.35">
      <c r="A132" s="78" t="str">
        <f t="shared" si="55"/>
        <v/>
      </c>
      <c r="B132" s="576"/>
      <c r="C132" s="464"/>
      <c r="D132" s="349"/>
      <c r="E132" s="61" t="str">
        <f>IF(B132="","",IF(C132="","",IF(D132="","",INDEX(POBRANIE_!$B$6:$F$100,MATCH($D132,POBRANIE_!$A$6:$A$100,0),2))))</f>
        <v/>
      </c>
      <c r="F132" s="44"/>
      <c r="G132" s="45"/>
      <c r="H132" s="349"/>
      <c r="I132" s="46"/>
      <c r="J132" s="64" t="str">
        <f>IF($H132="","",IF($I132="","",IF($H132=LEGENDA!$B$21,0.6,IF($H132=LEGENDA!$B$22,0.7,0.8))))</f>
        <v/>
      </c>
      <c r="K132" s="63" t="str">
        <f t="shared" si="32"/>
        <v/>
      </c>
      <c r="L132" s="46"/>
      <c r="M132" s="61" t="str">
        <f>IF($H132="","",IF(OR(I132&gt;0,L132&gt;0),"",IF(AND(D132="TUZ",H132="gleba b. lekka"),"BŁĄD kol.8",IF(AND(D132="TUZ",H132="gleba lekka"),"BŁĄD kol.8",IF(AND(D132="TUZ",H132="gleba średnia"),"BŁĄD kol.8",IF(AND(D132="TUZ",H132="gleba ciężka"),"BŁĄD kol.8",IF(OR($H132=LEGENDA!$B$21,$H132=1),49,IF(OR($H132=LEGENDA!$B$22,$H132=2),59,IF(OR($H132=LEGENDA!$B$23,$H132=3),62,IF(OR($H132=4,$H132=LEGENDA!$B$24),66,IF(H132=LEGENDA!$O$25,86,IF(H132=LEGENDA!$O$26,91,IF(H132=LEGENDA!$O$27,73,IF(H132=LEGENDA!$O$28,66,IF(H132=LEGENDA!$O$29,135,IF(H132=LEGENDA!$O$30,158,IF(H132=LEGENDA!$O$31,117)))))))))))))))))</f>
        <v/>
      </c>
      <c r="N132" s="61" t="str">
        <f>IF(AND(D132="TUZ",H132="gleba b. lekka"),"BŁĄD kol.8",IF(AND(D132="TUZ",H132="gleba lekka"),"BŁĄD kol.8",IF(AND(D132="TUZ",H132="gleba średnia"),"BŁĄD kol.8",IF(AND(D132="TUZ",H132="gleba ciężka"),"BŁĄD kol.8",IF(AND(E132&lt;&gt;4,H132=LEGENDA!$O$29),"BŁĄD kol.8",IF(AND(E132&lt;&gt;4,H132=LEGENDA!$O$30),"BŁĄD kol.8",IF(AND(E132&lt;&gt;4,H132=LEGENDA!$O$31),"BŁĄD kol.8",IF(AND(E132&lt;&gt;4,H132=LEGENDA!$O$28),"BŁĄD kol.8",IF(AND(E132&lt;&gt;4,H132=LEGENDA!$O$27),"BŁĄD kol.8",IF(AND(E132&lt;&gt;4,H132=LEGENDA!$O$26),"BŁĄD kol.8",IF(AND(E132&lt;&gt;4,H132=LEGENDA!$O$25),"BŁĄD kol.8",IF(AX132="","",IF(AX132=1,0.6,IF(AX132=2,0.9,0.9))))))))))))))</f>
        <v/>
      </c>
      <c r="O132" s="381" t="str">
        <f t="shared" si="33"/>
        <v/>
      </c>
      <c r="P132" s="379" t="str">
        <f t="shared" si="56"/>
        <v/>
      </c>
      <c r="Q132" s="47"/>
      <c r="R132" s="46"/>
      <c r="S132" s="46"/>
      <c r="T132" s="46"/>
      <c r="U132" s="46"/>
      <c r="V132" s="61" t="str">
        <f t="shared" si="34"/>
        <v/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61" t="str">
        <f t="shared" si="35"/>
        <v/>
      </c>
      <c r="AH132" s="70" t="e">
        <v>#VALUE!</v>
      </c>
      <c r="AI132" s="70">
        <v>0</v>
      </c>
      <c r="AJ132" s="70">
        <v>0</v>
      </c>
      <c r="AK132" s="71">
        <v>0</v>
      </c>
      <c r="AO132" s="49"/>
      <c r="AP132" s="49"/>
      <c r="AQ132" s="49"/>
      <c r="AR132" s="49"/>
      <c r="AS132" s="49"/>
      <c r="AT132" s="49"/>
      <c r="AU132" s="46"/>
      <c r="AV132" s="352" t="str">
        <f t="shared" si="31"/>
        <v/>
      </c>
      <c r="AW132" s="65" t="str">
        <f t="shared" si="36"/>
        <v/>
      </c>
      <c r="AX132" s="198" t="str">
        <f>IF(A132="","",IF(D132="","",INDEX(POBRANIE_!$B$6:$F$101,MATCH(D132,POBRANIE_!$A$6:$A$101,0),5)))</f>
        <v/>
      </c>
      <c r="AY132" s="96" t="str">
        <f t="shared" si="57"/>
        <v/>
      </c>
      <c r="AZ132" s="96" t="str">
        <f t="shared" si="58"/>
        <v/>
      </c>
      <c r="BA132" s="292" t="str">
        <f t="shared" si="37"/>
        <v xml:space="preserve"> </v>
      </c>
      <c r="BB132" s="293" t="str">
        <f t="shared" si="38"/>
        <v xml:space="preserve"> </v>
      </c>
      <c r="BD132" s="45"/>
      <c r="BE132" s="387" t="str">
        <f t="shared" si="39"/>
        <v/>
      </c>
      <c r="BF132" s="388">
        <f t="shared" si="40"/>
        <v>0</v>
      </c>
      <c r="BG132" s="388">
        <f t="shared" si="41"/>
        <v>0</v>
      </c>
      <c r="BH132" s="388">
        <f t="shared" si="42"/>
        <v>0</v>
      </c>
      <c r="BI132" s="388">
        <f t="shared" si="43"/>
        <v>0</v>
      </c>
      <c r="BJ132" s="388">
        <f t="shared" si="44"/>
        <v>0</v>
      </c>
      <c r="BK132" s="389">
        <f t="shared" si="45"/>
        <v>0</v>
      </c>
      <c r="BL132" s="388">
        <f>IF(W132="",0,IF(W132=LEGENDA!C$43,0,1))</f>
        <v>0</v>
      </c>
      <c r="BM132" s="388">
        <f>IF(X132="",0,IF(X132=LEGENDA!D$43,0,1))</f>
        <v>0</v>
      </c>
      <c r="BN132" s="388">
        <f>IF(Y132="",0,IF(Y132=LEGENDA!E$43,0,1))</f>
        <v>0</v>
      </c>
      <c r="BO132" s="388">
        <f>IF(Z132="",0,IF(Z132=LEGENDA!F$43,0,1))</f>
        <v>0</v>
      </c>
      <c r="BP132" s="388">
        <f>IF(AA132="",0,IF(AA132=LEGENDA!G$43,0,1))</f>
        <v>0</v>
      </c>
      <c r="BQ132" s="388">
        <f>IF(AB132="",0,IF(AB132=LEGENDA!H$43,0,1))</f>
        <v>0</v>
      </c>
      <c r="BR132" s="388">
        <f>IF(AC132="",0,IF(AC132=LEGENDA!I$43,0,1))</f>
        <v>0</v>
      </c>
      <c r="BS132" s="388">
        <f>IF(AD132="",0,IF(AD132=LEGENDA!J$43,0,1))</f>
        <v>0</v>
      </c>
      <c r="BT132" s="388">
        <f>IF(AE132="",0,IF(AE132=LEGENDA!K$43,0,1))</f>
        <v>0</v>
      </c>
      <c r="BU132" s="388">
        <f>IF(AF132="",0,IF(AF132=LEGENDA!L$43,0,1))</f>
        <v>0</v>
      </c>
      <c r="BV132" s="390">
        <f t="shared" si="46"/>
        <v>0</v>
      </c>
      <c r="BW132" s="388">
        <f t="shared" si="47"/>
        <v>0</v>
      </c>
      <c r="BX132" s="390">
        <f t="shared" si="48"/>
        <v>0</v>
      </c>
      <c r="BY132" s="391">
        <f t="shared" si="49"/>
        <v>0</v>
      </c>
      <c r="BZ132" s="391">
        <f t="shared" si="50"/>
        <v>0</v>
      </c>
      <c r="CA132" s="391" t="str">
        <f t="shared" si="51"/>
        <v/>
      </c>
      <c r="CB132" s="386" t="str">
        <f t="shared" si="52"/>
        <v/>
      </c>
      <c r="CC132" s="94">
        <f t="shared" si="59"/>
        <v>0</v>
      </c>
      <c r="CD132" s="397" t="str">
        <f t="shared" si="53"/>
        <v/>
      </c>
      <c r="CE132" s="559" t="str">
        <f t="array" ref="CE132">IFERROR(INDEX($C$10:$C$525,MATCH(0,COUNTIF($CE$9:CE131,$C$10:$C$525),0)),"")</f>
        <v/>
      </c>
      <c r="CF132" s="559">
        <f t="shared" si="54"/>
        <v>0</v>
      </c>
    </row>
    <row r="133" spans="1:84" ht="18.899999999999999" customHeight="1" thickBot="1" x14ac:dyDescent="0.35">
      <c r="A133" s="78" t="str">
        <f t="shared" si="55"/>
        <v/>
      </c>
      <c r="B133" s="576"/>
      <c r="C133" s="464"/>
      <c r="D133" s="349"/>
      <c r="E133" s="61" t="str">
        <f>IF(B133="","",IF(C133="","",IF(D133="","",INDEX(POBRANIE_!$B$6:$F$100,MATCH($D133,POBRANIE_!$A$6:$A$100,0),2))))</f>
        <v/>
      </c>
      <c r="F133" s="44"/>
      <c r="G133" s="45"/>
      <c r="H133" s="349"/>
      <c r="I133" s="46"/>
      <c r="J133" s="64" t="str">
        <f>IF($H133="","",IF($I133="","",IF($H133=LEGENDA!$B$21,0.6,IF($H133=LEGENDA!$B$22,0.7,0.8))))</f>
        <v/>
      </c>
      <c r="K133" s="63" t="str">
        <f t="shared" si="32"/>
        <v/>
      </c>
      <c r="L133" s="46"/>
      <c r="M133" s="61" t="str">
        <f>IF($H133="","",IF(OR(I133&gt;0,L133&gt;0),"",IF(AND(D133="TUZ",H133="gleba b. lekka"),"BŁĄD kol.8",IF(AND(D133="TUZ",H133="gleba lekka"),"BŁĄD kol.8",IF(AND(D133="TUZ",H133="gleba średnia"),"BŁĄD kol.8",IF(AND(D133="TUZ",H133="gleba ciężka"),"BŁĄD kol.8",IF(OR($H133=LEGENDA!$B$21,$H133=1),49,IF(OR($H133=LEGENDA!$B$22,$H133=2),59,IF(OR($H133=LEGENDA!$B$23,$H133=3),62,IF(OR($H133=4,$H133=LEGENDA!$B$24),66,IF(H133=LEGENDA!$O$25,86,IF(H133=LEGENDA!$O$26,91,IF(H133=LEGENDA!$O$27,73,IF(H133=LEGENDA!$O$28,66,IF(H133=LEGENDA!$O$29,135,IF(H133=LEGENDA!$O$30,158,IF(H133=LEGENDA!$O$31,117)))))))))))))))))</f>
        <v/>
      </c>
      <c r="N133" s="61" t="str">
        <f>IF(AND(D133="TUZ",H133="gleba b. lekka"),"BŁĄD kol.8",IF(AND(D133="TUZ",H133="gleba lekka"),"BŁĄD kol.8",IF(AND(D133="TUZ",H133="gleba średnia"),"BŁĄD kol.8",IF(AND(D133="TUZ",H133="gleba ciężka"),"BŁĄD kol.8",IF(AND(E133&lt;&gt;4,H133=LEGENDA!$O$29),"BŁĄD kol.8",IF(AND(E133&lt;&gt;4,H133=LEGENDA!$O$30),"BŁĄD kol.8",IF(AND(E133&lt;&gt;4,H133=LEGENDA!$O$31),"BŁĄD kol.8",IF(AND(E133&lt;&gt;4,H133=LEGENDA!$O$28),"BŁĄD kol.8",IF(AND(E133&lt;&gt;4,H133=LEGENDA!$O$27),"BŁĄD kol.8",IF(AND(E133&lt;&gt;4,H133=LEGENDA!$O$26),"BŁĄD kol.8",IF(AND(E133&lt;&gt;4,H133=LEGENDA!$O$25),"BŁĄD kol.8",IF(AX133="","",IF(AX133=1,0.6,IF(AX133=2,0.9,0.9))))))))))))))</f>
        <v/>
      </c>
      <c r="O133" s="381" t="str">
        <f t="shared" si="33"/>
        <v/>
      </c>
      <c r="P133" s="379" t="str">
        <f t="shared" si="56"/>
        <v/>
      </c>
      <c r="Q133" s="47"/>
      <c r="R133" s="46"/>
      <c r="S133" s="46"/>
      <c r="T133" s="46"/>
      <c r="U133" s="46"/>
      <c r="V133" s="61" t="str">
        <f t="shared" si="34"/>
        <v/>
      </c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61" t="str">
        <f t="shared" si="35"/>
        <v/>
      </c>
      <c r="AH133" s="70" t="e">
        <v>#VALUE!</v>
      </c>
      <c r="AI133" s="70">
        <v>0</v>
      </c>
      <c r="AJ133" s="70">
        <v>0</v>
      </c>
      <c r="AK133" s="71">
        <v>0</v>
      </c>
      <c r="AO133" s="49"/>
      <c r="AP133" s="49"/>
      <c r="AQ133" s="49"/>
      <c r="AR133" s="49"/>
      <c r="AS133" s="49"/>
      <c r="AT133" s="49"/>
      <c r="AU133" s="46"/>
      <c r="AV133" s="352" t="str">
        <f t="shared" si="31"/>
        <v/>
      </c>
      <c r="AW133" s="65" t="str">
        <f t="shared" si="36"/>
        <v/>
      </c>
      <c r="AX133" s="198" t="str">
        <f>IF(A133="","",IF(D133="","",INDEX(POBRANIE_!$B$6:$F$101,MATCH(D133,POBRANIE_!$A$6:$A$101,0),5)))</f>
        <v/>
      </c>
      <c r="AY133" s="96" t="str">
        <f t="shared" si="57"/>
        <v/>
      </c>
      <c r="AZ133" s="96" t="str">
        <f t="shared" si="58"/>
        <v/>
      </c>
      <c r="BA133" s="292" t="str">
        <f t="shared" si="37"/>
        <v xml:space="preserve"> </v>
      </c>
      <c r="BB133" s="293" t="str">
        <f t="shared" si="38"/>
        <v xml:space="preserve"> </v>
      </c>
      <c r="BD133" s="45"/>
      <c r="BE133" s="387" t="str">
        <f t="shared" si="39"/>
        <v/>
      </c>
      <c r="BF133" s="388">
        <f t="shared" si="40"/>
        <v>0</v>
      </c>
      <c r="BG133" s="388">
        <f t="shared" si="41"/>
        <v>0</v>
      </c>
      <c r="BH133" s="388">
        <f t="shared" si="42"/>
        <v>0</v>
      </c>
      <c r="BI133" s="388">
        <f t="shared" si="43"/>
        <v>0</v>
      </c>
      <c r="BJ133" s="388">
        <f t="shared" si="44"/>
        <v>0</v>
      </c>
      <c r="BK133" s="389">
        <f t="shared" si="45"/>
        <v>0</v>
      </c>
      <c r="BL133" s="388">
        <f>IF(W133="",0,IF(W133=LEGENDA!C$43,0,1))</f>
        <v>0</v>
      </c>
      <c r="BM133" s="388">
        <f>IF(X133="",0,IF(X133=LEGENDA!D$43,0,1))</f>
        <v>0</v>
      </c>
      <c r="BN133" s="388">
        <f>IF(Y133="",0,IF(Y133=LEGENDA!E$43,0,1))</f>
        <v>0</v>
      </c>
      <c r="BO133" s="388">
        <f>IF(Z133="",0,IF(Z133=LEGENDA!F$43,0,1))</f>
        <v>0</v>
      </c>
      <c r="BP133" s="388">
        <f>IF(AA133="",0,IF(AA133=LEGENDA!G$43,0,1))</f>
        <v>0</v>
      </c>
      <c r="BQ133" s="388">
        <f>IF(AB133="",0,IF(AB133=LEGENDA!H$43,0,1))</f>
        <v>0</v>
      </c>
      <c r="BR133" s="388">
        <f>IF(AC133="",0,IF(AC133=LEGENDA!I$43,0,1))</f>
        <v>0</v>
      </c>
      <c r="BS133" s="388">
        <f>IF(AD133="",0,IF(AD133=LEGENDA!J$43,0,1))</f>
        <v>0</v>
      </c>
      <c r="BT133" s="388">
        <f>IF(AE133="",0,IF(AE133=LEGENDA!K$43,0,1))</f>
        <v>0</v>
      </c>
      <c r="BU133" s="388">
        <f>IF(AF133="",0,IF(AF133=LEGENDA!L$43,0,1))</f>
        <v>0</v>
      </c>
      <c r="BV133" s="390">
        <f t="shared" si="46"/>
        <v>0</v>
      </c>
      <c r="BW133" s="388">
        <f t="shared" si="47"/>
        <v>0</v>
      </c>
      <c r="BX133" s="390">
        <f t="shared" si="48"/>
        <v>0</v>
      </c>
      <c r="BY133" s="391">
        <f t="shared" si="49"/>
        <v>0</v>
      </c>
      <c r="BZ133" s="391">
        <f t="shared" si="50"/>
        <v>0</v>
      </c>
      <c r="CA133" s="391" t="str">
        <f t="shared" si="51"/>
        <v/>
      </c>
      <c r="CB133" s="386" t="str">
        <f t="shared" si="52"/>
        <v/>
      </c>
      <c r="CC133" s="94">
        <f t="shared" si="59"/>
        <v>0</v>
      </c>
      <c r="CD133" s="397" t="str">
        <f t="shared" si="53"/>
        <v/>
      </c>
      <c r="CE133" s="559" t="str">
        <f t="array" ref="CE133">IFERROR(INDEX($C$10:$C$525,MATCH(0,COUNTIF($CE$9:CE132,$C$10:$C$525),0)),"")</f>
        <v/>
      </c>
      <c r="CF133" s="559">
        <f t="shared" si="54"/>
        <v>0</v>
      </c>
    </row>
    <row r="134" spans="1:84" ht="18.899999999999999" customHeight="1" thickBot="1" x14ac:dyDescent="0.35">
      <c r="A134" s="78" t="str">
        <f t="shared" si="55"/>
        <v/>
      </c>
      <c r="B134" s="576"/>
      <c r="C134" s="464"/>
      <c r="D134" s="349"/>
      <c r="E134" s="61" t="str">
        <f>IF(B134="","",IF(C134="","",IF(D134="","",INDEX(POBRANIE_!$B$6:$F$100,MATCH($D134,POBRANIE_!$A$6:$A$100,0),2))))</f>
        <v/>
      </c>
      <c r="F134" s="44"/>
      <c r="G134" s="45"/>
      <c r="H134" s="349"/>
      <c r="I134" s="46"/>
      <c r="J134" s="64" t="str">
        <f>IF($H134="","",IF($I134="","",IF($H134=LEGENDA!$B$21,0.6,IF($H134=LEGENDA!$B$22,0.7,0.8))))</f>
        <v/>
      </c>
      <c r="K134" s="63" t="str">
        <f t="shared" si="32"/>
        <v/>
      </c>
      <c r="L134" s="46"/>
      <c r="M134" s="61" t="str">
        <f>IF($H134="","",IF(OR(I134&gt;0,L134&gt;0),"",IF(AND(D134="TUZ",H134="gleba b. lekka"),"BŁĄD kol.8",IF(AND(D134="TUZ",H134="gleba lekka"),"BŁĄD kol.8",IF(AND(D134="TUZ",H134="gleba średnia"),"BŁĄD kol.8",IF(AND(D134="TUZ",H134="gleba ciężka"),"BŁĄD kol.8",IF(OR($H134=LEGENDA!$B$21,$H134=1),49,IF(OR($H134=LEGENDA!$B$22,$H134=2),59,IF(OR($H134=LEGENDA!$B$23,$H134=3),62,IF(OR($H134=4,$H134=LEGENDA!$B$24),66,IF(H134=LEGENDA!$O$25,86,IF(H134=LEGENDA!$O$26,91,IF(H134=LEGENDA!$O$27,73,IF(H134=LEGENDA!$O$28,66,IF(H134=LEGENDA!$O$29,135,IF(H134=LEGENDA!$O$30,158,IF(H134=LEGENDA!$O$31,117)))))))))))))))))</f>
        <v/>
      </c>
      <c r="N134" s="61" t="str">
        <f>IF(AND(D134="TUZ",H134="gleba b. lekka"),"BŁĄD kol.8",IF(AND(D134="TUZ",H134="gleba lekka"),"BŁĄD kol.8",IF(AND(D134="TUZ",H134="gleba średnia"),"BŁĄD kol.8",IF(AND(D134="TUZ",H134="gleba ciężka"),"BŁĄD kol.8",IF(AND(E134&lt;&gt;4,H134=LEGENDA!$O$29),"BŁĄD kol.8",IF(AND(E134&lt;&gt;4,H134=LEGENDA!$O$30),"BŁĄD kol.8",IF(AND(E134&lt;&gt;4,H134=LEGENDA!$O$31),"BŁĄD kol.8",IF(AND(E134&lt;&gt;4,H134=LEGENDA!$O$28),"BŁĄD kol.8",IF(AND(E134&lt;&gt;4,H134=LEGENDA!$O$27),"BŁĄD kol.8",IF(AND(E134&lt;&gt;4,H134=LEGENDA!$O$26),"BŁĄD kol.8",IF(AND(E134&lt;&gt;4,H134=LEGENDA!$O$25),"BŁĄD kol.8",IF(AX134="","",IF(AX134=1,0.6,IF(AX134=2,0.9,0.9))))))))))))))</f>
        <v/>
      </c>
      <c r="O134" s="381" t="str">
        <f t="shared" si="33"/>
        <v/>
      </c>
      <c r="P134" s="379" t="str">
        <f t="shared" si="56"/>
        <v/>
      </c>
      <c r="Q134" s="47"/>
      <c r="R134" s="46"/>
      <c r="S134" s="46"/>
      <c r="T134" s="46"/>
      <c r="U134" s="46"/>
      <c r="V134" s="61" t="str">
        <f t="shared" si="34"/>
        <v/>
      </c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61" t="str">
        <f t="shared" si="35"/>
        <v/>
      </c>
      <c r="AH134" s="70" t="e">
        <v>#VALUE!</v>
      </c>
      <c r="AI134" s="70">
        <v>0</v>
      </c>
      <c r="AJ134" s="70">
        <v>0</v>
      </c>
      <c r="AK134" s="71">
        <v>0</v>
      </c>
      <c r="AO134" s="49"/>
      <c r="AP134" s="49"/>
      <c r="AQ134" s="49"/>
      <c r="AR134" s="49"/>
      <c r="AS134" s="49"/>
      <c r="AT134" s="49"/>
      <c r="AU134" s="46"/>
      <c r="AV134" s="352" t="str">
        <f t="shared" si="31"/>
        <v/>
      </c>
      <c r="AW134" s="65" t="str">
        <f t="shared" si="36"/>
        <v/>
      </c>
      <c r="AX134" s="198" t="str">
        <f>IF(A134="","",IF(D134="","",INDEX(POBRANIE_!$B$6:$F$101,MATCH(D134,POBRANIE_!$A$6:$A$101,0),5)))</f>
        <v/>
      </c>
      <c r="AY134" s="96" t="str">
        <f t="shared" si="57"/>
        <v/>
      </c>
      <c r="AZ134" s="96" t="str">
        <f t="shared" si="58"/>
        <v/>
      </c>
      <c r="BA134" s="292" t="str">
        <f t="shared" si="37"/>
        <v xml:space="preserve"> </v>
      </c>
      <c r="BB134" s="293" t="str">
        <f t="shared" si="38"/>
        <v xml:space="preserve"> </v>
      </c>
      <c r="BD134" s="45"/>
      <c r="BE134" s="387" t="str">
        <f t="shared" si="39"/>
        <v/>
      </c>
      <c r="BF134" s="388">
        <f t="shared" si="40"/>
        <v>0</v>
      </c>
      <c r="BG134" s="388">
        <f t="shared" si="41"/>
        <v>0</v>
      </c>
      <c r="BH134" s="388">
        <f t="shared" si="42"/>
        <v>0</v>
      </c>
      <c r="BI134" s="388">
        <f t="shared" si="43"/>
        <v>0</v>
      </c>
      <c r="BJ134" s="388">
        <f t="shared" si="44"/>
        <v>0</v>
      </c>
      <c r="BK134" s="389">
        <f t="shared" si="45"/>
        <v>0</v>
      </c>
      <c r="BL134" s="388">
        <f>IF(W134="",0,IF(W134=LEGENDA!C$43,0,1))</f>
        <v>0</v>
      </c>
      <c r="BM134" s="388">
        <f>IF(X134="",0,IF(X134=LEGENDA!D$43,0,1))</f>
        <v>0</v>
      </c>
      <c r="BN134" s="388">
        <f>IF(Y134="",0,IF(Y134=LEGENDA!E$43,0,1))</f>
        <v>0</v>
      </c>
      <c r="BO134" s="388">
        <f>IF(Z134="",0,IF(Z134=LEGENDA!F$43,0,1))</f>
        <v>0</v>
      </c>
      <c r="BP134" s="388">
        <f>IF(AA134="",0,IF(AA134=LEGENDA!G$43,0,1))</f>
        <v>0</v>
      </c>
      <c r="BQ134" s="388">
        <f>IF(AB134="",0,IF(AB134=LEGENDA!H$43,0,1))</f>
        <v>0</v>
      </c>
      <c r="BR134" s="388">
        <f>IF(AC134="",0,IF(AC134=LEGENDA!I$43,0,1))</f>
        <v>0</v>
      </c>
      <c r="BS134" s="388">
        <f>IF(AD134="",0,IF(AD134=LEGENDA!J$43,0,1))</f>
        <v>0</v>
      </c>
      <c r="BT134" s="388">
        <f>IF(AE134="",0,IF(AE134=LEGENDA!K$43,0,1))</f>
        <v>0</v>
      </c>
      <c r="BU134" s="388">
        <f>IF(AF134="",0,IF(AF134=LEGENDA!L$43,0,1))</f>
        <v>0</v>
      </c>
      <c r="BV134" s="390">
        <f t="shared" si="46"/>
        <v>0</v>
      </c>
      <c r="BW134" s="388">
        <f t="shared" si="47"/>
        <v>0</v>
      </c>
      <c r="BX134" s="390">
        <f t="shared" si="48"/>
        <v>0</v>
      </c>
      <c r="BY134" s="391">
        <f t="shared" si="49"/>
        <v>0</v>
      </c>
      <c r="BZ134" s="391">
        <f t="shared" si="50"/>
        <v>0</v>
      </c>
      <c r="CA134" s="391" t="str">
        <f t="shared" si="51"/>
        <v/>
      </c>
      <c r="CB134" s="386" t="str">
        <f t="shared" si="52"/>
        <v/>
      </c>
      <c r="CC134" s="94">
        <f t="shared" si="59"/>
        <v>0</v>
      </c>
      <c r="CD134" s="397" t="str">
        <f t="shared" si="53"/>
        <v/>
      </c>
      <c r="CE134" s="559" t="str">
        <f t="array" ref="CE134">IFERROR(INDEX($C$10:$C$525,MATCH(0,COUNTIF($CE$9:CE133,$C$10:$C$525),0)),"")</f>
        <v/>
      </c>
      <c r="CF134" s="559">
        <f t="shared" si="54"/>
        <v>0</v>
      </c>
    </row>
    <row r="135" spans="1:84" ht="18.899999999999999" customHeight="1" thickBot="1" x14ac:dyDescent="0.35">
      <c r="A135" s="78" t="str">
        <f t="shared" si="55"/>
        <v/>
      </c>
      <c r="B135" s="576"/>
      <c r="C135" s="464"/>
      <c r="D135" s="349"/>
      <c r="E135" s="61" t="str">
        <f>IF(B135="","",IF(C135="","",IF(D135="","",INDEX(POBRANIE_!$B$6:$F$100,MATCH($D135,POBRANIE_!$A$6:$A$100,0),2))))</f>
        <v/>
      </c>
      <c r="F135" s="44"/>
      <c r="G135" s="45"/>
      <c r="H135" s="349"/>
      <c r="I135" s="46"/>
      <c r="J135" s="64" t="str">
        <f>IF($H135="","",IF($I135="","",IF($H135=LEGENDA!$B$21,0.6,IF($H135=LEGENDA!$B$22,0.7,0.8))))</f>
        <v/>
      </c>
      <c r="K135" s="63" t="str">
        <f t="shared" si="32"/>
        <v/>
      </c>
      <c r="L135" s="46"/>
      <c r="M135" s="61" t="str">
        <f>IF($H135="","",IF(OR(I135&gt;0,L135&gt;0),"",IF(AND(D135="TUZ",H135="gleba b. lekka"),"BŁĄD kol.8",IF(AND(D135="TUZ",H135="gleba lekka"),"BŁĄD kol.8",IF(AND(D135="TUZ",H135="gleba średnia"),"BŁĄD kol.8",IF(AND(D135="TUZ",H135="gleba ciężka"),"BŁĄD kol.8",IF(OR($H135=LEGENDA!$B$21,$H135=1),49,IF(OR($H135=LEGENDA!$B$22,$H135=2),59,IF(OR($H135=LEGENDA!$B$23,$H135=3),62,IF(OR($H135=4,$H135=LEGENDA!$B$24),66,IF(H135=LEGENDA!$O$25,86,IF(H135=LEGENDA!$O$26,91,IF(H135=LEGENDA!$O$27,73,IF(H135=LEGENDA!$O$28,66,IF(H135=LEGENDA!$O$29,135,IF(H135=LEGENDA!$O$30,158,IF(H135=LEGENDA!$O$31,117)))))))))))))))))</f>
        <v/>
      </c>
      <c r="N135" s="61" t="str">
        <f>IF(AND(D135="TUZ",H135="gleba b. lekka"),"BŁĄD kol.8",IF(AND(D135="TUZ",H135="gleba lekka"),"BŁĄD kol.8",IF(AND(D135="TUZ",H135="gleba średnia"),"BŁĄD kol.8",IF(AND(D135="TUZ",H135="gleba ciężka"),"BŁĄD kol.8",IF(AND(E135&lt;&gt;4,H135=LEGENDA!$O$29),"BŁĄD kol.8",IF(AND(E135&lt;&gt;4,H135=LEGENDA!$O$30),"BŁĄD kol.8",IF(AND(E135&lt;&gt;4,H135=LEGENDA!$O$31),"BŁĄD kol.8",IF(AND(E135&lt;&gt;4,H135=LEGENDA!$O$28),"BŁĄD kol.8",IF(AND(E135&lt;&gt;4,H135=LEGENDA!$O$27),"BŁĄD kol.8",IF(AND(E135&lt;&gt;4,H135=LEGENDA!$O$26),"BŁĄD kol.8",IF(AND(E135&lt;&gt;4,H135=LEGENDA!$O$25),"BŁĄD kol.8",IF(AX135="","",IF(AX135=1,0.6,IF(AX135=2,0.9,0.9))))))))))))))</f>
        <v/>
      </c>
      <c r="O135" s="381" t="str">
        <f t="shared" si="33"/>
        <v/>
      </c>
      <c r="P135" s="379" t="str">
        <f t="shared" si="56"/>
        <v/>
      </c>
      <c r="Q135" s="47"/>
      <c r="R135" s="46"/>
      <c r="S135" s="46"/>
      <c r="T135" s="46"/>
      <c r="U135" s="46"/>
      <c r="V135" s="61" t="str">
        <f t="shared" si="34"/>
        <v/>
      </c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61" t="str">
        <f t="shared" si="35"/>
        <v/>
      </c>
      <c r="AH135" s="70" t="e">
        <v>#VALUE!</v>
      </c>
      <c r="AI135" s="70">
        <v>0</v>
      </c>
      <c r="AJ135" s="70">
        <v>0</v>
      </c>
      <c r="AK135" s="71">
        <v>0</v>
      </c>
      <c r="AO135" s="49"/>
      <c r="AP135" s="49"/>
      <c r="AQ135" s="49"/>
      <c r="AR135" s="49"/>
      <c r="AS135" s="49"/>
      <c r="AT135" s="49"/>
      <c r="AU135" s="46"/>
      <c r="AV135" s="352" t="str">
        <f t="shared" si="31"/>
        <v/>
      </c>
      <c r="AW135" s="65" t="str">
        <f t="shared" si="36"/>
        <v/>
      </c>
      <c r="AX135" s="198" t="str">
        <f>IF(A135="","",IF(D135="","",INDEX(POBRANIE_!$B$6:$F$101,MATCH(D135,POBRANIE_!$A$6:$A$101,0),5)))</f>
        <v/>
      </c>
      <c r="AY135" s="96" t="str">
        <f t="shared" si="57"/>
        <v/>
      </c>
      <c r="AZ135" s="96" t="str">
        <f t="shared" si="58"/>
        <v/>
      </c>
      <c r="BA135" s="292" t="str">
        <f t="shared" si="37"/>
        <v xml:space="preserve"> </v>
      </c>
      <c r="BB135" s="293" t="str">
        <f t="shared" si="38"/>
        <v xml:space="preserve"> </v>
      </c>
      <c r="BD135" s="45"/>
      <c r="BE135" s="387" t="str">
        <f t="shared" si="39"/>
        <v/>
      </c>
      <c r="BF135" s="388">
        <f t="shared" si="40"/>
        <v>0</v>
      </c>
      <c r="BG135" s="388">
        <f t="shared" si="41"/>
        <v>0</v>
      </c>
      <c r="BH135" s="388">
        <f t="shared" si="42"/>
        <v>0</v>
      </c>
      <c r="BI135" s="388">
        <f t="shared" si="43"/>
        <v>0</v>
      </c>
      <c r="BJ135" s="388">
        <f t="shared" si="44"/>
        <v>0</v>
      </c>
      <c r="BK135" s="389">
        <f t="shared" si="45"/>
        <v>0</v>
      </c>
      <c r="BL135" s="388">
        <f>IF(W135="",0,IF(W135=LEGENDA!C$43,0,1))</f>
        <v>0</v>
      </c>
      <c r="BM135" s="388">
        <f>IF(X135="",0,IF(X135=LEGENDA!D$43,0,1))</f>
        <v>0</v>
      </c>
      <c r="BN135" s="388">
        <f>IF(Y135="",0,IF(Y135=LEGENDA!E$43,0,1))</f>
        <v>0</v>
      </c>
      <c r="BO135" s="388">
        <f>IF(Z135="",0,IF(Z135=LEGENDA!F$43,0,1))</f>
        <v>0</v>
      </c>
      <c r="BP135" s="388">
        <f>IF(AA135="",0,IF(AA135=LEGENDA!G$43,0,1))</f>
        <v>0</v>
      </c>
      <c r="BQ135" s="388">
        <f>IF(AB135="",0,IF(AB135=LEGENDA!H$43,0,1))</f>
        <v>0</v>
      </c>
      <c r="BR135" s="388">
        <f>IF(AC135="",0,IF(AC135=LEGENDA!I$43,0,1))</f>
        <v>0</v>
      </c>
      <c r="BS135" s="388">
        <f>IF(AD135="",0,IF(AD135=LEGENDA!J$43,0,1))</f>
        <v>0</v>
      </c>
      <c r="BT135" s="388">
        <f>IF(AE135="",0,IF(AE135=LEGENDA!K$43,0,1))</f>
        <v>0</v>
      </c>
      <c r="BU135" s="388">
        <f>IF(AF135="",0,IF(AF135=LEGENDA!L$43,0,1))</f>
        <v>0</v>
      </c>
      <c r="BV135" s="390">
        <f t="shared" si="46"/>
        <v>0</v>
      </c>
      <c r="BW135" s="388">
        <f t="shared" si="47"/>
        <v>0</v>
      </c>
      <c r="BX135" s="390">
        <f t="shared" si="48"/>
        <v>0</v>
      </c>
      <c r="BY135" s="391">
        <f t="shared" si="49"/>
        <v>0</v>
      </c>
      <c r="BZ135" s="391">
        <f t="shared" si="50"/>
        <v>0</v>
      </c>
      <c r="CA135" s="391" t="str">
        <f t="shared" si="51"/>
        <v/>
      </c>
      <c r="CB135" s="386" t="str">
        <f t="shared" si="52"/>
        <v/>
      </c>
      <c r="CC135" s="94">
        <f t="shared" si="59"/>
        <v>0</v>
      </c>
      <c r="CD135" s="397" t="str">
        <f t="shared" si="53"/>
        <v/>
      </c>
      <c r="CE135" s="559" t="str">
        <f t="array" ref="CE135">IFERROR(INDEX($C$10:$C$525,MATCH(0,COUNTIF($CE$9:CE134,$C$10:$C$525),0)),"")</f>
        <v/>
      </c>
      <c r="CF135" s="559">
        <f t="shared" si="54"/>
        <v>0</v>
      </c>
    </row>
    <row r="136" spans="1:84" ht="18.899999999999999" customHeight="1" thickBot="1" x14ac:dyDescent="0.35">
      <c r="A136" s="78" t="str">
        <f t="shared" si="55"/>
        <v/>
      </c>
      <c r="B136" s="576"/>
      <c r="C136" s="464"/>
      <c r="D136" s="349"/>
      <c r="E136" s="61" t="str">
        <f>IF(B136="","",IF(C136="","",IF(D136="","",INDEX(POBRANIE_!$B$6:$F$100,MATCH($D136,POBRANIE_!$A$6:$A$100,0),2))))</f>
        <v/>
      </c>
      <c r="F136" s="44"/>
      <c r="G136" s="45"/>
      <c r="H136" s="349"/>
      <c r="I136" s="46"/>
      <c r="J136" s="64" t="str">
        <f>IF($H136="","",IF($I136="","",IF($H136=LEGENDA!$B$21,0.6,IF($H136=LEGENDA!$B$22,0.7,0.8))))</f>
        <v/>
      </c>
      <c r="K136" s="63" t="str">
        <f t="shared" si="32"/>
        <v/>
      </c>
      <c r="L136" s="46"/>
      <c r="M136" s="61" t="str">
        <f>IF($H136="","",IF(OR(I136&gt;0,L136&gt;0),"",IF(AND(D136="TUZ",H136="gleba b. lekka"),"BŁĄD kol.8",IF(AND(D136="TUZ",H136="gleba lekka"),"BŁĄD kol.8",IF(AND(D136="TUZ",H136="gleba średnia"),"BŁĄD kol.8",IF(AND(D136="TUZ",H136="gleba ciężka"),"BŁĄD kol.8",IF(OR($H136=LEGENDA!$B$21,$H136=1),49,IF(OR($H136=LEGENDA!$B$22,$H136=2),59,IF(OR($H136=LEGENDA!$B$23,$H136=3),62,IF(OR($H136=4,$H136=LEGENDA!$B$24),66,IF(H136=LEGENDA!$O$25,86,IF(H136=LEGENDA!$O$26,91,IF(H136=LEGENDA!$O$27,73,IF(H136=LEGENDA!$O$28,66,IF(H136=LEGENDA!$O$29,135,IF(H136=LEGENDA!$O$30,158,IF(H136=LEGENDA!$O$31,117)))))))))))))))))</f>
        <v/>
      </c>
      <c r="N136" s="61" t="str">
        <f>IF(AND(D136="TUZ",H136="gleba b. lekka"),"BŁĄD kol.8",IF(AND(D136="TUZ",H136="gleba lekka"),"BŁĄD kol.8",IF(AND(D136="TUZ",H136="gleba średnia"),"BŁĄD kol.8",IF(AND(D136="TUZ",H136="gleba ciężka"),"BŁĄD kol.8",IF(AND(E136&lt;&gt;4,H136=LEGENDA!$O$29),"BŁĄD kol.8",IF(AND(E136&lt;&gt;4,H136=LEGENDA!$O$30),"BŁĄD kol.8",IF(AND(E136&lt;&gt;4,H136=LEGENDA!$O$31),"BŁĄD kol.8",IF(AND(E136&lt;&gt;4,H136=LEGENDA!$O$28),"BŁĄD kol.8",IF(AND(E136&lt;&gt;4,H136=LEGENDA!$O$27),"BŁĄD kol.8",IF(AND(E136&lt;&gt;4,H136=LEGENDA!$O$26),"BŁĄD kol.8",IF(AND(E136&lt;&gt;4,H136=LEGENDA!$O$25),"BŁĄD kol.8",IF(AX136="","",IF(AX136=1,0.6,IF(AX136=2,0.9,0.9))))))))))))))</f>
        <v/>
      </c>
      <c r="O136" s="381" t="str">
        <f t="shared" si="33"/>
        <v/>
      </c>
      <c r="P136" s="379" t="str">
        <f t="shared" si="56"/>
        <v/>
      </c>
      <c r="Q136" s="47"/>
      <c r="R136" s="46"/>
      <c r="S136" s="46"/>
      <c r="T136" s="46"/>
      <c r="U136" s="46"/>
      <c r="V136" s="61" t="str">
        <f t="shared" si="34"/>
        <v/>
      </c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61" t="str">
        <f t="shared" si="35"/>
        <v/>
      </c>
      <c r="AH136" s="70" t="e">
        <v>#VALUE!</v>
      </c>
      <c r="AI136" s="70">
        <v>0</v>
      </c>
      <c r="AJ136" s="70">
        <v>0</v>
      </c>
      <c r="AK136" s="71">
        <v>0</v>
      </c>
      <c r="AO136" s="49"/>
      <c r="AP136" s="49"/>
      <c r="AQ136" s="49"/>
      <c r="AR136" s="49"/>
      <c r="AS136" s="49"/>
      <c r="AT136" s="49"/>
      <c r="AU136" s="46"/>
      <c r="AV136" s="352" t="str">
        <f t="shared" si="31"/>
        <v/>
      </c>
      <c r="AW136" s="65" t="str">
        <f t="shared" si="36"/>
        <v/>
      </c>
      <c r="AX136" s="198" t="str">
        <f>IF(A136="","",IF(D136="","",INDEX(POBRANIE_!$B$6:$F$101,MATCH(D136,POBRANIE_!$A$6:$A$101,0),5)))</f>
        <v/>
      </c>
      <c r="AY136" s="96" t="str">
        <f t="shared" si="57"/>
        <v/>
      </c>
      <c r="AZ136" s="96" t="str">
        <f t="shared" si="58"/>
        <v/>
      </c>
      <c r="BA136" s="292" t="str">
        <f t="shared" si="37"/>
        <v xml:space="preserve"> </v>
      </c>
      <c r="BB136" s="293" t="str">
        <f t="shared" si="38"/>
        <v xml:space="preserve"> </v>
      </c>
      <c r="BD136" s="45"/>
      <c r="BE136" s="387" t="str">
        <f t="shared" si="39"/>
        <v/>
      </c>
      <c r="BF136" s="388">
        <f t="shared" si="40"/>
        <v>0</v>
      </c>
      <c r="BG136" s="388">
        <f t="shared" si="41"/>
        <v>0</v>
      </c>
      <c r="BH136" s="388">
        <f t="shared" si="42"/>
        <v>0</v>
      </c>
      <c r="BI136" s="388">
        <f t="shared" si="43"/>
        <v>0</v>
      </c>
      <c r="BJ136" s="388">
        <f t="shared" si="44"/>
        <v>0</v>
      </c>
      <c r="BK136" s="389">
        <f t="shared" si="45"/>
        <v>0</v>
      </c>
      <c r="BL136" s="388">
        <f>IF(W136="",0,IF(W136=LEGENDA!C$43,0,1))</f>
        <v>0</v>
      </c>
      <c r="BM136" s="388">
        <f>IF(X136="",0,IF(X136=LEGENDA!D$43,0,1))</f>
        <v>0</v>
      </c>
      <c r="BN136" s="388">
        <f>IF(Y136="",0,IF(Y136=LEGENDA!E$43,0,1))</f>
        <v>0</v>
      </c>
      <c r="BO136" s="388">
        <f>IF(Z136="",0,IF(Z136=LEGENDA!F$43,0,1))</f>
        <v>0</v>
      </c>
      <c r="BP136" s="388">
        <f>IF(AA136="",0,IF(AA136=LEGENDA!G$43,0,1))</f>
        <v>0</v>
      </c>
      <c r="BQ136" s="388">
        <f>IF(AB136="",0,IF(AB136=LEGENDA!H$43,0,1))</f>
        <v>0</v>
      </c>
      <c r="BR136" s="388">
        <f>IF(AC136="",0,IF(AC136=LEGENDA!I$43,0,1))</f>
        <v>0</v>
      </c>
      <c r="BS136" s="388">
        <f>IF(AD136="",0,IF(AD136=LEGENDA!J$43,0,1))</f>
        <v>0</v>
      </c>
      <c r="BT136" s="388">
        <f>IF(AE136="",0,IF(AE136=LEGENDA!K$43,0,1))</f>
        <v>0</v>
      </c>
      <c r="BU136" s="388">
        <f>IF(AF136="",0,IF(AF136=LEGENDA!L$43,0,1))</f>
        <v>0</v>
      </c>
      <c r="BV136" s="390">
        <f t="shared" si="46"/>
        <v>0</v>
      </c>
      <c r="BW136" s="388">
        <f t="shared" si="47"/>
        <v>0</v>
      </c>
      <c r="BX136" s="390">
        <f t="shared" si="48"/>
        <v>0</v>
      </c>
      <c r="BY136" s="391">
        <f t="shared" si="49"/>
        <v>0</v>
      </c>
      <c r="BZ136" s="391">
        <f t="shared" si="50"/>
        <v>0</v>
      </c>
      <c r="CA136" s="391" t="str">
        <f t="shared" si="51"/>
        <v/>
      </c>
      <c r="CB136" s="386" t="str">
        <f t="shared" si="52"/>
        <v/>
      </c>
      <c r="CC136" s="94">
        <f t="shared" si="59"/>
        <v>0</v>
      </c>
      <c r="CD136" s="397" t="str">
        <f t="shared" si="53"/>
        <v/>
      </c>
      <c r="CE136" s="559" t="str">
        <f t="array" ref="CE136">IFERROR(INDEX($C$10:$C$525,MATCH(0,COUNTIF($CE$9:CE135,$C$10:$C$525),0)),"")</f>
        <v/>
      </c>
      <c r="CF136" s="559">
        <f t="shared" si="54"/>
        <v>0</v>
      </c>
    </row>
    <row r="137" spans="1:84" ht="18.899999999999999" customHeight="1" thickBot="1" x14ac:dyDescent="0.35">
      <c r="A137" s="78" t="str">
        <f t="shared" si="55"/>
        <v/>
      </c>
      <c r="B137" s="576"/>
      <c r="C137" s="464"/>
      <c r="D137" s="349"/>
      <c r="E137" s="61" t="str">
        <f>IF(B137="","",IF(C137="","",IF(D137="","",INDEX(POBRANIE_!$B$6:$F$100,MATCH($D137,POBRANIE_!$A$6:$A$100,0),2))))</f>
        <v/>
      </c>
      <c r="F137" s="44"/>
      <c r="G137" s="45"/>
      <c r="H137" s="349"/>
      <c r="I137" s="46"/>
      <c r="J137" s="64" t="str">
        <f>IF($H137="","",IF($I137="","",IF($H137=LEGENDA!$B$21,0.6,IF($H137=LEGENDA!$B$22,0.7,0.8))))</f>
        <v/>
      </c>
      <c r="K137" s="63" t="str">
        <f t="shared" si="32"/>
        <v/>
      </c>
      <c r="L137" s="46"/>
      <c r="M137" s="61" t="str">
        <f>IF($H137="","",IF(OR(I137&gt;0,L137&gt;0),"",IF(AND(D137="TUZ",H137="gleba b. lekka"),"BŁĄD kol.8",IF(AND(D137="TUZ",H137="gleba lekka"),"BŁĄD kol.8",IF(AND(D137="TUZ",H137="gleba średnia"),"BŁĄD kol.8",IF(AND(D137="TUZ",H137="gleba ciężka"),"BŁĄD kol.8",IF(OR($H137=LEGENDA!$B$21,$H137=1),49,IF(OR($H137=LEGENDA!$B$22,$H137=2),59,IF(OR($H137=LEGENDA!$B$23,$H137=3),62,IF(OR($H137=4,$H137=LEGENDA!$B$24),66,IF(H137=LEGENDA!$O$25,86,IF(H137=LEGENDA!$O$26,91,IF(H137=LEGENDA!$O$27,73,IF(H137=LEGENDA!$O$28,66,IF(H137=LEGENDA!$O$29,135,IF(H137=LEGENDA!$O$30,158,IF(H137=LEGENDA!$O$31,117)))))))))))))))))</f>
        <v/>
      </c>
      <c r="N137" s="61" t="str">
        <f>IF(AND(D137="TUZ",H137="gleba b. lekka"),"BŁĄD kol.8",IF(AND(D137="TUZ",H137="gleba lekka"),"BŁĄD kol.8",IF(AND(D137="TUZ",H137="gleba średnia"),"BŁĄD kol.8",IF(AND(D137="TUZ",H137="gleba ciężka"),"BŁĄD kol.8",IF(AND(E137&lt;&gt;4,H137=LEGENDA!$O$29),"BŁĄD kol.8",IF(AND(E137&lt;&gt;4,H137=LEGENDA!$O$30),"BŁĄD kol.8",IF(AND(E137&lt;&gt;4,H137=LEGENDA!$O$31),"BŁĄD kol.8",IF(AND(E137&lt;&gt;4,H137=LEGENDA!$O$28),"BŁĄD kol.8",IF(AND(E137&lt;&gt;4,H137=LEGENDA!$O$27),"BŁĄD kol.8",IF(AND(E137&lt;&gt;4,H137=LEGENDA!$O$26),"BŁĄD kol.8",IF(AND(E137&lt;&gt;4,H137=LEGENDA!$O$25),"BŁĄD kol.8",IF(AX137="","",IF(AX137=1,0.6,IF(AX137=2,0.9,0.9))))))))))))))</f>
        <v/>
      </c>
      <c r="O137" s="381" t="str">
        <f t="shared" si="33"/>
        <v/>
      </c>
      <c r="P137" s="379" t="str">
        <f t="shared" si="56"/>
        <v/>
      </c>
      <c r="Q137" s="47"/>
      <c r="R137" s="46"/>
      <c r="S137" s="46"/>
      <c r="T137" s="46"/>
      <c r="U137" s="46"/>
      <c r="V137" s="61" t="str">
        <f t="shared" si="34"/>
        <v/>
      </c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61" t="str">
        <f t="shared" si="35"/>
        <v/>
      </c>
      <c r="AH137" s="70" t="e">
        <v>#VALUE!</v>
      </c>
      <c r="AI137" s="70">
        <v>0</v>
      </c>
      <c r="AJ137" s="70">
        <v>0</v>
      </c>
      <c r="AK137" s="71">
        <v>0</v>
      </c>
      <c r="AO137" s="49"/>
      <c r="AP137" s="49"/>
      <c r="AQ137" s="49"/>
      <c r="AR137" s="49"/>
      <c r="AS137" s="49"/>
      <c r="AT137" s="49"/>
      <c r="AU137" s="46"/>
      <c r="AV137" s="352" t="str">
        <f t="shared" si="31"/>
        <v/>
      </c>
      <c r="AW137" s="65" t="str">
        <f t="shared" si="36"/>
        <v/>
      </c>
      <c r="AX137" s="198" t="str">
        <f>IF(A137="","",IF(D137="","",INDEX(POBRANIE_!$B$6:$F$101,MATCH(D137,POBRANIE_!$A$6:$A$101,0),5)))</f>
        <v/>
      </c>
      <c r="AY137" s="96" t="str">
        <f t="shared" si="57"/>
        <v/>
      </c>
      <c r="AZ137" s="96" t="str">
        <f t="shared" si="58"/>
        <v/>
      </c>
      <c r="BA137" s="292" t="str">
        <f t="shared" si="37"/>
        <v xml:space="preserve"> </v>
      </c>
      <c r="BB137" s="293" t="str">
        <f t="shared" si="38"/>
        <v xml:space="preserve"> </v>
      </c>
      <c r="BD137" s="45"/>
      <c r="BE137" s="387" t="str">
        <f t="shared" si="39"/>
        <v/>
      </c>
      <c r="BF137" s="388">
        <f t="shared" si="40"/>
        <v>0</v>
      </c>
      <c r="BG137" s="388">
        <f t="shared" si="41"/>
        <v>0</v>
      </c>
      <c r="BH137" s="388">
        <f t="shared" si="42"/>
        <v>0</v>
      </c>
      <c r="BI137" s="388">
        <f t="shared" si="43"/>
        <v>0</v>
      </c>
      <c r="BJ137" s="388">
        <f t="shared" si="44"/>
        <v>0</v>
      </c>
      <c r="BK137" s="389">
        <f t="shared" si="45"/>
        <v>0</v>
      </c>
      <c r="BL137" s="388">
        <f>IF(W137="",0,IF(W137=LEGENDA!C$43,0,1))</f>
        <v>0</v>
      </c>
      <c r="BM137" s="388">
        <f>IF(X137="",0,IF(X137=LEGENDA!D$43,0,1))</f>
        <v>0</v>
      </c>
      <c r="BN137" s="388">
        <f>IF(Y137="",0,IF(Y137=LEGENDA!E$43,0,1))</f>
        <v>0</v>
      </c>
      <c r="BO137" s="388">
        <f>IF(Z137="",0,IF(Z137=LEGENDA!F$43,0,1))</f>
        <v>0</v>
      </c>
      <c r="BP137" s="388">
        <f>IF(AA137="",0,IF(AA137=LEGENDA!G$43,0,1))</f>
        <v>0</v>
      </c>
      <c r="BQ137" s="388">
        <f>IF(AB137="",0,IF(AB137=LEGENDA!H$43,0,1))</f>
        <v>0</v>
      </c>
      <c r="BR137" s="388">
        <f>IF(AC137="",0,IF(AC137=LEGENDA!I$43,0,1))</f>
        <v>0</v>
      </c>
      <c r="BS137" s="388">
        <f>IF(AD137="",0,IF(AD137=LEGENDA!J$43,0,1))</f>
        <v>0</v>
      </c>
      <c r="BT137" s="388">
        <f>IF(AE137="",0,IF(AE137=LEGENDA!K$43,0,1))</f>
        <v>0</v>
      </c>
      <c r="BU137" s="388">
        <f>IF(AF137="",0,IF(AF137=LEGENDA!L$43,0,1))</f>
        <v>0</v>
      </c>
      <c r="BV137" s="390">
        <f t="shared" si="46"/>
        <v>0</v>
      </c>
      <c r="BW137" s="388">
        <f t="shared" si="47"/>
        <v>0</v>
      </c>
      <c r="BX137" s="390">
        <f t="shared" si="48"/>
        <v>0</v>
      </c>
      <c r="BY137" s="391">
        <f t="shared" si="49"/>
        <v>0</v>
      </c>
      <c r="BZ137" s="391">
        <f t="shared" si="50"/>
        <v>0</v>
      </c>
      <c r="CA137" s="391" t="str">
        <f t="shared" si="51"/>
        <v/>
      </c>
      <c r="CB137" s="386" t="str">
        <f t="shared" si="52"/>
        <v/>
      </c>
      <c r="CC137" s="94">
        <f t="shared" si="59"/>
        <v>0</v>
      </c>
      <c r="CD137" s="397" t="str">
        <f t="shared" si="53"/>
        <v/>
      </c>
      <c r="CE137" s="559" t="str">
        <f t="array" ref="CE137">IFERROR(INDEX($C$10:$C$525,MATCH(0,COUNTIF($CE$9:CE136,$C$10:$C$525),0)),"")</f>
        <v/>
      </c>
      <c r="CF137" s="559">
        <f t="shared" si="54"/>
        <v>0</v>
      </c>
    </row>
    <row r="138" spans="1:84" ht="18.899999999999999" customHeight="1" thickBot="1" x14ac:dyDescent="0.35">
      <c r="A138" s="78" t="str">
        <f t="shared" si="55"/>
        <v/>
      </c>
      <c r="B138" s="576"/>
      <c r="C138" s="464"/>
      <c r="D138" s="349"/>
      <c r="E138" s="61" t="str">
        <f>IF(B138="","",IF(C138="","",IF(D138="","",INDEX(POBRANIE_!$B$6:$F$100,MATCH($D138,POBRANIE_!$A$6:$A$100,0),2))))</f>
        <v/>
      </c>
      <c r="F138" s="44"/>
      <c r="G138" s="45"/>
      <c r="H138" s="349"/>
      <c r="I138" s="46"/>
      <c r="J138" s="64" t="str">
        <f>IF($H138="","",IF($I138="","",IF($H138=LEGENDA!$B$21,0.6,IF($H138=LEGENDA!$B$22,0.7,0.8))))</f>
        <v/>
      </c>
      <c r="K138" s="63" t="str">
        <f t="shared" si="32"/>
        <v/>
      </c>
      <c r="L138" s="46"/>
      <c r="M138" s="61" t="str">
        <f>IF($H138="","",IF(OR(I138&gt;0,L138&gt;0),"",IF(AND(D138="TUZ",H138="gleba b. lekka"),"BŁĄD kol.8",IF(AND(D138="TUZ",H138="gleba lekka"),"BŁĄD kol.8",IF(AND(D138="TUZ",H138="gleba średnia"),"BŁĄD kol.8",IF(AND(D138="TUZ",H138="gleba ciężka"),"BŁĄD kol.8",IF(OR($H138=LEGENDA!$B$21,$H138=1),49,IF(OR($H138=LEGENDA!$B$22,$H138=2),59,IF(OR($H138=LEGENDA!$B$23,$H138=3),62,IF(OR($H138=4,$H138=LEGENDA!$B$24),66,IF(H138=LEGENDA!$O$25,86,IF(H138=LEGENDA!$O$26,91,IF(H138=LEGENDA!$O$27,73,IF(H138=LEGENDA!$O$28,66,IF(H138=LEGENDA!$O$29,135,IF(H138=LEGENDA!$O$30,158,IF(H138=LEGENDA!$O$31,117)))))))))))))))))</f>
        <v/>
      </c>
      <c r="N138" s="61" t="str">
        <f>IF(AND(D138="TUZ",H138="gleba b. lekka"),"BŁĄD kol.8",IF(AND(D138="TUZ",H138="gleba lekka"),"BŁĄD kol.8",IF(AND(D138="TUZ",H138="gleba średnia"),"BŁĄD kol.8",IF(AND(D138="TUZ",H138="gleba ciężka"),"BŁĄD kol.8",IF(AND(E138&lt;&gt;4,H138=LEGENDA!$O$29),"BŁĄD kol.8",IF(AND(E138&lt;&gt;4,H138=LEGENDA!$O$30),"BŁĄD kol.8",IF(AND(E138&lt;&gt;4,H138=LEGENDA!$O$31),"BŁĄD kol.8",IF(AND(E138&lt;&gt;4,H138=LEGENDA!$O$28),"BŁĄD kol.8",IF(AND(E138&lt;&gt;4,H138=LEGENDA!$O$27),"BŁĄD kol.8",IF(AND(E138&lt;&gt;4,H138=LEGENDA!$O$26),"BŁĄD kol.8",IF(AND(E138&lt;&gt;4,H138=LEGENDA!$O$25),"BŁĄD kol.8",IF(AX138="","",IF(AX138=1,0.6,IF(AX138=2,0.9,0.9))))))))))))))</f>
        <v/>
      </c>
      <c r="O138" s="381" t="str">
        <f t="shared" si="33"/>
        <v/>
      </c>
      <c r="P138" s="379" t="str">
        <f t="shared" si="56"/>
        <v/>
      </c>
      <c r="Q138" s="47"/>
      <c r="R138" s="46"/>
      <c r="S138" s="46"/>
      <c r="T138" s="46"/>
      <c r="U138" s="46"/>
      <c r="V138" s="61" t="str">
        <f t="shared" si="34"/>
        <v/>
      </c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61" t="str">
        <f t="shared" si="35"/>
        <v/>
      </c>
      <c r="AH138" s="70" t="e">
        <v>#VALUE!</v>
      </c>
      <c r="AI138" s="70">
        <v>0</v>
      </c>
      <c r="AJ138" s="70">
        <v>0</v>
      </c>
      <c r="AK138" s="71">
        <v>0</v>
      </c>
      <c r="AO138" s="49"/>
      <c r="AP138" s="49"/>
      <c r="AQ138" s="49"/>
      <c r="AR138" s="49"/>
      <c r="AS138" s="49"/>
      <c r="AT138" s="49"/>
      <c r="AU138" s="46"/>
      <c r="AV138" s="352" t="str">
        <f t="shared" ref="AV138:AV169" si="60">IF(D138="","",D138)</f>
        <v/>
      </c>
      <c r="AW138" s="65" t="str">
        <f t="shared" si="36"/>
        <v/>
      </c>
      <c r="AX138" s="198" t="str">
        <f>IF(A138="","",IF(D138="","",INDEX(POBRANIE_!$B$6:$F$101,MATCH(D138,POBRANIE_!$A$6:$A$101,0),5)))</f>
        <v/>
      </c>
      <c r="AY138" s="96" t="str">
        <f t="shared" si="57"/>
        <v/>
      </c>
      <c r="AZ138" s="96" t="str">
        <f t="shared" si="58"/>
        <v/>
      </c>
      <c r="BA138" s="292" t="str">
        <f t="shared" si="37"/>
        <v xml:space="preserve"> </v>
      </c>
      <c r="BB138" s="293" t="str">
        <f t="shared" si="38"/>
        <v xml:space="preserve"> </v>
      </c>
      <c r="BD138" s="45"/>
      <c r="BE138" s="387" t="str">
        <f t="shared" si="39"/>
        <v/>
      </c>
      <c r="BF138" s="388">
        <f t="shared" si="40"/>
        <v>0</v>
      </c>
      <c r="BG138" s="388">
        <f t="shared" si="41"/>
        <v>0</v>
      </c>
      <c r="BH138" s="388">
        <f t="shared" si="42"/>
        <v>0</v>
      </c>
      <c r="BI138" s="388">
        <f t="shared" si="43"/>
        <v>0</v>
      </c>
      <c r="BJ138" s="388">
        <f t="shared" si="44"/>
        <v>0</v>
      </c>
      <c r="BK138" s="389">
        <f t="shared" si="45"/>
        <v>0</v>
      </c>
      <c r="BL138" s="388">
        <f>IF(W138="",0,IF(W138=LEGENDA!C$43,0,1))</f>
        <v>0</v>
      </c>
      <c r="BM138" s="388">
        <f>IF(X138="",0,IF(X138=LEGENDA!D$43,0,1))</f>
        <v>0</v>
      </c>
      <c r="BN138" s="388">
        <f>IF(Y138="",0,IF(Y138=LEGENDA!E$43,0,1))</f>
        <v>0</v>
      </c>
      <c r="BO138" s="388">
        <f>IF(Z138="",0,IF(Z138=LEGENDA!F$43,0,1))</f>
        <v>0</v>
      </c>
      <c r="BP138" s="388">
        <f>IF(AA138="",0,IF(AA138=LEGENDA!G$43,0,1))</f>
        <v>0</v>
      </c>
      <c r="BQ138" s="388">
        <f>IF(AB138="",0,IF(AB138=LEGENDA!H$43,0,1))</f>
        <v>0</v>
      </c>
      <c r="BR138" s="388">
        <f>IF(AC138="",0,IF(AC138=LEGENDA!I$43,0,1))</f>
        <v>0</v>
      </c>
      <c r="BS138" s="388">
        <f>IF(AD138="",0,IF(AD138=LEGENDA!J$43,0,1))</f>
        <v>0</v>
      </c>
      <c r="BT138" s="388">
        <f>IF(AE138="",0,IF(AE138=LEGENDA!K$43,0,1))</f>
        <v>0</v>
      </c>
      <c r="BU138" s="388">
        <f>IF(AF138="",0,IF(AF138=LEGENDA!L$43,0,1))</f>
        <v>0</v>
      </c>
      <c r="BV138" s="390">
        <f t="shared" si="46"/>
        <v>0</v>
      </c>
      <c r="BW138" s="388">
        <f t="shared" si="47"/>
        <v>0</v>
      </c>
      <c r="BX138" s="390">
        <f t="shared" si="48"/>
        <v>0</v>
      </c>
      <c r="BY138" s="391">
        <f t="shared" si="49"/>
        <v>0</v>
      </c>
      <c r="BZ138" s="391">
        <f t="shared" si="50"/>
        <v>0</v>
      </c>
      <c r="CA138" s="391" t="str">
        <f t="shared" si="51"/>
        <v/>
      </c>
      <c r="CB138" s="386" t="str">
        <f t="shared" si="52"/>
        <v/>
      </c>
      <c r="CC138" s="94">
        <f t="shared" si="59"/>
        <v>0</v>
      </c>
      <c r="CD138" s="397" t="str">
        <f t="shared" si="53"/>
        <v/>
      </c>
      <c r="CE138" s="559" t="str">
        <f t="array" ref="CE138">IFERROR(INDEX($C$10:$C$525,MATCH(0,COUNTIF($CE$9:CE137,$C$10:$C$525),0)),"")</f>
        <v/>
      </c>
      <c r="CF138" s="559">
        <f t="shared" si="54"/>
        <v>0</v>
      </c>
    </row>
    <row r="139" spans="1:84" ht="18.899999999999999" customHeight="1" thickBot="1" x14ac:dyDescent="0.35">
      <c r="A139" s="78" t="str">
        <f t="shared" si="55"/>
        <v/>
      </c>
      <c r="B139" s="576"/>
      <c r="C139" s="464"/>
      <c r="D139" s="349"/>
      <c r="E139" s="61" t="str">
        <f>IF(B139="","",IF(C139="","",IF(D139="","",INDEX(POBRANIE_!$B$6:$F$100,MATCH($D139,POBRANIE_!$A$6:$A$100,0),2))))</f>
        <v/>
      </c>
      <c r="F139" s="44"/>
      <c r="G139" s="45"/>
      <c r="H139" s="349"/>
      <c r="I139" s="46"/>
      <c r="J139" s="64" t="str">
        <f>IF($H139="","",IF($I139="","",IF($H139=LEGENDA!$B$21,0.6,IF($H139=LEGENDA!$B$22,0.7,0.8))))</f>
        <v/>
      </c>
      <c r="K139" s="63" t="str">
        <f t="shared" ref="K139:K169" si="61">IF(H139="","",IF(I139="","",I139*J139))</f>
        <v/>
      </c>
      <c r="L139" s="46"/>
      <c r="M139" s="61" t="str">
        <f>IF($H139="","",IF(OR(I139&gt;0,L139&gt;0),"",IF(AND(D139="TUZ",H139="gleba b. lekka"),"BŁĄD kol.8",IF(AND(D139="TUZ",H139="gleba lekka"),"BŁĄD kol.8",IF(AND(D139="TUZ",H139="gleba średnia"),"BŁĄD kol.8",IF(AND(D139="TUZ",H139="gleba ciężka"),"BŁĄD kol.8",IF(OR($H139=LEGENDA!$B$21,$H139=1),49,IF(OR($H139=LEGENDA!$B$22,$H139=2),59,IF(OR($H139=LEGENDA!$B$23,$H139=3),62,IF(OR($H139=4,$H139=LEGENDA!$B$24),66,IF(H139=LEGENDA!$O$25,86,IF(H139=LEGENDA!$O$26,91,IF(H139=LEGENDA!$O$27,73,IF(H139=LEGENDA!$O$28,66,IF(H139=LEGENDA!$O$29,135,IF(H139=LEGENDA!$O$30,158,IF(H139=LEGENDA!$O$31,117)))))))))))))))))</f>
        <v/>
      </c>
      <c r="N139" s="61" t="str">
        <f>IF(AND(D139="TUZ",H139="gleba b. lekka"),"BŁĄD kol.8",IF(AND(D139="TUZ",H139="gleba lekka"),"BŁĄD kol.8",IF(AND(D139="TUZ",H139="gleba średnia"),"BŁĄD kol.8",IF(AND(D139="TUZ",H139="gleba ciężka"),"BŁĄD kol.8",IF(AND(E139&lt;&gt;4,H139=LEGENDA!$O$29),"BŁĄD kol.8",IF(AND(E139&lt;&gt;4,H139=LEGENDA!$O$30),"BŁĄD kol.8",IF(AND(E139&lt;&gt;4,H139=LEGENDA!$O$31),"BŁĄD kol.8",IF(AND(E139&lt;&gt;4,H139=LEGENDA!$O$28),"BŁĄD kol.8",IF(AND(E139&lt;&gt;4,H139=LEGENDA!$O$27),"BŁĄD kol.8",IF(AND(E139&lt;&gt;4,H139=LEGENDA!$O$26),"BŁĄD kol.8",IF(AND(E139&lt;&gt;4,H139=LEGENDA!$O$25),"BŁĄD kol.8",IF(AX139="","",IF(AX139=1,0.6,IF(AX139=2,0.9,0.9))))))))))))))</f>
        <v/>
      </c>
      <c r="O139" s="381" t="str">
        <f t="shared" ref="O139:O169" si="62">IF(AND($I139="",$L139="",$M139=""),"",IF($L139&gt;0,$L139*$N139,IF($I139&gt;0,$K139*$N139,IF(N139="","BŁĄD kol.4",$M139*$N139))))</f>
        <v/>
      </c>
      <c r="P139" s="379" t="str">
        <f t="shared" si="56"/>
        <v/>
      </c>
      <c r="Q139" s="47"/>
      <c r="R139" s="46"/>
      <c r="S139" s="46"/>
      <c r="T139" s="46"/>
      <c r="U139" s="46"/>
      <c r="V139" s="61" t="str">
        <f t="shared" ref="V139:V169" si="63">IF(SUM(R139:U139)=0,"",IF(AND(SUM(R139:U139)&gt;0,BK139=0),SUM(R139:U139),"WYBIERZ Z MENU ROZWIJANEGO PORAWNĄ ILOŚĆ kg N"))</f>
        <v/>
      </c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61" t="str">
        <f t="shared" ref="AG139:AG169" si="64">IF(SUM(W139:AF139)=0,"",IF(AND(SUM(W139:AF139)&gt;0,BV139=0,BX139=0),SUM(W139:AF139),"WYBIERZ Z MENU ROZWIJANEGO PORAWNĄ ILOŚĆ kg N"))</f>
        <v/>
      </c>
      <c r="AH139" s="70" t="e">
        <v>#VALUE!</v>
      </c>
      <c r="AI139" s="70">
        <v>0</v>
      </c>
      <c r="AJ139" s="70">
        <v>0</v>
      </c>
      <c r="AK139" s="71">
        <v>0</v>
      </c>
      <c r="AO139" s="49"/>
      <c r="AP139" s="49"/>
      <c r="AQ139" s="49"/>
      <c r="AR139" s="49"/>
      <c r="AS139" s="49"/>
      <c r="AT139" s="49"/>
      <c r="AU139" s="46"/>
      <c r="AV139" s="352" t="str">
        <f t="shared" si="60"/>
        <v/>
      </c>
      <c r="AW139" s="65" t="str">
        <f t="shared" ref="AW139:AW169" si="65">IF(A139="","",A139)</f>
        <v/>
      </c>
      <c r="AX139" s="198" t="str">
        <f>IF(A139="","",IF(D139="","",INDEX(POBRANIE_!$B$6:$F$101,MATCH(D139,POBRANIE_!$A$6:$A$101,0),5)))</f>
        <v/>
      </c>
      <c r="AY139" s="96" t="str">
        <f t="shared" si="57"/>
        <v/>
      </c>
      <c r="AZ139" s="96" t="str">
        <f t="shared" si="58"/>
        <v/>
      </c>
      <c r="BA139" s="292" t="str">
        <f t="shared" ref="BA139:BA202" si="66">IF($AZ139=""," ",$AZ139/4*$AY139)</f>
        <v xml:space="preserve"> </v>
      </c>
      <c r="BB139" s="293" t="str">
        <f t="shared" ref="BB139:BB202" si="67">IF($BA139=" "," ",_xlfn.CEILING.PRECISE($AZ139/4*$AY139,1))</f>
        <v xml:space="preserve"> </v>
      </c>
      <c r="BD139" s="45"/>
      <c r="BE139" s="387" t="str">
        <f t="shared" ref="BE139:BE202" si="68">IF(F139="","",IF(BD139="",F139,0))</f>
        <v/>
      </c>
      <c r="BF139" s="388">
        <f t="shared" ref="BF139:BF154" si="69">IF(Q139="",0,IF(Q139=Q$8,0,1))</f>
        <v>0</v>
      </c>
      <c r="BG139" s="388">
        <f t="shared" ref="BG139:BG154" si="70">IF(R139="",0,IF(R139=R$8,0,1))</f>
        <v>0</v>
      </c>
      <c r="BH139" s="388">
        <f t="shared" ref="BH139:BH154" si="71">IF(S139="",0,IF(S139=S$8,0,1))</f>
        <v>0</v>
      </c>
      <c r="BI139" s="388">
        <f t="shared" ref="BI139:BI154" si="72">IF(T139="",0,IF(T139=T$8,0,1))</f>
        <v>0</v>
      </c>
      <c r="BJ139" s="388">
        <f t="shared" ref="BJ139:BJ154" si="73">IF(U139="",0,IF(U139=U$8,0,1))</f>
        <v>0</v>
      </c>
      <c r="BK139" s="389">
        <f t="shared" ref="BK139:BK154" si="74">SUM(BF139:BJ139)</f>
        <v>0</v>
      </c>
      <c r="BL139" s="388">
        <f>IF(W139="",0,IF(W139=LEGENDA!C$43,0,1))</f>
        <v>0</v>
      </c>
      <c r="BM139" s="388">
        <f>IF(X139="",0,IF(X139=LEGENDA!D$43,0,1))</f>
        <v>0</v>
      </c>
      <c r="BN139" s="388">
        <f>IF(Y139="",0,IF(Y139=LEGENDA!E$43,0,1))</f>
        <v>0</v>
      </c>
      <c r="BO139" s="388">
        <f>IF(Z139="",0,IF(Z139=LEGENDA!F$43,0,1))</f>
        <v>0</v>
      </c>
      <c r="BP139" s="388">
        <f>IF(AA139="",0,IF(AA139=LEGENDA!G$43,0,1))</f>
        <v>0</v>
      </c>
      <c r="BQ139" s="388">
        <f>IF(AB139="",0,IF(AB139=LEGENDA!H$43,0,1))</f>
        <v>0</v>
      </c>
      <c r="BR139" s="388">
        <f>IF(AC139="",0,IF(AC139=LEGENDA!I$43,0,1))</f>
        <v>0</v>
      </c>
      <c r="BS139" s="388">
        <f>IF(AD139="",0,IF(AD139=LEGENDA!J$43,0,1))</f>
        <v>0</v>
      </c>
      <c r="BT139" s="388">
        <f>IF(AE139="",0,IF(AE139=LEGENDA!K$43,0,1))</f>
        <v>0</v>
      </c>
      <c r="BU139" s="388">
        <f>IF(AF139="",0,IF(AF139=LEGENDA!L$43,0,1))</f>
        <v>0</v>
      </c>
      <c r="BV139" s="390">
        <f t="shared" ref="BV139:BV154" si="75">SUM(BL139:BU139)</f>
        <v>0</v>
      </c>
      <c r="BW139" s="388">
        <f t="shared" ref="BW139:BW154" si="76">IF(AU139="",0,IF(AU139=AU$8,0,1))</f>
        <v>0</v>
      </c>
      <c r="BX139" s="390">
        <f t="shared" ref="BX139:BX154" si="77">BW139</f>
        <v>0</v>
      </c>
      <c r="BY139" s="391">
        <f t="shared" ref="BY139:BY154" si="78">IF(AND(C139=C140,D139=D140),0,IF(OR(C139&lt;&gt;C140,D139&lt;&gt;D140),BE139,0))</f>
        <v>0</v>
      </c>
      <c r="BZ139" s="391">
        <f t="shared" ref="BZ139:BZ154" si="79">IF(OR(C139&lt;&gt;C140,D139&lt;&gt;D140),BE139,0)</f>
        <v>0</v>
      </c>
      <c r="CA139" s="391" t="str">
        <f t="shared" ref="CA139:CA154" si="80">IF(OR(BY139=0,BZ139=0),BE139,0)</f>
        <v/>
      </c>
      <c r="CB139" s="386" t="str">
        <f t="shared" ref="CB139:CB202" si="81">IF(F139="","",IF(AND(BY139+BZ139&gt;0,BY139=BZ139),BY139,IF(AND(CC140=CC141,CC141=CC142,CC142=CC143,CC143=CC144,CC144=CC145,CC145=CC146,CC146=CC147,CC147=CC148,CC148=CC149,CC149=CC150,CC150=CC151,CC151=CC152,CC152=CC153,BY139=0,CC139=0.0001),SUM(CA139:CA153),IF(AND(CC140=CC141,CC141=CC142,CC142=CC143,CC143=CC144,CC144=CC145,CC145=CC146,CC146=CC147,CC147=CC148,CC148=CC149,CC149=CC150,CC150=CC151,CC151=CC152,BY139=0,CC139=0.0001),SUM(CA139:CA152),IF(AND(CC140=CC141,CC141=CC142,CC142=CC143,CC143=CC144,CC144=CC145,CC145=CC146,CC146=CC147,CC147=CC148,CC148=CC149,CC149=CC150,CC150=CC151,BY139=0,CC139=0.0001),SUM(CA139:CA151),IF(AND(CC140=CC141,CC141=CC142,CC142=CC143,CC143=CC144,CC144=CC145,CC145=CC146,CC146=CC147,CC147=CC148,CC148=CC149,CC149=CC150,BY139=0,CC139=0.0001),SUM(CA139:CA150),IF(AND(CC140=CC141,CC141=CC142,CC142=CC143,CC143=CC144,CC144=CC145,CC145=CC146,CC146=CC147,CC147=CC148,CC148=CC149,BY139=0,CC139=0.0001),SUM(CA139:CA149),IF(AND(CC140=CC141,CC141=CC142,CC142=CC143,CC143=CC144,CC144=CC145,CC145=CC146,CC146=CC147,CC147=CC148,BY139=0,CC139=0.0001),SUM(CA139:CA148),IF(AND(CC140=CC141,CC141=CC142,CC142=CC143,CC143=CC144,CC144=CC145,CC145=CC146,CC146=CC147,BY139=0,CC139=0.0001),SUM(CA139:CA147),IF(AND(CC140=CC141,CC141=CC142,CC142=CC143,CC143=CC144,CC144=CC145,CC145=CC146,BY139=0,CC139=0.0001),SUM(CA139:CA146),IF(AND(CC140=CC141,CC141=CC142,CC142=CC143,CC143=CC144,CC144=CC145,BY139=0,CC139=0.0001),SUM(CA139:CA145),IF(AND(CC140=CC141,CC141=CC142,CC142=CC143,CC143=CC144,BY139=0,CC139=0.0001),SUM(CA139:CA144),IF(AND(CC140=CC141,CC141=CC142,CC142=CC143,BY139=0,CC139=0.0001),SUM(CA139:CA143),IF(AND(CC140=CC141,CC141=CC142,BY139=0,CC139=0.0001,CC139=0.0001),SUM(CA139:CA142),IF(AND(CC140=CC141,BY139=0,CC139=0.0001),SUM(CA139:CA141),IF(AND(BY139=0,CC139=0.0001),SUM(CA139:CA140),0))))))))))))))))</f>
        <v/>
      </c>
      <c r="CC139" s="94">
        <f t="shared" si="59"/>
        <v>0</v>
      </c>
      <c r="CD139" s="397" t="str">
        <f t="shared" ref="CD139:CD169" si="82">IF(CB139="","",IF(CB139&gt;0,1,""))</f>
        <v/>
      </c>
      <c r="CE139" s="559" t="str">
        <f t="array" ref="CE139">IFERROR(INDEX($C$10:$C$525,MATCH(0,COUNTIF($CE$9:CE138,$C$10:$C$525),0)),"")</f>
        <v/>
      </c>
      <c r="CF139" s="559">
        <f t="shared" ref="CF139:CF202" si="83">IF(CE139="",0,CE139)</f>
        <v>0</v>
      </c>
    </row>
    <row r="140" spans="1:84" ht="18.899999999999999" customHeight="1" thickBot="1" x14ac:dyDescent="0.35">
      <c r="A140" s="78" t="str">
        <f t="shared" ref="A140:A169" si="84">IF(B140="","",A139+1)</f>
        <v/>
      </c>
      <c r="B140" s="576"/>
      <c r="C140" s="464"/>
      <c r="D140" s="349"/>
      <c r="E140" s="61" t="str">
        <f>IF(B140="","",IF(C140="","",IF(D140="","",INDEX(POBRANIE_!$B$6:$F$100,MATCH($D140,POBRANIE_!$A$6:$A$100,0),2))))</f>
        <v/>
      </c>
      <c r="F140" s="44"/>
      <c r="G140" s="45"/>
      <c r="H140" s="349"/>
      <c r="I140" s="46"/>
      <c r="J140" s="64" t="str">
        <f>IF($H140="","",IF($I140="","",IF($H140=LEGENDA!$B$21,0.6,IF($H140=LEGENDA!$B$22,0.7,0.8))))</f>
        <v/>
      </c>
      <c r="K140" s="63" t="str">
        <f t="shared" si="61"/>
        <v/>
      </c>
      <c r="L140" s="46"/>
      <c r="M140" s="61" t="str">
        <f>IF($H140="","",IF(OR(I140&gt;0,L140&gt;0),"",IF(AND(D140="TUZ",H140="gleba b. lekka"),"BŁĄD kol.8",IF(AND(D140="TUZ",H140="gleba lekka"),"BŁĄD kol.8",IF(AND(D140="TUZ",H140="gleba średnia"),"BŁĄD kol.8",IF(AND(D140="TUZ",H140="gleba ciężka"),"BŁĄD kol.8",IF(OR($H140=LEGENDA!$B$21,$H140=1),49,IF(OR($H140=LEGENDA!$B$22,$H140=2),59,IF(OR($H140=LEGENDA!$B$23,$H140=3),62,IF(OR($H140=4,$H140=LEGENDA!$B$24),66,IF(H140=LEGENDA!$O$25,86,IF(H140=LEGENDA!$O$26,91,IF(H140=LEGENDA!$O$27,73,IF(H140=LEGENDA!$O$28,66,IF(H140=LEGENDA!$O$29,135,IF(H140=LEGENDA!$O$30,158,IF(H140=LEGENDA!$O$31,117)))))))))))))))))</f>
        <v/>
      </c>
      <c r="N140" s="61" t="str">
        <f>IF(AND(D140="TUZ",H140="gleba b. lekka"),"BŁĄD kol.8",IF(AND(D140="TUZ",H140="gleba lekka"),"BŁĄD kol.8",IF(AND(D140="TUZ",H140="gleba średnia"),"BŁĄD kol.8",IF(AND(D140="TUZ",H140="gleba ciężka"),"BŁĄD kol.8",IF(AND(E140&lt;&gt;4,H140=LEGENDA!$O$29),"BŁĄD kol.8",IF(AND(E140&lt;&gt;4,H140=LEGENDA!$O$30),"BŁĄD kol.8",IF(AND(E140&lt;&gt;4,H140=LEGENDA!$O$31),"BŁĄD kol.8",IF(AND(E140&lt;&gt;4,H140=LEGENDA!$O$28),"BŁĄD kol.8",IF(AND(E140&lt;&gt;4,H140=LEGENDA!$O$27),"BŁĄD kol.8",IF(AND(E140&lt;&gt;4,H140=LEGENDA!$O$26),"BŁĄD kol.8",IF(AND(E140&lt;&gt;4,H140=LEGENDA!$O$25),"BŁĄD kol.8",IF(AX140="","",IF(AX140=1,0.6,IF(AX140=2,0.9,0.9))))))))))))))</f>
        <v/>
      </c>
      <c r="O140" s="381" t="str">
        <f t="shared" si="62"/>
        <v/>
      </c>
      <c r="P140" s="379" t="str">
        <f t="shared" ref="P140:P169" si="85">IF(OR($F140="",$O140="",$N140=""),"",IF(BD140="",$F140*$O140,""))</f>
        <v/>
      </c>
      <c r="Q140" s="47"/>
      <c r="R140" s="46"/>
      <c r="S140" s="46"/>
      <c r="T140" s="46"/>
      <c r="U140" s="46"/>
      <c r="V140" s="61" t="str">
        <f t="shared" si="63"/>
        <v/>
      </c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61" t="str">
        <f t="shared" si="64"/>
        <v/>
      </c>
      <c r="AH140" s="70" t="e">
        <v>#VALUE!</v>
      </c>
      <c r="AI140" s="70">
        <v>0</v>
      </c>
      <c r="AJ140" s="70">
        <v>0</v>
      </c>
      <c r="AK140" s="71">
        <v>0</v>
      </c>
      <c r="AO140" s="49"/>
      <c r="AP140" s="49"/>
      <c r="AQ140" s="49"/>
      <c r="AR140" s="49"/>
      <c r="AS140" s="49"/>
      <c r="AT140" s="49"/>
      <c r="AU140" s="46"/>
      <c r="AV140" s="352" t="str">
        <f t="shared" si="60"/>
        <v/>
      </c>
      <c r="AW140" s="65" t="str">
        <f t="shared" si="65"/>
        <v/>
      </c>
      <c r="AX140" s="198" t="str">
        <f>IF(A140="","",IF(D140="","",INDEX(POBRANIE_!$B$6:$F$101,MATCH(D140,POBRANIE_!$A$6:$A$101,0),5)))</f>
        <v/>
      </c>
      <c r="AY140" s="96" t="str">
        <f t="shared" ref="AY140:AY169" si="86">IF(F140&gt;0,1,"")</f>
        <v/>
      </c>
      <c r="AZ140" s="96" t="str">
        <f t="shared" ref="AZ140:AZ203" si="87">IF($CB140&gt;0,$CB140,"")</f>
        <v/>
      </c>
      <c r="BA140" s="292" t="str">
        <f t="shared" si="66"/>
        <v xml:space="preserve"> </v>
      </c>
      <c r="BB140" s="293" t="str">
        <f t="shared" si="67"/>
        <v xml:space="preserve"> </v>
      </c>
      <c r="BD140" s="45"/>
      <c r="BE140" s="387" t="str">
        <f t="shared" si="68"/>
        <v/>
      </c>
      <c r="BF140" s="388">
        <f t="shared" si="69"/>
        <v>0</v>
      </c>
      <c r="BG140" s="388">
        <f t="shared" si="70"/>
        <v>0</v>
      </c>
      <c r="BH140" s="388">
        <f t="shared" si="71"/>
        <v>0</v>
      </c>
      <c r="BI140" s="388">
        <f t="shared" si="72"/>
        <v>0</v>
      </c>
      <c r="BJ140" s="388">
        <f t="shared" si="73"/>
        <v>0</v>
      </c>
      <c r="BK140" s="389">
        <f t="shared" si="74"/>
        <v>0</v>
      </c>
      <c r="BL140" s="388">
        <f>IF(W140="",0,IF(W140=LEGENDA!C$43,0,1))</f>
        <v>0</v>
      </c>
      <c r="BM140" s="388">
        <f>IF(X140="",0,IF(X140=LEGENDA!D$43,0,1))</f>
        <v>0</v>
      </c>
      <c r="BN140" s="388">
        <f>IF(Y140="",0,IF(Y140=LEGENDA!E$43,0,1))</f>
        <v>0</v>
      </c>
      <c r="BO140" s="388">
        <f>IF(Z140="",0,IF(Z140=LEGENDA!F$43,0,1))</f>
        <v>0</v>
      </c>
      <c r="BP140" s="388">
        <f>IF(AA140="",0,IF(AA140=LEGENDA!G$43,0,1))</f>
        <v>0</v>
      </c>
      <c r="BQ140" s="388">
        <f>IF(AB140="",0,IF(AB140=LEGENDA!H$43,0,1))</f>
        <v>0</v>
      </c>
      <c r="BR140" s="388">
        <f>IF(AC140="",0,IF(AC140=LEGENDA!I$43,0,1))</f>
        <v>0</v>
      </c>
      <c r="BS140" s="388">
        <f>IF(AD140="",0,IF(AD140=LEGENDA!J$43,0,1))</f>
        <v>0</v>
      </c>
      <c r="BT140" s="388">
        <f>IF(AE140="",0,IF(AE140=LEGENDA!K$43,0,1))</f>
        <v>0</v>
      </c>
      <c r="BU140" s="388">
        <f>IF(AF140="",0,IF(AF140=LEGENDA!L$43,0,1))</f>
        <v>0</v>
      </c>
      <c r="BV140" s="390">
        <f t="shared" si="75"/>
        <v>0</v>
      </c>
      <c r="BW140" s="388">
        <f t="shared" si="76"/>
        <v>0</v>
      </c>
      <c r="BX140" s="390">
        <f t="shared" si="77"/>
        <v>0</v>
      </c>
      <c r="BY140" s="391">
        <f t="shared" si="78"/>
        <v>0</v>
      </c>
      <c r="BZ140" s="391">
        <f t="shared" si="79"/>
        <v>0</v>
      </c>
      <c r="CA140" s="391" t="str">
        <f t="shared" si="80"/>
        <v/>
      </c>
      <c r="CB140" s="386" t="str">
        <f t="shared" si="81"/>
        <v/>
      </c>
      <c r="CC140" s="94">
        <f t="shared" ref="CC140:CC170" si="88">IF(BZ139&gt;0,0.0001,0)</f>
        <v>0</v>
      </c>
      <c r="CD140" s="397" t="str">
        <f t="shared" si="82"/>
        <v/>
      </c>
      <c r="CE140" s="559" t="str">
        <f t="array" ref="CE140">IFERROR(INDEX($C$10:$C$525,MATCH(0,COUNTIF($CE$9:CE139,$C$10:$C$525),0)),"")</f>
        <v/>
      </c>
      <c r="CF140" s="559">
        <f t="shared" si="83"/>
        <v>0</v>
      </c>
    </row>
    <row r="141" spans="1:84" ht="18.899999999999999" customHeight="1" thickBot="1" x14ac:dyDescent="0.35">
      <c r="A141" s="78" t="str">
        <f t="shared" si="84"/>
        <v/>
      </c>
      <c r="B141" s="576"/>
      <c r="C141" s="464"/>
      <c r="D141" s="349"/>
      <c r="E141" s="61" t="str">
        <f>IF(B141="","",IF(C141="","",IF(D141="","",INDEX(POBRANIE_!$B$6:$F$100,MATCH($D141,POBRANIE_!$A$6:$A$100,0),2))))</f>
        <v/>
      </c>
      <c r="F141" s="44"/>
      <c r="G141" s="45"/>
      <c r="H141" s="349"/>
      <c r="I141" s="46"/>
      <c r="J141" s="64" t="str">
        <f>IF($H141="","",IF($I141="","",IF($H141=LEGENDA!$B$21,0.6,IF($H141=LEGENDA!$B$22,0.7,0.8))))</f>
        <v/>
      </c>
      <c r="K141" s="63" t="str">
        <f t="shared" si="61"/>
        <v/>
      </c>
      <c r="L141" s="46"/>
      <c r="M141" s="61" t="str">
        <f>IF($H141="","",IF(OR(I141&gt;0,L141&gt;0),"",IF(AND(D141="TUZ",H141="gleba b. lekka"),"BŁĄD kol.8",IF(AND(D141="TUZ",H141="gleba lekka"),"BŁĄD kol.8",IF(AND(D141="TUZ",H141="gleba średnia"),"BŁĄD kol.8",IF(AND(D141="TUZ",H141="gleba ciężka"),"BŁĄD kol.8",IF(OR($H141=LEGENDA!$B$21,$H141=1),49,IF(OR($H141=LEGENDA!$B$22,$H141=2),59,IF(OR($H141=LEGENDA!$B$23,$H141=3),62,IF(OR($H141=4,$H141=LEGENDA!$B$24),66,IF(H141=LEGENDA!$O$25,86,IF(H141=LEGENDA!$O$26,91,IF(H141=LEGENDA!$O$27,73,IF(H141=LEGENDA!$O$28,66,IF(H141=LEGENDA!$O$29,135,IF(H141=LEGENDA!$O$30,158,IF(H141=LEGENDA!$O$31,117)))))))))))))))))</f>
        <v/>
      </c>
      <c r="N141" s="61" t="str">
        <f>IF(AND(D141="TUZ",H141="gleba b. lekka"),"BŁĄD kol.8",IF(AND(D141="TUZ",H141="gleba lekka"),"BŁĄD kol.8",IF(AND(D141="TUZ",H141="gleba średnia"),"BŁĄD kol.8",IF(AND(D141="TUZ",H141="gleba ciężka"),"BŁĄD kol.8",IF(AND(E141&lt;&gt;4,H141=LEGENDA!$O$29),"BŁĄD kol.8",IF(AND(E141&lt;&gt;4,H141=LEGENDA!$O$30),"BŁĄD kol.8",IF(AND(E141&lt;&gt;4,H141=LEGENDA!$O$31),"BŁĄD kol.8",IF(AND(E141&lt;&gt;4,H141=LEGENDA!$O$28),"BŁĄD kol.8",IF(AND(E141&lt;&gt;4,H141=LEGENDA!$O$27),"BŁĄD kol.8",IF(AND(E141&lt;&gt;4,H141=LEGENDA!$O$26),"BŁĄD kol.8",IF(AND(E141&lt;&gt;4,H141=LEGENDA!$O$25),"BŁĄD kol.8",IF(AX141="","",IF(AX141=1,0.6,IF(AX141=2,0.9,0.9))))))))))))))</f>
        <v/>
      </c>
      <c r="O141" s="381" t="str">
        <f t="shared" si="62"/>
        <v/>
      </c>
      <c r="P141" s="379" t="str">
        <f t="shared" si="85"/>
        <v/>
      </c>
      <c r="Q141" s="47"/>
      <c r="R141" s="46"/>
      <c r="S141" s="46"/>
      <c r="T141" s="46"/>
      <c r="U141" s="46"/>
      <c r="V141" s="61" t="str">
        <f t="shared" si="63"/>
        <v/>
      </c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61" t="str">
        <f t="shared" si="64"/>
        <v/>
      </c>
      <c r="AH141" s="70" t="e">
        <v>#VALUE!</v>
      </c>
      <c r="AI141" s="70">
        <v>0</v>
      </c>
      <c r="AJ141" s="70">
        <v>0</v>
      </c>
      <c r="AK141" s="71">
        <v>0</v>
      </c>
      <c r="AO141" s="49"/>
      <c r="AP141" s="49"/>
      <c r="AQ141" s="49"/>
      <c r="AR141" s="49"/>
      <c r="AS141" s="49"/>
      <c r="AT141" s="49"/>
      <c r="AU141" s="46"/>
      <c r="AV141" s="352" t="str">
        <f t="shared" si="60"/>
        <v/>
      </c>
      <c r="AW141" s="65" t="str">
        <f t="shared" si="65"/>
        <v/>
      </c>
      <c r="AX141" s="198" t="str">
        <f>IF(A141="","",IF(D141="","",INDEX(POBRANIE_!$B$6:$F$101,MATCH(D141,POBRANIE_!$A$6:$A$101,0),5)))</f>
        <v/>
      </c>
      <c r="AY141" s="96" t="str">
        <f t="shared" si="86"/>
        <v/>
      </c>
      <c r="AZ141" s="96" t="str">
        <f t="shared" si="87"/>
        <v/>
      </c>
      <c r="BA141" s="292" t="str">
        <f t="shared" si="66"/>
        <v xml:space="preserve"> </v>
      </c>
      <c r="BB141" s="293" t="str">
        <f t="shared" si="67"/>
        <v xml:space="preserve"> </v>
      </c>
      <c r="BD141" s="45"/>
      <c r="BE141" s="387" t="str">
        <f t="shared" si="68"/>
        <v/>
      </c>
      <c r="BF141" s="388">
        <f t="shared" si="69"/>
        <v>0</v>
      </c>
      <c r="BG141" s="388">
        <f t="shared" si="70"/>
        <v>0</v>
      </c>
      <c r="BH141" s="388">
        <f t="shared" si="71"/>
        <v>0</v>
      </c>
      <c r="BI141" s="388">
        <f t="shared" si="72"/>
        <v>0</v>
      </c>
      <c r="BJ141" s="388">
        <f t="shared" si="73"/>
        <v>0</v>
      </c>
      <c r="BK141" s="389">
        <f t="shared" si="74"/>
        <v>0</v>
      </c>
      <c r="BL141" s="388">
        <f>IF(W141="",0,IF(W141=LEGENDA!C$43,0,1))</f>
        <v>0</v>
      </c>
      <c r="BM141" s="388">
        <f>IF(X141="",0,IF(X141=LEGENDA!D$43,0,1))</f>
        <v>0</v>
      </c>
      <c r="BN141" s="388">
        <f>IF(Y141="",0,IF(Y141=LEGENDA!E$43,0,1))</f>
        <v>0</v>
      </c>
      <c r="BO141" s="388">
        <f>IF(Z141="",0,IF(Z141=LEGENDA!F$43,0,1))</f>
        <v>0</v>
      </c>
      <c r="BP141" s="388">
        <f>IF(AA141="",0,IF(AA141=LEGENDA!G$43,0,1))</f>
        <v>0</v>
      </c>
      <c r="BQ141" s="388">
        <f>IF(AB141="",0,IF(AB141=LEGENDA!H$43,0,1))</f>
        <v>0</v>
      </c>
      <c r="BR141" s="388">
        <f>IF(AC141="",0,IF(AC141=LEGENDA!I$43,0,1))</f>
        <v>0</v>
      </c>
      <c r="BS141" s="388">
        <f>IF(AD141="",0,IF(AD141=LEGENDA!J$43,0,1))</f>
        <v>0</v>
      </c>
      <c r="BT141" s="388">
        <f>IF(AE141="",0,IF(AE141=LEGENDA!K$43,0,1))</f>
        <v>0</v>
      </c>
      <c r="BU141" s="388">
        <f>IF(AF141="",0,IF(AF141=LEGENDA!L$43,0,1))</f>
        <v>0</v>
      </c>
      <c r="BV141" s="390">
        <f t="shared" si="75"/>
        <v>0</v>
      </c>
      <c r="BW141" s="388">
        <f t="shared" si="76"/>
        <v>0</v>
      </c>
      <c r="BX141" s="390">
        <f t="shared" si="77"/>
        <v>0</v>
      </c>
      <c r="BY141" s="391">
        <f t="shared" si="78"/>
        <v>0</v>
      </c>
      <c r="BZ141" s="391">
        <f t="shared" si="79"/>
        <v>0</v>
      </c>
      <c r="CA141" s="391" t="str">
        <f t="shared" si="80"/>
        <v/>
      </c>
      <c r="CB141" s="386" t="str">
        <f t="shared" si="81"/>
        <v/>
      </c>
      <c r="CC141" s="94">
        <f t="shared" si="88"/>
        <v>0</v>
      </c>
      <c r="CD141" s="397" t="str">
        <f t="shared" si="82"/>
        <v/>
      </c>
      <c r="CE141" s="559" t="str">
        <f t="array" ref="CE141">IFERROR(INDEX($C$10:$C$525,MATCH(0,COUNTIF($CE$9:CE140,$C$10:$C$525),0)),"")</f>
        <v/>
      </c>
      <c r="CF141" s="559">
        <f t="shared" si="83"/>
        <v>0</v>
      </c>
    </row>
    <row r="142" spans="1:84" ht="18.899999999999999" customHeight="1" thickBot="1" x14ac:dyDescent="0.35">
      <c r="A142" s="78" t="str">
        <f t="shared" si="84"/>
        <v/>
      </c>
      <c r="B142" s="576"/>
      <c r="C142" s="464"/>
      <c r="D142" s="349"/>
      <c r="E142" s="61" t="str">
        <f>IF(B142="","",IF(C142="","",IF(D142="","",INDEX(POBRANIE_!$B$6:$F$100,MATCH($D142,POBRANIE_!$A$6:$A$100,0),2))))</f>
        <v/>
      </c>
      <c r="F142" s="44"/>
      <c r="G142" s="45"/>
      <c r="H142" s="349"/>
      <c r="I142" s="46"/>
      <c r="J142" s="64" t="str">
        <f>IF($H142="","",IF($I142="","",IF($H142=LEGENDA!$B$21,0.6,IF($H142=LEGENDA!$B$22,0.7,0.8))))</f>
        <v/>
      </c>
      <c r="K142" s="63" t="str">
        <f t="shared" si="61"/>
        <v/>
      </c>
      <c r="L142" s="46"/>
      <c r="M142" s="61" t="str">
        <f>IF($H142="","",IF(OR(I142&gt;0,L142&gt;0),"",IF(AND(D142="TUZ",H142="gleba b. lekka"),"BŁĄD kol.8",IF(AND(D142="TUZ",H142="gleba lekka"),"BŁĄD kol.8",IF(AND(D142="TUZ",H142="gleba średnia"),"BŁĄD kol.8",IF(AND(D142="TUZ",H142="gleba ciężka"),"BŁĄD kol.8",IF(OR($H142=LEGENDA!$B$21,$H142=1),49,IF(OR($H142=LEGENDA!$B$22,$H142=2),59,IF(OR($H142=LEGENDA!$B$23,$H142=3),62,IF(OR($H142=4,$H142=LEGENDA!$B$24),66,IF(H142=LEGENDA!$O$25,86,IF(H142=LEGENDA!$O$26,91,IF(H142=LEGENDA!$O$27,73,IF(H142=LEGENDA!$O$28,66,IF(H142=LEGENDA!$O$29,135,IF(H142=LEGENDA!$O$30,158,IF(H142=LEGENDA!$O$31,117)))))))))))))))))</f>
        <v/>
      </c>
      <c r="N142" s="61" t="str">
        <f>IF(AND(D142="TUZ",H142="gleba b. lekka"),"BŁĄD kol.8",IF(AND(D142="TUZ",H142="gleba lekka"),"BŁĄD kol.8",IF(AND(D142="TUZ",H142="gleba średnia"),"BŁĄD kol.8",IF(AND(D142="TUZ",H142="gleba ciężka"),"BŁĄD kol.8",IF(AND(E142&lt;&gt;4,H142=LEGENDA!$O$29),"BŁĄD kol.8",IF(AND(E142&lt;&gt;4,H142=LEGENDA!$O$30),"BŁĄD kol.8",IF(AND(E142&lt;&gt;4,H142=LEGENDA!$O$31),"BŁĄD kol.8",IF(AND(E142&lt;&gt;4,H142=LEGENDA!$O$28),"BŁĄD kol.8",IF(AND(E142&lt;&gt;4,H142=LEGENDA!$O$27),"BŁĄD kol.8",IF(AND(E142&lt;&gt;4,H142=LEGENDA!$O$26),"BŁĄD kol.8",IF(AND(E142&lt;&gt;4,H142=LEGENDA!$O$25),"BŁĄD kol.8",IF(AX142="","",IF(AX142=1,0.6,IF(AX142=2,0.9,0.9))))))))))))))</f>
        <v/>
      </c>
      <c r="O142" s="381" t="str">
        <f t="shared" si="62"/>
        <v/>
      </c>
      <c r="P142" s="379" t="str">
        <f t="shared" si="85"/>
        <v/>
      </c>
      <c r="Q142" s="47"/>
      <c r="R142" s="46"/>
      <c r="S142" s="46"/>
      <c r="T142" s="46"/>
      <c r="U142" s="46"/>
      <c r="V142" s="61" t="str">
        <f t="shared" si="63"/>
        <v/>
      </c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61" t="str">
        <f t="shared" si="64"/>
        <v/>
      </c>
      <c r="AH142" s="70" t="e">
        <v>#VALUE!</v>
      </c>
      <c r="AI142" s="70">
        <v>0</v>
      </c>
      <c r="AJ142" s="70">
        <v>0</v>
      </c>
      <c r="AK142" s="71">
        <v>0</v>
      </c>
      <c r="AO142" s="49"/>
      <c r="AP142" s="49"/>
      <c r="AQ142" s="49"/>
      <c r="AR142" s="49"/>
      <c r="AS142" s="49"/>
      <c r="AT142" s="49"/>
      <c r="AU142" s="46"/>
      <c r="AV142" s="352" t="str">
        <f t="shared" si="60"/>
        <v/>
      </c>
      <c r="AW142" s="65" t="str">
        <f t="shared" si="65"/>
        <v/>
      </c>
      <c r="AX142" s="198" t="str">
        <f>IF(A142="","",IF(D142="","",INDEX(POBRANIE_!$B$6:$F$101,MATCH(D142,POBRANIE_!$A$6:$A$101,0),5)))</f>
        <v/>
      </c>
      <c r="AY142" s="96" t="str">
        <f t="shared" si="86"/>
        <v/>
      </c>
      <c r="AZ142" s="96" t="str">
        <f t="shared" si="87"/>
        <v/>
      </c>
      <c r="BA142" s="292" t="str">
        <f t="shared" si="66"/>
        <v xml:space="preserve"> </v>
      </c>
      <c r="BB142" s="293" t="str">
        <f t="shared" si="67"/>
        <v xml:space="preserve"> </v>
      </c>
      <c r="BD142" s="45"/>
      <c r="BE142" s="387" t="str">
        <f t="shared" si="68"/>
        <v/>
      </c>
      <c r="BF142" s="388">
        <f t="shared" si="69"/>
        <v>0</v>
      </c>
      <c r="BG142" s="388">
        <f t="shared" si="70"/>
        <v>0</v>
      </c>
      <c r="BH142" s="388">
        <f t="shared" si="71"/>
        <v>0</v>
      </c>
      <c r="BI142" s="388">
        <f t="shared" si="72"/>
        <v>0</v>
      </c>
      <c r="BJ142" s="388">
        <f t="shared" si="73"/>
        <v>0</v>
      </c>
      <c r="BK142" s="389">
        <f t="shared" si="74"/>
        <v>0</v>
      </c>
      <c r="BL142" s="388">
        <f>IF(W142="",0,IF(W142=LEGENDA!C$43,0,1))</f>
        <v>0</v>
      </c>
      <c r="BM142" s="388">
        <f>IF(X142="",0,IF(X142=LEGENDA!D$43,0,1))</f>
        <v>0</v>
      </c>
      <c r="BN142" s="388">
        <f>IF(Y142="",0,IF(Y142=LEGENDA!E$43,0,1))</f>
        <v>0</v>
      </c>
      <c r="BO142" s="388">
        <f>IF(Z142="",0,IF(Z142=LEGENDA!F$43,0,1))</f>
        <v>0</v>
      </c>
      <c r="BP142" s="388">
        <f>IF(AA142="",0,IF(AA142=LEGENDA!G$43,0,1))</f>
        <v>0</v>
      </c>
      <c r="BQ142" s="388">
        <f>IF(AB142="",0,IF(AB142=LEGENDA!H$43,0,1))</f>
        <v>0</v>
      </c>
      <c r="BR142" s="388">
        <f>IF(AC142="",0,IF(AC142=LEGENDA!I$43,0,1))</f>
        <v>0</v>
      </c>
      <c r="BS142" s="388">
        <f>IF(AD142="",0,IF(AD142=LEGENDA!J$43,0,1))</f>
        <v>0</v>
      </c>
      <c r="BT142" s="388">
        <f>IF(AE142="",0,IF(AE142=LEGENDA!K$43,0,1))</f>
        <v>0</v>
      </c>
      <c r="BU142" s="388">
        <f>IF(AF142="",0,IF(AF142=LEGENDA!L$43,0,1))</f>
        <v>0</v>
      </c>
      <c r="BV142" s="390">
        <f t="shared" si="75"/>
        <v>0</v>
      </c>
      <c r="BW142" s="388">
        <f t="shared" si="76"/>
        <v>0</v>
      </c>
      <c r="BX142" s="390">
        <f t="shared" si="77"/>
        <v>0</v>
      </c>
      <c r="BY142" s="391">
        <f t="shared" si="78"/>
        <v>0</v>
      </c>
      <c r="BZ142" s="391">
        <f t="shared" si="79"/>
        <v>0</v>
      </c>
      <c r="CA142" s="391" t="str">
        <f t="shared" si="80"/>
        <v/>
      </c>
      <c r="CB142" s="386" t="str">
        <f t="shared" si="81"/>
        <v/>
      </c>
      <c r="CC142" s="94">
        <f t="shared" si="88"/>
        <v>0</v>
      </c>
      <c r="CD142" s="397" t="str">
        <f t="shared" si="82"/>
        <v/>
      </c>
      <c r="CE142" s="559" t="str">
        <f t="array" ref="CE142">IFERROR(INDEX($C$10:$C$525,MATCH(0,COUNTIF($CE$9:CE141,$C$10:$C$525),0)),"")</f>
        <v/>
      </c>
      <c r="CF142" s="559">
        <f t="shared" si="83"/>
        <v>0</v>
      </c>
    </row>
    <row r="143" spans="1:84" ht="18.899999999999999" customHeight="1" thickBot="1" x14ac:dyDescent="0.35">
      <c r="A143" s="78" t="str">
        <f t="shared" si="84"/>
        <v/>
      </c>
      <c r="B143" s="576"/>
      <c r="C143" s="464"/>
      <c r="D143" s="349"/>
      <c r="E143" s="61" t="str">
        <f>IF(B143="","",IF(C143="","",IF(D143="","",INDEX(POBRANIE_!$B$6:$F$100,MATCH($D143,POBRANIE_!$A$6:$A$100,0),2))))</f>
        <v/>
      </c>
      <c r="F143" s="44"/>
      <c r="G143" s="45"/>
      <c r="H143" s="349"/>
      <c r="I143" s="46"/>
      <c r="J143" s="64" t="str">
        <f>IF($H143="","",IF($I143="","",IF($H143=LEGENDA!$B$21,0.6,IF($H143=LEGENDA!$B$22,0.7,0.8))))</f>
        <v/>
      </c>
      <c r="K143" s="63" t="str">
        <f t="shared" si="61"/>
        <v/>
      </c>
      <c r="L143" s="46"/>
      <c r="M143" s="61" t="str">
        <f>IF($H143="","",IF(OR(I143&gt;0,L143&gt;0),"",IF(AND(D143="TUZ",H143="gleba b. lekka"),"BŁĄD kol.8",IF(AND(D143="TUZ",H143="gleba lekka"),"BŁĄD kol.8",IF(AND(D143="TUZ",H143="gleba średnia"),"BŁĄD kol.8",IF(AND(D143="TUZ",H143="gleba ciężka"),"BŁĄD kol.8",IF(OR($H143=LEGENDA!$B$21,$H143=1),49,IF(OR($H143=LEGENDA!$B$22,$H143=2),59,IF(OR($H143=LEGENDA!$B$23,$H143=3),62,IF(OR($H143=4,$H143=LEGENDA!$B$24),66,IF(H143=LEGENDA!$O$25,86,IF(H143=LEGENDA!$O$26,91,IF(H143=LEGENDA!$O$27,73,IF(H143=LEGENDA!$O$28,66,IF(H143=LEGENDA!$O$29,135,IF(H143=LEGENDA!$O$30,158,IF(H143=LEGENDA!$O$31,117)))))))))))))))))</f>
        <v/>
      </c>
      <c r="N143" s="61" t="str">
        <f>IF(AND(D143="TUZ",H143="gleba b. lekka"),"BŁĄD kol.8",IF(AND(D143="TUZ",H143="gleba lekka"),"BŁĄD kol.8",IF(AND(D143="TUZ",H143="gleba średnia"),"BŁĄD kol.8",IF(AND(D143="TUZ",H143="gleba ciężka"),"BŁĄD kol.8",IF(AND(E143&lt;&gt;4,H143=LEGENDA!$O$29),"BŁĄD kol.8",IF(AND(E143&lt;&gt;4,H143=LEGENDA!$O$30),"BŁĄD kol.8",IF(AND(E143&lt;&gt;4,H143=LEGENDA!$O$31),"BŁĄD kol.8",IF(AND(E143&lt;&gt;4,H143=LEGENDA!$O$28),"BŁĄD kol.8",IF(AND(E143&lt;&gt;4,H143=LEGENDA!$O$27),"BŁĄD kol.8",IF(AND(E143&lt;&gt;4,H143=LEGENDA!$O$26),"BŁĄD kol.8",IF(AND(E143&lt;&gt;4,H143=LEGENDA!$O$25),"BŁĄD kol.8",IF(AX143="","",IF(AX143=1,0.6,IF(AX143=2,0.9,0.9))))))))))))))</f>
        <v/>
      </c>
      <c r="O143" s="381" t="str">
        <f t="shared" si="62"/>
        <v/>
      </c>
      <c r="P143" s="379" t="str">
        <f t="shared" si="85"/>
        <v/>
      </c>
      <c r="Q143" s="47"/>
      <c r="R143" s="46"/>
      <c r="S143" s="46"/>
      <c r="T143" s="46"/>
      <c r="U143" s="46"/>
      <c r="V143" s="61" t="str">
        <f t="shared" si="63"/>
        <v/>
      </c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61" t="str">
        <f t="shared" si="64"/>
        <v/>
      </c>
      <c r="AH143" s="70" t="e">
        <v>#VALUE!</v>
      </c>
      <c r="AI143" s="70">
        <v>0</v>
      </c>
      <c r="AJ143" s="70">
        <v>0</v>
      </c>
      <c r="AK143" s="71">
        <v>0</v>
      </c>
      <c r="AO143" s="49"/>
      <c r="AP143" s="49"/>
      <c r="AQ143" s="49"/>
      <c r="AR143" s="49"/>
      <c r="AS143" s="49"/>
      <c r="AT143" s="49"/>
      <c r="AU143" s="46"/>
      <c r="AV143" s="352" t="str">
        <f t="shared" si="60"/>
        <v/>
      </c>
      <c r="AW143" s="65" t="str">
        <f t="shared" si="65"/>
        <v/>
      </c>
      <c r="AX143" s="198" t="str">
        <f>IF(A143="","",IF(D143="","",INDEX(POBRANIE_!$B$6:$F$101,MATCH(D143,POBRANIE_!$A$6:$A$101,0),5)))</f>
        <v/>
      </c>
      <c r="AY143" s="96" t="str">
        <f t="shared" si="86"/>
        <v/>
      </c>
      <c r="AZ143" s="96" t="str">
        <f t="shared" si="87"/>
        <v/>
      </c>
      <c r="BA143" s="292" t="str">
        <f t="shared" si="66"/>
        <v xml:space="preserve"> </v>
      </c>
      <c r="BB143" s="293" t="str">
        <f t="shared" si="67"/>
        <v xml:space="preserve"> </v>
      </c>
      <c r="BD143" s="45"/>
      <c r="BE143" s="387" t="str">
        <f t="shared" si="68"/>
        <v/>
      </c>
      <c r="BF143" s="388">
        <f t="shared" si="69"/>
        <v>0</v>
      </c>
      <c r="BG143" s="388">
        <f t="shared" si="70"/>
        <v>0</v>
      </c>
      <c r="BH143" s="388">
        <f t="shared" si="71"/>
        <v>0</v>
      </c>
      <c r="BI143" s="388">
        <f t="shared" si="72"/>
        <v>0</v>
      </c>
      <c r="BJ143" s="388">
        <f t="shared" si="73"/>
        <v>0</v>
      </c>
      <c r="BK143" s="389">
        <f t="shared" si="74"/>
        <v>0</v>
      </c>
      <c r="BL143" s="388">
        <f>IF(W143="",0,IF(W143=LEGENDA!C$43,0,1))</f>
        <v>0</v>
      </c>
      <c r="BM143" s="388">
        <f>IF(X143="",0,IF(X143=LEGENDA!D$43,0,1))</f>
        <v>0</v>
      </c>
      <c r="BN143" s="388">
        <f>IF(Y143="",0,IF(Y143=LEGENDA!E$43,0,1))</f>
        <v>0</v>
      </c>
      <c r="BO143" s="388">
        <f>IF(Z143="",0,IF(Z143=LEGENDA!F$43,0,1))</f>
        <v>0</v>
      </c>
      <c r="BP143" s="388">
        <f>IF(AA143="",0,IF(AA143=LEGENDA!G$43,0,1))</f>
        <v>0</v>
      </c>
      <c r="BQ143" s="388">
        <f>IF(AB143="",0,IF(AB143=LEGENDA!H$43,0,1))</f>
        <v>0</v>
      </c>
      <c r="BR143" s="388">
        <f>IF(AC143="",0,IF(AC143=LEGENDA!I$43,0,1))</f>
        <v>0</v>
      </c>
      <c r="BS143" s="388">
        <f>IF(AD143="",0,IF(AD143=LEGENDA!J$43,0,1))</f>
        <v>0</v>
      </c>
      <c r="BT143" s="388">
        <f>IF(AE143="",0,IF(AE143=LEGENDA!K$43,0,1))</f>
        <v>0</v>
      </c>
      <c r="BU143" s="388">
        <f>IF(AF143="",0,IF(AF143=LEGENDA!L$43,0,1))</f>
        <v>0</v>
      </c>
      <c r="BV143" s="390">
        <f t="shared" si="75"/>
        <v>0</v>
      </c>
      <c r="BW143" s="388">
        <f t="shared" si="76"/>
        <v>0</v>
      </c>
      <c r="BX143" s="390">
        <f t="shared" si="77"/>
        <v>0</v>
      </c>
      <c r="BY143" s="391">
        <f t="shared" si="78"/>
        <v>0</v>
      </c>
      <c r="BZ143" s="391">
        <f t="shared" si="79"/>
        <v>0</v>
      </c>
      <c r="CA143" s="391" t="str">
        <f t="shared" si="80"/>
        <v/>
      </c>
      <c r="CB143" s="386" t="str">
        <f t="shared" si="81"/>
        <v/>
      </c>
      <c r="CC143" s="94">
        <f t="shared" si="88"/>
        <v>0</v>
      </c>
      <c r="CD143" s="397" t="str">
        <f t="shared" si="82"/>
        <v/>
      </c>
      <c r="CE143" s="559" t="str">
        <f t="array" ref="CE143">IFERROR(INDEX($C$10:$C$525,MATCH(0,COUNTIF($CE$9:CE142,$C$10:$C$525),0)),"")</f>
        <v/>
      </c>
      <c r="CF143" s="559">
        <f t="shared" si="83"/>
        <v>0</v>
      </c>
    </row>
    <row r="144" spans="1:84" ht="18.899999999999999" customHeight="1" thickBot="1" x14ac:dyDescent="0.35">
      <c r="A144" s="78" t="str">
        <f t="shared" si="84"/>
        <v/>
      </c>
      <c r="B144" s="576"/>
      <c r="C144" s="464"/>
      <c r="D144" s="349"/>
      <c r="E144" s="61" t="str">
        <f>IF(B144="","",IF(C144="","",IF(D144="","",INDEX(POBRANIE_!$B$6:$F$100,MATCH($D144,POBRANIE_!$A$6:$A$100,0),2))))</f>
        <v/>
      </c>
      <c r="F144" s="44"/>
      <c r="G144" s="45"/>
      <c r="H144" s="349"/>
      <c r="I144" s="46"/>
      <c r="J144" s="64" t="str">
        <f>IF($H144="","",IF($I144="","",IF($H144=LEGENDA!$B$21,0.6,IF($H144=LEGENDA!$B$22,0.7,0.8))))</f>
        <v/>
      </c>
      <c r="K144" s="63" t="str">
        <f t="shared" si="61"/>
        <v/>
      </c>
      <c r="L144" s="46"/>
      <c r="M144" s="61" t="str">
        <f>IF($H144="","",IF(OR(I144&gt;0,L144&gt;0),"",IF(AND(D144="TUZ",H144="gleba b. lekka"),"BŁĄD kol.8",IF(AND(D144="TUZ",H144="gleba lekka"),"BŁĄD kol.8",IF(AND(D144="TUZ",H144="gleba średnia"),"BŁĄD kol.8",IF(AND(D144="TUZ",H144="gleba ciężka"),"BŁĄD kol.8",IF(OR($H144=LEGENDA!$B$21,$H144=1),49,IF(OR($H144=LEGENDA!$B$22,$H144=2),59,IF(OR($H144=LEGENDA!$B$23,$H144=3),62,IF(OR($H144=4,$H144=LEGENDA!$B$24),66,IF(H144=LEGENDA!$O$25,86,IF(H144=LEGENDA!$O$26,91,IF(H144=LEGENDA!$O$27,73,IF(H144=LEGENDA!$O$28,66,IF(H144=LEGENDA!$O$29,135,IF(H144=LEGENDA!$O$30,158,IF(H144=LEGENDA!$O$31,117)))))))))))))))))</f>
        <v/>
      </c>
      <c r="N144" s="61" t="str">
        <f>IF(AND(D144="TUZ",H144="gleba b. lekka"),"BŁĄD kol.8",IF(AND(D144="TUZ",H144="gleba lekka"),"BŁĄD kol.8",IF(AND(D144="TUZ",H144="gleba średnia"),"BŁĄD kol.8",IF(AND(D144="TUZ",H144="gleba ciężka"),"BŁĄD kol.8",IF(AND(E144&lt;&gt;4,H144=LEGENDA!$O$29),"BŁĄD kol.8",IF(AND(E144&lt;&gt;4,H144=LEGENDA!$O$30),"BŁĄD kol.8",IF(AND(E144&lt;&gt;4,H144=LEGENDA!$O$31),"BŁĄD kol.8",IF(AND(E144&lt;&gt;4,H144=LEGENDA!$O$28),"BŁĄD kol.8",IF(AND(E144&lt;&gt;4,H144=LEGENDA!$O$27),"BŁĄD kol.8",IF(AND(E144&lt;&gt;4,H144=LEGENDA!$O$26),"BŁĄD kol.8",IF(AND(E144&lt;&gt;4,H144=LEGENDA!$O$25),"BŁĄD kol.8",IF(AX144="","",IF(AX144=1,0.6,IF(AX144=2,0.9,0.9))))))))))))))</f>
        <v/>
      </c>
      <c r="O144" s="381" t="str">
        <f t="shared" si="62"/>
        <v/>
      </c>
      <c r="P144" s="379" t="str">
        <f t="shared" si="85"/>
        <v/>
      </c>
      <c r="Q144" s="47"/>
      <c r="R144" s="46"/>
      <c r="S144" s="46"/>
      <c r="T144" s="46"/>
      <c r="U144" s="46"/>
      <c r="V144" s="61" t="str">
        <f t="shared" si="63"/>
        <v/>
      </c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61" t="str">
        <f t="shared" si="64"/>
        <v/>
      </c>
      <c r="AH144" s="70" t="e">
        <v>#VALUE!</v>
      </c>
      <c r="AI144" s="70">
        <v>0</v>
      </c>
      <c r="AJ144" s="70">
        <v>0</v>
      </c>
      <c r="AK144" s="71">
        <v>0</v>
      </c>
      <c r="AO144" s="49"/>
      <c r="AP144" s="49"/>
      <c r="AQ144" s="49"/>
      <c r="AR144" s="49"/>
      <c r="AS144" s="49"/>
      <c r="AT144" s="49"/>
      <c r="AU144" s="46"/>
      <c r="AV144" s="352" t="str">
        <f t="shared" si="60"/>
        <v/>
      </c>
      <c r="AW144" s="65" t="str">
        <f t="shared" si="65"/>
        <v/>
      </c>
      <c r="AX144" s="198" t="str">
        <f>IF(A144="","",IF(D144="","",INDEX(POBRANIE_!$B$6:$F$101,MATCH(D144,POBRANIE_!$A$6:$A$101,0),5)))</f>
        <v/>
      </c>
      <c r="AY144" s="96" t="str">
        <f t="shared" si="86"/>
        <v/>
      </c>
      <c r="AZ144" s="96" t="str">
        <f t="shared" si="87"/>
        <v/>
      </c>
      <c r="BA144" s="292" t="str">
        <f t="shared" si="66"/>
        <v xml:space="preserve"> </v>
      </c>
      <c r="BB144" s="293" t="str">
        <f t="shared" si="67"/>
        <v xml:space="preserve"> </v>
      </c>
      <c r="BD144" s="45"/>
      <c r="BE144" s="387" t="str">
        <f t="shared" si="68"/>
        <v/>
      </c>
      <c r="BF144" s="388">
        <f t="shared" si="69"/>
        <v>0</v>
      </c>
      <c r="BG144" s="388">
        <f t="shared" si="70"/>
        <v>0</v>
      </c>
      <c r="BH144" s="388">
        <f t="shared" si="71"/>
        <v>0</v>
      </c>
      <c r="BI144" s="388">
        <f t="shared" si="72"/>
        <v>0</v>
      </c>
      <c r="BJ144" s="388">
        <f t="shared" si="73"/>
        <v>0</v>
      </c>
      <c r="BK144" s="389">
        <f t="shared" si="74"/>
        <v>0</v>
      </c>
      <c r="BL144" s="388">
        <f>IF(W144="",0,IF(W144=LEGENDA!C$43,0,1))</f>
        <v>0</v>
      </c>
      <c r="BM144" s="388">
        <f>IF(X144="",0,IF(X144=LEGENDA!D$43,0,1))</f>
        <v>0</v>
      </c>
      <c r="BN144" s="388">
        <f>IF(Y144="",0,IF(Y144=LEGENDA!E$43,0,1))</f>
        <v>0</v>
      </c>
      <c r="BO144" s="388">
        <f>IF(Z144="",0,IF(Z144=LEGENDA!F$43,0,1))</f>
        <v>0</v>
      </c>
      <c r="BP144" s="388">
        <f>IF(AA144="",0,IF(AA144=LEGENDA!G$43,0,1))</f>
        <v>0</v>
      </c>
      <c r="BQ144" s="388">
        <f>IF(AB144="",0,IF(AB144=LEGENDA!H$43,0,1))</f>
        <v>0</v>
      </c>
      <c r="BR144" s="388">
        <f>IF(AC144="",0,IF(AC144=LEGENDA!I$43,0,1))</f>
        <v>0</v>
      </c>
      <c r="BS144" s="388">
        <f>IF(AD144="",0,IF(AD144=LEGENDA!J$43,0,1))</f>
        <v>0</v>
      </c>
      <c r="BT144" s="388">
        <f>IF(AE144="",0,IF(AE144=LEGENDA!K$43,0,1))</f>
        <v>0</v>
      </c>
      <c r="BU144" s="388">
        <f>IF(AF144="",0,IF(AF144=LEGENDA!L$43,0,1))</f>
        <v>0</v>
      </c>
      <c r="BV144" s="390">
        <f t="shared" si="75"/>
        <v>0</v>
      </c>
      <c r="BW144" s="388">
        <f t="shared" si="76"/>
        <v>0</v>
      </c>
      <c r="BX144" s="390">
        <f t="shared" si="77"/>
        <v>0</v>
      </c>
      <c r="BY144" s="391">
        <f t="shared" si="78"/>
        <v>0</v>
      </c>
      <c r="BZ144" s="391">
        <f t="shared" si="79"/>
        <v>0</v>
      </c>
      <c r="CA144" s="391" t="str">
        <f t="shared" si="80"/>
        <v/>
      </c>
      <c r="CB144" s="386" t="str">
        <f t="shared" si="81"/>
        <v/>
      </c>
      <c r="CC144" s="94">
        <f t="shared" si="88"/>
        <v>0</v>
      </c>
      <c r="CD144" s="397" t="str">
        <f t="shared" si="82"/>
        <v/>
      </c>
      <c r="CE144" s="559" t="str">
        <f t="array" ref="CE144">IFERROR(INDEX($C$10:$C$525,MATCH(0,COUNTIF($CE$9:CE143,$C$10:$C$525),0)),"")</f>
        <v/>
      </c>
      <c r="CF144" s="559">
        <f t="shared" si="83"/>
        <v>0</v>
      </c>
    </row>
    <row r="145" spans="1:84" ht="18.899999999999999" customHeight="1" thickBot="1" x14ac:dyDescent="0.35">
      <c r="A145" s="78" t="str">
        <f t="shared" si="84"/>
        <v/>
      </c>
      <c r="B145" s="576"/>
      <c r="C145" s="464"/>
      <c r="D145" s="349"/>
      <c r="E145" s="61" t="str">
        <f>IF(B145="","",IF(C145="","",IF(D145="","",INDEX(POBRANIE_!$B$6:$F$100,MATCH($D145,POBRANIE_!$A$6:$A$100,0),2))))</f>
        <v/>
      </c>
      <c r="F145" s="44"/>
      <c r="G145" s="45"/>
      <c r="H145" s="349"/>
      <c r="I145" s="46"/>
      <c r="J145" s="64" t="str">
        <f>IF($H145="","",IF($I145="","",IF($H145=LEGENDA!$B$21,0.6,IF($H145=LEGENDA!$B$22,0.7,0.8))))</f>
        <v/>
      </c>
      <c r="K145" s="63" t="str">
        <f t="shared" si="61"/>
        <v/>
      </c>
      <c r="L145" s="46"/>
      <c r="M145" s="61" t="str">
        <f>IF($H145="","",IF(OR(I145&gt;0,L145&gt;0),"",IF(AND(D145="TUZ",H145="gleba b. lekka"),"BŁĄD kol.8",IF(AND(D145="TUZ",H145="gleba lekka"),"BŁĄD kol.8",IF(AND(D145="TUZ",H145="gleba średnia"),"BŁĄD kol.8",IF(AND(D145="TUZ",H145="gleba ciężka"),"BŁĄD kol.8",IF(OR($H145=LEGENDA!$B$21,$H145=1),49,IF(OR($H145=LEGENDA!$B$22,$H145=2),59,IF(OR($H145=LEGENDA!$B$23,$H145=3),62,IF(OR($H145=4,$H145=LEGENDA!$B$24),66,IF(H145=LEGENDA!$O$25,86,IF(H145=LEGENDA!$O$26,91,IF(H145=LEGENDA!$O$27,73,IF(H145=LEGENDA!$O$28,66,IF(H145=LEGENDA!$O$29,135,IF(H145=LEGENDA!$O$30,158,IF(H145=LEGENDA!$O$31,117)))))))))))))))))</f>
        <v/>
      </c>
      <c r="N145" s="61" t="str">
        <f>IF(AND(D145="TUZ",H145="gleba b. lekka"),"BŁĄD kol.8",IF(AND(D145="TUZ",H145="gleba lekka"),"BŁĄD kol.8",IF(AND(D145="TUZ",H145="gleba średnia"),"BŁĄD kol.8",IF(AND(D145="TUZ",H145="gleba ciężka"),"BŁĄD kol.8",IF(AND(E145&lt;&gt;4,H145=LEGENDA!$O$29),"BŁĄD kol.8",IF(AND(E145&lt;&gt;4,H145=LEGENDA!$O$30),"BŁĄD kol.8",IF(AND(E145&lt;&gt;4,H145=LEGENDA!$O$31),"BŁĄD kol.8",IF(AND(E145&lt;&gt;4,H145=LEGENDA!$O$28),"BŁĄD kol.8",IF(AND(E145&lt;&gt;4,H145=LEGENDA!$O$27),"BŁĄD kol.8",IF(AND(E145&lt;&gt;4,H145=LEGENDA!$O$26),"BŁĄD kol.8",IF(AND(E145&lt;&gt;4,H145=LEGENDA!$O$25),"BŁĄD kol.8",IF(AX145="","",IF(AX145=1,0.6,IF(AX145=2,0.9,0.9))))))))))))))</f>
        <v/>
      </c>
      <c r="O145" s="381" t="str">
        <f t="shared" si="62"/>
        <v/>
      </c>
      <c r="P145" s="379" t="str">
        <f t="shared" si="85"/>
        <v/>
      </c>
      <c r="Q145" s="47"/>
      <c r="R145" s="46"/>
      <c r="S145" s="46"/>
      <c r="T145" s="46"/>
      <c r="U145" s="46"/>
      <c r="V145" s="61" t="str">
        <f t="shared" si="63"/>
        <v/>
      </c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61" t="str">
        <f t="shared" si="64"/>
        <v/>
      </c>
      <c r="AH145" s="70" t="e">
        <v>#VALUE!</v>
      </c>
      <c r="AI145" s="70">
        <v>0</v>
      </c>
      <c r="AJ145" s="70">
        <v>0</v>
      </c>
      <c r="AK145" s="71">
        <v>0</v>
      </c>
      <c r="AO145" s="49"/>
      <c r="AP145" s="49"/>
      <c r="AQ145" s="49"/>
      <c r="AR145" s="49"/>
      <c r="AS145" s="49"/>
      <c r="AT145" s="49"/>
      <c r="AU145" s="46"/>
      <c r="AV145" s="352" t="str">
        <f t="shared" si="60"/>
        <v/>
      </c>
      <c r="AW145" s="65" t="str">
        <f t="shared" si="65"/>
        <v/>
      </c>
      <c r="AX145" s="198" t="str">
        <f>IF(A145="","",IF(D145="","",INDEX(POBRANIE_!$B$6:$F$101,MATCH(D145,POBRANIE_!$A$6:$A$101,0),5)))</f>
        <v/>
      </c>
      <c r="AY145" s="96" t="str">
        <f t="shared" si="86"/>
        <v/>
      </c>
      <c r="AZ145" s="96" t="str">
        <f t="shared" si="87"/>
        <v/>
      </c>
      <c r="BA145" s="292" t="str">
        <f t="shared" si="66"/>
        <v xml:space="preserve"> </v>
      </c>
      <c r="BB145" s="293" t="str">
        <f t="shared" si="67"/>
        <v xml:space="preserve"> </v>
      </c>
      <c r="BD145" s="45"/>
      <c r="BE145" s="387" t="str">
        <f t="shared" si="68"/>
        <v/>
      </c>
      <c r="BF145" s="388">
        <f t="shared" si="69"/>
        <v>0</v>
      </c>
      <c r="BG145" s="388">
        <f t="shared" si="70"/>
        <v>0</v>
      </c>
      <c r="BH145" s="388">
        <f t="shared" si="71"/>
        <v>0</v>
      </c>
      <c r="BI145" s="388">
        <f t="shared" si="72"/>
        <v>0</v>
      </c>
      <c r="BJ145" s="388">
        <f t="shared" si="73"/>
        <v>0</v>
      </c>
      <c r="BK145" s="389">
        <f t="shared" si="74"/>
        <v>0</v>
      </c>
      <c r="BL145" s="388">
        <f>IF(W145="",0,IF(W145=LEGENDA!C$43,0,1))</f>
        <v>0</v>
      </c>
      <c r="BM145" s="388">
        <f>IF(X145="",0,IF(X145=LEGENDA!D$43,0,1))</f>
        <v>0</v>
      </c>
      <c r="BN145" s="388">
        <f>IF(Y145="",0,IF(Y145=LEGENDA!E$43,0,1))</f>
        <v>0</v>
      </c>
      <c r="BO145" s="388">
        <f>IF(Z145="",0,IF(Z145=LEGENDA!F$43,0,1))</f>
        <v>0</v>
      </c>
      <c r="BP145" s="388">
        <f>IF(AA145="",0,IF(AA145=LEGENDA!G$43,0,1))</f>
        <v>0</v>
      </c>
      <c r="BQ145" s="388">
        <f>IF(AB145="",0,IF(AB145=LEGENDA!H$43,0,1))</f>
        <v>0</v>
      </c>
      <c r="BR145" s="388">
        <f>IF(AC145="",0,IF(AC145=LEGENDA!I$43,0,1))</f>
        <v>0</v>
      </c>
      <c r="BS145" s="388">
        <f>IF(AD145="",0,IF(AD145=LEGENDA!J$43,0,1))</f>
        <v>0</v>
      </c>
      <c r="BT145" s="388">
        <f>IF(AE145="",0,IF(AE145=LEGENDA!K$43,0,1))</f>
        <v>0</v>
      </c>
      <c r="BU145" s="388">
        <f>IF(AF145="",0,IF(AF145=LEGENDA!L$43,0,1))</f>
        <v>0</v>
      </c>
      <c r="BV145" s="390">
        <f t="shared" si="75"/>
        <v>0</v>
      </c>
      <c r="BW145" s="388">
        <f t="shared" si="76"/>
        <v>0</v>
      </c>
      <c r="BX145" s="390">
        <f t="shared" si="77"/>
        <v>0</v>
      </c>
      <c r="BY145" s="391">
        <f t="shared" si="78"/>
        <v>0</v>
      </c>
      <c r="BZ145" s="391">
        <f t="shared" si="79"/>
        <v>0</v>
      </c>
      <c r="CA145" s="391" t="str">
        <f t="shared" si="80"/>
        <v/>
      </c>
      <c r="CB145" s="386" t="str">
        <f t="shared" si="81"/>
        <v/>
      </c>
      <c r="CC145" s="94">
        <f t="shared" si="88"/>
        <v>0</v>
      </c>
      <c r="CD145" s="397" t="str">
        <f t="shared" si="82"/>
        <v/>
      </c>
      <c r="CE145" s="559" t="str">
        <f t="array" ref="CE145">IFERROR(INDEX($C$10:$C$525,MATCH(0,COUNTIF($CE$9:CE144,$C$10:$C$525),0)),"")</f>
        <v/>
      </c>
      <c r="CF145" s="559">
        <f t="shared" si="83"/>
        <v>0</v>
      </c>
    </row>
    <row r="146" spans="1:84" ht="18.899999999999999" customHeight="1" thickBot="1" x14ac:dyDescent="0.35">
      <c r="A146" s="78" t="str">
        <f t="shared" si="84"/>
        <v/>
      </c>
      <c r="B146" s="576"/>
      <c r="C146" s="464"/>
      <c r="D146" s="349"/>
      <c r="E146" s="61" t="str">
        <f>IF(B146="","",IF(C146="","",IF(D146="","",INDEX(POBRANIE_!$B$6:$F$100,MATCH($D146,POBRANIE_!$A$6:$A$100,0),2))))</f>
        <v/>
      </c>
      <c r="F146" s="44"/>
      <c r="G146" s="45"/>
      <c r="H146" s="349"/>
      <c r="I146" s="46"/>
      <c r="J146" s="64" t="str">
        <f>IF($H146="","",IF($I146="","",IF($H146=LEGENDA!$B$21,0.6,IF($H146=LEGENDA!$B$22,0.7,0.8))))</f>
        <v/>
      </c>
      <c r="K146" s="63" t="str">
        <f t="shared" si="61"/>
        <v/>
      </c>
      <c r="L146" s="46"/>
      <c r="M146" s="61" t="str">
        <f>IF($H146="","",IF(OR(I146&gt;0,L146&gt;0),"",IF(AND(D146="TUZ",H146="gleba b. lekka"),"BŁĄD kol.8",IF(AND(D146="TUZ",H146="gleba lekka"),"BŁĄD kol.8",IF(AND(D146="TUZ",H146="gleba średnia"),"BŁĄD kol.8",IF(AND(D146="TUZ",H146="gleba ciężka"),"BŁĄD kol.8",IF(OR($H146=LEGENDA!$B$21,$H146=1),49,IF(OR($H146=LEGENDA!$B$22,$H146=2),59,IF(OR($H146=LEGENDA!$B$23,$H146=3),62,IF(OR($H146=4,$H146=LEGENDA!$B$24),66,IF(H146=LEGENDA!$O$25,86,IF(H146=LEGENDA!$O$26,91,IF(H146=LEGENDA!$O$27,73,IF(H146=LEGENDA!$O$28,66,IF(H146=LEGENDA!$O$29,135,IF(H146=LEGENDA!$O$30,158,IF(H146=LEGENDA!$O$31,117)))))))))))))))))</f>
        <v/>
      </c>
      <c r="N146" s="61" t="str">
        <f>IF(AND(D146="TUZ",H146="gleba b. lekka"),"BŁĄD kol.8",IF(AND(D146="TUZ",H146="gleba lekka"),"BŁĄD kol.8",IF(AND(D146="TUZ",H146="gleba średnia"),"BŁĄD kol.8",IF(AND(D146="TUZ",H146="gleba ciężka"),"BŁĄD kol.8",IF(AND(E146&lt;&gt;4,H146=LEGENDA!$O$29),"BŁĄD kol.8",IF(AND(E146&lt;&gt;4,H146=LEGENDA!$O$30),"BŁĄD kol.8",IF(AND(E146&lt;&gt;4,H146=LEGENDA!$O$31),"BŁĄD kol.8",IF(AND(E146&lt;&gt;4,H146=LEGENDA!$O$28),"BŁĄD kol.8",IF(AND(E146&lt;&gt;4,H146=LEGENDA!$O$27),"BŁĄD kol.8",IF(AND(E146&lt;&gt;4,H146=LEGENDA!$O$26),"BŁĄD kol.8",IF(AND(E146&lt;&gt;4,H146=LEGENDA!$O$25),"BŁĄD kol.8",IF(AX146="","",IF(AX146=1,0.6,IF(AX146=2,0.9,0.9))))))))))))))</f>
        <v/>
      </c>
      <c r="O146" s="381" t="str">
        <f t="shared" si="62"/>
        <v/>
      </c>
      <c r="P146" s="379" t="str">
        <f t="shared" si="85"/>
        <v/>
      </c>
      <c r="Q146" s="47"/>
      <c r="R146" s="46"/>
      <c r="S146" s="46"/>
      <c r="T146" s="46"/>
      <c r="U146" s="46"/>
      <c r="V146" s="61" t="str">
        <f t="shared" si="63"/>
        <v/>
      </c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61" t="str">
        <f t="shared" si="64"/>
        <v/>
      </c>
      <c r="AH146" s="70" t="e">
        <v>#VALUE!</v>
      </c>
      <c r="AI146" s="70">
        <v>0</v>
      </c>
      <c r="AJ146" s="70">
        <v>0</v>
      </c>
      <c r="AK146" s="71">
        <v>0</v>
      </c>
      <c r="AO146" s="49"/>
      <c r="AP146" s="49"/>
      <c r="AQ146" s="49"/>
      <c r="AR146" s="49"/>
      <c r="AS146" s="49"/>
      <c r="AT146" s="49"/>
      <c r="AU146" s="46"/>
      <c r="AV146" s="352" t="str">
        <f t="shared" si="60"/>
        <v/>
      </c>
      <c r="AW146" s="65" t="str">
        <f t="shared" si="65"/>
        <v/>
      </c>
      <c r="AX146" s="198" t="str">
        <f>IF(A146="","",IF(D146="","",INDEX(POBRANIE_!$B$6:$F$101,MATCH(D146,POBRANIE_!$A$6:$A$101,0),5)))</f>
        <v/>
      </c>
      <c r="AY146" s="96" t="str">
        <f t="shared" si="86"/>
        <v/>
      </c>
      <c r="AZ146" s="96" t="str">
        <f t="shared" si="87"/>
        <v/>
      </c>
      <c r="BA146" s="292" t="str">
        <f t="shared" si="66"/>
        <v xml:space="preserve"> </v>
      </c>
      <c r="BB146" s="293" t="str">
        <f t="shared" si="67"/>
        <v xml:space="preserve"> </v>
      </c>
      <c r="BD146" s="45"/>
      <c r="BE146" s="387" t="str">
        <f t="shared" si="68"/>
        <v/>
      </c>
      <c r="BF146" s="388">
        <f t="shared" si="69"/>
        <v>0</v>
      </c>
      <c r="BG146" s="388">
        <f t="shared" si="70"/>
        <v>0</v>
      </c>
      <c r="BH146" s="388">
        <f t="shared" si="71"/>
        <v>0</v>
      </c>
      <c r="BI146" s="388">
        <f t="shared" si="72"/>
        <v>0</v>
      </c>
      <c r="BJ146" s="388">
        <f t="shared" si="73"/>
        <v>0</v>
      </c>
      <c r="BK146" s="389">
        <f t="shared" si="74"/>
        <v>0</v>
      </c>
      <c r="BL146" s="388">
        <f>IF(W146="",0,IF(W146=LEGENDA!C$43,0,1))</f>
        <v>0</v>
      </c>
      <c r="BM146" s="388">
        <f>IF(X146="",0,IF(X146=LEGENDA!D$43,0,1))</f>
        <v>0</v>
      </c>
      <c r="BN146" s="388">
        <f>IF(Y146="",0,IF(Y146=LEGENDA!E$43,0,1))</f>
        <v>0</v>
      </c>
      <c r="BO146" s="388">
        <f>IF(Z146="",0,IF(Z146=LEGENDA!F$43,0,1))</f>
        <v>0</v>
      </c>
      <c r="BP146" s="388">
        <f>IF(AA146="",0,IF(AA146=LEGENDA!G$43,0,1))</f>
        <v>0</v>
      </c>
      <c r="BQ146" s="388">
        <f>IF(AB146="",0,IF(AB146=LEGENDA!H$43,0,1))</f>
        <v>0</v>
      </c>
      <c r="BR146" s="388">
        <f>IF(AC146="",0,IF(AC146=LEGENDA!I$43,0,1))</f>
        <v>0</v>
      </c>
      <c r="BS146" s="388">
        <f>IF(AD146="",0,IF(AD146=LEGENDA!J$43,0,1))</f>
        <v>0</v>
      </c>
      <c r="BT146" s="388">
        <f>IF(AE146="",0,IF(AE146=LEGENDA!K$43,0,1))</f>
        <v>0</v>
      </c>
      <c r="BU146" s="388">
        <f>IF(AF146="",0,IF(AF146=LEGENDA!L$43,0,1))</f>
        <v>0</v>
      </c>
      <c r="BV146" s="390">
        <f t="shared" si="75"/>
        <v>0</v>
      </c>
      <c r="BW146" s="388">
        <f t="shared" si="76"/>
        <v>0</v>
      </c>
      <c r="BX146" s="390">
        <f t="shared" si="77"/>
        <v>0</v>
      </c>
      <c r="BY146" s="391">
        <f t="shared" si="78"/>
        <v>0</v>
      </c>
      <c r="BZ146" s="391">
        <f t="shared" si="79"/>
        <v>0</v>
      </c>
      <c r="CA146" s="391" t="str">
        <f t="shared" si="80"/>
        <v/>
      </c>
      <c r="CB146" s="386" t="str">
        <f t="shared" si="81"/>
        <v/>
      </c>
      <c r="CC146" s="94">
        <f t="shared" si="88"/>
        <v>0</v>
      </c>
      <c r="CD146" s="397" t="str">
        <f t="shared" si="82"/>
        <v/>
      </c>
      <c r="CE146" s="559" t="str">
        <f t="array" ref="CE146">IFERROR(INDEX($C$10:$C$525,MATCH(0,COUNTIF($CE$9:CE145,$C$10:$C$525),0)),"")</f>
        <v/>
      </c>
      <c r="CF146" s="559">
        <f t="shared" si="83"/>
        <v>0</v>
      </c>
    </row>
    <row r="147" spans="1:84" ht="18.899999999999999" customHeight="1" thickBot="1" x14ac:dyDescent="0.35">
      <c r="A147" s="78" t="str">
        <f t="shared" si="84"/>
        <v/>
      </c>
      <c r="B147" s="576"/>
      <c r="C147" s="464"/>
      <c r="D147" s="349"/>
      <c r="E147" s="61" t="str">
        <f>IF(B147="","",IF(C147="","",IF(D147="","",INDEX(POBRANIE_!$B$6:$F$100,MATCH($D147,POBRANIE_!$A$6:$A$100,0),2))))</f>
        <v/>
      </c>
      <c r="F147" s="44"/>
      <c r="G147" s="45"/>
      <c r="H147" s="349"/>
      <c r="I147" s="46"/>
      <c r="J147" s="64" t="str">
        <f>IF($H147="","",IF($I147="","",IF($H147=LEGENDA!$B$21,0.6,IF($H147=LEGENDA!$B$22,0.7,0.8))))</f>
        <v/>
      </c>
      <c r="K147" s="63" t="str">
        <f t="shared" si="61"/>
        <v/>
      </c>
      <c r="L147" s="46"/>
      <c r="M147" s="61" t="str">
        <f>IF($H147="","",IF(OR(I147&gt;0,L147&gt;0),"",IF(AND(D147="TUZ",H147="gleba b. lekka"),"BŁĄD kol.8",IF(AND(D147="TUZ",H147="gleba lekka"),"BŁĄD kol.8",IF(AND(D147="TUZ",H147="gleba średnia"),"BŁĄD kol.8",IF(AND(D147="TUZ",H147="gleba ciężka"),"BŁĄD kol.8",IF(OR($H147=LEGENDA!$B$21,$H147=1),49,IF(OR($H147=LEGENDA!$B$22,$H147=2),59,IF(OR($H147=LEGENDA!$B$23,$H147=3),62,IF(OR($H147=4,$H147=LEGENDA!$B$24),66,IF(H147=LEGENDA!$O$25,86,IF(H147=LEGENDA!$O$26,91,IF(H147=LEGENDA!$O$27,73,IF(H147=LEGENDA!$O$28,66,IF(H147=LEGENDA!$O$29,135,IF(H147=LEGENDA!$O$30,158,IF(H147=LEGENDA!$O$31,117)))))))))))))))))</f>
        <v/>
      </c>
      <c r="N147" s="61" t="str">
        <f>IF(AND(D147="TUZ",H147="gleba b. lekka"),"BŁĄD kol.8",IF(AND(D147="TUZ",H147="gleba lekka"),"BŁĄD kol.8",IF(AND(D147="TUZ",H147="gleba średnia"),"BŁĄD kol.8",IF(AND(D147="TUZ",H147="gleba ciężka"),"BŁĄD kol.8",IF(AND(E147&lt;&gt;4,H147=LEGENDA!$O$29),"BŁĄD kol.8",IF(AND(E147&lt;&gt;4,H147=LEGENDA!$O$30),"BŁĄD kol.8",IF(AND(E147&lt;&gt;4,H147=LEGENDA!$O$31),"BŁĄD kol.8",IF(AND(E147&lt;&gt;4,H147=LEGENDA!$O$28),"BŁĄD kol.8",IF(AND(E147&lt;&gt;4,H147=LEGENDA!$O$27),"BŁĄD kol.8",IF(AND(E147&lt;&gt;4,H147=LEGENDA!$O$26),"BŁĄD kol.8",IF(AND(E147&lt;&gt;4,H147=LEGENDA!$O$25),"BŁĄD kol.8",IF(AX147="","",IF(AX147=1,0.6,IF(AX147=2,0.9,0.9))))))))))))))</f>
        <v/>
      </c>
      <c r="O147" s="381" t="str">
        <f t="shared" si="62"/>
        <v/>
      </c>
      <c r="P147" s="379" t="str">
        <f t="shared" si="85"/>
        <v/>
      </c>
      <c r="Q147" s="47"/>
      <c r="R147" s="46"/>
      <c r="S147" s="46"/>
      <c r="T147" s="46"/>
      <c r="U147" s="46"/>
      <c r="V147" s="61" t="str">
        <f t="shared" si="63"/>
        <v/>
      </c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61" t="str">
        <f t="shared" si="64"/>
        <v/>
      </c>
      <c r="AH147" s="70" t="e">
        <v>#VALUE!</v>
      </c>
      <c r="AI147" s="70">
        <v>0</v>
      </c>
      <c r="AJ147" s="70">
        <v>0</v>
      </c>
      <c r="AK147" s="71">
        <v>0</v>
      </c>
      <c r="AO147" s="49"/>
      <c r="AP147" s="49"/>
      <c r="AQ147" s="49"/>
      <c r="AR147" s="49"/>
      <c r="AS147" s="49"/>
      <c r="AT147" s="49"/>
      <c r="AU147" s="46"/>
      <c r="AV147" s="352" t="str">
        <f t="shared" si="60"/>
        <v/>
      </c>
      <c r="AW147" s="65" t="str">
        <f t="shared" si="65"/>
        <v/>
      </c>
      <c r="AX147" s="198" t="str">
        <f>IF(A147="","",IF(D147="","",INDEX(POBRANIE_!$B$6:$F$101,MATCH(D147,POBRANIE_!$A$6:$A$101,0),5)))</f>
        <v/>
      </c>
      <c r="AY147" s="96" t="str">
        <f t="shared" si="86"/>
        <v/>
      </c>
      <c r="AZ147" s="96" t="str">
        <f t="shared" si="87"/>
        <v/>
      </c>
      <c r="BA147" s="292" t="str">
        <f t="shared" si="66"/>
        <v xml:space="preserve"> </v>
      </c>
      <c r="BB147" s="293" t="str">
        <f t="shared" si="67"/>
        <v xml:space="preserve"> </v>
      </c>
      <c r="BD147" s="45"/>
      <c r="BE147" s="387" t="str">
        <f t="shared" si="68"/>
        <v/>
      </c>
      <c r="BF147" s="388">
        <f t="shared" si="69"/>
        <v>0</v>
      </c>
      <c r="BG147" s="388">
        <f t="shared" si="70"/>
        <v>0</v>
      </c>
      <c r="BH147" s="388">
        <f t="shared" si="71"/>
        <v>0</v>
      </c>
      <c r="BI147" s="388">
        <f t="shared" si="72"/>
        <v>0</v>
      </c>
      <c r="BJ147" s="388">
        <f t="shared" si="73"/>
        <v>0</v>
      </c>
      <c r="BK147" s="389">
        <f t="shared" si="74"/>
        <v>0</v>
      </c>
      <c r="BL147" s="388">
        <f>IF(W147="",0,IF(W147=LEGENDA!C$43,0,1))</f>
        <v>0</v>
      </c>
      <c r="BM147" s="388">
        <f>IF(X147="",0,IF(X147=LEGENDA!D$43,0,1))</f>
        <v>0</v>
      </c>
      <c r="BN147" s="388">
        <f>IF(Y147="",0,IF(Y147=LEGENDA!E$43,0,1))</f>
        <v>0</v>
      </c>
      <c r="BO147" s="388">
        <f>IF(Z147="",0,IF(Z147=LEGENDA!F$43,0,1))</f>
        <v>0</v>
      </c>
      <c r="BP147" s="388">
        <f>IF(AA147="",0,IF(AA147=LEGENDA!G$43,0,1))</f>
        <v>0</v>
      </c>
      <c r="BQ147" s="388">
        <f>IF(AB147="",0,IF(AB147=LEGENDA!H$43,0,1))</f>
        <v>0</v>
      </c>
      <c r="BR147" s="388">
        <f>IF(AC147="",0,IF(AC147=LEGENDA!I$43,0,1))</f>
        <v>0</v>
      </c>
      <c r="BS147" s="388">
        <f>IF(AD147="",0,IF(AD147=LEGENDA!J$43,0,1))</f>
        <v>0</v>
      </c>
      <c r="BT147" s="388">
        <f>IF(AE147="",0,IF(AE147=LEGENDA!K$43,0,1))</f>
        <v>0</v>
      </c>
      <c r="BU147" s="388">
        <f>IF(AF147="",0,IF(AF147=LEGENDA!L$43,0,1))</f>
        <v>0</v>
      </c>
      <c r="BV147" s="390">
        <f t="shared" si="75"/>
        <v>0</v>
      </c>
      <c r="BW147" s="388">
        <f t="shared" si="76"/>
        <v>0</v>
      </c>
      <c r="BX147" s="390">
        <f t="shared" si="77"/>
        <v>0</v>
      </c>
      <c r="BY147" s="391">
        <f t="shared" si="78"/>
        <v>0</v>
      </c>
      <c r="BZ147" s="391">
        <f t="shared" si="79"/>
        <v>0</v>
      </c>
      <c r="CA147" s="391" t="str">
        <f t="shared" si="80"/>
        <v/>
      </c>
      <c r="CB147" s="386" t="str">
        <f t="shared" si="81"/>
        <v/>
      </c>
      <c r="CC147" s="94">
        <f t="shared" si="88"/>
        <v>0</v>
      </c>
      <c r="CD147" s="397" t="str">
        <f t="shared" si="82"/>
        <v/>
      </c>
      <c r="CE147" s="559" t="str">
        <f t="array" ref="CE147">IFERROR(INDEX($C$10:$C$525,MATCH(0,COUNTIF($CE$9:CE146,$C$10:$C$525),0)),"")</f>
        <v/>
      </c>
      <c r="CF147" s="559">
        <f t="shared" si="83"/>
        <v>0</v>
      </c>
    </row>
    <row r="148" spans="1:84" ht="18.899999999999999" customHeight="1" thickBot="1" x14ac:dyDescent="0.35">
      <c r="A148" s="78" t="str">
        <f t="shared" si="84"/>
        <v/>
      </c>
      <c r="B148" s="576"/>
      <c r="C148" s="464"/>
      <c r="D148" s="349"/>
      <c r="E148" s="61" t="str">
        <f>IF(B148="","",IF(C148="","",IF(D148="","",INDEX(POBRANIE_!$B$6:$F$100,MATCH($D148,POBRANIE_!$A$6:$A$100,0),2))))</f>
        <v/>
      </c>
      <c r="F148" s="44"/>
      <c r="G148" s="45"/>
      <c r="H148" s="349"/>
      <c r="I148" s="46"/>
      <c r="J148" s="64" t="str">
        <f>IF($H148="","",IF($I148="","",IF($H148=LEGENDA!$B$21,0.6,IF($H148=LEGENDA!$B$22,0.7,0.8))))</f>
        <v/>
      </c>
      <c r="K148" s="63" t="str">
        <f t="shared" si="61"/>
        <v/>
      </c>
      <c r="L148" s="46"/>
      <c r="M148" s="61" t="str">
        <f>IF($H148="","",IF(OR(I148&gt;0,L148&gt;0),"",IF(AND(D148="TUZ",H148="gleba b. lekka"),"BŁĄD kol.8",IF(AND(D148="TUZ",H148="gleba lekka"),"BŁĄD kol.8",IF(AND(D148="TUZ",H148="gleba średnia"),"BŁĄD kol.8",IF(AND(D148="TUZ",H148="gleba ciężka"),"BŁĄD kol.8",IF(OR($H148=LEGENDA!$B$21,$H148=1),49,IF(OR($H148=LEGENDA!$B$22,$H148=2),59,IF(OR($H148=LEGENDA!$B$23,$H148=3),62,IF(OR($H148=4,$H148=LEGENDA!$B$24),66,IF(H148=LEGENDA!$O$25,86,IF(H148=LEGENDA!$O$26,91,IF(H148=LEGENDA!$O$27,73,IF(H148=LEGENDA!$O$28,66,IF(H148=LEGENDA!$O$29,135,IF(H148=LEGENDA!$O$30,158,IF(H148=LEGENDA!$O$31,117)))))))))))))))))</f>
        <v/>
      </c>
      <c r="N148" s="61" t="str">
        <f>IF(AND(D148="TUZ",H148="gleba b. lekka"),"BŁĄD kol.8",IF(AND(D148="TUZ",H148="gleba lekka"),"BŁĄD kol.8",IF(AND(D148="TUZ",H148="gleba średnia"),"BŁĄD kol.8",IF(AND(D148="TUZ",H148="gleba ciężka"),"BŁĄD kol.8",IF(AND(E148&lt;&gt;4,H148=LEGENDA!$O$29),"BŁĄD kol.8",IF(AND(E148&lt;&gt;4,H148=LEGENDA!$O$30),"BŁĄD kol.8",IF(AND(E148&lt;&gt;4,H148=LEGENDA!$O$31),"BŁĄD kol.8",IF(AND(E148&lt;&gt;4,H148=LEGENDA!$O$28),"BŁĄD kol.8",IF(AND(E148&lt;&gt;4,H148=LEGENDA!$O$27),"BŁĄD kol.8",IF(AND(E148&lt;&gt;4,H148=LEGENDA!$O$26),"BŁĄD kol.8",IF(AND(E148&lt;&gt;4,H148=LEGENDA!$O$25),"BŁĄD kol.8",IF(AX148="","",IF(AX148=1,0.6,IF(AX148=2,0.9,0.9))))))))))))))</f>
        <v/>
      </c>
      <c r="O148" s="381" t="str">
        <f t="shared" si="62"/>
        <v/>
      </c>
      <c r="P148" s="379" t="str">
        <f t="shared" si="85"/>
        <v/>
      </c>
      <c r="Q148" s="47"/>
      <c r="R148" s="46"/>
      <c r="S148" s="46"/>
      <c r="T148" s="46"/>
      <c r="U148" s="46"/>
      <c r="V148" s="61" t="str">
        <f t="shared" si="63"/>
        <v/>
      </c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61" t="str">
        <f t="shared" si="64"/>
        <v/>
      </c>
      <c r="AH148" s="70" t="e">
        <v>#VALUE!</v>
      </c>
      <c r="AI148" s="70">
        <v>0</v>
      </c>
      <c r="AJ148" s="70">
        <v>0</v>
      </c>
      <c r="AK148" s="71">
        <v>0</v>
      </c>
      <c r="AO148" s="49"/>
      <c r="AP148" s="49"/>
      <c r="AQ148" s="49"/>
      <c r="AR148" s="49"/>
      <c r="AS148" s="49"/>
      <c r="AT148" s="49"/>
      <c r="AU148" s="46"/>
      <c r="AV148" s="352" t="str">
        <f t="shared" si="60"/>
        <v/>
      </c>
      <c r="AW148" s="65" t="str">
        <f t="shared" si="65"/>
        <v/>
      </c>
      <c r="AX148" s="198" t="str">
        <f>IF(A148="","",IF(D148="","",INDEX(POBRANIE_!$B$6:$F$101,MATCH(D148,POBRANIE_!$A$6:$A$101,0),5)))</f>
        <v/>
      </c>
      <c r="AY148" s="96" t="str">
        <f t="shared" si="86"/>
        <v/>
      </c>
      <c r="AZ148" s="96" t="str">
        <f t="shared" si="87"/>
        <v/>
      </c>
      <c r="BA148" s="292" t="str">
        <f t="shared" si="66"/>
        <v xml:space="preserve"> </v>
      </c>
      <c r="BB148" s="293" t="str">
        <f t="shared" si="67"/>
        <v xml:space="preserve"> </v>
      </c>
      <c r="BD148" s="45"/>
      <c r="BE148" s="387" t="str">
        <f t="shared" si="68"/>
        <v/>
      </c>
      <c r="BF148" s="388">
        <f t="shared" si="69"/>
        <v>0</v>
      </c>
      <c r="BG148" s="388">
        <f t="shared" si="70"/>
        <v>0</v>
      </c>
      <c r="BH148" s="388">
        <f t="shared" si="71"/>
        <v>0</v>
      </c>
      <c r="BI148" s="388">
        <f t="shared" si="72"/>
        <v>0</v>
      </c>
      <c r="BJ148" s="388">
        <f t="shared" si="73"/>
        <v>0</v>
      </c>
      <c r="BK148" s="389">
        <f t="shared" si="74"/>
        <v>0</v>
      </c>
      <c r="BL148" s="388">
        <f>IF(W148="",0,IF(W148=LEGENDA!C$43,0,1))</f>
        <v>0</v>
      </c>
      <c r="BM148" s="388">
        <f>IF(X148="",0,IF(X148=LEGENDA!D$43,0,1))</f>
        <v>0</v>
      </c>
      <c r="BN148" s="388">
        <f>IF(Y148="",0,IF(Y148=LEGENDA!E$43,0,1))</f>
        <v>0</v>
      </c>
      <c r="BO148" s="388">
        <f>IF(Z148="",0,IF(Z148=LEGENDA!F$43,0,1))</f>
        <v>0</v>
      </c>
      <c r="BP148" s="388">
        <f>IF(AA148="",0,IF(AA148=LEGENDA!G$43,0,1))</f>
        <v>0</v>
      </c>
      <c r="BQ148" s="388">
        <f>IF(AB148="",0,IF(AB148=LEGENDA!H$43,0,1))</f>
        <v>0</v>
      </c>
      <c r="BR148" s="388">
        <f>IF(AC148="",0,IF(AC148=LEGENDA!I$43,0,1))</f>
        <v>0</v>
      </c>
      <c r="BS148" s="388">
        <f>IF(AD148="",0,IF(AD148=LEGENDA!J$43,0,1))</f>
        <v>0</v>
      </c>
      <c r="BT148" s="388">
        <f>IF(AE148="",0,IF(AE148=LEGENDA!K$43,0,1))</f>
        <v>0</v>
      </c>
      <c r="BU148" s="388">
        <f>IF(AF148="",0,IF(AF148=LEGENDA!L$43,0,1))</f>
        <v>0</v>
      </c>
      <c r="BV148" s="390">
        <f t="shared" si="75"/>
        <v>0</v>
      </c>
      <c r="BW148" s="388">
        <f t="shared" si="76"/>
        <v>0</v>
      </c>
      <c r="BX148" s="390">
        <f t="shared" si="77"/>
        <v>0</v>
      </c>
      <c r="BY148" s="391">
        <f t="shared" si="78"/>
        <v>0</v>
      </c>
      <c r="BZ148" s="391">
        <f t="shared" si="79"/>
        <v>0</v>
      </c>
      <c r="CA148" s="391" t="str">
        <f t="shared" si="80"/>
        <v/>
      </c>
      <c r="CB148" s="386" t="str">
        <f t="shared" si="81"/>
        <v/>
      </c>
      <c r="CC148" s="94">
        <f t="shared" si="88"/>
        <v>0</v>
      </c>
      <c r="CD148" s="397" t="str">
        <f t="shared" si="82"/>
        <v/>
      </c>
      <c r="CE148" s="559" t="str">
        <f t="array" ref="CE148">IFERROR(INDEX($C$10:$C$525,MATCH(0,COUNTIF($CE$9:CE147,$C$10:$C$525),0)),"")</f>
        <v/>
      </c>
      <c r="CF148" s="559">
        <f t="shared" si="83"/>
        <v>0</v>
      </c>
    </row>
    <row r="149" spans="1:84" ht="18.899999999999999" customHeight="1" thickBot="1" x14ac:dyDescent="0.35">
      <c r="A149" s="78" t="str">
        <f t="shared" si="84"/>
        <v/>
      </c>
      <c r="B149" s="576"/>
      <c r="C149" s="464"/>
      <c r="D149" s="349"/>
      <c r="E149" s="61" t="str">
        <f>IF(B149="","",IF(C149="","",IF(D149="","",INDEX(POBRANIE_!$B$6:$F$100,MATCH($D149,POBRANIE_!$A$6:$A$100,0),2))))</f>
        <v/>
      </c>
      <c r="F149" s="44"/>
      <c r="G149" s="45"/>
      <c r="H149" s="349"/>
      <c r="I149" s="46"/>
      <c r="J149" s="64" t="str">
        <f>IF($H149="","",IF($I149="","",IF($H149=LEGENDA!$B$21,0.6,IF($H149=LEGENDA!$B$22,0.7,0.8))))</f>
        <v/>
      </c>
      <c r="K149" s="63" t="str">
        <f t="shared" si="61"/>
        <v/>
      </c>
      <c r="L149" s="46"/>
      <c r="M149" s="61" t="str">
        <f>IF($H149="","",IF(OR(I149&gt;0,L149&gt;0),"",IF(AND(D149="TUZ",H149="gleba b. lekka"),"BŁĄD kol.8",IF(AND(D149="TUZ",H149="gleba lekka"),"BŁĄD kol.8",IF(AND(D149="TUZ",H149="gleba średnia"),"BŁĄD kol.8",IF(AND(D149="TUZ",H149="gleba ciężka"),"BŁĄD kol.8",IF(OR($H149=LEGENDA!$B$21,$H149=1),49,IF(OR($H149=LEGENDA!$B$22,$H149=2),59,IF(OR($H149=LEGENDA!$B$23,$H149=3),62,IF(OR($H149=4,$H149=LEGENDA!$B$24),66,IF(H149=LEGENDA!$O$25,86,IF(H149=LEGENDA!$O$26,91,IF(H149=LEGENDA!$O$27,73,IF(H149=LEGENDA!$O$28,66,IF(H149=LEGENDA!$O$29,135,IF(H149=LEGENDA!$O$30,158,IF(H149=LEGENDA!$O$31,117)))))))))))))))))</f>
        <v/>
      </c>
      <c r="N149" s="61" t="str">
        <f>IF(AND(D149="TUZ",H149="gleba b. lekka"),"BŁĄD kol.8",IF(AND(D149="TUZ",H149="gleba lekka"),"BŁĄD kol.8",IF(AND(D149="TUZ",H149="gleba średnia"),"BŁĄD kol.8",IF(AND(D149="TUZ",H149="gleba ciężka"),"BŁĄD kol.8",IF(AND(E149&lt;&gt;4,H149=LEGENDA!$O$29),"BŁĄD kol.8",IF(AND(E149&lt;&gt;4,H149=LEGENDA!$O$30),"BŁĄD kol.8",IF(AND(E149&lt;&gt;4,H149=LEGENDA!$O$31),"BŁĄD kol.8",IF(AND(E149&lt;&gt;4,H149=LEGENDA!$O$28),"BŁĄD kol.8",IF(AND(E149&lt;&gt;4,H149=LEGENDA!$O$27),"BŁĄD kol.8",IF(AND(E149&lt;&gt;4,H149=LEGENDA!$O$26),"BŁĄD kol.8",IF(AND(E149&lt;&gt;4,H149=LEGENDA!$O$25),"BŁĄD kol.8",IF(AX149="","",IF(AX149=1,0.6,IF(AX149=2,0.9,0.9))))))))))))))</f>
        <v/>
      </c>
      <c r="O149" s="381" t="str">
        <f t="shared" si="62"/>
        <v/>
      </c>
      <c r="P149" s="379" t="str">
        <f t="shared" si="85"/>
        <v/>
      </c>
      <c r="Q149" s="47"/>
      <c r="R149" s="46"/>
      <c r="S149" s="46"/>
      <c r="T149" s="46"/>
      <c r="U149" s="46"/>
      <c r="V149" s="61" t="str">
        <f t="shared" si="63"/>
        <v/>
      </c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61" t="str">
        <f t="shared" si="64"/>
        <v/>
      </c>
      <c r="AH149" s="70" t="e">
        <v>#VALUE!</v>
      </c>
      <c r="AI149" s="70">
        <v>0</v>
      </c>
      <c r="AJ149" s="70">
        <v>0</v>
      </c>
      <c r="AK149" s="71">
        <v>0</v>
      </c>
      <c r="AO149" s="49"/>
      <c r="AP149" s="49"/>
      <c r="AQ149" s="49"/>
      <c r="AR149" s="49"/>
      <c r="AS149" s="49"/>
      <c r="AT149" s="49"/>
      <c r="AU149" s="46"/>
      <c r="AV149" s="352" t="str">
        <f t="shared" si="60"/>
        <v/>
      </c>
      <c r="AW149" s="65" t="str">
        <f t="shared" si="65"/>
        <v/>
      </c>
      <c r="AX149" s="198" t="str">
        <f>IF(A149="","",IF(D149="","",INDEX(POBRANIE_!$B$6:$F$101,MATCH(D149,POBRANIE_!$A$6:$A$101,0),5)))</f>
        <v/>
      </c>
      <c r="AY149" s="96" t="str">
        <f t="shared" si="86"/>
        <v/>
      </c>
      <c r="AZ149" s="96" t="str">
        <f t="shared" si="87"/>
        <v/>
      </c>
      <c r="BA149" s="292" t="str">
        <f t="shared" si="66"/>
        <v xml:space="preserve"> </v>
      </c>
      <c r="BB149" s="293" t="str">
        <f t="shared" si="67"/>
        <v xml:space="preserve"> </v>
      </c>
      <c r="BD149" s="45"/>
      <c r="BE149" s="387" t="str">
        <f t="shared" si="68"/>
        <v/>
      </c>
      <c r="BF149" s="388">
        <f t="shared" si="69"/>
        <v>0</v>
      </c>
      <c r="BG149" s="388">
        <f t="shared" si="70"/>
        <v>0</v>
      </c>
      <c r="BH149" s="388">
        <f t="shared" si="71"/>
        <v>0</v>
      </c>
      <c r="BI149" s="388">
        <f t="shared" si="72"/>
        <v>0</v>
      </c>
      <c r="BJ149" s="388">
        <f t="shared" si="73"/>
        <v>0</v>
      </c>
      <c r="BK149" s="389">
        <f t="shared" si="74"/>
        <v>0</v>
      </c>
      <c r="BL149" s="388">
        <f>IF(W149="",0,IF(W149=LEGENDA!C$43,0,1))</f>
        <v>0</v>
      </c>
      <c r="BM149" s="388">
        <f>IF(X149="",0,IF(X149=LEGENDA!D$43,0,1))</f>
        <v>0</v>
      </c>
      <c r="BN149" s="388">
        <f>IF(Y149="",0,IF(Y149=LEGENDA!E$43,0,1))</f>
        <v>0</v>
      </c>
      <c r="BO149" s="388">
        <f>IF(Z149="",0,IF(Z149=LEGENDA!F$43,0,1))</f>
        <v>0</v>
      </c>
      <c r="BP149" s="388">
        <f>IF(AA149="",0,IF(AA149=LEGENDA!G$43,0,1))</f>
        <v>0</v>
      </c>
      <c r="BQ149" s="388">
        <f>IF(AB149="",0,IF(AB149=LEGENDA!H$43,0,1))</f>
        <v>0</v>
      </c>
      <c r="BR149" s="388">
        <f>IF(AC149="",0,IF(AC149=LEGENDA!I$43,0,1))</f>
        <v>0</v>
      </c>
      <c r="BS149" s="388">
        <f>IF(AD149="",0,IF(AD149=LEGENDA!J$43,0,1))</f>
        <v>0</v>
      </c>
      <c r="BT149" s="388">
        <f>IF(AE149="",0,IF(AE149=LEGENDA!K$43,0,1))</f>
        <v>0</v>
      </c>
      <c r="BU149" s="388">
        <f>IF(AF149="",0,IF(AF149=LEGENDA!L$43,0,1))</f>
        <v>0</v>
      </c>
      <c r="BV149" s="390">
        <f t="shared" si="75"/>
        <v>0</v>
      </c>
      <c r="BW149" s="388">
        <f t="shared" si="76"/>
        <v>0</v>
      </c>
      <c r="BX149" s="390">
        <f t="shared" si="77"/>
        <v>0</v>
      </c>
      <c r="BY149" s="391">
        <f t="shared" si="78"/>
        <v>0</v>
      </c>
      <c r="BZ149" s="391">
        <f t="shared" si="79"/>
        <v>0</v>
      </c>
      <c r="CA149" s="391" t="str">
        <f t="shared" si="80"/>
        <v/>
      </c>
      <c r="CB149" s="386" t="str">
        <f t="shared" si="81"/>
        <v/>
      </c>
      <c r="CC149" s="94">
        <f t="shared" si="88"/>
        <v>0</v>
      </c>
      <c r="CD149" s="397" t="str">
        <f t="shared" si="82"/>
        <v/>
      </c>
      <c r="CE149" s="559" t="str">
        <f t="array" ref="CE149">IFERROR(INDEX($C$10:$C$525,MATCH(0,COUNTIF($CE$9:CE148,$C$10:$C$525),0)),"")</f>
        <v/>
      </c>
      <c r="CF149" s="559">
        <f t="shared" si="83"/>
        <v>0</v>
      </c>
    </row>
    <row r="150" spans="1:84" ht="18.899999999999999" customHeight="1" thickBot="1" x14ac:dyDescent="0.35">
      <c r="A150" s="78" t="str">
        <f t="shared" si="84"/>
        <v/>
      </c>
      <c r="B150" s="576"/>
      <c r="C150" s="464"/>
      <c r="D150" s="349"/>
      <c r="E150" s="61" t="str">
        <f>IF(B150="","",IF(C150="","",IF(D150="","",INDEX(POBRANIE_!$B$6:$F$100,MATCH($D150,POBRANIE_!$A$6:$A$100,0),2))))</f>
        <v/>
      </c>
      <c r="F150" s="44"/>
      <c r="G150" s="45"/>
      <c r="H150" s="349"/>
      <c r="I150" s="46"/>
      <c r="J150" s="64" t="str">
        <f>IF($H150="","",IF($I150="","",IF($H150=LEGENDA!$B$21,0.6,IF($H150=LEGENDA!$B$22,0.7,0.8))))</f>
        <v/>
      </c>
      <c r="K150" s="63" t="str">
        <f t="shared" si="61"/>
        <v/>
      </c>
      <c r="L150" s="46"/>
      <c r="M150" s="61" t="str">
        <f>IF($H150="","",IF(OR(I150&gt;0,L150&gt;0),"",IF(AND(D150="TUZ",H150="gleba b. lekka"),"BŁĄD kol.8",IF(AND(D150="TUZ",H150="gleba lekka"),"BŁĄD kol.8",IF(AND(D150="TUZ",H150="gleba średnia"),"BŁĄD kol.8",IF(AND(D150="TUZ",H150="gleba ciężka"),"BŁĄD kol.8",IF(OR($H150=LEGENDA!$B$21,$H150=1),49,IF(OR($H150=LEGENDA!$B$22,$H150=2),59,IF(OR($H150=LEGENDA!$B$23,$H150=3),62,IF(OR($H150=4,$H150=LEGENDA!$B$24),66,IF(H150=LEGENDA!$O$25,86,IF(H150=LEGENDA!$O$26,91,IF(H150=LEGENDA!$O$27,73,IF(H150=LEGENDA!$O$28,66,IF(H150=LEGENDA!$O$29,135,IF(H150=LEGENDA!$O$30,158,IF(H150=LEGENDA!$O$31,117)))))))))))))))))</f>
        <v/>
      </c>
      <c r="N150" s="61" t="str">
        <f>IF(AND(D150="TUZ",H150="gleba b. lekka"),"BŁĄD kol.8",IF(AND(D150="TUZ",H150="gleba lekka"),"BŁĄD kol.8",IF(AND(D150="TUZ",H150="gleba średnia"),"BŁĄD kol.8",IF(AND(D150="TUZ",H150="gleba ciężka"),"BŁĄD kol.8",IF(AND(E150&lt;&gt;4,H150=LEGENDA!$O$29),"BŁĄD kol.8",IF(AND(E150&lt;&gt;4,H150=LEGENDA!$O$30),"BŁĄD kol.8",IF(AND(E150&lt;&gt;4,H150=LEGENDA!$O$31),"BŁĄD kol.8",IF(AND(E150&lt;&gt;4,H150=LEGENDA!$O$28),"BŁĄD kol.8",IF(AND(E150&lt;&gt;4,H150=LEGENDA!$O$27),"BŁĄD kol.8",IF(AND(E150&lt;&gt;4,H150=LEGENDA!$O$26),"BŁĄD kol.8",IF(AND(E150&lt;&gt;4,H150=LEGENDA!$O$25),"BŁĄD kol.8",IF(AX150="","",IF(AX150=1,0.6,IF(AX150=2,0.9,0.9))))))))))))))</f>
        <v/>
      </c>
      <c r="O150" s="381" t="str">
        <f t="shared" si="62"/>
        <v/>
      </c>
      <c r="P150" s="379" t="str">
        <f t="shared" si="85"/>
        <v/>
      </c>
      <c r="Q150" s="47"/>
      <c r="R150" s="46"/>
      <c r="S150" s="46"/>
      <c r="T150" s="46"/>
      <c r="U150" s="46"/>
      <c r="V150" s="61" t="str">
        <f t="shared" si="63"/>
        <v/>
      </c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61" t="str">
        <f t="shared" si="64"/>
        <v/>
      </c>
      <c r="AH150" s="70" t="e">
        <v>#VALUE!</v>
      </c>
      <c r="AI150" s="70">
        <v>0</v>
      </c>
      <c r="AJ150" s="70">
        <v>0</v>
      </c>
      <c r="AK150" s="71">
        <v>0</v>
      </c>
      <c r="AO150" s="49"/>
      <c r="AP150" s="49"/>
      <c r="AQ150" s="49"/>
      <c r="AR150" s="49"/>
      <c r="AS150" s="49"/>
      <c r="AT150" s="49"/>
      <c r="AU150" s="46"/>
      <c r="AV150" s="352" t="str">
        <f t="shared" si="60"/>
        <v/>
      </c>
      <c r="AW150" s="65" t="str">
        <f t="shared" si="65"/>
        <v/>
      </c>
      <c r="AX150" s="198" t="str">
        <f>IF(A150="","",IF(D150="","",INDEX(POBRANIE_!$B$6:$F$101,MATCH(D150,POBRANIE_!$A$6:$A$101,0),5)))</f>
        <v/>
      </c>
      <c r="AY150" s="96" t="str">
        <f t="shared" si="86"/>
        <v/>
      </c>
      <c r="AZ150" s="96" t="str">
        <f t="shared" si="87"/>
        <v/>
      </c>
      <c r="BA150" s="292" t="str">
        <f t="shared" si="66"/>
        <v xml:space="preserve"> </v>
      </c>
      <c r="BB150" s="293" t="str">
        <f t="shared" si="67"/>
        <v xml:space="preserve"> </v>
      </c>
      <c r="BD150" s="45"/>
      <c r="BE150" s="387" t="str">
        <f t="shared" si="68"/>
        <v/>
      </c>
      <c r="BF150" s="388">
        <f t="shared" si="69"/>
        <v>0</v>
      </c>
      <c r="BG150" s="388">
        <f t="shared" si="70"/>
        <v>0</v>
      </c>
      <c r="BH150" s="388">
        <f t="shared" si="71"/>
        <v>0</v>
      </c>
      <c r="BI150" s="388">
        <f t="shared" si="72"/>
        <v>0</v>
      </c>
      <c r="BJ150" s="388">
        <f t="shared" si="73"/>
        <v>0</v>
      </c>
      <c r="BK150" s="389">
        <f t="shared" si="74"/>
        <v>0</v>
      </c>
      <c r="BL150" s="388">
        <f>IF(W150="",0,IF(W150=LEGENDA!C$43,0,1))</f>
        <v>0</v>
      </c>
      <c r="BM150" s="388">
        <f>IF(X150="",0,IF(X150=LEGENDA!D$43,0,1))</f>
        <v>0</v>
      </c>
      <c r="BN150" s="388">
        <f>IF(Y150="",0,IF(Y150=LEGENDA!E$43,0,1))</f>
        <v>0</v>
      </c>
      <c r="BO150" s="388">
        <f>IF(Z150="",0,IF(Z150=LEGENDA!F$43,0,1))</f>
        <v>0</v>
      </c>
      <c r="BP150" s="388">
        <f>IF(AA150="",0,IF(AA150=LEGENDA!G$43,0,1))</f>
        <v>0</v>
      </c>
      <c r="BQ150" s="388">
        <f>IF(AB150="",0,IF(AB150=LEGENDA!H$43,0,1))</f>
        <v>0</v>
      </c>
      <c r="BR150" s="388">
        <f>IF(AC150="",0,IF(AC150=LEGENDA!I$43,0,1))</f>
        <v>0</v>
      </c>
      <c r="BS150" s="388">
        <f>IF(AD150="",0,IF(AD150=LEGENDA!J$43,0,1))</f>
        <v>0</v>
      </c>
      <c r="BT150" s="388">
        <f>IF(AE150="",0,IF(AE150=LEGENDA!K$43,0,1))</f>
        <v>0</v>
      </c>
      <c r="BU150" s="388">
        <f>IF(AF150="",0,IF(AF150=LEGENDA!L$43,0,1))</f>
        <v>0</v>
      </c>
      <c r="BV150" s="390">
        <f t="shared" si="75"/>
        <v>0</v>
      </c>
      <c r="BW150" s="388">
        <f t="shared" si="76"/>
        <v>0</v>
      </c>
      <c r="BX150" s="390">
        <f t="shared" si="77"/>
        <v>0</v>
      </c>
      <c r="BY150" s="391">
        <f t="shared" si="78"/>
        <v>0</v>
      </c>
      <c r="BZ150" s="391">
        <f t="shared" si="79"/>
        <v>0</v>
      </c>
      <c r="CA150" s="391" t="str">
        <f t="shared" si="80"/>
        <v/>
      </c>
      <c r="CB150" s="386" t="str">
        <f t="shared" si="81"/>
        <v/>
      </c>
      <c r="CC150" s="94">
        <f t="shared" si="88"/>
        <v>0</v>
      </c>
      <c r="CD150" s="397" t="str">
        <f t="shared" si="82"/>
        <v/>
      </c>
      <c r="CE150" s="559" t="str">
        <f t="array" ref="CE150">IFERROR(INDEX($C$10:$C$525,MATCH(0,COUNTIF($CE$9:CE149,$C$10:$C$525),0)),"")</f>
        <v/>
      </c>
      <c r="CF150" s="559">
        <f t="shared" si="83"/>
        <v>0</v>
      </c>
    </row>
    <row r="151" spans="1:84" ht="18.899999999999999" customHeight="1" thickBot="1" x14ac:dyDescent="0.35">
      <c r="A151" s="78" t="str">
        <f t="shared" si="84"/>
        <v/>
      </c>
      <c r="B151" s="576"/>
      <c r="C151" s="464"/>
      <c r="D151" s="349"/>
      <c r="E151" s="61" t="str">
        <f>IF(B151="","",IF(C151="","",IF(D151="","",INDEX(POBRANIE_!$B$6:$F$100,MATCH($D151,POBRANIE_!$A$6:$A$100,0),2))))</f>
        <v/>
      </c>
      <c r="F151" s="44"/>
      <c r="G151" s="45"/>
      <c r="H151" s="349"/>
      <c r="I151" s="46"/>
      <c r="J151" s="64" t="str">
        <f>IF($H151="","",IF($I151="","",IF($H151=LEGENDA!$B$21,0.6,IF($H151=LEGENDA!$B$22,0.7,0.8))))</f>
        <v/>
      </c>
      <c r="K151" s="63" t="str">
        <f t="shared" si="61"/>
        <v/>
      </c>
      <c r="L151" s="46"/>
      <c r="M151" s="61" t="str">
        <f>IF($H151="","",IF(OR(I151&gt;0,L151&gt;0),"",IF(AND(D151="TUZ",H151="gleba b. lekka"),"BŁĄD kol.8",IF(AND(D151="TUZ",H151="gleba lekka"),"BŁĄD kol.8",IF(AND(D151="TUZ",H151="gleba średnia"),"BŁĄD kol.8",IF(AND(D151="TUZ",H151="gleba ciężka"),"BŁĄD kol.8",IF(OR($H151=LEGENDA!$B$21,$H151=1),49,IF(OR($H151=LEGENDA!$B$22,$H151=2),59,IF(OR($H151=LEGENDA!$B$23,$H151=3),62,IF(OR($H151=4,$H151=LEGENDA!$B$24),66,IF(H151=LEGENDA!$O$25,86,IF(H151=LEGENDA!$O$26,91,IF(H151=LEGENDA!$O$27,73,IF(H151=LEGENDA!$O$28,66,IF(H151=LEGENDA!$O$29,135,IF(H151=LEGENDA!$O$30,158,IF(H151=LEGENDA!$O$31,117)))))))))))))))))</f>
        <v/>
      </c>
      <c r="N151" s="61" t="str">
        <f>IF(AND(D151="TUZ",H151="gleba b. lekka"),"BŁĄD kol.8",IF(AND(D151="TUZ",H151="gleba lekka"),"BŁĄD kol.8",IF(AND(D151="TUZ",H151="gleba średnia"),"BŁĄD kol.8",IF(AND(D151="TUZ",H151="gleba ciężka"),"BŁĄD kol.8",IF(AND(E151&lt;&gt;4,H151=LEGENDA!$O$29),"BŁĄD kol.8",IF(AND(E151&lt;&gt;4,H151=LEGENDA!$O$30),"BŁĄD kol.8",IF(AND(E151&lt;&gt;4,H151=LEGENDA!$O$31),"BŁĄD kol.8",IF(AND(E151&lt;&gt;4,H151=LEGENDA!$O$28),"BŁĄD kol.8",IF(AND(E151&lt;&gt;4,H151=LEGENDA!$O$27),"BŁĄD kol.8",IF(AND(E151&lt;&gt;4,H151=LEGENDA!$O$26),"BŁĄD kol.8",IF(AND(E151&lt;&gt;4,H151=LEGENDA!$O$25),"BŁĄD kol.8",IF(AX151="","",IF(AX151=1,0.6,IF(AX151=2,0.9,0.9))))))))))))))</f>
        <v/>
      </c>
      <c r="O151" s="381" t="str">
        <f t="shared" si="62"/>
        <v/>
      </c>
      <c r="P151" s="379" t="str">
        <f t="shared" si="85"/>
        <v/>
      </c>
      <c r="Q151" s="47"/>
      <c r="R151" s="46"/>
      <c r="S151" s="46"/>
      <c r="T151" s="46"/>
      <c r="U151" s="46"/>
      <c r="V151" s="61" t="str">
        <f t="shared" si="63"/>
        <v/>
      </c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61" t="str">
        <f t="shared" si="64"/>
        <v/>
      </c>
      <c r="AH151" s="70" t="e">
        <v>#VALUE!</v>
      </c>
      <c r="AI151" s="70">
        <v>0</v>
      </c>
      <c r="AJ151" s="70">
        <v>0</v>
      </c>
      <c r="AK151" s="71">
        <v>0</v>
      </c>
      <c r="AO151" s="49"/>
      <c r="AP151" s="49"/>
      <c r="AQ151" s="49"/>
      <c r="AR151" s="49"/>
      <c r="AS151" s="49"/>
      <c r="AT151" s="49"/>
      <c r="AU151" s="46"/>
      <c r="AV151" s="352" t="str">
        <f t="shared" si="60"/>
        <v/>
      </c>
      <c r="AW151" s="65" t="str">
        <f t="shared" si="65"/>
        <v/>
      </c>
      <c r="AX151" s="198" t="str">
        <f>IF(A151="","",IF(D151="","",INDEX(POBRANIE_!$B$6:$F$101,MATCH(D151,POBRANIE_!$A$6:$A$101,0),5)))</f>
        <v/>
      </c>
      <c r="AY151" s="96" t="str">
        <f t="shared" si="86"/>
        <v/>
      </c>
      <c r="AZ151" s="96" t="str">
        <f t="shared" si="87"/>
        <v/>
      </c>
      <c r="BA151" s="292" t="str">
        <f t="shared" si="66"/>
        <v xml:space="preserve"> </v>
      </c>
      <c r="BB151" s="293" t="str">
        <f t="shared" si="67"/>
        <v xml:space="preserve"> </v>
      </c>
      <c r="BD151" s="45"/>
      <c r="BE151" s="387" t="str">
        <f t="shared" si="68"/>
        <v/>
      </c>
      <c r="BF151" s="388">
        <f t="shared" si="69"/>
        <v>0</v>
      </c>
      <c r="BG151" s="388">
        <f t="shared" si="70"/>
        <v>0</v>
      </c>
      <c r="BH151" s="388">
        <f t="shared" si="71"/>
        <v>0</v>
      </c>
      <c r="BI151" s="388">
        <f t="shared" si="72"/>
        <v>0</v>
      </c>
      <c r="BJ151" s="388">
        <f t="shared" si="73"/>
        <v>0</v>
      </c>
      <c r="BK151" s="389">
        <f t="shared" si="74"/>
        <v>0</v>
      </c>
      <c r="BL151" s="388">
        <f>IF(W151="",0,IF(W151=LEGENDA!C$43,0,1))</f>
        <v>0</v>
      </c>
      <c r="BM151" s="388">
        <f>IF(X151="",0,IF(X151=LEGENDA!D$43,0,1))</f>
        <v>0</v>
      </c>
      <c r="BN151" s="388">
        <f>IF(Y151="",0,IF(Y151=LEGENDA!E$43,0,1))</f>
        <v>0</v>
      </c>
      <c r="BO151" s="388">
        <f>IF(Z151="",0,IF(Z151=LEGENDA!F$43,0,1))</f>
        <v>0</v>
      </c>
      <c r="BP151" s="388">
        <f>IF(AA151="",0,IF(AA151=LEGENDA!G$43,0,1))</f>
        <v>0</v>
      </c>
      <c r="BQ151" s="388">
        <f>IF(AB151="",0,IF(AB151=LEGENDA!H$43,0,1))</f>
        <v>0</v>
      </c>
      <c r="BR151" s="388">
        <f>IF(AC151="",0,IF(AC151=LEGENDA!I$43,0,1))</f>
        <v>0</v>
      </c>
      <c r="BS151" s="388">
        <f>IF(AD151="",0,IF(AD151=LEGENDA!J$43,0,1))</f>
        <v>0</v>
      </c>
      <c r="BT151" s="388">
        <f>IF(AE151="",0,IF(AE151=LEGENDA!K$43,0,1))</f>
        <v>0</v>
      </c>
      <c r="BU151" s="388">
        <f>IF(AF151="",0,IF(AF151=LEGENDA!L$43,0,1))</f>
        <v>0</v>
      </c>
      <c r="BV151" s="390">
        <f t="shared" si="75"/>
        <v>0</v>
      </c>
      <c r="BW151" s="388">
        <f t="shared" si="76"/>
        <v>0</v>
      </c>
      <c r="BX151" s="390">
        <f t="shared" si="77"/>
        <v>0</v>
      </c>
      <c r="BY151" s="391">
        <f t="shared" si="78"/>
        <v>0</v>
      </c>
      <c r="BZ151" s="391">
        <f t="shared" si="79"/>
        <v>0</v>
      </c>
      <c r="CA151" s="391" t="str">
        <f t="shared" si="80"/>
        <v/>
      </c>
      <c r="CB151" s="386" t="str">
        <f t="shared" si="81"/>
        <v/>
      </c>
      <c r="CC151" s="94">
        <f t="shared" si="88"/>
        <v>0</v>
      </c>
      <c r="CD151" s="397" t="str">
        <f t="shared" si="82"/>
        <v/>
      </c>
      <c r="CE151" s="559" t="str">
        <f t="array" ref="CE151">IFERROR(INDEX($C$10:$C$525,MATCH(0,COUNTIF($CE$9:CE150,$C$10:$C$525),0)),"")</f>
        <v/>
      </c>
      <c r="CF151" s="559">
        <f t="shared" si="83"/>
        <v>0</v>
      </c>
    </row>
    <row r="152" spans="1:84" ht="18.899999999999999" customHeight="1" thickBot="1" x14ac:dyDescent="0.35">
      <c r="A152" s="78" t="str">
        <f t="shared" si="84"/>
        <v/>
      </c>
      <c r="B152" s="576"/>
      <c r="C152" s="464"/>
      <c r="D152" s="349"/>
      <c r="E152" s="61" t="str">
        <f>IF(B152="","",IF(C152="","",IF(D152="","",INDEX(POBRANIE_!$B$6:$F$100,MATCH($D152,POBRANIE_!$A$6:$A$100,0),2))))</f>
        <v/>
      </c>
      <c r="F152" s="44"/>
      <c r="G152" s="45"/>
      <c r="H152" s="349"/>
      <c r="I152" s="46"/>
      <c r="J152" s="64" t="str">
        <f>IF($H152="","",IF($I152="","",IF($H152=LEGENDA!$B$21,0.6,IF($H152=LEGENDA!$B$22,0.7,0.8))))</f>
        <v/>
      </c>
      <c r="K152" s="63" t="str">
        <f t="shared" si="61"/>
        <v/>
      </c>
      <c r="L152" s="46"/>
      <c r="M152" s="61" t="str">
        <f>IF($H152="","",IF(OR(I152&gt;0,L152&gt;0),"",IF(AND(D152="TUZ",H152="gleba b. lekka"),"BŁĄD kol.8",IF(AND(D152="TUZ",H152="gleba lekka"),"BŁĄD kol.8",IF(AND(D152="TUZ",H152="gleba średnia"),"BŁĄD kol.8",IF(AND(D152="TUZ",H152="gleba ciężka"),"BŁĄD kol.8",IF(OR($H152=LEGENDA!$B$21,$H152=1),49,IF(OR($H152=LEGENDA!$B$22,$H152=2),59,IF(OR($H152=LEGENDA!$B$23,$H152=3),62,IF(OR($H152=4,$H152=LEGENDA!$B$24),66,IF(H152=LEGENDA!$O$25,86,IF(H152=LEGENDA!$O$26,91,IF(H152=LEGENDA!$O$27,73,IF(H152=LEGENDA!$O$28,66,IF(H152=LEGENDA!$O$29,135,IF(H152=LEGENDA!$O$30,158,IF(H152=LEGENDA!$O$31,117)))))))))))))))))</f>
        <v/>
      </c>
      <c r="N152" s="61" t="str">
        <f>IF(AND(D152="TUZ",H152="gleba b. lekka"),"BŁĄD kol.8",IF(AND(D152="TUZ",H152="gleba lekka"),"BŁĄD kol.8",IF(AND(D152="TUZ",H152="gleba średnia"),"BŁĄD kol.8",IF(AND(D152="TUZ",H152="gleba ciężka"),"BŁĄD kol.8",IF(AND(E152&lt;&gt;4,H152=LEGENDA!$O$29),"BŁĄD kol.8",IF(AND(E152&lt;&gt;4,H152=LEGENDA!$O$30),"BŁĄD kol.8",IF(AND(E152&lt;&gt;4,H152=LEGENDA!$O$31),"BŁĄD kol.8",IF(AND(E152&lt;&gt;4,H152=LEGENDA!$O$28),"BŁĄD kol.8",IF(AND(E152&lt;&gt;4,H152=LEGENDA!$O$27),"BŁĄD kol.8",IF(AND(E152&lt;&gt;4,H152=LEGENDA!$O$26),"BŁĄD kol.8",IF(AND(E152&lt;&gt;4,H152=LEGENDA!$O$25),"BŁĄD kol.8",IF(AX152="","",IF(AX152=1,0.6,IF(AX152=2,0.9,0.9))))))))))))))</f>
        <v/>
      </c>
      <c r="O152" s="381" t="str">
        <f t="shared" si="62"/>
        <v/>
      </c>
      <c r="P152" s="379" t="str">
        <f t="shared" si="85"/>
        <v/>
      </c>
      <c r="Q152" s="47"/>
      <c r="R152" s="46"/>
      <c r="S152" s="46"/>
      <c r="T152" s="46"/>
      <c r="U152" s="46"/>
      <c r="V152" s="61" t="str">
        <f t="shared" si="63"/>
        <v/>
      </c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61" t="str">
        <f t="shared" si="64"/>
        <v/>
      </c>
      <c r="AH152" s="70" t="e">
        <v>#VALUE!</v>
      </c>
      <c r="AI152" s="70">
        <v>0</v>
      </c>
      <c r="AJ152" s="70">
        <v>0</v>
      </c>
      <c r="AK152" s="71">
        <v>0</v>
      </c>
      <c r="AO152" s="49"/>
      <c r="AP152" s="49"/>
      <c r="AQ152" s="49"/>
      <c r="AR152" s="49"/>
      <c r="AS152" s="49"/>
      <c r="AT152" s="49"/>
      <c r="AU152" s="46"/>
      <c r="AV152" s="352" t="str">
        <f t="shared" si="60"/>
        <v/>
      </c>
      <c r="AW152" s="65" t="str">
        <f t="shared" si="65"/>
        <v/>
      </c>
      <c r="AX152" s="198" t="str">
        <f>IF(A152="","",IF(D152="","",INDEX(POBRANIE_!$B$6:$F$101,MATCH(D152,POBRANIE_!$A$6:$A$101,0),5)))</f>
        <v/>
      </c>
      <c r="AY152" s="96" t="str">
        <f t="shared" si="86"/>
        <v/>
      </c>
      <c r="AZ152" s="96" t="str">
        <f t="shared" si="87"/>
        <v/>
      </c>
      <c r="BA152" s="292" t="str">
        <f t="shared" si="66"/>
        <v xml:space="preserve"> </v>
      </c>
      <c r="BB152" s="293" t="str">
        <f t="shared" si="67"/>
        <v xml:space="preserve"> </v>
      </c>
      <c r="BD152" s="45"/>
      <c r="BE152" s="387" t="str">
        <f t="shared" si="68"/>
        <v/>
      </c>
      <c r="BF152" s="388">
        <f t="shared" si="69"/>
        <v>0</v>
      </c>
      <c r="BG152" s="388">
        <f t="shared" si="70"/>
        <v>0</v>
      </c>
      <c r="BH152" s="388">
        <f t="shared" si="71"/>
        <v>0</v>
      </c>
      <c r="BI152" s="388">
        <f t="shared" si="72"/>
        <v>0</v>
      </c>
      <c r="BJ152" s="388">
        <f t="shared" si="73"/>
        <v>0</v>
      </c>
      <c r="BK152" s="389">
        <f t="shared" si="74"/>
        <v>0</v>
      </c>
      <c r="BL152" s="388">
        <f>IF(W152="",0,IF(W152=LEGENDA!C$43,0,1))</f>
        <v>0</v>
      </c>
      <c r="BM152" s="388">
        <f>IF(X152="",0,IF(X152=LEGENDA!D$43,0,1))</f>
        <v>0</v>
      </c>
      <c r="BN152" s="388">
        <f>IF(Y152="",0,IF(Y152=LEGENDA!E$43,0,1))</f>
        <v>0</v>
      </c>
      <c r="BO152" s="388">
        <f>IF(Z152="",0,IF(Z152=LEGENDA!F$43,0,1))</f>
        <v>0</v>
      </c>
      <c r="BP152" s="388">
        <f>IF(AA152="",0,IF(AA152=LEGENDA!G$43,0,1))</f>
        <v>0</v>
      </c>
      <c r="BQ152" s="388">
        <f>IF(AB152="",0,IF(AB152=LEGENDA!H$43,0,1))</f>
        <v>0</v>
      </c>
      <c r="BR152" s="388">
        <f>IF(AC152="",0,IF(AC152=LEGENDA!I$43,0,1))</f>
        <v>0</v>
      </c>
      <c r="BS152" s="388">
        <f>IF(AD152="",0,IF(AD152=LEGENDA!J$43,0,1))</f>
        <v>0</v>
      </c>
      <c r="BT152" s="388">
        <f>IF(AE152="",0,IF(AE152=LEGENDA!K$43,0,1))</f>
        <v>0</v>
      </c>
      <c r="BU152" s="388">
        <f>IF(AF152="",0,IF(AF152=LEGENDA!L$43,0,1))</f>
        <v>0</v>
      </c>
      <c r="BV152" s="390">
        <f t="shared" si="75"/>
        <v>0</v>
      </c>
      <c r="BW152" s="388">
        <f t="shared" si="76"/>
        <v>0</v>
      </c>
      <c r="BX152" s="390">
        <f t="shared" si="77"/>
        <v>0</v>
      </c>
      <c r="BY152" s="391">
        <f t="shared" si="78"/>
        <v>0</v>
      </c>
      <c r="BZ152" s="391">
        <f t="shared" si="79"/>
        <v>0</v>
      </c>
      <c r="CA152" s="391" t="str">
        <f t="shared" si="80"/>
        <v/>
      </c>
      <c r="CB152" s="386" t="str">
        <f t="shared" si="81"/>
        <v/>
      </c>
      <c r="CC152" s="94">
        <f t="shared" si="88"/>
        <v>0</v>
      </c>
      <c r="CD152" s="397" t="str">
        <f t="shared" si="82"/>
        <v/>
      </c>
      <c r="CE152" s="559" t="str">
        <f t="array" ref="CE152">IFERROR(INDEX($C$10:$C$525,MATCH(0,COUNTIF($CE$9:CE151,$C$10:$C$525),0)),"")</f>
        <v/>
      </c>
      <c r="CF152" s="559">
        <f t="shared" si="83"/>
        <v>0</v>
      </c>
    </row>
    <row r="153" spans="1:84" ht="18.899999999999999" customHeight="1" thickBot="1" x14ac:dyDescent="0.35">
      <c r="A153" s="78" t="str">
        <f t="shared" si="84"/>
        <v/>
      </c>
      <c r="B153" s="576"/>
      <c r="C153" s="464"/>
      <c r="D153" s="349"/>
      <c r="E153" s="61" t="str">
        <f>IF(B153="","",IF(C153="","",IF(D153="","",INDEX(POBRANIE_!$B$6:$F$100,MATCH($D153,POBRANIE_!$A$6:$A$100,0),2))))</f>
        <v/>
      </c>
      <c r="F153" s="44"/>
      <c r="G153" s="45"/>
      <c r="H153" s="349"/>
      <c r="I153" s="46"/>
      <c r="J153" s="64" t="str">
        <f>IF($H153="","",IF($I153="","",IF($H153=LEGENDA!$B$21,0.6,IF($H153=LEGENDA!$B$22,0.7,0.8))))</f>
        <v/>
      </c>
      <c r="K153" s="63" t="str">
        <f t="shared" ref="K153" si="89">IF(H153="","",IF(I153="","",I153*J153))</f>
        <v/>
      </c>
      <c r="L153" s="46"/>
      <c r="M153" s="61" t="str">
        <f>IF($H153="","",IF(OR(I153&gt;0,L153&gt;0),"",IF(AND(D153="TUZ",H153="gleba b. lekka"),"BŁĄD kol.8",IF(AND(D153="TUZ",H153="gleba lekka"),"BŁĄD kol.8",IF(AND(D153="TUZ",H153="gleba średnia"),"BŁĄD kol.8",IF(AND(D153="TUZ",H153="gleba ciężka"),"BŁĄD kol.8",IF(OR($H153=LEGENDA!$B$21,$H153=1),49,IF(OR($H153=LEGENDA!$B$22,$H153=2),59,IF(OR($H153=LEGENDA!$B$23,$H153=3),62,IF(OR($H153=4,$H153=LEGENDA!$B$24),66,IF(H153=LEGENDA!$O$25,86,IF(H153=LEGENDA!$O$26,91,IF(H153=LEGENDA!$O$27,73,IF(H153=LEGENDA!$O$28,66,IF(H153=LEGENDA!$O$29,135,IF(H153=LEGENDA!$O$30,158,IF(H153=LEGENDA!$O$31,117)))))))))))))))))</f>
        <v/>
      </c>
      <c r="N153" s="61" t="str">
        <f>IF(AND(D153="TUZ",H153="gleba b. lekka"),"BŁĄD kol.8",IF(AND(D153="TUZ",H153="gleba lekka"),"BŁĄD kol.8",IF(AND(D153="TUZ",H153="gleba średnia"),"BŁĄD kol.8",IF(AND(D153="TUZ",H153="gleba ciężka"),"BŁĄD kol.8",IF(AND(E153&lt;&gt;4,H153=LEGENDA!$O$29),"BŁĄD kol.8",IF(AND(E153&lt;&gt;4,H153=LEGENDA!$O$30),"BŁĄD kol.8",IF(AND(E153&lt;&gt;4,H153=LEGENDA!$O$31),"BŁĄD kol.8",IF(AND(E153&lt;&gt;4,H153=LEGENDA!$O$28),"BŁĄD kol.8",IF(AND(E153&lt;&gt;4,H153=LEGENDA!$O$27),"BŁĄD kol.8",IF(AND(E153&lt;&gt;4,H153=LEGENDA!$O$26),"BŁĄD kol.8",IF(AND(E153&lt;&gt;4,H153=LEGENDA!$O$25),"BŁĄD kol.8",IF(AX153="","",IF(AX153=1,0.6,IF(AX153=2,0.9,0.9))))))))))))))</f>
        <v/>
      </c>
      <c r="O153" s="381" t="str">
        <f t="shared" ref="O153" si="90">IF(AND($I153="",$L153="",$M153=""),"",IF($L153&gt;0,$L153*$N153,IF($I153&gt;0,$K153*$N153,IF(N153="","BŁĄD kol.4",$M153*$N153))))</f>
        <v/>
      </c>
      <c r="P153" s="379" t="str">
        <f t="shared" ref="P153" si="91">IF(OR($F153="",$O153="",$N153=""),"",IF(BD153="",$F153*$O153,""))</f>
        <v/>
      </c>
      <c r="Q153" s="47"/>
      <c r="R153" s="46"/>
      <c r="S153" s="46"/>
      <c r="T153" s="46"/>
      <c r="U153" s="46"/>
      <c r="V153" s="61" t="str">
        <f t="shared" ref="V153" si="92">IF(SUM(R153:U153)=0,"",IF(AND(SUM(R153:U153)&gt;0,BK153=0),SUM(R153:U153),"WYBIERZ Z MENU ROZWIJANEGO PORAWNĄ ILOŚĆ kg N"))</f>
        <v/>
      </c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61" t="str">
        <f t="shared" ref="AG153" si="93">IF(SUM(W153:AF153)=0,"",IF(AND(SUM(W153:AF153)&gt;0,BV153=0,BX153=0),SUM(W153:AF153),"WYBIERZ Z MENU ROZWIJANEGO PORAWNĄ ILOŚĆ kg N"))</f>
        <v/>
      </c>
      <c r="AH153" s="70" t="e">
        <v>#VALUE!</v>
      </c>
      <c r="AI153" s="70">
        <v>0</v>
      </c>
      <c r="AJ153" s="70">
        <v>0</v>
      </c>
      <c r="AK153" s="71">
        <v>0</v>
      </c>
      <c r="AO153" s="49"/>
      <c r="AP153" s="49"/>
      <c r="AQ153" s="49"/>
      <c r="AR153" s="49"/>
      <c r="AS153" s="49"/>
      <c r="AT153" s="49"/>
      <c r="AU153" s="46"/>
      <c r="AV153" s="352" t="str">
        <f t="shared" si="60"/>
        <v/>
      </c>
      <c r="AW153" s="65" t="str">
        <f t="shared" si="65"/>
        <v/>
      </c>
      <c r="AX153" s="198" t="str">
        <f>IF(A153="","",IF(D153="","",INDEX(POBRANIE_!$B$6:$F$101,MATCH(D153,POBRANIE_!$A$6:$A$101,0),5)))</f>
        <v/>
      </c>
      <c r="AY153" s="96" t="str">
        <f t="shared" si="86"/>
        <v/>
      </c>
      <c r="AZ153" s="96" t="str">
        <f t="shared" si="87"/>
        <v/>
      </c>
      <c r="BA153" s="292" t="str">
        <f t="shared" si="66"/>
        <v xml:space="preserve"> </v>
      </c>
      <c r="BB153" s="293" t="str">
        <f t="shared" si="67"/>
        <v xml:space="preserve"> </v>
      </c>
      <c r="BD153" s="45"/>
      <c r="BE153" s="387" t="str">
        <f t="shared" si="68"/>
        <v/>
      </c>
      <c r="BF153" s="388">
        <f t="shared" si="69"/>
        <v>0</v>
      </c>
      <c r="BG153" s="388">
        <f t="shared" si="70"/>
        <v>0</v>
      </c>
      <c r="BH153" s="388">
        <f t="shared" si="71"/>
        <v>0</v>
      </c>
      <c r="BI153" s="388">
        <f t="shared" si="72"/>
        <v>0</v>
      </c>
      <c r="BJ153" s="388">
        <f t="shared" si="73"/>
        <v>0</v>
      </c>
      <c r="BK153" s="389">
        <f t="shared" si="74"/>
        <v>0</v>
      </c>
      <c r="BL153" s="388">
        <f>IF(W153="",0,IF(W153=LEGENDA!C$43,0,1))</f>
        <v>0</v>
      </c>
      <c r="BM153" s="388">
        <f>IF(X153="",0,IF(X153=LEGENDA!D$43,0,1))</f>
        <v>0</v>
      </c>
      <c r="BN153" s="388">
        <f>IF(Y153="",0,IF(Y153=LEGENDA!E$43,0,1))</f>
        <v>0</v>
      </c>
      <c r="BO153" s="388">
        <f>IF(Z153="",0,IF(Z153=LEGENDA!F$43,0,1))</f>
        <v>0</v>
      </c>
      <c r="BP153" s="388">
        <f>IF(AA153="",0,IF(AA153=LEGENDA!G$43,0,1))</f>
        <v>0</v>
      </c>
      <c r="BQ153" s="388">
        <f>IF(AB153="",0,IF(AB153=LEGENDA!H$43,0,1))</f>
        <v>0</v>
      </c>
      <c r="BR153" s="388">
        <f>IF(AC153="",0,IF(AC153=LEGENDA!I$43,0,1))</f>
        <v>0</v>
      </c>
      <c r="BS153" s="388">
        <f>IF(AD153="",0,IF(AD153=LEGENDA!J$43,0,1))</f>
        <v>0</v>
      </c>
      <c r="BT153" s="388">
        <f>IF(AE153="",0,IF(AE153=LEGENDA!K$43,0,1))</f>
        <v>0</v>
      </c>
      <c r="BU153" s="388">
        <f>IF(AF153="",0,IF(AF153=LEGENDA!L$43,0,1))</f>
        <v>0</v>
      </c>
      <c r="BV153" s="390">
        <f t="shared" si="75"/>
        <v>0</v>
      </c>
      <c r="BW153" s="388">
        <f t="shared" si="76"/>
        <v>0</v>
      </c>
      <c r="BX153" s="390">
        <f t="shared" si="77"/>
        <v>0</v>
      </c>
      <c r="BY153" s="391">
        <f t="shared" si="78"/>
        <v>0</v>
      </c>
      <c r="BZ153" s="391">
        <f t="shared" si="79"/>
        <v>0</v>
      </c>
      <c r="CA153" s="391" t="str">
        <f t="shared" si="80"/>
        <v/>
      </c>
      <c r="CB153" s="386" t="str">
        <f t="shared" si="81"/>
        <v/>
      </c>
      <c r="CC153" s="94">
        <f t="shared" si="88"/>
        <v>0</v>
      </c>
      <c r="CD153" s="397" t="str">
        <f t="shared" si="82"/>
        <v/>
      </c>
      <c r="CE153" s="559" t="str">
        <f t="array" ref="CE153">IFERROR(INDEX($C$10:$C$525,MATCH(0,COUNTIF($CE$9:CE152,$C$10:$C$525),0)),"")</f>
        <v/>
      </c>
      <c r="CF153" s="559">
        <f t="shared" si="83"/>
        <v>0</v>
      </c>
    </row>
    <row r="154" spans="1:84" ht="18.899999999999999" customHeight="1" thickBot="1" x14ac:dyDescent="0.35">
      <c r="A154" s="78" t="str">
        <f t="shared" si="84"/>
        <v/>
      </c>
      <c r="B154" s="576"/>
      <c r="C154" s="464"/>
      <c r="D154" s="349"/>
      <c r="E154" s="61" t="str">
        <f>IF(B154="","",IF(C154="","",IF(D154="","",INDEX(POBRANIE_!$B$6:$F$100,MATCH($D154,POBRANIE_!$A$6:$A$100,0),2))))</f>
        <v/>
      </c>
      <c r="F154" s="44"/>
      <c r="G154" s="45"/>
      <c r="H154" s="349"/>
      <c r="I154" s="46"/>
      <c r="J154" s="64" t="str">
        <f>IF($H154="","",IF($I154="","",IF($H154=LEGENDA!$B$21,0.6,IF($H154=LEGENDA!$B$22,0.7,0.8))))</f>
        <v/>
      </c>
      <c r="K154" s="63" t="str">
        <f t="shared" si="61"/>
        <v/>
      </c>
      <c r="L154" s="46"/>
      <c r="M154" s="61" t="str">
        <f>IF($H154="","",IF(OR(I154&gt;0,L154&gt;0),"",IF(AND(D154="TUZ",H154="gleba b. lekka"),"BŁĄD kol.8",IF(AND(D154="TUZ",H154="gleba lekka"),"BŁĄD kol.8",IF(AND(D154="TUZ",H154="gleba średnia"),"BŁĄD kol.8",IF(AND(D154="TUZ",H154="gleba ciężka"),"BŁĄD kol.8",IF(OR($H154=LEGENDA!$B$21,$H154=1),49,IF(OR($H154=LEGENDA!$B$22,$H154=2),59,IF(OR($H154=LEGENDA!$B$23,$H154=3),62,IF(OR($H154=4,$H154=LEGENDA!$B$24),66,IF(H154=LEGENDA!$O$25,86,IF(H154=LEGENDA!$O$26,91,IF(H154=LEGENDA!$O$27,73,IF(H154=LEGENDA!$O$28,66,IF(H154=LEGENDA!$O$29,135,IF(H154=LEGENDA!$O$30,158,IF(H154=LEGENDA!$O$31,117)))))))))))))))))</f>
        <v/>
      </c>
      <c r="N154" s="61" t="str">
        <f>IF(AND(D154="TUZ",H154="gleba b. lekka"),"BŁĄD kol.8",IF(AND(D154="TUZ",H154="gleba lekka"),"BŁĄD kol.8",IF(AND(D154="TUZ",H154="gleba średnia"),"BŁĄD kol.8",IF(AND(D154="TUZ",H154="gleba ciężka"),"BŁĄD kol.8",IF(AND(E154&lt;&gt;4,H154=LEGENDA!$O$29),"BŁĄD kol.8",IF(AND(E154&lt;&gt;4,H154=LEGENDA!$O$30),"BŁĄD kol.8",IF(AND(E154&lt;&gt;4,H154=LEGENDA!$O$31),"BŁĄD kol.8",IF(AND(E154&lt;&gt;4,H154=LEGENDA!$O$28),"BŁĄD kol.8",IF(AND(E154&lt;&gt;4,H154=LEGENDA!$O$27),"BŁĄD kol.8",IF(AND(E154&lt;&gt;4,H154=LEGENDA!$O$26),"BŁĄD kol.8",IF(AND(E154&lt;&gt;4,H154=LEGENDA!$O$25),"BŁĄD kol.8",IF(AX154="","",IF(AX154=1,0.6,IF(AX154=2,0.9,0.9))))))))))))))</f>
        <v/>
      </c>
      <c r="O154" s="381" t="str">
        <f t="shared" si="62"/>
        <v/>
      </c>
      <c r="P154" s="379" t="str">
        <f t="shared" si="85"/>
        <v/>
      </c>
      <c r="Q154" s="47"/>
      <c r="R154" s="46"/>
      <c r="S154" s="46"/>
      <c r="T154" s="46"/>
      <c r="U154" s="46"/>
      <c r="V154" s="61" t="str">
        <f t="shared" si="63"/>
        <v/>
      </c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61" t="str">
        <f t="shared" si="64"/>
        <v/>
      </c>
      <c r="AH154" s="70" t="e">
        <v>#VALUE!</v>
      </c>
      <c r="AI154" s="70">
        <v>0</v>
      </c>
      <c r="AJ154" s="70">
        <v>0</v>
      </c>
      <c r="AK154" s="71">
        <v>0</v>
      </c>
      <c r="AO154" s="49"/>
      <c r="AP154" s="49"/>
      <c r="AQ154" s="49"/>
      <c r="AR154" s="49"/>
      <c r="AS154" s="49"/>
      <c r="AT154" s="49"/>
      <c r="AU154" s="46"/>
      <c r="AV154" s="352" t="str">
        <f t="shared" si="60"/>
        <v/>
      </c>
      <c r="AW154" s="65" t="str">
        <f t="shared" si="65"/>
        <v/>
      </c>
      <c r="AX154" s="198" t="str">
        <f>IF(A154="","",IF(D154="","",INDEX(POBRANIE_!$B$6:$F$101,MATCH(D154,POBRANIE_!$A$6:$A$101,0),5)))</f>
        <v/>
      </c>
      <c r="AY154" s="96" t="str">
        <f t="shared" si="86"/>
        <v/>
      </c>
      <c r="AZ154" s="96" t="str">
        <f t="shared" si="87"/>
        <v/>
      </c>
      <c r="BA154" s="292" t="str">
        <f t="shared" si="66"/>
        <v xml:space="preserve"> </v>
      </c>
      <c r="BB154" s="293" t="str">
        <f t="shared" si="67"/>
        <v xml:space="preserve"> </v>
      </c>
      <c r="BD154" s="45"/>
      <c r="BE154" s="387" t="str">
        <f t="shared" si="68"/>
        <v/>
      </c>
      <c r="BF154" s="388">
        <f t="shared" si="69"/>
        <v>0</v>
      </c>
      <c r="BG154" s="388">
        <f t="shared" si="70"/>
        <v>0</v>
      </c>
      <c r="BH154" s="388">
        <f t="shared" si="71"/>
        <v>0</v>
      </c>
      <c r="BI154" s="388">
        <f t="shared" si="72"/>
        <v>0</v>
      </c>
      <c r="BJ154" s="388">
        <f t="shared" si="73"/>
        <v>0</v>
      </c>
      <c r="BK154" s="389">
        <f t="shared" si="74"/>
        <v>0</v>
      </c>
      <c r="BL154" s="388">
        <f>IF(W154="",0,IF(W154=LEGENDA!C$43,0,1))</f>
        <v>0</v>
      </c>
      <c r="BM154" s="388">
        <f>IF(X154="",0,IF(X154=LEGENDA!D$43,0,1))</f>
        <v>0</v>
      </c>
      <c r="BN154" s="388">
        <f>IF(Y154="",0,IF(Y154=LEGENDA!E$43,0,1))</f>
        <v>0</v>
      </c>
      <c r="BO154" s="388">
        <f>IF(Z154="",0,IF(Z154=LEGENDA!F$43,0,1))</f>
        <v>0</v>
      </c>
      <c r="BP154" s="388">
        <f>IF(AA154="",0,IF(AA154=LEGENDA!G$43,0,1))</f>
        <v>0</v>
      </c>
      <c r="BQ154" s="388">
        <f>IF(AB154="",0,IF(AB154=LEGENDA!H$43,0,1))</f>
        <v>0</v>
      </c>
      <c r="BR154" s="388">
        <f>IF(AC154="",0,IF(AC154=LEGENDA!I$43,0,1))</f>
        <v>0</v>
      </c>
      <c r="BS154" s="388">
        <f>IF(AD154="",0,IF(AD154=LEGENDA!J$43,0,1))</f>
        <v>0</v>
      </c>
      <c r="BT154" s="388">
        <f>IF(AE154="",0,IF(AE154=LEGENDA!K$43,0,1))</f>
        <v>0</v>
      </c>
      <c r="BU154" s="388">
        <f>IF(AF154="",0,IF(AF154=LEGENDA!L$43,0,1))</f>
        <v>0</v>
      </c>
      <c r="BV154" s="390">
        <f t="shared" si="75"/>
        <v>0</v>
      </c>
      <c r="BW154" s="388">
        <f t="shared" si="76"/>
        <v>0</v>
      </c>
      <c r="BX154" s="390">
        <f t="shared" si="77"/>
        <v>0</v>
      </c>
      <c r="BY154" s="391">
        <f t="shared" si="78"/>
        <v>0</v>
      </c>
      <c r="BZ154" s="391">
        <f t="shared" si="79"/>
        <v>0</v>
      </c>
      <c r="CA154" s="391" t="str">
        <f t="shared" si="80"/>
        <v/>
      </c>
      <c r="CB154" s="386" t="str">
        <f t="shared" si="81"/>
        <v/>
      </c>
      <c r="CC154" s="94">
        <f t="shared" si="88"/>
        <v>0</v>
      </c>
      <c r="CD154" s="397" t="str">
        <f t="shared" si="82"/>
        <v/>
      </c>
      <c r="CE154" s="559" t="str">
        <f t="array" ref="CE154">IFERROR(INDEX($C$10:$C$525,MATCH(0,COUNTIF($CE$9:CE153,$C$10:$C$525),0)),"")</f>
        <v/>
      </c>
      <c r="CF154" s="559">
        <f t="shared" si="83"/>
        <v>0</v>
      </c>
    </row>
    <row r="155" spans="1:84" ht="18.899999999999999" customHeight="1" thickBot="1" x14ac:dyDescent="0.35">
      <c r="A155" s="78" t="str">
        <f t="shared" si="84"/>
        <v/>
      </c>
      <c r="B155" s="576"/>
      <c r="C155" s="464"/>
      <c r="D155" s="349"/>
      <c r="E155" s="61" t="str">
        <f>IF(B155="","",IF(C155="","",IF(D155="","",INDEX(POBRANIE_!$B$6:$F$100,MATCH($D155,POBRANIE_!$A$6:$A$100,0),2))))</f>
        <v/>
      </c>
      <c r="F155" s="44"/>
      <c r="G155" s="45"/>
      <c r="H155" s="349"/>
      <c r="I155" s="46"/>
      <c r="J155" s="64" t="str">
        <f>IF($H155="","",IF($I155="","",IF($H155=LEGENDA!$B$21,0.6,IF($H155=LEGENDA!$B$22,0.7,0.8))))</f>
        <v/>
      </c>
      <c r="K155" s="63" t="str">
        <f t="shared" si="61"/>
        <v/>
      </c>
      <c r="L155" s="46"/>
      <c r="M155" s="61" t="str">
        <f>IF($H155="","",IF(OR(I155&gt;0,L155&gt;0),"",IF(AND(D155="TUZ",H155="gleba b. lekka"),"BŁĄD kol.8",IF(AND(D155="TUZ",H155="gleba lekka"),"BŁĄD kol.8",IF(AND(D155="TUZ",H155="gleba średnia"),"BŁĄD kol.8",IF(AND(D155="TUZ",H155="gleba ciężka"),"BŁĄD kol.8",IF(OR($H155=LEGENDA!$B$21,$H155=1),49,IF(OR($H155=LEGENDA!$B$22,$H155=2),59,IF(OR($H155=LEGENDA!$B$23,$H155=3),62,IF(OR($H155=4,$H155=LEGENDA!$B$24),66,IF(H155=LEGENDA!$O$25,86,IF(H155=LEGENDA!$O$26,91,IF(H155=LEGENDA!$O$27,73,IF(H155=LEGENDA!$O$28,66,IF(H155=LEGENDA!$O$29,135,IF(H155=LEGENDA!$O$30,158,IF(H155=LEGENDA!$O$31,117)))))))))))))))))</f>
        <v/>
      </c>
      <c r="N155" s="61" t="str">
        <f>IF(AND(D155="TUZ",H155="gleba b. lekka"),"BŁĄD kol.8",IF(AND(D155="TUZ",H155="gleba lekka"),"BŁĄD kol.8",IF(AND(D155="TUZ",H155="gleba średnia"),"BŁĄD kol.8",IF(AND(D155="TUZ",H155="gleba ciężka"),"BŁĄD kol.8",IF(AND(E155&lt;&gt;4,H155=LEGENDA!$O$29),"BŁĄD kol.8",IF(AND(E155&lt;&gt;4,H155=LEGENDA!$O$30),"BŁĄD kol.8",IF(AND(E155&lt;&gt;4,H155=LEGENDA!$O$31),"BŁĄD kol.8",IF(AND(E155&lt;&gt;4,H155=LEGENDA!$O$28),"BŁĄD kol.8",IF(AND(E155&lt;&gt;4,H155=LEGENDA!$O$27),"BŁĄD kol.8",IF(AND(E155&lt;&gt;4,H155=LEGENDA!$O$26),"BŁĄD kol.8",IF(AND(E155&lt;&gt;4,H155=LEGENDA!$O$25),"BŁĄD kol.8",IF(AX155="","",IF(AX155=1,0.6,IF(AX155=2,0.9,0.9))))))))))))))</f>
        <v/>
      </c>
      <c r="O155" s="381" t="str">
        <f t="shared" si="62"/>
        <v/>
      </c>
      <c r="P155" s="379" t="str">
        <f t="shared" si="85"/>
        <v/>
      </c>
      <c r="Q155" s="47"/>
      <c r="R155" s="46"/>
      <c r="S155" s="46"/>
      <c r="T155" s="46"/>
      <c r="U155" s="46"/>
      <c r="V155" s="61" t="str">
        <f t="shared" si="63"/>
        <v/>
      </c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61" t="str">
        <f t="shared" si="64"/>
        <v/>
      </c>
      <c r="AH155" s="70" t="e">
        <v>#VALUE!</v>
      </c>
      <c r="AI155" s="70">
        <v>0</v>
      </c>
      <c r="AJ155" s="70">
        <v>0</v>
      </c>
      <c r="AK155" s="71">
        <v>0</v>
      </c>
      <c r="AO155" s="49"/>
      <c r="AP155" s="49"/>
      <c r="AQ155" s="49"/>
      <c r="AR155" s="49"/>
      <c r="AS155" s="49"/>
      <c r="AT155" s="49"/>
      <c r="AU155" s="46"/>
      <c r="AV155" s="352" t="str">
        <f t="shared" si="60"/>
        <v/>
      </c>
      <c r="AW155" s="65" t="str">
        <f t="shared" si="65"/>
        <v/>
      </c>
      <c r="AX155" s="198" t="str">
        <f>IF(A155="","",IF(D155="","",INDEX(POBRANIE_!$B$6:$F$101,MATCH(D155,POBRANIE_!$A$6:$A$101,0),5)))</f>
        <v/>
      </c>
      <c r="AY155" s="96" t="str">
        <f t="shared" si="86"/>
        <v/>
      </c>
      <c r="AZ155" s="96" t="str">
        <f t="shared" si="87"/>
        <v/>
      </c>
      <c r="BA155" s="292" t="str">
        <f t="shared" si="66"/>
        <v xml:space="preserve"> </v>
      </c>
      <c r="BB155" s="293" t="str">
        <f t="shared" si="67"/>
        <v xml:space="preserve"> </v>
      </c>
      <c r="BD155" s="45"/>
      <c r="BE155" s="387" t="str">
        <f t="shared" si="68"/>
        <v/>
      </c>
      <c r="BF155" s="388">
        <f t="shared" ref="BF155:BF168" si="94">IF(Q155="",0,IF(Q155=Q$8,0,1))</f>
        <v>0</v>
      </c>
      <c r="BG155" s="388">
        <f t="shared" ref="BG155:BG168" si="95">IF(R155="",0,IF(R155=R$8,0,1))</f>
        <v>0</v>
      </c>
      <c r="BH155" s="388">
        <f t="shared" ref="BH155:BH168" si="96">IF(S155="",0,IF(S155=S$8,0,1))</f>
        <v>0</v>
      </c>
      <c r="BI155" s="388">
        <f t="shared" ref="BI155:BI168" si="97">IF(T155="",0,IF(T155=T$8,0,1))</f>
        <v>0</v>
      </c>
      <c r="BJ155" s="388">
        <f t="shared" ref="BJ155:BJ168" si="98">IF(U155="",0,IF(U155=U$8,0,1))</f>
        <v>0</v>
      </c>
      <c r="BK155" s="389">
        <f t="shared" ref="BK155:BK168" si="99">SUM(BF155:BJ155)</f>
        <v>0</v>
      </c>
      <c r="BL155" s="388">
        <f>IF(W155="",0,IF(W155=LEGENDA!C$43,0,1))</f>
        <v>0</v>
      </c>
      <c r="BM155" s="388">
        <f>IF(X155="",0,IF(X155=LEGENDA!D$43,0,1))</f>
        <v>0</v>
      </c>
      <c r="BN155" s="388">
        <f>IF(Y155="",0,IF(Y155=LEGENDA!E$43,0,1))</f>
        <v>0</v>
      </c>
      <c r="BO155" s="388">
        <f>IF(Z155="",0,IF(Z155=LEGENDA!F$43,0,1))</f>
        <v>0</v>
      </c>
      <c r="BP155" s="388">
        <f>IF(AA155="",0,IF(AA155=LEGENDA!G$43,0,1))</f>
        <v>0</v>
      </c>
      <c r="BQ155" s="388">
        <f>IF(AB155="",0,IF(AB155=LEGENDA!H$43,0,1))</f>
        <v>0</v>
      </c>
      <c r="BR155" s="388">
        <f>IF(AC155="",0,IF(AC155=LEGENDA!I$43,0,1))</f>
        <v>0</v>
      </c>
      <c r="BS155" s="388">
        <f>IF(AD155="",0,IF(AD155=LEGENDA!J$43,0,1))</f>
        <v>0</v>
      </c>
      <c r="BT155" s="388">
        <f>IF(AE155="",0,IF(AE155=LEGENDA!K$43,0,1))</f>
        <v>0</v>
      </c>
      <c r="BU155" s="388">
        <f>IF(AF155="",0,IF(AF155=LEGENDA!L$43,0,1))</f>
        <v>0</v>
      </c>
      <c r="BV155" s="390">
        <f t="shared" ref="BV155:BV168" si="100">SUM(BL155:BU155)</f>
        <v>0</v>
      </c>
      <c r="BW155" s="388">
        <f t="shared" ref="BW155:BW168" si="101">IF(AU155="",0,IF(AU155=AU$8,0,1))</f>
        <v>0</v>
      </c>
      <c r="BX155" s="390">
        <f t="shared" ref="BX155:BX168" si="102">BW155</f>
        <v>0</v>
      </c>
      <c r="BY155" s="391">
        <f t="shared" ref="BY155:BY169" si="103">IF(AND(C155=C156,D155=D156),0,IF(OR(C154&lt;&gt;C155,D154&lt;&gt;D155),BE155,0))</f>
        <v>0</v>
      </c>
      <c r="BZ155" s="391">
        <f t="shared" ref="BZ155:BZ171" si="104">IF(OR(C155&lt;&gt;C156,D155&lt;&gt;D156),BE155,0)</f>
        <v>0</v>
      </c>
      <c r="CA155" s="391" t="str">
        <f t="shared" ref="CA155:CA168" si="105">IF(OR(BY155=0,BZ155=0),BE155,0)</f>
        <v/>
      </c>
      <c r="CB155" s="386" t="str">
        <f t="shared" si="81"/>
        <v/>
      </c>
      <c r="CC155" s="94">
        <f t="shared" si="88"/>
        <v>0</v>
      </c>
      <c r="CD155" s="397" t="str">
        <f t="shared" si="82"/>
        <v/>
      </c>
      <c r="CE155" s="559" t="str">
        <f t="array" ref="CE155">IFERROR(INDEX($C$10:$C$525,MATCH(0,COUNTIF($CE$9:CE154,$C$10:$C$525),0)),"")</f>
        <v/>
      </c>
      <c r="CF155" s="559">
        <f t="shared" si="83"/>
        <v>0</v>
      </c>
    </row>
    <row r="156" spans="1:84" ht="18.899999999999999" customHeight="1" thickBot="1" x14ac:dyDescent="0.35">
      <c r="A156" s="78" t="str">
        <f t="shared" si="84"/>
        <v/>
      </c>
      <c r="B156" s="576"/>
      <c r="C156" s="464"/>
      <c r="D156" s="349"/>
      <c r="E156" s="61" t="str">
        <f>IF(B156="","",IF(C156="","",IF(D156="","",INDEX(POBRANIE_!$B$6:$F$100,MATCH($D156,POBRANIE_!$A$6:$A$100,0),2))))</f>
        <v/>
      </c>
      <c r="F156" s="44"/>
      <c r="G156" s="45"/>
      <c r="H156" s="349"/>
      <c r="I156" s="46"/>
      <c r="J156" s="64" t="str">
        <f>IF($H156="","",IF($I156="","",IF($H156=LEGENDA!$B$21,0.6,IF($H156=LEGENDA!$B$22,0.7,0.8))))</f>
        <v/>
      </c>
      <c r="K156" s="63" t="str">
        <f t="shared" si="61"/>
        <v/>
      </c>
      <c r="L156" s="46"/>
      <c r="M156" s="61" t="str">
        <f>IF($H156="","",IF(OR(I156&gt;0,L156&gt;0),"",IF(AND(D156="TUZ",H156="gleba b. lekka"),"BŁĄD kol.8",IF(AND(D156="TUZ",H156="gleba lekka"),"BŁĄD kol.8",IF(AND(D156="TUZ",H156="gleba średnia"),"BŁĄD kol.8",IF(AND(D156="TUZ",H156="gleba ciężka"),"BŁĄD kol.8",IF(OR($H156=LEGENDA!$B$21,$H156=1),49,IF(OR($H156=LEGENDA!$B$22,$H156=2),59,IF(OR($H156=LEGENDA!$B$23,$H156=3),62,IF(OR($H156=4,$H156=LEGENDA!$B$24),66,IF(H156=LEGENDA!$O$25,86,IF(H156=LEGENDA!$O$26,91,IF(H156=LEGENDA!$O$27,73,IF(H156=LEGENDA!$O$28,66,IF(H156=LEGENDA!$O$29,135,IF(H156=LEGENDA!$O$30,158,IF(H156=LEGENDA!$O$31,117)))))))))))))))))</f>
        <v/>
      </c>
      <c r="N156" s="61" t="str">
        <f>IF(AND(D156="TUZ",H156="gleba b. lekka"),"BŁĄD kol.8",IF(AND(D156="TUZ",H156="gleba lekka"),"BŁĄD kol.8",IF(AND(D156="TUZ",H156="gleba średnia"),"BŁĄD kol.8",IF(AND(D156="TUZ",H156="gleba ciężka"),"BŁĄD kol.8",IF(AND(E156&lt;&gt;4,H156=LEGENDA!$O$29),"BŁĄD kol.8",IF(AND(E156&lt;&gt;4,H156=LEGENDA!$O$30),"BŁĄD kol.8",IF(AND(E156&lt;&gt;4,H156=LEGENDA!$O$31),"BŁĄD kol.8",IF(AND(E156&lt;&gt;4,H156=LEGENDA!$O$28),"BŁĄD kol.8",IF(AND(E156&lt;&gt;4,H156=LEGENDA!$O$27),"BŁĄD kol.8",IF(AND(E156&lt;&gt;4,H156=LEGENDA!$O$26),"BŁĄD kol.8",IF(AND(E156&lt;&gt;4,H156=LEGENDA!$O$25),"BŁĄD kol.8",IF(AX156="","",IF(AX156=1,0.6,IF(AX156=2,0.9,0.9))))))))))))))</f>
        <v/>
      </c>
      <c r="O156" s="381" t="str">
        <f t="shared" si="62"/>
        <v/>
      </c>
      <c r="P156" s="379" t="str">
        <f t="shared" si="85"/>
        <v/>
      </c>
      <c r="Q156" s="47"/>
      <c r="R156" s="46"/>
      <c r="S156" s="46"/>
      <c r="T156" s="46"/>
      <c r="U156" s="46"/>
      <c r="V156" s="61" t="str">
        <f t="shared" si="63"/>
        <v/>
      </c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61" t="str">
        <f t="shared" si="64"/>
        <v/>
      </c>
      <c r="AH156" s="70" t="e">
        <v>#VALUE!</v>
      </c>
      <c r="AI156" s="70">
        <v>0</v>
      </c>
      <c r="AJ156" s="70">
        <v>0</v>
      </c>
      <c r="AK156" s="71">
        <v>0</v>
      </c>
      <c r="AO156" s="49"/>
      <c r="AP156" s="49"/>
      <c r="AQ156" s="49"/>
      <c r="AR156" s="49"/>
      <c r="AS156" s="49"/>
      <c r="AT156" s="49"/>
      <c r="AU156" s="46"/>
      <c r="AV156" s="352" t="str">
        <f t="shared" si="60"/>
        <v/>
      </c>
      <c r="AW156" s="65" t="str">
        <f t="shared" si="65"/>
        <v/>
      </c>
      <c r="AX156" s="198" t="str">
        <f>IF(A156="","",IF(D156="","",INDEX(POBRANIE_!$B$6:$F$101,MATCH(D156,POBRANIE_!$A$6:$A$101,0),5)))</f>
        <v/>
      </c>
      <c r="AY156" s="96" t="str">
        <f t="shared" si="86"/>
        <v/>
      </c>
      <c r="AZ156" s="96" t="str">
        <f t="shared" si="87"/>
        <v/>
      </c>
      <c r="BA156" s="292" t="str">
        <f t="shared" si="66"/>
        <v xml:space="preserve"> </v>
      </c>
      <c r="BB156" s="293" t="str">
        <f t="shared" si="67"/>
        <v xml:space="preserve"> </v>
      </c>
      <c r="BD156" s="45"/>
      <c r="BE156" s="387" t="str">
        <f t="shared" si="68"/>
        <v/>
      </c>
      <c r="BF156" s="388">
        <f t="shared" si="94"/>
        <v>0</v>
      </c>
      <c r="BG156" s="388">
        <f t="shared" si="95"/>
        <v>0</v>
      </c>
      <c r="BH156" s="388">
        <f t="shared" si="96"/>
        <v>0</v>
      </c>
      <c r="BI156" s="388">
        <f t="shared" si="97"/>
        <v>0</v>
      </c>
      <c r="BJ156" s="388">
        <f t="shared" si="98"/>
        <v>0</v>
      </c>
      <c r="BK156" s="389">
        <f t="shared" si="99"/>
        <v>0</v>
      </c>
      <c r="BL156" s="388">
        <f>IF(W156="",0,IF(W156=LEGENDA!C$43,0,1))</f>
        <v>0</v>
      </c>
      <c r="BM156" s="388">
        <f>IF(X156="",0,IF(X156=LEGENDA!D$43,0,1))</f>
        <v>0</v>
      </c>
      <c r="BN156" s="388">
        <f>IF(Y156="",0,IF(Y156=LEGENDA!E$43,0,1))</f>
        <v>0</v>
      </c>
      <c r="BO156" s="388">
        <f>IF(Z156="",0,IF(Z156=LEGENDA!F$43,0,1))</f>
        <v>0</v>
      </c>
      <c r="BP156" s="388">
        <f>IF(AA156="",0,IF(AA156=LEGENDA!G$43,0,1))</f>
        <v>0</v>
      </c>
      <c r="BQ156" s="388">
        <f>IF(AB156="",0,IF(AB156=LEGENDA!H$43,0,1))</f>
        <v>0</v>
      </c>
      <c r="BR156" s="388">
        <f>IF(AC156="",0,IF(AC156=LEGENDA!I$43,0,1))</f>
        <v>0</v>
      </c>
      <c r="BS156" s="388">
        <f>IF(AD156="",0,IF(AD156=LEGENDA!J$43,0,1))</f>
        <v>0</v>
      </c>
      <c r="BT156" s="388">
        <f>IF(AE156="",0,IF(AE156=LEGENDA!K$43,0,1))</f>
        <v>0</v>
      </c>
      <c r="BU156" s="388">
        <f>IF(AF156="",0,IF(AF156=LEGENDA!L$43,0,1))</f>
        <v>0</v>
      </c>
      <c r="BV156" s="390">
        <f t="shared" si="100"/>
        <v>0</v>
      </c>
      <c r="BW156" s="388">
        <f t="shared" si="101"/>
        <v>0</v>
      </c>
      <c r="BX156" s="390">
        <f t="shared" si="102"/>
        <v>0</v>
      </c>
      <c r="BY156" s="391">
        <f t="shared" si="103"/>
        <v>0</v>
      </c>
      <c r="BZ156" s="391">
        <f t="shared" si="104"/>
        <v>0</v>
      </c>
      <c r="CA156" s="391" t="str">
        <f t="shared" si="105"/>
        <v/>
      </c>
      <c r="CB156" s="386" t="str">
        <f t="shared" si="81"/>
        <v/>
      </c>
      <c r="CC156" s="94">
        <f t="shared" si="88"/>
        <v>0</v>
      </c>
      <c r="CD156" s="397" t="str">
        <f t="shared" si="82"/>
        <v/>
      </c>
      <c r="CE156" s="559" t="str">
        <f t="array" ref="CE156">IFERROR(INDEX($C$10:$C$525,MATCH(0,COUNTIF($CE$9:CE155,$C$10:$C$525),0)),"")</f>
        <v/>
      </c>
      <c r="CF156" s="559">
        <f t="shared" si="83"/>
        <v>0</v>
      </c>
    </row>
    <row r="157" spans="1:84" ht="18.899999999999999" customHeight="1" thickBot="1" x14ac:dyDescent="0.35">
      <c r="A157" s="78" t="str">
        <f t="shared" si="84"/>
        <v/>
      </c>
      <c r="B157" s="576"/>
      <c r="C157" s="464"/>
      <c r="D157" s="349"/>
      <c r="E157" s="61" t="str">
        <f>IF(B157="","",IF(C157="","",IF(D157="","",INDEX(POBRANIE_!$B$6:$F$100,MATCH($D157,POBRANIE_!$A$6:$A$100,0),2))))</f>
        <v/>
      </c>
      <c r="F157" s="44"/>
      <c r="G157" s="45"/>
      <c r="H157" s="349"/>
      <c r="I157" s="46"/>
      <c r="J157" s="64" t="str">
        <f>IF($H157="","",IF($I157="","",IF($H157=LEGENDA!$B$21,0.6,IF($H157=LEGENDA!$B$22,0.7,0.8))))</f>
        <v/>
      </c>
      <c r="K157" s="63" t="str">
        <f t="shared" si="61"/>
        <v/>
      </c>
      <c r="L157" s="46"/>
      <c r="M157" s="61" t="str">
        <f>IF($H157="","",IF(OR(I157&gt;0,L157&gt;0),"",IF(AND(D157="TUZ",H157="gleba b. lekka"),"BŁĄD kol.8",IF(AND(D157="TUZ",H157="gleba lekka"),"BŁĄD kol.8",IF(AND(D157="TUZ",H157="gleba średnia"),"BŁĄD kol.8",IF(AND(D157="TUZ",H157="gleba ciężka"),"BŁĄD kol.8",IF(OR($H157=LEGENDA!$B$21,$H157=1),49,IF(OR($H157=LEGENDA!$B$22,$H157=2),59,IF(OR($H157=LEGENDA!$B$23,$H157=3),62,IF(OR($H157=4,$H157=LEGENDA!$B$24),66,IF(H157=LEGENDA!$O$25,86,IF(H157=LEGENDA!$O$26,91,IF(H157=LEGENDA!$O$27,73,IF(H157=LEGENDA!$O$28,66,IF(H157=LEGENDA!$O$29,135,IF(H157=LEGENDA!$O$30,158,IF(H157=LEGENDA!$O$31,117)))))))))))))))))</f>
        <v/>
      </c>
      <c r="N157" s="61" t="str">
        <f>IF(AND(D157="TUZ",H157="gleba b. lekka"),"BŁĄD kol.8",IF(AND(D157="TUZ",H157="gleba lekka"),"BŁĄD kol.8",IF(AND(D157="TUZ",H157="gleba średnia"),"BŁĄD kol.8",IF(AND(D157="TUZ",H157="gleba ciężka"),"BŁĄD kol.8",IF(AND(E157&lt;&gt;4,H157=LEGENDA!$O$29),"BŁĄD kol.8",IF(AND(E157&lt;&gt;4,H157=LEGENDA!$O$30),"BŁĄD kol.8",IF(AND(E157&lt;&gt;4,H157=LEGENDA!$O$31),"BŁĄD kol.8",IF(AND(E157&lt;&gt;4,H157=LEGENDA!$O$28),"BŁĄD kol.8",IF(AND(E157&lt;&gt;4,H157=LEGENDA!$O$27),"BŁĄD kol.8",IF(AND(E157&lt;&gt;4,H157=LEGENDA!$O$26),"BŁĄD kol.8",IF(AND(E157&lt;&gt;4,H157=LEGENDA!$O$25),"BŁĄD kol.8",IF(AX157="","",IF(AX157=1,0.6,IF(AX157=2,0.9,0.9))))))))))))))</f>
        <v/>
      </c>
      <c r="O157" s="381" t="str">
        <f t="shared" si="62"/>
        <v/>
      </c>
      <c r="P157" s="379" t="str">
        <f t="shared" si="85"/>
        <v/>
      </c>
      <c r="Q157" s="47"/>
      <c r="R157" s="46"/>
      <c r="S157" s="46"/>
      <c r="T157" s="46"/>
      <c r="U157" s="46"/>
      <c r="V157" s="61" t="str">
        <f t="shared" si="63"/>
        <v/>
      </c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61" t="str">
        <f t="shared" si="64"/>
        <v/>
      </c>
      <c r="AH157" s="70" t="e">
        <v>#VALUE!</v>
      </c>
      <c r="AI157" s="70">
        <v>0</v>
      </c>
      <c r="AJ157" s="70">
        <v>0</v>
      </c>
      <c r="AK157" s="71">
        <v>0</v>
      </c>
      <c r="AO157" s="49"/>
      <c r="AP157" s="49"/>
      <c r="AQ157" s="49"/>
      <c r="AR157" s="49"/>
      <c r="AS157" s="49"/>
      <c r="AT157" s="49"/>
      <c r="AU157" s="46"/>
      <c r="AV157" s="352" t="str">
        <f t="shared" si="60"/>
        <v/>
      </c>
      <c r="AW157" s="65" t="str">
        <f t="shared" si="65"/>
        <v/>
      </c>
      <c r="AX157" s="198" t="str">
        <f>IF(A157="","",IF(D157="","",INDEX(POBRANIE_!$B$6:$F$101,MATCH(D157,POBRANIE_!$A$6:$A$101,0),5)))</f>
        <v/>
      </c>
      <c r="AY157" s="96" t="str">
        <f t="shared" si="86"/>
        <v/>
      </c>
      <c r="AZ157" s="96" t="str">
        <f t="shared" si="87"/>
        <v/>
      </c>
      <c r="BA157" s="292" t="str">
        <f t="shared" si="66"/>
        <v xml:space="preserve"> </v>
      </c>
      <c r="BB157" s="293" t="str">
        <f t="shared" si="67"/>
        <v xml:space="preserve"> </v>
      </c>
      <c r="BD157" s="45"/>
      <c r="BE157" s="387" t="str">
        <f t="shared" si="68"/>
        <v/>
      </c>
      <c r="BF157" s="388">
        <f t="shared" si="94"/>
        <v>0</v>
      </c>
      <c r="BG157" s="388">
        <f t="shared" si="95"/>
        <v>0</v>
      </c>
      <c r="BH157" s="388">
        <f t="shared" si="96"/>
        <v>0</v>
      </c>
      <c r="BI157" s="388">
        <f t="shared" si="97"/>
        <v>0</v>
      </c>
      <c r="BJ157" s="388">
        <f t="shared" si="98"/>
        <v>0</v>
      </c>
      <c r="BK157" s="389">
        <f t="shared" si="99"/>
        <v>0</v>
      </c>
      <c r="BL157" s="388">
        <f>IF(W157="",0,IF(W157=LEGENDA!C$43,0,1))</f>
        <v>0</v>
      </c>
      <c r="BM157" s="388">
        <f>IF(X157="",0,IF(X157=LEGENDA!D$43,0,1))</f>
        <v>0</v>
      </c>
      <c r="BN157" s="388">
        <f>IF(Y157="",0,IF(Y157=LEGENDA!E$43,0,1))</f>
        <v>0</v>
      </c>
      <c r="BO157" s="388">
        <f>IF(Z157="",0,IF(Z157=LEGENDA!F$43,0,1))</f>
        <v>0</v>
      </c>
      <c r="BP157" s="388">
        <f>IF(AA157="",0,IF(AA157=LEGENDA!G$43,0,1))</f>
        <v>0</v>
      </c>
      <c r="BQ157" s="388">
        <f>IF(AB157="",0,IF(AB157=LEGENDA!H$43,0,1))</f>
        <v>0</v>
      </c>
      <c r="BR157" s="388">
        <f>IF(AC157="",0,IF(AC157=LEGENDA!I$43,0,1))</f>
        <v>0</v>
      </c>
      <c r="BS157" s="388">
        <f>IF(AD157="",0,IF(AD157=LEGENDA!J$43,0,1))</f>
        <v>0</v>
      </c>
      <c r="BT157" s="388">
        <f>IF(AE157="",0,IF(AE157=LEGENDA!K$43,0,1))</f>
        <v>0</v>
      </c>
      <c r="BU157" s="388">
        <f>IF(AF157="",0,IF(AF157=LEGENDA!L$43,0,1))</f>
        <v>0</v>
      </c>
      <c r="BV157" s="390">
        <f t="shared" si="100"/>
        <v>0</v>
      </c>
      <c r="BW157" s="388">
        <f t="shared" si="101"/>
        <v>0</v>
      </c>
      <c r="BX157" s="390">
        <f t="shared" si="102"/>
        <v>0</v>
      </c>
      <c r="BY157" s="391">
        <f t="shared" si="103"/>
        <v>0</v>
      </c>
      <c r="BZ157" s="391">
        <f t="shared" si="104"/>
        <v>0</v>
      </c>
      <c r="CA157" s="391" t="str">
        <f t="shared" si="105"/>
        <v/>
      </c>
      <c r="CB157" s="386" t="str">
        <f t="shared" si="81"/>
        <v/>
      </c>
      <c r="CC157" s="94">
        <f t="shared" si="88"/>
        <v>0</v>
      </c>
      <c r="CD157" s="397" t="str">
        <f t="shared" si="82"/>
        <v/>
      </c>
      <c r="CE157" s="559" t="str">
        <f t="array" ref="CE157">IFERROR(INDEX($C$10:$C$525,MATCH(0,COUNTIF($CE$9:CE156,$C$10:$C$525),0)),"")</f>
        <v/>
      </c>
      <c r="CF157" s="559">
        <f t="shared" si="83"/>
        <v>0</v>
      </c>
    </row>
    <row r="158" spans="1:84" ht="18.899999999999999" customHeight="1" thickBot="1" x14ac:dyDescent="0.35">
      <c r="A158" s="78" t="str">
        <f t="shared" si="84"/>
        <v/>
      </c>
      <c r="B158" s="576"/>
      <c r="C158" s="464"/>
      <c r="D158" s="349"/>
      <c r="E158" s="61" t="str">
        <f>IF(B158="","",IF(C158="","",IF(D158="","",INDEX(POBRANIE_!$B$6:$F$100,MATCH($D158,POBRANIE_!$A$6:$A$100,0),2))))</f>
        <v/>
      </c>
      <c r="F158" s="44"/>
      <c r="G158" s="45"/>
      <c r="H158" s="349"/>
      <c r="I158" s="46"/>
      <c r="J158" s="64" t="str">
        <f>IF($H158="","",IF($I158="","",IF($H158=LEGENDA!$B$21,0.6,IF($H158=LEGENDA!$B$22,0.7,0.8))))</f>
        <v/>
      </c>
      <c r="K158" s="63" t="str">
        <f t="shared" si="61"/>
        <v/>
      </c>
      <c r="L158" s="46"/>
      <c r="M158" s="61" t="str">
        <f>IF($H158="","",IF(OR(I158&gt;0,L158&gt;0),"",IF(AND(D158="TUZ",H158="gleba b. lekka"),"BŁĄD kol.8",IF(AND(D158="TUZ",H158="gleba lekka"),"BŁĄD kol.8",IF(AND(D158="TUZ",H158="gleba średnia"),"BŁĄD kol.8",IF(AND(D158="TUZ",H158="gleba ciężka"),"BŁĄD kol.8",IF(OR($H158=LEGENDA!$B$21,$H158=1),49,IF(OR($H158=LEGENDA!$B$22,$H158=2),59,IF(OR($H158=LEGENDA!$B$23,$H158=3),62,IF(OR($H158=4,$H158=LEGENDA!$B$24),66,IF(H158=LEGENDA!$O$25,86,IF(H158=LEGENDA!$O$26,91,IF(H158=LEGENDA!$O$27,73,IF(H158=LEGENDA!$O$28,66,IF(H158=LEGENDA!$O$29,135,IF(H158=LEGENDA!$O$30,158,IF(H158=LEGENDA!$O$31,117)))))))))))))))))</f>
        <v/>
      </c>
      <c r="N158" s="61" t="str">
        <f>IF(AND(D158="TUZ",H158="gleba b. lekka"),"BŁĄD kol.8",IF(AND(D158="TUZ",H158="gleba lekka"),"BŁĄD kol.8",IF(AND(D158="TUZ",H158="gleba średnia"),"BŁĄD kol.8",IF(AND(D158="TUZ",H158="gleba ciężka"),"BŁĄD kol.8",IF(AND(E158&lt;&gt;4,H158=LEGENDA!$O$29),"BŁĄD kol.8",IF(AND(E158&lt;&gt;4,H158=LEGENDA!$O$30),"BŁĄD kol.8",IF(AND(E158&lt;&gt;4,H158=LEGENDA!$O$31),"BŁĄD kol.8",IF(AND(E158&lt;&gt;4,H158=LEGENDA!$O$28),"BŁĄD kol.8",IF(AND(E158&lt;&gt;4,H158=LEGENDA!$O$27),"BŁĄD kol.8",IF(AND(E158&lt;&gt;4,H158=LEGENDA!$O$26),"BŁĄD kol.8",IF(AND(E158&lt;&gt;4,H158=LEGENDA!$O$25),"BŁĄD kol.8",IF(AX158="","",IF(AX158=1,0.6,IF(AX158=2,0.9,0.9))))))))))))))</f>
        <v/>
      </c>
      <c r="O158" s="381" t="str">
        <f t="shared" si="62"/>
        <v/>
      </c>
      <c r="P158" s="379" t="str">
        <f t="shared" si="85"/>
        <v/>
      </c>
      <c r="Q158" s="47"/>
      <c r="R158" s="46"/>
      <c r="S158" s="46"/>
      <c r="T158" s="46"/>
      <c r="U158" s="46"/>
      <c r="V158" s="61" t="str">
        <f t="shared" si="63"/>
        <v/>
      </c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61" t="str">
        <f t="shared" si="64"/>
        <v/>
      </c>
      <c r="AH158" s="70" t="e">
        <v>#VALUE!</v>
      </c>
      <c r="AI158" s="70">
        <v>0</v>
      </c>
      <c r="AJ158" s="70">
        <v>0</v>
      </c>
      <c r="AK158" s="71">
        <v>0</v>
      </c>
      <c r="AO158" s="49"/>
      <c r="AP158" s="49"/>
      <c r="AQ158" s="49"/>
      <c r="AR158" s="49"/>
      <c r="AS158" s="49"/>
      <c r="AT158" s="49"/>
      <c r="AU158" s="46"/>
      <c r="AV158" s="352" t="str">
        <f t="shared" si="60"/>
        <v/>
      </c>
      <c r="AW158" s="65" t="str">
        <f t="shared" si="65"/>
        <v/>
      </c>
      <c r="AX158" s="198" t="str">
        <f>IF(A158="","",IF(D158="","",INDEX(POBRANIE_!$B$6:$F$101,MATCH(D158,POBRANIE_!$A$6:$A$101,0),5)))</f>
        <v/>
      </c>
      <c r="AY158" s="96" t="str">
        <f t="shared" si="86"/>
        <v/>
      </c>
      <c r="AZ158" s="96" t="str">
        <f t="shared" si="87"/>
        <v/>
      </c>
      <c r="BA158" s="292" t="str">
        <f t="shared" si="66"/>
        <v xml:space="preserve"> </v>
      </c>
      <c r="BB158" s="293" t="str">
        <f t="shared" si="67"/>
        <v xml:space="preserve"> </v>
      </c>
      <c r="BD158" s="45"/>
      <c r="BE158" s="387" t="str">
        <f t="shared" si="68"/>
        <v/>
      </c>
      <c r="BF158" s="388">
        <f t="shared" si="94"/>
        <v>0</v>
      </c>
      <c r="BG158" s="388">
        <f t="shared" si="95"/>
        <v>0</v>
      </c>
      <c r="BH158" s="388">
        <f t="shared" si="96"/>
        <v>0</v>
      </c>
      <c r="BI158" s="388">
        <f t="shared" si="97"/>
        <v>0</v>
      </c>
      <c r="BJ158" s="388">
        <f t="shared" si="98"/>
        <v>0</v>
      </c>
      <c r="BK158" s="389">
        <f t="shared" si="99"/>
        <v>0</v>
      </c>
      <c r="BL158" s="388">
        <f>IF(W158="",0,IF(W158=LEGENDA!C$43,0,1))</f>
        <v>0</v>
      </c>
      <c r="BM158" s="388">
        <f>IF(X158="",0,IF(X158=LEGENDA!D$43,0,1))</f>
        <v>0</v>
      </c>
      <c r="BN158" s="388">
        <f>IF(Y158="",0,IF(Y158=LEGENDA!E$43,0,1))</f>
        <v>0</v>
      </c>
      <c r="BO158" s="388">
        <f>IF(Z158="",0,IF(Z158=LEGENDA!F$43,0,1))</f>
        <v>0</v>
      </c>
      <c r="BP158" s="388">
        <f>IF(AA158="",0,IF(AA158=LEGENDA!G$43,0,1))</f>
        <v>0</v>
      </c>
      <c r="BQ158" s="388">
        <f>IF(AB158="",0,IF(AB158=LEGENDA!H$43,0,1))</f>
        <v>0</v>
      </c>
      <c r="BR158" s="388">
        <f>IF(AC158="",0,IF(AC158=LEGENDA!I$43,0,1))</f>
        <v>0</v>
      </c>
      <c r="BS158" s="388">
        <f>IF(AD158="",0,IF(AD158=LEGENDA!J$43,0,1))</f>
        <v>0</v>
      </c>
      <c r="BT158" s="388">
        <f>IF(AE158="",0,IF(AE158=LEGENDA!K$43,0,1))</f>
        <v>0</v>
      </c>
      <c r="BU158" s="388">
        <f>IF(AF158="",0,IF(AF158=LEGENDA!L$43,0,1))</f>
        <v>0</v>
      </c>
      <c r="BV158" s="390">
        <f t="shared" si="100"/>
        <v>0</v>
      </c>
      <c r="BW158" s="388">
        <f t="shared" si="101"/>
        <v>0</v>
      </c>
      <c r="BX158" s="390">
        <f t="shared" si="102"/>
        <v>0</v>
      </c>
      <c r="BY158" s="391">
        <f t="shared" si="103"/>
        <v>0</v>
      </c>
      <c r="BZ158" s="391">
        <f t="shared" si="104"/>
        <v>0</v>
      </c>
      <c r="CA158" s="391" t="str">
        <f t="shared" si="105"/>
        <v/>
      </c>
      <c r="CB158" s="386" t="str">
        <f t="shared" si="81"/>
        <v/>
      </c>
      <c r="CC158" s="94">
        <f t="shared" si="88"/>
        <v>0</v>
      </c>
      <c r="CD158" s="397" t="str">
        <f t="shared" si="82"/>
        <v/>
      </c>
      <c r="CE158" s="559" t="str">
        <f t="array" ref="CE158">IFERROR(INDEX($C$10:$C$525,MATCH(0,COUNTIF($CE$9:CE157,$C$10:$C$525),0)),"")</f>
        <v/>
      </c>
      <c r="CF158" s="559">
        <f t="shared" si="83"/>
        <v>0</v>
      </c>
    </row>
    <row r="159" spans="1:84" ht="18.899999999999999" customHeight="1" thickBot="1" x14ac:dyDescent="0.35">
      <c r="A159" s="78" t="str">
        <f t="shared" si="84"/>
        <v/>
      </c>
      <c r="B159" s="576"/>
      <c r="C159" s="464"/>
      <c r="D159" s="349"/>
      <c r="E159" s="61" t="str">
        <f>IF(B159="","",IF(C159="","",IF(D159="","",INDEX(POBRANIE_!$B$6:$F$100,MATCH($D159,POBRANIE_!$A$6:$A$100,0),2))))</f>
        <v/>
      </c>
      <c r="F159" s="44"/>
      <c r="G159" s="45"/>
      <c r="H159" s="349"/>
      <c r="I159" s="46"/>
      <c r="J159" s="64" t="str">
        <f>IF($H159="","",IF($I159="","",IF($H159=LEGENDA!$B$21,0.6,IF($H159=LEGENDA!$B$22,0.7,0.8))))</f>
        <v/>
      </c>
      <c r="K159" s="63" t="str">
        <f t="shared" si="61"/>
        <v/>
      </c>
      <c r="L159" s="46"/>
      <c r="M159" s="61" t="str">
        <f>IF($H159="","",IF(OR(I159&gt;0,L159&gt;0),"",IF(AND(D159="TUZ",H159="gleba b. lekka"),"BŁĄD kol.8",IF(AND(D159="TUZ",H159="gleba lekka"),"BŁĄD kol.8",IF(AND(D159="TUZ",H159="gleba średnia"),"BŁĄD kol.8",IF(AND(D159="TUZ",H159="gleba ciężka"),"BŁĄD kol.8",IF(OR($H159=LEGENDA!$B$21,$H159=1),49,IF(OR($H159=LEGENDA!$B$22,$H159=2),59,IF(OR($H159=LEGENDA!$B$23,$H159=3),62,IF(OR($H159=4,$H159=LEGENDA!$B$24),66,IF(H159=LEGENDA!$O$25,86,IF(H159=LEGENDA!$O$26,91,IF(H159=LEGENDA!$O$27,73,IF(H159=LEGENDA!$O$28,66,IF(H159=LEGENDA!$O$29,135,IF(H159=LEGENDA!$O$30,158,IF(H159=LEGENDA!$O$31,117)))))))))))))))))</f>
        <v/>
      </c>
      <c r="N159" s="61" t="str">
        <f>IF(AND(D159="TUZ",H159="gleba b. lekka"),"BŁĄD kol.8",IF(AND(D159="TUZ",H159="gleba lekka"),"BŁĄD kol.8",IF(AND(D159="TUZ",H159="gleba średnia"),"BŁĄD kol.8",IF(AND(D159="TUZ",H159="gleba ciężka"),"BŁĄD kol.8",IF(AND(E159&lt;&gt;4,H159=LEGENDA!$O$29),"BŁĄD kol.8",IF(AND(E159&lt;&gt;4,H159=LEGENDA!$O$30),"BŁĄD kol.8",IF(AND(E159&lt;&gt;4,H159=LEGENDA!$O$31),"BŁĄD kol.8",IF(AND(E159&lt;&gt;4,H159=LEGENDA!$O$28),"BŁĄD kol.8",IF(AND(E159&lt;&gt;4,H159=LEGENDA!$O$27),"BŁĄD kol.8",IF(AND(E159&lt;&gt;4,H159=LEGENDA!$O$26),"BŁĄD kol.8",IF(AND(E159&lt;&gt;4,H159=LEGENDA!$O$25),"BŁĄD kol.8",IF(AX159="","",IF(AX159=1,0.6,IF(AX159=2,0.9,0.9))))))))))))))</f>
        <v/>
      </c>
      <c r="O159" s="381" t="str">
        <f t="shared" si="62"/>
        <v/>
      </c>
      <c r="P159" s="379" t="str">
        <f t="shared" si="85"/>
        <v/>
      </c>
      <c r="Q159" s="47"/>
      <c r="R159" s="46"/>
      <c r="S159" s="46"/>
      <c r="T159" s="46"/>
      <c r="U159" s="46"/>
      <c r="V159" s="61" t="str">
        <f t="shared" si="63"/>
        <v/>
      </c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61" t="str">
        <f t="shared" si="64"/>
        <v/>
      </c>
      <c r="AH159" s="70" t="e">
        <v>#VALUE!</v>
      </c>
      <c r="AI159" s="70">
        <v>0</v>
      </c>
      <c r="AJ159" s="70">
        <v>0</v>
      </c>
      <c r="AK159" s="71">
        <v>0</v>
      </c>
      <c r="AO159" s="49"/>
      <c r="AP159" s="49"/>
      <c r="AQ159" s="49"/>
      <c r="AR159" s="49"/>
      <c r="AS159" s="49"/>
      <c r="AT159" s="49"/>
      <c r="AU159" s="46"/>
      <c r="AV159" s="352" t="str">
        <f t="shared" si="60"/>
        <v/>
      </c>
      <c r="AW159" s="65" t="str">
        <f t="shared" si="65"/>
        <v/>
      </c>
      <c r="AX159" s="198" t="str">
        <f>IF(A159="","",IF(D159="","",INDEX(POBRANIE_!$B$6:$F$101,MATCH(D159,POBRANIE_!$A$6:$A$101,0),5)))</f>
        <v/>
      </c>
      <c r="AY159" s="96" t="str">
        <f t="shared" si="86"/>
        <v/>
      </c>
      <c r="AZ159" s="96" t="str">
        <f t="shared" si="87"/>
        <v/>
      </c>
      <c r="BA159" s="292" t="str">
        <f t="shared" si="66"/>
        <v xml:space="preserve"> </v>
      </c>
      <c r="BB159" s="293" t="str">
        <f t="shared" si="67"/>
        <v xml:space="preserve"> </v>
      </c>
      <c r="BD159" s="45"/>
      <c r="BE159" s="387" t="str">
        <f t="shared" si="68"/>
        <v/>
      </c>
      <c r="BF159" s="388">
        <f t="shared" si="94"/>
        <v>0</v>
      </c>
      <c r="BG159" s="388">
        <f t="shared" si="95"/>
        <v>0</v>
      </c>
      <c r="BH159" s="388">
        <f t="shared" si="96"/>
        <v>0</v>
      </c>
      <c r="BI159" s="388">
        <f t="shared" si="97"/>
        <v>0</v>
      </c>
      <c r="BJ159" s="388">
        <f t="shared" si="98"/>
        <v>0</v>
      </c>
      <c r="BK159" s="389">
        <f t="shared" si="99"/>
        <v>0</v>
      </c>
      <c r="BL159" s="388">
        <f>IF(W159="",0,IF(W159=LEGENDA!C$43,0,1))</f>
        <v>0</v>
      </c>
      <c r="BM159" s="388">
        <f>IF(X159="",0,IF(X159=LEGENDA!D$43,0,1))</f>
        <v>0</v>
      </c>
      <c r="BN159" s="388">
        <f>IF(Y159="",0,IF(Y159=LEGENDA!E$43,0,1))</f>
        <v>0</v>
      </c>
      <c r="BO159" s="388">
        <f>IF(Z159="",0,IF(Z159=LEGENDA!F$43,0,1))</f>
        <v>0</v>
      </c>
      <c r="BP159" s="388">
        <f>IF(AA159="",0,IF(AA159=LEGENDA!G$43,0,1))</f>
        <v>0</v>
      </c>
      <c r="BQ159" s="388">
        <f>IF(AB159="",0,IF(AB159=LEGENDA!H$43,0,1))</f>
        <v>0</v>
      </c>
      <c r="BR159" s="388">
        <f>IF(AC159="",0,IF(AC159=LEGENDA!I$43,0,1))</f>
        <v>0</v>
      </c>
      <c r="BS159" s="388">
        <f>IF(AD159="",0,IF(AD159=LEGENDA!J$43,0,1))</f>
        <v>0</v>
      </c>
      <c r="BT159" s="388">
        <f>IF(AE159="",0,IF(AE159=LEGENDA!K$43,0,1))</f>
        <v>0</v>
      </c>
      <c r="BU159" s="388">
        <f>IF(AF159="",0,IF(AF159=LEGENDA!L$43,0,1))</f>
        <v>0</v>
      </c>
      <c r="BV159" s="390">
        <f t="shared" si="100"/>
        <v>0</v>
      </c>
      <c r="BW159" s="388">
        <f t="shared" si="101"/>
        <v>0</v>
      </c>
      <c r="BX159" s="390">
        <f t="shared" si="102"/>
        <v>0</v>
      </c>
      <c r="BY159" s="391">
        <f t="shared" si="103"/>
        <v>0</v>
      </c>
      <c r="BZ159" s="391">
        <f t="shared" si="104"/>
        <v>0</v>
      </c>
      <c r="CA159" s="391" t="str">
        <f t="shared" si="105"/>
        <v/>
      </c>
      <c r="CB159" s="386" t="str">
        <f t="shared" si="81"/>
        <v/>
      </c>
      <c r="CC159" s="94">
        <f t="shared" si="88"/>
        <v>0</v>
      </c>
      <c r="CD159" s="397" t="str">
        <f t="shared" si="82"/>
        <v/>
      </c>
      <c r="CE159" s="559" t="str">
        <f t="array" ref="CE159">IFERROR(INDEX($C$10:$C$525,MATCH(0,COUNTIF($CE$9:CE158,$C$10:$C$525),0)),"")</f>
        <v/>
      </c>
      <c r="CF159" s="559">
        <f t="shared" si="83"/>
        <v>0</v>
      </c>
    </row>
    <row r="160" spans="1:84" ht="18.899999999999999" customHeight="1" thickBot="1" x14ac:dyDescent="0.35">
      <c r="A160" s="78" t="str">
        <f t="shared" si="84"/>
        <v/>
      </c>
      <c r="B160" s="576"/>
      <c r="C160" s="464"/>
      <c r="D160" s="349"/>
      <c r="E160" s="61" t="str">
        <f>IF(B160="","",IF(C160="","",IF(D160="","",INDEX(POBRANIE_!$B$6:$F$100,MATCH($D160,POBRANIE_!$A$6:$A$100,0),2))))</f>
        <v/>
      </c>
      <c r="F160" s="44"/>
      <c r="G160" s="45"/>
      <c r="H160" s="349"/>
      <c r="I160" s="46"/>
      <c r="J160" s="64" t="str">
        <f>IF($H160="","",IF($I160="","",IF($H160=LEGENDA!$B$21,0.6,IF($H160=LEGENDA!$B$22,0.7,0.8))))</f>
        <v/>
      </c>
      <c r="K160" s="63" t="str">
        <f t="shared" si="61"/>
        <v/>
      </c>
      <c r="L160" s="46"/>
      <c r="M160" s="61" t="str">
        <f>IF($H160="","",IF(OR(I160&gt;0,L160&gt;0),"",IF(AND(D160="TUZ",H160="gleba b. lekka"),"BŁĄD kol.8",IF(AND(D160="TUZ",H160="gleba lekka"),"BŁĄD kol.8",IF(AND(D160="TUZ",H160="gleba średnia"),"BŁĄD kol.8",IF(AND(D160="TUZ",H160="gleba ciężka"),"BŁĄD kol.8",IF(OR($H160=LEGENDA!$B$21,$H160=1),49,IF(OR($H160=LEGENDA!$B$22,$H160=2),59,IF(OR($H160=LEGENDA!$B$23,$H160=3),62,IF(OR($H160=4,$H160=LEGENDA!$B$24),66,IF(H160=LEGENDA!$O$25,86,IF(H160=LEGENDA!$O$26,91,IF(H160=LEGENDA!$O$27,73,IF(H160=LEGENDA!$O$28,66,IF(H160=LEGENDA!$O$29,135,IF(H160=LEGENDA!$O$30,158,IF(H160=LEGENDA!$O$31,117)))))))))))))))))</f>
        <v/>
      </c>
      <c r="N160" s="61" t="str">
        <f>IF(AND(D160="TUZ",H160="gleba b. lekka"),"BŁĄD kol.8",IF(AND(D160="TUZ",H160="gleba lekka"),"BŁĄD kol.8",IF(AND(D160="TUZ",H160="gleba średnia"),"BŁĄD kol.8",IF(AND(D160="TUZ",H160="gleba ciężka"),"BŁĄD kol.8",IF(AND(E160&lt;&gt;4,H160=LEGENDA!$O$29),"BŁĄD kol.8",IF(AND(E160&lt;&gt;4,H160=LEGENDA!$O$30),"BŁĄD kol.8",IF(AND(E160&lt;&gt;4,H160=LEGENDA!$O$31),"BŁĄD kol.8",IF(AND(E160&lt;&gt;4,H160=LEGENDA!$O$28),"BŁĄD kol.8",IF(AND(E160&lt;&gt;4,H160=LEGENDA!$O$27),"BŁĄD kol.8",IF(AND(E160&lt;&gt;4,H160=LEGENDA!$O$26),"BŁĄD kol.8",IF(AND(E160&lt;&gt;4,H160=LEGENDA!$O$25),"BŁĄD kol.8",IF(AX160="","",IF(AX160=1,0.6,IF(AX160=2,0.9,0.9))))))))))))))</f>
        <v/>
      </c>
      <c r="O160" s="381" t="str">
        <f t="shared" si="62"/>
        <v/>
      </c>
      <c r="P160" s="379" t="str">
        <f t="shared" si="85"/>
        <v/>
      </c>
      <c r="Q160" s="47"/>
      <c r="R160" s="46"/>
      <c r="S160" s="46"/>
      <c r="T160" s="46"/>
      <c r="U160" s="46"/>
      <c r="V160" s="61" t="str">
        <f t="shared" si="63"/>
        <v/>
      </c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61" t="str">
        <f t="shared" si="64"/>
        <v/>
      </c>
      <c r="AH160" s="70" t="e">
        <v>#VALUE!</v>
      </c>
      <c r="AI160" s="70">
        <v>0</v>
      </c>
      <c r="AJ160" s="70">
        <v>0</v>
      </c>
      <c r="AK160" s="71">
        <v>0</v>
      </c>
      <c r="AO160" s="49"/>
      <c r="AP160" s="49"/>
      <c r="AQ160" s="49"/>
      <c r="AR160" s="49"/>
      <c r="AS160" s="49"/>
      <c r="AT160" s="49"/>
      <c r="AU160" s="46"/>
      <c r="AV160" s="352" t="str">
        <f t="shared" si="60"/>
        <v/>
      </c>
      <c r="AW160" s="65" t="str">
        <f t="shared" si="65"/>
        <v/>
      </c>
      <c r="AX160" s="198" t="str">
        <f>IF(A160="","",IF(D160="","",INDEX(POBRANIE_!$B$6:$F$101,MATCH(D160,POBRANIE_!$A$6:$A$101,0),5)))</f>
        <v/>
      </c>
      <c r="AY160" s="96" t="str">
        <f t="shared" si="86"/>
        <v/>
      </c>
      <c r="AZ160" s="96" t="str">
        <f t="shared" si="87"/>
        <v/>
      </c>
      <c r="BA160" s="292" t="str">
        <f t="shared" si="66"/>
        <v xml:space="preserve"> </v>
      </c>
      <c r="BB160" s="293" t="str">
        <f t="shared" si="67"/>
        <v xml:space="preserve"> </v>
      </c>
      <c r="BD160" s="45"/>
      <c r="BE160" s="387" t="str">
        <f t="shared" si="68"/>
        <v/>
      </c>
      <c r="BF160" s="388">
        <f t="shared" si="94"/>
        <v>0</v>
      </c>
      <c r="BG160" s="388">
        <f t="shared" si="95"/>
        <v>0</v>
      </c>
      <c r="BH160" s="388">
        <f t="shared" si="96"/>
        <v>0</v>
      </c>
      <c r="BI160" s="388">
        <f t="shared" si="97"/>
        <v>0</v>
      </c>
      <c r="BJ160" s="388">
        <f t="shared" si="98"/>
        <v>0</v>
      </c>
      <c r="BK160" s="389">
        <f t="shared" si="99"/>
        <v>0</v>
      </c>
      <c r="BL160" s="388">
        <f>IF(W160="",0,IF(W160=LEGENDA!C$43,0,1))</f>
        <v>0</v>
      </c>
      <c r="BM160" s="388">
        <f>IF(X160="",0,IF(X160=LEGENDA!D$43,0,1))</f>
        <v>0</v>
      </c>
      <c r="BN160" s="388">
        <f>IF(Y160="",0,IF(Y160=LEGENDA!E$43,0,1))</f>
        <v>0</v>
      </c>
      <c r="BO160" s="388">
        <f>IF(Z160="",0,IF(Z160=LEGENDA!F$43,0,1))</f>
        <v>0</v>
      </c>
      <c r="BP160" s="388">
        <f>IF(AA160="",0,IF(AA160=LEGENDA!G$43,0,1))</f>
        <v>0</v>
      </c>
      <c r="BQ160" s="388">
        <f>IF(AB160="",0,IF(AB160=LEGENDA!H$43,0,1))</f>
        <v>0</v>
      </c>
      <c r="BR160" s="388">
        <f>IF(AC160="",0,IF(AC160=LEGENDA!I$43,0,1))</f>
        <v>0</v>
      </c>
      <c r="BS160" s="388">
        <f>IF(AD160="",0,IF(AD160=LEGENDA!J$43,0,1))</f>
        <v>0</v>
      </c>
      <c r="BT160" s="388">
        <f>IF(AE160="",0,IF(AE160=LEGENDA!K$43,0,1))</f>
        <v>0</v>
      </c>
      <c r="BU160" s="388">
        <f>IF(AF160="",0,IF(AF160=LEGENDA!L$43,0,1))</f>
        <v>0</v>
      </c>
      <c r="BV160" s="390">
        <f t="shared" si="100"/>
        <v>0</v>
      </c>
      <c r="BW160" s="388">
        <f t="shared" si="101"/>
        <v>0</v>
      </c>
      <c r="BX160" s="390">
        <f t="shared" si="102"/>
        <v>0</v>
      </c>
      <c r="BY160" s="391">
        <f t="shared" si="103"/>
        <v>0</v>
      </c>
      <c r="BZ160" s="391">
        <f t="shared" si="104"/>
        <v>0</v>
      </c>
      <c r="CA160" s="391" t="str">
        <f t="shared" si="105"/>
        <v/>
      </c>
      <c r="CB160" s="386" t="str">
        <f t="shared" si="81"/>
        <v/>
      </c>
      <c r="CC160" s="94">
        <f t="shared" si="88"/>
        <v>0</v>
      </c>
      <c r="CD160" s="397" t="str">
        <f t="shared" si="82"/>
        <v/>
      </c>
      <c r="CE160" s="559" t="str">
        <f t="array" ref="CE160">IFERROR(INDEX($C$10:$C$525,MATCH(0,COUNTIF($CE$9:CE159,$C$10:$C$525),0)),"")</f>
        <v/>
      </c>
      <c r="CF160" s="559">
        <f t="shared" si="83"/>
        <v>0</v>
      </c>
    </row>
    <row r="161" spans="1:164" ht="18.899999999999999" customHeight="1" thickBot="1" x14ac:dyDescent="0.35">
      <c r="A161" s="78" t="str">
        <f t="shared" si="84"/>
        <v/>
      </c>
      <c r="B161" s="576"/>
      <c r="C161" s="464"/>
      <c r="D161" s="349"/>
      <c r="E161" s="61" t="str">
        <f>IF(B161="","",IF(C161="","",IF(D161="","",INDEX(POBRANIE_!$B$6:$F$100,MATCH($D161,POBRANIE_!$A$6:$A$100,0),2))))</f>
        <v/>
      </c>
      <c r="F161" s="44"/>
      <c r="G161" s="45"/>
      <c r="H161" s="349"/>
      <c r="I161" s="46"/>
      <c r="J161" s="64" t="str">
        <f>IF($H161="","",IF($I161="","",IF($H161=LEGENDA!$B$21,0.6,IF($H161=LEGENDA!$B$22,0.7,0.8))))</f>
        <v/>
      </c>
      <c r="K161" s="63" t="str">
        <f t="shared" si="61"/>
        <v/>
      </c>
      <c r="L161" s="46"/>
      <c r="M161" s="61" t="str">
        <f>IF($H161="","",IF(OR(I161&gt;0,L161&gt;0),"",IF(AND(D161="TUZ",H161="gleba b. lekka"),"BŁĄD kol.8",IF(AND(D161="TUZ",H161="gleba lekka"),"BŁĄD kol.8",IF(AND(D161="TUZ",H161="gleba średnia"),"BŁĄD kol.8",IF(AND(D161="TUZ",H161="gleba ciężka"),"BŁĄD kol.8",IF(OR($H161=LEGENDA!$B$21,$H161=1),49,IF(OR($H161=LEGENDA!$B$22,$H161=2),59,IF(OR($H161=LEGENDA!$B$23,$H161=3),62,IF(OR($H161=4,$H161=LEGENDA!$B$24),66,IF(H161=LEGENDA!$O$25,86,IF(H161=LEGENDA!$O$26,91,IF(H161=LEGENDA!$O$27,73,IF(H161=LEGENDA!$O$28,66,IF(H161=LEGENDA!$O$29,135,IF(H161=LEGENDA!$O$30,158,IF(H161=LEGENDA!$O$31,117)))))))))))))))))</f>
        <v/>
      </c>
      <c r="N161" s="61" t="str">
        <f>IF(AND(D161="TUZ",H161="gleba b. lekka"),"BŁĄD kol.8",IF(AND(D161="TUZ",H161="gleba lekka"),"BŁĄD kol.8",IF(AND(D161="TUZ",H161="gleba średnia"),"BŁĄD kol.8",IF(AND(D161="TUZ",H161="gleba ciężka"),"BŁĄD kol.8",IF(AND(E161&lt;&gt;4,H161=LEGENDA!$O$29),"BŁĄD kol.8",IF(AND(E161&lt;&gt;4,H161=LEGENDA!$O$30),"BŁĄD kol.8",IF(AND(E161&lt;&gt;4,H161=LEGENDA!$O$31),"BŁĄD kol.8",IF(AND(E161&lt;&gt;4,H161=LEGENDA!$O$28),"BŁĄD kol.8",IF(AND(E161&lt;&gt;4,H161=LEGENDA!$O$27),"BŁĄD kol.8",IF(AND(E161&lt;&gt;4,H161=LEGENDA!$O$26),"BŁĄD kol.8",IF(AND(E161&lt;&gt;4,H161=LEGENDA!$O$25),"BŁĄD kol.8",IF(AX161="","",IF(AX161=1,0.6,IF(AX161=2,0.9,0.9))))))))))))))</f>
        <v/>
      </c>
      <c r="O161" s="381" t="str">
        <f t="shared" si="62"/>
        <v/>
      </c>
      <c r="P161" s="379" t="str">
        <f t="shared" si="85"/>
        <v/>
      </c>
      <c r="Q161" s="47"/>
      <c r="R161" s="46"/>
      <c r="S161" s="46"/>
      <c r="T161" s="46"/>
      <c r="U161" s="46"/>
      <c r="V161" s="61" t="str">
        <f t="shared" si="63"/>
        <v/>
      </c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61" t="str">
        <f t="shared" si="64"/>
        <v/>
      </c>
      <c r="AH161" s="70" t="e">
        <v>#VALUE!</v>
      </c>
      <c r="AI161" s="70">
        <v>0</v>
      </c>
      <c r="AJ161" s="70">
        <v>0</v>
      </c>
      <c r="AK161" s="71">
        <v>0</v>
      </c>
      <c r="AO161" s="49"/>
      <c r="AP161" s="49"/>
      <c r="AQ161" s="49"/>
      <c r="AR161" s="49"/>
      <c r="AS161" s="49"/>
      <c r="AT161" s="49"/>
      <c r="AU161" s="46"/>
      <c r="AV161" s="352" t="str">
        <f t="shared" si="60"/>
        <v/>
      </c>
      <c r="AW161" s="65" t="str">
        <f t="shared" si="65"/>
        <v/>
      </c>
      <c r="AX161" s="198" t="str">
        <f>IF(A161="","",IF(D161="","",INDEX(POBRANIE_!$B$6:$F$101,MATCH(D161,POBRANIE_!$A$6:$A$101,0),5)))</f>
        <v/>
      </c>
      <c r="AY161" s="96" t="str">
        <f t="shared" si="86"/>
        <v/>
      </c>
      <c r="AZ161" s="96" t="str">
        <f t="shared" si="87"/>
        <v/>
      </c>
      <c r="BA161" s="292" t="str">
        <f t="shared" si="66"/>
        <v xml:space="preserve"> </v>
      </c>
      <c r="BB161" s="293" t="str">
        <f t="shared" si="67"/>
        <v xml:space="preserve"> </v>
      </c>
      <c r="BD161" s="45"/>
      <c r="BE161" s="387" t="str">
        <f t="shared" si="68"/>
        <v/>
      </c>
      <c r="BF161" s="388">
        <f t="shared" si="94"/>
        <v>0</v>
      </c>
      <c r="BG161" s="388">
        <f t="shared" si="95"/>
        <v>0</v>
      </c>
      <c r="BH161" s="388">
        <f t="shared" si="96"/>
        <v>0</v>
      </c>
      <c r="BI161" s="388">
        <f t="shared" si="97"/>
        <v>0</v>
      </c>
      <c r="BJ161" s="388">
        <f t="shared" si="98"/>
        <v>0</v>
      </c>
      <c r="BK161" s="389">
        <f t="shared" si="99"/>
        <v>0</v>
      </c>
      <c r="BL161" s="388">
        <f>IF(W161="",0,IF(W161=LEGENDA!C$43,0,1))</f>
        <v>0</v>
      </c>
      <c r="BM161" s="388">
        <f>IF(X161="",0,IF(X161=LEGENDA!D$43,0,1))</f>
        <v>0</v>
      </c>
      <c r="BN161" s="388">
        <f>IF(Y161="",0,IF(Y161=LEGENDA!E$43,0,1))</f>
        <v>0</v>
      </c>
      <c r="BO161" s="388">
        <f>IF(Z161="",0,IF(Z161=LEGENDA!F$43,0,1))</f>
        <v>0</v>
      </c>
      <c r="BP161" s="388">
        <f>IF(AA161="",0,IF(AA161=LEGENDA!G$43,0,1))</f>
        <v>0</v>
      </c>
      <c r="BQ161" s="388">
        <f>IF(AB161="",0,IF(AB161=LEGENDA!H$43,0,1))</f>
        <v>0</v>
      </c>
      <c r="BR161" s="388">
        <f>IF(AC161="",0,IF(AC161=LEGENDA!I$43,0,1))</f>
        <v>0</v>
      </c>
      <c r="BS161" s="388">
        <f>IF(AD161="",0,IF(AD161=LEGENDA!J$43,0,1))</f>
        <v>0</v>
      </c>
      <c r="BT161" s="388">
        <f>IF(AE161="",0,IF(AE161=LEGENDA!K$43,0,1))</f>
        <v>0</v>
      </c>
      <c r="BU161" s="388">
        <f>IF(AF161="",0,IF(AF161=LEGENDA!L$43,0,1))</f>
        <v>0</v>
      </c>
      <c r="BV161" s="390">
        <f t="shared" si="100"/>
        <v>0</v>
      </c>
      <c r="BW161" s="388">
        <f t="shared" si="101"/>
        <v>0</v>
      </c>
      <c r="BX161" s="390">
        <f t="shared" si="102"/>
        <v>0</v>
      </c>
      <c r="BY161" s="391">
        <f t="shared" si="103"/>
        <v>0</v>
      </c>
      <c r="BZ161" s="391">
        <f t="shared" si="104"/>
        <v>0</v>
      </c>
      <c r="CA161" s="391" t="str">
        <f t="shared" si="105"/>
        <v/>
      </c>
      <c r="CB161" s="386" t="str">
        <f t="shared" si="81"/>
        <v/>
      </c>
      <c r="CC161" s="94">
        <f t="shared" si="88"/>
        <v>0</v>
      </c>
      <c r="CD161" s="397" t="str">
        <f t="shared" si="82"/>
        <v/>
      </c>
      <c r="CE161" s="559" t="str">
        <f t="array" ref="CE161">IFERROR(INDEX($C$10:$C$525,MATCH(0,COUNTIF($CE$9:CE160,$C$10:$C$525),0)),"")</f>
        <v/>
      </c>
      <c r="CF161" s="559">
        <f t="shared" si="83"/>
        <v>0</v>
      </c>
    </row>
    <row r="162" spans="1:164" ht="18.899999999999999" customHeight="1" thickBot="1" x14ac:dyDescent="0.35">
      <c r="A162" s="78" t="str">
        <f t="shared" si="84"/>
        <v/>
      </c>
      <c r="B162" s="576"/>
      <c r="C162" s="464"/>
      <c r="D162" s="349"/>
      <c r="E162" s="61" t="str">
        <f>IF(B162="","",IF(C162="","",IF(D162="","",INDEX(POBRANIE_!$B$6:$F$100,MATCH($D162,POBRANIE_!$A$6:$A$100,0),2))))</f>
        <v/>
      </c>
      <c r="F162" s="44"/>
      <c r="G162" s="45"/>
      <c r="H162" s="349"/>
      <c r="I162" s="46"/>
      <c r="J162" s="64" t="str">
        <f>IF($H162="","",IF($I162="","",IF($H162=LEGENDA!$B$21,0.6,IF($H162=LEGENDA!$B$22,0.7,0.8))))</f>
        <v/>
      </c>
      <c r="K162" s="63" t="str">
        <f t="shared" si="61"/>
        <v/>
      </c>
      <c r="L162" s="46"/>
      <c r="M162" s="61" t="str">
        <f>IF($H162="","",IF(OR(I162&gt;0,L162&gt;0),"",IF(AND(D162="TUZ",H162="gleba b. lekka"),"BŁĄD kol.8",IF(AND(D162="TUZ",H162="gleba lekka"),"BŁĄD kol.8",IF(AND(D162="TUZ",H162="gleba średnia"),"BŁĄD kol.8",IF(AND(D162="TUZ",H162="gleba ciężka"),"BŁĄD kol.8",IF(OR($H162=LEGENDA!$B$21,$H162=1),49,IF(OR($H162=LEGENDA!$B$22,$H162=2),59,IF(OR($H162=LEGENDA!$B$23,$H162=3),62,IF(OR($H162=4,$H162=LEGENDA!$B$24),66,IF(H162=LEGENDA!$O$25,86,IF(H162=LEGENDA!$O$26,91,IF(H162=LEGENDA!$O$27,73,IF(H162=LEGENDA!$O$28,66,IF(H162=LEGENDA!$O$29,135,IF(H162=LEGENDA!$O$30,158,IF(H162=LEGENDA!$O$31,117)))))))))))))))))</f>
        <v/>
      </c>
      <c r="N162" s="61" t="str">
        <f>IF(AND(D162="TUZ",H162="gleba b. lekka"),"BŁĄD kol.8",IF(AND(D162="TUZ",H162="gleba lekka"),"BŁĄD kol.8",IF(AND(D162="TUZ",H162="gleba średnia"),"BŁĄD kol.8",IF(AND(D162="TUZ",H162="gleba ciężka"),"BŁĄD kol.8",IF(AND(E162&lt;&gt;4,H162=LEGENDA!$O$29),"BŁĄD kol.8",IF(AND(E162&lt;&gt;4,H162=LEGENDA!$O$30),"BŁĄD kol.8",IF(AND(E162&lt;&gt;4,H162=LEGENDA!$O$31),"BŁĄD kol.8",IF(AND(E162&lt;&gt;4,H162=LEGENDA!$O$28),"BŁĄD kol.8",IF(AND(E162&lt;&gt;4,H162=LEGENDA!$O$27),"BŁĄD kol.8",IF(AND(E162&lt;&gt;4,H162=LEGENDA!$O$26),"BŁĄD kol.8",IF(AND(E162&lt;&gt;4,H162=LEGENDA!$O$25),"BŁĄD kol.8",IF(AX162="","",IF(AX162=1,0.6,IF(AX162=2,0.9,0.9))))))))))))))</f>
        <v/>
      </c>
      <c r="O162" s="381" t="str">
        <f t="shared" si="62"/>
        <v/>
      </c>
      <c r="P162" s="379" t="str">
        <f t="shared" si="85"/>
        <v/>
      </c>
      <c r="Q162" s="47"/>
      <c r="R162" s="46"/>
      <c r="S162" s="46"/>
      <c r="T162" s="46"/>
      <c r="U162" s="46"/>
      <c r="V162" s="61" t="str">
        <f t="shared" si="63"/>
        <v/>
      </c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61" t="str">
        <f t="shared" si="64"/>
        <v/>
      </c>
      <c r="AH162" s="70" t="e">
        <v>#VALUE!</v>
      </c>
      <c r="AI162" s="70">
        <v>0</v>
      </c>
      <c r="AJ162" s="70">
        <v>0</v>
      </c>
      <c r="AK162" s="71">
        <v>0</v>
      </c>
      <c r="AO162" s="49"/>
      <c r="AP162" s="49"/>
      <c r="AQ162" s="49"/>
      <c r="AR162" s="49"/>
      <c r="AS162" s="49"/>
      <c r="AT162" s="49"/>
      <c r="AU162" s="46"/>
      <c r="AV162" s="352" t="str">
        <f t="shared" si="60"/>
        <v/>
      </c>
      <c r="AW162" s="65" t="str">
        <f t="shared" si="65"/>
        <v/>
      </c>
      <c r="AX162" s="198" t="str">
        <f>IF(A162="","",IF(D162="","",INDEX(POBRANIE_!$B$6:$F$101,MATCH(D162,POBRANIE_!$A$6:$A$101,0),5)))</f>
        <v/>
      </c>
      <c r="AY162" s="96" t="str">
        <f t="shared" si="86"/>
        <v/>
      </c>
      <c r="AZ162" s="96" t="str">
        <f t="shared" si="87"/>
        <v/>
      </c>
      <c r="BA162" s="292" t="str">
        <f t="shared" si="66"/>
        <v xml:space="preserve"> </v>
      </c>
      <c r="BB162" s="293" t="str">
        <f t="shared" si="67"/>
        <v xml:space="preserve"> </v>
      </c>
      <c r="BD162" s="45"/>
      <c r="BE162" s="387" t="str">
        <f t="shared" si="68"/>
        <v/>
      </c>
      <c r="BF162" s="388">
        <f t="shared" si="94"/>
        <v>0</v>
      </c>
      <c r="BG162" s="388">
        <f t="shared" si="95"/>
        <v>0</v>
      </c>
      <c r="BH162" s="388">
        <f t="shared" si="96"/>
        <v>0</v>
      </c>
      <c r="BI162" s="388">
        <f t="shared" si="97"/>
        <v>0</v>
      </c>
      <c r="BJ162" s="388">
        <f t="shared" si="98"/>
        <v>0</v>
      </c>
      <c r="BK162" s="389">
        <f t="shared" si="99"/>
        <v>0</v>
      </c>
      <c r="BL162" s="388">
        <f>IF(W162="",0,IF(W162=LEGENDA!C$43,0,1))</f>
        <v>0</v>
      </c>
      <c r="BM162" s="388">
        <f>IF(X162="",0,IF(X162=LEGENDA!D$43,0,1))</f>
        <v>0</v>
      </c>
      <c r="BN162" s="388">
        <f>IF(Y162="",0,IF(Y162=LEGENDA!E$43,0,1))</f>
        <v>0</v>
      </c>
      <c r="BO162" s="388">
        <f>IF(Z162="",0,IF(Z162=LEGENDA!F$43,0,1))</f>
        <v>0</v>
      </c>
      <c r="BP162" s="388">
        <f>IF(AA162="",0,IF(AA162=LEGENDA!G$43,0,1))</f>
        <v>0</v>
      </c>
      <c r="BQ162" s="388">
        <f>IF(AB162="",0,IF(AB162=LEGENDA!H$43,0,1))</f>
        <v>0</v>
      </c>
      <c r="BR162" s="388">
        <f>IF(AC162="",0,IF(AC162=LEGENDA!I$43,0,1))</f>
        <v>0</v>
      </c>
      <c r="BS162" s="388">
        <f>IF(AD162="",0,IF(AD162=LEGENDA!J$43,0,1))</f>
        <v>0</v>
      </c>
      <c r="BT162" s="388">
        <f>IF(AE162="",0,IF(AE162=LEGENDA!K$43,0,1))</f>
        <v>0</v>
      </c>
      <c r="BU162" s="388">
        <f>IF(AF162="",0,IF(AF162=LEGENDA!L$43,0,1))</f>
        <v>0</v>
      </c>
      <c r="BV162" s="390">
        <f t="shared" si="100"/>
        <v>0</v>
      </c>
      <c r="BW162" s="388">
        <f t="shared" si="101"/>
        <v>0</v>
      </c>
      <c r="BX162" s="390">
        <f t="shared" si="102"/>
        <v>0</v>
      </c>
      <c r="BY162" s="391">
        <f t="shared" si="103"/>
        <v>0</v>
      </c>
      <c r="BZ162" s="391">
        <f t="shared" si="104"/>
        <v>0</v>
      </c>
      <c r="CA162" s="391" t="str">
        <f t="shared" si="105"/>
        <v/>
      </c>
      <c r="CB162" s="386" t="str">
        <f t="shared" si="81"/>
        <v/>
      </c>
      <c r="CC162" s="94">
        <f t="shared" si="88"/>
        <v>0</v>
      </c>
      <c r="CD162" s="397" t="str">
        <f t="shared" si="82"/>
        <v/>
      </c>
      <c r="CE162" s="559" t="str">
        <f t="array" ref="CE162">IFERROR(INDEX($C$10:$C$525,MATCH(0,COUNTIF($CE$9:CE161,$C$10:$C$525),0)),"")</f>
        <v/>
      </c>
      <c r="CF162" s="559">
        <f t="shared" si="83"/>
        <v>0</v>
      </c>
    </row>
    <row r="163" spans="1:164" ht="18.899999999999999" customHeight="1" thickBot="1" x14ac:dyDescent="0.35">
      <c r="A163" s="78" t="str">
        <f t="shared" si="84"/>
        <v/>
      </c>
      <c r="B163" s="576"/>
      <c r="C163" s="464"/>
      <c r="D163" s="349"/>
      <c r="E163" s="61" t="str">
        <f>IF(B163="","",IF(C163="","",IF(D163="","",INDEX(POBRANIE_!$B$6:$F$100,MATCH($D163,POBRANIE_!$A$6:$A$100,0),2))))</f>
        <v/>
      </c>
      <c r="F163" s="44"/>
      <c r="G163" s="45"/>
      <c r="H163" s="349"/>
      <c r="I163" s="46"/>
      <c r="J163" s="64" t="str">
        <f>IF($H163="","",IF($I163="","",IF($H163=LEGENDA!$B$21,0.6,IF($H163=LEGENDA!$B$22,0.7,0.8))))</f>
        <v/>
      </c>
      <c r="K163" s="63" t="str">
        <f t="shared" si="61"/>
        <v/>
      </c>
      <c r="L163" s="46"/>
      <c r="M163" s="61" t="str">
        <f>IF($H163="","",IF(OR(I163&gt;0,L163&gt;0),"",IF(AND(D163="TUZ",H163="gleba b. lekka"),"BŁĄD kol.8",IF(AND(D163="TUZ",H163="gleba lekka"),"BŁĄD kol.8",IF(AND(D163="TUZ",H163="gleba średnia"),"BŁĄD kol.8",IF(AND(D163="TUZ",H163="gleba ciężka"),"BŁĄD kol.8",IF(OR($H163=LEGENDA!$B$21,$H163=1),49,IF(OR($H163=LEGENDA!$B$22,$H163=2),59,IF(OR($H163=LEGENDA!$B$23,$H163=3),62,IF(OR($H163=4,$H163=LEGENDA!$B$24),66,IF(H163=LEGENDA!$O$25,86,IF(H163=LEGENDA!$O$26,91,IF(H163=LEGENDA!$O$27,73,IF(H163=LEGENDA!$O$28,66,IF(H163=LEGENDA!$O$29,135,IF(H163=LEGENDA!$O$30,158,IF(H163=LEGENDA!$O$31,117)))))))))))))))))</f>
        <v/>
      </c>
      <c r="N163" s="61" t="str">
        <f>IF(AND(D163="TUZ",H163="gleba b. lekka"),"BŁĄD kol.8",IF(AND(D163="TUZ",H163="gleba lekka"),"BŁĄD kol.8",IF(AND(D163="TUZ",H163="gleba średnia"),"BŁĄD kol.8",IF(AND(D163="TUZ",H163="gleba ciężka"),"BŁĄD kol.8",IF(AND(E163&lt;&gt;4,H163=LEGENDA!$O$29),"BŁĄD kol.8",IF(AND(E163&lt;&gt;4,H163=LEGENDA!$O$30),"BŁĄD kol.8",IF(AND(E163&lt;&gt;4,H163=LEGENDA!$O$31),"BŁĄD kol.8",IF(AND(E163&lt;&gt;4,H163=LEGENDA!$O$28),"BŁĄD kol.8",IF(AND(E163&lt;&gt;4,H163=LEGENDA!$O$27),"BŁĄD kol.8",IF(AND(E163&lt;&gt;4,H163=LEGENDA!$O$26),"BŁĄD kol.8",IF(AND(E163&lt;&gt;4,H163=LEGENDA!$O$25),"BŁĄD kol.8",IF(AX163="","",IF(AX163=1,0.6,IF(AX163=2,0.9,0.9))))))))))))))</f>
        <v/>
      </c>
      <c r="O163" s="381" t="str">
        <f t="shared" si="62"/>
        <v/>
      </c>
      <c r="P163" s="379" t="str">
        <f t="shared" si="85"/>
        <v/>
      </c>
      <c r="Q163" s="47"/>
      <c r="R163" s="46"/>
      <c r="S163" s="46"/>
      <c r="T163" s="46"/>
      <c r="U163" s="46"/>
      <c r="V163" s="61" t="str">
        <f t="shared" si="63"/>
        <v/>
      </c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61" t="str">
        <f t="shared" si="64"/>
        <v/>
      </c>
      <c r="AH163" s="70" t="e">
        <v>#VALUE!</v>
      </c>
      <c r="AI163" s="70">
        <v>0</v>
      </c>
      <c r="AJ163" s="70">
        <v>0</v>
      </c>
      <c r="AK163" s="71">
        <v>0</v>
      </c>
      <c r="AO163" s="49"/>
      <c r="AP163" s="49"/>
      <c r="AQ163" s="49"/>
      <c r="AR163" s="49"/>
      <c r="AS163" s="49"/>
      <c r="AT163" s="49"/>
      <c r="AU163" s="46"/>
      <c r="AV163" s="352" t="str">
        <f t="shared" si="60"/>
        <v/>
      </c>
      <c r="AW163" s="65" t="str">
        <f t="shared" si="65"/>
        <v/>
      </c>
      <c r="AX163" s="198" t="str">
        <f>IF(A163="","",IF(D163="","",INDEX(POBRANIE_!$B$6:$F$101,MATCH(D163,POBRANIE_!$A$6:$A$101,0),5)))</f>
        <v/>
      </c>
      <c r="AY163" s="96" t="str">
        <f t="shared" si="86"/>
        <v/>
      </c>
      <c r="AZ163" s="96" t="str">
        <f t="shared" si="87"/>
        <v/>
      </c>
      <c r="BA163" s="292" t="str">
        <f t="shared" si="66"/>
        <v xml:space="preserve"> </v>
      </c>
      <c r="BB163" s="293" t="str">
        <f t="shared" si="67"/>
        <v xml:space="preserve"> </v>
      </c>
      <c r="BD163" s="45"/>
      <c r="BE163" s="387" t="str">
        <f t="shared" si="68"/>
        <v/>
      </c>
      <c r="BF163" s="388">
        <f t="shared" si="94"/>
        <v>0</v>
      </c>
      <c r="BG163" s="388">
        <f t="shared" si="95"/>
        <v>0</v>
      </c>
      <c r="BH163" s="388">
        <f t="shared" si="96"/>
        <v>0</v>
      </c>
      <c r="BI163" s="388">
        <f t="shared" si="97"/>
        <v>0</v>
      </c>
      <c r="BJ163" s="388">
        <f t="shared" si="98"/>
        <v>0</v>
      </c>
      <c r="BK163" s="389">
        <f t="shared" si="99"/>
        <v>0</v>
      </c>
      <c r="BL163" s="388">
        <f>IF(W163="",0,IF(W163=LEGENDA!C$43,0,1))</f>
        <v>0</v>
      </c>
      <c r="BM163" s="388">
        <f>IF(X163="",0,IF(X163=LEGENDA!D$43,0,1))</f>
        <v>0</v>
      </c>
      <c r="BN163" s="388">
        <f>IF(Y163="",0,IF(Y163=LEGENDA!E$43,0,1))</f>
        <v>0</v>
      </c>
      <c r="BO163" s="388">
        <f>IF(Z163="",0,IF(Z163=LEGENDA!F$43,0,1))</f>
        <v>0</v>
      </c>
      <c r="BP163" s="388">
        <f>IF(AA163="",0,IF(AA163=LEGENDA!G$43,0,1))</f>
        <v>0</v>
      </c>
      <c r="BQ163" s="388">
        <f>IF(AB163="",0,IF(AB163=LEGENDA!H$43,0,1))</f>
        <v>0</v>
      </c>
      <c r="BR163" s="388">
        <f>IF(AC163="",0,IF(AC163=LEGENDA!I$43,0,1))</f>
        <v>0</v>
      </c>
      <c r="BS163" s="388">
        <f>IF(AD163="",0,IF(AD163=LEGENDA!J$43,0,1))</f>
        <v>0</v>
      </c>
      <c r="BT163" s="388">
        <f>IF(AE163="",0,IF(AE163=LEGENDA!K$43,0,1))</f>
        <v>0</v>
      </c>
      <c r="BU163" s="388">
        <f>IF(AF163="",0,IF(AF163=LEGENDA!L$43,0,1))</f>
        <v>0</v>
      </c>
      <c r="BV163" s="390">
        <f t="shared" si="100"/>
        <v>0</v>
      </c>
      <c r="BW163" s="388">
        <f t="shared" si="101"/>
        <v>0</v>
      </c>
      <c r="BX163" s="390">
        <f t="shared" si="102"/>
        <v>0</v>
      </c>
      <c r="BY163" s="391">
        <f t="shared" si="103"/>
        <v>0</v>
      </c>
      <c r="BZ163" s="391">
        <f t="shared" si="104"/>
        <v>0</v>
      </c>
      <c r="CA163" s="391" t="str">
        <f t="shared" si="105"/>
        <v/>
      </c>
      <c r="CB163" s="386" t="str">
        <f t="shared" si="81"/>
        <v/>
      </c>
      <c r="CC163" s="94">
        <f t="shared" si="88"/>
        <v>0</v>
      </c>
      <c r="CD163" s="397" t="str">
        <f t="shared" si="82"/>
        <v/>
      </c>
      <c r="CE163" s="559" t="str">
        <f t="array" ref="CE163">IFERROR(INDEX($C$10:$C$525,MATCH(0,COUNTIF($CE$9:CE162,$C$10:$C$525),0)),"")</f>
        <v/>
      </c>
      <c r="CF163" s="559">
        <f t="shared" si="83"/>
        <v>0</v>
      </c>
    </row>
    <row r="164" spans="1:164" ht="18.899999999999999" customHeight="1" thickBot="1" x14ac:dyDescent="0.35">
      <c r="A164" s="78" t="str">
        <f t="shared" si="84"/>
        <v/>
      </c>
      <c r="B164" s="576"/>
      <c r="C164" s="464"/>
      <c r="D164" s="349"/>
      <c r="E164" s="61" t="str">
        <f>IF(B164="","",IF(C164="","",IF(D164="","",INDEX(POBRANIE_!$B$6:$F$100,MATCH($D164,POBRANIE_!$A$6:$A$100,0),2))))</f>
        <v/>
      </c>
      <c r="F164" s="44"/>
      <c r="G164" s="45"/>
      <c r="H164" s="349"/>
      <c r="I164" s="46"/>
      <c r="J164" s="64" t="str">
        <f>IF($H164="","",IF($I164="","",IF($H164=LEGENDA!$B$21,0.6,IF($H164=LEGENDA!$B$22,0.7,0.8))))</f>
        <v/>
      </c>
      <c r="K164" s="63" t="str">
        <f t="shared" si="61"/>
        <v/>
      </c>
      <c r="L164" s="46"/>
      <c r="M164" s="61" t="str">
        <f>IF($H164="","",IF(OR(I164&gt;0,L164&gt;0),"",IF(AND(D164="TUZ",H164="gleba b. lekka"),"BŁĄD kol.8",IF(AND(D164="TUZ",H164="gleba lekka"),"BŁĄD kol.8",IF(AND(D164="TUZ",H164="gleba średnia"),"BŁĄD kol.8",IF(AND(D164="TUZ",H164="gleba ciężka"),"BŁĄD kol.8",IF(OR($H164=LEGENDA!$B$21,$H164=1),49,IF(OR($H164=LEGENDA!$B$22,$H164=2),59,IF(OR($H164=LEGENDA!$B$23,$H164=3),62,IF(OR($H164=4,$H164=LEGENDA!$B$24),66,IF(H164=LEGENDA!$O$25,86,IF(H164=LEGENDA!$O$26,91,IF(H164=LEGENDA!$O$27,73,IF(H164=LEGENDA!$O$28,66,IF(H164=LEGENDA!$O$29,135,IF(H164=LEGENDA!$O$30,158,IF(H164=LEGENDA!$O$31,117)))))))))))))))))</f>
        <v/>
      </c>
      <c r="N164" s="61" t="str">
        <f>IF(AND(D164="TUZ",H164="gleba b. lekka"),"BŁĄD kol.8",IF(AND(D164="TUZ",H164="gleba lekka"),"BŁĄD kol.8",IF(AND(D164="TUZ",H164="gleba średnia"),"BŁĄD kol.8",IF(AND(D164="TUZ",H164="gleba ciężka"),"BŁĄD kol.8",IF(AND(E164&lt;&gt;4,H164=LEGENDA!$O$29),"BŁĄD kol.8",IF(AND(E164&lt;&gt;4,H164=LEGENDA!$O$30),"BŁĄD kol.8",IF(AND(E164&lt;&gt;4,H164=LEGENDA!$O$31),"BŁĄD kol.8",IF(AND(E164&lt;&gt;4,H164=LEGENDA!$O$28),"BŁĄD kol.8",IF(AND(E164&lt;&gt;4,H164=LEGENDA!$O$27),"BŁĄD kol.8",IF(AND(E164&lt;&gt;4,H164=LEGENDA!$O$26),"BŁĄD kol.8",IF(AND(E164&lt;&gt;4,H164=LEGENDA!$O$25),"BŁĄD kol.8",IF(AX164="","",IF(AX164=1,0.6,IF(AX164=2,0.9,0.9))))))))))))))</f>
        <v/>
      </c>
      <c r="O164" s="381" t="str">
        <f t="shared" si="62"/>
        <v/>
      </c>
      <c r="P164" s="379" t="str">
        <f t="shared" si="85"/>
        <v/>
      </c>
      <c r="Q164" s="47"/>
      <c r="R164" s="46"/>
      <c r="S164" s="46"/>
      <c r="T164" s="46"/>
      <c r="U164" s="46"/>
      <c r="V164" s="61" t="str">
        <f t="shared" si="63"/>
        <v/>
      </c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61" t="str">
        <f t="shared" si="64"/>
        <v/>
      </c>
      <c r="AH164" s="70" t="e">
        <v>#VALUE!</v>
      </c>
      <c r="AI164" s="70">
        <v>0</v>
      </c>
      <c r="AJ164" s="70">
        <v>0</v>
      </c>
      <c r="AK164" s="71">
        <v>0</v>
      </c>
      <c r="AL164" s="37">
        <v>-63.360000000000007</v>
      </c>
      <c r="AM164" s="37">
        <v>-73.600000000000009</v>
      </c>
      <c r="AN164" s="37">
        <v>-164.8</v>
      </c>
      <c r="AO164" s="75">
        <v>0</v>
      </c>
      <c r="AP164" s="75">
        <v>0</v>
      </c>
      <c r="AQ164" s="75">
        <v>0</v>
      </c>
      <c r="AR164" s="75">
        <v>0</v>
      </c>
      <c r="AS164" s="75">
        <v>0</v>
      </c>
      <c r="AT164" s="75">
        <v>0</v>
      </c>
      <c r="AU164" s="46"/>
      <c r="AV164" s="352" t="str">
        <f t="shared" si="60"/>
        <v/>
      </c>
      <c r="AW164" s="65" t="str">
        <f t="shared" si="65"/>
        <v/>
      </c>
      <c r="AX164" s="198" t="str">
        <f>IF(A164="","",IF(D164="","",INDEX(POBRANIE_!$B$6:$F$101,MATCH(D164,POBRANIE_!$A$6:$A$101,0),5)))</f>
        <v/>
      </c>
      <c r="AY164" s="96" t="str">
        <f t="shared" si="86"/>
        <v/>
      </c>
      <c r="AZ164" s="96" t="str">
        <f t="shared" si="87"/>
        <v/>
      </c>
      <c r="BA164" s="292" t="str">
        <f t="shared" si="66"/>
        <v xml:space="preserve"> </v>
      </c>
      <c r="BB164" s="293" t="str">
        <f t="shared" si="67"/>
        <v xml:space="preserve"> </v>
      </c>
      <c r="BD164" s="45"/>
      <c r="BE164" s="387" t="str">
        <f t="shared" si="68"/>
        <v/>
      </c>
      <c r="BF164" s="388">
        <f t="shared" si="94"/>
        <v>0</v>
      </c>
      <c r="BG164" s="388">
        <f t="shared" si="95"/>
        <v>0</v>
      </c>
      <c r="BH164" s="388">
        <f t="shared" si="96"/>
        <v>0</v>
      </c>
      <c r="BI164" s="388">
        <f t="shared" si="97"/>
        <v>0</v>
      </c>
      <c r="BJ164" s="388">
        <f t="shared" si="98"/>
        <v>0</v>
      </c>
      <c r="BK164" s="389">
        <f t="shared" si="99"/>
        <v>0</v>
      </c>
      <c r="BL164" s="388">
        <f>IF(W164="",0,IF(W164=LEGENDA!C$43,0,1))</f>
        <v>0</v>
      </c>
      <c r="BM164" s="388">
        <f>IF(X164="",0,IF(X164=LEGENDA!D$43,0,1))</f>
        <v>0</v>
      </c>
      <c r="BN164" s="388">
        <f>IF(Y164="",0,IF(Y164=LEGENDA!E$43,0,1))</f>
        <v>0</v>
      </c>
      <c r="BO164" s="388">
        <f>IF(Z164="",0,IF(Z164=LEGENDA!F$43,0,1))</f>
        <v>0</v>
      </c>
      <c r="BP164" s="388">
        <f>IF(AA164="",0,IF(AA164=LEGENDA!G$43,0,1))</f>
        <v>0</v>
      </c>
      <c r="BQ164" s="388">
        <f>IF(AB164="",0,IF(AB164=LEGENDA!H$43,0,1))</f>
        <v>0</v>
      </c>
      <c r="BR164" s="388">
        <f>IF(AC164="",0,IF(AC164=LEGENDA!I$43,0,1))</f>
        <v>0</v>
      </c>
      <c r="BS164" s="388">
        <f>IF(AD164="",0,IF(AD164=LEGENDA!J$43,0,1))</f>
        <v>0</v>
      </c>
      <c r="BT164" s="388">
        <f>IF(AE164="",0,IF(AE164=LEGENDA!K$43,0,1))</f>
        <v>0</v>
      </c>
      <c r="BU164" s="388">
        <f>IF(AF164="",0,IF(AF164=LEGENDA!L$43,0,1))</f>
        <v>0</v>
      </c>
      <c r="BV164" s="390">
        <f t="shared" si="100"/>
        <v>0</v>
      </c>
      <c r="BW164" s="388">
        <f t="shared" si="101"/>
        <v>0</v>
      </c>
      <c r="BX164" s="390">
        <f t="shared" si="102"/>
        <v>0</v>
      </c>
      <c r="BY164" s="391">
        <f t="shared" si="103"/>
        <v>0</v>
      </c>
      <c r="BZ164" s="391">
        <f t="shared" si="104"/>
        <v>0</v>
      </c>
      <c r="CA164" s="391" t="str">
        <f t="shared" si="105"/>
        <v/>
      </c>
      <c r="CB164" s="386" t="str">
        <f t="shared" si="81"/>
        <v/>
      </c>
      <c r="CC164" s="94">
        <f t="shared" si="88"/>
        <v>0</v>
      </c>
      <c r="CD164" s="397" t="str">
        <f t="shared" si="82"/>
        <v/>
      </c>
      <c r="CE164" s="559" t="str">
        <f t="array" ref="CE164">IFERROR(INDEX($C$10:$C$525,MATCH(0,COUNTIF($CE$9:CE163,$C$10:$C$525),0)),"")</f>
        <v/>
      </c>
      <c r="CF164" s="559">
        <f t="shared" si="83"/>
        <v>0</v>
      </c>
    </row>
    <row r="165" spans="1:164" ht="18.899999999999999" customHeight="1" thickBot="1" x14ac:dyDescent="0.35">
      <c r="A165" s="78" t="str">
        <f t="shared" si="84"/>
        <v/>
      </c>
      <c r="B165" s="576"/>
      <c r="C165" s="464"/>
      <c r="D165" s="349"/>
      <c r="E165" s="61" t="str">
        <f>IF(B165="","",IF(C165="","",IF(D165="","",INDEX(POBRANIE_!$B$6:$F$100,MATCH($D165,POBRANIE_!$A$6:$A$100,0),2))))</f>
        <v/>
      </c>
      <c r="F165" s="44"/>
      <c r="G165" s="45"/>
      <c r="H165" s="349"/>
      <c r="I165" s="46"/>
      <c r="J165" s="64" t="str">
        <f>IF($H165="","",IF($I165="","",IF($H165=LEGENDA!$B$21,0.6,IF($H165=LEGENDA!$B$22,0.7,0.8))))</f>
        <v/>
      </c>
      <c r="K165" s="63" t="str">
        <f t="shared" si="61"/>
        <v/>
      </c>
      <c r="L165" s="46"/>
      <c r="M165" s="61" t="str">
        <f>IF($H165="","",IF(OR(I165&gt;0,L165&gt;0),"",IF(AND(D165="TUZ",H165="gleba b. lekka"),"BŁĄD kol.8",IF(AND(D165="TUZ",H165="gleba lekka"),"BŁĄD kol.8",IF(AND(D165="TUZ",H165="gleba średnia"),"BŁĄD kol.8",IF(AND(D165="TUZ",H165="gleba ciężka"),"BŁĄD kol.8",IF(OR($H165=LEGENDA!$B$21,$H165=1),49,IF(OR($H165=LEGENDA!$B$22,$H165=2),59,IF(OR($H165=LEGENDA!$B$23,$H165=3),62,IF(OR($H165=4,$H165=LEGENDA!$B$24),66,IF(H165=LEGENDA!$O$25,86,IF(H165=LEGENDA!$O$26,91,IF(H165=LEGENDA!$O$27,73,IF(H165=LEGENDA!$O$28,66,IF(H165=LEGENDA!$O$29,135,IF(H165=LEGENDA!$O$30,158,IF(H165=LEGENDA!$O$31,117)))))))))))))))))</f>
        <v/>
      </c>
      <c r="N165" s="61" t="str">
        <f>IF(AND(D165="TUZ",H165="gleba b. lekka"),"BŁĄD kol.8",IF(AND(D165="TUZ",H165="gleba lekka"),"BŁĄD kol.8",IF(AND(D165="TUZ",H165="gleba średnia"),"BŁĄD kol.8",IF(AND(D165="TUZ",H165="gleba ciężka"),"BŁĄD kol.8",IF(AND(E165&lt;&gt;4,H165=LEGENDA!$O$29),"BŁĄD kol.8",IF(AND(E165&lt;&gt;4,H165=LEGENDA!$O$30),"BŁĄD kol.8",IF(AND(E165&lt;&gt;4,H165=LEGENDA!$O$31),"BŁĄD kol.8",IF(AND(E165&lt;&gt;4,H165=LEGENDA!$O$28),"BŁĄD kol.8",IF(AND(E165&lt;&gt;4,H165=LEGENDA!$O$27),"BŁĄD kol.8",IF(AND(E165&lt;&gt;4,H165=LEGENDA!$O$26),"BŁĄD kol.8",IF(AND(E165&lt;&gt;4,H165=LEGENDA!$O$25),"BŁĄD kol.8",IF(AX165="","",IF(AX165=1,0.6,IF(AX165=2,0.9,0.9))))))))))))))</f>
        <v/>
      </c>
      <c r="O165" s="381" t="str">
        <f t="shared" si="62"/>
        <v/>
      </c>
      <c r="P165" s="379" t="str">
        <f t="shared" si="85"/>
        <v/>
      </c>
      <c r="Q165" s="47"/>
      <c r="R165" s="46"/>
      <c r="S165" s="46"/>
      <c r="T165" s="46"/>
      <c r="U165" s="46"/>
      <c r="V165" s="61" t="str">
        <f t="shared" si="63"/>
        <v/>
      </c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61" t="str">
        <f t="shared" si="64"/>
        <v/>
      </c>
      <c r="AH165" s="70" t="e">
        <v>#VALUE!</v>
      </c>
      <c r="AI165" s="70">
        <v>0</v>
      </c>
      <c r="AJ165" s="70">
        <v>0</v>
      </c>
      <c r="AK165" s="71">
        <v>0</v>
      </c>
      <c r="AL165" s="37">
        <v>-63.360000000000007</v>
      </c>
      <c r="AM165" s="37">
        <v>-73.600000000000009</v>
      </c>
      <c r="AN165" s="37">
        <v>-164.8</v>
      </c>
      <c r="AO165" s="75">
        <v>0</v>
      </c>
      <c r="AP165" s="75">
        <v>0</v>
      </c>
      <c r="AQ165" s="75">
        <v>0</v>
      </c>
      <c r="AR165" s="75">
        <v>0</v>
      </c>
      <c r="AS165" s="75">
        <v>0</v>
      </c>
      <c r="AT165" s="75">
        <v>0</v>
      </c>
      <c r="AU165" s="46"/>
      <c r="AV165" s="352" t="str">
        <f t="shared" si="60"/>
        <v/>
      </c>
      <c r="AW165" s="65" t="str">
        <f t="shared" si="65"/>
        <v/>
      </c>
      <c r="AX165" s="198" t="str">
        <f>IF(A165="","",IF(D165="","",INDEX(POBRANIE_!$B$6:$F$101,MATCH(D165,POBRANIE_!$A$6:$A$101,0),5)))</f>
        <v/>
      </c>
      <c r="AY165" s="96" t="str">
        <f t="shared" si="86"/>
        <v/>
      </c>
      <c r="AZ165" s="96" t="str">
        <f t="shared" si="87"/>
        <v/>
      </c>
      <c r="BA165" s="292" t="str">
        <f t="shared" si="66"/>
        <v xml:space="preserve"> </v>
      </c>
      <c r="BB165" s="293" t="str">
        <f t="shared" si="67"/>
        <v xml:space="preserve"> </v>
      </c>
      <c r="BD165" s="45"/>
      <c r="BE165" s="387" t="str">
        <f t="shared" si="68"/>
        <v/>
      </c>
      <c r="BF165" s="388">
        <f t="shared" si="94"/>
        <v>0</v>
      </c>
      <c r="BG165" s="388">
        <f t="shared" si="95"/>
        <v>0</v>
      </c>
      <c r="BH165" s="388">
        <f t="shared" si="96"/>
        <v>0</v>
      </c>
      <c r="BI165" s="388">
        <f t="shared" si="97"/>
        <v>0</v>
      </c>
      <c r="BJ165" s="388">
        <f t="shared" si="98"/>
        <v>0</v>
      </c>
      <c r="BK165" s="389">
        <f t="shared" si="99"/>
        <v>0</v>
      </c>
      <c r="BL165" s="388">
        <f>IF(W165="",0,IF(W165=LEGENDA!C$43,0,1))</f>
        <v>0</v>
      </c>
      <c r="BM165" s="388">
        <f>IF(X165="",0,IF(X165=LEGENDA!D$43,0,1))</f>
        <v>0</v>
      </c>
      <c r="BN165" s="388">
        <f>IF(Y165="",0,IF(Y165=LEGENDA!E$43,0,1))</f>
        <v>0</v>
      </c>
      <c r="BO165" s="388">
        <f>IF(Z165="",0,IF(Z165=LEGENDA!F$43,0,1))</f>
        <v>0</v>
      </c>
      <c r="BP165" s="388">
        <f>IF(AA165="",0,IF(AA165=LEGENDA!G$43,0,1))</f>
        <v>0</v>
      </c>
      <c r="BQ165" s="388">
        <f>IF(AB165="",0,IF(AB165=LEGENDA!H$43,0,1))</f>
        <v>0</v>
      </c>
      <c r="BR165" s="388">
        <f>IF(AC165="",0,IF(AC165=LEGENDA!I$43,0,1))</f>
        <v>0</v>
      </c>
      <c r="BS165" s="388">
        <f>IF(AD165="",0,IF(AD165=LEGENDA!J$43,0,1))</f>
        <v>0</v>
      </c>
      <c r="BT165" s="388">
        <f>IF(AE165="",0,IF(AE165=LEGENDA!K$43,0,1))</f>
        <v>0</v>
      </c>
      <c r="BU165" s="388">
        <f>IF(AF165="",0,IF(AF165=LEGENDA!L$43,0,1))</f>
        <v>0</v>
      </c>
      <c r="BV165" s="390">
        <f t="shared" si="100"/>
        <v>0</v>
      </c>
      <c r="BW165" s="388">
        <f t="shared" si="101"/>
        <v>0</v>
      </c>
      <c r="BX165" s="390">
        <f t="shared" si="102"/>
        <v>0</v>
      </c>
      <c r="BY165" s="391">
        <f t="shared" si="103"/>
        <v>0</v>
      </c>
      <c r="BZ165" s="391">
        <f t="shared" si="104"/>
        <v>0</v>
      </c>
      <c r="CA165" s="391" t="str">
        <f t="shared" si="105"/>
        <v/>
      </c>
      <c r="CB165" s="386" t="str">
        <f t="shared" si="81"/>
        <v/>
      </c>
      <c r="CC165" s="94">
        <f t="shared" si="88"/>
        <v>0</v>
      </c>
      <c r="CD165" s="397" t="str">
        <f t="shared" si="82"/>
        <v/>
      </c>
      <c r="CE165" s="559" t="str">
        <f t="array" ref="CE165">IFERROR(INDEX($C$10:$C$525,MATCH(0,COUNTIF($CE$9:CE164,$C$10:$C$525),0)),"")</f>
        <v/>
      </c>
      <c r="CF165" s="559">
        <f t="shared" si="83"/>
        <v>0</v>
      </c>
    </row>
    <row r="166" spans="1:164" ht="18.899999999999999" customHeight="1" thickBot="1" x14ac:dyDescent="0.35">
      <c r="A166" s="78" t="str">
        <f t="shared" si="84"/>
        <v/>
      </c>
      <c r="B166" s="576"/>
      <c r="C166" s="464"/>
      <c r="D166" s="349"/>
      <c r="E166" s="61" t="str">
        <f>IF(B166="","",IF(C166="","",IF(D166="","",INDEX(POBRANIE_!$B$6:$F$100,MATCH($D166,POBRANIE_!$A$6:$A$100,0),2))))</f>
        <v/>
      </c>
      <c r="F166" s="44"/>
      <c r="G166" s="45"/>
      <c r="H166" s="349"/>
      <c r="I166" s="46"/>
      <c r="J166" s="64" t="str">
        <f>IF($H166="","",IF($I166="","",IF($H166=LEGENDA!$B$21,0.6,IF($H166=LEGENDA!$B$22,0.7,0.8))))</f>
        <v/>
      </c>
      <c r="K166" s="63" t="str">
        <f t="shared" si="61"/>
        <v/>
      </c>
      <c r="L166" s="46"/>
      <c r="M166" s="61" t="str">
        <f>IF($H166="","",IF(OR(I166&gt;0,L166&gt;0),"",IF(AND(D166="TUZ",H166="gleba b. lekka"),"BŁĄD kol.8",IF(AND(D166="TUZ",H166="gleba lekka"),"BŁĄD kol.8",IF(AND(D166="TUZ",H166="gleba średnia"),"BŁĄD kol.8",IF(AND(D166="TUZ",H166="gleba ciężka"),"BŁĄD kol.8",IF(OR($H166=LEGENDA!$B$21,$H166=1),49,IF(OR($H166=LEGENDA!$B$22,$H166=2),59,IF(OR($H166=LEGENDA!$B$23,$H166=3),62,IF(OR($H166=4,$H166=LEGENDA!$B$24),66,IF(H166=LEGENDA!$O$25,86,IF(H166=LEGENDA!$O$26,91,IF(H166=LEGENDA!$O$27,73,IF(H166=LEGENDA!$O$28,66,IF(H166=LEGENDA!$O$29,135,IF(H166=LEGENDA!$O$30,158,IF(H166=LEGENDA!$O$31,117)))))))))))))))))</f>
        <v/>
      </c>
      <c r="N166" s="61" t="str">
        <f>IF(AND(D166="TUZ",H166="gleba b. lekka"),"BŁĄD kol.8",IF(AND(D166="TUZ",H166="gleba lekka"),"BŁĄD kol.8",IF(AND(D166="TUZ",H166="gleba średnia"),"BŁĄD kol.8",IF(AND(D166="TUZ",H166="gleba ciężka"),"BŁĄD kol.8",IF(AND(E166&lt;&gt;4,H166=LEGENDA!$O$29),"BŁĄD kol.8",IF(AND(E166&lt;&gt;4,H166=LEGENDA!$O$30),"BŁĄD kol.8",IF(AND(E166&lt;&gt;4,H166=LEGENDA!$O$31),"BŁĄD kol.8",IF(AND(E166&lt;&gt;4,H166=LEGENDA!$O$28),"BŁĄD kol.8",IF(AND(E166&lt;&gt;4,H166=LEGENDA!$O$27),"BŁĄD kol.8",IF(AND(E166&lt;&gt;4,H166=LEGENDA!$O$26),"BŁĄD kol.8",IF(AND(E166&lt;&gt;4,H166=LEGENDA!$O$25),"BŁĄD kol.8",IF(AX166="","",IF(AX166=1,0.6,IF(AX166=2,0.9,0.9))))))))))))))</f>
        <v/>
      </c>
      <c r="O166" s="381" t="str">
        <f t="shared" si="62"/>
        <v/>
      </c>
      <c r="P166" s="379" t="str">
        <f t="shared" si="85"/>
        <v/>
      </c>
      <c r="Q166" s="47"/>
      <c r="R166" s="46"/>
      <c r="S166" s="46"/>
      <c r="T166" s="46"/>
      <c r="U166" s="46"/>
      <c r="V166" s="61" t="str">
        <f t="shared" si="63"/>
        <v/>
      </c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61" t="str">
        <f t="shared" si="64"/>
        <v/>
      </c>
      <c r="AH166" s="70" t="e">
        <v>#VALUE!</v>
      </c>
      <c r="AI166" s="70">
        <v>0</v>
      </c>
      <c r="AJ166" s="70">
        <v>0</v>
      </c>
      <c r="AK166" s="71">
        <v>0</v>
      </c>
      <c r="AL166" s="37">
        <v>-63.360000000000007</v>
      </c>
      <c r="AM166" s="37">
        <v>-73.600000000000009</v>
      </c>
      <c r="AN166" s="37">
        <v>-164.8</v>
      </c>
      <c r="AO166" s="75">
        <v>0</v>
      </c>
      <c r="AP166" s="75">
        <v>0</v>
      </c>
      <c r="AQ166" s="75">
        <v>0</v>
      </c>
      <c r="AR166" s="75">
        <v>0</v>
      </c>
      <c r="AS166" s="75">
        <v>0</v>
      </c>
      <c r="AT166" s="75">
        <v>0</v>
      </c>
      <c r="AU166" s="46"/>
      <c r="AV166" s="352" t="str">
        <f t="shared" si="60"/>
        <v/>
      </c>
      <c r="AW166" s="65" t="str">
        <f t="shared" si="65"/>
        <v/>
      </c>
      <c r="AX166" s="198" t="str">
        <f>IF(A166="","",IF(D166="","",INDEX(POBRANIE_!$B$6:$F$101,MATCH(D166,POBRANIE_!$A$6:$A$101,0),5)))</f>
        <v/>
      </c>
      <c r="AY166" s="96" t="str">
        <f t="shared" si="86"/>
        <v/>
      </c>
      <c r="AZ166" s="96" t="str">
        <f t="shared" si="87"/>
        <v/>
      </c>
      <c r="BA166" s="292" t="str">
        <f t="shared" si="66"/>
        <v xml:space="preserve"> </v>
      </c>
      <c r="BB166" s="293" t="str">
        <f t="shared" si="67"/>
        <v xml:space="preserve"> </v>
      </c>
      <c r="BD166" s="45"/>
      <c r="BE166" s="387" t="str">
        <f t="shared" si="68"/>
        <v/>
      </c>
      <c r="BF166" s="388">
        <f t="shared" si="94"/>
        <v>0</v>
      </c>
      <c r="BG166" s="388">
        <f t="shared" si="95"/>
        <v>0</v>
      </c>
      <c r="BH166" s="388">
        <f t="shared" si="96"/>
        <v>0</v>
      </c>
      <c r="BI166" s="388">
        <f t="shared" si="97"/>
        <v>0</v>
      </c>
      <c r="BJ166" s="388">
        <f t="shared" si="98"/>
        <v>0</v>
      </c>
      <c r="BK166" s="389">
        <f t="shared" si="99"/>
        <v>0</v>
      </c>
      <c r="BL166" s="388">
        <f>IF(W166="",0,IF(W166=LEGENDA!C$43,0,1))</f>
        <v>0</v>
      </c>
      <c r="BM166" s="388">
        <f>IF(X166="",0,IF(X166=LEGENDA!D$43,0,1))</f>
        <v>0</v>
      </c>
      <c r="BN166" s="388">
        <f>IF(Y166="",0,IF(Y166=LEGENDA!E$43,0,1))</f>
        <v>0</v>
      </c>
      <c r="BO166" s="388">
        <f>IF(Z166="",0,IF(Z166=LEGENDA!F$43,0,1))</f>
        <v>0</v>
      </c>
      <c r="BP166" s="388">
        <f>IF(AA166="",0,IF(AA166=LEGENDA!G$43,0,1))</f>
        <v>0</v>
      </c>
      <c r="BQ166" s="388">
        <f>IF(AB166="",0,IF(AB166=LEGENDA!H$43,0,1))</f>
        <v>0</v>
      </c>
      <c r="BR166" s="388">
        <f>IF(AC166="",0,IF(AC166=LEGENDA!I$43,0,1))</f>
        <v>0</v>
      </c>
      <c r="BS166" s="388">
        <f>IF(AD166="",0,IF(AD166=LEGENDA!J$43,0,1))</f>
        <v>0</v>
      </c>
      <c r="BT166" s="388">
        <f>IF(AE166="",0,IF(AE166=LEGENDA!K$43,0,1))</f>
        <v>0</v>
      </c>
      <c r="BU166" s="388">
        <f>IF(AF166="",0,IF(AF166=LEGENDA!L$43,0,1))</f>
        <v>0</v>
      </c>
      <c r="BV166" s="390">
        <f t="shared" si="100"/>
        <v>0</v>
      </c>
      <c r="BW166" s="388">
        <f t="shared" si="101"/>
        <v>0</v>
      </c>
      <c r="BX166" s="390">
        <f t="shared" si="102"/>
        <v>0</v>
      </c>
      <c r="BY166" s="391">
        <f t="shared" si="103"/>
        <v>0</v>
      </c>
      <c r="BZ166" s="391">
        <f t="shared" si="104"/>
        <v>0</v>
      </c>
      <c r="CA166" s="391" t="str">
        <f t="shared" si="105"/>
        <v/>
      </c>
      <c r="CB166" s="386" t="str">
        <f t="shared" si="81"/>
        <v/>
      </c>
      <c r="CC166" s="94">
        <f t="shared" si="88"/>
        <v>0</v>
      </c>
      <c r="CD166" s="397" t="str">
        <f t="shared" si="82"/>
        <v/>
      </c>
      <c r="CE166" s="559" t="str">
        <f t="array" ref="CE166">IFERROR(INDEX($C$10:$C$525,MATCH(0,COUNTIF($CE$9:CE165,$C$10:$C$525),0)),"")</f>
        <v/>
      </c>
      <c r="CF166" s="559">
        <f t="shared" si="83"/>
        <v>0</v>
      </c>
    </row>
    <row r="167" spans="1:164" ht="18.899999999999999" customHeight="1" thickBot="1" x14ac:dyDescent="0.35">
      <c r="A167" s="78" t="str">
        <f t="shared" si="84"/>
        <v/>
      </c>
      <c r="B167" s="576"/>
      <c r="C167" s="464"/>
      <c r="D167" s="349"/>
      <c r="E167" s="61" t="str">
        <f>IF(B167="","",IF(C167="","",IF(D167="","",INDEX(POBRANIE_!$B$6:$F$100,MATCH($D167,POBRANIE_!$A$6:$A$100,0),2))))</f>
        <v/>
      </c>
      <c r="F167" s="44"/>
      <c r="G167" s="45"/>
      <c r="H167" s="349"/>
      <c r="I167" s="46"/>
      <c r="J167" s="64" t="str">
        <f>IF($H167="","",IF($I167="","",IF($H167=LEGENDA!$B$21,0.6,IF($H167=LEGENDA!$B$22,0.7,0.8))))</f>
        <v/>
      </c>
      <c r="K167" s="63" t="str">
        <f t="shared" si="61"/>
        <v/>
      </c>
      <c r="L167" s="46"/>
      <c r="M167" s="61" t="str">
        <f>IF($H167="","",IF(OR(I167&gt;0,L167&gt;0),"",IF(AND(D167="TUZ",H167="gleba b. lekka"),"BŁĄD kol.8",IF(AND(D167="TUZ",H167="gleba lekka"),"BŁĄD kol.8",IF(AND(D167="TUZ",H167="gleba średnia"),"BŁĄD kol.8",IF(AND(D167="TUZ",H167="gleba ciężka"),"BŁĄD kol.8",IF(OR($H167=LEGENDA!$B$21,$H167=1),49,IF(OR($H167=LEGENDA!$B$22,$H167=2),59,IF(OR($H167=LEGENDA!$B$23,$H167=3),62,IF(OR($H167=4,$H167=LEGENDA!$B$24),66,IF(H167=LEGENDA!$O$25,86,IF(H167=LEGENDA!$O$26,91,IF(H167=LEGENDA!$O$27,73,IF(H167=LEGENDA!$O$28,66,IF(H167=LEGENDA!$O$29,135,IF(H167=LEGENDA!$O$30,158,IF(H167=LEGENDA!$O$31,117)))))))))))))))))</f>
        <v/>
      </c>
      <c r="N167" s="61" t="str">
        <f>IF(AND(D167="TUZ",H167="gleba b. lekka"),"BŁĄD kol.8",IF(AND(D167="TUZ",H167="gleba lekka"),"BŁĄD kol.8",IF(AND(D167="TUZ",H167="gleba średnia"),"BŁĄD kol.8",IF(AND(D167="TUZ",H167="gleba ciężka"),"BŁĄD kol.8",IF(AND(E167&lt;&gt;4,H167=LEGENDA!$O$29),"BŁĄD kol.8",IF(AND(E167&lt;&gt;4,H167=LEGENDA!$O$30),"BŁĄD kol.8",IF(AND(E167&lt;&gt;4,H167=LEGENDA!$O$31),"BŁĄD kol.8",IF(AND(E167&lt;&gt;4,H167=LEGENDA!$O$28),"BŁĄD kol.8",IF(AND(E167&lt;&gt;4,H167=LEGENDA!$O$27),"BŁĄD kol.8",IF(AND(E167&lt;&gt;4,H167=LEGENDA!$O$26),"BŁĄD kol.8",IF(AND(E167&lt;&gt;4,H167=LEGENDA!$O$25),"BŁĄD kol.8",IF(AX167="","",IF(AX167=1,0.6,IF(AX167=2,0.9,0.9))))))))))))))</f>
        <v/>
      </c>
      <c r="O167" s="381" t="str">
        <f t="shared" si="62"/>
        <v/>
      </c>
      <c r="P167" s="379" t="str">
        <f t="shared" si="85"/>
        <v/>
      </c>
      <c r="Q167" s="47"/>
      <c r="R167" s="46"/>
      <c r="S167" s="46"/>
      <c r="T167" s="46"/>
      <c r="U167" s="46"/>
      <c r="V167" s="61" t="str">
        <f t="shared" si="63"/>
        <v/>
      </c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61" t="str">
        <f t="shared" si="64"/>
        <v/>
      </c>
      <c r="AH167" s="70" t="e">
        <v>#VALUE!</v>
      </c>
      <c r="AI167" s="70">
        <v>0</v>
      </c>
      <c r="AJ167" s="70">
        <v>0</v>
      </c>
      <c r="AK167" s="71">
        <v>0</v>
      </c>
      <c r="AO167" s="49"/>
      <c r="AP167" s="49"/>
      <c r="AQ167" s="49"/>
      <c r="AR167" s="49"/>
      <c r="AS167" s="49"/>
      <c r="AT167" s="49"/>
      <c r="AU167" s="46"/>
      <c r="AV167" s="352" t="str">
        <f t="shared" si="60"/>
        <v/>
      </c>
      <c r="AW167" s="65" t="str">
        <f t="shared" si="65"/>
        <v/>
      </c>
      <c r="AX167" s="198" t="str">
        <f>IF(A167="","",IF(D167="","",INDEX(POBRANIE_!$B$6:$F$101,MATCH(D167,POBRANIE_!$A$6:$A$101,0),5)))</f>
        <v/>
      </c>
      <c r="AY167" s="96" t="str">
        <f t="shared" si="86"/>
        <v/>
      </c>
      <c r="AZ167" s="96" t="str">
        <f t="shared" si="87"/>
        <v/>
      </c>
      <c r="BA167" s="292" t="str">
        <f t="shared" si="66"/>
        <v xml:space="preserve"> </v>
      </c>
      <c r="BB167" s="293" t="str">
        <f t="shared" si="67"/>
        <v xml:space="preserve"> </v>
      </c>
      <c r="BD167" s="45"/>
      <c r="BE167" s="387" t="str">
        <f t="shared" si="68"/>
        <v/>
      </c>
      <c r="BF167" s="388">
        <f t="shared" si="94"/>
        <v>0</v>
      </c>
      <c r="BG167" s="388">
        <f t="shared" si="95"/>
        <v>0</v>
      </c>
      <c r="BH167" s="388">
        <f t="shared" si="96"/>
        <v>0</v>
      </c>
      <c r="BI167" s="388">
        <f t="shared" si="97"/>
        <v>0</v>
      </c>
      <c r="BJ167" s="388">
        <f t="shared" si="98"/>
        <v>0</v>
      </c>
      <c r="BK167" s="389">
        <f t="shared" si="99"/>
        <v>0</v>
      </c>
      <c r="BL167" s="388">
        <f>IF(W167="",0,IF(W167=LEGENDA!C$43,0,1))</f>
        <v>0</v>
      </c>
      <c r="BM167" s="388">
        <f>IF(X167="",0,IF(X167=LEGENDA!D$43,0,1))</f>
        <v>0</v>
      </c>
      <c r="BN167" s="388">
        <f>IF(Y167="",0,IF(Y167=LEGENDA!E$43,0,1))</f>
        <v>0</v>
      </c>
      <c r="BO167" s="388">
        <f>IF(Z167="",0,IF(Z167=LEGENDA!F$43,0,1))</f>
        <v>0</v>
      </c>
      <c r="BP167" s="388">
        <f>IF(AA167="",0,IF(AA167=LEGENDA!G$43,0,1))</f>
        <v>0</v>
      </c>
      <c r="BQ167" s="388">
        <f>IF(AB167="",0,IF(AB167=LEGENDA!H$43,0,1))</f>
        <v>0</v>
      </c>
      <c r="BR167" s="388">
        <f>IF(AC167="",0,IF(AC167=LEGENDA!I$43,0,1))</f>
        <v>0</v>
      </c>
      <c r="BS167" s="388">
        <f>IF(AD167="",0,IF(AD167=LEGENDA!J$43,0,1))</f>
        <v>0</v>
      </c>
      <c r="BT167" s="388">
        <f>IF(AE167="",0,IF(AE167=LEGENDA!K$43,0,1))</f>
        <v>0</v>
      </c>
      <c r="BU167" s="388">
        <f>IF(AF167="",0,IF(AF167=LEGENDA!L$43,0,1))</f>
        <v>0</v>
      </c>
      <c r="BV167" s="390">
        <f t="shared" si="100"/>
        <v>0</v>
      </c>
      <c r="BW167" s="388">
        <f t="shared" si="101"/>
        <v>0</v>
      </c>
      <c r="BX167" s="390">
        <f t="shared" si="102"/>
        <v>0</v>
      </c>
      <c r="BY167" s="391">
        <f t="shared" si="103"/>
        <v>0</v>
      </c>
      <c r="BZ167" s="391">
        <f t="shared" si="104"/>
        <v>0</v>
      </c>
      <c r="CA167" s="391" t="str">
        <f t="shared" si="105"/>
        <v/>
      </c>
      <c r="CB167" s="386" t="str">
        <f t="shared" si="81"/>
        <v/>
      </c>
      <c r="CC167" s="94">
        <f t="shared" si="88"/>
        <v>0</v>
      </c>
      <c r="CD167" s="397" t="str">
        <f t="shared" si="82"/>
        <v/>
      </c>
      <c r="CE167" s="559" t="str">
        <f t="array" ref="CE167">IFERROR(INDEX($C$10:$C$525,MATCH(0,COUNTIF($CE$9:CE166,$C$10:$C$525),0)),"")</f>
        <v/>
      </c>
      <c r="CF167" s="559">
        <f t="shared" si="83"/>
        <v>0</v>
      </c>
      <c r="CY167" s="52"/>
      <c r="CZ167" s="52"/>
      <c r="DA167" s="52"/>
      <c r="DB167" s="52"/>
      <c r="DC167" s="52"/>
      <c r="DD167" s="52"/>
      <c r="DE167" s="52"/>
      <c r="DF167" s="52"/>
      <c r="DG167" s="52"/>
      <c r="DH167" s="52"/>
      <c r="DI167" s="52"/>
      <c r="DJ167" s="52"/>
      <c r="DR167" s="75">
        <v>0</v>
      </c>
      <c r="DS167" s="75">
        <v>0</v>
      </c>
      <c r="DT167" s="75">
        <v>0</v>
      </c>
      <c r="EB167" s="294">
        <f>SUM(AY10:AY525)</f>
        <v>7</v>
      </c>
      <c r="EC167" s="294">
        <f>SUM(AZ10:AZ525)</f>
        <v>0</v>
      </c>
      <c r="ED167" s="470">
        <f>SUM(BA10:BA525)</f>
        <v>0</v>
      </c>
      <c r="EE167" s="470">
        <f>SUM(BB10:BB525)</f>
        <v>0</v>
      </c>
      <c r="EG167" s="269">
        <f>COUNTA(BD10:BD525)</f>
        <v>0</v>
      </c>
      <c r="EH167" s="269">
        <f>SUM(BE10:BE525)</f>
        <v>0</v>
      </c>
      <c r="EI167" s="94"/>
      <c r="EJ167" s="94"/>
      <c r="EK167" s="94"/>
      <c r="EL167" s="94"/>
      <c r="EM167" s="94"/>
      <c r="EN167" s="339"/>
      <c r="EY167" s="337"/>
      <c r="FA167" s="337"/>
      <c r="FB167" s="94"/>
      <c r="FC167" s="94"/>
      <c r="FD167" s="94"/>
      <c r="FE167" s="269">
        <f>SUM(CB10:CB525)</f>
        <v>0</v>
      </c>
      <c r="FF167" s="269">
        <f>SUM(CC10:CC525)</f>
        <v>0</v>
      </c>
      <c r="FG167" s="269">
        <f>SUM(CD10:CD525)</f>
        <v>0</v>
      </c>
    </row>
    <row r="168" spans="1:164" s="50" customFormat="1" ht="18.899999999999999" customHeight="1" thickBot="1" x14ac:dyDescent="0.35">
      <c r="A168" s="78" t="str">
        <f t="shared" si="84"/>
        <v/>
      </c>
      <c r="B168" s="576"/>
      <c r="C168" s="464"/>
      <c r="D168" s="349"/>
      <c r="E168" s="61" t="str">
        <f>IF(B168="","",IF(C168="","",IF(D168="","",INDEX(POBRANIE_!$B$6:$F$100,MATCH($D168,POBRANIE_!$A$6:$A$100,0),2))))</f>
        <v/>
      </c>
      <c r="F168" s="44"/>
      <c r="G168" s="45"/>
      <c r="H168" s="349"/>
      <c r="I168" s="46"/>
      <c r="J168" s="64" t="str">
        <f>IF($H168="","",IF($I168="","",IF($H168=LEGENDA!$B$21,0.6,IF($H168=LEGENDA!$B$22,0.7,0.8))))</f>
        <v/>
      </c>
      <c r="K168" s="63" t="str">
        <f t="shared" si="61"/>
        <v/>
      </c>
      <c r="L168" s="46"/>
      <c r="M168" s="61" t="str">
        <f>IF($H168="","",IF(OR(I168&gt;0,L168&gt;0),"",IF(AND(D168="TUZ",H168="gleba b. lekka"),"BŁĄD kol.8",IF(AND(D168="TUZ",H168="gleba lekka"),"BŁĄD kol.8",IF(AND(D168="TUZ",H168="gleba średnia"),"BŁĄD kol.8",IF(AND(D168="TUZ",H168="gleba ciężka"),"BŁĄD kol.8",IF(OR($H168=LEGENDA!$B$21,$H168=1),49,IF(OR($H168=LEGENDA!$B$22,$H168=2),59,IF(OR($H168=LEGENDA!$B$23,$H168=3),62,IF(OR($H168=4,$H168=LEGENDA!$B$24),66,IF(H168=LEGENDA!$O$25,86,IF(H168=LEGENDA!$O$26,91,IF(H168=LEGENDA!$O$27,73,IF(H168=LEGENDA!$O$28,66,IF(H168=LEGENDA!$O$29,135,IF(H168=LEGENDA!$O$30,158,IF(H168=LEGENDA!$O$31,117)))))))))))))))))</f>
        <v/>
      </c>
      <c r="N168" s="61" t="str">
        <f>IF(AND(D168="TUZ",H168="gleba b. lekka"),"BŁĄD kol.8",IF(AND(D168="TUZ",H168="gleba lekka"),"BŁĄD kol.8",IF(AND(D168="TUZ",H168="gleba średnia"),"BŁĄD kol.8",IF(AND(D168="TUZ",H168="gleba ciężka"),"BŁĄD kol.8",IF(AND(E168&lt;&gt;4,H168=LEGENDA!$O$29),"BŁĄD kol.8",IF(AND(E168&lt;&gt;4,H168=LEGENDA!$O$30),"BŁĄD kol.8",IF(AND(E168&lt;&gt;4,H168=LEGENDA!$O$31),"BŁĄD kol.8",IF(AND(E168&lt;&gt;4,H168=LEGENDA!$O$28),"BŁĄD kol.8",IF(AND(E168&lt;&gt;4,H168=LEGENDA!$O$27),"BŁĄD kol.8",IF(AND(E168&lt;&gt;4,H168=LEGENDA!$O$26),"BŁĄD kol.8",IF(AND(E168&lt;&gt;4,H168=LEGENDA!$O$25),"BŁĄD kol.8",IF(AX168="","",IF(AX168=1,0.6,IF(AX168=2,0.9,0.9))))))))))))))</f>
        <v/>
      </c>
      <c r="O168" s="381" t="str">
        <f t="shared" si="62"/>
        <v/>
      </c>
      <c r="P168" s="379" t="str">
        <f t="shared" si="85"/>
        <v/>
      </c>
      <c r="Q168" s="47"/>
      <c r="R168" s="46"/>
      <c r="S168" s="46"/>
      <c r="T168" s="46"/>
      <c r="U168" s="46"/>
      <c r="V168" s="61" t="str">
        <f t="shared" si="63"/>
        <v/>
      </c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61" t="str">
        <f t="shared" si="64"/>
        <v/>
      </c>
      <c r="AH168" s="70" t="e">
        <v>#VALUE!</v>
      </c>
      <c r="AI168" s="70">
        <v>0</v>
      </c>
      <c r="AJ168" s="70">
        <v>0</v>
      </c>
      <c r="AK168" s="71">
        <v>0</v>
      </c>
      <c r="AL168" s="50">
        <v>-63.360000000000007</v>
      </c>
      <c r="AM168" s="50">
        <v>-73.600000000000009</v>
      </c>
      <c r="AN168" s="50">
        <v>-164.8</v>
      </c>
      <c r="AO168" s="75">
        <v>0</v>
      </c>
      <c r="AP168" s="75">
        <v>0</v>
      </c>
      <c r="AQ168" s="75">
        <v>0</v>
      </c>
      <c r="AR168" s="75">
        <v>0</v>
      </c>
      <c r="AS168" s="75">
        <v>0</v>
      </c>
      <c r="AT168" s="75">
        <v>0</v>
      </c>
      <c r="AU168" s="46"/>
      <c r="AV168" s="352" t="str">
        <f t="shared" si="60"/>
        <v/>
      </c>
      <c r="AW168" s="65" t="str">
        <f t="shared" si="65"/>
        <v/>
      </c>
      <c r="AX168" s="198" t="str">
        <f>IF(A168="","",IF(D168="","",INDEX(POBRANIE_!$B$6:$F$101,MATCH(D168,POBRANIE_!$A$6:$A$101,0),5)))</f>
        <v/>
      </c>
      <c r="AY168" s="96" t="str">
        <f t="shared" si="86"/>
        <v/>
      </c>
      <c r="AZ168" s="96" t="str">
        <f t="shared" si="87"/>
        <v/>
      </c>
      <c r="BA168" s="292" t="str">
        <f t="shared" si="66"/>
        <v xml:space="preserve"> </v>
      </c>
      <c r="BB168" s="293" t="str">
        <f t="shared" si="67"/>
        <v xml:space="preserve"> </v>
      </c>
      <c r="BD168" s="45"/>
      <c r="BE168" s="387" t="str">
        <f t="shared" si="68"/>
        <v/>
      </c>
      <c r="BF168" s="388">
        <f t="shared" si="94"/>
        <v>0</v>
      </c>
      <c r="BG168" s="388">
        <f t="shared" si="95"/>
        <v>0</v>
      </c>
      <c r="BH168" s="388">
        <f t="shared" si="96"/>
        <v>0</v>
      </c>
      <c r="BI168" s="388">
        <f t="shared" si="97"/>
        <v>0</v>
      </c>
      <c r="BJ168" s="388">
        <f t="shared" si="98"/>
        <v>0</v>
      </c>
      <c r="BK168" s="389">
        <f t="shared" si="99"/>
        <v>0</v>
      </c>
      <c r="BL168" s="388">
        <f>IF(W168="",0,IF(W168=LEGENDA!C$43,0,1))</f>
        <v>0</v>
      </c>
      <c r="BM168" s="388">
        <f>IF(X168="",0,IF(X168=LEGENDA!D$43,0,1))</f>
        <v>0</v>
      </c>
      <c r="BN168" s="388">
        <f>IF(Y168="",0,IF(Y168=LEGENDA!E$43,0,1))</f>
        <v>0</v>
      </c>
      <c r="BO168" s="388">
        <f>IF(Z168="",0,IF(Z168=LEGENDA!F$43,0,1))</f>
        <v>0</v>
      </c>
      <c r="BP168" s="388">
        <f>IF(AA168="",0,IF(AA168=LEGENDA!G$43,0,1))</f>
        <v>0</v>
      </c>
      <c r="BQ168" s="388">
        <f>IF(AB168="",0,IF(AB168=LEGENDA!H$43,0,1))</f>
        <v>0</v>
      </c>
      <c r="BR168" s="388">
        <f>IF(AC168="",0,IF(AC168=LEGENDA!I$43,0,1))</f>
        <v>0</v>
      </c>
      <c r="BS168" s="388">
        <f>IF(AD168="",0,IF(AD168=LEGENDA!J$43,0,1))</f>
        <v>0</v>
      </c>
      <c r="BT168" s="388">
        <f>IF(AE168="",0,IF(AE168=LEGENDA!K$43,0,1))</f>
        <v>0</v>
      </c>
      <c r="BU168" s="388">
        <f>IF(AF168="",0,IF(AF168=LEGENDA!L$43,0,1))</f>
        <v>0</v>
      </c>
      <c r="BV168" s="390">
        <f t="shared" si="100"/>
        <v>0</v>
      </c>
      <c r="BW168" s="388">
        <f t="shared" si="101"/>
        <v>0</v>
      </c>
      <c r="BX168" s="390">
        <f t="shared" si="102"/>
        <v>0</v>
      </c>
      <c r="BY168" s="391">
        <f t="shared" si="103"/>
        <v>0</v>
      </c>
      <c r="BZ168" s="391">
        <f t="shared" si="104"/>
        <v>0</v>
      </c>
      <c r="CA168" s="391" t="str">
        <f t="shared" si="105"/>
        <v/>
      </c>
      <c r="CB168" s="386" t="str">
        <f t="shared" si="81"/>
        <v/>
      </c>
      <c r="CC168" s="94">
        <f t="shared" si="88"/>
        <v>0</v>
      </c>
      <c r="CD168" s="397" t="str">
        <f t="shared" si="82"/>
        <v/>
      </c>
      <c r="CE168" s="559" t="str">
        <f t="array" ref="CE168">IFERROR(INDEX($C$10:$C$525,MATCH(0,COUNTIF($CE$9:CE167,$C$10:$C$525),0)),"")</f>
        <v/>
      </c>
      <c r="CF168" s="559">
        <f t="shared" si="83"/>
        <v>0</v>
      </c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Y168" s="53"/>
      <c r="CZ168" s="53"/>
      <c r="DA168" s="53"/>
      <c r="DB168" s="53"/>
      <c r="DC168" s="53"/>
      <c r="DD168" s="53"/>
      <c r="DE168" s="53"/>
      <c r="DF168" s="53"/>
      <c r="DG168" s="53"/>
      <c r="DH168" s="53"/>
      <c r="DI168" s="53"/>
      <c r="DJ168" s="53"/>
      <c r="DK168" s="37"/>
      <c r="DL168" s="37"/>
      <c r="DM168" s="37"/>
      <c r="DN168" s="37"/>
      <c r="DO168" s="37"/>
      <c r="DP168" s="37"/>
      <c r="DQ168" s="37"/>
      <c r="DR168" s="75">
        <v>0</v>
      </c>
      <c r="DS168" s="75">
        <v>0</v>
      </c>
      <c r="DT168" s="75">
        <v>0</v>
      </c>
      <c r="DU168" s="37"/>
      <c r="DV168" s="37"/>
      <c r="DW168" s="37"/>
      <c r="DX168" s="37"/>
      <c r="DY168" s="37"/>
      <c r="DZ168" s="37"/>
      <c r="EA168" s="37"/>
      <c r="EC168" s="37"/>
      <c r="ED168" s="37"/>
      <c r="EE168" s="37"/>
      <c r="EF168" s="37"/>
      <c r="EG168" s="37"/>
      <c r="EH168" s="37"/>
      <c r="EI168" s="94"/>
      <c r="EJ168" s="94"/>
      <c r="EK168" s="94"/>
      <c r="EL168" s="94"/>
      <c r="EM168" s="94"/>
      <c r="EN168" s="339"/>
      <c r="EO168" s="37"/>
      <c r="EP168" s="37"/>
      <c r="EQ168" s="37"/>
      <c r="ER168" s="37"/>
      <c r="ES168" s="37"/>
      <c r="ET168" s="37"/>
      <c r="EU168" s="37"/>
      <c r="EV168" s="37"/>
      <c r="EW168" s="37"/>
      <c r="EX168" s="37"/>
      <c r="EY168" s="337"/>
      <c r="EZ168" s="37"/>
      <c r="FA168" s="337"/>
      <c r="FB168" s="94"/>
      <c r="FC168" s="94"/>
      <c r="FD168" s="94"/>
      <c r="FE168" s="383"/>
      <c r="FF168" s="94"/>
      <c r="FG168" s="37"/>
      <c r="FH168" s="37"/>
    </row>
    <row r="169" spans="1:164" ht="18.600000000000001" customHeight="1" thickBot="1" x14ac:dyDescent="0.35">
      <c r="A169" s="78" t="str">
        <f t="shared" si="84"/>
        <v/>
      </c>
      <c r="B169" s="576"/>
      <c r="C169" s="464"/>
      <c r="D169" s="349"/>
      <c r="E169" s="61" t="str">
        <f>IF(B169="","",IF(C169="","",IF(D169="","",INDEX(POBRANIE_!$B$6:$F$100,MATCH($D169,POBRANIE_!$A$6:$A$100,0),2))))</f>
        <v/>
      </c>
      <c r="F169" s="44"/>
      <c r="G169" s="45"/>
      <c r="H169" s="349"/>
      <c r="I169" s="46"/>
      <c r="J169" s="64" t="str">
        <f>IF($H169="","",IF($I169="","",IF($H169=LEGENDA!$B$21,0.6,IF($H169=LEGENDA!$B$22,0.7,0.8))))</f>
        <v/>
      </c>
      <c r="K169" s="61" t="str">
        <f t="shared" si="61"/>
        <v/>
      </c>
      <c r="L169" s="46"/>
      <c r="M169" s="61" t="str">
        <f>IF($H169="","",IF(OR(I169&gt;0,L169&gt;0),"",IF(AND(D169="TUZ",H169="gleba b. lekka"),"BŁĄD kol.8",IF(AND(D169="TUZ",H169="gleba lekka"),"BŁĄD kol.8",IF(AND(D169="TUZ",H169="gleba średnia"),"BŁĄD kol.8",IF(AND(D169="TUZ",H169="gleba ciężka"),"BŁĄD kol.8",IF(OR($H169=LEGENDA!$B$21,$H169=1),49,IF(OR($H169=LEGENDA!$B$22,$H169=2),59,IF(OR($H169=LEGENDA!$B$23,$H169=3),62,IF(OR($H169=4,$H169=LEGENDA!$B$24),66,IF(H169=LEGENDA!$O$25,86,IF(H169=LEGENDA!$O$26,91,IF(H169=LEGENDA!$O$27,73,IF(H169=LEGENDA!$O$28,66,IF(H169=LEGENDA!$O$29,135,IF(H169=LEGENDA!$O$30,158,IF(H169=LEGENDA!$O$31,117)))))))))))))))))</f>
        <v/>
      </c>
      <c r="N169" s="61" t="str">
        <f>IF(AND(D169="TUZ",H169="gleba b. lekka"),"BŁĄD kol.8",IF(AND(D169="TUZ",H169="gleba lekka"),"BŁĄD kol.8",IF(AND(D169="TUZ",H169="gleba średnia"),"BŁĄD kol.8",IF(AND(D169="TUZ",H169="gleba ciężka"),"BŁĄD kol.8",IF(AND(E169&lt;&gt;4,H169=LEGENDA!$O$29),"BŁĄD kol.8",IF(AND(E169&lt;&gt;4,H169=LEGENDA!$O$30),"BŁĄD kol.8",IF(AND(E169&lt;&gt;4,H169=LEGENDA!$O$31),"BŁĄD kol.8",IF(AND(E169&lt;&gt;4,H169=LEGENDA!$O$28),"BŁĄD kol.8",IF(AND(E169&lt;&gt;4,H169=LEGENDA!$O$27),"BŁĄD kol.8",IF(AND(E169&lt;&gt;4,H169=LEGENDA!$O$26),"BŁĄD kol.8",IF(AND(E169&lt;&gt;4,H169=LEGENDA!$O$25),"BŁĄD kol.8",IF(AX169="","",IF(AX169=1,0.6,IF(AX169=2,0.9,0.9))))))))))))))</f>
        <v/>
      </c>
      <c r="O169" s="381" t="str">
        <f t="shared" si="62"/>
        <v/>
      </c>
      <c r="P169" s="379" t="str">
        <f t="shared" si="85"/>
        <v/>
      </c>
      <c r="Q169" s="47"/>
      <c r="R169" s="46"/>
      <c r="S169" s="46"/>
      <c r="T169" s="46"/>
      <c r="U169" s="46"/>
      <c r="V169" s="61" t="str">
        <f t="shared" si="63"/>
        <v/>
      </c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61" t="str">
        <f t="shared" si="64"/>
        <v/>
      </c>
      <c r="AH169" s="66" t="e">
        <v>#VALUE!</v>
      </c>
      <c r="AI169" s="72">
        <v>0</v>
      </c>
      <c r="AJ169" s="73">
        <v>0</v>
      </c>
      <c r="AK169" s="67">
        <v>0</v>
      </c>
      <c r="AL169" s="51">
        <v>-63.360000000000007</v>
      </c>
      <c r="AM169" s="51">
        <v>-73.600000000000009</v>
      </c>
      <c r="AN169" s="51">
        <v>-164.8</v>
      </c>
      <c r="AO169" s="77">
        <v>0</v>
      </c>
      <c r="AP169" s="77">
        <v>0</v>
      </c>
      <c r="AQ169" s="77">
        <v>0</v>
      </c>
      <c r="AR169" s="77">
        <v>0</v>
      </c>
      <c r="AS169" s="77">
        <v>0</v>
      </c>
      <c r="AT169" s="77">
        <v>0</v>
      </c>
      <c r="AU169" s="46"/>
      <c r="AV169" s="350" t="str">
        <f t="shared" si="60"/>
        <v/>
      </c>
      <c r="AW169" s="76" t="str">
        <f t="shared" si="65"/>
        <v/>
      </c>
      <c r="AX169" s="198" t="str">
        <f>IF(A169="","",IF(D169="","",INDEX(POBRANIE_!$B$6:$F$101,MATCH(D169,POBRANIE_!$A$6:$A$101,0),5)))</f>
        <v/>
      </c>
      <c r="AY169" s="96" t="str">
        <f t="shared" si="86"/>
        <v/>
      </c>
      <c r="AZ169" s="96" t="str">
        <f t="shared" si="87"/>
        <v/>
      </c>
      <c r="BA169" s="292" t="str">
        <f t="shared" si="66"/>
        <v xml:space="preserve"> </v>
      </c>
      <c r="BB169" s="293" t="str">
        <f t="shared" si="67"/>
        <v xml:space="preserve"> </v>
      </c>
      <c r="BD169" s="45"/>
      <c r="BE169" s="387" t="str">
        <f t="shared" si="68"/>
        <v/>
      </c>
      <c r="BF169" s="388">
        <f t="shared" ref="BF169" si="106">IF(Q169="",0,IF(Q169=Q$8,0,1))</f>
        <v>0</v>
      </c>
      <c r="BG169" s="388">
        <f t="shared" ref="BG169" si="107">IF(R169="",0,IF(R169=R$8,0,1))</f>
        <v>0</v>
      </c>
      <c r="BH169" s="388">
        <f t="shared" ref="BH169" si="108">IF(S169="",0,IF(S169=S$8,0,1))</f>
        <v>0</v>
      </c>
      <c r="BI169" s="388">
        <f t="shared" ref="BI169" si="109">IF(T169="",0,IF(T169=T$8,0,1))</f>
        <v>0</v>
      </c>
      <c r="BJ169" s="388">
        <f t="shared" ref="BJ169" si="110">IF(U169="",0,IF(U169=U$8,0,1))</f>
        <v>0</v>
      </c>
      <c r="BK169" s="389">
        <f t="shared" ref="BK169" si="111">SUM(BF169:BJ169)</f>
        <v>0</v>
      </c>
      <c r="BL169" s="388">
        <f>IF(W169="",0,IF(W169=LEGENDA!C$43,0,1))</f>
        <v>0</v>
      </c>
      <c r="BM169" s="388">
        <f>IF(X169="",0,IF(X169=LEGENDA!D$43,0,1))</f>
        <v>0</v>
      </c>
      <c r="BN169" s="388">
        <f>IF(Y169="",0,IF(Y169=LEGENDA!E$43,0,1))</f>
        <v>0</v>
      </c>
      <c r="BO169" s="388">
        <f>IF(Z169="",0,IF(Z169=LEGENDA!F$43,0,1))</f>
        <v>0</v>
      </c>
      <c r="BP169" s="388">
        <f>IF(AA169="",0,IF(AA169=LEGENDA!G$43,0,1))</f>
        <v>0</v>
      </c>
      <c r="BQ169" s="388">
        <f>IF(AB169="",0,IF(AB169=LEGENDA!H$43,0,1))</f>
        <v>0</v>
      </c>
      <c r="BR169" s="388">
        <f>IF(AC169="",0,IF(AC169=LEGENDA!I$43,0,1))</f>
        <v>0</v>
      </c>
      <c r="BS169" s="388">
        <f>IF(AD169="",0,IF(AD169=LEGENDA!J$43,0,1))</f>
        <v>0</v>
      </c>
      <c r="BT169" s="388">
        <f>IF(AE169="",0,IF(AE169=LEGENDA!K$43,0,1))</f>
        <v>0</v>
      </c>
      <c r="BU169" s="388">
        <f>IF(AF169="",0,IF(AF169=LEGENDA!L$43,0,1))</f>
        <v>0</v>
      </c>
      <c r="BV169" s="390">
        <f t="shared" ref="BV169" si="112">SUM(BL169:BU169)</f>
        <v>0</v>
      </c>
      <c r="BW169" s="388">
        <f t="shared" ref="BW169" si="113">IF(AU169="",0,IF(AU169=AU$8,0,1))</f>
        <v>0</v>
      </c>
      <c r="BX169" s="390">
        <f t="shared" ref="BX169" si="114">BW169</f>
        <v>0</v>
      </c>
      <c r="BY169" s="391">
        <f t="shared" si="103"/>
        <v>0</v>
      </c>
      <c r="BZ169" s="391">
        <f t="shared" si="104"/>
        <v>0</v>
      </c>
      <c r="CA169" s="391" t="str">
        <f t="shared" ref="CA169" si="115">IF(OR(BY169=0,BZ169=0),BE169,0)</f>
        <v/>
      </c>
      <c r="CB169" s="386" t="str">
        <f t="shared" si="81"/>
        <v/>
      </c>
      <c r="CC169" s="94">
        <f t="shared" si="88"/>
        <v>0</v>
      </c>
      <c r="CD169" s="397" t="str">
        <f t="shared" si="82"/>
        <v/>
      </c>
      <c r="CE169" s="559" t="str">
        <f t="array" ref="CE169">IFERROR(INDEX($C$10:$C$525,MATCH(0,COUNTIF($CE$9:CE168,$C$10:$C$525),0)),"")</f>
        <v/>
      </c>
      <c r="CF169" s="559">
        <f t="shared" si="83"/>
        <v>0</v>
      </c>
    </row>
    <row r="170" spans="1:164" ht="18.600000000000001" customHeight="1" thickBot="1" x14ac:dyDescent="0.35">
      <c r="A170" s="78" t="str">
        <f t="shared" ref="A170:A233" si="116">IF(B170="","",A169+1)</f>
        <v/>
      </c>
      <c r="B170" s="576"/>
      <c r="C170" s="464"/>
      <c r="D170" s="349"/>
      <c r="E170" s="61" t="str">
        <f>IF(B170="","",IF(C170="","",IF(D170="","",INDEX(POBRANIE_!$B$6:$F$100,MATCH($D170,POBRANIE_!$A$6:$A$100,0),2))))</f>
        <v/>
      </c>
      <c r="F170" s="44"/>
      <c r="G170" s="45"/>
      <c r="H170" s="349"/>
      <c r="I170" s="46"/>
      <c r="J170" s="64" t="str">
        <f>IF($H170="","",IF($I170="","",IF($H170=LEGENDA!$B$21,0.6,IF($H170=LEGENDA!$B$22,0.7,0.8))))</f>
        <v/>
      </c>
      <c r="K170" s="61" t="str">
        <f t="shared" ref="K170:K233" si="117">IF(H170="","",IF(I170="","",I170*J170))</f>
        <v/>
      </c>
      <c r="L170" s="46"/>
      <c r="M170" s="61" t="str">
        <f>IF($H170="","",IF(OR(I170&gt;0,L170&gt;0),"",IF(AND(D170="TUZ",H170="gleba b. lekka"),"BŁĄD kol.8",IF(AND(D170="TUZ",H170="gleba lekka"),"BŁĄD kol.8",IF(AND(D170="TUZ",H170="gleba średnia"),"BŁĄD kol.8",IF(AND(D170="TUZ",H170="gleba ciężka"),"BŁĄD kol.8",IF(OR($H170=LEGENDA!$B$21,$H170=1),49,IF(OR($H170=LEGENDA!$B$22,$H170=2),59,IF(OR($H170=LEGENDA!$B$23,$H170=3),62,IF(OR($H170=4,$H170=LEGENDA!$B$24),66,IF(H170=LEGENDA!$O$25,86,IF(H170=LEGENDA!$O$26,91,IF(H170=LEGENDA!$O$27,73,IF(H170=LEGENDA!$O$28,66,IF(H170=LEGENDA!$O$29,135,IF(H170=LEGENDA!$O$30,158,IF(H170=LEGENDA!$O$31,117)))))))))))))))))</f>
        <v/>
      </c>
      <c r="N170" s="61" t="str">
        <f>IF(AND(D170="TUZ",H170="gleba b. lekka"),"BŁĄD kol.8",IF(AND(D170="TUZ",H170="gleba lekka"),"BŁĄD kol.8",IF(AND(D170="TUZ",H170="gleba średnia"),"BŁĄD kol.8",IF(AND(D170="TUZ",H170="gleba ciężka"),"BŁĄD kol.8",IF(AND(E170&lt;&gt;4,H170=LEGENDA!$O$29),"BŁĄD kol.8",IF(AND(E170&lt;&gt;4,H170=LEGENDA!$O$30),"BŁĄD kol.8",IF(AND(E170&lt;&gt;4,H170=LEGENDA!$O$31),"BŁĄD kol.8",IF(AND(E170&lt;&gt;4,H170=LEGENDA!$O$28),"BŁĄD kol.8",IF(AND(E170&lt;&gt;4,H170=LEGENDA!$O$27),"BŁĄD kol.8",IF(AND(E170&lt;&gt;4,H170=LEGENDA!$O$26),"BŁĄD kol.8",IF(AND(E170&lt;&gt;4,H170=LEGENDA!$O$25),"BŁĄD kol.8",IF(AX170="","",IF(AX170=1,0.6,IF(AX170=2,0.9,0.9))))))))))))))</f>
        <v/>
      </c>
      <c r="O170" s="381" t="str">
        <f t="shared" ref="O170:O233" si="118">IF(AND($I170="",$L170="",$M170=""),"",IF($L170&gt;0,$L170*$N170,IF($I170&gt;0,$K170*$N170,IF(N170="","BŁĄD kol.4",$M170*$N170))))</f>
        <v/>
      </c>
      <c r="P170" s="379" t="str">
        <f t="shared" ref="P170:P233" si="119">IF(OR($F170="",$O170="",$N170=""),"",IF(BD170="",$F170*$O170,""))</f>
        <v/>
      </c>
      <c r="Q170" s="47"/>
      <c r="R170" s="46"/>
      <c r="S170" s="46"/>
      <c r="T170" s="46"/>
      <c r="U170" s="46"/>
      <c r="V170" s="61" t="str">
        <f t="shared" ref="V170:V233" si="120">IF(SUM(R170:U170)=0,"",IF(AND(SUM(R170:U170)&gt;0,BK170=0),SUM(R170:U170),"WYBIERZ Z MENU ROZWIJANEGO PORAWNĄ ILOŚĆ kg N"))</f>
        <v/>
      </c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61" t="str">
        <f t="shared" ref="AG170:AG233" si="121">IF(SUM(W170:AF170)=0,"",IF(AND(SUM(W170:AF170)&gt;0,BV170=0,BX170=0),SUM(W170:AF170),"WYBIERZ Z MENU ROZWIJANEGO PORAWNĄ ILOŚĆ kg N"))</f>
        <v/>
      </c>
      <c r="AH170" s="66" t="e">
        <v>#VALUE!</v>
      </c>
      <c r="AI170" s="72">
        <v>0</v>
      </c>
      <c r="AJ170" s="73">
        <v>0</v>
      </c>
      <c r="AK170" s="67">
        <v>0</v>
      </c>
      <c r="AL170" s="51">
        <v>-63.360000000000007</v>
      </c>
      <c r="AM170" s="51">
        <v>-73.600000000000009</v>
      </c>
      <c r="AN170" s="51">
        <v>-164.8</v>
      </c>
      <c r="AO170" s="77">
        <v>0</v>
      </c>
      <c r="AP170" s="77">
        <v>0</v>
      </c>
      <c r="AQ170" s="77">
        <v>0</v>
      </c>
      <c r="AR170" s="77">
        <v>0</v>
      </c>
      <c r="AS170" s="77">
        <v>0</v>
      </c>
      <c r="AT170" s="77">
        <v>0</v>
      </c>
      <c r="AU170" s="46"/>
      <c r="AV170" s="350" t="str">
        <f t="shared" ref="AV170:AV233" si="122">IF(D170="","",D170)</f>
        <v/>
      </c>
      <c r="AW170" s="76" t="str">
        <f t="shared" ref="AW170:AW233" si="123">IF(A170="","",A170)</f>
        <v/>
      </c>
      <c r="AX170" s="198" t="str">
        <f>IF(A170="","",IF(D170="","",INDEX(POBRANIE_!$B$6:$F$101,MATCH(D170,POBRANIE_!$A$6:$A$101,0),5)))</f>
        <v/>
      </c>
      <c r="AY170" s="96" t="str">
        <f t="shared" ref="AY170:AY233" si="124">IF(F170&gt;0,1,"")</f>
        <v/>
      </c>
      <c r="AZ170" s="96" t="str">
        <f t="shared" si="87"/>
        <v/>
      </c>
      <c r="BA170" s="292" t="str">
        <f t="shared" si="66"/>
        <v xml:space="preserve"> </v>
      </c>
      <c r="BB170" s="293" t="str">
        <f t="shared" si="67"/>
        <v xml:space="preserve"> </v>
      </c>
      <c r="BD170" s="45"/>
      <c r="BE170" s="387" t="str">
        <f t="shared" si="68"/>
        <v/>
      </c>
      <c r="BF170" s="388">
        <f t="shared" ref="BF170:BF233" si="125">IF(Q170="",0,IF(Q170=Q$8,0,1))</f>
        <v>0</v>
      </c>
      <c r="BG170" s="388">
        <f t="shared" ref="BG170:BG233" si="126">IF(R170="",0,IF(R170=R$8,0,1))</f>
        <v>0</v>
      </c>
      <c r="BH170" s="388">
        <f t="shared" ref="BH170:BH233" si="127">IF(S170="",0,IF(S170=S$8,0,1))</f>
        <v>0</v>
      </c>
      <c r="BI170" s="388">
        <f t="shared" ref="BI170:BI233" si="128">IF(T170="",0,IF(T170=T$8,0,1))</f>
        <v>0</v>
      </c>
      <c r="BJ170" s="388">
        <f t="shared" ref="BJ170:BJ233" si="129">IF(U170="",0,IF(U170=U$8,0,1))</f>
        <v>0</v>
      </c>
      <c r="BK170" s="389">
        <f t="shared" ref="BK170:BK233" si="130">SUM(BF170:BJ170)</f>
        <v>0</v>
      </c>
      <c r="BL170" s="388">
        <f>IF(W170="",0,IF(W170=LEGENDA!C$43,0,1))</f>
        <v>0</v>
      </c>
      <c r="BM170" s="388">
        <f>IF(X170="",0,IF(X170=LEGENDA!D$43,0,1))</f>
        <v>0</v>
      </c>
      <c r="BN170" s="388">
        <f>IF(Y170="",0,IF(Y170=LEGENDA!E$43,0,1))</f>
        <v>0</v>
      </c>
      <c r="BO170" s="388">
        <f>IF(Z170="",0,IF(Z170=LEGENDA!F$43,0,1))</f>
        <v>0</v>
      </c>
      <c r="BP170" s="388">
        <f>IF(AA170="",0,IF(AA170=LEGENDA!G$43,0,1))</f>
        <v>0</v>
      </c>
      <c r="BQ170" s="388">
        <f>IF(AB170="",0,IF(AB170=LEGENDA!H$43,0,1))</f>
        <v>0</v>
      </c>
      <c r="BR170" s="388">
        <f>IF(AC170="",0,IF(AC170=LEGENDA!I$43,0,1))</f>
        <v>0</v>
      </c>
      <c r="BS170" s="388">
        <f>IF(AD170="",0,IF(AD170=LEGENDA!J$43,0,1))</f>
        <v>0</v>
      </c>
      <c r="BT170" s="388">
        <f>IF(AE170="",0,IF(AE170=LEGENDA!K$43,0,1))</f>
        <v>0</v>
      </c>
      <c r="BU170" s="388">
        <f>IF(AF170="",0,IF(AF170=LEGENDA!L$43,0,1))</f>
        <v>0</v>
      </c>
      <c r="BV170" s="390">
        <f t="shared" ref="BV170:BV233" si="131">SUM(BL170:BU170)</f>
        <v>0</v>
      </c>
      <c r="BW170" s="388">
        <f t="shared" ref="BW170:BW233" si="132">IF(AU170="",0,IF(AU170=AU$8,0,1))</f>
        <v>0</v>
      </c>
      <c r="BX170" s="390">
        <f t="shared" ref="BX170:BX233" si="133">BW170</f>
        <v>0</v>
      </c>
      <c r="BY170" s="391">
        <f t="shared" ref="BY170:BY233" si="134">IF(AND(C170=CF168,D170=CG168),0,IF(OR(C169&lt;&gt;C170,D169&lt;&gt;D170),BE170,0))</f>
        <v>0</v>
      </c>
      <c r="BZ170" s="391">
        <f t="shared" si="104"/>
        <v>0</v>
      </c>
      <c r="CA170" s="391" t="str">
        <f t="shared" ref="CA170:CA233" si="135">IF(OR(BY170=0,BZ170=0),BE170,0)</f>
        <v/>
      </c>
      <c r="CB170" s="386" t="str">
        <f t="shared" si="81"/>
        <v/>
      </c>
      <c r="CC170" s="94">
        <f t="shared" si="88"/>
        <v>0</v>
      </c>
      <c r="CD170" s="397" t="str">
        <f t="shared" ref="CD170:CD233" si="136">IF(CB170="","",IF(CB170&gt;0,1,""))</f>
        <v/>
      </c>
      <c r="CE170" s="559" t="str">
        <f t="array" ref="CE170">IFERROR(INDEX($C$10:$C$525,MATCH(0,COUNTIF($CE$9:CE169,$C$10:$C$525),0)),"")</f>
        <v/>
      </c>
      <c r="CF170" s="559">
        <f t="shared" si="83"/>
        <v>0</v>
      </c>
    </row>
    <row r="171" spans="1:164" ht="18.600000000000001" customHeight="1" thickBot="1" x14ac:dyDescent="0.35">
      <c r="A171" s="78" t="str">
        <f t="shared" si="116"/>
        <v/>
      </c>
      <c r="B171" s="576"/>
      <c r="C171" s="464"/>
      <c r="D171" s="349"/>
      <c r="E171" s="61" t="str">
        <f>IF(B171="","",IF(C171="","",IF(D171="","",INDEX(POBRANIE_!$B$6:$F$100,MATCH($D171,POBRANIE_!$A$6:$A$100,0),2))))</f>
        <v/>
      </c>
      <c r="F171" s="44"/>
      <c r="G171" s="45"/>
      <c r="H171" s="349"/>
      <c r="I171" s="46"/>
      <c r="J171" s="64" t="str">
        <f>IF($H171="","",IF($I171="","",IF($H171=LEGENDA!$B$21,0.6,IF($H171=LEGENDA!$B$22,0.7,0.8))))</f>
        <v/>
      </c>
      <c r="K171" s="61" t="str">
        <f t="shared" si="117"/>
        <v/>
      </c>
      <c r="L171" s="46"/>
      <c r="M171" s="61" t="str">
        <f>IF($H171="","",IF(OR(I171&gt;0,L171&gt;0),"",IF(AND(D171="TUZ",H171="gleba b. lekka"),"BŁĄD kol.8",IF(AND(D171="TUZ",H171="gleba lekka"),"BŁĄD kol.8",IF(AND(D171="TUZ",H171="gleba średnia"),"BŁĄD kol.8",IF(AND(D171="TUZ",H171="gleba ciężka"),"BŁĄD kol.8",IF(OR($H171=LEGENDA!$B$21,$H171=1),49,IF(OR($H171=LEGENDA!$B$22,$H171=2),59,IF(OR($H171=LEGENDA!$B$23,$H171=3),62,IF(OR($H171=4,$H171=LEGENDA!$B$24),66,IF(H171=LEGENDA!$O$25,86,IF(H171=LEGENDA!$O$26,91,IF(H171=LEGENDA!$O$27,73,IF(H171=LEGENDA!$O$28,66,IF(H171=LEGENDA!$O$29,135,IF(H171=LEGENDA!$O$30,158,IF(H171=LEGENDA!$O$31,117)))))))))))))))))</f>
        <v/>
      </c>
      <c r="N171" s="61" t="str">
        <f>IF(AND(D171="TUZ",H171="gleba b. lekka"),"BŁĄD kol.8",IF(AND(D171="TUZ",H171="gleba lekka"),"BŁĄD kol.8",IF(AND(D171="TUZ",H171="gleba średnia"),"BŁĄD kol.8",IF(AND(D171="TUZ",H171="gleba ciężka"),"BŁĄD kol.8",IF(AND(E171&lt;&gt;4,H171=LEGENDA!$O$29),"BŁĄD kol.8",IF(AND(E171&lt;&gt;4,H171=LEGENDA!$O$30),"BŁĄD kol.8",IF(AND(E171&lt;&gt;4,H171=LEGENDA!$O$31),"BŁĄD kol.8",IF(AND(E171&lt;&gt;4,H171=LEGENDA!$O$28),"BŁĄD kol.8",IF(AND(E171&lt;&gt;4,H171=LEGENDA!$O$27),"BŁĄD kol.8",IF(AND(E171&lt;&gt;4,H171=LEGENDA!$O$26),"BŁĄD kol.8",IF(AND(E171&lt;&gt;4,H171=LEGENDA!$O$25),"BŁĄD kol.8",IF(AX171="","",IF(AX171=1,0.6,IF(AX171=2,0.9,0.9))))))))))))))</f>
        <v/>
      </c>
      <c r="O171" s="381" t="str">
        <f t="shared" si="118"/>
        <v/>
      </c>
      <c r="P171" s="379" t="str">
        <f t="shared" si="119"/>
        <v/>
      </c>
      <c r="Q171" s="47"/>
      <c r="R171" s="46"/>
      <c r="S171" s="46"/>
      <c r="T171" s="46"/>
      <c r="U171" s="46"/>
      <c r="V171" s="61" t="str">
        <f t="shared" si="120"/>
        <v/>
      </c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61" t="str">
        <f t="shared" si="121"/>
        <v/>
      </c>
      <c r="AH171" s="66" t="e">
        <v>#VALUE!</v>
      </c>
      <c r="AI171" s="72">
        <v>0</v>
      </c>
      <c r="AJ171" s="73">
        <v>0</v>
      </c>
      <c r="AK171" s="67">
        <v>0</v>
      </c>
      <c r="AL171" s="51">
        <v>-63.360000000000007</v>
      </c>
      <c r="AM171" s="51">
        <v>-73.600000000000009</v>
      </c>
      <c r="AN171" s="51">
        <v>-164.8</v>
      </c>
      <c r="AO171" s="77">
        <v>0</v>
      </c>
      <c r="AP171" s="77">
        <v>0</v>
      </c>
      <c r="AQ171" s="77">
        <v>0</v>
      </c>
      <c r="AR171" s="77">
        <v>0</v>
      </c>
      <c r="AS171" s="77">
        <v>0</v>
      </c>
      <c r="AT171" s="77">
        <v>0</v>
      </c>
      <c r="AU171" s="46"/>
      <c r="AV171" s="350" t="str">
        <f t="shared" si="122"/>
        <v/>
      </c>
      <c r="AW171" s="76" t="str">
        <f t="shared" si="123"/>
        <v/>
      </c>
      <c r="AX171" s="198" t="str">
        <f>IF(A171="","",IF(D171="","",INDEX(POBRANIE_!$B$6:$F$101,MATCH(D171,POBRANIE_!$A$6:$A$101,0),5)))</f>
        <v/>
      </c>
      <c r="AY171" s="96" t="str">
        <f t="shared" si="124"/>
        <v/>
      </c>
      <c r="AZ171" s="96" t="str">
        <f t="shared" si="87"/>
        <v/>
      </c>
      <c r="BA171" s="292" t="str">
        <f t="shared" si="66"/>
        <v xml:space="preserve"> </v>
      </c>
      <c r="BB171" s="293" t="str">
        <f t="shared" si="67"/>
        <v xml:space="preserve"> </v>
      </c>
      <c r="BD171" s="45"/>
      <c r="BE171" s="387" t="str">
        <f t="shared" si="68"/>
        <v/>
      </c>
      <c r="BF171" s="388">
        <f t="shared" si="125"/>
        <v>0</v>
      </c>
      <c r="BG171" s="388">
        <f t="shared" si="126"/>
        <v>0</v>
      </c>
      <c r="BH171" s="388">
        <f t="shared" si="127"/>
        <v>0</v>
      </c>
      <c r="BI171" s="388">
        <f t="shared" si="128"/>
        <v>0</v>
      </c>
      <c r="BJ171" s="388">
        <f t="shared" si="129"/>
        <v>0</v>
      </c>
      <c r="BK171" s="389">
        <f t="shared" si="130"/>
        <v>0</v>
      </c>
      <c r="BL171" s="388">
        <f>IF(W171="",0,IF(W171=LEGENDA!C$43,0,1))</f>
        <v>0</v>
      </c>
      <c r="BM171" s="388">
        <f>IF(X171="",0,IF(X171=LEGENDA!D$43,0,1))</f>
        <v>0</v>
      </c>
      <c r="BN171" s="388">
        <f>IF(Y171="",0,IF(Y171=LEGENDA!E$43,0,1))</f>
        <v>0</v>
      </c>
      <c r="BO171" s="388">
        <f>IF(Z171="",0,IF(Z171=LEGENDA!F$43,0,1))</f>
        <v>0</v>
      </c>
      <c r="BP171" s="388">
        <f>IF(AA171="",0,IF(AA171=LEGENDA!G$43,0,1))</f>
        <v>0</v>
      </c>
      <c r="BQ171" s="388">
        <f>IF(AB171="",0,IF(AB171=LEGENDA!H$43,0,1))</f>
        <v>0</v>
      </c>
      <c r="BR171" s="388">
        <f>IF(AC171="",0,IF(AC171=LEGENDA!I$43,0,1))</f>
        <v>0</v>
      </c>
      <c r="BS171" s="388">
        <f>IF(AD171="",0,IF(AD171=LEGENDA!J$43,0,1))</f>
        <v>0</v>
      </c>
      <c r="BT171" s="388">
        <f>IF(AE171="",0,IF(AE171=LEGENDA!K$43,0,1))</f>
        <v>0</v>
      </c>
      <c r="BU171" s="388">
        <f>IF(AF171="",0,IF(AF171=LEGENDA!L$43,0,1))</f>
        <v>0</v>
      </c>
      <c r="BV171" s="390">
        <f t="shared" si="131"/>
        <v>0</v>
      </c>
      <c r="BW171" s="388">
        <f t="shared" si="132"/>
        <v>0</v>
      </c>
      <c r="BX171" s="390">
        <f t="shared" si="133"/>
        <v>0</v>
      </c>
      <c r="BY171" s="391">
        <f t="shared" si="134"/>
        <v>0</v>
      </c>
      <c r="BZ171" s="391">
        <f t="shared" si="104"/>
        <v>0</v>
      </c>
      <c r="CA171" s="391" t="str">
        <f t="shared" si="135"/>
        <v/>
      </c>
      <c r="CB171" s="386" t="str">
        <f t="shared" si="81"/>
        <v/>
      </c>
      <c r="CC171" s="94">
        <f t="shared" ref="CC171:CC233" si="137">IF(BZ170&gt;0,0.0001,0)</f>
        <v>0</v>
      </c>
      <c r="CD171" s="397" t="str">
        <f t="shared" si="136"/>
        <v/>
      </c>
      <c r="CE171" s="559" t="str">
        <f t="array" ref="CE171">IFERROR(INDEX($C$10:$C$525,MATCH(0,COUNTIF($CE$9:CE170,$C$10:$C$525),0)),"")</f>
        <v/>
      </c>
      <c r="CF171" s="559">
        <f t="shared" si="83"/>
        <v>0</v>
      </c>
    </row>
    <row r="172" spans="1:164" ht="18.600000000000001" customHeight="1" thickBot="1" x14ac:dyDescent="0.35">
      <c r="A172" s="78" t="str">
        <f t="shared" si="116"/>
        <v/>
      </c>
      <c r="B172" s="576"/>
      <c r="C172" s="464"/>
      <c r="D172" s="349"/>
      <c r="E172" s="61" t="str">
        <f>IF(B172="","",IF(C172="","",IF(D172="","",INDEX(POBRANIE_!$B$6:$F$100,MATCH($D172,POBRANIE_!$A$6:$A$100,0),2))))</f>
        <v/>
      </c>
      <c r="F172" s="44"/>
      <c r="G172" s="45"/>
      <c r="H172" s="349"/>
      <c r="I172" s="46"/>
      <c r="J172" s="64" t="str">
        <f>IF($H172="","",IF($I172="","",IF($H172=LEGENDA!$B$21,0.6,IF($H172=LEGENDA!$B$22,0.7,0.8))))</f>
        <v/>
      </c>
      <c r="K172" s="61" t="str">
        <f t="shared" si="117"/>
        <v/>
      </c>
      <c r="L172" s="46"/>
      <c r="M172" s="61" t="str">
        <f>IF($H172="","",IF(OR(I172&gt;0,L172&gt;0),"",IF(AND(D172="TUZ",H172="gleba b. lekka"),"BŁĄD kol.8",IF(AND(D172="TUZ",H172="gleba lekka"),"BŁĄD kol.8",IF(AND(D172="TUZ",H172="gleba średnia"),"BŁĄD kol.8",IF(AND(D172="TUZ",H172="gleba ciężka"),"BŁĄD kol.8",IF(OR($H172=LEGENDA!$B$21,$H172=1),49,IF(OR($H172=LEGENDA!$B$22,$H172=2),59,IF(OR($H172=LEGENDA!$B$23,$H172=3),62,IF(OR($H172=4,$H172=LEGENDA!$B$24),66,IF(H172=LEGENDA!$O$25,86,IF(H172=LEGENDA!$O$26,91,IF(H172=LEGENDA!$O$27,73,IF(H172=LEGENDA!$O$28,66,IF(H172=LEGENDA!$O$29,135,IF(H172=LEGENDA!$O$30,158,IF(H172=LEGENDA!$O$31,117)))))))))))))))))</f>
        <v/>
      </c>
      <c r="N172" s="61" t="str">
        <f>IF(AND(D172="TUZ",H172="gleba b. lekka"),"BŁĄD kol.8",IF(AND(D172="TUZ",H172="gleba lekka"),"BŁĄD kol.8",IF(AND(D172="TUZ",H172="gleba średnia"),"BŁĄD kol.8",IF(AND(D172="TUZ",H172="gleba ciężka"),"BŁĄD kol.8",IF(AND(E172&lt;&gt;4,H172=LEGENDA!$O$29),"BŁĄD kol.8",IF(AND(E172&lt;&gt;4,H172=LEGENDA!$O$30),"BŁĄD kol.8",IF(AND(E172&lt;&gt;4,H172=LEGENDA!$O$31),"BŁĄD kol.8",IF(AND(E172&lt;&gt;4,H172=LEGENDA!$O$28),"BŁĄD kol.8",IF(AND(E172&lt;&gt;4,H172=LEGENDA!$O$27),"BŁĄD kol.8",IF(AND(E172&lt;&gt;4,H172=LEGENDA!$O$26),"BŁĄD kol.8",IF(AND(E172&lt;&gt;4,H172=LEGENDA!$O$25),"BŁĄD kol.8",IF(AX172="","",IF(AX172=1,0.6,IF(AX172=2,0.9,0.9))))))))))))))</f>
        <v/>
      </c>
      <c r="O172" s="381" t="str">
        <f t="shared" si="118"/>
        <v/>
      </c>
      <c r="P172" s="379" t="str">
        <f t="shared" si="119"/>
        <v/>
      </c>
      <c r="Q172" s="47"/>
      <c r="R172" s="46"/>
      <c r="S172" s="46"/>
      <c r="T172" s="46"/>
      <c r="U172" s="46"/>
      <c r="V172" s="61" t="str">
        <f t="shared" si="120"/>
        <v/>
      </c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61" t="str">
        <f t="shared" si="121"/>
        <v/>
      </c>
      <c r="AH172" s="66" t="e">
        <v>#VALUE!</v>
      </c>
      <c r="AI172" s="72">
        <v>0</v>
      </c>
      <c r="AJ172" s="73">
        <v>0</v>
      </c>
      <c r="AK172" s="67">
        <v>0</v>
      </c>
      <c r="AL172" s="51">
        <v>-63.360000000000007</v>
      </c>
      <c r="AM172" s="51">
        <v>-73.600000000000009</v>
      </c>
      <c r="AN172" s="51">
        <v>-164.8</v>
      </c>
      <c r="AO172" s="77">
        <v>0</v>
      </c>
      <c r="AP172" s="77">
        <v>0</v>
      </c>
      <c r="AQ172" s="77">
        <v>0</v>
      </c>
      <c r="AR172" s="77">
        <v>0</v>
      </c>
      <c r="AS172" s="77">
        <v>0</v>
      </c>
      <c r="AT172" s="77">
        <v>0</v>
      </c>
      <c r="AU172" s="46"/>
      <c r="AV172" s="350" t="str">
        <f t="shared" si="122"/>
        <v/>
      </c>
      <c r="AW172" s="76" t="str">
        <f t="shared" si="123"/>
        <v/>
      </c>
      <c r="AX172" s="198" t="str">
        <f>IF(A172="","",IF(D172="","",INDEX(POBRANIE_!$B$6:$F$101,MATCH(D172,POBRANIE_!$A$6:$A$101,0),5)))</f>
        <v/>
      </c>
      <c r="AY172" s="96" t="str">
        <f t="shared" si="124"/>
        <v/>
      </c>
      <c r="AZ172" s="96" t="str">
        <f t="shared" si="87"/>
        <v/>
      </c>
      <c r="BA172" s="292" t="str">
        <f t="shared" si="66"/>
        <v xml:space="preserve"> </v>
      </c>
      <c r="BB172" s="293" t="str">
        <f t="shared" si="67"/>
        <v xml:space="preserve"> </v>
      </c>
      <c r="BD172" s="45"/>
      <c r="BE172" s="387" t="str">
        <f t="shared" si="68"/>
        <v/>
      </c>
      <c r="BF172" s="388">
        <f t="shared" si="125"/>
        <v>0</v>
      </c>
      <c r="BG172" s="388">
        <f t="shared" si="126"/>
        <v>0</v>
      </c>
      <c r="BH172" s="388">
        <f t="shared" si="127"/>
        <v>0</v>
      </c>
      <c r="BI172" s="388">
        <f t="shared" si="128"/>
        <v>0</v>
      </c>
      <c r="BJ172" s="388">
        <f t="shared" si="129"/>
        <v>0</v>
      </c>
      <c r="BK172" s="389">
        <f t="shared" si="130"/>
        <v>0</v>
      </c>
      <c r="BL172" s="388">
        <f>IF(W172="",0,IF(W172=LEGENDA!C$43,0,1))</f>
        <v>0</v>
      </c>
      <c r="BM172" s="388">
        <f>IF(X172="",0,IF(X172=LEGENDA!D$43,0,1))</f>
        <v>0</v>
      </c>
      <c r="BN172" s="388">
        <f>IF(Y172="",0,IF(Y172=LEGENDA!E$43,0,1))</f>
        <v>0</v>
      </c>
      <c r="BO172" s="388">
        <f>IF(Z172="",0,IF(Z172=LEGENDA!F$43,0,1))</f>
        <v>0</v>
      </c>
      <c r="BP172" s="388">
        <f>IF(AA172="",0,IF(AA172=LEGENDA!G$43,0,1))</f>
        <v>0</v>
      </c>
      <c r="BQ172" s="388">
        <f>IF(AB172="",0,IF(AB172=LEGENDA!H$43,0,1))</f>
        <v>0</v>
      </c>
      <c r="BR172" s="388">
        <f>IF(AC172="",0,IF(AC172=LEGENDA!I$43,0,1))</f>
        <v>0</v>
      </c>
      <c r="BS172" s="388">
        <f>IF(AD172="",0,IF(AD172=LEGENDA!J$43,0,1))</f>
        <v>0</v>
      </c>
      <c r="BT172" s="388">
        <f>IF(AE172="",0,IF(AE172=LEGENDA!K$43,0,1))</f>
        <v>0</v>
      </c>
      <c r="BU172" s="388">
        <f>IF(AF172="",0,IF(AF172=LEGENDA!L$43,0,1))</f>
        <v>0</v>
      </c>
      <c r="BV172" s="390">
        <f t="shared" si="131"/>
        <v>0</v>
      </c>
      <c r="BW172" s="388">
        <f t="shared" si="132"/>
        <v>0</v>
      </c>
      <c r="BX172" s="390">
        <f t="shared" si="133"/>
        <v>0</v>
      </c>
      <c r="BY172" s="391">
        <f t="shared" si="134"/>
        <v>0</v>
      </c>
      <c r="BZ172" s="391">
        <f t="shared" ref="BZ172:BZ233" si="138">IF(OR(C172&lt;&gt;CF170,D172&lt;&gt;CG170),BE172,0)</f>
        <v>0</v>
      </c>
      <c r="CA172" s="391" t="str">
        <f t="shared" si="135"/>
        <v/>
      </c>
      <c r="CB172" s="386" t="str">
        <f t="shared" si="81"/>
        <v/>
      </c>
      <c r="CC172" s="94">
        <f t="shared" si="137"/>
        <v>0</v>
      </c>
      <c r="CD172" s="397" t="str">
        <f t="shared" si="136"/>
        <v/>
      </c>
      <c r="CE172" s="559" t="str">
        <f t="array" ref="CE172">IFERROR(INDEX($C$10:$C$525,MATCH(0,COUNTIF($CE$9:CE171,$C$10:$C$525),0)),"")</f>
        <v/>
      </c>
      <c r="CF172" s="559">
        <f t="shared" si="83"/>
        <v>0</v>
      </c>
    </row>
    <row r="173" spans="1:164" ht="18.600000000000001" customHeight="1" thickBot="1" x14ac:dyDescent="0.35">
      <c r="A173" s="78" t="str">
        <f t="shared" si="116"/>
        <v/>
      </c>
      <c r="B173" s="576"/>
      <c r="C173" s="464"/>
      <c r="D173" s="349"/>
      <c r="E173" s="61" t="str">
        <f>IF(B173="","",IF(C173="","",IF(D173="","",INDEX(POBRANIE_!$B$6:$F$100,MATCH($D173,POBRANIE_!$A$6:$A$100,0),2))))</f>
        <v/>
      </c>
      <c r="F173" s="44"/>
      <c r="G173" s="45"/>
      <c r="H173" s="349"/>
      <c r="I173" s="46"/>
      <c r="J173" s="64" t="str">
        <f>IF($H173="","",IF($I173="","",IF($H173=LEGENDA!$B$21,0.6,IF($H173=LEGENDA!$B$22,0.7,0.8))))</f>
        <v/>
      </c>
      <c r="K173" s="61" t="str">
        <f t="shared" si="117"/>
        <v/>
      </c>
      <c r="L173" s="46"/>
      <c r="M173" s="61" t="str">
        <f>IF($H173="","",IF(OR(I173&gt;0,L173&gt;0),"",IF(AND(D173="TUZ",H173="gleba b. lekka"),"BŁĄD kol.8",IF(AND(D173="TUZ",H173="gleba lekka"),"BŁĄD kol.8",IF(AND(D173="TUZ",H173="gleba średnia"),"BŁĄD kol.8",IF(AND(D173="TUZ",H173="gleba ciężka"),"BŁĄD kol.8",IF(OR($H173=LEGENDA!$B$21,$H173=1),49,IF(OR($H173=LEGENDA!$B$22,$H173=2),59,IF(OR($H173=LEGENDA!$B$23,$H173=3),62,IF(OR($H173=4,$H173=LEGENDA!$B$24),66,IF(H173=LEGENDA!$O$25,86,IF(H173=LEGENDA!$O$26,91,IF(H173=LEGENDA!$O$27,73,IF(H173=LEGENDA!$O$28,66,IF(H173=LEGENDA!$O$29,135,IF(H173=LEGENDA!$O$30,158,IF(H173=LEGENDA!$O$31,117)))))))))))))))))</f>
        <v/>
      </c>
      <c r="N173" s="61" t="str">
        <f>IF(AND(D173="TUZ",H173="gleba b. lekka"),"BŁĄD kol.8",IF(AND(D173="TUZ",H173="gleba lekka"),"BŁĄD kol.8",IF(AND(D173="TUZ",H173="gleba średnia"),"BŁĄD kol.8",IF(AND(D173="TUZ",H173="gleba ciężka"),"BŁĄD kol.8",IF(AND(E173&lt;&gt;4,H173=LEGENDA!$O$29),"BŁĄD kol.8",IF(AND(E173&lt;&gt;4,H173=LEGENDA!$O$30),"BŁĄD kol.8",IF(AND(E173&lt;&gt;4,H173=LEGENDA!$O$31),"BŁĄD kol.8",IF(AND(E173&lt;&gt;4,H173=LEGENDA!$O$28),"BŁĄD kol.8",IF(AND(E173&lt;&gt;4,H173=LEGENDA!$O$27),"BŁĄD kol.8",IF(AND(E173&lt;&gt;4,H173=LEGENDA!$O$26),"BŁĄD kol.8",IF(AND(E173&lt;&gt;4,H173=LEGENDA!$O$25),"BŁĄD kol.8",IF(AX173="","",IF(AX173=1,0.6,IF(AX173=2,0.9,0.9))))))))))))))</f>
        <v/>
      </c>
      <c r="O173" s="381" t="str">
        <f t="shared" si="118"/>
        <v/>
      </c>
      <c r="P173" s="379" t="str">
        <f t="shared" si="119"/>
        <v/>
      </c>
      <c r="Q173" s="47"/>
      <c r="R173" s="46"/>
      <c r="S173" s="46"/>
      <c r="T173" s="46"/>
      <c r="U173" s="46"/>
      <c r="V173" s="61" t="str">
        <f t="shared" si="120"/>
        <v/>
      </c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61" t="str">
        <f t="shared" si="121"/>
        <v/>
      </c>
      <c r="AH173" s="66" t="e">
        <v>#VALUE!</v>
      </c>
      <c r="AI173" s="72">
        <v>0</v>
      </c>
      <c r="AJ173" s="73">
        <v>0</v>
      </c>
      <c r="AK173" s="67">
        <v>0</v>
      </c>
      <c r="AL173" s="51">
        <v>-63.360000000000007</v>
      </c>
      <c r="AM173" s="51">
        <v>-73.600000000000009</v>
      </c>
      <c r="AN173" s="51">
        <v>-164.8</v>
      </c>
      <c r="AO173" s="77">
        <v>0</v>
      </c>
      <c r="AP173" s="77">
        <v>0</v>
      </c>
      <c r="AQ173" s="77">
        <v>0</v>
      </c>
      <c r="AR173" s="77">
        <v>0</v>
      </c>
      <c r="AS173" s="77">
        <v>0</v>
      </c>
      <c r="AT173" s="77">
        <v>0</v>
      </c>
      <c r="AU173" s="46"/>
      <c r="AV173" s="350" t="str">
        <f t="shared" si="122"/>
        <v/>
      </c>
      <c r="AW173" s="76" t="str">
        <f t="shared" si="123"/>
        <v/>
      </c>
      <c r="AX173" s="198" t="str">
        <f>IF(A173="","",IF(D173="","",INDEX(POBRANIE_!$B$6:$F$101,MATCH(D173,POBRANIE_!$A$6:$A$101,0),5)))</f>
        <v/>
      </c>
      <c r="AY173" s="96" t="str">
        <f t="shared" si="124"/>
        <v/>
      </c>
      <c r="AZ173" s="96" t="str">
        <f t="shared" si="87"/>
        <v/>
      </c>
      <c r="BA173" s="292" t="str">
        <f t="shared" si="66"/>
        <v xml:space="preserve"> </v>
      </c>
      <c r="BB173" s="293" t="str">
        <f t="shared" si="67"/>
        <v xml:space="preserve"> </v>
      </c>
      <c r="BD173" s="45"/>
      <c r="BE173" s="387" t="str">
        <f t="shared" si="68"/>
        <v/>
      </c>
      <c r="BF173" s="388">
        <f t="shared" si="125"/>
        <v>0</v>
      </c>
      <c r="BG173" s="388">
        <f t="shared" si="126"/>
        <v>0</v>
      </c>
      <c r="BH173" s="388">
        <f t="shared" si="127"/>
        <v>0</v>
      </c>
      <c r="BI173" s="388">
        <f t="shared" si="128"/>
        <v>0</v>
      </c>
      <c r="BJ173" s="388">
        <f t="shared" si="129"/>
        <v>0</v>
      </c>
      <c r="BK173" s="389">
        <f t="shared" si="130"/>
        <v>0</v>
      </c>
      <c r="BL173" s="388">
        <f>IF(W173="",0,IF(W173=LEGENDA!C$43,0,1))</f>
        <v>0</v>
      </c>
      <c r="BM173" s="388">
        <f>IF(X173="",0,IF(X173=LEGENDA!D$43,0,1))</f>
        <v>0</v>
      </c>
      <c r="BN173" s="388">
        <f>IF(Y173="",0,IF(Y173=LEGENDA!E$43,0,1))</f>
        <v>0</v>
      </c>
      <c r="BO173" s="388">
        <f>IF(Z173="",0,IF(Z173=LEGENDA!F$43,0,1))</f>
        <v>0</v>
      </c>
      <c r="BP173" s="388">
        <f>IF(AA173="",0,IF(AA173=LEGENDA!G$43,0,1))</f>
        <v>0</v>
      </c>
      <c r="BQ173" s="388">
        <f>IF(AB173="",0,IF(AB173=LEGENDA!H$43,0,1))</f>
        <v>0</v>
      </c>
      <c r="BR173" s="388">
        <f>IF(AC173="",0,IF(AC173=LEGENDA!I$43,0,1))</f>
        <v>0</v>
      </c>
      <c r="BS173" s="388">
        <f>IF(AD173="",0,IF(AD173=LEGENDA!J$43,0,1))</f>
        <v>0</v>
      </c>
      <c r="BT173" s="388">
        <f>IF(AE173="",0,IF(AE173=LEGENDA!K$43,0,1))</f>
        <v>0</v>
      </c>
      <c r="BU173" s="388">
        <f>IF(AF173="",0,IF(AF173=LEGENDA!L$43,0,1))</f>
        <v>0</v>
      </c>
      <c r="BV173" s="390">
        <f t="shared" si="131"/>
        <v>0</v>
      </c>
      <c r="BW173" s="388">
        <f t="shared" si="132"/>
        <v>0</v>
      </c>
      <c r="BX173" s="390">
        <f t="shared" si="133"/>
        <v>0</v>
      </c>
      <c r="BY173" s="391">
        <f t="shared" si="134"/>
        <v>0</v>
      </c>
      <c r="BZ173" s="391">
        <f t="shared" si="138"/>
        <v>0</v>
      </c>
      <c r="CA173" s="391" t="str">
        <f t="shared" si="135"/>
        <v/>
      </c>
      <c r="CB173" s="386" t="str">
        <f t="shared" si="81"/>
        <v/>
      </c>
      <c r="CC173" s="94">
        <f t="shared" si="137"/>
        <v>0</v>
      </c>
      <c r="CD173" s="397" t="str">
        <f t="shared" si="136"/>
        <v/>
      </c>
      <c r="CE173" s="559" t="str">
        <f t="array" ref="CE173">IFERROR(INDEX($C$10:$C$525,MATCH(0,COUNTIF($CE$9:CE172,$C$10:$C$525),0)),"")</f>
        <v/>
      </c>
      <c r="CF173" s="559">
        <f t="shared" si="83"/>
        <v>0</v>
      </c>
    </row>
    <row r="174" spans="1:164" ht="18.600000000000001" customHeight="1" thickBot="1" x14ac:dyDescent="0.35">
      <c r="A174" s="78" t="str">
        <f t="shared" si="116"/>
        <v/>
      </c>
      <c r="B174" s="576"/>
      <c r="C174" s="464"/>
      <c r="D174" s="349"/>
      <c r="E174" s="61" t="str">
        <f>IF(B174="","",IF(C174="","",IF(D174="","",INDEX(POBRANIE_!$B$6:$F$100,MATCH($D174,POBRANIE_!$A$6:$A$100,0),2))))</f>
        <v/>
      </c>
      <c r="F174" s="44"/>
      <c r="G174" s="45"/>
      <c r="H174" s="349"/>
      <c r="I174" s="46"/>
      <c r="J174" s="64" t="str">
        <f>IF($H174="","",IF($I174="","",IF($H174=LEGENDA!$B$21,0.6,IF($H174=LEGENDA!$B$22,0.7,0.8))))</f>
        <v/>
      </c>
      <c r="K174" s="61" t="str">
        <f t="shared" si="117"/>
        <v/>
      </c>
      <c r="L174" s="46"/>
      <c r="M174" s="61" t="str">
        <f>IF($H174="","",IF(OR(I174&gt;0,L174&gt;0),"",IF(AND(D174="TUZ",H174="gleba b. lekka"),"BŁĄD kol.8",IF(AND(D174="TUZ",H174="gleba lekka"),"BŁĄD kol.8",IF(AND(D174="TUZ",H174="gleba średnia"),"BŁĄD kol.8",IF(AND(D174="TUZ",H174="gleba ciężka"),"BŁĄD kol.8",IF(OR($H174=LEGENDA!$B$21,$H174=1),49,IF(OR($H174=LEGENDA!$B$22,$H174=2),59,IF(OR($H174=LEGENDA!$B$23,$H174=3),62,IF(OR($H174=4,$H174=LEGENDA!$B$24),66,IF(H174=LEGENDA!$O$25,86,IF(H174=LEGENDA!$O$26,91,IF(H174=LEGENDA!$O$27,73,IF(H174=LEGENDA!$O$28,66,IF(H174=LEGENDA!$O$29,135,IF(H174=LEGENDA!$O$30,158,IF(H174=LEGENDA!$O$31,117)))))))))))))))))</f>
        <v/>
      </c>
      <c r="N174" s="61" t="str">
        <f>IF(AND(D174="TUZ",H174="gleba b. lekka"),"BŁĄD kol.8",IF(AND(D174="TUZ",H174="gleba lekka"),"BŁĄD kol.8",IF(AND(D174="TUZ",H174="gleba średnia"),"BŁĄD kol.8",IF(AND(D174="TUZ",H174="gleba ciężka"),"BŁĄD kol.8",IF(AND(E174&lt;&gt;4,H174=LEGENDA!$O$29),"BŁĄD kol.8",IF(AND(E174&lt;&gt;4,H174=LEGENDA!$O$30),"BŁĄD kol.8",IF(AND(E174&lt;&gt;4,H174=LEGENDA!$O$31),"BŁĄD kol.8",IF(AND(E174&lt;&gt;4,H174=LEGENDA!$O$28),"BŁĄD kol.8",IF(AND(E174&lt;&gt;4,H174=LEGENDA!$O$27),"BŁĄD kol.8",IF(AND(E174&lt;&gt;4,H174=LEGENDA!$O$26),"BŁĄD kol.8",IF(AND(E174&lt;&gt;4,H174=LEGENDA!$O$25),"BŁĄD kol.8",IF(AX174="","",IF(AX174=1,0.6,IF(AX174=2,0.9,0.9))))))))))))))</f>
        <v/>
      </c>
      <c r="O174" s="381" t="str">
        <f t="shared" si="118"/>
        <v/>
      </c>
      <c r="P174" s="379" t="str">
        <f t="shared" si="119"/>
        <v/>
      </c>
      <c r="Q174" s="47"/>
      <c r="R174" s="46"/>
      <c r="S174" s="46"/>
      <c r="T174" s="46"/>
      <c r="U174" s="46"/>
      <c r="V174" s="61" t="str">
        <f t="shared" si="120"/>
        <v/>
      </c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61" t="str">
        <f t="shared" si="121"/>
        <v/>
      </c>
      <c r="AH174" s="66" t="e">
        <v>#VALUE!</v>
      </c>
      <c r="AI174" s="72">
        <v>0</v>
      </c>
      <c r="AJ174" s="73">
        <v>0</v>
      </c>
      <c r="AK174" s="67">
        <v>0</v>
      </c>
      <c r="AL174" s="51">
        <v>-63.360000000000007</v>
      </c>
      <c r="AM174" s="51">
        <v>-73.600000000000009</v>
      </c>
      <c r="AN174" s="51">
        <v>-164.8</v>
      </c>
      <c r="AO174" s="77">
        <v>0</v>
      </c>
      <c r="AP174" s="77">
        <v>0</v>
      </c>
      <c r="AQ174" s="77">
        <v>0</v>
      </c>
      <c r="AR174" s="77">
        <v>0</v>
      </c>
      <c r="AS174" s="77">
        <v>0</v>
      </c>
      <c r="AT174" s="77">
        <v>0</v>
      </c>
      <c r="AU174" s="46"/>
      <c r="AV174" s="350" t="str">
        <f t="shared" si="122"/>
        <v/>
      </c>
      <c r="AW174" s="76" t="str">
        <f t="shared" si="123"/>
        <v/>
      </c>
      <c r="AX174" s="198" t="str">
        <f>IF(A174="","",IF(D174="","",INDEX(POBRANIE_!$B$6:$F$101,MATCH(D174,POBRANIE_!$A$6:$A$101,0),5)))</f>
        <v/>
      </c>
      <c r="AY174" s="96" t="str">
        <f t="shared" si="124"/>
        <v/>
      </c>
      <c r="AZ174" s="96" t="str">
        <f t="shared" si="87"/>
        <v/>
      </c>
      <c r="BA174" s="292" t="str">
        <f t="shared" si="66"/>
        <v xml:space="preserve"> </v>
      </c>
      <c r="BB174" s="293" t="str">
        <f t="shared" si="67"/>
        <v xml:space="preserve"> </v>
      </c>
      <c r="BD174" s="45"/>
      <c r="BE174" s="387" t="str">
        <f t="shared" si="68"/>
        <v/>
      </c>
      <c r="BF174" s="388">
        <f t="shared" si="125"/>
        <v>0</v>
      </c>
      <c r="BG174" s="388">
        <f t="shared" si="126"/>
        <v>0</v>
      </c>
      <c r="BH174" s="388">
        <f t="shared" si="127"/>
        <v>0</v>
      </c>
      <c r="BI174" s="388">
        <f t="shared" si="128"/>
        <v>0</v>
      </c>
      <c r="BJ174" s="388">
        <f t="shared" si="129"/>
        <v>0</v>
      </c>
      <c r="BK174" s="389">
        <f t="shared" si="130"/>
        <v>0</v>
      </c>
      <c r="BL174" s="388">
        <f>IF(W174="",0,IF(W174=LEGENDA!C$43,0,1))</f>
        <v>0</v>
      </c>
      <c r="BM174" s="388">
        <f>IF(X174="",0,IF(X174=LEGENDA!D$43,0,1))</f>
        <v>0</v>
      </c>
      <c r="BN174" s="388">
        <f>IF(Y174="",0,IF(Y174=LEGENDA!E$43,0,1))</f>
        <v>0</v>
      </c>
      <c r="BO174" s="388">
        <f>IF(Z174="",0,IF(Z174=LEGENDA!F$43,0,1))</f>
        <v>0</v>
      </c>
      <c r="BP174" s="388">
        <f>IF(AA174="",0,IF(AA174=LEGENDA!G$43,0,1))</f>
        <v>0</v>
      </c>
      <c r="BQ174" s="388">
        <f>IF(AB174="",0,IF(AB174=LEGENDA!H$43,0,1))</f>
        <v>0</v>
      </c>
      <c r="BR174" s="388">
        <f>IF(AC174="",0,IF(AC174=LEGENDA!I$43,0,1))</f>
        <v>0</v>
      </c>
      <c r="BS174" s="388">
        <f>IF(AD174="",0,IF(AD174=LEGENDA!J$43,0,1))</f>
        <v>0</v>
      </c>
      <c r="BT174" s="388">
        <f>IF(AE174="",0,IF(AE174=LEGENDA!K$43,0,1))</f>
        <v>0</v>
      </c>
      <c r="BU174" s="388">
        <f>IF(AF174="",0,IF(AF174=LEGENDA!L$43,0,1))</f>
        <v>0</v>
      </c>
      <c r="BV174" s="390">
        <f t="shared" si="131"/>
        <v>0</v>
      </c>
      <c r="BW174" s="388">
        <f t="shared" si="132"/>
        <v>0</v>
      </c>
      <c r="BX174" s="390">
        <f t="shared" si="133"/>
        <v>0</v>
      </c>
      <c r="BY174" s="391">
        <f t="shared" si="134"/>
        <v>0</v>
      </c>
      <c r="BZ174" s="391">
        <f t="shared" si="138"/>
        <v>0</v>
      </c>
      <c r="CA174" s="391" t="str">
        <f t="shared" si="135"/>
        <v/>
      </c>
      <c r="CB174" s="386" t="str">
        <f t="shared" si="81"/>
        <v/>
      </c>
      <c r="CC174" s="94">
        <f t="shared" si="137"/>
        <v>0</v>
      </c>
      <c r="CD174" s="397" t="str">
        <f t="shared" si="136"/>
        <v/>
      </c>
      <c r="CE174" s="559" t="str">
        <f t="array" ref="CE174">IFERROR(INDEX($C$10:$C$525,MATCH(0,COUNTIF($CE$9:CE173,$C$10:$C$525),0)),"")</f>
        <v/>
      </c>
      <c r="CF174" s="559">
        <f t="shared" si="83"/>
        <v>0</v>
      </c>
    </row>
    <row r="175" spans="1:164" ht="18.600000000000001" customHeight="1" thickBot="1" x14ac:dyDescent="0.35">
      <c r="A175" s="78" t="str">
        <f t="shared" si="116"/>
        <v/>
      </c>
      <c r="B175" s="576"/>
      <c r="C175" s="464"/>
      <c r="D175" s="349"/>
      <c r="E175" s="61" t="str">
        <f>IF(B175="","",IF(C175="","",IF(D175="","",INDEX(POBRANIE_!$B$6:$F$100,MATCH($D175,POBRANIE_!$A$6:$A$100,0),2))))</f>
        <v/>
      </c>
      <c r="F175" s="44"/>
      <c r="G175" s="45"/>
      <c r="H175" s="349"/>
      <c r="I175" s="46"/>
      <c r="J175" s="64" t="str">
        <f>IF($H175="","",IF($I175="","",IF($H175=LEGENDA!$B$21,0.6,IF($H175=LEGENDA!$B$22,0.7,0.8))))</f>
        <v/>
      </c>
      <c r="K175" s="61" t="str">
        <f t="shared" si="117"/>
        <v/>
      </c>
      <c r="L175" s="46"/>
      <c r="M175" s="61" t="str">
        <f>IF($H175="","",IF(OR(I175&gt;0,L175&gt;0),"",IF(AND(D175="TUZ",H175="gleba b. lekka"),"BŁĄD kol.8",IF(AND(D175="TUZ",H175="gleba lekka"),"BŁĄD kol.8",IF(AND(D175="TUZ",H175="gleba średnia"),"BŁĄD kol.8",IF(AND(D175="TUZ",H175="gleba ciężka"),"BŁĄD kol.8",IF(OR($H175=LEGENDA!$B$21,$H175=1),49,IF(OR($H175=LEGENDA!$B$22,$H175=2),59,IF(OR($H175=LEGENDA!$B$23,$H175=3),62,IF(OR($H175=4,$H175=LEGENDA!$B$24),66,IF(H175=LEGENDA!$O$25,86,IF(H175=LEGENDA!$O$26,91,IF(H175=LEGENDA!$O$27,73,IF(H175=LEGENDA!$O$28,66,IF(H175=LEGENDA!$O$29,135,IF(H175=LEGENDA!$O$30,158,IF(H175=LEGENDA!$O$31,117)))))))))))))))))</f>
        <v/>
      </c>
      <c r="N175" s="61" t="str">
        <f>IF(AND(D175="TUZ",H175="gleba b. lekka"),"BŁĄD kol.8",IF(AND(D175="TUZ",H175="gleba lekka"),"BŁĄD kol.8",IF(AND(D175="TUZ",H175="gleba średnia"),"BŁĄD kol.8",IF(AND(D175="TUZ",H175="gleba ciężka"),"BŁĄD kol.8",IF(AND(E175&lt;&gt;4,H175=LEGENDA!$O$29),"BŁĄD kol.8",IF(AND(E175&lt;&gt;4,H175=LEGENDA!$O$30),"BŁĄD kol.8",IF(AND(E175&lt;&gt;4,H175=LEGENDA!$O$31),"BŁĄD kol.8",IF(AND(E175&lt;&gt;4,H175=LEGENDA!$O$28),"BŁĄD kol.8",IF(AND(E175&lt;&gt;4,H175=LEGENDA!$O$27),"BŁĄD kol.8",IF(AND(E175&lt;&gt;4,H175=LEGENDA!$O$26),"BŁĄD kol.8",IF(AND(E175&lt;&gt;4,H175=LEGENDA!$O$25),"BŁĄD kol.8",IF(AX175="","",IF(AX175=1,0.6,IF(AX175=2,0.9,0.9))))))))))))))</f>
        <v/>
      </c>
      <c r="O175" s="381" t="str">
        <f t="shared" si="118"/>
        <v/>
      </c>
      <c r="P175" s="379" t="str">
        <f t="shared" si="119"/>
        <v/>
      </c>
      <c r="Q175" s="47"/>
      <c r="R175" s="46"/>
      <c r="S175" s="46"/>
      <c r="T175" s="46"/>
      <c r="U175" s="46"/>
      <c r="V175" s="61" t="str">
        <f t="shared" si="120"/>
        <v/>
      </c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61" t="str">
        <f t="shared" si="121"/>
        <v/>
      </c>
      <c r="AH175" s="66" t="e">
        <v>#VALUE!</v>
      </c>
      <c r="AI175" s="72">
        <v>0</v>
      </c>
      <c r="AJ175" s="73">
        <v>0</v>
      </c>
      <c r="AK175" s="67">
        <v>0</v>
      </c>
      <c r="AL175" s="51">
        <v>-63.360000000000007</v>
      </c>
      <c r="AM175" s="51">
        <v>-73.600000000000009</v>
      </c>
      <c r="AN175" s="51">
        <v>-164.8</v>
      </c>
      <c r="AO175" s="77">
        <v>0</v>
      </c>
      <c r="AP175" s="77">
        <v>0</v>
      </c>
      <c r="AQ175" s="77">
        <v>0</v>
      </c>
      <c r="AR175" s="77">
        <v>0</v>
      </c>
      <c r="AS175" s="77">
        <v>0</v>
      </c>
      <c r="AT175" s="77">
        <v>0</v>
      </c>
      <c r="AU175" s="46"/>
      <c r="AV175" s="350" t="str">
        <f t="shared" si="122"/>
        <v/>
      </c>
      <c r="AW175" s="76" t="str">
        <f t="shared" si="123"/>
        <v/>
      </c>
      <c r="AX175" s="198" t="str">
        <f>IF(A175="","",IF(D175="","",INDEX(POBRANIE_!$B$6:$F$101,MATCH(D175,POBRANIE_!$A$6:$A$101,0),5)))</f>
        <v/>
      </c>
      <c r="AY175" s="96" t="str">
        <f t="shared" si="124"/>
        <v/>
      </c>
      <c r="AZ175" s="96" t="str">
        <f t="shared" si="87"/>
        <v/>
      </c>
      <c r="BA175" s="292" t="str">
        <f t="shared" si="66"/>
        <v xml:space="preserve"> </v>
      </c>
      <c r="BB175" s="293" t="str">
        <f t="shared" si="67"/>
        <v xml:space="preserve"> </v>
      </c>
      <c r="BD175" s="45"/>
      <c r="BE175" s="387" t="str">
        <f t="shared" si="68"/>
        <v/>
      </c>
      <c r="BF175" s="388">
        <f t="shared" si="125"/>
        <v>0</v>
      </c>
      <c r="BG175" s="388">
        <f t="shared" si="126"/>
        <v>0</v>
      </c>
      <c r="BH175" s="388">
        <f t="shared" si="127"/>
        <v>0</v>
      </c>
      <c r="BI175" s="388">
        <f t="shared" si="128"/>
        <v>0</v>
      </c>
      <c r="BJ175" s="388">
        <f t="shared" si="129"/>
        <v>0</v>
      </c>
      <c r="BK175" s="389">
        <f t="shared" si="130"/>
        <v>0</v>
      </c>
      <c r="BL175" s="388">
        <f>IF(W175="",0,IF(W175=LEGENDA!C$43,0,1))</f>
        <v>0</v>
      </c>
      <c r="BM175" s="388">
        <f>IF(X175="",0,IF(X175=LEGENDA!D$43,0,1))</f>
        <v>0</v>
      </c>
      <c r="BN175" s="388">
        <f>IF(Y175="",0,IF(Y175=LEGENDA!E$43,0,1))</f>
        <v>0</v>
      </c>
      <c r="BO175" s="388">
        <f>IF(Z175="",0,IF(Z175=LEGENDA!F$43,0,1))</f>
        <v>0</v>
      </c>
      <c r="BP175" s="388">
        <f>IF(AA175="",0,IF(AA175=LEGENDA!G$43,0,1))</f>
        <v>0</v>
      </c>
      <c r="BQ175" s="388">
        <f>IF(AB175="",0,IF(AB175=LEGENDA!H$43,0,1))</f>
        <v>0</v>
      </c>
      <c r="BR175" s="388">
        <f>IF(AC175="",0,IF(AC175=LEGENDA!I$43,0,1))</f>
        <v>0</v>
      </c>
      <c r="BS175" s="388">
        <f>IF(AD175="",0,IF(AD175=LEGENDA!J$43,0,1))</f>
        <v>0</v>
      </c>
      <c r="BT175" s="388">
        <f>IF(AE175="",0,IF(AE175=LEGENDA!K$43,0,1))</f>
        <v>0</v>
      </c>
      <c r="BU175" s="388">
        <f>IF(AF175="",0,IF(AF175=LEGENDA!L$43,0,1))</f>
        <v>0</v>
      </c>
      <c r="BV175" s="390">
        <f t="shared" si="131"/>
        <v>0</v>
      </c>
      <c r="BW175" s="388">
        <f t="shared" si="132"/>
        <v>0</v>
      </c>
      <c r="BX175" s="390">
        <f t="shared" si="133"/>
        <v>0</v>
      </c>
      <c r="BY175" s="391">
        <f t="shared" si="134"/>
        <v>0</v>
      </c>
      <c r="BZ175" s="391">
        <f t="shared" si="138"/>
        <v>0</v>
      </c>
      <c r="CA175" s="391" t="str">
        <f t="shared" si="135"/>
        <v/>
      </c>
      <c r="CB175" s="386" t="str">
        <f t="shared" si="81"/>
        <v/>
      </c>
      <c r="CC175" s="94">
        <f t="shared" si="137"/>
        <v>0</v>
      </c>
      <c r="CD175" s="397" t="str">
        <f t="shared" si="136"/>
        <v/>
      </c>
      <c r="CE175" s="559" t="str">
        <f t="array" ref="CE175">IFERROR(INDEX($C$10:$C$525,MATCH(0,COUNTIF($CE$9:CE174,$C$10:$C$525),0)),"")</f>
        <v/>
      </c>
      <c r="CF175" s="559">
        <f t="shared" si="83"/>
        <v>0</v>
      </c>
    </row>
    <row r="176" spans="1:164" ht="18.600000000000001" customHeight="1" thickBot="1" x14ac:dyDescent="0.35">
      <c r="A176" s="78" t="str">
        <f t="shared" si="116"/>
        <v/>
      </c>
      <c r="B176" s="576"/>
      <c r="C176" s="464"/>
      <c r="D176" s="349"/>
      <c r="E176" s="61" t="str">
        <f>IF(B176="","",IF(C176="","",IF(D176="","",INDEX(POBRANIE_!$B$6:$F$100,MATCH($D176,POBRANIE_!$A$6:$A$100,0),2))))</f>
        <v/>
      </c>
      <c r="F176" s="44"/>
      <c r="G176" s="45"/>
      <c r="H176" s="349"/>
      <c r="I176" s="46"/>
      <c r="J176" s="64" t="str">
        <f>IF($H176="","",IF($I176="","",IF($H176=LEGENDA!$B$21,0.6,IF($H176=LEGENDA!$B$22,0.7,0.8))))</f>
        <v/>
      </c>
      <c r="K176" s="61" t="str">
        <f t="shared" si="117"/>
        <v/>
      </c>
      <c r="L176" s="46"/>
      <c r="M176" s="61" t="str">
        <f>IF($H176="","",IF(OR(I176&gt;0,L176&gt;0),"",IF(AND(D176="TUZ",H176="gleba b. lekka"),"BŁĄD kol.8",IF(AND(D176="TUZ",H176="gleba lekka"),"BŁĄD kol.8",IF(AND(D176="TUZ",H176="gleba średnia"),"BŁĄD kol.8",IF(AND(D176="TUZ",H176="gleba ciężka"),"BŁĄD kol.8",IF(OR($H176=LEGENDA!$B$21,$H176=1),49,IF(OR($H176=LEGENDA!$B$22,$H176=2),59,IF(OR($H176=LEGENDA!$B$23,$H176=3),62,IF(OR($H176=4,$H176=LEGENDA!$B$24),66,IF(H176=LEGENDA!$O$25,86,IF(H176=LEGENDA!$O$26,91,IF(H176=LEGENDA!$O$27,73,IF(H176=LEGENDA!$O$28,66,IF(H176=LEGENDA!$O$29,135,IF(H176=LEGENDA!$O$30,158,IF(H176=LEGENDA!$O$31,117)))))))))))))))))</f>
        <v/>
      </c>
      <c r="N176" s="61" t="str">
        <f>IF(AND(D176="TUZ",H176="gleba b. lekka"),"BŁĄD kol.8",IF(AND(D176="TUZ",H176="gleba lekka"),"BŁĄD kol.8",IF(AND(D176="TUZ",H176="gleba średnia"),"BŁĄD kol.8",IF(AND(D176="TUZ",H176="gleba ciężka"),"BŁĄD kol.8",IF(AND(E176&lt;&gt;4,H176=LEGENDA!$O$29),"BŁĄD kol.8",IF(AND(E176&lt;&gt;4,H176=LEGENDA!$O$30),"BŁĄD kol.8",IF(AND(E176&lt;&gt;4,H176=LEGENDA!$O$31),"BŁĄD kol.8",IF(AND(E176&lt;&gt;4,H176=LEGENDA!$O$28),"BŁĄD kol.8",IF(AND(E176&lt;&gt;4,H176=LEGENDA!$O$27),"BŁĄD kol.8",IF(AND(E176&lt;&gt;4,H176=LEGENDA!$O$26),"BŁĄD kol.8",IF(AND(E176&lt;&gt;4,H176=LEGENDA!$O$25),"BŁĄD kol.8",IF(AX176="","",IF(AX176=1,0.6,IF(AX176=2,0.9,0.9))))))))))))))</f>
        <v/>
      </c>
      <c r="O176" s="381" t="str">
        <f t="shared" si="118"/>
        <v/>
      </c>
      <c r="P176" s="379" t="str">
        <f t="shared" si="119"/>
        <v/>
      </c>
      <c r="Q176" s="47"/>
      <c r="R176" s="46"/>
      <c r="S176" s="46"/>
      <c r="T176" s="46"/>
      <c r="U176" s="46"/>
      <c r="V176" s="61" t="str">
        <f t="shared" si="120"/>
        <v/>
      </c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61" t="str">
        <f t="shared" si="121"/>
        <v/>
      </c>
      <c r="AH176" s="66" t="e">
        <v>#VALUE!</v>
      </c>
      <c r="AI176" s="72">
        <v>0</v>
      </c>
      <c r="AJ176" s="73">
        <v>0</v>
      </c>
      <c r="AK176" s="67">
        <v>0</v>
      </c>
      <c r="AL176" s="51">
        <v>-63.360000000000007</v>
      </c>
      <c r="AM176" s="51">
        <v>-73.600000000000009</v>
      </c>
      <c r="AN176" s="51">
        <v>-164.8</v>
      </c>
      <c r="AO176" s="77">
        <v>0</v>
      </c>
      <c r="AP176" s="77">
        <v>0</v>
      </c>
      <c r="AQ176" s="77">
        <v>0</v>
      </c>
      <c r="AR176" s="77">
        <v>0</v>
      </c>
      <c r="AS176" s="77">
        <v>0</v>
      </c>
      <c r="AT176" s="77">
        <v>0</v>
      </c>
      <c r="AU176" s="46"/>
      <c r="AV176" s="350" t="str">
        <f t="shared" si="122"/>
        <v/>
      </c>
      <c r="AW176" s="76" t="str">
        <f t="shared" si="123"/>
        <v/>
      </c>
      <c r="AX176" s="198" t="str">
        <f>IF(A176="","",IF(D176="","",INDEX(POBRANIE_!$B$6:$F$101,MATCH(D176,POBRANIE_!$A$6:$A$101,0),5)))</f>
        <v/>
      </c>
      <c r="AY176" s="96" t="str">
        <f t="shared" si="124"/>
        <v/>
      </c>
      <c r="AZ176" s="96" t="str">
        <f t="shared" si="87"/>
        <v/>
      </c>
      <c r="BA176" s="292" t="str">
        <f t="shared" si="66"/>
        <v xml:space="preserve"> </v>
      </c>
      <c r="BB176" s="293" t="str">
        <f t="shared" si="67"/>
        <v xml:space="preserve"> </v>
      </c>
      <c r="BD176" s="45"/>
      <c r="BE176" s="387" t="str">
        <f t="shared" si="68"/>
        <v/>
      </c>
      <c r="BF176" s="388">
        <f t="shared" si="125"/>
        <v>0</v>
      </c>
      <c r="BG176" s="388">
        <f t="shared" si="126"/>
        <v>0</v>
      </c>
      <c r="BH176" s="388">
        <f t="shared" si="127"/>
        <v>0</v>
      </c>
      <c r="BI176" s="388">
        <f t="shared" si="128"/>
        <v>0</v>
      </c>
      <c r="BJ176" s="388">
        <f t="shared" si="129"/>
        <v>0</v>
      </c>
      <c r="BK176" s="389">
        <f t="shared" si="130"/>
        <v>0</v>
      </c>
      <c r="BL176" s="388">
        <f>IF(W176="",0,IF(W176=LEGENDA!C$43,0,1))</f>
        <v>0</v>
      </c>
      <c r="BM176" s="388">
        <f>IF(X176="",0,IF(X176=LEGENDA!D$43,0,1))</f>
        <v>0</v>
      </c>
      <c r="BN176" s="388">
        <f>IF(Y176="",0,IF(Y176=LEGENDA!E$43,0,1))</f>
        <v>0</v>
      </c>
      <c r="BO176" s="388">
        <f>IF(Z176="",0,IF(Z176=LEGENDA!F$43,0,1))</f>
        <v>0</v>
      </c>
      <c r="BP176" s="388">
        <f>IF(AA176="",0,IF(AA176=LEGENDA!G$43,0,1))</f>
        <v>0</v>
      </c>
      <c r="BQ176" s="388">
        <f>IF(AB176="",0,IF(AB176=LEGENDA!H$43,0,1))</f>
        <v>0</v>
      </c>
      <c r="BR176" s="388">
        <f>IF(AC176="",0,IF(AC176=LEGENDA!I$43,0,1))</f>
        <v>0</v>
      </c>
      <c r="BS176" s="388">
        <f>IF(AD176="",0,IF(AD176=LEGENDA!J$43,0,1))</f>
        <v>0</v>
      </c>
      <c r="BT176" s="388">
        <f>IF(AE176="",0,IF(AE176=LEGENDA!K$43,0,1))</f>
        <v>0</v>
      </c>
      <c r="BU176" s="388">
        <f>IF(AF176="",0,IF(AF176=LEGENDA!L$43,0,1))</f>
        <v>0</v>
      </c>
      <c r="BV176" s="390">
        <f t="shared" si="131"/>
        <v>0</v>
      </c>
      <c r="BW176" s="388">
        <f t="shared" si="132"/>
        <v>0</v>
      </c>
      <c r="BX176" s="390">
        <f t="shared" si="133"/>
        <v>0</v>
      </c>
      <c r="BY176" s="391">
        <f t="shared" si="134"/>
        <v>0</v>
      </c>
      <c r="BZ176" s="391">
        <f t="shared" si="138"/>
        <v>0</v>
      </c>
      <c r="CA176" s="391" t="str">
        <f t="shared" si="135"/>
        <v/>
      </c>
      <c r="CB176" s="386" t="str">
        <f t="shared" si="81"/>
        <v/>
      </c>
      <c r="CC176" s="94">
        <f t="shared" si="137"/>
        <v>0</v>
      </c>
      <c r="CD176" s="397" t="str">
        <f t="shared" si="136"/>
        <v/>
      </c>
      <c r="CE176" s="559" t="str">
        <f t="array" ref="CE176">IFERROR(INDEX($C$10:$C$525,MATCH(0,COUNTIF($CE$9:CE175,$C$10:$C$525),0)),"")</f>
        <v/>
      </c>
      <c r="CF176" s="559">
        <f t="shared" si="83"/>
        <v>0</v>
      </c>
    </row>
    <row r="177" spans="1:84" ht="18.600000000000001" customHeight="1" thickBot="1" x14ac:dyDescent="0.35">
      <c r="A177" s="78" t="str">
        <f t="shared" si="116"/>
        <v/>
      </c>
      <c r="B177" s="576"/>
      <c r="C177" s="464"/>
      <c r="D177" s="349"/>
      <c r="E177" s="61" t="str">
        <f>IF(B177="","",IF(C177="","",IF(D177="","",INDEX(POBRANIE_!$B$6:$F$100,MATCH($D177,POBRANIE_!$A$6:$A$100,0),2))))</f>
        <v/>
      </c>
      <c r="F177" s="44"/>
      <c r="G177" s="45"/>
      <c r="H177" s="349"/>
      <c r="I177" s="46"/>
      <c r="J177" s="64" t="str">
        <f>IF($H177="","",IF($I177="","",IF($H177=LEGENDA!$B$21,0.6,IF($H177=LEGENDA!$B$22,0.7,0.8))))</f>
        <v/>
      </c>
      <c r="K177" s="61" t="str">
        <f t="shared" si="117"/>
        <v/>
      </c>
      <c r="L177" s="46"/>
      <c r="M177" s="61" t="str">
        <f>IF($H177="","",IF(OR(I177&gt;0,L177&gt;0),"",IF(AND(D177="TUZ",H177="gleba b. lekka"),"BŁĄD kol.8",IF(AND(D177="TUZ",H177="gleba lekka"),"BŁĄD kol.8",IF(AND(D177="TUZ",H177="gleba średnia"),"BŁĄD kol.8",IF(AND(D177="TUZ",H177="gleba ciężka"),"BŁĄD kol.8",IF(OR($H177=LEGENDA!$B$21,$H177=1),49,IF(OR($H177=LEGENDA!$B$22,$H177=2),59,IF(OR($H177=LEGENDA!$B$23,$H177=3),62,IF(OR($H177=4,$H177=LEGENDA!$B$24),66,IF(H177=LEGENDA!$O$25,86,IF(H177=LEGENDA!$O$26,91,IF(H177=LEGENDA!$O$27,73,IF(H177=LEGENDA!$O$28,66,IF(H177=LEGENDA!$O$29,135,IF(H177=LEGENDA!$O$30,158,IF(H177=LEGENDA!$O$31,117)))))))))))))))))</f>
        <v/>
      </c>
      <c r="N177" s="61" t="str">
        <f>IF(AND(D177="TUZ",H177="gleba b. lekka"),"BŁĄD kol.8",IF(AND(D177="TUZ",H177="gleba lekka"),"BŁĄD kol.8",IF(AND(D177="TUZ",H177="gleba średnia"),"BŁĄD kol.8",IF(AND(D177="TUZ",H177="gleba ciężka"),"BŁĄD kol.8",IF(AND(E177&lt;&gt;4,H177=LEGENDA!$O$29),"BŁĄD kol.8",IF(AND(E177&lt;&gt;4,H177=LEGENDA!$O$30),"BŁĄD kol.8",IF(AND(E177&lt;&gt;4,H177=LEGENDA!$O$31),"BŁĄD kol.8",IF(AND(E177&lt;&gt;4,H177=LEGENDA!$O$28),"BŁĄD kol.8",IF(AND(E177&lt;&gt;4,H177=LEGENDA!$O$27),"BŁĄD kol.8",IF(AND(E177&lt;&gt;4,H177=LEGENDA!$O$26),"BŁĄD kol.8",IF(AND(E177&lt;&gt;4,H177=LEGENDA!$O$25),"BŁĄD kol.8",IF(AX177="","",IF(AX177=1,0.6,IF(AX177=2,0.9,0.9))))))))))))))</f>
        <v/>
      </c>
      <c r="O177" s="381" t="str">
        <f t="shared" si="118"/>
        <v/>
      </c>
      <c r="P177" s="379" t="str">
        <f t="shared" si="119"/>
        <v/>
      </c>
      <c r="Q177" s="47"/>
      <c r="R177" s="46"/>
      <c r="S177" s="46"/>
      <c r="T177" s="46"/>
      <c r="U177" s="46"/>
      <c r="V177" s="61" t="str">
        <f t="shared" si="120"/>
        <v/>
      </c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61" t="str">
        <f t="shared" si="121"/>
        <v/>
      </c>
      <c r="AH177" s="66" t="e">
        <v>#VALUE!</v>
      </c>
      <c r="AI177" s="72">
        <v>0</v>
      </c>
      <c r="AJ177" s="73">
        <v>0</v>
      </c>
      <c r="AK177" s="67">
        <v>0</v>
      </c>
      <c r="AL177" s="51">
        <v>-63.360000000000007</v>
      </c>
      <c r="AM177" s="51">
        <v>-73.600000000000009</v>
      </c>
      <c r="AN177" s="51">
        <v>-164.8</v>
      </c>
      <c r="AO177" s="77">
        <v>0</v>
      </c>
      <c r="AP177" s="77">
        <v>0</v>
      </c>
      <c r="AQ177" s="77">
        <v>0</v>
      </c>
      <c r="AR177" s="77">
        <v>0</v>
      </c>
      <c r="AS177" s="77">
        <v>0</v>
      </c>
      <c r="AT177" s="77">
        <v>0</v>
      </c>
      <c r="AU177" s="46"/>
      <c r="AV177" s="350" t="str">
        <f t="shared" si="122"/>
        <v/>
      </c>
      <c r="AW177" s="76" t="str">
        <f t="shared" si="123"/>
        <v/>
      </c>
      <c r="AX177" s="198" t="str">
        <f>IF(A177="","",IF(D177="","",INDEX(POBRANIE_!$B$6:$F$101,MATCH(D177,POBRANIE_!$A$6:$A$101,0),5)))</f>
        <v/>
      </c>
      <c r="AY177" s="96" t="str">
        <f t="shared" si="124"/>
        <v/>
      </c>
      <c r="AZ177" s="96" t="str">
        <f t="shared" si="87"/>
        <v/>
      </c>
      <c r="BA177" s="292" t="str">
        <f t="shared" si="66"/>
        <v xml:space="preserve"> </v>
      </c>
      <c r="BB177" s="293" t="str">
        <f t="shared" si="67"/>
        <v xml:space="preserve"> </v>
      </c>
      <c r="BD177" s="45"/>
      <c r="BE177" s="387" t="str">
        <f t="shared" si="68"/>
        <v/>
      </c>
      <c r="BF177" s="388">
        <f t="shared" si="125"/>
        <v>0</v>
      </c>
      <c r="BG177" s="388">
        <f t="shared" si="126"/>
        <v>0</v>
      </c>
      <c r="BH177" s="388">
        <f t="shared" si="127"/>
        <v>0</v>
      </c>
      <c r="BI177" s="388">
        <f t="shared" si="128"/>
        <v>0</v>
      </c>
      <c r="BJ177" s="388">
        <f t="shared" si="129"/>
        <v>0</v>
      </c>
      <c r="BK177" s="389">
        <f t="shared" si="130"/>
        <v>0</v>
      </c>
      <c r="BL177" s="388">
        <f>IF(W177="",0,IF(W177=LEGENDA!C$43,0,1))</f>
        <v>0</v>
      </c>
      <c r="BM177" s="388">
        <f>IF(X177="",0,IF(X177=LEGENDA!D$43,0,1))</f>
        <v>0</v>
      </c>
      <c r="BN177" s="388">
        <f>IF(Y177="",0,IF(Y177=LEGENDA!E$43,0,1))</f>
        <v>0</v>
      </c>
      <c r="BO177" s="388">
        <f>IF(Z177="",0,IF(Z177=LEGENDA!F$43,0,1))</f>
        <v>0</v>
      </c>
      <c r="BP177" s="388">
        <f>IF(AA177="",0,IF(AA177=LEGENDA!G$43,0,1))</f>
        <v>0</v>
      </c>
      <c r="BQ177" s="388">
        <f>IF(AB177="",0,IF(AB177=LEGENDA!H$43,0,1))</f>
        <v>0</v>
      </c>
      <c r="BR177" s="388">
        <f>IF(AC177="",0,IF(AC177=LEGENDA!I$43,0,1))</f>
        <v>0</v>
      </c>
      <c r="BS177" s="388">
        <f>IF(AD177="",0,IF(AD177=LEGENDA!J$43,0,1))</f>
        <v>0</v>
      </c>
      <c r="BT177" s="388">
        <f>IF(AE177="",0,IF(AE177=LEGENDA!K$43,0,1))</f>
        <v>0</v>
      </c>
      <c r="BU177" s="388">
        <f>IF(AF177="",0,IF(AF177=LEGENDA!L$43,0,1))</f>
        <v>0</v>
      </c>
      <c r="BV177" s="390">
        <f t="shared" si="131"/>
        <v>0</v>
      </c>
      <c r="BW177" s="388">
        <f t="shared" si="132"/>
        <v>0</v>
      </c>
      <c r="BX177" s="390">
        <f t="shared" si="133"/>
        <v>0</v>
      </c>
      <c r="BY177" s="391">
        <f t="shared" si="134"/>
        <v>0</v>
      </c>
      <c r="BZ177" s="391">
        <f t="shared" si="138"/>
        <v>0</v>
      </c>
      <c r="CA177" s="391" t="str">
        <f t="shared" si="135"/>
        <v/>
      </c>
      <c r="CB177" s="386" t="str">
        <f t="shared" si="81"/>
        <v/>
      </c>
      <c r="CC177" s="94">
        <f t="shared" si="137"/>
        <v>0</v>
      </c>
      <c r="CD177" s="397" t="str">
        <f t="shared" si="136"/>
        <v/>
      </c>
      <c r="CE177" s="559" t="str">
        <f t="array" ref="CE177">IFERROR(INDEX($C$10:$C$525,MATCH(0,COUNTIF($CE$9:CE176,$C$10:$C$525),0)),"")</f>
        <v/>
      </c>
      <c r="CF177" s="559">
        <f t="shared" si="83"/>
        <v>0</v>
      </c>
    </row>
    <row r="178" spans="1:84" ht="18.600000000000001" customHeight="1" thickBot="1" x14ac:dyDescent="0.35">
      <c r="A178" s="78" t="str">
        <f t="shared" si="116"/>
        <v/>
      </c>
      <c r="B178" s="576"/>
      <c r="C178" s="464"/>
      <c r="D178" s="349"/>
      <c r="E178" s="61" t="str">
        <f>IF(B178="","",IF(C178="","",IF(D178="","",INDEX(POBRANIE_!$B$6:$F$100,MATCH($D178,POBRANIE_!$A$6:$A$100,0),2))))</f>
        <v/>
      </c>
      <c r="F178" s="44"/>
      <c r="G178" s="45"/>
      <c r="H178" s="349"/>
      <c r="I178" s="46"/>
      <c r="J178" s="64" t="str">
        <f>IF($H178="","",IF($I178="","",IF($H178=LEGENDA!$B$21,0.6,IF($H178=LEGENDA!$B$22,0.7,0.8))))</f>
        <v/>
      </c>
      <c r="K178" s="61" t="str">
        <f t="shared" si="117"/>
        <v/>
      </c>
      <c r="L178" s="46"/>
      <c r="M178" s="61" t="str">
        <f>IF($H178="","",IF(OR(I178&gt;0,L178&gt;0),"",IF(AND(D178="TUZ",H178="gleba b. lekka"),"BŁĄD kol.8",IF(AND(D178="TUZ",H178="gleba lekka"),"BŁĄD kol.8",IF(AND(D178="TUZ",H178="gleba średnia"),"BŁĄD kol.8",IF(AND(D178="TUZ",H178="gleba ciężka"),"BŁĄD kol.8",IF(OR($H178=LEGENDA!$B$21,$H178=1),49,IF(OR($H178=LEGENDA!$B$22,$H178=2),59,IF(OR($H178=LEGENDA!$B$23,$H178=3),62,IF(OR($H178=4,$H178=LEGENDA!$B$24),66,IF(H178=LEGENDA!$O$25,86,IF(H178=LEGENDA!$O$26,91,IF(H178=LEGENDA!$O$27,73,IF(H178=LEGENDA!$O$28,66,IF(H178=LEGENDA!$O$29,135,IF(H178=LEGENDA!$O$30,158,IF(H178=LEGENDA!$O$31,117)))))))))))))))))</f>
        <v/>
      </c>
      <c r="N178" s="61" t="str">
        <f>IF(AND(D178="TUZ",H178="gleba b. lekka"),"BŁĄD kol.8",IF(AND(D178="TUZ",H178="gleba lekka"),"BŁĄD kol.8",IF(AND(D178="TUZ",H178="gleba średnia"),"BŁĄD kol.8",IF(AND(D178="TUZ",H178="gleba ciężka"),"BŁĄD kol.8",IF(AND(E178&lt;&gt;4,H178=LEGENDA!$O$29),"BŁĄD kol.8",IF(AND(E178&lt;&gt;4,H178=LEGENDA!$O$30),"BŁĄD kol.8",IF(AND(E178&lt;&gt;4,H178=LEGENDA!$O$31),"BŁĄD kol.8",IF(AND(E178&lt;&gt;4,H178=LEGENDA!$O$28),"BŁĄD kol.8",IF(AND(E178&lt;&gt;4,H178=LEGENDA!$O$27),"BŁĄD kol.8",IF(AND(E178&lt;&gt;4,H178=LEGENDA!$O$26),"BŁĄD kol.8",IF(AND(E178&lt;&gt;4,H178=LEGENDA!$O$25),"BŁĄD kol.8",IF(AX178="","",IF(AX178=1,0.6,IF(AX178=2,0.9,0.9))))))))))))))</f>
        <v/>
      </c>
      <c r="O178" s="381" t="str">
        <f t="shared" si="118"/>
        <v/>
      </c>
      <c r="P178" s="379" t="str">
        <f t="shared" si="119"/>
        <v/>
      </c>
      <c r="Q178" s="47"/>
      <c r="R178" s="46"/>
      <c r="S178" s="46"/>
      <c r="T178" s="46"/>
      <c r="U178" s="46"/>
      <c r="V178" s="61" t="str">
        <f t="shared" si="120"/>
        <v/>
      </c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61" t="str">
        <f t="shared" si="121"/>
        <v/>
      </c>
      <c r="AH178" s="66" t="e">
        <v>#VALUE!</v>
      </c>
      <c r="AI178" s="72">
        <v>0</v>
      </c>
      <c r="AJ178" s="73">
        <v>0</v>
      </c>
      <c r="AK178" s="67">
        <v>0</v>
      </c>
      <c r="AL178" s="51">
        <v>-63.360000000000007</v>
      </c>
      <c r="AM178" s="51">
        <v>-73.600000000000009</v>
      </c>
      <c r="AN178" s="51">
        <v>-164.8</v>
      </c>
      <c r="AO178" s="77">
        <v>0</v>
      </c>
      <c r="AP178" s="77">
        <v>0</v>
      </c>
      <c r="AQ178" s="77">
        <v>0</v>
      </c>
      <c r="AR178" s="77">
        <v>0</v>
      </c>
      <c r="AS178" s="77">
        <v>0</v>
      </c>
      <c r="AT178" s="77">
        <v>0</v>
      </c>
      <c r="AU178" s="46"/>
      <c r="AV178" s="350" t="str">
        <f t="shared" si="122"/>
        <v/>
      </c>
      <c r="AW178" s="76" t="str">
        <f t="shared" si="123"/>
        <v/>
      </c>
      <c r="AX178" s="198" t="str">
        <f>IF(A178="","",IF(D178="","",INDEX(POBRANIE_!$B$6:$F$101,MATCH(D178,POBRANIE_!$A$6:$A$101,0),5)))</f>
        <v/>
      </c>
      <c r="AY178" s="96" t="str">
        <f t="shared" si="124"/>
        <v/>
      </c>
      <c r="AZ178" s="96" t="str">
        <f t="shared" si="87"/>
        <v/>
      </c>
      <c r="BA178" s="292" t="str">
        <f t="shared" si="66"/>
        <v xml:space="preserve"> </v>
      </c>
      <c r="BB178" s="293" t="str">
        <f t="shared" si="67"/>
        <v xml:space="preserve"> </v>
      </c>
      <c r="BD178" s="45"/>
      <c r="BE178" s="387" t="str">
        <f t="shared" si="68"/>
        <v/>
      </c>
      <c r="BF178" s="388">
        <f t="shared" si="125"/>
        <v>0</v>
      </c>
      <c r="BG178" s="388">
        <f t="shared" si="126"/>
        <v>0</v>
      </c>
      <c r="BH178" s="388">
        <f t="shared" si="127"/>
        <v>0</v>
      </c>
      <c r="BI178" s="388">
        <f t="shared" si="128"/>
        <v>0</v>
      </c>
      <c r="BJ178" s="388">
        <f t="shared" si="129"/>
        <v>0</v>
      </c>
      <c r="BK178" s="389">
        <f t="shared" si="130"/>
        <v>0</v>
      </c>
      <c r="BL178" s="388">
        <f>IF(W178="",0,IF(W178=LEGENDA!C$43,0,1))</f>
        <v>0</v>
      </c>
      <c r="BM178" s="388">
        <f>IF(X178="",0,IF(X178=LEGENDA!D$43,0,1))</f>
        <v>0</v>
      </c>
      <c r="BN178" s="388">
        <f>IF(Y178="",0,IF(Y178=LEGENDA!E$43,0,1))</f>
        <v>0</v>
      </c>
      <c r="BO178" s="388">
        <f>IF(Z178="",0,IF(Z178=LEGENDA!F$43,0,1))</f>
        <v>0</v>
      </c>
      <c r="BP178" s="388">
        <f>IF(AA178="",0,IF(AA178=LEGENDA!G$43,0,1))</f>
        <v>0</v>
      </c>
      <c r="BQ178" s="388">
        <f>IF(AB178="",0,IF(AB178=LEGENDA!H$43,0,1))</f>
        <v>0</v>
      </c>
      <c r="BR178" s="388">
        <f>IF(AC178="",0,IF(AC178=LEGENDA!I$43,0,1))</f>
        <v>0</v>
      </c>
      <c r="BS178" s="388">
        <f>IF(AD178="",0,IF(AD178=LEGENDA!J$43,0,1))</f>
        <v>0</v>
      </c>
      <c r="BT178" s="388">
        <f>IF(AE178="",0,IF(AE178=LEGENDA!K$43,0,1))</f>
        <v>0</v>
      </c>
      <c r="BU178" s="388">
        <f>IF(AF178="",0,IF(AF178=LEGENDA!L$43,0,1))</f>
        <v>0</v>
      </c>
      <c r="BV178" s="390">
        <f t="shared" si="131"/>
        <v>0</v>
      </c>
      <c r="BW178" s="388">
        <f t="shared" si="132"/>
        <v>0</v>
      </c>
      <c r="BX178" s="390">
        <f t="shared" si="133"/>
        <v>0</v>
      </c>
      <c r="BY178" s="391">
        <f t="shared" si="134"/>
        <v>0</v>
      </c>
      <c r="BZ178" s="391">
        <f t="shared" si="138"/>
        <v>0</v>
      </c>
      <c r="CA178" s="391" t="str">
        <f t="shared" si="135"/>
        <v/>
      </c>
      <c r="CB178" s="386" t="str">
        <f t="shared" si="81"/>
        <v/>
      </c>
      <c r="CC178" s="94">
        <f t="shared" si="137"/>
        <v>0</v>
      </c>
      <c r="CD178" s="397" t="str">
        <f t="shared" si="136"/>
        <v/>
      </c>
      <c r="CE178" s="559" t="str">
        <f t="array" ref="CE178">IFERROR(INDEX($C$10:$C$525,MATCH(0,COUNTIF($CE$9:CE177,$C$10:$C$525),0)),"")</f>
        <v/>
      </c>
      <c r="CF178" s="559">
        <f t="shared" si="83"/>
        <v>0</v>
      </c>
    </row>
    <row r="179" spans="1:84" ht="18.600000000000001" customHeight="1" thickBot="1" x14ac:dyDescent="0.35">
      <c r="A179" s="78" t="str">
        <f t="shared" si="116"/>
        <v/>
      </c>
      <c r="B179" s="576"/>
      <c r="C179" s="464"/>
      <c r="D179" s="349"/>
      <c r="E179" s="61" t="str">
        <f>IF(B179="","",IF(C179="","",IF(D179="","",INDEX(POBRANIE_!$B$6:$F$100,MATCH($D179,POBRANIE_!$A$6:$A$100,0),2))))</f>
        <v/>
      </c>
      <c r="F179" s="44"/>
      <c r="G179" s="45"/>
      <c r="H179" s="349"/>
      <c r="I179" s="46"/>
      <c r="J179" s="64" t="str">
        <f>IF($H179="","",IF($I179="","",IF($H179=LEGENDA!$B$21,0.6,IF($H179=LEGENDA!$B$22,0.7,0.8))))</f>
        <v/>
      </c>
      <c r="K179" s="61" t="str">
        <f t="shared" si="117"/>
        <v/>
      </c>
      <c r="L179" s="46"/>
      <c r="M179" s="61" t="str">
        <f>IF($H179="","",IF(OR(I179&gt;0,L179&gt;0),"",IF(AND(D179="TUZ",H179="gleba b. lekka"),"BŁĄD kol.8",IF(AND(D179="TUZ",H179="gleba lekka"),"BŁĄD kol.8",IF(AND(D179="TUZ",H179="gleba średnia"),"BŁĄD kol.8",IF(AND(D179="TUZ",H179="gleba ciężka"),"BŁĄD kol.8",IF(OR($H179=LEGENDA!$B$21,$H179=1),49,IF(OR($H179=LEGENDA!$B$22,$H179=2),59,IF(OR($H179=LEGENDA!$B$23,$H179=3),62,IF(OR($H179=4,$H179=LEGENDA!$B$24),66,IF(H179=LEGENDA!$O$25,86,IF(H179=LEGENDA!$O$26,91,IF(H179=LEGENDA!$O$27,73,IF(H179=LEGENDA!$O$28,66,IF(H179=LEGENDA!$O$29,135,IF(H179=LEGENDA!$O$30,158,IF(H179=LEGENDA!$O$31,117)))))))))))))))))</f>
        <v/>
      </c>
      <c r="N179" s="61" t="str">
        <f>IF(AND(D179="TUZ",H179="gleba b. lekka"),"BŁĄD kol.8",IF(AND(D179="TUZ",H179="gleba lekka"),"BŁĄD kol.8",IF(AND(D179="TUZ",H179="gleba średnia"),"BŁĄD kol.8",IF(AND(D179="TUZ",H179="gleba ciężka"),"BŁĄD kol.8",IF(AND(E179&lt;&gt;4,H179=LEGENDA!$O$29),"BŁĄD kol.8",IF(AND(E179&lt;&gt;4,H179=LEGENDA!$O$30),"BŁĄD kol.8",IF(AND(E179&lt;&gt;4,H179=LEGENDA!$O$31),"BŁĄD kol.8",IF(AND(E179&lt;&gt;4,H179=LEGENDA!$O$28),"BŁĄD kol.8",IF(AND(E179&lt;&gt;4,H179=LEGENDA!$O$27),"BŁĄD kol.8",IF(AND(E179&lt;&gt;4,H179=LEGENDA!$O$26),"BŁĄD kol.8",IF(AND(E179&lt;&gt;4,H179=LEGENDA!$O$25),"BŁĄD kol.8",IF(AX179="","",IF(AX179=1,0.6,IF(AX179=2,0.9,0.9))))))))))))))</f>
        <v/>
      </c>
      <c r="O179" s="381" t="str">
        <f t="shared" si="118"/>
        <v/>
      </c>
      <c r="P179" s="379" t="str">
        <f t="shared" si="119"/>
        <v/>
      </c>
      <c r="Q179" s="47"/>
      <c r="R179" s="46"/>
      <c r="S179" s="46"/>
      <c r="T179" s="46"/>
      <c r="U179" s="46"/>
      <c r="V179" s="61" t="str">
        <f t="shared" si="120"/>
        <v/>
      </c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61" t="str">
        <f t="shared" si="121"/>
        <v/>
      </c>
      <c r="AH179" s="66" t="e">
        <v>#VALUE!</v>
      </c>
      <c r="AI179" s="72">
        <v>0</v>
      </c>
      <c r="AJ179" s="73">
        <v>0</v>
      </c>
      <c r="AK179" s="67">
        <v>0</v>
      </c>
      <c r="AL179" s="51">
        <v>-63.360000000000007</v>
      </c>
      <c r="AM179" s="51">
        <v>-73.600000000000009</v>
      </c>
      <c r="AN179" s="51">
        <v>-164.8</v>
      </c>
      <c r="AO179" s="77">
        <v>0</v>
      </c>
      <c r="AP179" s="77">
        <v>0</v>
      </c>
      <c r="AQ179" s="77">
        <v>0</v>
      </c>
      <c r="AR179" s="77">
        <v>0</v>
      </c>
      <c r="AS179" s="77">
        <v>0</v>
      </c>
      <c r="AT179" s="77">
        <v>0</v>
      </c>
      <c r="AU179" s="46"/>
      <c r="AV179" s="350" t="str">
        <f t="shared" si="122"/>
        <v/>
      </c>
      <c r="AW179" s="76" t="str">
        <f t="shared" si="123"/>
        <v/>
      </c>
      <c r="AX179" s="198" t="str">
        <f>IF(A179="","",IF(D179="","",INDEX(POBRANIE_!$B$6:$F$101,MATCH(D179,POBRANIE_!$A$6:$A$101,0),5)))</f>
        <v/>
      </c>
      <c r="AY179" s="96" t="str">
        <f t="shared" si="124"/>
        <v/>
      </c>
      <c r="AZ179" s="96" t="str">
        <f t="shared" si="87"/>
        <v/>
      </c>
      <c r="BA179" s="292" t="str">
        <f t="shared" si="66"/>
        <v xml:space="preserve"> </v>
      </c>
      <c r="BB179" s="293" t="str">
        <f t="shared" si="67"/>
        <v xml:space="preserve"> </v>
      </c>
      <c r="BD179" s="45"/>
      <c r="BE179" s="387" t="str">
        <f t="shared" si="68"/>
        <v/>
      </c>
      <c r="BF179" s="388">
        <f t="shared" si="125"/>
        <v>0</v>
      </c>
      <c r="BG179" s="388">
        <f t="shared" si="126"/>
        <v>0</v>
      </c>
      <c r="BH179" s="388">
        <f t="shared" si="127"/>
        <v>0</v>
      </c>
      <c r="BI179" s="388">
        <f t="shared" si="128"/>
        <v>0</v>
      </c>
      <c r="BJ179" s="388">
        <f t="shared" si="129"/>
        <v>0</v>
      </c>
      <c r="BK179" s="389">
        <f t="shared" si="130"/>
        <v>0</v>
      </c>
      <c r="BL179" s="388">
        <f>IF(W179="",0,IF(W179=LEGENDA!C$43,0,1))</f>
        <v>0</v>
      </c>
      <c r="BM179" s="388">
        <f>IF(X179="",0,IF(X179=LEGENDA!D$43,0,1))</f>
        <v>0</v>
      </c>
      <c r="BN179" s="388">
        <f>IF(Y179="",0,IF(Y179=LEGENDA!E$43,0,1))</f>
        <v>0</v>
      </c>
      <c r="BO179" s="388">
        <f>IF(Z179="",0,IF(Z179=LEGENDA!F$43,0,1))</f>
        <v>0</v>
      </c>
      <c r="BP179" s="388">
        <f>IF(AA179="",0,IF(AA179=LEGENDA!G$43,0,1))</f>
        <v>0</v>
      </c>
      <c r="BQ179" s="388">
        <f>IF(AB179="",0,IF(AB179=LEGENDA!H$43,0,1))</f>
        <v>0</v>
      </c>
      <c r="BR179" s="388">
        <f>IF(AC179="",0,IF(AC179=LEGENDA!I$43,0,1))</f>
        <v>0</v>
      </c>
      <c r="BS179" s="388">
        <f>IF(AD179="",0,IF(AD179=LEGENDA!J$43,0,1))</f>
        <v>0</v>
      </c>
      <c r="BT179" s="388">
        <f>IF(AE179="",0,IF(AE179=LEGENDA!K$43,0,1))</f>
        <v>0</v>
      </c>
      <c r="BU179" s="388">
        <f>IF(AF179="",0,IF(AF179=LEGENDA!L$43,0,1))</f>
        <v>0</v>
      </c>
      <c r="BV179" s="390">
        <f t="shared" si="131"/>
        <v>0</v>
      </c>
      <c r="BW179" s="388">
        <f t="shared" si="132"/>
        <v>0</v>
      </c>
      <c r="BX179" s="390">
        <f t="shared" si="133"/>
        <v>0</v>
      </c>
      <c r="BY179" s="391">
        <f t="shared" si="134"/>
        <v>0</v>
      </c>
      <c r="BZ179" s="391">
        <f t="shared" si="138"/>
        <v>0</v>
      </c>
      <c r="CA179" s="391" t="str">
        <f t="shared" si="135"/>
        <v/>
      </c>
      <c r="CB179" s="386" t="str">
        <f t="shared" si="81"/>
        <v/>
      </c>
      <c r="CC179" s="94">
        <f t="shared" si="137"/>
        <v>0</v>
      </c>
      <c r="CD179" s="397" t="str">
        <f t="shared" si="136"/>
        <v/>
      </c>
      <c r="CE179" s="559" t="str">
        <f t="array" ref="CE179">IFERROR(INDEX($C$10:$C$525,MATCH(0,COUNTIF($CE$9:CE178,$C$10:$C$525),0)),"")</f>
        <v/>
      </c>
      <c r="CF179" s="559">
        <f t="shared" si="83"/>
        <v>0</v>
      </c>
    </row>
    <row r="180" spans="1:84" ht="18.600000000000001" customHeight="1" thickBot="1" x14ac:dyDescent="0.35">
      <c r="A180" s="78" t="str">
        <f t="shared" si="116"/>
        <v/>
      </c>
      <c r="B180" s="576"/>
      <c r="C180" s="464"/>
      <c r="D180" s="349"/>
      <c r="E180" s="61" t="str">
        <f>IF(B180="","",IF(C180="","",IF(D180="","",INDEX(POBRANIE_!$B$6:$F$100,MATCH($D180,POBRANIE_!$A$6:$A$100,0),2))))</f>
        <v/>
      </c>
      <c r="F180" s="44"/>
      <c r="G180" s="45"/>
      <c r="H180" s="349"/>
      <c r="I180" s="46"/>
      <c r="J180" s="64" t="str">
        <f>IF($H180="","",IF($I180="","",IF($H180=LEGENDA!$B$21,0.6,IF($H180=LEGENDA!$B$22,0.7,0.8))))</f>
        <v/>
      </c>
      <c r="K180" s="61" t="str">
        <f t="shared" si="117"/>
        <v/>
      </c>
      <c r="L180" s="46"/>
      <c r="M180" s="61" t="str">
        <f>IF($H180="","",IF(OR(I180&gt;0,L180&gt;0),"",IF(AND(D180="TUZ",H180="gleba b. lekka"),"BŁĄD kol.8",IF(AND(D180="TUZ",H180="gleba lekka"),"BŁĄD kol.8",IF(AND(D180="TUZ",H180="gleba średnia"),"BŁĄD kol.8",IF(AND(D180="TUZ",H180="gleba ciężka"),"BŁĄD kol.8",IF(OR($H180=LEGENDA!$B$21,$H180=1),49,IF(OR($H180=LEGENDA!$B$22,$H180=2),59,IF(OR($H180=LEGENDA!$B$23,$H180=3),62,IF(OR($H180=4,$H180=LEGENDA!$B$24),66,IF(H180=LEGENDA!$O$25,86,IF(H180=LEGENDA!$O$26,91,IF(H180=LEGENDA!$O$27,73,IF(H180=LEGENDA!$O$28,66,IF(H180=LEGENDA!$O$29,135,IF(H180=LEGENDA!$O$30,158,IF(H180=LEGENDA!$O$31,117)))))))))))))))))</f>
        <v/>
      </c>
      <c r="N180" s="61" t="str">
        <f>IF(AND(D180="TUZ",H180="gleba b. lekka"),"BŁĄD kol.8",IF(AND(D180="TUZ",H180="gleba lekka"),"BŁĄD kol.8",IF(AND(D180="TUZ",H180="gleba średnia"),"BŁĄD kol.8",IF(AND(D180="TUZ",H180="gleba ciężka"),"BŁĄD kol.8",IF(AND(E180&lt;&gt;4,H180=LEGENDA!$O$29),"BŁĄD kol.8",IF(AND(E180&lt;&gt;4,H180=LEGENDA!$O$30),"BŁĄD kol.8",IF(AND(E180&lt;&gt;4,H180=LEGENDA!$O$31),"BŁĄD kol.8",IF(AND(E180&lt;&gt;4,H180=LEGENDA!$O$28),"BŁĄD kol.8",IF(AND(E180&lt;&gt;4,H180=LEGENDA!$O$27),"BŁĄD kol.8",IF(AND(E180&lt;&gt;4,H180=LEGENDA!$O$26),"BŁĄD kol.8",IF(AND(E180&lt;&gt;4,H180=LEGENDA!$O$25),"BŁĄD kol.8",IF(AX180="","",IF(AX180=1,0.6,IF(AX180=2,0.9,0.9))))))))))))))</f>
        <v/>
      </c>
      <c r="O180" s="381" t="str">
        <f t="shared" si="118"/>
        <v/>
      </c>
      <c r="P180" s="379" t="str">
        <f t="shared" si="119"/>
        <v/>
      </c>
      <c r="Q180" s="47"/>
      <c r="R180" s="46"/>
      <c r="S180" s="46"/>
      <c r="T180" s="46"/>
      <c r="U180" s="46"/>
      <c r="V180" s="61" t="str">
        <f t="shared" si="120"/>
        <v/>
      </c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61" t="str">
        <f t="shared" si="121"/>
        <v/>
      </c>
      <c r="AH180" s="66" t="e">
        <v>#VALUE!</v>
      </c>
      <c r="AI180" s="72">
        <v>0</v>
      </c>
      <c r="AJ180" s="73">
        <v>0</v>
      </c>
      <c r="AK180" s="67">
        <v>0</v>
      </c>
      <c r="AL180" s="51">
        <v>-63.360000000000007</v>
      </c>
      <c r="AM180" s="51">
        <v>-73.600000000000009</v>
      </c>
      <c r="AN180" s="51">
        <v>-164.8</v>
      </c>
      <c r="AO180" s="77">
        <v>0</v>
      </c>
      <c r="AP180" s="77">
        <v>0</v>
      </c>
      <c r="AQ180" s="77">
        <v>0</v>
      </c>
      <c r="AR180" s="77">
        <v>0</v>
      </c>
      <c r="AS180" s="77">
        <v>0</v>
      </c>
      <c r="AT180" s="77">
        <v>0</v>
      </c>
      <c r="AU180" s="46"/>
      <c r="AV180" s="350" t="str">
        <f t="shared" si="122"/>
        <v/>
      </c>
      <c r="AW180" s="76" t="str">
        <f t="shared" si="123"/>
        <v/>
      </c>
      <c r="AX180" s="198" t="str">
        <f>IF(A180="","",IF(D180="","",INDEX(POBRANIE_!$B$6:$F$101,MATCH(D180,POBRANIE_!$A$6:$A$101,0),5)))</f>
        <v/>
      </c>
      <c r="AY180" s="96" t="str">
        <f t="shared" si="124"/>
        <v/>
      </c>
      <c r="AZ180" s="96" t="str">
        <f t="shared" si="87"/>
        <v/>
      </c>
      <c r="BA180" s="292" t="str">
        <f t="shared" si="66"/>
        <v xml:space="preserve"> </v>
      </c>
      <c r="BB180" s="293" t="str">
        <f t="shared" si="67"/>
        <v xml:space="preserve"> </v>
      </c>
      <c r="BD180" s="45"/>
      <c r="BE180" s="387" t="str">
        <f t="shared" si="68"/>
        <v/>
      </c>
      <c r="BF180" s="388">
        <f t="shared" si="125"/>
        <v>0</v>
      </c>
      <c r="BG180" s="388">
        <f t="shared" si="126"/>
        <v>0</v>
      </c>
      <c r="BH180" s="388">
        <f t="shared" si="127"/>
        <v>0</v>
      </c>
      <c r="BI180" s="388">
        <f t="shared" si="128"/>
        <v>0</v>
      </c>
      <c r="BJ180" s="388">
        <f t="shared" si="129"/>
        <v>0</v>
      </c>
      <c r="BK180" s="389">
        <f t="shared" si="130"/>
        <v>0</v>
      </c>
      <c r="BL180" s="388">
        <f>IF(W180="",0,IF(W180=LEGENDA!C$43,0,1))</f>
        <v>0</v>
      </c>
      <c r="BM180" s="388">
        <f>IF(X180="",0,IF(X180=LEGENDA!D$43,0,1))</f>
        <v>0</v>
      </c>
      <c r="BN180" s="388">
        <f>IF(Y180="",0,IF(Y180=LEGENDA!E$43,0,1))</f>
        <v>0</v>
      </c>
      <c r="BO180" s="388">
        <f>IF(Z180="",0,IF(Z180=LEGENDA!F$43,0,1))</f>
        <v>0</v>
      </c>
      <c r="BP180" s="388">
        <f>IF(AA180="",0,IF(AA180=LEGENDA!G$43,0,1))</f>
        <v>0</v>
      </c>
      <c r="BQ180" s="388">
        <f>IF(AB180="",0,IF(AB180=LEGENDA!H$43,0,1))</f>
        <v>0</v>
      </c>
      <c r="BR180" s="388">
        <f>IF(AC180="",0,IF(AC180=LEGENDA!I$43,0,1))</f>
        <v>0</v>
      </c>
      <c r="BS180" s="388">
        <f>IF(AD180="",0,IF(AD180=LEGENDA!J$43,0,1))</f>
        <v>0</v>
      </c>
      <c r="BT180" s="388">
        <f>IF(AE180="",0,IF(AE180=LEGENDA!K$43,0,1))</f>
        <v>0</v>
      </c>
      <c r="BU180" s="388">
        <f>IF(AF180="",0,IF(AF180=LEGENDA!L$43,0,1))</f>
        <v>0</v>
      </c>
      <c r="BV180" s="390">
        <f t="shared" si="131"/>
        <v>0</v>
      </c>
      <c r="BW180" s="388">
        <f t="shared" si="132"/>
        <v>0</v>
      </c>
      <c r="BX180" s="390">
        <f t="shared" si="133"/>
        <v>0</v>
      </c>
      <c r="BY180" s="391">
        <f t="shared" si="134"/>
        <v>0</v>
      </c>
      <c r="BZ180" s="391">
        <f t="shared" si="138"/>
        <v>0</v>
      </c>
      <c r="CA180" s="391" t="str">
        <f t="shared" si="135"/>
        <v/>
      </c>
      <c r="CB180" s="386" t="str">
        <f t="shared" si="81"/>
        <v/>
      </c>
      <c r="CC180" s="94">
        <f t="shared" si="137"/>
        <v>0</v>
      </c>
      <c r="CD180" s="397" t="str">
        <f t="shared" si="136"/>
        <v/>
      </c>
      <c r="CE180" s="559" t="str">
        <f t="array" ref="CE180">IFERROR(INDEX($C$10:$C$525,MATCH(0,COUNTIF($CE$9:CE179,$C$10:$C$525),0)),"")</f>
        <v/>
      </c>
      <c r="CF180" s="559">
        <f t="shared" si="83"/>
        <v>0</v>
      </c>
    </row>
    <row r="181" spans="1:84" ht="18.600000000000001" customHeight="1" thickBot="1" x14ac:dyDescent="0.35">
      <c r="A181" s="78" t="str">
        <f t="shared" si="116"/>
        <v/>
      </c>
      <c r="B181" s="576"/>
      <c r="C181" s="464"/>
      <c r="D181" s="349"/>
      <c r="E181" s="61" t="str">
        <f>IF(B181="","",IF(C181="","",IF(D181="","",INDEX(POBRANIE_!$B$6:$F$100,MATCH($D181,POBRANIE_!$A$6:$A$100,0),2))))</f>
        <v/>
      </c>
      <c r="F181" s="44"/>
      <c r="G181" s="45"/>
      <c r="H181" s="349"/>
      <c r="I181" s="46"/>
      <c r="J181" s="64" t="str">
        <f>IF($H181="","",IF($I181="","",IF($H181=LEGENDA!$B$21,0.6,IF($H181=LEGENDA!$B$22,0.7,0.8))))</f>
        <v/>
      </c>
      <c r="K181" s="61" t="str">
        <f t="shared" si="117"/>
        <v/>
      </c>
      <c r="L181" s="46"/>
      <c r="M181" s="61" t="str">
        <f>IF($H181="","",IF(OR(I181&gt;0,L181&gt;0),"",IF(AND(D181="TUZ",H181="gleba b. lekka"),"BŁĄD kol.8",IF(AND(D181="TUZ",H181="gleba lekka"),"BŁĄD kol.8",IF(AND(D181="TUZ",H181="gleba średnia"),"BŁĄD kol.8",IF(AND(D181="TUZ",H181="gleba ciężka"),"BŁĄD kol.8",IF(OR($H181=LEGENDA!$B$21,$H181=1),49,IF(OR($H181=LEGENDA!$B$22,$H181=2),59,IF(OR($H181=LEGENDA!$B$23,$H181=3),62,IF(OR($H181=4,$H181=LEGENDA!$B$24),66,IF(H181=LEGENDA!$O$25,86,IF(H181=LEGENDA!$O$26,91,IF(H181=LEGENDA!$O$27,73,IF(H181=LEGENDA!$O$28,66,IF(H181=LEGENDA!$O$29,135,IF(H181=LEGENDA!$O$30,158,IF(H181=LEGENDA!$O$31,117)))))))))))))))))</f>
        <v/>
      </c>
      <c r="N181" s="61" t="str">
        <f>IF(AND(D181="TUZ",H181="gleba b. lekka"),"BŁĄD kol.8",IF(AND(D181="TUZ",H181="gleba lekka"),"BŁĄD kol.8",IF(AND(D181="TUZ",H181="gleba średnia"),"BŁĄD kol.8",IF(AND(D181="TUZ",H181="gleba ciężka"),"BŁĄD kol.8",IF(AND(E181&lt;&gt;4,H181=LEGENDA!$O$29),"BŁĄD kol.8",IF(AND(E181&lt;&gt;4,H181=LEGENDA!$O$30),"BŁĄD kol.8",IF(AND(E181&lt;&gt;4,H181=LEGENDA!$O$31),"BŁĄD kol.8",IF(AND(E181&lt;&gt;4,H181=LEGENDA!$O$28),"BŁĄD kol.8",IF(AND(E181&lt;&gt;4,H181=LEGENDA!$O$27),"BŁĄD kol.8",IF(AND(E181&lt;&gt;4,H181=LEGENDA!$O$26),"BŁĄD kol.8",IF(AND(E181&lt;&gt;4,H181=LEGENDA!$O$25),"BŁĄD kol.8",IF(AX181="","",IF(AX181=1,0.6,IF(AX181=2,0.9,0.9))))))))))))))</f>
        <v/>
      </c>
      <c r="O181" s="381" t="str">
        <f t="shared" si="118"/>
        <v/>
      </c>
      <c r="P181" s="379" t="str">
        <f t="shared" si="119"/>
        <v/>
      </c>
      <c r="Q181" s="47"/>
      <c r="R181" s="46"/>
      <c r="S181" s="46"/>
      <c r="T181" s="46"/>
      <c r="U181" s="46"/>
      <c r="V181" s="61" t="str">
        <f t="shared" si="120"/>
        <v/>
      </c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61" t="str">
        <f t="shared" si="121"/>
        <v/>
      </c>
      <c r="AH181" s="66" t="e">
        <v>#VALUE!</v>
      </c>
      <c r="AI181" s="72">
        <v>0</v>
      </c>
      <c r="AJ181" s="73">
        <v>0</v>
      </c>
      <c r="AK181" s="67">
        <v>0</v>
      </c>
      <c r="AL181" s="51">
        <v>-63.360000000000007</v>
      </c>
      <c r="AM181" s="51">
        <v>-73.600000000000009</v>
      </c>
      <c r="AN181" s="51">
        <v>-164.8</v>
      </c>
      <c r="AO181" s="77">
        <v>0</v>
      </c>
      <c r="AP181" s="77">
        <v>0</v>
      </c>
      <c r="AQ181" s="77">
        <v>0</v>
      </c>
      <c r="AR181" s="77">
        <v>0</v>
      </c>
      <c r="AS181" s="77">
        <v>0</v>
      </c>
      <c r="AT181" s="77">
        <v>0</v>
      </c>
      <c r="AU181" s="46"/>
      <c r="AV181" s="350" t="str">
        <f t="shared" si="122"/>
        <v/>
      </c>
      <c r="AW181" s="76" t="str">
        <f t="shared" si="123"/>
        <v/>
      </c>
      <c r="AX181" s="198" t="str">
        <f>IF(A181="","",IF(D181="","",INDEX(POBRANIE_!$B$6:$F$101,MATCH(D181,POBRANIE_!$A$6:$A$101,0),5)))</f>
        <v/>
      </c>
      <c r="AY181" s="96" t="str">
        <f t="shared" si="124"/>
        <v/>
      </c>
      <c r="AZ181" s="96" t="str">
        <f t="shared" si="87"/>
        <v/>
      </c>
      <c r="BA181" s="292" t="str">
        <f t="shared" si="66"/>
        <v xml:space="preserve"> </v>
      </c>
      <c r="BB181" s="293" t="str">
        <f t="shared" si="67"/>
        <v xml:space="preserve"> </v>
      </c>
      <c r="BD181" s="45"/>
      <c r="BE181" s="387" t="str">
        <f t="shared" si="68"/>
        <v/>
      </c>
      <c r="BF181" s="388">
        <f t="shared" si="125"/>
        <v>0</v>
      </c>
      <c r="BG181" s="388">
        <f t="shared" si="126"/>
        <v>0</v>
      </c>
      <c r="BH181" s="388">
        <f t="shared" si="127"/>
        <v>0</v>
      </c>
      <c r="BI181" s="388">
        <f t="shared" si="128"/>
        <v>0</v>
      </c>
      <c r="BJ181" s="388">
        <f t="shared" si="129"/>
        <v>0</v>
      </c>
      <c r="BK181" s="389">
        <f t="shared" si="130"/>
        <v>0</v>
      </c>
      <c r="BL181" s="388">
        <f>IF(W181="",0,IF(W181=LEGENDA!C$43,0,1))</f>
        <v>0</v>
      </c>
      <c r="BM181" s="388">
        <f>IF(X181="",0,IF(X181=LEGENDA!D$43,0,1))</f>
        <v>0</v>
      </c>
      <c r="BN181" s="388">
        <f>IF(Y181="",0,IF(Y181=LEGENDA!E$43,0,1))</f>
        <v>0</v>
      </c>
      <c r="BO181" s="388">
        <f>IF(Z181="",0,IF(Z181=LEGENDA!F$43,0,1))</f>
        <v>0</v>
      </c>
      <c r="BP181" s="388">
        <f>IF(AA181="",0,IF(AA181=LEGENDA!G$43,0,1))</f>
        <v>0</v>
      </c>
      <c r="BQ181" s="388">
        <f>IF(AB181="",0,IF(AB181=LEGENDA!H$43,0,1))</f>
        <v>0</v>
      </c>
      <c r="BR181" s="388">
        <f>IF(AC181="",0,IF(AC181=LEGENDA!I$43,0,1))</f>
        <v>0</v>
      </c>
      <c r="BS181" s="388">
        <f>IF(AD181="",0,IF(AD181=LEGENDA!J$43,0,1))</f>
        <v>0</v>
      </c>
      <c r="BT181" s="388">
        <f>IF(AE181="",0,IF(AE181=LEGENDA!K$43,0,1))</f>
        <v>0</v>
      </c>
      <c r="BU181" s="388">
        <f>IF(AF181="",0,IF(AF181=LEGENDA!L$43,0,1))</f>
        <v>0</v>
      </c>
      <c r="BV181" s="390">
        <f t="shared" si="131"/>
        <v>0</v>
      </c>
      <c r="BW181" s="388">
        <f t="shared" si="132"/>
        <v>0</v>
      </c>
      <c r="BX181" s="390">
        <f t="shared" si="133"/>
        <v>0</v>
      </c>
      <c r="BY181" s="391">
        <f t="shared" si="134"/>
        <v>0</v>
      </c>
      <c r="BZ181" s="391">
        <f t="shared" si="138"/>
        <v>0</v>
      </c>
      <c r="CA181" s="391" t="str">
        <f t="shared" si="135"/>
        <v/>
      </c>
      <c r="CB181" s="386" t="str">
        <f t="shared" si="81"/>
        <v/>
      </c>
      <c r="CC181" s="94">
        <f t="shared" si="137"/>
        <v>0</v>
      </c>
      <c r="CD181" s="397" t="str">
        <f t="shared" si="136"/>
        <v/>
      </c>
      <c r="CE181" s="559" t="str">
        <f t="array" ref="CE181">IFERROR(INDEX($C$10:$C$525,MATCH(0,COUNTIF($CE$9:CE180,$C$10:$C$525),0)),"")</f>
        <v/>
      </c>
      <c r="CF181" s="559">
        <f t="shared" si="83"/>
        <v>0</v>
      </c>
    </row>
    <row r="182" spans="1:84" ht="18.600000000000001" customHeight="1" thickBot="1" x14ac:dyDescent="0.35">
      <c r="A182" s="78" t="str">
        <f t="shared" si="116"/>
        <v/>
      </c>
      <c r="B182" s="576"/>
      <c r="C182" s="464"/>
      <c r="D182" s="349"/>
      <c r="E182" s="61" t="str">
        <f>IF(B182="","",IF(C182="","",IF(D182="","",INDEX(POBRANIE_!$B$6:$F$100,MATCH($D182,POBRANIE_!$A$6:$A$100,0),2))))</f>
        <v/>
      </c>
      <c r="F182" s="44"/>
      <c r="G182" s="45"/>
      <c r="H182" s="349"/>
      <c r="I182" s="46"/>
      <c r="J182" s="64" t="str">
        <f>IF($H182="","",IF($I182="","",IF($H182=LEGENDA!$B$21,0.6,IF($H182=LEGENDA!$B$22,0.7,0.8))))</f>
        <v/>
      </c>
      <c r="K182" s="61" t="str">
        <f t="shared" si="117"/>
        <v/>
      </c>
      <c r="L182" s="46"/>
      <c r="M182" s="61" t="str">
        <f>IF($H182="","",IF(OR(I182&gt;0,L182&gt;0),"",IF(AND(D182="TUZ",H182="gleba b. lekka"),"BŁĄD kol.8",IF(AND(D182="TUZ",H182="gleba lekka"),"BŁĄD kol.8",IF(AND(D182="TUZ",H182="gleba średnia"),"BŁĄD kol.8",IF(AND(D182="TUZ",H182="gleba ciężka"),"BŁĄD kol.8",IF(OR($H182=LEGENDA!$B$21,$H182=1),49,IF(OR($H182=LEGENDA!$B$22,$H182=2),59,IF(OR($H182=LEGENDA!$B$23,$H182=3),62,IF(OR($H182=4,$H182=LEGENDA!$B$24),66,IF(H182=LEGENDA!$O$25,86,IF(H182=LEGENDA!$O$26,91,IF(H182=LEGENDA!$O$27,73,IF(H182=LEGENDA!$O$28,66,IF(H182=LEGENDA!$O$29,135,IF(H182=LEGENDA!$O$30,158,IF(H182=LEGENDA!$O$31,117)))))))))))))))))</f>
        <v/>
      </c>
      <c r="N182" s="61" t="str">
        <f>IF(AND(D182="TUZ",H182="gleba b. lekka"),"BŁĄD kol.8",IF(AND(D182="TUZ",H182="gleba lekka"),"BŁĄD kol.8",IF(AND(D182="TUZ",H182="gleba średnia"),"BŁĄD kol.8",IF(AND(D182="TUZ",H182="gleba ciężka"),"BŁĄD kol.8",IF(AND(E182&lt;&gt;4,H182=LEGENDA!$O$29),"BŁĄD kol.8",IF(AND(E182&lt;&gt;4,H182=LEGENDA!$O$30),"BŁĄD kol.8",IF(AND(E182&lt;&gt;4,H182=LEGENDA!$O$31),"BŁĄD kol.8",IF(AND(E182&lt;&gt;4,H182=LEGENDA!$O$28),"BŁĄD kol.8",IF(AND(E182&lt;&gt;4,H182=LEGENDA!$O$27),"BŁĄD kol.8",IF(AND(E182&lt;&gt;4,H182=LEGENDA!$O$26),"BŁĄD kol.8",IF(AND(E182&lt;&gt;4,H182=LEGENDA!$O$25),"BŁĄD kol.8",IF(AX182="","",IF(AX182=1,0.6,IF(AX182=2,0.9,0.9))))))))))))))</f>
        <v/>
      </c>
      <c r="O182" s="381" t="str">
        <f t="shared" si="118"/>
        <v/>
      </c>
      <c r="P182" s="379" t="str">
        <f t="shared" si="119"/>
        <v/>
      </c>
      <c r="Q182" s="47"/>
      <c r="R182" s="46"/>
      <c r="S182" s="46"/>
      <c r="T182" s="46"/>
      <c r="U182" s="46"/>
      <c r="V182" s="61" t="str">
        <f t="shared" si="120"/>
        <v/>
      </c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61" t="str">
        <f t="shared" si="121"/>
        <v/>
      </c>
      <c r="AH182" s="66" t="e">
        <v>#VALUE!</v>
      </c>
      <c r="AI182" s="72">
        <v>0</v>
      </c>
      <c r="AJ182" s="73">
        <v>0</v>
      </c>
      <c r="AK182" s="67">
        <v>0</v>
      </c>
      <c r="AL182" s="51">
        <v>-63.360000000000007</v>
      </c>
      <c r="AM182" s="51">
        <v>-73.600000000000009</v>
      </c>
      <c r="AN182" s="51">
        <v>-164.8</v>
      </c>
      <c r="AO182" s="77">
        <v>0</v>
      </c>
      <c r="AP182" s="77">
        <v>0</v>
      </c>
      <c r="AQ182" s="77">
        <v>0</v>
      </c>
      <c r="AR182" s="77">
        <v>0</v>
      </c>
      <c r="AS182" s="77">
        <v>0</v>
      </c>
      <c r="AT182" s="77">
        <v>0</v>
      </c>
      <c r="AU182" s="46"/>
      <c r="AV182" s="350" t="str">
        <f t="shared" si="122"/>
        <v/>
      </c>
      <c r="AW182" s="76" t="str">
        <f t="shared" si="123"/>
        <v/>
      </c>
      <c r="AX182" s="198" t="str">
        <f>IF(A182="","",IF(D182="","",INDEX(POBRANIE_!$B$6:$F$101,MATCH(D182,POBRANIE_!$A$6:$A$101,0),5)))</f>
        <v/>
      </c>
      <c r="AY182" s="96" t="str">
        <f t="shared" si="124"/>
        <v/>
      </c>
      <c r="AZ182" s="96" t="str">
        <f t="shared" si="87"/>
        <v/>
      </c>
      <c r="BA182" s="292" t="str">
        <f t="shared" si="66"/>
        <v xml:space="preserve"> </v>
      </c>
      <c r="BB182" s="293" t="str">
        <f t="shared" si="67"/>
        <v xml:space="preserve"> </v>
      </c>
      <c r="BD182" s="45"/>
      <c r="BE182" s="387" t="str">
        <f t="shared" si="68"/>
        <v/>
      </c>
      <c r="BF182" s="388">
        <f t="shared" si="125"/>
        <v>0</v>
      </c>
      <c r="BG182" s="388">
        <f t="shared" si="126"/>
        <v>0</v>
      </c>
      <c r="BH182" s="388">
        <f t="shared" si="127"/>
        <v>0</v>
      </c>
      <c r="BI182" s="388">
        <f t="shared" si="128"/>
        <v>0</v>
      </c>
      <c r="BJ182" s="388">
        <f t="shared" si="129"/>
        <v>0</v>
      </c>
      <c r="BK182" s="389">
        <f t="shared" si="130"/>
        <v>0</v>
      </c>
      <c r="BL182" s="388">
        <f>IF(W182="",0,IF(W182=LEGENDA!C$43,0,1))</f>
        <v>0</v>
      </c>
      <c r="BM182" s="388">
        <f>IF(X182="",0,IF(X182=LEGENDA!D$43,0,1))</f>
        <v>0</v>
      </c>
      <c r="BN182" s="388">
        <f>IF(Y182="",0,IF(Y182=LEGENDA!E$43,0,1))</f>
        <v>0</v>
      </c>
      <c r="BO182" s="388">
        <f>IF(Z182="",0,IF(Z182=LEGENDA!F$43,0,1))</f>
        <v>0</v>
      </c>
      <c r="BP182" s="388">
        <f>IF(AA182="",0,IF(AA182=LEGENDA!G$43,0,1))</f>
        <v>0</v>
      </c>
      <c r="BQ182" s="388">
        <f>IF(AB182="",0,IF(AB182=LEGENDA!H$43,0,1))</f>
        <v>0</v>
      </c>
      <c r="BR182" s="388">
        <f>IF(AC182="",0,IF(AC182=LEGENDA!I$43,0,1))</f>
        <v>0</v>
      </c>
      <c r="BS182" s="388">
        <f>IF(AD182="",0,IF(AD182=LEGENDA!J$43,0,1))</f>
        <v>0</v>
      </c>
      <c r="BT182" s="388">
        <f>IF(AE182="",0,IF(AE182=LEGENDA!K$43,0,1))</f>
        <v>0</v>
      </c>
      <c r="BU182" s="388">
        <f>IF(AF182="",0,IF(AF182=LEGENDA!L$43,0,1))</f>
        <v>0</v>
      </c>
      <c r="BV182" s="390">
        <f t="shared" si="131"/>
        <v>0</v>
      </c>
      <c r="BW182" s="388">
        <f t="shared" si="132"/>
        <v>0</v>
      </c>
      <c r="BX182" s="390">
        <f t="shared" si="133"/>
        <v>0</v>
      </c>
      <c r="BY182" s="391">
        <f t="shared" si="134"/>
        <v>0</v>
      </c>
      <c r="BZ182" s="391">
        <f t="shared" si="138"/>
        <v>0</v>
      </c>
      <c r="CA182" s="391" t="str">
        <f t="shared" si="135"/>
        <v/>
      </c>
      <c r="CB182" s="386" t="str">
        <f t="shared" si="81"/>
        <v/>
      </c>
      <c r="CC182" s="94">
        <f t="shared" si="137"/>
        <v>0</v>
      </c>
      <c r="CD182" s="397" t="str">
        <f t="shared" si="136"/>
        <v/>
      </c>
      <c r="CE182" s="559" t="str">
        <f t="array" ref="CE182">IFERROR(INDEX($C$10:$C$525,MATCH(0,COUNTIF($CE$9:CE181,$C$10:$C$525),0)),"")</f>
        <v/>
      </c>
      <c r="CF182" s="559">
        <f t="shared" si="83"/>
        <v>0</v>
      </c>
    </row>
    <row r="183" spans="1:84" ht="18.600000000000001" customHeight="1" thickBot="1" x14ac:dyDescent="0.35">
      <c r="A183" s="78" t="str">
        <f t="shared" si="116"/>
        <v/>
      </c>
      <c r="B183" s="576"/>
      <c r="C183" s="464"/>
      <c r="D183" s="349"/>
      <c r="E183" s="61" t="str">
        <f>IF(B183="","",IF(C183="","",IF(D183="","",INDEX(POBRANIE_!$B$6:$F$100,MATCH($D183,POBRANIE_!$A$6:$A$100,0),2))))</f>
        <v/>
      </c>
      <c r="F183" s="44"/>
      <c r="G183" s="45"/>
      <c r="H183" s="349"/>
      <c r="I183" s="46"/>
      <c r="J183" s="64" t="str">
        <f>IF($H183="","",IF($I183="","",IF($H183=LEGENDA!$B$21,0.6,IF($H183=LEGENDA!$B$22,0.7,0.8))))</f>
        <v/>
      </c>
      <c r="K183" s="61" t="str">
        <f t="shared" si="117"/>
        <v/>
      </c>
      <c r="L183" s="46"/>
      <c r="M183" s="61" t="str">
        <f>IF($H183="","",IF(OR(I183&gt;0,L183&gt;0),"",IF(AND(D183="TUZ",H183="gleba b. lekka"),"BŁĄD kol.8",IF(AND(D183="TUZ",H183="gleba lekka"),"BŁĄD kol.8",IF(AND(D183="TUZ",H183="gleba średnia"),"BŁĄD kol.8",IF(AND(D183="TUZ",H183="gleba ciężka"),"BŁĄD kol.8",IF(OR($H183=LEGENDA!$B$21,$H183=1),49,IF(OR($H183=LEGENDA!$B$22,$H183=2),59,IF(OR($H183=LEGENDA!$B$23,$H183=3),62,IF(OR($H183=4,$H183=LEGENDA!$B$24),66,IF(H183=LEGENDA!$O$25,86,IF(H183=LEGENDA!$O$26,91,IF(H183=LEGENDA!$O$27,73,IF(H183=LEGENDA!$O$28,66,IF(H183=LEGENDA!$O$29,135,IF(H183=LEGENDA!$O$30,158,IF(H183=LEGENDA!$O$31,117)))))))))))))))))</f>
        <v/>
      </c>
      <c r="N183" s="61" t="str">
        <f>IF(AND(D183="TUZ",H183="gleba b. lekka"),"BŁĄD kol.8",IF(AND(D183="TUZ",H183="gleba lekka"),"BŁĄD kol.8",IF(AND(D183="TUZ",H183="gleba średnia"),"BŁĄD kol.8",IF(AND(D183="TUZ",H183="gleba ciężka"),"BŁĄD kol.8",IF(AND(E183&lt;&gt;4,H183=LEGENDA!$O$29),"BŁĄD kol.8",IF(AND(E183&lt;&gt;4,H183=LEGENDA!$O$30),"BŁĄD kol.8",IF(AND(E183&lt;&gt;4,H183=LEGENDA!$O$31),"BŁĄD kol.8",IF(AND(E183&lt;&gt;4,H183=LEGENDA!$O$28),"BŁĄD kol.8",IF(AND(E183&lt;&gt;4,H183=LEGENDA!$O$27),"BŁĄD kol.8",IF(AND(E183&lt;&gt;4,H183=LEGENDA!$O$26),"BŁĄD kol.8",IF(AND(E183&lt;&gt;4,H183=LEGENDA!$O$25),"BŁĄD kol.8",IF(AX183="","",IF(AX183=1,0.6,IF(AX183=2,0.9,0.9))))))))))))))</f>
        <v/>
      </c>
      <c r="O183" s="381" t="str">
        <f t="shared" si="118"/>
        <v/>
      </c>
      <c r="P183" s="379" t="str">
        <f t="shared" si="119"/>
        <v/>
      </c>
      <c r="Q183" s="47"/>
      <c r="R183" s="46"/>
      <c r="S183" s="46"/>
      <c r="T183" s="46"/>
      <c r="U183" s="46"/>
      <c r="V183" s="61" t="str">
        <f t="shared" si="120"/>
        <v/>
      </c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61" t="str">
        <f t="shared" si="121"/>
        <v/>
      </c>
      <c r="AH183" s="66" t="e">
        <v>#VALUE!</v>
      </c>
      <c r="AI183" s="72">
        <v>0</v>
      </c>
      <c r="AJ183" s="73">
        <v>0</v>
      </c>
      <c r="AK183" s="67">
        <v>0</v>
      </c>
      <c r="AL183" s="51">
        <v>-63.360000000000007</v>
      </c>
      <c r="AM183" s="51">
        <v>-73.600000000000009</v>
      </c>
      <c r="AN183" s="51">
        <v>-164.8</v>
      </c>
      <c r="AO183" s="77">
        <v>0</v>
      </c>
      <c r="AP183" s="77">
        <v>0</v>
      </c>
      <c r="AQ183" s="77">
        <v>0</v>
      </c>
      <c r="AR183" s="77">
        <v>0</v>
      </c>
      <c r="AS183" s="77">
        <v>0</v>
      </c>
      <c r="AT183" s="77">
        <v>0</v>
      </c>
      <c r="AU183" s="46"/>
      <c r="AV183" s="350" t="str">
        <f t="shared" si="122"/>
        <v/>
      </c>
      <c r="AW183" s="76" t="str">
        <f t="shared" si="123"/>
        <v/>
      </c>
      <c r="AX183" s="198" t="str">
        <f>IF(A183="","",IF(D183="","",INDEX(POBRANIE_!$B$6:$F$101,MATCH(D183,POBRANIE_!$A$6:$A$101,0),5)))</f>
        <v/>
      </c>
      <c r="AY183" s="96" t="str">
        <f t="shared" si="124"/>
        <v/>
      </c>
      <c r="AZ183" s="96" t="str">
        <f t="shared" si="87"/>
        <v/>
      </c>
      <c r="BA183" s="292" t="str">
        <f t="shared" si="66"/>
        <v xml:space="preserve"> </v>
      </c>
      <c r="BB183" s="293" t="str">
        <f t="shared" si="67"/>
        <v xml:space="preserve"> </v>
      </c>
      <c r="BD183" s="45"/>
      <c r="BE183" s="387" t="str">
        <f t="shared" si="68"/>
        <v/>
      </c>
      <c r="BF183" s="388">
        <f t="shared" si="125"/>
        <v>0</v>
      </c>
      <c r="BG183" s="388">
        <f t="shared" si="126"/>
        <v>0</v>
      </c>
      <c r="BH183" s="388">
        <f t="shared" si="127"/>
        <v>0</v>
      </c>
      <c r="BI183" s="388">
        <f t="shared" si="128"/>
        <v>0</v>
      </c>
      <c r="BJ183" s="388">
        <f t="shared" si="129"/>
        <v>0</v>
      </c>
      <c r="BK183" s="389">
        <f t="shared" si="130"/>
        <v>0</v>
      </c>
      <c r="BL183" s="388">
        <f>IF(W183="",0,IF(W183=LEGENDA!C$43,0,1))</f>
        <v>0</v>
      </c>
      <c r="BM183" s="388">
        <f>IF(X183="",0,IF(X183=LEGENDA!D$43,0,1))</f>
        <v>0</v>
      </c>
      <c r="BN183" s="388">
        <f>IF(Y183="",0,IF(Y183=LEGENDA!E$43,0,1))</f>
        <v>0</v>
      </c>
      <c r="BO183" s="388">
        <f>IF(Z183="",0,IF(Z183=LEGENDA!F$43,0,1))</f>
        <v>0</v>
      </c>
      <c r="BP183" s="388">
        <f>IF(AA183="",0,IF(AA183=LEGENDA!G$43,0,1))</f>
        <v>0</v>
      </c>
      <c r="BQ183" s="388">
        <f>IF(AB183="",0,IF(AB183=LEGENDA!H$43,0,1))</f>
        <v>0</v>
      </c>
      <c r="BR183" s="388">
        <f>IF(AC183="",0,IF(AC183=LEGENDA!I$43,0,1))</f>
        <v>0</v>
      </c>
      <c r="BS183" s="388">
        <f>IF(AD183="",0,IF(AD183=LEGENDA!J$43,0,1))</f>
        <v>0</v>
      </c>
      <c r="BT183" s="388">
        <f>IF(AE183="",0,IF(AE183=LEGENDA!K$43,0,1))</f>
        <v>0</v>
      </c>
      <c r="BU183" s="388">
        <f>IF(AF183="",0,IF(AF183=LEGENDA!L$43,0,1))</f>
        <v>0</v>
      </c>
      <c r="BV183" s="390">
        <f t="shared" si="131"/>
        <v>0</v>
      </c>
      <c r="BW183" s="388">
        <f t="shared" si="132"/>
        <v>0</v>
      </c>
      <c r="BX183" s="390">
        <f t="shared" si="133"/>
        <v>0</v>
      </c>
      <c r="BY183" s="391">
        <f t="shared" si="134"/>
        <v>0</v>
      </c>
      <c r="BZ183" s="391">
        <f t="shared" si="138"/>
        <v>0</v>
      </c>
      <c r="CA183" s="391" t="str">
        <f t="shared" si="135"/>
        <v/>
      </c>
      <c r="CB183" s="386" t="str">
        <f t="shared" si="81"/>
        <v/>
      </c>
      <c r="CC183" s="94">
        <f t="shared" si="137"/>
        <v>0</v>
      </c>
      <c r="CD183" s="397" t="str">
        <f t="shared" si="136"/>
        <v/>
      </c>
      <c r="CE183" s="559" t="str">
        <f t="array" ref="CE183">IFERROR(INDEX($C$10:$C$525,MATCH(0,COUNTIF($CE$9:CE182,$C$10:$C$525),0)),"")</f>
        <v/>
      </c>
      <c r="CF183" s="559">
        <f t="shared" si="83"/>
        <v>0</v>
      </c>
    </row>
    <row r="184" spans="1:84" ht="18.600000000000001" customHeight="1" thickBot="1" x14ac:dyDescent="0.35">
      <c r="A184" s="78" t="str">
        <f t="shared" si="116"/>
        <v/>
      </c>
      <c r="B184" s="576"/>
      <c r="C184" s="464"/>
      <c r="D184" s="349"/>
      <c r="E184" s="61" t="str">
        <f>IF(B184="","",IF(C184="","",IF(D184="","",INDEX(POBRANIE_!$B$6:$F$100,MATCH($D184,POBRANIE_!$A$6:$A$100,0),2))))</f>
        <v/>
      </c>
      <c r="F184" s="44"/>
      <c r="G184" s="45"/>
      <c r="H184" s="349"/>
      <c r="I184" s="46"/>
      <c r="J184" s="64" t="str">
        <f>IF($H184="","",IF($I184="","",IF($H184=LEGENDA!$B$21,0.6,IF($H184=LEGENDA!$B$22,0.7,0.8))))</f>
        <v/>
      </c>
      <c r="K184" s="61" t="str">
        <f t="shared" si="117"/>
        <v/>
      </c>
      <c r="L184" s="46"/>
      <c r="M184" s="61" t="str">
        <f>IF($H184="","",IF(OR(I184&gt;0,L184&gt;0),"",IF(AND(D184="TUZ",H184="gleba b. lekka"),"BŁĄD kol.8",IF(AND(D184="TUZ",H184="gleba lekka"),"BŁĄD kol.8",IF(AND(D184="TUZ",H184="gleba średnia"),"BŁĄD kol.8",IF(AND(D184="TUZ",H184="gleba ciężka"),"BŁĄD kol.8",IF(OR($H184=LEGENDA!$B$21,$H184=1),49,IF(OR($H184=LEGENDA!$B$22,$H184=2),59,IF(OR($H184=LEGENDA!$B$23,$H184=3),62,IF(OR($H184=4,$H184=LEGENDA!$B$24),66,IF(H184=LEGENDA!$O$25,86,IF(H184=LEGENDA!$O$26,91,IF(H184=LEGENDA!$O$27,73,IF(H184=LEGENDA!$O$28,66,IF(H184=LEGENDA!$O$29,135,IF(H184=LEGENDA!$O$30,158,IF(H184=LEGENDA!$O$31,117)))))))))))))))))</f>
        <v/>
      </c>
      <c r="N184" s="61" t="str">
        <f>IF(AND(D184="TUZ",H184="gleba b. lekka"),"BŁĄD kol.8",IF(AND(D184="TUZ",H184="gleba lekka"),"BŁĄD kol.8",IF(AND(D184="TUZ",H184="gleba średnia"),"BŁĄD kol.8",IF(AND(D184="TUZ",H184="gleba ciężka"),"BŁĄD kol.8",IF(AND(E184&lt;&gt;4,H184=LEGENDA!$O$29),"BŁĄD kol.8",IF(AND(E184&lt;&gt;4,H184=LEGENDA!$O$30),"BŁĄD kol.8",IF(AND(E184&lt;&gt;4,H184=LEGENDA!$O$31),"BŁĄD kol.8",IF(AND(E184&lt;&gt;4,H184=LEGENDA!$O$28),"BŁĄD kol.8",IF(AND(E184&lt;&gt;4,H184=LEGENDA!$O$27),"BŁĄD kol.8",IF(AND(E184&lt;&gt;4,H184=LEGENDA!$O$26),"BŁĄD kol.8",IF(AND(E184&lt;&gt;4,H184=LEGENDA!$O$25),"BŁĄD kol.8",IF(AX184="","",IF(AX184=1,0.6,IF(AX184=2,0.9,0.9))))))))))))))</f>
        <v/>
      </c>
      <c r="O184" s="381" t="str">
        <f t="shared" si="118"/>
        <v/>
      </c>
      <c r="P184" s="379" t="str">
        <f t="shared" si="119"/>
        <v/>
      </c>
      <c r="Q184" s="47"/>
      <c r="R184" s="46"/>
      <c r="S184" s="46"/>
      <c r="T184" s="46"/>
      <c r="U184" s="46"/>
      <c r="V184" s="61" t="str">
        <f t="shared" si="120"/>
        <v/>
      </c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61" t="str">
        <f t="shared" si="121"/>
        <v/>
      </c>
      <c r="AH184" s="66" t="e">
        <v>#VALUE!</v>
      </c>
      <c r="AI184" s="72">
        <v>0</v>
      </c>
      <c r="AJ184" s="73">
        <v>0</v>
      </c>
      <c r="AK184" s="67">
        <v>0</v>
      </c>
      <c r="AL184" s="51">
        <v>-63.360000000000007</v>
      </c>
      <c r="AM184" s="51">
        <v>-73.600000000000009</v>
      </c>
      <c r="AN184" s="51">
        <v>-164.8</v>
      </c>
      <c r="AO184" s="77">
        <v>0</v>
      </c>
      <c r="AP184" s="77">
        <v>0</v>
      </c>
      <c r="AQ184" s="77">
        <v>0</v>
      </c>
      <c r="AR184" s="77">
        <v>0</v>
      </c>
      <c r="AS184" s="77">
        <v>0</v>
      </c>
      <c r="AT184" s="77">
        <v>0</v>
      </c>
      <c r="AU184" s="46"/>
      <c r="AV184" s="350" t="str">
        <f t="shared" si="122"/>
        <v/>
      </c>
      <c r="AW184" s="76" t="str">
        <f t="shared" si="123"/>
        <v/>
      </c>
      <c r="AX184" s="198" t="str">
        <f>IF(A184="","",IF(D184="","",INDEX(POBRANIE_!$B$6:$F$101,MATCH(D184,POBRANIE_!$A$6:$A$101,0),5)))</f>
        <v/>
      </c>
      <c r="AY184" s="96" t="str">
        <f t="shared" si="124"/>
        <v/>
      </c>
      <c r="AZ184" s="96" t="str">
        <f t="shared" si="87"/>
        <v/>
      </c>
      <c r="BA184" s="292" t="str">
        <f t="shared" si="66"/>
        <v xml:space="preserve"> </v>
      </c>
      <c r="BB184" s="293" t="str">
        <f t="shared" si="67"/>
        <v xml:space="preserve"> </v>
      </c>
      <c r="BD184" s="45"/>
      <c r="BE184" s="387" t="str">
        <f t="shared" si="68"/>
        <v/>
      </c>
      <c r="BF184" s="388">
        <f t="shared" si="125"/>
        <v>0</v>
      </c>
      <c r="BG184" s="388">
        <f t="shared" si="126"/>
        <v>0</v>
      </c>
      <c r="BH184" s="388">
        <f t="shared" si="127"/>
        <v>0</v>
      </c>
      <c r="BI184" s="388">
        <f t="shared" si="128"/>
        <v>0</v>
      </c>
      <c r="BJ184" s="388">
        <f t="shared" si="129"/>
        <v>0</v>
      </c>
      <c r="BK184" s="389">
        <f t="shared" si="130"/>
        <v>0</v>
      </c>
      <c r="BL184" s="388">
        <f>IF(W184="",0,IF(W184=LEGENDA!C$43,0,1))</f>
        <v>0</v>
      </c>
      <c r="BM184" s="388">
        <f>IF(X184="",0,IF(X184=LEGENDA!D$43,0,1))</f>
        <v>0</v>
      </c>
      <c r="BN184" s="388">
        <f>IF(Y184="",0,IF(Y184=LEGENDA!E$43,0,1))</f>
        <v>0</v>
      </c>
      <c r="BO184" s="388">
        <f>IF(Z184="",0,IF(Z184=LEGENDA!F$43,0,1))</f>
        <v>0</v>
      </c>
      <c r="BP184" s="388">
        <f>IF(AA184="",0,IF(AA184=LEGENDA!G$43,0,1))</f>
        <v>0</v>
      </c>
      <c r="BQ184" s="388">
        <f>IF(AB184="",0,IF(AB184=LEGENDA!H$43,0,1))</f>
        <v>0</v>
      </c>
      <c r="BR184" s="388">
        <f>IF(AC184="",0,IF(AC184=LEGENDA!I$43,0,1))</f>
        <v>0</v>
      </c>
      <c r="BS184" s="388">
        <f>IF(AD184="",0,IF(AD184=LEGENDA!J$43,0,1))</f>
        <v>0</v>
      </c>
      <c r="BT184" s="388">
        <f>IF(AE184="",0,IF(AE184=LEGENDA!K$43,0,1))</f>
        <v>0</v>
      </c>
      <c r="BU184" s="388">
        <f>IF(AF184="",0,IF(AF184=LEGENDA!L$43,0,1))</f>
        <v>0</v>
      </c>
      <c r="BV184" s="390">
        <f t="shared" si="131"/>
        <v>0</v>
      </c>
      <c r="BW184" s="388">
        <f t="shared" si="132"/>
        <v>0</v>
      </c>
      <c r="BX184" s="390">
        <f t="shared" si="133"/>
        <v>0</v>
      </c>
      <c r="BY184" s="391">
        <f t="shared" si="134"/>
        <v>0</v>
      </c>
      <c r="BZ184" s="391">
        <f t="shared" si="138"/>
        <v>0</v>
      </c>
      <c r="CA184" s="391" t="str">
        <f t="shared" si="135"/>
        <v/>
      </c>
      <c r="CB184" s="386" t="str">
        <f t="shared" si="81"/>
        <v/>
      </c>
      <c r="CC184" s="94">
        <f t="shared" si="137"/>
        <v>0</v>
      </c>
      <c r="CD184" s="397" t="str">
        <f t="shared" si="136"/>
        <v/>
      </c>
      <c r="CE184" s="559" t="str">
        <f t="array" ref="CE184">IFERROR(INDEX($C$10:$C$525,MATCH(0,COUNTIF($CE$9:CE183,$C$10:$C$525),0)),"")</f>
        <v/>
      </c>
      <c r="CF184" s="559">
        <f t="shared" si="83"/>
        <v>0</v>
      </c>
    </row>
    <row r="185" spans="1:84" ht="18.600000000000001" customHeight="1" thickBot="1" x14ac:dyDescent="0.35">
      <c r="A185" s="78" t="str">
        <f t="shared" si="116"/>
        <v/>
      </c>
      <c r="B185" s="576"/>
      <c r="C185" s="464"/>
      <c r="D185" s="349"/>
      <c r="E185" s="61" t="str">
        <f>IF(B185="","",IF(C185="","",IF(D185="","",INDEX(POBRANIE_!$B$6:$F$100,MATCH($D185,POBRANIE_!$A$6:$A$100,0),2))))</f>
        <v/>
      </c>
      <c r="F185" s="44"/>
      <c r="G185" s="45"/>
      <c r="H185" s="349"/>
      <c r="I185" s="46"/>
      <c r="J185" s="64" t="str">
        <f>IF($H185="","",IF($I185="","",IF($H185=LEGENDA!$B$21,0.6,IF($H185=LEGENDA!$B$22,0.7,0.8))))</f>
        <v/>
      </c>
      <c r="K185" s="61" t="str">
        <f t="shared" si="117"/>
        <v/>
      </c>
      <c r="L185" s="46"/>
      <c r="M185" s="61" t="str">
        <f>IF($H185="","",IF(OR(I185&gt;0,L185&gt;0),"",IF(AND(D185="TUZ",H185="gleba b. lekka"),"BŁĄD kol.8",IF(AND(D185="TUZ",H185="gleba lekka"),"BŁĄD kol.8",IF(AND(D185="TUZ",H185="gleba średnia"),"BŁĄD kol.8",IF(AND(D185="TUZ",H185="gleba ciężka"),"BŁĄD kol.8",IF(OR($H185=LEGENDA!$B$21,$H185=1),49,IF(OR($H185=LEGENDA!$B$22,$H185=2),59,IF(OR($H185=LEGENDA!$B$23,$H185=3),62,IF(OR($H185=4,$H185=LEGENDA!$B$24),66,IF(H185=LEGENDA!$O$25,86,IF(H185=LEGENDA!$O$26,91,IF(H185=LEGENDA!$O$27,73,IF(H185=LEGENDA!$O$28,66,IF(H185=LEGENDA!$O$29,135,IF(H185=LEGENDA!$O$30,158,IF(H185=LEGENDA!$O$31,117)))))))))))))))))</f>
        <v/>
      </c>
      <c r="N185" s="61" t="str">
        <f>IF(AND(D185="TUZ",H185="gleba b. lekka"),"BŁĄD kol.8",IF(AND(D185="TUZ",H185="gleba lekka"),"BŁĄD kol.8",IF(AND(D185="TUZ",H185="gleba średnia"),"BŁĄD kol.8",IF(AND(D185="TUZ",H185="gleba ciężka"),"BŁĄD kol.8",IF(AND(E185&lt;&gt;4,H185=LEGENDA!$O$29),"BŁĄD kol.8",IF(AND(E185&lt;&gt;4,H185=LEGENDA!$O$30),"BŁĄD kol.8",IF(AND(E185&lt;&gt;4,H185=LEGENDA!$O$31),"BŁĄD kol.8",IF(AND(E185&lt;&gt;4,H185=LEGENDA!$O$28),"BŁĄD kol.8",IF(AND(E185&lt;&gt;4,H185=LEGENDA!$O$27),"BŁĄD kol.8",IF(AND(E185&lt;&gt;4,H185=LEGENDA!$O$26),"BŁĄD kol.8",IF(AND(E185&lt;&gt;4,H185=LEGENDA!$O$25),"BŁĄD kol.8",IF(AX185="","",IF(AX185=1,0.6,IF(AX185=2,0.9,0.9))))))))))))))</f>
        <v/>
      </c>
      <c r="O185" s="381" t="str">
        <f t="shared" si="118"/>
        <v/>
      </c>
      <c r="P185" s="379" t="str">
        <f t="shared" si="119"/>
        <v/>
      </c>
      <c r="Q185" s="47"/>
      <c r="R185" s="46"/>
      <c r="S185" s="46"/>
      <c r="T185" s="46"/>
      <c r="U185" s="46"/>
      <c r="V185" s="61" t="str">
        <f t="shared" si="120"/>
        <v/>
      </c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61" t="str">
        <f t="shared" si="121"/>
        <v/>
      </c>
      <c r="AH185" s="66" t="e">
        <v>#VALUE!</v>
      </c>
      <c r="AI185" s="72">
        <v>0</v>
      </c>
      <c r="AJ185" s="73">
        <v>0</v>
      </c>
      <c r="AK185" s="67">
        <v>0</v>
      </c>
      <c r="AL185" s="51">
        <v>-63.360000000000007</v>
      </c>
      <c r="AM185" s="51">
        <v>-73.600000000000009</v>
      </c>
      <c r="AN185" s="51">
        <v>-164.8</v>
      </c>
      <c r="AO185" s="77">
        <v>0</v>
      </c>
      <c r="AP185" s="77">
        <v>0</v>
      </c>
      <c r="AQ185" s="77">
        <v>0</v>
      </c>
      <c r="AR185" s="77">
        <v>0</v>
      </c>
      <c r="AS185" s="77">
        <v>0</v>
      </c>
      <c r="AT185" s="77">
        <v>0</v>
      </c>
      <c r="AU185" s="46"/>
      <c r="AV185" s="350" t="str">
        <f t="shared" si="122"/>
        <v/>
      </c>
      <c r="AW185" s="76" t="str">
        <f t="shared" si="123"/>
        <v/>
      </c>
      <c r="AX185" s="198" t="str">
        <f>IF(A185="","",IF(D185="","",INDEX(POBRANIE_!$B$6:$F$101,MATCH(D185,POBRANIE_!$A$6:$A$101,0),5)))</f>
        <v/>
      </c>
      <c r="AY185" s="96" t="str">
        <f t="shared" si="124"/>
        <v/>
      </c>
      <c r="AZ185" s="96" t="str">
        <f t="shared" si="87"/>
        <v/>
      </c>
      <c r="BA185" s="292" t="str">
        <f t="shared" si="66"/>
        <v xml:space="preserve"> </v>
      </c>
      <c r="BB185" s="293" t="str">
        <f t="shared" si="67"/>
        <v xml:space="preserve"> </v>
      </c>
      <c r="BD185" s="45"/>
      <c r="BE185" s="387" t="str">
        <f t="shared" si="68"/>
        <v/>
      </c>
      <c r="BF185" s="388">
        <f t="shared" si="125"/>
        <v>0</v>
      </c>
      <c r="BG185" s="388">
        <f t="shared" si="126"/>
        <v>0</v>
      </c>
      <c r="BH185" s="388">
        <f t="shared" si="127"/>
        <v>0</v>
      </c>
      <c r="BI185" s="388">
        <f t="shared" si="128"/>
        <v>0</v>
      </c>
      <c r="BJ185" s="388">
        <f t="shared" si="129"/>
        <v>0</v>
      </c>
      <c r="BK185" s="389">
        <f t="shared" si="130"/>
        <v>0</v>
      </c>
      <c r="BL185" s="388">
        <f>IF(W185="",0,IF(W185=LEGENDA!C$43,0,1))</f>
        <v>0</v>
      </c>
      <c r="BM185" s="388">
        <f>IF(X185="",0,IF(X185=LEGENDA!D$43,0,1))</f>
        <v>0</v>
      </c>
      <c r="BN185" s="388">
        <f>IF(Y185="",0,IF(Y185=LEGENDA!E$43,0,1))</f>
        <v>0</v>
      </c>
      <c r="BO185" s="388">
        <f>IF(Z185="",0,IF(Z185=LEGENDA!F$43,0,1))</f>
        <v>0</v>
      </c>
      <c r="BP185" s="388">
        <f>IF(AA185="",0,IF(AA185=LEGENDA!G$43,0,1))</f>
        <v>0</v>
      </c>
      <c r="BQ185" s="388">
        <f>IF(AB185="",0,IF(AB185=LEGENDA!H$43,0,1))</f>
        <v>0</v>
      </c>
      <c r="BR185" s="388">
        <f>IF(AC185="",0,IF(AC185=LEGENDA!I$43,0,1))</f>
        <v>0</v>
      </c>
      <c r="BS185" s="388">
        <f>IF(AD185="",0,IF(AD185=LEGENDA!J$43,0,1))</f>
        <v>0</v>
      </c>
      <c r="BT185" s="388">
        <f>IF(AE185="",0,IF(AE185=LEGENDA!K$43,0,1))</f>
        <v>0</v>
      </c>
      <c r="BU185" s="388">
        <f>IF(AF185="",0,IF(AF185=LEGENDA!L$43,0,1))</f>
        <v>0</v>
      </c>
      <c r="BV185" s="390">
        <f t="shared" si="131"/>
        <v>0</v>
      </c>
      <c r="BW185" s="388">
        <f t="shared" si="132"/>
        <v>0</v>
      </c>
      <c r="BX185" s="390">
        <f t="shared" si="133"/>
        <v>0</v>
      </c>
      <c r="BY185" s="391">
        <f t="shared" si="134"/>
        <v>0</v>
      </c>
      <c r="BZ185" s="391">
        <f t="shared" si="138"/>
        <v>0</v>
      </c>
      <c r="CA185" s="391" t="str">
        <f t="shared" si="135"/>
        <v/>
      </c>
      <c r="CB185" s="386" t="str">
        <f t="shared" si="81"/>
        <v/>
      </c>
      <c r="CC185" s="94">
        <f t="shared" si="137"/>
        <v>0</v>
      </c>
      <c r="CD185" s="397" t="str">
        <f t="shared" si="136"/>
        <v/>
      </c>
      <c r="CE185" s="559" t="str">
        <f t="array" ref="CE185">IFERROR(INDEX($C$10:$C$525,MATCH(0,COUNTIF($CE$9:CE184,$C$10:$C$525),0)),"")</f>
        <v/>
      </c>
      <c r="CF185" s="559">
        <f t="shared" si="83"/>
        <v>0</v>
      </c>
    </row>
    <row r="186" spans="1:84" ht="18.600000000000001" customHeight="1" thickBot="1" x14ac:dyDescent="0.35">
      <c r="A186" s="78" t="str">
        <f t="shared" si="116"/>
        <v/>
      </c>
      <c r="B186" s="576"/>
      <c r="C186" s="464"/>
      <c r="D186" s="349"/>
      <c r="E186" s="61" t="str">
        <f>IF(B186="","",IF(C186="","",IF(D186="","",INDEX(POBRANIE_!$B$6:$F$100,MATCH($D186,POBRANIE_!$A$6:$A$100,0),2))))</f>
        <v/>
      </c>
      <c r="F186" s="44"/>
      <c r="G186" s="45"/>
      <c r="H186" s="349"/>
      <c r="I186" s="46"/>
      <c r="J186" s="64" t="str">
        <f>IF($H186="","",IF($I186="","",IF($H186=LEGENDA!$B$21,0.6,IF($H186=LEGENDA!$B$22,0.7,0.8))))</f>
        <v/>
      </c>
      <c r="K186" s="61" t="str">
        <f t="shared" si="117"/>
        <v/>
      </c>
      <c r="L186" s="46"/>
      <c r="M186" s="61" t="str">
        <f>IF($H186="","",IF(OR(I186&gt;0,L186&gt;0),"",IF(AND(D186="TUZ",H186="gleba b. lekka"),"BŁĄD kol.8",IF(AND(D186="TUZ",H186="gleba lekka"),"BŁĄD kol.8",IF(AND(D186="TUZ",H186="gleba średnia"),"BŁĄD kol.8",IF(AND(D186="TUZ",H186="gleba ciężka"),"BŁĄD kol.8",IF(OR($H186=LEGENDA!$B$21,$H186=1),49,IF(OR($H186=LEGENDA!$B$22,$H186=2),59,IF(OR($H186=LEGENDA!$B$23,$H186=3),62,IF(OR($H186=4,$H186=LEGENDA!$B$24),66,IF(H186=LEGENDA!$O$25,86,IF(H186=LEGENDA!$O$26,91,IF(H186=LEGENDA!$O$27,73,IF(H186=LEGENDA!$O$28,66,IF(H186=LEGENDA!$O$29,135,IF(H186=LEGENDA!$O$30,158,IF(H186=LEGENDA!$O$31,117)))))))))))))))))</f>
        <v/>
      </c>
      <c r="N186" s="61" t="str">
        <f>IF(AND(D186="TUZ",H186="gleba b. lekka"),"BŁĄD kol.8",IF(AND(D186="TUZ",H186="gleba lekka"),"BŁĄD kol.8",IF(AND(D186="TUZ",H186="gleba średnia"),"BŁĄD kol.8",IF(AND(D186="TUZ",H186="gleba ciężka"),"BŁĄD kol.8",IF(AND(E186&lt;&gt;4,H186=LEGENDA!$O$29),"BŁĄD kol.8",IF(AND(E186&lt;&gt;4,H186=LEGENDA!$O$30),"BŁĄD kol.8",IF(AND(E186&lt;&gt;4,H186=LEGENDA!$O$31),"BŁĄD kol.8",IF(AND(E186&lt;&gt;4,H186=LEGENDA!$O$28),"BŁĄD kol.8",IF(AND(E186&lt;&gt;4,H186=LEGENDA!$O$27),"BŁĄD kol.8",IF(AND(E186&lt;&gt;4,H186=LEGENDA!$O$26),"BŁĄD kol.8",IF(AND(E186&lt;&gt;4,H186=LEGENDA!$O$25),"BŁĄD kol.8",IF(AX186="","",IF(AX186=1,0.6,IF(AX186=2,0.9,0.9))))))))))))))</f>
        <v/>
      </c>
      <c r="O186" s="381" t="str">
        <f t="shared" si="118"/>
        <v/>
      </c>
      <c r="P186" s="379" t="str">
        <f t="shared" si="119"/>
        <v/>
      </c>
      <c r="Q186" s="47"/>
      <c r="R186" s="46"/>
      <c r="S186" s="46"/>
      <c r="T186" s="46"/>
      <c r="U186" s="46"/>
      <c r="V186" s="61" t="str">
        <f t="shared" si="120"/>
        <v/>
      </c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61" t="str">
        <f t="shared" si="121"/>
        <v/>
      </c>
      <c r="AH186" s="66" t="e">
        <v>#VALUE!</v>
      </c>
      <c r="AI186" s="72">
        <v>0</v>
      </c>
      <c r="AJ186" s="73">
        <v>0</v>
      </c>
      <c r="AK186" s="67">
        <v>0</v>
      </c>
      <c r="AL186" s="51">
        <v>-63.360000000000007</v>
      </c>
      <c r="AM186" s="51">
        <v>-73.600000000000009</v>
      </c>
      <c r="AN186" s="51">
        <v>-164.8</v>
      </c>
      <c r="AO186" s="77">
        <v>0</v>
      </c>
      <c r="AP186" s="77">
        <v>0</v>
      </c>
      <c r="AQ186" s="77">
        <v>0</v>
      </c>
      <c r="AR186" s="77">
        <v>0</v>
      </c>
      <c r="AS186" s="77">
        <v>0</v>
      </c>
      <c r="AT186" s="77">
        <v>0</v>
      </c>
      <c r="AU186" s="46"/>
      <c r="AV186" s="350" t="str">
        <f t="shared" si="122"/>
        <v/>
      </c>
      <c r="AW186" s="76" t="str">
        <f t="shared" si="123"/>
        <v/>
      </c>
      <c r="AX186" s="198" t="str">
        <f>IF(A186="","",IF(D186="","",INDEX(POBRANIE_!$B$6:$F$101,MATCH(D186,POBRANIE_!$A$6:$A$101,0),5)))</f>
        <v/>
      </c>
      <c r="AY186" s="96" t="str">
        <f t="shared" si="124"/>
        <v/>
      </c>
      <c r="AZ186" s="96" t="str">
        <f t="shared" si="87"/>
        <v/>
      </c>
      <c r="BA186" s="292" t="str">
        <f t="shared" si="66"/>
        <v xml:space="preserve"> </v>
      </c>
      <c r="BB186" s="293" t="str">
        <f t="shared" si="67"/>
        <v xml:space="preserve"> </v>
      </c>
      <c r="BD186" s="45"/>
      <c r="BE186" s="387" t="str">
        <f t="shared" si="68"/>
        <v/>
      </c>
      <c r="BF186" s="388">
        <f t="shared" si="125"/>
        <v>0</v>
      </c>
      <c r="BG186" s="388">
        <f t="shared" si="126"/>
        <v>0</v>
      </c>
      <c r="BH186" s="388">
        <f t="shared" si="127"/>
        <v>0</v>
      </c>
      <c r="BI186" s="388">
        <f t="shared" si="128"/>
        <v>0</v>
      </c>
      <c r="BJ186" s="388">
        <f t="shared" si="129"/>
        <v>0</v>
      </c>
      <c r="BK186" s="389">
        <f t="shared" si="130"/>
        <v>0</v>
      </c>
      <c r="BL186" s="388">
        <f>IF(W186="",0,IF(W186=LEGENDA!C$43,0,1))</f>
        <v>0</v>
      </c>
      <c r="BM186" s="388">
        <f>IF(X186="",0,IF(X186=LEGENDA!D$43,0,1))</f>
        <v>0</v>
      </c>
      <c r="BN186" s="388">
        <f>IF(Y186="",0,IF(Y186=LEGENDA!E$43,0,1))</f>
        <v>0</v>
      </c>
      <c r="BO186" s="388">
        <f>IF(Z186="",0,IF(Z186=LEGENDA!F$43,0,1))</f>
        <v>0</v>
      </c>
      <c r="BP186" s="388">
        <f>IF(AA186="",0,IF(AA186=LEGENDA!G$43,0,1))</f>
        <v>0</v>
      </c>
      <c r="BQ186" s="388">
        <f>IF(AB186="",0,IF(AB186=LEGENDA!H$43,0,1))</f>
        <v>0</v>
      </c>
      <c r="BR186" s="388">
        <f>IF(AC186="",0,IF(AC186=LEGENDA!I$43,0,1))</f>
        <v>0</v>
      </c>
      <c r="BS186" s="388">
        <f>IF(AD186="",0,IF(AD186=LEGENDA!J$43,0,1))</f>
        <v>0</v>
      </c>
      <c r="BT186" s="388">
        <f>IF(AE186="",0,IF(AE186=LEGENDA!K$43,0,1))</f>
        <v>0</v>
      </c>
      <c r="BU186" s="388">
        <f>IF(AF186="",0,IF(AF186=LEGENDA!L$43,0,1))</f>
        <v>0</v>
      </c>
      <c r="BV186" s="390">
        <f t="shared" si="131"/>
        <v>0</v>
      </c>
      <c r="BW186" s="388">
        <f t="shared" si="132"/>
        <v>0</v>
      </c>
      <c r="BX186" s="390">
        <f t="shared" si="133"/>
        <v>0</v>
      </c>
      <c r="BY186" s="391">
        <f t="shared" si="134"/>
        <v>0</v>
      </c>
      <c r="BZ186" s="391">
        <f t="shared" si="138"/>
        <v>0</v>
      </c>
      <c r="CA186" s="391" t="str">
        <f t="shared" si="135"/>
        <v/>
      </c>
      <c r="CB186" s="386" t="str">
        <f t="shared" si="81"/>
        <v/>
      </c>
      <c r="CC186" s="94">
        <f t="shared" si="137"/>
        <v>0</v>
      </c>
      <c r="CD186" s="397" t="str">
        <f t="shared" si="136"/>
        <v/>
      </c>
      <c r="CE186" s="559" t="str">
        <f t="array" ref="CE186">IFERROR(INDEX($C$10:$C$525,MATCH(0,COUNTIF($CE$9:CE185,$C$10:$C$525),0)),"")</f>
        <v/>
      </c>
      <c r="CF186" s="559">
        <f t="shared" si="83"/>
        <v>0</v>
      </c>
    </row>
    <row r="187" spans="1:84" ht="18.600000000000001" customHeight="1" thickBot="1" x14ac:dyDescent="0.35">
      <c r="A187" s="78" t="str">
        <f t="shared" si="116"/>
        <v/>
      </c>
      <c r="B187" s="576"/>
      <c r="C187" s="464"/>
      <c r="D187" s="349"/>
      <c r="E187" s="61" t="str">
        <f>IF(B187="","",IF(C187="","",IF(D187="","",INDEX(POBRANIE_!$B$6:$F$100,MATCH($D187,POBRANIE_!$A$6:$A$100,0),2))))</f>
        <v/>
      </c>
      <c r="F187" s="44"/>
      <c r="G187" s="45"/>
      <c r="H187" s="349"/>
      <c r="I187" s="46"/>
      <c r="J187" s="64" t="str">
        <f>IF($H187="","",IF($I187="","",IF($H187=LEGENDA!$B$21,0.6,IF($H187=LEGENDA!$B$22,0.7,0.8))))</f>
        <v/>
      </c>
      <c r="K187" s="61" t="str">
        <f t="shared" si="117"/>
        <v/>
      </c>
      <c r="L187" s="46"/>
      <c r="M187" s="61" t="str">
        <f>IF($H187="","",IF(OR(I187&gt;0,L187&gt;0),"",IF(AND(D187="TUZ",H187="gleba b. lekka"),"BŁĄD kol.8",IF(AND(D187="TUZ",H187="gleba lekka"),"BŁĄD kol.8",IF(AND(D187="TUZ",H187="gleba średnia"),"BŁĄD kol.8",IF(AND(D187="TUZ",H187="gleba ciężka"),"BŁĄD kol.8",IF(OR($H187=LEGENDA!$B$21,$H187=1),49,IF(OR($H187=LEGENDA!$B$22,$H187=2),59,IF(OR($H187=LEGENDA!$B$23,$H187=3),62,IF(OR($H187=4,$H187=LEGENDA!$B$24),66,IF(H187=LEGENDA!$O$25,86,IF(H187=LEGENDA!$O$26,91,IF(H187=LEGENDA!$O$27,73,IF(H187=LEGENDA!$O$28,66,IF(H187=LEGENDA!$O$29,135,IF(H187=LEGENDA!$O$30,158,IF(H187=LEGENDA!$O$31,117)))))))))))))))))</f>
        <v/>
      </c>
      <c r="N187" s="61" t="str">
        <f>IF(AND(D187="TUZ",H187="gleba b. lekka"),"BŁĄD kol.8",IF(AND(D187="TUZ",H187="gleba lekka"),"BŁĄD kol.8",IF(AND(D187="TUZ",H187="gleba średnia"),"BŁĄD kol.8",IF(AND(D187="TUZ",H187="gleba ciężka"),"BŁĄD kol.8",IF(AND(E187&lt;&gt;4,H187=LEGENDA!$O$29),"BŁĄD kol.8",IF(AND(E187&lt;&gt;4,H187=LEGENDA!$O$30),"BŁĄD kol.8",IF(AND(E187&lt;&gt;4,H187=LEGENDA!$O$31),"BŁĄD kol.8",IF(AND(E187&lt;&gt;4,H187=LEGENDA!$O$28),"BŁĄD kol.8",IF(AND(E187&lt;&gt;4,H187=LEGENDA!$O$27),"BŁĄD kol.8",IF(AND(E187&lt;&gt;4,H187=LEGENDA!$O$26),"BŁĄD kol.8",IF(AND(E187&lt;&gt;4,H187=LEGENDA!$O$25),"BŁĄD kol.8",IF(AX187="","",IF(AX187=1,0.6,IF(AX187=2,0.9,0.9))))))))))))))</f>
        <v/>
      </c>
      <c r="O187" s="381" t="str">
        <f t="shared" si="118"/>
        <v/>
      </c>
      <c r="P187" s="379" t="str">
        <f t="shared" si="119"/>
        <v/>
      </c>
      <c r="Q187" s="47"/>
      <c r="R187" s="46"/>
      <c r="S187" s="46"/>
      <c r="T187" s="46"/>
      <c r="U187" s="46"/>
      <c r="V187" s="61" t="str">
        <f t="shared" si="120"/>
        <v/>
      </c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61" t="str">
        <f t="shared" si="121"/>
        <v/>
      </c>
      <c r="AH187" s="66" t="e">
        <v>#VALUE!</v>
      </c>
      <c r="AI187" s="72">
        <v>0</v>
      </c>
      <c r="AJ187" s="73">
        <v>0</v>
      </c>
      <c r="AK187" s="67">
        <v>0</v>
      </c>
      <c r="AL187" s="51">
        <v>-63.360000000000007</v>
      </c>
      <c r="AM187" s="51">
        <v>-73.600000000000009</v>
      </c>
      <c r="AN187" s="51">
        <v>-164.8</v>
      </c>
      <c r="AO187" s="77">
        <v>0</v>
      </c>
      <c r="AP187" s="77">
        <v>0</v>
      </c>
      <c r="AQ187" s="77">
        <v>0</v>
      </c>
      <c r="AR187" s="77">
        <v>0</v>
      </c>
      <c r="AS187" s="77">
        <v>0</v>
      </c>
      <c r="AT187" s="77">
        <v>0</v>
      </c>
      <c r="AU187" s="46"/>
      <c r="AV187" s="350" t="str">
        <f t="shared" si="122"/>
        <v/>
      </c>
      <c r="AW187" s="76" t="str">
        <f t="shared" si="123"/>
        <v/>
      </c>
      <c r="AX187" s="198" t="str">
        <f>IF(A187="","",IF(D187="","",INDEX(POBRANIE_!$B$6:$F$101,MATCH(D187,POBRANIE_!$A$6:$A$101,0),5)))</f>
        <v/>
      </c>
      <c r="AY187" s="96" t="str">
        <f t="shared" si="124"/>
        <v/>
      </c>
      <c r="AZ187" s="96" t="str">
        <f t="shared" si="87"/>
        <v/>
      </c>
      <c r="BA187" s="292" t="str">
        <f t="shared" si="66"/>
        <v xml:space="preserve"> </v>
      </c>
      <c r="BB187" s="293" t="str">
        <f t="shared" si="67"/>
        <v xml:space="preserve"> </v>
      </c>
      <c r="BD187" s="45"/>
      <c r="BE187" s="387" t="str">
        <f t="shared" si="68"/>
        <v/>
      </c>
      <c r="BF187" s="388">
        <f t="shared" si="125"/>
        <v>0</v>
      </c>
      <c r="BG187" s="388">
        <f t="shared" si="126"/>
        <v>0</v>
      </c>
      <c r="BH187" s="388">
        <f t="shared" si="127"/>
        <v>0</v>
      </c>
      <c r="BI187" s="388">
        <f t="shared" si="128"/>
        <v>0</v>
      </c>
      <c r="BJ187" s="388">
        <f t="shared" si="129"/>
        <v>0</v>
      </c>
      <c r="BK187" s="389">
        <f t="shared" si="130"/>
        <v>0</v>
      </c>
      <c r="BL187" s="388">
        <f>IF(W187="",0,IF(W187=LEGENDA!C$43,0,1))</f>
        <v>0</v>
      </c>
      <c r="BM187" s="388">
        <f>IF(X187="",0,IF(X187=LEGENDA!D$43,0,1))</f>
        <v>0</v>
      </c>
      <c r="BN187" s="388">
        <f>IF(Y187="",0,IF(Y187=LEGENDA!E$43,0,1))</f>
        <v>0</v>
      </c>
      <c r="BO187" s="388">
        <f>IF(Z187="",0,IF(Z187=LEGENDA!F$43,0,1))</f>
        <v>0</v>
      </c>
      <c r="BP187" s="388">
        <f>IF(AA187="",0,IF(AA187=LEGENDA!G$43,0,1))</f>
        <v>0</v>
      </c>
      <c r="BQ187" s="388">
        <f>IF(AB187="",0,IF(AB187=LEGENDA!H$43,0,1))</f>
        <v>0</v>
      </c>
      <c r="BR187" s="388">
        <f>IF(AC187="",0,IF(AC187=LEGENDA!I$43,0,1))</f>
        <v>0</v>
      </c>
      <c r="BS187" s="388">
        <f>IF(AD187="",0,IF(AD187=LEGENDA!J$43,0,1))</f>
        <v>0</v>
      </c>
      <c r="BT187" s="388">
        <f>IF(AE187="",0,IF(AE187=LEGENDA!K$43,0,1))</f>
        <v>0</v>
      </c>
      <c r="BU187" s="388">
        <f>IF(AF187="",0,IF(AF187=LEGENDA!L$43,0,1))</f>
        <v>0</v>
      </c>
      <c r="BV187" s="390">
        <f t="shared" si="131"/>
        <v>0</v>
      </c>
      <c r="BW187" s="388">
        <f t="shared" si="132"/>
        <v>0</v>
      </c>
      <c r="BX187" s="390">
        <f t="shared" si="133"/>
        <v>0</v>
      </c>
      <c r="BY187" s="391">
        <f t="shared" si="134"/>
        <v>0</v>
      </c>
      <c r="BZ187" s="391">
        <f t="shared" si="138"/>
        <v>0</v>
      </c>
      <c r="CA187" s="391" t="str">
        <f t="shared" si="135"/>
        <v/>
      </c>
      <c r="CB187" s="386" t="str">
        <f t="shared" si="81"/>
        <v/>
      </c>
      <c r="CC187" s="94">
        <f t="shared" si="137"/>
        <v>0</v>
      </c>
      <c r="CD187" s="397" t="str">
        <f t="shared" si="136"/>
        <v/>
      </c>
      <c r="CE187" s="559" t="str">
        <f t="array" ref="CE187">IFERROR(INDEX($C$10:$C$525,MATCH(0,COUNTIF($CE$9:CE186,$C$10:$C$525),0)),"")</f>
        <v/>
      </c>
      <c r="CF187" s="559">
        <f t="shared" si="83"/>
        <v>0</v>
      </c>
    </row>
    <row r="188" spans="1:84" ht="18.600000000000001" customHeight="1" thickBot="1" x14ac:dyDescent="0.35">
      <c r="A188" s="78" t="str">
        <f t="shared" si="116"/>
        <v/>
      </c>
      <c r="B188" s="576"/>
      <c r="C188" s="464"/>
      <c r="D188" s="349"/>
      <c r="E188" s="61" t="str">
        <f>IF(B188="","",IF(C188="","",IF(D188="","",INDEX(POBRANIE_!$B$6:$F$100,MATCH($D188,POBRANIE_!$A$6:$A$100,0),2))))</f>
        <v/>
      </c>
      <c r="F188" s="44"/>
      <c r="G188" s="45"/>
      <c r="H188" s="349"/>
      <c r="I188" s="46"/>
      <c r="J188" s="64" t="str">
        <f>IF($H188="","",IF($I188="","",IF($H188=LEGENDA!$B$21,0.6,IF($H188=LEGENDA!$B$22,0.7,0.8))))</f>
        <v/>
      </c>
      <c r="K188" s="61" t="str">
        <f t="shared" si="117"/>
        <v/>
      </c>
      <c r="L188" s="46"/>
      <c r="M188" s="61" t="str">
        <f>IF($H188="","",IF(OR(I188&gt;0,L188&gt;0),"",IF(AND(D188="TUZ",H188="gleba b. lekka"),"BŁĄD kol.8",IF(AND(D188="TUZ",H188="gleba lekka"),"BŁĄD kol.8",IF(AND(D188="TUZ",H188="gleba średnia"),"BŁĄD kol.8",IF(AND(D188="TUZ",H188="gleba ciężka"),"BŁĄD kol.8",IF(OR($H188=LEGENDA!$B$21,$H188=1),49,IF(OR($H188=LEGENDA!$B$22,$H188=2),59,IF(OR($H188=LEGENDA!$B$23,$H188=3),62,IF(OR($H188=4,$H188=LEGENDA!$B$24),66,IF(H188=LEGENDA!$O$25,86,IF(H188=LEGENDA!$O$26,91,IF(H188=LEGENDA!$O$27,73,IF(H188=LEGENDA!$O$28,66,IF(H188=LEGENDA!$O$29,135,IF(H188=LEGENDA!$O$30,158,IF(H188=LEGENDA!$O$31,117)))))))))))))))))</f>
        <v/>
      </c>
      <c r="N188" s="61" t="str">
        <f>IF(AND(D188="TUZ",H188="gleba b. lekka"),"BŁĄD kol.8",IF(AND(D188="TUZ",H188="gleba lekka"),"BŁĄD kol.8",IF(AND(D188="TUZ",H188="gleba średnia"),"BŁĄD kol.8",IF(AND(D188="TUZ",H188="gleba ciężka"),"BŁĄD kol.8",IF(AND(E188&lt;&gt;4,H188=LEGENDA!$O$29),"BŁĄD kol.8",IF(AND(E188&lt;&gt;4,H188=LEGENDA!$O$30),"BŁĄD kol.8",IF(AND(E188&lt;&gt;4,H188=LEGENDA!$O$31),"BŁĄD kol.8",IF(AND(E188&lt;&gt;4,H188=LEGENDA!$O$28),"BŁĄD kol.8",IF(AND(E188&lt;&gt;4,H188=LEGENDA!$O$27),"BŁĄD kol.8",IF(AND(E188&lt;&gt;4,H188=LEGENDA!$O$26),"BŁĄD kol.8",IF(AND(E188&lt;&gt;4,H188=LEGENDA!$O$25),"BŁĄD kol.8",IF(AX188="","",IF(AX188=1,0.6,IF(AX188=2,0.9,0.9))))))))))))))</f>
        <v/>
      </c>
      <c r="O188" s="381" t="str">
        <f t="shared" si="118"/>
        <v/>
      </c>
      <c r="P188" s="379" t="str">
        <f t="shared" si="119"/>
        <v/>
      </c>
      <c r="Q188" s="47"/>
      <c r="R188" s="46"/>
      <c r="S188" s="46"/>
      <c r="T188" s="46"/>
      <c r="U188" s="46"/>
      <c r="V188" s="61" t="str">
        <f t="shared" si="120"/>
        <v/>
      </c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61" t="str">
        <f t="shared" si="121"/>
        <v/>
      </c>
      <c r="AH188" s="66" t="e">
        <v>#VALUE!</v>
      </c>
      <c r="AI188" s="72">
        <v>0</v>
      </c>
      <c r="AJ188" s="73">
        <v>0</v>
      </c>
      <c r="AK188" s="67">
        <v>0</v>
      </c>
      <c r="AL188" s="51">
        <v>-63.360000000000007</v>
      </c>
      <c r="AM188" s="51">
        <v>-73.600000000000009</v>
      </c>
      <c r="AN188" s="51">
        <v>-164.8</v>
      </c>
      <c r="AO188" s="77">
        <v>0</v>
      </c>
      <c r="AP188" s="77">
        <v>0</v>
      </c>
      <c r="AQ188" s="77">
        <v>0</v>
      </c>
      <c r="AR188" s="77">
        <v>0</v>
      </c>
      <c r="AS188" s="77">
        <v>0</v>
      </c>
      <c r="AT188" s="77">
        <v>0</v>
      </c>
      <c r="AU188" s="46"/>
      <c r="AV188" s="350" t="str">
        <f t="shared" si="122"/>
        <v/>
      </c>
      <c r="AW188" s="76" t="str">
        <f t="shared" si="123"/>
        <v/>
      </c>
      <c r="AX188" s="198" t="str">
        <f>IF(A188="","",IF(D188="","",INDEX(POBRANIE_!$B$6:$F$101,MATCH(D188,POBRANIE_!$A$6:$A$101,0),5)))</f>
        <v/>
      </c>
      <c r="AY188" s="96" t="str">
        <f t="shared" si="124"/>
        <v/>
      </c>
      <c r="AZ188" s="96" t="str">
        <f t="shared" si="87"/>
        <v/>
      </c>
      <c r="BA188" s="292" t="str">
        <f t="shared" si="66"/>
        <v xml:space="preserve"> </v>
      </c>
      <c r="BB188" s="293" t="str">
        <f t="shared" si="67"/>
        <v xml:space="preserve"> </v>
      </c>
      <c r="BD188" s="45"/>
      <c r="BE188" s="387" t="str">
        <f t="shared" si="68"/>
        <v/>
      </c>
      <c r="BF188" s="388">
        <f t="shared" si="125"/>
        <v>0</v>
      </c>
      <c r="BG188" s="388">
        <f t="shared" si="126"/>
        <v>0</v>
      </c>
      <c r="BH188" s="388">
        <f t="shared" si="127"/>
        <v>0</v>
      </c>
      <c r="BI188" s="388">
        <f t="shared" si="128"/>
        <v>0</v>
      </c>
      <c r="BJ188" s="388">
        <f t="shared" si="129"/>
        <v>0</v>
      </c>
      <c r="BK188" s="389">
        <f t="shared" si="130"/>
        <v>0</v>
      </c>
      <c r="BL188" s="388">
        <f>IF(W188="",0,IF(W188=LEGENDA!C$43,0,1))</f>
        <v>0</v>
      </c>
      <c r="BM188" s="388">
        <f>IF(X188="",0,IF(X188=LEGENDA!D$43,0,1))</f>
        <v>0</v>
      </c>
      <c r="BN188" s="388">
        <f>IF(Y188="",0,IF(Y188=LEGENDA!E$43,0,1))</f>
        <v>0</v>
      </c>
      <c r="BO188" s="388">
        <f>IF(Z188="",0,IF(Z188=LEGENDA!F$43,0,1))</f>
        <v>0</v>
      </c>
      <c r="BP188" s="388">
        <f>IF(AA188="",0,IF(AA188=LEGENDA!G$43,0,1))</f>
        <v>0</v>
      </c>
      <c r="BQ188" s="388">
        <f>IF(AB188="",0,IF(AB188=LEGENDA!H$43,0,1))</f>
        <v>0</v>
      </c>
      <c r="BR188" s="388">
        <f>IF(AC188="",0,IF(AC188=LEGENDA!I$43,0,1))</f>
        <v>0</v>
      </c>
      <c r="BS188" s="388">
        <f>IF(AD188="",0,IF(AD188=LEGENDA!J$43,0,1))</f>
        <v>0</v>
      </c>
      <c r="BT188" s="388">
        <f>IF(AE188="",0,IF(AE188=LEGENDA!K$43,0,1))</f>
        <v>0</v>
      </c>
      <c r="BU188" s="388">
        <f>IF(AF188="",0,IF(AF188=LEGENDA!L$43,0,1))</f>
        <v>0</v>
      </c>
      <c r="BV188" s="390">
        <f t="shared" si="131"/>
        <v>0</v>
      </c>
      <c r="BW188" s="388">
        <f t="shared" si="132"/>
        <v>0</v>
      </c>
      <c r="BX188" s="390">
        <f t="shared" si="133"/>
        <v>0</v>
      </c>
      <c r="BY188" s="391">
        <f t="shared" si="134"/>
        <v>0</v>
      </c>
      <c r="BZ188" s="391">
        <f t="shared" si="138"/>
        <v>0</v>
      </c>
      <c r="CA188" s="391" t="str">
        <f t="shared" si="135"/>
        <v/>
      </c>
      <c r="CB188" s="386" t="str">
        <f t="shared" si="81"/>
        <v/>
      </c>
      <c r="CC188" s="94">
        <f t="shared" si="137"/>
        <v>0</v>
      </c>
      <c r="CD188" s="397" t="str">
        <f t="shared" si="136"/>
        <v/>
      </c>
      <c r="CE188" s="559" t="str">
        <f t="array" ref="CE188">IFERROR(INDEX($C$10:$C$525,MATCH(0,COUNTIF($CE$9:CE187,$C$10:$C$525),0)),"")</f>
        <v/>
      </c>
      <c r="CF188" s="559">
        <f t="shared" si="83"/>
        <v>0</v>
      </c>
    </row>
    <row r="189" spans="1:84" ht="18.600000000000001" customHeight="1" thickBot="1" x14ac:dyDescent="0.35">
      <c r="A189" s="78" t="str">
        <f t="shared" si="116"/>
        <v/>
      </c>
      <c r="B189" s="576"/>
      <c r="C189" s="464"/>
      <c r="D189" s="349"/>
      <c r="E189" s="61" t="str">
        <f>IF(B189="","",IF(C189="","",IF(D189="","",INDEX(POBRANIE_!$B$6:$F$100,MATCH($D189,POBRANIE_!$A$6:$A$100,0),2))))</f>
        <v/>
      </c>
      <c r="F189" s="44"/>
      <c r="G189" s="45"/>
      <c r="H189" s="349"/>
      <c r="I189" s="46"/>
      <c r="J189" s="64" t="str">
        <f>IF($H189="","",IF($I189="","",IF($H189=LEGENDA!$B$21,0.6,IF($H189=LEGENDA!$B$22,0.7,0.8))))</f>
        <v/>
      </c>
      <c r="K189" s="61" t="str">
        <f t="shared" si="117"/>
        <v/>
      </c>
      <c r="L189" s="46"/>
      <c r="M189" s="61" t="str">
        <f>IF($H189="","",IF(OR(I189&gt;0,L189&gt;0),"",IF(AND(D189="TUZ",H189="gleba b. lekka"),"BŁĄD kol.8",IF(AND(D189="TUZ",H189="gleba lekka"),"BŁĄD kol.8",IF(AND(D189="TUZ",H189="gleba średnia"),"BŁĄD kol.8",IF(AND(D189="TUZ",H189="gleba ciężka"),"BŁĄD kol.8",IF(OR($H189=LEGENDA!$B$21,$H189=1),49,IF(OR($H189=LEGENDA!$B$22,$H189=2),59,IF(OR($H189=LEGENDA!$B$23,$H189=3),62,IF(OR($H189=4,$H189=LEGENDA!$B$24),66,IF(H189=LEGENDA!$O$25,86,IF(H189=LEGENDA!$O$26,91,IF(H189=LEGENDA!$O$27,73,IF(H189=LEGENDA!$O$28,66,IF(H189=LEGENDA!$O$29,135,IF(H189=LEGENDA!$O$30,158,IF(H189=LEGENDA!$O$31,117)))))))))))))))))</f>
        <v/>
      </c>
      <c r="N189" s="61" t="str">
        <f>IF(AND(D189="TUZ",H189="gleba b. lekka"),"BŁĄD kol.8",IF(AND(D189="TUZ",H189="gleba lekka"),"BŁĄD kol.8",IF(AND(D189="TUZ",H189="gleba średnia"),"BŁĄD kol.8",IF(AND(D189="TUZ",H189="gleba ciężka"),"BŁĄD kol.8",IF(AND(E189&lt;&gt;4,H189=LEGENDA!$O$29),"BŁĄD kol.8",IF(AND(E189&lt;&gt;4,H189=LEGENDA!$O$30),"BŁĄD kol.8",IF(AND(E189&lt;&gt;4,H189=LEGENDA!$O$31),"BŁĄD kol.8",IF(AND(E189&lt;&gt;4,H189=LEGENDA!$O$28),"BŁĄD kol.8",IF(AND(E189&lt;&gt;4,H189=LEGENDA!$O$27),"BŁĄD kol.8",IF(AND(E189&lt;&gt;4,H189=LEGENDA!$O$26),"BŁĄD kol.8",IF(AND(E189&lt;&gt;4,H189=LEGENDA!$O$25),"BŁĄD kol.8",IF(AX189="","",IF(AX189=1,0.6,IF(AX189=2,0.9,0.9))))))))))))))</f>
        <v/>
      </c>
      <c r="O189" s="381" t="str">
        <f t="shared" si="118"/>
        <v/>
      </c>
      <c r="P189" s="379" t="str">
        <f t="shared" si="119"/>
        <v/>
      </c>
      <c r="Q189" s="47"/>
      <c r="R189" s="46"/>
      <c r="S189" s="46"/>
      <c r="T189" s="46"/>
      <c r="U189" s="46"/>
      <c r="V189" s="61" t="str">
        <f t="shared" si="120"/>
        <v/>
      </c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61" t="str">
        <f t="shared" si="121"/>
        <v/>
      </c>
      <c r="AH189" s="66" t="e">
        <v>#VALUE!</v>
      </c>
      <c r="AI189" s="72">
        <v>0</v>
      </c>
      <c r="AJ189" s="73">
        <v>0</v>
      </c>
      <c r="AK189" s="67">
        <v>0</v>
      </c>
      <c r="AL189" s="51">
        <v>-63.360000000000007</v>
      </c>
      <c r="AM189" s="51">
        <v>-73.600000000000009</v>
      </c>
      <c r="AN189" s="51">
        <v>-164.8</v>
      </c>
      <c r="AO189" s="77">
        <v>0</v>
      </c>
      <c r="AP189" s="77">
        <v>0</v>
      </c>
      <c r="AQ189" s="77">
        <v>0</v>
      </c>
      <c r="AR189" s="77">
        <v>0</v>
      </c>
      <c r="AS189" s="77">
        <v>0</v>
      </c>
      <c r="AT189" s="77">
        <v>0</v>
      </c>
      <c r="AU189" s="46"/>
      <c r="AV189" s="350" t="str">
        <f t="shared" si="122"/>
        <v/>
      </c>
      <c r="AW189" s="76" t="str">
        <f t="shared" si="123"/>
        <v/>
      </c>
      <c r="AX189" s="198" t="str">
        <f>IF(A189="","",IF(D189="","",INDEX(POBRANIE_!$B$6:$F$101,MATCH(D189,POBRANIE_!$A$6:$A$101,0),5)))</f>
        <v/>
      </c>
      <c r="AY189" s="96" t="str">
        <f t="shared" si="124"/>
        <v/>
      </c>
      <c r="AZ189" s="96" t="str">
        <f t="shared" si="87"/>
        <v/>
      </c>
      <c r="BA189" s="292" t="str">
        <f t="shared" si="66"/>
        <v xml:space="preserve"> </v>
      </c>
      <c r="BB189" s="293" t="str">
        <f t="shared" si="67"/>
        <v xml:space="preserve"> </v>
      </c>
      <c r="BD189" s="45"/>
      <c r="BE189" s="387" t="str">
        <f t="shared" si="68"/>
        <v/>
      </c>
      <c r="BF189" s="388">
        <f t="shared" si="125"/>
        <v>0</v>
      </c>
      <c r="BG189" s="388">
        <f t="shared" si="126"/>
        <v>0</v>
      </c>
      <c r="BH189" s="388">
        <f t="shared" si="127"/>
        <v>0</v>
      </c>
      <c r="BI189" s="388">
        <f t="shared" si="128"/>
        <v>0</v>
      </c>
      <c r="BJ189" s="388">
        <f t="shared" si="129"/>
        <v>0</v>
      </c>
      <c r="BK189" s="389">
        <f t="shared" si="130"/>
        <v>0</v>
      </c>
      <c r="BL189" s="388">
        <f>IF(W189="",0,IF(W189=LEGENDA!C$43,0,1))</f>
        <v>0</v>
      </c>
      <c r="BM189" s="388">
        <f>IF(X189="",0,IF(X189=LEGENDA!D$43,0,1))</f>
        <v>0</v>
      </c>
      <c r="BN189" s="388">
        <f>IF(Y189="",0,IF(Y189=LEGENDA!E$43,0,1))</f>
        <v>0</v>
      </c>
      <c r="BO189" s="388">
        <f>IF(Z189="",0,IF(Z189=LEGENDA!F$43,0,1))</f>
        <v>0</v>
      </c>
      <c r="BP189" s="388">
        <f>IF(AA189="",0,IF(AA189=LEGENDA!G$43,0,1))</f>
        <v>0</v>
      </c>
      <c r="BQ189" s="388">
        <f>IF(AB189="",0,IF(AB189=LEGENDA!H$43,0,1))</f>
        <v>0</v>
      </c>
      <c r="BR189" s="388">
        <f>IF(AC189="",0,IF(AC189=LEGENDA!I$43,0,1))</f>
        <v>0</v>
      </c>
      <c r="BS189" s="388">
        <f>IF(AD189="",0,IF(AD189=LEGENDA!J$43,0,1))</f>
        <v>0</v>
      </c>
      <c r="BT189" s="388">
        <f>IF(AE189="",0,IF(AE189=LEGENDA!K$43,0,1))</f>
        <v>0</v>
      </c>
      <c r="BU189" s="388">
        <f>IF(AF189="",0,IF(AF189=LEGENDA!L$43,0,1))</f>
        <v>0</v>
      </c>
      <c r="BV189" s="390">
        <f t="shared" si="131"/>
        <v>0</v>
      </c>
      <c r="BW189" s="388">
        <f t="shared" si="132"/>
        <v>0</v>
      </c>
      <c r="BX189" s="390">
        <f t="shared" si="133"/>
        <v>0</v>
      </c>
      <c r="BY189" s="391">
        <f t="shared" si="134"/>
        <v>0</v>
      </c>
      <c r="BZ189" s="391">
        <f t="shared" si="138"/>
        <v>0</v>
      </c>
      <c r="CA189" s="391" t="str">
        <f t="shared" si="135"/>
        <v/>
      </c>
      <c r="CB189" s="386" t="str">
        <f t="shared" si="81"/>
        <v/>
      </c>
      <c r="CC189" s="94">
        <f t="shared" si="137"/>
        <v>0</v>
      </c>
      <c r="CD189" s="397" t="str">
        <f t="shared" si="136"/>
        <v/>
      </c>
      <c r="CE189" s="559" t="str">
        <f t="array" ref="CE189">IFERROR(INDEX($C$10:$C$525,MATCH(0,COUNTIF($CE$9:CE188,$C$10:$C$525),0)),"")</f>
        <v/>
      </c>
      <c r="CF189" s="559">
        <f t="shared" si="83"/>
        <v>0</v>
      </c>
    </row>
    <row r="190" spans="1:84" ht="18.600000000000001" customHeight="1" thickBot="1" x14ac:dyDescent="0.35">
      <c r="A190" s="78" t="str">
        <f t="shared" si="116"/>
        <v/>
      </c>
      <c r="B190" s="576"/>
      <c r="C190" s="464"/>
      <c r="D190" s="349"/>
      <c r="E190" s="61" t="str">
        <f>IF(B190="","",IF(C190="","",IF(D190="","",INDEX(POBRANIE_!$B$6:$F$100,MATCH($D190,POBRANIE_!$A$6:$A$100,0),2))))</f>
        <v/>
      </c>
      <c r="F190" s="44"/>
      <c r="G190" s="45"/>
      <c r="H190" s="349"/>
      <c r="I190" s="46"/>
      <c r="J190" s="64" t="str">
        <f>IF($H190="","",IF($I190="","",IF($H190=LEGENDA!$B$21,0.6,IF($H190=LEGENDA!$B$22,0.7,0.8))))</f>
        <v/>
      </c>
      <c r="K190" s="61" t="str">
        <f t="shared" si="117"/>
        <v/>
      </c>
      <c r="L190" s="46"/>
      <c r="M190" s="61" t="str">
        <f>IF($H190="","",IF(OR(I190&gt;0,L190&gt;0),"",IF(AND(D190="TUZ",H190="gleba b. lekka"),"BŁĄD kol.8",IF(AND(D190="TUZ",H190="gleba lekka"),"BŁĄD kol.8",IF(AND(D190="TUZ",H190="gleba średnia"),"BŁĄD kol.8",IF(AND(D190="TUZ",H190="gleba ciężka"),"BŁĄD kol.8",IF(OR($H190=LEGENDA!$B$21,$H190=1),49,IF(OR($H190=LEGENDA!$B$22,$H190=2),59,IF(OR($H190=LEGENDA!$B$23,$H190=3),62,IF(OR($H190=4,$H190=LEGENDA!$B$24),66,IF(H190=LEGENDA!$O$25,86,IF(H190=LEGENDA!$O$26,91,IF(H190=LEGENDA!$O$27,73,IF(H190=LEGENDA!$O$28,66,IF(H190=LEGENDA!$O$29,135,IF(H190=LEGENDA!$O$30,158,IF(H190=LEGENDA!$O$31,117)))))))))))))))))</f>
        <v/>
      </c>
      <c r="N190" s="61" t="str">
        <f>IF(AND(D190="TUZ",H190="gleba b. lekka"),"BŁĄD kol.8",IF(AND(D190="TUZ",H190="gleba lekka"),"BŁĄD kol.8",IF(AND(D190="TUZ",H190="gleba średnia"),"BŁĄD kol.8",IF(AND(D190="TUZ",H190="gleba ciężka"),"BŁĄD kol.8",IF(AND(E190&lt;&gt;4,H190=LEGENDA!$O$29),"BŁĄD kol.8",IF(AND(E190&lt;&gt;4,H190=LEGENDA!$O$30),"BŁĄD kol.8",IF(AND(E190&lt;&gt;4,H190=LEGENDA!$O$31),"BŁĄD kol.8",IF(AND(E190&lt;&gt;4,H190=LEGENDA!$O$28),"BŁĄD kol.8",IF(AND(E190&lt;&gt;4,H190=LEGENDA!$O$27),"BŁĄD kol.8",IF(AND(E190&lt;&gt;4,H190=LEGENDA!$O$26),"BŁĄD kol.8",IF(AND(E190&lt;&gt;4,H190=LEGENDA!$O$25),"BŁĄD kol.8",IF(AX190="","",IF(AX190=1,0.6,IF(AX190=2,0.9,0.9))))))))))))))</f>
        <v/>
      </c>
      <c r="O190" s="381" t="str">
        <f t="shared" si="118"/>
        <v/>
      </c>
      <c r="P190" s="379" t="str">
        <f t="shared" si="119"/>
        <v/>
      </c>
      <c r="Q190" s="47"/>
      <c r="R190" s="46"/>
      <c r="S190" s="46"/>
      <c r="T190" s="46"/>
      <c r="U190" s="46"/>
      <c r="V190" s="61" t="str">
        <f t="shared" si="120"/>
        <v/>
      </c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61" t="str">
        <f t="shared" si="121"/>
        <v/>
      </c>
      <c r="AH190" s="66" t="e">
        <v>#VALUE!</v>
      </c>
      <c r="AI190" s="72">
        <v>0</v>
      </c>
      <c r="AJ190" s="73">
        <v>0</v>
      </c>
      <c r="AK190" s="67">
        <v>0</v>
      </c>
      <c r="AL190" s="51">
        <v>-63.360000000000007</v>
      </c>
      <c r="AM190" s="51">
        <v>-73.600000000000009</v>
      </c>
      <c r="AN190" s="51">
        <v>-164.8</v>
      </c>
      <c r="AO190" s="77">
        <v>0</v>
      </c>
      <c r="AP190" s="77">
        <v>0</v>
      </c>
      <c r="AQ190" s="77">
        <v>0</v>
      </c>
      <c r="AR190" s="77">
        <v>0</v>
      </c>
      <c r="AS190" s="77">
        <v>0</v>
      </c>
      <c r="AT190" s="77">
        <v>0</v>
      </c>
      <c r="AU190" s="46"/>
      <c r="AV190" s="350" t="str">
        <f t="shared" si="122"/>
        <v/>
      </c>
      <c r="AW190" s="76" t="str">
        <f t="shared" si="123"/>
        <v/>
      </c>
      <c r="AX190" s="198" t="str">
        <f>IF(A190="","",IF(D190="","",INDEX(POBRANIE_!$B$6:$F$101,MATCH(D190,POBRANIE_!$A$6:$A$101,0),5)))</f>
        <v/>
      </c>
      <c r="AY190" s="96" t="str">
        <f t="shared" si="124"/>
        <v/>
      </c>
      <c r="AZ190" s="96" t="str">
        <f t="shared" si="87"/>
        <v/>
      </c>
      <c r="BA190" s="292" t="str">
        <f t="shared" si="66"/>
        <v xml:space="preserve"> </v>
      </c>
      <c r="BB190" s="293" t="str">
        <f t="shared" si="67"/>
        <v xml:space="preserve"> </v>
      </c>
      <c r="BD190" s="45"/>
      <c r="BE190" s="387" t="str">
        <f t="shared" si="68"/>
        <v/>
      </c>
      <c r="BF190" s="388">
        <f t="shared" si="125"/>
        <v>0</v>
      </c>
      <c r="BG190" s="388">
        <f t="shared" si="126"/>
        <v>0</v>
      </c>
      <c r="BH190" s="388">
        <f t="shared" si="127"/>
        <v>0</v>
      </c>
      <c r="BI190" s="388">
        <f t="shared" si="128"/>
        <v>0</v>
      </c>
      <c r="BJ190" s="388">
        <f t="shared" si="129"/>
        <v>0</v>
      </c>
      <c r="BK190" s="389">
        <f t="shared" si="130"/>
        <v>0</v>
      </c>
      <c r="BL190" s="388">
        <f>IF(W190="",0,IF(W190=LEGENDA!C$43,0,1))</f>
        <v>0</v>
      </c>
      <c r="BM190" s="388">
        <f>IF(X190="",0,IF(X190=LEGENDA!D$43,0,1))</f>
        <v>0</v>
      </c>
      <c r="BN190" s="388">
        <f>IF(Y190="",0,IF(Y190=LEGENDA!E$43,0,1))</f>
        <v>0</v>
      </c>
      <c r="BO190" s="388">
        <f>IF(Z190="",0,IF(Z190=LEGENDA!F$43,0,1))</f>
        <v>0</v>
      </c>
      <c r="BP190" s="388">
        <f>IF(AA190="",0,IF(AA190=LEGENDA!G$43,0,1))</f>
        <v>0</v>
      </c>
      <c r="BQ190" s="388">
        <f>IF(AB190="",0,IF(AB190=LEGENDA!H$43,0,1))</f>
        <v>0</v>
      </c>
      <c r="BR190" s="388">
        <f>IF(AC190="",0,IF(AC190=LEGENDA!I$43,0,1))</f>
        <v>0</v>
      </c>
      <c r="BS190" s="388">
        <f>IF(AD190="",0,IF(AD190=LEGENDA!J$43,0,1))</f>
        <v>0</v>
      </c>
      <c r="BT190" s="388">
        <f>IF(AE190="",0,IF(AE190=LEGENDA!K$43,0,1))</f>
        <v>0</v>
      </c>
      <c r="BU190" s="388">
        <f>IF(AF190="",0,IF(AF190=LEGENDA!L$43,0,1))</f>
        <v>0</v>
      </c>
      <c r="BV190" s="390">
        <f t="shared" si="131"/>
        <v>0</v>
      </c>
      <c r="BW190" s="388">
        <f t="shared" si="132"/>
        <v>0</v>
      </c>
      <c r="BX190" s="390">
        <f t="shared" si="133"/>
        <v>0</v>
      </c>
      <c r="BY190" s="391">
        <f t="shared" si="134"/>
        <v>0</v>
      </c>
      <c r="BZ190" s="391">
        <f t="shared" si="138"/>
        <v>0</v>
      </c>
      <c r="CA190" s="391" t="str">
        <f t="shared" si="135"/>
        <v/>
      </c>
      <c r="CB190" s="386" t="str">
        <f t="shared" si="81"/>
        <v/>
      </c>
      <c r="CC190" s="94">
        <f t="shared" si="137"/>
        <v>0</v>
      </c>
      <c r="CD190" s="397" t="str">
        <f t="shared" si="136"/>
        <v/>
      </c>
      <c r="CE190" s="559" t="str">
        <f t="array" ref="CE190">IFERROR(INDEX($C$10:$C$525,MATCH(0,COUNTIF($CE$9:CE189,$C$10:$C$525),0)),"")</f>
        <v/>
      </c>
      <c r="CF190" s="559">
        <f t="shared" si="83"/>
        <v>0</v>
      </c>
    </row>
    <row r="191" spans="1:84" ht="18.600000000000001" customHeight="1" thickBot="1" x14ac:dyDescent="0.35">
      <c r="A191" s="78" t="str">
        <f t="shared" si="116"/>
        <v/>
      </c>
      <c r="B191" s="576"/>
      <c r="C191" s="464"/>
      <c r="D191" s="349"/>
      <c r="E191" s="61" t="str">
        <f>IF(B191="","",IF(C191="","",IF(D191="","",INDEX(POBRANIE_!$B$6:$F$100,MATCH($D191,POBRANIE_!$A$6:$A$100,0),2))))</f>
        <v/>
      </c>
      <c r="F191" s="44"/>
      <c r="G191" s="45"/>
      <c r="H191" s="349"/>
      <c r="I191" s="46"/>
      <c r="J191" s="64" t="str">
        <f>IF($H191="","",IF($I191="","",IF($H191=LEGENDA!$B$21,0.6,IF($H191=LEGENDA!$B$22,0.7,0.8))))</f>
        <v/>
      </c>
      <c r="K191" s="61" t="str">
        <f t="shared" si="117"/>
        <v/>
      </c>
      <c r="L191" s="46"/>
      <c r="M191" s="61" t="str">
        <f>IF($H191="","",IF(OR(I191&gt;0,L191&gt;0),"",IF(AND(D191="TUZ",H191="gleba b. lekka"),"BŁĄD kol.8",IF(AND(D191="TUZ",H191="gleba lekka"),"BŁĄD kol.8",IF(AND(D191="TUZ",H191="gleba średnia"),"BŁĄD kol.8",IF(AND(D191="TUZ",H191="gleba ciężka"),"BŁĄD kol.8",IF(OR($H191=LEGENDA!$B$21,$H191=1),49,IF(OR($H191=LEGENDA!$B$22,$H191=2),59,IF(OR($H191=LEGENDA!$B$23,$H191=3),62,IF(OR($H191=4,$H191=LEGENDA!$B$24),66,IF(H191=LEGENDA!$O$25,86,IF(H191=LEGENDA!$O$26,91,IF(H191=LEGENDA!$O$27,73,IF(H191=LEGENDA!$O$28,66,IF(H191=LEGENDA!$O$29,135,IF(H191=LEGENDA!$O$30,158,IF(H191=LEGENDA!$O$31,117)))))))))))))))))</f>
        <v/>
      </c>
      <c r="N191" s="61" t="str">
        <f>IF(AND(D191="TUZ",H191="gleba b. lekka"),"BŁĄD kol.8",IF(AND(D191="TUZ",H191="gleba lekka"),"BŁĄD kol.8",IF(AND(D191="TUZ",H191="gleba średnia"),"BŁĄD kol.8",IF(AND(D191="TUZ",H191="gleba ciężka"),"BŁĄD kol.8",IF(AND(E191&lt;&gt;4,H191=LEGENDA!$O$29),"BŁĄD kol.8",IF(AND(E191&lt;&gt;4,H191=LEGENDA!$O$30),"BŁĄD kol.8",IF(AND(E191&lt;&gt;4,H191=LEGENDA!$O$31),"BŁĄD kol.8",IF(AND(E191&lt;&gt;4,H191=LEGENDA!$O$28),"BŁĄD kol.8",IF(AND(E191&lt;&gt;4,H191=LEGENDA!$O$27),"BŁĄD kol.8",IF(AND(E191&lt;&gt;4,H191=LEGENDA!$O$26),"BŁĄD kol.8",IF(AND(E191&lt;&gt;4,H191=LEGENDA!$O$25),"BŁĄD kol.8",IF(AX191="","",IF(AX191=1,0.6,IF(AX191=2,0.9,0.9))))))))))))))</f>
        <v/>
      </c>
      <c r="O191" s="381" t="str">
        <f t="shared" si="118"/>
        <v/>
      </c>
      <c r="P191" s="379" t="str">
        <f t="shared" si="119"/>
        <v/>
      </c>
      <c r="Q191" s="47"/>
      <c r="R191" s="46"/>
      <c r="S191" s="46"/>
      <c r="T191" s="46"/>
      <c r="U191" s="46"/>
      <c r="V191" s="61" t="str">
        <f t="shared" si="120"/>
        <v/>
      </c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61" t="str">
        <f t="shared" si="121"/>
        <v/>
      </c>
      <c r="AH191" s="66" t="e">
        <v>#VALUE!</v>
      </c>
      <c r="AI191" s="72">
        <v>0</v>
      </c>
      <c r="AJ191" s="73">
        <v>0</v>
      </c>
      <c r="AK191" s="67">
        <v>0</v>
      </c>
      <c r="AL191" s="51">
        <v>-63.360000000000007</v>
      </c>
      <c r="AM191" s="51">
        <v>-73.600000000000009</v>
      </c>
      <c r="AN191" s="51">
        <v>-164.8</v>
      </c>
      <c r="AO191" s="77">
        <v>0</v>
      </c>
      <c r="AP191" s="77">
        <v>0</v>
      </c>
      <c r="AQ191" s="77">
        <v>0</v>
      </c>
      <c r="AR191" s="77">
        <v>0</v>
      </c>
      <c r="AS191" s="77">
        <v>0</v>
      </c>
      <c r="AT191" s="77">
        <v>0</v>
      </c>
      <c r="AU191" s="46"/>
      <c r="AV191" s="350" t="str">
        <f t="shared" si="122"/>
        <v/>
      </c>
      <c r="AW191" s="76" t="str">
        <f t="shared" si="123"/>
        <v/>
      </c>
      <c r="AX191" s="198" t="str">
        <f>IF(A191="","",IF(D191="","",INDEX(POBRANIE_!$B$6:$F$101,MATCH(D191,POBRANIE_!$A$6:$A$101,0),5)))</f>
        <v/>
      </c>
      <c r="AY191" s="96" t="str">
        <f t="shared" si="124"/>
        <v/>
      </c>
      <c r="AZ191" s="96" t="str">
        <f t="shared" si="87"/>
        <v/>
      </c>
      <c r="BA191" s="292" t="str">
        <f t="shared" si="66"/>
        <v xml:space="preserve"> </v>
      </c>
      <c r="BB191" s="293" t="str">
        <f t="shared" si="67"/>
        <v xml:space="preserve"> </v>
      </c>
      <c r="BD191" s="45"/>
      <c r="BE191" s="387" t="str">
        <f t="shared" si="68"/>
        <v/>
      </c>
      <c r="BF191" s="388">
        <f t="shared" si="125"/>
        <v>0</v>
      </c>
      <c r="BG191" s="388">
        <f t="shared" si="126"/>
        <v>0</v>
      </c>
      <c r="BH191" s="388">
        <f t="shared" si="127"/>
        <v>0</v>
      </c>
      <c r="BI191" s="388">
        <f t="shared" si="128"/>
        <v>0</v>
      </c>
      <c r="BJ191" s="388">
        <f t="shared" si="129"/>
        <v>0</v>
      </c>
      <c r="BK191" s="389">
        <f t="shared" si="130"/>
        <v>0</v>
      </c>
      <c r="BL191" s="388">
        <f>IF(W191="",0,IF(W191=LEGENDA!C$43,0,1))</f>
        <v>0</v>
      </c>
      <c r="BM191" s="388">
        <f>IF(X191="",0,IF(X191=LEGENDA!D$43,0,1))</f>
        <v>0</v>
      </c>
      <c r="BN191" s="388">
        <f>IF(Y191="",0,IF(Y191=LEGENDA!E$43,0,1))</f>
        <v>0</v>
      </c>
      <c r="BO191" s="388">
        <f>IF(Z191="",0,IF(Z191=LEGENDA!F$43,0,1))</f>
        <v>0</v>
      </c>
      <c r="BP191" s="388">
        <f>IF(AA191="",0,IF(AA191=LEGENDA!G$43,0,1))</f>
        <v>0</v>
      </c>
      <c r="BQ191" s="388">
        <f>IF(AB191="",0,IF(AB191=LEGENDA!H$43,0,1))</f>
        <v>0</v>
      </c>
      <c r="BR191" s="388">
        <f>IF(AC191="",0,IF(AC191=LEGENDA!I$43,0,1))</f>
        <v>0</v>
      </c>
      <c r="BS191" s="388">
        <f>IF(AD191="",0,IF(AD191=LEGENDA!J$43,0,1))</f>
        <v>0</v>
      </c>
      <c r="BT191" s="388">
        <f>IF(AE191="",0,IF(AE191=LEGENDA!K$43,0,1))</f>
        <v>0</v>
      </c>
      <c r="BU191" s="388">
        <f>IF(AF191="",0,IF(AF191=LEGENDA!L$43,0,1))</f>
        <v>0</v>
      </c>
      <c r="BV191" s="390">
        <f t="shared" si="131"/>
        <v>0</v>
      </c>
      <c r="BW191" s="388">
        <f t="shared" si="132"/>
        <v>0</v>
      </c>
      <c r="BX191" s="390">
        <f t="shared" si="133"/>
        <v>0</v>
      </c>
      <c r="BY191" s="391">
        <f t="shared" si="134"/>
        <v>0</v>
      </c>
      <c r="BZ191" s="391">
        <f t="shared" si="138"/>
        <v>0</v>
      </c>
      <c r="CA191" s="391" t="str">
        <f t="shared" si="135"/>
        <v/>
      </c>
      <c r="CB191" s="386" t="str">
        <f t="shared" si="81"/>
        <v/>
      </c>
      <c r="CC191" s="94">
        <f t="shared" si="137"/>
        <v>0</v>
      </c>
      <c r="CD191" s="397" t="str">
        <f t="shared" si="136"/>
        <v/>
      </c>
      <c r="CE191" s="559" t="str">
        <f t="array" ref="CE191">IFERROR(INDEX($C$10:$C$525,MATCH(0,COUNTIF($CE$9:CE190,$C$10:$C$525),0)),"")</f>
        <v/>
      </c>
      <c r="CF191" s="559">
        <f t="shared" si="83"/>
        <v>0</v>
      </c>
    </row>
    <row r="192" spans="1:84" ht="18.600000000000001" customHeight="1" thickBot="1" x14ac:dyDescent="0.35">
      <c r="A192" s="78" t="str">
        <f t="shared" si="116"/>
        <v/>
      </c>
      <c r="B192" s="576"/>
      <c r="C192" s="464"/>
      <c r="D192" s="349"/>
      <c r="E192" s="61" t="str">
        <f>IF(B192="","",IF(C192="","",IF(D192="","",INDEX(POBRANIE_!$B$6:$F$100,MATCH($D192,POBRANIE_!$A$6:$A$100,0),2))))</f>
        <v/>
      </c>
      <c r="F192" s="44"/>
      <c r="G192" s="45"/>
      <c r="H192" s="349"/>
      <c r="I192" s="46"/>
      <c r="J192" s="64" t="str">
        <f>IF($H192="","",IF($I192="","",IF($H192=LEGENDA!$B$21,0.6,IF($H192=LEGENDA!$B$22,0.7,0.8))))</f>
        <v/>
      </c>
      <c r="K192" s="61" t="str">
        <f t="shared" si="117"/>
        <v/>
      </c>
      <c r="L192" s="46"/>
      <c r="M192" s="61" t="str">
        <f>IF($H192="","",IF(OR(I192&gt;0,L192&gt;0),"",IF(AND(D192="TUZ",H192="gleba b. lekka"),"BŁĄD kol.8",IF(AND(D192="TUZ",H192="gleba lekka"),"BŁĄD kol.8",IF(AND(D192="TUZ",H192="gleba średnia"),"BŁĄD kol.8",IF(AND(D192="TUZ",H192="gleba ciężka"),"BŁĄD kol.8",IF(OR($H192=LEGENDA!$B$21,$H192=1),49,IF(OR($H192=LEGENDA!$B$22,$H192=2),59,IF(OR($H192=LEGENDA!$B$23,$H192=3),62,IF(OR($H192=4,$H192=LEGENDA!$B$24),66,IF(H192=LEGENDA!$O$25,86,IF(H192=LEGENDA!$O$26,91,IF(H192=LEGENDA!$O$27,73,IF(H192=LEGENDA!$O$28,66,IF(H192=LEGENDA!$O$29,135,IF(H192=LEGENDA!$O$30,158,IF(H192=LEGENDA!$O$31,117)))))))))))))))))</f>
        <v/>
      </c>
      <c r="N192" s="61" t="str">
        <f>IF(AND(D192="TUZ",H192="gleba b. lekka"),"BŁĄD kol.8",IF(AND(D192="TUZ",H192="gleba lekka"),"BŁĄD kol.8",IF(AND(D192="TUZ",H192="gleba średnia"),"BŁĄD kol.8",IF(AND(D192="TUZ",H192="gleba ciężka"),"BŁĄD kol.8",IF(AND(E192&lt;&gt;4,H192=LEGENDA!$O$29),"BŁĄD kol.8",IF(AND(E192&lt;&gt;4,H192=LEGENDA!$O$30),"BŁĄD kol.8",IF(AND(E192&lt;&gt;4,H192=LEGENDA!$O$31),"BŁĄD kol.8",IF(AND(E192&lt;&gt;4,H192=LEGENDA!$O$28),"BŁĄD kol.8",IF(AND(E192&lt;&gt;4,H192=LEGENDA!$O$27),"BŁĄD kol.8",IF(AND(E192&lt;&gt;4,H192=LEGENDA!$O$26),"BŁĄD kol.8",IF(AND(E192&lt;&gt;4,H192=LEGENDA!$O$25),"BŁĄD kol.8",IF(AX192="","",IF(AX192=1,0.6,IF(AX192=2,0.9,0.9))))))))))))))</f>
        <v/>
      </c>
      <c r="O192" s="381" t="str">
        <f t="shared" si="118"/>
        <v/>
      </c>
      <c r="P192" s="379" t="str">
        <f t="shared" si="119"/>
        <v/>
      </c>
      <c r="Q192" s="47"/>
      <c r="R192" s="46"/>
      <c r="S192" s="46"/>
      <c r="T192" s="46"/>
      <c r="U192" s="46"/>
      <c r="V192" s="61" t="str">
        <f t="shared" si="120"/>
        <v/>
      </c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61" t="str">
        <f t="shared" si="121"/>
        <v/>
      </c>
      <c r="AH192" s="66" t="e">
        <v>#VALUE!</v>
      </c>
      <c r="AI192" s="72">
        <v>0</v>
      </c>
      <c r="AJ192" s="73">
        <v>0</v>
      </c>
      <c r="AK192" s="67">
        <v>0</v>
      </c>
      <c r="AL192" s="51">
        <v>-63.360000000000007</v>
      </c>
      <c r="AM192" s="51">
        <v>-73.600000000000009</v>
      </c>
      <c r="AN192" s="51">
        <v>-164.8</v>
      </c>
      <c r="AO192" s="77">
        <v>0</v>
      </c>
      <c r="AP192" s="77">
        <v>0</v>
      </c>
      <c r="AQ192" s="77">
        <v>0</v>
      </c>
      <c r="AR192" s="77">
        <v>0</v>
      </c>
      <c r="AS192" s="77">
        <v>0</v>
      </c>
      <c r="AT192" s="77">
        <v>0</v>
      </c>
      <c r="AU192" s="46"/>
      <c r="AV192" s="350" t="str">
        <f t="shared" si="122"/>
        <v/>
      </c>
      <c r="AW192" s="76" t="str">
        <f t="shared" si="123"/>
        <v/>
      </c>
      <c r="AX192" s="198" t="str">
        <f>IF(A192="","",IF(D192="","",INDEX(POBRANIE_!$B$6:$F$101,MATCH(D192,POBRANIE_!$A$6:$A$101,0),5)))</f>
        <v/>
      </c>
      <c r="AY192" s="96" t="str">
        <f t="shared" si="124"/>
        <v/>
      </c>
      <c r="AZ192" s="96" t="str">
        <f t="shared" si="87"/>
        <v/>
      </c>
      <c r="BA192" s="292" t="str">
        <f t="shared" si="66"/>
        <v xml:space="preserve"> </v>
      </c>
      <c r="BB192" s="293" t="str">
        <f t="shared" si="67"/>
        <v xml:space="preserve"> </v>
      </c>
      <c r="BD192" s="45"/>
      <c r="BE192" s="387" t="str">
        <f t="shared" si="68"/>
        <v/>
      </c>
      <c r="BF192" s="388">
        <f t="shared" si="125"/>
        <v>0</v>
      </c>
      <c r="BG192" s="388">
        <f t="shared" si="126"/>
        <v>0</v>
      </c>
      <c r="BH192" s="388">
        <f t="shared" si="127"/>
        <v>0</v>
      </c>
      <c r="BI192" s="388">
        <f t="shared" si="128"/>
        <v>0</v>
      </c>
      <c r="BJ192" s="388">
        <f t="shared" si="129"/>
        <v>0</v>
      </c>
      <c r="BK192" s="389">
        <f t="shared" si="130"/>
        <v>0</v>
      </c>
      <c r="BL192" s="388">
        <f>IF(W192="",0,IF(W192=LEGENDA!C$43,0,1))</f>
        <v>0</v>
      </c>
      <c r="BM192" s="388">
        <f>IF(X192="",0,IF(X192=LEGENDA!D$43,0,1))</f>
        <v>0</v>
      </c>
      <c r="BN192" s="388">
        <f>IF(Y192="",0,IF(Y192=LEGENDA!E$43,0,1))</f>
        <v>0</v>
      </c>
      <c r="BO192" s="388">
        <f>IF(Z192="",0,IF(Z192=LEGENDA!F$43,0,1))</f>
        <v>0</v>
      </c>
      <c r="BP192" s="388">
        <f>IF(AA192="",0,IF(AA192=LEGENDA!G$43,0,1))</f>
        <v>0</v>
      </c>
      <c r="BQ192" s="388">
        <f>IF(AB192="",0,IF(AB192=LEGENDA!H$43,0,1))</f>
        <v>0</v>
      </c>
      <c r="BR192" s="388">
        <f>IF(AC192="",0,IF(AC192=LEGENDA!I$43,0,1))</f>
        <v>0</v>
      </c>
      <c r="BS192" s="388">
        <f>IF(AD192="",0,IF(AD192=LEGENDA!J$43,0,1))</f>
        <v>0</v>
      </c>
      <c r="BT192" s="388">
        <f>IF(AE192="",0,IF(AE192=LEGENDA!K$43,0,1))</f>
        <v>0</v>
      </c>
      <c r="BU192" s="388">
        <f>IF(AF192="",0,IF(AF192=LEGENDA!L$43,0,1))</f>
        <v>0</v>
      </c>
      <c r="BV192" s="390">
        <f t="shared" si="131"/>
        <v>0</v>
      </c>
      <c r="BW192" s="388">
        <f t="shared" si="132"/>
        <v>0</v>
      </c>
      <c r="BX192" s="390">
        <f t="shared" si="133"/>
        <v>0</v>
      </c>
      <c r="BY192" s="391">
        <f t="shared" si="134"/>
        <v>0</v>
      </c>
      <c r="BZ192" s="391">
        <f t="shared" si="138"/>
        <v>0</v>
      </c>
      <c r="CA192" s="391" t="str">
        <f t="shared" si="135"/>
        <v/>
      </c>
      <c r="CB192" s="386" t="str">
        <f t="shared" si="81"/>
        <v/>
      </c>
      <c r="CC192" s="94">
        <f t="shared" si="137"/>
        <v>0</v>
      </c>
      <c r="CD192" s="397" t="str">
        <f t="shared" si="136"/>
        <v/>
      </c>
      <c r="CE192" s="559" t="str">
        <f t="array" ref="CE192">IFERROR(INDEX($C$10:$C$525,MATCH(0,COUNTIF($CE$9:CE191,$C$10:$C$525),0)),"")</f>
        <v/>
      </c>
      <c r="CF192" s="559">
        <f t="shared" si="83"/>
        <v>0</v>
      </c>
    </row>
    <row r="193" spans="1:84" ht="18.600000000000001" customHeight="1" thickBot="1" x14ac:dyDescent="0.35">
      <c r="A193" s="78" t="str">
        <f t="shared" si="116"/>
        <v/>
      </c>
      <c r="B193" s="576"/>
      <c r="C193" s="464"/>
      <c r="D193" s="349"/>
      <c r="E193" s="61" t="str">
        <f>IF(B193="","",IF(C193="","",IF(D193="","",INDEX(POBRANIE_!$B$6:$F$100,MATCH($D193,POBRANIE_!$A$6:$A$100,0),2))))</f>
        <v/>
      </c>
      <c r="F193" s="44"/>
      <c r="G193" s="45"/>
      <c r="H193" s="349"/>
      <c r="I193" s="46"/>
      <c r="J193" s="64" t="str">
        <f>IF($H193="","",IF($I193="","",IF($H193=LEGENDA!$B$21,0.6,IF($H193=LEGENDA!$B$22,0.7,0.8))))</f>
        <v/>
      </c>
      <c r="K193" s="61" t="str">
        <f t="shared" si="117"/>
        <v/>
      </c>
      <c r="L193" s="46"/>
      <c r="M193" s="61" t="str">
        <f>IF($H193="","",IF(OR(I193&gt;0,L193&gt;0),"",IF(AND(D193="TUZ",H193="gleba b. lekka"),"BŁĄD kol.8",IF(AND(D193="TUZ",H193="gleba lekka"),"BŁĄD kol.8",IF(AND(D193="TUZ",H193="gleba średnia"),"BŁĄD kol.8",IF(AND(D193="TUZ",H193="gleba ciężka"),"BŁĄD kol.8",IF(OR($H193=LEGENDA!$B$21,$H193=1),49,IF(OR($H193=LEGENDA!$B$22,$H193=2),59,IF(OR($H193=LEGENDA!$B$23,$H193=3),62,IF(OR($H193=4,$H193=LEGENDA!$B$24),66,IF(H193=LEGENDA!$O$25,86,IF(H193=LEGENDA!$O$26,91,IF(H193=LEGENDA!$O$27,73,IF(H193=LEGENDA!$O$28,66,IF(H193=LEGENDA!$O$29,135,IF(H193=LEGENDA!$O$30,158,IF(H193=LEGENDA!$O$31,117)))))))))))))))))</f>
        <v/>
      </c>
      <c r="N193" s="61" t="str">
        <f>IF(AND(D193="TUZ",H193="gleba b. lekka"),"BŁĄD kol.8",IF(AND(D193="TUZ",H193="gleba lekka"),"BŁĄD kol.8",IF(AND(D193="TUZ",H193="gleba średnia"),"BŁĄD kol.8",IF(AND(D193="TUZ",H193="gleba ciężka"),"BŁĄD kol.8",IF(AND(E193&lt;&gt;4,H193=LEGENDA!$O$29),"BŁĄD kol.8",IF(AND(E193&lt;&gt;4,H193=LEGENDA!$O$30),"BŁĄD kol.8",IF(AND(E193&lt;&gt;4,H193=LEGENDA!$O$31),"BŁĄD kol.8",IF(AND(E193&lt;&gt;4,H193=LEGENDA!$O$28),"BŁĄD kol.8",IF(AND(E193&lt;&gt;4,H193=LEGENDA!$O$27),"BŁĄD kol.8",IF(AND(E193&lt;&gt;4,H193=LEGENDA!$O$26),"BŁĄD kol.8",IF(AND(E193&lt;&gt;4,H193=LEGENDA!$O$25),"BŁĄD kol.8",IF(AX193="","",IF(AX193=1,0.6,IF(AX193=2,0.9,0.9))))))))))))))</f>
        <v/>
      </c>
      <c r="O193" s="381" t="str">
        <f t="shared" si="118"/>
        <v/>
      </c>
      <c r="P193" s="379" t="str">
        <f t="shared" si="119"/>
        <v/>
      </c>
      <c r="Q193" s="47"/>
      <c r="R193" s="46"/>
      <c r="S193" s="46"/>
      <c r="T193" s="46"/>
      <c r="U193" s="46"/>
      <c r="V193" s="61" t="str">
        <f t="shared" si="120"/>
        <v/>
      </c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61" t="str">
        <f t="shared" si="121"/>
        <v/>
      </c>
      <c r="AH193" s="66" t="e">
        <v>#VALUE!</v>
      </c>
      <c r="AI193" s="72">
        <v>0</v>
      </c>
      <c r="AJ193" s="73">
        <v>0</v>
      </c>
      <c r="AK193" s="67">
        <v>0</v>
      </c>
      <c r="AL193" s="51">
        <v>-63.360000000000007</v>
      </c>
      <c r="AM193" s="51">
        <v>-73.600000000000009</v>
      </c>
      <c r="AN193" s="51">
        <v>-164.8</v>
      </c>
      <c r="AO193" s="77">
        <v>0</v>
      </c>
      <c r="AP193" s="77">
        <v>0</v>
      </c>
      <c r="AQ193" s="77">
        <v>0</v>
      </c>
      <c r="AR193" s="77">
        <v>0</v>
      </c>
      <c r="AS193" s="77">
        <v>0</v>
      </c>
      <c r="AT193" s="77">
        <v>0</v>
      </c>
      <c r="AU193" s="46"/>
      <c r="AV193" s="350" t="str">
        <f t="shared" si="122"/>
        <v/>
      </c>
      <c r="AW193" s="76" t="str">
        <f t="shared" si="123"/>
        <v/>
      </c>
      <c r="AX193" s="198" t="str">
        <f>IF(A193="","",IF(D193="","",INDEX(POBRANIE_!$B$6:$F$101,MATCH(D193,POBRANIE_!$A$6:$A$101,0),5)))</f>
        <v/>
      </c>
      <c r="AY193" s="96" t="str">
        <f t="shared" si="124"/>
        <v/>
      </c>
      <c r="AZ193" s="96" t="str">
        <f t="shared" si="87"/>
        <v/>
      </c>
      <c r="BA193" s="292" t="str">
        <f t="shared" si="66"/>
        <v xml:space="preserve"> </v>
      </c>
      <c r="BB193" s="293" t="str">
        <f t="shared" si="67"/>
        <v xml:space="preserve"> </v>
      </c>
      <c r="BD193" s="45"/>
      <c r="BE193" s="387" t="str">
        <f t="shared" si="68"/>
        <v/>
      </c>
      <c r="BF193" s="388">
        <f t="shared" si="125"/>
        <v>0</v>
      </c>
      <c r="BG193" s="388">
        <f t="shared" si="126"/>
        <v>0</v>
      </c>
      <c r="BH193" s="388">
        <f t="shared" si="127"/>
        <v>0</v>
      </c>
      <c r="BI193" s="388">
        <f t="shared" si="128"/>
        <v>0</v>
      </c>
      <c r="BJ193" s="388">
        <f t="shared" si="129"/>
        <v>0</v>
      </c>
      <c r="BK193" s="389">
        <f t="shared" si="130"/>
        <v>0</v>
      </c>
      <c r="BL193" s="388">
        <f>IF(W193="",0,IF(W193=LEGENDA!C$43,0,1))</f>
        <v>0</v>
      </c>
      <c r="BM193" s="388">
        <f>IF(X193="",0,IF(X193=LEGENDA!D$43,0,1))</f>
        <v>0</v>
      </c>
      <c r="BN193" s="388">
        <f>IF(Y193="",0,IF(Y193=LEGENDA!E$43,0,1))</f>
        <v>0</v>
      </c>
      <c r="BO193" s="388">
        <f>IF(Z193="",0,IF(Z193=LEGENDA!F$43,0,1))</f>
        <v>0</v>
      </c>
      <c r="BP193" s="388">
        <f>IF(AA193="",0,IF(AA193=LEGENDA!G$43,0,1))</f>
        <v>0</v>
      </c>
      <c r="BQ193" s="388">
        <f>IF(AB193="",0,IF(AB193=LEGENDA!H$43,0,1))</f>
        <v>0</v>
      </c>
      <c r="BR193" s="388">
        <f>IF(AC193="",0,IF(AC193=LEGENDA!I$43,0,1))</f>
        <v>0</v>
      </c>
      <c r="BS193" s="388">
        <f>IF(AD193="",0,IF(AD193=LEGENDA!J$43,0,1))</f>
        <v>0</v>
      </c>
      <c r="BT193" s="388">
        <f>IF(AE193="",0,IF(AE193=LEGENDA!K$43,0,1))</f>
        <v>0</v>
      </c>
      <c r="BU193" s="388">
        <f>IF(AF193="",0,IF(AF193=LEGENDA!L$43,0,1))</f>
        <v>0</v>
      </c>
      <c r="BV193" s="390">
        <f t="shared" si="131"/>
        <v>0</v>
      </c>
      <c r="BW193" s="388">
        <f t="shared" si="132"/>
        <v>0</v>
      </c>
      <c r="BX193" s="390">
        <f t="shared" si="133"/>
        <v>0</v>
      </c>
      <c r="BY193" s="391">
        <f t="shared" si="134"/>
        <v>0</v>
      </c>
      <c r="BZ193" s="391">
        <f t="shared" si="138"/>
        <v>0</v>
      </c>
      <c r="CA193" s="391" t="str">
        <f t="shared" si="135"/>
        <v/>
      </c>
      <c r="CB193" s="386" t="str">
        <f t="shared" si="81"/>
        <v/>
      </c>
      <c r="CC193" s="94">
        <f t="shared" si="137"/>
        <v>0</v>
      </c>
      <c r="CD193" s="397" t="str">
        <f t="shared" si="136"/>
        <v/>
      </c>
      <c r="CE193" s="559" t="str">
        <f t="array" ref="CE193">IFERROR(INDEX($C$10:$C$525,MATCH(0,COUNTIF($CE$9:CE192,$C$10:$C$525),0)),"")</f>
        <v/>
      </c>
      <c r="CF193" s="559">
        <f t="shared" si="83"/>
        <v>0</v>
      </c>
    </row>
    <row r="194" spans="1:84" ht="18.600000000000001" customHeight="1" thickBot="1" x14ac:dyDescent="0.35">
      <c r="A194" s="78" t="str">
        <f t="shared" si="116"/>
        <v/>
      </c>
      <c r="B194" s="576"/>
      <c r="C194" s="464"/>
      <c r="D194" s="349"/>
      <c r="E194" s="61" t="str">
        <f>IF(B194="","",IF(C194="","",IF(D194="","",INDEX(POBRANIE_!$B$6:$F$100,MATCH($D194,POBRANIE_!$A$6:$A$100,0),2))))</f>
        <v/>
      </c>
      <c r="F194" s="44"/>
      <c r="G194" s="45"/>
      <c r="H194" s="349"/>
      <c r="I194" s="46"/>
      <c r="J194" s="64" t="str">
        <f>IF($H194="","",IF($I194="","",IF($H194=LEGENDA!$B$21,0.6,IF($H194=LEGENDA!$B$22,0.7,0.8))))</f>
        <v/>
      </c>
      <c r="K194" s="61" t="str">
        <f t="shared" si="117"/>
        <v/>
      </c>
      <c r="L194" s="46"/>
      <c r="M194" s="61" t="str">
        <f>IF($H194="","",IF(OR(I194&gt;0,L194&gt;0),"",IF(AND(D194="TUZ",H194="gleba b. lekka"),"BŁĄD kol.8",IF(AND(D194="TUZ",H194="gleba lekka"),"BŁĄD kol.8",IF(AND(D194="TUZ",H194="gleba średnia"),"BŁĄD kol.8",IF(AND(D194="TUZ",H194="gleba ciężka"),"BŁĄD kol.8",IF(OR($H194=LEGENDA!$B$21,$H194=1),49,IF(OR($H194=LEGENDA!$B$22,$H194=2),59,IF(OR($H194=LEGENDA!$B$23,$H194=3),62,IF(OR($H194=4,$H194=LEGENDA!$B$24),66,IF(H194=LEGENDA!$O$25,86,IF(H194=LEGENDA!$O$26,91,IF(H194=LEGENDA!$O$27,73,IF(H194=LEGENDA!$O$28,66,IF(H194=LEGENDA!$O$29,135,IF(H194=LEGENDA!$O$30,158,IF(H194=LEGENDA!$O$31,117)))))))))))))))))</f>
        <v/>
      </c>
      <c r="N194" s="61" t="str">
        <f>IF(AND(D194="TUZ",H194="gleba b. lekka"),"BŁĄD kol.8",IF(AND(D194="TUZ",H194="gleba lekka"),"BŁĄD kol.8",IF(AND(D194="TUZ",H194="gleba średnia"),"BŁĄD kol.8",IF(AND(D194="TUZ",H194="gleba ciężka"),"BŁĄD kol.8",IF(AND(E194&lt;&gt;4,H194=LEGENDA!$O$29),"BŁĄD kol.8",IF(AND(E194&lt;&gt;4,H194=LEGENDA!$O$30),"BŁĄD kol.8",IF(AND(E194&lt;&gt;4,H194=LEGENDA!$O$31),"BŁĄD kol.8",IF(AND(E194&lt;&gt;4,H194=LEGENDA!$O$28),"BŁĄD kol.8",IF(AND(E194&lt;&gt;4,H194=LEGENDA!$O$27),"BŁĄD kol.8",IF(AND(E194&lt;&gt;4,H194=LEGENDA!$O$26),"BŁĄD kol.8",IF(AND(E194&lt;&gt;4,H194=LEGENDA!$O$25),"BŁĄD kol.8",IF(AX194="","",IF(AX194=1,0.6,IF(AX194=2,0.9,0.9))))))))))))))</f>
        <v/>
      </c>
      <c r="O194" s="381" t="str">
        <f t="shared" si="118"/>
        <v/>
      </c>
      <c r="P194" s="379" t="str">
        <f t="shared" si="119"/>
        <v/>
      </c>
      <c r="Q194" s="47"/>
      <c r="R194" s="46"/>
      <c r="S194" s="46"/>
      <c r="T194" s="46"/>
      <c r="U194" s="46"/>
      <c r="V194" s="61" t="str">
        <f t="shared" si="120"/>
        <v/>
      </c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61" t="str">
        <f t="shared" si="121"/>
        <v/>
      </c>
      <c r="AH194" s="66" t="e">
        <v>#VALUE!</v>
      </c>
      <c r="AI194" s="72">
        <v>0</v>
      </c>
      <c r="AJ194" s="73">
        <v>0</v>
      </c>
      <c r="AK194" s="67">
        <v>0</v>
      </c>
      <c r="AL194" s="51">
        <v>-63.360000000000007</v>
      </c>
      <c r="AM194" s="51">
        <v>-73.600000000000009</v>
      </c>
      <c r="AN194" s="51">
        <v>-164.8</v>
      </c>
      <c r="AO194" s="77">
        <v>0</v>
      </c>
      <c r="AP194" s="77">
        <v>0</v>
      </c>
      <c r="AQ194" s="77">
        <v>0</v>
      </c>
      <c r="AR194" s="77">
        <v>0</v>
      </c>
      <c r="AS194" s="77">
        <v>0</v>
      </c>
      <c r="AT194" s="77">
        <v>0</v>
      </c>
      <c r="AU194" s="46"/>
      <c r="AV194" s="350" t="str">
        <f t="shared" si="122"/>
        <v/>
      </c>
      <c r="AW194" s="76" t="str">
        <f t="shared" si="123"/>
        <v/>
      </c>
      <c r="AX194" s="198" t="str">
        <f>IF(A194="","",IF(D194="","",INDEX(POBRANIE_!$B$6:$F$101,MATCH(D194,POBRANIE_!$A$6:$A$101,0),5)))</f>
        <v/>
      </c>
      <c r="AY194" s="96" t="str">
        <f t="shared" si="124"/>
        <v/>
      </c>
      <c r="AZ194" s="96" t="str">
        <f t="shared" si="87"/>
        <v/>
      </c>
      <c r="BA194" s="292" t="str">
        <f t="shared" si="66"/>
        <v xml:space="preserve"> </v>
      </c>
      <c r="BB194" s="293" t="str">
        <f t="shared" si="67"/>
        <v xml:space="preserve"> </v>
      </c>
      <c r="BD194" s="45"/>
      <c r="BE194" s="387" t="str">
        <f t="shared" si="68"/>
        <v/>
      </c>
      <c r="BF194" s="388">
        <f t="shared" si="125"/>
        <v>0</v>
      </c>
      <c r="BG194" s="388">
        <f t="shared" si="126"/>
        <v>0</v>
      </c>
      <c r="BH194" s="388">
        <f t="shared" si="127"/>
        <v>0</v>
      </c>
      <c r="BI194" s="388">
        <f t="shared" si="128"/>
        <v>0</v>
      </c>
      <c r="BJ194" s="388">
        <f t="shared" si="129"/>
        <v>0</v>
      </c>
      <c r="BK194" s="389">
        <f t="shared" si="130"/>
        <v>0</v>
      </c>
      <c r="BL194" s="388">
        <f>IF(W194="",0,IF(W194=LEGENDA!C$43,0,1))</f>
        <v>0</v>
      </c>
      <c r="BM194" s="388">
        <f>IF(X194="",0,IF(X194=LEGENDA!D$43,0,1))</f>
        <v>0</v>
      </c>
      <c r="BN194" s="388">
        <f>IF(Y194="",0,IF(Y194=LEGENDA!E$43,0,1))</f>
        <v>0</v>
      </c>
      <c r="BO194" s="388">
        <f>IF(Z194="",0,IF(Z194=LEGENDA!F$43,0,1))</f>
        <v>0</v>
      </c>
      <c r="BP194" s="388">
        <f>IF(AA194="",0,IF(AA194=LEGENDA!G$43,0,1))</f>
        <v>0</v>
      </c>
      <c r="BQ194" s="388">
        <f>IF(AB194="",0,IF(AB194=LEGENDA!H$43,0,1))</f>
        <v>0</v>
      </c>
      <c r="BR194" s="388">
        <f>IF(AC194="",0,IF(AC194=LEGENDA!I$43,0,1))</f>
        <v>0</v>
      </c>
      <c r="BS194" s="388">
        <f>IF(AD194="",0,IF(AD194=LEGENDA!J$43,0,1))</f>
        <v>0</v>
      </c>
      <c r="BT194" s="388">
        <f>IF(AE194="",0,IF(AE194=LEGENDA!K$43,0,1))</f>
        <v>0</v>
      </c>
      <c r="BU194" s="388">
        <f>IF(AF194="",0,IF(AF194=LEGENDA!L$43,0,1))</f>
        <v>0</v>
      </c>
      <c r="BV194" s="390">
        <f t="shared" si="131"/>
        <v>0</v>
      </c>
      <c r="BW194" s="388">
        <f t="shared" si="132"/>
        <v>0</v>
      </c>
      <c r="BX194" s="390">
        <f t="shared" si="133"/>
        <v>0</v>
      </c>
      <c r="BY194" s="391">
        <f t="shared" si="134"/>
        <v>0</v>
      </c>
      <c r="BZ194" s="391">
        <f t="shared" si="138"/>
        <v>0</v>
      </c>
      <c r="CA194" s="391" t="str">
        <f t="shared" si="135"/>
        <v/>
      </c>
      <c r="CB194" s="386" t="str">
        <f t="shared" si="81"/>
        <v/>
      </c>
      <c r="CC194" s="94">
        <f t="shared" si="137"/>
        <v>0</v>
      </c>
      <c r="CD194" s="397" t="str">
        <f t="shared" si="136"/>
        <v/>
      </c>
      <c r="CE194" s="559" t="str">
        <f t="array" ref="CE194">IFERROR(INDEX($C$10:$C$525,MATCH(0,COUNTIF($CE$9:CE193,$C$10:$C$525),0)),"")</f>
        <v/>
      </c>
      <c r="CF194" s="559">
        <f t="shared" si="83"/>
        <v>0</v>
      </c>
    </row>
    <row r="195" spans="1:84" ht="18.600000000000001" customHeight="1" thickBot="1" x14ac:dyDescent="0.35">
      <c r="A195" s="78" t="str">
        <f t="shared" si="116"/>
        <v/>
      </c>
      <c r="B195" s="576"/>
      <c r="C195" s="464"/>
      <c r="D195" s="349"/>
      <c r="E195" s="61" t="str">
        <f>IF(B195="","",IF(C195="","",IF(D195="","",INDEX(POBRANIE_!$B$6:$F$100,MATCH($D195,POBRANIE_!$A$6:$A$100,0),2))))</f>
        <v/>
      </c>
      <c r="F195" s="44"/>
      <c r="G195" s="45"/>
      <c r="H195" s="349"/>
      <c r="I195" s="46"/>
      <c r="J195" s="64" t="str">
        <f>IF($H195="","",IF($I195="","",IF($H195=LEGENDA!$B$21,0.6,IF($H195=LEGENDA!$B$22,0.7,0.8))))</f>
        <v/>
      </c>
      <c r="K195" s="61" t="str">
        <f t="shared" si="117"/>
        <v/>
      </c>
      <c r="L195" s="46"/>
      <c r="M195" s="61" t="str">
        <f>IF($H195="","",IF(OR(I195&gt;0,L195&gt;0),"",IF(AND(D195="TUZ",H195="gleba b. lekka"),"BŁĄD kol.8",IF(AND(D195="TUZ",H195="gleba lekka"),"BŁĄD kol.8",IF(AND(D195="TUZ",H195="gleba średnia"),"BŁĄD kol.8",IF(AND(D195="TUZ",H195="gleba ciężka"),"BŁĄD kol.8",IF(OR($H195=LEGENDA!$B$21,$H195=1),49,IF(OR($H195=LEGENDA!$B$22,$H195=2),59,IF(OR($H195=LEGENDA!$B$23,$H195=3),62,IF(OR($H195=4,$H195=LEGENDA!$B$24),66,IF(H195=LEGENDA!$O$25,86,IF(H195=LEGENDA!$O$26,91,IF(H195=LEGENDA!$O$27,73,IF(H195=LEGENDA!$O$28,66,IF(H195=LEGENDA!$O$29,135,IF(H195=LEGENDA!$O$30,158,IF(H195=LEGENDA!$O$31,117)))))))))))))))))</f>
        <v/>
      </c>
      <c r="N195" s="61" t="str">
        <f>IF(AND(D195="TUZ",H195="gleba b. lekka"),"BŁĄD kol.8",IF(AND(D195="TUZ",H195="gleba lekka"),"BŁĄD kol.8",IF(AND(D195="TUZ",H195="gleba średnia"),"BŁĄD kol.8",IF(AND(D195="TUZ",H195="gleba ciężka"),"BŁĄD kol.8",IF(AND(E195&lt;&gt;4,H195=LEGENDA!$O$29),"BŁĄD kol.8",IF(AND(E195&lt;&gt;4,H195=LEGENDA!$O$30),"BŁĄD kol.8",IF(AND(E195&lt;&gt;4,H195=LEGENDA!$O$31),"BŁĄD kol.8",IF(AND(E195&lt;&gt;4,H195=LEGENDA!$O$28),"BŁĄD kol.8",IF(AND(E195&lt;&gt;4,H195=LEGENDA!$O$27),"BŁĄD kol.8",IF(AND(E195&lt;&gt;4,H195=LEGENDA!$O$26),"BŁĄD kol.8",IF(AND(E195&lt;&gt;4,H195=LEGENDA!$O$25),"BŁĄD kol.8",IF(AX195="","",IF(AX195=1,0.6,IF(AX195=2,0.9,0.9))))))))))))))</f>
        <v/>
      </c>
      <c r="O195" s="381" t="str">
        <f t="shared" si="118"/>
        <v/>
      </c>
      <c r="P195" s="379" t="str">
        <f t="shared" si="119"/>
        <v/>
      </c>
      <c r="Q195" s="47"/>
      <c r="R195" s="46"/>
      <c r="S195" s="46"/>
      <c r="T195" s="46"/>
      <c r="U195" s="46"/>
      <c r="V195" s="61" t="str">
        <f t="shared" si="120"/>
        <v/>
      </c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61" t="str">
        <f t="shared" si="121"/>
        <v/>
      </c>
      <c r="AH195" s="66" t="e">
        <v>#VALUE!</v>
      </c>
      <c r="AI195" s="72">
        <v>0</v>
      </c>
      <c r="AJ195" s="73">
        <v>0</v>
      </c>
      <c r="AK195" s="67">
        <v>0</v>
      </c>
      <c r="AL195" s="51">
        <v>-63.360000000000007</v>
      </c>
      <c r="AM195" s="51">
        <v>-73.600000000000009</v>
      </c>
      <c r="AN195" s="51">
        <v>-164.8</v>
      </c>
      <c r="AO195" s="77">
        <v>0</v>
      </c>
      <c r="AP195" s="77">
        <v>0</v>
      </c>
      <c r="AQ195" s="77">
        <v>0</v>
      </c>
      <c r="AR195" s="77">
        <v>0</v>
      </c>
      <c r="AS195" s="77">
        <v>0</v>
      </c>
      <c r="AT195" s="77">
        <v>0</v>
      </c>
      <c r="AU195" s="46"/>
      <c r="AV195" s="350" t="str">
        <f t="shared" si="122"/>
        <v/>
      </c>
      <c r="AW195" s="76" t="str">
        <f t="shared" si="123"/>
        <v/>
      </c>
      <c r="AX195" s="198" t="str">
        <f>IF(A195="","",IF(D195="","",INDEX(POBRANIE_!$B$6:$F$101,MATCH(D195,POBRANIE_!$A$6:$A$101,0),5)))</f>
        <v/>
      </c>
      <c r="AY195" s="96" t="str">
        <f t="shared" si="124"/>
        <v/>
      </c>
      <c r="AZ195" s="96" t="str">
        <f t="shared" si="87"/>
        <v/>
      </c>
      <c r="BA195" s="292" t="str">
        <f t="shared" si="66"/>
        <v xml:space="preserve"> </v>
      </c>
      <c r="BB195" s="293" t="str">
        <f t="shared" si="67"/>
        <v xml:space="preserve"> </v>
      </c>
      <c r="BD195" s="45"/>
      <c r="BE195" s="387" t="str">
        <f t="shared" si="68"/>
        <v/>
      </c>
      <c r="BF195" s="388">
        <f t="shared" si="125"/>
        <v>0</v>
      </c>
      <c r="BG195" s="388">
        <f t="shared" si="126"/>
        <v>0</v>
      </c>
      <c r="BH195" s="388">
        <f t="shared" si="127"/>
        <v>0</v>
      </c>
      <c r="BI195" s="388">
        <f t="shared" si="128"/>
        <v>0</v>
      </c>
      <c r="BJ195" s="388">
        <f t="shared" si="129"/>
        <v>0</v>
      </c>
      <c r="BK195" s="389">
        <f t="shared" si="130"/>
        <v>0</v>
      </c>
      <c r="BL195" s="388">
        <f>IF(W195="",0,IF(W195=LEGENDA!C$43,0,1))</f>
        <v>0</v>
      </c>
      <c r="BM195" s="388">
        <f>IF(X195="",0,IF(X195=LEGENDA!D$43,0,1))</f>
        <v>0</v>
      </c>
      <c r="BN195" s="388">
        <f>IF(Y195="",0,IF(Y195=LEGENDA!E$43,0,1))</f>
        <v>0</v>
      </c>
      <c r="BO195" s="388">
        <f>IF(Z195="",0,IF(Z195=LEGENDA!F$43,0,1))</f>
        <v>0</v>
      </c>
      <c r="BP195" s="388">
        <f>IF(AA195="",0,IF(AA195=LEGENDA!G$43,0,1))</f>
        <v>0</v>
      </c>
      <c r="BQ195" s="388">
        <f>IF(AB195="",0,IF(AB195=LEGENDA!H$43,0,1))</f>
        <v>0</v>
      </c>
      <c r="BR195" s="388">
        <f>IF(AC195="",0,IF(AC195=LEGENDA!I$43,0,1))</f>
        <v>0</v>
      </c>
      <c r="BS195" s="388">
        <f>IF(AD195="",0,IF(AD195=LEGENDA!J$43,0,1))</f>
        <v>0</v>
      </c>
      <c r="BT195" s="388">
        <f>IF(AE195="",0,IF(AE195=LEGENDA!K$43,0,1))</f>
        <v>0</v>
      </c>
      <c r="BU195" s="388">
        <f>IF(AF195="",0,IF(AF195=LEGENDA!L$43,0,1))</f>
        <v>0</v>
      </c>
      <c r="BV195" s="390">
        <f t="shared" si="131"/>
        <v>0</v>
      </c>
      <c r="BW195" s="388">
        <f t="shared" si="132"/>
        <v>0</v>
      </c>
      <c r="BX195" s="390">
        <f t="shared" si="133"/>
        <v>0</v>
      </c>
      <c r="BY195" s="391">
        <f t="shared" si="134"/>
        <v>0</v>
      </c>
      <c r="BZ195" s="391">
        <f t="shared" si="138"/>
        <v>0</v>
      </c>
      <c r="CA195" s="391" t="str">
        <f t="shared" si="135"/>
        <v/>
      </c>
      <c r="CB195" s="386" t="str">
        <f t="shared" si="81"/>
        <v/>
      </c>
      <c r="CC195" s="94">
        <f t="shared" si="137"/>
        <v>0</v>
      </c>
      <c r="CD195" s="397" t="str">
        <f t="shared" si="136"/>
        <v/>
      </c>
      <c r="CE195" s="559" t="str">
        <f t="array" ref="CE195">IFERROR(INDEX($C$10:$C$525,MATCH(0,COUNTIF($CE$9:CE194,$C$10:$C$525),0)),"")</f>
        <v/>
      </c>
      <c r="CF195" s="559">
        <f t="shared" si="83"/>
        <v>0</v>
      </c>
    </row>
    <row r="196" spans="1:84" ht="18.600000000000001" customHeight="1" thickBot="1" x14ac:dyDescent="0.35">
      <c r="A196" s="78" t="str">
        <f t="shared" si="116"/>
        <v/>
      </c>
      <c r="B196" s="576"/>
      <c r="C196" s="464"/>
      <c r="D196" s="349"/>
      <c r="E196" s="61" t="str">
        <f>IF(B196="","",IF(C196="","",IF(D196="","",INDEX(POBRANIE_!$B$6:$F$100,MATCH($D196,POBRANIE_!$A$6:$A$100,0),2))))</f>
        <v/>
      </c>
      <c r="F196" s="44"/>
      <c r="G196" s="45"/>
      <c r="H196" s="349"/>
      <c r="I196" s="46"/>
      <c r="J196" s="64" t="str">
        <f>IF($H196="","",IF($I196="","",IF($H196=LEGENDA!$B$21,0.6,IF($H196=LEGENDA!$B$22,0.7,0.8))))</f>
        <v/>
      </c>
      <c r="K196" s="61" t="str">
        <f t="shared" si="117"/>
        <v/>
      </c>
      <c r="L196" s="46"/>
      <c r="M196" s="61" t="str">
        <f>IF($H196="","",IF(OR(I196&gt;0,L196&gt;0),"",IF(AND(D196="TUZ",H196="gleba b. lekka"),"BŁĄD kol.8",IF(AND(D196="TUZ",H196="gleba lekka"),"BŁĄD kol.8",IF(AND(D196="TUZ",H196="gleba średnia"),"BŁĄD kol.8",IF(AND(D196="TUZ",H196="gleba ciężka"),"BŁĄD kol.8",IF(OR($H196=LEGENDA!$B$21,$H196=1),49,IF(OR($H196=LEGENDA!$B$22,$H196=2),59,IF(OR($H196=LEGENDA!$B$23,$H196=3),62,IF(OR($H196=4,$H196=LEGENDA!$B$24),66,IF(H196=LEGENDA!$O$25,86,IF(H196=LEGENDA!$O$26,91,IF(H196=LEGENDA!$O$27,73,IF(H196=LEGENDA!$O$28,66,IF(H196=LEGENDA!$O$29,135,IF(H196=LEGENDA!$O$30,158,IF(H196=LEGENDA!$O$31,117)))))))))))))))))</f>
        <v/>
      </c>
      <c r="N196" s="61" t="str">
        <f>IF(AND(D196="TUZ",H196="gleba b. lekka"),"BŁĄD kol.8",IF(AND(D196="TUZ",H196="gleba lekka"),"BŁĄD kol.8",IF(AND(D196="TUZ",H196="gleba średnia"),"BŁĄD kol.8",IF(AND(D196="TUZ",H196="gleba ciężka"),"BŁĄD kol.8",IF(AND(E196&lt;&gt;4,H196=LEGENDA!$O$29),"BŁĄD kol.8",IF(AND(E196&lt;&gt;4,H196=LEGENDA!$O$30),"BŁĄD kol.8",IF(AND(E196&lt;&gt;4,H196=LEGENDA!$O$31),"BŁĄD kol.8",IF(AND(E196&lt;&gt;4,H196=LEGENDA!$O$28),"BŁĄD kol.8",IF(AND(E196&lt;&gt;4,H196=LEGENDA!$O$27),"BŁĄD kol.8",IF(AND(E196&lt;&gt;4,H196=LEGENDA!$O$26),"BŁĄD kol.8",IF(AND(E196&lt;&gt;4,H196=LEGENDA!$O$25),"BŁĄD kol.8",IF(AX196="","",IF(AX196=1,0.6,IF(AX196=2,0.9,0.9))))))))))))))</f>
        <v/>
      </c>
      <c r="O196" s="381" t="str">
        <f t="shared" si="118"/>
        <v/>
      </c>
      <c r="P196" s="379" t="str">
        <f t="shared" si="119"/>
        <v/>
      </c>
      <c r="Q196" s="47"/>
      <c r="R196" s="46"/>
      <c r="S196" s="46"/>
      <c r="T196" s="46"/>
      <c r="U196" s="46"/>
      <c r="V196" s="61" t="str">
        <f t="shared" si="120"/>
        <v/>
      </c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61" t="str">
        <f t="shared" si="121"/>
        <v/>
      </c>
      <c r="AH196" s="66" t="e">
        <v>#VALUE!</v>
      </c>
      <c r="AI196" s="72">
        <v>0</v>
      </c>
      <c r="AJ196" s="73">
        <v>0</v>
      </c>
      <c r="AK196" s="67">
        <v>0</v>
      </c>
      <c r="AL196" s="51">
        <v>-63.360000000000007</v>
      </c>
      <c r="AM196" s="51">
        <v>-73.600000000000009</v>
      </c>
      <c r="AN196" s="51">
        <v>-164.8</v>
      </c>
      <c r="AO196" s="77">
        <v>0</v>
      </c>
      <c r="AP196" s="77">
        <v>0</v>
      </c>
      <c r="AQ196" s="77">
        <v>0</v>
      </c>
      <c r="AR196" s="77">
        <v>0</v>
      </c>
      <c r="AS196" s="77">
        <v>0</v>
      </c>
      <c r="AT196" s="77">
        <v>0</v>
      </c>
      <c r="AU196" s="46"/>
      <c r="AV196" s="350" t="str">
        <f t="shared" si="122"/>
        <v/>
      </c>
      <c r="AW196" s="76" t="str">
        <f t="shared" si="123"/>
        <v/>
      </c>
      <c r="AX196" s="198" t="str">
        <f>IF(A196="","",IF(D196="","",INDEX(POBRANIE_!$B$6:$F$101,MATCH(D196,POBRANIE_!$A$6:$A$101,0),5)))</f>
        <v/>
      </c>
      <c r="AY196" s="96" t="str">
        <f t="shared" si="124"/>
        <v/>
      </c>
      <c r="AZ196" s="96" t="str">
        <f t="shared" si="87"/>
        <v/>
      </c>
      <c r="BA196" s="292" t="str">
        <f t="shared" si="66"/>
        <v xml:space="preserve"> </v>
      </c>
      <c r="BB196" s="293" t="str">
        <f t="shared" si="67"/>
        <v xml:space="preserve"> </v>
      </c>
      <c r="BD196" s="45"/>
      <c r="BE196" s="387" t="str">
        <f t="shared" si="68"/>
        <v/>
      </c>
      <c r="BF196" s="388">
        <f t="shared" si="125"/>
        <v>0</v>
      </c>
      <c r="BG196" s="388">
        <f t="shared" si="126"/>
        <v>0</v>
      </c>
      <c r="BH196" s="388">
        <f t="shared" si="127"/>
        <v>0</v>
      </c>
      <c r="BI196" s="388">
        <f t="shared" si="128"/>
        <v>0</v>
      </c>
      <c r="BJ196" s="388">
        <f t="shared" si="129"/>
        <v>0</v>
      </c>
      <c r="BK196" s="389">
        <f t="shared" si="130"/>
        <v>0</v>
      </c>
      <c r="BL196" s="388">
        <f>IF(W196="",0,IF(W196=LEGENDA!C$43,0,1))</f>
        <v>0</v>
      </c>
      <c r="BM196" s="388">
        <f>IF(X196="",0,IF(X196=LEGENDA!D$43,0,1))</f>
        <v>0</v>
      </c>
      <c r="BN196" s="388">
        <f>IF(Y196="",0,IF(Y196=LEGENDA!E$43,0,1))</f>
        <v>0</v>
      </c>
      <c r="BO196" s="388">
        <f>IF(Z196="",0,IF(Z196=LEGENDA!F$43,0,1))</f>
        <v>0</v>
      </c>
      <c r="BP196" s="388">
        <f>IF(AA196="",0,IF(AA196=LEGENDA!G$43,0,1))</f>
        <v>0</v>
      </c>
      <c r="BQ196" s="388">
        <f>IF(AB196="",0,IF(AB196=LEGENDA!H$43,0,1))</f>
        <v>0</v>
      </c>
      <c r="BR196" s="388">
        <f>IF(AC196="",0,IF(AC196=LEGENDA!I$43,0,1))</f>
        <v>0</v>
      </c>
      <c r="BS196" s="388">
        <f>IF(AD196="",0,IF(AD196=LEGENDA!J$43,0,1))</f>
        <v>0</v>
      </c>
      <c r="BT196" s="388">
        <f>IF(AE196="",0,IF(AE196=LEGENDA!K$43,0,1))</f>
        <v>0</v>
      </c>
      <c r="BU196" s="388">
        <f>IF(AF196="",0,IF(AF196=LEGENDA!L$43,0,1))</f>
        <v>0</v>
      </c>
      <c r="BV196" s="390">
        <f t="shared" si="131"/>
        <v>0</v>
      </c>
      <c r="BW196" s="388">
        <f t="shared" si="132"/>
        <v>0</v>
      </c>
      <c r="BX196" s="390">
        <f t="shared" si="133"/>
        <v>0</v>
      </c>
      <c r="BY196" s="391">
        <f t="shared" si="134"/>
        <v>0</v>
      </c>
      <c r="BZ196" s="391">
        <f t="shared" si="138"/>
        <v>0</v>
      </c>
      <c r="CA196" s="391" t="str">
        <f t="shared" si="135"/>
        <v/>
      </c>
      <c r="CB196" s="386" t="str">
        <f t="shared" si="81"/>
        <v/>
      </c>
      <c r="CC196" s="94">
        <f t="shared" si="137"/>
        <v>0</v>
      </c>
      <c r="CD196" s="397" t="str">
        <f t="shared" si="136"/>
        <v/>
      </c>
      <c r="CE196" s="559" t="str">
        <f t="array" ref="CE196">IFERROR(INDEX($C$10:$C$525,MATCH(0,COUNTIF($CE$9:CE195,$C$10:$C$525),0)),"")</f>
        <v/>
      </c>
      <c r="CF196" s="559">
        <f t="shared" si="83"/>
        <v>0</v>
      </c>
    </row>
    <row r="197" spans="1:84" ht="18.600000000000001" customHeight="1" thickBot="1" x14ac:dyDescent="0.35">
      <c r="A197" s="78" t="str">
        <f t="shared" si="116"/>
        <v/>
      </c>
      <c r="B197" s="576"/>
      <c r="C197" s="464"/>
      <c r="D197" s="349"/>
      <c r="E197" s="61" t="str">
        <f>IF(B197="","",IF(C197="","",IF(D197="","",INDEX(POBRANIE_!$B$6:$F$100,MATCH($D197,POBRANIE_!$A$6:$A$100,0),2))))</f>
        <v/>
      </c>
      <c r="F197" s="44"/>
      <c r="G197" s="45"/>
      <c r="H197" s="349"/>
      <c r="I197" s="46"/>
      <c r="J197" s="64" t="str">
        <f>IF($H197="","",IF($I197="","",IF($H197=LEGENDA!$B$21,0.6,IF($H197=LEGENDA!$B$22,0.7,0.8))))</f>
        <v/>
      </c>
      <c r="K197" s="61" t="str">
        <f t="shared" si="117"/>
        <v/>
      </c>
      <c r="L197" s="46"/>
      <c r="M197" s="61" t="str">
        <f>IF($H197="","",IF(OR(I197&gt;0,L197&gt;0),"",IF(AND(D197="TUZ",H197="gleba b. lekka"),"BŁĄD kol.8",IF(AND(D197="TUZ",H197="gleba lekka"),"BŁĄD kol.8",IF(AND(D197="TUZ",H197="gleba średnia"),"BŁĄD kol.8",IF(AND(D197="TUZ",H197="gleba ciężka"),"BŁĄD kol.8",IF(OR($H197=LEGENDA!$B$21,$H197=1),49,IF(OR($H197=LEGENDA!$B$22,$H197=2),59,IF(OR($H197=LEGENDA!$B$23,$H197=3),62,IF(OR($H197=4,$H197=LEGENDA!$B$24),66,IF(H197=LEGENDA!$O$25,86,IF(H197=LEGENDA!$O$26,91,IF(H197=LEGENDA!$O$27,73,IF(H197=LEGENDA!$O$28,66,IF(H197=LEGENDA!$O$29,135,IF(H197=LEGENDA!$O$30,158,IF(H197=LEGENDA!$O$31,117)))))))))))))))))</f>
        <v/>
      </c>
      <c r="N197" s="61" t="str">
        <f>IF(AND(D197="TUZ",H197="gleba b. lekka"),"BŁĄD kol.8",IF(AND(D197="TUZ",H197="gleba lekka"),"BŁĄD kol.8",IF(AND(D197="TUZ",H197="gleba średnia"),"BŁĄD kol.8",IF(AND(D197="TUZ",H197="gleba ciężka"),"BŁĄD kol.8",IF(AND(E197&lt;&gt;4,H197=LEGENDA!$O$29),"BŁĄD kol.8",IF(AND(E197&lt;&gt;4,H197=LEGENDA!$O$30),"BŁĄD kol.8",IF(AND(E197&lt;&gt;4,H197=LEGENDA!$O$31),"BŁĄD kol.8",IF(AND(E197&lt;&gt;4,H197=LEGENDA!$O$28),"BŁĄD kol.8",IF(AND(E197&lt;&gt;4,H197=LEGENDA!$O$27),"BŁĄD kol.8",IF(AND(E197&lt;&gt;4,H197=LEGENDA!$O$26),"BŁĄD kol.8",IF(AND(E197&lt;&gt;4,H197=LEGENDA!$O$25),"BŁĄD kol.8",IF(AX197="","",IF(AX197=1,0.6,IF(AX197=2,0.9,0.9))))))))))))))</f>
        <v/>
      </c>
      <c r="O197" s="381" t="str">
        <f t="shared" si="118"/>
        <v/>
      </c>
      <c r="P197" s="379" t="str">
        <f t="shared" si="119"/>
        <v/>
      </c>
      <c r="Q197" s="47"/>
      <c r="R197" s="46"/>
      <c r="S197" s="46"/>
      <c r="T197" s="46"/>
      <c r="U197" s="46"/>
      <c r="V197" s="61" t="str">
        <f t="shared" si="120"/>
        <v/>
      </c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61" t="str">
        <f t="shared" si="121"/>
        <v/>
      </c>
      <c r="AH197" s="66" t="e">
        <v>#VALUE!</v>
      </c>
      <c r="AI197" s="72">
        <v>0</v>
      </c>
      <c r="AJ197" s="73">
        <v>0</v>
      </c>
      <c r="AK197" s="67">
        <v>0</v>
      </c>
      <c r="AL197" s="51">
        <v>-63.360000000000007</v>
      </c>
      <c r="AM197" s="51">
        <v>-73.600000000000009</v>
      </c>
      <c r="AN197" s="51">
        <v>-164.8</v>
      </c>
      <c r="AO197" s="77">
        <v>0</v>
      </c>
      <c r="AP197" s="77">
        <v>0</v>
      </c>
      <c r="AQ197" s="77">
        <v>0</v>
      </c>
      <c r="AR197" s="77">
        <v>0</v>
      </c>
      <c r="AS197" s="77">
        <v>0</v>
      </c>
      <c r="AT197" s="77">
        <v>0</v>
      </c>
      <c r="AU197" s="46"/>
      <c r="AV197" s="350" t="str">
        <f t="shared" si="122"/>
        <v/>
      </c>
      <c r="AW197" s="76" t="str">
        <f t="shared" si="123"/>
        <v/>
      </c>
      <c r="AX197" s="198" t="str">
        <f>IF(A197="","",IF(D197="","",INDEX(POBRANIE_!$B$6:$F$101,MATCH(D197,POBRANIE_!$A$6:$A$101,0),5)))</f>
        <v/>
      </c>
      <c r="AY197" s="96" t="str">
        <f t="shared" si="124"/>
        <v/>
      </c>
      <c r="AZ197" s="96" t="str">
        <f t="shared" si="87"/>
        <v/>
      </c>
      <c r="BA197" s="292" t="str">
        <f t="shared" si="66"/>
        <v xml:space="preserve"> </v>
      </c>
      <c r="BB197" s="293" t="str">
        <f t="shared" si="67"/>
        <v xml:space="preserve"> </v>
      </c>
      <c r="BD197" s="45"/>
      <c r="BE197" s="387" t="str">
        <f t="shared" si="68"/>
        <v/>
      </c>
      <c r="BF197" s="388">
        <f t="shared" si="125"/>
        <v>0</v>
      </c>
      <c r="BG197" s="388">
        <f t="shared" si="126"/>
        <v>0</v>
      </c>
      <c r="BH197" s="388">
        <f t="shared" si="127"/>
        <v>0</v>
      </c>
      <c r="BI197" s="388">
        <f t="shared" si="128"/>
        <v>0</v>
      </c>
      <c r="BJ197" s="388">
        <f t="shared" si="129"/>
        <v>0</v>
      </c>
      <c r="BK197" s="389">
        <f t="shared" si="130"/>
        <v>0</v>
      </c>
      <c r="BL197" s="388">
        <f>IF(W197="",0,IF(W197=LEGENDA!C$43,0,1))</f>
        <v>0</v>
      </c>
      <c r="BM197" s="388">
        <f>IF(X197="",0,IF(X197=LEGENDA!D$43,0,1))</f>
        <v>0</v>
      </c>
      <c r="BN197" s="388">
        <f>IF(Y197="",0,IF(Y197=LEGENDA!E$43,0,1))</f>
        <v>0</v>
      </c>
      <c r="BO197" s="388">
        <f>IF(Z197="",0,IF(Z197=LEGENDA!F$43,0,1))</f>
        <v>0</v>
      </c>
      <c r="BP197" s="388">
        <f>IF(AA197="",0,IF(AA197=LEGENDA!G$43,0,1))</f>
        <v>0</v>
      </c>
      <c r="BQ197" s="388">
        <f>IF(AB197="",0,IF(AB197=LEGENDA!H$43,0,1))</f>
        <v>0</v>
      </c>
      <c r="BR197" s="388">
        <f>IF(AC197="",0,IF(AC197=LEGENDA!I$43,0,1))</f>
        <v>0</v>
      </c>
      <c r="BS197" s="388">
        <f>IF(AD197="",0,IF(AD197=LEGENDA!J$43,0,1))</f>
        <v>0</v>
      </c>
      <c r="BT197" s="388">
        <f>IF(AE197="",0,IF(AE197=LEGENDA!K$43,0,1))</f>
        <v>0</v>
      </c>
      <c r="BU197" s="388">
        <f>IF(AF197="",0,IF(AF197=LEGENDA!L$43,0,1))</f>
        <v>0</v>
      </c>
      <c r="BV197" s="390">
        <f t="shared" si="131"/>
        <v>0</v>
      </c>
      <c r="BW197" s="388">
        <f t="shared" si="132"/>
        <v>0</v>
      </c>
      <c r="BX197" s="390">
        <f t="shared" si="133"/>
        <v>0</v>
      </c>
      <c r="BY197" s="391">
        <f t="shared" si="134"/>
        <v>0</v>
      </c>
      <c r="BZ197" s="391">
        <f t="shared" si="138"/>
        <v>0</v>
      </c>
      <c r="CA197" s="391" t="str">
        <f t="shared" si="135"/>
        <v/>
      </c>
      <c r="CB197" s="386" t="str">
        <f t="shared" si="81"/>
        <v/>
      </c>
      <c r="CC197" s="94">
        <f t="shared" si="137"/>
        <v>0</v>
      </c>
      <c r="CD197" s="397" t="str">
        <f t="shared" si="136"/>
        <v/>
      </c>
      <c r="CE197" s="559" t="str">
        <f t="array" ref="CE197">IFERROR(INDEX($C$10:$C$525,MATCH(0,COUNTIF($CE$9:CE196,$C$10:$C$525),0)),"")</f>
        <v/>
      </c>
      <c r="CF197" s="559">
        <f t="shared" si="83"/>
        <v>0</v>
      </c>
    </row>
    <row r="198" spans="1:84" ht="18.600000000000001" customHeight="1" thickBot="1" x14ac:dyDescent="0.35">
      <c r="A198" s="78" t="str">
        <f t="shared" si="116"/>
        <v/>
      </c>
      <c r="B198" s="576"/>
      <c r="C198" s="464"/>
      <c r="D198" s="349"/>
      <c r="E198" s="61" t="str">
        <f>IF(B198="","",IF(C198="","",IF(D198="","",INDEX(POBRANIE_!$B$6:$F$100,MATCH($D198,POBRANIE_!$A$6:$A$100,0),2))))</f>
        <v/>
      </c>
      <c r="F198" s="44"/>
      <c r="G198" s="45"/>
      <c r="H198" s="349"/>
      <c r="I198" s="46"/>
      <c r="J198" s="64" t="str">
        <f>IF($H198="","",IF($I198="","",IF($H198=LEGENDA!$B$21,0.6,IF($H198=LEGENDA!$B$22,0.7,0.8))))</f>
        <v/>
      </c>
      <c r="K198" s="61" t="str">
        <f t="shared" si="117"/>
        <v/>
      </c>
      <c r="L198" s="46"/>
      <c r="M198" s="61" t="str">
        <f>IF($H198="","",IF(OR(I198&gt;0,L198&gt;0),"",IF(AND(D198="TUZ",H198="gleba b. lekka"),"BŁĄD kol.8",IF(AND(D198="TUZ",H198="gleba lekka"),"BŁĄD kol.8",IF(AND(D198="TUZ",H198="gleba średnia"),"BŁĄD kol.8",IF(AND(D198="TUZ",H198="gleba ciężka"),"BŁĄD kol.8",IF(OR($H198=LEGENDA!$B$21,$H198=1),49,IF(OR($H198=LEGENDA!$B$22,$H198=2),59,IF(OR($H198=LEGENDA!$B$23,$H198=3),62,IF(OR($H198=4,$H198=LEGENDA!$B$24),66,IF(H198=LEGENDA!$O$25,86,IF(H198=LEGENDA!$O$26,91,IF(H198=LEGENDA!$O$27,73,IF(H198=LEGENDA!$O$28,66,IF(H198=LEGENDA!$O$29,135,IF(H198=LEGENDA!$O$30,158,IF(H198=LEGENDA!$O$31,117)))))))))))))))))</f>
        <v/>
      </c>
      <c r="N198" s="61" t="str">
        <f>IF(AND(D198="TUZ",H198="gleba b. lekka"),"BŁĄD kol.8",IF(AND(D198="TUZ",H198="gleba lekka"),"BŁĄD kol.8",IF(AND(D198="TUZ",H198="gleba średnia"),"BŁĄD kol.8",IF(AND(D198="TUZ",H198="gleba ciężka"),"BŁĄD kol.8",IF(AND(E198&lt;&gt;4,H198=LEGENDA!$O$29),"BŁĄD kol.8",IF(AND(E198&lt;&gt;4,H198=LEGENDA!$O$30),"BŁĄD kol.8",IF(AND(E198&lt;&gt;4,H198=LEGENDA!$O$31),"BŁĄD kol.8",IF(AND(E198&lt;&gt;4,H198=LEGENDA!$O$28),"BŁĄD kol.8",IF(AND(E198&lt;&gt;4,H198=LEGENDA!$O$27),"BŁĄD kol.8",IF(AND(E198&lt;&gt;4,H198=LEGENDA!$O$26),"BŁĄD kol.8",IF(AND(E198&lt;&gt;4,H198=LEGENDA!$O$25),"BŁĄD kol.8",IF(AX198="","",IF(AX198=1,0.6,IF(AX198=2,0.9,0.9))))))))))))))</f>
        <v/>
      </c>
      <c r="O198" s="381" t="str">
        <f t="shared" si="118"/>
        <v/>
      </c>
      <c r="P198" s="379" t="str">
        <f t="shared" si="119"/>
        <v/>
      </c>
      <c r="Q198" s="47"/>
      <c r="R198" s="46"/>
      <c r="S198" s="46"/>
      <c r="T198" s="46"/>
      <c r="U198" s="46"/>
      <c r="V198" s="61" t="str">
        <f t="shared" si="120"/>
        <v/>
      </c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61" t="str">
        <f t="shared" si="121"/>
        <v/>
      </c>
      <c r="AH198" s="66" t="e">
        <v>#VALUE!</v>
      </c>
      <c r="AI198" s="72">
        <v>0</v>
      </c>
      <c r="AJ198" s="73">
        <v>0</v>
      </c>
      <c r="AK198" s="67">
        <v>0</v>
      </c>
      <c r="AL198" s="51">
        <v>-63.360000000000007</v>
      </c>
      <c r="AM198" s="51">
        <v>-73.600000000000009</v>
      </c>
      <c r="AN198" s="51">
        <v>-164.8</v>
      </c>
      <c r="AO198" s="77">
        <v>0</v>
      </c>
      <c r="AP198" s="77">
        <v>0</v>
      </c>
      <c r="AQ198" s="77">
        <v>0</v>
      </c>
      <c r="AR198" s="77">
        <v>0</v>
      </c>
      <c r="AS198" s="77">
        <v>0</v>
      </c>
      <c r="AT198" s="77">
        <v>0</v>
      </c>
      <c r="AU198" s="46"/>
      <c r="AV198" s="350" t="str">
        <f t="shared" si="122"/>
        <v/>
      </c>
      <c r="AW198" s="76" t="str">
        <f t="shared" si="123"/>
        <v/>
      </c>
      <c r="AX198" s="198" t="str">
        <f>IF(A198="","",IF(D198="","",INDEX(POBRANIE_!$B$6:$F$101,MATCH(D198,POBRANIE_!$A$6:$A$101,0),5)))</f>
        <v/>
      </c>
      <c r="AY198" s="96" t="str">
        <f t="shared" si="124"/>
        <v/>
      </c>
      <c r="AZ198" s="96" t="str">
        <f t="shared" si="87"/>
        <v/>
      </c>
      <c r="BA198" s="292" t="str">
        <f t="shared" si="66"/>
        <v xml:space="preserve"> </v>
      </c>
      <c r="BB198" s="293" t="str">
        <f t="shared" si="67"/>
        <v xml:space="preserve"> </v>
      </c>
      <c r="BD198" s="45"/>
      <c r="BE198" s="387" t="str">
        <f t="shared" si="68"/>
        <v/>
      </c>
      <c r="BF198" s="388">
        <f t="shared" si="125"/>
        <v>0</v>
      </c>
      <c r="BG198" s="388">
        <f t="shared" si="126"/>
        <v>0</v>
      </c>
      <c r="BH198" s="388">
        <f t="shared" si="127"/>
        <v>0</v>
      </c>
      <c r="BI198" s="388">
        <f t="shared" si="128"/>
        <v>0</v>
      </c>
      <c r="BJ198" s="388">
        <f t="shared" si="129"/>
        <v>0</v>
      </c>
      <c r="BK198" s="389">
        <f t="shared" si="130"/>
        <v>0</v>
      </c>
      <c r="BL198" s="388">
        <f>IF(W198="",0,IF(W198=LEGENDA!C$43,0,1))</f>
        <v>0</v>
      </c>
      <c r="BM198" s="388">
        <f>IF(X198="",0,IF(X198=LEGENDA!D$43,0,1))</f>
        <v>0</v>
      </c>
      <c r="BN198" s="388">
        <f>IF(Y198="",0,IF(Y198=LEGENDA!E$43,0,1))</f>
        <v>0</v>
      </c>
      <c r="BO198" s="388">
        <f>IF(Z198="",0,IF(Z198=LEGENDA!F$43,0,1))</f>
        <v>0</v>
      </c>
      <c r="BP198" s="388">
        <f>IF(AA198="",0,IF(AA198=LEGENDA!G$43,0,1))</f>
        <v>0</v>
      </c>
      <c r="BQ198" s="388">
        <f>IF(AB198="",0,IF(AB198=LEGENDA!H$43,0,1))</f>
        <v>0</v>
      </c>
      <c r="BR198" s="388">
        <f>IF(AC198="",0,IF(AC198=LEGENDA!I$43,0,1))</f>
        <v>0</v>
      </c>
      <c r="BS198" s="388">
        <f>IF(AD198="",0,IF(AD198=LEGENDA!J$43,0,1))</f>
        <v>0</v>
      </c>
      <c r="BT198" s="388">
        <f>IF(AE198="",0,IF(AE198=LEGENDA!K$43,0,1))</f>
        <v>0</v>
      </c>
      <c r="BU198" s="388">
        <f>IF(AF198="",0,IF(AF198=LEGENDA!L$43,0,1))</f>
        <v>0</v>
      </c>
      <c r="BV198" s="390">
        <f t="shared" si="131"/>
        <v>0</v>
      </c>
      <c r="BW198" s="388">
        <f t="shared" si="132"/>
        <v>0</v>
      </c>
      <c r="BX198" s="390">
        <f t="shared" si="133"/>
        <v>0</v>
      </c>
      <c r="BY198" s="391">
        <f t="shared" si="134"/>
        <v>0</v>
      </c>
      <c r="BZ198" s="391">
        <f t="shared" si="138"/>
        <v>0</v>
      </c>
      <c r="CA198" s="391" t="str">
        <f t="shared" si="135"/>
        <v/>
      </c>
      <c r="CB198" s="386" t="str">
        <f t="shared" si="81"/>
        <v/>
      </c>
      <c r="CC198" s="94">
        <f t="shared" si="137"/>
        <v>0</v>
      </c>
      <c r="CD198" s="397" t="str">
        <f t="shared" si="136"/>
        <v/>
      </c>
      <c r="CE198" s="559" t="str">
        <f t="array" ref="CE198">IFERROR(INDEX($C$10:$C$525,MATCH(0,COUNTIF($CE$9:CE197,$C$10:$C$525),0)),"")</f>
        <v/>
      </c>
      <c r="CF198" s="559">
        <f t="shared" si="83"/>
        <v>0</v>
      </c>
    </row>
    <row r="199" spans="1:84" ht="18.600000000000001" customHeight="1" thickBot="1" x14ac:dyDescent="0.35">
      <c r="A199" s="78" t="str">
        <f t="shared" si="116"/>
        <v/>
      </c>
      <c r="B199" s="576"/>
      <c r="C199" s="464"/>
      <c r="D199" s="349"/>
      <c r="E199" s="61" t="str">
        <f>IF(B199="","",IF(C199="","",IF(D199="","",INDEX(POBRANIE_!$B$6:$F$100,MATCH($D199,POBRANIE_!$A$6:$A$100,0),2))))</f>
        <v/>
      </c>
      <c r="F199" s="44"/>
      <c r="G199" s="45"/>
      <c r="H199" s="349"/>
      <c r="I199" s="46"/>
      <c r="J199" s="64" t="str">
        <f>IF($H199="","",IF($I199="","",IF($H199=LEGENDA!$B$21,0.6,IF($H199=LEGENDA!$B$22,0.7,0.8))))</f>
        <v/>
      </c>
      <c r="K199" s="61" t="str">
        <f t="shared" si="117"/>
        <v/>
      </c>
      <c r="L199" s="46"/>
      <c r="M199" s="61" t="str">
        <f>IF($H199="","",IF(OR(I199&gt;0,L199&gt;0),"",IF(AND(D199="TUZ",H199="gleba b. lekka"),"BŁĄD kol.8",IF(AND(D199="TUZ",H199="gleba lekka"),"BŁĄD kol.8",IF(AND(D199="TUZ",H199="gleba średnia"),"BŁĄD kol.8",IF(AND(D199="TUZ",H199="gleba ciężka"),"BŁĄD kol.8",IF(OR($H199=LEGENDA!$B$21,$H199=1),49,IF(OR($H199=LEGENDA!$B$22,$H199=2),59,IF(OR($H199=LEGENDA!$B$23,$H199=3),62,IF(OR($H199=4,$H199=LEGENDA!$B$24),66,IF(H199=LEGENDA!$O$25,86,IF(H199=LEGENDA!$O$26,91,IF(H199=LEGENDA!$O$27,73,IF(H199=LEGENDA!$O$28,66,IF(H199=LEGENDA!$O$29,135,IF(H199=LEGENDA!$O$30,158,IF(H199=LEGENDA!$O$31,117)))))))))))))))))</f>
        <v/>
      </c>
      <c r="N199" s="61" t="str">
        <f>IF(AND(D199="TUZ",H199="gleba b. lekka"),"BŁĄD kol.8",IF(AND(D199="TUZ",H199="gleba lekka"),"BŁĄD kol.8",IF(AND(D199="TUZ",H199="gleba średnia"),"BŁĄD kol.8",IF(AND(D199="TUZ",H199="gleba ciężka"),"BŁĄD kol.8",IF(AND(E199&lt;&gt;4,H199=LEGENDA!$O$29),"BŁĄD kol.8",IF(AND(E199&lt;&gt;4,H199=LEGENDA!$O$30),"BŁĄD kol.8",IF(AND(E199&lt;&gt;4,H199=LEGENDA!$O$31),"BŁĄD kol.8",IF(AND(E199&lt;&gt;4,H199=LEGENDA!$O$28),"BŁĄD kol.8",IF(AND(E199&lt;&gt;4,H199=LEGENDA!$O$27),"BŁĄD kol.8",IF(AND(E199&lt;&gt;4,H199=LEGENDA!$O$26),"BŁĄD kol.8",IF(AND(E199&lt;&gt;4,H199=LEGENDA!$O$25),"BŁĄD kol.8",IF(AX199="","",IF(AX199=1,0.6,IF(AX199=2,0.9,0.9))))))))))))))</f>
        <v/>
      </c>
      <c r="O199" s="381" t="str">
        <f t="shared" si="118"/>
        <v/>
      </c>
      <c r="P199" s="379" t="str">
        <f t="shared" si="119"/>
        <v/>
      </c>
      <c r="Q199" s="47"/>
      <c r="R199" s="46"/>
      <c r="S199" s="46"/>
      <c r="T199" s="46"/>
      <c r="U199" s="46"/>
      <c r="V199" s="61" t="str">
        <f t="shared" si="120"/>
        <v/>
      </c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61" t="str">
        <f t="shared" si="121"/>
        <v/>
      </c>
      <c r="AH199" s="66" t="e">
        <v>#VALUE!</v>
      </c>
      <c r="AI199" s="72">
        <v>0</v>
      </c>
      <c r="AJ199" s="73">
        <v>0</v>
      </c>
      <c r="AK199" s="67">
        <v>0</v>
      </c>
      <c r="AL199" s="51">
        <v>-63.360000000000007</v>
      </c>
      <c r="AM199" s="51">
        <v>-73.600000000000009</v>
      </c>
      <c r="AN199" s="51">
        <v>-164.8</v>
      </c>
      <c r="AO199" s="77">
        <v>0</v>
      </c>
      <c r="AP199" s="77">
        <v>0</v>
      </c>
      <c r="AQ199" s="77">
        <v>0</v>
      </c>
      <c r="AR199" s="77">
        <v>0</v>
      </c>
      <c r="AS199" s="77">
        <v>0</v>
      </c>
      <c r="AT199" s="77">
        <v>0</v>
      </c>
      <c r="AU199" s="46"/>
      <c r="AV199" s="350" t="str">
        <f t="shared" si="122"/>
        <v/>
      </c>
      <c r="AW199" s="76" t="str">
        <f t="shared" si="123"/>
        <v/>
      </c>
      <c r="AX199" s="198" t="str">
        <f>IF(A199="","",IF(D199="","",INDEX(POBRANIE_!$B$6:$F$101,MATCH(D199,POBRANIE_!$A$6:$A$101,0),5)))</f>
        <v/>
      </c>
      <c r="AY199" s="96" t="str">
        <f t="shared" si="124"/>
        <v/>
      </c>
      <c r="AZ199" s="96" t="str">
        <f t="shared" si="87"/>
        <v/>
      </c>
      <c r="BA199" s="292" t="str">
        <f t="shared" si="66"/>
        <v xml:space="preserve"> </v>
      </c>
      <c r="BB199" s="293" t="str">
        <f t="shared" si="67"/>
        <v xml:space="preserve"> </v>
      </c>
      <c r="BD199" s="45"/>
      <c r="BE199" s="387" t="str">
        <f t="shared" si="68"/>
        <v/>
      </c>
      <c r="BF199" s="388">
        <f t="shared" si="125"/>
        <v>0</v>
      </c>
      <c r="BG199" s="388">
        <f t="shared" si="126"/>
        <v>0</v>
      </c>
      <c r="BH199" s="388">
        <f t="shared" si="127"/>
        <v>0</v>
      </c>
      <c r="BI199" s="388">
        <f t="shared" si="128"/>
        <v>0</v>
      </c>
      <c r="BJ199" s="388">
        <f t="shared" si="129"/>
        <v>0</v>
      </c>
      <c r="BK199" s="389">
        <f t="shared" si="130"/>
        <v>0</v>
      </c>
      <c r="BL199" s="388">
        <f>IF(W199="",0,IF(W199=LEGENDA!C$43,0,1))</f>
        <v>0</v>
      </c>
      <c r="BM199" s="388">
        <f>IF(X199="",0,IF(X199=LEGENDA!D$43,0,1))</f>
        <v>0</v>
      </c>
      <c r="BN199" s="388">
        <f>IF(Y199="",0,IF(Y199=LEGENDA!E$43,0,1))</f>
        <v>0</v>
      </c>
      <c r="BO199" s="388">
        <f>IF(Z199="",0,IF(Z199=LEGENDA!F$43,0,1))</f>
        <v>0</v>
      </c>
      <c r="BP199" s="388">
        <f>IF(AA199="",0,IF(AA199=LEGENDA!G$43,0,1))</f>
        <v>0</v>
      </c>
      <c r="BQ199" s="388">
        <f>IF(AB199="",0,IF(AB199=LEGENDA!H$43,0,1))</f>
        <v>0</v>
      </c>
      <c r="BR199" s="388">
        <f>IF(AC199="",0,IF(AC199=LEGENDA!I$43,0,1))</f>
        <v>0</v>
      </c>
      <c r="BS199" s="388">
        <f>IF(AD199="",0,IF(AD199=LEGENDA!J$43,0,1))</f>
        <v>0</v>
      </c>
      <c r="BT199" s="388">
        <f>IF(AE199="",0,IF(AE199=LEGENDA!K$43,0,1))</f>
        <v>0</v>
      </c>
      <c r="BU199" s="388">
        <f>IF(AF199="",0,IF(AF199=LEGENDA!L$43,0,1))</f>
        <v>0</v>
      </c>
      <c r="BV199" s="390">
        <f t="shared" si="131"/>
        <v>0</v>
      </c>
      <c r="BW199" s="388">
        <f t="shared" si="132"/>
        <v>0</v>
      </c>
      <c r="BX199" s="390">
        <f t="shared" si="133"/>
        <v>0</v>
      </c>
      <c r="BY199" s="391">
        <f t="shared" si="134"/>
        <v>0</v>
      </c>
      <c r="BZ199" s="391">
        <f t="shared" si="138"/>
        <v>0</v>
      </c>
      <c r="CA199" s="391" t="str">
        <f t="shared" si="135"/>
        <v/>
      </c>
      <c r="CB199" s="386" t="str">
        <f t="shared" si="81"/>
        <v/>
      </c>
      <c r="CC199" s="94">
        <f t="shared" si="137"/>
        <v>0</v>
      </c>
      <c r="CD199" s="397" t="str">
        <f t="shared" si="136"/>
        <v/>
      </c>
      <c r="CE199" s="559" t="str">
        <f t="array" ref="CE199">IFERROR(INDEX($C$10:$C$525,MATCH(0,COUNTIF($CE$9:CE198,$C$10:$C$525),0)),"")</f>
        <v/>
      </c>
      <c r="CF199" s="559">
        <f t="shared" si="83"/>
        <v>0</v>
      </c>
    </row>
    <row r="200" spans="1:84" ht="18.600000000000001" customHeight="1" thickBot="1" x14ac:dyDescent="0.35">
      <c r="A200" s="78" t="str">
        <f t="shared" si="116"/>
        <v/>
      </c>
      <c r="B200" s="576"/>
      <c r="C200" s="464"/>
      <c r="D200" s="349"/>
      <c r="E200" s="61" t="str">
        <f>IF(B200="","",IF(C200="","",IF(D200="","",INDEX(POBRANIE_!$B$6:$F$100,MATCH($D200,POBRANIE_!$A$6:$A$100,0),2))))</f>
        <v/>
      </c>
      <c r="F200" s="44"/>
      <c r="G200" s="45"/>
      <c r="H200" s="349"/>
      <c r="I200" s="46"/>
      <c r="J200" s="64" t="str">
        <f>IF($H200="","",IF($I200="","",IF($H200=LEGENDA!$B$21,0.6,IF($H200=LEGENDA!$B$22,0.7,0.8))))</f>
        <v/>
      </c>
      <c r="K200" s="61" t="str">
        <f t="shared" si="117"/>
        <v/>
      </c>
      <c r="L200" s="46"/>
      <c r="M200" s="61" t="str">
        <f>IF($H200="","",IF(OR(I200&gt;0,L200&gt;0),"",IF(AND(D200="TUZ",H200="gleba b. lekka"),"BŁĄD kol.8",IF(AND(D200="TUZ",H200="gleba lekka"),"BŁĄD kol.8",IF(AND(D200="TUZ",H200="gleba średnia"),"BŁĄD kol.8",IF(AND(D200="TUZ",H200="gleba ciężka"),"BŁĄD kol.8",IF(OR($H200=LEGENDA!$B$21,$H200=1),49,IF(OR($H200=LEGENDA!$B$22,$H200=2),59,IF(OR($H200=LEGENDA!$B$23,$H200=3),62,IF(OR($H200=4,$H200=LEGENDA!$B$24),66,IF(H200=LEGENDA!$O$25,86,IF(H200=LEGENDA!$O$26,91,IF(H200=LEGENDA!$O$27,73,IF(H200=LEGENDA!$O$28,66,IF(H200=LEGENDA!$O$29,135,IF(H200=LEGENDA!$O$30,158,IF(H200=LEGENDA!$O$31,117)))))))))))))))))</f>
        <v/>
      </c>
      <c r="N200" s="61" t="str">
        <f>IF(AND(D200="TUZ",H200="gleba b. lekka"),"BŁĄD kol.8",IF(AND(D200="TUZ",H200="gleba lekka"),"BŁĄD kol.8",IF(AND(D200="TUZ",H200="gleba średnia"),"BŁĄD kol.8",IF(AND(D200="TUZ",H200="gleba ciężka"),"BŁĄD kol.8",IF(AND(E200&lt;&gt;4,H200=LEGENDA!$O$29),"BŁĄD kol.8",IF(AND(E200&lt;&gt;4,H200=LEGENDA!$O$30),"BŁĄD kol.8",IF(AND(E200&lt;&gt;4,H200=LEGENDA!$O$31),"BŁĄD kol.8",IF(AND(E200&lt;&gt;4,H200=LEGENDA!$O$28),"BŁĄD kol.8",IF(AND(E200&lt;&gt;4,H200=LEGENDA!$O$27),"BŁĄD kol.8",IF(AND(E200&lt;&gt;4,H200=LEGENDA!$O$26),"BŁĄD kol.8",IF(AND(E200&lt;&gt;4,H200=LEGENDA!$O$25),"BŁĄD kol.8",IF(AX200="","",IF(AX200=1,0.6,IF(AX200=2,0.9,0.9))))))))))))))</f>
        <v/>
      </c>
      <c r="O200" s="381" t="str">
        <f t="shared" si="118"/>
        <v/>
      </c>
      <c r="P200" s="379" t="str">
        <f t="shared" si="119"/>
        <v/>
      </c>
      <c r="Q200" s="47"/>
      <c r="R200" s="46"/>
      <c r="S200" s="46"/>
      <c r="T200" s="46"/>
      <c r="U200" s="46"/>
      <c r="V200" s="61" t="str">
        <f t="shared" si="120"/>
        <v/>
      </c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61" t="str">
        <f t="shared" si="121"/>
        <v/>
      </c>
      <c r="AH200" s="66" t="e">
        <v>#VALUE!</v>
      </c>
      <c r="AI200" s="72">
        <v>0</v>
      </c>
      <c r="AJ200" s="73">
        <v>0</v>
      </c>
      <c r="AK200" s="67">
        <v>0</v>
      </c>
      <c r="AL200" s="51">
        <v>-63.360000000000007</v>
      </c>
      <c r="AM200" s="51">
        <v>-73.600000000000009</v>
      </c>
      <c r="AN200" s="51">
        <v>-164.8</v>
      </c>
      <c r="AO200" s="77">
        <v>0</v>
      </c>
      <c r="AP200" s="77">
        <v>0</v>
      </c>
      <c r="AQ200" s="77">
        <v>0</v>
      </c>
      <c r="AR200" s="77">
        <v>0</v>
      </c>
      <c r="AS200" s="77">
        <v>0</v>
      </c>
      <c r="AT200" s="77">
        <v>0</v>
      </c>
      <c r="AU200" s="46"/>
      <c r="AV200" s="350" t="str">
        <f t="shared" si="122"/>
        <v/>
      </c>
      <c r="AW200" s="76" t="str">
        <f t="shared" si="123"/>
        <v/>
      </c>
      <c r="AX200" s="198" t="str">
        <f>IF(A200="","",IF(D200="","",INDEX(POBRANIE_!$B$6:$F$101,MATCH(D200,POBRANIE_!$A$6:$A$101,0),5)))</f>
        <v/>
      </c>
      <c r="AY200" s="96" t="str">
        <f t="shared" si="124"/>
        <v/>
      </c>
      <c r="AZ200" s="96" t="str">
        <f t="shared" si="87"/>
        <v/>
      </c>
      <c r="BA200" s="292" t="str">
        <f t="shared" si="66"/>
        <v xml:space="preserve"> </v>
      </c>
      <c r="BB200" s="293" t="str">
        <f t="shared" si="67"/>
        <v xml:space="preserve"> </v>
      </c>
      <c r="BD200" s="45"/>
      <c r="BE200" s="387" t="str">
        <f t="shared" si="68"/>
        <v/>
      </c>
      <c r="BF200" s="388">
        <f t="shared" si="125"/>
        <v>0</v>
      </c>
      <c r="BG200" s="388">
        <f t="shared" si="126"/>
        <v>0</v>
      </c>
      <c r="BH200" s="388">
        <f t="shared" si="127"/>
        <v>0</v>
      </c>
      <c r="BI200" s="388">
        <f t="shared" si="128"/>
        <v>0</v>
      </c>
      <c r="BJ200" s="388">
        <f t="shared" si="129"/>
        <v>0</v>
      </c>
      <c r="BK200" s="389">
        <f t="shared" si="130"/>
        <v>0</v>
      </c>
      <c r="BL200" s="388">
        <f>IF(W200="",0,IF(W200=LEGENDA!C$43,0,1))</f>
        <v>0</v>
      </c>
      <c r="BM200" s="388">
        <f>IF(X200="",0,IF(X200=LEGENDA!D$43,0,1))</f>
        <v>0</v>
      </c>
      <c r="BN200" s="388">
        <f>IF(Y200="",0,IF(Y200=LEGENDA!E$43,0,1))</f>
        <v>0</v>
      </c>
      <c r="BO200" s="388">
        <f>IF(Z200="",0,IF(Z200=LEGENDA!F$43,0,1))</f>
        <v>0</v>
      </c>
      <c r="BP200" s="388">
        <f>IF(AA200="",0,IF(AA200=LEGENDA!G$43,0,1))</f>
        <v>0</v>
      </c>
      <c r="BQ200" s="388">
        <f>IF(AB200="",0,IF(AB200=LEGENDA!H$43,0,1))</f>
        <v>0</v>
      </c>
      <c r="BR200" s="388">
        <f>IF(AC200="",0,IF(AC200=LEGENDA!I$43,0,1))</f>
        <v>0</v>
      </c>
      <c r="BS200" s="388">
        <f>IF(AD200="",0,IF(AD200=LEGENDA!J$43,0,1))</f>
        <v>0</v>
      </c>
      <c r="BT200" s="388">
        <f>IF(AE200="",0,IF(AE200=LEGENDA!K$43,0,1))</f>
        <v>0</v>
      </c>
      <c r="BU200" s="388">
        <f>IF(AF200="",0,IF(AF200=LEGENDA!L$43,0,1))</f>
        <v>0</v>
      </c>
      <c r="BV200" s="390">
        <f t="shared" si="131"/>
        <v>0</v>
      </c>
      <c r="BW200" s="388">
        <f t="shared" si="132"/>
        <v>0</v>
      </c>
      <c r="BX200" s="390">
        <f t="shared" si="133"/>
        <v>0</v>
      </c>
      <c r="BY200" s="391">
        <f t="shared" si="134"/>
        <v>0</v>
      </c>
      <c r="BZ200" s="391">
        <f t="shared" si="138"/>
        <v>0</v>
      </c>
      <c r="CA200" s="391" t="str">
        <f t="shared" si="135"/>
        <v/>
      </c>
      <c r="CB200" s="386" t="str">
        <f t="shared" si="81"/>
        <v/>
      </c>
      <c r="CC200" s="94">
        <f t="shared" si="137"/>
        <v>0</v>
      </c>
      <c r="CD200" s="397" t="str">
        <f t="shared" si="136"/>
        <v/>
      </c>
      <c r="CE200" s="559" t="str">
        <f t="array" ref="CE200">IFERROR(INDEX($C$10:$C$525,MATCH(0,COUNTIF($CE$9:CE199,$C$10:$C$525),0)),"")</f>
        <v/>
      </c>
      <c r="CF200" s="559">
        <f t="shared" si="83"/>
        <v>0</v>
      </c>
    </row>
    <row r="201" spans="1:84" ht="18.600000000000001" customHeight="1" thickBot="1" x14ac:dyDescent="0.35">
      <c r="A201" s="78" t="str">
        <f t="shared" si="116"/>
        <v/>
      </c>
      <c r="B201" s="576"/>
      <c r="C201" s="464"/>
      <c r="D201" s="349"/>
      <c r="E201" s="61" t="str">
        <f>IF(B201="","",IF(C201="","",IF(D201="","",INDEX(POBRANIE_!$B$6:$F$100,MATCH($D201,POBRANIE_!$A$6:$A$100,0),2))))</f>
        <v/>
      </c>
      <c r="F201" s="44"/>
      <c r="G201" s="45"/>
      <c r="H201" s="349"/>
      <c r="I201" s="46"/>
      <c r="J201" s="64" t="str">
        <f>IF($H201="","",IF($I201="","",IF($H201=LEGENDA!$B$21,0.6,IF($H201=LEGENDA!$B$22,0.7,0.8))))</f>
        <v/>
      </c>
      <c r="K201" s="61" t="str">
        <f t="shared" si="117"/>
        <v/>
      </c>
      <c r="L201" s="46"/>
      <c r="M201" s="61" t="str">
        <f>IF($H201="","",IF(OR(I201&gt;0,L201&gt;0),"",IF(AND(D201="TUZ",H201="gleba b. lekka"),"BŁĄD kol.8",IF(AND(D201="TUZ",H201="gleba lekka"),"BŁĄD kol.8",IF(AND(D201="TUZ",H201="gleba średnia"),"BŁĄD kol.8",IF(AND(D201="TUZ",H201="gleba ciężka"),"BŁĄD kol.8",IF(OR($H201=LEGENDA!$B$21,$H201=1),49,IF(OR($H201=LEGENDA!$B$22,$H201=2),59,IF(OR($H201=LEGENDA!$B$23,$H201=3),62,IF(OR($H201=4,$H201=LEGENDA!$B$24),66,IF(H201=LEGENDA!$O$25,86,IF(H201=LEGENDA!$O$26,91,IF(H201=LEGENDA!$O$27,73,IF(H201=LEGENDA!$O$28,66,IF(H201=LEGENDA!$O$29,135,IF(H201=LEGENDA!$O$30,158,IF(H201=LEGENDA!$O$31,117)))))))))))))))))</f>
        <v/>
      </c>
      <c r="N201" s="61" t="str">
        <f>IF(AND(D201="TUZ",H201="gleba b. lekka"),"BŁĄD kol.8",IF(AND(D201="TUZ",H201="gleba lekka"),"BŁĄD kol.8",IF(AND(D201="TUZ",H201="gleba średnia"),"BŁĄD kol.8",IF(AND(D201="TUZ",H201="gleba ciężka"),"BŁĄD kol.8",IF(AND(E201&lt;&gt;4,H201=LEGENDA!$O$29),"BŁĄD kol.8",IF(AND(E201&lt;&gt;4,H201=LEGENDA!$O$30),"BŁĄD kol.8",IF(AND(E201&lt;&gt;4,H201=LEGENDA!$O$31),"BŁĄD kol.8",IF(AND(E201&lt;&gt;4,H201=LEGENDA!$O$28),"BŁĄD kol.8",IF(AND(E201&lt;&gt;4,H201=LEGENDA!$O$27),"BŁĄD kol.8",IF(AND(E201&lt;&gt;4,H201=LEGENDA!$O$26),"BŁĄD kol.8",IF(AND(E201&lt;&gt;4,H201=LEGENDA!$O$25),"BŁĄD kol.8",IF(AX201="","",IF(AX201=1,0.6,IF(AX201=2,0.9,0.9))))))))))))))</f>
        <v/>
      </c>
      <c r="O201" s="381" t="str">
        <f t="shared" si="118"/>
        <v/>
      </c>
      <c r="P201" s="379" t="str">
        <f t="shared" si="119"/>
        <v/>
      </c>
      <c r="Q201" s="47"/>
      <c r="R201" s="46"/>
      <c r="S201" s="46"/>
      <c r="T201" s="46"/>
      <c r="U201" s="46"/>
      <c r="V201" s="61" t="str">
        <f t="shared" si="120"/>
        <v/>
      </c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61" t="str">
        <f t="shared" si="121"/>
        <v/>
      </c>
      <c r="AH201" s="66" t="e">
        <v>#VALUE!</v>
      </c>
      <c r="AI201" s="72">
        <v>0</v>
      </c>
      <c r="AJ201" s="73">
        <v>0</v>
      </c>
      <c r="AK201" s="67">
        <v>0</v>
      </c>
      <c r="AL201" s="51">
        <v>-63.360000000000007</v>
      </c>
      <c r="AM201" s="51">
        <v>-73.600000000000009</v>
      </c>
      <c r="AN201" s="51">
        <v>-164.8</v>
      </c>
      <c r="AO201" s="77">
        <v>0</v>
      </c>
      <c r="AP201" s="77">
        <v>0</v>
      </c>
      <c r="AQ201" s="77">
        <v>0</v>
      </c>
      <c r="AR201" s="77">
        <v>0</v>
      </c>
      <c r="AS201" s="77">
        <v>0</v>
      </c>
      <c r="AT201" s="77">
        <v>0</v>
      </c>
      <c r="AU201" s="46"/>
      <c r="AV201" s="350" t="str">
        <f t="shared" si="122"/>
        <v/>
      </c>
      <c r="AW201" s="76" t="str">
        <f t="shared" si="123"/>
        <v/>
      </c>
      <c r="AX201" s="198" t="str">
        <f>IF(A201="","",IF(D201="","",INDEX(POBRANIE_!$B$6:$F$101,MATCH(D201,POBRANIE_!$A$6:$A$101,0),5)))</f>
        <v/>
      </c>
      <c r="AY201" s="96" t="str">
        <f t="shared" si="124"/>
        <v/>
      </c>
      <c r="AZ201" s="96" t="str">
        <f t="shared" si="87"/>
        <v/>
      </c>
      <c r="BA201" s="292" t="str">
        <f t="shared" si="66"/>
        <v xml:space="preserve"> </v>
      </c>
      <c r="BB201" s="293" t="str">
        <f t="shared" si="67"/>
        <v xml:space="preserve"> </v>
      </c>
      <c r="BD201" s="45"/>
      <c r="BE201" s="387" t="str">
        <f t="shared" si="68"/>
        <v/>
      </c>
      <c r="BF201" s="388">
        <f t="shared" si="125"/>
        <v>0</v>
      </c>
      <c r="BG201" s="388">
        <f t="shared" si="126"/>
        <v>0</v>
      </c>
      <c r="BH201" s="388">
        <f t="shared" si="127"/>
        <v>0</v>
      </c>
      <c r="BI201" s="388">
        <f t="shared" si="128"/>
        <v>0</v>
      </c>
      <c r="BJ201" s="388">
        <f t="shared" si="129"/>
        <v>0</v>
      </c>
      <c r="BK201" s="389">
        <f t="shared" si="130"/>
        <v>0</v>
      </c>
      <c r="BL201" s="388">
        <f>IF(W201="",0,IF(W201=LEGENDA!C$43,0,1))</f>
        <v>0</v>
      </c>
      <c r="BM201" s="388">
        <f>IF(X201="",0,IF(X201=LEGENDA!D$43,0,1))</f>
        <v>0</v>
      </c>
      <c r="BN201" s="388">
        <f>IF(Y201="",0,IF(Y201=LEGENDA!E$43,0,1))</f>
        <v>0</v>
      </c>
      <c r="BO201" s="388">
        <f>IF(Z201="",0,IF(Z201=LEGENDA!F$43,0,1))</f>
        <v>0</v>
      </c>
      <c r="BP201" s="388">
        <f>IF(AA201="",0,IF(AA201=LEGENDA!G$43,0,1))</f>
        <v>0</v>
      </c>
      <c r="BQ201" s="388">
        <f>IF(AB201="",0,IF(AB201=LEGENDA!H$43,0,1))</f>
        <v>0</v>
      </c>
      <c r="BR201" s="388">
        <f>IF(AC201="",0,IF(AC201=LEGENDA!I$43,0,1))</f>
        <v>0</v>
      </c>
      <c r="BS201" s="388">
        <f>IF(AD201="",0,IF(AD201=LEGENDA!J$43,0,1))</f>
        <v>0</v>
      </c>
      <c r="BT201" s="388">
        <f>IF(AE201="",0,IF(AE201=LEGENDA!K$43,0,1))</f>
        <v>0</v>
      </c>
      <c r="BU201" s="388">
        <f>IF(AF201="",0,IF(AF201=LEGENDA!L$43,0,1))</f>
        <v>0</v>
      </c>
      <c r="BV201" s="390">
        <f t="shared" si="131"/>
        <v>0</v>
      </c>
      <c r="BW201" s="388">
        <f t="shared" si="132"/>
        <v>0</v>
      </c>
      <c r="BX201" s="390">
        <f t="shared" si="133"/>
        <v>0</v>
      </c>
      <c r="BY201" s="391">
        <f t="shared" si="134"/>
        <v>0</v>
      </c>
      <c r="BZ201" s="391">
        <f t="shared" si="138"/>
        <v>0</v>
      </c>
      <c r="CA201" s="391" t="str">
        <f t="shared" si="135"/>
        <v/>
      </c>
      <c r="CB201" s="386" t="str">
        <f t="shared" si="81"/>
        <v/>
      </c>
      <c r="CC201" s="94">
        <f t="shared" si="137"/>
        <v>0</v>
      </c>
      <c r="CD201" s="397" t="str">
        <f t="shared" si="136"/>
        <v/>
      </c>
      <c r="CE201" s="559" t="str">
        <f t="array" ref="CE201">IFERROR(INDEX($C$10:$C$525,MATCH(0,COUNTIF($CE$9:CE200,$C$10:$C$525),0)),"")</f>
        <v/>
      </c>
      <c r="CF201" s="559">
        <f t="shared" si="83"/>
        <v>0</v>
      </c>
    </row>
    <row r="202" spans="1:84" ht="18.600000000000001" customHeight="1" thickBot="1" x14ac:dyDescent="0.35">
      <c r="A202" s="78" t="str">
        <f t="shared" si="116"/>
        <v/>
      </c>
      <c r="B202" s="576"/>
      <c r="C202" s="464"/>
      <c r="D202" s="349"/>
      <c r="E202" s="61" t="str">
        <f>IF(B202="","",IF(C202="","",IF(D202="","",INDEX(POBRANIE_!$B$6:$F$100,MATCH($D202,POBRANIE_!$A$6:$A$100,0),2))))</f>
        <v/>
      </c>
      <c r="F202" s="44"/>
      <c r="G202" s="45"/>
      <c r="H202" s="349"/>
      <c r="I202" s="46"/>
      <c r="J202" s="64" t="str">
        <f>IF($H202="","",IF($I202="","",IF($H202=LEGENDA!$B$21,0.6,IF($H202=LEGENDA!$B$22,0.7,0.8))))</f>
        <v/>
      </c>
      <c r="K202" s="61" t="str">
        <f t="shared" si="117"/>
        <v/>
      </c>
      <c r="L202" s="46"/>
      <c r="M202" s="61" t="str">
        <f>IF($H202="","",IF(OR(I202&gt;0,L202&gt;0),"",IF(AND(D202="TUZ",H202="gleba b. lekka"),"BŁĄD kol.8",IF(AND(D202="TUZ",H202="gleba lekka"),"BŁĄD kol.8",IF(AND(D202="TUZ",H202="gleba średnia"),"BŁĄD kol.8",IF(AND(D202="TUZ",H202="gleba ciężka"),"BŁĄD kol.8",IF(OR($H202=LEGENDA!$B$21,$H202=1),49,IF(OR($H202=LEGENDA!$B$22,$H202=2),59,IF(OR($H202=LEGENDA!$B$23,$H202=3),62,IF(OR($H202=4,$H202=LEGENDA!$B$24),66,IF(H202=LEGENDA!$O$25,86,IF(H202=LEGENDA!$O$26,91,IF(H202=LEGENDA!$O$27,73,IF(H202=LEGENDA!$O$28,66,IF(H202=LEGENDA!$O$29,135,IF(H202=LEGENDA!$O$30,158,IF(H202=LEGENDA!$O$31,117)))))))))))))))))</f>
        <v/>
      </c>
      <c r="N202" s="61" t="str">
        <f>IF(AND(D202="TUZ",H202="gleba b. lekka"),"BŁĄD kol.8",IF(AND(D202="TUZ",H202="gleba lekka"),"BŁĄD kol.8",IF(AND(D202="TUZ",H202="gleba średnia"),"BŁĄD kol.8",IF(AND(D202="TUZ",H202="gleba ciężka"),"BŁĄD kol.8",IF(AND(E202&lt;&gt;4,H202=LEGENDA!$O$29),"BŁĄD kol.8",IF(AND(E202&lt;&gt;4,H202=LEGENDA!$O$30),"BŁĄD kol.8",IF(AND(E202&lt;&gt;4,H202=LEGENDA!$O$31),"BŁĄD kol.8",IF(AND(E202&lt;&gt;4,H202=LEGENDA!$O$28),"BŁĄD kol.8",IF(AND(E202&lt;&gt;4,H202=LEGENDA!$O$27),"BŁĄD kol.8",IF(AND(E202&lt;&gt;4,H202=LEGENDA!$O$26),"BŁĄD kol.8",IF(AND(E202&lt;&gt;4,H202=LEGENDA!$O$25),"BŁĄD kol.8",IF(AX202="","",IF(AX202=1,0.6,IF(AX202=2,0.9,0.9))))))))))))))</f>
        <v/>
      </c>
      <c r="O202" s="381" t="str">
        <f t="shared" si="118"/>
        <v/>
      </c>
      <c r="P202" s="379" t="str">
        <f t="shared" si="119"/>
        <v/>
      </c>
      <c r="Q202" s="47"/>
      <c r="R202" s="46"/>
      <c r="S202" s="46"/>
      <c r="T202" s="46"/>
      <c r="U202" s="46"/>
      <c r="V202" s="61" t="str">
        <f t="shared" si="120"/>
        <v/>
      </c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61" t="str">
        <f t="shared" si="121"/>
        <v/>
      </c>
      <c r="AH202" s="66" t="e">
        <v>#VALUE!</v>
      </c>
      <c r="AI202" s="72">
        <v>0</v>
      </c>
      <c r="AJ202" s="73">
        <v>0</v>
      </c>
      <c r="AK202" s="67">
        <v>0</v>
      </c>
      <c r="AL202" s="51">
        <v>-63.360000000000007</v>
      </c>
      <c r="AM202" s="51">
        <v>-73.600000000000009</v>
      </c>
      <c r="AN202" s="51">
        <v>-164.8</v>
      </c>
      <c r="AO202" s="77">
        <v>0</v>
      </c>
      <c r="AP202" s="77">
        <v>0</v>
      </c>
      <c r="AQ202" s="77">
        <v>0</v>
      </c>
      <c r="AR202" s="77">
        <v>0</v>
      </c>
      <c r="AS202" s="77">
        <v>0</v>
      </c>
      <c r="AT202" s="77">
        <v>0</v>
      </c>
      <c r="AU202" s="46"/>
      <c r="AV202" s="350" t="str">
        <f t="shared" si="122"/>
        <v/>
      </c>
      <c r="AW202" s="76" t="str">
        <f t="shared" si="123"/>
        <v/>
      </c>
      <c r="AX202" s="198" t="str">
        <f>IF(A202="","",IF(D202="","",INDEX(POBRANIE_!$B$6:$F$101,MATCH(D202,POBRANIE_!$A$6:$A$101,0),5)))</f>
        <v/>
      </c>
      <c r="AY202" s="96" t="str">
        <f t="shared" si="124"/>
        <v/>
      </c>
      <c r="AZ202" s="96" t="str">
        <f t="shared" si="87"/>
        <v/>
      </c>
      <c r="BA202" s="292" t="str">
        <f t="shared" si="66"/>
        <v xml:space="preserve"> </v>
      </c>
      <c r="BB202" s="293" t="str">
        <f t="shared" si="67"/>
        <v xml:space="preserve"> </v>
      </c>
      <c r="BD202" s="45"/>
      <c r="BE202" s="387" t="str">
        <f t="shared" si="68"/>
        <v/>
      </c>
      <c r="BF202" s="388">
        <f t="shared" si="125"/>
        <v>0</v>
      </c>
      <c r="BG202" s="388">
        <f t="shared" si="126"/>
        <v>0</v>
      </c>
      <c r="BH202" s="388">
        <f t="shared" si="127"/>
        <v>0</v>
      </c>
      <c r="BI202" s="388">
        <f t="shared" si="128"/>
        <v>0</v>
      </c>
      <c r="BJ202" s="388">
        <f t="shared" si="129"/>
        <v>0</v>
      </c>
      <c r="BK202" s="389">
        <f t="shared" si="130"/>
        <v>0</v>
      </c>
      <c r="BL202" s="388">
        <f>IF(W202="",0,IF(W202=LEGENDA!C$43,0,1))</f>
        <v>0</v>
      </c>
      <c r="BM202" s="388">
        <f>IF(X202="",0,IF(X202=LEGENDA!D$43,0,1))</f>
        <v>0</v>
      </c>
      <c r="BN202" s="388">
        <f>IF(Y202="",0,IF(Y202=LEGENDA!E$43,0,1))</f>
        <v>0</v>
      </c>
      <c r="BO202" s="388">
        <f>IF(Z202="",0,IF(Z202=LEGENDA!F$43,0,1))</f>
        <v>0</v>
      </c>
      <c r="BP202" s="388">
        <f>IF(AA202="",0,IF(AA202=LEGENDA!G$43,0,1))</f>
        <v>0</v>
      </c>
      <c r="BQ202" s="388">
        <f>IF(AB202="",0,IF(AB202=LEGENDA!H$43,0,1))</f>
        <v>0</v>
      </c>
      <c r="BR202" s="388">
        <f>IF(AC202="",0,IF(AC202=LEGENDA!I$43,0,1))</f>
        <v>0</v>
      </c>
      <c r="BS202" s="388">
        <f>IF(AD202="",0,IF(AD202=LEGENDA!J$43,0,1))</f>
        <v>0</v>
      </c>
      <c r="BT202" s="388">
        <f>IF(AE202="",0,IF(AE202=LEGENDA!K$43,0,1))</f>
        <v>0</v>
      </c>
      <c r="BU202" s="388">
        <f>IF(AF202="",0,IF(AF202=LEGENDA!L$43,0,1))</f>
        <v>0</v>
      </c>
      <c r="BV202" s="390">
        <f t="shared" si="131"/>
        <v>0</v>
      </c>
      <c r="BW202" s="388">
        <f t="shared" si="132"/>
        <v>0</v>
      </c>
      <c r="BX202" s="390">
        <f t="shared" si="133"/>
        <v>0</v>
      </c>
      <c r="BY202" s="391">
        <f t="shared" si="134"/>
        <v>0</v>
      </c>
      <c r="BZ202" s="391">
        <f t="shared" si="138"/>
        <v>0</v>
      </c>
      <c r="CA202" s="391" t="str">
        <f t="shared" si="135"/>
        <v/>
      </c>
      <c r="CB202" s="386" t="str">
        <f t="shared" si="81"/>
        <v/>
      </c>
      <c r="CC202" s="94">
        <f t="shared" si="137"/>
        <v>0</v>
      </c>
      <c r="CD202" s="397" t="str">
        <f t="shared" si="136"/>
        <v/>
      </c>
      <c r="CE202" s="559" t="str">
        <f t="array" ref="CE202">IFERROR(INDEX($C$10:$C$525,MATCH(0,COUNTIF($CE$9:CE201,$C$10:$C$525),0)),"")</f>
        <v/>
      </c>
      <c r="CF202" s="559">
        <f t="shared" si="83"/>
        <v>0</v>
      </c>
    </row>
    <row r="203" spans="1:84" ht="16.2" thickBot="1" x14ac:dyDescent="0.35">
      <c r="A203" s="78" t="str">
        <f t="shared" si="116"/>
        <v/>
      </c>
      <c r="B203" s="576"/>
      <c r="C203" s="464"/>
      <c r="D203" s="349"/>
      <c r="E203" s="61" t="str">
        <f>IF(B203="","",IF(C203="","",IF(D203="","",INDEX(POBRANIE_!$B$6:$F$100,MATCH($D203,POBRANIE_!$A$6:$A$100,0),2))))</f>
        <v/>
      </c>
      <c r="F203" s="44"/>
      <c r="G203" s="45"/>
      <c r="H203" s="349"/>
      <c r="I203" s="46"/>
      <c r="J203" s="64" t="str">
        <f>IF($H203="","",IF($I203="","",IF($H203=LEGENDA!$B$21,0.6,IF($H203=LEGENDA!$B$22,0.7,0.8))))</f>
        <v/>
      </c>
      <c r="K203" s="61" t="str">
        <f t="shared" si="117"/>
        <v/>
      </c>
      <c r="L203" s="46"/>
      <c r="M203" s="61" t="str">
        <f>IF($H203="","",IF(OR(I203&gt;0,L203&gt;0),"",IF(AND(D203="TUZ",H203="gleba b. lekka"),"BŁĄD kol.8",IF(AND(D203="TUZ",H203="gleba lekka"),"BŁĄD kol.8",IF(AND(D203="TUZ",H203="gleba średnia"),"BŁĄD kol.8",IF(AND(D203="TUZ",H203="gleba ciężka"),"BŁĄD kol.8",IF(OR($H203=LEGENDA!$B$21,$H203=1),49,IF(OR($H203=LEGENDA!$B$22,$H203=2),59,IF(OR($H203=LEGENDA!$B$23,$H203=3),62,IF(OR($H203=4,$H203=LEGENDA!$B$24),66,IF(H203=LEGENDA!$O$25,86,IF(H203=LEGENDA!$O$26,91,IF(H203=LEGENDA!$O$27,73,IF(H203=LEGENDA!$O$28,66,IF(H203=LEGENDA!$O$29,135,IF(H203=LEGENDA!$O$30,158,IF(H203=LEGENDA!$O$31,117)))))))))))))))))</f>
        <v/>
      </c>
      <c r="N203" s="61" t="str">
        <f>IF(AND(D203="TUZ",H203="gleba b. lekka"),"BŁĄD kol.8",IF(AND(D203="TUZ",H203="gleba lekka"),"BŁĄD kol.8",IF(AND(D203="TUZ",H203="gleba średnia"),"BŁĄD kol.8",IF(AND(D203="TUZ",H203="gleba ciężka"),"BŁĄD kol.8",IF(AND(E203&lt;&gt;4,H203=LEGENDA!$O$29),"BŁĄD kol.8",IF(AND(E203&lt;&gt;4,H203=LEGENDA!$O$30),"BŁĄD kol.8",IF(AND(E203&lt;&gt;4,H203=LEGENDA!$O$31),"BŁĄD kol.8",IF(AND(E203&lt;&gt;4,H203=LEGENDA!$O$28),"BŁĄD kol.8",IF(AND(E203&lt;&gt;4,H203=LEGENDA!$O$27),"BŁĄD kol.8",IF(AND(E203&lt;&gt;4,H203=LEGENDA!$O$26),"BŁĄD kol.8",IF(AND(E203&lt;&gt;4,H203=LEGENDA!$O$25),"BŁĄD kol.8",IF(AX203="","",IF(AX203=1,0.6,IF(AX203=2,0.9,0.9))))))))))))))</f>
        <v/>
      </c>
      <c r="O203" s="381" t="str">
        <f t="shared" si="118"/>
        <v/>
      </c>
      <c r="P203" s="379" t="str">
        <f t="shared" si="119"/>
        <v/>
      </c>
      <c r="Q203" s="47"/>
      <c r="R203" s="46"/>
      <c r="S203" s="46"/>
      <c r="T203" s="46"/>
      <c r="U203" s="46"/>
      <c r="V203" s="61" t="str">
        <f t="shared" si="120"/>
        <v/>
      </c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61" t="str">
        <f t="shared" si="121"/>
        <v/>
      </c>
      <c r="AH203" s="66" t="e">
        <v>#VALUE!</v>
      </c>
      <c r="AI203" s="72">
        <v>0</v>
      </c>
      <c r="AJ203" s="73">
        <v>0</v>
      </c>
      <c r="AK203" s="67">
        <v>0</v>
      </c>
      <c r="AL203" s="51">
        <v>-63.360000000000007</v>
      </c>
      <c r="AM203" s="51">
        <v>-73.600000000000009</v>
      </c>
      <c r="AN203" s="51">
        <v>-164.8</v>
      </c>
      <c r="AO203" s="77">
        <v>0</v>
      </c>
      <c r="AP203" s="77">
        <v>0</v>
      </c>
      <c r="AQ203" s="77">
        <v>0</v>
      </c>
      <c r="AR203" s="77">
        <v>0</v>
      </c>
      <c r="AS203" s="77">
        <v>0</v>
      </c>
      <c r="AT203" s="77">
        <v>0</v>
      </c>
      <c r="AU203" s="46"/>
      <c r="AV203" s="350" t="str">
        <f t="shared" si="122"/>
        <v/>
      </c>
      <c r="AW203" s="76" t="str">
        <f t="shared" si="123"/>
        <v/>
      </c>
      <c r="AX203" s="198" t="str">
        <f>IF(A203="","",IF(D203="","",INDEX(POBRANIE_!$B$6:$F$101,MATCH(D203,POBRANIE_!$A$6:$A$101,0),5)))</f>
        <v/>
      </c>
      <c r="AY203" s="96" t="str">
        <f t="shared" si="124"/>
        <v/>
      </c>
      <c r="AZ203" s="96" t="str">
        <f t="shared" si="87"/>
        <v/>
      </c>
      <c r="BA203" s="292" t="str">
        <f t="shared" ref="BA203:BA266" si="139">IF($AZ203=""," ",$AZ203/4*$AY203)</f>
        <v xml:space="preserve"> </v>
      </c>
      <c r="BB203" s="293" t="str">
        <f t="shared" ref="BB203:BB266" si="140">IF($BA203=" "," ",_xlfn.CEILING.PRECISE($AZ203/4*$AY203,1))</f>
        <v xml:space="preserve"> </v>
      </c>
      <c r="BD203" s="45"/>
      <c r="BE203" s="387" t="str">
        <f t="shared" ref="BE203:BE266" si="141">IF(F203="","",IF(BD203="",F203,0))</f>
        <v/>
      </c>
      <c r="BF203" s="388">
        <f t="shared" si="125"/>
        <v>0</v>
      </c>
      <c r="BG203" s="388">
        <f t="shared" si="126"/>
        <v>0</v>
      </c>
      <c r="BH203" s="388">
        <f t="shared" si="127"/>
        <v>0</v>
      </c>
      <c r="BI203" s="388">
        <f t="shared" si="128"/>
        <v>0</v>
      </c>
      <c r="BJ203" s="388">
        <f t="shared" si="129"/>
        <v>0</v>
      </c>
      <c r="BK203" s="389">
        <f t="shared" si="130"/>
        <v>0</v>
      </c>
      <c r="BL203" s="388">
        <f>IF(W203="",0,IF(W203=LEGENDA!C$43,0,1))</f>
        <v>0</v>
      </c>
      <c r="BM203" s="388">
        <f>IF(X203="",0,IF(X203=LEGENDA!D$43,0,1))</f>
        <v>0</v>
      </c>
      <c r="BN203" s="388">
        <f>IF(Y203="",0,IF(Y203=LEGENDA!E$43,0,1))</f>
        <v>0</v>
      </c>
      <c r="BO203" s="388">
        <f>IF(Z203="",0,IF(Z203=LEGENDA!F$43,0,1))</f>
        <v>0</v>
      </c>
      <c r="BP203" s="388">
        <f>IF(AA203="",0,IF(AA203=LEGENDA!G$43,0,1))</f>
        <v>0</v>
      </c>
      <c r="BQ203" s="388">
        <f>IF(AB203="",0,IF(AB203=LEGENDA!H$43,0,1))</f>
        <v>0</v>
      </c>
      <c r="BR203" s="388">
        <f>IF(AC203="",0,IF(AC203=LEGENDA!I$43,0,1))</f>
        <v>0</v>
      </c>
      <c r="BS203" s="388">
        <f>IF(AD203="",0,IF(AD203=LEGENDA!J$43,0,1))</f>
        <v>0</v>
      </c>
      <c r="BT203" s="388">
        <f>IF(AE203="",0,IF(AE203=LEGENDA!K$43,0,1))</f>
        <v>0</v>
      </c>
      <c r="BU203" s="388">
        <f>IF(AF203="",0,IF(AF203=LEGENDA!L$43,0,1))</f>
        <v>0</v>
      </c>
      <c r="BV203" s="390">
        <f t="shared" si="131"/>
        <v>0</v>
      </c>
      <c r="BW203" s="388">
        <f t="shared" si="132"/>
        <v>0</v>
      </c>
      <c r="BX203" s="390">
        <f t="shared" si="133"/>
        <v>0</v>
      </c>
      <c r="BY203" s="391">
        <f t="shared" si="134"/>
        <v>0</v>
      </c>
      <c r="BZ203" s="391">
        <f t="shared" si="138"/>
        <v>0</v>
      </c>
      <c r="CA203" s="391" t="str">
        <f t="shared" si="135"/>
        <v/>
      </c>
      <c r="CB203" s="386" t="str">
        <f t="shared" ref="CB203:CB266" si="142">IF(F203="","",IF(AND(BY203+BZ203&gt;0,BY203=BZ203),BY203,IF(AND(CC204=CC205,CC205=CC206,CC206=CC207,CC207=CC208,CC208=CC209,CC209=CC210,CC210=CC211,CC211=CC212,CC212=CC213,CC213=CC214,CC214=CC215,CC215=CC216,CC216=CC217,BY203=0,CC203=0.0001),SUM(CA203:CA217),IF(AND(CC204=CC205,CC205=CC206,CC206=CC207,CC207=CC208,CC208=CC209,CC209=CC210,CC210=CC211,CC211=CC212,CC212=CC213,CC213=CC214,CC214=CC215,CC215=CC216,BY203=0,CC203=0.0001),SUM(CA203:CA216),IF(AND(CC204=CC205,CC205=CC206,CC206=CC207,CC207=CC208,CC208=CC209,CC209=CC210,CC210=CC211,CC211=CC212,CC212=CC213,CC213=CC214,CC214=CC215,BY203=0,CC203=0.0001),SUM(CA203:CA215),IF(AND(CC204=CC205,CC205=CC206,CC206=CC207,CC207=CC208,CC208=CC209,CC209=CC210,CC210=CC211,CC211=CC212,CC212=CC213,CC213=CC214,BY203=0,CC203=0.0001),SUM(CA203:CA214),IF(AND(CC204=CC205,CC205=CC206,CC206=CC207,CC207=CC208,CC208=CC209,CC209=CC210,CC210=CC211,CC211=CC212,CC212=CC213,BY203=0,CC203=0.0001),SUM(CA203:CA213),IF(AND(CC204=CC205,CC205=CC206,CC206=CC207,CC207=CC208,CC208=CC209,CC209=CC210,CC210=CC211,CC211=CC212,BY203=0,CC203=0.0001),SUM(CA203:CA212),IF(AND(CC204=CC205,CC205=CC206,CC206=CC207,CC207=CC208,CC208=CC209,CC209=CC210,CC210=CC211,BY203=0,CC203=0.0001),SUM(CA203:CA211),IF(AND(CC204=CC205,CC205=CC206,CC206=CC207,CC207=CC208,CC208=CC209,CC209=CC210,BY203=0,CC203=0.0001),SUM(CA203:CA210),IF(AND(CC204=CC205,CC205=CC206,CC206=CC207,CC207=CC208,CC208=CC209,BY203=0,CC203=0.0001),SUM(CA203:CA209),IF(AND(CC204=CC205,CC205=CC206,CC206=CC207,CC207=CC208,BY203=0,CC203=0.0001),SUM(CA203:CA208),IF(AND(CC204=CC205,CC205=CC206,CC206=CC207,BY203=0,CC203=0.0001),SUM(CA203:CA207),IF(AND(CC204=CC205,CC205=CC206,BY203=0,CC203=0.0001,CC203=0.0001),SUM(CA203:CA206),IF(AND(CC204=CC205,BY203=0,CC203=0.0001),SUM(CA203:CA205),IF(AND(BY203=0,CC203=0.0001),SUM(CA203:CA204),0))))))))))))))))</f>
        <v/>
      </c>
      <c r="CC203" s="94">
        <f t="shared" si="137"/>
        <v>0</v>
      </c>
      <c r="CD203" s="397" t="str">
        <f t="shared" si="136"/>
        <v/>
      </c>
      <c r="CE203" s="559" t="str">
        <f t="array" ref="CE203">IFERROR(INDEX($C$10:$C$525,MATCH(0,COUNTIF($CE$9:CE202,$C$10:$C$525),0)),"")</f>
        <v/>
      </c>
      <c r="CF203" s="559">
        <f t="shared" ref="CF203:CF266" si="143">IF(CE203="",0,CE203)</f>
        <v>0</v>
      </c>
    </row>
    <row r="204" spans="1:84" ht="16.2" thickBot="1" x14ac:dyDescent="0.35">
      <c r="A204" s="78" t="str">
        <f t="shared" si="116"/>
        <v/>
      </c>
      <c r="B204" s="576"/>
      <c r="C204" s="464"/>
      <c r="D204" s="349"/>
      <c r="E204" s="61" t="str">
        <f>IF(B204="","",IF(C204="","",IF(D204="","",INDEX(POBRANIE_!$B$6:$F$100,MATCH($D204,POBRANIE_!$A$6:$A$100,0),2))))</f>
        <v/>
      </c>
      <c r="F204" s="44"/>
      <c r="G204" s="45"/>
      <c r="H204" s="349"/>
      <c r="I204" s="46"/>
      <c r="J204" s="64" t="str">
        <f>IF($H204="","",IF($I204="","",IF($H204=LEGENDA!$B$21,0.6,IF($H204=LEGENDA!$B$22,0.7,0.8))))</f>
        <v/>
      </c>
      <c r="K204" s="61" t="str">
        <f t="shared" si="117"/>
        <v/>
      </c>
      <c r="L204" s="46"/>
      <c r="M204" s="61" t="str">
        <f>IF($H204="","",IF(OR(I204&gt;0,L204&gt;0),"",IF(AND(D204="TUZ",H204="gleba b. lekka"),"BŁĄD kol.8",IF(AND(D204="TUZ",H204="gleba lekka"),"BŁĄD kol.8",IF(AND(D204="TUZ",H204="gleba średnia"),"BŁĄD kol.8",IF(AND(D204="TUZ",H204="gleba ciężka"),"BŁĄD kol.8",IF(OR($H204=LEGENDA!$B$21,$H204=1),49,IF(OR($H204=LEGENDA!$B$22,$H204=2),59,IF(OR($H204=LEGENDA!$B$23,$H204=3),62,IF(OR($H204=4,$H204=LEGENDA!$B$24),66,IF(H204=LEGENDA!$O$25,86,IF(H204=LEGENDA!$O$26,91,IF(H204=LEGENDA!$O$27,73,IF(H204=LEGENDA!$O$28,66,IF(H204=LEGENDA!$O$29,135,IF(H204=LEGENDA!$O$30,158,IF(H204=LEGENDA!$O$31,117)))))))))))))))))</f>
        <v/>
      </c>
      <c r="N204" s="61" t="str">
        <f>IF(AND(D204="TUZ",H204="gleba b. lekka"),"BŁĄD kol.8",IF(AND(D204="TUZ",H204="gleba lekka"),"BŁĄD kol.8",IF(AND(D204="TUZ",H204="gleba średnia"),"BŁĄD kol.8",IF(AND(D204="TUZ",H204="gleba ciężka"),"BŁĄD kol.8",IF(AND(E204&lt;&gt;4,H204=LEGENDA!$O$29),"BŁĄD kol.8",IF(AND(E204&lt;&gt;4,H204=LEGENDA!$O$30),"BŁĄD kol.8",IF(AND(E204&lt;&gt;4,H204=LEGENDA!$O$31),"BŁĄD kol.8",IF(AND(E204&lt;&gt;4,H204=LEGENDA!$O$28),"BŁĄD kol.8",IF(AND(E204&lt;&gt;4,H204=LEGENDA!$O$27),"BŁĄD kol.8",IF(AND(E204&lt;&gt;4,H204=LEGENDA!$O$26),"BŁĄD kol.8",IF(AND(E204&lt;&gt;4,H204=LEGENDA!$O$25),"BŁĄD kol.8",IF(AX204="","",IF(AX204=1,0.6,IF(AX204=2,0.9,0.9))))))))))))))</f>
        <v/>
      </c>
      <c r="O204" s="381" t="str">
        <f t="shared" si="118"/>
        <v/>
      </c>
      <c r="P204" s="379" t="str">
        <f t="shared" si="119"/>
        <v/>
      </c>
      <c r="Q204" s="47"/>
      <c r="R204" s="46"/>
      <c r="S204" s="46"/>
      <c r="T204" s="46"/>
      <c r="U204" s="46"/>
      <c r="V204" s="61" t="str">
        <f t="shared" si="120"/>
        <v/>
      </c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61" t="str">
        <f t="shared" si="121"/>
        <v/>
      </c>
      <c r="AH204" s="66" t="e">
        <v>#VALUE!</v>
      </c>
      <c r="AI204" s="72">
        <v>0</v>
      </c>
      <c r="AJ204" s="73">
        <v>0</v>
      </c>
      <c r="AK204" s="67">
        <v>0</v>
      </c>
      <c r="AL204" s="51">
        <v>-63.360000000000007</v>
      </c>
      <c r="AM204" s="51">
        <v>-73.600000000000009</v>
      </c>
      <c r="AN204" s="51">
        <v>-164.8</v>
      </c>
      <c r="AO204" s="77">
        <v>0</v>
      </c>
      <c r="AP204" s="77">
        <v>0</v>
      </c>
      <c r="AQ204" s="77">
        <v>0</v>
      </c>
      <c r="AR204" s="77">
        <v>0</v>
      </c>
      <c r="AS204" s="77">
        <v>0</v>
      </c>
      <c r="AT204" s="77">
        <v>0</v>
      </c>
      <c r="AU204" s="46"/>
      <c r="AV204" s="350" t="str">
        <f t="shared" si="122"/>
        <v/>
      </c>
      <c r="AW204" s="76" t="str">
        <f t="shared" si="123"/>
        <v/>
      </c>
      <c r="AX204" s="198" t="str">
        <f>IF(A204="","",IF(D204="","",INDEX(POBRANIE_!$B$6:$F$101,MATCH(D204,POBRANIE_!$A$6:$A$101,0),5)))</f>
        <v/>
      </c>
      <c r="AY204" s="96" t="str">
        <f t="shared" si="124"/>
        <v/>
      </c>
      <c r="AZ204" s="96" t="str">
        <f t="shared" ref="AZ204:AZ267" si="144">IF($CB204&gt;0,$CB204,"")</f>
        <v/>
      </c>
      <c r="BA204" s="292" t="str">
        <f t="shared" si="139"/>
        <v xml:space="preserve"> </v>
      </c>
      <c r="BB204" s="293" t="str">
        <f t="shared" si="140"/>
        <v xml:space="preserve"> </v>
      </c>
      <c r="BD204" s="45"/>
      <c r="BE204" s="387" t="str">
        <f t="shared" si="141"/>
        <v/>
      </c>
      <c r="BF204" s="388">
        <f t="shared" si="125"/>
        <v>0</v>
      </c>
      <c r="BG204" s="388">
        <f t="shared" si="126"/>
        <v>0</v>
      </c>
      <c r="BH204" s="388">
        <f t="shared" si="127"/>
        <v>0</v>
      </c>
      <c r="BI204" s="388">
        <f t="shared" si="128"/>
        <v>0</v>
      </c>
      <c r="BJ204" s="388">
        <f t="shared" si="129"/>
        <v>0</v>
      </c>
      <c r="BK204" s="389">
        <f t="shared" si="130"/>
        <v>0</v>
      </c>
      <c r="BL204" s="388">
        <f>IF(W204="",0,IF(W204=LEGENDA!C$43,0,1))</f>
        <v>0</v>
      </c>
      <c r="BM204" s="388">
        <f>IF(X204="",0,IF(X204=LEGENDA!D$43,0,1))</f>
        <v>0</v>
      </c>
      <c r="BN204" s="388">
        <f>IF(Y204="",0,IF(Y204=LEGENDA!E$43,0,1))</f>
        <v>0</v>
      </c>
      <c r="BO204" s="388">
        <f>IF(Z204="",0,IF(Z204=LEGENDA!F$43,0,1))</f>
        <v>0</v>
      </c>
      <c r="BP204" s="388">
        <f>IF(AA204="",0,IF(AA204=LEGENDA!G$43,0,1))</f>
        <v>0</v>
      </c>
      <c r="BQ204" s="388">
        <f>IF(AB204="",0,IF(AB204=LEGENDA!H$43,0,1))</f>
        <v>0</v>
      </c>
      <c r="BR204" s="388">
        <f>IF(AC204="",0,IF(AC204=LEGENDA!I$43,0,1))</f>
        <v>0</v>
      </c>
      <c r="BS204" s="388">
        <f>IF(AD204="",0,IF(AD204=LEGENDA!J$43,0,1))</f>
        <v>0</v>
      </c>
      <c r="BT204" s="388">
        <f>IF(AE204="",0,IF(AE204=LEGENDA!K$43,0,1))</f>
        <v>0</v>
      </c>
      <c r="BU204" s="388">
        <f>IF(AF204="",0,IF(AF204=LEGENDA!L$43,0,1))</f>
        <v>0</v>
      </c>
      <c r="BV204" s="390">
        <f t="shared" si="131"/>
        <v>0</v>
      </c>
      <c r="BW204" s="388">
        <f t="shared" si="132"/>
        <v>0</v>
      </c>
      <c r="BX204" s="390">
        <f t="shared" si="133"/>
        <v>0</v>
      </c>
      <c r="BY204" s="391">
        <f t="shared" si="134"/>
        <v>0</v>
      </c>
      <c r="BZ204" s="391">
        <f t="shared" si="138"/>
        <v>0</v>
      </c>
      <c r="CA204" s="391" t="str">
        <f t="shared" si="135"/>
        <v/>
      </c>
      <c r="CB204" s="386" t="str">
        <f t="shared" si="142"/>
        <v/>
      </c>
      <c r="CC204" s="94">
        <f t="shared" si="137"/>
        <v>0</v>
      </c>
      <c r="CD204" s="397" t="str">
        <f t="shared" si="136"/>
        <v/>
      </c>
      <c r="CE204" s="559" t="str">
        <f t="array" ref="CE204">IFERROR(INDEX($C$10:$C$525,MATCH(0,COUNTIF($CE$9:CE203,$C$10:$C$525),0)),"")</f>
        <v/>
      </c>
      <c r="CF204" s="559">
        <f t="shared" si="143"/>
        <v>0</v>
      </c>
    </row>
    <row r="205" spans="1:84" ht="16.2" thickBot="1" x14ac:dyDescent="0.35">
      <c r="A205" s="78" t="str">
        <f t="shared" si="116"/>
        <v/>
      </c>
      <c r="B205" s="576"/>
      <c r="C205" s="464"/>
      <c r="D205" s="349"/>
      <c r="E205" s="61" t="str">
        <f>IF(B205="","",IF(C205="","",IF(D205="","",INDEX(POBRANIE_!$B$6:$F$100,MATCH($D205,POBRANIE_!$A$6:$A$100,0),2))))</f>
        <v/>
      </c>
      <c r="F205" s="44"/>
      <c r="G205" s="45"/>
      <c r="H205" s="349"/>
      <c r="I205" s="46"/>
      <c r="J205" s="64" t="str">
        <f>IF($H205="","",IF($I205="","",IF($H205=LEGENDA!$B$21,0.6,IF($H205=LEGENDA!$B$22,0.7,0.8))))</f>
        <v/>
      </c>
      <c r="K205" s="61" t="str">
        <f t="shared" si="117"/>
        <v/>
      </c>
      <c r="L205" s="46"/>
      <c r="M205" s="61" t="str">
        <f>IF($H205="","",IF(OR(I205&gt;0,L205&gt;0),"",IF(AND(D205="TUZ",H205="gleba b. lekka"),"BŁĄD kol.8",IF(AND(D205="TUZ",H205="gleba lekka"),"BŁĄD kol.8",IF(AND(D205="TUZ",H205="gleba średnia"),"BŁĄD kol.8",IF(AND(D205="TUZ",H205="gleba ciężka"),"BŁĄD kol.8",IF(OR($H205=LEGENDA!$B$21,$H205=1),49,IF(OR($H205=LEGENDA!$B$22,$H205=2),59,IF(OR($H205=LEGENDA!$B$23,$H205=3),62,IF(OR($H205=4,$H205=LEGENDA!$B$24),66,IF(H205=LEGENDA!$O$25,86,IF(H205=LEGENDA!$O$26,91,IF(H205=LEGENDA!$O$27,73,IF(H205=LEGENDA!$O$28,66,IF(H205=LEGENDA!$O$29,135,IF(H205=LEGENDA!$O$30,158,IF(H205=LEGENDA!$O$31,117)))))))))))))))))</f>
        <v/>
      </c>
      <c r="N205" s="61" t="str">
        <f>IF(AND(D205="TUZ",H205="gleba b. lekka"),"BŁĄD kol.8",IF(AND(D205="TUZ",H205="gleba lekka"),"BŁĄD kol.8",IF(AND(D205="TUZ",H205="gleba średnia"),"BŁĄD kol.8",IF(AND(D205="TUZ",H205="gleba ciężka"),"BŁĄD kol.8",IF(AND(E205&lt;&gt;4,H205=LEGENDA!$O$29),"BŁĄD kol.8",IF(AND(E205&lt;&gt;4,H205=LEGENDA!$O$30),"BŁĄD kol.8",IF(AND(E205&lt;&gt;4,H205=LEGENDA!$O$31),"BŁĄD kol.8",IF(AND(E205&lt;&gt;4,H205=LEGENDA!$O$28),"BŁĄD kol.8",IF(AND(E205&lt;&gt;4,H205=LEGENDA!$O$27),"BŁĄD kol.8",IF(AND(E205&lt;&gt;4,H205=LEGENDA!$O$26),"BŁĄD kol.8",IF(AND(E205&lt;&gt;4,H205=LEGENDA!$O$25),"BŁĄD kol.8",IF(AX205="","",IF(AX205=1,0.6,IF(AX205=2,0.9,0.9))))))))))))))</f>
        <v/>
      </c>
      <c r="O205" s="381" t="str">
        <f t="shared" si="118"/>
        <v/>
      </c>
      <c r="P205" s="379" t="str">
        <f t="shared" si="119"/>
        <v/>
      </c>
      <c r="Q205" s="47"/>
      <c r="R205" s="46"/>
      <c r="S205" s="46"/>
      <c r="T205" s="46"/>
      <c r="U205" s="46"/>
      <c r="V205" s="61" t="str">
        <f t="shared" si="120"/>
        <v/>
      </c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61" t="str">
        <f t="shared" si="121"/>
        <v/>
      </c>
      <c r="AH205" s="66" t="e">
        <v>#VALUE!</v>
      </c>
      <c r="AI205" s="72">
        <v>0</v>
      </c>
      <c r="AJ205" s="73">
        <v>0</v>
      </c>
      <c r="AK205" s="67">
        <v>0</v>
      </c>
      <c r="AL205" s="51">
        <v>-63.360000000000007</v>
      </c>
      <c r="AM205" s="51">
        <v>-73.600000000000009</v>
      </c>
      <c r="AN205" s="51">
        <v>-164.8</v>
      </c>
      <c r="AO205" s="77">
        <v>0</v>
      </c>
      <c r="AP205" s="77">
        <v>0</v>
      </c>
      <c r="AQ205" s="77">
        <v>0</v>
      </c>
      <c r="AR205" s="77">
        <v>0</v>
      </c>
      <c r="AS205" s="77">
        <v>0</v>
      </c>
      <c r="AT205" s="77">
        <v>0</v>
      </c>
      <c r="AU205" s="46"/>
      <c r="AV205" s="350" t="str">
        <f t="shared" si="122"/>
        <v/>
      </c>
      <c r="AW205" s="76" t="str">
        <f t="shared" si="123"/>
        <v/>
      </c>
      <c r="AX205" s="198" t="str">
        <f>IF(A205="","",IF(D205="","",INDEX(POBRANIE_!$B$6:$F$101,MATCH(D205,POBRANIE_!$A$6:$A$101,0),5)))</f>
        <v/>
      </c>
      <c r="AY205" s="96" t="str">
        <f t="shared" si="124"/>
        <v/>
      </c>
      <c r="AZ205" s="96" t="str">
        <f t="shared" si="144"/>
        <v/>
      </c>
      <c r="BA205" s="292" t="str">
        <f t="shared" si="139"/>
        <v xml:space="preserve"> </v>
      </c>
      <c r="BB205" s="293" t="str">
        <f t="shared" si="140"/>
        <v xml:space="preserve"> </v>
      </c>
      <c r="BD205" s="45"/>
      <c r="BE205" s="387" t="str">
        <f t="shared" si="141"/>
        <v/>
      </c>
      <c r="BF205" s="388">
        <f t="shared" si="125"/>
        <v>0</v>
      </c>
      <c r="BG205" s="388">
        <f t="shared" si="126"/>
        <v>0</v>
      </c>
      <c r="BH205" s="388">
        <f t="shared" si="127"/>
        <v>0</v>
      </c>
      <c r="BI205" s="388">
        <f t="shared" si="128"/>
        <v>0</v>
      </c>
      <c r="BJ205" s="388">
        <f t="shared" si="129"/>
        <v>0</v>
      </c>
      <c r="BK205" s="389">
        <f t="shared" si="130"/>
        <v>0</v>
      </c>
      <c r="BL205" s="388">
        <f>IF(W205="",0,IF(W205=LEGENDA!C$43,0,1))</f>
        <v>0</v>
      </c>
      <c r="BM205" s="388">
        <f>IF(X205="",0,IF(X205=LEGENDA!D$43,0,1))</f>
        <v>0</v>
      </c>
      <c r="BN205" s="388">
        <f>IF(Y205="",0,IF(Y205=LEGENDA!E$43,0,1))</f>
        <v>0</v>
      </c>
      <c r="BO205" s="388">
        <f>IF(Z205="",0,IF(Z205=LEGENDA!F$43,0,1))</f>
        <v>0</v>
      </c>
      <c r="BP205" s="388">
        <f>IF(AA205="",0,IF(AA205=LEGENDA!G$43,0,1))</f>
        <v>0</v>
      </c>
      <c r="BQ205" s="388">
        <f>IF(AB205="",0,IF(AB205=LEGENDA!H$43,0,1))</f>
        <v>0</v>
      </c>
      <c r="BR205" s="388">
        <f>IF(AC205="",0,IF(AC205=LEGENDA!I$43,0,1))</f>
        <v>0</v>
      </c>
      <c r="BS205" s="388">
        <f>IF(AD205="",0,IF(AD205=LEGENDA!J$43,0,1))</f>
        <v>0</v>
      </c>
      <c r="BT205" s="388">
        <f>IF(AE205="",0,IF(AE205=LEGENDA!K$43,0,1))</f>
        <v>0</v>
      </c>
      <c r="BU205" s="388">
        <f>IF(AF205="",0,IF(AF205=LEGENDA!L$43,0,1))</f>
        <v>0</v>
      </c>
      <c r="BV205" s="390">
        <f t="shared" si="131"/>
        <v>0</v>
      </c>
      <c r="BW205" s="388">
        <f t="shared" si="132"/>
        <v>0</v>
      </c>
      <c r="BX205" s="390">
        <f t="shared" si="133"/>
        <v>0</v>
      </c>
      <c r="BY205" s="391">
        <f t="shared" si="134"/>
        <v>0</v>
      </c>
      <c r="BZ205" s="391">
        <f t="shared" si="138"/>
        <v>0</v>
      </c>
      <c r="CA205" s="391" t="str">
        <f t="shared" si="135"/>
        <v/>
      </c>
      <c r="CB205" s="386" t="str">
        <f t="shared" si="142"/>
        <v/>
      </c>
      <c r="CC205" s="94">
        <f t="shared" si="137"/>
        <v>0</v>
      </c>
      <c r="CD205" s="397" t="str">
        <f t="shared" si="136"/>
        <v/>
      </c>
      <c r="CE205" s="559" t="str">
        <f t="array" ref="CE205">IFERROR(INDEX($C$10:$C$525,MATCH(0,COUNTIF($CE$9:CE204,$C$10:$C$525),0)),"")</f>
        <v/>
      </c>
      <c r="CF205" s="559">
        <f t="shared" si="143"/>
        <v>0</v>
      </c>
    </row>
    <row r="206" spans="1:84" ht="16.2" thickBot="1" x14ac:dyDescent="0.35">
      <c r="A206" s="78" t="str">
        <f t="shared" si="116"/>
        <v/>
      </c>
      <c r="B206" s="576"/>
      <c r="C206" s="464"/>
      <c r="D206" s="349"/>
      <c r="E206" s="61" t="str">
        <f>IF(B206="","",IF(C206="","",IF(D206="","",INDEX(POBRANIE_!$B$6:$F$100,MATCH($D206,POBRANIE_!$A$6:$A$100,0),2))))</f>
        <v/>
      </c>
      <c r="F206" s="44"/>
      <c r="G206" s="45"/>
      <c r="H206" s="349"/>
      <c r="I206" s="46"/>
      <c r="J206" s="64" t="str">
        <f>IF($H206="","",IF($I206="","",IF($H206=LEGENDA!$B$21,0.6,IF($H206=LEGENDA!$B$22,0.7,0.8))))</f>
        <v/>
      </c>
      <c r="K206" s="61" t="str">
        <f t="shared" si="117"/>
        <v/>
      </c>
      <c r="L206" s="46"/>
      <c r="M206" s="61" t="str">
        <f>IF($H206="","",IF(OR(I206&gt;0,L206&gt;0),"",IF(AND(D206="TUZ",H206="gleba b. lekka"),"BŁĄD kol.8",IF(AND(D206="TUZ",H206="gleba lekka"),"BŁĄD kol.8",IF(AND(D206="TUZ",H206="gleba średnia"),"BŁĄD kol.8",IF(AND(D206="TUZ",H206="gleba ciężka"),"BŁĄD kol.8",IF(OR($H206=LEGENDA!$B$21,$H206=1),49,IF(OR($H206=LEGENDA!$B$22,$H206=2),59,IF(OR($H206=LEGENDA!$B$23,$H206=3),62,IF(OR($H206=4,$H206=LEGENDA!$B$24),66,IF(H206=LEGENDA!$O$25,86,IF(H206=LEGENDA!$O$26,91,IF(H206=LEGENDA!$O$27,73,IF(H206=LEGENDA!$O$28,66,IF(H206=LEGENDA!$O$29,135,IF(H206=LEGENDA!$O$30,158,IF(H206=LEGENDA!$O$31,117)))))))))))))))))</f>
        <v/>
      </c>
      <c r="N206" s="61" t="str">
        <f>IF(AND(D206="TUZ",H206="gleba b. lekka"),"BŁĄD kol.8",IF(AND(D206="TUZ",H206="gleba lekka"),"BŁĄD kol.8",IF(AND(D206="TUZ",H206="gleba średnia"),"BŁĄD kol.8",IF(AND(D206="TUZ",H206="gleba ciężka"),"BŁĄD kol.8",IF(AND(E206&lt;&gt;4,H206=LEGENDA!$O$29),"BŁĄD kol.8",IF(AND(E206&lt;&gt;4,H206=LEGENDA!$O$30),"BŁĄD kol.8",IF(AND(E206&lt;&gt;4,H206=LEGENDA!$O$31),"BŁĄD kol.8",IF(AND(E206&lt;&gt;4,H206=LEGENDA!$O$28),"BŁĄD kol.8",IF(AND(E206&lt;&gt;4,H206=LEGENDA!$O$27),"BŁĄD kol.8",IF(AND(E206&lt;&gt;4,H206=LEGENDA!$O$26),"BŁĄD kol.8",IF(AND(E206&lt;&gt;4,H206=LEGENDA!$O$25),"BŁĄD kol.8",IF(AX206="","",IF(AX206=1,0.6,IF(AX206=2,0.9,0.9))))))))))))))</f>
        <v/>
      </c>
      <c r="O206" s="381" t="str">
        <f t="shared" si="118"/>
        <v/>
      </c>
      <c r="P206" s="379" t="str">
        <f t="shared" si="119"/>
        <v/>
      </c>
      <c r="Q206" s="47"/>
      <c r="R206" s="46"/>
      <c r="S206" s="46"/>
      <c r="T206" s="46"/>
      <c r="U206" s="46"/>
      <c r="V206" s="61" t="str">
        <f t="shared" si="120"/>
        <v/>
      </c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61" t="str">
        <f t="shared" si="121"/>
        <v/>
      </c>
      <c r="AH206" s="66" t="e">
        <v>#VALUE!</v>
      </c>
      <c r="AI206" s="72">
        <v>0</v>
      </c>
      <c r="AJ206" s="73">
        <v>0</v>
      </c>
      <c r="AK206" s="67">
        <v>0</v>
      </c>
      <c r="AL206" s="51">
        <v>-63.360000000000007</v>
      </c>
      <c r="AM206" s="51">
        <v>-73.600000000000009</v>
      </c>
      <c r="AN206" s="51">
        <v>-164.8</v>
      </c>
      <c r="AO206" s="77">
        <v>0</v>
      </c>
      <c r="AP206" s="77">
        <v>0</v>
      </c>
      <c r="AQ206" s="77">
        <v>0</v>
      </c>
      <c r="AR206" s="77">
        <v>0</v>
      </c>
      <c r="AS206" s="77">
        <v>0</v>
      </c>
      <c r="AT206" s="77">
        <v>0</v>
      </c>
      <c r="AU206" s="46"/>
      <c r="AV206" s="350" t="str">
        <f t="shared" si="122"/>
        <v/>
      </c>
      <c r="AW206" s="76" t="str">
        <f t="shared" si="123"/>
        <v/>
      </c>
      <c r="AX206" s="198" t="str">
        <f>IF(A206="","",IF(D206="","",INDEX(POBRANIE_!$B$6:$F$101,MATCH(D206,POBRANIE_!$A$6:$A$101,0),5)))</f>
        <v/>
      </c>
      <c r="AY206" s="96" t="str">
        <f t="shared" si="124"/>
        <v/>
      </c>
      <c r="AZ206" s="96" t="str">
        <f t="shared" si="144"/>
        <v/>
      </c>
      <c r="BA206" s="292" t="str">
        <f t="shared" si="139"/>
        <v xml:space="preserve"> </v>
      </c>
      <c r="BB206" s="293" t="str">
        <f t="shared" si="140"/>
        <v xml:space="preserve"> </v>
      </c>
      <c r="BD206" s="45"/>
      <c r="BE206" s="387" t="str">
        <f t="shared" si="141"/>
        <v/>
      </c>
      <c r="BF206" s="388">
        <f t="shared" si="125"/>
        <v>0</v>
      </c>
      <c r="BG206" s="388">
        <f t="shared" si="126"/>
        <v>0</v>
      </c>
      <c r="BH206" s="388">
        <f t="shared" si="127"/>
        <v>0</v>
      </c>
      <c r="BI206" s="388">
        <f t="shared" si="128"/>
        <v>0</v>
      </c>
      <c r="BJ206" s="388">
        <f t="shared" si="129"/>
        <v>0</v>
      </c>
      <c r="BK206" s="389">
        <f t="shared" si="130"/>
        <v>0</v>
      </c>
      <c r="BL206" s="388">
        <f>IF(W206="",0,IF(W206=LEGENDA!C$43,0,1))</f>
        <v>0</v>
      </c>
      <c r="BM206" s="388">
        <f>IF(X206="",0,IF(X206=LEGENDA!D$43,0,1))</f>
        <v>0</v>
      </c>
      <c r="BN206" s="388">
        <f>IF(Y206="",0,IF(Y206=LEGENDA!E$43,0,1))</f>
        <v>0</v>
      </c>
      <c r="BO206" s="388">
        <f>IF(Z206="",0,IF(Z206=LEGENDA!F$43,0,1))</f>
        <v>0</v>
      </c>
      <c r="BP206" s="388">
        <f>IF(AA206="",0,IF(AA206=LEGENDA!G$43,0,1))</f>
        <v>0</v>
      </c>
      <c r="BQ206" s="388">
        <f>IF(AB206="",0,IF(AB206=LEGENDA!H$43,0,1))</f>
        <v>0</v>
      </c>
      <c r="BR206" s="388">
        <f>IF(AC206="",0,IF(AC206=LEGENDA!I$43,0,1))</f>
        <v>0</v>
      </c>
      <c r="BS206" s="388">
        <f>IF(AD206="",0,IF(AD206=LEGENDA!J$43,0,1))</f>
        <v>0</v>
      </c>
      <c r="BT206" s="388">
        <f>IF(AE206="",0,IF(AE206=LEGENDA!K$43,0,1))</f>
        <v>0</v>
      </c>
      <c r="BU206" s="388">
        <f>IF(AF206="",0,IF(AF206=LEGENDA!L$43,0,1))</f>
        <v>0</v>
      </c>
      <c r="BV206" s="390">
        <f t="shared" si="131"/>
        <v>0</v>
      </c>
      <c r="BW206" s="388">
        <f t="shared" si="132"/>
        <v>0</v>
      </c>
      <c r="BX206" s="390">
        <f t="shared" si="133"/>
        <v>0</v>
      </c>
      <c r="BY206" s="391">
        <f t="shared" si="134"/>
        <v>0</v>
      </c>
      <c r="BZ206" s="391">
        <f t="shared" si="138"/>
        <v>0</v>
      </c>
      <c r="CA206" s="391" t="str">
        <f t="shared" si="135"/>
        <v/>
      </c>
      <c r="CB206" s="386" t="str">
        <f t="shared" si="142"/>
        <v/>
      </c>
      <c r="CC206" s="94">
        <f t="shared" si="137"/>
        <v>0</v>
      </c>
      <c r="CD206" s="397" t="str">
        <f t="shared" si="136"/>
        <v/>
      </c>
      <c r="CE206" s="559" t="str">
        <f t="array" ref="CE206">IFERROR(INDEX($C$10:$C$525,MATCH(0,COUNTIF($CE$9:CE205,$C$10:$C$525),0)),"")</f>
        <v/>
      </c>
      <c r="CF206" s="559">
        <f t="shared" si="143"/>
        <v>0</v>
      </c>
    </row>
    <row r="207" spans="1:84" ht="16.2" thickBot="1" x14ac:dyDescent="0.35">
      <c r="A207" s="78" t="str">
        <f t="shared" si="116"/>
        <v/>
      </c>
      <c r="B207" s="576"/>
      <c r="C207" s="464"/>
      <c r="D207" s="349"/>
      <c r="E207" s="61" t="str">
        <f>IF(B207="","",IF(C207="","",IF(D207="","",INDEX(POBRANIE_!$B$6:$F$100,MATCH($D207,POBRANIE_!$A$6:$A$100,0),2))))</f>
        <v/>
      </c>
      <c r="F207" s="44"/>
      <c r="G207" s="45"/>
      <c r="H207" s="349"/>
      <c r="I207" s="46"/>
      <c r="J207" s="64" t="str">
        <f>IF($H207="","",IF($I207="","",IF($H207=LEGENDA!$B$21,0.6,IF($H207=LEGENDA!$B$22,0.7,0.8))))</f>
        <v/>
      </c>
      <c r="K207" s="61" t="str">
        <f t="shared" si="117"/>
        <v/>
      </c>
      <c r="L207" s="46"/>
      <c r="M207" s="61" t="str">
        <f>IF($H207="","",IF(OR(I207&gt;0,L207&gt;0),"",IF(AND(D207="TUZ",H207="gleba b. lekka"),"BŁĄD kol.8",IF(AND(D207="TUZ",H207="gleba lekka"),"BŁĄD kol.8",IF(AND(D207="TUZ",H207="gleba średnia"),"BŁĄD kol.8",IF(AND(D207="TUZ",H207="gleba ciężka"),"BŁĄD kol.8",IF(OR($H207=LEGENDA!$B$21,$H207=1),49,IF(OR($H207=LEGENDA!$B$22,$H207=2),59,IF(OR($H207=LEGENDA!$B$23,$H207=3),62,IF(OR($H207=4,$H207=LEGENDA!$B$24),66,IF(H207=LEGENDA!$O$25,86,IF(H207=LEGENDA!$O$26,91,IF(H207=LEGENDA!$O$27,73,IF(H207=LEGENDA!$O$28,66,IF(H207=LEGENDA!$O$29,135,IF(H207=LEGENDA!$O$30,158,IF(H207=LEGENDA!$O$31,117)))))))))))))))))</f>
        <v/>
      </c>
      <c r="N207" s="61" t="str">
        <f>IF(AND(D207="TUZ",H207="gleba b. lekka"),"BŁĄD kol.8",IF(AND(D207="TUZ",H207="gleba lekka"),"BŁĄD kol.8",IF(AND(D207="TUZ",H207="gleba średnia"),"BŁĄD kol.8",IF(AND(D207="TUZ",H207="gleba ciężka"),"BŁĄD kol.8",IF(AND(E207&lt;&gt;4,H207=LEGENDA!$O$29),"BŁĄD kol.8",IF(AND(E207&lt;&gt;4,H207=LEGENDA!$O$30),"BŁĄD kol.8",IF(AND(E207&lt;&gt;4,H207=LEGENDA!$O$31),"BŁĄD kol.8",IF(AND(E207&lt;&gt;4,H207=LEGENDA!$O$28),"BŁĄD kol.8",IF(AND(E207&lt;&gt;4,H207=LEGENDA!$O$27),"BŁĄD kol.8",IF(AND(E207&lt;&gt;4,H207=LEGENDA!$O$26),"BŁĄD kol.8",IF(AND(E207&lt;&gt;4,H207=LEGENDA!$O$25),"BŁĄD kol.8",IF(AX207="","",IF(AX207=1,0.6,IF(AX207=2,0.9,0.9))))))))))))))</f>
        <v/>
      </c>
      <c r="O207" s="381" t="str">
        <f t="shared" si="118"/>
        <v/>
      </c>
      <c r="P207" s="379" t="str">
        <f t="shared" si="119"/>
        <v/>
      </c>
      <c r="Q207" s="47"/>
      <c r="R207" s="46"/>
      <c r="S207" s="46"/>
      <c r="T207" s="46"/>
      <c r="U207" s="46"/>
      <c r="V207" s="61" t="str">
        <f t="shared" si="120"/>
        <v/>
      </c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61" t="str">
        <f t="shared" si="121"/>
        <v/>
      </c>
      <c r="AH207" s="66" t="e">
        <v>#VALUE!</v>
      </c>
      <c r="AI207" s="72">
        <v>0</v>
      </c>
      <c r="AJ207" s="73">
        <v>0</v>
      </c>
      <c r="AK207" s="67">
        <v>0</v>
      </c>
      <c r="AL207" s="51">
        <v>-63.360000000000007</v>
      </c>
      <c r="AM207" s="51">
        <v>-73.600000000000009</v>
      </c>
      <c r="AN207" s="51">
        <v>-164.8</v>
      </c>
      <c r="AO207" s="77">
        <v>0</v>
      </c>
      <c r="AP207" s="77">
        <v>0</v>
      </c>
      <c r="AQ207" s="77">
        <v>0</v>
      </c>
      <c r="AR207" s="77">
        <v>0</v>
      </c>
      <c r="AS207" s="77">
        <v>0</v>
      </c>
      <c r="AT207" s="77">
        <v>0</v>
      </c>
      <c r="AU207" s="46"/>
      <c r="AV207" s="350" t="str">
        <f t="shared" si="122"/>
        <v/>
      </c>
      <c r="AW207" s="76" t="str">
        <f t="shared" si="123"/>
        <v/>
      </c>
      <c r="AX207" s="198" t="str">
        <f>IF(A207="","",IF(D207="","",INDEX(POBRANIE_!$B$6:$F$101,MATCH(D207,POBRANIE_!$A$6:$A$101,0),5)))</f>
        <v/>
      </c>
      <c r="AY207" s="96" t="str">
        <f t="shared" si="124"/>
        <v/>
      </c>
      <c r="AZ207" s="96" t="str">
        <f t="shared" si="144"/>
        <v/>
      </c>
      <c r="BA207" s="292" t="str">
        <f t="shared" si="139"/>
        <v xml:space="preserve"> </v>
      </c>
      <c r="BB207" s="293" t="str">
        <f t="shared" si="140"/>
        <v xml:space="preserve"> </v>
      </c>
      <c r="BD207" s="45"/>
      <c r="BE207" s="387" t="str">
        <f t="shared" si="141"/>
        <v/>
      </c>
      <c r="BF207" s="388">
        <f t="shared" si="125"/>
        <v>0</v>
      </c>
      <c r="BG207" s="388">
        <f t="shared" si="126"/>
        <v>0</v>
      </c>
      <c r="BH207" s="388">
        <f t="shared" si="127"/>
        <v>0</v>
      </c>
      <c r="BI207" s="388">
        <f t="shared" si="128"/>
        <v>0</v>
      </c>
      <c r="BJ207" s="388">
        <f t="shared" si="129"/>
        <v>0</v>
      </c>
      <c r="BK207" s="389">
        <f t="shared" si="130"/>
        <v>0</v>
      </c>
      <c r="BL207" s="388">
        <f>IF(W207="",0,IF(W207=LEGENDA!C$43,0,1))</f>
        <v>0</v>
      </c>
      <c r="BM207" s="388">
        <f>IF(X207="",0,IF(X207=LEGENDA!D$43,0,1))</f>
        <v>0</v>
      </c>
      <c r="BN207" s="388">
        <f>IF(Y207="",0,IF(Y207=LEGENDA!E$43,0,1))</f>
        <v>0</v>
      </c>
      <c r="BO207" s="388">
        <f>IF(Z207="",0,IF(Z207=LEGENDA!F$43,0,1))</f>
        <v>0</v>
      </c>
      <c r="BP207" s="388">
        <f>IF(AA207="",0,IF(AA207=LEGENDA!G$43,0,1))</f>
        <v>0</v>
      </c>
      <c r="BQ207" s="388">
        <f>IF(AB207="",0,IF(AB207=LEGENDA!H$43,0,1))</f>
        <v>0</v>
      </c>
      <c r="BR207" s="388">
        <f>IF(AC207="",0,IF(AC207=LEGENDA!I$43,0,1))</f>
        <v>0</v>
      </c>
      <c r="BS207" s="388">
        <f>IF(AD207="",0,IF(AD207=LEGENDA!J$43,0,1))</f>
        <v>0</v>
      </c>
      <c r="BT207" s="388">
        <f>IF(AE207="",0,IF(AE207=LEGENDA!K$43,0,1))</f>
        <v>0</v>
      </c>
      <c r="BU207" s="388">
        <f>IF(AF207="",0,IF(AF207=LEGENDA!L$43,0,1))</f>
        <v>0</v>
      </c>
      <c r="BV207" s="390">
        <f t="shared" si="131"/>
        <v>0</v>
      </c>
      <c r="BW207" s="388">
        <f t="shared" si="132"/>
        <v>0</v>
      </c>
      <c r="BX207" s="390">
        <f t="shared" si="133"/>
        <v>0</v>
      </c>
      <c r="BY207" s="391">
        <f t="shared" si="134"/>
        <v>0</v>
      </c>
      <c r="BZ207" s="391">
        <f t="shared" si="138"/>
        <v>0</v>
      </c>
      <c r="CA207" s="391" t="str">
        <f t="shared" si="135"/>
        <v/>
      </c>
      <c r="CB207" s="386" t="str">
        <f t="shared" si="142"/>
        <v/>
      </c>
      <c r="CC207" s="94">
        <f t="shared" si="137"/>
        <v>0</v>
      </c>
      <c r="CD207" s="397" t="str">
        <f t="shared" si="136"/>
        <v/>
      </c>
      <c r="CE207" s="559" t="str">
        <f t="array" ref="CE207">IFERROR(INDEX($C$10:$C$525,MATCH(0,COUNTIF($CE$9:CE206,$C$10:$C$525),0)),"")</f>
        <v/>
      </c>
      <c r="CF207" s="559">
        <f t="shared" si="143"/>
        <v>0</v>
      </c>
    </row>
    <row r="208" spans="1:84" ht="18.600000000000001" customHeight="1" thickBot="1" x14ac:dyDescent="0.35">
      <c r="A208" s="78" t="str">
        <f t="shared" si="116"/>
        <v/>
      </c>
      <c r="B208" s="576"/>
      <c r="C208" s="464"/>
      <c r="D208" s="349"/>
      <c r="E208" s="61" t="str">
        <f>IF(B208="","",IF(C208="","",IF(D208="","",INDEX(POBRANIE_!$B$6:$F$100,MATCH($D208,POBRANIE_!$A$6:$A$100,0),2))))</f>
        <v/>
      </c>
      <c r="F208" s="44"/>
      <c r="G208" s="45"/>
      <c r="H208" s="349"/>
      <c r="I208" s="46"/>
      <c r="J208" s="64" t="str">
        <f>IF($H208="","",IF($I208="","",IF($H208=LEGENDA!$B$21,0.6,IF($H208=LEGENDA!$B$22,0.7,0.8))))</f>
        <v/>
      </c>
      <c r="K208" s="61" t="str">
        <f t="shared" si="117"/>
        <v/>
      </c>
      <c r="L208" s="46"/>
      <c r="M208" s="61" t="str">
        <f>IF($H208="","",IF(OR(I208&gt;0,L208&gt;0),"",IF(AND(D208="TUZ",H208="gleba b. lekka"),"BŁĄD kol.8",IF(AND(D208="TUZ",H208="gleba lekka"),"BŁĄD kol.8",IF(AND(D208="TUZ",H208="gleba średnia"),"BŁĄD kol.8",IF(AND(D208="TUZ",H208="gleba ciężka"),"BŁĄD kol.8",IF(OR($H208=LEGENDA!$B$21,$H208=1),49,IF(OR($H208=LEGENDA!$B$22,$H208=2),59,IF(OR($H208=LEGENDA!$B$23,$H208=3),62,IF(OR($H208=4,$H208=LEGENDA!$B$24),66,IF(H208=LEGENDA!$O$25,86,IF(H208=LEGENDA!$O$26,91,IF(H208=LEGENDA!$O$27,73,IF(H208=LEGENDA!$O$28,66,IF(H208=LEGENDA!$O$29,135,IF(H208=LEGENDA!$O$30,158,IF(H208=LEGENDA!$O$31,117)))))))))))))))))</f>
        <v/>
      </c>
      <c r="N208" s="61" t="str">
        <f>IF(AND(D208="TUZ",H208="gleba b. lekka"),"BŁĄD kol.8",IF(AND(D208="TUZ",H208="gleba lekka"),"BŁĄD kol.8",IF(AND(D208="TUZ",H208="gleba średnia"),"BŁĄD kol.8",IF(AND(D208="TUZ",H208="gleba ciężka"),"BŁĄD kol.8",IF(AND(E208&lt;&gt;4,H208=LEGENDA!$O$29),"BŁĄD kol.8",IF(AND(E208&lt;&gt;4,H208=LEGENDA!$O$30),"BŁĄD kol.8",IF(AND(E208&lt;&gt;4,H208=LEGENDA!$O$31),"BŁĄD kol.8",IF(AND(E208&lt;&gt;4,H208=LEGENDA!$O$28),"BŁĄD kol.8",IF(AND(E208&lt;&gt;4,H208=LEGENDA!$O$27),"BŁĄD kol.8",IF(AND(E208&lt;&gt;4,H208=LEGENDA!$O$26),"BŁĄD kol.8",IF(AND(E208&lt;&gt;4,H208=LEGENDA!$O$25),"BŁĄD kol.8",IF(AX208="","",IF(AX208=1,0.6,IF(AX208=2,0.9,0.9))))))))))))))</f>
        <v/>
      </c>
      <c r="O208" s="381" t="str">
        <f t="shared" si="118"/>
        <v/>
      </c>
      <c r="P208" s="379" t="str">
        <f t="shared" si="119"/>
        <v/>
      </c>
      <c r="Q208" s="47"/>
      <c r="R208" s="46"/>
      <c r="S208" s="46"/>
      <c r="T208" s="46"/>
      <c r="U208" s="46"/>
      <c r="V208" s="61" t="str">
        <f t="shared" si="120"/>
        <v/>
      </c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61" t="str">
        <f t="shared" si="121"/>
        <v/>
      </c>
      <c r="AH208" s="66" t="e">
        <v>#VALUE!</v>
      </c>
      <c r="AI208" s="72">
        <v>0</v>
      </c>
      <c r="AJ208" s="73">
        <v>0</v>
      </c>
      <c r="AK208" s="67">
        <v>0</v>
      </c>
      <c r="AL208" s="51">
        <v>-63.360000000000007</v>
      </c>
      <c r="AM208" s="51">
        <v>-73.600000000000009</v>
      </c>
      <c r="AN208" s="51">
        <v>-164.8</v>
      </c>
      <c r="AO208" s="77">
        <v>0</v>
      </c>
      <c r="AP208" s="77">
        <v>0</v>
      </c>
      <c r="AQ208" s="77">
        <v>0</v>
      </c>
      <c r="AR208" s="77">
        <v>0</v>
      </c>
      <c r="AS208" s="77">
        <v>0</v>
      </c>
      <c r="AT208" s="77">
        <v>0</v>
      </c>
      <c r="AU208" s="46"/>
      <c r="AV208" s="350" t="str">
        <f t="shared" si="122"/>
        <v/>
      </c>
      <c r="AW208" s="76" t="str">
        <f t="shared" si="123"/>
        <v/>
      </c>
      <c r="AX208" s="198" t="str">
        <f>IF(A208="","",IF(D208="","",INDEX(POBRANIE_!$B$6:$F$101,MATCH(D208,POBRANIE_!$A$6:$A$101,0),5)))</f>
        <v/>
      </c>
      <c r="AY208" s="96" t="str">
        <f t="shared" si="124"/>
        <v/>
      </c>
      <c r="AZ208" s="96" t="str">
        <f t="shared" si="144"/>
        <v/>
      </c>
      <c r="BA208" s="292" t="str">
        <f t="shared" si="139"/>
        <v xml:space="preserve"> </v>
      </c>
      <c r="BB208" s="293" t="str">
        <f t="shared" si="140"/>
        <v xml:space="preserve"> </v>
      </c>
      <c r="BD208" s="45"/>
      <c r="BE208" s="387" t="str">
        <f t="shared" si="141"/>
        <v/>
      </c>
      <c r="BF208" s="388">
        <f t="shared" si="125"/>
        <v>0</v>
      </c>
      <c r="BG208" s="388">
        <f t="shared" si="126"/>
        <v>0</v>
      </c>
      <c r="BH208" s="388">
        <f t="shared" si="127"/>
        <v>0</v>
      </c>
      <c r="BI208" s="388">
        <f t="shared" si="128"/>
        <v>0</v>
      </c>
      <c r="BJ208" s="388">
        <f t="shared" si="129"/>
        <v>0</v>
      </c>
      <c r="BK208" s="389">
        <f t="shared" si="130"/>
        <v>0</v>
      </c>
      <c r="BL208" s="388">
        <f>IF(W208="",0,IF(W208=LEGENDA!C$43,0,1))</f>
        <v>0</v>
      </c>
      <c r="BM208" s="388">
        <f>IF(X208="",0,IF(X208=LEGENDA!D$43,0,1))</f>
        <v>0</v>
      </c>
      <c r="BN208" s="388">
        <f>IF(Y208="",0,IF(Y208=LEGENDA!E$43,0,1))</f>
        <v>0</v>
      </c>
      <c r="BO208" s="388">
        <f>IF(Z208="",0,IF(Z208=LEGENDA!F$43,0,1))</f>
        <v>0</v>
      </c>
      <c r="BP208" s="388">
        <f>IF(AA208="",0,IF(AA208=LEGENDA!G$43,0,1))</f>
        <v>0</v>
      </c>
      <c r="BQ208" s="388">
        <f>IF(AB208="",0,IF(AB208=LEGENDA!H$43,0,1))</f>
        <v>0</v>
      </c>
      <c r="BR208" s="388">
        <f>IF(AC208="",0,IF(AC208=LEGENDA!I$43,0,1))</f>
        <v>0</v>
      </c>
      <c r="BS208" s="388">
        <f>IF(AD208="",0,IF(AD208=LEGENDA!J$43,0,1))</f>
        <v>0</v>
      </c>
      <c r="BT208" s="388">
        <f>IF(AE208="",0,IF(AE208=LEGENDA!K$43,0,1))</f>
        <v>0</v>
      </c>
      <c r="BU208" s="388">
        <f>IF(AF208="",0,IF(AF208=LEGENDA!L$43,0,1))</f>
        <v>0</v>
      </c>
      <c r="BV208" s="390">
        <f t="shared" si="131"/>
        <v>0</v>
      </c>
      <c r="BW208" s="388">
        <f t="shared" si="132"/>
        <v>0</v>
      </c>
      <c r="BX208" s="390">
        <f t="shared" si="133"/>
        <v>0</v>
      </c>
      <c r="BY208" s="391">
        <f t="shared" si="134"/>
        <v>0</v>
      </c>
      <c r="BZ208" s="391">
        <f t="shared" si="138"/>
        <v>0</v>
      </c>
      <c r="CA208" s="391" t="str">
        <f t="shared" si="135"/>
        <v/>
      </c>
      <c r="CB208" s="386" t="str">
        <f t="shared" si="142"/>
        <v/>
      </c>
      <c r="CC208" s="94">
        <f t="shared" si="137"/>
        <v>0</v>
      </c>
      <c r="CD208" s="397" t="str">
        <f t="shared" si="136"/>
        <v/>
      </c>
      <c r="CE208" s="559" t="str">
        <f t="array" ref="CE208">IFERROR(INDEX($C$10:$C$525,MATCH(0,COUNTIF($CE$9:CE207,$C$10:$C$525),0)),"")</f>
        <v/>
      </c>
      <c r="CF208" s="559">
        <f t="shared" si="143"/>
        <v>0</v>
      </c>
    </row>
    <row r="209" spans="1:84" ht="18.600000000000001" customHeight="1" thickBot="1" x14ac:dyDescent="0.35">
      <c r="A209" s="78" t="str">
        <f t="shared" si="116"/>
        <v/>
      </c>
      <c r="B209" s="576"/>
      <c r="C209" s="464"/>
      <c r="D209" s="349"/>
      <c r="E209" s="61" t="str">
        <f>IF(B209="","",IF(C209="","",IF(D209="","",INDEX(POBRANIE_!$B$6:$F$100,MATCH($D209,POBRANIE_!$A$6:$A$100,0),2))))</f>
        <v/>
      </c>
      <c r="F209" s="44"/>
      <c r="G209" s="45"/>
      <c r="H209" s="349"/>
      <c r="I209" s="46"/>
      <c r="J209" s="64" t="str">
        <f>IF($H209="","",IF($I209="","",IF($H209=LEGENDA!$B$21,0.6,IF($H209=LEGENDA!$B$22,0.7,0.8))))</f>
        <v/>
      </c>
      <c r="K209" s="61" t="str">
        <f t="shared" si="117"/>
        <v/>
      </c>
      <c r="L209" s="46"/>
      <c r="M209" s="61" t="str">
        <f>IF($H209="","",IF(OR(I209&gt;0,L209&gt;0),"",IF(AND(D209="TUZ",H209="gleba b. lekka"),"BŁĄD kol.8",IF(AND(D209="TUZ",H209="gleba lekka"),"BŁĄD kol.8",IF(AND(D209="TUZ",H209="gleba średnia"),"BŁĄD kol.8",IF(AND(D209="TUZ",H209="gleba ciężka"),"BŁĄD kol.8",IF(OR($H209=LEGENDA!$B$21,$H209=1),49,IF(OR($H209=LEGENDA!$B$22,$H209=2),59,IF(OR($H209=LEGENDA!$B$23,$H209=3),62,IF(OR($H209=4,$H209=LEGENDA!$B$24),66,IF(H209=LEGENDA!$O$25,86,IF(H209=LEGENDA!$O$26,91,IF(H209=LEGENDA!$O$27,73,IF(H209=LEGENDA!$O$28,66,IF(H209=LEGENDA!$O$29,135,IF(H209=LEGENDA!$O$30,158,IF(H209=LEGENDA!$O$31,117)))))))))))))))))</f>
        <v/>
      </c>
      <c r="N209" s="61" t="str">
        <f>IF(AND(D209="TUZ",H209="gleba b. lekka"),"BŁĄD kol.8",IF(AND(D209="TUZ",H209="gleba lekka"),"BŁĄD kol.8",IF(AND(D209="TUZ",H209="gleba średnia"),"BŁĄD kol.8",IF(AND(D209="TUZ",H209="gleba ciężka"),"BŁĄD kol.8",IF(AND(E209&lt;&gt;4,H209=LEGENDA!$O$29),"BŁĄD kol.8",IF(AND(E209&lt;&gt;4,H209=LEGENDA!$O$30),"BŁĄD kol.8",IF(AND(E209&lt;&gt;4,H209=LEGENDA!$O$31),"BŁĄD kol.8",IF(AND(E209&lt;&gt;4,H209=LEGENDA!$O$28),"BŁĄD kol.8",IF(AND(E209&lt;&gt;4,H209=LEGENDA!$O$27),"BŁĄD kol.8",IF(AND(E209&lt;&gt;4,H209=LEGENDA!$O$26),"BŁĄD kol.8",IF(AND(E209&lt;&gt;4,H209=LEGENDA!$O$25),"BŁĄD kol.8",IF(AX209="","",IF(AX209=1,0.6,IF(AX209=2,0.9,0.9))))))))))))))</f>
        <v/>
      </c>
      <c r="O209" s="381" t="str">
        <f t="shared" si="118"/>
        <v/>
      </c>
      <c r="P209" s="379" t="str">
        <f t="shared" si="119"/>
        <v/>
      </c>
      <c r="Q209" s="47"/>
      <c r="R209" s="46"/>
      <c r="S209" s="46"/>
      <c r="T209" s="46"/>
      <c r="U209" s="46"/>
      <c r="V209" s="61" t="str">
        <f t="shared" si="120"/>
        <v/>
      </c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61" t="str">
        <f t="shared" si="121"/>
        <v/>
      </c>
      <c r="AH209" s="66" t="e">
        <v>#VALUE!</v>
      </c>
      <c r="AI209" s="72">
        <v>0</v>
      </c>
      <c r="AJ209" s="73">
        <v>0</v>
      </c>
      <c r="AK209" s="67">
        <v>0</v>
      </c>
      <c r="AL209" s="51">
        <v>-63.360000000000007</v>
      </c>
      <c r="AM209" s="51">
        <v>-73.600000000000009</v>
      </c>
      <c r="AN209" s="51">
        <v>-164.8</v>
      </c>
      <c r="AO209" s="77">
        <v>0</v>
      </c>
      <c r="AP209" s="77">
        <v>0</v>
      </c>
      <c r="AQ209" s="77">
        <v>0</v>
      </c>
      <c r="AR209" s="77">
        <v>0</v>
      </c>
      <c r="AS209" s="77">
        <v>0</v>
      </c>
      <c r="AT209" s="77">
        <v>0</v>
      </c>
      <c r="AU209" s="46"/>
      <c r="AV209" s="350" t="str">
        <f t="shared" si="122"/>
        <v/>
      </c>
      <c r="AW209" s="76" t="str">
        <f t="shared" si="123"/>
        <v/>
      </c>
      <c r="AX209" s="198" t="str">
        <f>IF(A209="","",IF(D209="","",INDEX(POBRANIE_!$B$6:$F$101,MATCH(D209,POBRANIE_!$A$6:$A$101,0),5)))</f>
        <v/>
      </c>
      <c r="AY209" s="96" t="str">
        <f t="shared" si="124"/>
        <v/>
      </c>
      <c r="AZ209" s="96" t="str">
        <f t="shared" si="144"/>
        <v/>
      </c>
      <c r="BA209" s="292" t="str">
        <f t="shared" si="139"/>
        <v xml:space="preserve"> </v>
      </c>
      <c r="BB209" s="293" t="str">
        <f t="shared" si="140"/>
        <v xml:space="preserve"> </v>
      </c>
      <c r="BD209" s="45"/>
      <c r="BE209" s="387" t="str">
        <f t="shared" si="141"/>
        <v/>
      </c>
      <c r="BF209" s="388">
        <f t="shared" si="125"/>
        <v>0</v>
      </c>
      <c r="BG209" s="388">
        <f t="shared" si="126"/>
        <v>0</v>
      </c>
      <c r="BH209" s="388">
        <f t="shared" si="127"/>
        <v>0</v>
      </c>
      <c r="BI209" s="388">
        <f t="shared" si="128"/>
        <v>0</v>
      </c>
      <c r="BJ209" s="388">
        <f t="shared" si="129"/>
        <v>0</v>
      </c>
      <c r="BK209" s="389">
        <f t="shared" si="130"/>
        <v>0</v>
      </c>
      <c r="BL209" s="388">
        <f>IF(W209="",0,IF(W209=LEGENDA!C$43,0,1))</f>
        <v>0</v>
      </c>
      <c r="BM209" s="388">
        <f>IF(X209="",0,IF(X209=LEGENDA!D$43,0,1))</f>
        <v>0</v>
      </c>
      <c r="BN209" s="388">
        <f>IF(Y209="",0,IF(Y209=LEGENDA!E$43,0,1))</f>
        <v>0</v>
      </c>
      <c r="BO209" s="388">
        <f>IF(Z209="",0,IF(Z209=LEGENDA!F$43,0,1))</f>
        <v>0</v>
      </c>
      <c r="BP209" s="388">
        <f>IF(AA209="",0,IF(AA209=LEGENDA!G$43,0,1))</f>
        <v>0</v>
      </c>
      <c r="BQ209" s="388">
        <f>IF(AB209="",0,IF(AB209=LEGENDA!H$43,0,1))</f>
        <v>0</v>
      </c>
      <c r="BR209" s="388">
        <f>IF(AC209="",0,IF(AC209=LEGENDA!I$43,0,1))</f>
        <v>0</v>
      </c>
      <c r="BS209" s="388">
        <f>IF(AD209="",0,IF(AD209=LEGENDA!J$43,0,1))</f>
        <v>0</v>
      </c>
      <c r="BT209" s="388">
        <f>IF(AE209="",0,IF(AE209=LEGENDA!K$43,0,1))</f>
        <v>0</v>
      </c>
      <c r="BU209" s="388">
        <f>IF(AF209="",0,IF(AF209=LEGENDA!L$43,0,1))</f>
        <v>0</v>
      </c>
      <c r="BV209" s="390">
        <f t="shared" si="131"/>
        <v>0</v>
      </c>
      <c r="BW209" s="388">
        <f t="shared" si="132"/>
        <v>0</v>
      </c>
      <c r="BX209" s="390">
        <f t="shared" si="133"/>
        <v>0</v>
      </c>
      <c r="BY209" s="391">
        <f t="shared" si="134"/>
        <v>0</v>
      </c>
      <c r="BZ209" s="391">
        <f t="shared" si="138"/>
        <v>0</v>
      </c>
      <c r="CA209" s="391" t="str">
        <f t="shared" si="135"/>
        <v/>
      </c>
      <c r="CB209" s="386" t="str">
        <f t="shared" si="142"/>
        <v/>
      </c>
      <c r="CC209" s="94">
        <f t="shared" si="137"/>
        <v>0</v>
      </c>
      <c r="CD209" s="397" t="str">
        <f t="shared" si="136"/>
        <v/>
      </c>
      <c r="CE209" s="559" t="str">
        <f t="array" ref="CE209">IFERROR(INDEX($C$10:$C$525,MATCH(0,COUNTIF($CE$9:CE208,$C$10:$C$525),0)),"")</f>
        <v/>
      </c>
      <c r="CF209" s="559">
        <f t="shared" si="143"/>
        <v>0</v>
      </c>
    </row>
    <row r="210" spans="1:84" ht="18.600000000000001" customHeight="1" thickBot="1" x14ac:dyDescent="0.35">
      <c r="A210" s="78" t="str">
        <f t="shared" si="116"/>
        <v/>
      </c>
      <c r="B210" s="576"/>
      <c r="C210" s="464"/>
      <c r="D210" s="349"/>
      <c r="E210" s="61" t="str">
        <f>IF(B210="","",IF(C210="","",IF(D210="","",INDEX(POBRANIE_!$B$6:$F$100,MATCH($D210,POBRANIE_!$A$6:$A$100,0),2))))</f>
        <v/>
      </c>
      <c r="F210" s="44"/>
      <c r="G210" s="45"/>
      <c r="H210" s="349"/>
      <c r="I210" s="46"/>
      <c r="J210" s="64" t="str">
        <f>IF($H210="","",IF($I210="","",IF($H210=LEGENDA!$B$21,0.6,IF($H210=LEGENDA!$B$22,0.7,0.8))))</f>
        <v/>
      </c>
      <c r="K210" s="61" t="str">
        <f t="shared" si="117"/>
        <v/>
      </c>
      <c r="L210" s="46"/>
      <c r="M210" s="61" t="str">
        <f>IF($H210="","",IF(OR(I210&gt;0,L210&gt;0),"",IF(AND(D210="TUZ",H210="gleba b. lekka"),"BŁĄD kol.8",IF(AND(D210="TUZ",H210="gleba lekka"),"BŁĄD kol.8",IF(AND(D210="TUZ",H210="gleba średnia"),"BŁĄD kol.8",IF(AND(D210="TUZ",H210="gleba ciężka"),"BŁĄD kol.8",IF(OR($H210=LEGENDA!$B$21,$H210=1),49,IF(OR($H210=LEGENDA!$B$22,$H210=2),59,IF(OR($H210=LEGENDA!$B$23,$H210=3),62,IF(OR($H210=4,$H210=LEGENDA!$B$24),66,IF(H210=LEGENDA!$O$25,86,IF(H210=LEGENDA!$O$26,91,IF(H210=LEGENDA!$O$27,73,IF(H210=LEGENDA!$O$28,66,IF(H210=LEGENDA!$O$29,135,IF(H210=LEGENDA!$O$30,158,IF(H210=LEGENDA!$O$31,117)))))))))))))))))</f>
        <v/>
      </c>
      <c r="N210" s="61" t="str">
        <f>IF(AND(D210="TUZ",H210="gleba b. lekka"),"BŁĄD kol.8",IF(AND(D210="TUZ",H210="gleba lekka"),"BŁĄD kol.8",IF(AND(D210="TUZ",H210="gleba średnia"),"BŁĄD kol.8",IF(AND(D210="TUZ",H210="gleba ciężka"),"BŁĄD kol.8",IF(AND(E210&lt;&gt;4,H210=LEGENDA!$O$29),"BŁĄD kol.8",IF(AND(E210&lt;&gt;4,H210=LEGENDA!$O$30),"BŁĄD kol.8",IF(AND(E210&lt;&gt;4,H210=LEGENDA!$O$31),"BŁĄD kol.8",IF(AND(E210&lt;&gt;4,H210=LEGENDA!$O$28),"BŁĄD kol.8",IF(AND(E210&lt;&gt;4,H210=LEGENDA!$O$27),"BŁĄD kol.8",IF(AND(E210&lt;&gt;4,H210=LEGENDA!$O$26),"BŁĄD kol.8",IF(AND(E210&lt;&gt;4,H210=LEGENDA!$O$25),"BŁĄD kol.8",IF(AX210="","",IF(AX210=1,0.6,IF(AX210=2,0.9,0.9))))))))))))))</f>
        <v/>
      </c>
      <c r="O210" s="381" t="str">
        <f t="shared" si="118"/>
        <v/>
      </c>
      <c r="P210" s="379" t="str">
        <f t="shared" si="119"/>
        <v/>
      </c>
      <c r="Q210" s="47"/>
      <c r="R210" s="46"/>
      <c r="S210" s="46"/>
      <c r="T210" s="46"/>
      <c r="U210" s="46"/>
      <c r="V210" s="61" t="str">
        <f t="shared" si="120"/>
        <v/>
      </c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61" t="str">
        <f t="shared" si="121"/>
        <v/>
      </c>
      <c r="AH210" s="66" t="e">
        <v>#VALUE!</v>
      </c>
      <c r="AI210" s="72">
        <v>0</v>
      </c>
      <c r="AJ210" s="73">
        <v>0</v>
      </c>
      <c r="AK210" s="67">
        <v>0</v>
      </c>
      <c r="AL210" s="51">
        <v>-63.360000000000007</v>
      </c>
      <c r="AM210" s="51">
        <v>-73.600000000000009</v>
      </c>
      <c r="AN210" s="51">
        <v>-164.8</v>
      </c>
      <c r="AO210" s="77">
        <v>0</v>
      </c>
      <c r="AP210" s="77">
        <v>0</v>
      </c>
      <c r="AQ210" s="77">
        <v>0</v>
      </c>
      <c r="AR210" s="77">
        <v>0</v>
      </c>
      <c r="AS210" s="77">
        <v>0</v>
      </c>
      <c r="AT210" s="77">
        <v>0</v>
      </c>
      <c r="AU210" s="46"/>
      <c r="AV210" s="350" t="str">
        <f t="shared" si="122"/>
        <v/>
      </c>
      <c r="AW210" s="76" t="str">
        <f t="shared" si="123"/>
        <v/>
      </c>
      <c r="AX210" s="198" t="str">
        <f>IF(A210="","",IF(D210="","",INDEX(POBRANIE_!$B$6:$F$101,MATCH(D210,POBRANIE_!$A$6:$A$101,0),5)))</f>
        <v/>
      </c>
      <c r="AY210" s="96" t="str">
        <f t="shared" si="124"/>
        <v/>
      </c>
      <c r="AZ210" s="96" t="str">
        <f t="shared" si="144"/>
        <v/>
      </c>
      <c r="BA210" s="292" t="str">
        <f t="shared" si="139"/>
        <v xml:space="preserve"> </v>
      </c>
      <c r="BB210" s="293" t="str">
        <f t="shared" si="140"/>
        <v xml:space="preserve"> </v>
      </c>
      <c r="BD210" s="45"/>
      <c r="BE210" s="387" t="str">
        <f t="shared" si="141"/>
        <v/>
      </c>
      <c r="BF210" s="388">
        <f t="shared" si="125"/>
        <v>0</v>
      </c>
      <c r="BG210" s="388">
        <f t="shared" si="126"/>
        <v>0</v>
      </c>
      <c r="BH210" s="388">
        <f t="shared" si="127"/>
        <v>0</v>
      </c>
      <c r="BI210" s="388">
        <f t="shared" si="128"/>
        <v>0</v>
      </c>
      <c r="BJ210" s="388">
        <f t="shared" si="129"/>
        <v>0</v>
      </c>
      <c r="BK210" s="389">
        <f t="shared" si="130"/>
        <v>0</v>
      </c>
      <c r="BL210" s="388">
        <f>IF(W210="",0,IF(W210=LEGENDA!C$43,0,1))</f>
        <v>0</v>
      </c>
      <c r="BM210" s="388">
        <f>IF(X210="",0,IF(X210=LEGENDA!D$43,0,1))</f>
        <v>0</v>
      </c>
      <c r="BN210" s="388">
        <f>IF(Y210="",0,IF(Y210=LEGENDA!E$43,0,1))</f>
        <v>0</v>
      </c>
      <c r="BO210" s="388">
        <f>IF(Z210="",0,IF(Z210=LEGENDA!F$43,0,1))</f>
        <v>0</v>
      </c>
      <c r="BP210" s="388">
        <f>IF(AA210="",0,IF(AA210=LEGENDA!G$43,0,1))</f>
        <v>0</v>
      </c>
      <c r="BQ210" s="388">
        <f>IF(AB210="",0,IF(AB210=LEGENDA!H$43,0,1))</f>
        <v>0</v>
      </c>
      <c r="BR210" s="388">
        <f>IF(AC210="",0,IF(AC210=LEGENDA!I$43,0,1))</f>
        <v>0</v>
      </c>
      <c r="BS210" s="388">
        <f>IF(AD210="",0,IF(AD210=LEGENDA!J$43,0,1))</f>
        <v>0</v>
      </c>
      <c r="BT210" s="388">
        <f>IF(AE210="",0,IF(AE210=LEGENDA!K$43,0,1))</f>
        <v>0</v>
      </c>
      <c r="BU210" s="388">
        <f>IF(AF210="",0,IF(AF210=LEGENDA!L$43,0,1))</f>
        <v>0</v>
      </c>
      <c r="BV210" s="390">
        <f t="shared" si="131"/>
        <v>0</v>
      </c>
      <c r="BW210" s="388">
        <f t="shared" si="132"/>
        <v>0</v>
      </c>
      <c r="BX210" s="390">
        <f t="shared" si="133"/>
        <v>0</v>
      </c>
      <c r="BY210" s="391">
        <f t="shared" si="134"/>
        <v>0</v>
      </c>
      <c r="BZ210" s="391">
        <f t="shared" si="138"/>
        <v>0</v>
      </c>
      <c r="CA210" s="391" t="str">
        <f t="shared" si="135"/>
        <v/>
      </c>
      <c r="CB210" s="386" t="str">
        <f t="shared" si="142"/>
        <v/>
      </c>
      <c r="CC210" s="94">
        <f t="shared" si="137"/>
        <v>0</v>
      </c>
      <c r="CD210" s="397" t="str">
        <f t="shared" si="136"/>
        <v/>
      </c>
      <c r="CE210" s="559" t="str">
        <f t="array" ref="CE210">IFERROR(INDEX($C$10:$C$525,MATCH(0,COUNTIF($CE$9:CE209,$C$10:$C$525),0)),"")</f>
        <v/>
      </c>
      <c r="CF210" s="559">
        <f t="shared" si="143"/>
        <v>0</v>
      </c>
    </row>
    <row r="211" spans="1:84" ht="18.600000000000001" customHeight="1" thickBot="1" x14ac:dyDescent="0.35">
      <c r="A211" s="78" t="str">
        <f t="shared" si="116"/>
        <v/>
      </c>
      <c r="B211" s="576"/>
      <c r="C211" s="464"/>
      <c r="D211" s="349"/>
      <c r="E211" s="61" t="str">
        <f>IF(B211="","",IF(C211="","",IF(D211="","",INDEX(POBRANIE_!$B$6:$F$100,MATCH($D211,POBRANIE_!$A$6:$A$100,0),2))))</f>
        <v/>
      </c>
      <c r="F211" s="44"/>
      <c r="G211" s="45"/>
      <c r="H211" s="349"/>
      <c r="I211" s="46"/>
      <c r="J211" s="64" t="str">
        <f>IF($H211="","",IF($I211="","",IF($H211=LEGENDA!$B$21,0.6,IF($H211=LEGENDA!$B$22,0.7,0.8))))</f>
        <v/>
      </c>
      <c r="K211" s="61" t="str">
        <f t="shared" si="117"/>
        <v/>
      </c>
      <c r="L211" s="46"/>
      <c r="M211" s="61" t="str">
        <f>IF($H211="","",IF(OR(I211&gt;0,L211&gt;0),"",IF(AND(D211="TUZ",H211="gleba b. lekka"),"BŁĄD kol.8",IF(AND(D211="TUZ",H211="gleba lekka"),"BŁĄD kol.8",IF(AND(D211="TUZ",H211="gleba średnia"),"BŁĄD kol.8",IF(AND(D211="TUZ",H211="gleba ciężka"),"BŁĄD kol.8",IF(OR($H211=LEGENDA!$B$21,$H211=1),49,IF(OR($H211=LEGENDA!$B$22,$H211=2),59,IF(OR($H211=LEGENDA!$B$23,$H211=3),62,IF(OR($H211=4,$H211=LEGENDA!$B$24),66,IF(H211=LEGENDA!$O$25,86,IF(H211=LEGENDA!$O$26,91,IF(H211=LEGENDA!$O$27,73,IF(H211=LEGENDA!$O$28,66,IF(H211=LEGENDA!$O$29,135,IF(H211=LEGENDA!$O$30,158,IF(H211=LEGENDA!$O$31,117)))))))))))))))))</f>
        <v/>
      </c>
      <c r="N211" s="61" t="str">
        <f>IF(AND(D211="TUZ",H211="gleba b. lekka"),"BŁĄD kol.8",IF(AND(D211="TUZ",H211="gleba lekka"),"BŁĄD kol.8",IF(AND(D211="TUZ",H211="gleba średnia"),"BŁĄD kol.8",IF(AND(D211="TUZ",H211="gleba ciężka"),"BŁĄD kol.8",IF(AND(E211&lt;&gt;4,H211=LEGENDA!$O$29),"BŁĄD kol.8",IF(AND(E211&lt;&gt;4,H211=LEGENDA!$O$30),"BŁĄD kol.8",IF(AND(E211&lt;&gt;4,H211=LEGENDA!$O$31),"BŁĄD kol.8",IF(AND(E211&lt;&gt;4,H211=LEGENDA!$O$28),"BŁĄD kol.8",IF(AND(E211&lt;&gt;4,H211=LEGENDA!$O$27),"BŁĄD kol.8",IF(AND(E211&lt;&gt;4,H211=LEGENDA!$O$26),"BŁĄD kol.8",IF(AND(E211&lt;&gt;4,H211=LEGENDA!$O$25),"BŁĄD kol.8",IF(AX211="","",IF(AX211=1,0.6,IF(AX211=2,0.9,0.9))))))))))))))</f>
        <v/>
      </c>
      <c r="O211" s="381" t="str">
        <f t="shared" si="118"/>
        <v/>
      </c>
      <c r="P211" s="379" t="str">
        <f t="shared" si="119"/>
        <v/>
      </c>
      <c r="Q211" s="47"/>
      <c r="R211" s="46"/>
      <c r="S211" s="46"/>
      <c r="T211" s="46"/>
      <c r="U211" s="46"/>
      <c r="V211" s="61" t="str">
        <f t="shared" si="120"/>
        <v/>
      </c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61" t="str">
        <f t="shared" si="121"/>
        <v/>
      </c>
      <c r="AH211" s="66" t="e">
        <v>#VALUE!</v>
      </c>
      <c r="AI211" s="72">
        <v>0</v>
      </c>
      <c r="AJ211" s="73">
        <v>0</v>
      </c>
      <c r="AK211" s="67">
        <v>0</v>
      </c>
      <c r="AL211" s="51">
        <v>-63.360000000000007</v>
      </c>
      <c r="AM211" s="51">
        <v>-73.600000000000009</v>
      </c>
      <c r="AN211" s="51">
        <v>-164.8</v>
      </c>
      <c r="AO211" s="77">
        <v>0</v>
      </c>
      <c r="AP211" s="77">
        <v>0</v>
      </c>
      <c r="AQ211" s="77">
        <v>0</v>
      </c>
      <c r="AR211" s="77">
        <v>0</v>
      </c>
      <c r="AS211" s="77">
        <v>0</v>
      </c>
      <c r="AT211" s="77">
        <v>0</v>
      </c>
      <c r="AU211" s="46"/>
      <c r="AV211" s="350" t="str">
        <f t="shared" si="122"/>
        <v/>
      </c>
      <c r="AW211" s="76" t="str">
        <f t="shared" si="123"/>
        <v/>
      </c>
      <c r="AX211" s="198" t="str">
        <f>IF(A211="","",IF(D211="","",INDEX(POBRANIE_!$B$6:$F$101,MATCH(D211,POBRANIE_!$A$6:$A$101,0),5)))</f>
        <v/>
      </c>
      <c r="AY211" s="96" t="str">
        <f t="shared" si="124"/>
        <v/>
      </c>
      <c r="AZ211" s="96" t="str">
        <f t="shared" si="144"/>
        <v/>
      </c>
      <c r="BA211" s="292" t="str">
        <f t="shared" si="139"/>
        <v xml:space="preserve"> </v>
      </c>
      <c r="BB211" s="293" t="str">
        <f t="shared" si="140"/>
        <v xml:space="preserve"> </v>
      </c>
      <c r="BD211" s="45"/>
      <c r="BE211" s="387" t="str">
        <f t="shared" si="141"/>
        <v/>
      </c>
      <c r="BF211" s="388">
        <f t="shared" si="125"/>
        <v>0</v>
      </c>
      <c r="BG211" s="388">
        <f t="shared" si="126"/>
        <v>0</v>
      </c>
      <c r="BH211" s="388">
        <f t="shared" si="127"/>
        <v>0</v>
      </c>
      <c r="BI211" s="388">
        <f t="shared" si="128"/>
        <v>0</v>
      </c>
      <c r="BJ211" s="388">
        <f t="shared" si="129"/>
        <v>0</v>
      </c>
      <c r="BK211" s="389">
        <f t="shared" si="130"/>
        <v>0</v>
      </c>
      <c r="BL211" s="388">
        <f>IF(W211="",0,IF(W211=LEGENDA!C$43,0,1))</f>
        <v>0</v>
      </c>
      <c r="BM211" s="388">
        <f>IF(X211="",0,IF(X211=LEGENDA!D$43,0,1))</f>
        <v>0</v>
      </c>
      <c r="BN211" s="388">
        <f>IF(Y211="",0,IF(Y211=LEGENDA!E$43,0,1))</f>
        <v>0</v>
      </c>
      <c r="BO211" s="388">
        <f>IF(Z211="",0,IF(Z211=LEGENDA!F$43,0,1))</f>
        <v>0</v>
      </c>
      <c r="BP211" s="388">
        <f>IF(AA211="",0,IF(AA211=LEGENDA!G$43,0,1))</f>
        <v>0</v>
      </c>
      <c r="BQ211" s="388">
        <f>IF(AB211="",0,IF(AB211=LEGENDA!H$43,0,1))</f>
        <v>0</v>
      </c>
      <c r="BR211" s="388">
        <f>IF(AC211="",0,IF(AC211=LEGENDA!I$43,0,1))</f>
        <v>0</v>
      </c>
      <c r="BS211" s="388">
        <f>IF(AD211="",0,IF(AD211=LEGENDA!J$43,0,1))</f>
        <v>0</v>
      </c>
      <c r="BT211" s="388">
        <f>IF(AE211="",0,IF(AE211=LEGENDA!K$43,0,1))</f>
        <v>0</v>
      </c>
      <c r="BU211" s="388">
        <f>IF(AF211="",0,IF(AF211=LEGENDA!L$43,0,1))</f>
        <v>0</v>
      </c>
      <c r="BV211" s="390">
        <f t="shared" si="131"/>
        <v>0</v>
      </c>
      <c r="BW211" s="388">
        <f t="shared" si="132"/>
        <v>0</v>
      </c>
      <c r="BX211" s="390">
        <f t="shared" si="133"/>
        <v>0</v>
      </c>
      <c r="BY211" s="391">
        <f t="shared" si="134"/>
        <v>0</v>
      </c>
      <c r="BZ211" s="391">
        <f t="shared" si="138"/>
        <v>0</v>
      </c>
      <c r="CA211" s="391" t="str">
        <f t="shared" si="135"/>
        <v/>
      </c>
      <c r="CB211" s="386" t="str">
        <f t="shared" si="142"/>
        <v/>
      </c>
      <c r="CC211" s="94">
        <f t="shared" si="137"/>
        <v>0</v>
      </c>
      <c r="CD211" s="397" t="str">
        <f t="shared" si="136"/>
        <v/>
      </c>
      <c r="CE211" s="559" t="str">
        <f t="array" ref="CE211">IFERROR(INDEX($C$10:$C$525,MATCH(0,COUNTIF($CE$9:CE210,$C$10:$C$525),0)),"")</f>
        <v/>
      </c>
      <c r="CF211" s="559">
        <f t="shared" si="143"/>
        <v>0</v>
      </c>
    </row>
    <row r="212" spans="1:84" ht="18.600000000000001" customHeight="1" thickBot="1" x14ac:dyDescent="0.35">
      <c r="A212" s="78" t="str">
        <f t="shared" si="116"/>
        <v/>
      </c>
      <c r="B212" s="576"/>
      <c r="C212" s="464"/>
      <c r="D212" s="349"/>
      <c r="E212" s="61" t="str">
        <f>IF(B212="","",IF(C212="","",IF(D212="","",INDEX(POBRANIE_!$B$6:$F$100,MATCH($D212,POBRANIE_!$A$6:$A$100,0),2))))</f>
        <v/>
      </c>
      <c r="F212" s="44"/>
      <c r="G212" s="45"/>
      <c r="H212" s="349"/>
      <c r="I212" s="46"/>
      <c r="J212" s="64" t="str">
        <f>IF($H212="","",IF($I212="","",IF($H212=LEGENDA!$B$21,0.6,IF($H212=LEGENDA!$B$22,0.7,0.8))))</f>
        <v/>
      </c>
      <c r="K212" s="61" t="str">
        <f t="shared" si="117"/>
        <v/>
      </c>
      <c r="L212" s="46"/>
      <c r="M212" s="61" t="str">
        <f>IF($H212="","",IF(OR(I212&gt;0,L212&gt;0),"",IF(AND(D212="TUZ",H212="gleba b. lekka"),"BŁĄD kol.8",IF(AND(D212="TUZ",H212="gleba lekka"),"BŁĄD kol.8",IF(AND(D212="TUZ",H212="gleba średnia"),"BŁĄD kol.8",IF(AND(D212="TUZ",H212="gleba ciężka"),"BŁĄD kol.8",IF(OR($H212=LEGENDA!$B$21,$H212=1),49,IF(OR($H212=LEGENDA!$B$22,$H212=2),59,IF(OR($H212=LEGENDA!$B$23,$H212=3),62,IF(OR($H212=4,$H212=LEGENDA!$B$24),66,IF(H212=LEGENDA!$O$25,86,IF(H212=LEGENDA!$O$26,91,IF(H212=LEGENDA!$O$27,73,IF(H212=LEGENDA!$O$28,66,IF(H212=LEGENDA!$O$29,135,IF(H212=LEGENDA!$O$30,158,IF(H212=LEGENDA!$O$31,117)))))))))))))))))</f>
        <v/>
      </c>
      <c r="N212" s="61" t="str">
        <f>IF(AND(D212="TUZ",H212="gleba b. lekka"),"BŁĄD kol.8",IF(AND(D212="TUZ",H212="gleba lekka"),"BŁĄD kol.8",IF(AND(D212="TUZ",H212="gleba średnia"),"BŁĄD kol.8",IF(AND(D212="TUZ",H212="gleba ciężka"),"BŁĄD kol.8",IF(AND(E212&lt;&gt;4,H212=LEGENDA!$O$29),"BŁĄD kol.8",IF(AND(E212&lt;&gt;4,H212=LEGENDA!$O$30),"BŁĄD kol.8",IF(AND(E212&lt;&gt;4,H212=LEGENDA!$O$31),"BŁĄD kol.8",IF(AND(E212&lt;&gt;4,H212=LEGENDA!$O$28),"BŁĄD kol.8",IF(AND(E212&lt;&gt;4,H212=LEGENDA!$O$27),"BŁĄD kol.8",IF(AND(E212&lt;&gt;4,H212=LEGENDA!$O$26),"BŁĄD kol.8",IF(AND(E212&lt;&gt;4,H212=LEGENDA!$O$25),"BŁĄD kol.8",IF(AX212="","",IF(AX212=1,0.6,IF(AX212=2,0.9,0.9))))))))))))))</f>
        <v/>
      </c>
      <c r="O212" s="381" t="str">
        <f t="shared" si="118"/>
        <v/>
      </c>
      <c r="P212" s="379" t="str">
        <f t="shared" si="119"/>
        <v/>
      </c>
      <c r="Q212" s="47"/>
      <c r="R212" s="46"/>
      <c r="S212" s="46"/>
      <c r="T212" s="46"/>
      <c r="U212" s="46"/>
      <c r="V212" s="61" t="str">
        <f t="shared" si="120"/>
        <v/>
      </c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61" t="str">
        <f t="shared" si="121"/>
        <v/>
      </c>
      <c r="AH212" s="66" t="e">
        <v>#VALUE!</v>
      </c>
      <c r="AI212" s="72">
        <v>0</v>
      </c>
      <c r="AJ212" s="73">
        <v>0</v>
      </c>
      <c r="AK212" s="67">
        <v>0</v>
      </c>
      <c r="AL212" s="51">
        <v>-63.360000000000007</v>
      </c>
      <c r="AM212" s="51">
        <v>-73.600000000000009</v>
      </c>
      <c r="AN212" s="51">
        <v>-164.8</v>
      </c>
      <c r="AO212" s="77">
        <v>0</v>
      </c>
      <c r="AP212" s="77">
        <v>0</v>
      </c>
      <c r="AQ212" s="77">
        <v>0</v>
      </c>
      <c r="AR212" s="77">
        <v>0</v>
      </c>
      <c r="AS212" s="77">
        <v>0</v>
      </c>
      <c r="AT212" s="77">
        <v>0</v>
      </c>
      <c r="AU212" s="46"/>
      <c r="AV212" s="350" t="str">
        <f t="shared" si="122"/>
        <v/>
      </c>
      <c r="AW212" s="76" t="str">
        <f t="shared" si="123"/>
        <v/>
      </c>
      <c r="AX212" s="198" t="str">
        <f>IF(A212="","",IF(D212="","",INDEX(POBRANIE_!$B$6:$F$101,MATCH(D212,POBRANIE_!$A$6:$A$101,0),5)))</f>
        <v/>
      </c>
      <c r="AY212" s="96" t="str">
        <f t="shared" si="124"/>
        <v/>
      </c>
      <c r="AZ212" s="96" t="str">
        <f t="shared" si="144"/>
        <v/>
      </c>
      <c r="BA212" s="292" t="str">
        <f t="shared" si="139"/>
        <v xml:space="preserve"> </v>
      </c>
      <c r="BB212" s="293" t="str">
        <f t="shared" si="140"/>
        <v xml:space="preserve"> </v>
      </c>
      <c r="BD212" s="45"/>
      <c r="BE212" s="387" t="str">
        <f t="shared" si="141"/>
        <v/>
      </c>
      <c r="BF212" s="388">
        <f t="shared" si="125"/>
        <v>0</v>
      </c>
      <c r="BG212" s="388">
        <f t="shared" si="126"/>
        <v>0</v>
      </c>
      <c r="BH212" s="388">
        <f t="shared" si="127"/>
        <v>0</v>
      </c>
      <c r="BI212" s="388">
        <f t="shared" si="128"/>
        <v>0</v>
      </c>
      <c r="BJ212" s="388">
        <f t="shared" si="129"/>
        <v>0</v>
      </c>
      <c r="BK212" s="389">
        <f t="shared" si="130"/>
        <v>0</v>
      </c>
      <c r="BL212" s="388">
        <f>IF(W212="",0,IF(W212=LEGENDA!C$43,0,1))</f>
        <v>0</v>
      </c>
      <c r="BM212" s="388">
        <f>IF(X212="",0,IF(X212=LEGENDA!D$43,0,1))</f>
        <v>0</v>
      </c>
      <c r="BN212" s="388">
        <f>IF(Y212="",0,IF(Y212=LEGENDA!E$43,0,1))</f>
        <v>0</v>
      </c>
      <c r="BO212" s="388">
        <f>IF(Z212="",0,IF(Z212=LEGENDA!F$43,0,1))</f>
        <v>0</v>
      </c>
      <c r="BP212" s="388">
        <f>IF(AA212="",0,IF(AA212=LEGENDA!G$43,0,1))</f>
        <v>0</v>
      </c>
      <c r="BQ212" s="388">
        <f>IF(AB212="",0,IF(AB212=LEGENDA!H$43,0,1))</f>
        <v>0</v>
      </c>
      <c r="BR212" s="388">
        <f>IF(AC212="",0,IF(AC212=LEGENDA!I$43,0,1))</f>
        <v>0</v>
      </c>
      <c r="BS212" s="388">
        <f>IF(AD212="",0,IF(AD212=LEGENDA!J$43,0,1))</f>
        <v>0</v>
      </c>
      <c r="BT212" s="388">
        <f>IF(AE212="",0,IF(AE212=LEGENDA!K$43,0,1))</f>
        <v>0</v>
      </c>
      <c r="BU212" s="388">
        <f>IF(AF212="",0,IF(AF212=LEGENDA!L$43,0,1))</f>
        <v>0</v>
      </c>
      <c r="BV212" s="390">
        <f t="shared" si="131"/>
        <v>0</v>
      </c>
      <c r="BW212" s="388">
        <f t="shared" si="132"/>
        <v>0</v>
      </c>
      <c r="BX212" s="390">
        <f t="shared" si="133"/>
        <v>0</v>
      </c>
      <c r="BY212" s="391">
        <f t="shared" si="134"/>
        <v>0</v>
      </c>
      <c r="BZ212" s="391">
        <f t="shared" si="138"/>
        <v>0</v>
      </c>
      <c r="CA212" s="391" t="str">
        <f t="shared" si="135"/>
        <v/>
      </c>
      <c r="CB212" s="386" t="str">
        <f t="shared" si="142"/>
        <v/>
      </c>
      <c r="CC212" s="94">
        <f t="shared" si="137"/>
        <v>0</v>
      </c>
      <c r="CD212" s="397" t="str">
        <f t="shared" si="136"/>
        <v/>
      </c>
      <c r="CE212" s="559" t="str">
        <f t="array" ref="CE212">IFERROR(INDEX($C$10:$C$525,MATCH(0,COUNTIF($CE$9:CE211,$C$10:$C$525),0)),"")</f>
        <v/>
      </c>
      <c r="CF212" s="559">
        <f t="shared" si="143"/>
        <v>0</v>
      </c>
    </row>
    <row r="213" spans="1:84" ht="18.600000000000001" customHeight="1" thickBot="1" x14ac:dyDescent="0.35">
      <c r="A213" s="78" t="str">
        <f t="shared" si="116"/>
        <v/>
      </c>
      <c r="B213" s="576"/>
      <c r="C213" s="464"/>
      <c r="D213" s="349"/>
      <c r="E213" s="61" t="str">
        <f>IF(B213="","",IF(C213="","",IF(D213="","",INDEX(POBRANIE_!$B$6:$F$100,MATCH($D213,POBRANIE_!$A$6:$A$100,0),2))))</f>
        <v/>
      </c>
      <c r="F213" s="44"/>
      <c r="G213" s="45"/>
      <c r="H213" s="349"/>
      <c r="I213" s="46"/>
      <c r="J213" s="64" t="str">
        <f>IF($H213="","",IF($I213="","",IF($H213=LEGENDA!$B$21,0.6,IF($H213=LEGENDA!$B$22,0.7,0.8))))</f>
        <v/>
      </c>
      <c r="K213" s="61" t="str">
        <f t="shared" si="117"/>
        <v/>
      </c>
      <c r="L213" s="46"/>
      <c r="M213" s="61" t="str">
        <f>IF($H213="","",IF(OR(I213&gt;0,L213&gt;0),"",IF(AND(D213="TUZ",H213="gleba b. lekka"),"BŁĄD kol.8",IF(AND(D213="TUZ",H213="gleba lekka"),"BŁĄD kol.8",IF(AND(D213="TUZ",H213="gleba średnia"),"BŁĄD kol.8",IF(AND(D213="TUZ",H213="gleba ciężka"),"BŁĄD kol.8",IF(OR($H213=LEGENDA!$B$21,$H213=1),49,IF(OR($H213=LEGENDA!$B$22,$H213=2),59,IF(OR($H213=LEGENDA!$B$23,$H213=3),62,IF(OR($H213=4,$H213=LEGENDA!$B$24),66,IF(H213=LEGENDA!$O$25,86,IF(H213=LEGENDA!$O$26,91,IF(H213=LEGENDA!$O$27,73,IF(H213=LEGENDA!$O$28,66,IF(H213=LEGENDA!$O$29,135,IF(H213=LEGENDA!$O$30,158,IF(H213=LEGENDA!$O$31,117)))))))))))))))))</f>
        <v/>
      </c>
      <c r="N213" s="61" t="str">
        <f>IF(AND(D213="TUZ",H213="gleba b. lekka"),"BŁĄD kol.8",IF(AND(D213="TUZ",H213="gleba lekka"),"BŁĄD kol.8",IF(AND(D213="TUZ",H213="gleba średnia"),"BŁĄD kol.8",IF(AND(D213="TUZ",H213="gleba ciężka"),"BŁĄD kol.8",IF(AND(E213&lt;&gt;4,H213=LEGENDA!$O$29),"BŁĄD kol.8",IF(AND(E213&lt;&gt;4,H213=LEGENDA!$O$30),"BŁĄD kol.8",IF(AND(E213&lt;&gt;4,H213=LEGENDA!$O$31),"BŁĄD kol.8",IF(AND(E213&lt;&gt;4,H213=LEGENDA!$O$28),"BŁĄD kol.8",IF(AND(E213&lt;&gt;4,H213=LEGENDA!$O$27),"BŁĄD kol.8",IF(AND(E213&lt;&gt;4,H213=LEGENDA!$O$26),"BŁĄD kol.8",IF(AND(E213&lt;&gt;4,H213=LEGENDA!$O$25),"BŁĄD kol.8",IF(AX213="","",IF(AX213=1,0.6,IF(AX213=2,0.9,0.9))))))))))))))</f>
        <v/>
      </c>
      <c r="O213" s="381" t="str">
        <f t="shared" si="118"/>
        <v/>
      </c>
      <c r="P213" s="379" t="str">
        <f t="shared" si="119"/>
        <v/>
      </c>
      <c r="Q213" s="47"/>
      <c r="R213" s="46"/>
      <c r="S213" s="46"/>
      <c r="T213" s="46"/>
      <c r="U213" s="46"/>
      <c r="V213" s="61" t="str">
        <f t="shared" si="120"/>
        <v/>
      </c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61" t="str">
        <f t="shared" si="121"/>
        <v/>
      </c>
      <c r="AH213" s="66" t="e">
        <v>#VALUE!</v>
      </c>
      <c r="AI213" s="72">
        <v>0</v>
      </c>
      <c r="AJ213" s="73">
        <v>0</v>
      </c>
      <c r="AK213" s="67">
        <v>0</v>
      </c>
      <c r="AL213" s="51">
        <v>-63.360000000000007</v>
      </c>
      <c r="AM213" s="51">
        <v>-73.600000000000009</v>
      </c>
      <c r="AN213" s="51">
        <v>-164.8</v>
      </c>
      <c r="AO213" s="77">
        <v>0</v>
      </c>
      <c r="AP213" s="77">
        <v>0</v>
      </c>
      <c r="AQ213" s="77">
        <v>0</v>
      </c>
      <c r="AR213" s="77">
        <v>0</v>
      </c>
      <c r="AS213" s="77">
        <v>0</v>
      </c>
      <c r="AT213" s="77">
        <v>0</v>
      </c>
      <c r="AU213" s="46"/>
      <c r="AV213" s="350" t="str">
        <f t="shared" si="122"/>
        <v/>
      </c>
      <c r="AW213" s="76" t="str">
        <f t="shared" si="123"/>
        <v/>
      </c>
      <c r="AX213" s="198" t="str">
        <f>IF(A213="","",IF(D213="","",INDEX(POBRANIE_!$B$6:$F$101,MATCH(D213,POBRANIE_!$A$6:$A$101,0),5)))</f>
        <v/>
      </c>
      <c r="AY213" s="96" t="str">
        <f t="shared" si="124"/>
        <v/>
      </c>
      <c r="AZ213" s="96" t="str">
        <f t="shared" si="144"/>
        <v/>
      </c>
      <c r="BA213" s="292" t="str">
        <f t="shared" si="139"/>
        <v xml:space="preserve"> </v>
      </c>
      <c r="BB213" s="293" t="str">
        <f t="shared" si="140"/>
        <v xml:space="preserve"> </v>
      </c>
      <c r="BD213" s="45"/>
      <c r="BE213" s="387" t="str">
        <f t="shared" si="141"/>
        <v/>
      </c>
      <c r="BF213" s="388">
        <f t="shared" si="125"/>
        <v>0</v>
      </c>
      <c r="BG213" s="388">
        <f t="shared" si="126"/>
        <v>0</v>
      </c>
      <c r="BH213" s="388">
        <f t="shared" si="127"/>
        <v>0</v>
      </c>
      <c r="BI213" s="388">
        <f t="shared" si="128"/>
        <v>0</v>
      </c>
      <c r="BJ213" s="388">
        <f t="shared" si="129"/>
        <v>0</v>
      </c>
      <c r="BK213" s="389">
        <f t="shared" si="130"/>
        <v>0</v>
      </c>
      <c r="BL213" s="388">
        <f>IF(W213="",0,IF(W213=LEGENDA!C$43,0,1))</f>
        <v>0</v>
      </c>
      <c r="BM213" s="388">
        <f>IF(X213="",0,IF(X213=LEGENDA!D$43,0,1))</f>
        <v>0</v>
      </c>
      <c r="BN213" s="388">
        <f>IF(Y213="",0,IF(Y213=LEGENDA!E$43,0,1))</f>
        <v>0</v>
      </c>
      <c r="BO213" s="388">
        <f>IF(Z213="",0,IF(Z213=LEGENDA!F$43,0,1))</f>
        <v>0</v>
      </c>
      <c r="BP213" s="388">
        <f>IF(AA213="",0,IF(AA213=LEGENDA!G$43,0,1))</f>
        <v>0</v>
      </c>
      <c r="BQ213" s="388">
        <f>IF(AB213="",0,IF(AB213=LEGENDA!H$43,0,1))</f>
        <v>0</v>
      </c>
      <c r="BR213" s="388">
        <f>IF(AC213="",0,IF(AC213=LEGENDA!I$43,0,1))</f>
        <v>0</v>
      </c>
      <c r="BS213" s="388">
        <f>IF(AD213="",0,IF(AD213=LEGENDA!J$43,0,1))</f>
        <v>0</v>
      </c>
      <c r="BT213" s="388">
        <f>IF(AE213="",0,IF(AE213=LEGENDA!K$43,0,1))</f>
        <v>0</v>
      </c>
      <c r="BU213" s="388">
        <f>IF(AF213="",0,IF(AF213=LEGENDA!L$43,0,1))</f>
        <v>0</v>
      </c>
      <c r="BV213" s="390">
        <f t="shared" si="131"/>
        <v>0</v>
      </c>
      <c r="BW213" s="388">
        <f t="shared" si="132"/>
        <v>0</v>
      </c>
      <c r="BX213" s="390">
        <f t="shared" si="133"/>
        <v>0</v>
      </c>
      <c r="BY213" s="391">
        <f t="shared" si="134"/>
        <v>0</v>
      </c>
      <c r="BZ213" s="391">
        <f t="shared" si="138"/>
        <v>0</v>
      </c>
      <c r="CA213" s="391" t="str">
        <f t="shared" si="135"/>
        <v/>
      </c>
      <c r="CB213" s="386" t="str">
        <f t="shared" si="142"/>
        <v/>
      </c>
      <c r="CC213" s="94">
        <f t="shared" si="137"/>
        <v>0</v>
      </c>
      <c r="CD213" s="397" t="str">
        <f t="shared" si="136"/>
        <v/>
      </c>
      <c r="CE213" s="559" t="str">
        <f t="array" ref="CE213">IFERROR(INDEX($C$10:$C$525,MATCH(0,COUNTIF($CE$9:CE212,$C$10:$C$525),0)),"")</f>
        <v/>
      </c>
      <c r="CF213" s="559">
        <f t="shared" si="143"/>
        <v>0</v>
      </c>
    </row>
    <row r="214" spans="1:84" ht="18.600000000000001" customHeight="1" thickBot="1" x14ac:dyDescent="0.35">
      <c r="A214" s="78" t="str">
        <f t="shared" si="116"/>
        <v/>
      </c>
      <c r="B214" s="576"/>
      <c r="C214" s="464"/>
      <c r="D214" s="349"/>
      <c r="E214" s="61" t="str">
        <f>IF(B214="","",IF(C214="","",IF(D214="","",INDEX(POBRANIE_!$B$6:$F$100,MATCH($D214,POBRANIE_!$A$6:$A$100,0),2))))</f>
        <v/>
      </c>
      <c r="F214" s="44"/>
      <c r="G214" s="45"/>
      <c r="H214" s="349"/>
      <c r="I214" s="46"/>
      <c r="J214" s="64" t="str">
        <f>IF($H214="","",IF($I214="","",IF($H214=LEGENDA!$B$21,0.6,IF($H214=LEGENDA!$B$22,0.7,0.8))))</f>
        <v/>
      </c>
      <c r="K214" s="61" t="str">
        <f t="shared" si="117"/>
        <v/>
      </c>
      <c r="L214" s="46"/>
      <c r="M214" s="61" t="str">
        <f>IF($H214="","",IF(OR(I214&gt;0,L214&gt;0),"",IF(AND(D214="TUZ",H214="gleba b. lekka"),"BŁĄD kol.8",IF(AND(D214="TUZ",H214="gleba lekka"),"BŁĄD kol.8",IF(AND(D214="TUZ",H214="gleba średnia"),"BŁĄD kol.8",IF(AND(D214="TUZ",H214="gleba ciężka"),"BŁĄD kol.8",IF(OR($H214=LEGENDA!$B$21,$H214=1),49,IF(OR($H214=LEGENDA!$B$22,$H214=2),59,IF(OR($H214=LEGENDA!$B$23,$H214=3),62,IF(OR($H214=4,$H214=LEGENDA!$B$24),66,IF(H214=LEGENDA!$O$25,86,IF(H214=LEGENDA!$O$26,91,IF(H214=LEGENDA!$O$27,73,IF(H214=LEGENDA!$O$28,66,IF(H214=LEGENDA!$O$29,135,IF(H214=LEGENDA!$O$30,158,IF(H214=LEGENDA!$O$31,117)))))))))))))))))</f>
        <v/>
      </c>
      <c r="N214" s="61" t="str">
        <f>IF(AND(D214="TUZ",H214="gleba b. lekka"),"BŁĄD kol.8",IF(AND(D214="TUZ",H214="gleba lekka"),"BŁĄD kol.8",IF(AND(D214="TUZ",H214="gleba średnia"),"BŁĄD kol.8",IF(AND(D214="TUZ",H214="gleba ciężka"),"BŁĄD kol.8",IF(AND(E214&lt;&gt;4,H214=LEGENDA!$O$29),"BŁĄD kol.8",IF(AND(E214&lt;&gt;4,H214=LEGENDA!$O$30),"BŁĄD kol.8",IF(AND(E214&lt;&gt;4,H214=LEGENDA!$O$31),"BŁĄD kol.8",IF(AND(E214&lt;&gt;4,H214=LEGENDA!$O$28),"BŁĄD kol.8",IF(AND(E214&lt;&gt;4,H214=LEGENDA!$O$27),"BŁĄD kol.8",IF(AND(E214&lt;&gt;4,H214=LEGENDA!$O$26),"BŁĄD kol.8",IF(AND(E214&lt;&gt;4,H214=LEGENDA!$O$25),"BŁĄD kol.8",IF(AX214="","",IF(AX214=1,0.6,IF(AX214=2,0.9,0.9))))))))))))))</f>
        <v/>
      </c>
      <c r="O214" s="381" t="str">
        <f t="shared" si="118"/>
        <v/>
      </c>
      <c r="P214" s="379" t="str">
        <f t="shared" si="119"/>
        <v/>
      </c>
      <c r="Q214" s="47"/>
      <c r="R214" s="46"/>
      <c r="S214" s="46"/>
      <c r="T214" s="46"/>
      <c r="U214" s="46"/>
      <c r="V214" s="61" t="str">
        <f t="shared" si="120"/>
        <v/>
      </c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61" t="str">
        <f t="shared" si="121"/>
        <v/>
      </c>
      <c r="AH214" s="66" t="e">
        <v>#VALUE!</v>
      </c>
      <c r="AI214" s="72">
        <v>0</v>
      </c>
      <c r="AJ214" s="73">
        <v>0</v>
      </c>
      <c r="AK214" s="67">
        <v>0</v>
      </c>
      <c r="AL214" s="51">
        <v>-63.360000000000007</v>
      </c>
      <c r="AM214" s="51">
        <v>-73.600000000000009</v>
      </c>
      <c r="AN214" s="51">
        <v>-164.8</v>
      </c>
      <c r="AO214" s="77">
        <v>0</v>
      </c>
      <c r="AP214" s="77">
        <v>0</v>
      </c>
      <c r="AQ214" s="77">
        <v>0</v>
      </c>
      <c r="AR214" s="77">
        <v>0</v>
      </c>
      <c r="AS214" s="77">
        <v>0</v>
      </c>
      <c r="AT214" s="77">
        <v>0</v>
      </c>
      <c r="AU214" s="46"/>
      <c r="AV214" s="350" t="str">
        <f t="shared" si="122"/>
        <v/>
      </c>
      <c r="AW214" s="76" t="str">
        <f t="shared" si="123"/>
        <v/>
      </c>
      <c r="AX214" s="198" t="str">
        <f>IF(A214="","",IF(D214="","",INDEX(POBRANIE_!$B$6:$F$101,MATCH(D214,POBRANIE_!$A$6:$A$101,0),5)))</f>
        <v/>
      </c>
      <c r="AY214" s="96" t="str">
        <f t="shared" si="124"/>
        <v/>
      </c>
      <c r="AZ214" s="96" t="str">
        <f t="shared" si="144"/>
        <v/>
      </c>
      <c r="BA214" s="292" t="str">
        <f t="shared" si="139"/>
        <v xml:space="preserve"> </v>
      </c>
      <c r="BB214" s="293" t="str">
        <f t="shared" si="140"/>
        <v xml:space="preserve"> </v>
      </c>
      <c r="BD214" s="45"/>
      <c r="BE214" s="387" t="str">
        <f t="shared" si="141"/>
        <v/>
      </c>
      <c r="BF214" s="388">
        <f t="shared" si="125"/>
        <v>0</v>
      </c>
      <c r="BG214" s="388">
        <f t="shared" si="126"/>
        <v>0</v>
      </c>
      <c r="BH214" s="388">
        <f t="shared" si="127"/>
        <v>0</v>
      </c>
      <c r="BI214" s="388">
        <f t="shared" si="128"/>
        <v>0</v>
      </c>
      <c r="BJ214" s="388">
        <f t="shared" si="129"/>
        <v>0</v>
      </c>
      <c r="BK214" s="389">
        <f t="shared" si="130"/>
        <v>0</v>
      </c>
      <c r="BL214" s="388">
        <f>IF(W214="",0,IF(W214=LEGENDA!C$43,0,1))</f>
        <v>0</v>
      </c>
      <c r="BM214" s="388">
        <f>IF(X214="",0,IF(X214=LEGENDA!D$43,0,1))</f>
        <v>0</v>
      </c>
      <c r="BN214" s="388">
        <f>IF(Y214="",0,IF(Y214=LEGENDA!E$43,0,1))</f>
        <v>0</v>
      </c>
      <c r="BO214" s="388">
        <f>IF(Z214="",0,IF(Z214=LEGENDA!F$43,0,1))</f>
        <v>0</v>
      </c>
      <c r="BP214" s="388">
        <f>IF(AA214="",0,IF(AA214=LEGENDA!G$43,0,1))</f>
        <v>0</v>
      </c>
      <c r="BQ214" s="388">
        <f>IF(AB214="",0,IF(AB214=LEGENDA!H$43,0,1))</f>
        <v>0</v>
      </c>
      <c r="BR214" s="388">
        <f>IF(AC214="",0,IF(AC214=LEGENDA!I$43,0,1))</f>
        <v>0</v>
      </c>
      <c r="BS214" s="388">
        <f>IF(AD214="",0,IF(AD214=LEGENDA!J$43,0,1))</f>
        <v>0</v>
      </c>
      <c r="BT214" s="388">
        <f>IF(AE214="",0,IF(AE214=LEGENDA!K$43,0,1))</f>
        <v>0</v>
      </c>
      <c r="BU214" s="388">
        <f>IF(AF214="",0,IF(AF214=LEGENDA!L$43,0,1))</f>
        <v>0</v>
      </c>
      <c r="BV214" s="390">
        <f t="shared" si="131"/>
        <v>0</v>
      </c>
      <c r="BW214" s="388">
        <f t="shared" si="132"/>
        <v>0</v>
      </c>
      <c r="BX214" s="390">
        <f t="shared" si="133"/>
        <v>0</v>
      </c>
      <c r="BY214" s="391">
        <f t="shared" si="134"/>
        <v>0</v>
      </c>
      <c r="BZ214" s="391">
        <f t="shared" si="138"/>
        <v>0</v>
      </c>
      <c r="CA214" s="391" t="str">
        <f t="shared" si="135"/>
        <v/>
      </c>
      <c r="CB214" s="386" t="str">
        <f t="shared" si="142"/>
        <v/>
      </c>
      <c r="CC214" s="94">
        <f t="shared" si="137"/>
        <v>0</v>
      </c>
      <c r="CD214" s="397" t="str">
        <f t="shared" si="136"/>
        <v/>
      </c>
      <c r="CE214" s="559" t="str">
        <f t="array" ref="CE214">IFERROR(INDEX($C$10:$C$525,MATCH(0,COUNTIF($CE$9:CE213,$C$10:$C$525),0)),"")</f>
        <v/>
      </c>
      <c r="CF214" s="559">
        <f t="shared" si="143"/>
        <v>0</v>
      </c>
    </row>
    <row r="215" spans="1:84" ht="18.600000000000001" customHeight="1" thickBot="1" x14ac:dyDescent="0.35">
      <c r="A215" s="78" t="str">
        <f t="shared" si="116"/>
        <v/>
      </c>
      <c r="B215" s="576"/>
      <c r="C215" s="464"/>
      <c r="D215" s="349"/>
      <c r="E215" s="61" t="str">
        <f>IF(B215="","",IF(C215="","",IF(D215="","",INDEX(POBRANIE_!$B$6:$F$100,MATCH($D215,POBRANIE_!$A$6:$A$100,0),2))))</f>
        <v/>
      </c>
      <c r="F215" s="44"/>
      <c r="G215" s="45"/>
      <c r="H215" s="349"/>
      <c r="I215" s="46"/>
      <c r="J215" s="64" t="str">
        <f>IF($H215="","",IF($I215="","",IF($H215=LEGENDA!$B$21,0.6,IF($H215=LEGENDA!$B$22,0.7,0.8))))</f>
        <v/>
      </c>
      <c r="K215" s="61" t="str">
        <f t="shared" si="117"/>
        <v/>
      </c>
      <c r="L215" s="46"/>
      <c r="M215" s="61" t="str">
        <f>IF($H215="","",IF(OR(I215&gt;0,L215&gt;0),"",IF(AND(D215="TUZ",H215="gleba b. lekka"),"BŁĄD kol.8",IF(AND(D215="TUZ",H215="gleba lekka"),"BŁĄD kol.8",IF(AND(D215="TUZ",H215="gleba średnia"),"BŁĄD kol.8",IF(AND(D215="TUZ",H215="gleba ciężka"),"BŁĄD kol.8",IF(OR($H215=LEGENDA!$B$21,$H215=1),49,IF(OR($H215=LEGENDA!$B$22,$H215=2),59,IF(OR($H215=LEGENDA!$B$23,$H215=3),62,IF(OR($H215=4,$H215=LEGENDA!$B$24),66,IF(H215=LEGENDA!$O$25,86,IF(H215=LEGENDA!$O$26,91,IF(H215=LEGENDA!$O$27,73,IF(H215=LEGENDA!$O$28,66,IF(H215=LEGENDA!$O$29,135,IF(H215=LEGENDA!$O$30,158,IF(H215=LEGENDA!$O$31,117)))))))))))))))))</f>
        <v/>
      </c>
      <c r="N215" s="61" t="str">
        <f>IF(AND(D215="TUZ",H215="gleba b. lekka"),"BŁĄD kol.8",IF(AND(D215="TUZ",H215="gleba lekka"),"BŁĄD kol.8",IF(AND(D215="TUZ",H215="gleba średnia"),"BŁĄD kol.8",IF(AND(D215="TUZ",H215="gleba ciężka"),"BŁĄD kol.8",IF(AND(E215&lt;&gt;4,H215=LEGENDA!$O$29),"BŁĄD kol.8",IF(AND(E215&lt;&gt;4,H215=LEGENDA!$O$30),"BŁĄD kol.8",IF(AND(E215&lt;&gt;4,H215=LEGENDA!$O$31),"BŁĄD kol.8",IF(AND(E215&lt;&gt;4,H215=LEGENDA!$O$28),"BŁĄD kol.8",IF(AND(E215&lt;&gt;4,H215=LEGENDA!$O$27),"BŁĄD kol.8",IF(AND(E215&lt;&gt;4,H215=LEGENDA!$O$26),"BŁĄD kol.8",IF(AND(E215&lt;&gt;4,H215=LEGENDA!$O$25),"BŁĄD kol.8",IF(AX215="","",IF(AX215=1,0.6,IF(AX215=2,0.9,0.9))))))))))))))</f>
        <v/>
      </c>
      <c r="O215" s="381" t="str">
        <f t="shared" si="118"/>
        <v/>
      </c>
      <c r="P215" s="379" t="str">
        <f t="shared" si="119"/>
        <v/>
      </c>
      <c r="Q215" s="47"/>
      <c r="R215" s="46"/>
      <c r="S215" s="46"/>
      <c r="T215" s="46"/>
      <c r="U215" s="46"/>
      <c r="V215" s="61" t="str">
        <f t="shared" si="120"/>
        <v/>
      </c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61" t="str">
        <f t="shared" si="121"/>
        <v/>
      </c>
      <c r="AH215" s="66" t="e">
        <v>#VALUE!</v>
      </c>
      <c r="AI215" s="72">
        <v>0</v>
      </c>
      <c r="AJ215" s="73">
        <v>0</v>
      </c>
      <c r="AK215" s="67">
        <v>0</v>
      </c>
      <c r="AL215" s="51">
        <v>-63.360000000000007</v>
      </c>
      <c r="AM215" s="51">
        <v>-73.600000000000009</v>
      </c>
      <c r="AN215" s="51">
        <v>-164.8</v>
      </c>
      <c r="AO215" s="77">
        <v>0</v>
      </c>
      <c r="AP215" s="77">
        <v>0</v>
      </c>
      <c r="AQ215" s="77">
        <v>0</v>
      </c>
      <c r="AR215" s="77">
        <v>0</v>
      </c>
      <c r="AS215" s="77">
        <v>0</v>
      </c>
      <c r="AT215" s="77">
        <v>0</v>
      </c>
      <c r="AU215" s="46"/>
      <c r="AV215" s="350" t="str">
        <f t="shared" si="122"/>
        <v/>
      </c>
      <c r="AW215" s="76" t="str">
        <f t="shared" si="123"/>
        <v/>
      </c>
      <c r="AX215" s="198" t="str">
        <f>IF(A215="","",IF(D215="","",INDEX(POBRANIE_!$B$6:$F$101,MATCH(D215,POBRANIE_!$A$6:$A$101,0),5)))</f>
        <v/>
      </c>
      <c r="AY215" s="96" t="str">
        <f t="shared" si="124"/>
        <v/>
      </c>
      <c r="AZ215" s="96" t="str">
        <f t="shared" si="144"/>
        <v/>
      </c>
      <c r="BA215" s="292" t="str">
        <f t="shared" si="139"/>
        <v xml:space="preserve"> </v>
      </c>
      <c r="BB215" s="293" t="str">
        <f t="shared" si="140"/>
        <v xml:space="preserve"> </v>
      </c>
      <c r="BD215" s="45"/>
      <c r="BE215" s="387" t="str">
        <f t="shared" si="141"/>
        <v/>
      </c>
      <c r="BF215" s="388">
        <f t="shared" si="125"/>
        <v>0</v>
      </c>
      <c r="BG215" s="388">
        <f t="shared" si="126"/>
        <v>0</v>
      </c>
      <c r="BH215" s="388">
        <f t="shared" si="127"/>
        <v>0</v>
      </c>
      <c r="BI215" s="388">
        <f t="shared" si="128"/>
        <v>0</v>
      </c>
      <c r="BJ215" s="388">
        <f t="shared" si="129"/>
        <v>0</v>
      </c>
      <c r="BK215" s="389">
        <f t="shared" si="130"/>
        <v>0</v>
      </c>
      <c r="BL215" s="388">
        <f>IF(W215="",0,IF(W215=LEGENDA!C$43,0,1))</f>
        <v>0</v>
      </c>
      <c r="BM215" s="388">
        <f>IF(X215="",0,IF(X215=LEGENDA!D$43,0,1))</f>
        <v>0</v>
      </c>
      <c r="BN215" s="388">
        <f>IF(Y215="",0,IF(Y215=LEGENDA!E$43,0,1))</f>
        <v>0</v>
      </c>
      <c r="BO215" s="388">
        <f>IF(Z215="",0,IF(Z215=LEGENDA!F$43,0,1))</f>
        <v>0</v>
      </c>
      <c r="BP215" s="388">
        <f>IF(AA215="",0,IF(AA215=LEGENDA!G$43,0,1))</f>
        <v>0</v>
      </c>
      <c r="BQ215" s="388">
        <f>IF(AB215="",0,IF(AB215=LEGENDA!H$43,0,1))</f>
        <v>0</v>
      </c>
      <c r="BR215" s="388">
        <f>IF(AC215="",0,IF(AC215=LEGENDA!I$43,0,1))</f>
        <v>0</v>
      </c>
      <c r="BS215" s="388">
        <f>IF(AD215="",0,IF(AD215=LEGENDA!J$43,0,1))</f>
        <v>0</v>
      </c>
      <c r="BT215" s="388">
        <f>IF(AE215="",0,IF(AE215=LEGENDA!K$43,0,1))</f>
        <v>0</v>
      </c>
      <c r="BU215" s="388">
        <f>IF(AF215="",0,IF(AF215=LEGENDA!L$43,0,1))</f>
        <v>0</v>
      </c>
      <c r="BV215" s="390">
        <f t="shared" si="131"/>
        <v>0</v>
      </c>
      <c r="BW215" s="388">
        <f t="shared" si="132"/>
        <v>0</v>
      </c>
      <c r="BX215" s="390">
        <f t="shared" si="133"/>
        <v>0</v>
      </c>
      <c r="BY215" s="391">
        <f t="shared" si="134"/>
        <v>0</v>
      </c>
      <c r="BZ215" s="391">
        <f t="shared" si="138"/>
        <v>0</v>
      </c>
      <c r="CA215" s="391" t="str">
        <f t="shared" si="135"/>
        <v/>
      </c>
      <c r="CB215" s="386" t="str">
        <f t="shared" si="142"/>
        <v/>
      </c>
      <c r="CC215" s="94">
        <f t="shared" si="137"/>
        <v>0</v>
      </c>
      <c r="CD215" s="397" t="str">
        <f t="shared" si="136"/>
        <v/>
      </c>
      <c r="CE215" s="559" t="str">
        <f t="array" ref="CE215">IFERROR(INDEX($C$10:$C$525,MATCH(0,COUNTIF($CE$9:CE214,$C$10:$C$525),0)),"")</f>
        <v/>
      </c>
      <c r="CF215" s="559">
        <f t="shared" si="143"/>
        <v>0</v>
      </c>
    </row>
    <row r="216" spans="1:84" ht="18.600000000000001" customHeight="1" thickBot="1" x14ac:dyDescent="0.35">
      <c r="A216" s="78" t="str">
        <f t="shared" si="116"/>
        <v/>
      </c>
      <c r="B216" s="576"/>
      <c r="C216" s="464"/>
      <c r="D216" s="349"/>
      <c r="E216" s="61" t="str">
        <f>IF(B216="","",IF(C216="","",IF(D216="","",INDEX(POBRANIE_!$B$6:$F$100,MATCH($D216,POBRANIE_!$A$6:$A$100,0),2))))</f>
        <v/>
      </c>
      <c r="F216" s="44"/>
      <c r="G216" s="45"/>
      <c r="H216" s="349"/>
      <c r="I216" s="46"/>
      <c r="J216" s="64" t="str">
        <f>IF($H216="","",IF($I216="","",IF($H216=LEGENDA!$B$21,0.6,IF($H216=LEGENDA!$B$22,0.7,0.8))))</f>
        <v/>
      </c>
      <c r="K216" s="61" t="str">
        <f t="shared" si="117"/>
        <v/>
      </c>
      <c r="L216" s="46"/>
      <c r="M216" s="61" t="str">
        <f>IF($H216="","",IF(OR(I216&gt;0,L216&gt;0),"",IF(AND(D216="TUZ",H216="gleba b. lekka"),"BŁĄD kol.8",IF(AND(D216="TUZ",H216="gleba lekka"),"BŁĄD kol.8",IF(AND(D216="TUZ",H216="gleba średnia"),"BŁĄD kol.8",IF(AND(D216="TUZ",H216="gleba ciężka"),"BŁĄD kol.8",IF(OR($H216=LEGENDA!$B$21,$H216=1),49,IF(OR($H216=LEGENDA!$B$22,$H216=2),59,IF(OR($H216=LEGENDA!$B$23,$H216=3),62,IF(OR($H216=4,$H216=LEGENDA!$B$24),66,IF(H216=LEGENDA!$O$25,86,IF(H216=LEGENDA!$O$26,91,IF(H216=LEGENDA!$O$27,73,IF(H216=LEGENDA!$O$28,66,IF(H216=LEGENDA!$O$29,135,IF(H216=LEGENDA!$O$30,158,IF(H216=LEGENDA!$O$31,117)))))))))))))))))</f>
        <v/>
      </c>
      <c r="N216" s="61" t="str">
        <f>IF(AND(D216="TUZ",H216="gleba b. lekka"),"BŁĄD kol.8",IF(AND(D216="TUZ",H216="gleba lekka"),"BŁĄD kol.8",IF(AND(D216="TUZ",H216="gleba średnia"),"BŁĄD kol.8",IF(AND(D216="TUZ",H216="gleba ciężka"),"BŁĄD kol.8",IF(AND(E216&lt;&gt;4,H216=LEGENDA!$O$29),"BŁĄD kol.8",IF(AND(E216&lt;&gt;4,H216=LEGENDA!$O$30),"BŁĄD kol.8",IF(AND(E216&lt;&gt;4,H216=LEGENDA!$O$31),"BŁĄD kol.8",IF(AND(E216&lt;&gt;4,H216=LEGENDA!$O$28),"BŁĄD kol.8",IF(AND(E216&lt;&gt;4,H216=LEGENDA!$O$27),"BŁĄD kol.8",IF(AND(E216&lt;&gt;4,H216=LEGENDA!$O$26),"BŁĄD kol.8",IF(AND(E216&lt;&gt;4,H216=LEGENDA!$O$25),"BŁĄD kol.8",IF(AX216="","",IF(AX216=1,0.6,IF(AX216=2,0.9,0.9))))))))))))))</f>
        <v/>
      </c>
      <c r="O216" s="381" t="str">
        <f t="shared" si="118"/>
        <v/>
      </c>
      <c r="P216" s="379" t="str">
        <f t="shared" si="119"/>
        <v/>
      </c>
      <c r="Q216" s="47"/>
      <c r="R216" s="46"/>
      <c r="S216" s="46"/>
      <c r="T216" s="46"/>
      <c r="U216" s="46"/>
      <c r="V216" s="61" t="str">
        <f t="shared" si="120"/>
        <v/>
      </c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61" t="str">
        <f t="shared" si="121"/>
        <v/>
      </c>
      <c r="AH216" s="66" t="e">
        <v>#VALUE!</v>
      </c>
      <c r="AI216" s="72">
        <v>0</v>
      </c>
      <c r="AJ216" s="73">
        <v>0</v>
      </c>
      <c r="AK216" s="67">
        <v>0</v>
      </c>
      <c r="AL216" s="51">
        <v>-63.360000000000007</v>
      </c>
      <c r="AM216" s="51">
        <v>-73.600000000000009</v>
      </c>
      <c r="AN216" s="51">
        <v>-164.8</v>
      </c>
      <c r="AO216" s="77">
        <v>0</v>
      </c>
      <c r="AP216" s="77">
        <v>0</v>
      </c>
      <c r="AQ216" s="77">
        <v>0</v>
      </c>
      <c r="AR216" s="77">
        <v>0</v>
      </c>
      <c r="AS216" s="77">
        <v>0</v>
      </c>
      <c r="AT216" s="77">
        <v>0</v>
      </c>
      <c r="AU216" s="46"/>
      <c r="AV216" s="350" t="str">
        <f t="shared" si="122"/>
        <v/>
      </c>
      <c r="AW216" s="76" t="str">
        <f t="shared" si="123"/>
        <v/>
      </c>
      <c r="AX216" s="198" t="str">
        <f>IF(A216="","",IF(D216="","",INDEX(POBRANIE_!$B$6:$F$101,MATCH(D216,POBRANIE_!$A$6:$A$101,0),5)))</f>
        <v/>
      </c>
      <c r="AY216" s="96" t="str">
        <f t="shared" si="124"/>
        <v/>
      </c>
      <c r="AZ216" s="96" t="str">
        <f t="shared" si="144"/>
        <v/>
      </c>
      <c r="BA216" s="292" t="str">
        <f t="shared" si="139"/>
        <v xml:space="preserve"> </v>
      </c>
      <c r="BB216" s="293" t="str">
        <f t="shared" si="140"/>
        <v xml:space="preserve"> </v>
      </c>
      <c r="BD216" s="45"/>
      <c r="BE216" s="387" t="str">
        <f t="shared" si="141"/>
        <v/>
      </c>
      <c r="BF216" s="388">
        <f t="shared" si="125"/>
        <v>0</v>
      </c>
      <c r="BG216" s="388">
        <f t="shared" si="126"/>
        <v>0</v>
      </c>
      <c r="BH216" s="388">
        <f t="shared" si="127"/>
        <v>0</v>
      </c>
      <c r="BI216" s="388">
        <f t="shared" si="128"/>
        <v>0</v>
      </c>
      <c r="BJ216" s="388">
        <f t="shared" si="129"/>
        <v>0</v>
      </c>
      <c r="BK216" s="389">
        <f t="shared" si="130"/>
        <v>0</v>
      </c>
      <c r="BL216" s="388">
        <f>IF(W216="",0,IF(W216=LEGENDA!C$43,0,1))</f>
        <v>0</v>
      </c>
      <c r="BM216" s="388">
        <f>IF(X216="",0,IF(X216=LEGENDA!D$43,0,1))</f>
        <v>0</v>
      </c>
      <c r="BN216" s="388">
        <f>IF(Y216="",0,IF(Y216=LEGENDA!E$43,0,1))</f>
        <v>0</v>
      </c>
      <c r="BO216" s="388">
        <f>IF(Z216="",0,IF(Z216=LEGENDA!F$43,0,1))</f>
        <v>0</v>
      </c>
      <c r="BP216" s="388">
        <f>IF(AA216="",0,IF(AA216=LEGENDA!G$43,0,1))</f>
        <v>0</v>
      </c>
      <c r="BQ216" s="388">
        <f>IF(AB216="",0,IF(AB216=LEGENDA!H$43,0,1))</f>
        <v>0</v>
      </c>
      <c r="BR216" s="388">
        <f>IF(AC216="",0,IF(AC216=LEGENDA!I$43,0,1))</f>
        <v>0</v>
      </c>
      <c r="BS216" s="388">
        <f>IF(AD216="",0,IF(AD216=LEGENDA!J$43,0,1))</f>
        <v>0</v>
      </c>
      <c r="BT216" s="388">
        <f>IF(AE216="",0,IF(AE216=LEGENDA!K$43,0,1))</f>
        <v>0</v>
      </c>
      <c r="BU216" s="388">
        <f>IF(AF216="",0,IF(AF216=LEGENDA!L$43,0,1))</f>
        <v>0</v>
      </c>
      <c r="BV216" s="390">
        <f t="shared" si="131"/>
        <v>0</v>
      </c>
      <c r="BW216" s="388">
        <f t="shared" si="132"/>
        <v>0</v>
      </c>
      <c r="BX216" s="390">
        <f t="shared" si="133"/>
        <v>0</v>
      </c>
      <c r="BY216" s="391">
        <f t="shared" si="134"/>
        <v>0</v>
      </c>
      <c r="BZ216" s="391">
        <f t="shared" si="138"/>
        <v>0</v>
      </c>
      <c r="CA216" s="391" t="str">
        <f t="shared" si="135"/>
        <v/>
      </c>
      <c r="CB216" s="386" t="str">
        <f t="shared" si="142"/>
        <v/>
      </c>
      <c r="CC216" s="94">
        <f t="shared" si="137"/>
        <v>0</v>
      </c>
      <c r="CD216" s="397" t="str">
        <f t="shared" si="136"/>
        <v/>
      </c>
      <c r="CE216" s="559" t="str">
        <f t="array" ref="CE216">IFERROR(INDEX($C$10:$C$525,MATCH(0,COUNTIF($CE$9:CE215,$C$10:$C$525),0)),"")</f>
        <v/>
      </c>
      <c r="CF216" s="559">
        <f t="shared" si="143"/>
        <v>0</v>
      </c>
    </row>
    <row r="217" spans="1:84" ht="18.600000000000001" customHeight="1" thickBot="1" x14ac:dyDescent="0.35">
      <c r="A217" s="78" t="str">
        <f t="shared" si="116"/>
        <v/>
      </c>
      <c r="B217" s="576"/>
      <c r="C217" s="464"/>
      <c r="D217" s="349"/>
      <c r="E217" s="61" t="str">
        <f>IF(B217="","",IF(C217="","",IF(D217="","",INDEX(POBRANIE_!$B$6:$F$100,MATCH($D217,POBRANIE_!$A$6:$A$100,0),2))))</f>
        <v/>
      </c>
      <c r="F217" s="44"/>
      <c r="G217" s="45"/>
      <c r="H217" s="349"/>
      <c r="I217" s="46"/>
      <c r="J217" s="64" t="str">
        <f>IF($H217="","",IF($I217="","",IF($H217=LEGENDA!$B$21,0.6,IF($H217=LEGENDA!$B$22,0.7,0.8))))</f>
        <v/>
      </c>
      <c r="K217" s="61" t="str">
        <f t="shared" si="117"/>
        <v/>
      </c>
      <c r="L217" s="46"/>
      <c r="M217" s="61" t="str">
        <f>IF($H217="","",IF(OR(I217&gt;0,L217&gt;0),"",IF(AND(D217="TUZ",H217="gleba b. lekka"),"BŁĄD kol.8",IF(AND(D217="TUZ",H217="gleba lekka"),"BŁĄD kol.8",IF(AND(D217="TUZ",H217="gleba średnia"),"BŁĄD kol.8",IF(AND(D217="TUZ",H217="gleba ciężka"),"BŁĄD kol.8",IF(OR($H217=LEGENDA!$B$21,$H217=1),49,IF(OR($H217=LEGENDA!$B$22,$H217=2),59,IF(OR($H217=LEGENDA!$B$23,$H217=3),62,IF(OR($H217=4,$H217=LEGENDA!$B$24),66,IF(H217=LEGENDA!$O$25,86,IF(H217=LEGENDA!$O$26,91,IF(H217=LEGENDA!$O$27,73,IF(H217=LEGENDA!$O$28,66,IF(H217=LEGENDA!$O$29,135,IF(H217=LEGENDA!$O$30,158,IF(H217=LEGENDA!$O$31,117)))))))))))))))))</f>
        <v/>
      </c>
      <c r="N217" s="61" t="str">
        <f>IF(AND(D217="TUZ",H217="gleba b. lekka"),"BŁĄD kol.8",IF(AND(D217="TUZ",H217="gleba lekka"),"BŁĄD kol.8",IF(AND(D217="TUZ",H217="gleba średnia"),"BŁĄD kol.8",IF(AND(D217="TUZ",H217="gleba ciężka"),"BŁĄD kol.8",IF(AND(E217&lt;&gt;4,H217=LEGENDA!$O$29),"BŁĄD kol.8",IF(AND(E217&lt;&gt;4,H217=LEGENDA!$O$30),"BŁĄD kol.8",IF(AND(E217&lt;&gt;4,H217=LEGENDA!$O$31),"BŁĄD kol.8",IF(AND(E217&lt;&gt;4,H217=LEGENDA!$O$28),"BŁĄD kol.8",IF(AND(E217&lt;&gt;4,H217=LEGENDA!$O$27),"BŁĄD kol.8",IF(AND(E217&lt;&gt;4,H217=LEGENDA!$O$26),"BŁĄD kol.8",IF(AND(E217&lt;&gt;4,H217=LEGENDA!$O$25),"BŁĄD kol.8",IF(AX217="","",IF(AX217=1,0.6,IF(AX217=2,0.9,0.9))))))))))))))</f>
        <v/>
      </c>
      <c r="O217" s="381" t="str">
        <f t="shared" si="118"/>
        <v/>
      </c>
      <c r="P217" s="379" t="str">
        <f t="shared" si="119"/>
        <v/>
      </c>
      <c r="Q217" s="47"/>
      <c r="R217" s="46"/>
      <c r="S217" s="46"/>
      <c r="T217" s="46"/>
      <c r="U217" s="46"/>
      <c r="V217" s="61" t="str">
        <f t="shared" si="120"/>
        <v/>
      </c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61" t="str">
        <f t="shared" si="121"/>
        <v/>
      </c>
      <c r="AH217" s="66" t="e">
        <v>#VALUE!</v>
      </c>
      <c r="AI217" s="72">
        <v>0</v>
      </c>
      <c r="AJ217" s="73">
        <v>0</v>
      </c>
      <c r="AK217" s="67">
        <v>0</v>
      </c>
      <c r="AL217" s="51">
        <v>-63.360000000000007</v>
      </c>
      <c r="AM217" s="51">
        <v>-73.600000000000009</v>
      </c>
      <c r="AN217" s="51">
        <v>-164.8</v>
      </c>
      <c r="AO217" s="77">
        <v>0</v>
      </c>
      <c r="AP217" s="77">
        <v>0</v>
      </c>
      <c r="AQ217" s="77">
        <v>0</v>
      </c>
      <c r="AR217" s="77">
        <v>0</v>
      </c>
      <c r="AS217" s="77">
        <v>0</v>
      </c>
      <c r="AT217" s="77">
        <v>0</v>
      </c>
      <c r="AU217" s="46"/>
      <c r="AV217" s="350" t="str">
        <f t="shared" si="122"/>
        <v/>
      </c>
      <c r="AW217" s="76" t="str">
        <f t="shared" si="123"/>
        <v/>
      </c>
      <c r="AX217" s="198" t="str">
        <f>IF(A217="","",IF(D217="","",INDEX(POBRANIE_!$B$6:$F$101,MATCH(D217,POBRANIE_!$A$6:$A$101,0),5)))</f>
        <v/>
      </c>
      <c r="AY217" s="96" t="str">
        <f t="shared" si="124"/>
        <v/>
      </c>
      <c r="AZ217" s="96" t="str">
        <f t="shared" si="144"/>
        <v/>
      </c>
      <c r="BA217" s="292" t="str">
        <f t="shared" si="139"/>
        <v xml:space="preserve"> </v>
      </c>
      <c r="BB217" s="293" t="str">
        <f t="shared" si="140"/>
        <v xml:space="preserve"> </v>
      </c>
      <c r="BD217" s="45"/>
      <c r="BE217" s="387" t="str">
        <f t="shared" si="141"/>
        <v/>
      </c>
      <c r="BF217" s="388">
        <f t="shared" si="125"/>
        <v>0</v>
      </c>
      <c r="BG217" s="388">
        <f t="shared" si="126"/>
        <v>0</v>
      </c>
      <c r="BH217" s="388">
        <f t="shared" si="127"/>
        <v>0</v>
      </c>
      <c r="BI217" s="388">
        <f t="shared" si="128"/>
        <v>0</v>
      </c>
      <c r="BJ217" s="388">
        <f t="shared" si="129"/>
        <v>0</v>
      </c>
      <c r="BK217" s="389">
        <f t="shared" si="130"/>
        <v>0</v>
      </c>
      <c r="BL217" s="388">
        <f>IF(W217="",0,IF(W217=LEGENDA!C$43,0,1))</f>
        <v>0</v>
      </c>
      <c r="BM217" s="388">
        <f>IF(X217="",0,IF(X217=LEGENDA!D$43,0,1))</f>
        <v>0</v>
      </c>
      <c r="BN217" s="388">
        <f>IF(Y217="",0,IF(Y217=LEGENDA!E$43,0,1))</f>
        <v>0</v>
      </c>
      <c r="BO217" s="388">
        <f>IF(Z217="",0,IF(Z217=LEGENDA!F$43,0,1))</f>
        <v>0</v>
      </c>
      <c r="BP217" s="388">
        <f>IF(AA217="",0,IF(AA217=LEGENDA!G$43,0,1))</f>
        <v>0</v>
      </c>
      <c r="BQ217" s="388">
        <f>IF(AB217="",0,IF(AB217=LEGENDA!H$43,0,1))</f>
        <v>0</v>
      </c>
      <c r="BR217" s="388">
        <f>IF(AC217="",0,IF(AC217=LEGENDA!I$43,0,1))</f>
        <v>0</v>
      </c>
      <c r="BS217" s="388">
        <f>IF(AD217="",0,IF(AD217=LEGENDA!J$43,0,1))</f>
        <v>0</v>
      </c>
      <c r="BT217" s="388">
        <f>IF(AE217="",0,IF(AE217=LEGENDA!K$43,0,1))</f>
        <v>0</v>
      </c>
      <c r="BU217" s="388">
        <f>IF(AF217="",0,IF(AF217=LEGENDA!L$43,0,1))</f>
        <v>0</v>
      </c>
      <c r="BV217" s="390">
        <f t="shared" si="131"/>
        <v>0</v>
      </c>
      <c r="BW217" s="388">
        <f t="shared" si="132"/>
        <v>0</v>
      </c>
      <c r="BX217" s="390">
        <f t="shared" si="133"/>
        <v>0</v>
      </c>
      <c r="BY217" s="391">
        <f t="shared" si="134"/>
        <v>0</v>
      </c>
      <c r="BZ217" s="391">
        <f t="shared" si="138"/>
        <v>0</v>
      </c>
      <c r="CA217" s="391" t="str">
        <f t="shared" si="135"/>
        <v/>
      </c>
      <c r="CB217" s="386" t="str">
        <f t="shared" si="142"/>
        <v/>
      </c>
      <c r="CC217" s="94">
        <f t="shared" si="137"/>
        <v>0</v>
      </c>
      <c r="CD217" s="397" t="str">
        <f t="shared" si="136"/>
        <v/>
      </c>
      <c r="CE217" s="559" t="str">
        <f t="array" ref="CE217">IFERROR(INDEX($C$10:$C$525,MATCH(0,COUNTIF($CE$9:CE216,$C$10:$C$525),0)),"")</f>
        <v/>
      </c>
      <c r="CF217" s="559">
        <f t="shared" si="143"/>
        <v>0</v>
      </c>
    </row>
    <row r="218" spans="1:84" ht="18.600000000000001" customHeight="1" thickBot="1" x14ac:dyDescent="0.35">
      <c r="A218" s="78" t="str">
        <f t="shared" si="116"/>
        <v/>
      </c>
      <c r="B218" s="576"/>
      <c r="C218" s="464"/>
      <c r="D218" s="349"/>
      <c r="E218" s="61" t="str">
        <f>IF(B218="","",IF(C218="","",IF(D218="","",INDEX(POBRANIE_!$B$6:$F$100,MATCH($D218,POBRANIE_!$A$6:$A$100,0),2))))</f>
        <v/>
      </c>
      <c r="F218" s="44"/>
      <c r="G218" s="45"/>
      <c r="H218" s="349"/>
      <c r="I218" s="46"/>
      <c r="J218" s="64" t="str">
        <f>IF($H218="","",IF($I218="","",IF($H218=LEGENDA!$B$21,0.6,IF($H218=LEGENDA!$B$22,0.7,0.8))))</f>
        <v/>
      </c>
      <c r="K218" s="61" t="str">
        <f t="shared" si="117"/>
        <v/>
      </c>
      <c r="L218" s="46"/>
      <c r="M218" s="61" t="str">
        <f>IF($H218="","",IF(OR(I218&gt;0,L218&gt;0),"",IF(AND(D218="TUZ",H218="gleba b. lekka"),"BŁĄD kol.8",IF(AND(D218="TUZ",H218="gleba lekka"),"BŁĄD kol.8",IF(AND(D218="TUZ",H218="gleba średnia"),"BŁĄD kol.8",IF(AND(D218="TUZ",H218="gleba ciężka"),"BŁĄD kol.8",IF(OR($H218=LEGENDA!$B$21,$H218=1),49,IF(OR($H218=LEGENDA!$B$22,$H218=2),59,IF(OR($H218=LEGENDA!$B$23,$H218=3),62,IF(OR($H218=4,$H218=LEGENDA!$B$24),66,IF(H218=LEGENDA!$O$25,86,IF(H218=LEGENDA!$O$26,91,IF(H218=LEGENDA!$O$27,73,IF(H218=LEGENDA!$O$28,66,IF(H218=LEGENDA!$O$29,135,IF(H218=LEGENDA!$O$30,158,IF(H218=LEGENDA!$O$31,117)))))))))))))))))</f>
        <v/>
      </c>
      <c r="N218" s="61" t="str">
        <f>IF(AND(D218="TUZ",H218="gleba b. lekka"),"BŁĄD kol.8",IF(AND(D218="TUZ",H218="gleba lekka"),"BŁĄD kol.8",IF(AND(D218="TUZ",H218="gleba średnia"),"BŁĄD kol.8",IF(AND(D218="TUZ",H218="gleba ciężka"),"BŁĄD kol.8",IF(AND(E218&lt;&gt;4,H218=LEGENDA!$O$29),"BŁĄD kol.8",IF(AND(E218&lt;&gt;4,H218=LEGENDA!$O$30),"BŁĄD kol.8",IF(AND(E218&lt;&gt;4,H218=LEGENDA!$O$31),"BŁĄD kol.8",IF(AND(E218&lt;&gt;4,H218=LEGENDA!$O$28),"BŁĄD kol.8",IF(AND(E218&lt;&gt;4,H218=LEGENDA!$O$27),"BŁĄD kol.8",IF(AND(E218&lt;&gt;4,H218=LEGENDA!$O$26),"BŁĄD kol.8",IF(AND(E218&lt;&gt;4,H218=LEGENDA!$O$25),"BŁĄD kol.8",IF(AX218="","",IF(AX218=1,0.6,IF(AX218=2,0.9,0.9))))))))))))))</f>
        <v/>
      </c>
      <c r="O218" s="381" t="str">
        <f t="shared" si="118"/>
        <v/>
      </c>
      <c r="P218" s="379" t="str">
        <f t="shared" si="119"/>
        <v/>
      </c>
      <c r="Q218" s="47"/>
      <c r="R218" s="46"/>
      <c r="S218" s="46"/>
      <c r="T218" s="46"/>
      <c r="U218" s="46"/>
      <c r="V218" s="61" t="str">
        <f t="shared" si="120"/>
        <v/>
      </c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61" t="str">
        <f t="shared" si="121"/>
        <v/>
      </c>
      <c r="AH218" s="66" t="e">
        <v>#VALUE!</v>
      </c>
      <c r="AI218" s="72">
        <v>0</v>
      </c>
      <c r="AJ218" s="73">
        <v>0</v>
      </c>
      <c r="AK218" s="67">
        <v>0</v>
      </c>
      <c r="AL218" s="51">
        <v>-63.360000000000007</v>
      </c>
      <c r="AM218" s="51">
        <v>-73.600000000000009</v>
      </c>
      <c r="AN218" s="51">
        <v>-164.8</v>
      </c>
      <c r="AO218" s="77">
        <v>0</v>
      </c>
      <c r="AP218" s="77">
        <v>0</v>
      </c>
      <c r="AQ218" s="77">
        <v>0</v>
      </c>
      <c r="AR218" s="77">
        <v>0</v>
      </c>
      <c r="AS218" s="77">
        <v>0</v>
      </c>
      <c r="AT218" s="77">
        <v>0</v>
      </c>
      <c r="AU218" s="46"/>
      <c r="AV218" s="350" t="str">
        <f t="shared" si="122"/>
        <v/>
      </c>
      <c r="AW218" s="76" t="str">
        <f t="shared" si="123"/>
        <v/>
      </c>
      <c r="AX218" s="198" t="str">
        <f>IF(A218="","",IF(D218="","",INDEX(POBRANIE_!$B$6:$F$101,MATCH(D218,POBRANIE_!$A$6:$A$101,0),5)))</f>
        <v/>
      </c>
      <c r="AY218" s="96" t="str">
        <f t="shared" si="124"/>
        <v/>
      </c>
      <c r="AZ218" s="96" t="str">
        <f t="shared" si="144"/>
        <v/>
      </c>
      <c r="BA218" s="292" t="str">
        <f t="shared" si="139"/>
        <v xml:space="preserve"> </v>
      </c>
      <c r="BB218" s="293" t="str">
        <f t="shared" si="140"/>
        <v xml:space="preserve"> </v>
      </c>
      <c r="BD218" s="45"/>
      <c r="BE218" s="387" t="str">
        <f t="shared" si="141"/>
        <v/>
      </c>
      <c r="BF218" s="388">
        <f t="shared" si="125"/>
        <v>0</v>
      </c>
      <c r="BG218" s="388">
        <f t="shared" si="126"/>
        <v>0</v>
      </c>
      <c r="BH218" s="388">
        <f t="shared" si="127"/>
        <v>0</v>
      </c>
      <c r="BI218" s="388">
        <f t="shared" si="128"/>
        <v>0</v>
      </c>
      <c r="BJ218" s="388">
        <f t="shared" si="129"/>
        <v>0</v>
      </c>
      <c r="BK218" s="389">
        <f t="shared" si="130"/>
        <v>0</v>
      </c>
      <c r="BL218" s="388">
        <f>IF(W218="",0,IF(W218=LEGENDA!C$43,0,1))</f>
        <v>0</v>
      </c>
      <c r="BM218" s="388">
        <f>IF(X218="",0,IF(X218=LEGENDA!D$43,0,1))</f>
        <v>0</v>
      </c>
      <c r="BN218" s="388">
        <f>IF(Y218="",0,IF(Y218=LEGENDA!E$43,0,1))</f>
        <v>0</v>
      </c>
      <c r="BO218" s="388">
        <f>IF(Z218="",0,IF(Z218=LEGENDA!F$43,0,1))</f>
        <v>0</v>
      </c>
      <c r="BP218" s="388">
        <f>IF(AA218="",0,IF(AA218=LEGENDA!G$43,0,1))</f>
        <v>0</v>
      </c>
      <c r="BQ218" s="388">
        <f>IF(AB218="",0,IF(AB218=LEGENDA!H$43,0,1))</f>
        <v>0</v>
      </c>
      <c r="BR218" s="388">
        <f>IF(AC218="",0,IF(AC218=LEGENDA!I$43,0,1))</f>
        <v>0</v>
      </c>
      <c r="BS218" s="388">
        <f>IF(AD218="",0,IF(AD218=LEGENDA!J$43,0,1))</f>
        <v>0</v>
      </c>
      <c r="BT218" s="388">
        <f>IF(AE218="",0,IF(AE218=LEGENDA!K$43,0,1))</f>
        <v>0</v>
      </c>
      <c r="BU218" s="388">
        <f>IF(AF218="",0,IF(AF218=LEGENDA!L$43,0,1))</f>
        <v>0</v>
      </c>
      <c r="BV218" s="390">
        <f t="shared" si="131"/>
        <v>0</v>
      </c>
      <c r="BW218" s="388">
        <f t="shared" si="132"/>
        <v>0</v>
      </c>
      <c r="BX218" s="390">
        <f t="shared" si="133"/>
        <v>0</v>
      </c>
      <c r="BY218" s="391">
        <f t="shared" si="134"/>
        <v>0</v>
      </c>
      <c r="BZ218" s="391">
        <f t="shared" si="138"/>
        <v>0</v>
      </c>
      <c r="CA218" s="391" t="str">
        <f t="shared" si="135"/>
        <v/>
      </c>
      <c r="CB218" s="386" t="str">
        <f t="shared" si="142"/>
        <v/>
      </c>
      <c r="CC218" s="94">
        <f t="shared" si="137"/>
        <v>0</v>
      </c>
      <c r="CD218" s="397" t="str">
        <f t="shared" si="136"/>
        <v/>
      </c>
      <c r="CE218" s="559" t="str">
        <f t="array" ref="CE218">IFERROR(INDEX($C$10:$C$525,MATCH(0,COUNTIF($CE$9:CE217,$C$10:$C$525),0)),"")</f>
        <v/>
      </c>
      <c r="CF218" s="559">
        <f t="shared" si="143"/>
        <v>0</v>
      </c>
    </row>
    <row r="219" spans="1:84" ht="18.600000000000001" customHeight="1" thickBot="1" x14ac:dyDescent="0.35">
      <c r="A219" s="78" t="str">
        <f t="shared" si="116"/>
        <v/>
      </c>
      <c r="B219" s="576"/>
      <c r="C219" s="464"/>
      <c r="D219" s="349"/>
      <c r="E219" s="61" t="str">
        <f>IF(B219="","",IF(C219="","",IF(D219="","",INDEX(POBRANIE_!$B$6:$F$100,MATCH($D219,POBRANIE_!$A$6:$A$100,0),2))))</f>
        <v/>
      </c>
      <c r="F219" s="44"/>
      <c r="G219" s="45"/>
      <c r="H219" s="349"/>
      <c r="I219" s="46"/>
      <c r="J219" s="64" t="str">
        <f>IF($H219="","",IF($I219="","",IF($H219=LEGENDA!$B$21,0.6,IF($H219=LEGENDA!$B$22,0.7,0.8))))</f>
        <v/>
      </c>
      <c r="K219" s="61" t="str">
        <f t="shared" si="117"/>
        <v/>
      </c>
      <c r="L219" s="46"/>
      <c r="M219" s="61" t="str">
        <f>IF($H219="","",IF(OR(I219&gt;0,L219&gt;0),"",IF(AND(D219="TUZ",H219="gleba b. lekka"),"BŁĄD kol.8",IF(AND(D219="TUZ",H219="gleba lekka"),"BŁĄD kol.8",IF(AND(D219="TUZ",H219="gleba średnia"),"BŁĄD kol.8",IF(AND(D219="TUZ",H219="gleba ciężka"),"BŁĄD kol.8",IF(OR($H219=LEGENDA!$B$21,$H219=1),49,IF(OR($H219=LEGENDA!$B$22,$H219=2),59,IF(OR($H219=LEGENDA!$B$23,$H219=3),62,IF(OR($H219=4,$H219=LEGENDA!$B$24),66,IF(H219=LEGENDA!$O$25,86,IF(H219=LEGENDA!$O$26,91,IF(H219=LEGENDA!$O$27,73,IF(H219=LEGENDA!$O$28,66,IF(H219=LEGENDA!$O$29,135,IF(H219=LEGENDA!$O$30,158,IF(H219=LEGENDA!$O$31,117)))))))))))))))))</f>
        <v/>
      </c>
      <c r="N219" s="61" t="str">
        <f>IF(AND(D219="TUZ",H219="gleba b. lekka"),"BŁĄD kol.8",IF(AND(D219="TUZ",H219="gleba lekka"),"BŁĄD kol.8",IF(AND(D219="TUZ",H219="gleba średnia"),"BŁĄD kol.8",IF(AND(D219="TUZ",H219="gleba ciężka"),"BŁĄD kol.8",IF(AND(E219&lt;&gt;4,H219=LEGENDA!$O$29),"BŁĄD kol.8",IF(AND(E219&lt;&gt;4,H219=LEGENDA!$O$30),"BŁĄD kol.8",IF(AND(E219&lt;&gt;4,H219=LEGENDA!$O$31),"BŁĄD kol.8",IF(AND(E219&lt;&gt;4,H219=LEGENDA!$O$28),"BŁĄD kol.8",IF(AND(E219&lt;&gt;4,H219=LEGENDA!$O$27),"BŁĄD kol.8",IF(AND(E219&lt;&gt;4,H219=LEGENDA!$O$26),"BŁĄD kol.8",IF(AND(E219&lt;&gt;4,H219=LEGENDA!$O$25),"BŁĄD kol.8",IF(AX219="","",IF(AX219=1,0.6,IF(AX219=2,0.9,0.9))))))))))))))</f>
        <v/>
      </c>
      <c r="O219" s="381" t="str">
        <f t="shared" si="118"/>
        <v/>
      </c>
      <c r="P219" s="379" t="str">
        <f t="shared" si="119"/>
        <v/>
      </c>
      <c r="Q219" s="47"/>
      <c r="R219" s="46"/>
      <c r="S219" s="46"/>
      <c r="T219" s="46"/>
      <c r="U219" s="46"/>
      <c r="V219" s="61" t="str">
        <f t="shared" si="120"/>
        <v/>
      </c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61" t="str">
        <f t="shared" si="121"/>
        <v/>
      </c>
      <c r="AH219" s="66" t="e">
        <v>#VALUE!</v>
      </c>
      <c r="AI219" s="72">
        <v>0</v>
      </c>
      <c r="AJ219" s="73">
        <v>0</v>
      </c>
      <c r="AK219" s="67">
        <v>0</v>
      </c>
      <c r="AL219" s="51">
        <v>-63.360000000000007</v>
      </c>
      <c r="AM219" s="51">
        <v>-73.600000000000009</v>
      </c>
      <c r="AN219" s="51">
        <v>-164.8</v>
      </c>
      <c r="AO219" s="77">
        <v>0</v>
      </c>
      <c r="AP219" s="77">
        <v>0</v>
      </c>
      <c r="AQ219" s="77">
        <v>0</v>
      </c>
      <c r="AR219" s="77">
        <v>0</v>
      </c>
      <c r="AS219" s="77">
        <v>0</v>
      </c>
      <c r="AT219" s="77">
        <v>0</v>
      </c>
      <c r="AU219" s="46"/>
      <c r="AV219" s="350" t="str">
        <f t="shared" si="122"/>
        <v/>
      </c>
      <c r="AW219" s="76" t="str">
        <f t="shared" si="123"/>
        <v/>
      </c>
      <c r="AX219" s="198" t="str">
        <f>IF(A219="","",IF(D219="","",INDEX(POBRANIE_!$B$6:$F$101,MATCH(D219,POBRANIE_!$A$6:$A$101,0),5)))</f>
        <v/>
      </c>
      <c r="AY219" s="96" t="str">
        <f t="shared" si="124"/>
        <v/>
      </c>
      <c r="AZ219" s="96" t="str">
        <f t="shared" si="144"/>
        <v/>
      </c>
      <c r="BA219" s="292" t="str">
        <f t="shared" si="139"/>
        <v xml:space="preserve"> </v>
      </c>
      <c r="BB219" s="293" t="str">
        <f t="shared" si="140"/>
        <v xml:space="preserve"> </v>
      </c>
      <c r="BD219" s="45"/>
      <c r="BE219" s="387" t="str">
        <f t="shared" si="141"/>
        <v/>
      </c>
      <c r="BF219" s="388">
        <f t="shared" si="125"/>
        <v>0</v>
      </c>
      <c r="BG219" s="388">
        <f t="shared" si="126"/>
        <v>0</v>
      </c>
      <c r="BH219" s="388">
        <f t="shared" si="127"/>
        <v>0</v>
      </c>
      <c r="BI219" s="388">
        <f t="shared" si="128"/>
        <v>0</v>
      </c>
      <c r="BJ219" s="388">
        <f t="shared" si="129"/>
        <v>0</v>
      </c>
      <c r="BK219" s="389">
        <f t="shared" si="130"/>
        <v>0</v>
      </c>
      <c r="BL219" s="388">
        <f>IF(W219="",0,IF(W219=LEGENDA!C$43,0,1))</f>
        <v>0</v>
      </c>
      <c r="BM219" s="388">
        <f>IF(X219="",0,IF(X219=LEGENDA!D$43,0,1))</f>
        <v>0</v>
      </c>
      <c r="BN219" s="388">
        <f>IF(Y219="",0,IF(Y219=LEGENDA!E$43,0,1))</f>
        <v>0</v>
      </c>
      <c r="BO219" s="388">
        <f>IF(Z219="",0,IF(Z219=LEGENDA!F$43,0,1))</f>
        <v>0</v>
      </c>
      <c r="BP219" s="388">
        <f>IF(AA219="",0,IF(AA219=LEGENDA!G$43,0,1))</f>
        <v>0</v>
      </c>
      <c r="BQ219" s="388">
        <f>IF(AB219="",0,IF(AB219=LEGENDA!H$43,0,1))</f>
        <v>0</v>
      </c>
      <c r="BR219" s="388">
        <f>IF(AC219="",0,IF(AC219=LEGENDA!I$43,0,1))</f>
        <v>0</v>
      </c>
      <c r="BS219" s="388">
        <f>IF(AD219="",0,IF(AD219=LEGENDA!J$43,0,1))</f>
        <v>0</v>
      </c>
      <c r="BT219" s="388">
        <f>IF(AE219="",0,IF(AE219=LEGENDA!K$43,0,1))</f>
        <v>0</v>
      </c>
      <c r="BU219" s="388">
        <f>IF(AF219="",0,IF(AF219=LEGENDA!L$43,0,1))</f>
        <v>0</v>
      </c>
      <c r="BV219" s="390">
        <f t="shared" si="131"/>
        <v>0</v>
      </c>
      <c r="BW219" s="388">
        <f t="shared" si="132"/>
        <v>0</v>
      </c>
      <c r="BX219" s="390">
        <f t="shared" si="133"/>
        <v>0</v>
      </c>
      <c r="BY219" s="391">
        <f t="shared" si="134"/>
        <v>0</v>
      </c>
      <c r="BZ219" s="391">
        <f t="shared" si="138"/>
        <v>0</v>
      </c>
      <c r="CA219" s="391" t="str">
        <f t="shared" si="135"/>
        <v/>
      </c>
      <c r="CB219" s="386" t="str">
        <f t="shared" si="142"/>
        <v/>
      </c>
      <c r="CC219" s="94">
        <f t="shared" si="137"/>
        <v>0</v>
      </c>
      <c r="CD219" s="397" t="str">
        <f t="shared" si="136"/>
        <v/>
      </c>
      <c r="CE219" s="559" t="str">
        <f t="array" ref="CE219">IFERROR(INDEX($C$10:$C$525,MATCH(0,COUNTIF($CE$9:CE218,$C$10:$C$525),0)),"")</f>
        <v/>
      </c>
      <c r="CF219" s="559">
        <f t="shared" si="143"/>
        <v>0</v>
      </c>
    </row>
    <row r="220" spans="1:84" ht="18.600000000000001" customHeight="1" thickBot="1" x14ac:dyDescent="0.35">
      <c r="A220" s="78" t="str">
        <f t="shared" si="116"/>
        <v/>
      </c>
      <c r="B220" s="576"/>
      <c r="C220" s="464"/>
      <c r="D220" s="349"/>
      <c r="E220" s="61" t="str">
        <f>IF(B220="","",IF(C220="","",IF(D220="","",INDEX(POBRANIE_!$B$6:$F$100,MATCH($D220,POBRANIE_!$A$6:$A$100,0),2))))</f>
        <v/>
      </c>
      <c r="F220" s="44"/>
      <c r="G220" s="45"/>
      <c r="H220" s="349"/>
      <c r="I220" s="46"/>
      <c r="J220" s="64" t="str">
        <f>IF($H220="","",IF($I220="","",IF($H220=LEGENDA!$B$21,0.6,IF($H220=LEGENDA!$B$22,0.7,0.8))))</f>
        <v/>
      </c>
      <c r="K220" s="61" t="str">
        <f t="shared" si="117"/>
        <v/>
      </c>
      <c r="L220" s="46"/>
      <c r="M220" s="61" t="str">
        <f>IF($H220="","",IF(OR(I220&gt;0,L220&gt;0),"",IF(AND(D220="TUZ",H220="gleba b. lekka"),"BŁĄD kol.8",IF(AND(D220="TUZ",H220="gleba lekka"),"BŁĄD kol.8",IF(AND(D220="TUZ",H220="gleba średnia"),"BŁĄD kol.8",IF(AND(D220="TUZ",H220="gleba ciężka"),"BŁĄD kol.8",IF(OR($H220=LEGENDA!$B$21,$H220=1),49,IF(OR($H220=LEGENDA!$B$22,$H220=2),59,IF(OR($H220=LEGENDA!$B$23,$H220=3),62,IF(OR($H220=4,$H220=LEGENDA!$B$24),66,IF(H220=LEGENDA!$O$25,86,IF(H220=LEGENDA!$O$26,91,IF(H220=LEGENDA!$O$27,73,IF(H220=LEGENDA!$O$28,66,IF(H220=LEGENDA!$O$29,135,IF(H220=LEGENDA!$O$30,158,IF(H220=LEGENDA!$O$31,117)))))))))))))))))</f>
        <v/>
      </c>
      <c r="N220" s="61" t="str">
        <f>IF(AND(D220="TUZ",H220="gleba b. lekka"),"BŁĄD kol.8",IF(AND(D220="TUZ",H220="gleba lekka"),"BŁĄD kol.8",IF(AND(D220="TUZ",H220="gleba średnia"),"BŁĄD kol.8",IF(AND(D220="TUZ",H220="gleba ciężka"),"BŁĄD kol.8",IF(AND(E220&lt;&gt;4,H220=LEGENDA!$O$29),"BŁĄD kol.8",IF(AND(E220&lt;&gt;4,H220=LEGENDA!$O$30),"BŁĄD kol.8",IF(AND(E220&lt;&gt;4,H220=LEGENDA!$O$31),"BŁĄD kol.8",IF(AND(E220&lt;&gt;4,H220=LEGENDA!$O$28),"BŁĄD kol.8",IF(AND(E220&lt;&gt;4,H220=LEGENDA!$O$27),"BŁĄD kol.8",IF(AND(E220&lt;&gt;4,H220=LEGENDA!$O$26),"BŁĄD kol.8",IF(AND(E220&lt;&gt;4,H220=LEGENDA!$O$25),"BŁĄD kol.8",IF(AX220="","",IF(AX220=1,0.6,IF(AX220=2,0.9,0.9))))))))))))))</f>
        <v/>
      </c>
      <c r="O220" s="381" t="str">
        <f t="shared" si="118"/>
        <v/>
      </c>
      <c r="P220" s="379" t="str">
        <f t="shared" si="119"/>
        <v/>
      </c>
      <c r="Q220" s="47"/>
      <c r="R220" s="46"/>
      <c r="S220" s="46"/>
      <c r="T220" s="46"/>
      <c r="U220" s="46"/>
      <c r="V220" s="61" t="str">
        <f t="shared" si="120"/>
        <v/>
      </c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61" t="str">
        <f t="shared" si="121"/>
        <v/>
      </c>
      <c r="AH220" s="66" t="e">
        <v>#VALUE!</v>
      </c>
      <c r="AI220" s="72">
        <v>0</v>
      </c>
      <c r="AJ220" s="73">
        <v>0</v>
      </c>
      <c r="AK220" s="67">
        <v>0</v>
      </c>
      <c r="AL220" s="51">
        <v>-63.360000000000007</v>
      </c>
      <c r="AM220" s="51">
        <v>-73.600000000000009</v>
      </c>
      <c r="AN220" s="51">
        <v>-164.8</v>
      </c>
      <c r="AO220" s="77">
        <v>0</v>
      </c>
      <c r="AP220" s="77">
        <v>0</v>
      </c>
      <c r="AQ220" s="77">
        <v>0</v>
      </c>
      <c r="AR220" s="77">
        <v>0</v>
      </c>
      <c r="AS220" s="77">
        <v>0</v>
      </c>
      <c r="AT220" s="77">
        <v>0</v>
      </c>
      <c r="AU220" s="46"/>
      <c r="AV220" s="350" t="str">
        <f t="shared" si="122"/>
        <v/>
      </c>
      <c r="AW220" s="76" t="str">
        <f t="shared" si="123"/>
        <v/>
      </c>
      <c r="AX220" s="198" t="str">
        <f>IF(A220="","",IF(D220="","",INDEX(POBRANIE_!$B$6:$F$101,MATCH(D220,POBRANIE_!$A$6:$A$101,0),5)))</f>
        <v/>
      </c>
      <c r="AY220" s="96" t="str">
        <f t="shared" si="124"/>
        <v/>
      </c>
      <c r="AZ220" s="96" t="str">
        <f t="shared" si="144"/>
        <v/>
      </c>
      <c r="BA220" s="292" t="str">
        <f t="shared" si="139"/>
        <v xml:space="preserve"> </v>
      </c>
      <c r="BB220" s="293" t="str">
        <f t="shared" si="140"/>
        <v xml:space="preserve"> </v>
      </c>
      <c r="BD220" s="45"/>
      <c r="BE220" s="387" t="str">
        <f t="shared" si="141"/>
        <v/>
      </c>
      <c r="BF220" s="388">
        <f t="shared" si="125"/>
        <v>0</v>
      </c>
      <c r="BG220" s="388">
        <f t="shared" si="126"/>
        <v>0</v>
      </c>
      <c r="BH220" s="388">
        <f t="shared" si="127"/>
        <v>0</v>
      </c>
      <c r="BI220" s="388">
        <f t="shared" si="128"/>
        <v>0</v>
      </c>
      <c r="BJ220" s="388">
        <f t="shared" si="129"/>
        <v>0</v>
      </c>
      <c r="BK220" s="389">
        <f t="shared" si="130"/>
        <v>0</v>
      </c>
      <c r="BL220" s="388">
        <f>IF(W220="",0,IF(W220=LEGENDA!C$43,0,1))</f>
        <v>0</v>
      </c>
      <c r="BM220" s="388">
        <f>IF(X220="",0,IF(X220=LEGENDA!D$43,0,1))</f>
        <v>0</v>
      </c>
      <c r="BN220" s="388">
        <f>IF(Y220="",0,IF(Y220=LEGENDA!E$43,0,1))</f>
        <v>0</v>
      </c>
      <c r="BO220" s="388">
        <f>IF(Z220="",0,IF(Z220=LEGENDA!F$43,0,1))</f>
        <v>0</v>
      </c>
      <c r="BP220" s="388">
        <f>IF(AA220="",0,IF(AA220=LEGENDA!G$43,0,1))</f>
        <v>0</v>
      </c>
      <c r="BQ220" s="388">
        <f>IF(AB220="",0,IF(AB220=LEGENDA!H$43,0,1))</f>
        <v>0</v>
      </c>
      <c r="BR220" s="388">
        <f>IF(AC220="",0,IF(AC220=LEGENDA!I$43,0,1))</f>
        <v>0</v>
      </c>
      <c r="BS220" s="388">
        <f>IF(AD220="",0,IF(AD220=LEGENDA!J$43,0,1))</f>
        <v>0</v>
      </c>
      <c r="BT220" s="388">
        <f>IF(AE220="",0,IF(AE220=LEGENDA!K$43,0,1))</f>
        <v>0</v>
      </c>
      <c r="BU220" s="388">
        <f>IF(AF220="",0,IF(AF220=LEGENDA!L$43,0,1))</f>
        <v>0</v>
      </c>
      <c r="BV220" s="390">
        <f t="shared" si="131"/>
        <v>0</v>
      </c>
      <c r="BW220" s="388">
        <f t="shared" si="132"/>
        <v>0</v>
      </c>
      <c r="BX220" s="390">
        <f t="shared" si="133"/>
        <v>0</v>
      </c>
      <c r="BY220" s="391">
        <f t="shared" si="134"/>
        <v>0</v>
      </c>
      <c r="BZ220" s="391">
        <f t="shared" si="138"/>
        <v>0</v>
      </c>
      <c r="CA220" s="391" t="str">
        <f t="shared" si="135"/>
        <v/>
      </c>
      <c r="CB220" s="386" t="str">
        <f t="shared" si="142"/>
        <v/>
      </c>
      <c r="CC220" s="94">
        <f t="shared" si="137"/>
        <v>0</v>
      </c>
      <c r="CD220" s="397" t="str">
        <f t="shared" si="136"/>
        <v/>
      </c>
      <c r="CE220" s="559" t="str">
        <f t="array" ref="CE220">IFERROR(INDEX($C$10:$C$525,MATCH(0,COUNTIF($CE$9:CE219,$C$10:$C$525),0)),"")</f>
        <v/>
      </c>
      <c r="CF220" s="559">
        <f t="shared" si="143"/>
        <v>0</v>
      </c>
    </row>
    <row r="221" spans="1:84" ht="18.600000000000001" customHeight="1" thickBot="1" x14ac:dyDescent="0.35">
      <c r="A221" s="78" t="str">
        <f t="shared" si="116"/>
        <v/>
      </c>
      <c r="B221" s="576"/>
      <c r="C221" s="464"/>
      <c r="D221" s="349"/>
      <c r="E221" s="61" t="str">
        <f>IF(B221="","",IF(C221="","",IF(D221="","",INDEX(POBRANIE_!$B$6:$F$100,MATCH($D221,POBRANIE_!$A$6:$A$100,0),2))))</f>
        <v/>
      </c>
      <c r="F221" s="44"/>
      <c r="G221" s="45"/>
      <c r="H221" s="349"/>
      <c r="I221" s="46"/>
      <c r="J221" s="64" t="str">
        <f>IF($H221="","",IF($I221="","",IF($H221=LEGENDA!$B$21,0.6,IF($H221=LEGENDA!$B$22,0.7,0.8))))</f>
        <v/>
      </c>
      <c r="K221" s="61" t="str">
        <f t="shared" si="117"/>
        <v/>
      </c>
      <c r="L221" s="46"/>
      <c r="M221" s="61" t="str">
        <f>IF($H221="","",IF(OR(I221&gt;0,L221&gt;0),"",IF(AND(D221="TUZ",H221="gleba b. lekka"),"BŁĄD kol.8",IF(AND(D221="TUZ",H221="gleba lekka"),"BŁĄD kol.8",IF(AND(D221="TUZ",H221="gleba średnia"),"BŁĄD kol.8",IF(AND(D221="TUZ",H221="gleba ciężka"),"BŁĄD kol.8",IF(OR($H221=LEGENDA!$B$21,$H221=1),49,IF(OR($H221=LEGENDA!$B$22,$H221=2),59,IF(OR($H221=LEGENDA!$B$23,$H221=3),62,IF(OR($H221=4,$H221=LEGENDA!$B$24),66,IF(H221=LEGENDA!$O$25,86,IF(H221=LEGENDA!$O$26,91,IF(H221=LEGENDA!$O$27,73,IF(H221=LEGENDA!$O$28,66,IF(H221=LEGENDA!$O$29,135,IF(H221=LEGENDA!$O$30,158,IF(H221=LEGENDA!$O$31,117)))))))))))))))))</f>
        <v/>
      </c>
      <c r="N221" s="61" t="str">
        <f>IF(AND(D221="TUZ",H221="gleba b. lekka"),"BŁĄD kol.8",IF(AND(D221="TUZ",H221="gleba lekka"),"BŁĄD kol.8",IF(AND(D221="TUZ",H221="gleba średnia"),"BŁĄD kol.8",IF(AND(D221="TUZ",H221="gleba ciężka"),"BŁĄD kol.8",IF(AND(E221&lt;&gt;4,H221=LEGENDA!$O$29),"BŁĄD kol.8",IF(AND(E221&lt;&gt;4,H221=LEGENDA!$O$30),"BŁĄD kol.8",IF(AND(E221&lt;&gt;4,H221=LEGENDA!$O$31),"BŁĄD kol.8",IF(AND(E221&lt;&gt;4,H221=LEGENDA!$O$28),"BŁĄD kol.8",IF(AND(E221&lt;&gt;4,H221=LEGENDA!$O$27),"BŁĄD kol.8",IF(AND(E221&lt;&gt;4,H221=LEGENDA!$O$26),"BŁĄD kol.8",IF(AND(E221&lt;&gt;4,H221=LEGENDA!$O$25),"BŁĄD kol.8",IF(AX221="","",IF(AX221=1,0.6,IF(AX221=2,0.9,0.9))))))))))))))</f>
        <v/>
      </c>
      <c r="O221" s="381" t="str">
        <f t="shared" si="118"/>
        <v/>
      </c>
      <c r="P221" s="379" t="str">
        <f t="shared" si="119"/>
        <v/>
      </c>
      <c r="Q221" s="47"/>
      <c r="R221" s="46"/>
      <c r="S221" s="46"/>
      <c r="T221" s="46"/>
      <c r="U221" s="46"/>
      <c r="V221" s="61" t="str">
        <f t="shared" si="120"/>
        <v/>
      </c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61" t="str">
        <f t="shared" si="121"/>
        <v/>
      </c>
      <c r="AH221" s="66" t="e">
        <v>#VALUE!</v>
      </c>
      <c r="AI221" s="72">
        <v>0</v>
      </c>
      <c r="AJ221" s="73">
        <v>0</v>
      </c>
      <c r="AK221" s="67">
        <v>0</v>
      </c>
      <c r="AL221" s="51">
        <v>-63.360000000000007</v>
      </c>
      <c r="AM221" s="51">
        <v>-73.600000000000009</v>
      </c>
      <c r="AN221" s="51">
        <v>-164.8</v>
      </c>
      <c r="AO221" s="77">
        <v>0</v>
      </c>
      <c r="AP221" s="77">
        <v>0</v>
      </c>
      <c r="AQ221" s="77">
        <v>0</v>
      </c>
      <c r="AR221" s="77">
        <v>0</v>
      </c>
      <c r="AS221" s="77">
        <v>0</v>
      </c>
      <c r="AT221" s="77">
        <v>0</v>
      </c>
      <c r="AU221" s="46"/>
      <c r="AV221" s="350" t="str">
        <f t="shared" si="122"/>
        <v/>
      </c>
      <c r="AW221" s="76" t="str">
        <f t="shared" si="123"/>
        <v/>
      </c>
      <c r="AX221" s="198" t="str">
        <f>IF(A221="","",IF(D221="","",INDEX(POBRANIE_!$B$6:$F$101,MATCH(D221,POBRANIE_!$A$6:$A$101,0),5)))</f>
        <v/>
      </c>
      <c r="AY221" s="96" t="str">
        <f t="shared" si="124"/>
        <v/>
      </c>
      <c r="AZ221" s="96" t="str">
        <f t="shared" si="144"/>
        <v/>
      </c>
      <c r="BA221" s="292" t="str">
        <f t="shared" si="139"/>
        <v xml:space="preserve"> </v>
      </c>
      <c r="BB221" s="293" t="str">
        <f t="shared" si="140"/>
        <v xml:space="preserve"> </v>
      </c>
      <c r="BD221" s="45"/>
      <c r="BE221" s="387" t="str">
        <f t="shared" si="141"/>
        <v/>
      </c>
      <c r="BF221" s="388">
        <f t="shared" si="125"/>
        <v>0</v>
      </c>
      <c r="BG221" s="388">
        <f t="shared" si="126"/>
        <v>0</v>
      </c>
      <c r="BH221" s="388">
        <f t="shared" si="127"/>
        <v>0</v>
      </c>
      <c r="BI221" s="388">
        <f t="shared" si="128"/>
        <v>0</v>
      </c>
      <c r="BJ221" s="388">
        <f t="shared" si="129"/>
        <v>0</v>
      </c>
      <c r="BK221" s="389">
        <f t="shared" si="130"/>
        <v>0</v>
      </c>
      <c r="BL221" s="388">
        <f>IF(W221="",0,IF(W221=LEGENDA!C$43,0,1))</f>
        <v>0</v>
      </c>
      <c r="BM221" s="388">
        <f>IF(X221="",0,IF(X221=LEGENDA!D$43,0,1))</f>
        <v>0</v>
      </c>
      <c r="BN221" s="388">
        <f>IF(Y221="",0,IF(Y221=LEGENDA!E$43,0,1))</f>
        <v>0</v>
      </c>
      <c r="BO221" s="388">
        <f>IF(Z221="",0,IF(Z221=LEGENDA!F$43,0,1))</f>
        <v>0</v>
      </c>
      <c r="BP221" s="388">
        <f>IF(AA221="",0,IF(AA221=LEGENDA!G$43,0,1))</f>
        <v>0</v>
      </c>
      <c r="BQ221" s="388">
        <f>IF(AB221="",0,IF(AB221=LEGENDA!H$43,0,1))</f>
        <v>0</v>
      </c>
      <c r="BR221" s="388">
        <f>IF(AC221="",0,IF(AC221=LEGENDA!I$43,0,1))</f>
        <v>0</v>
      </c>
      <c r="BS221" s="388">
        <f>IF(AD221="",0,IF(AD221=LEGENDA!J$43,0,1))</f>
        <v>0</v>
      </c>
      <c r="BT221" s="388">
        <f>IF(AE221="",0,IF(AE221=LEGENDA!K$43,0,1))</f>
        <v>0</v>
      </c>
      <c r="BU221" s="388">
        <f>IF(AF221="",0,IF(AF221=LEGENDA!L$43,0,1))</f>
        <v>0</v>
      </c>
      <c r="BV221" s="390">
        <f t="shared" si="131"/>
        <v>0</v>
      </c>
      <c r="BW221" s="388">
        <f t="shared" si="132"/>
        <v>0</v>
      </c>
      <c r="BX221" s="390">
        <f t="shared" si="133"/>
        <v>0</v>
      </c>
      <c r="BY221" s="391">
        <f t="shared" si="134"/>
        <v>0</v>
      </c>
      <c r="BZ221" s="391">
        <f t="shared" si="138"/>
        <v>0</v>
      </c>
      <c r="CA221" s="391" t="str">
        <f t="shared" si="135"/>
        <v/>
      </c>
      <c r="CB221" s="386" t="str">
        <f t="shared" si="142"/>
        <v/>
      </c>
      <c r="CC221" s="94">
        <f t="shared" si="137"/>
        <v>0</v>
      </c>
      <c r="CD221" s="397" t="str">
        <f t="shared" si="136"/>
        <v/>
      </c>
      <c r="CE221" s="559" t="str">
        <f t="array" ref="CE221">IFERROR(INDEX($C$10:$C$525,MATCH(0,COUNTIF($CE$9:CE220,$C$10:$C$525),0)),"")</f>
        <v/>
      </c>
      <c r="CF221" s="559">
        <f t="shared" si="143"/>
        <v>0</v>
      </c>
    </row>
    <row r="222" spans="1:84" ht="18.600000000000001" customHeight="1" thickBot="1" x14ac:dyDescent="0.35">
      <c r="A222" s="78" t="str">
        <f t="shared" si="116"/>
        <v/>
      </c>
      <c r="B222" s="576"/>
      <c r="C222" s="464"/>
      <c r="D222" s="349"/>
      <c r="E222" s="61" t="str">
        <f>IF(B222="","",IF(C222="","",IF(D222="","",INDEX(POBRANIE_!$B$6:$F$100,MATCH($D222,POBRANIE_!$A$6:$A$100,0),2))))</f>
        <v/>
      </c>
      <c r="F222" s="44"/>
      <c r="G222" s="45"/>
      <c r="H222" s="349"/>
      <c r="I222" s="46"/>
      <c r="J222" s="64" t="str">
        <f>IF($H222="","",IF($I222="","",IF($H222=LEGENDA!$B$21,0.6,IF($H222=LEGENDA!$B$22,0.7,0.8))))</f>
        <v/>
      </c>
      <c r="K222" s="61" t="str">
        <f t="shared" si="117"/>
        <v/>
      </c>
      <c r="L222" s="46"/>
      <c r="M222" s="61" t="str">
        <f>IF($H222="","",IF(OR(I222&gt;0,L222&gt;0),"",IF(AND(D222="TUZ",H222="gleba b. lekka"),"BŁĄD kol.8",IF(AND(D222="TUZ",H222="gleba lekka"),"BŁĄD kol.8",IF(AND(D222="TUZ",H222="gleba średnia"),"BŁĄD kol.8",IF(AND(D222="TUZ",H222="gleba ciężka"),"BŁĄD kol.8",IF(OR($H222=LEGENDA!$B$21,$H222=1),49,IF(OR($H222=LEGENDA!$B$22,$H222=2),59,IF(OR($H222=LEGENDA!$B$23,$H222=3),62,IF(OR($H222=4,$H222=LEGENDA!$B$24),66,IF(H222=LEGENDA!$O$25,86,IF(H222=LEGENDA!$O$26,91,IF(H222=LEGENDA!$O$27,73,IF(H222=LEGENDA!$O$28,66,IF(H222=LEGENDA!$O$29,135,IF(H222=LEGENDA!$O$30,158,IF(H222=LEGENDA!$O$31,117)))))))))))))))))</f>
        <v/>
      </c>
      <c r="N222" s="61" t="str">
        <f>IF(AND(D222="TUZ",H222="gleba b. lekka"),"BŁĄD kol.8",IF(AND(D222="TUZ",H222="gleba lekka"),"BŁĄD kol.8",IF(AND(D222="TUZ",H222="gleba średnia"),"BŁĄD kol.8",IF(AND(D222="TUZ",H222="gleba ciężka"),"BŁĄD kol.8",IF(AND(E222&lt;&gt;4,H222=LEGENDA!$O$29),"BŁĄD kol.8",IF(AND(E222&lt;&gt;4,H222=LEGENDA!$O$30),"BŁĄD kol.8",IF(AND(E222&lt;&gt;4,H222=LEGENDA!$O$31),"BŁĄD kol.8",IF(AND(E222&lt;&gt;4,H222=LEGENDA!$O$28),"BŁĄD kol.8",IF(AND(E222&lt;&gt;4,H222=LEGENDA!$O$27),"BŁĄD kol.8",IF(AND(E222&lt;&gt;4,H222=LEGENDA!$O$26),"BŁĄD kol.8",IF(AND(E222&lt;&gt;4,H222=LEGENDA!$O$25),"BŁĄD kol.8",IF(AX222="","",IF(AX222=1,0.6,IF(AX222=2,0.9,0.9))))))))))))))</f>
        <v/>
      </c>
      <c r="O222" s="381" t="str">
        <f t="shared" si="118"/>
        <v/>
      </c>
      <c r="P222" s="379" t="str">
        <f t="shared" si="119"/>
        <v/>
      </c>
      <c r="Q222" s="47"/>
      <c r="R222" s="46"/>
      <c r="S222" s="46"/>
      <c r="T222" s="46"/>
      <c r="U222" s="46"/>
      <c r="V222" s="61" t="str">
        <f t="shared" si="120"/>
        <v/>
      </c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61" t="str">
        <f t="shared" si="121"/>
        <v/>
      </c>
      <c r="AH222" s="66" t="e">
        <v>#VALUE!</v>
      </c>
      <c r="AI222" s="72">
        <v>0</v>
      </c>
      <c r="AJ222" s="73">
        <v>0</v>
      </c>
      <c r="AK222" s="67">
        <v>0</v>
      </c>
      <c r="AL222" s="51">
        <v>-63.360000000000007</v>
      </c>
      <c r="AM222" s="51">
        <v>-73.600000000000009</v>
      </c>
      <c r="AN222" s="51">
        <v>-164.8</v>
      </c>
      <c r="AO222" s="77">
        <v>0</v>
      </c>
      <c r="AP222" s="77">
        <v>0</v>
      </c>
      <c r="AQ222" s="77">
        <v>0</v>
      </c>
      <c r="AR222" s="77">
        <v>0</v>
      </c>
      <c r="AS222" s="77">
        <v>0</v>
      </c>
      <c r="AT222" s="77">
        <v>0</v>
      </c>
      <c r="AU222" s="46"/>
      <c r="AV222" s="350" t="str">
        <f t="shared" si="122"/>
        <v/>
      </c>
      <c r="AW222" s="76" t="str">
        <f t="shared" si="123"/>
        <v/>
      </c>
      <c r="AX222" s="198" t="str">
        <f>IF(A222="","",IF(D222="","",INDEX(POBRANIE_!$B$6:$F$101,MATCH(D222,POBRANIE_!$A$6:$A$101,0),5)))</f>
        <v/>
      </c>
      <c r="AY222" s="96" t="str">
        <f t="shared" si="124"/>
        <v/>
      </c>
      <c r="AZ222" s="96" t="str">
        <f t="shared" si="144"/>
        <v/>
      </c>
      <c r="BA222" s="292" t="str">
        <f t="shared" si="139"/>
        <v xml:space="preserve"> </v>
      </c>
      <c r="BB222" s="293" t="str">
        <f t="shared" si="140"/>
        <v xml:space="preserve"> </v>
      </c>
      <c r="BD222" s="45"/>
      <c r="BE222" s="387" t="str">
        <f t="shared" si="141"/>
        <v/>
      </c>
      <c r="BF222" s="388">
        <f t="shared" si="125"/>
        <v>0</v>
      </c>
      <c r="BG222" s="388">
        <f t="shared" si="126"/>
        <v>0</v>
      </c>
      <c r="BH222" s="388">
        <f t="shared" si="127"/>
        <v>0</v>
      </c>
      <c r="BI222" s="388">
        <f t="shared" si="128"/>
        <v>0</v>
      </c>
      <c r="BJ222" s="388">
        <f t="shared" si="129"/>
        <v>0</v>
      </c>
      <c r="BK222" s="389">
        <f t="shared" si="130"/>
        <v>0</v>
      </c>
      <c r="BL222" s="388">
        <f>IF(W222="",0,IF(W222=LEGENDA!C$43,0,1))</f>
        <v>0</v>
      </c>
      <c r="BM222" s="388">
        <f>IF(X222="",0,IF(X222=LEGENDA!D$43,0,1))</f>
        <v>0</v>
      </c>
      <c r="BN222" s="388">
        <f>IF(Y222="",0,IF(Y222=LEGENDA!E$43,0,1))</f>
        <v>0</v>
      </c>
      <c r="BO222" s="388">
        <f>IF(Z222="",0,IF(Z222=LEGENDA!F$43,0,1))</f>
        <v>0</v>
      </c>
      <c r="BP222" s="388">
        <f>IF(AA222="",0,IF(AA222=LEGENDA!G$43,0,1))</f>
        <v>0</v>
      </c>
      <c r="BQ222" s="388">
        <f>IF(AB222="",0,IF(AB222=LEGENDA!H$43,0,1))</f>
        <v>0</v>
      </c>
      <c r="BR222" s="388">
        <f>IF(AC222="",0,IF(AC222=LEGENDA!I$43,0,1))</f>
        <v>0</v>
      </c>
      <c r="BS222" s="388">
        <f>IF(AD222="",0,IF(AD222=LEGENDA!J$43,0,1))</f>
        <v>0</v>
      </c>
      <c r="BT222" s="388">
        <f>IF(AE222="",0,IF(AE222=LEGENDA!K$43,0,1))</f>
        <v>0</v>
      </c>
      <c r="BU222" s="388">
        <f>IF(AF222="",0,IF(AF222=LEGENDA!L$43,0,1))</f>
        <v>0</v>
      </c>
      <c r="BV222" s="390">
        <f t="shared" si="131"/>
        <v>0</v>
      </c>
      <c r="BW222" s="388">
        <f t="shared" si="132"/>
        <v>0</v>
      </c>
      <c r="BX222" s="390">
        <f t="shared" si="133"/>
        <v>0</v>
      </c>
      <c r="BY222" s="391">
        <f t="shared" si="134"/>
        <v>0</v>
      </c>
      <c r="BZ222" s="391">
        <f t="shared" si="138"/>
        <v>0</v>
      </c>
      <c r="CA222" s="391" t="str">
        <f t="shared" si="135"/>
        <v/>
      </c>
      <c r="CB222" s="386" t="str">
        <f t="shared" si="142"/>
        <v/>
      </c>
      <c r="CC222" s="94">
        <f t="shared" si="137"/>
        <v>0</v>
      </c>
      <c r="CD222" s="397" t="str">
        <f t="shared" si="136"/>
        <v/>
      </c>
      <c r="CE222" s="559" t="str">
        <f t="array" ref="CE222">IFERROR(INDEX($C$10:$C$525,MATCH(0,COUNTIF($CE$9:CE221,$C$10:$C$525),0)),"")</f>
        <v/>
      </c>
      <c r="CF222" s="559">
        <f t="shared" si="143"/>
        <v>0</v>
      </c>
    </row>
    <row r="223" spans="1:84" ht="18.600000000000001" customHeight="1" thickBot="1" x14ac:dyDescent="0.35">
      <c r="A223" s="78" t="str">
        <f t="shared" si="116"/>
        <v/>
      </c>
      <c r="B223" s="576"/>
      <c r="C223" s="464"/>
      <c r="D223" s="349"/>
      <c r="E223" s="61" t="str">
        <f>IF(B223="","",IF(C223="","",IF(D223="","",INDEX(POBRANIE_!$B$6:$F$100,MATCH($D223,POBRANIE_!$A$6:$A$100,0),2))))</f>
        <v/>
      </c>
      <c r="F223" s="44"/>
      <c r="G223" s="45"/>
      <c r="H223" s="349"/>
      <c r="I223" s="46"/>
      <c r="J223" s="64" t="str">
        <f>IF($H223="","",IF($I223="","",IF($H223=LEGENDA!$B$21,0.6,IF($H223=LEGENDA!$B$22,0.7,0.8))))</f>
        <v/>
      </c>
      <c r="K223" s="61" t="str">
        <f t="shared" si="117"/>
        <v/>
      </c>
      <c r="L223" s="46"/>
      <c r="M223" s="61" t="str">
        <f>IF($H223="","",IF(OR(I223&gt;0,L223&gt;0),"",IF(AND(D223="TUZ",H223="gleba b. lekka"),"BŁĄD kol.8",IF(AND(D223="TUZ",H223="gleba lekka"),"BŁĄD kol.8",IF(AND(D223="TUZ",H223="gleba średnia"),"BŁĄD kol.8",IF(AND(D223="TUZ",H223="gleba ciężka"),"BŁĄD kol.8",IF(OR($H223=LEGENDA!$B$21,$H223=1),49,IF(OR($H223=LEGENDA!$B$22,$H223=2),59,IF(OR($H223=LEGENDA!$B$23,$H223=3),62,IF(OR($H223=4,$H223=LEGENDA!$B$24),66,IF(H223=LEGENDA!$O$25,86,IF(H223=LEGENDA!$O$26,91,IF(H223=LEGENDA!$O$27,73,IF(H223=LEGENDA!$O$28,66,IF(H223=LEGENDA!$O$29,135,IF(H223=LEGENDA!$O$30,158,IF(H223=LEGENDA!$O$31,117)))))))))))))))))</f>
        <v/>
      </c>
      <c r="N223" s="61" t="str">
        <f>IF(AND(D223="TUZ",H223="gleba b. lekka"),"BŁĄD kol.8",IF(AND(D223="TUZ",H223="gleba lekka"),"BŁĄD kol.8",IF(AND(D223="TUZ",H223="gleba średnia"),"BŁĄD kol.8",IF(AND(D223="TUZ",H223="gleba ciężka"),"BŁĄD kol.8",IF(AND(E223&lt;&gt;4,H223=LEGENDA!$O$29),"BŁĄD kol.8",IF(AND(E223&lt;&gt;4,H223=LEGENDA!$O$30),"BŁĄD kol.8",IF(AND(E223&lt;&gt;4,H223=LEGENDA!$O$31),"BŁĄD kol.8",IF(AND(E223&lt;&gt;4,H223=LEGENDA!$O$28),"BŁĄD kol.8",IF(AND(E223&lt;&gt;4,H223=LEGENDA!$O$27),"BŁĄD kol.8",IF(AND(E223&lt;&gt;4,H223=LEGENDA!$O$26),"BŁĄD kol.8",IF(AND(E223&lt;&gt;4,H223=LEGENDA!$O$25),"BŁĄD kol.8",IF(AX223="","",IF(AX223=1,0.6,IF(AX223=2,0.9,0.9))))))))))))))</f>
        <v/>
      </c>
      <c r="O223" s="381" t="str">
        <f t="shared" si="118"/>
        <v/>
      </c>
      <c r="P223" s="379" t="str">
        <f t="shared" si="119"/>
        <v/>
      </c>
      <c r="Q223" s="47"/>
      <c r="R223" s="46"/>
      <c r="S223" s="46"/>
      <c r="T223" s="46"/>
      <c r="U223" s="46"/>
      <c r="V223" s="61" t="str">
        <f t="shared" si="120"/>
        <v/>
      </c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61" t="str">
        <f t="shared" si="121"/>
        <v/>
      </c>
      <c r="AH223" s="66" t="e">
        <v>#VALUE!</v>
      </c>
      <c r="AI223" s="72">
        <v>0</v>
      </c>
      <c r="AJ223" s="73">
        <v>0</v>
      </c>
      <c r="AK223" s="67">
        <v>0</v>
      </c>
      <c r="AL223" s="51">
        <v>-63.360000000000007</v>
      </c>
      <c r="AM223" s="51">
        <v>-73.600000000000009</v>
      </c>
      <c r="AN223" s="51">
        <v>-164.8</v>
      </c>
      <c r="AO223" s="77">
        <v>0</v>
      </c>
      <c r="AP223" s="77">
        <v>0</v>
      </c>
      <c r="AQ223" s="77">
        <v>0</v>
      </c>
      <c r="AR223" s="77">
        <v>0</v>
      </c>
      <c r="AS223" s="77">
        <v>0</v>
      </c>
      <c r="AT223" s="77">
        <v>0</v>
      </c>
      <c r="AU223" s="46"/>
      <c r="AV223" s="350" t="str">
        <f t="shared" si="122"/>
        <v/>
      </c>
      <c r="AW223" s="76" t="str">
        <f t="shared" si="123"/>
        <v/>
      </c>
      <c r="AX223" s="198" t="str">
        <f>IF(A223="","",IF(D223="","",INDEX(POBRANIE_!$B$6:$F$101,MATCH(D223,POBRANIE_!$A$6:$A$101,0),5)))</f>
        <v/>
      </c>
      <c r="AY223" s="96" t="str">
        <f t="shared" si="124"/>
        <v/>
      </c>
      <c r="AZ223" s="96" t="str">
        <f t="shared" si="144"/>
        <v/>
      </c>
      <c r="BA223" s="292" t="str">
        <f t="shared" si="139"/>
        <v xml:space="preserve"> </v>
      </c>
      <c r="BB223" s="293" t="str">
        <f t="shared" si="140"/>
        <v xml:space="preserve"> </v>
      </c>
      <c r="BD223" s="45"/>
      <c r="BE223" s="387" t="str">
        <f t="shared" si="141"/>
        <v/>
      </c>
      <c r="BF223" s="388">
        <f t="shared" si="125"/>
        <v>0</v>
      </c>
      <c r="BG223" s="388">
        <f t="shared" si="126"/>
        <v>0</v>
      </c>
      <c r="BH223" s="388">
        <f t="shared" si="127"/>
        <v>0</v>
      </c>
      <c r="BI223" s="388">
        <f t="shared" si="128"/>
        <v>0</v>
      </c>
      <c r="BJ223" s="388">
        <f t="shared" si="129"/>
        <v>0</v>
      </c>
      <c r="BK223" s="389">
        <f t="shared" si="130"/>
        <v>0</v>
      </c>
      <c r="BL223" s="388">
        <f>IF(W223="",0,IF(W223=LEGENDA!C$43,0,1))</f>
        <v>0</v>
      </c>
      <c r="BM223" s="388">
        <f>IF(X223="",0,IF(X223=LEGENDA!D$43,0,1))</f>
        <v>0</v>
      </c>
      <c r="BN223" s="388">
        <f>IF(Y223="",0,IF(Y223=LEGENDA!E$43,0,1))</f>
        <v>0</v>
      </c>
      <c r="BO223" s="388">
        <f>IF(Z223="",0,IF(Z223=LEGENDA!F$43,0,1))</f>
        <v>0</v>
      </c>
      <c r="BP223" s="388">
        <f>IF(AA223="",0,IF(AA223=LEGENDA!G$43,0,1))</f>
        <v>0</v>
      </c>
      <c r="BQ223" s="388">
        <f>IF(AB223="",0,IF(AB223=LEGENDA!H$43,0,1))</f>
        <v>0</v>
      </c>
      <c r="BR223" s="388">
        <f>IF(AC223="",0,IF(AC223=LEGENDA!I$43,0,1))</f>
        <v>0</v>
      </c>
      <c r="BS223" s="388">
        <f>IF(AD223="",0,IF(AD223=LEGENDA!J$43,0,1))</f>
        <v>0</v>
      </c>
      <c r="BT223" s="388">
        <f>IF(AE223="",0,IF(AE223=LEGENDA!K$43,0,1))</f>
        <v>0</v>
      </c>
      <c r="BU223" s="388">
        <f>IF(AF223="",0,IF(AF223=LEGENDA!L$43,0,1))</f>
        <v>0</v>
      </c>
      <c r="BV223" s="390">
        <f t="shared" si="131"/>
        <v>0</v>
      </c>
      <c r="BW223" s="388">
        <f t="shared" si="132"/>
        <v>0</v>
      </c>
      <c r="BX223" s="390">
        <f t="shared" si="133"/>
        <v>0</v>
      </c>
      <c r="BY223" s="391">
        <f t="shared" si="134"/>
        <v>0</v>
      </c>
      <c r="BZ223" s="391">
        <f t="shared" si="138"/>
        <v>0</v>
      </c>
      <c r="CA223" s="391" t="str">
        <f t="shared" si="135"/>
        <v/>
      </c>
      <c r="CB223" s="386" t="str">
        <f t="shared" si="142"/>
        <v/>
      </c>
      <c r="CC223" s="94">
        <f t="shared" si="137"/>
        <v>0</v>
      </c>
      <c r="CD223" s="397" t="str">
        <f t="shared" si="136"/>
        <v/>
      </c>
      <c r="CE223" s="559" t="str">
        <f t="array" ref="CE223">IFERROR(INDEX($C$10:$C$525,MATCH(0,COUNTIF($CE$9:CE222,$C$10:$C$525),0)),"")</f>
        <v/>
      </c>
      <c r="CF223" s="559">
        <f t="shared" si="143"/>
        <v>0</v>
      </c>
    </row>
    <row r="224" spans="1:84" ht="18.600000000000001" customHeight="1" thickBot="1" x14ac:dyDescent="0.35">
      <c r="A224" s="78" t="str">
        <f t="shared" si="116"/>
        <v/>
      </c>
      <c r="B224" s="576"/>
      <c r="C224" s="464"/>
      <c r="D224" s="349"/>
      <c r="E224" s="61" t="str">
        <f>IF(B224="","",IF(C224="","",IF(D224="","",INDEX(POBRANIE_!$B$6:$F$100,MATCH($D224,POBRANIE_!$A$6:$A$100,0),2))))</f>
        <v/>
      </c>
      <c r="F224" s="44"/>
      <c r="G224" s="45"/>
      <c r="H224" s="349"/>
      <c r="I224" s="46"/>
      <c r="J224" s="64" t="str">
        <f>IF($H224="","",IF($I224="","",IF($H224=LEGENDA!$B$21,0.6,IF($H224=LEGENDA!$B$22,0.7,0.8))))</f>
        <v/>
      </c>
      <c r="K224" s="61" t="str">
        <f t="shared" si="117"/>
        <v/>
      </c>
      <c r="L224" s="46"/>
      <c r="M224" s="61" t="str">
        <f>IF($H224="","",IF(OR(I224&gt;0,L224&gt;0),"",IF(AND(D224="TUZ",H224="gleba b. lekka"),"BŁĄD kol.8",IF(AND(D224="TUZ",H224="gleba lekka"),"BŁĄD kol.8",IF(AND(D224="TUZ",H224="gleba średnia"),"BŁĄD kol.8",IF(AND(D224="TUZ",H224="gleba ciężka"),"BŁĄD kol.8",IF(OR($H224=LEGENDA!$B$21,$H224=1),49,IF(OR($H224=LEGENDA!$B$22,$H224=2),59,IF(OR($H224=LEGENDA!$B$23,$H224=3),62,IF(OR($H224=4,$H224=LEGENDA!$B$24),66,IF(H224=LEGENDA!$O$25,86,IF(H224=LEGENDA!$O$26,91,IF(H224=LEGENDA!$O$27,73,IF(H224=LEGENDA!$O$28,66,IF(H224=LEGENDA!$O$29,135,IF(H224=LEGENDA!$O$30,158,IF(H224=LEGENDA!$O$31,117)))))))))))))))))</f>
        <v/>
      </c>
      <c r="N224" s="61" t="str">
        <f>IF(AND(D224="TUZ",H224="gleba b. lekka"),"BŁĄD kol.8",IF(AND(D224="TUZ",H224="gleba lekka"),"BŁĄD kol.8",IF(AND(D224="TUZ",H224="gleba średnia"),"BŁĄD kol.8",IF(AND(D224="TUZ",H224="gleba ciężka"),"BŁĄD kol.8",IF(AND(E224&lt;&gt;4,H224=LEGENDA!$O$29),"BŁĄD kol.8",IF(AND(E224&lt;&gt;4,H224=LEGENDA!$O$30),"BŁĄD kol.8",IF(AND(E224&lt;&gt;4,H224=LEGENDA!$O$31),"BŁĄD kol.8",IF(AND(E224&lt;&gt;4,H224=LEGENDA!$O$28),"BŁĄD kol.8",IF(AND(E224&lt;&gt;4,H224=LEGENDA!$O$27),"BŁĄD kol.8",IF(AND(E224&lt;&gt;4,H224=LEGENDA!$O$26),"BŁĄD kol.8",IF(AND(E224&lt;&gt;4,H224=LEGENDA!$O$25),"BŁĄD kol.8",IF(AX224="","",IF(AX224=1,0.6,IF(AX224=2,0.9,0.9))))))))))))))</f>
        <v/>
      </c>
      <c r="O224" s="381" t="str">
        <f t="shared" si="118"/>
        <v/>
      </c>
      <c r="P224" s="379" t="str">
        <f t="shared" si="119"/>
        <v/>
      </c>
      <c r="Q224" s="47"/>
      <c r="R224" s="46"/>
      <c r="S224" s="46"/>
      <c r="T224" s="46"/>
      <c r="U224" s="46"/>
      <c r="V224" s="61" t="str">
        <f t="shared" si="120"/>
        <v/>
      </c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61" t="str">
        <f t="shared" si="121"/>
        <v/>
      </c>
      <c r="AH224" s="66" t="e">
        <v>#VALUE!</v>
      </c>
      <c r="AI224" s="72">
        <v>0</v>
      </c>
      <c r="AJ224" s="73">
        <v>0</v>
      </c>
      <c r="AK224" s="67">
        <v>0</v>
      </c>
      <c r="AL224" s="51">
        <v>-63.360000000000007</v>
      </c>
      <c r="AM224" s="51">
        <v>-73.600000000000009</v>
      </c>
      <c r="AN224" s="51">
        <v>-164.8</v>
      </c>
      <c r="AO224" s="77">
        <v>0</v>
      </c>
      <c r="AP224" s="77">
        <v>0</v>
      </c>
      <c r="AQ224" s="77">
        <v>0</v>
      </c>
      <c r="AR224" s="77">
        <v>0</v>
      </c>
      <c r="AS224" s="77">
        <v>0</v>
      </c>
      <c r="AT224" s="77">
        <v>0</v>
      </c>
      <c r="AU224" s="46"/>
      <c r="AV224" s="350" t="str">
        <f t="shared" si="122"/>
        <v/>
      </c>
      <c r="AW224" s="76" t="str">
        <f t="shared" si="123"/>
        <v/>
      </c>
      <c r="AX224" s="198" t="str">
        <f>IF(A224="","",IF(D224="","",INDEX(POBRANIE_!$B$6:$F$101,MATCH(D224,POBRANIE_!$A$6:$A$101,0),5)))</f>
        <v/>
      </c>
      <c r="AY224" s="96" t="str">
        <f t="shared" si="124"/>
        <v/>
      </c>
      <c r="AZ224" s="96" t="str">
        <f t="shared" si="144"/>
        <v/>
      </c>
      <c r="BA224" s="292" t="str">
        <f t="shared" si="139"/>
        <v xml:space="preserve"> </v>
      </c>
      <c r="BB224" s="293" t="str">
        <f t="shared" si="140"/>
        <v xml:space="preserve"> </v>
      </c>
      <c r="BD224" s="45"/>
      <c r="BE224" s="387" t="str">
        <f t="shared" si="141"/>
        <v/>
      </c>
      <c r="BF224" s="388">
        <f t="shared" si="125"/>
        <v>0</v>
      </c>
      <c r="BG224" s="388">
        <f t="shared" si="126"/>
        <v>0</v>
      </c>
      <c r="BH224" s="388">
        <f t="shared" si="127"/>
        <v>0</v>
      </c>
      <c r="BI224" s="388">
        <f t="shared" si="128"/>
        <v>0</v>
      </c>
      <c r="BJ224" s="388">
        <f t="shared" si="129"/>
        <v>0</v>
      </c>
      <c r="BK224" s="389">
        <f t="shared" si="130"/>
        <v>0</v>
      </c>
      <c r="BL224" s="388">
        <f>IF(W224="",0,IF(W224=LEGENDA!C$43,0,1))</f>
        <v>0</v>
      </c>
      <c r="BM224" s="388">
        <f>IF(X224="",0,IF(X224=LEGENDA!D$43,0,1))</f>
        <v>0</v>
      </c>
      <c r="BN224" s="388">
        <f>IF(Y224="",0,IF(Y224=LEGENDA!E$43,0,1))</f>
        <v>0</v>
      </c>
      <c r="BO224" s="388">
        <f>IF(Z224="",0,IF(Z224=LEGENDA!F$43,0,1))</f>
        <v>0</v>
      </c>
      <c r="BP224" s="388">
        <f>IF(AA224="",0,IF(AA224=LEGENDA!G$43,0,1))</f>
        <v>0</v>
      </c>
      <c r="BQ224" s="388">
        <f>IF(AB224="",0,IF(AB224=LEGENDA!H$43,0,1))</f>
        <v>0</v>
      </c>
      <c r="BR224" s="388">
        <f>IF(AC224="",0,IF(AC224=LEGENDA!I$43,0,1))</f>
        <v>0</v>
      </c>
      <c r="BS224" s="388">
        <f>IF(AD224="",0,IF(AD224=LEGENDA!J$43,0,1))</f>
        <v>0</v>
      </c>
      <c r="BT224" s="388">
        <f>IF(AE224="",0,IF(AE224=LEGENDA!K$43,0,1))</f>
        <v>0</v>
      </c>
      <c r="BU224" s="388">
        <f>IF(AF224="",0,IF(AF224=LEGENDA!L$43,0,1))</f>
        <v>0</v>
      </c>
      <c r="BV224" s="390">
        <f t="shared" si="131"/>
        <v>0</v>
      </c>
      <c r="BW224" s="388">
        <f t="shared" si="132"/>
        <v>0</v>
      </c>
      <c r="BX224" s="390">
        <f t="shared" si="133"/>
        <v>0</v>
      </c>
      <c r="BY224" s="391">
        <f t="shared" si="134"/>
        <v>0</v>
      </c>
      <c r="BZ224" s="391">
        <f t="shared" si="138"/>
        <v>0</v>
      </c>
      <c r="CA224" s="391" t="str">
        <f t="shared" si="135"/>
        <v/>
      </c>
      <c r="CB224" s="386" t="str">
        <f t="shared" si="142"/>
        <v/>
      </c>
      <c r="CC224" s="94">
        <f t="shared" si="137"/>
        <v>0</v>
      </c>
      <c r="CD224" s="397" t="str">
        <f t="shared" si="136"/>
        <v/>
      </c>
      <c r="CE224" s="559" t="str">
        <f t="array" ref="CE224">IFERROR(INDEX($C$10:$C$525,MATCH(0,COUNTIF($CE$9:CE223,$C$10:$C$525),0)),"")</f>
        <v/>
      </c>
      <c r="CF224" s="559">
        <f t="shared" si="143"/>
        <v>0</v>
      </c>
    </row>
    <row r="225" spans="1:84" ht="18.600000000000001" customHeight="1" thickBot="1" x14ac:dyDescent="0.35">
      <c r="A225" s="78" t="str">
        <f t="shared" si="116"/>
        <v/>
      </c>
      <c r="B225" s="576"/>
      <c r="C225" s="464"/>
      <c r="D225" s="349"/>
      <c r="E225" s="61" t="str">
        <f>IF(B225="","",IF(C225="","",IF(D225="","",INDEX(POBRANIE_!$B$6:$F$100,MATCH($D225,POBRANIE_!$A$6:$A$100,0),2))))</f>
        <v/>
      </c>
      <c r="F225" s="44"/>
      <c r="G225" s="45"/>
      <c r="H225" s="349"/>
      <c r="I225" s="46"/>
      <c r="J225" s="64" t="str">
        <f>IF($H225="","",IF($I225="","",IF($H225=LEGENDA!$B$21,0.6,IF($H225=LEGENDA!$B$22,0.7,0.8))))</f>
        <v/>
      </c>
      <c r="K225" s="61" t="str">
        <f t="shared" si="117"/>
        <v/>
      </c>
      <c r="L225" s="46"/>
      <c r="M225" s="61" t="str">
        <f>IF($H225="","",IF(OR(I225&gt;0,L225&gt;0),"",IF(AND(D225="TUZ",H225="gleba b. lekka"),"BŁĄD kol.8",IF(AND(D225="TUZ",H225="gleba lekka"),"BŁĄD kol.8",IF(AND(D225="TUZ",H225="gleba średnia"),"BŁĄD kol.8",IF(AND(D225="TUZ",H225="gleba ciężka"),"BŁĄD kol.8",IF(OR($H225=LEGENDA!$B$21,$H225=1),49,IF(OR($H225=LEGENDA!$B$22,$H225=2),59,IF(OR($H225=LEGENDA!$B$23,$H225=3),62,IF(OR($H225=4,$H225=LEGENDA!$B$24),66,IF(H225=LEGENDA!$O$25,86,IF(H225=LEGENDA!$O$26,91,IF(H225=LEGENDA!$O$27,73,IF(H225=LEGENDA!$O$28,66,IF(H225=LEGENDA!$O$29,135,IF(H225=LEGENDA!$O$30,158,IF(H225=LEGENDA!$O$31,117)))))))))))))))))</f>
        <v/>
      </c>
      <c r="N225" s="61" t="str">
        <f>IF(AND(D225="TUZ",H225="gleba b. lekka"),"BŁĄD kol.8",IF(AND(D225="TUZ",H225="gleba lekka"),"BŁĄD kol.8",IF(AND(D225="TUZ",H225="gleba średnia"),"BŁĄD kol.8",IF(AND(D225="TUZ",H225="gleba ciężka"),"BŁĄD kol.8",IF(AND(E225&lt;&gt;4,H225=LEGENDA!$O$29),"BŁĄD kol.8",IF(AND(E225&lt;&gt;4,H225=LEGENDA!$O$30),"BŁĄD kol.8",IF(AND(E225&lt;&gt;4,H225=LEGENDA!$O$31),"BŁĄD kol.8",IF(AND(E225&lt;&gt;4,H225=LEGENDA!$O$28),"BŁĄD kol.8",IF(AND(E225&lt;&gt;4,H225=LEGENDA!$O$27),"BŁĄD kol.8",IF(AND(E225&lt;&gt;4,H225=LEGENDA!$O$26),"BŁĄD kol.8",IF(AND(E225&lt;&gt;4,H225=LEGENDA!$O$25),"BŁĄD kol.8",IF(AX225="","",IF(AX225=1,0.6,IF(AX225=2,0.9,0.9))))))))))))))</f>
        <v/>
      </c>
      <c r="O225" s="381" t="str">
        <f t="shared" si="118"/>
        <v/>
      </c>
      <c r="P225" s="379" t="str">
        <f t="shared" si="119"/>
        <v/>
      </c>
      <c r="Q225" s="47"/>
      <c r="R225" s="46"/>
      <c r="S225" s="46"/>
      <c r="T225" s="46"/>
      <c r="U225" s="46"/>
      <c r="V225" s="61" t="str">
        <f t="shared" si="120"/>
        <v/>
      </c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61" t="str">
        <f t="shared" si="121"/>
        <v/>
      </c>
      <c r="AH225" s="66" t="e">
        <v>#VALUE!</v>
      </c>
      <c r="AI225" s="72">
        <v>0</v>
      </c>
      <c r="AJ225" s="73">
        <v>0</v>
      </c>
      <c r="AK225" s="67">
        <v>0</v>
      </c>
      <c r="AL225" s="51">
        <v>-63.360000000000007</v>
      </c>
      <c r="AM225" s="51">
        <v>-73.600000000000009</v>
      </c>
      <c r="AN225" s="51">
        <v>-164.8</v>
      </c>
      <c r="AO225" s="77">
        <v>0</v>
      </c>
      <c r="AP225" s="77">
        <v>0</v>
      </c>
      <c r="AQ225" s="77">
        <v>0</v>
      </c>
      <c r="AR225" s="77">
        <v>0</v>
      </c>
      <c r="AS225" s="77">
        <v>0</v>
      </c>
      <c r="AT225" s="77">
        <v>0</v>
      </c>
      <c r="AU225" s="46"/>
      <c r="AV225" s="350" t="str">
        <f t="shared" si="122"/>
        <v/>
      </c>
      <c r="AW225" s="76" t="str">
        <f t="shared" si="123"/>
        <v/>
      </c>
      <c r="AX225" s="198" t="str">
        <f>IF(A225="","",IF(D225="","",INDEX(POBRANIE_!$B$6:$F$101,MATCH(D225,POBRANIE_!$A$6:$A$101,0),5)))</f>
        <v/>
      </c>
      <c r="AY225" s="96" t="str">
        <f t="shared" si="124"/>
        <v/>
      </c>
      <c r="AZ225" s="96" t="str">
        <f t="shared" si="144"/>
        <v/>
      </c>
      <c r="BA225" s="292" t="str">
        <f t="shared" si="139"/>
        <v xml:space="preserve"> </v>
      </c>
      <c r="BB225" s="293" t="str">
        <f t="shared" si="140"/>
        <v xml:space="preserve"> </v>
      </c>
      <c r="BD225" s="45"/>
      <c r="BE225" s="387" t="str">
        <f t="shared" si="141"/>
        <v/>
      </c>
      <c r="BF225" s="388">
        <f t="shared" si="125"/>
        <v>0</v>
      </c>
      <c r="BG225" s="388">
        <f t="shared" si="126"/>
        <v>0</v>
      </c>
      <c r="BH225" s="388">
        <f t="shared" si="127"/>
        <v>0</v>
      </c>
      <c r="BI225" s="388">
        <f t="shared" si="128"/>
        <v>0</v>
      </c>
      <c r="BJ225" s="388">
        <f t="shared" si="129"/>
        <v>0</v>
      </c>
      <c r="BK225" s="389">
        <f t="shared" si="130"/>
        <v>0</v>
      </c>
      <c r="BL225" s="388">
        <f>IF(W225="",0,IF(W225=LEGENDA!C$43,0,1))</f>
        <v>0</v>
      </c>
      <c r="BM225" s="388">
        <f>IF(X225="",0,IF(X225=LEGENDA!D$43,0,1))</f>
        <v>0</v>
      </c>
      <c r="BN225" s="388">
        <f>IF(Y225="",0,IF(Y225=LEGENDA!E$43,0,1))</f>
        <v>0</v>
      </c>
      <c r="BO225" s="388">
        <f>IF(Z225="",0,IF(Z225=LEGENDA!F$43,0,1))</f>
        <v>0</v>
      </c>
      <c r="BP225" s="388">
        <f>IF(AA225="",0,IF(AA225=LEGENDA!G$43,0,1))</f>
        <v>0</v>
      </c>
      <c r="BQ225" s="388">
        <f>IF(AB225="",0,IF(AB225=LEGENDA!H$43,0,1))</f>
        <v>0</v>
      </c>
      <c r="BR225" s="388">
        <f>IF(AC225="",0,IF(AC225=LEGENDA!I$43,0,1))</f>
        <v>0</v>
      </c>
      <c r="BS225" s="388">
        <f>IF(AD225="",0,IF(AD225=LEGENDA!J$43,0,1))</f>
        <v>0</v>
      </c>
      <c r="BT225" s="388">
        <f>IF(AE225="",0,IF(AE225=LEGENDA!K$43,0,1))</f>
        <v>0</v>
      </c>
      <c r="BU225" s="388">
        <f>IF(AF225="",0,IF(AF225=LEGENDA!L$43,0,1))</f>
        <v>0</v>
      </c>
      <c r="BV225" s="390">
        <f t="shared" si="131"/>
        <v>0</v>
      </c>
      <c r="BW225" s="388">
        <f t="shared" si="132"/>
        <v>0</v>
      </c>
      <c r="BX225" s="390">
        <f t="shared" si="133"/>
        <v>0</v>
      </c>
      <c r="BY225" s="391">
        <f t="shared" si="134"/>
        <v>0</v>
      </c>
      <c r="BZ225" s="391">
        <f t="shared" si="138"/>
        <v>0</v>
      </c>
      <c r="CA225" s="391" t="str">
        <f t="shared" si="135"/>
        <v/>
      </c>
      <c r="CB225" s="386" t="str">
        <f t="shared" si="142"/>
        <v/>
      </c>
      <c r="CC225" s="94">
        <f t="shared" si="137"/>
        <v>0</v>
      </c>
      <c r="CD225" s="397" t="str">
        <f t="shared" si="136"/>
        <v/>
      </c>
      <c r="CE225" s="559" t="str">
        <f t="array" ref="CE225">IFERROR(INDEX($C$10:$C$525,MATCH(0,COUNTIF($CE$9:CE224,$C$10:$C$525),0)),"")</f>
        <v/>
      </c>
      <c r="CF225" s="559">
        <f t="shared" si="143"/>
        <v>0</v>
      </c>
    </row>
    <row r="226" spans="1:84" ht="18.600000000000001" customHeight="1" thickBot="1" x14ac:dyDescent="0.35">
      <c r="A226" s="78" t="str">
        <f t="shared" si="116"/>
        <v/>
      </c>
      <c r="B226" s="576"/>
      <c r="C226" s="464"/>
      <c r="D226" s="349"/>
      <c r="E226" s="61" t="str">
        <f>IF(B226="","",IF(C226="","",IF(D226="","",INDEX(POBRANIE_!$B$6:$F$100,MATCH($D226,POBRANIE_!$A$6:$A$100,0),2))))</f>
        <v/>
      </c>
      <c r="F226" s="44"/>
      <c r="G226" s="45"/>
      <c r="H226" s="349"/>
      <c r="I226" s="46"/>
      <c r="J226" s="64" t="str">
        <f>IF($H226="","",IF($I226="","",IF($H226=LEGENDA!$B$21,0.6,IF($H226=LEGENDA!$B$22,0.7,0.8))))</f>
        <v/>
      </c>
      <c r="K226" s="61" t="str">
        <f t="shared" si="117"/>
        <v/>
      </c>
      <c r="L226" s="46"/>
      <c r="M226" s="61" t="str">
        <f>IF($H226="","",IF(OR(I226&gt;0,L226&gt;0),"",IF(AND(D226="TUZ",H226="gleba b. lekka"),"BŁĄD kol.8",IF(AND(D226="TUZ",H226="gleba lekka"),"BŁĄD kol.8",IF(AND(D226="TUZ",H226="gleba średnia"),"BŁĄD kol.8",IF(AND(D226="TUZ",H226="gleba ciężka"),"BŁĄD kol.8",IF(OR($H226=LEGENDA!$B$21,$H226=1),49,IF(OR($H226=LEGENDA!$B$22,$H226=2),59,IF(OR($H226=LEGENDA!$B$23,$H226=3),62,IF(OR($H226=4,$H226=LEGENDA!$B$24),66,IF(H226=LEGENDA!$O$25,86,IF(H226=LEGENDA!$O$26,91,IF(H226=LEGENDA!$O$27,73,IF(H226=LEGENDA!$O$28,66,IF(H226=LEGENDA!$O$29,135,IF(H226=LEGENDA!$O$30,158,IF(H226=LEGENDA!$O$31,117)))))))))))))))))</f>
        <v/>
      </c>
      <c r="N226" s="61" t="str">
        <f>IF(AND(D226="TUZ",H226="gleba b. lekka"),"BŁĄD kol.8",IF(AND(D226="TUZ",H226="gleba lekka"),"BŁĄD kol.8",IF(AND(D226="TUZ",H226="gleba średnia"),"BŁĄD kol.8",IF(AND(D226="TUZ",H226="gleba ciężka"),"BŁĄD kol.8",IF(AND(E226&lt;&gt;4,H226=LEGENDA!$O$29),"BŁĄD kol.8",IF(AND(E226&lt;&gt;4,H226=LEGENDA!$O$30),"BŁĄD kol.8",IF(AND(E226&lt;&gt;4,H226=LEGENDA!$O$31),"BŁĄD kol.8",IF(AND(E226&lt;&gt;4,H226=LEGENDA!$O$28),"BŁĄD kol.8",IF(AND(E226&lt;&gt;4,H226=LEGENDA!$O$27),"BŁĄD kol.8",IF(AND(E226&lt;&gt;4,H226=LEGENDA!$O$26),"BŁĄD kol.8",IF(AND(E226&lt;&gt;4,H226=LEGENDA!$O$25),"BŁĄD kol.8",IF(AX226="","",IF(AX226=1,0.6,IF(AX226=2,0.9,0.9))))))))))))))</f>
        <v/>
      </c>
      <c r="O226" s="381" t="str">
        <f t="shared" si="118"/>
        <v/>
      </c>
      <c r="P226" s="379" t="str">
        <f t="shared" si="119"/>
        <v/>
      </c>
      <c r="Q226" s="47"/>
      <c r="R226" s="46"/>
      <c r="S226" s="46"/>
      <c r="T226" s="46"/>
      <c r="U226" s="46"/>
      <c r="V226" s="61" t="str">
        <f t="shared" si="120"/>
        <v/>
      </c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61" t="str">
        <f t="shared" si="121"/>
        <v/>
      </c>
      <c r="AH226" s="66" t="e">
        <v>#VALUE!</v>
      </c>
      <c r="AI226" s="72">
        <v>0</v>
      </c>
      <c r="AJ226" s="73">
        <v>0</v>
      </c>
      <c r="AK226" s="67">
        <v>0</v>
      </c>
      <c r="AL226" s="51">
        <v>-63.360000000000007</v>
      </c>
      <c r="AM226" s="51">
        <v>-73.600000000000009</v>
      </c>
      <c r="AN226" s="51">
        <v>-164.8</v>
      </c>
      <c r="AO226" s="77">
        <v>0</v>
      </c>
      <c r="AP226" s="77">
        <v>0</v>
      </c>
      <c r="AQ226" s="77">
        <v>0</v>
      </c>
      <c r="AR226" s="77">
        <v>0</v>
      </c>
      <c r="AS226" s="77">
        <v>0</v>
      </c>
      <c r="AT226" s="77">
        <v>0</v>
      </c>
      <c r="AU226" s="46"/>
      <c r="AV226" s="350" t="str">
        <f t="shared" si="122"/>
        <v/>
      </c>
      <c r="AW226" s="76" t="str">
        <f t="shared" si="123"/>
        <v/>
      </c>
      <c r="AX226" s="198" t="str">
        <f>IF(A226="","",IF(D226="","",INDEX(POBRANIE_!$B$6:$F$101,MATCH(D226,POBRANIE_!$A$6:$A$101,0),5)))</f>
        <v/>
      </c>
      <c r="AY226" s="96" t="str">
        <f t="shared" si="124"/>
        <v/>
      </c>
      <c r="AZ226" s="96" t="str">
        <f t="shared" si="144"/>
        <v/>
      </c>
      <c r="BA226" s="292" t="str">
        <f t="shared" si="139"/>
        <v xml:space="preserve"> </v>
      </c>
      <c r="BB226" s="293" t="str">
        <f t="shared" si="140"/>
        <v xml:space="preserve"> </v>
      </c>
      <c r="BD226" s="45"/>
      <c r="BE226" s="387" t="str">
        <f t="shared" si="141"/>
        <v/>
      </c>
      <c r="BF226" s="388">
        <f t="shared" si="125"/>
        <v>0</v>
      </c>
      <c r="BG226" s="388">
        <f t="shared" si="126"/>
        <v>0</v>
      </c>
      <c r="BH226" s="388">
        <f t="shared" si="127"/>
        <v>0</v>
      </c>
      <c r="BI226" s="388">
        <f t="shared" si="128"/>
        <v>0</v>
      </c>
      <c r="BJ226" s="388">
        <f t="shared" si="129"/>
        <v>0</v>
      </c>
      <c r="BK226" s="389">
        <f t="shared" si="130"/>
        <v>0</v>
      </c>
      <c r="BL226" s="388">
        <f>IF(W226="",0,IF(W226=LEGENDA!C$43,0,1))</f>
        <v>0</v>
      </c>
      <c r="BM226" s="388">
        <f>IF(X226="",0,IF(X226=LEGENDA!D$43,0,1))</f>
        <v>0</v>
      </c>
      <c r="BN226" s="388">
        <f>IF(Y226="",0,IF(Y226=LEGENDA!E$43,0,1))</f>
        <v>0</v>
      </c>
      <c r="BO226" s="388">
        <f>IF(Z226="",0,IF(Z226=LEGENDA!F$43,0,1))</f>
        <v>0</v>
      </c>
      <c r="BP226" s="388">
        <f>IF(AA226="",0,IF(AA226=LEGENDA!G$43,0,1))</f>
        <v>0</v>
      </c>
      <c r="BQ226" s="388">
        <f>IF(AB226="",0,IF(AB226=LEGENDA!H$43,0,1))</f>
        <v>0</v>
      </c>
      <c r="BR226" s="388">
        <f>IF(AC226="",0,IF(AC226=LEGENDA!I$43,0,1))</f>
        <v>0</v>
      </c>
      <c r="BS226" s="388">
        <f>IF(AD226="",0,IF(AD226=LEGENDA!J$43,0,1))</f>
        <v>0</v>
      </c>
      <c r="BT226" s="388">
        <f>IF(AE226="",0,IF(AE226=LEGENDA!K$43,0,1))</f>
        <v>0</v>
      </c>
      <c r="BU226" s="388">
        <f>IF(AF226="",0,IF(AF226=LEGENDA!L$43,0,1))</f>
        <v>0</v>
      </c>
      <c r="BV226" s="390">
        <f t="shared" si="131"/>
        <v>0</v>
      </c>
      <c r="BW226" s="388">
        <f t="shared" si="132"/>
        <v>0</v>
      </c>
      <c r="BX226" s="390">
        <f t="shared" si="133"/>
        <v>0</v>
      </c>
      <c r="BY226" s="391">
        <f t="shared" si="134"/>
        <v>0</v>
      </c>
      <c r="BZ226" s="391">
        <f t="shared" si="138"/>
        <v>0</v>
      </c>
      <c r="CA226" s="391" t="str">
        <f t="shared" si="135"/>
        <v/>
      </c>
      <c r="CB226" s="386" t="str">
        <f t="shared" si="142"/>
        <v/>
      </c>
      <c r="CC226" s="94">
        <f t="shared" si="137"/>
        <v>0</v>
      </c>
      <c r="CD226" s="397" t="str">
        <f t="shared" si="136"/>
        <v/>
      </c>
      <c r="CE226" s="559" t="str">
        <f t="array" ref="CE226">IFERROR(INDEX($C$10:$C$525,MATCH(0,COUNTIF($CE$9:CE225,$C$10:$C$525),0)),"")</f>
        <v/>
      </c>
      <c r="CF226" s="559">
        <f t="shared" si="143"/>
        <v>0</v>
      </c>
    </row>
    <row r="227" spans="1:84" ht="18.600000000000001" customHeight="1" thickBot="1" x14ac:dyDescent="0.35">
      <c r="A227" s="78" t="str">
        <f t="shared" si="116"/>
        <v/>
      </c>
      <c r="B227" s="576"/>
      <c r="C227" s="464"/>
      <c r="D227" s="349"/>
      <c r="E227" s="61" t="str">
        <f>IF(B227="","",IF(C227="","",IF(D227="","",INDEX(POBRANIE_!$B$6:$F$100,MATCH($D227,POBRANIE_!$A$6:$A$100,0),2))))</f>
        <v/>
      </c>
      <c r="F227" s="44"/>
      <c r="G227" s="45"/>
      <c r="H227" s="349"/>
      <c r="I227" s="46"/>
      <c r="J227" s="64" t="str">
        <f>IF($H227="","",IF($I227="","",IF($H227=LEGENDA!$B$21,0.6,IF($H227=LEGENDA!$B$22,0.7,0.8))))</f>
        <v/>
      </c>
      <c r="K227" s="61" t="str">
        <f t="shared" si="117"/>
        <v/>
      </c>
      <c r="L227" s="46"/>
      <c r="M227" s="61" t="str">
        <f>IF($H227="","",IF(OR(I227&gt;0,L227&gt;0),"",IF(AND(D227="TUZ",H227="gleba b. lekka"),"BŁĄD kol.8",IF(AND(D227="TUZ",H227="gleba lekka"),"BŁĄD kol.8",IF(AND(D227="TUZ",H227="gleba średnia"),"BŁĄD kol.8",IF(AND(D227="TUZ",H227="gleba ciężka"),"BŁĄD kol.8",IF(OR($H227=LEGENDA!$B$21,$H227=1),49,IF(OR($H227=LEGENDA!$B$22,$H227=2),59,IF(OR($H227=LEGENDA!$B$23,$H227=3),62,IF(OR($H227=4,$H227=LEGENDA!$B$24),66,IF(H227=LEGENDA!$O$25,86,IF(H227=LEGENDA!$O$26,91,IF(H227=LEGENDA!$O$27,73,IF(H227=LEGENDA!$O$28,66,IF(H227=LEGENDA!$O$29,135,IF(H227=LEGENDA!$O$30,158,IF(H227=LEGENDA!$O$31,117)))))))))))))))))</f>
        <v/>
      </c>
      <c r="N227" s="61" t="str">
        <f>IF(AND(D227="TUZ",H227="gleba b. lekka"),"BŁĄD kol.8",IF(AND(D227="TUZ",H227="gleba lekka"),"BŁĄD kol.8",IF(AND(D227="TUZ",H227="gleba średnia"),"BŁĄD kol.8",IF(AND(D227="TUZ",H227="gleba ciężka"),"BŁĄD kol.8",IF(AND(E227&lt;&gt;4,H227=LEGENDA!$O$29),"BŁĄD kol.8",IF(AND(E227&lt;&gt;4,H227=LEGENDA!$O$30),"BŁĄD kol.8",IF(AND(E227&lt;&gt;4,H227=LEGENDA!$O$31),"BŁĄD kol.8",IF(AND(E227&lt;&gt;4,H227=LEGENDA!$O$28),"BŁĄD kol.8",IF(AND(E227&lt;&gt;4,H227=LEGENDA!$O$27),"BŁĄD kol.8",IF(AND(E227&lt;&gt;4,H227=LEGENDA!$O$26),"BŁĄD kol.8",IF(AND(E227&lt;&gt;4,H227=LEGENDA!$O$25),"BŁĄD kol.8",IF(AX227="","",IF(AX227=1,0.6,IF(AX227=2,0.9,0.9))))))))))))))</f>
        <v/>
      </c>
      <c r="O227" s="381" t="str">
        <f t="shared" si="118"/>
        <v/>
      </c>
      <c r="P227" s="379" t="str">
        <f t="shared" si="119"/>
        <v/>
      </c>
      <c r="Q227" s="47"/>
      <c r="R227" s="46"/>
      <c r="S227" s="46"/>
      <c r="T227" s="46"/>
      <c r="U227" s="46"/>
      <c r="V227" s="61" t="str">
        <f t="shared" si="120"/>
        <v/>
      </c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61" t="str">
        <f t="shared" si="121"/>
        <v/>
      </c>
      <c r="AH227" s="66" t="e">
        <v>#VALUE!</v>
      </c>
      <c r="AI227" s="72">
        <v>0</v>
      </c>
      <c r="AJ227" s="73">
        <v>0</v>
      </c>
      <c r="AK227" s="67">
        <v>0</v>
      </c>
      <c r="AL227" s="51">
        <v>-63.360000000000007</v>
      </c>
      <c r="AM227" s="51">
        <v>-73.600000000000009</v>
      </c>
      <c r="AN227" s="51">
        <v>-164.8</v>
      </c>
      <c r="AO227" s="77">
        <v>0</v>
      </c>
      <c r="AP227" s="77">
        <v>0</v>
      </c>
      <c r="AQ227" s="77">
        <v>0</v>
      </c>
      <c r="AR227" s="77">
        <v>0</v>
      </c>
      <c r="AS227" s="77">
        <v>0</v>
      </c>
      <c r="AT227" s="77">
        <v>0</v>
      </c>
      <c r="AU227" s="46"/>
      <c r="AV227" s="350" t="str">
        <f t="shared" si="122"/>
        <v/>
      </c>
      <c r="AW227" s="76" t="str">
        <f t="shared" si="123"/>
        <v/>
      </c>
      <c r="AX227" s="198" t="str">
        <f>IF(A227="","",IF(D227="","",INDEX(POBRANIE_!$B$6:$F$101,MATCH(D227,POBRANIE_!$A$6:$A$101,0),5)))</f>
        <v/>
      </c>
      <c r="AY227" s="96" t="str">
        <f t="shared" si="124"/>
        <v/>
      </c>
      <c r="AZ227" s="96" t="str">
        <f t="shared" si="144"/>
        <v/>
      </c>
      <c r="BA227" s="292" t="str">
        <f t="shared" si="139"/>
        <v xml:space="preserve"> </v>
      </c>
      <c r="BB227" s="293" t="str">
        <f t="shared" si="140"/>
        <v xml:space="preserve"> </v>
      </c>
      <c r="BD227" s="45"/>
      <c r="BE227" s="387" t="str">
        <f t="shared" si="141"/>
        <v/>
      </c>
      <c r="BF227" s="388">
        <f t="shared" si="125"/>
        <v>0</v>
      </c>
      <c r="BG227" s="388">
        <f t="shared" si="126"/>
        <v>0</v>
      </c>
      <c r="BH227" s="388">
        <f t="shared" si="127"/>
        <v>0</v>
      </c>
      <c r="BI227" s="388">
        <f t="shared" si="128"/>
        <v>0</v>
      </c>
      <c r="BJ227" s="388">
        <f t="shared" si="129"/>
        <v>0</v>
      </c>
      <c r="BK227" s="389">
        <f t="shared" si="130"/>
        <v>0</v>
      </c>
      <c r="BL227" s="388">
        <f>IF(W227="",0,IF(W227=LEGENDA!C$43,0,1))</f>
        <v>0</v>
      </c>
      <c r="BM227" s="388">
        <f>IF(X227="",0,IF(X227=LEGENDA!D$43,0,1))</f>
        <v>0</v>
      </c>
      <c r="BN227" s="388">
        <f>IF(Y227="",0,IF(Y227=LEGENDA!E$43,0,1))</f>
        <v>0</v>
      </c>
      <c r="BO227" s="388">
        <f>IF(Z227="",0,IF(Z227=LEGENDA!F$43,0,1))</f>
        <v>0</v>
      </c>
      <c r="BP227" s="388">
        <f>IF(AA227="",0,IF(AA227=LEGENDA!G$43,0,1))</f>
        <v>0</v>
      </c>
      <c r="BQ227" s="388">
        <f>IF(AB227="",0,IF(AB227=LEGENDA!H$43,0,1))</f>
        <v>0</v>
      </c>
      <c r="BR227" s="388">
        <f>IF(AC227="",0,IF(AC227=LEGENDA!I$43,0,1))</f>
        <v>0</v>
      </c>
      <c r="BS227" s="388">
        <f>IF(AD227="",0,IF(AD227=LEGENDA!J$43,0,1))</f>
        <v>0</v>
      </c>
      <c r="BT227" s="388">
        <f>IF(AE227="",0,IF(AE227=LEGENDA!K$43,0,1))</f>
        <v>0</v>
      </c>
      <c r="BU227" s="388">
        <f>IF(AF227="",0,IF(AF227=LEGENDA!L$43,0,1))</f>
        <v>0</v>
      </c>
      <c r="BV227" s="390">
        <f t="shared" si="131"/>
        <v>0</v>
      </c>
      <c r="BW227" s="388">
        <f t="shared" si="132"/>
        <v>0</v>
      </c>
      <c r="BX227" s="390">
        <f t="shared" si="133"/>
        <v>0</v>
      </c>
      <c r="BY227" s="391">
        <f t="shared" si="134"/>
        <v>0</v>
      </c>
      <c r="BZ227" s="391">
        <f t="shared" si="138"/>
        <v>0</v>
      </c>
      <c r="CA227" s="391" t="str">
        <f t="shared" si="135"/>
        <v/>
      </c>
      <c r="CB227" s="386" t="str">
        <f t="shared" si="142"/>
        <v/>
      </c>
      <c r="CC227" s="94">
        <f t="shared" si="137"/>
        <v>0</v>
      </c>
      <c r="CD227" s="397" t="str">
        <f t="shared" si="136"/>
        <v/>
      </c>
      <c r="CE227" s="559" t="str">
        <f t="array" ref="CE227">IFERROR(INDEX($C$10:$C$525,MATCH(0,COUNTIF($CE$9:CE226,$C$10:$C$525),0)),"")</f>
        <v/>
      </c>
      <c r="CF227" s="559">
        <f t="shared" si="143"/>
        <v>0</v>
      </c>
    </row>
    <row r="228" spans="1:84" ht="18.600000000000001" customHeight="1" thickBot="1" x14ac:dyDescent="0.35">
      <c r="A228" s="78" t="str">
        <f t="shared" si="116"/>
        <v/>
      </c>
      <c r="B228" s="576"/>
      <c r="C228" s="464"/>
      <c r="D228" s="349"/>
      <c r="E228" s="61" t="str">
        <f>IF(B228="","",IF(C228="","",IF(D228="","",INDEX(POBRANIE_!$B$6:$F$100,MATCH($D228,POBRANIE_!$A$6:$A$100,0),2))))</f>
        <v/>
      </c>
      <c r="F228" s="44"/>
      <c r="G228" s="45"/>
      <c r="H228" s="349"/>
      <c r="I228" s="46"/>
      <c r="J228" s="64" t="str">
        <f>IF($H228="","",IF($I228="","",IF($H228=LEGENDA!$B$21,0.6,IF($H228=LEGENDA!$B$22,0.7,0.8))))</f>
        <v/>
      </c>
      <c r="K228" s="61" t="str">
        <f t="shared" si="117"/>
        <v/>
      </c>
      <c r="L228" s="46"/>
      <c r="M228" s="61" t="str">
        <f>IF($H228="","",IF(OR(I228&gt;0,L228&gt;0),"",IF(AND(D228="TUZ",H228="gleba b. lekka"),"BŁĄD kol.8",IF(AND(D228="TUZ",H228="gleba lekka"),"BŁĄD kol.8",IF(AND(D228="TUZ",H228="gleba średnia"),"BŁĄD kol.8",IF(AND(D228="TUZ",H228="gleba ciężka"),"BŁĄD kol.8",IF(OR($H228=LEGENDA!$B$21,$H228=1),49,IF(OR($H228=LEGENDA!$B$22,$H228=2),59,IF(OR($H228=LEGENDA!$B$23,$H228=3),62,IF(OR($H228=4,$H228=LEGENDA!$B$24),66,IF(H228=LEGENDA!$O$25,86,IF(H228=LEGENDA!$O$26,91,IF(H228=LEGENDA!$O$27,73,IF(H228=LEGENDA!$O$28,66,IF(H228=LEGENDA!$O$29,135,IF(H228=LEGENDA!$O$30,158,IF(H228=LEGENDA!$O$31,117)))))))))))))))))</f>
        <v/>
      </c>
      <c r="N228" s="61" t="str">
        <f>IF(AND(D228="TUZ",H228="gleba b. lekka"),"BŁĄD kol.8",IF(AND(D228="TUZ",H228="gleba lekka"),"BŁĄD kol.8",IF(AND(D228="TUZ",H228="gleba średnia"),"BŁĄD kol.8",IF(AND(D228="TUZ",H228="gleba ciężka"),"BŁĄD kol.8",IF(AND(E228&lt;&gt;4,H228=LEGENDA!$O$29),"BŁĄD kol.8",IF(AND(E228&lt;&gt;4,H228=LEGENDA!$O$30),"BŁĄD kol.8",IF(AND(E228&lt;&gt;4,H228=LEGENDA!$O$31),"BŁĄD kol.8",IF(AND(E228&lt;&gt;4,H228=LEGENDA!$O$28),"BŁĄD kol.8",IF(AND(E228&lt;&gt;4,H228=LEGENDA!$O$27),"BŁĄD kol.8",IF(AND(E228&lt;&gt;4,H228=LEGENDA!$O$26),"BŁĄD kol.8",IF(AND(E228&lt;&gt;4,H228=LEGENDA!$O$25),"BŁĄD kol.8",IF(AX228="","",IF(AX228=1,0.6,IF(AX228=2,0.9,0.9))))))))))))))</f>
        <v/>
      </c>
      <c r="O228" s="381" t="str">
        <f t="shared" si="118"/>
        <v/>
      </c>
      <c r="P228" s="379" t="str">
        <f t="shared" si="119"/>
        <v/>
      </c>
      <c r="Q228" s="47"/>
      <c r="R228" s="46"/>
      <c r="S228" s="46"/>
      <c r="T228" s="46"/>
      <c r="U228" s="46"/>
      <c r="V228" s="61" t="str">
        <f t="shared" si="120"/>
        <v/>
      </c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61" t="str">
        <f t="shared" si="121"/>
        <v/>
      </c>
      <c r="AH228" s="66" t="e">
        <v>#VALUE!</v>
      </c>
      <c r="AI228" s="72">
        <v>0</v>
      </c>
      <c r="AJ228" s="73">
        <v>0</v>
      </c>
      <c r="AK228" s="67">
        <v>0</v>
      </c>
      <c r="AL228" s="51">
        <v>-63.360000000000007</v>
      </c>
      <c r="AM228" s="51">
        <v>-73.600000000000009</v>
      </c>
      <c r="AN228" s="51">
        <v>-164.8</v>
      </c>
      <c r="AO228" s="77">
        <v>0</v>
      </c>
      <c r="AP228" s="77">
        <v>0</v>
      </c>
      <c r="AQ228" s="77">
        <v>0</v>
      </c>
      <c r="AR228" s="77">
        <v>0</v>
      </c>
      <c r="AS228" s="77">
        <v>0</v>
      </c>
      <c r="AT228" s="77">
        <v>0</v>
      </c>
      <c r="AU228" s="46"/>
      <c r="AV228" s="350" t="str">
        <f t="shared" si="122"/>
        <v/>
      </c>
      <c r="AW228" s="76" t="str">
        <f t="shared" si="123"/>
        <v/>
      </c>
      <c r="AX228" s="198" t="str">
        <f>IF(A228="","",IF(D228="","",INDEX(POBRANIE_!$B$6:$F$101,MATCH(D228,POBRANIE_!$A$6:$A$101,0),5)))</f>
        <v/>
      </c>
      <c r="AY228" s="96" t="str">
        <f t="shared" si="124"/>
        <v/>
      </c>
      <c r="AZ228" s="96" t="str">
        <f t="shared" si="144"/>
        <v/>
      </c>
      <c r="BA228" s="292" t="str">
        <f t="shared" si="139"/>
        <v xml:space="preserve"> </v>
      </c>
      <c r="BB228" s="293" t="str">
        <f t="shared" si="140"/>
        <v xml:space="preserve"> </v>
      </c>
      <c r="BD228" s="45"/>
      <c r="BE228" s="387" t="str">
        <f t="shared" si="141"/>
        <v/>
      </c>
      <c r="BF228" s="388">
        <f t="shared" si="125"/>
        <v>0</v>
      </c>
      <c r="BG228" s="388">
        <f t="shared" si="126"/>
        <v>0</v>
      </c>
      <c r="BH228" s="388">
        <f t="shared" si="127"/>
        <v>0</v>
      </c>
      <c r="BI228" s="388">
        <f t="shared" si="128"/>
        <v>0</v>
      </c>
      <c r="BJ228" s="388">
        <f t="shared" si="129"/>
        <v>0</v>
      </c>
      <c r="BK228" s="389">
        <f t="shared" si="130"/>
        <v>0</v>
      </c>
      <c r="BL228" s="388">
        <f>IF(W228="",0,IF(W228=LEGENDA!C$43,0,1))</f>
        <v>0</v>
      </c>
      <c r="BM228" s="388">
        <f>IF(X228="",0,IF(X228=LEGENDA!D$43,0,1))</f>
        <v>0</v>
      </c>
      <c r="BN228" s="388">
        <f>IF(Y228="",0,IF(Y228=LEGENDA!E$43,0,1))</f>
        <v>0</v>
      </c>
      <c r="BO228" s="388">
        <f>IF(Z228="",0,IF(Z228=LEGENDA!F$43,0,1))</f>
        <v>0</v>
      </c>
      <c r="BP228" s="388">
        <f>IF(AA228="",0,IF(AA228=LEGENDA!G$43,0,1))</f>
        <v>0</v>
      </c>
      <c r="BQ228" s="388">
        <f>IF(AB228="",0,IF(AB228=LEGENDA!H$43,0,1))</f>
        <v>0</v>
      </c>
      <c r="BR228" s="388">
        <f>IF(AC228="",0,IF(AC228=LEGENDA!I$43,0,1))</f>
        <v>0</v>
      </c>
      <c r="BS228" s="388">
        <f>IF(AD228="",0,IF(AD228=LEGENDA!J$43,0,1))</f>
        <v>0</v>
      </c>
      <c r="BT228" s="388">
        <f>IF(AE228="",0,IF(AE228=LEGENDA!K$43,0,1))</f>
        <v>0</v>
      </c>
      <c r="BU228" s="388">
        <f>IF(AF228="",0,IF(AF228=LEGENDA!L$43,0,1))</f>
        <v>0</v>
      </c>
      <c r="BV228" s="390">
        <f t="shared" si="131"/>
        <v>0</v>
      </c>
      <c r="BW228" s="388">
        <f t="shared" si="132"/>
        <v>0</v>
      </c>
      <c r="BX228" s="390">
        <f t="shared" si="133"/>
        <v>0</v>
      </c>
      <c r="BY228" s="391">
        <f t="shared" si="134"/>
        <v>0</v>
      </c>
      <c r="BZ228" s="391">
        <f t="shared" si="138"/>
        <v>0</v>
      </c>
      <c r="CA228" s="391" t="str">
        <f t="shared" si="135"/>
        <v/>
      </c>
      <c r="CB228" s="386" t="str">
        <f t="shared" si="142"/>
        <v/>
      </c>
      <c r="CC228" s="94">
        <f t="shared" si="137"/>
        <v>0</v>
      </c>
      <c r="CD228" s="397" t="str">
        <f t="shared" si="136"/>
        <v/>
      </c>
      <c r="CE228" s="559" t="str">
        <f t="array" ref="CE228">IFERROR(INDEX($C$10:$C$525,MATCH(0,COUNTIF($CE$9:CE227,$C$10:$C$525),0)),"")</f>
        <v/>
      </c>
      <c r="CF228" s="559">
        <f t="shared" si="143"/>
        <v>0</v>
      </c>
    </row>
    <row r="229" spans="1:84" ht="18.600000000000001" customHeight="1" thickBot="1" x14ac:dyDescent="0.35">
      <c r="A229" s="78" t="str">
        <f t="shared" si="116"/>
        <v/>
      </c>
      <c r="B229" s="576"/>
      <c r="C229" s="464"/>
      <c r="D229" s="349"/>
      <c r="E229" s="61" t="str">
        <f>IF(B229="","",IF(C229="","",IF(D229="","",INDEX(POBRANIE_!$B$6:$F$100,MATCH($D229,POBRANIE_!$A$6:$A$100,0),2))))</f>
        <v/>
      </c>
      <c r="F229" s="44"/>
      <c r="G229" s="45"/>
      <c r="H229" s="349"/>
      <c r="I229" s="46"/>
      <c r="J229" s="64" t="str">
        <f>IF($H229="","",IF($I229="","",IF($H229=LEGENDA!$B$21,0.6,IF($H229=LEGENDA!$B$22,0.7,0.8))))</f>
        <v/>
      </c>
      <c r="K229" s="61" t="str">
        <f t="shared" si="117"/>
        <v/>
      </c>
      <c r="L229" s="46"/>
      <c r="M229" s="61" t="str">
        <f>IF($H229="","",IF(OR(I229&gt;0,L229&gt;0),"",IF(AND(D229="TUZ",H229="gleba b. lekka"),"BŁĄD kol.8",IF(AND(D229="TUZ",H229="gleba lekka"),"BŁĄD kol.8",IF(AND(D229="TUZ",H229="gleba średnia"),"BŁĄD kol.8",IF(AND(D229="TUZ",H229="gleba ciężka"),"BŁĄD kol.8",IF(OR($H229=LEGENDA!$B$21,$H229=1),49,IF(OR($H229=LEGENDA!$B$22,$H229=2),59,IF(OR($H229=LEGENDA!$B$23,$H229=3),62,IF(OR($H229=4,$H229=LEGENDA!$B$24),66,IF(H229=LEGENDA!$O$25,86,IF(H229=LEGENDA!$O$26,91,IF(H229=LEGENDA!$O$27,73,IF(H229=LEGENDA!$O$28,66,IF(H229=LEGENDA!$O$29,135,IF(H229=LEGENDA!$O$30,158,IF(H229=LEGENDA!$O$31,117)))))))))))))))))</f>
        <v/>
      </c>
      <c r="N229" s="61" t="str">
        <f>IF(AND(D229="TUZ",H229="gleba b. lekka"),"BŁĄD kol.8",IF(AND(D229="TUZ",H229="gleba lekka"),"BŁĄD kol.8",IF(AND(D229="TUZ",H229="gleba średnia"),"BŁĄD kol.8",IF(AND(D229="TUZ",H229="gleba ciężka"),"BŁĄD kol.8",IF(AND(E229&lt;&gt;4,H229=LEGENDA!$O$29),"BŁĄD kol.8",IF(AND(E229&lt;&gt;4,H229=LEGENDA!$O$30),"BŁĄD kol.8",IF(AND(E229&lt;&gt;4,H229=LEGENDA!$O$31),"BŁĄD kol.8",IF(AND(E229&lt;&gt;4,H229=LEGENDA!$O$28),"BŁĄD kol.8",IF(AND(E229&lt;&gt;4,H229=LEGENDA!$O$27),"BŁĄD kol.8",IF(AND(E229&lt;&gt;4,H229=LEGENDA!$O$26),"BŁĄD kol.8",IF(AND(E229&lt;&gt;4,H229=LEGENDA!$O$25),"BŁĄD kol.8",IF(AX229="","",IF(AX229=1,0.6,IF(AX229=2,0.9,0.9))))))))))))))</f>
        <v/>
      </c>
      <c r="O229" s="381" t="str">
        <f t="shared" si="118"/>
        <v/>
      </c>
      <c r="P229" s="379" t="str">
        <f t="shared" si="119"/>
        <v/>
      </c>
      <c r="Q229" s="47"/>
      <c r="R229" s="46"/>
      <c r="S229" s="46"/>
      <c r="T229" s="46"/>
      <c r="U229" s="46"/>
      <c r="V229" s="61" t="str">
        <f t="shared" si="120"/>
        <v/>
      </c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61" t="str">
        <f t="shared" si="121"/>
        <v/>
      </c>
      <c r="AH229" s="66" t="e">
        <v>#VALUE!</v>
      </c>
      <c r="AI229" s="72">
        <v>0</v>
      </c>
      <c r="AJ229" s="73">
        <v>0</v>
      </c>
      <c r="AK229" s="67">
        <v>0</v>
      </c>
      <c r="AL229" s="51">
        <v>-63.360000000000007</v>
      </c>
      <c r="AM229" s="51">
        <v>-73.600000000000009</v>
      </c>
      <c r="AN229" s="51">
        <v>-164.8</v>
      </c>
      <c r="AO229" s="77">
        <v>0</v>
      </c>
      <c r="AP229" s="77">
        <v>0</v>
      </c>
      <c r="AQ229" s="77">
        <v>0</v>
      </c>
      <c r="AR229" s="77">
        <v>0</v>
      </c>
      <c r="AS229" s="77">
        <v>0</v>
      </c>
      <c r="AT229" s="77">
        <v>0</v>
      </c>
      <c r="AU229" s="46"/>
      <c r="AV229" s="350" t="str">
        <f t="shared" si="122"/>
        <v/>
      </c>
      <c r="AW229" s="76" t="str">
        <f t="shared" si="123"/>
        <v/>
      </c>
      <c r="AX229" s="198" t="str">
        <f>IF(A229="","",IF(D229="","",INDEX(POBRANIE_!$B$6:$F$101,MATCH(D229,POBRANIE_!$A$6:$A$101,0),5)))</f>
        <v/>
      </c>
      <c r="AY229" s="96" t="str">
        <f t="shared" si="124"/>
        <v/>
      </c>
      <c r="AZ229" s="96" t="str">
        <f t="shared" si="144"/>
        <v/>
      </c>
      <c r="BA229" s="292" t="str">
        <f t="shared" si="139"/>
        <v xml:space="preserve"> </v>
      </c>
      <c r="BB229" s="293" t="str">
        <f t="shared" si="140"/>
        <v xml:space="preserve"> </v>
      </c>
      <c r="BD229" s="45"/>
      <c r="BE229" s="387" t="str">
        <f t="shared" si="141"/>
        <v/>
      </c>
      <c r="BF229" s="388">
        <f t="shared" si="125"/>
        <v>0</v>
      </c>
      <c r="BG229" s="388">
        <f t="shared" si="126"/>
        <v>0</v>
      </c>
      <c r="BH229" s="388">
        <f t="shared" si="127"/>
        <v>0</v>
      </c>
      <c r="BI229" s="388">
        <f t="shared" si="128"/>
        <v>0</v>
      </c>
      <c r="BJ229" s="388">
        <f t="shared" si="129"/>
        <v>0</v>
      </c>
      <c r="BK229" s="389">
        <f t="shared" si="130"/>
        <v>0</v>
      </c>
      <c r="BL229" s="388">
        <f>IF(W229="",0,IF(W229=LEGENDA!C$43,0,1))</f>
        <v>0</v>
      </c>
      <c r="BM229" s="388">
        <f>IF(X229="",0,IF(X229=LEGENDA!D$43,0,1))</f>
        <v>0</v>
      </c>
      <c r="BN229" s="388">
        <f>IF(Y229="",0,IF(Y229=LEGENDA!E$43,0,1))</f>
        <v>0</v>
      </c>
      <c r="BO229" s="388">
        <f>IF(Z229="",0,IF(Z229=LEGENDA!F$43,0,1))</f>
        <v>0</v>
      </c>
      <c r="BP229" s="388">
        <f>IF(AA229="",0,IF(AA229=LEGENDA!G$43,0,1))</f>
        <v>0</v>
      </c>
      <c r="BQ229" s="388">
        <f>IF(AB229="",0,IF(AB229=LEGENDA!H$43,0,1))</f>
        <v>0</v>
      </c>
      <c r="BR229" s="388">
        <f>IF(AC229="",0,IF(AC229=LEGENDA!I$43,0,1))</f>
        <v>0</v>
      </c>
      <c r="BS229" s="388">
        <f>IF(AD229="",0,IF(AD229=LEGENDA!J$43,0,1))</f>
        <v>0</v>
      </c>
      <c r="BT229" s="388">
        <f>IF(AE229="",0,IF(AE229=LEGENDA!K$43,0,1))</f>
        <v>0</v>
      </c>
      <c r="BU229" s="388">
        <f>IF(AF229="",0,IF(AF229=LEGENDA!L$43,0,1))</f>
        <v>0</v>
      </c>
      <c r="BV229" s="390">
        <f t="shared" si="131"/>
        <v>0</v>
      </c>
      <c r="BW229" s="388">
        <f t="shared" si="132"/>
        <v>0</v>
      </c>
      <c r="BX229" s="390">
        <f t="shared" si="133"/>
        <v>0</v>
      </c>
      <c r="BY229" s="391">
        <f t="shared" si="134"/>
        <v>0</v>
      </c>
      <c r="BZ229" s="391">
        <f t="shared" si="138"/>
        <v>0</v>
      </c>
      <c r="CA229" s="391" t="str">
        <f t="shared" si="135"/>
        <v/>
      </c>
      <c r="CB229" s="386" t="str">
        <f t="shared" si="142"/>
        <v/>
      </c>
      <c r="CC229" s="94">
        <f t="shared" si="137"/>
        <v>0</v>
      </c>
      <c r="CD229" s="397" t="str">
        <f t="shared" si="136"/>
        <v/>
      </c>
      <c r="CE229" s="559" t="str">
        <f t="array" ref="CE229">IFERROR(INDEX($C$10:$C$525,MATCH(0,COUNTIF($CE$9:CE228,$C$10:$C$525),0)),"")</f>
        <v/>
      </c>
      <c r="CF229" s="559">
        <f t="shared" si="143"/>
        <v>0</v>
      </c>
    </row>
    <row r="230" spans="1:84" ht="16.2" thickBot="1" x14ac:dyDescent="0.35">
      <c r="A230" s="78" t="str">
        <f t="shared" si="116"/>
        <v/>
      </c>
      <c r="B230" s="576"/>
      <c r="C230" s="464"/>
      <c r="D230" s="349"/>
      <c r="E230" s="61" t="str">
        <f>IF(B230="","",IF(C230="","",IF(D230="","",INDEX(POBRANIE_!$B$6:$F$100,MATCH($D230,POBRANIE_!$A$6:$A$100,0),2))))</f>
        <v/>
      </c>
      <c r="F230" s="44"/>
      <c r="G230" s="45"/>
      <c r="H230" s="349"/>
      <c r="I230" s="46"/>
      <c r="J230" s="64" t="str">
        <f>IF($H230="","",IF($I230="","",IF($H230=LEGENDA!$B$21,0.6,IF($H230=LEGENDA!$B$22,0.7,0.8))))</f>
        <v/>
      </c>
      <c r="K230" s="61" t="str">
        <f t="shared" si="117"/>
        <v/>
      </c>
      <c r="L230" s="46"/>
      <c r="M230" s="61" t="str">
        <f>IF($H230="","",IF(OR(I230&gt;0,L230&gt;0),"",IF(AND(D230="TUZ",H230="gleba b. lekka"),"BŁĄD kol.8",IF(AND(D230="TUZ",H230="gleba lekka"),"BŁĄD kol.8",IF(AND(D230="TUZ",H230="gleba średnia"),"BŁĄD kol.8",IF(AND(D230="TUZ",H230="gleba ciężka"),"BŁĄD kol.8",IF(OR($H230=LEGENDA!$B$21,$H230=1),49,IF(OR($H230=LEGENDA!$B$22,$H230=2),59,IF(OR($H230=LEGENDA!$B$23,$H230=3),62,IF(OR($H230=4,$H230=LEGENDA!$B$24),66,IF(H230=LEGENDA!$O$25,86,IF(H230=LEGENDA!$O$26,91,IF(H230=LEGENDA!$O$27,73,IF(H230=LEGENDA!$O$28,66,IF(H230=LEGENDA!$O$29,135,IF(H230=LEGENDA!$O$30,158,IF(H230=LEGENDA!$O$31,117)))))))))))))))))</f>
        <v/>
      </c>
      <c r="N230" s="61" t="str">
        <f>IF(AND(D230="TUZ",H230="gleba b. lekka"),"BŁĄD kol.8",IF(AND(D230="TUZ",H230="gleba lekka"),"BŁĄD kol.8",IF(AND(D230="TUZ",H230="gleba średnia"),"BŁĄD kol.8",IF(AND(D230="TUZ",H230="gleba ciężka"),"BŁĄD kol.8",IF(AND(E230&lt;&gt;4,H230=LEGENDA!$O$29),"BŁĄD kol.8",IF(AND(E230&lt;&gt;4,H230=LEGENDA!$O$30),"BŁĄD kol.8",IF(AND(E230&lt;&gt;4,H230=LEGENDA!$O$31),"BŁĄD kol.8",IF(AND(E230&lt;&gt;4,H230=LEGENDA!$O$28),"BŁĄD kol.8",IF(AND(E230&lt;&gt;4,H230=LEGENDA!$O$27),"BŁĄD kol.8",IF(AND(E230&lt;&gt;4,H230=LEGENDA!$O$26),"BŁĄD kol.8",IF(AND(E230&lt;&gt;4,H230=LEGENDA!$O$25),"BŁĄD kol.8",IF(AX230="","",IF(AX230=1,0.6,IF(AX230=2,0.9,0.9))))))))))))))</f>
        <v/>
      </c>
      <c r="O230" s="381" t="str">
        <f t="shared" si="118"/>
        <v/>
      </c>
      <c r="P230" s="379" t="str">
        <f t="shared" si="119"/>
        <v/>
      </c>
      <c r="Q230" s="47"/>
      <c r="R230" s="46"/>
      <c r="S230" s="46"/>
      <c r="T230" s="46"/>
      <c r="U230" s="46"/>
      <c r="V230" s="61" t="str">
        <f t="shared" si="120"/>
        <v/>
      </c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61" t="str">
        <f t="shared" si="121"/>
        <v/>
      </c>
      <c r="AH230" s="66" t="e">
        <v>#VALUE!</v>
      </c>
      <c r="AI230" s="72">
        <v>0</v>
      </c>
      <c r="AJ230" s="73">
        <v>0</v>
      </c>
      <c r="AK230" s="67">
        <v>0</v>
      </c>
      <c r="AL230" s="51">
        <v>-63.360000000000007</v>
      </c>
      <c r="AM230" s="51">
        <v>-73.600000000000009</v>
      </c>
      <c r="AN230" s="51">
        <v>-164.8</v>
      </c>
      <c r="AO230" s="77">
        <v>0</v>
      </c>
      <c r="AP230" s="77">
        <v>0</v>
      </c>
      <c r="AQ230" s="77">
        <v>0</v>
      </c>
      <c r="AR230" s="77">
        <v>0</v>
      </c>
      <c r="AS230" s="77">
        <v>0</v>
      </c>
      <c r="AT230" s="77">
        <v>0</v>
      </c>
      <c r="AU230" s="46"/>
      <c r="AV230" s="350" t="str">
        <f t="shared" si="122"/>
        <v/>
      </c>
      <c r="AW230" s="76" t="str">
        <f t="shared" si="123"/>
        <v/>
      </c>
      <c r="AX230" s="198" t="str">
        <f>IF(A230="","",IF(D230="","",INDEX(POBRANIE_!$B$6:$F$101,MATCH(D230,POBRANIE_!$A$6:$A$101,0),5)))</f>
        <v/>
      </c>
      <c r="AY230" s="96" t="str">
        <f t="shared" si="124"/>
        <v/>
      </c>
      <c r="AZ230" s="96" t="str">
        <f t="shared" si="144"/>
        <v/>
      </c>
      <c r="BA230" s="292" t="str">
        <f t="shared" si="139"/>
        <v xml:space="preserve"> </v>
      </c>
      <c r="BB230" s="293" t="str">
        <f t="shared" si="140"/>
        <v xml:space="preserve"> </v>
      </c>
      <c r="BD230" s="45"/>
      <c r="BE230" s="387" t="str">
        <f t="shared" si="141"/>
        <v/>
      </c>
      <c r="BF230" s="388">
        <f t="shared" si="125"/>
        <v>0</v>
      </c>
      <c r="BG230" s="388">
        <f t="shared" si="126"/>
        <v>0</v>
      </c>
      <c r="BH230" s="388">
        <f t="shared" si="127"/>
        <v>0</v>
      </c>
      <c r="BI230" s="388">
        <f t="shared" si="128"/>
        <v>0</v>
      </c>
      <c r="BJ230" s="388">
        <f t="shared" si="129"/>
        <v>0</v>
      </c>
      <c r="BK230" s="389">
        <f t="shared" si="130"/>
        <v>0</v>
      </c>
      <c r="BL230" s="388">
        <f>IF(W230="",0,IF(W230=LEGENDA!C$43,0,1))</f>
        <v>0</v>
      </c>
      <c r="BM230" s="388">
        <f>IF(X230="",0,IF(X230=LEGENDA!D$43,0,1))</f>
        <v>0</v>
      </c>
      <c r="BN230" s="388">
        <f>IF(Y230="",0,IF(Y230=LEGENDA!E$43,0,1))</f>
        <v>0</v>
      </c>
      <c r="BO230" s="388">
        <f>IF(Z230="",0,IF(Z230=LEGENDA!F$43,0,1))</f>
        <v>0</v>
      </c>
      <c r="BP230" s="388">
        <f>IF(AA230="",0,IF(AA230=LEGENDA!G$43,0,1))</f>
        <v>0</v>
      </c>
      <c r="BQ230" s="388">
        <f>IF(AB230="",0,IF(AB230=LEGENDA!H$43,0,1))</f>
        <v>0</v>
      </c>
      <c r="BR230" s="388">
        <f>IF(AC230="",0,IF(AC230=LEGENDA!I$43,0,1))</f>
        <v>0</v>
      </c>
      <c r="BS230" s="388">
        <f>IF(AD230="",0,IF(AD230=LEGENDA!J$43,0,1))</f>
        <v>0</v>
      </c>
      <c r="BT230" s="388">
        <f>IF(AE230="",0,IF(AE230=LEGENDA!K$43,0,1))</f>
        <v>0</v>
      </c>
      <c r="BU230" s="388">
        <f>IF(AF230="",0,IF(AF230=LEGENDA!L$43,0,1))</f>
        <v>0</v>
      </c>
      <c r="BV230" s="390">
        <f t="shared" si="131"/>
        <v>0</v>
      </c>
      <c r="BW230" s="388">
        <f t="shared" si="132"/>
        <v>0</v>
      </c>
      <c r="BX230" s="390">
        <f t="shared" si="133"/>
        <v>0</v>
      </c>
      <c r="BY230" s="391">
        <f t="shared" si="134"/>
        <v>0</v>
      </c>
      <c r="BZ230" s="391">
        <f t="shared" si="138"/>
        <v>0</v>
      </c>
      <c r="CA230" s="391" t="str">
        <f t="shared" si="135"/>
        <v/>
      </c>
      <c r="CB230" s="386" t="str">
        <f t="shared" si="142"/>
        <v/>
      </c>
      <c r="CC230" s="94">
        <f t="shared" si="137"/>
        <v>0</v>
      </c>
      <c r="CD230" s="397" t="str">
        <f t="shared" si="136"/>
        <v/>
      </c>
      <c r="CE230" s="559" t="str">
        <f t="array" ref="CE230">IFERROR(INDEX($C$10:$C$525,MATCH(0,COUNTIF($CE$9:CE229,$C$10:$C$525),0)),"")</f>
        <v/>
      </c>
      <c r="CF230" s="559">
        <f t="shared" si="143"/>
        <v>0</v>
      </c>
    </row>
    <row r="231" spans="1:84" ht="16.2" thickBot="1" x14ac:dyDescent="0.35">
      <c r="A231" s="78" t="str">
        <f t="shared" si="116"/>
        <v/>
      </c>
      <c r="B231" s="576"/>
      <c r="C231" s="464"/>
      <c r="D231" s="349"/>
      <c r="E231" s="61" t="str">
        <f>IF(B231="","",IF(C231="","",IF(D231="","",INDEX(POBRANIE_!$B$6:$F$100,MATCH($D231,POBRANIE_!$A$6:$A$100,0),2))))</f>
        <v/>
      </c>
      <c r="F231" s="44"/>
      <c r="G231" s="45"/>
      <c r="H231" s="349"/>
      <c r="I231" s="46"/>
      <c r="J231" s="64" t="str">
        <f>IF($H231="","",IF($I231="","",IF($H231=LEGENDA!$B$21,0.6,IF($H231=LEGENDA!$B$22,0.7,0.8))))</f>
        <v/>
      </c>
      <c r="K231" s="61" t="str">
        <f t="shared" si="117"/>
        <v/>
      </c>
      <c r="L231" s="46"/>
      <c r="M231" s="61" t="str">
        <f>IF($H231="","",IF(OR(I231&gt;0,L231&gt;0),"",IF(AND(D231="TUZ",H231="gleba b. lekka"),"BŁĄD kol.8",IF(AND(D231="TUZ",H231="gleba lekka"),"BŁĄD kol.8",IF(AND(D231="TUZ",H231="gleba średnia"),"BŁĄD kol.8",IF(AND(D231="TUZ",H231="gleba ciężka"),"BŁĄD kol.8",IF(OR($H231=LEGENDA!$B$21,$H231=1),49,IF(OR($H231=LEGENDA!$B$22,$H231=2),59,IF(OR($H231=LEGENDA!$B$23,$H231=3),62,IF(OR($H231=4,$H231=LEGENDA!$B$24),66,IF(H231=LEGENDA!$O$25,86,IF(H231=LEGENDA!$O$26,91,IF(H231=LEGENDA!$O$27,73,IF(H231=LEGENDA!$O$28,66,IF(H231=LEGENDA!$O$29,135,IF(H231=LEGENDA!$O$30,158,IF(H231=LEGENDA!$O$31,117)))))))))))))))))</f>
        <v/>
      </c>
      <c r="N231" s="61" t="str">
        <f>IF(AND(D231="TUZ",H231="gleba b. lekka"),"BŁĄD kol.8",IF(AND(D231="TUZ",H231="gleba lekka"),"BŁĄD kol.8",IF(AND(D231="TUZ",H231="gleba średnia"),"BŁĄD kol.8",IF(AND(D231="TUZ",H231="gleba ciężka"),"BŁĄD kol.8",IF(AND(E231&lt;&gt;4,H231=LEGENDA!$O$29),"BŁĄD kol.8",IF(AND(E231&lt;&gt;4,H231=LEGENDA!$O$30),"BŁĄD kol.8",IF(AND(E231&lt;&gt;4,H231=LEGENDA!$O$31),"BŁĄD kol.8",IF(AND(E231&lt;&gt;4,H231=LEGENDA!$O$28),"BŁĄD kol.8",IF(AND(E231&lt;&gt;4,H231=LEGENDA!$O$27),"BŁĄD kol.8",IF(AND(E231&lt;&gt;4,H231=LEGENDA!$O$26),"BŁĄD kol.8",IF(AND(E231&lt;&gt;4,H231=LEGENDA!$O$25),"BŁĄD kol.8",IF(AX231="","",IF(AX231=1,0.6,IF(AX231=2,0.9,0.9))))))))))))))</f>
        <v/>
      </c>
      <c r="O231" s="381" t="str">
        <f t="shared" si="118"/>
        <v/>
      </c>
      <c r="P231" s="379" t="str">
        <f t="shared" si="119"/>
        <v/>
      </c>
      <c r="Q231" s="47"/>
      <c r="R231" s="46"/>
      <c r="S231" s="46"/>
      <c r="T231" s="46"/>
      <c r="U231" s="46"/>
      <c r="V231" s="61" t="str">
        <f t="shared" si="120"/>
        <v/>
      </c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61" t="str">
        <f t="shared" si="121"/>
        <v/>
      </c>
      <c r="AH231" s="66" t="e">
        <v>#VALUE!</v>
      </c>
      <c r="AI231" s="72">
        <v>0</v>
      </c>
      <c r="AJ231" s="73">
        <v>0</v>
      </c>
      <c r="AK231" s="67">
        <v>0</v>
      </c>
      <c r="AL231" s="51">
        <v>-63.360000000000007</v>
      </c>
      <c r="AM231" s="51">
        <v>-73.600000000000009</v>
      </c>
      <c r="AN231" s="51">
        <v>-164.8</v>
      </c>
      <c r="AO231" s="77">
        <v>0</v>
      </c>
      <c r="AP231" s="77">
        <v>0</v>
      </c>
      <c r="AQ231" s="77">
        <v>0</v>
      </c>
      <c r="AR231" s="77">
        <v>0</v>
      </c>
      <c r="AS231" s="77">
        <v>0</v>
      </c>
      <c r="AT231" s="77">
        <v>0</v>
      </c>
      <c r="AU231" s="46"/>
      <c r="AV231" s="350" t="str">
        <f t="shared" si="122"/>
        <v/>
      </c>
      <c r="AW231" s="76" t="str">
        <f t="shared" si="123"/>
        <v/>
      </c>
      <c r="AX231" s="198" t="str">
        <f>IF(A231="","",IF(D231="","",INDEX(POBRANIE_!$B$6:$F$101,MATCH(D231,POBRANIE_!$A$6:$A$101,0),5)))</f>
        <v/>
      </c>
      <c r="AY231" s="96" t="str">
        <f t="shared" si="124"/>
        <v/>
      </c>
      <c r="AZ231" s="96" t="str">
        <f t="shared" si="144"/>
        <v/>
      </c>
      <c r="BA231" s="292" t="str">
        <f t="shared" si="139"/>
        <v xml:space="preserve"> </v>
      </c>
      <c r="BB231" s="293" t="str">
        <f t="shared" si="140"/>
        <v xml:space="preserve"> </v>
      </c>
      <c r="BD231" s="45"/>
      <c r="BE231" s="387" t="str">
        <f t="shared" si="141"/>
        <v/>
      </c>
      <c r="BF231" s="388">
        <f t="shared" si="125"/>
        <v>0</v>
      </c>
      <c r="BG231" s="388">
        <f t="shared" si="126"/>
        <v>0</v>
      </c>
      <c r="BH231" s="388">
        <f t="shared" si="127"/>
        <v>0</v>
      </c>
      <c r="BI231" s="388">
        <f t="shared" si="128"/>
        <v>0</v>
      </c>
      <c r="BJ231" s="388">
        <f t="shared" si="129"/>
        <v>0</v>
      </c>
      <c r="BK231" s="389">
        <f t="shared" si="130"/>
        <v>0</v>
      </c>
      <c r="BL231" s="388">
        <f>IF(W231="",0,IF(W231=LEGENDA!C$43,0,1))</f>
        <v>0</v>
      </c>
      <c r="BM231" s="388">
        <f>IF(X231="",0,IF(X231=LEGENDA!D$43,0,1))</f>
        <v>0</v>
      </c>
      <c r="BN231" s="388">
        <f>IF(Y231="",0,IF(Y231=LEGENDA!E$43,0,1))</f>
        <v>0</v>
      </c>
      <c r="BO231" s="388">
        <f>IF(Z231="",0,IF(Z231=LEGENDA!F$43,0,1))</f>
        <v>0</v>
      </c>
      <c r="BP231" s="388">
        <f>IF(AA231="",0,IF(AA231=LEGENDA!G$43,0,1))</f>
        <v>0</v>
      </c>
      <c r="BQ231" s="388">
        <f>IF(AB231="",0,IF(AB231=LEGENDA!H$43,0,1))</f>
        <v>0</v>
      </c>
      <c r="BR231" s="388">
        <f>IF(AC231="",0,IF(AC231=LEGENDA!I$43,0,1))</f>
        <v>0</v>
      </c>
      <c r="BS231" s="388">
        <f>IF(AD231="",0,IF(AD231=LEGENDA!J$43,0,1))</f>
        <v>0</v>
      </c>
      <c r="BT231" s="388">
        <f>IF(AE231="",0,IF(AE231=LEGENDA!K$43,0,1))</f>
        <v>0</v>
      </c>
      <c r="BU231" s="388">
        <f>IF(AF231="",0,IF(AF231=LEGENDA!L$43,0,1))</f>
        <v>0</v>
      </c>
      <c r="BV231" s="390">
        <f t="shared" si="131"/>
        <v>0</v>
      </c>
      <c r="BW231" s="388">
        <f t="shared" si="132"/>
        <v>0</v>
      </c>
      <c r="BX231" s="390">
        <f t="shared" si="133"/>
        <v>0</v>
      </c>
      <c r="BY231" s="391">
        <f t="shared" si="134"/>
        <v>0</v>
      </c>
      <c r="BZ231" s="391">
        <f t="shared" si="138"/>
        <v>0</v>
      </c>
      <c r="CA231" s="391" t="str">
        <f t="shared" si="135"/>
        <v/>
      </c>
      <c r="CB231" s="386" t="str">
        <f t="shared" si="142"/>
        <v/>
      </c>
      <c r="CC231" s="94">
        <f t="shared" si="137"/>
        <v>0</v>
      </c>
      <c r="CD231" s="397" t="str">
        <f t="shared" si="136"/>
        <v/>
      </c>
      <c r="CE231" s="559" t="str">
        <f t="array" ref="CE231">IFERROR(INDEX($C$10:$C$525,MATCH(0,COUNTIF($CE$9:CE230,$C$10:$C$525),0)),"")</f>
        <v/>
      </c>
      <c r="CF231" s="559">
        <f t="shared" si="143"/>
        <v>0</v>
      </c>
    </row>
    <row r="232" spans="1:84" ht="16.2" thickBot="1" x14ac:dyDescent="0.35">
      <c r="A232" s="78" t="str">
        <f t="shared" si="116"/>
        <v/>
      </c>
      <c r="B232" s="576"/>
      <c r="C232" s="464"/>
      <c r="D232" s="349"/>
      <c r="E232" s="61" t="str">
        <f>IF(B232="","",IF(C232="","",IF(D232="","",INDEX(POBRANIE_!$B$6:$F$100,MATCH($D232,POBRANIE_!$A$6:$A$100,0),2))))</f>
        <v/>
      </c>
      <c r="F232" s="44"/>
      <c r="G232" s="45"/>
      <c r="H232" s="349"/>
      <c r="I232" s="46"/>
      <c r="J232" s="64" t="str">
        <f>IF($H232="","",IF($I232="","",IF($H232=LEGENDA!$B$21,0.6,IF($H232=LEGENDA!$B$22,0.7,0.8))))</f>
        <v/>
      </c>
      <c r="K232" s="61" t="str">
        <f t="shared" si="117"/>
        <v/>
      </c>
      <c r="L232" s="46"/>
      <c r="M232" s="61" t="str">
        <f>IF($H232="","",IF(OR(I232&gt;0,L232&gt;0),"",IF(AND(D232="TUZ",H232="gleba b. lekka"),"BŁĄD kol.8",IF(AND(D232="TUZ",H232="gleba lekka"),"BŁĄD kol.8",IF(AND(D232="TUZ",H232="gleba średnia"),"BŁĄD kol.8",IF(AND(D232="TUZ",H232="gleba ciężka"),"BŁĄD kol.8",IF(OR($H232=LEGENDA!$B$21,$H232=1),49,IF(OR($H232=LEGENDA!$B$22,$H232=2),59,IF(OR($H232=LEGENDA!$B$23,$H232=3),62,IF(OR($H232=4,$H232=LEGENDA!$B$24),66,IF(H232=LEGENDA!$O$25,86,IF(H232=LEGENDA!$O$26,91,IF(H232=LEGENDA!$O$27,73,IF(H232=LEGENDA!$O$28,66,IF(H232=LEGENDA!$O$29,135,IF(H232=LEGENDA!$O$30,158,IF(H232=LEGENDA!$O$31,117)))))))))))))))))</f>
        <v/>
      </c>
      <c r="N232" s="61" t="str">
        <f>IF(AND(D232="TUZ",H232="gleba b. lekka"),"BŁĄD kol.8",IF(AND(D232="TUZ",H232="gleba lekka"),"BŁĄD kol.8",IF(AND(D232="TUZ",H232="gleba średnia"),"BŁĄD kol.8",IF(AND(D232="TUZ",H232="gleba ciężka"),"BŁĄD kol.8",IF(AND(E232&lt;&gt;4,H232=LEGENDA!$O$29),"BŁĄD kol.8",IF(AND(E232&lt;&gt;4,H232=LEGENDA!$O$30),"BŁĄD kol.8",IF(AND(E232&lt;&gt;4,H232=LEGENDA!$O$31),"BŁĄD kol.8",IF(AND(E232&lt;&gt;4,H232=LEGENDA!$O$28),"BŁĄD kol.8",IF(AND(E232&lt;&gt;4,H232=LEGENDA!$O$27),"BŁĄD kol.8",IF(AND(E232&lt;&gt;4,H232=LEGENDA!$O$26),"BŁĄD kol.8",IF(AND(E232&lt;&gt;4,H232=LEGENDA!$O$25),"BŁĄD kol.8",IF(AX232="","",IF(AX232=1,0.6,IF(AX232=2,0.9,0.9))))))))))))))</f>
        <v/>
      </c>
      <c r="O232" s="381" t="str">
        <f t="shared" si="118"/>
        <v/>
      </c>
      <c r="P232" s="379" t="str">
        <f t="shared" si="119"/>
        <v/>
      </c>
      <c r="Q232" s="47"/>
      <c r="R232" s="46"/>
      <c r="S232" s="46"/>
      <c r="T232" s="46"/>
      <c r="U232" s="46"/>
      <c r="V232" s="61" t="str">
        <f t="shared" si="120"/>
        <v/>
      </c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61" t="str">
        <f t="shared" si="121"/>
        <v/>
      </c>
      <c r="AH232" s="66" t="e">
        <v>#VALUE!</v>
      </c>
      <c r="AI232" s="72">
        <v>0</v>
      </c>
      <c r="AJ232" s="73">
        <v>0</v>
      </c>
      <c r="AK232" s="67">
        <v>0</v>
      </c>
      <c r="AL232" s="51">
        <v>-63.360000000000007</v>
      </c>
      <c r="AM232" s="51">
        <v>-73.600000000000009</v>
      </c>
      <c r="AN232" s="51">
        <v>-164.8</v>
      </c>
      <c r="AO232" s="77">
        <v>0</v>
      </c>
      <c r="AP232" s="77">
        <v>0</v>
      </c>
      <c r="AQ232" s="77">
        <v>0</v>
      </c>
      <c r="AR232" s="77">
        <v>0</v>
      </c>
      <c r="AS232" s="77">
        <v>0</v>
      </c>
      <c r="AT232" s="77">
        <v>0</v>
      </c>
      <c r="AU232" s="46"/>
      <c r="AV232" s="350" t="str">
        <f t="shared" si="122"/>
        <v/>
      </c>
      <c r="AW232" s="76" t="str">
        <f t="shared" si="123"/>
        <v/>
      </c>
      <c r="AX232" s="198" t="str">
        <f>IF(A232="","",IF(D232="","",INDEX(POBRANIE_!$B$6:$F$101,MATCH(D232,POBRANIE_!$A$6:$A$101,0),5)))</f>
        <v/>
      </c>
      <c r="AY232" s="96" t="str">
        <f t="shared" si="124"/>
        <v/>
      </c>
      <c r="AZ232" s="96" t="str">
        <f t="shared" si="144"/>
        <v/>
      </c>
      <c r="BA232" s="292" t="str">
        <f t="shared" si="139"/>
        <v xml:space="preserve"> </v>
      </c>
      <c r="BB232" s="293" t="str">
        <f t="shared" si="140"/>
        <v xml:space="preserve"> </v>
      </c>
      <c r="BD232" s="45"/>
      <c r="BE232" s="387" t="str">
        <f t="shared" si="141"/>
        <v/>
      </c>
      <c r="BF232" s="388">
        <f t="shared" si="125"/>
        <v>0</v>
      </c>
      <c r="BG232" s="388">
        <f t="shared" si="126"/>
        <v>0</v>
      </c>
      <c r="BH232" s="388">
        <f t="shared" si="127"/>
        <v>0</v>
      </c>
      <c r="BI232" s="388">
        <f t="shared" si="128"/>
        <v>0</v>
      </c>
      <c r="BJ232" s="388">
        <f t="shared" si="129"/>
        <v>0</v>
      </c>
      <c r="BK232" s="389">
        <f t="shared" si="130"/>
        <v>0</v>
      </c>
      <c r="BL232" s="388">
        <f>IF(W232="",0,IF(W232=LEGENDA!C$43,0,1))</f>
        <v>0</v>
      </c>
      <c r="BM232" s="388">
        <f>IF(X232="",0,IF(X232=LEGENDA!D$43,0,1))</f>
        <v>0</v>
      </c>
      <c r="BN232" s="388">
        <f>IF(Y232="",0,IF(Y232=LEGENDA!E$43,0,1))</f>
        <v>0</v>
      </c>
      <c r="BO232" s="388">
        <f>IF(Z232="",0,IF(Z232=LEGENDA!F$43,0,1))</f>
        <v>0</v>
      </c>
      <c r="BP232" s="388">
        <f>IF(AA232="",0,IF(AA232=LEGENDA!G$43,0,1))</f>
        <v>0</v>
      </c>
      <c r="BQ232" s="388">
        <f>IF(AB232="",0,IF(AB232=LEGENDA!H$43,0,1))</f>
        <v>0</v>
      </c>
      <c r="BR232" s="388">
        <f>IF(AC232="",0,IF(AC232=LEGENDA!I$43,0,1))</f>
        <v>0</v>
      </c>
      <c r="BS232" s="388">
        <f>IF(AD232="",0,IF(AD232=LEGENDA!J$43,0,1))</f>
        <v>0</v>
      </c>
      <c r="BT232" s="388">
        <f>IF(AE232="",0,IF(AE232=LEGENDA!K$43,0,1))</f>
        <v>0</v>
      </c>
      <c r="BU232" s="388">
        <f>IF(AF232="",0,IF(AF232=LEGENDA!L$43,0,1))</f>
        <v>0</v>
      </c>
      <c r="BV232" s="390">
        <f t="shared" si="131"/>
        <v>0</v>
      </c>
      <c r="BW232" s="388">
        <f t="shared" si="132"/>
        <v>0</v>
      </c>
      <c r="BX232" s="390">
        <f t="shared" si="133"/>
        <v>0</v>
      </c>
      <c r="BY232" s="391">
        <f t="shared" si="134"/>
        <v>0</v>
      </c>
      <c r="BZ232" s="391">
        <f t="shared" si="138"/>
        <v>0</v>
      </c>
      <c r="CA232" s="391" t="str">
        <f t="shared" si="135"/>
        <v/>
      </c>
      <c r="CB232" s="386" t="str">
        <f t="shared" si="142"/>
        <v/>
      </c>
      <c r="CC232" s="94">
        <f t="shared" si="137"/>
        <v>0</v>
      </c>
      <c r="CD232" s="397" t="str">
        <f t="shared" si="136"/>
        <v/>
      </c>
      <c r="CE232" s="559" t="str">
        <f t="array" ref="CE232">IFERROR(INDEX($C$10:$C$525,MATCH(0,COUNTIF($CE$9:CE231,$C$10:$C$525),0)),"")</f>
        <v/>
      </c>
      <c r="CF232" s="559">
        <f t="shared" si="143"/>
        <v>0</v>
      </c>
    </row>
    <row r="233" spans="1:84" ht="16.2" thickBot="1" x14ac:dyDescent="0.35">
      <c r="A233" s="78" t="str">
        <f t="shared" si="116"/>
        <v/>
      </c>
      <c r="B233" s="576"/>
      <c r="C233" s="464"/>
      <c r="D233" s="349"/>
      <c r="E233" s="61" t="str">
        <f>IF(B233="","",IF(C233="","",IF(D233="","",INDEX(POBRANIE_!$B$6:$F$100,MATCH($D233,POBRANIE_!$A$6:$A$100,0),2))))</f>
        <v/>
      </c>
      <c r="F233" s="44"/>
      <c r="G233" s="45"/>
      <c r="H233" s="349"/>
      <c r="I233" s="46"/>
      <c r="J233" s="64" t="str">
        <f>IF($H233="","",IF($I233="","",IF($H233=LEGENDA!$B$21,0.6,IF($H233=LEGENDA!$B$22,0.7,0.8))))</f>
        <v/>
      </c>
      <c r="K233" s="61" t="str">
        <f t="shared" si="117"/>
        <v/>
      </c>
      <c r="L233" s="46"/>
      <c r="M233" s="61" t="str">
        <f>IF($H233="","",IF(OR(I233&gt;0,L233&gt;0),"",IF(AND(D233="TUZ",H233="gleba b. lekka"),"BŁĄD kol.8",IF(AND(D233="TUZ",H233="gleba lekka"),"BŁĄD kol.8",IF(AND(D233="TUZ",H233="gleba średnia"),"BŁĄD kol.8",IF(AND(D233="TUZ",H233="gleba ciężka"),"BŁĄD kol.8",IF(OR($H233=LEGENDA!$B$21,$H233=1),49,IF(OR($H233=LEGENDA!$B$22,$H233=2),59,IF(OR($H233=LEGENDA!$B$23,$H233=3),62,IF(OR($H233=4,$H233=LEGENDA!$B$24),66,IF(H233=LEGENDA!$O$25,86,IF(H233=LEGENDA!$O$26,91,IF(H233=LEGENDA!$O$27,73,IF(H233=LEGENDA!$O$28,66,IF(H233=LEGENDA!$O$29,135,IF(H233=LEGENDA!$O$30,158,IF(H233=LEGENDA!$O$31,117)))))))))))))))))</f>
        <v/>
      </c>
      <c r="N233" s="61" t="str">
        <f>IF(AND(D233="TUZ",H233="gleba b. lekka"),"BŁĄD kol.8",IF(AND(D233="TUZ",H233="gleba lekka"),"BŁĄD kol.8",IF(AND(D233="TUZ",H233="gleba średnia"),"BŁĄD kol.8",IF(AND(D233="TUZ",H233="gleba ciężka"),"BŁĄD kol.8",IF(AND(E233&lt;&gt;4,H233=LEGENDA!$O$29),"BŁĄD kol.8",IF(AND(E233&lt;&gt;4,H233=LEGENDA!$O$30),"BŁĄD kol.8",IF(AND(E233&lt;&gt;4,H233=LEGENDA!$O$31),"BŁĄD kol.8",IF(AND(E233&lt;&gt;4,H233=LEGENDA!$O$28),"BŁĄD kol.8",IF(AND(E233&lt;&gt;4,H233=LEGENDA!$O$27),"BŁĄD kol.8",IF(AND(E233&lt;&gt;4,H233=LEGENDA!$O$26),"BŁĄD kol.8",IF(AND(E233&lt;&gt;4,H233=LEGENDA!$O$25),"BŁĄD kol.8",IF(AX233="","",IF(AX233=1,0.6,IF(AX233=2,0.9,0.9))))))))))))))</f>
        <v/>
      </c>
      <c r="O233" s="381" t="str">
        <f t="shared" si="118"/>
        <v/>
      </c>
      <c r="P233" s="379" t="str">
        <f t="shared" si="119"/>
        <v/>
      </c>
      <c r="Q233" s="47"/>
      <c r="R233" s="46"/>
      <c r="S233" s="46"/>
      <c r="T233" s="46"/>
      <c r="U233" s="46"/>
      <c r="V233" s="61" t="str">
        <f t="shared" si="120"/>
        <v/>
      </c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61" t="str">
        <f t="shared" si="121"/>
        <v/>
      </c>
      <c r="AH233" s="66" t="e">
        <v>#VALUE!</v>
      </c>
      <c r="AI233" s="72">
        <v>0</v>
      </c>
      <c r="AJ233" s="73">
        <v>0</v>
      </c>
      <c r="AK233" s="67">
        <v>0</v>
      </c>
      <c r="AL233" s="51">
        <v>-63.360000000000007</v>
      </c>
      <c r="AM233" s="51">
        <v>-73.600000000000009</v>
      </c>
      <c r="AN233" s="51">
        <v>-164.8</v>
      </c>
      <c r="AO233" s="77">
        <v>0</v>
      </c>
      <c r="AP233" s="77">
        <v>0</v>
      </c>
      <c r="AQ233" s="77">
        <v>0</v>
      </c>
      <c r="AR233" s="77">
        <v>0</v>
      </c>
      <c r="AS233" s="77">
        <v>0</v>
      </c>
      <c r="AT233" s="77">
        <v>0</v>
      </c>
      <c r="AU233" s="46"/>
      <c r="AV233" s="350" t="str">
        <f t="shared" si="122"/>
        <v/>
      </c>
      <c r="AW233" s="76" t="str">
        <f t="shared" si="123"/>
        <v/>
      </c>
      <c r="AX233" s="198" t="str">
        <f>IF(A233="","",IF(D233="","",INDEX(POBRANIE_!$B$6:$F$101,MATCH(D233,POBRANIE_!$A$6:$A$101,0),5)))</f>
        <v/>
      </c>
      <c r="AY233" s="96" t="str">
        <f t="shared" si="124"/>
        <v/>
      </c>
      <c r="AZ233" s="96" t="str">
        <f t="shared" si="144"/>
        <v/>
      </c>
      <c r="BA233" s="292" t="str">
        <f t="shared" si="139"/>
        <v xml:space="preserve"> </v>
      </c>
      <c r="BB233" s="293" t="str">
        <f t="shared" si="140"/>
        <v xml:space="preserve"> </v>
      </c>
      <c r="BD233" s="45"/>
      <c r="BE233" s="387" t="str">
        <f t="shared" si="141"/>
        <v/>
      </c>
      <c r="BF233" s="388">
        <f t="shared" si="125"/>
        <v>0</v>
      </c>
      <c r="BG233" s="388">
        <f t="shared" si="126"/>
        <v>0</v>
      </c>
      <c r="BH233" s="388">
        <f t="shared" si="127"/>
        <v>0</v>
      </c>
      <c r="BI233" s="388">
        <f t="shared" si="128"/>
        <v>0</v>
      </c>
      <c r="BJ233" s="388">
        <f t="shared" si="129"/>
        <v>0</v>
      </c>
      <c r="BK233" s="389">
        <f t="shared" si="130"/>
        <v>0</v>
      </c>
      <c r="BL233" s="388">
        <f>IF(W233="",0,IF(W233=LEGENDA!C$43,0,1))</f>
        <v>0</v>
      </c>
      <c r="BM233" s="388">
        <f>IF(X233="",0,IF(X233=LEGENDA!D$43,0,1))</f>
        <v>0</v>
      </c>
      <c r="BN233" s="388">
        <f>IF(Y233="",0,IF(Y233=LEGENDA!E$43,0,1))</f>
        <v>0</v>
      </c>
      <c r="BO233" s="388">
        <f>IF(Z233="",0,IF(Z233=LEGENDA!F$43,0,1))</f>
        <v>0</v>
      </c>
      <c r="BP233" s="388">
        <f>IF(AA233="",0,IF(AA233=LEGENDA!G$43,0,1))</f>
        <v>0</v>
      </c>
      <c r="BQ233" s="388">
        <f>IF(AB233="",0,IF(AB233=LEGENDA!H$43,0,1))</f>
        <v>0</v>
      </c>
      <c r="BR233" s="388">
        <f>IF(AC233="",0,IF(AC233=LEGENDA!I$43,0,1))</f>
        <v>0</v>
      </c>
      <c r="BS233" s="388">
        <f>IF(AD233="",0,IF(AD233=LEGENDA!J$43,0,1))</f>
        <v>0</v>
      </c>
      <c r="BT233" s="388">
        <f>IF(AE233="",0,IF(AE233=LEGENDA!K$43,0,1))</f>
        <v>0</v>
      </c>
      <c r="BU233" s="388">
        <f>IF(AF233="",0,IF(AF233=LEGENDA!L$43,0,1))</f>
        <v>0</v>
      </c>
      <c r="BV233" s="390">
        <f t="shared" si="131"/>
        <v>0</v>
      </c>
      <c r="BW233" s="388">
        <f t="shared" si="132"/>
        <v>0</v>
      </c>
      <c r="BX233" s="390">
        <f t="shared" si="133"/>
        <v>0</v>
      </c>
      <c r="BY233" s="391">
        <f t="shared" si="134"/>
        <v>0</v>
      </c>
      <c r="BZ233" s="391">
        <f t="shared" si="138"/>
        <v>0</v>
      </c>
      <c r="CA233" s="391" t="str">
        <f t="shared" si="135"/>
        <v/>
      </c>
      <c r="CB233" s="386" t="str">
        <f t="shared" si="142"/>
        <v/>
      </c>
      <c r="CC233" s="94">
        <f t="shared" si="137"/>
        <v>0</v>
      </c>
      <c r="CD233" s="397" t="str">
        <f t="shared" si="136"/>
        <v/>
      </c>
      <c r="CE233" s="559" t="str">
        <f t="array" ref="CE233">IFERROR(INDEX($C$10:$C$525,MATCH(0,COUNTIF($CE$9:CE232,$C$10:$C$525),0)),"")</f>
        <v/>
      </c>
      <c r="CF233" s="559">
        <f t="shared" si="143"/>
        <v>0</v>
      </c>
    </row>
    <row r="234" spans="1:84" ht="16.2" thickBot="1" x14ac:dyDescent="0.35">
      <c r="A234" s="78" t="str">
        <f t="shared" ref="A234:A297" si="145">IF(B234="","",A233+1)</f>
        <v/>
      </c>
      <c r="B234" s="576"/>
      <c r="C234" s="464"/>
      <c r="D234" s="349"/>
      <c r="E234" s="61" t="str">
        <f>IF(B234="","",IF(C234="","",IF(D234="","",INDEX(POBRANIE_!$B$6:$F$100,MATCH($D234,POBRANIE_!$A$6:$A$100,0),2))))</f>
        <v/>
      </c>
      <c r="F234" s="44"/>
      <c r="G234" s="45"/>
      <c r="H234" s="349"/>
      <c r="I234" s="46"/>
      <c r="J234" s="64" t="str">
        <f>IF($H234="","",IF($I234="","",IF($H234=LEGENDA!$B$21,0.6,IF($H234=LEGENDA!$B$22,0.7,0.8))))</f>
        <v/>
      </c>
      <c r="K234" s="61" t="str">
        <f t="shared" ref="K234:K297" si="146">IF(H234="","",IF(I234="","",I234*J234))</f>
        <v/>
      </c>
      <c r="L234" s="46"/>
      <c r="M234" s="61" t="str">
        <f>IF($H234="","",IF(OR(I234&gt;0,L234&gt;0),"",IF(AND(D234="TUZ",H234="gleba b. lekka"),"BŁĄD kol.8",IF(AND(D234="TUZ",H234="gleba lekka"),"BŁĄD kol.8",IF(AND(D234="TUZ",H234="gleba średnia"),"BŁĄD kol.8",IF(AND(D234="TUZ",H234="gleba ciężka"),"BŁĄD kol.8",IF(OR($H234=LEGENDA!$B$21,$H234=1),49,IF(OR($H234=LEGENDA!$B$22,$H234=2),59,IF(OR($H234=LEGENDA!$B$23,$H234=3),62,IF(OR($H234=4,$H234=LEGENDA!$B$24),66,IF(H234=LEGENDA!$O$25,86,IF(H234=LEGENDA!$O$26,91,IF(H234=LEGENDA!$O$27,73,IF(H234=LEGENDA!$O$28,66,IF(H234=LEGENDA!$O$29,135,IF(H234=LEGENDA!$O$30,158,IF(H234=LEGENDA!$O$31,117)))))))))))))))))</f>
        <v/>
      </c>
      <c r="N234" s="61" t="str">
        <f>IF(AND(D234="TUZ",H234="gleba b. lekka"),"BŁĄD kol.8",IF(AND(D234="TUZ",H234="gleba lekka"),"BŁĄD kol.8",IF(AND(D234="TUZ",H234="gleba średnia"),"BŁĄD kol.8",IF(AND(D234="TUZ",H234="gleba ciężka"),"BŁĄD kol.8",IF(AND(E234&lt;&gt;4,H234=LEGENDA!$O$29),"BŁĄD kol.8",IF(AND(E234&lt;&gt;4,H234=LEGENDA!$O$30),"BŁĄD kol.8",IF(AND(E234&lt;&gt;4,H234=LEGENDA!$O$31),"BŁĄD kol.8",IF(AND(E234&lt;&gt;4,H234=LEGENDA!$O$28),"BŁĄD kol.8",IF(AND(E234&lt;&gt;4,H234=LEGENDA!$O$27),"BŁĄD kol.8",IF(AND(E234&lt;&gt;4,H234=LEGENDA!$O$26),"BŁĄD kol.8",IF(AND(E234&lt;&gt;4,H234=LEGENDA!$O$25),"BŁĄD kol.8",IF(AX234="","",IF(AX234=1,0.6,IF(AX234=2,0.9,0.9))))))))))))))</f>
        <v/>
      </c>
      <c r="O234" s="381" t="str">
        <f t="shared" ref="O234:O297" si="147">IF(AND($I234="",$L234="",$M234=""),"",IF($L234&gt;0,$L234*$N234,IF($I234&gt;0,$K234*$N234,IF(N234="","BŁĄD kol.4",$M234*$N234))))</f>
        <v/>
      </c>
      <c r="P234" s="379" t="str">
        <f t="shared" ref="P234:P297" si="148">IF(OR($F234="",$O234="",$N234=""),"",IF(BD234="",$F234*$O234,""))</f>
        <v/>
      </c>
      <c r="Q234" s="47"/>
      <c r="R234" s="46"/>
      <c r="S234" s="46"/>
      <c r="T234" s="46"/>
      <c r="U234" s="46"/>
      <c r="V234" s="61" t="str">
        <f t="shared" ref="V234:V297" si="149">IF(SUM(R234:U234)=0,"",IF(AND(SUM(R234:U234)&gt;0,BK234=0),SUM(R234:U234),"WYBIERZ Z MENU ROZWIJANEGO PORAWNĄ ILOŚĆ kg N"))</f>
        <v/>
      </c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61" t="str">
        <f t="shared" ref="AG234:AG297" si="150">IF(SUM(W234:AF234)=0,"",IF(AND(SUM(W234:AF234)&gt;0,BV234=0,BX234=0),SUM(W234:AF234),"WYBIERZ Z MENU ROZWIJANEGO PORAWNĄ ILOŚĆ kg N"))</f>
        <v/>
      </c>
      <c r="AH234" s="66" t="e">
        <v>#VALUE!</v>
      </c>
      <c r="AI234" s="72">
        <v>0</v>
      </c>
      <c r="AJ234" s="73">
        <v>0</v>
      </c>
      <c r="AK234" s="67">
        <v>0</v>
      </c>
      <c r="AL234" s="51">
        <v>-63.360000000000007</v>
      </c>
      <c r="AM234" s="51">
        <v>-73.600000000000009</v>
      </c>
      <c r="AN234" s="51">
        <v>-164.8</v>
      </c>
      <c r="AO234" s="77">
        <v>0</v>
      </c>
      <c r="AP234" s="77">
        <v>0</v>
      </c>
      <c r="AQ234" s="77">
        <v>0</v>
      </c>
      <c r="AR234" s="77">
        <v>0</v>
      </c>
      <c r="AS234" s="77">
        <v>0</v>
      </c>
      <c r="AT234" s="77">
        <v>0</v>
      </c>
      <c r="AU234" s="46"/>
      <c r="AV234" s="350" t="str">
        <f t="shared" ref="AV234:AV297" si="151">IF(D234="","",D234)</f>
        <v/>
      </c>
      <c r="AW234" s="76" t="str">
        <f t="shared" ref="AW234:AW297" si="152">IF(A234="","",A234)</f>
        <v/>
      </c>
      <c r="AX234" s="198" t="str">
        <f>IF(A234="","",IF(D234="","",INDEX(POBRANIE_!$B$6:$F$101,MATCH(D234,POBRANIE_!$A$6:$A$101,0),5)))</f>
        <v/>
      </c>
      <c r="AY234" s="96" t="str">
        <f t="shared" ref="AY234:AY297" si="153">IF(F234&gt;0,1,"")</f>
        <v/>
      </c>
      <c r="AZ234" s="96" t="str">
        <f t="shared" si="144"/>
        <v/>
      </c>
      <c r="BA234" s="292" t="str">
        <f t="shared" si="139"/>
        <v xml:space="preserve"> </v>
      </c>
      <c r="BB234" s="293" t="str">
        <f t="shared" si="140"/>
        <v xml:space="preserve"> </v>
      </c>
      <c r="BD234" s="45"/>
      <c r="BE234" s="387" t="str">
        <f t="shared" si="141"/>
        <v/>
      </c>
      <c r="BF234" s="388">
        <f t="shared" ref="BF234:BF297" si="154">IF(Q234="",0,IF(Q234=Q$8,0,1))</f>
        <v>0</v>
      </c>
      <c r="BG234" s="388">
        <f t="shared" ref="BG234:BG297" si="155">IF(R234="",0,IF(R234=R$8,0,1))</f>
        <v>0</v>
      </c>
      <c r="BH234" s="388">
        <f t="shared" ref="BH234:BH297" si="156">IF(S234="",0,IF(S234=S$8,0,1))</f>
        <v>0</v>
      </c>
      <c r="BI234" s="388">
        <f t="shared" ref="BI234:BI297" si="157">IF(T234="",0,IF(T234=T$8,0,1))</f>
        <v>0</v>
      </c>
      <c r="BJ234" s="388">
        <f t="shared" ref="BJ234:BJ297" si="158">IF(U234="",0,IF(U234=U$8,0,1))</f>
        <v>0</v>
      </c>
      <c r="BK234" s="389">
        <f t="shared" ref="BK234:BK297" si="159">SUM(BF234:BJ234)</f>
        <v>0</v>
      </c>
      <c r="BL234" s="388">
        <f>IF(W234="",0,IF(W234=LEGENDA!C$43,0,1))</f>
        <v>0</v>
      </c>
      <c r="BM234" s="388">
        <f>IF(X234="",0,IF(X234=LEGENDA!D$43,0,1))</f>
        <v>0</v>
      </c>
      <c r="BN234" s="388">
        <f>IF(Y234="",0,IF(Y234=LEGENDA!E$43,0,1))</f>
        <v>0</v>
      </c>
      <c r="BO234" s="388">
        <f>IF(Z234="",0,IF(Z234=LEGENDA!F$43,0,1))</f>
        <v>0</v>
      </c>
      <c r="BP234" s="388">
        <f>IF(AA234="",0,IF(AA234=LEGENDA!G$43,0,1))</f>
        <v>0</v>
      </c>
      <c r="BQ234" s="388">
        <f>IF(AB234="",0,IF(AB234=LEGENDA!H$43,0,1))</f>
        <v>0</v>
      </c>
      <c r="BR234" s="388">
        <f>IF(AC234="",0,IF(AC234=LEGENDA!I$43,0,1))</f>
        <v>0</v>
      </c>
      <c r="BS234" s="388">
        <f>IF(AD234="",0,IF(AD234=LEGENDA!J$43,0,1))</f>
        <v>0</v>
      </c>
      <c r="BT234" s="388">
        <f>IF(AE234="",0,IF(AE234=LEGENDA!K$43,0,1))</f>
        <v>0</v>
      </c>
      <c r="BU234" s="388">
        <f>IF(AF234="",0,IF(AF234=LEGENDA!L$43,0,1))</f>
        <v>0</v>
      </c>
      <c r="BV234" s="390">
        <f t="shared" ref="BV234:BV297" si="160">SUM(BL234:BU234)</f>
        <v>0</v>
      </c>
      <c r="BW234" s="388">
        <f t="shared" ref="BW234:BW297" si="161">IF(AU234="",0,IF(AU234=AU$8,0,1))</f>
        <v>0</v>
      </c>
      <c r="BX234" s="390">
        <f t="shared" ref="BX234:BX297" si="162">BW234</f>
        <v>0</v>
      </c>
      <c r="BY234" s="391">
        <f t="shared" ref="BY234:BY297" si="163">IF(AND(C234=CF232,D234=CG232),0,IF(OR(C233&lt;&gt;C234,D233&lt;&gt;D234),BE234,0))</f>
        <v>0</v>
      </c>
      <c r="BZ234" s="391">
        <f t="shared" ref="BZ234:BZ297" si="164">IF(OR(C234&lt;&gt;CF232,D234&lt;&gt;CG232),BE234,0)</f>
        <v>0</v>
      </c>
      <c r="CA234" s="391" t="str">
        <f t="shared" ref="CA234:CA297" si="165">IF(OR(BY234=0,BZ234=0),BE234,0)</f>
        <v/>
      </c>
      <c r="CB234" s="386" t="str">
        <f t="shared" si="142"/>
        <v/>
      </c>
      <c r="CC234" s="94">
        <f t="shared" ref="CC234:CC297" si="166">IF(BZ233&gt;0,0.0001,0)</f>
        <v>0</v>
      </c>
      <c r="CD234" s="397" t="str">
        <f t="shared" ref="CD234:CD297" si="167">IF(CB234="","",IF(CB234&gt;0,1,""))</f>
        <v/>
      </c>
      <c r="CE234" s="559" t="str">
        <f t="array" ref="CE234">IFERROR(INDEX($C$10:$C$525,MATCH(0,COUNTIF($CE$9:CE233,$C$10:$C$525),0)),"")</f>
        <v/>
      </c>
      <c r="CF234" s="559">
        <f t="shared" si="143"/>
        <v>0</v>
      </c>
    </row>
    <row r="235" spans="1:84" ht="18.600000000000001" customHeight="1" thickBot="1" x14ac:dyDescent="0.35">
      <c r="A235" s="78" t="str">
        <f t="shared" si="145"/>
        <v/>
      </c>
      <c r="B235" s="576"/>
      <c r="C235" s="464"/>
      <c r="D235" s="349"/>
      <c r="E235" s="61" t="str">
        <f>IF(B235="","",IF(C235="","",IF(D235="","",INDEX(POBRANIE_!$B$6:$F$100,MATCH($D235,POBRANIE_!$A$6:$A$100,0),2))))</f>
        <v/>
      </c>
      <c r="F235" s="44"/>
      <c r="G235" s="45"/>
      <c r="H235" s="349"/>
      <c r="I235" s="46"/>
      <c r="J235" s="64" t="str">
        <f>IF($H235="","",IF($I235="","",IF($H235=LEGENDA!$B$21,0.6,IF($H235=LEGENDA!$B$22,0.7,0.8))))</f>
        <v/>
      </c>
      <c r="K235" s="61" t="str">
        <f t="shared" si="146"/>
        <v/>
      </c>
      <c r="L235" s="46"/>
      <c r="M235" s="61" t="str">
        <f>IF($H235="","",IF(OR(I235&gt;0,L235&gt;0),"",IF(AND(D235="TUZ",H235="gleba b. lekka"),"BŁĄD kol.8",IF(AND(D235="TUZ",H235="gleba lekka"),"BŁĄD kol.8",IF(AND(D235="TUZ",H235="gleba średnia"),"BŁĄD kol.8",IF(AND(D235="TUZ",H235="gleba ciężka"),"BŁĄD kol.8",IF(OR($H235=LEGENDA!$B$21,$H235=1),49,IF(OR($H235=LEGENDA!$B$22,$H235=2),59,IF(OR($H235=LEGENDA!$B$23,$H235=3),62,IF(OR($H235=4,$H235=LEGENDA!$B$24),66,IF(H235=LEGENDA!$O$25,86,IF(H235=LEGENDA!$O$26,91,IF(H235=LEGENDA!$O$27,73,IF(H235=LEGENDA!$O$28,66,IF(H235=LEGENDA!$O$29,135,IF(H235=LEGENDA!$O$30,158,IF(H235=LEGENDA!$O$31,117)))))))))))))))))</f>
        <v/>
      </c>
      <c r="N235" s="61" t="str">
        <f>IF(AND(D235="TUZ",H235="gleba b. lekka"),"BŁĄD kol.8",IF(AND(D235="TUZ",H235="gleba lekka"),"BŁĄD kol.8",IF(AND(D235="TUZ",H235="gleba średnia"),"BŁĄD kol.8",IF(AND(D235="TUZ",H235="gleba ciężka"),"BŁĄD kol.8",IF(AND(E235&lt;&gt;4,H235=LEGENDA!$O$29),"BŁĄD kol.8",IF(AND(E235&lt;&gt;4,H235=LEGENDA!$O$30),"BŁĄD kol.8",IF(AND(E235&lt;&gt;4,H235=LEGENDA!$O$31),"BŁĄD kol.8",IF(AND(E235&lt;&gt;4,H235=LEGENDA!$O$28),"BŁĄD kol.8",IF(AND(E235&lt;&gt;4,H235=LEGENDA!$O$27),"BŁĄD kol.8",IF(AND(E235&lt;&gt;4,H235=LEGENDA!$O$26),"BŁĄD kol.8",IF(AND(E235&lt;&gt;4,H235=LEGENDA!$O$25),"BŁĄD kol.8",IF(AX235="","",IF(AX235=1,0.6,IF(AX235=2,0.9,0.9))))))))))))))</f>
        <v/>
      </c>
      <c r="O235" s="381" t="str">
        <f t="shared" si="147"/>
        <v/>
      </c>
      <c r="P235" s="379" t="str">
        <f t="shared" si="148"/>
        <v/>
      </c>
      <c r="Q235" s="47"/>
      <c r="R235" s="46"/>
      <c r="S235" s="46"/>
      <c r="T235" s="46"/>
      <c r="U235" s="46"/>
      <c r="V235" s="61" t="str">
        <f t="shared" si="149"/>
        <v/>
      </c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61" t="str">
        <f t="shared" si="150"/>
        <v/>
      </c>
      <c r="AH235" s="66" t="e">
        <v>#VALUE!</v>
      </c>
      <c r="AI235" s="72">
        <v>0</v>
      </c>
      <c r="AJ235" s="73">
        <v>0</v>
      </c>
      <c r="AK235" s="67">
        <v>0</v>
      </c>
      <c r="AL235" s="51">
        <v>-63.360000000000007</v>
      </c>
      <c r="AM235" s="51">
        <v>-73.600000000000009</v>
      </c>
      <c r="AN235" s="51">
        <v>-164.8</v>
      </c>
      <c r="AO235" s="77">
        <v>0</v>
      </c>
      <c r="AP235" s="77">
        <v>0</v>
      </c>
      <c r="AQ235" s="77">
        <v>0</v>
      </c>
      <c r="AR235" s="77">
        <v>0</v>
      </c>
      <c r="AS235" s="77">
        <v>0</v>
      </c>
      <c r="AT235" s="77">
        <v>0</v>
      </c>
      <c r="AU235" s="46"/>
      <c r="AV235" s="350" t="str">
        <f t="shared" si="151"/>
        <v/>
      </c>
      <c r="AW235" s="76" t="str">
        <f t="shared" si="152"/>
        <v/>
      </c>
      <c r="AX235" s="198" t="str">
        <f>IF(A235="","",IF(D235="","",INDEX(POBRANIE_!$B$6:$F$101,MATCH(D235,POBRANIE_!$A$6:$A$101,0),5)))</f>
        <v/>
      </c>
      <c r="AY235" s="96" t="str">
        <f t="shared" si="153"/>
        <v/>
      </c>
      <c r="AZ235" s="96" t="str">
        <f t="shared" si="144"/>
        <v/>
      </c>
      <c r="BA235" s="292" t="str">
        <f t="shared" si="139"/>
        <v xml:space="preserve"> </v>
      </c>
      <c r="BB235" s="293" t="str">
        <f t="shared" si="140"/>
        <v xml:space="preserve"> </v>
      </c>
      <c r="BD235" s="45"/>
      <c r="BE235" s="387" t="str">
        <f t="shared" si="141"/>
        <v/>
      </c>
      <c r="BF235" s="388">
        <f t="shared" si="154"/>
        <v>0</v>
      </c>
      <c r="BG235" s="388">
        <f t="shared" si="155"/>
        <v>0</v>
      </c>
      <c r="BH235" s="388">
        <f t="shared" si="156"/>
        <v>0</v>
      </c>
      <c r="BI235" s="388">
        <f t="shared" si="157"/>
        <v>0</v>
      </c>
      <c r="BJ235" s="388">
        <f t="shared" si="158"/>
        <v>0</v>
      </c>
      <c r="BK235" s="389">
        <f t="shared" si="159"/>
        <v>0</v>
      </c>
      <c r="BL235" s="388">
        <f>IF(W235="",0,IF(W235=LEGENDA!C$43,0,1))</f>
        <v>0</v>
      </c>
      <c r="BM235" s="388">
        <f>IF(X235="",0,IF(X235=LEGENDA!D$43,0,1))</f>
        <v>0</v>
      </c>
      <c r="BN235" s="388">
        <f>IF(Y235="",0,IF(Y235=LEGENDA!E$43,0,1))</f>
        <v>0</v>
      </c>
      <c r="BO235" s="388">
        <f>IF(Z235="",0,IF(Z235=LEGENDA!F$43,0,1))</f>
        <v>0</v>
      </c>
      <c r="BP235" s="388">
        <f>IF(AA235="",0,IF(AA235=LEGENDA!G$43,0,1))</f>
        <v>0</v>
      </c>
      <c r="BQ235" s="388">
        <f>IF(AB235="",0,IF(AB235=LEGENDA!H$43,0,1))</f>
        <v>0</v>
      </c>
      <c r="BR235" s="388">
        <f>IF(AC235="",0,IF(AC235=LEGENDA!I$43,0,1))</f>
        <v>0</v>
      </c>
      <c r="BS235" s="388">
        <f>IF(AD235="",0,IF(AD235=LEGENDA!J$43,0,1))</f>
        <v>0</v>
      </c>
      <c r="BT235" s="388">
        <f>IF(AE235="",0,IF(AE235=LEGENDA!K$43,0,1))</f>
        <v>0</v>
      </c>
      <c r="BU235" s="388">
        <f>IF(AF235="",0,IF(AF235=LEGENDA!L$43,0,1))</f>
        <v>0</v>
      </c>
      <c r="BV235" s="390">
        <f t="shared" si="160"/>
        <v>0</v>
      </c>
      <c r="BW235" s="388">
        <f t="shared" si="161"/>
        <v>0</v>
      </c>
      <c r="BX235" s="390">
        <f t="shared" si="162"/>
        <v>0</v>
      </c>
      <c r="BY235" s="391">
        <f t="shared" si="163"/>
        <v>0</v>
      </c>
      <c r="BZ235" s="391">
        <f t="shared" si="164"/>
        <v>0</v>
      </c>
      <c r="CA235" s="391" t="str">
        <f t="shared" si="165"/>
        <v/>
      </c>
      <c r="CB235" s="386" t="str">
        <f t="shared" si="142"/>
        <v/>
      </c>
      <c r="CC235" s="94">
        <f t="shared" si="166"/>
        <v>0</v>
      </c>
      <c r="CD235" s="397" t="str">
        <f t="shared" si="167"/>
        <v/>
      </c>
      <c r="CE235" s="559" t="str">
        <f t="array" ref="CE235">IFERROR(INDEX($C$10:$C$525,MATCH(0,COUNTIF($CE$9:CE234,$C$10:$C$525),0)),"")</f>
        <v/>
      </c>
      <c r="CF235" s="559">
        <f t="shared" si="143"/>
        <v>0</v>
      </c>
    </row>
    <row r="236" spans="1:84" ht="18.600000000000001" customHeight="1" thickBot="1" x14ac:dyDescent="0.35">
      <c r="A236" s="78" t="str">
        <f t="shared" si="145"/>
        <v/>
      </c>
      <c r="B236" s="576"/>
      <c r="C236" s="464"/>
      <c r="D236" s="349"/>
      <c r="E236" s="61" t="str">
        <f>IF(B236="","",IF(C236="","",IF(D236="","",INDEX(POBRANIE_!$B$6:$F$100,MATCH($D236,POBRANIE_!$A$6:$A$100,0),2))))</f>
        <v/>
      </c>
      <c r="F236" s="44"/>
      <c r="G236" s="45"/>
      <c r="H236" s="349"/>
      <c r="I236" s="46"/>
      <c r="J236" s="64" t="str">
        <f>IF($H236="","",IF($I236="","",IF($H236=LEGENDA!$B$21,0.6,IF($H236=LEGENDA!$B$22,0.7,0.8))))</f>
        <v/>
      </c>
      <c r="K236" s="61" t="str">
        <f t="shared" si="146"/>
        <v/>
      </c>
      <c r="L236" s="46"/>
      <c r="M236" s="61" t="str">
        <f>IF($H236="","",IF(OR(I236&gt;0,L236&gt;0),"",IF(AND(D236="TUZ",H236="gleba b. lekka"),"BŁĄD kol.8",IF(AND(D236="TUZ",H236="gleba lekka"),"BŁĄD kol.8",IF(AND(D236="TUZ",H236="gleba średnia"),"BŁĄD kol.8",IF(AND(D236="TUZ",H236="gleba ciężka"),"BŁĄD kol.8",IF(OR($H236=LEGENDA!$B$21,$H236=1),49,IF(OR($H236=LEGENDA!$B$22,$H236=2),59,IF(OR($H236=LEGENDA!$B$23,$H236=3),62,IF(OR($H236=4,$H236=LEGENDA!$B$24),66,IF(H236=LEGENDA!$O$25,86,IF(H236=LEGENDA!$O$26,91,IF(H236=LEGENDA!$O$27,73,IF(H236=LEGENDA!$O$28,66,IF(H236=LEGENDA!$O$29,135,IF(H236=LEGENDA!$O$30,158,IF(H236=LEGENDA!$O$31,117)))))))))))))))))</f>
        <v/>
      </c>
      <c r="N236" s="61" t="str">
        <f>IF(AND(D236="TUZ",H236="gleba b. lekka"),"BŁĄD kol.8",IF(AND(D236="TUZ",H236="gleba lekka"),"BŁĄD kol.8",IF(AND(D236="TUZ",H236="gleba średnia"),"BŁĄD kol.8",IF(AND(D236="TUZ",H236="gleba ciężka"),"BŁĄD kol.8",IF(AND(E236&lt;&gt;4,H236=LEGENDA!$O$29),"BŁĄD kol.8",IF(AND(E236&lt;&gt;4,H236=LEGENDA!$O$30),"BŁĄD kol.8",IF(AND(E236&lt;&gt;4,H236=LEGENDA!$O$31),"BŁĄD kol.8",IF(AND(E236&lt;&gt;4,H236=LEGENDA!$O$28),"BŁĄD kol.8",IF(AND(E236&lt;&gt;4,H236=LEGENDA!$O$27),"BŁĄD kol.8",IF(AND(E236&lt;&gt;4,H236=LEGENDA!$O$26),"BŁĄD kol.8",IF(AND(E236&lt;&gt;4,H236=LEGENDA!$O$25),"BŁĄD kol.8",IF(AX236="","",IF(AX236=1,0.6,IF(AX236=2,0.9,0.9))))))))))))))</f>
        <v/>
      </c>
      <c r="O236" s="381" t="str">
        <f t="shared" si="147"/>
        <v/>
      </c>
      <c r="P236" s="379" t="str">
        <f t="shared" si="148"/>
        <v/>
      </c>
      <c r="Q236" s="47"/>
      <c r="R236" s="46"/>
      <c r="S236" s="46"/>
      <c r="T236" s="46"/>
      <c r="U236" s="46"/>
      <c r="V236" s="61" t="str">
        <f t="shared" si="149"/>
        <v/>
      </c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61" t="str">
        <f t="shared" si="150"/>
        <v/>
      </c>
      <c r="AH236" s="66" t="e">
        <v>#VALUE!</v>
      </c>
      <c r="AI236" s="72">
        <v>0</v>
      </c>
      <c r="AJ236" s="73">
        <v>0</v>
      </c>
      <c r="AK236" s="67">
        <v>0</v>
      </c>
      <c r="AL236" s="51">
        <v>-63.360000000000007</v>
      </c>
      <c r="AM236" s="51">
        <v>-73.600000000000009</v>
      </c>
      <c r="AN236" s="51">
        <v>-164.8</v>
      </c>
      <c r="AO236" s="77">
        <v>0</v>
      </c>
      <c r="AP236" s="77">
        <v>0</v>
      </c>
      <c r="AQ236" s="77">
        <v>0</v>
      </c>
      <c r="AR236" s="77">
        <v>0</v>
      </c>
      <c r="AS236" s="77">
        <v>0</v>
      </c>
      <c r="AT236" s="77">
        <v>0</v>
      </c>
      <c r="AU236" s="46"/>
      <c r="AV236" s="350" t="str">
        <f t="shared" si="151"/>
        <v/>
      </c>
      <c r="AW236" s="76" t="str">
        <f t="shared" si="152"/>
        <v/>
      </c>
      <c r="AX236" s="198" t="str">
        <f>IF(A236="","",IF(D236="","",INDEX(POBRANIE_!$B$6:$F$101,MATCH(D236,POBRANIE_!$A$6:$A$101,0),5)))</f>
        <v/>
      </c>
      <c r="AY236" s="96" t="str">
        <f t="shared" si="153"/>
        <v/>
      </c>
      <c r="AZ236" s="96" t="str">
        <f t="shared" si="144"/>
        <v/>
      </c>
      <c r="BA236" s="292" t="str">
        <f t="shared" si="139"/>
        <v xml:space="preserve"> </v>
      </c>
      <c r="BB236" s="293" t="str">
        <f t="shared" si="140"/>
        <v xml:space="preserve"> </v>
      </c>
      <c r="BD236" s="45"/>
      <c r="BE236" s="387" t="str">
        <f t="shared" si="141"/>
        <v/>
      </c>
      <c r="BF236" s="388">
        <f t="shared" si="154"/>
        <v>0</v>
      </c>
      <c r="BG236" s="388">
        <f t="shared" si="155"/>
        <v>0</v>
      </c>
      <c r="BH236" s="388">
        <f t="shared" si="156"/>
        <v>0</v>
      </c>
      <c r="BI236" s="388">
        <f t="shared" si="157"/>
        <v>0</v>
      </c>
      <c r="BJ236" s="388">
        <f t="shared" si="158"/>
        <v>0</v>
      </c>
      <c r="BK236" s="389">
        <f t="shared" si="159"/>
        <v>0</v>
      </c>
      <c r="BL236" s="388">
        <f>IF(W236="",0,IF(W236=LEGENDA!C$43,0,1))</f>
        <v>0</v>
      </c>
      <c r="BM236" s="388">
        <f>IF(X236="",0,IF(X236=LEGENDA!D$43,0,1))</f>
        <v>0</v>
      </c>
      <c r="BN236" s="388">
        <f>IF(Y236="",0,IF(Y236=LEGENDA!E$43,0,1))</f>
        <v>0</v>
      </c>
      <c r="BO236" s="388">
        <f>IF(Z236="",0,IF(Z236=LEGENDA!F$43,0,1))</f>
        <v>0</v>
      </c>
      <c r="BP236" s="388">
        <f>IF(AA236="",0,IF(AA236=LEGENDA!G$43,0,1))</f>
        <v>0</v>
      </c>
      <c r="BQ236" s="388">
        <f>IF(AB236="",0,IF(AB236=LEGENDA!H$43,0,1))</f>
        <v>0</v>
      </c>
      <c r="BR236" s="388">
        <f>IF(AC236="",0,IF(AC236=LEGENDA!I$43,0,1))</f>
        <v>0</v>
      </c>
      <c r="BS236" s="388">
        <f>IF(AD236="",0,IF(AD236=LEGENDA!J$43,0,1))</f>
        <v>0</v>
      </c>
      <c r="BT236" s="388">
        <f>IF(AE236="",0,IF(AE236=LEGENDA!K$43,0,1))</f>
        <v>0</v>
      </c>
      <c r="BU236" s="388">
        <f>IF(AF236="",0,IF(AF236=LEGENDA!L$43,0,1))</f>
        <v>0</v>
      </c>
      <c r="BV236" s="390">
        <f t="shared" si="160"/>
        <v>0</v>
      </c>
      <c r="BW236" s="388">
        <f t="shared" si="161"/>
        <v>0</v>
      </c>
      <c r="BX236" s="390">
        <f t="shared" si="162"/>
        <v>0</v>
      </c>
      <c r="BY236" s="391">
        <f t="shared" si="163"/>
        <v>0</v>
      </c>
      <c r="BZ236" s="391">
        <f t="shared" si="164"/>
        <v>0</v>
      </c>
      <c r="CA236" s="391" t="str">
        <f t="shared" si="165"/>
        <v/>
      </c>
      <c r="CB236" s="386" t="str">
        <f t="shared" si="142"/>
        <v/>
      </c>
      <c r="CC236" s="94">
        <f t="shared" si="166"/>
        <v>0</v>
      </c>
      <c r="CD236" s="397" t="str">
        <f t="shared" si="167"/>
        <v/>
      </c>
      <c r="CE236" s="559" t="str">
        <f t="array" ref="CE236">IFERROR(INDEX($C$10:$C$525,MATCH(0,COUNTIF($CE$9:CE235,$C$10:$C$525),0)),"")</f>
        <v/>
      </c>
      <c r="CF236" s="559">
        <f t="shared" si="143"/>
        <v>0</v>
      </c>
    </row>
    <row r="237" spans="1:84" ht="18.600000000000001" customHeight="1" thickBot="1" x14ac:dyDescent="0.35">
      <c r="A237" s="78" t="str">
        <f t="shared" si="145"/>
        <v/>
      </c>
      <c r="B237" s="576"/>
      <c r="C237" s="464"/>
      <c r="D237" s="349"/>
      <c r="E237" s="61" t="str">
        <f>IF(B237="","",IF(C237="","",IF(D237="","",INDEX(POBRANIE_!$B$6:$F$100,MATCH($D237,POBRANIE_!$A$6:$A$100,0),2))))</f>
        <v/>
      </c>
      <c r="F237" s="44"/>
      <c r="G237" s="45"/>
      <c r="H237" s="349"/>
      <c r="I237" s="46"/>
      <c r="J237" s="64" t="str">
        <f>IF($H237="","",IF($I237="","",IF($H237=LEGENDA!$B$21,0.6,IF($H237=LEGENDA!$B$22,0.7,0.8))))</f>
        <v/>
      </c>
      <c r="K237" s="61" t="str">
        <f t="shared" si="146"/>
        <v/>
      </c>
      <c r="L237" s="46"/>
      <c r="M237" s="61" t="str">
        <f>IF($H237="","",IF(OR(I237&gt;0,L237&gt;0),"",IF(AND(D237="TUZ",H237="gleba b. lekka"),"BŁĄD kol.8",IF(AND(D237="TUZ",H237="gleba lekka"),"BŁĄD kol.8",IF(AND(D237="TUZ",H237="gleba średnia"),"BŁĄD kol.8",IF(AND(D237="TUZ",H237="gleba ciężka"),"BŁĄD kol.8",IF(OR($H237=LEGENDA!$B$21,$H237=1),49,IF(OR($H237=LEGENDA!$B$22,$H237=2),59,IF(OR($H237=LEGENDA!$B$23,$H237=3),62,IF(OR($H237=4,$H237=LEGENDA!$B$24),66,IF(H237=LEGENDA!$O$25,86,IF(H237=LEGENDA!$O$26,91,IF(H237=LEGENDA!$O$27,73,IF(H237=LEGENDA!$O$28,66,IF(H237=LEGENDA!$O$29,135,IF(H237=LEGENDA!$O$30,158,IF(H237=LEGENDA!$O$31,117)))))))))))))))))</f>
        <v/>
      </c>
      <c r="N237" s="61" t="str">
        <f>IF(AND(D237="TUZ",H237="gleba b. lekka"),"BŁĄD kol.8",IF(AND(D237="TUZ",H237="gleba lekka"),"BŁĄD kol.8",IF(AND(D237="TUZ",H237="gleba średnia"),"BŁĄD kol.8",IF(AND(D237="TUZ",H237="gleba ciężka"),"BŁĄD kol.8",IF(AND(E237&lt;&gt;4,H237=LEGENDA!$O$29),"BŁĄD kol.8",IF(AND(E237&lt;&gt;4,H237=LEGENDA!$O$30),"BŁĄD kol.8",IF(AND(E237&lt;&gt;4,H237=LEGENDA!$O$31),"BŁĄD kol.8",IF(AND(E237&lt;&gt;4,H237=LEGENDA!$O$28),"BŁĄD kol.8",IF(AND(E237&lt;&gt;4,H237=LEGENDA!$O$27),"BŁĄD kol.8",IF(AND(E237&lt;&gt;4,H237=LEGENDA!$O$26),"BŁĄD kol.8",IF(AND(E237&lt;&gt;4,H237=LEGENDA!$O$25),"BŁĄD kol.8",IF(AX237="","",IF(AX237=1,0.6,IF(AX237=2,0.9,0.9))))))))))))))</f>
        <v/>
      </c>
      <c r="O237" s="381" t="str">
        <f t="shared" si="147"/>
        <v/>
      </c>
      <c r="P237" s="379" t="str">
        <f t="shared" si="148"/>
        <v/>
      </c>
      <c r="Q237" s="47"/>
      <c r="R237" s="46"/>
      <c r="S237" s="46"/>
      <c r="T237" s="46"/>
      <c r="U237" s="46"/>
      <c r="V237" s="61" t="str">
        <f t="shared" si="149"/>
        <v/>
      </c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61" t="str">
        <f t="shared" si="150"/>
        <v/>
      </c>
      <c r="AH237" s="66" t="e">
        <v>#VALUE!</v>
      </c>
      <c r="AI237" s="72">
        <v>0</v>
      </c>
      <c r="AJ237" s="73">
        <v>0</v>
      </c>
      <c r="AK237" s="67">
        <v>0</v>
      </c>
      <c r="AL237" s="51">
        <v>-63.360000000000007</v>
      </c>
      <c r="AM237" s="51">
        <v>-73.600000000000009</v>
      </c>
      <c r="AN237" s="51">
        <v>-164.8</v>
      </c>
      <c r="AO237" s="77">
        <v>0</v>
      </c>
      <c r="AP237" s="77">
        <v>0</v>
      </c>
      <c r="AQ237" s="77">
        <v>0</v>
      </c>
      <c r="AR237" s="77">
        <v>0</v>
      </c>
      <c r="AS237" s="77">
        <v>0</v>
      </c>
      <c r="AT237" s="77">
        <v>0</v>
      </c>
      <c r="AU237" s="46"/>
      <c r="AV237" s="350" t="str">
        <f t="shared" si="151"/>
        <v/>
      </c>
      <c r="AW237" s="76" t="str">
        <f t="shared" si="152"/>
        <v/>
      </c>
      <c r="AX237" s="198" t="str">
        <f>IF(A237="","",IF(D237="","",INDEX(POBRANIE_!$B$6:$F$101,MATCH(D237,POBRANIE_!$A$6:$A$101,0),5)))</f>
        <v/>
      </c>
      <c r="AY237" s="96" t="str">
        <f t="shared" si="153"/>
        <v/>
      </c>
      <c r="AZ237" s="96" t="str">
        <f t="shared" si="144"/>
        <v/>
      </c>
      <c r="BA237" s="292" t="str">
        <f t="shared" si="139"/>
        <v xml:space="preserve"> </v>
      </c>
      <c r="BB237" s="293" t="str">
        <f t="shared" si="140"/>
        <v xml:space="preserve"> </v>
      </c>
      <c r="BD237" s="45"/>
      <c r="BE237" s="387" t="str">
        <f t="shared" si="141"/>
        <v/>
      </c>
      <c r="BF237" s="388">
        <f t="shared" si="154"/>
        <v>0</v>
      </c>
      <c r="BG237" s="388">
        <f t="shared" si="155"/>
        <v>0</v>
      </c>
      <c r="BH237" s="388">
        <f t="shared" si="156"/>
        <v>0</v>
      </c>
      <c r="BI237" s="388">
        <f t="shared" si="157"/>
        <v>0</v>
      </c>
      <c r="BJ237" s="388">
        <f t="shared" si="158"/>
        <v>0</v>
      </c>
      <c r="BK237" s="389">
        <f t="shared" si="159"/>
        <v>0</v>
      </c>
      <c r="BL237" s="388">
        <f>IF(W237="",0,IF(W237=LEGENDA!C$43,0,1))</f>
        <v>0</v>
      </c>
      <c r="BM237" s="388">
        <f>IF(X237="",0,IF(X237=LEGENDA!D$43,0,1))</f>
        <v>0</v>
      </c>
      <c r="BN237" s="388">
        <f>IF(Y237="",0,IF(Y237=LEGENDA!E$43,0,1))</f>
        <v>0</v>
      </c>
      <c r="BO237" s="388">
        <f>IF(Z237="",0,IF(Z237=LEGENDA!F$43,0,1))</f>
        <v>0</v>
      </c>
      <c r="BP237" s="388">
        <f>IF(AA237="",0,IF(AA237=LEGENDA!G$43,0,1))</f>
        <v>0</v>
      </c>
      <c r="BQ237" s="388">
        <f>IF(AB237="",0,IF(AB237=LEGENDA!H$43,0,1))</f>
        <v>0</v>
      </c>
      <c r="BR237" s="388">
        <f>IF(AC237="",0,IF(AC237=LEGENDA!I$43,0,1))</f>
        <v>0</v>
      </c>
      <c r="BS237" s="388">
        <f>IF(AD237="",0,IF(AD237=LEGENDA!J$43,0,1))</f>
        <v>0</v>
      </c>
      <c r="BT237" s="388">
        <f>IF(AE237="",0,IF(AE237=LEGENDA!K$43,0,1))</f>
        <v>0</v>
      </c>
      <c r="BU237" s="388">
        <f>IF(AF237="",0,IF(AF237=LEGENDA!L$43,0,1))</f>
        <v>0</v>
      </c>
      <c r="BV237" s="390">
        <f t="shared" si="160"/>
        <v>0</v>
      </c>
      <c r="BW237" s="388">
        <f t="shared" si="161"/>
        <v>0</v>
      </c>
      <c r="BX237" s="390">
        <f t="shared" si="162"/>
        <v>0</v>
      </c>
      <c r="BY237" s="391">
        <f t="shared" si="163"/>
        <v>0</v>
      </c>
      <c r="BZ237" s="391">
        <f t="shared" si="164"/>
        <v>0</v>
      </c>
      <c r="CA237" s="391" t="str">
        <f t="shared" si="165"/>
        <v/>
      </c>
      <c r="CB237" s="386" t="str">
        <f t="shared" si="142"/>
        <v/>
      </c>
      <c r="CC237" s="94">
        <f t="shared" si="166"/>
        <v>0</v>
      </c>
      <c r="CD237" s="397" t="str">
        <f t="shared" si="167"/>
        <v/>
      </c>
      <c r="CE237" s="559" t="str">
        <f t="array" ref="CE237">IFERROR(INDEX($C$10:$C$525,MATCH(0,COUNTIF($CE$9:CE236,$C$10:$C$525),0)),"")</f>
        <v/>
      </c>
      <c r="CF237" s="559">
        <f t="shared" si="143"/>
        <v>0</v>
      </c>
    </row>
    <row r="238" spans="1:84" ht="18.600000000000001" customHeight="1" thickBot="1" x14ac:dyDescent="0.35">
      <c r="A238" s="78" t="str">
        <f t="shared" si="145"/>
        <v/>
      </c>
      <c r="B238" s="576"/>
      <c r="C238" s="464"/>
      <c r="D238" s="349"/>
      <c r="E238" s="61" t="str">
        <f>IF(B238="","",IF(C238="","",IF(D238="","",INDEX(POBRANIE_!$B$6:$F$100,MATCH($D238,POBRANIE_!$A$6:$A$100,0),2))))</f>
        <v/>
      </c>
      <c r="F238" s="44"/>
      <c r="G238" s="45"/>
      <c r="H238" s="349"/>
      <c r="I238" s="46"/>
      <c r="J238" s="64" t="str">
        <f>IF($H238="","",IF($I238="","",IF($H238=LEGENDA!$B$21,0.6,IF($H238=LEGENDA!$B$22,0.7,0.8))))</f>
        <v/>
      </c>
      <c r="K238" s="61" t="str">
        <f t="shared" si="146"/>
        <v/>
      </c>
      <c r="L238" s="46"/>
      <c r="M238" s="61" t="str">
        <f>IF($H238="","",IF(OR(I238&gt;0,L238&gt;0),"",IF(AND(D238="TUZ",H238="gleba b. lekka"),"BŁĄD kol.8",IF(AND(D238="TUZ",H238="gleba lekka"),"BŁĄD kol.8",IF(AND(D238="TUZ",H238="gleba średnia"),"BŁĄD kol.8",IF(AND(D238="TUZ",H238="gleba ciężka"),"BŁĄD kol.8",IF(OR($H238=LEGENDA!$B$21,$H238=1),49,IF(OR($H238=LEGENDA!$B$22,$H238=2),59,IF(OR($H238=LEGENDA!$B$23,$H238=3),62,IF(OR($H238=4,$H238=LEGENDA!$B$24),66,IF(H238=LEGENDA!$O$25,86,IF(H238=LEGENDA!$O$26,91,IF(H238=LEGENDA!$O$27,73,IF(H238=LEGENDA!$O$28,66,IF(H238=LEGENDA!$O$29,135,IF(H238=LEGENDA!$O$30,158,IF(H238=LEGENDA!$O$31,117)))))))))))))))))</f>
        <v/>
      </c>
      <c r="N238" s="61" t="str">
        <f>IF(AND(D238="TUZ",H238="gleba b. lekka"),"BŁĄD kol.8",IF(AND(D238="TUZ",H238="gleba lekka"),"BŁĄD kol.8",IF(AND(D238="TUZ",H238="gleba średnia"),"BŁĄD kol.8",IF(AND(D238="TUZ",H238="gleba ciężka"),"BŁĄD kol.8",IF(AND(E238&lt;&gt;4,H238=LEGENDA!$O$29),"BŁĄD kol.8",IF(AND(E238&lt;&gt;4,H238=LEGENDA!$O$30),"BŁĄD kol.8",IF(AND(E238&lt;&gt;4,H238=LEGENDA!$O$31),"BŁĄD kol.8",IF(AND(E238&lt;&gt;4,H238=LEGENDA!$O$28),"BŁĄD kol.8",IF(AND(E238&lt;&gt;4,H238=LEGENDA!$O$27),"BŁĄD kol.8",IF(AND(E238&lt;&gt;4,H238=LEGENDA!$O$26),"BŁĄD kol.8",IF(AND(E238&lt;&gt;4,H238=LEGENDA!$O$25),"BŁĄD kol.8",IF(AX238="","",IF(AX238=1,0.6,IF(AX238=2,0.9,0.9))))))))))))))</f>
        <v/>
      </c>
      <c r="O238" s="381" t="str">
        <f t="shared" si="147"/>
        <v/>
      </c>
      <c r="P238" s="379" t="str">
        <f t="shared" si="148"/>
        <v/>
      </c>
      <c r="Q238" s="47"/>
      <c r="R238" s="46"/>
      <c r="S238" s="46"/>
      <c r="T238" s="46"/>
      <c r="U238" s="46"/>
      <c r="V238" s="61" t="str">
        <f t="shared" si="149"/>
        <v/>
      </c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61" t="str">
        <f t="shared" si="150"/>
        <v/>
      </c>
      <c r="AH238" s="66" t="e">
        <v>#VALUE!</v>
      </c>
      <c r="AI238" s="72">
        <v>0</v>
      </c>
      <c r="AJ238" s="73">
        <v>0</v>
      </c>
      <c r="AK238" s="67">
        <v>0</v>
      </c>
      <c r="AL238" s="51">
        <v>-63.360000000000007</v>
      </c>
      <c r="AM238" s="51">
        <v>-73.600000000000009</v>
      </c>
      <c r="AN238" s="51">
        <v>-164.8</v>
      </c>
      <c r="AO238" s="77">
        <v>0</v>
      </c>
      <c r="AP238" s="77">
        <v>0</v>
      </c>
      <c r="AQ238" s="77">
        <v>0</v>
      </c>
      <c r="AR238" s="77">
        <v>0</v>
      </c>
      <c r="AS238" s="77">
        <v>0</v>
      </c>
      <c r="AT238" s="77">
        <v>0</v>
      </c>
      <c r="AU238" s="46"/>
      <c r="AV238" s="350" t="str">
        <f t="shared" si="151"/>
        <v/>
      </c>
      <c r="AW238" s="76" t="str">
        <f t="shared" si="152"/>
        <v/>
      </c>
      <c r="AX238" s="198" t="str">
        <f>IF(A238="","",IF(D238="","",INDEX(POBRANIE_!$B$6:$F$101,MATCH(D238,POBRANIE_!$A$6:$A$101,0),5)))</f>
        <v/>
      </c>
      <c r="AY238" s="96" t="str">
        <f t="shared" si="153"/>
        <v/>
      </c>
      <c r="AZ238" s="96" t="str">
        <f t="shared" si="144"/>
        <v/>
      </c>
      <c r="BA238" s="292" t="str">
        <f t="shared" si="139"/>
        <v xml:space="preserve"> </v>
      </c>
      <c r="BB238" s="293" t="str">
        <f t="shared" si="140"/>
        <v xml:space="preserve"> </v>
      </c>
      <c r="BD238" s="45"/>
      <c r="BE238" s="387" t="str">
        <f t="shared" si="141"/>
        <v/>
      </c>
      <c r="BF238" s="388">
        <f t="shared" si="154"/>
        <v>0</v>
      </c>
      <c r="BG238" s="388">
        <f t="shared" si="155"/>
        <v>0</v>
      </c>
      <c r="BH238" s="388">
        <f t="shared" si="156"/>
        <v>0</v>
      </c>
      <c r="BI238" s="388">
        <f t="shared" si="157"/>
        <v>0</v>
      </c>
      <c r="BJ238" s="388">
        <f t="shared" si="158"/>
        <v>0</v>
      </c>
      <c r="BK238" s="389">
        <f t="shared" si="159"/>
        <v>0</v>
      </c>
      <c r="BL238" s="388">
        <f>IF(W238="",0,IF(W238=LEGENDA!C$43,0,1))</f>
        <v>0</v>
      </c>
      <c r="BM238" s="388">
        <f>IF(X238="",0,IF(X238=LEGENDA!D$43,0,1))</f>
        <v>0</v>
      </c>
      <c r="BN238" s="388">
        <f>IF(Y238="",0,IF(Y238=LEGENDA!E$43,0,1))</f>
        <v>0</v>
      </c>
      <c r="BO238" s="388">
        <f>IF(Z238="",0,IF(Z238=LEGENDA!F$43,0,1))</f>
        <v>0</v>
      </c>
      <c r="BP238" s="388">
        <f>IF(AA238="",0,IF(AA238=LEGENDA!G$43,0,1))</f>
        <v>0</v>
      </c>
      <c r="BQ238" s="388">
        <f>IF(AB238="",0,IF(AB238=LEGENDA!H$43,0,1))</f>
        <v>0</v>
      </c>
      <c r="BR238" s="388">
        <f>IF(AC238="",0,IF(AC238=LEGENDA!I$43,0,1))</f>
        <v>0</v>
      </c>
      <c r="BS238" s="388">
        <f>IF(AD238="",0,IF(AD238=LEGENDA!J$43,0,1))</f>
        <v>0</v>
      </c>
      <c r="BT238" s="388">
        <f>IF(AE238="",0,IF(AE238=LEGENDA!K$43,0,1))</f>
        <v>0</v>
      </c>
      <c r="BU238" s="388">
        <f>IF(AF238="",0,IF(AF238=LEGENDA!L$43,0,1))</f>
        <v>0</v>
      </c>
      <c r="BV238" s="390">
        <f t="shared" si="160"/>
        <v>0</v>
      </c>
      <c r="BW238" s="388">
        <f t="shared" si="161"/>
        <v>0</v>
      </c>
      <c r="BX238" s="390">
        <f t="shared" si="162"/>
        <v>0</v>
      </c>
      <c r="BY238" s="391">
        <f t="shared" si="163"/>
        <v>0</v>
      </c>
      <c r="BZ238" s="391">
        <f t="shared" si="164"/>
        <v>0</v>
      </c>
      <c r="CA238" s="391" t="str">
        <f t="shared" si="165"/>
        <v/>
      </c>
      <c r="CB238" s="386" t="str">
        <f t="shared" si="142"/>
        <v/>
      </c>
      <c r="CC238" s="94">
        <f t="shared" si="166"/>
        <v>0</v>
      </c>
      <c r="CD238" s="397" t="str">
        <f t="shared" si="167"/>
        <v/>
      </c>
      <c r="CE238" s="559" t="str">
        <f t="array" ref="CE238">IFERROR(INDEX($C$10:$C$525,MATCH(0,COUNTIF($CE$9:CE237,$C$10:$C$525),0)),"")</f>
        <v/>
      </c>
      <c r="CF238" s="559">
        <f t="shared" si="143"/>
        <v>0</v>
      </c>
    </row>
    <row r="239" spans="1:84" ht="18.600000000000001" customHeight="1" thickBot="1" x14ac:dyDescent="0.35">
      <c r="A239" s="78" t="str">
        <f t="shared" si="145"/>
        <v/>
      </c>
      <c r="B239" s="576"/>
      <c r="C239" s="464"/>
      <c r="D239" s="349"/>
      <c r="E239" s="61" t="str">
        <f>IF(B239="","",IF(C239="","",IF(D239="","",INDEX(POBRANIE_!$B$6:$F$100,MATCH($D239,POBRANIE_!$A$6:$A$100,0),2))))</f>
        <v/>
      </c>
      <c r="F239" s="44"/>
      <c r="G239" s="45"/>
      <c r="H239" s="349"/>
      <c r="I239" s="46"/>
      <c r="J239" s="64" t="str">
        <f>IF($H239="","",IF($I239="","",IF($H239=LEGENDA!$B$21,0.6,IF($H239=LEGENDA!$B$22,0.7,0.8))))</f>
        <v/>
      </c>
      <c r="K239" s="61" t="str">
        <f t="shared" si="146"/>
        <v/>
      </c>
      <c r="L239" s="46"/>
      <c r="M239" s="61" t="str">
        <f>IF($H239="","",IF(OR(I239&gt;0,L239&gt;0),"",IF(AND(D239="TUZ",H239="gleba b. lekka"),"BŁĄD kol.8",IF(AND(D239="TUZ",H239="gleba lekka"),"BŁĄD kol.8",IF(AND(D239="TUZ",H239="gleba średnia"),"BŁĄD kol.8",IF(AND(D239="TUZ",H239="gleba ciężka"),"BŁĄD kol.8",IF(OR($H239=LEGENDA!$B$21,$H239=1),49,IF(OR($H239=LEGENDA!$B$22,$H239=2),59,IF(OR($H239=LEGENDA!$B$23,$H239=3),62,IF(OR($H239=4,$H239=LEGENDA!$B$24),66,IF(H239=LEGENDA!$O$25,86,IF(H239=LEGENDA!$O$26,91,IF(H239=LEGENDA!$O$27,73,IF(H239=LEGENDA!$O$28,66,IF(H239=LEGENDA!$O$29,135,IF(H239=LEGENDA!$O$30,158,IF(H239=LEGENDA!$O$31,117)))))))))))))))))</f>
        <v/>
      </c>
      <c r="N239" s="61" t="str">
        <f>IF(AND(D239="TUZ",H239="gleba b. lekka"),"BŁĄD kol.8",IF(AND(D239="TUZ",H239="gleba lekka"),"BŁĄD kol.8",IF(AND(D239="TUZ",H239="gleba średnia"),"BŁĄD kol.8",IF(AND(D239="TUZ",H239="gleba ciężka"),"BŁĄD kol.8",IF(AND(E239&lt;&gt;4,H239=LEGENDA!$O$29),"BŁĄD kol.8",IF(AND(E239&lt;&gt;4,H239=LEGENDA!$O$30),"BŁĄD kol.8",IF(AND(E239&lt;&gt;4,H239=LEGENDA!$O$31),"BŁĄD kol.8",IF(AND(E239&lt;&gt;4,H239=LEGENDA!$O$28),"BŁĄD kol.8",IF(AND(E239&lt;&gt;4,H239=LEGENDA!$O$27),"BŁĄD kol.8",IF(AND(E239&lt;&gt;4,H239=LEGENDA!$O$26),"BŁĄD kol.8",IF(AND(E239&lt;&gt;4,H239=LEGENDA!$O$25),"BŁĄD kol.8",IF(AX239="","",IF(AX239=1,0.6,IF(AX239=2,0.9,0.9))))))))))))))</f>
        <v/>
      </c>
      <c r="O239" s="381" t="str">
        <f t="shared" si="147"/>
        <v/>
      </c>
      <c r="P239" s="379" t="str">
        <f t="shared" si="148"/>
        <v/>
      </c>
      <c r="Q239" s="47"/>
      <c r="R239" s="46"/>
      <c r="S239" s="46"/>
      <c r="T239" s="46"/>
      <c r="U239" s="46"/>
      <c r="V239" s="61" t="str">
        <f t="shared" si="149"/>
        <v/>
      </c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61" t="str">
        <f t="shared" si="150"/>
        <v/>
      </c>
      <c r="AH239" s="66" t="e">
        <v>#VALUE!</v>
      </c>
      <c r="AI239" s="72">
        <v>0</v>
      </c>
      <c r="AJ239" s="73">
        <v>0</v>
      </c>
      <c r="AK239" s="67">
        <v>0</v>
      </c>
      <c r="AL239" s="51">
        <v>-63.360000000000007</v>
      </c>
      <c r="AM239" s="51">
        <v>-73.600000000000009</v>
      </c>
      <c r="AN239" s="51">
        <v>-164.8</v>
      </c>
      <c r="AO239" s="77">
        <v>0</v>
      </c>
      <c r="AP239" s="77">
        <v>0</v>
      </c>
      <c r="AQ239" s="77">
        <v>0</v>
      </c>
      <c r="AR239" s="77">
        <v>0</v>
      </c>
      <c r="AS239" s="77">
        <v>0</v>
      </c>
      <c r="AT239" s="77">
        <v>0</v>
      </c>
      <c r="AU239" s="46"/>
      <c r="AV239" s="350" t="str">
        <f t="shared" si="151"/>
        <v/>
      </c>
      <c r="AW239" s="76" t="str">
        <f t="shared" si="152"/>
        <v/>
      </c>
      <c r="AX239" s="198" t="str">
        <f>IF(A239="","",IF(D239="","",INDEX(POBRANIE_!$B$6:$F$101,MATCH(D239,POBRANIE_!$A$6:$A$101,0),5)))</f>
        <v/>
      </c>
      <c r="AY239" s="96" t="str">
        <f t="shared" si="153"/>
        <v/>
      </c>
      <c r="AZ239" s="96" t="str">
        <f t="shared" si="144"/>
        <v/>
      </c>
      <c r="BA239" s="292" t="str">
        <f t="shared" si="139"/>
        <v xml:space="preserve"> </v>
      </c>
      <c r="BB239" s="293" t="str">
        <f t="shared" si="140"/>
        <v xml:space="preserve"> </v>
      </c>
      <c r="BD239" s="45"/>
      <c r="BE239" s="387" t="str">
        <f t="shared" si="141"/>
        <v/>
      </c>
      <c r="BF239" s="388">
        <f t="shared" si="154"/>
        <v>0</v>
      </c>
      <c r="BG239" s="388">
        <f t="shared" si="155"/>
        <v>0</v>
      </c>
      <c r="BH239" s="388">
        <f t="shared" si="156"/>
        <v>0</v>
      </c>
      <c r="BI239" s="388">
        <f t="shared" si="157"/>
        <v>0</v>
      </c>
      <c r="BJ239" s="388">
        <f t="shared" si="158"/>
        <v>0</v>
      </c>
      <c r="BK239" s="389">
        <f t="shared" si="159"/>
        <v>0</v>
      </c>
      <c r="BL239" s="388">
        <f>IF(W239="",0,IF(W239=LEGENDA!C$43,0,1))</f>
        <v>0</v>
      </c>
      <c r="BM239" s="388">
        <f>IF(X239="",0,IF(X239=LEGENDA!D$43,0,1))</f>
        <v>0</v>
      </c>
      <c r="BN239" s="388">
        <f>IF(Y239="",0,IF(Y239=LEGENDA!E$43,0,1))</f>
        <v>0</v>
      </c>
      <c r="BO239" s="388">
        <f>IF(Z239="",0,IF(Z239=LEGENDA!F$43,0,1))</f>
        <v>0</v>
      </c>
      <c r="BP239" s="388">
        <f>IF(AA239="",0,IF(AA239=LEGENDA!G$43,0,1))</f>
        <v>0</v>
      </c>
      <c r="BQ239" s="388">
        <f>IF(AB239="",0,IF(AB239=LEGENDA!H$43,0,1))</f>
        <v>0</v>
      </c>
      <c r="BR239" s="388">
        <f>IF(AC239="",0,IF(AC239=LEGENDA!I$43,0,1))</f>
        <v>0</v>
      </c>
      <c r="BS239" s="388">
        <f>IF(AD239="",0,IF(AD239=LEGENDA!J$43,0,1))</f>
        <v>0</v>
      </c>
      <c r="BT239" s="388">
        <f>IF(AE239="",0,IF(AE239=LEGENDA!K$43,0,1))</f>
        <v>0</v>
      </c>
      <c r="BU239" s="388">
        <f>IF(AF239="",0,IF(AF239=LEGENDA!L$43,0,1))</f>
        <v>0</v>
      </c>
      <c r="BV239" s="390">
        <f t="shared" si="160"/>
        <v>0</v>
      </c>
      <c r="BW239" s="388">
        <f t="shared" si="161"/>
        <v>0</v>
      </c>
      <c r="BX239" s="390">
        <f t="shared" si="162"/>
        <v>0</v>
      </c>
      <c r="BY239" s="391">
        <f t="shared" si="163"/>
        <v>0</v>
      </c>
      <c r="BZ239" s="391">
        <f t="shared" si="164"/>
        <v>0</v>
      </c>
      <c r="CA239" s="391" t="str">
        <f t="shared" si="165"/>
        <v/>
      </c>
      <c r="CB239" s="386" t="str">
        <f t="shared" si="142"/>
        <v/>
      </c>
      <c r="CC239" s="94">
        <f t="shared" si="166"/>
        <v>0</v>
      </c>
      <c r="CD239" s="397" t="str">
        <f t="shared" si="167"/>
        <v/>
      </c>
      <c r="CE239" s="559" t="str">
        <f t="array" ref="CE239">IFERROR(INDEX($C$10:$C$525,MATCH(0,COUNTIF($CE$9:CE238,$C$10:$C$525),0)),"")</f>
        <v/>
      </c>
      <c r="CF239" s="559">
        <f t="shared" si="143"/>
        <v>0</v>
      </c>
    </row>
    <row r="240" spans="1:84" ht="18.600000000000001" customHeight="1" thickBot="1" x14ac:dyDescent="0.35">
      <c r="A240" s="78" t="str">
        <f t="shared" si="145"/>
        <v/>
      </c>
      <c r="B240" s="576"/>
      <c r="C240" s="464"/>
      <c r="D240" s="349"/>
      <c r="E240" s="61" t="str">
        <f>IF(B240="","",IF(C240="","",IF(D240="","",INDEX(POBRANIE_!$B$6:$F$100,MATCH($D240,POBRANIE_!$A$6:$A$100,0),2))))</f>
        <v/>
      </c>
      <c r="F240" s="44"/>
      <c r="G240" s="45"/>
      <c r="H240" s="349"/>
      <c r="I240" s="46"/>
      <c r="J240" s="64" t="str">
        <f>IF($H240="","",IF($I240="","",IF($H240=LEGENDA!$B$21,0.6,IF($H240=LEGENDA!$B$22,0.7,0.8))))</f>
        <v/>
      </c>
      <c r="K240" s="61" t="str">
        <f t="shared" si="146"/>
        <v/>
      </c>
      <c r="L240" s="46"/>
      <c r="M240" s="61" t="str">
        <f>IF($H240="","",IF(OR(I240&gt;0,L240&gt;0),"",IF(AND(D240="TUZ",H240="gleba b. lekka"),"BŁĄD kol.8",IF(AND(D240="TUZ",H240="gleba lekka"),"BŁĄD kol.8",IF(AND(D240="TUZ",H240="gleba średnia"),"BŁĄD kol.8",IF(AND(D240="TUZ",H240="gleba ciężka"),"BŁĄD kol.8",IF(OR($H240=LEGENDA!$B$21,$H240=1),49,IF(OR($H240=LEGENDA!$B$22,$H240=2),59,IF(OR($H240=LEGENDA!$B$23,$H240=3),62,IF(OR($H240=4,$H240=LEGENDA!$B$24),66,IF(H240=LEGENDA!$O$25,86,IF(H240=LEGENDA!$O$26,91,IF(H240=LEGENDA!$O$27,73,IF(H240=LEGENDA!$O$28,66,IF(H240=LEGENDA!$O$29,135,IF(H240=LEGENDA!$O$30,158,IF(H240=LEGENDA!$O$31,117)))))))))))))))))</f>
        <v/>
      </c>
      <c r="N240" s="61" t="str">
        <f>IF(AND(D240="TUZ",H240="gleba b. lekka"),"BŁĄD kol.8",IF(AND(D240="TUZ",H240="gleba lekka"),"BŁĄD kol.8",IF(AND(D240="TUZ",H240="gleba średnia"),"BŁĄD kol.8",IF(AND(D240="TUZ",H240="gleba ciężka"),"BŁĄD kol.8",IF(AND(E240&lt;&gt;4,H240=LEGENDA!$O$29),"BŁĄD kol.8",IF(AND(E240&lt;&gt;4,H240=LEGENDA!$O$30),"BŁĄD kol.8",IF(AND(E240&lt;&gt;4,H240=LEGENDA!$O$31),"BŁĄD kol.8",IF(AND(E240&lt;&gt;4,H240=LEGENDA!$O$28),"BŁĄD kol.8",IF(AND(E240&lt;&gt;4,H240=LEGENDA!$O$27),"BŁĄD kol.8",IF(AND(E240&lt;&gt;4,H240=LEGENDA!$O$26),"BŁĄD kol.8",IF(AND(E240&lt;&gt;4,H240=LEGENDA!$O$25),"BŁĄD kol.8",IF(AX240="","",IF(AX240=1,0.6,IF(AX240=2,0.9,0.9))))))))))))))</f>
        <v/>
      </c>
      <c r="O240" s="381" t="str">
        <f t="shared" si="147"/>
        <v/>
      </c>
      <c r="P240" s="379" t="str">
        <f t="shared" si="148"/>
        <v/>
      </c>
      <c r="Q240" s="47"/>
      <c r="R240" s="46"/>
      <c r="S240" s="46"/>
      <c r="T240" s="46"/>
      <c r="U240" s="46"/>
      <c r="V240" s="61" t="str">
        <f t="shared" si="149"/>
        <v/>
      </c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61" t="str">
        <f t="shared" si="150"/>
        <v/>
      </c>
      <c r="AH240" s="66" t="e">
        <v>#VALUE!</v>
      </c>
      <c r="AI240" s="72">
        <v>0</v>
      </c>
      <c r="AJ240" s="73">
        <v>0</v>
      </c>
      <c r="AK240" s="67">
        <v>0</v>
      </c>
      <c r="AL240" s="51">
        <v>-63.360000000000007</v>
      </c>
      <c r="AM240" s="51">
        <v>-73.600000000000009</v>
      </c>
      <c r="AN240" s="51">
        <v>-164.8</v>
      </c>
      <c r="AO240" s="77">
        <v>0</v>
      </c>
      <c r="AP240" s="77">
        <v>0</v>
      </c>
      <c r="AQ240" s="77">
        <v>0</v>
      </c>
      <c r="AR240" s="77">
        <v>0</v>
      </c>
      <c r="AS240" s="77">
        <v>0</v>
      </c>
      <c r="AT240" s="77">
        <v>0</v>
      </c>
      <c r="AU240" s="46"/>
      <c r="AV240" s="350" t="str">
        <f t="shared" si="151"/>
        <v/>
      </c>
      <c r="AW240" s="76" t="str">
        <f t="shared" si="152"/>
        <v/>
      </c>
      <c r="AX240" s="198" t="str">
        <f>IF(A240="","",IF(D240="","",INDEX(POBRANIE_!$B$6:$F$101,MATCH(D240,POBRANIE_!$A$6:$A$101,0),5)))</f>
        <v/>
      </c>
      <c r="AY240" s="96" t="str">
        <f t="shared" si="153"/>
        <v/>
      </c>
      <c r="AZ240" s="96" t="str">
        <f t="shared" si="144"/>
        <v/>
      </c>
      <c r="BA240" s="292" t="str">
        <f t="shared" si="139"/>
        <v xml:space="preserve"> </v>
      </c>
      <c r="BB240" s="293" t="str">
        <f t="shared" si="140"/>
        <v xml:space="preserve"> </v>
      </c>
      <c r="BD240" s="45"/>
      <c r="BE240" s="387" t="str">
        <f t="shared" si="141"/>
        <v/>
      </c>
      <c r="BF240" s="388">
        <f t="shared" si="154"/>
        <v>0</v>
      </c>
      <c r="BG240" s="388">
        <f t="shared" si="155"/>
        <v>0</v>
      </c>
      <c r="BH240" s="388">
        <f t="shared" si="156"/>
        <v>0</v>
      </c>
      <c r="BI240" s="388">
        <f t="shared" si="157"/>
        <v>0</v>
      </c>
      <c r="BJ240" s="388">
        <f t="shared" si="158"/>
        <v>0</v>
      </c>
      <c r="BK240" s="389">
        <f t="shared" si="159"/>
        <v>0</v>
      </c>
      <c r="BL240" s="388">
        <f>IF(W240="",0,IF(W240=LEGENDA!C$43,0,1))</f>
        <v>0</v>
      </c>
      <c r="BM240" s="388">
        <f>IF(X240="",0,IF(X240=LEGENDA!D$43,0,1))</f>
        <v>0</v>
      </c>
      <c r="BN240" s="388">
        <f>IF(Y240="",0,IF(Y240=LEGENDA!E$43,0,1))</f>
        <v>0</v>
      </c>
      <c r="BO240" s="388">
        <f>IF(Z240="",0,IF(Z240=LEGENDA!F$43,0,1))</f>
        <v>0</v>
      </c>
      <c r="BP240" s="388">
        <f>IF(AA240="",0,IF(AA240=LEGENDA!G$43,0,1))</f>
        <v>0</v>
      </c>
      <c r="BQ240" s="388">
        <f>IF(AB240="",0,IF(AB240=LEGENDA!H$43,0,1))</f>
        <v>0</v>
      </c>
      <c r="BR240" s="388">
        <f>IF(AC240="",0,IF(AC240=LEGENDA!I$43,0,1))</f>
        <v>0</v>
      </c>
      <c r="BS240" s="388">
        <f>IF(AD240="",0,IF(AD240=LEGENDA!J$43,0,1))</f>
        <v>0</v>
      </c>
      <c r="BT240" s="388">
        <f>IF(AE240="",0,IF(AE240=LEGENDA!K$43,0,1))</f>
        <v>0</v>
      </c>
      <c r="BU240" s="388">
        <f>IF(AF240="",0,IF(AF240=LEGENDA!L$43,0,1))</f>
        <v>0</v>
      </c>
      <c r="BV240" s="390">
        <f t="shared" si="160"/>
        <v>0</v>
      </c>
      <c r="BW240" s="388">
        <f t="shared" si="161"/>
        <v>0</v>
      </c>
      <c r="BX240" s="390">
        <f t="shared" si="162"/>
        <v>0</v>
      </c>
      <c r="BY240" s="391">
        <f t="shared" si="163"/>
        <v>0</v>
      </c>
      <c r="BZ240" s="391">
        <f t="shared" si="164"/>
        <v>0</v>
      </c>
      <c r="CA240" s="391" t="str">
        <f t="shared" si="165"/>
        <v/>
      </c>
      <c r="CB240" s="386" t="str">
        <f t="shared" si="142"/>
        <v/>
      </c>
      <c r="CC240" s="94">
        <f t="shared" si="166"/>
        <v>0</v>
      </c>
      <c r="CD240" s="397" t="str">
        <f t="shared" si="167"/>
        <v/>
      </c>
      <c r="CE240" s="559" t="str">
        <f t="array" ref="CE240">IFERROR(INDEX($C$10:$C$525,MATCH(0,COUNTIF($CE$9:CE239,$C$10:$C$525),0)),"")</f>
        <v/>
      </c>
      <c r="CF240" s="559">
        <f t="shared" si="143"/>
        <v>0</v>
      </c>
    </row>
    <row r="241" spans="1:84" ht="18.600000000000001" customHeight="1" thickBot="1" x14ac:dyDescent="0.35">
      <c r="A241" s="78" t="str">
        <f t="shared" si="145"/>
        <v/>
      </c>
      <c r="B241" s="576"/>
      <c r="C241" s="464"/>
      <c r="D241" s="349"/>
      <c r="E241" s="61" t="str">
        <f>IF(B241="","",IF(C241="","",IF(D241="","",INDEX(POBRANIE_!$B$6:$F$100,MATCH($D241,POBRANIE_!$A$6:$A$100,0),2))))</f>
        <v/>
      </c>
      <c r="F241" s="44"/>
      <c r="G241" s="45"/>
      <c r="H241" s="349"/>
      <c r="I241" s="46"/>
      <c r="J241" s="64" t="str">
        <f>IF($H241="","",IF($I241="","",IF($H241=LEGENDA!$B$21,0.6,IF($H241=LEGENDA!$B$22,0.7,0.8))))</f>
        <v/>
      </c>
      <c r="K241" s="61" t="str">
        <f t="shared" si="146"/>
        <v/>
      </c>
      <c r="L241" s="46"/>
      <c r="M241" s="61" t="str">
        <f>IF($H241="","",IF(OR(I241&gt;0,L241&gt;0),"",IF(AND(D241="TUZ",H241="gleba b. lekka"),"BŁĄD kol.8",IF(AND(D241="TUZ",H241="gleba lekka"),"BŁĄD kol.8",IF(AND(D241="TUZ",H241="gleba średnia"),"BŁĄD kol.8",IF(AND(D241="TUZ",H241="gleba ciężka"),"BŁĄD kol.8",IF(OR($H241=LEGENDA!$B$21,$H241=1),49,IF(OR($H241=LEGENDA!$B$22,$H241=2),59,IF(OR($H241=LEGENDA!$B$23,$H241=3),62,IF(OR($H241=4,$H241=LEGENDA!$B$24),66,IF(H241=LEGENDA!$O$25,86,IF(H241=LEGENDA!$O$26,91,IF(H241=LEGENDA!$O$27,73,IF(H241=LEGENDA!$O$28,66,IF(H241=LEGENDA!$O$29,135,IF(H241=LEGENDA!$O$30,158,IF(H241=LEGENDA!$O$31,117)))))))))))))))))</f>
        <v/>
      </c>
      <c r="N241" s="61" t="str">
        <f>IF(AND(D241="TUZ",H241="gleba b. lekka"),"BŁĄD kol.8",IF(AND(D241="TUZ",H241="gleba lekka"),"BŁĄD kol.8",IF(AND(D241="TUZ",H241="gleba średnia"),"BŁĄD kol.8",IF(AND(D241="TUZ",H241="gleba ciężka"),"BŁĄD kol.8",IF(AND(E241&lt;&gt;4,H241=LEGENDA!$O$29),"BŁĄD kol.8",IF(AND(E241&lt;&gt;4,H241=LEGENDA!$O$30),"BŁĄD kol.8",IF(AND(E241&lt;&gt;4,H241=LEGENDA!$O$31),"BŁĄD kol.8",IF(AND(E241&lt;&gt;4,H241=LEGENDA!$O$28),"BŁĄD kol.8",IF(AND(E241&lt;&gt;4,H241=LEGENDA!$O$27),"BŁĄD kol.8",IF(AND(E241&lt;&gt;4,H241=LEGENDA!$O$26),"BŁĄD kol.8",IF(AND(E241&lt;&gt;4,H241=LEGENDA!$O$25),"BŁĄD kol.8",IF(AX241="","",IF(AX241=1,0.6,IF(AX241=2,0.9,0.9))))))))))))))</f>
        <v/>
      </c>
      <c r="O241" s="381" t="str">
        <f t="shared" si="147"/>
        <v/>
      </c>
      <c r="P241" s="379" t="str">
        <f t="shared" si="148"/>
        <v/>
      </c>
      <c r="Q241" s="47"/>
      <c r="R241" s="46"/>
      <c r="S241" s="46"/>
      <c r="T241" s="46"/>
      <c r="U241" s="46"/>
      <c r="V241" s="61" t="str">
        <f t="shared" si="149"/>
        <v/>
      </c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61" t="str">
        <f t="shared" si="150"/>
        <v/>
      </c>
      <c r="AH241" s="66" t="e">
        <v>#VALUE!</v>
      </c>
      <c r="AI241" s="72">
        <v>0</v>
      </c>
      <c r="AJ241" s="73">
        <v>0</v>
      </c>
      <c r="AK241" s="67">
        <v>0</v>
      </c>
      <c r="AL241" s="51">
        <v>-63.360000000000007</v>
      </c>
      <c r="AM241" s="51">
        <v>-73.600000000000009</v>
      </c>
      <c r="AN241" s="51">
        <v>-164.8</v>
      </c>
      <c r="AO241" s="77">
        <v>0</v>
      </c>
      <c r="AP241" s="77">
        <v>0</v>
      </c>
      <c r="AQ241" s="77">
        <v>0</v>
      </c>
      <c r="AR241" s="77">
        <v>0</v>
      </c>
      <c r="AS241" s="77">
        <v>0</v>
      </c>
      <c r="AT241" s="77">
        <v>0</v>
      </c>
      <c r="AU241" s="46"/>
      <c r="AV241" s="350" t="str">
        <f t="shared" si="151"/>
        <v/>
      </c>
      <c r="AW241" s="76" t="str">
        <f t="shared" si="152"/>
        <v/>
      </c>
      <c r="AX241" s="198" t="str">
        <f>IF(A241="","",IF(D241="","",INDEX(POBRANIE_!$B$6:$F$101,MATCH(D241,POBRANIE_!$A$6:$A$101,0),5)))</f>
        <v/>
      </c>
      <c r="AY241" s="96" t="str">
        <f t="shared" si="153"/>
        <v/>
      </c>
      <c r="AZ241" s="96" t="str">
        <f t="shared" si="144"/>
        <v/>
      </c>
      <c r="BA241" s="292" t="str">
        <f t="shared" si="139"/>
        <v xml:space="preserve"> </v>
      </c>
      <c r="BB241" s="293" t="str">
        <f t="shared" si="140"/>
        <v xml:space="preserve"> </v>
      </c>
      <c r="BD241" s="45"/>
      <c r="BE241" s="387" t="str">
        <f t="shared" si="141"/>
        <v/>
      </c>
      <c r="BF241" s="388">
        <f t="shared" si="154"/>
        <v>0</v>
      </c>
      <c r="BG241" s="388">
        <f t="shared" si="155"/>
        <v>0</v>
      </c>
      <c r="BH241" s="388">
        <f t="shared" si="156"/>
        <v>0</v>
      </c>
      <c r="BI241" s="388">
        <f t="shared" si="157"/>
        <v>0</v>
      </c>
      <c r="BJ241" s="388">
        <f t="shared" si="158"/>
        <v>0</v>
      </c>
      <c r="BK241" s="389">
        <f t="shared" si="159"/>
        <v>0</v>
      </c>
      <c r="BL241" s="388">
        <f>IF(W241="",0,IF(W241=LEGENDA!C$43,0,1))</f>
        <v>0</v>
      </c>
      <c r="BM241" s="388">
        <f>IF(X241="",0,IF(X241=LEGENDA!D$43,0,1))</f>
        <v>0</v>
      </c>
      <c r="BN241" s="388">
        <f>IF(Y241="",0,IF(Y241=LEGENDA!E$43,0,1))</f>
        <v>0</v>
      </c>
      <c r="BO241" s="388">
        <f>IF(Z241="",0,IF(Z241=LEGENDA!F$43,0,1))</f>
        <v>0</v>
      </c>
      <c r="BP241" s="388">
        <f>IF(AA241="",0,IF(AA241=LEGENDA!G$43,0,1))</f>
        <v>0</v>
      </c>
      <c r="BQ241" s="388">
        <f>IF(AB241="",0,IF(AB241=LEGENDA!H$43,0,1))</f>
        <v>0</v>
      </c>
      <c r="BR241" s="388">
        <f>IF(AC241="",0,IF(AC241=LEGENDA!I$43,0,1))</f>
        <v>0</v>
      </c>
      <c r="BS241" s="388">
        <f>IF(AD241="",0,IF(AD241=LEGENDA!J$43,0,1))</f>
        <v>0</v>
      </c>
      <c r="BT241" s="388">
        <f>IF(AE241="",0,IF(AE241=LEGENDA!K$43,0,1))</f>
        <v>0</v>
      </c>
      <c r="BU241" s="388">
        <f>IF(AF241="",0,IF(AF241=LEGENDA!L$43,0,1))</f>
        <v>0</v>
      </c>
      <c r="BV241" s="390">
        <f t="shared" si="160"/>
        <v>0</v>
      </c>
      <c r="BW241" s="388">
        <f t="shared" si="161"/>
        <v>0</v>
      </c>
      <c r="BX241" s="390">
        <f t="shared" si="162"/>
        <v>0</v>
      </c>
      <c r="BY241" s="391">
        <f t="shared" si="163"/>
        <v>0</v>
      </c>
      <c r="BZ241" s="391">
        <f t="shared" si="164"/>
        <v>0</v>
      </c>
      <c r="CA241" s="391" t="str">
        <f t="shared" si="165"/>
        <v/>
      </c>
      <c r="CB241" s="386" t="str">
        <f t="shared" si="142"/>
        <v/>
      </c>
      <c r="CC241" s="94">
        <f t="shared" si="166"/>
        <v>0</v>
      </c>
      <c r="CD241" s="397" t="str">
        <f t="shared" si="167"/>
        <v/>
      </c>
      <c r="CE241" s="559" t="str">
        <f t="array" ref="CE241">IFERROR(INDEX($C$10:$C$525,MATCH(0,COUNTIF($CE$9:CE240,$C$10:$C$525),0)),"")</f>
        <v/>
      </c>
      <c r="CF241" s="559">
        <f t="shared" si="143"/>
        <v>0</v>
      </c>
    </row>
    <row r="242" spans="1:84" ht="18.600000000000001" customHeight="1" thickBot="1" x14ac:dyDescent="0.35">
      <c r="A242" s="78" t="str">
        <f t="shared" si="145"/>
        <v/>
      </c>
      <c r="B242" s="576"/>
      <c r="C242" s="464"/>
      <c r="D242" s="349"/>
      <c r="E242" s="61" t="str">
        <f>IF(B242="","",IF(C242="","",IF(D242="","",INDEX(POBRANIE_!$B$6:$F$100,MATCH($D242,POBRANIE_!$A$6:$A$100,0),2))))</f>
        <v/>
      </c>
      <c r="F242" s="44"/>
      <c r="G242" s="45"/>
      <c r="H242" s="349"/>
      <c r="I242" s="46"/>
      <c r="J242" s="64" t="str">
        <f>IF($H242="","",IF($I242="","",IF($H242=LEGENDA!$B$21,0.6,IF($H242=LEGENDA!$B$22,0.7,0.8))))</f>
        <v/>
      </c>
      <c r="K242" s="61" t="str">
        <f t="shared" si="146"/>
        <v/>
      </c>
      <c r="L242" s="46"/>
      <c r="M242" s="61" t="str">
        <f>IF($H242="","",IF(OR(I242&gt;0,L242&gt;0),"",IF(AND(D242="TUZ",H242="gleba b. lekka"),"BŁĄD kol.8",IF(AND(D242="TUZ",H242="gleba lekka"),"BŁĄD kol.8",IF(AND(D242="TUZ",H242="gleba średnia"),"BŁĄD kol.8",IF(AND(D242="TUZ",H242="gleba ciężka"),"BŁĄD kol.8",IF(OR($H242=LEGENDA!$B$21,$H242=1),49,IF(OR($H242=LEGENDA!$B$22,$H242=2),59,IF(OR($H242=LEGENDA!$B$23,$H242=3),62,IF(OR($H242=4,$H242=LEGENDA!$B$24),66,IF(H242=LEGENDA!$O$25,86,IF(H242=LEGENDA!$O$26,91,IF(H242=LEGENDA!$O$27,73,IF(H242=LEGENDA!$O$28,66,IF(H242=LEGENDA!$O$29,135,IF(H242=LEGENDA!$O$30,158,IF(H242=LEGENDA!$O$31,117)))))))))))))))))</f>
        <v/>
      </c>
      <c r="N242" s="61" t="str">
        <f>IF(AND(D242="TUZ",H242="gleba b. lekka"),"BŁĄD kol.8",IF(AND(D242="TUZ",H242="gleba lekka"),"BŁĄD kol.8",IF(AND(D242="TUZ",H242="gleba średnia"),"BŁĄD kol.8",IF(AND(D242="TUZ",H242="gleba ciężka"),"BŁĄD kol.8",IF(AND(E242&lt;&gt;4,H242=LEGENDA!$O$29),"BŁĄD kol.8",IF(AND(E242&lt;&gt;4,H242=LEGENDA!$O$30),"BŁĄD kol.8",IF(AND(E242&lt;&gt;4,H242=LEGENDA!$O$31),"BŁĄD kol.8",IF(AND(E242&lt;&gt;4,H242=LEGENDA!$O$28),"BŁĄD kol.8",IF(AND(E242&lt;&gt;4,H242=LEGENDA!$O$27),"BŁĄD kol.8",IF(AND(E242&lt;&gt;4,H242=LEGENDA!$O$26),"BŁĄD kol.8",IF(AND(E242&lt;&gt;4,H242=LEGENDA!$O$25),"BŁĄD kol.8",IF(AX242="","",IF(AX242=1,0.6,IF(AX242=2,0.9,0.9))))))))))))))</f>
        <v/>
      </c>
      <c r="O242" s="381" t="str">
        <f t="shared" si="147"/>
        <v/>
      </c>
      <c r="P242" s="379" t="str">
        <f t="shared" si="148"/>
        <v/>
      </c>
      <c r="Q242" s="47"/>
      <c r="R242" s="46"/>
      <c r="S242" s="46"/>
      <c r="T242" s="46"/>
      <c r="U242" s="46"/>
      <c r="V242" s="61" t="str">
        <f t="shared" si="149"/>
        <v/>
      </c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61" t="str">
        <f t="shared" si="150"/>
        <v/>
      </c>
      <c r="AH242" s="66" t="e">
        <v>#VALUE!</v>
      </c>
      <c r="AI242" s="72">
        <v>0</v>
      </c>
      <c r="AJ242" s="73">
        <v>0</v>
      </c>
      <c r="AK242" s="67">
        <v>0</v>
      </c>
      <c r="AL242" s="51">
        <v>-63.360000000000007</v>
      </c>
      <c r="AM242" s="51">
        <v>-73.600000000000009</v>
      </c>
      <c r="AN242" s="51">
        <v>-164.8</v>
      </c>
      <c r="AO242" s="77">
        <v>0</v>
      </c>
      <c r="AP242" s="77">
        <v>0</v>
      </c>
      <c r="AQ242" s="77">
        <v>0</v>
      </c>
      <c r="AR242" s="77">
        <v>0</v>
      </c>
      <c r="AS242" s="77">
        <v>0</v>
      </c>
      <c r="AT242" s="77">
        <v>0</v>
      </c>
      <c r="AU242" s="46"/>
      <c r="AV242" s="350" t="str">
        <f t="shared" si="151"/>
        <v/>
      </c>
      <c r="AW242" s="76" t="str">
        <f t="shared" si="152"/>
        <v/>
      </c>
      <c r="AX242" s="198" t="str">
        <f>IF(A242="","",IF(D242="","",INDEX(POBRANIE_!$B$6:$F$101,MATCH(D242,POBRANIE_!$A$6:$A$101,0),5)))</f>
        <v/>
      </c>
      <c r="AY242" s="96" t="str">
        <f t="shared" si="153"/>
        <v/>
      </c>
      <c r="AZ242" s="96" t="str">
        <f t="shared" si="144"/>
        <v/>
      </c>
      <c r="BA242" s="292" t="str">
        <f t="shared" si="139"/>
        <v xml:space="preserve"> </v>
      </c>
      <c r="BB242" s="293" t="str">
        <f t="shared" si="140"/>
        <v xml:space="preserve"> </v>
      </c>
      <c r="BD242" s="45"/>
      <c r="BE242" s="387" t="str">
        <f t="shared" si="141"/>
        <v/>
      </c>
      <c r="BF242" s="388">
        <f t="shared" si="154"/>
        <v>0</v>
      </c>
      <c r="BG242" s="388">
        <f t="shared" si="155"/>
        <v>0</v>
      </c>
      <c r="BH242" s="388">
        <f t="shared" si="156"/>
        <v>0</v>
      </c>
      <c r="BI242" s="388">
        <f t="shared" si="157"/>
        <v>0</v>
      </c>
      <c r="BJ242" s="388">
        <f t="shared" si="158"/>
        <v>0</v>
      </c>
      <c r="BK242" s="389">
        <f t="shared" si="159"/>
        <v>0</v>
      </c>
      <c r="BL242" s="388">
        <f>IF(W242="",0,IF(W242=LEGENDA!C$43,0,1))</f>
        <v>0</v>
      </c>
      <c r="BM242" s="388">
        <f>IF(X242="",0,IF(X242=LEGENDA!D$43,0,1))</f>
        <v>0</v>
      </c>
      <c r="BN242" s="388">
        <f>IF(Y242="",0,IF(Y242=LEGENDA!E$43,0,1))</f>
        <v>0</v>
      </c>
      <c r="BO242" s="388">
        <f>IF(Z242="",0,IF(Z242=LEGENDA!F$43,0,1))</f>
        <v>0</v>
      </c>
      <c r="BP242" s="388">
        <f>IF(AA242="",0,IF(AA242=LEGENDA!G$43,0,1))</f>
        <v>0</v>
      </c>
      <c r="BQ242" s="388">
        <f>IF(AB242="",0,IF(AB242=LEGENDA!H$43,0,1))</f>
        <v>0</v>
      </c>
      <c r="BR242" s="388">
        <f>IF(AC242="",0,IF(AC242=LEGENDA!I$43,0,1))</f>
        <v>0</v>
      </c>
      <c r="BS242" s="388">
        <f>IF(AD242="",0,IF(AD242=LEGENDA!J$43,0,1))</f>
        <v>0</v>
      </c>
      <c r="BT242" s="388">
        <f>IF(AE242="",0,IF(AE242=LEGENDA!K$43,0,1))</f>
        <v>0</v>
      </c>
      <c r="BU242" s="388">
        <f>IF(AF242="",0,IF(AF242=LEGENDA!L$43,0,1))</f>
        <v>0</v>
      </c>
      <c r="BV242" s="390">
        <f t="shared" si="160"/>
        <v>0</v>
      </c>
      <c r="BW242" s="388">
        <f t="shared" si="161"/>
        <v>0</v>
      </c>
      <c r="BX242" s="390">
        <f t="shared" si="162"/>
        <v>0</v>
      </c>
      <c r="BY242" s="391">
        <f t="shared" si="163"/>
        <v>0</v>
      </c>
      <c r="BZ242" s="391">
        <f t="shared" si="164"/>
        <v>0</v>
      </c>
      <c r="CA242" s="391" t="str">
        <f t="shared" si="165"/>
        <v/>
      </c>
      <c r="CB242" s="386" t="str">
        <f t="shared" si="142"/>
        <v/>
      </c>
      <c r="CC242" s="94">
        <f t="shared" si="166"/>
        <v>0</v>
      </c>
      <c r="CD242" s="397" t="str">
        <f t="shared" si="167"/>
        <v/>
      </c>
      <c r="CE242" s="559" t="str">
        <f t="array" ref="CE242">IFERROR(INDEX($C$10:$C$525,MATCH(0,COUNTIF($CE$9:CE241,$C$10:$C$525),0)),"")</f>
        <v/>
      </c>
      <c r="CF242" s="559">
        <f t="shared" si="143"/>
        <v>0</v>
      </c>
    </row>
    <row r="243" spans="1:84" ht="18.600000000000001" customHeight="1" thickBot="1" x14ac:dyDescent="0.35">
      <c r="A243" s="78" t="str">
        <f t="shared" si="145"/>
        <v/>
      </c>
      <c r="B243" s="576"/>
      <c r="C243" s="464"/>
      <c r="D243" s="349"/>
      <c r="E243" s="61" t="str">
        <f>IF(B243="","",IF(C243="","",IF(D243="","",INDEX(POBRANIE_!$B$6:$F$100,MATCH($D243,POBRANIE_!$A$6:$A$100,0),2))))</f>
        <v/>
      </c>
      <c r="F243" s="44"/>
      <c r="G243" s="45"/>
      <c r="H243" s="349"/>
      <c r="I243" s="46"/>
      <c r="J243" s="64" t="str">
        <f>IF($H243="","",IF($I243="","",IF($H243=LEGENDA!$B$21,0.6,IF($H243=LEGENDA!$B$22,0.7,0.8))))</f>
        <v/>
      </c>
      <c r="K243" s="61" t="str">
        <f t="shared" si="146"/>
        <v/>
      </c>
      <c r="L243" s="46"/>
      <c r="M243" s="61" t="str">
        <f>IF($H243="","",IF(OR(I243&gt;0,L243&gt;0),"",IF(AND(D243="TUZ",H243="gleba b. lekka"),"BŁĄD kol.8",IF(AND(D243="TUZ",H243="gleba lekka"),"BŁĄD kol.8",IF(AND(D243="TUZ",H243="gleba średnia"),"BŁĄD kol.8",IF(AND(D243="TUZ",H243="gleba ciężka"),"BŁĄD kol.8",IF(OR($H243=LEGENDA!$B$21,$H243=1),49,IF(OR($H243=LEGENDA!$B$22,$H243=2),59,IF(OR($H243=LEGENDA!$B$23,$H243=3),62,IF(OR($H243=4,$H243=LEGENDA!$B$24),66,IF(H243=LEGENDA!$O$25,86,IF(H243=LEGENDA!$O$26,91,IF(H243=LEGENDA!$O$27,73,IF(H243=LEGENDA!$O$28,66,IF(H243=LEGENDA!$O$29,135,IF(H243=LEGENDA!$O$30,158,IF(H243=LEGENDA!$O$31,117)))))))))))))))))</f>
        <v/>
      </c>
      <c r="N243" s="61" t="str">
        <f>IF(AND(D243="TUZ",H243="gleba b. lekka"),"BŁĄD kol.8",IF(AND(D243="TUZ",H243="gleba lekka"),"BŁĄD kol.8",IF(AND(D243="TUZ",H243="gleba średnia"),"BŁĄD kol.8",IF(AND(D243="TUZ",H243="gleba ciężka"),"BŁĄD kol.8",IF(AND(E243&lt;&gt;4,H243=LEGENDA!$O$29),"BŁĄD kol.8",IF(AND(E243&lt;&gt;4,H243=LEGENDA!$O$30),"BŁĄD kol.8",IF(AND(E243&lt;&gt;4,H243=LEGENDA!$O$31),"BŁĄD kol.8",IF(AND(E243&lt;&gt;4,H243=LEGENDA!$O$28),"BŁĄD kol.8",IF(AND(E243&lt;&gt;4,H243=LEGENDA!$O$27),"BŁĄD kol.8",IF(AND(E243&lt;&gt;4,H243=LEGENDA!$O$26),"BŁĄD kol.8",IF(AND(E243&lt;&gt;4,H243=LEGENDA!$O$25),"BŁĄD kol.8",IF(AX243="","",IF(AX243=1,0.6,IF(AX243=2,0.9,0.9))))))))))))))</f>
        <v/>
      </c>
      <c r="O243" s="381" t="str">
        <f t="shared" si="147"/>
        <v/>
      </c>
      <c r="P243" s="379" t="str">
        <f t="shared" si="148"/>
        <v/>
      </c>
      <c r="Q243" s="47"/>
      <c r="R243" s="46"/>
      <c r="S243" s="46"/>
      <c r="T243" s="46"/>
      <c r="U243" s="46"/>
      <c r="V243" s="61" t="str">
        <f t="shared" si="149"/>
        <v/>
      </c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61" t="str">
        <f t="shared" si="150"/>
        <v/>
      </c>
      <c r="AH243" s="66" t="e">
        <v>#VALUE!</v>
      </c>
      <c r="AI243" s="72">
        <v>0</v>
      </c>
      <c r="AJ243" s="73">
        <v>0</v>
      </c>
      <c r="AK243" s="67">
        <v>0</v>
      </c>
      <c r="AL243" s="51">
        <v>-63.360000000000007</v>
      </c>
      <c r="AM243" s="51">
        <v>-73.600000000000009</v>
      </c>
      <c r="AN243" s="51">
        <v>-164.8</v>
      </c>
      <c r="AO243" s="77">
        <v>0</v>
      </c>
      <c r="AP243" s="77">
        <v>0</v>
      </c>
      <c r="AQ243" s="77">
        <v>0</v>
      </c>
      <c r="AR243" s="77">
        <v>0</v>
      </c>
      <c r="AS243" s="77">
        <v>0</v>
      </c>
      <c r="AT243" s="77">
        <v>0</v>
      </c>
      <c r="AU243" s="46"/>
      <c r="AV243" s="350" t="str">
        <f t="shared" si="151"/>
        <v/>
      </c>
      <c r="AW243" s="76" t="str">
        <f t="shared" si="152"/>
        <v/>
      </c>
      <c r="AX243" s="198" t="str">
        <f>IF(A243="","",IF(D243="","",INDEX(POBRANIE_!$B$6:$F$101,MATCH(D243,POBRANIE_!$A$6:$A$101,0),5)))</f>
        <v/>
      </c>
      <c r="AY243" s="96" t="str">
        <f t="shared" si="153"/>
        <v/>
      </c>
      <c r="AZ243" s="96" t="str">
        <f t="shared" si="144"/>
        <v/>
      </c>
      <c r="BA243" s="292" t="str">
        <f t="shared" si="139"/>
        <v xml:space="preserve"> </v>
      </c>
      <c r="BB243" s="293" t="str">
        <f t="shared" si="140"/>
        <v xml:space="preserve"> </v>
      </c>
      <c r="BD243" s="45"/>
      <c r="BE243" s="387" t="str">
        <f t="shared" si="141"/>
        <v/>
      </c>
      <c r="BF243" s="388">
        <f t="shared" si="154"/>
        <v>0</v>
      </c>
      <c r="BG243" s="388">
        <f t="shared" si="155"/>
        <v>0</v>
      </c>
      <c r="BH243" s="388">
        <f t="shared" si="156"/>
        <v>0</v>
      </c>
      <c r="BI243" s="388">
        <f t="shared" si="157"/>
        <v>0</v>
      </c>
      <c r="BJ243" s="388">
        <f t="shared" si="158"/>
        <v>0</v>
      </c>
      <c r="BK243" s="389">
        <f t="shared" si="159"/>
        <v>0</v>
      </c>
      <c r="BL243" s="388">
        <f>IF(W243="",0,IF(W243=LEGENDA!C$43,0,1))</f>
        <v>0</v>
      </c>
      <c r="BM243" s="388">
        <f>IF(X243="",0,IF(X243=LEGENDA!D$43,0,1))</f>
        <v>0</v>
      </c>
      <c r="BN243" s="388">
        <f>IF(Y243="",0,IF(Y243=LEGENDA!E$43,0,1))</f>
        <v>0</v>
      </c>
      <c r="BO243" s="388">
        <f>IF(Z243="",0,IF(Z243=LEGENDA!F$43,0,1))</f>
        <v>0</v>
      </c>
      <c r="BP243" s="388">
        <f>IF(AA243="",0,IF(AA243=LEGENDA!G$43,0,1))</f>
        <v>0</v>
      </c>
      <c r="BQ243" s="388">
        <f>IF(AB243="",0,IF(AB243=LEGENDA!H$43,0,1))</f>
        <v>0</v>
      </c>
      <c r="BR243" s="388">
        <f>IF(AC243="",0,IF(AC243=LEGENDA!I$43,0,1))</f>
        <v>0</v>
      </c>
      <c r="BS243" s="388">
        <f>IF(AD243="",0,IF(AD243=LEGENDA!J$43,0,1))</f>
        <v>0</v>
      </c>
      <c r="BT243" s="388">
        <f>IF(AE243="",0,IF(AE243=LEGENDA!K$43,0,1))</f>
        <v>0</v>
      </c>
      <c r="BU243" s="388">
        <f>IF(AF243="",0,IF(AF243=LEGENDA!L$43,0,1))</f>
        <v>0</v>
      </c>
      <c r="BV243" s="390">
        <f t="shared" si="160"/>
        <v>0</v>
      </c>
      <c r="BW243" s="388">
        <f t="shared" si="161"/>
        <v>0</v>
      </c>
      <c r="BX243" s="390">
        <f t="shared" si="162"/>
        <v>0</v>
      </c>
      <c r="BY243" s="391">
        <f t="shared" si="163"/>
        <v>0</v>
      </c>
      <c r="BZ243" s="391">
        <f t="shared" si="164"/>
        <v>0</v>
      </c>
      <c r="CA243" s="391" t="str">
        <f t="shared" si="165"/>
        <v/>
      </c>
      <c r="CB243" s="386" t="str">
        <f t="shared" si="142"/>
        <v/>
      </c>
      <c r="CC243" s="94">
        <f t="shared" si="166"/>
        <v>0</v>
      </c>
      <c r="CD243" s="397" t="str">
        <f t="shared" si="167"/>
        <v/>
      </c>
      <c r="CE243" s="559" t="str">
        <f t="array" ref="CE243">IFERROR(INDEX($C$10:$C$525,MATCH(0,COUNTIF($CE$9:CE242,$C$10:$C$525),0)),"")</f>
        <v/>
      </c>
      <c r="CF243" s="559">
        <f t="shared" si="143"/>
        <v>0</v>
      </c>
    </row>
    <row r="244" spans="1:84" ht="18.600000000000001" customHeight="1" thickBot="1" x14ac:dyDescent="0.35">
      <c r="A244" s="78" t="str">
        <f t="shared" si="145"/>
        <v/>
      </c>
      <c r="B244" s="576"/>
      <c r="C244" s="464"/>
      <c r="D244" s="349"/>
      <c r="E244" s="61" t="str">
        <f>IF(B244="","",IF(C244="","",IF(D244="","",INDEX(POBRANIE_!$B$6:$F$100,MATCH($D244,POBRANIE_!$A$6:$A$100,0),2))))</f>
        <v/>
      </c>
      <c r="F244" s="44"/>
      <c r="G244" s="45"/>
      <c r="H244" s="349"/>
      <c r="I244" s="46"/>
      <c r="J244" s="64" t="str">
        <f>IF($H244="","",IF($I244="","",IF($H244=LEGENDA!$B$21,0.6,IF($H244=LEGENDA!$B$22,0.7,0.8))))</f>
        <v/>
      </c>
      <c r="K244" s="61" t="str">
        <f t="shared" si="146"/>
        <v/>
      </c>
      <c r="L244" s="46"/>
      <c r="M244" s="61" t="str">
        <f>IF($H244="","",IF(OR(I244&gt;0,L244&gt;0),"",IF(AND(D244="TUZ",H244="gleba b. lekka"),"BŁĄD kol.8",IF(AND(D244="TUZ",H244="gleba lekka"),"BŁĄD kol.8",IF(AND(D244="TUZ",H244="gleba średnia"),"BŁĄD kol.8",IF(AND(D244="TUZ",H244="gleba ciężka"),"BŁĄD kol.8",IF(OR($H244=LEGENDA!$B$21,$H244=1),49,IF(OR($H244=LEGENDA!$B$22,$H244=2),59,IF(OR($H244=LEGENDA!$B$23,$H244=3),62,IF(OR($H244=4,$H244=LEGENDA!$B$24),66,IF(H244=LEGENDA!$O$25,86,IF(H244=LEGENDA!$O$26,91,IF(H244=LEGENDA!$O$27,73,IF(H244=LEGENDA!$O$28,66,IF(H244=LEGENDA!$O$29,135,IF(H244=LEGENDA!$O$30,158,IF(H244=LEGENDA!$O$31,117)))))))))))))))))</f>
        <v/>
      </c>
      <c r="N244" s="61" t="str">
        <f>IF(AND(D244="TUZ",H244="gleba b. lekka"),"BŁĄD kol.8",IF(AND(D244="TUZ",H244="gleba lekka"),"BŁĄD kol.8",IF(AND(D244="TUZ",H244="gleba średnia"),"BŁĄD kol.8",IF(AND(D244="TUZ",H244="gleba ciężka"),"BŁĄD kol.8",IF(AND(E244&lt;&gt;4,H244=LEGENDA!$O$29),"BŁĄD kol.8",IF(AND(E244&lt;&gt;4,H244=LEGENDA!$O$30),"BŁĄD kol.8",IF(AND(E244&lt;&gt;4,H244=LEGENDA!$O$31),"BŁĄD kol.8",IF(AND(E244&lt;&gt;4,H244=LEGENDA!$O$28),"BŁĄD kol.8",IF(AND(E244&lt;&gt;4,H244=LEGENDA!$O$27),"BŁĄD kol.8",IF(AND(E244&lt;&gt;4,H244=LEGENDA!$O$26),"BŁĄD kol.8",IF(AND(E244&lt;&gt;4,H244=LEGENDA!$O$25),"BŁĄD kol.8",IF(AX244="","",IF(AX244=1,0.6,IF(AX244=2,0.9,0.9))))))))))))))</f>
        <v/>
      </c>
      <c r="O244" s="381" t="str">
        <f t="shared" si="147"/>
        <v/>
      </c>
      <c r="P244" s="379" t="str">
        <f t="shared" si="148"/>
        <v/>
      </c>
      <c r="Q244" s="47"/>
      <c r="R244" s="46"/>
      <c r="S244" s="46"/>
      <c r="T244" s="46"/>
      <c r="U244" s="46"/>
      <c r="V244" s="61" t="str">
        <f t="shared" si="149"/>
        <v/>
      </c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61" t="str">
        <f t="shared" si="150"/>
        <v/>
      </c>
      <c r="AH244" s="66" t="e">
        <v>#VALUE!</v>
      </c>
      <c r="AI244" s="72">
        <v>0</v>
      </c>
      <c r="AJ244" s="73">
        <v>0</v>
      </c>
      <c r="AK244" s="67">
        <v>0</v>
      </c>
      <c r="AL244" s="51">
        <v>-63.360000000000007</v>
      </c>
      <c r="AM244" s="51">
        <v>-73.600000000000009</v>
      </c>
      <c r="AN244" s="51">
        <v>-164.8</v>
      </c>
      <c r="AO244" s="77">
        <v>0</v>
      </c>
      <c r="AP244" s="77">
        <v>0</v>
      </c>
      <c r="AQ244" s="77">
        <v>0</v>
      </c>
      <c r="AR244" s="77">
        <v>0</v>
      </c>
      <c r="AS244" s="77">
        <v>0</v>
      </c>
      <c r="AT244" s="77">
        <v>0</v>
      </c>
      <c r="AU244" s="46"/>
      <c r="AV244" s="350" t="str">
        <f t="shared" si="151"/>
        <v/>
      </c>
      <c r="AW244" s="76" t="str">
        <f t="shared" si="152"/>
        <v/>
      </c>
      <c r="AX244" s="198" t="str">
        <f>IF(A244="","",IF(D244="","",INDEX(POBRANIE_!$B$6:$F$101,MATCH(D244,POBRANIE_!$A$6:$A$101,0),5)))</f>
        <v/>
      </c>
      <c r="AY244" s="96" t="str">
        <f t="shared" si="153"/>
        <v/>
      </c>
      <c r="AZ244" s="96" t="str">
        <f t="shared" si="144"/>
        <v/>
      </c>
      <c r="BA244" s="292" t="str">
        <f t="shared" si="139"/>
        <v xml:space="preserve"> </v>
      </c>
      <c r="BB244" s="293" t="str">
        <f t="shared" si="140"/>
        <v xml:space="preserve"> </v>
      </c>
      <c r="BD244" s="45"/>
      <c r="BE244" s="387" t="str">
        <f t="shared" si="141"/>
        <v/>
      </c>
      <c r="BF244" s="388">
        <f t="shared" si="154"/>
        <v>0</v>
      </c>
      <c r="BG244" s="388">
        <f t="shared" si="155"/>
        <v>0</v>
      </c>
      <c r="BH244" s="388">
        <f t="shared" si="156"/>
        <v>0</v>
      </c>
      <c r="BI244" s="388">
        <f t="shared" si="157"/>
        <v>0</v>
      </c>
      <c r="BJ244" s="388">
        <f t="shared" si="158"/>
        <v>0</v>
      </c>
      <c r="BK244" s="389">
        <f t="shared" si="159"/>
        <v>0</v>
      </c>
      <c r="BL244" s="388">
        <f>IF(W244="",0,IF(W244=LEGENDA!C$43,0,1))</f>
        <v>0</v>
      </c>
      <c r="BM244" s="388">
        <f>IF(X244="",0,IF(X244=LEGENDA!D$43,0,1))</f>
        <v>0</v>
      </c>
      <c r="BN244" s="388">
        <f>IF(Y244="",0,IF(Y244=LEGENDA!E$43,0,1))</f>
        <v>0</v>
      </c>
      <c r="BO244" s="388">
        <f>IF(Z244="",0,IF(Z244=LEGENDA!F$43,0,1))</f>
        <v>0</v>
      </c>
      <c r="BP244" s="388">
        <f>IF(AA244="",0,IF(AA244=LEGENDA!G$43,0,1))</f>
        <v>0</v>
      </c>
      <c r="BQ244" s="388">
        <f>IF(AB244="",0,IF(AB244=LEGENDA!H$43,0,1))</f>
        <v>0</v>
      </c>
      <c r="BR244" s="388">
        <f>IF(AC244="",0,IF(AC244=LEGENDA!I$43,0,1))</f>
        <v>0</v>
      </c>
      <c r="BS244" s="388">
        <f>IF(AD244="",0,IF(AD244=LEGENDA!J$43,0,1))</f>
        <v>0</v>
      </c>
      <c r="BT244" s="388">
        <f>IF(AE244="",0,IF(AE244=LEGENDA!K$43,0,1))</f>
        <v>0</v>
      </c>
      <c r="BU244" s="388">
        <f>IF(AF244="",0,IF(AF244=LEGENDA!L$43,0,1))</f>
        <v>0</v>
      </c>
      <c r="BV244" s="390">
        <f t="shared" si="160"/>
        <v>0</v>
      </c>
      <c r="BW244" s="388">
        <f t="shared" si="161"/>
        <v>0</v>
      </c>
      <c r="BX244" s="390">
        <f t="shared" si="162"/>
        <v>0</v>
      </c>
      <c r="BY244" s="391">
        <f t="shared" si="163"/>
        <v>0</v>
      </c>
      <c r="BZ244" s="391">
        <f t="shared" si="164"/>
        <v>0</v>
      </c>
      <c r="CA244" s="391" t="str">
        <f t="shared" si="165"/>
        <v/>
      </c>
      <c r="CB244" s="386" t="str">
        <f t="shared" si="142"/>
        <v/>
      </c>
      <c r="CC244" s="94">
        <f t="shared" si="166"/>
        <v>0</v>
      </c>
      <c r="CD244" s="397" t="str">
        <f t="shared" si="167"/>
        <v/>
      </c>
      <c r="CE244" s="559" t="str">
        <f t="array" ref="CE244">IFERROR(INDEX($C$10:$C$525,MATCH(0,COUNTIF($CE$9:CE243,$C$10:$C$525),0)),"")</f>
        <v/>
      </c>
      <c r="CF244" s="559">
        <f t="shared" si="143"/>
        <v>0</v>
      </c>
    </row>
    <row r="245" spans="1:84" ht="18.600000000000001" customHeight="1" thickBot="1" x14ac:dyDescent="0.35">
      <c r="A245" s="78" t="str">
        <f t="shared" si="145"/>
        <v/>
      </c>
      <c r="B245" s="576"/>
      <c r="C245" s="464"/>
      <c r="D245" s="349"/>
      <c r="E245" s="61" t="str">
        <f>IF(B245="","",IF(C245="","",IF(D245="","",INDEX(POBRANIE_!$B$6:$F$100,MATCH($D245,POBRANIE_!$A$6:$A$100,0),2))))</f>
        <v/>
      </c>
      <c r="F245" s="44"/>
      <c r="G245" s="45"/>
      <c r="H245" s="349"/>
      <c r="I245" s="46"/>
      <c r="J245" s="64" t="str">
        <f>IF($H245="","",IF($I245="","",IF($H245=LEGENDA!$B$21,0.6,IF($H245=LEGENDA!$B$22,0.7,0.8))))</f>
        <v/>
      </c>
      <c r="K245" s="61" t="str">
        <f t="shared" si="146"/>
        <v/>
      </c>
      <c r="L245" s="46"/>
      <c r="M245" s="61" t="str">
        <f>IF($H245="","",IF(OR(I245&gt;0,L245&gt;0),"",IF(AND(D245="TUZ",H245="gleba b. lekka"),"BŁĄD kol.8",IF(AND(D245="TUZ",H245="gleba lekka"),"BŁĄD kol.8",IF(AND(D245="TUZ",H245="gleba średnia"),"BŁĄD kol.8",IF(AND(D245="TUZ",H245="gleba ciężka"),"BŁĄD kol.8",IF(OR($H245=LEGENDA!$B$21,$H245=1),49,IF(OR($H245=LEGENDA!$B$22,$H245=2),59,IF(OR($H245=LEGENDA!$B$23,$H245=3),62,IF(OR($H245=4,$H245=LEGENDA!$B$24),66,IF(H245=LEGENDA!$O$25,86,IF(H245=LEGENDA!$O$26,91,IF(H245=LEGENDA!$O$27,73,IF(H245=LEGENDA!$O$28,66,IF(H245=LEGENDA!$O$29,135,IF(H245=LEGENDA!$O$30,158,IF(H245=LEGENDA!$O$31,117)))))))))))))))))</f>
        <v/>
      </c>
      <c r="N245" s="61" t="str">
        <f>IF(AND(D245="TUZ",H245="gleba b. lekka"),"BŁĄD kol.8",IF(AND(D245="TUZ",H245="gleba lekka"),"BŁĄD kol.8",IF(AND(D245="TUZ",H245="gleba średnia"),"BŁĄD kol.8",IF(AND(D245="TUZ",H245="gleba ciężka"),"BŁĄD kol.8",IF(AND(E245&lt;&gt;4,H245=LEGENDA!$O$29),"BŁĄD kol.8",IF(AND(E245&lt;&gt;4,H245=LEGENDA!$O$30),"BŁĄD kol.8",IF(AND(E245&lt;&gt;4,H245=LEGENDA!$O$31),"BŁĄD kol.8",IF(AND(E245&lt;&gt;4,H245=LEGENDA!$O$28),"BŁĄD kol.8",IF(AND(E245&lt;&gt;4,H245=LEGENDA!$O$27),"BŁĄD kol.8",IF(AND(E245&lt;&gt;4,H245=LEGENDA!$O$26),"BŁĄD kol.8",IF(AND(E245&lt;&gt;4,H245=LEGENDA!$O$25),"BŁĄD kol.8",IF(AX245="","",IF(AX245=1,0.6,IF(AX245=2,0.9,0.9))))))))))))))</f>
        <v/>
      </c>
      <c r="O245" s="381" t="str">
        <f t="shared" si="147"/>
        <v/>
      </c>
      <c r="P245" s="379" t="str">
        <f t="shared" si="148"/>
        <v/>
      </c>
      <c r="Q245" s="47"/>
      <c r="R245" s="46"/>
      <c r="S245" s="46"/>
      <c r="T245" s="46"/>
      <c r="U245" s="46"/>
      <c r="V245" s="61" t="str">
        <f t="shared" si="149"/>
        <v/>
      </c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61" t="str">
        <f t="shared" si="150"/>
        <v/>
      </c>
      <c r="AH245" s="66" t="e">
        <v>#VALUE!</v>
      </c>
      <c r="AI245" s="72">
        <v>0</v>
      </c>
      <c r="AJ245" s="73">
        <v>0</v>
      </c>
      <c r="AK245" s="67">
        <v>0</v>
      </c>
      <c r="AL245" s="51">
        <v>-63.360000000000007</v>
      </c>
      <c r="AM245" s="51">
        <v>-73.600000000000009</v>
      </c>
      <c r="AN245" s="51">
        <v>-164.8</v>
      </c>
      <c r="AO245" s="77">
        <v>0</v>
      </c>
      <c r="AP245" s="77">
        <v>0</v>
      </c>
      <c r="AQ245" s="77">
        <v>0</v>
      </c>
      <c r="AR245" s="77">
        <v>0</v>
      </c>
      <c r="AS245" s="77">
        <v>0</v>
      </c>
      <c r="AT245" s="77">
        <v>0</v>
      </c>
      <c r="AU245" s="46"/>
      <c r="AV245" s="350" t="str">
        <f t="shared" si="151"/>
        <v/>
      </c>
      <c r="AW245" s="76" t="str">
        <f t="shared" si="152"/>
        <v/>
      </c>
      <c r="AX245" s="198" t="str">
        <f>IF(A245="","",IF(D245="","",INDEX(POBRANIE_!$B$6:$F$101,MATCH(D245,POBRANIE_!$A$6:$A$101,0),5)))</f>
        <v/>
      </c>
      <c r="AY245" s="96" t="str">
        <f t="shared" si="153"/>
        <v/>
      </c>
      <c r="AZ245" s="96" t="str">
        <f t="shared" si="144"/>
        <v/>
      </c>
      <c r="BA245" s="292" t="str">
        <f t="shared" si="139"/>
        <v xml:space="preserve"> </v>
      </c>
      <c r="BB245" s="293" t="str">
        <f t="shared" si="140"/>
        <v xml:space="preserve"> </v>
      </c>
      <c r="BD245" s="45"/>
      <c r="BE245" s="387" t="str">
        <f t="shared" si="141"/>
        <v/>
      </c>
      <c r="BF245" s="388">
        <f t="shared" si="154"/>
        <v>0</v>
      </c>
      <c r="BG245" s="388">
        <f t="shared" si="155"/>
        <v>0</v>
      </c>
      <c r="BH245" s="388">
        <f t="shared" si="156"/>
        <v>0</v>
      </c>
      <c r="BI245" s="388">
        <f t="shared" si="157"/>
        <v>0</v>
      </c>
      <c r="BJ245" s="388">
        <f t="shared" si="158"/>
        <v>0</v>
      </c>
      <c r="BK245" s="389">
        <f t="shared" si="159"/>
        <v>0</v>
      </c>
      <c r="BL245" s="388">
        <f>IF(W245="",0,IF(W245=LEGENDA!C$43,0,1))</f>
        <v>0</v>
      </c>
      <c r="BM245" s="388">
        <f>IF(X245="",0,IF(X245=LEGENDA!D$43,0,1))</f>
        <v>0</v>
      </c>
      <c r="BN245" s="388">
        <f>IF(Y245="",0,IF(Y245=LEGENDA!E$43,0,1))</f>
        <v>0</v>
      </c>
      <c r="BO245" s="388">
        <f>IF(Z245="",0,IF(Z245=LEGENDA!F$43,0,1))</f>
        <v>0</v>
      </c>
      <c r="BP245" s="388">
        <f>IF(AA245="",0,IF(AA245=LEGENDA!G$43,0,1))</f>
        <v>0</v>
      </c>
      <c r="BQ245" s="388">
        <f>IF(AB245="",0,IF(AB245=LEGENDA!H$43,0,1))</f>
        <v>0</v>
      </c>
      <c r="BR245" s="388">
        <f>IF(AC245="",0,IF(AC245=LEGENDA!I$43,0,1))</f>
        <v>0</v>
      </c>
      <c r="BS245" s="388">
        <f>IF(AD245="",0,IF(AD245=LEGENDA!J$43,0,1))</f>
        <v>0</v>
      </c>
      <c r="BT245" s="388">
        <f>IF(AE245="",0,IF(AE245=LEGENDA!K$43,0,1))</f>
        <v>0</v>
      </c>
      <c r="BU245" s="388">
        <f>IF(AF245="",0,IF(AF245=LEGENDA!L$43,0,1))</f>
        <v>0</v>
      </c>
      <c r="BV245" s="390">
        <f t="shared" si="160"/>
        <v>0</v>
      </c>
      <c r="BW245" s="388">
        <f t="shared" si="161"/>
        <v>0</v>
      </c>
      <c r="BX245" s="390">
        <f t="shared" si="162"/>
        <v>0</v>
      </c>
      <c r="BY245" s="391">
        <f t="shared" si="163"/>
        <v>0</v>
      </c>
      <c r="BZ245" s="391">
        <f t="shared" si="164"/>
        <v>0</v>
      </c>
      <c r="CA245" s="391" t="str">
        <f t="shared" si="165"/>
        <v/>
      </c>
      <c r="CB245" s="386" t="str">
        <f t="shared" si="142"/>
        <v/>
      </c>
      <c r="CC245" s="94">
        <f t="shared" si="166"/>
        <v>0</v>
      </c>
      <c r="CD245" s="397" t="str">
        <f t="shared" si="167"/>
        <v/>
      </c>
      <c r="CE245" s="559" t="str">
        <f t="array" ref="CE245">IFERROR(INDEX($C$10:$C$525,MATCH(0,COUNTIF($CE$9:CE244,$C$10:$C$525),0)),"")</f>
        <v/>
      </c>
      <c r="CF245" s="559">
        <f t="shared" si="143"/>
        <v>0</v>
      </c>
    </row>
    <row r="246" spans="1:84" ht="18.600000000000001" customHeight="1" thickBot="1" x14ac:dyDescent="0.35">
      <c r="A246" s="78" t="str">
        <f t="shared" si="145"/>
        <v/>
      </c>
      <c r="B246" s="576"/>
      <c r="C246" s="464"/>
      <c r="D246" s="349"/>
      <c r="E246" s="61" t="str">
        <f>IF(B246="","",IF(C246="","",IF(D246="","",INDEX(POBRANIE_!$B$6:$F$100,MATCH($D246,POBRANIE_!$A$6:$A$100,0),2))))</f>
        <v/>
      </c>
      <c r="F246" s="44"/>
      <c r="G246" s="45"/>
      <c r="H246" s="349"/>
      <c r="I246" s="46"/>
      <c r="J246" s="64" t="str">
        <f>IF($H246="","",IF($I246="","",IF($H246=LEGENDA!$B$21,0.6,IF($H246=LEGENDA!$B$22,0.7,0.8))))</f>
        <v/>
      </c>
      <c r="K246" s="61" t="str">
        <f t="shared" si="146"/>
        <v/>
      </c>
      <c r="L246" s="46"/>
      <c r="M246" s="61" t="str">
        <f>IF($H246="","",IF(OR(I246&gt;0,L246&gt;0),"",IF(AND(D246="TUZ",H246="gleba b. lekka"),"BŁĄD kol.8",IF(AND(D246="TUZ",H246="gleba lekka"),"BŁĄD kol.8",IF(AND(D246="TUZ",H246="gleba średnia"),"BŁĄD kol.8",IF(AND(D246="TUZ",H246="gleba ciężka"),"BŁĄD kol.8",IF(OR($H246=LEGENDA!$B$21,$H246=1),49,IF(OR($H246=LEGENDA!$B$22,$H246=2),59,IF(OR($H246=LEGENDA!$B$23,$H246=3),62,IF(OR($H246=4,$H246=LEGENDA!$B$24),66,IF(H246=LEGENDA!$O$25,86,IF(H246=LEGENDA!$O$26,91,IF(H246=LEGENDA!$O$27,73,IF(H246=LEGENDA!$O$28,66,IF(H246=LEGENDA!$O$29,135,IF(H246=LEGENDA!$O$30,158,IF(H246=LEGENDA!$O$31,117)))))))))))))))))</f>
        <v/>
      </c>
      <c r="N246" s="61" t="str">
        <f>IF(AND(D246="TUZ",H246="gleba b. lekka"),"BŁĄD kol.8",IF(AND(D246="TUZ",H246="gleba lekka"),"BŁĄD kol.8",IF(AND(D246="TUZ",H246="gleba średnia"),"BŁĄD kol.8",IF(AND(D246="TUZ",H246="gleba ciężka"),"BŁĄD kol.8",IF(AND(E246&lt;&gt;4,H246=LEGENDA!$O$29),"BŁĄD kol.8",IF(AND(E246&lt;&gt;4,H246=LEGENDA!$O$30),"BŁĄD kol.8",IF(AND(E246&lt;&gt;4,H246=LEGENDA!$O$31),"BŁĄD kol.8",IF(AND(E246&lt;&gt;4,H246=LEGENDA!$O$28),"BŁĄD kol.8",IF(AND(E246&lt;&gt;4,H246=LEGENDA!$O$27),"BŁĄD kol.8",IF(AND(E246&lt;&gt;4,H246=LEGENDA!$O$26),"BŁĄD kol.8",IF(AND(E246&lt;&gt;4,H246=LEGENDA!$O$25),"BŁĄD kol.8",IF(AX246="","",IF(AX246=1,0.6,IF(AX246=2,0.9,0.9))))))))))))))</f>
        <v/>
      </c>
      <c r="O246" s="381" t="str">
        <f t="shared" si="147"/>
        <v/>
      </c>
      <c r="P246" s="379" t="str">
        <f t="shared" si="148"/>
        <v/>
      </c>
      <c r="Q246" s="47"/>
      <c r="R246" s="46"/>
      <c r="S246" s="46"/>
      <c r="T246" s="46"/>
      <c r="U246" s="46"/>
      <c r="V246" s="61" t="str">
        <f t="shared" si="149"/>
        <v/>
      </c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61" t="str">
        <f t="shared" si="150"/>
        <v/>
      </c>
      <c r="AH246" s="66" t="e">
        <v>#VALUE!</v>
      </c>
      <c r="AI246" s="72">
        <v>0</v>
      </c>
      <c r="AJ246" s="73">
        <v>0</v>
      </c>
      <c r="AK246" s="67">
        <v>0</v>
      </c>
      <c r="AL246" s="51">
        <v>-63.360000000000007</v>
      </c>
      <c r="AM246" s="51">
        <v>-73.600000000000009</v>
      </c>
      <c r="AN246" s="51">
        <v>-164.8</v>
      </c>
      <c r="AO246" s="77">
        <v>0</v>
      </c>
      <c r="AP246" s="77">
        <v>0</v>
      </c>
      <c r="AQ246" s="77">
        <v>0</v>
      </c>
      <c r="AR246" s="77">
        <v>0</v>
      </c>
      <c r="AS246" s="77">
        <v>0</v>
      </c>
      <c r="AT246" s="77">
        <v>0</v>
      </c>
      <c r="AU246" s="46"/>
      <c r="AV246" s="350" t="str">
        <f t="shared" si="151"/>
        <v/>
      </c>
      <c r="AW246" s="76" t="str">
        <f t="shared" si="152"/>
        <v/>
      </c>
      <c r="AX246" s="198" t="str">
        <f>IF(A246="","",IF(D246="","",INDEX(POBRANIE_!$B$6:$F$101,MATCH(D246,POBRANIE_!$A$6:$A$101,0),5)))</f>
        <v/>
      </c>
      <c r="AY246" s="96" t="str">
        <f t="shared" si="153"/>
        <v/>
      </c>
      <c r="AZ246" s="96" t="str">
        <f t="shared" si="144"/>
        <v/>
      </c>
      <c r="BA246" s="292" t="str">
        <f t="shared" si="139"/>
        <v xml:space="preserve"> </v>
      </c>
      <c r="BB246" s="293" t="str">
        <f t="shared" si="140"/>
        <v xml:space="preserve"> </v>
      </c>
      <c r="BD246" s="45"/>
      <c r="BE246" s="387" t="str">
        <f t="shared" si="141"/>
        <v/>
      </c>
      <c r="BF246" s="388">
        <f t="shared" si="154"/>
        <v>0</v>
      </c>
      <c r="BG246" s="388">
        <f t="shared" si="155"/>
        <v>0</v>
      </c>
      <c r="BH246" s="388">
        <f t="shared" si="156"/>
        <v>0</v>
      </c>
      <c r="BI246" s="388">
        <f t="shared" si="157"/>
        <v>0</v>
      </c>
      <c r="BJ246" s="388">
        <f t="shared" si="158"/>
        <v>0</v>
      </c>
      <c r="BK246" s="389">
        <f t="shared" si="159"/>
        <v>0</v>
      </c>
      <c r="BL246" s="388">
        <f>IF(W246="",0,IF(W246=LEGENDA!C$43,0,1))</f>
        <v>0</v>
      </c>
      <c r="BM246" s="388">
        <f>IF(X246="",0,IF(X246=LEGENDA!D$43,0,1))</f>
        <v>0</v>
      </c>
      <c r="BN246" s="388">
        <f>IF(Y246="",0,IF(Y246=LEGENDA!E$43,0,1))</f>
        <v>0</v>
      </c>
      <c r="BO246" s="388">
        <f>IF(Z246="",0,IF(Z246=LEGENDA!F$43,0,1))</f>
        <v>0</v>
      </c>
      <c r="BP246" s="388">
        <f>IF(AA246="",0,IF(AA246=LEGENDA!G$43,0,1))</f>
        <v>0</v>
      </c>
      <c r="BQ246" s="388">
        <f>IF(AB246="",0,IF(AB246=LEGENDA!H$43,0,1))</f>
        <v>0</v>
      </c>
      <c r="BR246" s="388">
        <f>IF(AC246="",0,IF(AC246=LEGENDA!I$43,0,1))</f>
        <v>0</v>
      </c>
      <c r="BS246" s="388">
        <f>IF(AD246="",0,IF(AD246=LEGENDA!J$43,0,1))</f>
        <v>0</v>
      </c>
      <c r="BT246" s="388">
        <f>IF(AE246="",0,IF(AE246=LEGENDA!K$43,0,1))</f>
        <v>0</v>
      </c>
      <c r="BU246" s="388">
        <f>IF(AF246="",0,IF(AF246=LEGENDA!L$43,0,1))</f>
        <v>0</v>
      </c>
      <c r="BV246" s="390">
        <f t="shared" si="160"/>
        <v>0</v>
      </c>
      <c r="BW246" s="388">
        <f t="shared" si="161"/>
        <v>0</v>
      </c>
      <c r="BX246" s="390">
        <f t="shared" si="162"/>
        <v>0</v>
      </c>
      <c r="BY246" s="391">
        <f t="shared" si="163"/>
        <v>0</v>
      </c>
      <c r="BZ246" s="391">
        <f t="shared" si="164"/>
        <v>0</v>
      </c>
      <c r="CA246" s="391" t="str">
        <f t="shared" si="165"/>
        <v/>
      </c>
      <c r="CB246" s="386" t="str">
        <f t="shared" si="142"/>
        <v/>
      </c>
      <c r="CC246" s="94">
        <f t="shared" si="166"/>
        <v>0</v>
      </c>
      <c r="CD246" s="397" t="str">
        <f t="shared" si="167"/>
        <v/>
      </c>
      <c r="CE246" s="559" t="str">
        <f t="array" ref="CE246">IFERROR(INDEX($C$10:$C$525,MATCH(0,COUNTIF($CE$9:CE245,$C$10:$C$525),0)),"")</f>
        <v/>
      </c>
      <c r="CF246" s="559">
        <f t="shared" si="143"/>
        <v>0</v>
      </c>
    </row>
    <row r="247" spans="1:84" ht="18.600000000000001" customHeight="1" thickBot="1" x14ac:dyDescent="0.35">
      <c r="A247" s="78" t="str">
        <f t="shared" si="145"/>
        <v/>
      </c>
      <c r="B247" s="576"/>
      <c r="C247" s="464"/>
      <c r="D247" s="349"/>
      <c r="E247" s="61" t="str">
        <f>IF(B247="","",IF(C247="","",IF(D247="","",INDEX(POBRANIE_!$B$6:$F$100,MATCH($D247,POBRANIE_!$A$6:$A$100,0),2))))</f>
        <v/>
      </c>
      <c r="F247" s="44"/>
      <c r="G247" s="45"/>
      <c r="H247" s="349"/>
      <c r="I247" s="46"/>
      <c r="J247" s="64" t="str">
        <f>IF($H247="","",IF($I247="","",IF($H247=LEGENDA!$B$21,0.6,IF($H247=LEGENDA!$B$22,0.7,0.8))))</f>
        <v/>
      </c>
      <c r="K247" s="61" t="str">
        <f t="shared" si="146"/>
        <v/>
      </c>
      <c r="L247" s="46"/>
      <c r="M247" s="61" t="str">
        <f>IF($H247="","",IF(OR(I247&gt;0,L247&gt;0),"",IF(AND(D247="TUZ",H247="gleba b. lekka"),"BŁĄD kol.8",IF(AND(D247="TUZ",H247="gleba lekka"),"BŁĄD kol.8",IF(AND(D247="TUZ",H247="gleba średnia"),"BŁĄD kol.8",IF(AND(D247="TUZ",H247="gleba ciężka"),"BŁĄD kol.8",IF(OR($H247=LEGENDA!$B$21,$H247=1),49,IF(OR($H247=LEGENDA!$B$22,$H247=2),59,IF(OR($H247=LEGENDA!$B$23,$H247=3),62,IF(OR($H247=4,$H247=LEGENDA!$B$24),66,IF(H247=LEGENDA!$O$25,86,IF(H247=LEGENDA!$O$26,91,IF(H247=LEGENDA!$O$27,73,IF(H247=LEGENDA!$O$28,66,IF(H247=LEGENDA!$O$29,135,IF(H247=LEGENDA!$O$30,158,IF(H247=LEGENDA!$O$31,117)))))))))))))))))</f>
        <v/>
      </c>
      <c r="N247" s="61" t="str">
        <f>IF(AND(D247="TUZ",H247="gleba b. lekka"),"BŁĄD kol.8",IF(AND(D247="TUZ",H247="gleba lekka"),"BŁĄD kol.8",IF(AND(D247="TUZ",H247="gleba średnia"),"BŁĄD kol.8",IF(AND(D247="TUZ",H247="gleba ciężka"),"BŁĄD kol.8",IF(AND(E247&lt;&gt;4,H247=LEGENDA!$O$29),"BŁĄD kol.8",IF(AND(E247&lt;&gt;4,H247=LEGENDA!$O$30),"BŁĄD kol.8",IF(AND(E247&lt;&gt;4,H247=LEGENDA!$O$31),"BŁĄD kol.8",IF(AND(E247&lt;&gt;4,H247=LEGENDA!$O$28),"BŁĄD kol.8",IF(AND(E247&lt;&gt;4,H247=LEGENDA!$O$27),"BŁĄD kol.8",IF(AND(E247&lt;&gt;4,H247=LEGENDA!$O$26),"BŁĄD kol.8",IF(AND(E247&lt;&gt;4,H247=LEGENDA!$O$25),"BŁĄD kol.8",IF(AX247="","",IF(AX247=1,0.6,IF(AX247=2,0.9,0.9))))))))))))))</f>
        <v/>
      </c>
      <c r="O247" s="381" t="str">
        <f t="shared" si="147"/>
        <v/>
      </c>
      <c r="P247" s="379" t="str">
        <f t="shared" si="148"/>
        <v/>
      </c>
      <c r="Q247" s="47"/>
      <c r="R247" s="46"/>
      <c r="S247" s="46"/>
      <c r="T247" s="46"/>
      <c r="U247" s="46"/>
      <c r="V247" s="61" t="str">
        <f t="shared" si="149"/>
        <v/>
      </c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61" t="str">
        <f t="shared" si="150"/>
        <v/>
      </c>
      <c r="AH247" s="66" t="e">
        <v>#VALUE!</v>
      </c>
      <c r="AI247" s="72">
        <v>0</v>
      </c>
      <c r="AJ247" s="73">
        <v>0</v>
      </c>
      <c r="AK247" s="67">
        <v>0</v>
      </c>
      <c r="AL247" s="51">
        <v>-63.360000000000007</v>
      </c>
      <c r="AM247" s="51">
        <v>-73.600000000000009</v>
      </c>
      <c r="AN247" s="51">
        <v>-164.8</v>
      </c>
      <c r="AO247" s="77">
        <v>0</v>
      </c>
      <c r="AP247" s="77">
        <v>0</v>
      </c>
      <c r="AQ247" s="77">
        <v>0</v>
      </c>
      <c r="AR247" s="77">
        <v>0</v>
      </c>
      <c r="AS247" s="77">
        <v>0</v>
      </c>
      <c r="AT247" s="77">
        <v>0</v>
      </c>
      <c r="AU247" s="46"/>
      <c r="AV247" s="350" t="str">
        <f t="shared" si="151"/>
        <v/>
      </c>
      <c r="AW247" s="76" t="str">
        <f t="shared" si="152"/>
        <v/>
      </c>
      <c r="AX247" s="198" t="str">
        <f>IF(A247="","",IF(D247="","",INDEX(POBRANIE_!$B$6:$F$101,MATCH(D247,POBRANIE_!$A$6:$A$101,0),5)))</f>
        <v/>
      </c>
      <c r="AY247" s="96" t="str">
        <f t="shared" si="153"/>
        <v/>
      </c>
      <c r="AZ247" s="96" t="str">
        <f t="shared" si="144"/>
        <v/>
      </c>
      <c r="BA247" s="292" t="str">
        <f t="shared" si="139"/>
        <v xml:space="preserve"> </v>
      </c>
      <c r="BB247" s="293" t="str">
        <f t="shared" si="140"/>
        <v xml:space="preserve"> </v>
      </c>
      <c r="BD247" s="45"/>
      <c r="BE247" s="387" t="str">
        <f t="shared" si="141"/>
        <v/>
      </c>
      <c r="BF247" s="388">
        <f t="shared" si="154"/>
        <v>0</v>
      </c>
      <c r="BG247" s="388">
        <f t="shared" si="155"/>
        <v>0</v>
      </c>
      <c r="BH247" s="388">
        <f t="shared" si="156"/>
        <v>0</v>
      </c>
      <c r="BI247" s="388">
        <f t="shared" si="157"/>
        <v>0</v>
      </c>
      <c r="BJ247" s="388">
        <f t="shared" si="158"/>
        <v>0</v>
      </c>
      <c r="BK247" s="389">
        <f t="shared" si="159"/>
        <v>0</v>
      </c>
      <c r="BL247" s="388">
        <f>IF(W247="",0,IF(W247=LEGENDA!C$43,0,1))</f>
        <v>0</v>
      </c>
      <c r="BM247" s="388">
        <f>IF(X247="",0,IF(X247=LEGENDA!D$43,0,1))</f>
        <v>0</v>
      </c>
      <c r="BN247" s="388">
        <f>IF(Y247="",0,IF(Y247=LEGENDA!E$43,0,1))</f>
        <v>0</v>
      </c>
      <c r="BO247" s="388">
        <f>IF(Z247="",0,IF(Z247=LEGENDA!F$43,0,1))</f>
        <v>0</v>
      </c>
      <c r="BP247" s="388">
        <f>IF(AA247="",0,IF(AA247=LEGENDA!G$43,0,1))</f>
        <v>0</v>
      </c>
      <c r="BQ247" s="388">
        <f>IF(AB247="",0,IF(AB247=LEGENDA!H$43,0,1))</f>
        <v>0</v>
      </c>
      <c r="BR247" s="388">
        <f>IF(AC247="",0,IF(AC247=LEGENDA!I$43,0,1))</f>
        <v>0</v>
      </c>
      <c r="BS247" s="388">
        <f>IF(AD247="",0,IF(AD247=LEGENDA!J$43,0,1))</f>
        <v>0</v>
      </c>
      <c r="BT247" s="388">
        <f>IF(AE247="",0,IF(AE247=LEGENDA!K$43,0,1))</f>
        <v>0</v>
      </c>
      <c r="BU247" s="388">
        <f>IF(AF247="",0,IF(AF247=LEGENDA!L$43,0,1))</f>
        <v>0</v>
      </c>
      <c r="BV247" s="390">
        <f t="shared" si="160"/>
        <v>0</v>
      </c>
      <c r="BW247" s="388">
        <f t="shared" si="161"/>
        <v>0</v>
      </c>
      <c r="BX247" s="390">
        <f t="shared" si="162"/>
        <v>0</v>
      </c>
      <c r="BY247" s="391">
        <f t="shared" si="163"/>
        <v>0</v>
      </c>
      <c r="BZ247" s="391">
        <f t="shared" si="164"/>
        <v>0</v>
      </c>
      <c r="CA247" s="391" t="str">
        <f t="shared" si="165"/>
        <v/>
      </c>
      <c r="CB247" s="386" t="str">
        <f t="shared" si="142"/>
        <v/>
      </c>
      <c r="CC247" s="94">
        <f t="shared" si="166"/>
        <v>0</v>
      </c>
      <c r="CD247" s="397" t="str">
        <f t="shared" si="167"/>
        <v/>
      </c>
      <c r="CE247" s="559" t="str">
        <f t="array" ref="CE247">IFERROR(INDEX($C$10:$C$525,MATCH(0,COUNTIF($CE$9:CE246,$C$10:$C$525),0)),"")</f>
        <v/>
      </c>
      <c r="CF247" s="559">
        <f t="shared" si="143"/>
        <v>0</v>
      </c>
    </row>
    <row r="248" spans="1:84" ht="18.600000000000001" customHeight="1" thickBot="1" x14ac:dyDescent="0.35">
      <c r="A248" s="78" t="str">
        <f t="shared" si="145"/>
        <v/>
      </c>
      <c r="B248" s="576"/>
      <c r="C248" s="464"/>
      <c r="D248" s="349"/>
      <c r="E248" s="61" t="str">
        <f>IF(B248="","",IF(C248="","",IF(D248="","",INDEX(POBRANIE_!$B$6:$F$100,MATCH($D248,POBRANIE_!$A$6:$A$100,0),2))))</f>
        <v/>
      </c>
      <c r="F248" s="44"/>
      <c r="G248" s="45"/>
      <c r="H248" s="349"/>
      <c r="I248" s="46"/>
      <c r="J248" s="64" t="str">
        <f>IF($H248="","",IF($I248="","",IF($H248=LEGENDA!$B$21,0.6,IF($H248=LEGENDA!$B$22,0.7,0.8))))</f>
        <v/>
      </c>
      <c r="K248" s="61" t="str">
        <f t="shared" si="146"/>
        <v/>
      </c>
      <c r="L248" s="46"/>
      <c r="M248" s="61" t="str">
        <f>IF($H248="","",IF(OR(I248&gt;0,L248&gt;0),"",IF(AND(D248="TUZ",H248="gleba b. lekka"),"BŁĄD kol.8",IF(AND(D248="TUZ",H248="gleba lekka"),"BŁĄD kol.8",IF(AND(D248="TUZ",H248="gleba średnia"),"BŁĄD kol.8",IF(AND(D248="TUZ",H248="gleba ciężka"),"BŁĄD kol.8",IF(OR($H248=LEGENDA!$B$21,$H248=1),49,IF(OR($H248=LEGENDA!$B$22,$H248=2),59,IF(OR($H248=LEGENDA!$B$23,$H248=3),62,IF(OR($H248=4,$H248=LEGENDA!$B$24),66,IF(H248=LEGENDA!$O$25,86,IF(H248=LEGENDA!$O$26,91,IF(H248=LEGENDA!$O$27,73,IF(H248=LEGENDA!$O$28,66,IF(H248=LEGENDA!$O$29,135,IF(H248=LEGENDA!$O$30,158,IF(H248=LEGENDA!$O$31,117)))))))))))))))))</f>
        <v/>
      </c>
      <c r="N248" s="61" t="str">
        <f>IF(AND(D248="TUZ",H248="gleba b. lekka"),"BŁĄD kol.8",IF(AND(D248="TUZ",H248="gleba lekka"),"BŁĄD kol.8",IF(AND(D248="TUZ",H248="gleba średnia"),"BŁĄD kol.8",IF(AND(D248="TUZ",H248="gleba ciężka"),"BŁĄD kol.8",IF(AND(E248&lt;&gt;4,H248=LEGENDA!$O$29),"BŁĄD kol.8",IF(AND(E248&lt;&gt;4,H248=LEGENDA!$O$30),"BŁĄD kol.8",IF(AND(E248&lt;&gt;4,H248=LEGENDA!$O$31),"BŁĄD kol.8",IF(AND(E248&lt;&gt;4,H248=LEGENDA!$O$28),"BŁĄD kol.8",IF(AND(E248&lt;&gt;4,H248=LEGENDA!$O$27),"BŁĄD kol.8",IF(AND(E248&lt;&gt;4,H248=LEGENDA!$O$26),"BŁĄD kol.8",IF(AND(E248&lt;&gt;4,H248=LEGENDA!$O$25),"BŁĄD kol.8",IF(AX248="","",IF(AX248=1,0.6,IF(AX248=2,0.9,0.9))))))))))))))</f>
        <v/>
      </c>
      <c r="O248" s="381" t="str">
        <f t="shared" si="147"/>
        <v/>
      </c>
      <c r="P248" s="379" t="str">
        <f t="shared" si="148"/>
        <v/>
      </c>
      <c r="Q248" s="47"/>
      <c r="R248" s="46"/>
      <c r="S248" s="46"/>
      <c r="T248" s="46"/>
      <c r="U248" s="46"/>
      <c r="V248" s="61" t="str">
        <f t="shared" si="149"/>
        <v/>
      </c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61" t="str">
        <f t="shared" si="150"/>
        <v/>
      </c>
      <c r="AH248" s="66" t="e">
        <v>#VALUE!</v>
      </c>
      <c r="AI248" s="72">
        <v>0</v>
      </c>
      <c r="AJ248" s="73">
        <v>0</v>
      </c>
      <c r="AK248" s="67">
        <v>0</v>
      </c>
      <c r="AL248" s="51">
        <v>-63.360000000000007</v>
      </c>
      <c r="AM248" s="51">
        <v>-73.600000000000009</v>
      </c>
      <c r="AN248" s="51">
        <v>-164.8</v>
      </c>
      <c r="AO248" s="77">
        <v>0</v>
      </c>
      <c r="AP248" s="77">
        <v>0</v>
      </c>
      <c r="AQ248" s="77">
        <v>0</v>
      </c>
      <c r="AR248" s="77">
        <v>0</v>
      </c>
      <c r="AS248" s="77">
        <v>0</v>
      </c>
      <c r="AT248" s="77">
        <v>0</v>
      </c>
      <c r="AU248" s="46"/>
      <c r="AV248" s="350" t="str">
        <f t="shared" si="151"/>
        <v/>
      </c>
      <c r="AW248" s="76" t="str">
        <f t="shared" si="152"/>
        <v/>
      </c>
      <c r="AX248" s="198" t="str">
        <f>IF(A248="","",IF(D248="","",INDEX(POBRANIE_!$B$6:$F$101,MATCH(D248,POBRANIE_!$A$6:$A$101,0),5)))</f>
        <v/>
      </c>
      <c r="AY248" s="96" t="str">
        <f t="shared" si="153"/>
        <v/>
      </c>
      <c r="AZ248" s="96" t="str">
        <f t="shared" si="144"/>
        <v/>
      </c>
      <c r="BA248" s="292" t="str">
        <f t="shared" si="139"/>
        <v xml:space="preserve"> </v>
      </c>
      <c r="BB248" s="293" t="str">
        <f t="shared" si="140"/>
        <v xml:space="preserve"> </v>
      </c>
      <c r="BD248" s="45"/>
      <c r="BE248" s="387" t="str">
        <f t="shared" si="141"/>
        <v/>
      </c>
      <c r="BF248" s="388">
        <f t="shared" si="154"/>
        <v>0</v>
      </c>
      <c r="BG248" s="388">
        <f t="shared" si="155"/>
        <v>0</v>
      </c>
      <c r="BH248" s="388">
        <f t="shared" si="156"/>
        <v>0</v>
      </c>
      <c r="BI248" s="388">
        <f t="shared" si="157"/>
        <v>0</v>
      </c>
      <c r="BJ248" s="388">
        <f t="shared" si="158"/>
        <v>0</v>
      </c>
      <c r="BK248" s="389">
        <f t="shared" si="159"/>
        <v>0</v>
      </c>
      <c r="BL248" s="388">
        <f>IF(W248="",0,IF(W248=LEGENDA!C$43,0,1))</f>
        <v>0</v>
      </c>
      <c r="BM248" s="388">
        <f>IF(X248="",0,IF(X248=LEGENDA!D$43,0,1))</f>
        <v>0</v>
      </c>
      <c r="BN248" s="388">
        <f>IF(Y248="",0,IF(Y248=LEGENDA!E$43,0,1))</f>
        <v>0</v>
      </c>
      <c r="BO248" s="388">
        <f>IF(Z248="",0,IF(Z248=LEGENDA!F$43,0,1))</f>
        <v>0</v>
      </c>
      <c r="BP248" s="388">
        <f>IF(AA248="",0,IF(AA248=LEGENDA!G$43,0,1))</f>
        <v>0</v>
      </c>
      <c r="BQ248" s="388">
        <f>IF(AB248="",0,IF(AB248=LEGENDA!H$43,0,1))</f>
        <v>0</v>
      </c>
      <c r="BR248" s="388">
        <f>IF(AC248="",0,IF(AC248=LEGENDA!I$43,0,1))</f>
        <v>0</v>
      </c>
      <c r="BS248" s="388">
        <f>IF(AD248="",0,IF(AD248=LEGENDA!J$43,0,1))</f>
        <v>0</v>
      </c>
      <c r="BT248" s="388">
        <f>IF(AE248="",0,IF(AE248=LEGENDA!K$43,0,1))</f>
        <v>0</v>
      </c>
      <c r="BU248" s="388">
        <f>IF(AF248="",0,IF(AF248=LEGENDA!L$43,0,1))</f>
        <v>0</v>
      </c>
      <c r="BV248" s="390">
        <f t="shared" si="160"/>
        <v>0</v>
      </c>
      <c r="BW248" s="388">
        <f t="shared" si="161"/>
        <v>0</v>
      </c>
      <c r="BX248" s="390">
        <f t="shared" si="162"/>
        <v>0</v>
      </c>
      <c r="BY248" s="391">
        <f t="shared" si="163"/>
        <v>0</v>
      </c>
      <c r="BZ248" s="391">
        <f t="shared" si="164"/>
        <v>0</v>
      </c>
      <c r="CA248" s="391" t="str">
        <f t="shared" si="165"/>
        <v/>
      </c>
      <c r="CB248" s="386" t="str">
        <f t="shared" si="142"/>
        <v/>
      </c>
      <c r="CC248" s="94">
        <f t="shared" si="166"/>
        <v>0</v>
      </c>
      <c r="CD248" s="397" t="str">
        <f t="shared" si="167"/>
        <v/>
      </c>
      <c r="CE248" s="559" t="str">
        <f t="array" ref="CE248">IFERROR(INDEX($C$10:$C$525,MATCH(0,COUNTIF($CE$9:CE247,$C$10:$C$525),0)),"")</f>
        <v/>
      </c>
      <c r="CF248" s="559">
        <f t="shared" si="143"/>
        <v>0</v>
      </c>
    </row>
    <row r="249" spans="1:84" ht="18.600000000000001" customHeight="1" thickBot="1" x14ac:dyDescent="0.35">
      <c r="A249" s="78" t="str">
        <f t="shared" si="145"/>
        <v/>
      </c>
      <c r="B249" s="576"/>
      <c r="C249" s="464"/>
      <c r="D249" s="349"/>
      <c r="E249" s="61" t="str">
        <f>IF(B249="","",IF(C249="","",IF(D249="","",INDEX(POBRANIE_!$B$6:$F$100,MATCH($D249,POBRANIE_!$A$6:$A$100,0),2))))</f>
        <v/>
      </c>
      <c r="F249" s="44"/>
      <c r="G249" s="45"/>
      <c r="H249" s="349"/>
      <c r="I249" s="46"/>
      <c r="J249" s="64" t="str">
        <f>IF($H249="","",IF($I249="","",IF($H249=LEGENDA!$B$21,0.6,IF($H249=LEGENDA!$B$22,0.7,0.8))))</f>
        <v/>
      </c>
      <c r="K249" s="61" t="str">
        <f t="shared" si="146"/>
        <v/>
      </c>
      <c r="L249" s="46"/>
      <c r="M249" s="61" t="str">
        <f>IF($H249="","",IF(OR(I249&gt;0,L249&gt;0),"",IF(AND(D249="TUZ",H249="gleba b. lekka"),"BŁĄD kol.8",IF(AND(D249="TUZ",H249="gleba lekka"),"BŁĄD kol.8",IF(AND(D249="TUZ",H249="gleba średnia"),"BŁĄD kol.8",IF(AND(D249="TUZ",H249="gleba ciężka"),"BŁĄD kol.8",IF(OR($H249=LEGENDA!$B$21,$H249=1),49,IF(OR($H249=LEGENDA!$B$22,$H249=2),59,IF(OR($H249=LEGENDA!$B$23,$H249=3),62,IF(OR($H249=4,$H249=LEGENDA!$B$24),66,IF(H249=LEGENDA!$O$25,86,IF(H249=LEGENDA!$O$26,91,IF(H249=LEGENDA!$O$27,73,IF(H249=LEGENDA!$O$28,66,IF(H249=LEGENDA!$O$29,135,IF(H249=LEGENDA!$O$30,158,IF(H249=LEGENDA!$O$31,117)))))))))))))))))</f>
        <v/>
      </c>
      <c r="N249" s="61" t="str">
        <f>IF(AND(D249="TUZ",H249="gleba b. lekka"),"BŁĄD kol.8",IF(AND(D249="TUZ",H249="gleba lekka"),"BŁĄD kol.8",IF(AND(D249="TUZ",H249="gleba średnia"),"BŁĄD kol.8",IF(AND(D249="TUZ",H249="gleba ciężka"),"BŁĄD kol.8",IF(AND(E249&lt;&gt;4,H249=LEGENDA!$O$29),"BŁĄD kol.8",IF(AND(E249&lt;&gt;4,H249=LEGENDA!$O$30),"BŁĄD kol.8",IF(AND(E249&lt;&gt;4,H249=LEGENDA!$O$31),"BŁĄD kol.8",IF(AND(E249&lt;&gt;4,H249=LEGENDA!$O$28),"BŁĄD kol.8",IF(AND(E249&lt;&gt;4,H249=LEGENDA!$O$27),"BŁĄD kol.8",IF(AND(E249&lt;&gt;4,H249=LEGENDA!$O$26),"BŁĄD kol.8",IF(AND(E249&lt;&gt;4,H249=LEGENDA!$O$25),"BŁĄD kol.8",IF(AX249="","",IF(AX249=1,0.6,IF(AX249=2,0.9,0.9))))))))))))))</f>
        <v/>
      </c>
      <c r="O249" s="381" t="str">
        <f t="shared" si="147"/>
        <v/>
      </c>
      <c r="P249" s="379" t="str">
        <f t="shared" si="148"/>
        <v/>
      </c>
      <c r="Q249" s="47"/>
      <c r="R249" s="46"/>
      <c r="S249" s="46"/>
      <c r="T249" s="46"/>
      <c r="U249" s="46"/>
      <c r="V249" s="61" t="str">
        <f t="shared" si="149"/>
        <v/>
      </c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61" t="str">
        <f t="shared" si="150"/>
        <v/>
      </c>
      <c r="AH249" s="66" t="e">
        <v>#VALUE!</v>
      </c>
      <c r="AI249" s="72">
        <v>0</v>
      </c>
      <c r="AJ249" s="73">
        <v>0</v>
      </c>
      <c r="AK249" s="67">
        <v>0</v>
      </c>
      <c r="AL249" s="51">
        <v>-63.360000000000007</v>
      </c>
      <c r="AM249" s="51">
        <v>-73.600000000000009</v>
      </c>
      <c r="AN249" s="51">
        <v>-164.8</v>
      </c>
      <c r="AO249" s="77">
        <v>0</v>
      </c>
      <c r="AP249" s="77">
        <v>0</v>
      </c>
      <c r="AQ249" s="77">
        <v>0</v>
      </c>
      <c r="AR249" s="77">
        <v>0</v>
      </c>
      <c r="AS249" s="77">
        <v>0</v>
      </c>
      <c r="AT249" s="77">
        <v>0</v>
      </c>
      <c r="AU249" s="46"/>
      <c r="AV249" s="350" t="str">
        <f t="shared" si="151"/>
        <v/>
      </c>
      <c r="AW249" s="76" t="str">
        <f t="shared" si="152"/>
        <v/>
      </c>
      <c r="AX249" s="198" t="str">
        <f>IF(A249="","",IF(D249="","",INDEX(POBRANIE_!$B$6:$F$101,MATCH(D249,POBRANIE_!$A$6:$A$101,0),5)))</f>
        <v/>
      </c>
      <c r="AY249" s="96" t="str">
        <f t="shared" si="153"/>
        <v/>
      </c>
      <c r="AZ249" s="96" t="str">
        <f t="shared" si="144"/>
        <v/>
      </c>
      <c r="BA249" s="292" t="str">
        <f t="shared" si="139"/>
        <v xml:space="preserve"> </v>
      </c>
      <c r="BB249" s="293" t="str">
        <f t="shared" si="140"/>
        <v xml:space="preserve"> </v>
      </c>
      <c r="BD249" s="45"/>
      <c r="BE249" s="387" t="str">
        <f t="shared" si="141"/>
        <v/>
      </c>
      <c r="BF249" s="388">
        <f t="shared" si="154"/>
        <v>0</v>
      </c>
      <c r="BG249" s="388">
        <f t="shared" si="155"/>
        <v>0</v>
      </c>
      <c r="BH249" s="388">
        <f t="shared" si="156"/>
        <v>0</v>
      </c>
      <c r="BI249" s="388">
        <f t="shared" si="157"/>
        <v>0</v>
      </c>
      <c r="BJ249" s="388">
        <f t="shared" si="158"/>
        <v>0</v>
      </c>
      <c r="BK249" s="389">
        <f t="shared" si="159"/>
        <v>0</v>
      </c>
      <c r="BL249" s="388">
        <f>IF(W249="",0,IF(W249=LEGENDA!C$43,0,1))</f>
        <v>0</v>
      </c>
      <c r="BM249" s="388">
        <f>IF(X249="",0,IF(X249=LEGENDA!D$43,0,1))</f>
        <v>0</v>
      </c>
      <c r="BN249" s="388">
        <f>IF(Y249="",0,IF(Y249=LEGENDA!E$43,0,1))</f>
        <v>0</v>
      </c>
      <c r="BO249" s="388">
        <f>IF(Z249="",0,IF(Z249=LEGENDA!F$43,0,1))</f>
        <v>0</v>
      </c>
      <c r="BP249" s="388">
        <f>IF(AA249="",0,IF(AA249=LEGENDA!G$43,0,1))</f>
        <v>0</v>
      </c>
      <c r="BQ249" s="388">
        <f>IF(AB249="",0,IF(AB249=LEGENDA!H$43,0,1))</f>
        <v>0</v>
      </c>
      <c r="BR249" s="388">
        <f>IF(AC249="",0,IF(AC249=LEGENDA!I$43,0,1))</f>
        <v>0</v>
      </c>
      <c r="BS249" s="388">
        <f>IF(AD249="",0,IF(AD249=LEGENDA!J$43,0,1))</f>
        <v>0</v>
      </c>
      <c r="BT249" s="388">
        <f>IF(AE249="",0,IF(AE249=LEGENDA!K$43,0,1))</f>
        <v>0</v>
      </c>
      <c r="BU249" s="388">
        <f>IF(AF249="",0,IF(AF249=LEGENDA!L$43,0,1))</f>
        <v>0</v>
      </c>
      <c r="BV249" s="390">
        <f t="shared" si="160"/>
        <v>0</v>
      </c>
      <c r="BW249" s="388">
        <f t="shared" si="161"/>
        <v>0</v>
      </c>
      <c r="BX249" s="390">
        <f t="shared" si="162"/>
        <v>0</v>
      </c>
      <c r="BY249" s="391">
        <f t="shared" si="163"/>
        <v>0</v>
      </c>
      <c r="BZ249" s="391">
        <f t="shared" si="164"/>
        <v>0</v>
      </c>
      <c r="CA249" s="391" t="str">
        <f t="shared" si="165"/>
        <v/>
      </c>
      <c r="CB249" s="386" t="str">
        <f t="shared" si="142"/>
        <v/>
      </c>
      <c r="CC249" s="94">
        <f t="shared" si="166"/>
        <v>0</v>
      </c>
      <c r="CD249" s="397" t="str">
        <f t="shared" si="167"/>
        <v/>
      </c>
      <c r="CE249" s="559" t="str">
        <f t="array" ref="CE249">IFERROR(INDEX($C$10:$C$525,MATCH(0,COUNTIF($CE$9:CE248,$C$10:$C$525),0)),"")</f>
        <v/>
      </c>
      <c r="CF249" s="559">
        <f t="shared" si="143"/>
        <v>0</v>
      </c>
    </row>
    <row r="250" spans="1:84" ht="18.600000000000001" customHeight="1" thickBot="1" x14ac:dyDescent="0.35">
      <c r="A250" s="78" t="str">
        <f t="shared" si="145"/>
        <v/>
      </c>
      <c r="B250" s="576"/>
      <c r="C250" s="464"/>
      <c r="D250" s="349"/>
      <c r="E250" s="61" t="str">
        <f>IF(B250="","",IF(C250="","",IF(D250="","",INDEX(POBRANIE_!$B$6:$F$100,MATCH($D250,POBRANIE_!$A$6:$A$100,0),2))))</f>
        <v/>
      </c>
      <c r="F250" s="44"/>
      <c r="G250" s="45"/>
      <c r="H250" s="349"/>
      <c r="I250" s="46"/>
      <c r="J250" s="64" t="str">
        <f>IF($H250="","",IF($I250="","",IF($H250=LEGENDA!$B$21,0.6,IF($H250=LEGENDA!$B$22,0.7,0.8))))</f>
        <v/>
      </c>
      <c r="K250" s="61" t="str">
        <f t="shared" si="146"/>
        <v/>
      </c>
      <c r="L250" s="46"/>
      <c r="M250" s="61" t="str">
        <f>IF($H250="","",IF(OR(I250&gt;0,L250&gt;0),"",IF(AND(D250="TUZ",H250="gleba b. lekka"),"BŁĄD kol.8",IF(AND(D250="TUZ",H250="gleba lekka"),"BŁĄD kol.8",IF(AND(D250="TUZ",H250="gleba średnia"),"BŁĄD kol.8",IF(AND(D250="TUZ",H250="gleba ciężka"),"BŁĄD kol.8",IF(OR($H250=LEGENDA!$B$21,$H250=1),49,IF(OR($H250=LEGENDA!$B$22,$H250=2),59,IF(OR($H250=LEGENDA!$B$23,$H250=3),62,IF(OR($H250=4,$H250=LEGENDA!$B$24),66,IF(H250=LEGENDA!$O$25,86,IF(H250=LEGENDA!$O$26,91,IF(H250=LEGENDA!$O$27,73,IF(H250=LEGENDA!$O$28,66,IF(H250=LEGENDA!$O$29,135,IF(H250=LEGENDA!$O$30,158,IF(H250=LEGENDA!$O$31,117)))))))))))))))))</f>
        <v/>
      </c>
      <c r="N250" s="61" t="str">
        <f>IF(AND(D250="TUZ",H250="gleba b. lekka"),"BŁĄD kol.8",IF(AND(D250="TUZ",H250="gleba lekka"),"BŁĄD kol.8",IF(AND(D250="TUZ",H250="gleba średnia"),"BŁĄD kol.8",IF(AND(D250="TUZ",H250="gleba ciężka"),"BŁĄD kol.8",IF(AND(E250&lt;&gt;4,H250=LEGENDA!$O$29),"BŁĄD kol.8",IF(AND(E250&lt;&gt;4,H250=LEGENDA!$O$30),"BŁĄD kol.8",IF(AND(E250&lt;&gt;4,H250=LEGENDA!$O$31),"BŁĄD kol.8",IF(AND(E250&lt;&gt;4,H250=LEGENDA!$O$28),"BŁĄD kol.8",IF(AND(E250&lt;&gt;4,H250=LEGENDA!$O$27),"BŁĄD kol.8",IF(AND(E250&lt;&gt;4,H250=LEGENDA!$O$26),"BŁĄD kol.8",IF(AND(E250&lt;&gt;4,H250=LEGENDA!$O$25),"BŁĄD kol.8",IF(AX250="","",IF(AX250=1,0.6,IF(AX250=2,0.9,0.9))))))))))))))</f>
        <v/>
      </c>
      <c r="O250" s="381" t="str">
        <f t="shared" si="147"/>
        <v/>
      </c>
      <c r="P250" s="379" t="str">
        <f t="shared" si="148"/>
        <v/>
      </c>
      <c r="Q250" s="47"/>
      <c r="R250" s="46"/>
      <c r="S250" s="46"/>
      <c r="T250" s="46"/>
      <c r="U250" s="46"/>
      <c r="V250" s="61" t="str">
        <f t="shared" si="149"/>
        <v/>
      </c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61" t="str">
        <f t="shared" si="150"/>
        <v/>
      </c>
      <c r="AH250" s="66" t="e">
        <v>#VALUE!</v>
      </c>
      <c r="AI250" s="72">
        <v>0</v>
      </c>
      <c r="AJ250" s="73">
        <v>0</v>
      </c>
      <c r="AK250" s="67">
        <v>0</v>
      </c>
      <c r="AL250" s="51">
        <v>-63.360000000000007</v>
      </c>
      <c r="AM250" s="51">
        <v>-73.600000000000009</v>
      </c>
      <c r="AN250" s="51">
        <v>-164.8</v>
      </c>
      <c r="AO250" s="77">
        <v>0</v>
      </c>
      <c r="AP250" s="77">
        <v>0</v>
      </c>
      <c r="AQ250" s="77">
        <v>0</v>
      </c>
      <c r="AR250" s="77">
        <v>0</v>
      </c>
      <c r="AS250" s="77">
        <v>0</v>
      </c>
      <c r="AT250" s="77">
        <v>0</v>
      </c>
      <c r="AU250" s="46"/>
      <c r="AV250" s="350" t="str">
        <f t="shared" si="151"/>
        <v/>
      </c>
      <c r="AW250" s="76" t="str">
        <f t="shared" si="152"/>
        <v/>
      </c>
      <c r="AX250" s="198" t="str">
        <f>IF(A250="","",IF(D250="","",INDEX(POBRANIE_!$B$6:$F$101,MATCH(D250,POBRANIE_!$A$6:$A$101,0),5)))</f>
        <v/>
      </c>
      <c r="AY250" s="96" t="str">
        <f t="shared" si="153"/>
        <v/>
      </c>
      <c r="AZ250" s="96" t="str">
        <f t="shared" si="144"/>
        <v/>
      </c>
      <c r="BA250" s="292" t="str">
        <f t="shared" si="139"/>
        <v xml:space="preserve"> </v>
      </c>
      <c r="BB250" s="293" t="str">
        <f t="shared" si="140"/>
        <v xml:space="preserve"> </v>
      </c>
      <c r="BD250" s="45"/>
      <c r="BE250" s="387" t="str">
        <f t="shared" si="141"/>
        <v/>
      </c>
      <c r="BF250" s="388">
        <f t="shared" si="154"/>
        <v>0</v>
      </c>
      <c r="BG250" s="388">
        <f t="shared" si="155"/>
        <v>0</v>
      </c>
      <c r="BH250" s="388">
        <f t="shared" si="156"/>
        <v>0</v>
      </c>
      <c r="BI250" s="388">
        <f t="shared" si="157"/>
        <v>0</v>
      </c>
      <c r="BJ250" s="388">
        <f t="shared" si="158"/>
        <v>0</v>
      </c>
      <c r="BK250" s="389">
        <f t="shared" si="159"/>
        <v>0</v>
      </c>
      <c r="BL250" s="388">
        <f>IF(W250="",0,IF(W250=LEGENDA!C$43,0,1))</f>
        <v>0</v>
      </c>
      <c r="BM250" s="388">
        <f>IF(X250="",0,IF(X250=LEGENDA!D$43,0,1))</f>
        <v>0</v>
      </c>
      <c r="BN250" s="388">
        <f>IF(Y250="",0,IF(Y250=LEGENDA!E$43,0,1))</f>
        <v>0</v>
      </c>
      <c r="BO250" s="388">
        <f>IF(Z250="",0,IF(Z250=LEGENDA!F$43,0,1))</f>
        <v>0</v>
      </c>
      <c r="BP250" s="388">
        <f>IF(AA250="",0,IF(AA250=LEGENDA!G$43,0,1))</f>
        <v>0</v>
      </c>
      <c r="BQ250" s="388">
        <f>IF(AB250="",0,IF(AB250=LEGENDA!H$43,0,1))</f>
        <v>0</v>
      </c>
      <c r="BR250" s="388">
        <f>IF(AC250="",0,IF(AC250=LEGENDA!I$43,0,1))</f>
        <v>0</v>
      </c>
      <c r="BS250" s="388">
        <f>IF(AD250="",0,IF(AD250=LEGENDA!J$43,0,1))</f>
        <v>0</v>
      </c>
      <c r="BT250" s="388">
        <f>IF(AE250="",0,IF(AE250=LEGENDA!K$43,0,1))</f>
        <v>0</v>
      </c>
      <c r="BU250" s="388">
        <f>IF(AF250="",0,IF(AF250=LEGENDA!L$43,0,1))</f>
        <v>0</v>
      </c>
      <c r="BV250" s="390">
        <f t="shared" si="160"/>
        <v>0</v>
      </c>
      <c r="BW250" s="388">
        <f t="shared" si="161"/>
        <v>0</v>
      </c>
      <c r="BX250" s="390">
        <f t="shared" si="162"/>
        <v>0</v>
      </c>
      <c r="BY250" s="391">
        <f t="shared" si="163"/>
        <v>0</v>
      </c>
      <c r="BZ250" s="391">
        <f t="shared" si="164"/>
        <v>0</v>
      </c>
      <c r="CA250" s="391" t="str">
        <f t="shared" si="165"/>
        <v/>
      </c>
      <c r="CB250" s="386" t="str">
        <f t="shared" si="142"/>
        <v/>
      </c>
      <c r="CC250" s="94">
        <f t="shared" si="166"/>
        <v>0</v>
      </c>
      <c r="CD250" s="397" t="str">
        <f t="shared" si="167"/>
        <v/>
      </c>
      <c r="CE250" s="559" t="str">
        <f t="array" ref="CE250">IFERROR(INDEX($C$10:$C$525,MATCH(0,COUNTIF($CE$9:CE249,$C$10:$C$525),0)),"")</f>
        <v/>
      </c>
      <c r="CF250" s="559">
        <f t="shared" si="143"/>
        <v>0</v>
      </c>
    </row>
    <row r="251" spans="1:84" ht="18.600000000000001" customHeight="1" thickBot="1" x14ac:dyDescent="0.35">
      <c r="A251" s="78" t="str">
        <f t="shared" si="145"/>
        <v/>
      </c>
      <c r="B251" s="576"/>
      <c r="C251" s="464"/>
      <c r="D251" s="349"/>
      <c r="E251" s="61" t="str">
        <f>IF(B251="","",IF(C251="","",IF(D251="","",INDEX(POBRANIE_!$B$6:$F$100,MATCH($D251,POBRANIE_!$A$6:$A$100,0),2))))</f>
        <v/>
      </c>
      <c r="F251" s="44"/>
      <c r="G251" s="45"/>
      <c r="H251" s="349"/>
      <c r="I251" s="46"/>
      <c r="J251" s="64" t="str">
        <f>IF($H251="","",IF($I251="","",IF($H251=LEGENDA!$B$21,0.6,IF($H251=LEGENDA!$B$22,0.7,0.8))))</f>
        <v/>
      </c>
      <c r="K251" s="61" t="str">
        <f t="shared" si="146"/>
        <v/>
      </c>
      <c r="L251" s="46"/>
      <c r="M251" s="61" t="str">
        <f>IF($H251="","",IF(OR(I251&gt;0,L251&gt;0),"",IF(AND(D251="TUZ",H251="gleba b. lekka"),"BŁĄD kol.8",IF(AND(D251="TUZ",H251="gleba lekka"),"BŁĄD kol.8",IF(AND(D251="TUZ",H251="gleba średnia"),"BŁĄD kol.8",IF(AND(D251="TUZ",H251="gleba ciężka"),"BŁĄD kol.8",IF(OR($H251=LEGENDA!$B$21,$H251=1),49,IF(OR($H251=LEGENDA!$B$22,$H251=2),59,IF(OR($H251=LEGENDA!$B$23,$H251=3),62,IF(OR($H251=4,$H251=LEGENDA!$B$24),66,IF(H251=LEGENDA!$O$25,86,IF(H251=LEGENDA!$O$26,91,IF(H251=LEGENDA!$O$27,73,IF(H251=LEGENDA!$O$28,66,IF(H251=LEGENDA!$O$29,135,IF(H251=LEGENDA!$O$30,158,IF(H251=LEGENDA!$O$31,117)))))))))))))))))</f>
        <v/>
      </c>
      <c r="N251" s="61" t="str">
        <f>IF(AND(D251="TUZ",H251="gleba b. lekka"),"BŁĄD kol.8",IF(AND(D251="TUZ",H251="gleba lekka"),"BŁĄD kol.8",IF(AND(D251="TUZ",H251="gleba średnia"),"BŁĄD kol.8",IF(AND(D251="TUZ",H251="gleba ciężka"),"BŁĄD kol.8",IF(AND(E251&lt;&gt;4,H251=LEGENDA!$O$29),"BŁĄD kol.8",IF(AND(E251&lt;&gt;4,H251=LEGENDA!$O$30),"BŁĄD kol.8",IF(AND(E251&lt;&gt;4,H251=LEGENDA!$O$31),"BŁĄD kol.8",IF(AND(E251&lt;&gt;4,H251=LEGENDA!$O$28),"BŁĄD kol.8",IF(AND(E251&lt;&gt;4,H251=LEGENDA!$O$27),"BŁĄD kol.8",IF(AND(E251&lt;&gt;4,H251=LEGENDA!$O$26),"BŁĄD kol.8",IF(AND(E251&lt;&gt;4,H251=LEGENDA!$O$25),"BŁĄD kol.8",IF(AX251="","",IF(AX251=1,0.6,IF(AX251=2,0.9,0.9))))))))))))))</f>
        <v/>
      </c>
      <c r="O251" s="381" t="str">
        <f t="shared" si="147"/>
        <v/>
      </c>
      <c r="P251" s="379" t="str">
        <f t="shared" si="148"/>
        <v/>
      </c>
      <c r="Q251" s="47"/>
      <c r="R251" s="46"/>
      <c r="S251" s="46"/>
      <c r="T251" s="46"/>
      <c r="U251" s="46"/>
      <c r="V251" s="61" t="str">
        <f t="shared" si="149"/>
        <v/>
      </c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61" t="str">
        <f t="shared" si="150"/>
        <v/>
      </c>
      <c r="AH251" s="66" t="e">
        <v>#VALUE!</v>
      </c>
      <c r="AI251" s="72">
        <v>0</v>
      </c>
      <c r="AJ251" s="73">
        <v>0</v>
      </c>
      <c r="AK251" s="67">
        <v>0</v>
      </c>
      <c r="AL251" s="51">
        <v>-63.360000000000007</v>
      </c>
      <c r="AM251" s="51">
        <v>-73.600000000000009</v>
      </c>
      <c r="AN251" s="51">
        <v>-164.8</v>
      </c>
      <c r="AO251" s="77">
        <v>0</v>
      </c>
      <c r="AP251" s="77">
        <v>0</v>
      </c>
      <c r="AQ251" s="77">
        <v>0</v>
      </c>
      <c r="AR251" s="77">
        <v>0</v>
      </c>
      <c r="AS251" s="77">
        <v>0</v>
      </c>
      <c r="AT251" s="77">
        <v>0</v>
      </c>
      <c r="AU251" s="46"/>
      <c r="AV251" s="350" t="str">
        <f t="shared" si="151"/>
        <v/>
      </c>
      <c r="AW251" s="76" t="str">
        <f t="shared" si="152"/>
        <v/>
      </c>
      <c r="AX251" s="198" t="str">
        <f>IF(A251="","",IF(D251="","",INDEX(POBRANIE_!$B$6:$F$101,MATCH(D251,POBRANIE_!$A$6:$A$101,0),5)))</f>
        <v/>
      </c>
      <c r="AY251" s="96" t="str">
        <f t="shared" si="153"/>
        <v/>
      </c>
      <c r="AZ251" s="96" t="str">
        <f t="shared" si="144"/>
        <v/>
      </c>
      <c r="BA251" s="292" t="str">
        <f t="shared" si="139"/>
        <v xml:space="preserve"> </v>
      </c>
      <c r="BB251" s="293" t="str">
        <f t="shared" si="140"/>
        <v xml:space="preserve"> </v>
      </c>
      <c r="BD251" s="45"/>
      <c r="BE251" s="387" t="str">
        <f t="shared" si="141"/>
        <v/>
      </c>
      <c r="BF251" s="388">
        <f t="shared" si="154"/>
        <v>0</v>
      </c>
      <c r="BG251" s="388">
        <f t="shared" si="155"/>
        <v>0</v>
      </c>
      <c r="BH251" s="388">
        <f t="shared" si="156"/>
        <v>0</v>
      </c>
      <c r="BI251" s="388">
        <f t="shared" si="157"/>
        <v>0</v>
      </c>
      <c r="BJ251" s="388">
        <f t="shared" si="158"/>
        <v>0</v>
      </c>
      <c r="BK251" s="389">
        <f t="shared" si="159"/>
        <v>0</v>
      </c>
      <c r="BL251" s="388">
        <f>IF(W251="",0,IF(W251=LEGENDA!C$43,0,1))</f>
        <v>0</v>
      </c>
      <c r="BM251" s="388">
        <f>IF(X251="",0,IF(X251=LEGENDA!D$43,0,1))</f>
        <v>0</v>
      </c>
      <c r="BN251" s="388">
        <f>IF(Y251="",0,IF(Y251=LEGENDA!E$43,0,1))</f>
        <v>0</v>
      </c>
      <c r="BO251" s="388">
        <f>IF(Z251="",0,IF(Z251=LEGENDA!F$43,0,1))</f>
        <v>0</v>
      </c>
      <c r="BP251" s="388">
        <f>IF(AA251="",0,IF(AA251=LEGENDA!G$43,0,1))</f>
        <v>0</v>
      </c>
      <c r="BQ251" s="388">
        <f>IF(AB251="",0,IF(AB251=LEGENDA!H$43,0,1))</f>
        <v>0</v>
      </c>
      <c r="BR251" s="388">
        <f>IF(AC251="",0,IF(AC251=LEGENDA!I$43,0,1))</f>
        <v>0</v>
      </c>
      <c r="BS251" s="388">
        <f>IF(AD251="",0,IF(AD251=LEGENDA!J$43,0,1))</f>
        <v>0</v>
      </c>
      <c r="BT251" s="388">
        <f>IF(AE251="",0,IF(AE251=LEGENDA!K$43,0,1))</f>
        <v>0</v>
      </c>
      <c r="BU251" s="388">
        <f>IF(AF251="",0,IF(AF251=LEGENDA!L$43,0,1))</f>
        <v>0</v>
      </c>
      <c r="BV251" s="390">
        <f t="shared" si="160"/>
        <v>0</v>
      </c>
      <c r="BW251" s="388">
        <f t="shared" si="161"/>
        <v>0</v>
      </c>
      <c r="BX251" s="390">
        <f t="shared" si="162"/>
        <v>0</v>
      </c>
      <c r="BY251" s="391">
        <f t="shared" si="163"/>
        <v>0</v>
      </c>
      <c r="BZ251" s="391">
        <f t="shared" si="164"/>
        <v>0</v>
      </c>
      <c r="CA251" s="391" t="str">
        <f t="shared" si="165"/>
        <v/>
      </c>
      <c r="CB251" s="386" t="str">
        <f t="shared" si="142"/>
        <v/>
      </c>
      <c r="CC251" s="94">
        <f t="shared" si="166"/>
        <v>0</v>
      </c>
      <c r="CD251" s="397" t="str">
        <f t="shared" si="167"/>
        <v/>
      </c>
      <c r="CE251" s="559" t="str">
        <f t="array" ref="CE251">IFERROR(INDEX($C$10:$C$525,MATCH(0,COUNTIF($CE$9:CE250,$C$10:$C$525),0)),"")</f>
        <v/>
      </c>
      <c r="CF251" s="559">
        <f t="shared" si="143"/>
        <v>0</v>
      </c>
    </row>
    <row r="252" spans="1:84" ht="18.600000000000001" customHeight="1" thickBot="1" x14ac:dyDescent="0.35">
      <c r="A252" s="78" t="str">
        <f t="shared" si="145"/>
        <v/>
      </c>
      <c r="B252" s="576"/>
      <c r="C252" s="464"/>
      <c r="D252" s="349"/>
      <c r="E252" s="61" t="str">
        <f>IF(B252="","",IF(C252="","",IF(D252="","",INDEX(POBRANIE_!$B$6:$F$100,MATCH($D252,POBRANIE_!$A$6:$A$100,0),2))))</f>
        <v/>
      </c>
      <c r="F252" s="44"/>
      <c r="G252" s="45"/>
      <c r="H252" s="349"/>
      <c r="I252" s="46"/>
      <c r="J252" s="64" t="str">
        <f>IF($H252="","",IF($I252="","",IF($H252=LEGENDA!$B$21,0.6,IF($H252=LEGENDA!$B$22,0.7,0.8))))</f>
        <v/>
      </c>
      <c r="K252" s="61" t="str">
        <f t="shared" si="146"/>
        <v/>
      </c>
      <c r="L252" s="46"/>
      <c r="M252" s="61" t="str">
        <f>IF($H252="","",IF(OR(I252&gt;0,L252&gt;0),"",IF(AND(D252="TUZ",H252="gleba b. lekka"),"BŁĄD kol.8",IF(AND(D252="TUZ",H252="gleba lekka"),"BŁĄD kol.8",IF(AND(D252="TUZ",H252="gleba średnia"),"BŁĄD kol.8",IF(AND(D252="TUZ",H252="gleba ciężka"),"BŁĄD kol.8",IF(OR($H252=LEGENDA!$B$21,$H252=1),49,IF(OR($H252=LEGENDA!$B$22,$H252=2),59,IF(OR($H252=LEGENDA!$B$23,$H252=3),62,IF(OR($H252=4,$H252=LEGENDA!$B$24),66,IF(H252=LEGENDA!$O$25,86,IF(H252=LEGENDA!$O$26,91,IF(H252=LEGENDA!$O$27,73,IF(H252=LEGENDA!$O$28,66,IF(H252=LEGENDA!$O$29,135,IF(H252=LEGENDA!$O$30,158,IF(H252=LEGENDA!$O$31,117)))))))))))))))))</f>
        <v/>
      </c>
      <c r="N252" s="61" t="str">
        <f>IF(AND(D252="TUZ",H252="gleba b. lekka"),"BŁĄD kol.8",IF(AND(D252="TUZ",H252="gleba lekka"),"BŁĄD kol.8",IF(AND(D252="TUZ",H252="gleba średnia"),"BŁĄD kol.8",IF(AND(D252="TUZ",H252="gleba ciężka"),"BŁĄD kol.8",IF(AND(E252&lt;&gt;4,H252=LEGENDA!$O$29),"BŁĄD kol.8",IF(AND(E252&lt;&gt;4,H252=LEGENDA!$O$30),"BŁĄD kol.8",IF(AND(E252&lt;&gt;4,H252=LEGENDA!$O$31),"BŁĄD kol.8",IF(AND(E252&lt;&gt;4,H252=LEGENDA!$O$28),"BŁĄD kol.8",IF(AND(E252&lt;&gt;4,H252=LEGENDA!$O$27),"BŁĄD kol.8",IF(AND(E252&lt;&gt;4,H252=LEGENDA!$O$26),"BŁĄD kol.8",IF(AND(E252&lt;&gt;4,H252=LEGENDA!$O$25),"BŁĄD kol.8",IF(AX252="","",IF(AX252=1,0.6,IF(AX252=2,0.9,0.9))))))))))))))</f>
        <v/>
      </c>
      <c r="O252" s="381" t="str">
        <f t="shared" si="147"/>
        <v/>
      </c>
      <c r="P252" s="379" t="str">
        <f t="shared" si="148"/>
        <v/>
      </c>
      <c r="Q252" s="47"/>
      <c r="R252" s="46"/>
      <c r="S252" s="46"/>
      <c r="T252" s="46"/>
      <c r="U252" s="46"/>
      <c r="V252" s="61" t="str">
        <f t="shared" si="149"/>
        <v/>
      </c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61" t="str">
        <f t="shared" si="150"/>
        <v/>
      </c>
      <c r="AH252" s="66" t="e">
        <v>#VALUE!</v>
      </c>
      <c r="AI252" s="72">
        <v>0</v>
      </c>
      <c r="AJ252" s="73">
        <v>0</v>
      </c>
      <c r="AK252" s="67">
        <v>0</v>
      </c>
      <c r="AL252" s="51">
        <v>-63.360000000000007</v>
      </c>
      <c r="AM252" s="51">
        <v>-73.600000000000009</v>
      </c>
      <c r="AN252" s="51">
        <v>-164.8</v>
      </c>
      <c r="AO252" s="77">
        <v>0</v>
      </c>
      <c r="AP252" s="77">
        <v>0</v>
      </c>
      <c r="AQ252" s="77">
        <v>0</v>
      </c>
      <c r="AR252" s="77">
        <v>0</v>
      </c>
      <c r="AS252" s="77">
        <v>0</v>
      </c>
      <c r="AT252" s="77">
        <v>0</v>
      </c>
      <c r="AU252" s="46"/>
      <c r="AV252" s="350" t="str">
        <f t="shared" si="151"/>
        <v/>
      </c>
      <c r="AW252" s="76" t="str">
        <f t="shared" si="152"/>
        <v/>
      </c>
      <c r="AX252" s="198" t="str">
        <f>IF(A252="","",IF(D252="","",INDEX(POBRANIE_!$B$6:$F$101,MATCH(D252,POBRANIE_!$A$6:$A$101,0),5)))</f>
        <v/>
      </c>
      <c r="AY252" s="96" t="str">
        <f t="shared" si="153"/>
        <v/>
      </c>
      <c r="AZ252" s="96" t="str">
        <f t="shared" si="144"/>
        <v/>
      </c>
      <c r="BA252" s="292" t="str">
        <f t="shared" si="139"/>
        <v xml:space="preserve"> </v>
      </c>
      <c r="BB252" s="293" t="str">
        <f t="shared" si="140"/>
        <v xml:space="preserve"> </v>
      </c>
      <c r="BD252" s="45"/>
      <c r="BE252" s="387" t="str">
        <f t="shared" si="141"/>
        <v/>
      </c>
      <c r="BF252" s="388">
        <f t="shared" si="154"/>
        <v>0</v>
      </c>
      <c r="BG252" s="388">
        <f t="shared" si="155"/>
        <v>0</v>
      </c>
      <c r="BH252" s="388">
        <f t="shared" si="156"/>
        <v>0</v>
      </c>
      <c r="BI252" s="388">
        <f t="shared" si="157"/>
        <v>0</v>
      </c>
      <c r="BJ252" s="388">
        <f t="shared" si="158"/>
        <v>0</v>
      </c>
      <c r="BK252" s="389">
        <f t="shared" si="159"/>
        <v>0</v>
      </c>
      <c r="BL252" s="388">
        <f>IF(W252="",0,IF(W252=LEGENDA!C$43,0,1))</f>
        <v>0</v>
      </c>
      <c r="BM252" s="388">
        <f>IF(X252="",0,IF(X252=LEGENDA!D$43,0,1))</f>
        <v>0</v>
      </c>
      <c r="BN252" s="388">
        <f>IF(Y252="",0,IF(Y252=LEGENDA!E$43,0,1))</f>
        <v>0</v>
      </c>
      <c r="BO252" s="388">
        <f>IF(Z252="",0,IF(Z252=LEGENDA!F$43,0,1))</f>
        <v>0</v>
      </c>
      <c r="BP252" s="388">
        <f>IF(AA252="",0,IF(AA252=LEGENDA!G$43,0,1))</f>
        <v>0</v>
      </c>
      <c r="BQ252" s="388">
        <f>IF(AB252="",0,IF(AB252=LEGENDA!H$43,0,1))</f>
        <v>0</v>
      </c>
      <c r="BR252" s="388">
        <f>IF(AC252="",0,IF(AC252=LEGENDA!I$43,0,1))</f>
        <v>0</v>
      </c>
      <c r="BS252" s="388">
        <f>IF(AD252="",0,IF(AD252=LEGENDA!J$43,0,1))</f>
        <v>0</v>
      </c>
      <c r="BT252" s="388">
        <f>IF(AE252="",0,IF(AE252=LEGENDA!K$43,0,1))</f>
        <v>0</v>
      </c>
      <c r="BU252" s="388">
        <f>IF(AF252="",0,IF(AF252=LEGENDA!L$43,0,1))</f>
        <v>0</v>
      </c>
      <c r="BV252" s="390">
        <f t="shared" si="160"/>
        <v>0</v>
      </c>
      <c r="BW252" s="388">
        <f t="shared" si="161"/>
        <v>0</v>
      </c>
      <c r="BX252" s="390">
        <f t="shared" si="162"/>
        <v>0</v>
      </c>
      <c r="BY252" s="391">
        <f t="shared" si="163"/>
        <v>0</v>
      </c>
      <c r="BZ252" s="391">
        <f t="shared" si="164"/>
        <v>0</v>
      </c>
      <c r="CA252" s="391" t="str">
        <f t="shared" si="165"/>
        <v/>
      </c>
      <c r="CB252" s="386" t="str">
        <f t="shared" si="142"/>
        <v/>
      </c>
      <c r="CC252" s="94">
        <f t="shared" si="166"/>
        <v>0</v>
      </c>
      <c r="CD252" s="397" t="str">
        <f t="shared" si="167"/>
        <v/>
      </c>
      <c r="CE252" s="559" t="str">
        <f t="array" ref="CE252">IFERROR(INDEX($C$10:$C$525,MATCH(0,COUNTIF($CE$9:CE251,$C$10:$C$525),0)),"")</f>
        <v/>
      </c>
      <c r="CF252" s="559">
        <f t="shared" si="143"/>
        <v>0</v>
      </c>
    </row>
    <row r="253" spans="1:84" ht="18.600000000000001" customHeight="1" thickBot="1" x14ac:dyDescent="0.35">
      <c r="A253" s="78" t="str">
        <f t="shared" si="145"/>
        <v/>
      </c>
      <c r="B253" s="576"/>
      <c r="C253" s="464"/>
      <c r="D253" s="349"/>
      <c r="E253" s="61" t="str">
        <f>IF(B253="","",IF(C253="","",IF(D253="","",INDEX(POBRANIE_!$B$6:$F$100,MATCH($D253,POBRANIE_!$A$6:$A$100,0),2))))</f>
        <v/>
      </c>
      <c r="F253" s="44"/>
      <c r="G253" s="45"/>
      <c r="H253" s="349"/>
      <c r="I253" s="46"/>
      <c r="J253" s="64" t="str">
        <f>IF($H253="","",IF($I253="","",IF($H253=LEGENDA!$B$21,0.6,IF($H253=LEGENDA!$B$22,0.7,0.8))))</f>
        <v/>
      </c>
      <c r="K253" s="61" t="str">
        <f t="shared" si="146"/>
        <v/>
      </c>
      <c r="L253" s="46"/>
      <c r="M253" s="61" t="str">
        <f>IF($H253="","",IF(OR(I253&gt;0,L253&gt;0),"",IF(AND(D253="TUZ",H253="gleba b. lekka"),"BŁĄD kol.8",IF(AND(D253="TUZ",H253="gleba lekka"),"BŁĄD kol.8",IF(AND(D253="TUZ",H253="gleba średnia"),"BŁĄD kol.8",IF(AND(D253="TUZ",H253="gleba ciężka"),"BŁĄD kol.8",IF(OR($H253=LEGENDA!$B$21,$H253=1),49,IF(OR($H253=LEGENDA!$B$22,$H253=2),59,IF(OR($H253=LEGENDA!$B$23,$H253=3),62,IF(OR($H253=4,$H253=LEGENDA!$B$24),66,IF(H253=LEGENDA!$O$25,86,IF(H253=LEGENDA!$O$26,91,IF(H253=LEGENDA!$O$27,73,IF(H253=LEGENDA!$O$28,66,IF(H253=LEGENDA!$O$29,135,IF(H253=LEGENDA!$O$30,158,IF(H253=LEGENDA!$O$31,117)))))))))))))))))</f>
        <v/>
      </c>
      <c r="N253" s="61" t="str">
        <f>IF(AND(D253="TUZ",H253="gleba b. lekka"),"BŁĄD kol.8",IF(AND(D253="TUZ",H253="gleba lekka"),"BŁĄD kol.8",IF(AND(D253="TUZ",H253="gleba średnia"),"BŁĄD kol.8",IF(AND(D253="TUZ",H253="gleba ciężka"),"BŁĄD kol.8",IF(AND(E253&lt;&gt;4,H253=LEGENDA!$O$29),"BŁĄD kol.8",IF(AND(E253&lt;&gt;4,H253=LEGENDA!$O$30),"BŁĄD kol.8",IF(AND(E253&lt;&gt;4,H253=LEGENDA!$O$31),"BŁĄD kol.8",IF(AND(E253&lt;&gt;4,H253=LEGENDA!$O$28),"BŁĄD kol.8",IF(AND(E253&lt;&gt;4,H253=LEGENDA!$O$27),"BŁĄD kol.8",IF(AND(E253&lt;&gt;4,H253=LEGENDA!$O$26),"BŁĄD kol.8",IF(AND(E253&lt;&gt;4,H253=LEGENDA!$O$25),"BŁĄD kol.8",IF(AX253="","",IF(AX253=1,0.6,IF(AX253=2,0.9,0.9))))))))))))))</f>
        <v/>
      </c>
      <c r="O253" s="381" t="str">
        <f t="shared" si="147"/>
        <v/>
      </c>
      <c r="P253" s="379" t="str">
        <f t="shared" si="148"/>
        <v/>
      </c>
      <c r="Q253" s="47"/>
      <c r="R253" s="46"/>
      <c r="S253" s="46"/>
      <c r="T253" s="46"/>
      <c r="U253" s="46"/>
      <c r="V253" s="61" t="str">
        <f t="shared" si="149"/>
        <v/>
      </c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61" t="str">
        <f t="shared" si="150"/>
        <v/>
      </c>
      <c r="AH253" s="66" t="e">
        <v>#VALUE!</v>
      </c>
      <c r="AI253" s="72">
        <v>0</v>
      </c>
      <c r="AJ253" s="73">
        <v>0</v>
      </c>
      <c r="AK253" s="67">
        <v>0</v>
      </c>
      <c r="AL253" s="51">
        <v>-63.360000000000007</v>
      </c>
      <c r="AM253" s="51">
        <v>-73.600000000000009</v>
      </c>
      <c r="AN253" s="51">
        <v>-164.8</v>
      </c>
      <c r="AO253" s="77">
        <v>0</v>
      </c>
      <c r="AP253" s="77">
        <v>0</v>
      </c>
      <c r="AQ253" s="77">
        <v>0</v>
      </c>
      <c r="AR253" s="77">
        <v>0</v>
      </c>
      <c r="AS253" s="77">
        <v>0</v>
      </c>
      <c r="AT253" s="77">
        <v>0</v>
      </c>
      <c r="AU253" s="46"/>
      <c r="AV253" s="350" t="str">
        <f t="shared" si="151"/>
        <v/>
      </c>
      <c r="AW253" s="76" t="str">
        <f t="shared" si="152"/>
        <v/>
      </c>
      <c r="AX253" s="198" t="str">
        <f>IF(A253="","",IF(D253="","",INDEX(POBRANIE_!$B$6:$F$101,MATCH(D253,POBRANIE_!$A$6:$A$101,0),5)))</f>
        <v/>
      </c>
      <c r="AY253" s="96" t="str">
        <f t="shared" si="153"/>
        <v/>
      </c>
      <c r="AZ253" s="96" t="str">
        <f t="shared" si="144"/>
        <v/>
      </c>
      <c r="BA253" s="292" t="str">
        <f t="shared" si="139"/>
        <v xml:space="preserve"> </v>
      </c>
      <c r="BB253" s="293" t="str">
        <f t="shared" si="140"/>
        <v xml:space="preserve"> </v>
      </c>
      <c r="BD253" s="45"/>
      <c r="BE253" s="387" t="str">
        <f t="shared" si="141"/>
        <v/>
      </c>
      <c r="BF253" s="388">
        <f t="shared" si="154"/>
        <v>0</v>
      </c>
      <c r="BG253" s="388">
        <f t="shared" si="155"/>
        <v>0</v>
      </c>
      <c r="BH253" s="388">
        <f t="shared" si="156"/>
        <v>0</v>
      </c>
      <c r="BI253" s="388">
        <f t="shared" si="157"/>
        <v>0</v>
      </c>
      <c r="BJ253" s="388">
        <f t="shared" si="158"/>
        <v>0</v>
      </c>
      <c r="BK253" s="389">
        <f t="shared" si="159"/>
        <v>0</v>
      </c>
      <c r="BL253" s="388">
        <f>IF(W253="",0,IF(W253=LEGENDA!C$43,0,1))</f>
        <v>0</v>
      </c>
      <c r="BM253" s="388">
        <f>IF(X253="",0,IF(X253=LEGENDA!D$43,0,1))</f>
        <v>0</v>
      </c>
      <c r="BN253" s="388">
        <f>IF(Y253="",0,IF(Y253=LEGENDA!E$43,0,1))</f>
        <v>0</v>
      </c>
      <c r="BO253" s="388">
        <f>IF(Z253="",0,IF(Z253=LEGENDA!F$43,0,1))</f>
        <v>0</v>
      </c>
      <c r="BP253" s="388">
        <f>IF(AA253="",0,IF(AA253=LEGENDA!G$43,0,1))</f>
        <v>0</v>
      </c>
      <c r="BQ253" s="388">
        <f>IF(AB253="",0,IF(AB253=LEGENDA!H$43,0,1))</f>
        <v>0</v>
      </c>
      <c r="BR253" s="388">
        <f>IF(AC253="",0,IF(AC253=LEGENDA!I$43,0,1))</f>
        <v>0</v>
      </c>
      <c r="BS253" s="388">
        <f>IF(AD253="",0,IF(AD253=LEGENDA!J$43,0,1))</f>
        <v>0</v>
      </c>
      <c r="BT253" s="388">
        <f>IF(AE253="",0,IF(AE253=LEGENDA!K$43,0,1))</f>
        <v>0</v>
      </c>
      <c r="BU253" s="388">
        <f>IF(AF253="",0,IF(AF253=LEGENDA!L$43,0,1))</f>
        <v>0</v>
      </c>
      <c r="BV253" s="390">
        <f t="shared" si="160"/>
        <v>0</v>
      </c>
      <c r="BW253" s="388">
        <f t="shared" si="161"/>
        <v>0</v>
      </c>
      <c r="BX253" s="390">
        <f t="shared" si="162"/>
        <v>0</v>
      </c>
      <c r="BY253" s="391">
        <f t="shared" si="163"/>
        <v>0</v>
      </c>
      <c r="BZ253" s="391">
        <f t="shared" si="164"/>
        <v>0</v>
      </c>
      <c r="CA253" s="391" t="str">
        <f t="shared" si="165"/>
        <v/>
      </c>
      <c r="CB253" s="386" t="str">
        <f t="shared" si="142"/>
        <v/>
      </c>
      <c r="CC253" s="94">
        <f t="shared" si="166"/>
        <v>0</v>
      </c>
      <c r="CD253" s="397" t="str">
        <f t="shared" si="167"/>
        <v/>
      </c>
      <c r="CE253" s="559" t="str">
        <f t="array" ref="CE253">IFERROR(INDEX($C$10:$C$525,MATCH(0,COUNTIF($CE$9:CE252,$C$10:$C$525),0)),"")</f>
        <v/>
      </c>
      <c r="CF253" s="559">
        <f t="shared" si="143"/>
        <v>0</v>
      </c>
    </row>
    <row r="254" spans="1:84" ht="18.600000000000001" customHeight="1" thickBot="1" x14ac:dyDescent="0.35">
      <c r="A254" s="78" t="str">
        <f t="shared" si="145"/>
        <v/>
      </c>
      <c r="B254" s="576"/>
      <c r="C254" s="464"/>
      <c r="D254" s="349"/>
      <c r="E254" s="61" t="str">
        <f>IF(B254="","",IF(C254="","",IF(D254="","",INDEX(POBRANIE_!$B$6:$F$100,MATCH($D254,POBRANIE_!$A$6:$A$100,0),2))))</f>
        <v/>
      </c>
      <c r="F254" s="44"/>
      <c r="G254" s="45"/>
      <c r="H254" s="349"/>
      <c r="I254" s="46"/>
      <c r="J254" s="64" t="str">
        <f>IF($H254="","",IF($I254="","",IF($H254=LEGENDA!$B$21,0.6,IF($H254=LEGENDA!$B$22,0.7,0.8))))</f>
        <v/>
      </c>
      <c r="K254" s="61" t="str">
        <f t="shared" si="146"/>
        <v/>
      </c>
      <c r="L254" s="46"/>
      <c r="M254" s="61" t="str">
        <f>IF($H254="","",IF(OR(I254&gt;0,L254&gt;0),"",IF(AND(D254="TUZ",H254="gleba b. lekka"),"BŁĄD kol.8",IF(AND(D254="TUZ",H254="gleba lekka"),"BŁĄD kol.8",IF(AND(D254="TUZ",H254="gleba średnia"),"BŁĄD kol.8",IF(AND(D254="TUZ",H254="gleba ciężka"),"BŁĄD kol.8",IF(OR($H254=LEGENDA!$B$21,$H254=1),49,IF(OR($H254=LEGENDA!$B$22,$H254=2),59,IF(OR($H254=LEGENDA!$B$23,$H254=3),62,IF(OR($H254=4,$H254=LEGENDA!$B$24),66,IF(H254=LEGENDA!$O$25,86,IF(H254=LEGENDA!$O$26,91,IF(H254=LEGENDA!$O$27,73,IF(H254=LEGENDA!$O$28,66,IF(H254=LEGENDA!$O$29,135,IF(H254=LEGENDA!$O$30,158,IF(H254=LEGENDA!$O$31,117)))))))))))))))))</f>
        <v/>
      </c>
      <c r="N254" s="61" t="str">
        <f>IF(AND(D254="TUZ",H254="gleba b. lekka"),"BŁĄD kol.8",IF(AND(D254="TUZ",H254="gleba lekka"),"BŁĄD kol.8",IF(AND(D254="TUZ",H254="gleba średnia"),"BŁĄD kol.8",IF(AND(D254="TUZ",H254="gleba ciężka"),"BŁĄD kol.8",IF(AND(E254&lt;&gt;4,H254=LEGENDA!$O$29),"BŁĄD kol.8",IF(AND(E254&lt;&gt;4,H254=LEGENDA!$O$30),"BŁĄD kol.8",IF(AND(E254&lt;&gt;4,H254=LEGENDA!$O$31),"BŁĄD kol.8",IF(AND(E254&lt;&gt;4,H254=LEGENDA!$O$28),"BŁĄD kol.8",IF(AND(E254&lt;&gt;4,H254=LEGENDA!$O$27),"BŁĄD kol.8",IF(AND(E254&lt;&gt;4,H254=LEGENDA!$O$26),"BŁĄD kol.8",IF(AND(E254&lt;&gt;4,H254=LEGENDA!$O$25),"BŁĄD kol.8",IF(AX254="","",IF(AX254=1,0.6,IF(AX254=2,0.9,0.9))))))))))))))</f>
        <v/>
      </c>
      <c r="O254" s="381" t="str">
        <f t="shared" si="147"/>
        <v/>
      </c>
      <c r="P254" s="379" t="str">
        <f t="shared" si="148"/>
        <v/>
      </c>
      <c r="Q254" s="47"/>
      <c r="R254" s="46"/>
      <c r="S254" s="46"/>
      <c r="T254" s="46"/>
      <c r="U254" s="46"/>
      <c r="V254" s="61" t="str">
        <f t="shared" si="149"/>
        <v/>
      </c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61" t="str">
        <f t="shared" si="150"/>
        <v/>
      </c>
      <c r="AH254" s="66" t="e">
        <v>#VALUE!</v>
      </c>
      <c r="AI254" s="72">
        <v>0</v>
      </c>
      <c r="AJ254" s="73">
        <v>0</v>
      </c>
      <c r="AK254" s="67">
        <v>0</v>
      </c>
      <c r="AL254" s="51">
        <v>-63.360000000000007</v>
      </c>
      <c r="AM254" s="51">
        <v>-73.600000000000009</v>
      </c>
      <c r="AN254" s="51">
        <v>-164.8</v>
      </c>
      <c r="AO254" s="77">
        <v>0</v>
      </c>
      <c r="AP254" s="77">
        <v>0</v>
      </c>
      <c r="AQ254" s="77">
        <v>0</v>
      </c>
      <c r="AR254" s="77">
        <v>0</v>
      </c>
      <c r="AS254" s="77">
        <v>0</v>
      </c>
      <c r="AT254" s="77">
        <v>0</v>
      </c>
      <c r="AU254" s="46"/>
      <c r="AV254" s="350" t="str">
        <f t="shared" si="151"/>
        <v/>
      </c>
      <c r="AW254" s="76" t="str">
        <f t="shared" si="152"/>
        <v/>
      </c>
      <c r="AX254" s="198" t="str">
        <f>IF(A254="","",IF(D254="","",INDEX(POBRANIE_!$B$6:$F$101,MATCH(D254,POBRANIE_!$A$6:$A$101,0),5)))</f>
        <v/>
      </c>
      <c r="AY254" s="96" t="str">
        <f t="shared" si="153"/>
        <v/>
      </c>
      <c r="AZ254" s="96" t="str">
        <f t="shared" si="144"/>
        <v/>
      </c>
      <c r="BA254" s="292" t="str">
        <f t="shared" si="139"/>
        <v xml:space="preserve"> </v>
      </c>
      <c r="BB254" s="293" t="str">
        <f t="shared" si="140"/>
        <v xml:space="preserve"> </v>
      </c>
      <c r="BD254" s="45"/>
      <c r="BE254" s="387" t="str">
        <f t="shared" si="141"/>
        <v/>
      </c>
      <c r="BF254" s="388">
        <f t="shared" si="154"/>
        <v>0</v>
      </c>
      <c r="BG254" s="388">
        <f t="shared" si="155"/>
        <v>0</v>
      </c>
      <c r="BH254" s="388">
        <f t="shared" si="156"/>
        <v>0</v>
      </c>
      <c r="BI254" s="388">
        <f t="shared" si="157"/>
        <v>0</v>
      </c>
      <c r="BJ254" s="388">
        <f t="shared" si="158"/>
        <v>0</v>
      </c>
      <c r="BK254" s="389">
        <f t="shared" si="159"/>
        <v>0</v>
      </c>
      <c r="BL254" s="388">
        <f>IF(W254="",0,IF(W254=LEGENDA!C$43,0,1))</f>
        <v>0</v>
      </c>
      <c r="BM254" s="388">
        <f>IF(X254="",0,IF(X254=LEGENDA!D$43,0,1))</f>
        <v>0</v>
      </c>
      <c r="BN254" s="388">
        <f>IF(Y254="",0,IF(Y254=LEGENDA!E$43,0,1))</f>
        <v>0</v>
      </c>
      <c r="BO254" s="388">
        <f>IF(Z254="",0,IF(Z254=LEGENDA!F$43,0,1))</f>
        <v>0</v>
      </c>
      <c r="BP254" s="388">
        <f>IF(AA254="",0,IF(AA254=LEGENDA!G$43,0,1))</f>
        <v>0</v>
      </c>
      <c r="BQ254" s="388">
        <f>IF(AB254="",0,IF(AB254=LEGENDA!H$43,0,1))</f>
        <v>0</v>
      </c>
      <c r="BR254" s="388">
        <f>IF(AC254="",0,IF(AC254=LEGENDA!I$43,0,1))</f>
        <v>0</v>
      </c>
      <c r="BS254" s="388">
        <f>IF(AD254="",0,IF(AD254=LEGENDA!J$43,0,1))</f>
        <v>0</v>
      </c>
      <c r="BT254" s="388">
        <f>IF(AE254="",0,IF(AE254=LEGENDA!K$43,0,1))</f>
        <v>0</v>
      </c>
      <c r="BU254" s="388">
        <f>IF(AF254="",0,IF(AF254=LEGENDA!L$43,0,1))</f>
        <v>0</v>
      </c>
      <c r="BV254" s="390">
        <f t="shared" si="160"/>
        <v>0</v>
      </c>
      <c r="BW254" s="388">
        <f t="shared" si="161"/>
        <v>0</v>
      </c>
      <c r="BX254" s="390">
        <f t="shared" si="162"/>
        <v>0</v>
      </c>
      <c r="BY254" s="391">
        <f t="shared" si="163"/>
        <v>0</v>
      </c>
      <c r="BZ254" s="391">
        <f t="shared" si="164"/>
        <v>0</v>
      </c>
      <c r="CA254" s="391" t="str">
        <f t="shared" si="165"/>
        <v/>
      </c>
      <c r="CB254" s="386" t="str">
        <f t="shared" si="142"/>
        <v/>
      </c>
      <c r="CC254" s="94">
        <f t="shared" si="166"/>
        <v>0</v>
      </c>
      <c r="CD254" s="397" t="str">
        <f t="shared" si="167"/>
        <v/>
      </c>
      <c r="CE254" s="559" t="str">
        <f t="array" ref="CE254">IFERROR(INDEX($C$10:$C$525,MATCH(0,COUNTIF($CE$9:CE253,$C$10:$C$525),0)),"")</f>
        <v/>
      </c>
      <c r="CF254" s="559">
        <f t="shared" si="143"/>
        <v>0</v>
      </c>
    </row>
    <row r="255" spans="1:84" ht="18.600000000000001" customHeight="1" thickBot="1" x14ac:dyDescent="0.35">
      <c r="A255" s="78" t="str">
        <f t="shared" si="145"/>
        <v/>
      </c>
      <c r="B255" s="576"/>
      <c r="C255" s="464"/>
      <c r="D255" s="349"/>
      <c r="E255" s="61" t="str">
        <f>IF(B255="","",IF(C255="","",IF(D255="","",INDEX(POBRANIE_!$B$6:$F$100,MATCH($D255,POBRANIE_!$A$6:$A$100,0),2))))</f>
        <v/>
      </c>
      <c r="F255" s="44"/>
      <c r="G255" s="45"/>
      <c r="H255" s="349"/>
      <c r="I255" s="46"/>
      <c r="J255" s="64" t="str">
        <f>IF($H255="","",IF($I255="","",IF($H255=LEGENDA!$B$21,0.6,IF($H255=LEGENDA!$B$22,0.7,0.8))))</f>
        <v/>
      </c>
      <c r="K255" s="61" t="str">
        <f t="shared" si="146"/>
        <v/>
      </c>
      <c r="L255" s="46"/>
      <c r="M255" s="61" t="str">
        <f>IF($H255="","",IF(OR(I255&gt;0,L255&gt;0),"",IF(AND(D255="TUZ",H255="gleba b. lekka"),"BŁĄD kol.8",IF(AND(D255="TUZ",H255="gleba lekka"),"BŁĄD kol.8",IF(AND(D255="TUZ",H255="gleba średnia"),"BŁĄD kol.8",IF(AND(D255="TUZ",H255="gleba ciężka"),"BŁĄD kol.8",IF(OR($H255=LEGENDA!$B$21,$H255=1),49,IF(OR($H255=LEGENDA!$B$22,$H255=2),59,IF(OR($H255=LEGENDA!$B$23,$H255=3),62,IF(OR($H255=4,$H255=LEGENDA!$B$24),66,IF(H255=LEGENDA!$O$25,86,IF(H255=LEGENDA!$O$26,91,IF(H255=LEGENDA!$O$27,73,IF(H255=LEGENDA!$O$28,66,IF(H255=LEGENDA!$O$29,135,IF(H255=LEGENDA!$O$30,158,IF(H255=LEGENDA!$O$31,117)))))))))))))))))</f>
        <v/>
      </c>
      <c r="N255" s="61" t="str">
        <f>IF(AND(D255="TUZ",H255="gleba b. lekka"),"BŁĄD kol.8",IF(AND(D255="TUZ",H255="gleba lekka"),"BŁĄD kol.8",IF(AND(D255="TUZ",H255="gleba średnia"),"BŁĄD kol.8",IF(AND(D255="TUZ",H255="gleba ciężka"),"BŁĄD kol.8",IF(AND(E255&lt;&gt;4,H255=LEGENDA!$O$29),"BŁĄD kol.8",IF(AND(E255&lt;&gt;4,H255=LEGENDA!$O$30),"BŁĄD kol.8",IF(AND(E255&lt;&gt;4,H255=LEGENDA!$O$31),"BŁĄD kol.8",IF(AND(E255&lt;&gt;4,H255=LEGENDA!$O$28),"BŁĄD kol.8",IF(AND(E255&lt;&gt;4,H255=LEGENDA!$O$27),"BŁĄD kol.8",IF(AND(E255&lt;&gt;4,H255=LEGENDA!$O$26),"BŁĄD kol.8",IF(AND(E255&lt;&gt;4,H255=LEGENDA!$O$25),"BŁĄD kol.8",IF(AX255="","",IF(AX255=1,0.6,IF(AX255=2,0.9,0.9))))))))))))))</f>
        <v/>
      </c>
      <c r="O255" s="381" t="str">
        <f t="shared" si="147"/>
        <v/>
      </c>
      <c r="P255" s="379" t="str">
        <f t="shared" si="148"/>
        <v/>
      </c>
      <c r="Q255" s="47"/>
      <c r="R255" s="46"/>
      <c r="S255" s="46"/>
      <c r="T255" s="46"/>
      <c r="U255" s="46"/>
      <c r="V255" s="61" t="str">
        <f t="shared" si="149"/>
        <v/>
      </c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61" t="str">
        <f t="shared" si="150"/>
        <v/>
      </c>
      <c r="AH255" s="66" t="e">
        <v>#VALUE!</v>
      </c>
      <c r="AI255" s="72">
        <v>0</v>
      </c>
      <c r="AJ255" s="73">
        <v>0</v>
      </c>
      <c r="AK255" s="67">
        <v>0</v>
      </c>
      <c r="AL255" s="51">
        <v>-63.360000000000007</v>
      </c>
      <c r="AM255" s="51">
        <v>-73.600000000000009</v>
      </c>
      <c r="AN255" s="51">
        <v>-164.8</v>
      </c>
      <c r="AO255" s="77">
        <v>0</v>
      </c>
      <c r="AP255" s="77">
        <v>0</v>
      </c>
      <c r="AQ255" s="77">
        <v>0</v>
      </c>
      <c r="AR255" s="77">
        <v>0</v>
      </c>
      <c r="AS255" s="77">
        <v>0</v>
      </c>
      <c r="AT255" s="77">
        <v>0</v>
      </c>
      <c r="AU255" s="46"/>
      <c r="AV255" s="350" t="str">
        <f t="shared" si="151"/>
        <v/>
      </c>
      <c r="AW255" s="76" t="str">
        <f t="shared" si="152"/>
        <v/>
      </c>
      <c r="AX255" s="198" t="str">
        <f>IF(A255="","",IF(D255="","",INDEX(POBRANIE_!$B$6:$F$101,MATCH(D255,POBRANIE_!$A$6:$A$101,0),5)))</f>
        <v/>
      </c>
      <c r="AY255" s="96" t="str">
        <f t="shared" si="153"/>
        <v/>
      </c>
      <c r="AZ255" s="96" t="str">
        <f t="shared" si="144"/>
        <v/>
      </c>
      <c r="BA255" s="292" t="str">
        <f t="shared" si="139"/>
        <v xml:space="preserve"> </v>
      </c>
      <c r="BB255" s="293" t="str">
        <f t="shared" si="140"/>
        <v xml:space="preserve"> </v>
      </c>
      <c r="BD255" s="45"/>
      <c r="BE255" s="387" t="str">
        <f t="shared" si="141"/>
        <v/>
      </c>
      <c r="BF255" s="388">
        <f t="shared" si="154"/>
        <v>0</v>
      </c>
      <c r="BG255" s="388">
        <f t="shared" si="155"/>
        <v>0</v>
      </c>
      <c r="BH255" s="388">
        <f t="shared" si="156"/>
        <v>0</v>
      </c>
      <c r="BI255" s="388">
        <f t="shared" si="157"/>
        <v>0</v>
      </c>
      <c r="BJ255" s="388">
        <f t="shared" si="158"/>
        <v>0</v>
      </c>
      <c r="BK255" s="389">
        <f t="shared" si="159"/>
        <v>0</v>
      </c>
      <c r="BL255" s="388">
        <f>IF(W255="",0,IF(W255=LEGENDA!C$43,0,1))</f>
        <v>0</v>
      </c>
      <c r="BM255" s="388">
        <f>IF(X255="",0,IF(X255=LEGENDA!D$43,0,1))</f>
        <v>0</v>
      </c>
      <c r="BN255" s="388">
        <f>IF(Y255="",0,IF(Y255=LEGENDA!E$43,0,1))</f>
        <v>0</v>
      </c>
      <c r="BO255" s="388">
        <f>IF(Z255="",0,IF(Z255=LEGENDA!F$43,0,1))</f>
        <v>0</v>
      </c>
      <c r="BP255" s="388">
        <f>IF(AA255="",0,IF(AA255=LEGENDA!G$43,0,1))</f>
        <v>0</v>
      </c>
      <c r="BQ255" s="388">
        <f>IF(AB255="",0,IF(AB255=LEGENDA!H$43,0,1))</f>
        <v>0</v>
      </c>
      <c r="BR255" s="388">
        <f>IF(AC255="",0,IF(AC255=LEGENDA!I$43,0,1))</f>
        <v>0</v>
      </c>
      <c r="BS255" s="388">
        <f>IF(AD255="",0,IF(AD255=LEGENDA!J$43,0,1))</f>
        <v>0</v>
      </c>
      <c r="BT255" s="388">
        <f>IF(AE255="",0,IF(AE255=LEGENDA!K$43,0,1))</f>
        <v>0</v>
      </c>
      <c r="BU255" s="388">
        <f>IF(AF255="",0,IF(AF255=LEGENDA!L$43,0,1))</f>
        <v>0</v>
      </c>
      <c r="BV255" s="390">
        <f t="shared" si="160"/>
        <v>0</v>
      </c>
      <c r="BW255" s="388">
        <f t="shared" si="161"/>
        <v>0</v>
      </c>
      <c r="BX255" s="390">
        <f t="shared" si="162"/>
        <v>0</v>
      </c>
      <c r="BY255" s="391">
        <f t="shared" si="163"/>
        <v>0</v>
      </c>
      <c r="BZ255" s="391">
        <f t="shared" si="164"/>
        <v>0</v>
      </c>
      <c r="CA255" s="391" t="str">
        <f t="shared" si="165"/>
        <v/>
      </c>
      <c r="CB255" s="386" t="str">
        <f t="shared" si="142"/>
        <v/>
      </c>
      <c r="CC255" s="94">
        <f t="shared" si="166"/>
        <v>0</v>
      </c>
      <c r="CD255" s="397" t="str">
        <f t="shared" si="167"/>
        <v/>
      </c>
      <c r="CE255" s="559" t="str">
        <f t="array" ref="CE255">IFERROR(INDEX($C$10:$C$525,MATCH(0,COUNTIF($CE$9:CE254,$C$10:$C$525),0)),"")</f>
        <v/>
      </c>
      <c r="CF255" s="559">
        <f t="shared" si="143"/>
        <v>0</v>
      </c>
    </row>
    <row r="256" spans="1:84" ht="18.600000000000001" customHeight="1" thickBot="1" x14ac:dyDescent="0.35">
      <c r="A256" s="78" t="str">
        <f t="shared" si="145"/>
        <v/>
      </c>
      <c r="B256" s="576"/>
      <c r="C256" s="464"/>
      <c r="D256" s="349"/>
      <c r="E256" s="61" t="str">
        <f>IF(B256="","",IF(C256="","",IF(D256="","",INDEX(POBRANIE_!$B$6:$F$100,MATCH($D256,POBRANIE_!$A$6:$A$100,0),2))))</f>
        <v/>
      </c>
      <c r="F256" s="44"/>
      <c r="G256" s="45"/>
      <c r="H256" s="349"/>
      <c r="I256" s="46"/>
      <c r="J256" s="64" t="str">
        <f>IF($H256="","",IF($I256="","",IF($H256=LEGENDA!$B$21,0.6,IF($H256=LEGENDA!$B$22,0.7,0.8))))</f>
        <v/>
      </c>
      <c r="K256" s="61" t="str">
        <f t="shared" si="146"/>
        <v/>
      </c>
      <c r="L256" s="46"/>
      <c r="M256" s="61" t="str">
        <f>IF($H256="","",IF(OR(I256&gt;0,L256&gt;0),"",IF(AND(D256="TUZ",H256="gleba b. lekka"),"BŁĄD kol.8",IF(AND(D256="TUZ",H256="gleba lekka"),"BŁĄD kol.8",IF(AND(D256="TUZ",H256="gleba średnia"),"BŁĄD kol.8",IF(AND(D256="TUZ",H256="gleba ciężka"),"BŁĄD kol.8",IF(OR($H256=LEGENDA!$B$21,$H256=1),49,IF(OR($H256=LEGENDA!$B$22,$H256=2),59,IF(OR($H256=LEGENDA!$B$23,$H256=3),62,IF(OR($H256=4,$H256=LEGENDA!$B$24),66,IF(H256=LEGENDA!$O$25,86,IF(H256=LEGENDA!$O$26,91,IF(H256=LEGENDA!$O$27,73,IF(H256=LEGENDA!$O$28,66,IF(H256=LEGENDA!$O$29,135,IF(H256=LEGENDA!$O$30,158,IF(H256=LEGENDA!$O$31,117)))))))))))))))))</f>
        <v/>
      </c>
      <c r="N256" s="61" t="str">
        <f>IF(AND(D256="TUZ",H256="gleba b. lekka"),"BŁĄD kol.8",IF(AND(D256="TUZ",H256="gleba lekka"),"BŁĄD kol.8",IF(AND(D256="TUZ",H256="gleba średnia"),"BŁĄD kol.8",IF(AND(D256="TUZ",H256="gleba ciężka"),"BŁĄD kol.8",IF(AND(E256&lt;&gt;4,H256=LEGENDA!$O$29),"BŁĄD kol.8",IF(AND(E256&lt;&gt;4,H256=LEGENDA!$O$30),"BŁĄD kol.8",IF(AND(E256&lt;&gt;4,H256=LEGENDA!$O$31),"BŁĄD kol.8",IF(AND(E256&lt;&gt;4,H256=LEGENDA!$O$28),"BŁĄD kol.8",IF(AND(E256&lt;&gt;4,H256=LEGENDA!$O$27),"BŁĄD kol.8",IF(AND(E256&lt;&gt;4,H256=LEGENDA!$O$26),"BŁĄD kol.8",IF(AND(E256&lt;&gt;4,H256=LEGENDA!$O$25),"BŁĄD kol.8",IF(AX256="","",IF(AX256=1,0.6,IF(AX256=2,0.9,0.9))))))))))))))</f>
        <v/>
      </c>
      <c r="O256" s="381" t="str">
        <f t="shared" si="147"/>
        <v/>
      </c>
      <c r="P256" s="379" t="str">
        <f t="shared" si="148"/>
        <v/>
      </c>
      <c r="Q256" s="47"/>
      <c r="R256" s="46"/>
      <c r="S256" s="46"/>
      <c r="T256" s="46"/>
      <c r="U256" s="46"/>
      <c r="V256" s="61" t="str">
        <f t="shared" si="149"/>
        <v/>
      </c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61" t="str">
        <f t="shared" si="150"/>
        <v/>
      </c>
      <c r="AH256" s="66" t="e">
        <v>#VALUE!</v>
      </c>
      <c r="AI256" s="72">
        <v>0</v>
      </c>
      <c r="AJ256" s="73">
        <v>0</v>
      </c>
      <c r="AK256" s="67">
        <v>0</v>
      </c>
      <c r="AL256" s="51">
        <v>-63.360000000000007</v>
      </c>
      <c r="AM256" s="51">
        <v>-73.600000000000009</v>
      </c>
      <c r="AN256" s="51">
        <v>-164.8</v>
      </c>
      <c r="AO256" s="77">
        <v>0</v>
      </c>
      <c r="AP256" s="77">
        <v>0</v>
      </c>
      <c r="AQ256" s="77">
        <v>0</v>
      </c>
      <c r="AR256" s="77">
        <v>0</v>
      </c>
      <c r="AS256" s="77">
        <v>0</v>
      </c>
      <c r="AT256" s="77">
        <v>0</v>
      </c>
      <c r="AU256" s="46"/>
      <c r="AV256" s="350" t="str">
        <f t="shared" si="151"/>
        <v/>
      </c>
      <c r="AW256" s="76" t="str">
        <f t="shared" si="152"/>
        <v/>
      </c>
      <c r="AX256" s="198" t="str">
        <f>IF(A256="","",IF(D256="","",INDEX(POBRANIE_!$B$6:$F$101,MATCH(D256,POBRANIE_!$A$6:$A$101,0),5)))</f>
        <v/>
      </c>
      <c r="AY256" s="96" t="str">
        <f t="shared" si="153"/>
        <v/>
      </c>
      <c r="AZ256" s="96" t="str">
        <f t="shared" si="144"/>
        <v/>
      </c>
      <c r="BA256" s="292" t="str">
        <f t="shared" si="139"/>
        <v xml:space="preserve"> </v>
      </c>
      <c r="BB256" s="293" t="str">
        <f t="shared" si="140"/>
        <v xml:space="preserve"> </v>
      </c>
      <c r="BD256" s="45"/>
      <c r="BE256" s="387" t="str">
        <f t="shared" si="141"/>
        <v/>
      </c>
      <c r="BF256" s="388">
        <f t="shared" si="154"/>
        <v>0</v>
      </c>
      <c r="BG256" s="388">
        <f t="shared" si="155"/>
        <v>0</v>
      </c>
      <c r="BH256" s="388">
        <f t="shared" si="156"/>
        <v>0</v>
      </c>
      <c r="BI256" s="388">
        <f t="shared" si="157"/>
        <v>0</v>
      </c>
      <c r="BJ256" s="388">
        <f t="shared" si="158"/>
        <v>0</v>
      </c>
      <c r="BK256" s="389">
        <f t="shared" si="159"/>
        <v>0</v>
      </c>
      <c r="BL256" s="388">
        <f>IF(W256="",0,IF(W256=LEGENDA!C$43,0,1))</f>
        <v>0</v>
      </c>
      <c r="BM256" s="388">
        <f>IF(X256="",0,IF(X256=LEGENDA!D$43,0,1))</f>
        <v>0</v>
      </c>
      <c r="BN256" s="388">
        <f>IF(Y256="",0,IF(Y256=LEGENDA!E$43,0,1))</f>
        <v>0</v>
      </c>
      <c r="BO256" s="388">
        <f>IF(Z256="",0,IF(Z256=LEGENDA!F$43,0,1))</f>
        <v>0</v>
      </c>
      <c r="BP256" s="388">
        <f>IF(AA256="",0,IF(AA256=LEGENDA!G$43,0,1))</f>
        <v>0</v>
      </c>
      <c r="BQ256" s="388">
        <f>IF(AB256="",0,IF(AB256=LEGENDA!H$43,0,1))</f>
        <v>0</v>
      </c>
      <c r="BR256" s="388">
        <f>IF(AC256="",0,IF(AC256=LEGENDA!I$43,0,1))</f>
        <v>0</v>
      </c>
      <c r="BS256" s="388">
        <f>IF(AD256="",0,IF(AD256=LEGENDA!J$43,0,1))</f>
        <v>0</v>
      </c>
      <c r="BT256" s="388">
        <f>IF(AE256="",0,IF(AE256=LEGENDA!K$43,0,1))</f>
        <v>0</v>
      </c>
      <c r="BU256" s="388">
        <f>IF(AF256="",0,IF(AF256=LEGENDA!L$43,0,1))</f>
        <v>0</v>
      </c>
      <c r="BV256" s="390">
        <f t="shared" si="160"/>
        <v>0</v>
      </c>
      <c r="BW256" s="388">
        <f t="shared" si="161"/>
        <v>0</v>
      </c>
      <c r="BX256" s="390">
        <f t="shared" si="162"/>
        <v>0</v>
      </c>
      <c r="BY256" s="391">
        <f t="shared" si="163"/>
        <v>0</v>
      </c>
      <c r="BZ256" s="391">
        <f t="shared" si="164"/>
        <v>0</v>
      </c>
      <c r="CA256" s="391" t="str">
        <f t="shared" si="165"/>
        <v/>
      </c>
      <c r="CB256" s="386" t="str">
        <f t="shared" si="142"/>
        <v/>
      </c>
      <c r="CC256" s="94">
        <f t="shared" si="166"/>
        <v>0</v>
      </c>
      <c r="CD256" s="397" t="str">
        <f t="shared" si="167"/>
        <v/>
      </c>
      <c r="CE256" s="559" t="str">
        <f t="array" ref="CE256">IFERROR(INDEX($C$10:$C$525,MATCH(0,COUNTIF($CE$9:CE255,$C$10:$C$525),0)),"")</f>
        <v/>
      </c>
      <c r="CF256" s="559">
        <f t="shared" si="143"/>
        <v>0</v>
      </c>
    </row>
    <row r="257" spans="1:84" ht="18.600000000000001" customHeight="1" thickBot="1" x14ac:dyDescent="0.35">
      <c r="A257" s="78" t="str">
        <f t="shared" si="145"/>
        <v/>
      </c>
      <c r="B257" s="576"/>
      <c r="C257" s="464"/>
      <c r="D257" s="349"/>
      <c r="E257" s="61" t="str">
        <f>IF(B257="","",IF(C257="","",IF(D257="","",INDEX(POBRANIE_!$B$6:$F$100,MATCH($D257,POBRANIE_!$A$6:$A$100,0),2))))</f>
        <v/>
      </c>
      <c r="F257" s="44"/>
      <c r="G257" s="45"/>
      <c r="H257" s="349"/>
      <c r="I257" s="46"/>
      <c r="J257" s="64" t="str">
        <f>IF($H257="","",IF($I257="","",IF($H257=LEGENDA!$B$21,0.6,IF($H257=LEGENDA!$B$22,0.7,0.8))))</f>
        <v/>
      </c>
      <c r="K257" s="61" t="str">
        <f t="shared" si="146"/>
        <v/>
      </c>
      <c r="L257" s="46"/>
      <c r="M257" s="61" t="str">
        <f>IF($H257="","",IF(OR(I257&gt;0,L257&gt;0),"",IF(AND(D257="TUZ",H257="gleba b. lekka"),"BŁĄD kol.8",IF(AND(D257="TUZ",H257="gleba lekka"),"BŁĄD kol.8",IF(AND(D257="TUZ",H257="gleba średnia"),"BŁĄD kol.8",IF(AND(D257="TUZ",H257="gleba ciężka"),"BŁĄD kol.8",IF(OR($H257=LEGENDA!$B$21,$H257=1),49,IF(OR($H257=LEGENDA!$B$22,$H257=2),59,IF(OR($H257=LEGENDA!$B$23,$H257=3),62,IF(OR($H257=4,$H257=LEGENDA!$B$24),66,IF(H257=LEGENDA!$O$25,86,IF(H257=LEGENDA!$O$26,91,IF(H257=LEGENDA!$O$27,73,IF(H257=LEGENDA!$O$28,66,IF(H257=LEGENDA!$O$29,135,IF(H257=LEGENDA!$O$30,158,IF(H257=LEGENDA!$O$31,117)))))))))))))))))</f>
        <v/>
      </c>
      <c r="N257" s="61" t="str">
        <f>IF(AND(D257="TUZ",H257="gleba b. lekka"),"BŁĄD kol.8",IF(AND(D257="TUZ",H257="gleba lekka"),"BŁĄD kol.8",IF(AND(D257="TUZ",H257="gleba średnia"),"BŁĄD kol.8",IF(AND(D257="TUZ",H257="gleba ciężka"),"BŁĄD kol.8",IF(AND(E257&lt;&gt;4,H257=LEGENDA!$O$29),"BŁĄD kol.8",IF(AND(E257&lt;&gt;4,H257=LEGENDA!$O$30),"BŁĄD kol.8",IF(AND(E257&lt;&gt;4,H257=LEGENDA!$O$31),"BŁĄD kol.8",IF(AND(E257&lt;&gt;4,H257=LEGENDA!$O$28),"BŁĄD kol.8",IF(AND(E257&lt;&gt;4,H257=LEGENDA!$O$27),"BŁĄD kol.8",IF(AND(E257&lt;&gt;4,H257=LEGENDA!$O$26),"BŁĄD kol.8",IF(AND(E257&lt;&gt;4,H257=LEGENDA!$O$25),"BŁĄD kol.8",IF(AX257="","",IF(AX257=1,0.6,IF(AX257=2,0.9,0.9))))))))))))))</f>
        <v/>
      </c>
      <c r="O257" s="381" t="str">
        <f t="shared" si="147"/>
        <v/>
      </c>
      <c r="P257" s="379" t="str">
        <f t="shared" si="148"/>
        <v/>
      </c>
      <c r="Q257" s="47"/>
      <c r="R257" s="46"/>
      <c r="S257" s="46"/>
      <c r="T257" s="46"/>
      <c r="U257" s="46"/>
      <c r="V257" s="61" t="str">
        <f t="shared" si="149"/>
        <v/>
      </c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61" t="str">
        <f t="shared" si="150"/>
        <v/>
      </c>
      <c r="AH257" s="66" t="e">
        <v>#VALUE!</v>
      </c>
      <c r="AI257" s="72">
        <v>0</v>
      </c>
      <c r="AJ257" s="73">
        <v>0</v>
      </c>
      <c r="AK257" s="67">
        <v>0</v>
      </c>
      <c r="AL257" s="51">
        <v>-63.360000000000007</v>
      </c>
      <c r="AM257" s="51">
        <v>-73.600000000000009</v>
      </c>
      <c r="AN257" s="51">
        <v>-164.8</v>
      </c>
      <c r="AO257" s="77">
        <v>0</v>
      </c>
      <c r="AP257" s="77">
        <v>0</v>
      </c>
      <c r="AQ257" s="77">
        <v>0</v>
      </c>
      <c r="AR257" s="77">
        <v>0</v>
      </c>
      <c r="AS257" s="77">
        <v>0</v>
      </c>
      <c r="AT257" s="77">
        <v>0</v>
      </c>
      <c r="AU257" s="46"/>
      <c r="AV257" s="350" t="str">
        <f t="shared" si="151"/>
        <v/>
      </c>
      <c r="AW257" s="76" t="str">
        <f t="shared" si="152"/>
        <v/>
      </c>
      <c r="AX257" s="198" t="str">
        <f>IF(A257="","",IF(D257="","",INDEX(POBRANIE_!$B$6:$F$101,MATCH(D257,POBRANIE_!$A$6:$A$101,0),5)))</f>
        <v/>
      </c>
      <c r="AY257" s="96" t="str">
        <f t="shared" si="153"/>
        <v/>
      </c>
      <c r="AZ257" s="96" t="str">
        <f t="shared" si="144"/>
        <v/>
      </c>
      <c r="BA257" s="292" t="str">
        <f t="shared" si="139"/>
        <v xml:space="preserve"> </v>
      </c>
      <c r="BB257" s="293" t="str">
        <f t="shared" si="140"/>
        <v xml:space="preserve"> </v>
      </c>
      <c r="BD257" s="45"/>
      <c r="BE257" s="387" t="str">
        <f t="shared" si="141"/>
        <v/>
      </c>
      <c r="BF257" s="388">
        <f t="shared" si="154"/>
        <v>0</v>
      </c>
      <c r="BG257" s="388">
        <f t="shared" si="155"/>
        <v>0</v>
      </c>
      <c r="BH257" s="388">
        <f t="shared" si="156"/>
        <v>0</v>
      </c>
      <c r="BI257" s="388">
        <f t="shared" si="157"/>
        <v>0</v>
      </c>
      <c r="BJ257" s="388">
        <f t="shared" si="158"/>
        <v>0</v>
      </c>
      <c r="BK257" s="389">
        <f t="shared" si="159"/>
        <v>0</v>
      </c>
      <c r="BL257" s="388">
        <f>IF(W257="",0,IF(W257=LEGENDA!C$43,0,1))</f>
        <v>0</v>
      </c>
      <c r="BM257" s="388">
        <f>IF(X257="",0,IF(X257=LEGENDA!D$43,0,1))</f>
        <v>0</v>
      </c>
      <c r="BN257" s="388">
        <f>IF(Y257="",0,IF(Y257=LEGENDA!E$43,0,1))</f>
        <v>0</v>
      </c>
      <c r="BO257" s="388">
        <f>IF(Z257="",0,IF(Z257=LEGENDA!F$43,0,1))</f>
        <v>0</v>
      </c>
      <c r="BP257" s="388">
        <f>IF(AA257="",0,IF(AA257=LEGENDA!G$43,0,1))</f>
        <v>0</v>
      </c>
      <c r="BQ257" s="388">
        <f>IF(AB257="",0,IF(AB257=LEGENDA!H$43,0,1))</f>
        <v>0</v>
      </c>
      <c r="BR257" s="388">
        <f>IF(AC257="",0,IF(AC257=LEGENDA!I$43,0,1))</f>
        <v>0</v>
      </c>
      <c r="BS257" s="388">
        <f>IF(AD257="",0,IF(AD257=LEGENDA!J$43,0,1))</f>
        <v>0</v>
      </c>
      <c r="BT257" s="388">
        <f>IF(AE257="",0,IF(AE257=LEGENDA!K$43,0,1))</f>
        <v>0</v>
      </c>
      <c r="BU257" s="388">
        <f>IF(AF257="",0,IF(AF257=LEGENDA!L$43,0,1))</f>
        <v>0</v>
      </c>
      <c r="BV257" s="390">
        <f t="shared" si="160"/>
        <v>0</v>
      </c>
      <c r="BW257" s="388">
        <f t="shared" si="161"/>
        <v>0</v>
      </c>
      <c r="BX257" s="390">
        <f t="shared" si="162"/>
        <v>0</v>
      </c>
      <c r="BY257" s="391">
        <f t="shared" si="163"/>
        <v>0</v>
      </c>
      <c r="BZ257" s="391">
        <f t="shared" si="164"/>
        <v>0</v>
      </c>
      <c r="CA257" s="391" t="str">
        <f t="shared" si="165"/>
        <v/>
      </c>
      <c r="CB257" s="386" t="str">
        <f t="shared" si="142"/>
        <v/>
      </c>
      <c r="CC257" s="94">
        <f t="shared" si="166"/>
        <v>0</v>
      </c>
      <c r="CD257" s="397" t="str">
        <f t="shared" si="167"/>
        <v/>
      </c>
      <c r="CE257" s="559" t="str">
        <f t="array" ref="CE257">IFERROR(INDEX($C$10:$C$525,MATCH(0,COUNTIF($CE$9:CE256,$C$10:$C$525),0)),"")</f>
        <v/>
      </c>
      <c r="CF257" s="559">
        <f t="shared" si="143"/>
        <v>0</v>
      </c>
    </row>
    <row r="258" spans="1:84" ht="18.600000000000001" customHeight="1" thickBot="1" x14ac:dyDescent="0.35">
      <c r="A258" s="78" t="str">
        <f t="shared" si="145"/>
        <v/>
      </c>
      <c r="B258" s="576"/>
      <c r="C258" s="464"/>
      <c r="D258" s="349"/>
      <c r="E258" s="61" t="str">
        <f>IF(B258="","",IF(C258="","",IF(D258="","",INDEX(POBRANIE_!$B$6:$F$100,MATCH($D258,POBRANIE_!$A$6:$A$100,0),2))))</f>
        <v/>
      </c>
      <c r="F258" s="44"/>
      <c r="G258" s="45"/>
      <c r="H258" s="349"/>
      <c r="I258" s="46"/>
      <c r="J258" s="64" t="str">
        <f>IF($H258="","",IF($I258="","",IF($H258=LEGENDA!$B$21,0.6,IF($H258=LEGENDA!$B$22,0.7,0.8))))</f>
        <v/>
      </c>
      <c r="K258" s="61" t="str">
        <f t="shared" si="146"/>
        <v/>
      </c>
      <c r="L258" s="46"/>
      <c r="M258" s="61" t="str">
        <f>IF($H258="","",IF(OR(I258&gt;0,L258&gt;0),"",IF(AND(D258="TUZ",H258="gleba b. lekka"),"BŁĄD kol.8",IF(AND(D258="TUZ",H258="gleba lekka"),"BŁĄD kol.8",IF(AND(D258="TUZ",H258="gleba średnia"),"BŁĄD kol.8",IF(AND(D258="TUZ",H258="gleba ciężka"),"BŁĄD kol.8",IF(OR($H258=LEGENDA!$B$21,$H258=1),49,IF(OR($H258=LEGENDA!$B$22,$H258=2),59,IF(OR($H258=LEGENDA!$B$23,$H258=3),62,IF(OR($H258=4,$H258=LEGENDA!$B$24),66,IF(H258=LEGENDA!$O$25,86,IF(H258=LEGENDA!$O$26,91,IF(H258=LEGENDA!$O$27,73,IF(H258=LEGENDA!$O$28,66,IF(H258=LEGENDA!$O$29,135,IF(H258=LEGENDA!$O$30,158,IF(H258=LEGENDA!$O$31,117)))))))))))))))))</f>
        <v/>
      </c>
      <c r="N258" s="61" t="str">
        <f>IF(AND(D258="TUZ",H258="gleba b. lekka"),"BŁĄD kol.8",IF(AND(D258="TUZ",H258="gleba lekka"),"BŁĄD kol.8",IF(AND(D258="TUZ",H258="gleba średnia"),"BŁĄD kol.8",IF(AND(D258="TUZ",H258="gleba ciężka"),"BŁĄD kol.8",IF(AND(E258&lt;&gt;4,H258=LEGENDA!$O$29),"BŁĄD kol.8",IF(AND(E258&lt;&gt;4,H258=LEGENDA!$O$30),"BŁĄD kol.8",IF(AND(E258&lt;&gt;4,H258=LEGENDA!$O$31),"BŁĄD kol.8",IF(AND(E258&lt;&gt;4,H258=LEGENDA!$O$28),"BŁĄD kol.8",IF(AND(E258&lt;&gt;4,H258=LEGENDA!$O$27),"BŁĄD kol.8",IF(AND(E258&lt;&gt;4,H258=LEGENDA!$O$26),"BŁĄD kol.8",IF(AND(E258&lt;&gt;4,H258=LEGENDA!$O$25),"BŁĄD kol.8",IF(AX258="","",IF(AX258=1,0.6,IF(AX258=2,0.9,0.9))))))))))))))</f>
        <v/>
      </c>
      <c r="O258" s="381" t="str">
        <f t="shared" si="147"/>
        <v/>
      </c>
      <c r="P258" s="379" t="str">
        <f t="shared" si="148"/>
        <v/>
      </c>
      <c r="Q258" s="47"/>
      <c r="R258" s="46"/>
      <c r="S258" s="46"/>
      <c r="T258" s="46"/>
      <c r="U258" s="46"/>
      <c r="V258" s="61" t="str">
        <f t="shared" si="149"/>
        <v/>
      </c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61" t="str">
        <f t="shared" si="150"/>
        <v/>
      </c>
      <c r="AH258" s="66" t="e">
        <v>#VALUE!</v>
      </c>
      <c r="AI258" s="72">
        <v>0</v>
      </c>
      <c r="AJ258" s="73">
        <v>0</v>
      </c>
      <c r="AK258" s="67">
        <v>0</v>
      </c>
      <c r="AL258" s="51">
        <v>-63.360000000000007</v>
      </c>
      <c r="AM258" s="51">
        <v>-73.600000000000009</v>
      </c>
      <c r="AN258" s="51">
        <v>-164.8</v>
      </c>
      <c r="AO258" s="77">
        <v>0</v>
      </c>
      <c r="AP258" s="77">
        <v>0</v>
      </c>
      <c r="AQ258" s="77">
        <v>0</v>
      </c>
      <c r="AR258" s="77">
        <v>0</v>
      </c>
      <c r="AS258" s="77">
        <v>0</v>
      </c>
      <c r="AT258" s="77">
        <v>0</v>
      </c>
      <c r="AU258" s="46"/>
      <c r="AV258" s="350" t="str">
        <f t="shared" si="151"/>
        <v/>
      </c>
      <c r="AW258" s="76" t="str">
        <f t="shared" si="152"/>
        <v/>
      </c>
      <c r="AX258" s="198" t="str">
        <f>IF(A258="","",IF(D258="","",INDEX(POBRANIE_!$B$6:$F$101,MATCH(D258,POBRANIE_!$A$6:$A$101,0),5)))</f>
        <v/>
      </c>
      <c r="AY258" s="96" t="str">
        <f t="shared" si="153"/>
        <v/>
      </c>
      <c r="AZ258" s="96" t="str">
        <f t="shared" si="144"/>
        <v/>
      </c>
      <c r="BA258" s="292" t="str">
        <f t="shared" si="139"/>
        <v xml:space="preserve"> </v>
      </c>
      <c r="BB258" s="293" t="str">
        <f t="shared" si="140"/>
        <v xml:space="preserve"> </v>
      </c>
      <c r="BD258" s="45"/>
      <c r="BE258" s="387" t="str">
        <f t="shared" si="141"/>
        <v/>
      </c>
      <c r="BF258" s="388">
        <f t="shared" si="154"/>
        <v>0</v>
      </c>
      <c r="BG258" s="388">
        <f t="shared" si="155"/>
        <v>0</v>
      </c>
      <c r="BH258" s="388">
        <f t="shared" si="156"/>
        <v>0</v>
      </c>
      <c r="BI258" s="388">
        <f t="shared" si="157"/>
        <v>0</v>
      </c>
      <c r="BJ258" s="388">
        <f t="shared" si="158"/>
        <v>0</v>
      </c>
      <c r="BK258" s="389">
        <f t="shared" si="159"/>
        <v>0</v>
      </c>
      <c r="BL258" s="388">
        <f>IF(W258="",0,IF(W258=LEGENDA!C$43,0,1))</f>
        <v>0</v>
      </c>
      <c r="BM258" s="388">
        <f>IF(X258="",0,IF(X258=LEGENDA!D$43,0,1))</f>
        <v>0</v>
      </c>
      <c r="BN258" s="388">
        <f>IF(Y258="",0,IF(Y258=LEGENDA!E$43,0,1))</f>
        <v>0</v>
      </c>
      <c r="BO258" s="388">
        <f>IF(Z258="",0,IF(Z258=LEGENDA!F$43,0,1))</f>
        <v>0</v>
      </c>
      <c r="BP258" s="388">
        <f>IF(AA258="",0,IF(AA258=LEGENDA!G$43,0,1))</f>
        <v>0</v>
      </c>
      <c r="BQ258" s="388">
        <f>IF(AB258="",0,IF(AB258=LEGENDA!H$43,0,1))</f>
        <v>0</v>
      </c>
      <c r="BR258" s="388">
        <f>IF(AC258="",0,IF(AC258=LEGENDA!I$43,0,1))</f>
        <v>0</v>
      </c>
      <c r="BS258" s="388">
        <f>IF(AD258="",0,IF(AD258=LEGENDA!J$43,0,1))</f>
        <v>0</v>
      </c>
      <c r="BT258" s="388">
        <f>IF(AE258="",0,IF(AE258=LEGENDA!K$43,0,1))</f>
        <v>0</v>
      </c>
      <c r="BU258" s="388">
        <f>IF(AF258="",0,IF(AF258=LEGENDA!L$43,0,1))</f>
        <v>0</v>
      </c>
      <c r="BV258" s="390">
        <f t="shared" si="160"/>
        <v>0</v>
      </c>
      <c r="BW258" s="388">
        <f t="shared" si="161"/>
        <v>0</v>
      </c>
      <c r="BX258" s="390">
        <f t="shared" si="162"/>
        <v>0</v>
      </c>
      <c r="BY258" s="391">
        <f t="shared" si="163"/>
        <v>0</v>
      </c>
      <c r="BZ258" s="391">
        <f t="shared" si="164"/>
        <v>0</v>
      </c>
      <c r="CA258" s="391" t="str">
        <f t="shared" si="165"/>
        <v/>
      </c>
      <c r="CB258" s="386" t="str">
        <f t="shared" si="142"/>
        <v/>
      </c>
      <c r="CC258" s="94">
        <f t="shared" si="166"/>
        <v>0</v>
      </c>
      <c r="CD258" s="397" t="str">
        <f t="shared" si="167"/>
        <v/>
      </c>
      <c r="CE258" s="559" t="str">
        <f t="array" ref="CE258">IFERROR(INDEX($C$10:$C$525,MATCH(0,COUNTIF($CE$9:CE257,$C$10:$C$525),0)),"")</f>
        <v/>
      </c>
      <c r="CF258" s="559">
        <f t="shared" si="143"/>
        <v>0</v>
      </c>
    </row>
    <row r="259" spans="1:84" ht="18.600000000000001" customHeight="1" thickBot="1" x14ac:dyDescent="0.35">
      <c r="A259" s="78" t="str">
        <f t="shared" si="145"/>
        <v/>
      </c>
      <c r="B259" s="576"/>
      <c r="C259" s="464"/>
      <c r="D259" s="349"/>
      <c r="E259" s="61" t="str">
        <f>IF(B259="","",IF(C259="","",IF(D259="","",INDEX(POBRANIE_!$B$6:$F$100,MATCH($D259,POBRANIE_!$A$6:$A$100,0),2))))</f>
        <v/>
      </c>
      <c r="F259" s="44"/>
      <c r="G259" s="45"/>
      <c r="H259" s="349"/>
      <c r="I259" s="46"/>
      <c r="J259" s="64" t="str">
        <f>IF($H259="","",IF($I259="","",IF($H259=LEGENDA!$B$21,0.6,IF($H259=LEGENDA!$B$22,0.7,0.8))))</f>
        <v/>
      </c>
      <c r="K259" s="61" t="str">
        <f t="shared" si="146"/>
        <v/>
      </c>
      <c r="L259" s="46"/>
      <c r="M259" s="61" t="str">
        <f>IF($H259="","",IF(OR(I259&gt;0,L259&gt;0),"",IF(AND(D259="TUZ",H259="gleba b. lekka"),"BŁĄD kol.8",IF(AND(D259="TUZ",H259="gleba lekka"),"BŁĄD kol.8",IF(AND(D259="TUZ",H259="gleba średnia"),"BŁĄD kol.8",IF(AND(D259="TUZ",H259="gleba ciężka"),"BŁĄD kol.8",IF(OR($H259=LEGENDA!$B$21,$H259=1),49,IF(OR($H259=LEGENDA!$B$22,$H259=2),59,IF(OR($H259=LEGENDA!$B$23,$H259=3),62,IF(OR($H259=4,$H259=LEGENDA!$B$24),66,IF(H259=LEGENDA!$O$25,86,IF(H259=LEGENDA!$O$26,91,IF(H259=LEGENDA!$O$27,73,IF(H259=LEGENDA!$O$28,66,IF(H259=LEGENDA!$O$29,135,IF(H259=LEGENDA!$O$30,158,IF(H259=LEGENDA!$O$31,117)))))))))))))))))</f>
        <v/>
      </c>
      <c r="N259" s="61" t="str">
        <f>IF(AND(D259="TUZ",H259="gleba b. lekka"),"BŁĄD kol.8",IF(AND(D259="TUZ",H259="gleba lekka"),"BŁĄD kol.8",IF(AND(D259="TUZ",H259="gleba średnia"),"BŁĄD kol.8",IF(AND(D259="TUZ",H259="gleba ciężka"),"BŁĄD kol.8",IF(AND(E259&lt;&gt;4,H259=LEGENDA!$O$29),"BŁĄD kol.8",IF(AND(E259&lt;&gt;4,H259=LEGENDA!$O$30),"BŁĄD kol.8",IF(AND(E259&lt;&gt;4,H259=LEGENDA!$O$31),"BŁĄD kol.8",IF(AND(E259&lt;&gt;4,H259=LEGENDA!$O$28),"BŁĄD kol.8",IF(AND(E259&lt;&gt;4,H259=LEGENDA!$O$27),"BŁĄD kol.8",IF(AND(E259&lt;&gt;4,H259=LEGENDA!$O$26),"BŁĄD kol.8",IF(AND(E259&lt;&gt;4,H259=LEGENDA!$O$25),"BŁĄD kol.8",IF(AX259="","",IF(AX259=1,0.6,IF(AX259=2,0.9,0.9))))))))))))))</f>
        <v/>
      </c>
      <c r="O259" s="381" t="str">
        <f t="shared" si="147"/>
        <v/>
      </c>
      <c r="P259" s="379" t="str">
        <f t="shared" si="148"/>
        <v/>
      </c>
      <c r="Q259" s="47"/>
      <c r="R259" s="46"/>
      <c r="S259" s="46"/>
      <c r="T259" s="46"/>
      <c r="U259" s="46"/>
      <c r="V259" s="61" t="str">
        <f t="shared" si="149"/>
        <v/>
      </c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61" t="str">
        <f t="shared" si="150"/>
        <v/>
      </c>
      <c r="AH259" s="66" t="e">
        <v>#VALUE!</v>
      </c>
      <c r="AI259" s="72">
        <v>0</v>
      </c>
      <c r="AJ259" s="73">
        <v>0</v>
      </c>
      <c r="AK259" s="67">
        <v>0</v>
      </c>
      <c r="AL259" s="51">
        <v>-63.360000000000007</v>
      </c>
      <c r="AM259" s="51">
        <v>-73.600000000000009</v>
      </c>
      <c r="AN259" s="51">
        <v>-164.8</v>
      </c>
      <c r="AO259" s="77">
        <v>0</v>
      </c>
      <c r="AP259" s="77">
        <v>0</v>
      </c>
      <c r="AQ259" s="77">
        <v>0</v>
      </c>
      <c r="AR259" s="77">
        <v>0</v>
      </c>
      <c r="AS259" s="77">
        <v>0</v>
      </c>
      <c r="AT259" s="77">
        <v>0</v>
      </c>
      <c r="AU259" s="46"/>
      <c r="AV259" s="350" t="str">
        <f t="shared" si="151"/>
        <v/>
      </c>
      <c r="AW259" s="76" t="str">
        <f t="shared" si="152"/>
        <v/>
      </c>
      <c r="AX259" s="198" t="str">
        <f>IF(A259="","",IF(D259="","",INDEX(POBRANIE_!$B$6:$F$101,MATCH(D259,POBRANIE_!$A$6:$A$101,0),5)))</f>
        <v/>
      </c>
      <c r="AY259" s="96" t="str">
        <f t="shared" si="153"/>
        <v/>
      </c>
      <c r="AZ259" s="96" t="str">
        <f t="shared" si="144"/>
        <v/>
      </c>
      <c r="BA259" s="292" t="str">
        <f t="shared" si="139"/>
        <v xml:space="preserve"> </v>
      </c>
      <c r="BB259" s="293" t="str">
        <f t="shared" si="140"/>
        <v xml:space="preserve"> </v>
      </c>
      <c r="BD259" s="45"/>
      <c r="BE259" s="387" t="str">
        <f t="shared" si="141"/>
        <v/>
      </c>
      <c r="BF259" s="388">
        <f t="shared" si="154"/>
        <v>0</v>
      </c>
      <c r="BG259" s="388">
        <f t="shared" si="155"/>
        <v>0</v>
      </c>
      <c r="BH259" s="388">
        <f t="shared" si="156"/>
        <v>0</v>
      </c>
      <c r="BI259" s="388">
        <f t="shared" si="157"/>
        <v>0</v>
      </c>
      <c r="BJ259" s="388">
        <f t="shared" si="158"/>
        <v>0</v>
      </c>
      <c r="BK259" s="389">
        <f t="shared" si="159"/>
        <v>0</v>
      </c>
      <c r="BL259" s="388">
        <f>IF(W259="",0,IF(W259=LEGENDA!C$43,0,1))</f>
        <v>0</v>
      </c>
      <c r="BM259" s="388">
        <f>IF(X259="",0,IF(X259=LEGENDA!D$43,0,1))</f>
        <v>0</v>
      </c>
      <c r="BN259" s="388">
        <f>IF(Y259="",0,IF(Y259=LEGENDA!E$43,0,1))</f>
        <v>0</v>
      </c>
      <c r="BO259" s="388">
        <f>IF(Z259="",0,IF(Z259=LEGENDA!F$43,0,1))</f>
        <v>0</v>
      </c>
      <c r="BP259" s="388">
        <f>IF(AA259="",0,IF(AA259=LEGENDA!G$43,0,1))</f>
        <v>0</v>
      </c>
      <c r="BQ259" s="388">
        <f>IF(AB259="",0,IF(AB259=LEGENDA!H$43,0,1))</f>
        <v>0</v>
      </c>
      <c r="BR259" s="388">
        <f>IF(AC259="",0,IF(AC259=LEGENDA!I$43,0,1))</f>
        <v>0</v>
      </c>
      <c r="BS259" s="388">
        <f>IF(AD259="",0,IF(AD259=LEGENDA!J$43,0,1))</f>
        <v>0</v>
      </c>
      <c r="BT259" s="388">
        <f>IF(AE259="",0,IF(AE259=LEGENDA!K$43,0,1))</f>
        <v>0</v>
      </c>
      <c r="BU259" s="388">
        <f>IF(AF259="",0,IF(AF259=LEGENDA!L$43,0,1))</f>
        <v>0</v>
      </c>
      <c r="BV259" s="390">
        <f t="shared" si="160"/>
        <v>0</v>
      </c>
      <c r="BW259" s="388">
        <f t="shared" si="161"/>
        <v>0</v>
      </c>
      <c r="BX259" s="390">
        <f t="shared" si="162"/>
        <v>0</v>
      </c>
      <c r="BY259" s="391">
        <f t="shared" si="163"/>
        <v>0</v>
      </c>
      <c r="BZ259" s="391">
        <f t="shared" si="164"/>
        <v>0</v>
      </c>
      <c r="CA259" s="391" t="str">
        <f t="shared" si="165"/>
        <v/>
      </c>
      <c r="CB259" s="386" t="str">
        <f t="shared" si="142"/>
        <v/>
      </c>
      <c r="CC259" s="94">
        <f t="shared" si="166"/>
        <v>0</v>
      </c>
      <c r="CD259" s="397" t="str">
        <f t="shared" si="167"/>
        <v/>
      </c>
      <c r="CE259" s="559" t="str">
        <f t="array" ref="CE259">IFERROR(INDEX($C$10:$C$525,MATCH(0,COUNTIF($CE$9:CE258,$C$10:$C$525),0)),"")</f>
        <v/>
      </c>
      <c r="CF259" s="559">
        <f t="shared" si="143"/>
        <v>0</v>
      </c>
    </row>
    <row r="260" spans="1:84" ht="18.600000000000001" customHeight="1" thickBot="1" x14ac:dyDescent="0.35">
      <c r="A260" s="78" t="str">
        <f t="shared" si="145"/>
        <v/>
      </c>
      <c r="B260" s="576"/>
      <c r="C260" s="464"/>
      <c r="D260" s="349"/>
      <c r="E260" s="61" t="str">
        <f>IF(B260="","",IF(C260="","",IF(D260="","",INDEX(POBRANIE_!$B$6:$F$100,MATCH($D260,POBRANIE_!$A$6:$A$100,0),2))))</f>
        <v/>
      </c>
      <c r="F260" s="44"/>
      <c r="G260" s="45"/>
      <c r="H260" s="349"/>
      <c r="I260" s="46"/>
      <c r="J260" s="64" t="str">
        <f>IF($H260="","",IF($I260="","",IF($H260=LEGENDA!$B$21,0.6,IF($H260=LEGENDA!$B$22,0.7,0.8))))</f>
        <v/>
      </c>
      <c r="K260" s="61" t="str">
        <f t="shared" si="146"/>
        <v/>
      </c>
      <c r="L260" s="46"/>
      <c r="M260" s="61" t="str">
        <f>IF($H260="","",IF(OR(I260&gt;0,L260&gt;0),"",IF(AND(D260="TUZ",H260="gleba b. lekka"),"BŁĄD kol.8",IF(AND(D260="TUZ",H260="gleba lekka"),"BŁĄD kol.8",IF(AND(D260="TUZ",H260="gleba średnia"),"BŁĄD kol.8",IF(AND(D260="TUZ",H260="gleba ciężka"),"BŁĄD kol.8",IF(OR($H260=LEGENDA!$B$21,$H260=1),49,IF(OR($H260=LEGENDA!$B$22,$H260=2),59,IF(OR($H260=LEGENDA!$B$23,$H260=3),62,IF(OR($H260=4,$H260=LEGENDA!$B$24),66,IF(H260=LEGENDA!$O$25,86,IF(H260=LEGENDA!$O$26,91,IF(H260=LEGENDA!$O$27,73,IF(H260=LEGENDA!$O$28,66,IF(H260=LEGENDA!$O$29,135,IF(H260=LEGENDA!$O$30,158,IF(H260=LEGENDA!$O$31,117)))))))))))))))))</f>
        <v/>
      </c>
      <c r="N260" s="61" t="str">
        <f>IF(AND(D260="TUZ",H260="gleba b. lekka"),"BŁĄD kol.8",IF(AND(D260="TUZ",H260="gleba lekka"),"BŁĄD kol.8",IF(AND(D260="TUZ",H260="gleba średnia"),"BŁĄD kol.8",IF(AND(D260="TUZ",H260="gleba ciężka"),"BŁĄD kol.8",IF(AND(E260&lt;&gt;4,H260=LEGENDA!$O$29),"BŁĄD kol.8",IF(AND(E260&lt;&gt;4,H260=LEGENDA!$O$30),"BŁĄD kol.8",IF(AND(E260&lt;&gt;4,H260=LEGENDA!$O$31),"BŁĄD kol.8",IF(AND(E260&lt;&gt;4,H260=LEGENDA!$O$28),"BŁĄD kol.8",IF(AND(E260&lt;&gt;4,H260=LEGENDA!$O$27),"BŁĄD kol.8",IF(AND(E260&lt;&gt;4,H260=LEGENDA!$O$26),"BŁĄD kol.8",IF(AND(E260&lt;&gt;4,H260=LEGENDA!$O$25),"BŁĄD kol.8",IF(AX260="","",IF(AX260=1,0.6,IF(AX260=2,0.9,0.9))))))))))))))</f>
        <v/>
      </c>
      <c r="O260" s="381" t="str">
        <f t="shared" si="147"/>
        <v/>
      </c>
      <c r="P260" s="379" t="str">
        <f t="shared" si="148"/>
        <v/>
      </c>
      <c r="Q260" s="47"/>
      <c r="R260" s="46"/>
      <c r="S260" s="46"/>
      <c r="T260" s="46"/>
      <c r="U260" s="46"/>
      <c r="V260" s="61" t="str">
        <f t="shared" si="149"/>
        <v/>
      </c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61" t="str">
        <f t="shared" si="150"/>
        <v/>
      </c>
      <c r="AH260" s="66" t="e">
        <v>#VALUE!</v>
      </c>
      <c r="AI260" s="72">
        <v>0</v>
      </c>
      <c r="AJ260" s="73">
        <v>0</v>
      </c>
      <c r="AK260" s="67">
        <v>0</v>
      </c>
      <c r="AL260" s="51">
        <v>-63.360000000000007</v>
      </c>
      <c r="AM260" s="51">
        <v>-73.600000000000009</v>
      </c>
      <c r="AN260" s="51">
        <v>-164.8</v>
      </c>
      <c r="AO260" s="77">
        <v>0</v>
      </c>
      <c r="AP260" s="77">
        <v>0</v>
      </c>
      <c r="AQ260" s="77">
        <v>0</v>
      </c>
      <c r="AR260" s="77">
        <v>0</v>
      </c>
      <c r="AS260" s="77">
        <v>0</v>
      </c>
      <c r="AT260" s="77">
        <v>0</v>
      </c>
      <c r="AU260" s="46"/>
      <c r="AV260" s="350" t="str">
        <f t="shared" si="151"/>
        <v/>
      </c>
      <c r="AW260" s="76" t="str">
        <f t="shared" si="152"/>
        <v/>
      </c>
      <c r="AX260" s="198" t="str">
        <f>IF(A260="","",IF(D260="","",INDEX(POBRANIE_!$B$6:$F$101,MATCH(D260,POBRANIE_!$A$6:$A$101,0),5)))</f>
        <v/>
      </c>
      <c r="AY260" s="96" t="str">
        <f t="shared" si="153"/>
        <v/>
      </c>
      <c r="AZ260" s="96" t="str">
        <f t="shared" si="144"/>
        <v/>
      </c>
      <c r="BA260" s="292" t="str">
        <f t="shared" si="139"/>
        <v xml:space="preserve"> </v>
      </c>
      <c r="BB260" s="293" t="str">
        <f t="shared" si="140"/>
        <v xml:space="preserve"> </v>
      </c>
      <c r="BD260" s="45"/>
      <c r="BE260" s="387" t="str">
        <f t="shared" si="141"/>
        <v/>
      </c>
      <c r="BF260" s="388">
        <f t="shared" si="154"/>
        <v>0</v>
      </c>
      <c r="BG260" s="388">
        <f t="shared" si="155"/>
        <v>0</v>
      </c>
      <c r="BH260" s="388">
        <f t="shared" si="156"/>
        <v>0</v>
      </c>
      <c r="BI260" s="388">
        <f t="shared" si="157"/>
        <v>0</v>
      </c>
      <c r="BJ260" s="388">
        <f t="shared" si="158"/>
        <v>0</v>
      </c>
      <c r="BK260" s="389">
        <f t="shared" si="159"/>
        <v>0</v>
      </c>
      <c r="BL260" s="388">
        <f>IF(W260="",0,IF(W260=LEGENDA!C$43,0,1))</f>
        <v>0</v>
      </c>
      <c r="BM260" s="388">
        <f>IF(X260="",0,IF(X260=LEGENDA!D$43,0,1))</f>
        <v>0</v>
      </c>
      <c r="BN260" s="388">
        <f>IF(Y260="",0,IF(Y260=LEGENDA!E$43,0,1))</f>
        <v>0</v>
      </c>
      <c r="BO260" s="388">
        <f>IF(Z260="",0,IF(Z260=LEGENDA!F$43,0,1))</f>
        <v>0</v>
      </c>
      <c r="BP260" s="388">
        <f>IF(AA260="",0,IF(AA260=LEGENDA!G$43,0,1))</f>
        <v>0</v>
      </c>
      <c r="BQ260" s="388">
        <f>IF(AB260="",0,IF(AB260=LEGENDA!H$43,0,1))</f>
        <v>0</v>
      </c>
      <c r="BR260" s="388">
        <f>IF(AC260="",0,IF(AC260=LEGENDA!I$43,0,1))</f>
        <v>0</v>
      </c>
      <c r="BS260" s="388">
        <f>IF(AD260="",0,IF(AD260=LEGENDA!J$43,0,1))</f>
        <v>0</v>
      </c>
      <c r="BT260" s="388">
        <f>IF(AE260="",0,IF(AE260=LEGENDA!K$43,0,1))</f>
        <v>0</v>
      </c>
      <c r="BU260" s="388">
        <f>IF(AF260="",0,IF(AF260=LEGENDA!L$43,0,1))</f>
        <v>0</v>
      </c>
      <c r="BV260" s="390">
        <f t="shared" si="160"/>
        <v>0</v>
      </c>
      <c r="BW260" s="388">
        <f t="shared" si="161"/>
        <v>0</v>
      </c>
      <c r="BX260" s="390">
        <f t="shared" si="162"/>
        <v>0</v>
      </c>
      <c r="BY260" s="391">
        <f t="shared" si="163"/>
        <v>0</v>
      </c>
      <c r="BZ260" s="391">
        <f t="shared" si="164"/>
        <v>0</v>
      </c>
      <c r="CA260" s="391" t="str">
        <f t="shared" si="165"/>
        <v/>
      </c>
      <c r="CB260" s="386" t="str">
        <f t="shared" si="142"/>
        <v/>
      </c>
      <c r="CC260" s="94">
        <f t="shared" si="166"/>
        <v>0</v>
      </c>
      <c r="CD260" s="397" t="str">
        <f t="shared" si="167"/>
        <v/>
      </c>
      <c r="CE260" s="559" t="str">
        <f t="array" ref="CE260">IFERROR(INDEX($C$10:$C$525,MATCH(0,COUNTIF($CE$9:CE259,$C$10:$C$525),0)),"")</f>
        <v/>
      </c>
      <c r="CF260" s="559">
        <f t="shared" si="143"/>
        <v>0</v>
      </c>
    </row>
    <row r="261" spans="1:84" ht="18.600000000000001" customHeight="1" thickBot="1" x14ac:dyDescent="0.35">
      <c r="A261" s="78" t="str">
        <f t="shared" si="145"/>
        <v/>
      </c>
      <c r="B261" s="576"/>
      <c r="C261" s="464"/>
      <c r="D261" s="349"/>
      <c r="E261" s="61" t="str">
        <f>IF(B261="","",IF(C261="","",IF(D261="","",INDEX(POBRANIE_!$B$6:$F$100,MATCH($D261,POBRANIE_!$A$6:$A$100,0),2))))</f>
        <v/>
      </c>
      <c r="F261" s="44"/>
      <c r="G261" s="45"/>
      <c r="H261" s="349"/>
      <c r="I261" s="46"/>
      <c r="J261" s="64" t="str">
        <f>IF($H261="","",IF($I261="","",IF($H261=LEGENDA!$B$21,0.6,IF($H261=LEGENDA!$B$22,0.7,0.8))))</f>
        <v/>
      </c>
      <c r="K261" s="61" t="str">
        <f t="shared" si="146"/>
        <v/>
      </c>
      <c r="L261" s="46"/>
      <c r="M261" s="61" t="str">
        <f>IF($H261="","",IF(OR(I261&gt;0,L261&gt;0),"",IF(AND(D261="TUZ",H261="gleba b. lekka"),"BŁĄD kol.8",IF(AND(D261="TUZ",H261="gleba lekka"),"BŁĄD kol.8",IF(AND(D261="TUZ",H261="gleba średnia"),"BŁĄD kol.8",IF(AND(D261="TUZ",H261="gleba ciężka"),"BŁĄD kol.8",IF(OR($H261=LEGENDA!$B$21,$H261=1),49,IF(OR($H261=LEGENDA!$B$22,$H261=2),59,IF(OR($H261=LEGENDA!$B$23,$H261=3),62,IF(OR($H261=4,$H261=LEGENDA!$B$24),66,IF(H261=LEGENDA!$O$25,86,IF(H261=LEGENDA!$O$26,91,IF(H261=LEGENDA!$O$27,73,IF(H261=LEGENDA!$O$28,66,IF(H261=LEGENDA!$O$29,135,IF(H261=LEGENDA!$O$30,158,IF(H261=LEGENDA!$O$31,117)))))))))))))))))</f>
        <v/>
      </c>
      <c r="N261" s="61" t="str">
        <f>IF(AND(D261="TUZ",H261="gleba b. lekka"),"BŁĄD kol.8",IF(AND(D261="TUZ",H261="gleba lekka"),"BŁĄD kol.8",IF(AND(D261="TUZ",H261="gleba średnia"),"BŁĄD kol.8",IF(AND(D261="TUZ",H261="gleba ciężka"),"BŁĄD kol.8",IF(AND(E261&lt;&gt;4,H261=LEGENDA!$O$29),"BŁĄD kol.8",IF(AND(E261&lt;&gt;4,H261=LEGENDA!$O$30),"BŁĄD kol.8",IF(AND(E261&lt;&gt;4,H261=LEGENDA!$O$31),"BŁĄD kol.8",IF(AND(E261&lt;&gt;4,H261=LEGENDA!$O$28),"BŁĄD kol.8",IF(AND(E261&lt;&gt;4,H261=LEGENDA!$O$27),"BŁĄD kol.8",IF(AND(E261&lt;&gt;4,H261=LEGENDA!$O$26),"BŁĄD kol.8",IF(AND(E261&lt;&gt;4,H261=LEGENDA!$O$25),"BŁĄD kol.8",IF(AX261="","",IF(AX261=1,0.6,IF(AX261=2,0.9,0.9))))))))))))))</f>
        <v/>
      </c>
      <c r="O261" s="381" t="str">
        <f t="shared" si="147"/>
        <v/>
      </c>
      <c r="P261" s="379" t="str">
        <f t="shared" si="148"/>
        <v/>
      </c>
      <c r="Q261" s="47"/>
      <c r="R261" s="46"/>
      <c r="S261" s="46"/>
      <c r="T261" s="46"/>
      <c r="U261" s="46"/>
      <c r="V261" s="61" t="str">
        <f t="shared" si="149"/>
        <v/>
      </c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61" t="str">
        <f t="shared" si="150"/>
        <v/>
      </c>
      <c r="AH261" s="66" t="e">
        <v>#VALUE!</v>
      </c>
      <c r="AI261" s="72">
        <v>0</v>
      </c>
      <c r="AJ261" s="73">
        <v>0</v>
      </c>
      <c r="AK261" s="67">
        <v>0</v>
      </c>
      <c r="AL261" s="51">
        <v>-63.360000000000007</v>
      </c>
      <c r="AM261" s="51">
        <v>-73.600000000000009</v>
      </c>
      <c r="AN261" s="51">
        <v>-164.8</v>
      </c>
      <c r="AO261" s="77">
        <v>0</v>
      </c>
      <c r="AP261" s="77">
        <v>0</v>
      </c>
      <c r="AQ261" s="77">
        <v>0</v>
      </c>
      <c r="AR261" s="77">
        <v>0</v>
      </c>
      <c r="AS261" s="77">
        <v>0</v>
      </c>
      <c r="AT261" s="77">
        <v>0</v>
      </c>
      <c r="AU261" s="46"/>
      <c r="AV261" s="350" t="str">
        <f t="shared" si="151"/>
        <v/>
      </c>
      <c r="AW261" s="76" t="str">
        <f t="shared" si="152"/>
        <v/>
      </c>
      <c r="AX261" s="198" t="str">
        <f>IF(A261="","",IF(D261="","",INDEX(POBRANIE_!$B$6:$F$101,MATCH(D261,POBRANIE_!$A$6:$A$101,0),5)))</f>
        <v/>
      </c>
      <c r="AY261" s="96" t="str">
        <f t="shared" si="153"/>
        <v/>
      </c>
      <c r="AZ261" s="96" t="str">
        <f t="shared" si="144"/>
        <v/>
      </c>
      <c r="BA261" s="292" t="str">
        <f t="shared" si="139"/>
        <v xml:space="preserve"> </v>
      </c>
      <c r="BB261" s="293" t="str">
        <f t="shared" si="140"/>
        <v xml:space="preserve"> </v>
      </c>
      <c r="BD261" s="45"/>
      <c r="BE261" s="387" t="str">
        <f t="shared" si="141"/>
        <v/>
      </c>
      <c r="BF261" s="388">
        <f t="shared" si="154"/>
        <v>0</v>
      </c>
      <c r="BG261" s="388">
        <f t="shared" si="155"/>
        <v>0</v>
      </c>
      <c r="BH261" s="388">
        <f t="shared" si="156"/>
        <v>0</v>
      </c>
      <c r="BI261" s="388">
        <f t="shared" si="157"/>
        <v>0</v>
      </c>
      <c r="BJ261" s="388">
        <f t="shared" si="158"/>
        <v>0</v>
      </c>
      <c r="BK261" s="389">
        <f t="shared" si="159"/>
        <v>0</v>
      </c>
      <c r="BL261" s="388">
        <f>IF(W261="",0,IF(W261=LEGENDA!C$43,0,1))</f>
        <v>0</v>
      </c>
      <c r="BM261" s="388">
        <f>IF(X261="",0,IF(X261=LEGENDA!D$43,0,1))</f>
        <v>0</v>
      </c>
      <c r="BN261" s="388">
        <f>IF(Y261="",0,IF(Y261=LEGENDA!E$43,0,1))</f>
        <v>0</v>
      </c>
      <c r="BO261" s="388">
        <f>IF(Z261="",0,IF(Z261=LEGENDA!F$43,0,1))</f>
        <v>0</v>
      </c>
      <c r="BP261" s="388">
        <f>IF(AA261="",0,IF(AA261=LEGENDA!G$43,0,1))</f>
        <v>0</v>
      </c>
      <c r="BQ261" s="388">
        <f>IF(AB261="",0,IF(AB261=LEGENDA!H$43,0,1))</f>
        <v>0</v>
      </c>
      <c r="BR261" s="388">
        <f>IF(AC261="",0,IF(AC261=LEGENDA!I$43,0,1))</f>
        <v>0</v>
      </c>
      <c r="BS261" s="388">
        <f>IF(AD261="",0,IF(AD261=LEGENDA!J$43,0,1))</f>
        <v>0</v>
      </c>
      <c r="BT261" s="388">
        <f>IF(AE261="",0,IF(AE261=LEGENDA!K$43,0,1))</f>
        <v>0</v>
      </c>
      <c r="BU261" s="388">
        <f>IF(AF261="",0,IF(AF261=LEGENDA!L$43,0,1))</f>
        <v>0</v>
      </c>
      <c r="BV261" s="390">
        <f t="shared" si="160"/>
        <v>0</v>
      </c>
      <c r="BW261" s="388">
        <f t="shared" si="161"/>
        <v>0</v>
      </c>
      <c r="BX261" s="390">
        <f t="shared" si="162"/>
        <v>0</v>
      </c>
      <c r="BY261" s="391">
        <f t="shared" si="163"/>
        <v>0</v>
      </c>
      <c r="BZ261" s="391">
        <f t="shared" si="164"/>
        <v>0</v>
      </c>
      <c r="CA261" s="391" t="str">
        <f t="shared" si="165"/>
        <v/>
      </c>
      <c r="CB261" s="386" t="str">
        <f t="shared" si="142"/>
        <v/>
      </c>
      <c r="CC261" s="94">
        <f t="shared" si="166"/>
        <v>0</v>
      </c>
      <c r="CD261" s="397" t="str">
        <f t="shared" si="167"/>
        <v/>
      </c>
      <c r="CE261" s="559" t="str">
        <f t="array" ref="CE261">IFERROR(INDEX($C$10:$C$525,MATCH(0,COUNTIF($CE$9:CE260,$C$10:$C$525),0)),"")</f>
        <v/>
      </c>
      <c r="CF261" s="559">
        <f t="shared" si="143"/>
        <v>0</v>
      </c>
    </row>
    <row r="262" spans="1:84" ht="18.600000000000001" customHeight="1" thickBot="1" x14ac:dyDescent="0.35">
      <c r="A262" s="78" t="str">
        <f t="shared" si="145"/>
        <v/>
      </c>
      <c r="B262" s="576"/>
      <c r="C262" s="464"/>
      <c r="D262" s="349"/>
      <c r="E262" s="61" t="str">
        <f>IF(B262="","",IF(C262="","",IF(D262="","",INDEX(POBRANIE_!$B$6:$F$100,MATCH($D262,POBRANIE_!$A$6:$A$100,0),2))))</f>
        <v/>
      </c>
      <c r="F262" s="44"/>
      <c r="G262" s="45"/>
      <c r="H262" s="349"/>
      <c r="I262" s="46"/>
      <c r="J262" s="64" t="str">
        <f>IF($H262="","",IF($I262="","",IF($H262=LEGENDA!$B$21,0.6,IF($H262=LEGENDA!$B$22,0.7,0.8))))</f>
        <v/>
      </c>
      <c r="K262" s="61" t="str">
        <f t="shared" si="146"/>
        <v/>
      </c>
      <c r="L262" s="46"/>
      <c r="M262" s="61" t="str">
        <f>IF($H262="","",IF(OR(I262&gt;0,L262&gt;0),"",IF(AND(D262="TUZ",H262="gleba b. lekka"),"BŁĄD kol.8",IF(AND(D262="TUZ",H262="gleba lekka"),"BŁĄD kol.8",IF(AND(D262="TUZ",H262="gleba średnia"),"BŁĄD kol.8",IF(AND(D262="TUZ",H262="gleba ciężka"),"BŁĄD kol.8",IF(OR($H262=LEGENDA!$B$21,$H262=1),49,IF(OR($H262=LEGENDA!$B$22,$H262=2),59,IF(OR($H262=LEGENDA!$B$23,$H262=3),62,IF(OR($H262=4,$H262=LEGENDA!$B$24),66,IF(H262=LEGENDA!$O$25,86,IF(H262=LEGENDA!$O$26,91,IF(H262=LEGENDA!$O$27,73,IF(H262=LEGENDA!$O$28,66,IF(H262=LEGENDA!$O$29,135,IF(H262=LEGENDA!$O$30,158,IF(H262=LEGENDA!$O$31,117)))))))))))))))))</f>
        <v/>
      </c>
      <c r="N262" s="61" t="str">
        <f>IF(AND(D262="TUZ",H262="gleba b. lekka"),"BŁĄD kol.8",IF(AND(D262="TUZ",H262="gleba lekka"),"BŁĄD kol.8",IF(AND(D262="TUZ",H262="gleba średnia"),"BŁĄD kol.8",IF(AND(D262="TUZ",H262="gleba ciężka"),"BŁĄD kol.8",IF(AND(E262&lt;&gt;4,H262=LEGENDA!$O$29),"BŁĄD kol.8",IF(AND(E262&lt;&gt;4,H262=LEGENDA!$O$30),"BŁĄD kol.8",IF(AND(E262&lt;&gt;4,H262=LEGENDA!$O$31),"BŁĄD kol.8",IF(AND(E262&lt;&gt;4,H262=LEGENDA!$O$28),"BŁĄD kol.8",IF(AND(E262&lt;&gt;4,H262=LEGENDA!$O$27),"BŁĄD kol.8",IF(AND(E262&lt;&gt;4,H262=LEGENDA!$O$26),"BŁĄD kol.8",IF(AND(E262&lt;&gt;4,H262=LEGENDA!$O$25),"BŁĄD kol.8",IF(AX262="","",IF(AX262=1,0.6,IF(AX262=2,0.9,0.9))))))))))))))</f>
        <v/>
      </c>
      <c r="O262" s="381" t="str">
        <f t="shared" si="147"/>
        <v/>
      </c>
      <c r="P262" s="379" t="str">
        <f t="shared" si="148"/>
        <v/>
      </c>
      <c r="Q262" s="47"/>
      <c r="R262" s="46"/>
      <c r="S262" s="46"/>
      <c r="T262" s="46"/>
      <c r="U262" s="46"/>
      <c r="V262" s="61" t="str">
        <f t="shared" si="149"/>
        <v/>
      </c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61" t="str">
        <f t="shared" si="150"/>
        <v/>
      </c>
      <c r="AH262" s="66" t="e">
        <v>#VALUE!</v>
      </c>
      <c r="AI262" s="72">
        <v>0</v>
      </c>
      <c r="AJ262" s="73">
        <v>0</v>
      </c>
      <c r="AK262" s="67">
        <v>0</v>
      </c>
      <c r="AL262" s="51">
        <v>-63.360000000000007</v>
      </c>
      <c r="AM262" s="51">
        <v>-73.600000000000009</v>
      </c>
      <c r="AN262" s="51">
        <v>-164.8</v>
      </c>
      <c r="AO262" s="77">
        <v>0</v>
      </c>
      <c r="AP262" s="77">
        <v>0</v>
      </c>
      <c r="AQ262" s="77">
        <v>0</v>
      </c>
      <c r="AR262" s="77">
        <v>0</v>
      </c>
      <c r="AS262" s="77">
        <v>0</v>
      </c>
      <c r="AT262" s="77">
        <v>0</v>
      </c>
      <c r="AU262" s="46"/>
      <c r="AV262" s="350" t="str">
        <f t="shared" si="151"/>
        <v/>
      </c>
      <c r="AW262" s="76" t="str">
        <f t="shared" si="152"/>
        <v/>
      </c>
      <c r="AX262" s="198" t="str">
        <f>IF(A262="","",IF(D262="","",INDEX(POBRANIE_!$B$6:$F$101,MATCH(D262,POBRANIE_!$A$6:$A$101,0),5)))</f>
        <v/>
      </c>
      <c r="AY262" s="96" t="str">
        <f t="shared" si="153"/>
        <v/>
      </c>
      <c r="AZ262" s="96" t="str">
        <f t="shared" si="144"/>
        <v/>
      </c>
      <c r="BA262" s="292" t="str">
        <f t="shared" si="139"/>
        <v xml:space="preserve"> </v>
      </c>
      <c r="BB262" s="293" t="str">
        <f t="shared" si="140"/>
        <v xml:space="preserve"> </v>
      </c>
      <c r="BD262" s="45"/>
      <c r="BE262" s="387" t="str">
        <f t="shared" si="141"/>
        <v/>
      </c>
      <c r="BF262" s="388">
        <f t="shared" si="154"/>
        <v>0</v>
      </c>
      <c r="BG262" s="388">
        <f t="shared" si="155"/>
        <v>0</v>
      </c>
      <c r="BH262" s="388">
        <f t="shared" si="156"/>
        <v>0</v>
      </c>
      <c r="BI262" s="388">
        <f t="shared" si="157"/>
        <v>0</v>
      </c>
      <c r="BJ262" s="388">
        <f t="shared" si="158"/>
        <v>0</v>
      </c>
      <c r="BK262" s="389">
        <f t="shared" si="159"/>
        <v>0</v>
      </c>
      <c r="BL262" s="388">
        <f>IF(W262="",0,IF(W262=LEGENDA!C$43,0,1))</f>
        <v>0</v>
      </c>
      <c r="BM262" s="388">
        <f>IF(X262="",0,IF(X262=LEGENDA!D$43,0,1))</f>
        <v>0</v>
      </c>
      <c r="BN262" s="388">
        <f>IF(Y262="",0,IF(Y262=LEGENDA!E$43,0,1))</f>
        <v>0</v>
      </c>
      <c r="BO262" s="388">
        <f>IF(Z262="",0,IF(Z262=LEGENDA!F$43,0,1))</f>
        <v>0</v>
      </c>
      <c r="BP262" s="388">
        <f>IF(AA262="",0,IF(AA262=LEGENDA!G$43,0,1))</f>
        <v>0</v>
      </c>
      <c r="BQ262" s="388">
        <f>IF(AB262="",0,IF(AB262=LEGENDA!H$43,0,1))</f>
        <v>0</v>
      </c>
      <c r="BR262" s="388">
        <f>IF(AC262="",0,IF(AC262=LEGENDA!I$43,0,1))</f>
        <v>0</v>
      </c>
      <c r="BS262" s="388">
        <f>IF(AD262="",0,IF(AD262=LEGENDA!J$43,0,1))</f>
        <v>0</v>
      </c>
      <c r="BT262" s="388">
        <f>IF(AE262="",0,IF(AE262=LEGENDA!K$43,0,1))</f>
        <v>0</v>
      </c>
      <c r="BU262" s="388">
        <f>IF(AF262="",0,IF(AF262=LEGENDA!L$43,0,1))</f>
        <v>0</v>
      </c>
      <c r="BV262" s="390">
        <f t="shared" si="160"/>
        <v>0</v>
      </c>
      <c r="BW262" s="388">
        <f t="shared" si="161"/>
        <v>0</v>
      </c>
      <c r="BX262" s="390">
        <f t="shared" si="162"/>
        <v>0</v>
      </c>
      <c r="BY262" s="391">
        <f t="shared" si="163"/>
        <v>0</v>
      </c>
      <c r="BZ262" s="391">
        <f t="shared" si="164"/>
        <v>0</v>
      </c>
      <c r="CA262" s="391" t="str">
        <f t="shared" si="165"/>
        <v/>
      </c>
      <c r="CB262" s="386" t="str">
        <f t="shared" si="142"/>
        <v/>
      </c>
      <c r="CC262" s="94">
        <f t="shared" si="166"/>
        <v>0</v>
      </c>
      <c r="CD262" s="397" t="str">
        <f t="shared" si="167"/>
        <v/>
      </c>
      <c r="CE262" s="559" t="str">
        <f t="array" ref="CE262">IFERROR(INDEX($C$10:$C$525,MATCH(0,COUNTIF($CE$9:CE261,$C$10:$C$525),0)),"")</f>
        <v/>
      </c>
      <c r="CF262" s="559">
        <f t="shared" si="143"/>
        <v>0</v>
      </c>
    </row>
    <row r="263" spans="1:84" ht="18.600000000000001" customHeight="1" thickBot="1" x14ac:dyDescent="0.35">
      <c r="A263" s="78" t="str">
        <f t="shared" si="145"/>
        <v/>
      </c>
      <c r="B263" s="576"/>
      <c r="C263" s="464"/>
      <c r="D263" s="349"/>
      <c r="E263" s="61" t="str">
        <f>IF(B263="","",IF(C263="","",IF(D263="","",INDEX(POBRANIE_!$B$6:$F$100,MATCH($D263,POBRANIE_!$A$6:$A$100,0),2))))</f>
        <v/>
      </c>
      <c r="F263" s="44"/>
      <c r="G263" s="45"/>
      <c r="H263" s="349"/>
      <c r="I263" s="46"/>
      <c r="J263" s="64" t="str">
        <f>IF($H263="","",IF($I263="","",IF($H263=LEGENDA!$B$21,0.6,IF($H263=LEGENDA!$B$22,0.7,0.8))))</f>
        <v/>
      </c>
      <c r="K263" s="61" t="str">
        <f t="shared" si="146"/>
        <v/>
      </c>
      <c r="L263" s="46"/>
      <c r="M263" s="61" t="str">
        <f>IF($H263="","",IF(OR(I263&gt;0,L263&gt;0),"",IF(AND(D263="TUZ",H263="gleba b. lekka"),"BŁĄD kol.8",IF(AND(D263="TUZ",H263="gleba lekka"),"BŁĄD kol.8",IF(AND(D263="TUZ",H263="gleba średnia"),"BŁĄD kol.8",IF(AND(D263="TUZ",H263="gleba ciężka"),"BŁĄD kol.8",IF(OR($H263=LEGENDA!$B$21,$H263=1),49,IF(OR($H263=LEGENDA!$B$22,$H263=2),59,IF(OR($H263=LEGENDA!$B$23,$H263=3),62,IF(OR($H263=4,$H263=LEGENDA!$B$24),66,IF(H263=LEGENDA!$O$25,86,IF(H263=LEGENDA!$O$26,91,IF(H263=LEGENDA!$O$27,73,IF(H263=LEGENDA!$O$28,66,IF(H263=LEGENDA!$O$29,135,IF(H263=LEGENDA!$O$30,158,IF(H263=LEGENDA!$O$31,117)))))))))))))))))</f>
        <v/>
      </c>
      <c r="N263" s="61" t="str">
        <f>IF(AND(D263="TUZ",H263="gleba b. lekka"),"BŁĄD kol.8",IF(AND(D263="TUZ",H263="gleba lekka"),"BŁĄD kol.8",IF(AND(D263="TUZ",H263="gleba średnia"),"BŁĄD kol.8",IF(AND(D263="TUZ",H263="gleba ciężka"),"BŁĄD kol.8",IF(AND(E263&lt;&gt;4,H263=LEGENDA!$O$29),"BŁĄD kol.8",IF(AND(E263&lt;&gt;4,H263=LEGENDA!$O$30),"BŁĄD kol.8",IF(AND(E263&lt;&gt;4,H263=LEGENDA!$O$31),"BŁĄD kol.8",IF(AND(E263&lt;&gt;4,H263=LEGENDA!$O$28),"BŁĄD kol.8",IF(AND(E263&lt;&gt;4,H263=LEGENDA!$O$27),"BŁĄD kol.8",IF(AND(E263&lt;&gt;4,H263=LEGENDA!$O$26),"BŁĄD kol.8",IF(AND(E263&lt;&gt;4,H263=LEGENDA!$O$25),"BŁĄD kol.8",IF(AX263="","",IF(AX263=1,0.6,IF(AX263=2,0.9,0.9))))))))))))))</f>
        <v/>
      </c>
      <c r="O263" s="381" t="str">
        <f t="shared" si="147"/>
        <v/>
      </c>
      <c r="P263" s="379" t="str">
        <f t="shared" si="148"/>
        <v/>
      </c>
      <c r="Q263" s="47"/>
      <c r="R263" s="46"/>
      <c r="S263" s="46"/>
      <c r="T263" s="46"/>
      <c r="U263" s="46"/>
      <c r="V263" s="61" t="str">
        <f t="shared" si="149"/>
        <v/>
      </c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61" t="str">
        <f t="shared" si="150"/>
        <v/>
      </c>
      <c r="AH263" s="66" t="e">
        <v>#VALUE!</v>
      </c>
      <c r="AI263" s="72">
        <v>0</v>
      </c>
      <c r="AJ263" s="73">
        <v>0</v>
      </c>
      <c r="AK263" s="67">
        <v>0</v>
      </c>
      <c r="AL263" s="51">
        <v>-63.360000000000007</v>
      </c>
      <c r="AM263" s="51">
        <v>-73.600000000000009</v>
      </c>
      <c r="AN263" s="51">
        <v>-164.8</v>
      </c>
      <c r="AO263" s="77">
        <v>0</v>
      </c>
      <c r="AP263" s="77">
        <v>0</v>
      </c>
      <c r="AQ263" s="77">
        <v>0</v>
      </c>
      <c r="AR263" s="77">
        <v>0</v>
      </c>
      <c r="AS263" s="77">
        <v>0</v>
      </c>
      <c r="AT263" s="77">
        <v>0</v>
      </c>
      <c r="AU263" s="46"/>
      <c r="AV263" s="350" t="str">
        <f t="shared" si="151"/>
        <v/>
      </c>
      <c r="AW263" s="76" t="str">
        <f t="shared" si="152"/>
        <v/>
      </c>
      <c r="AX263" s="198" t="str">
        <f>IF(A263="","",IF(D263="","",INDEX(POBRANIE_!$B$6:$F$101,MATCH(D263,POBRANIE_!$A$6:$A$101,0),5)))</f>
        <v/>
      </c>
      <c r="AY263" s="96" t="str">
        <f t="shared" si="153"/>
        <v/>
      </c>
      <c r="AZ263" s="96" t="str">
        <f t="shared" si="144"/>
        <v/>
      </c>
      <c r="BA263" s="292" t="str">
        <f t="shared" si="139"/>
        <v xml:space="preserve"> </v>
      </c>
      <c r="BB263" s="293" t="str">
        <f t="shared" si="140"/>
        <v xml:space="preserve"> </v>
      </c>
      <c r="BD263" s="45"/>
      <c r="BE263" s="387" t="str">
        <f t="shared" si="141"/>
        <v/>
      </c>
      <c r="BF263" s="388">
        <f t="shared" si="154"/>
        <v>0</v>
      </c>
      <c r="BG263" s="388">
        <f t="shared" si="155"/>
        <v>0</v>
      </c>
      <c r="BH263" s="388">
        <f t="shared" si="156"/>
        <v>0</v>
      </c>
      <c r="BI263" s="388">
        <f t="shared" si="157"/>
        <v>0</v>
      </c>
      <c r="BJ263" s="388">
        <f t="shared" si="158"/>
        <v>0</v>
      </c>
      <c r="BK263" s="389">
        <f t="shared" si="159"/>
        <v>0</v>
      </c>
      <c r="BL263" s="388">
        <f>IF(W263="",0,IF(W263=LEGENDA!C$43,0,1))</f>
        <v>0</v>
      </c>
      <c r="BM263" s="388">
        <f>IF(X263="",0,IF(X263=LEGENDA!D$43,0,1))</f>
        <v>0</v>
      </c>
      <c r="BN263" s="388">
        <f>IF(Y263="",0,IF(Y263=LEGENDA!E$43,0,1))</f>
        <v>0</v>
      </c>
      <c r="BO263" s="388">
        <f>IF(Z263="",0,IF(Z263=LEGENDA!F$43,0,1))</f>
        <v>0</v>
      </c>
      <c r="BP263" s="388">
        <f>IF(AA263="",0,IF(AA263=LEGENDA!G$43,0,1))</f>
        <v>0</v>
      </c>
      <c r="BQ263" s="388">
        <f>IF(AB263="",0,IF(AB263=LEGENDA!H$43,0,1))</f>
        <v>0</v>
      </c>
      <c r="BR263" s="388">
        <f>IF(AC263="",0,IF(AC263=LEGENDA!I$43,0,1))</f>
        <v>0</v>
      </c>
      <c r="BS263" s="388">
        <f>IF(AD263="",0,IF(AD263=LEGENDA!J$43,0,1))</f>
        <v>0</v>
      </c>
      <c r="BT263" s="388">
        <f>IF(AE263="",0,IF(AE263=LEGENDA!K$43,0,1))</f>
        <v>0</v>
      </c>
      <c r="BU263" s="388">
        <f>IF(AF263="",0,IF(AF263=LEGENDA!L$43,0,1))</f>
        <v>0</v>
      </c>
      <c r="BV263" s="390">
        <f t="shared" si="160"/>
        <v>0</v>
      </c>
      <c r="BW263" s="388">
        <f t="shared" si="161"/>
        <v>0</v>
      </c>
      <c r="BX263" s="390">
        <f t="shared" si="162"/>
        <v>0</v>
      </c>
      <c r="BY263" s="391">
        <f t="shared" si="163"/>
        <v>0</v>
      </c>
      <c r="BZ263" s="391">
        <f t="shared" si="164"/>
        <v>0</v>
      </c>
      <c r="CA263" s="391" t="str">
        <f t="shared" si="165"/>
        <v/>
      </c>
      <c r="CB263" s="386" t="str">
        <f t="shared" si="142"/>
        <v/>
      </c>
      <c r="CC263" s="94">
        <f t="shared" si="166"/>
        <v>0</v>
      </c>
      <c r="CD263" s="397" t="str">
        <f t="shared" si="167"/>
        <v/>
      </c>
      <c r="CE263" s="559" t="str">
        <f t="array" ref="CE263">IFERROR(INDEX($C$10:$C$525,MATCH(0,COUNTIF($CE$9:CE262,$C$10:$C$525),0)),"")</f>
        <v/>
      </c>
      <c r="CF263" s="559">
        <f t="shared" si="143"/>
        <v>0</v>
      </c>
    </row>
    <row r="264" spans="1:84" ht="18.600000000000001" customHeight="1" thickBot="1" x14ac:dyDescent="0.35">
      <c r="A264" s="78" t="str">
        <f t="shared" si="145"/>
        <v/>
      </c>
      <c r="B264" s="576"/>
      <c r="C264" s="464"/>
      <c r="D264" s="349"/>
      <c r="E264" s="61" t="str">
        <f>IF(B264="","",IF(C264="","",IF(D264="","",INDEX(POBRANIE_!$B$6:$F$100,MATCH($D264,POBRANIE_!$A$6:$A$100,0),2))))</f>
        <v/>
      </c>
      <c r="F264" s="44"/>
      <c r="G264" s="45"/>
      <c r="H264" s="349"/>
      <c r="I264" s="46"/>
      <c r="J264" s="64" t="str">
        <f>IF($H264="","",IF($I264="","",IF($H264=LEGENDA!$B$21,0.6,IF($H264=LEGENDA!$B$22,0.7,0.8))))</f>
        <v/>
      </c>
      <c r="K264" s="61" t="str">
        <f t="shared" si="146"/>
        <v/>
      </c>
      <c r="L264" s="46"/>
      <c r="M264" s="61" t="str">
        <f>IF($H264="","",IF(OR(I264&gt;0,L264&gt;0),"",IF(AND(D264="TUZ",H264="gleba b. lekka"),"BŁĄD kol.8",IF(AND(D264="TUZ",H264="gleba lekka"),"BŁĄD kol.8",IF(AND(D264="TUZ",H264="gleba średnia"),"BŁĄD kol.8",IF(AND(D264="TUZ",H264="gleba ciężka"),"BŁĄD kol.8",IF(OR($H264=LEGENDA!$B$21,$H264=1),49,IF(OR($H264=LEGENDA!$B$22,$H264=2),59,IF(OR($H264=LEGENDA!$B$23,$H264=3),62,IF(OR($H264=4,$H264=LEGENDA!$B$24),66,IF(H264=LEGENDA!$O$25,86,IF(H264=LEGENDA!$O$26,91,IF(H264=LEGENDA!$O$27,73,IF(H264=LEGENDA!$O$28,66,IF(H264=LEGENDA!$O$29,135,IF(H264=LEGENDA!$O$30,158,IF(H264=LEGENDA!$O$31,117)))))))))))))))))</f>
        <v/>
      </c>
      <c r="N264" s="61" t="str">
        <f>IF(AND(D264="TUZ",H264="gleba b. lekka"),"BŁĄD kol.8",IF(AND(D264="TUZ",H264="gleba lekka"),"BŁĄD kol.8",IF(AND(D264="TUZ",H264="gleba średnia"),"BŁĄD kol.8",IF(AND(D264="TUZ",H264="gleba ciężka"),"BŁĄD kol.8",IF(AND(E264&lt;&gt;4,H264=LEGENDA!$O$29),"BŁĄD kol.8",IF(AND(E264&lt;&gt;4,H264=LEGENDA!$O$30),"BŁĄD kol.8",IF(AND(E264&lt;&gt;4,H264=LEGENDA!$O$31),"BŁĄD kol.8",IF(AND(E264&lt;&gt;4,H264=LEGENDA!$O$28),"BŁĄD kol.8",IF(AND(E264&lt;&gt;4,H264=LEGENDA!$O$27),"BŁĄD kol.8",IF(AND(E264&lt;&gt;4,H264=LEGENDA!$O$26),"BŁĄD kol.8",IF(AND(E264&lt;&gt;4,H264=LEGENDA!$O$25),"BŁĄD kol.8",IF(AX264="","",IF(AX264=1,0.6,IF(AX264=2,0.9,0.9))))))))))))))</f>
        <v/>
      </c>
      <c r="O264" s="381" t="str">
        <f t="shared" si="147"/>
        <v/>
      </c>
      <c r="P264" s="379" t="str">
        <f t="shared" si="148"/>
        <v/>
      </c>
      <c r="Q264" s="47"/>
      <c r="R264" s="46"/>
      <c r="S264" s="46"/>
      <c r="T264" s="46"/>
      <c r="U264" s="46"/>
      <c r="V264" s="61" t="str">
        <f t="shared" si="149"/>
        <v/>
      </c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61" t="str">
        <f t="shared" si="150"/>
        <v/>
      </c>
      <c r="AH264" s="66" t="e">
        <v>#VALUE!</v>
      </c>
      <c r="AI264" s="72">
        <v>0</v>
      </c>
      <c r="AJ264" s="73">
        <v>0</v>
      </c>
      <c r="AK264" s="67">
        <v>0</v>
      </c>
      <c r="AL264" s="51">
        <v>-63.360000000000007</v>
      </c>
      <c r="AM264" s="51">
        <v>-73.600000000000009</v>
      </c>
      <c r="AN264" s="51">
        <v>-164.8</v>
      </c>
      <c r="AO264" s="77">
        <v>0</v>
      </c>
      <c r="AP264" s="77">
        <v>0</v>
      </c>
      <c r="AQ264" s="77">
        <v>0</v>
      </c>
      <c r="AR264" s="77">
        <v>0</v>
      </c>
      <c r="AS264" s="77">
        <v>0</v>
      </c>
      <c r="AT264" s="77">
        <v>0</v>
      </c>
      <c r="AU264" s="46"/>
      <c r="AV264" s="350" t="str">
        <f t="shared" si="151"/>
        <v/>
      </c>
      <c r="AW264" s="76" t="str">
        <f t="shared" si="152"/>
        <v/>
      </c>
      <c r="AX264" s="198" t="str">
        <f>IF(A264="","",IF(D264="","",INDEX(POBRANIE_!$B$6:$F$101,MATCH(D264,POBRANIE_!$A$6:$A$101,0),5)))</f>
        <v/>
      </c>
      <c r="AY264" s="96" t="str">
        <f t="shared" si="153"/>
        <v/>
      </c>
      <c r="AZ264" s="96" t="str">
        <f t="shared" si="144"/>
        <v/>
      </c>
      <c r="BA264" s="292" t="str">
        <f t="shared" si="139"/>
        <v xml:space="preserve"> </v>
      </c>
      <c r="BB264" s="293" t="str">
        <f t="shared" si="140"/>
        <v xml:space="preserve"> </v>
      </c>
      <c r="BD264" s="45"/>
      <c r="BE264" s="387" t="str">
        <f t="shared" si="141"/>
        <v/>
      </c>
      <c r="BF264" s="388">
        <f t="shared" si="154"/>
        <v>0</v>
      </c>
      <c r="BG264" s="388">
        <f t="shared" si="155"/>
        <v>0</v>
      </c>
      <c r="BH264" s="388">
        <f t="shared" si="156"/>
        <v>0</v>
      </c>
      <c r="BI264" s="388">
        <f t="shared" si="157"/>
        <v>0</v>
      </c>
      <c r="BJ264" s="388">
        <f t="shared" si="158"/>
        <v>0</v>
      </c>
      <c r="BK264" s="389">
        <f t="shared" si="159"/>
        <v>0</v>
      </c>
      <c r="BL264" s="388">
        <f>IF(W264="",0,IF(W264=LEGENDA!C$43,0,1))</f>
        <v>0</v>
      </c>
      <c r="BM264" s="388">
        <f>IF(X264="",0,IF(X264=LEGENDA!D$43,0,1))</f>
        <v>0</v>
      </c>
      <c r="BN264" s="388">
        <f>IF(Y264="",0,IF(Y264=LEGENDA!E$43,0,1))</f>
        <v>0</v>
      </c>
      <c r="BO264" s="388">
        <f>IF(Z264="",0,IF(Z264=LEGENDA!F$43,0,1))</f>
        <v>0</v>
      </c>
      <c r="BP264" s="388">
        <f>IF(AA264="",0,IF(AA264=LEGENDA!G$43,0,1))</f>
        <v>0</v>
      </c>
      <c r="BQ264" s="388">
        <f>IF(AB264="",0,IF(AB264=LEGENDA!H$43,0,1))</f>
        <v>0</v>
      </c>
      <c r="BR264" s="388">
        <f>IF(AC264="",0,IF(AC264=LEGENDA!I$43,0,1))</f>
        <v>0</v>
      </c>
      <c r="BS264" s="388">
        <f>IF(AD264="",0,IF(AD264=LEGENDA!J$43,0,1))</f>
        <v>0</v>
      </c>
      <c r="BT264" s="388">
        <f>IF(AE264="",0,IF(AE264=LEGENDA!K$43,0,1))</f>
        <v>0</v>
      </c>
      <c r="BU264" s="388">
        <f>IF(AF264="",0,IF(AF264=LEGENDA!L$43,0,1))</f>
        <v>0</v>
      </c>
      <c r="BV264" s="390">
        <f t="shared" si="160"/>
        <v>0</v>
      </c>
      <c r="BW264" s="388">
        <f t="shared" si="161"/>
        <v>0</v>
      </c>
      <c r="BX264" s="390">
        <f t="shared" si="162"/>
        <v>0</v>
      </c>
      <c r="BY264" s="391">
        <f t="shared" si="163"/>
        <v>0</v>
      </c>
      <c r="BZ264" s="391">
        <f t="shared" si="164"/>
        <v>0</v>
      </c>
      <c r="CA264" s="391" t="str">
        <f t="shared" si="165"/>
        <v/>
      </c>
      <c r="CB264" s="386" t="str">
        <f t="shared" si="142"/>
        <v/>
      </c>
      <c r="CC264" s="94">
        <f t="shared" si="166"/>
        <v>0</v>
      </c>
      <c r="CD264" s="397" t="str">
        <f t="shared" si="167"/>
        <v/>
      </c>
      <c r="CE264" s="559" t="str">
        <f t="array" ref="CE264">IFERROR(INDEX($C$10:$C$525,MATCH(0,COUNTIF($CE$9:CE263,$C$10:$C$525),0)),"")</f>
        <v/>
      </c>
      <c r="CF264" s="559">
        <f t="shared" si="143"/>
        <v>0</v>
      </c>
    </row>
    <row r="265" spans="1:84" ht="18.600000000000001" customHeight="1" thickBot="1" x14ac:dyDescent="0.35">
      <c r="A265" s="78" t="str">
        <f t="shared" si="145"/>
        <v/>
      </c>
      <c r="B265" s="576"/>
      <c r="C265" s="464"/>
      <c r="D265" s="349"/>
      <c r="E265" s="61" t="str">
        <f>IF(B265="","",IF(C265="","",IF(D265="","",INDEX(POBRANIE_!$B$6:$F$100,MATCH($D265,POBRANIE_!$A$6:$A$100,0),2))))</f>
        <v/>
      </c>
      <c r="F265" s="44"/>
      <c r="G265" s="45"/>
      <c r="H265" s="349"/>
      <c r="I265" s="46"/>
      <c r="J265" s="64" t="str">
        <f>IF($H265="","",IF($I265="","",IF($H265=LEGENDA!$B$21,0.6,IF($H265=LEGENDA!$B$22,0.7,0.8))))</f>
        <v/>
      </c>
      <c r="K265" s="61" t="str">
        <f t="shared" si="146"/>
        <v/>
      </c>
      <c r="L265" s="46"/>
      <c r="M265" s="61" t="str">
        <f>IF($H265="","",IF(OR(I265&gt;0,L265&gt;0),"",IF(AND(D265="TUZ",H265="gleba b. lekka"),"BŁĄD kol.8",IF(AND(D265="TUZ",H265="gleba lekka"),"BŁĄD kol.8",IF(AND(D265="TUZ",H265="gleba średnia"),"BŁĄD kol.8",IF(AND(D265="TUZ",H265="gleba ciężka"),"BŁĄD kol.8",IF(OR($H265=LEGENDA!$B$21,$H265=1),49,IF(OR($H265=LEGENDA!$B$22,$H265=2),59,IF(OR($H265=LEGENDA!$B$23,$H265=3),62,IF(OR($H265=4,$H265=LEGENDA!$B$24),66,IF(H265=LEGENDA!$O$25,86,IF(H265=LEGENDA!$O$26,91,IF(H265=LEGENDA!$O$27,73,IF(H265=LEGENDA!$O$28,66,IF(H265=LEGENDA!$O$29,135,IF(H265=LEGENDA!$O$30,158,IF(H265=LEGENDA!$O$31,117)))))))))))))))))</f>
        <v/>
      </c>
      <c r="N265" s="61" t="str">
        <f>IF(AND(D265="TUZ",H265="gleba b. lekka"),"BŁĄD kol.8",IF(AND(D265="TUZ",H265="gleba lekka"),"BŁĄD kol.8",IF(AND(D265="TUZ",H265="gleba średnia"),"BŁĄD kol.8",IF(AND(D265="TUZ",H265="gleba ciężka"),"BŁĄD kol.8",IF(AND(E265&lt;&gt;4,H265=LEGENDA!$O$29),"BŁĄD kol.8",IF(AND(E265&lt;&gt;4,H265=LEGENDA!$O$30),"BŁĄD kol.8",IF(AND(E265&lt;&gt;4,H265=LEGENDA!$O$31),"BŁĄD kol.8",IF(AND(E265&lt;&gt;4,H265=LEGENDA!$O$28),"BŁĄD kol.8",IF(AND(E265&lt;&gt;4,H265=LEGENDA!$O$27),"BŁĄD kol.8",IF(AND(E265&lt;&gt;4,H265=LEGENDA!$O$26),"BŁĄD kol.8",IF(AND(E265&lt;&gt;4,H265=LEGENDA!$O$25),"BŁĄD kol.8",IF(AX265="","",IF(AX265=1,0.6,IF(AX265=2,0.9,0.9))))))))))))))</f>
        <v/>
      </c>
      <c r="O265" s="381" t="str">
        <f t="shared" si="147"/>
        <v/>
      </c>
      <c r="P265" s="379" t="str">
        <f t="shared" si="148"/>
        <v/>
      </c>
      <c r="Q265" s="47"/>
      <c r="R265" s="46"/>
      <c r="S265" s="46"/>
      <c r="T265" s="46"/>
      <c r="U265" s="46"/>
      <c r="V265" s="61" t="str">
        <f t="shared" si="149"/>
        <v/>
      </c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61" t="str">
        <f t="shared" si="150"/>
        <v/>
      </c>
      <c r="AH265" s="66" t="e">
        <v>#VALUE!</v>
      </c>
      <c r="AI265" s="72">
        <v>0</v>
      </c>
      <c r="AJ265" s="73">
        <v>0</v>
      </c>
      <c r="AK265" s="67">
        <v>0</v>
      </c>
      <c r="AL265" s="51">
        <v>-63.360000000000007</v>
      </c>
      <c r="AM265" s="51">
        <v>-73.600000000000009</v>
      </c>
      <c r="AN265" s="51">
        <v>-164.8</v>
      </c>
      <c r="AO265" s="77">
        <v>0</v>
      </c>
      <c r="AP265" s="77">
        <v>0</v>
      </c>
      <c r="AQ265" s="77">
        <v>0</v>
      </c>
      <c r="AR265" s="77">
        <v>0</v>
      </c>
      <c r="AS265" s="77">
        <v>0</v>
      </c>
      <c r="AT265" s="77">
        <v>0</v>
      </c>
      <c r="AU265" s="46"/>
      <c r="AV265" s="350" t="str">
        <f t="shared" si="151"/>
        <v/>
      </c>
      <c r="AW265" s="76" t="str">
        <f t="shared" si="152"/>
        <v/>
      </c>
      <c r="AX265" s="198" t="str">
        <f>IF(A265="","",IF(D265="","",INDEX(POBRANIE_!$B$6:$F$101,MATCH(D265,POBRANIE_!$A$6:$A$101,0),5)))</f>
        <v/>
      </c>
      <c r="AY265" s="96" t="str">
        <f t="shared" si="153"/>
        <v/>
      </c>
      <c r="AZ265" s="96" t="str">
        <f t="shared" si="144"/>
        <v/>
      </c>
      <c r="BA265" s="292" t="str">
        <f t="shared" si="139"/>
        <v xml:space="preserve"> </v>
      </c>
      <c r="BB265" s="293" t="str">
        <f t="shared" si="140"/>
        <v xml:space="preserve"> </v>
      </c>
      <c r="BD265" s="45"/>
      <c r="BE265" s="387" t="str">
        <f t="shared" si="141"/>
        <v/>
      </c>
      <c r="BF265" s="388">
        <f t="shared" si="154"/>
        <v>0</v>
      </c>
      <c r="BG265" s="388">
        <f t="shared" si="155"/>
        <v>0</v>
      </c>
      <c r="BH265" s="388">
        <f t="shared" si="156"/>
        <v>0</v>
      </c>
      <c r="BI265" s="388">
        <f t="shared" si="157"/>
        <v>0</v>
      </c>
      <c r="BJ265" s="388">
        <f t="shared" si="158"/>
        <v>0</v>
      </c>
      <c r="BK265" s="389">
        <f t="shared" si="159"/>
        <v>0</v>
      </c>
      <c r="BL265" s="388">
        <f>IF(W265="",0,IF(W265=LEGENDA!C$43,0,1))</f>
        <v>0</v>
      </c>
      <c r="BM265" s="388">
        <f>IF(X265="",0,IF(X265=LEGENDA!D$43,0,1))</f>
        <v>0</v>
      </c>
      <c r="BN265" s="388">
        <f>IF(Y265="",0,IF(Y265=LEGENDA!E$43,0,1))</f>
        <v>0</v>
      </c>
      <c r="BO265" s="388">
        <f>IF(Z265="",0,IF(Z265=LEGENDA!F$43,0,1))</f>
        <v>0</v>
      </c>
      <c r="BP265" s="388">
        <f>IF(AA265="",0,IF(AA265=LEGENDA!G$43,0,1))</f>
        <v>0</v>
      </c>
      <c r="BQ265" s="388">
        <f>IF(AB265="",0,IF(AB265=LEGENDA!H$43,0,1))</f>
        <v>0</v>
      </c>
      <c r="BR265" s="388">
        <f>IF(AC265="",0,IF(AC265=LEGENDA!I$43,0,1))</f>
        <v>0</v>
      </c>
      <c r="BS265" s="388">
        <f>IF(AD265="",0,IF(AD265=LEGENDA!J$43,0,1))</f>
        <v>0</v>
      </c>
      <c r="BT265" s="388">
        <f>IF(AE265="",0,IF(AE265=LEGENDA!K$43,0,1))</f>
        <v>0</v>
      </c>
      <c r="BU265" s="388">
        <f>IF(AF265="",0,IF(AF265=LEGENDA!L$43,0,1))</f>
        <v>0</v>
      </c>
      <c r="BV265" s="390">
        <f t="shared" si="160"/>
        <v>0</v>
      </c>
      <c r="BW265" s="388">
        <f t="shared" si="161"/>
        <v>0</v>
      </c>
      <c r="BX265" s="390">
        <f t="shared" si="162"/>
        <v>0</v>
      </c>
      <c r="BY265" s="391">
        <f t="shared" si="163"/>
        <v>0</v>
      </c>
      <c r="BZ265" s="391">
        <f t="shared" si="164"/>
        <v>0</v>
      </c>
      <c r="CA265" s="391" t="str">
        <f t="shared" si="165"/>
        <v/>
      </c>
      <c r="CB265" s="386" t="str">
        <f t="shared" si="142"/>
        <v/>
      </c>
      <c r="CC265" s="94">
        <f t="shared" si="166"/>
        <v>0</v>
      </c>
      <c r="CD265" s="397" t="str">
        <f t="shared" si="167"/>
        <v/>
      </c>
      <c r="CE265" s="559" t="str">
        <f t="array" ref="CE265">IFERROR(INDEX($C$10:$C$525,MATCH(0,COUNTIF($CE$9:CE264,$C$10:$C$525),0)),"")</f>
        <v/>
      </c>
      <c r="CF265" s="559">
        <f t="shared" si="143"/>
        <v>0</v>
      </c>
    </row>
    <row r="266" spans="1:84" ht="18.600000000000001" customHeight="1" thickBot="1" x14ac:dyDescent="0.35">
      <c r="A266" s="78" t="str">
        <f t="shared" si="145"/>
        <v/>
      </c>
      <c r="B266" s="576"/>
      <c r="C266" s="464"/>
      <c r="D266" s="349"/>
      <c r="E266" s="61" t="str">
        <f>IF(B266="","",IF(C266="","",IF(D266="","",INDEX(POBRANIE_!$B$6:$F$100,MATCH($D266,POBRANIE_!$A$6:$A$100,0),2))))</f>
        <v/>
      </c>
      <c r="F266" s="44"/>
      <c r="G266" s="45"/>
      <c r="H266" s="349"/>
      <c r="I266" s="46"/>
      <c r="J266" s="64" t="str">
        <f>IF($H266="","",IF($I266="","",IF($H266=LEGENDA!$B$21,0.6,IF($H266=LEGENDA!$B$22,0.7,0.8))))</f>
        <v/>
      </c>
      <c r="K266" s="61" t="str">
        <f t="shared" si="146"/>
        <v/>
      </c>
      <c r="L266" s="46"/>
      <c r="M266" s="61" t="str">
        <f>IF($H266="","",IF(OR(I266&gt;0,L266&gt;0),"",IF(AND(D266="TUZ",H266="gleba b. lekka"),"BŁĄD kol.8",IF(AND(D266="TUZ",H266="gleba lekka"),"BŁĄD kol.8",IF(AND(D266="TUZ",H266="gleba średnia"),"BŁĄD kol.8",IF(AND(D266="TUZ",H266="gleba ciężka"),"BŁĄD kol.8",IF(OR($H266=LEGENDA!$B$21,$H266=1),49,IF(OR($H266=LEGENDA!$B$22,$H266=2),59,IF(OR($H266=LEGENDA!$B$23,$H266=3),62,IF(OR($H266=4,$H266=LEGENDA!$B$24),66,IF(H266=LEGENDA!$O$25,86,IF(H266=LEGENDA!$O$26,91,IF(H266=LEGENDA!$O$27,73,IF(H266=LEGENDA!$O$28,66,IF(H266=LEGENDA!$O$29,135,IF(H266=LEGENDA!$O$30,158,IF(H266=LEGENDA!$O$31,117)))))))))))))))))</f>
        <v/>
      </c>
      <c r="N266" s="61" t="str">
        <f>IF(AND(D266="TUZ",H266="gleba b. lekka"),"BŁĄD kol.8",IF(AND(D266="TUZ",H266="gleba lekka"),"BŁĄD kol.8",IF(AND(D266="TUZ",H266="gleba średnia"),"BŁĄD kol.8",IF(AND(D266="TUZ",H266="gleba ciężka"),"BŁĄD kol.8",IF(AND(E266&lt;&gt;4,H266=LEGENDA!$O$29),"BŁĄD kol.8",IF(AND(E266&lt;&gt;4,H266=LEGENDA!$O$30),"BŁĄD kol.8",IF(AND(E266&lt;&gt;4,H266=LEGENDA!$O$31),"BŁĄD kol.8",IF(AND(E266&lt;&gt;4,H266=LEGENDA!$O$28),"BŁĄD kol.8",IF(AND(E266&lt;&gt;4,H266=LEGENDA!$O$27),"BŁĄD kol.8",IF(AND(E266&lt;&gt;4,H266=LEGENDA!$O$26),"BŁĄD kol.8",IF(AND(E266&lt;&gt;4,H266=LEGENDA!$O$25),"BŁĄD kol.8",IF(AX266="","",IF(AX266=1,0.6,IF(AX266=2,0.9,0.9))))))))))))))</f>
        <v/>
      </c>
      <c r="O266" s="381" t="str">
        <f t="shared" si="147"/>
        <v/>
      </c>
      <c r="P266" s="379" t="str">
        <f t="shared" si="148"/>
        <v/>
      </c>
      <c r="Q266" s="47"/>
      <c r="R266" s="46"/>
      <c r="S266" s="46"/>
      <c r="T266" s="46"/>
      <c r="U266" s="46"/>
      <c r="V266" s="61" t="str">
        <f t="shared" si="149"/>
        <v/>
      </c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61" t="str">
        <f t="shared" si="150"/>
        <v/>
      </c>
      <c r="AH266" s="66" t="e">
        <v>#VALUE!</v>
      </c>
      <c r="AI266" s="72">
        <v>0</v>
      </c>
      <c r="AJ266" s="73">
        <v>0</v>
      </c>
      <c r="AK266" s="67">
        <v>0</v>
      </c>
      <c r="AL266" s="51">
        <v>-63.360000000000007</v>
      </c>
      <c r="AM266" s="51">
        <v>-73.600000000000009</v>
      </c>
      <c r="AN266" s="51">
        <v>-164.8</v>
      </c>
      <c r="AO266" s="77">
        <v>0</v>
      </c>
      <c r="AP266" s="77">
        <v>0</v>
      </c>
      <c r="AQ266" s="77">
        <v>0</v>
      </c>
      <c r="AR266" s="77">
        <v>0</v>
      </c>
      <c r="AS266" s="77">
        <v>0</v>
      </c>
      <c r="AT266" s="77">
        <v>0</v>
      </c>
      <c r="AU266" s="46"/>
      <c r="AV266" s="350" t="str">
        <f t="shared" si="151"/>
        <v/>
      </c>
      <c r="AW266" s="76" t="str">
        <f t="shared" si="152"/>
        <v/>
      </c>
      <c r="AX266" s="198" t="str">
        <f>IF(A266="","",IF(D266="","",INDEX(POBRANIE_!$B$6:$F$101,MATCH(D266,POBRANIE_!$A$6:$A$101,0),5)))</f>
        <v/>
      </c>
      <c r="AY266" s="96" t="str">
        <f t="shared" si="153"/>
        <v/>
      </c>
      <c r="AZ266" s="96" t="str">
        <f t="shared" si="144"/>
        <v/>
      </c>
      <c r="BA266" s="292" t="str">
        <f t="shared" si="139"/>
        <v xml:space="preserve"> </v>
      </c>
      <c r="BB266" s="293" t="str">
        <f t="shared" si="140"/>
        <v xml:space="preserve"> </v>
      </c>
      <c r="BD266" s="45"/>
      <c r="BE266" s="387" t="str">
        <f t="shared" si="141"/>
        <v/>
      </c>
      <c r="BF266" s="388">
        <f t="shared" si="154"/>
        <v>0</v>
      </c>
      <c r="BG266" s="388">
        <f t="shared" si="155"/>
        <v>0</v>
      </c>
      <c r="BH266" s="388">
        <f t="shared" si="156"/>
        <v>0</v>
      </c>
      <c r="BI266" s="388">
        <f t="shared" si="157"/>
        <v>0</v>
      </c>
      <c r="BJ266" s="388">
        <f t="shared" si="158"/>
        <v>0</v>
      </c>
      <c r="BK266" s="389">
        <f t="shared" si="159"/>
        <v>0</v>
      </c>
      <c r="BL266" s="388">
        <f>IF(W266="",0,IF(W266=LEGENDA!C$43,0,1))</f>
        <v>0</v>
      </c>
      <c r="BM266" s="388">
        <f>IF(X266="",0,IF(X266=LEGENDA!D$43,0,1))</f>
        <v>0</v>
      </c>
      <c r="BN266" s="388">
        <f>IF(Y266="",0,IF(Y266=LEGENDA!E$43,0,1))</f>
        <v>0</v>
      </c>
      <c r="BO266" s="388">
        <f>IF(Z266="",0,IF(Z266=LEGENDA!F$43,0,1))</f>
        <v>0</v>
      </c>
      <c r="BP266" s="388">
        <f>IF(AA266="",0,IF(AA266=LEGENDA!G$43,0,1))</f>
        <v>0</v>
      </c>
      <c r="BQ266" s="388">
        <f>IF(AB266="",0,IF(AB266=LEGENDA!H$43,0,1))</f>
        <v>0</v>
      </c>
      <c r="BR266" s="388">
        <f>IF(AC266="",0,IF(AC266=LEGENDA!I$43,0,1))</f>
        <v>0</v>
      </c>
      <c r="BS266" s="388">
        <f>IF(AD266="",0,IF(AD266=LEGENDA!J$43,0,1))</f>
        <v>0</v>
      </c>
      <c r="BT266" s="388">
        <f>IF(AE266="",0,IF(AE266=LEGENDA!K$43,0,1))</f>
        <v>0</v>
      </c>
      <c r="BU266" s="388">
        <f>IF(AF266="",0,IF(AF266=LEGENDA!L$43,0,1))</f>
        <v>0</v>
      </c>
      <c r="BV266" s="390">
        <f t="shared" si="160"/>
        <v>0</v>
      </c>
      <c r="BW266" s="388">
        <f t="shared" si="161"/>
        <v>0</v>
      </c>
      <c r="BX266" s="390">
        <f t="shared" si="162"/>
        <v>0</v>
      </c>
      <c r="BY266" s="391">
        <f t="shared" si="163"/>
        <v>0</v>
      </c>
      <c r="BZ266" s="391">
        <f t="shared" si="164"/>
        <v>0</v>
      </c>
      <c r="CA266" s="391" t="str">
        <f t="shared" si="165"/>
        <v/>
      </c>
      <c r="CB266" s="386" t="str">
        <f t="shared" si="142"/>
        <v/>
      </c>
      <c r="CC266" s="94">
        <f t="shared" si="166"/>
        <v>0</v>
      </c>
      <c r="CD266" s="397" t="str">
        <f t="shared" si="167"/>
        <v/>
      </c>
      <c r="CE266" s="559" t="str">
        <f t="array" ref="CE266">IFERROR(INDEX($C$10:$C$525,MATCH(0,COUNTIF($CE$9:CE265,$C$10:$C$525),0)),"")</f>
        <v/>
      </c>
      <c r="CF266" s="559">
        <f t="shared" si="143"/>
        <v>0</v>
      </c>
    </row>
    <row r="267" spans="1:84" ht="18.600000000000001" customHeight="1" thickBot="1" x14ac:dyDescent="0.35">
      <c r="A267" s="78" t="str">
        <f t="shared" si="145"/>
        <v/>
      </c>
      <c r="B267" s="576"/>
      <c r="C267" s="464"/>
      <c r="D267" s="349"/>
      <c r="E267" s="61" t="str">
        <f>IF(B267="","",IF(C267="","",IF(D267="","",INDEX(POBRANIE_!$B$6:$F$100,MATCH($D267,POBRANIE_!$A$6:$A$100,0),2))))</f>
        <v/>
      </c>
      <c r="F267" s="44"/>
      <c r="G267" s="45"/>
      <c r="H267" s="349"/>
      <c r="I267" s="46"/>
      <c r="J267" s="64" t="str">
        <f>IF($H267="","",IF($I267="","",IF($H267=LEGENDA!$B$21,0.6,IF($H267=LEGENDA!$B$22,0.7,0.8))))</f>
        <v/>
      </c>
      <c r="K267" s="61" t="str">
        <f t="shared" si="146"/>
        <v/>
      </c>
      <c r="L267" s="46"/>
      <c r="M267" s="61" t="str">
        <f>IF($H267="","",IF(OR(I267&gt;0,L267&gt;0),"",IF(AND(D267="TUZ",H267="gleba b. lekka"),"BŁĄD kol.8",IF(AND(D267="TUZ",H267="gleba lekka"),"BŁĄD kol.8",IF(AND(D267="TUZ",H267="gleba średnia"),"BŁĄD kol.8",IF(AND(D267="TUZ",H267="gleba ciężka"),"BŁĄD kol.8",IF(OR($H267=LEGENDA!$B$21,$H267=1),49,IF(OR($H267=LEGENDA!$B$22,$H267=2),59,IF(OR($H267=LEGENDA!$B$23,$H267=3),62,IF(OR($H267=4,$H267=LEGENDA!$B$24),66,IF(H267=LEGENDA!$O$25,86,IF(H267=LEGENDA!$O$26,91,IF(H267=LEGENDA!$O$27,73,IF(H267=LEGENDA!$O$28,66,IF(H267=LEGENDA!$O$29,135,IF(H267=LEGENDA!$O$30,158,IF(H267=LEGENDA!$O$31,117)))))))))))))))))</f>
        <v/>
      </c>
      <c r="N267" s="61" t="str">
        <f>IF(AND(D267="TUZ",H267="gleba b. lekka"),"BŁĄD kol.8",IF(AND(D267="TUZ",H267="gleba lekka"),"BŁĄD kol.8",IF(AND(D267="TUZ",H267="gleba średnia"),"BŁĄD kol.8",IF(AND(D267="TUZ",H267="gleba ciężka"),"BŁĄD kol.8",IF(AND(E267&lt;&gt;4,H267=LEGENDA!$O$29),"BŁĄD kol.8",IF(AND(E267&lt;&gt;4,H267=LEGENDA!$O$30),"BŁĄD kol.8",IF(AND(E267&lt;&gt;4,H267=LEGENDA!$O$31),"BŁĄD kol.8",IF(AND(E267&lt;&gt;4,H267=LEGENDA!$O$28),"BŁĄD kol.8",IF(AND(E267&lt;&gt;4,H267=LEGENDA!$O$27),"BŁĄD kol.8",IF(AND(E267&lt;&gt;4,H267=LEGENDA!$O$26),"BŁĄD kol.8",IF(AND(E267&lt;&gt;4,H267=LEGENDA!$O$25),"BŁĄD kol.8",IF(AX267="","",IF(AX267=1,0.6,IF(AX267=2,0.9,0.9))))))))))))))</f>
        <v/>
      </c>
      <c r="O267" s="381" t="str">
        <f t="shared" si="147"/>
        <v/>
      </c>
      <c r="P267" s="379" t="str">
        <f t="shared" si="148"/>
        <v/>
      </c>
      <c r="Q267" s="47"/>
      <c r="R267" s="46"/>
      <c r="S267" s="46"/>
      <c r="T267" s="46"/>
      <c r="U267" s="46"/>
      <c r="V267" s="61" t="str">
        <f t="shared" si="149"/>
        <v/>
      </c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61" t="str">
        <f t="shared" si="150"/>
        <v/>
      </c>
      <c r="AH267" s="66" t="e">
        <v>#VALUE!</v>
      </c>
      <c r="AI267" s="72">
        <v>0</v>
      </c>
      <c r="AJ267" s="73">
        <v>0</v>
      </c>
      <c r="AK267" s="67">
        <v>0</v>
      </c>
      <c r="AL267" s="51">
        <v>-63.360000000000007</v>
      </c>
      <c r="AM267" s="51">
        <v>-73.600000000000009</v>
      </c>
      <c r="AN267" s="51">
        <v>-164.8</v>
      </c>
      <c r="AO267" s="77">
        <v>0</v>
      </c>
      <c r="AP267" s="77">
        <v>0</v>
      </c>
      <c r="AQ267" s="77">
        <v>0</v>
      </c>
      <c r="AR267" s="77">
        <v>0</v>
      </c>
      <c r="AS267" s="77">
        <v>0</v>
      </c>
      <c r="AT267" s="77">
        <v>0</v>
      </c>
      <c r="AU267" s="46"/>
      <c r="AV267" s="350" t="str">
        <f t="shared" si="151"/>
        <v/>
      </c>
      <c r="AW267" s="76" t="str">
        <f t="shared" si="152"/>
        <v/>
      </c>
      <c r="AX267" s="198" t="str">
        <f>IF(A267="","",IF(D267="","",INDEX(POBRANIE_!$B$6:$F$101,MATCH(D267,POBRANIE_!$A$6:$A$101,0),5)))</f>
        <v/>
      </c>
      <c r="AY267" s="96" t="str">
        <f t="shared" si="153"/>
        <v/>
      </c>
      <c r="AZ267" s="96" t="str">
        <f t="shared" si="144"/>
        <v/>
      </c>
      <c r="BA267" s="292" t="str">
        <f t="shared" ref="BA267:BA330" si="168">IF($AZ267=""," ",$AZ267/4*$AY267)</f>
        <v xml:space="preserve"> </v>
      </c>
      <c r="BB267" s="293" t="str">
        <f t="shared" ref="BB267:BB330" si="169">IF($BA267=" "," ",_xlfn.CEILING.PRECISE($AZ267/4*$AY267,1))</f>
        <v xml:space="preserve"> </v>
      </c>
      <c r="BD267" s="45"/>
      <c r="BE267" s="387" t="str">
        <f t="shared" ref="BE267:BE330" si="170">IF(F267="","",IF(BD267="",F267,0))</f>
        <v/>
      </c>
      <c r="BF267" s="388">
        <f t="shared" si="154"/>
        <v>0</v>
      </c>
      <c r="BG267" s="388">
        <f t="shared" si="155"/>
        <v>0</v>
      </c>
      <c r="BH267" s="388">
        <f t="shared" si="156"/>
        <v>0</v>
      </c>
      <c r="BI267" s="388">
        <f t="shared" si="157"/>
        <v>0</v>
      </c>
      <c r="BJ267" s="388">
        <f t="shared" si="158"/>
        <v>0</v>
      </c>
      <c r="BK267" s="389">
        <f t="shared" si="159"/>
        <v>0</v>
      </c>
      <c r="BL267" s="388">
        <f>IF(W267="",0,IF(W267=LEGENDA!C$43,0,1))</f>
        <v>0</v>
      </c>
      <c r="BM267" s="388">
        <f>IF(X267="",0,IF(X267=LEGENDA!D$43,0,1))</f>
        <v>0</v>
      </c>
      <c r="BN267" s="388">
        <f>IF(Y267="",0,IF(Y267=LEGENDA!E$43,0,1))</f>
        <v>0</v>
      </c>
      <c r="BO267" s="388">
        <f>IF(Z267="",0,IF(Z267=LEGENDA!F$43,0,1))</f>
        <v>0</v>
      </c>
      <c r="BP267" s="388">
        <f>IF(AA267="",0,IF(AA267=LEGENDA!G$43,0,1))</f>
        <v>0</v>
      </c>
      <c r="BQ267" s="388">
        <f>IF(AB267="",0,IF(AB267=LEGENDA!H$43,0,1))</f>
        <v>0</v>
      </c>
      <c r="BR267" s="388">
        <f>IF(AC267="",0,IF(AC267=LEGENDA!I$43,0,1))</f>
        <v>0</v>
      </c>
      <c r="BS267" s="388">
        <f>IF(AD267="",0,IF(AD267=LEGENDA!J$43,0,1))</f>
        <v>0</v>
      </c>
      <c r="BT267" s="388">
        <f>IF(AE267="",0,IF(AE267=LEGENDA!K$43,0,1))</f>
        <v>0</v>
      </c>
      <c r="BU267" s="388">
        <f>IF(AF267="",0,IF(AF267=LEGENDA!L$43,0,1))</f>
        <v>0</v>
      </c>
      <c r="BV267" s="390">
        <f t="shared" si="160"/>
        <v>0</v>
      </c>
      <c r="BW267" s="388">
        <f t="shared" si="161"/>
        <v>0</v>
      </c>
      <c r="BX267" s="390">
        <f t="shared" si="162"/>
        <v>0</v>
      </c>
      <c r="BY267" s="391">
        <f t="shared" si="163"/>
        <v>0</v>
      </c>
      <c r="BZ267" s="391">
        <f t="shared" si="164"/>
        <v>0</v>
      </c>
      <c r="CA267" s="391" t="str">
        <f t="shared" si="165"/>
        <v/>
      </c>
      <c r="CB267" s="386" t="str">
        <f t="shared" ref="CB267:CB330" si="171">IF(F267="","",IF(AND(BY267+BZ267&gt;0,BY267=BZ267),BY267,IF(AND(CC268=CC269,CC269=CC270,CC270=CC271,CC271=CC272,CC272=CC273,CC273=CC274,CC274=CC275,CC275=CC276,CC276=CC277,CC277=CC278,CC278=CC279,CC279=CC280,CC280=CC281,BY267=0,CC267=0.0001),SUM(CA267:CA281),IF(AND(CC268=CC269,CC269=CC270,CC270=CC271,CC271=CC272,CC272=CC273,CC273=CC274,CC274=CC275,CC275=CC276,CC276=CC277,CC277=CC278,CC278=CC279,CC279=CC280,BY267=0,CC267=0.0001),SUM(CA267:CA280),IF(AND(CC268=CC269,CC269=CC270,CC270=CC271,CC271=CC272,CC272=CC273,CC273=CC274,CC274=CC275,CC275=CC276,CC276=CC277,CC277=CC278,CC278=CC279,BY267=0,CC267=0.0001),SUM(CA267:CA279),IF(AND(CC268=CC269,CC269=CC270,CC270=CC271,CC271=CC272,CC272=CC273,CC273=CC274,CC274=CC275,CC275=CC276,CC276=CC277,CC277=CC278,BY267=0,CC267=0.0001),SUM(CA267:CA278),IF(AND(CC268=CC269,CC269=CC270,CC270=CC271,CC271=CC272,CC272=CC273,CC273=CC274,CC274=CC275,CC275=CC276,CC276=CC277,BY267=0,CC267=0.0001),SUM(CA267:CA277),IF(AND(CC268=CC269,CC269=CC270,CC270=CC271,CC271=CC272,CC272=CC273,CC273=CC274,CC274=CC275,CC275=CC276,BY267=0,CC267=0.0001),SUM(CA267:CA276),IF(AND(CC268=CC269,CC269=CC270,CC270=CC271,CC271=CC272,CC272=CC273,CC273=CC274,CC274=CC275,BY267=0,CC267=0.0001),SUM(CA267:CA275),IF(AND(CC268=CC269,CC269=CC270,CC270=CC271,CC271=CC272,CC272=CC273,CC273=CC274,BY267=0,CC267=0.0001),SUM(CA267:CA274),IF(AND(CC268=CC269,CC269=CC270,CC270=CC271,CC271=CC272,CC272=CC273,BY267=0,CC267=0.0001),SUM(CA267:CA273),IF(AND(CC268=CC269,CC269=CC270,CC270=CC271,CC271=CC272,BY267=0,CC267=0.0001),SUM(CA267:CA272),IF(AND(CC268=CC269,CC269=CC270,CC270=CC271,BY267=0,CC267=0.0001),SUM(CA267:CA271),IF(AND(CC268=CC269,CC269=CC270,BY267=0,CC267=0.0001,CC267=0.0001),SUM(CA267:CA270),IF(AND(CC268=CC269,BY267=0,CC267=0.0001),SUM(CA267:CA269),IF(AND(BY267=0,CC267=0.0001),SUM(CA267:CA268),0))))))))))))))))</f>
        <v/>
      </c>
      <c r="CC267" s="94">
        <f t="shared" si="166"/>
        <v>0</v>
      </c>
      <c r="CD267" s="397" t="str">
        <f t="shared" si="167"/>
        <v/>
      </c>
      <c r="CE267" s="559" t="str">
        <f t="array" ref="CE267">IFERROR(INDEX($C$10:$C$525,MATCH(0,COUNTIF($CE$9:CE266,$C$10:$C$525),0)),"")</f>
        <v/>
      </c>
      <c r="CF267" s="559">
        <f t="shared" ref="CF267:CF330" si="172">IF(CE267="",0,CE267)</f>
        <v>0</v>
      </c>
    </row>
    <row r="268" spans="1:84" ht="18.600000000000001" customHeight="1" thickBot="1" x14ac:dyDescent="0.35">
      <c r="A268" s="78" t="str">
        <f t="shared" si="145"/>
        <v/>
      </c>
      <c r="B268" s="576"/>
      <c r="C268" s="464"/>
      <c r="D268" s="349"/>
      <c r="E268" s="61" t="str">
        <f>IF(B268="","",IF(C268="","",IF(D268="","",INDEX(POBRANIE_!$B$6:$F$100,MATCH($D268,POBRANIE_!$A$6:$A$100,0),2))))</f>
        <v/>
      </c>
      <c r="F268" s="44"/>
      <c r="G268" s="45"/>
      <c r="H268" s="349"/>
      <c r="I268" s="46"/>
      <c r="J268" s="64" t="str">
        <f>IF($H268="","",IF($I268="","",IF($H268=LEGENDA!$B$21,0.6,IF($H268=LEGENDA!$B$22,0.7,0.8))))</f>
        <v/>
      </c>
      <c r="K268" s="61" t="str">
        <f t="shared" si="146"/>
        <v/>
      </c>
      <c r="L268" s="46"/>
      <c r="M268" s="61" t="str">
        <f>IF($H268="","",IF(OR(I268&gt;0,L268&gt;0),"",IF(AND(D268="TUZ",H268="gleba b. lekka"),"BŁĄD kol.8",IF(AND(D268="TUZ",H268="gleba lekka"),"BŁĄD kol.8",IF(AND(D268="TUZ",H268="gleba średnia"),"BŁĄD kol.8",IF(AND(D268="TUZ",H268="gleba ciężka"),"BŁĄD kol.8",IF(OR($H268=LEGENDA!$B$21,$H268=1),49,IF(OR($H268=LEGENDA!$B$22,$H268=2),59,IF(OR($H268=LEGENDA!$B$23,$H268=3),62,IF(OR($H268=4,$H268=LEGENDA!$B$24),66,IF(H268=LEGENDA!$O$25,86,IF(H268=LEGENDA!$O$26,91,IF(H268=LEGENDA!$O$27,73,IF(H268=LEGENDA!$O$28,66,IF(H268=LEGENDA!$O$29,135,IF(H268=LEGENDA!$O$30,158,IF(H268=LEGENDA!$O$31,117)))))))))))))))))</f>
        <v/>
      </c>
      <c r="N268" s="61" t="str">
        <f>IF(AND(D268="TUZ",H268="gleba b. lekka"),"BŁĄD kol.8",IF(AND(D268="TUZ",H268="gleba lekka"),"BŁĄD kol.8",IF(AND(D268="TUZ",H268="gleba średnia"),"BŁĄD kol.8",IF(AND(D268="TUZ",H268="gleba ciężka"),"BŁĄD kol.8",IF(AND(E268&lt;&gt;4,H268=LEGENDA!$O$29),"BŁĄD kol.8",IF(AND(E268&lt;&gt;4,H268=LEGENDA!$O$30),"BŁĄD kol.8",IF(AND(E268&lt;&gt;4,H268=LEGENDA!$O$31),"BŁĄD kol.8",IF(AND(E268&lt;&gt;4,H268=LEGENDA!$O$28),"BŁĄD kol.8",IF(AND(E268&lt;&gt;4,H268=LEGENDA!$O$27),"BŁĄD kol.8",IF(AND(E268&lt;&gt;4,H268=LEGENDA!$O$26),"BŁĄD kol.8",IF(AND(E268&lt;&gt;4,H268=LEGENDA!$O$25),"BŁĄD kol.8",IF(AX268="","",IF(AX268=1,0.6,IF(AX268=2,0.9,0.9))))))))))))))</f>
        <v/>
      </c>
      <c r="O268" s="381" t="str">
        <f t="shared" si="147"/>
        <v/>
      </c>
      <c r="P268" s="379" t="str">
        <f t="shared" si="148"/>
        <v/>
      </c>
      <c r="Q268" s="47"/>
      <c r="R268" s="46"/>
      <c r="S268" s="46"/>
      <c r="T268" s="46"/>
      <c r="U268" s="46"/>
      <c r="V268" s="61" t="str">
        <f t="shared" si="149"/>
        <v/>
      </c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61" t="str">
        <f t="shared" si="150"/>
        <v/>
      </c>
      <c r="AH268" s="66" t="e">
        <v>#VALUE!</v>
      </c>
      <c r="AI268" s="72">
        <v>0</v>
      </c>
      <c r="AJ268" s="73">
        <v>0</v>
      </c>
      <c r="AK268" s="67">
        <v>0</v>
      </c>
      <c r="AL268" s="51">
        <v>-63.360000000000007</v>
      </c>
      <c r="AM268" s="51">
        <v>-73.600000000000009</v>
      </c>
      <c r="AN268" s="51">
        <v>-164.8</v>
      </c>
      <c r="AO268" s="77">
        <v>0</v>
      </c>
      <c r="AP268" s="77">
        <v>0</v>
      </c>
      <c r="AQ268" s="77">
        <v>0</v>
      </c>
      <c r="AR268" s="77">
        <v>0</v>
      </c>
      <c r="AS268" s="77">
        <v>0</v>
      </c>
      <c r="AT268" s="77">
        <v>0</v>
      </c>
      <c r="AU268" s="46"/>
      <c r="AV268" s="350" t="str">
        <f t="shared" si="151"/>
        <v/>
      </c>
      <c r="AW268" s="76" t="str">
        <f t="shared" si="152"/>
        <v/>
      </c>
      <c r="AX268" s="198" t="str">
        <f>IF(A268="","",IF(D268="","",INDEX(POBRANIE_!$B$6:$F$101,MATCH(D268,POBRANIE_!$A$6:$A$101,0),5)))</f>
        <v/>
      </c>
      <c r="AY268" s="96" t="str">
        <f t="shared" si="153"/>
        <v/>
      </c>
      <c r="AZ268" s="96" t="str">
        <f t="shared" ref="AZ268:AZ331" si="173">IF($CB268&gt;0,$CB268,"")</f>
        <v/>
      </c>
      <c r="BA268" s="292" t="str">
        <f t="shared" si="168"/>
        <v xml:space="preserve"> </v>
      </c>
      <c r="BB268" s="293" t="str">
        <f t="shared" si="169"/>
        <v xml:space="preserve"> </v>
      </c>
      <c r="BD268" s="45"/>
      <c r="BE268" s="387" t="str">
        <f t="shared" si="170"/>
        <v/>
      </c>
      <c r="BF268" s="388">
        <f t="shared" si="154"/>
        <v>0</v>
      </c>
      <c r="BG268" s="388">
        <f t="shared" si="155"/>
        <v>0</v>
      </c>
      <c r="BH268" s="388">
        <f t="shared" si="156"/>
        <v>0</v>
      </c>
      <c r="BI268" s="388">
        <f t="shared" si="157"/>
        <v>0</v>
      </c>
      <c r="BJ268" s="388">
        <f t="shared" si="158"/>
        <v>0</v>
      </c>
      <c r="BK268" s="389">
        <f t="shared" si="159"/>
        <v>0</v>
      </c>
      <c r="BL268" s="388">
        <f>IF(W268="",0,IF(W268=LEGENDA!C$43,0,1))</f>
        <v>0</v>
      </c>
      <c r="BM268" s="388">
        <f>IF(X268="",0,IF(X268=LEGENDA!D$43,0,1))</f>
        <v>0</v>
      </c>
      <c r="BN268" s="388">
        <f>IF(Y268="",0,IF(Y268=LEGENDA!E$43,0,1))</f>
        <v>0</v>
      </c>
      <c r="BO268" s="388">
        <f>IF(Z268="",0,IF(Z268=LEGENDA!F$43,0,1))</f>
        <v>0</v>
      </c>
      <c r="BP268" s="388">
        <f>IF(AA268="",0,IF(AA268=LEGENDA!G$43,0,1))</f>
        <v>0</v>
      </c>
      <c r="BQ268" s="388">
        <f>IF(AB268="",0,IF(AB268=LEGENDA!H$43,0,1))</f>
        <v>0</v>
      </c>
      <c r="BR268" s="388">
        <f>IF(AC268="",0,IF(AC268=LEGENDA!I$43,0,1))</f>
        <v>0</v>
      </c>
      <c r="BS268" s="388">
        <f>IF(AD268="",0,IF(AD268=LEGENDA!J$43,0,1))</f>
        <v>0</v>
      </c>
      <c r="BT268" s="388">
        <f>IF(AE268="",0,IF(AE268=LEGENDA!K$43,0,1))</f>
        <v>0</v>
      </c>
      <c r="BU268" s="388">
        <f>IF(AF268="",0,IF(AF268=LEGENDA!L$43,0,1))</f>
        <v>0</v>
      </c>
      <c r="BV268" s="390">
        <f t="shared" si="160"/>
        <v>0</v>
      </c>
      <c r="BW268" s="388">
        <f t="shared" si="161"/>
        <v>0</v>
      </c>
      <c r="BX268" s="390">
        <f t="shared" si="162"/>
        <v>0</v>
      </c>
      <c r="BY268" s="391">
        <f t="shared" si="163"/>
        <v>0</v>
      </c>
      <c r="BZ268" s="391">
        <f t="shared" si="164"/>
        <v>0</v>
      </c>
      <c r="CA268" s="391" t="str">
        <f t="shared" si="165"/>
        <v/>
      </c>
      <c r="CB268" s="386" t="str">
        <f t="shared" si="171"/>
        <v/>
      </c>
      <c r="CC268" s="94">
        <f t="shared" si="166"/>
        <v>0</v>
      </c>
      <c r="CD268" s="397" t="str">
        <f t="shared" si="167"/>
        <v/>
      </c>
      <c r="CE268" s="559" t="str">
        <f t="array" ref="CE268">IFERROR(INDEX($C$10:$C$525,MATCH(0,COUNTIF($CE$9:CE267,$C$10:$C$525),0)),"")</f>
        <v/>
      </c>
      <c r="CF268" s="559">
        <f t="shared" si="172"/>
        <v>0</v>
      </c>
    </row>
    <row r="269" spans="1:84" ht="18.600000000000001" customHeight="1" thickBot="1" x14ac:dyDescent="0.35">
      <c r="A269" s="78" t="str">
        <f t="shared" si="145"/>
        <v/>
      </c>
      <c r="B269" s="576"/>
      <c r="C269" s="464"/>
      <c r="D269" s="349"/>
      <c r="E269" s="61" t="str">
        <f>IF(B269="","",IF(C269="","",IF(D269="","",INDEX(POBRANIE_!$B$6:$F$100,MATCH($D269,POBRANIE_!$A$6:$A$100,0),2))))</f>
        <v/>
      </c>
      <c r="F269" s="44"/>
      <c r="G269" s="45"/>
      <c r="H269" s="349"/>
      <c r="I269" s="46"/>
      <c r="J269" s="64" t="str">
        <f>IF($H269="","",IF($I269="","",IF($H269=LEGENDA!$B$21,0.6,IF($H269=LEGENDA!$B$22,0.7,0.8))))</f>
        <v/>
      </c>
      <c r="K269" s="61" t="str">
        <f t="shared" si="146"/>
        <v/>
      </c>
      <c r="L269" s="46"/>
      <c r="M269" s="61" t="str">
        <f>IF($H269="","",IF(OR(I269&gt;0,L269&gt;0),"",IF(AND(D269="TUZ",H269="gleba b. lekka"),"BŁĄD kol.8",IF(AND(D269="TUZ",H269="gleba lekka"),"BŁĄD kol.8",IF(AND(D269="TUZ",H269="gleba średnia"),"BŁĄD kol.8",IF(AND(D269="TUZ",H269="gleba ciężka"),"BŁĄD kol.8",IF(OR($H269=LEGENDA!$B$21,$H269=1),49,IF(OR($H269=LEGENDA!$B$22,$H269=2),59,IF(OR($H269=LEGENDA!$B$23,$H269=3),62,IF(OR($H269=4,$H269=LEGENDA!$B$24),66,IF(H269=LEGENDA!$O$25,86,IF(H269=LEGENDA!$O$26,91,IF(H269=LEGENDA!$O$27,73,IF(H269=LEGENDA!$O$28,66,IF(H269=LEGENDA!$O$29,135,IF(H269=LEGENDA!$O$30,158,IF(H269=LEGENDA!$O$31,117)))))))))))))))))</f>
        <v/>
      </c>
      <c r="N269" s="61" t="str">
        <f>IF(AND(D269="TUZ",H269="gleba b. lekka"),"BŁĄD kol.8",IF(AND(D269="TUZ",H269="gleba lekka"),"BŁĄD kol.8",IF(AND(D269="TUZ",H269="gleba średnia"),"BŁĄD kol.8",IF(AND(D269="TUZ",H269="gleba ciężka"),"BŁĄD kol.8",IF(AND(E269&lt;&gt;4,H269=LEGENDA!$O$29),"BŁĄD kol.8",IF(AND(E269&lt;&gt;4,H269=LEGENDA!$O$30),"BŁĄD kol.8",IF(AND(E269&lt;&gt;4,H269=LEGENDA!$O$31),"BŁĄD kol.8",IF(AND(E269&lt;&gt;4,H269=LEGENDA!$O$28),"BŁĄD kol.8",IF(AND(E269&lt;&gt;4,H269=LEGENDA!$O$27),"BŁĄD kol.8",IF(AND(E269&lt;&gt;4,H269=LEGENDA!$O$26),"BŁĄD kol.8",IF(AND(E269&lt;&gt;4,H269=LEGENDA!$O$25),"BŁĄD kol.8",IF(AX269="","",IF(AX269=1,0.6,IF(AX269=2,0.9,0.9))))))))))))))</f>
        <v/>
      </c>
      <c r="O269" s="381" t="str">
        <f t="shared" si="147"/>
        <v/>
      </c>
      <c r="P269" s="379" t="str">
        <f t="shared" si="148"/>
        <v/>
      </c>
      <c r="Q269" s="47"/>
      <c r="R269" s="46"/>
      <c r="S269" s="46"/>
      <c r="T269" s="46"/>
      <c r="U269" s="46"/>
      <c r="V269" s="61" t="str">
        <f t="shared" si="149"/>
        <v/>
      </c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61" t="str">
        <f t="shared" si="150"/>
        <v/>
      </c>
      <c r="AH269" s="66" t="e">
        <v>#VALUE!</v>
      </c>
      <c r="AI269" s="72">
        <v>0</v>
      </c>
      <c r="AJ269" s="73">
        <v>0</v>
      </c>
      <c r="AK269" s="67">
        <v>0</v>
      </c>
      <c r="AL269" s="51">
        <v>-63.360000000000007</v>
      </c>
      <c r="AM269" s="51">
        <v>-73.600000000000009</v>
      </c>
      <c r="AN269" s="51">
        <v>-164.8</v>
      </c>
      <c r="AO269" s="77">
        <v>0</v>
      </c>
      <c r="AP269" s="77">
        <v>0</v>
      </c>
      <c r="AQ269" s="77">
        <v>0</v>
      </c>
      <c r="AR269" s="77">
        <v>0</v>
      </c>
      <c r="AS269" s="77">
        <v>0</v>
      </c>
      <c r="AT269" s="77">
        <v>0</v>
      </c>
      <c r="AU269" s="46"/>
      <c r="AV269" s="350" t="str">
        <f t="shared" si="151"/>
        <v/>
      </c>
      <c r="AW269" s="76" t="str">
        <f t="shared" si="152"/>
        <v/>
      </c>
      <c r="AX269" s="198" t="str">
        <f>IF(A269="","",IF(D269="","",INDEX(POBRANIE_!$B$6:$F$101,MATCH(D269,POBRANIE_!$A$6:$A$101,0),5)))</f>
        <v/>
      </c>
      <c r="AY269" s="96" t="str">
        <f t="shared" si="153"/>
        <v/>
      </c>
      <c r="AZ269" s="96" t="str">
        <f t="shared" si="173"/>
        <v/>
      </c>
      <c r="BA269" s="292" t="str">
        <f t="shared" si="168"/>
        <v xml:space="preserve"> </v>
      </c>
      <c r="BB269" s="293" t="str">
        <f t="shared" si="169"/>
        <v xml:space="preserve"> </v>
      </c>
      <c r="BD269" s="45"/>
      <c r="BE269" s="387" t="str">
        <f t="shared" si="170"/>
        <v/>
      </c>
      <c r="BF269" s="388">
        <f t="shared" si="154"/>
        <v>0</v>
      </c>
      <c r="BG269" s="388">
        <f t="shared" si="155"/>
        <v>0</v>
      </c>
      <c r="BH269" s="388">
        <f t="shared" si="156"/>
        <v>0</v>
      </c>
      <c r="BI269" s="388">
        <f t="shared" si="157"/>
        <v>0</v>
      </c>
      <c r="BJ269" s="388">
        <f t="shared" si="158"/>
        <v>0</v>
      </c>
      <c r="BK269" s="389">
        <f t="shared" si="159"/>
        <v>0</v>
      </c>
      <c r="BL269" s="388">
        <f>IF(W269="",0,IF(W269=LEGENDA!C$43,0,1))</f>
        <v>0</v>
      </c>
      <c r="BM269" s="388">
        <f>IF(X269="",0,IF(X269=LEGENDA!D$43,0,1))</f>
        <v>0</v>
      </c>
      <c r="BN269" s="388">
        <f>IF(Y269="",0,IF(Y269=LEGENDA!E$43,0,1))</f>
        <v>0</v>
      </c>
      <c r="BO269" s="388">
        <f>IF(Z269="",0,IF(Z269=LEGENDA!F$43,0,1))</f>
        <v>0</v>
      </c>
      <c r="BP269" s="388">
        <f>IF(AA269="",0,IF(AA269=LEGENDA!G$43,0,1))</f>
        <v>0</v>
      </c>
      <c r="BQ269" s="388">
        <f>IF(AB269="",0,IF(AB269=LEGENDA!H$43,0,1))</f>
        <v>0</v>
      </c>
      <c r="BR269" s="388">
        <f>IF(AC269="",0,IF(AC269=LEGENDA!I$43,0,1))</f>
        <v>0</v>
      </c>
      <c r="BS269" s="388">
        <f>IF(AD269="",0,IF(AD269=LEGENDA!J$43,0,1))</f>
        <v>0</v>
      </c>
      <c r="BT269" s="388">
        <f>IF(AE269="",0,IF(AE269=LEGENDA!K$43,0,1))</f>
        <v>0</v>
      </c>
      <c r="BU269" s="388">
        <f>IF(AF269="",0,IF(AF269=LEGENDA!L$43,0,1))</f>
        <v>0</v>
      </c>
      <c r="BV269" s="390">
        <f t="shared" si="160"/>
        <v>0</v>
      </c>
      <c r="BW269" s="388">
        <f t="shared" si="161"/>
        <v>0</v>
      </c>
      <c r="BX269" s="390">
        <f t="shared" si="162"/>
        <v>0</v>
      </c>
      <c r="BY269" s="391">
        <f t="shared" si="163"/>
        <v>0</v>
      </c>
      <c r="BZ269" s="391">
        <f t="shared" si="164"/>
        <v>0</v>
      </c>
      <c r="CA269" s="391" t="str">
        <f t="shared" si="165"/>
        <v/>
      </c>
      <c r="CB269" s="386" t="str">
        <f t="shared" si="171"/>
        <v/>
      </c>
      <c r="CC269" s="94">
        <f t="shared" si="166"/>
        <v>0</v>
      </c>
      <c r="CD269" s="397" t="str">
        <f t="shared" si="167"/>
        <v/>
      </c>
      <c r="CE269" s="559" t="str">
        <f t="array" ref="CE269">IFERROR(INDEX($C$10:$C$525,MATCH(0,COUNTIF($CE$9:CE268,$C$10:$C$525),0)),"")</f>
        <v/>
      </c>
      <c r="CF269" s="559">
        <f t="shared" si="172"/>
        <v>0</v>
      </c>
    </row>
    <row r="270" spans="1:84" ht="18.600000000000001" customHeight="1" thickBot="1" x14ac:dyDescent="0.35">
      <c r="A270" s="78" t="str">
        <f t="shared" si="145"/>
        <v/>
      </c>
      <c r="B270" s="576"/>
      <c r="C270" s="464"/>
      <c r="D270" s="349"/>
      <c r="E270" s="61" t="str">
        <f>IF(B270="","",IF(C270="","",IF(D270="","",INDEX(POBRANIE_!$B$6:$F$100,MATCH($D270,POBRANIE_!$A$6:$A$100,0),2))))</f>
        <v/>
      </c>
      <c r="F270" s="44"/>
      <c r="G270" s="45"/>
      <c r="H270" s="349"/>
      <c r="I270" s="46"/>
      <c r="J270" s="64" t="str">
        <f>IF($H270="","",IF($I270="","",IF($H270=LEGENDA!$B$21,0.6,IF($H270=LEGENDA!$B$22,0.7,0.8))))</f>
        <v/>
      </c>
      <c r="K270" s="61" t="str">
        <f t="shared" si="146"/>
        <v/>
      </c>
      <c r="L270" s="46"/>
      <c r="M270" s="61" t="str">
        <f>IF($H270="","",IF(OR(I270&gt;0,L270&gt;0),"",IF(AND(D270="TUZ",H270="gleba b. lekka"),"BŁĄD kol.8",IF(AND(D270="TUZ",H270="gleba lekka"),"BŁĄD kol.8",IF(AND(D270="TUZ",H270="gleba średnia"),"BŁĄD kol.8",IF(AND(D270="TUZ",H270="gleba ciężka"),"BŁĄD kol.8",IF(OR($H270=LEGENDA!$B$21,$H270=1),49,IF(OR($H270=LEGENDA!$B$22,$H270=2),59,IF(OR($H270=LEGENDA!$B$23,$H270=3),62,IF(OR($H270=4,$H270=LEGENDA!$B$24),66,IF(H270=LEGENDA!$O$25,86,IF(H270=LEGENDA!$O$26,91,IF(H270=LEGENDA!$O$27,73,IF(H270=LEGENDA!$O$28,66,IF(H270=LEGENDA!$O$29,135,IF(H270=LEGENDA!$O$30,158,IF(H270=LEGENDA!$O$31,117)))))))))))))))))</f>
        <v/>
      </c>
      <c r="N270" s="61" t="str">
        <f>IF(AND(D270="TUZ",H270="gleba b. lekka"),"BŁĄD kol.8",IF(AND(D270="TUZ",H270="gleba lekka"),"BŁĄD kol.8",IF(AND(D270="TUZ",H270="gleba średnia"),"BŁĄD kol.8",IF(AND(D270="TUZ",H270="gleba ciężka"),"BŁĄD kol.8",IF(AND(E270&lt;&gt;4,H270=LEGENDA!$O$29),"BŁĄD kol.8",IF(AND(E270&lt;&gt;4,H270=LEGENDA!$O$30),"BŁĄD kol.8",IF(AND(E270&lt;&gt;4,H270=LEGENDA!$O$31),"BŁĄD kol.8",IF(AND(E270&lt;&gt;4,H270=LEGENDA!$O$28),"BŁĄD kol.8",IF(AND(E270&lt;&gt;4,H270=LEGENDA!$O$27),"BŁĄD kol.8",IF(AND(E270&lt;&gt;4,H270=LEGENDA!$O$26),"BŁĄD kol.8",IF(AND(E270&lt;&gt;4,H270=LEGENDA!$O$25),"BŁĄD kol.8",IF(AX270="","",IF(AX270=1,0.6,IF(AX270=2,0.9,0.9))))))))))))))</f>
        <v/>
      </c>
      <c r="O270" s="381" t="str">
        <f t="shared" si="147"/>
        <v/>
      </c>
      <c r="P270" s="379" t="str">
        <f t="shared" si="148"/>
        <v/>
      </c>
      <c r="Q270" s="47"/>
      <c r="R270" s="46"/>
      <c r="S270" s="46"/>
      <c r="T270" s="46"/>
      <c r="U270" s="46"/>
      <c r="V270" s="61" t="str">
        <f t="shared" si="149"/>
        <v/>
      </c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61" t="str">
        <f t="shared" si="150"/>
        <v/>
      </c>
      <c r="AH270" s="66" t="e">
        <v>#VALUE!</v>
      </c>
      <c r="AI270" s="72">
        <v>0</v>
      </c>
      <c r="AJ270" s="73">
        <v>0</v>
      </c>
      <c r="AK270" s="67">
        <v>0</v>
      </c>
      <c r="AL270" s="51">
        <v>-63.360000000000007</v>
      </c>
      <c r="AM270" s="51">
        <v>-73.600000000000009</v>
      </c>
      <c r="AN270" s="51">
        <v>-164.8</v>
      </c>
      <c r="AO270" s="77">
        <v>0</v>
      </c>
      <c r="AP270" s="77">
        <v>0</v>
      </c>
      <c r="AQ270" s="77">
        <v>0</v>
      </c>
      <c r="AR270" s="77">
        <v>0</v>
      </c>
      <c r="AS270" s="77">
        <v>0</v>
      </c>
      <c r="AT270" s="77">
        <v>0</v>
      </c>
      <c r="AU270" s="46"/>
      <c r="AV270" s="350" t="str">
        <f t="shared" si="151"/>
        <v/>
      </c>
      <c r="AW270" s="76" t="str">
        <f t="shared" si="152"/>
        <v/>
      </c>
      <c r="AX270" s="198" t="str">
        <f>IF(A270="","",IF(D270="","",INDEX(POBRANIE_!$B$6:$F$101,MATCH(D270,POBRANIE_!$A$6:$A$101,0),5)))</f>
        <v/>
      </c>
      <c r="AY270" s="96" t="str">
        <f t="shared" si="153"/>
        <v/>
      </c>
      <c r="AZ270" s="96" t="str">
        <f t="shared" si="173"/>
        <v/>
      </c>
      <c r="BA270" s="292" t="str">
        <f t="shared" si="168"/>
        <v xml:space="preserve"> </v>
      </c>
      <c r="BB270" s="293" t="str">
        <f t="shared" si="169"/>
        <v xml:space="preserve"> </v>
      </c>
      <c r="BD270" s="45"/>
      <c r="BE270" s="387" t="str">
        <f t="shared" si="170"/>
        <v/>
      </c>
      <c r="BF270" s="388">
        <f t="shared" si="154"/>
        <v>0</v>
      </c>
      <c r="BG270" s="388">
        <f t="shared" si="155"/>
        <v>0</v>
      </c>
      <c r="BH270" s="388">
        <f t="shared" si="156"/>
        <v>0</v>
      </c>
      <c r="BI270" s="388">
        <f t="shared" si="157"/>
        <v>0</v>
      </c>
      <c r="BJ270" s="388">
        <f t="shared" si="158"/>
        <v>0</v>
      </c>
      <c r="BK270" s="389">
        <f t="shared" si="159"/>
        <v>0</v>
      </c>
      <c r="BL270" s="388">
        <f>IF(W270="",0,IF(W270=LEGENDA!C$43,0,1))</f>
        <v>0</v>
      </c>
      <c r="BM270" s="388">
        <f>IF(X270="",0,IF(X270=LEGENDA!D$43,0,1))</f>
        <v>0</v>
      </c>
      <c r="BN270" s="388">
        <f>IF(Y270="",0,IF(Y270=LEGENDA!E$43,0,1))</f>
        <v>0</v>
      </c>
      <c r="BO270" s="388">
        <f>IF(Z270="",0,IF(Z270=LEGENDA!F$43,0,1))</f>
        <v>0</v>
      </c>
      <c r="BP270" s="388">
        <f>IF(AA270="",0,IF(AA270=LEGENDA!G$43,0,1))</f>
        <v>0</v>
      </c>
      <c r="BQ270" s="388">
        <f>IF(AB270="",0,IF(AB270=LEGENDA!H$43,0,1))</f>
        <v>0</v>
      </c>
      <c r="BR270" s="388">
        <f>IF(AC270="",0,IF(AC270=LEGENDA!I$43,0,1))</f>
        <v>0</v>
      </c>
      <c r="BS270" s="388">
        <f>IF(AD270="",0,IF(AD270=LEGENDA!J$43,0,1))</f>
        <v>0</v>
      </c>
      <c r="BT270" s="388">
        <f>IF(AE270="",0,IF(AE270=LEGENDA!K$43,0,1))</f>
        <v>0</v>
      </c>
      <c r="BU270" s="388">
        <f>IF(AF270="",0,IF(AF270=LEGENDA!L$43,0,1))</f>
        <v>0</v>
      </c>
      <c r="BV270" s="390">
        <f t="shared" si="160"/>
        <v>0</v>
      </c>
      <c r="BW270" s="388">
        <f t="shared" si="161"/>
        <v>0</v>
      </c>
      <c r="BX270" s="390">
        <f t="shared" si="162"/>
        <v>0</v>
      </c>
      <c r="BY270" s="391">
        <f t="shared" si="163"/>
        <v>0</v>
      </c>
      <c r="BZ270" s="391">
        <f t="shared" si="164"/>
        <v>0</v>
      </c>
      <c r="CA270" s="391" t="str">
        <f t="shared" si="165"/>
        <v/>
      </c>
      <c r="CB270" s="386" t="str">
        <f t="shared" si="171"/>
        <v/>
      </c>
      <c r="CC270" s="94">
        <f t="shared" si="166"/>
        <v>0</v>
      </c>
      <c r="CD270" s="397" t="str">
        <f t="shared" si="167"/>
        <v/>
      </c>
      <c r="CE270" s="559" t="str">
        <f t="array" ref="CE270">IFERROR(INDEX($C$10:$C$525,MATCH(0,COUNTIF($CE$9:CE269,$C$10:$C$525),0)),"")</f>
        <v/>
      </c>
      <c r="CF270" s="559">
        <f t="shared" si="172"/>
        <v>0</v>
      </c>
    </row>
    <row r="271" spans="1:84" ht="18.600000000000001" customHeight="1" thickBot="1" x14ac:dyDescent="0.35">
      <c r="A271" s="78" t="str">
        <f t="shared" si="145"/>
        <v/>
      </c>
      <c r="B271" s="576"/>
      <c r="C271" s="464"/>
      <c r="D271" s="349"/>
      <c r="E271" s="61" t="str">
        <f>IF(B271="","",IF(C271="","",IF(D271="","",INDEX(POBRANIE_!$B$6:$F$100,MATCH($D271,POBRANIE_!$A$6:$A$100,0),2))))</f>
        <v/>
      </c>
      <c r="F271" s="44"/>
      <c r="G271" s="45"/>
      <c r="H271" s="349"/>
      <c r="I271" s="46"/>
      <c r="J271" s="64" t="str">
        <f>IF($H271="","",IF($I271="","",IF($H271=LEGENDA!$B$21,0.6,IF($H271=LEGENDA!$B$22,0.7,0.8))))</f>
        <v/>
      </c>
      <c r="K271" s="61" t="str">
        <f t="shared" si="146"/>
        <v/>
      </c>
      <c r="L271" s="46"/>
      <c r="M271" s="61" t="str">
        <f>IF($H271="","",IF(OR(I271&gt;0,L271&gt;0),"",IF(AND(D271="TUZ",H271="gleba b. lekka"),"BŁĄD kol.8",IF(AND(D271="TUZ",H271="gleba lekka"),"BŁĄD kol.8",IF(AND(D271="TUZ",H271="gleba średnia"),"BŁĄD kol.8",IF(AND(D271="TUZ",H271="gleba ciężka"),"BŁĄD kol.8",IF(OR($H271=LEGENDA!$B$21,$H271=1),49,IF(OR($H271=LEGENDA!$B$22,$H271=2),59,IF(OR($H271=LEGENDA!$B$23,$H271=3),62,IF(OR($H271=4,$H271=LEGENDA!$B$24),66,IF(H271=LEGENDA!$O$25,86,IF(H271=LEGENDA!$O$26,91,IF(H271=LEGENDA!$O$27,73,IF(H271=LEGENDA!$O$28,66,IF(H271=LEGENDA!$O$29,135,IF(H271=LEGENDA!$O$30,158,IF(H271=LEGENDA!$O$31,117)))))))))))))))))</f>
        <v/>
      </c>
      <c r="N271" s="61" t="str">
        <f>IF(AND(D271="TUZ",H271="gleba b. lekka"),"BŁĄD kol.8",IF(AND(D271="TUZ",H271="gleba lekka"),"BŁĄD kol.8",IF(AND(D271="TUZ",H271="gleba średnia"),"BŁĄD kol.8",IF(AND(D271="TUZ",H271="gleba ciężka"),"BŁĄD kol.8",IF(AND(E271&lt;&gt;4,H271=LEGENDA!$O$29),"BŁĄD kol.8",IF(AND(E271&lt;&gt;4,H271=LEGENDA!$O$30),"BŁĄD kol.8",IF(AND(E271&lt;&gt;4,H271=LEGENDA!$O$31),"BŁĄD kol.8",IF(AND(E271&lt;&gt;4,H271=LEGENDA!$O$28),"BŁĄD kol.8",IF(AND(E271&lt;&gt;4,H271=LEGENDA!$O$27),"BŁĄD kol.8",IF(AND(E271&lt;&gt;4,H271=LEGENDA!$O$26),"BŁĄD kol.8",IF(AND(E271&lt;&gt;4,H271=LEGENDA!$O$25),"BŁĄD kol.8",IF(AX271="","",IF(AX271=1,0.6,IF(AX271=2,0.9,0.9))))))))))))))</f>
        <v/>
      </c>
      <c r="O271" s="381" t="str">
        <f t="shared" si="147"/>
        <v/>
      </c>
      <c r="P271" s="379" t="str">
        <f t="shared" si="148"/>
        <v/>
      </c>
      <c r="Q271" s="47"/>
      <c r="R271" s="46"/>
      <c r="S271" s="46"/>
      <c r="T271" s="46"/>
      <c r="U271" s="46"/>
      <c r="V271" s="61" t="str">
        <f t="shared" si="149"/>
        <v/>
      </c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61" t="str">
        <f t="shared" si="150"/>
        <v/>
      </c>
      <c r="AH271" s="66" t="e">
        <v>#VALUE!</v>
      </c>
      <c r="AI271" s="72">
        <v>0</v>
      </c>
      <c r="AJ271" s="73">
        <v>0</v>
      </c>
      <c r="AK271" s="67">
        <v>0</v>
      </c>
      <c r="AL271" s="51">
        <v>-63.360000000000007</v>
      </c>
      <c r="AM271" s="51">
        <v>-73.600000000000009</v>
      </c>
      <c r="AN271" s="51">
        <v>-164.8</v>
      </c>
      <c r="AO271" s="77">
        <v>0</v>
      </c>
      <c r="AP271" s="77">
        <v>0</v>
      </c>
      <c r="AQ271" s="77">
        <v>0</v>
      </c>
      <c r="AR271" s="77">
        <v>0</v>
      </c>
      <c r="AS271" s="77">
        <v>0</v>
      </c>
      <c r="AT271" s="77">
        <v>0</v>
      </c>
      <c r="AU271" s="46"/>
      <c r="AV271" s="350" t="str">
        <f t="shared" si="151"/>
        <v/>
      </c>
      <c r="AW271" s="76" t="str">
        <f t="shared" si="152"/>
        <v/>
      </c>
      <c r="AX271" s="198" t="str">
        <f>IF(A271="","",IF(D271="","",INDEX(POBRANIE_!$B$6:$F$101,MATCH(D271,POBRANIE_!$A$6:$A$101,0),5)))</f>
        <v/>
      </c>
      <c r="AY271" s="96" t="str">
        <f t="shared" si="153"/>
        <v/>
      </c>
      <c r="AZ271" s="96" t="str">
        <f t="shared" si="173"/>
        <v/>
      </c>
      <c r="BA271" s="292" t="str">
        <f t="shared" si="168"/>
        <v xml:space="preserve"> </v>
      </c>
      <c r="BB271" s="293" t="str">
        <f t="shared" si="169"/>
        <v xml:space="preserve"> </v>
      </c>
      <c r="BD271" s="45"/>
      <c r="BE271" s="387" t="str">
        <f t="shared" si="170"/>
        <v/>
      </c>
      <c r="BF271" s="388">
        <f t="shared" si="154"/>
        <v>0</v>
      </c>
      <c r="BG271" s="388">
        <f t="shared" si="155"/>
        <v>0</v>
      </c>
      <c r="BH271" s="388">
        <f t="shared" si="156"/>
        <v>0</v>
      </c>
      <c r="BI271" s="388">
        <f t="shared" si="157"/>
        <v>0</v>
      </c>
      <c r="BJ271" s="388">
        <f t="shared" si="158"/>
        <v>0</v>
      </c>
      <c r="BK271" s="389">
        <f t="shared" si="159"/>
        <v>0</v>
      </c>
      <c r="BL271" s="388">
        <f>IF(W271="",0,IF(W271=LEGENDA!C$43,0,1))</f>
        <v>0</v>
      </c>
      <c r="BM271" s="388">
        <f>IF(X271="",0,IF(X271=LEGENDA!D$43,0,1))</f>
        <v>0</v>
      </c>
      <c r="BN271" s="388">
        <f>IF(Y271="",0,IF(Y271=LEGENDA!E$43,0,1))</f>
        <v>0</v>
      </c>
      <c r="BO271" s="388">
        <f>IF(Z271="",0,IF(Z271=LEGENDA!F$43,0,1))</f>
        <v>0</v>
      </c>
      <c r="BP271" s="388">
        <f>IF(AA271="",0,IF(AA271=LEGENDA!G$43,0,1))</f>
        <v>0</v>
      </c>
      <c r="BQ271" s="388">
        <f>IF(AB271="",0,IF(AB271=LEGENDA!H$43,0,1))</f>
        <v>0</v>
      </c>
      <c r="BR271" s="388">
        <f>IF(AC271="",0,IF(AC271=LEGENDA!I$43,0,1))</f>
        <v>0</v>
      </c>
      <c r="BS271" s="388">
        <f>IF(AD271="",0,IF(AD271=LEGENDA!J$43,0,1))</f>
        <v>0</v>
      </c>
      <c r="BT271" s="388">
        <f>IF(AE271="",0,IF(AE271=LEGENDA!K$43,0,1))</f>
        <v>0</v>
      </c>
      <c r="BU271" s="388">
        <f>IF(AF271="",0,IF(AF271=LEGENDA!L$43,0,1))</f>
        <v>0</v>
      </c>
      <c r="BV271" s="390">
        <f t="shared" si="160"/>
        <v>0</v>
      </c>
      <c r="BW271" s="388">
        <f t="shared" si="161"/>
        <v>0</v>
      </c>
      <c r="BX271" s="390">
        <f t="shared" si="162"/>
        <v>0</v>
      </c>
      <c r="BY271" s="391">
        <f t="shared" si="163"/>
        <v>0</v>
      </c>
      <c r="BZ271" s="391">
        <f t="shared" si="164"/>
        <v>0</v>
      </c>
      <c r="CA271" s="391" t="str">
        <f t="shared" si="165"/>
        <v/>
      </c>
      <c r="CB271" s="386" t="str">
        <f t="shared" si="171"/>
        <v/>
      </c>
      <c r="CC271" s="94">
        <f t="shared" si="166"/>
        <v>0</v>
      </c>
      <c r="CD271" s="397" t="str">
        <f t="shared" si="167"/>
        <v/>
      </c>
      <c r="CE271" s="559" t="str">
        <f t="array" ref="CE271">IFERROR(INDEX($C$10:$C$525,MATCH(0,COUNTIF($CE$9:CE270,$C$10:$C$525),0)),"")</f>
        <v/>
      </c>
      <c r="CF271" s="559">
        <f t="shared" si="172"/>
        <v>0</v>
      </c>
    </row>
    <row r="272" spans="1:84" ht="16.2" thickBot="1" x14ac:dyDescent="0.35">
      <c r="A272" s="78" t="str">
        <f t="shared" si="145"/>
        <v/>
      </c>
      <c r="B272" s="576"/>
      <c r="C272" s="464"/>
      <c r="D272" s="349"/>
      <c r="E272" s="61" t="str">
        <f>IF(B272="","",IF(C272="","",IF(D272="","",INDEX(POBRANIE_!$B$6:$F$100,MATCH($D272,POBRANIE_!$A$6:$A$100,0),2))))</f>
        <v/>
      </c>
      <c r="F272" s="44"/>
      <c r="G272" s="45"/>
      <c r="H272" s="349"/>
      <c r="I272" s="46"/>
      <c r="J272" s="64" t="str">
        <f>IF($H272="","",IF($I272="","",IF($H272=LEGENDA!$B$21,0.6,IF($H272=LEGENDA!$B$22,0.7,0.8))))</f>
        <v/>
      </c>
      <c r="K272" s="61" t="str">
        <f t="shared" si="146"/>
        <v/>
      </c>
      <c r="L272" s="46"/>
      <c r="M272" s="61" t="str">
        <f>IF($H272="","",IF(OR(I272&gt;0,L272&gt;0),"",IF(AND(D272="TUZ",H272="gleba b. lekka"),"BŁĄD kol.8",IF(AND(D272="TUZ",H272="gleba lekka"),"BŁĄD kol.8",IF(AND(D272="TUZ",H272="gleba średnia"),"BŁĄD kol.8",IF(AND(D272="TUZ",H272="gleba ciężka"),"BŁĄD kol.8",IF(OR($H272=LEGENDA!$B$21,$H272=1),49,IF(OR($H272=LEGENDA!$B$22,$H272=2),59,IF(OR($H272=LEGENDA!$B$23,$H272=3),62,IF(OR($H272=4,$H272=LEGENDA!$B$24),66,IF(H272=LEGENDA!$O$25,86,IF(H272=LEGENDA!$O$26,91,IF(H272=LEGENDA!$O$27,73,IF(H272=LEGENDA!$O$28,66,IF(H272=LEGENDA!$O$29,135,IF(H272=LEGENDA!$O$30,158,IF(H272=LEGENDA!$O$31,117)))))))))))))))))</f>
        <v/>
      </c>
      <c r="N272" s="61" t="str">
        <f>IF(AND(D272="TUZ",H272="gleba b. lekka"),"BŁĄD kol.8",IF(AND(D272="TUZ",H272="gleba lekka"),"BŁĄD kol.8",IF(AND(D272="TUZ",H272="gleba średnia"),"BŁĄD kol.8",IF(AND(D272="TUZ",H272="gleba ciężka"),"BŁĄD kol.8",IF(AND(E272&lt;&gt;4,H272=LEGENDA!$O$29),"BŁĄD kol.8",IF(AND(E272&lt;&gt;4,H272=LEGENDA!$O$30),"BŁĄD kol.8",IF(AND(E272&lt;&gt;4,H272=LEGENDA!$O$31),"BŁĄD kol.8",IF(AND(E272&lt;&gt;4,H272=LEGENDA!$O$28),"BŁĄD kol.8",IF(AND(E272&lt;&gt;4,H272=LEGENDA!$O$27),"BŁĄD kol.8",IF(AND(E272&lt;&gt;4,H272=LEGENDA!$O$26),"BŁĄD kol.8",IF(AND(E272&lt;&gt;4,H272=LEGENDA!$O$25),"BŁĄD kol.8",IF(AX272="","",IF(AX272=1,0.6,IF(AX272=2,0.9,0.9))))))))))))))</f>
        <v/>
      </c>
      <c r="O272" s="381" t="str">
        <f t="shared" si="147"/>
        <v/>
      </c>
      <c r="P272" s="379" t="str">
        <f t="shared" si="148"/>
        <v/>
      </c>
      <c r="Q272" s="47"/>
      <c r="R272" s="46"/>
      <c r="S272" s="46"/>
      <c r="T272" s="46"/>
      <c r="U272" s="46"/>
      <c r="V272" s="61" t="str">
        <f t="shared" si="149"/>
        <v/>
      </c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61" t="str">
        <f t="shared" si="150"/>
        <v/>
      </c>
      <c r="AH272" s="66" t="e">
        <v>#VALUE!</v>
      </c>
      <c r="AI272" s="72">
        <v>0</v>
      </c>
      <c r="AJ272" s="73">
        <v>0</v>
      </c>
      <c r="AK272" s="67">
        <v>0</v>
      </c>
      <c r="AL272" s="51">
        <v>-63.360000000000007</v>
      </c>
      <c r="AM272" s="51">
        <v>-73.600000000000009</v>
      </c>
      <c r="AN272" s="51">
        <v>-164.8</v>
      </c>
      <c r="AO272" s="77">
        <v>0</v>
      </c>
      <c r="AP272" s="77">
        <v>0</v>
      </c>
      <c r="AQ272" s="77">
        <v>0</v>
      </c>
      <c r="AR272" s="77">
        <v>0</v>
      </c>
      <c r="AS272" s="77">
        <v>0</v>
      </c>
      <c r="AT272" s="77">
        <v>0</v>
      </c>
      <c r="AU272" s="46"/>
      <c r="AV272" s="350" t="str">
        <f t="shared" si="151"/>
        <v/>
      </c>
      <c r="AW272" s="76" t="str">
        <f t="shared" si="152"/>
        <v/>
      </c>
      <c r="AX272" s="198" t="str">
        <f>IF(A272="","",IF(D272="","",INDEX(POBRANIE_!$B$6:$F$101,MATCH(D272,POBRANIE_!$A$6:$A$101,0),5)))</f>
        <v/>
      </c>
      <c r="AY272" s="96" t="str">
        <f t="shared" si="153"/>
        <v/>
      </c>
      <c r="AZ272" s="96" t="str">
        <f t="shared" si="173"/>
        <v/>
      </c>
      <c r="BA272" s="292" t="str">
        <f t="shared" si="168"/>
        <v xml:space="preserve"> </v>
      </c>
      <c r="BB272" s="293" t="str">
        <f t="shared" si="169"/>
        <v xml:space="preserve"> </v>
      </c>
      <c r="BD272" s="45"/>
      <c r="BE272" s="387" t="str">
        <f t="shared" si="170"/>
        <v/>
      </c>
      <c r="BF272" s="388">
        <f t="shared" si="154"/>
        <v>0</v>
      </c>
      <c r="BG272" s="388">
        <f t="shared" si="155"/>
        <v>0</v>
      </c>
      <c r="BH272" s="388">
        <f t="shared" si="156"/>
        <v>0</v>
      </c>
      <c r="BI272" s="388">
        <f t="shared" si="157"/>
        <v>0</v>
      </c>
      <c r="BJ272" s="388">
        <f t="shared" si="158"/>
        <v>0</v>
      </c>
      <c r="BK272" s="389">
        <f t="shared" si="159"/>
        <v>0</v>
      </c>
      <c r="BL272" s="388">
        <f>IF(W272="",0,IF(W272=LEGENDA!C$43,0,1))</f>
        <v>0</v>
      </c>
      <c r="BM272" s="388">
        <f>IF(X272="",0,IF(X272=LEGENDA!D$43,0,1))</f>
        <v>0</v>
      </c>
      <c r="BN272" s="388">
        <f>IF(Y272="",0,IF(Y272=LEGENDA!E$43,0,1))</f>
        <v>0</v>
      </c>
      <c r="BO272" s="388">
        <f>IF(Z272="",0,IF(Z272=LEGENDA!F$43,0,1))</f>
        <v>0</v>
      </c>
      <c r="BP272" s="388">
        <f>IF(AA272="",0,IF(AA272=LEGENDA!G$43,0,1))</f>
        <v>0</v>
      </c>
      <c r="BQ272" s="388">
        <f>IF(AB272="",0,IF(AB272=LEGENDA!H$43,0,1))</f>
        <v>0</v>
      </c>
      <c r="BR272" s="388">
        <f>IF(AC272="",0,IF(AC272=LEGENDA!I$43,0,1))</f>
        <v>0</v>
      </c>
      <c r="BS272" s="388">
        <f>IF(AD272="",0,IF(AD272=LEGENDA!J$43,0,1))</f>
        <v>0</v>
      </c>
      <c r="BT272" s="388">
        <f>IF(AE272="",0,IF(AE272=LEGENDA!K$43,0,1))</f>
        <v>0</v>
      </c>
      <c r="BU272" s="388">
        <f>IF(AF272="",0,IF(AF272=LEGENDA!L$43,0,1))</f>
        <v>0</v>
      </c>
      <c r="BV272" s="390">
        <f t="shared" si="160"/>
        <v>0</v>
      </c>
      <c r="BW272" s="388">
        <f t="shared" si="161"/>
        <v>0</v>
      </c>
      <c r="BX272" s="390">
        <f t="shared" si="162"/>
        <v>0</v>
      </c>
      <c r="BY272" s="391">
        <f t="shared" si="163"/>
        <v>0</v>
      </c>
      <c r="BZ272" s="391">
        <f t="shared" si="164"/>
        <v>0</v>
      </c>
      <c r="CA272" s="391" t="str">
        <f t="shared" si="165"/>
        <v/>
      </c>
      <c r="CB272" s="386" t="str">
        <f t="shared" si="171"/>
        <v/>
      </c>
      <c r="CC272" s="94">
        <f t="shared" si="166"/>
        <v>0</v>
      </c>
      <c r="CD272" s="397" t="str">
        <f t="shared" si="167"/>
        <v/>
      </c>
      <c r="CE272" s="559" t="str">
        <f t="array" ref="CE272">IFERROR(INDEX($C$10:$C$525,MATCH(0,COUNTIF($CE$9:CE271,$C$10:$C$525),0)),"")</f>
        <v/>
      </c>
      <c r="CF272" s="559">
        <f t="shared" si="172"/>
        <v>0</v>
      </c>
    </row>
    <row r="273" spans="1:84" ht="16.2" thickBot="1" x14ac:dyDescent="0.35">
      <c r="A273" s="78" t="str">
        <f t="shared" si="145"/>
        <v/>
      </c>
      <c r="B273" s="576"/>
      <c r="C273" s="464"/>
      <c r="D273" s="349"/>
      <c r="E273" s="61" t="str">
        <f>IF(B273="","",IF(C273="","",IF(D273="","",INDEX(POBRANIE_!$B$6:$F$100,MATCH($D273,POBRANIE_!$A$6:$A$100,0),2))))</f>
        <v/>
      </c>
      <c r="F273" s="44"/>
      <c r="G273" s="45"/>
      <c r="H273" s="349"/>
      <c r="I273" s="46"/>
      <c r="J273" s="64" t="str">
        <f>IF($H273="","",IF($I273="","",IF($H273=LEGENDA!$B$21,0.6,IF($H273=LEGENDA!$B$22,0.7,0.8))))</f>
        <v/>
      </c>
      <c r="K273" s="61" t="str">
        <f t="shared" si="146"/>
        <v/>
      </c>
      <c r="L273" s="46"/>
      <c r="M273" s="61" t="str">
        <f>IF($H273="","",IF(OR(I273&gt;0,L273&gt;0),"",IF(AND(D273="TUZ",H273="gleba b. lekka"),"BŁĄD kol.8",IF(AND(D273="TUZ",H273="gleba lekka"),"BŁĄD kol.8",IF(AND(D273="TUZ",H273="gleba średnia"),"BŁĄD kol.8",IF(AND(D273="TUZ",H273="gleba ciężka"),"BŁĄD kol.8",IF(OR($H273=LEGENDA!$B$21,$H273=1),49,IF(OR($H273=LEGENDA!$B$22,$H273=2),59,IF(OR($H273=LEGENDA!$B$23,$H273=3),62,IF(OR($H273=4,$H273=LEGENDA!$B$24),66,IF(H273=LEGENDA!$O$25,86,IF(H273=LEGENDA!$O$26,91,IF(H273=LEGENDA!$O$27,73,IF(H273=LEGENDA!$O$28,66,IF(H273=LEGENDA!$O$29,135,IF(H273=LEGENDA!$O$30,158,IF(H273=LEGENDA!$O$31,117)))))))))))))))))</f>
        <v/>
      </c>
      <c r="N273" s="61" t="str">
        <f>IF(AND(D273="TUZ",H273="gleba b. lekka"),"BŁĄD kol.8",IF(AND(D273="TUZ",H273="gleba lekka"),"BŁĄD kol.8",IF(AND(D273="TUZ",H273="gleba średnia"),"BŁĄD kol.8",IF(AND(D273="TUZ",H273="gleba ciężka"),"BŁĄD kol.8",IF(AND(E273&lt;&gt;4,H273=LEGENDA!$O$29),"BŁĄD kol.8",IF(AND(E273&lt;&gt;4,H273=LEGENDA!$O$30),"BŁĄD kol.8",IF(AND(E273&lt;&gt;4,H273=LEGENDA!$O$31),"BŁĄD kol.8",IF(AND(E273&lt;&gt;4,H273=LEGENDA!$O$28),"BŁĄD kol.8",IF(AND(E273&lt;&gt;4,H273=LEGENDA!$O$27),"BŁĄD kol.8",IF(AND(E273&lt;&gt;4,H273=LEGENDA!$O$26),"BŁĄD kol.8",IF(AND(E273&lt;&gt;4,H273=LEGENDA!$O$25),"BŁĄD kol.8",IF(AX273="","",IF(AX273=1,0.6,IF(AX273=2,0.9,0.9))))))))))))))</f>
        <v/>
      </c>
      <c r="O273" s="381" t="str">
        <f t="shared" si="147"/>
        <v/>
      </c>
      <c r="P273" s="379" t="str">
        <f t="shared" si="148"/>
        <v/>
      </c>
      <c r="Q273" s="47"/>
      <c r="R273" s="46"/>
      <c r="S273" s="46"/>
      <c r="T273" s="46"/>
      <c r="U273" s="46"/>
      <c r="V273" s="61" t="str">
        <f t="shared" si="149"/>
        <v/>
      </c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61" t="str">
        <f t="shared" si="150"/>
        <v/>
      </c>
      <c r="AH273" s="66" t="e">
        <v>#VALUE!</v>
      </c>
      <c r="AI273" s="72">
        <v>0</v>
      </c>
      <c r="AJ273" s="73">
        <v>0</v>
      </c>
      <c r="AK273" s="67">
        <v>0</v>
      </c>
      <c r="AL273" s="51">
        <v>-63.360000000000007</v>
      </c>
      <c r="AM273" s="51">
        <v>-73.600000000000009</v>
      </c>
      <c r="AN273" s="51">
        <v>-164.8</v>
      </c>
      <c r="AO273" s="77">
        <v>0</v>
      </c>
      <c r="AP273" s="77">
        <v>0</v>
      </c>
      <c r="AQ273" s="77">
        <v>0</v>
      </c>
      <c r="AR273" s="77">
        <v>0</v>
      </c>
      <c r="AS273" s="77">
        <v>0</v>
      </c>
      <c r="AT273" s="77">
        <v>0</v>
      </c>
      <c r="AU273" s="46"/>
      <c r="AV273" s="350" t="str">
        <f t="shared" si="151"/>
        <v/>
      </c>
      <c r="AW273" s="76" t="str">
        <f t="shared" si="152"/>
        <v/>
      </c>
      <c r="AX273" s="198" t="str">
        <f>IF(A273="","",IF(D273="","",INDEX(POBRANIE_!$B$6:$F$101,MATCH(D273,POBRANIE_!$A$6:$A$101,0),5)))</f>
        <v/>
      </c>
      <c r="AY273" s="96" t="str">
        <f t="shared" si="153"/>
        <v/>
      </c>
      <c r="AZ273" s="96" t="str">
        <f t="shared" si="173"/>
        <v/>
      </c>
      <c r="BA273" s="292" t="str">
        <f t="shared" si="168"/>
        <v xml:space="preserve"> </v>
      </c>
      <c r="BB273" s="293" t="str">
        <f t="shared" si="169"/>
        <v xml:space="preserve"> </v>
      </c>
      <c r="BD273" s="45"/>
      <c r="BE273" s="387" t="str">
        <f t="shared" si="170"/>
        <v/>
      </c>
      <c r="BF273" s="388">
        <f t="shared" si="154"/>
        <v>0</v>
      </c>
      <c r="BG273" s="388">
        <f t="shared" si="155"/>
        <v>0</v>
      </c>
      <c r="BH273" s="388">
        <f t="shared" si="156"/>
        <v>0</v>
      </c>
      <c r="BI273" s="388">
        <f t="shared" si="157"/>
        <v>0</v>
      </c>
      <c r="BJ273" s="388">
        <f t="shared" si="158"/>
        <v>0</v>
      </c>
      <c r="BK273" s="389">
        <f t="shared" si="159"/>
        <v>0</v>
      </c>
      <c r="BL273" s="388">
        <f>IF(W273="",0,IF(W273=LEGENDA!C$43,0,1))</f>
        <v>0</v>
      </c>
      <c r="BM273" s="388">
        <f>IF(X273="",0,IF(X273=LEGENDA!D$43,0,1))</f>
        <v>0</v>
      </c>
      <c r="BN273" s="388">
        <f>IF(Y273="",0,IF(Y273=LEGENDA!E$43,0,1))</f>
        <v>0</v>
      </c>
      <c r="BO273" s="388">
        <f>IF(Z273="",0,IF(Z273=LEGENDA!F$43,0,1))</f>
        <v>0</v>
      </c>
      <c r="BP273" s="388">
        <f>IF(AA273="",0,IF(AA273=LEGENDA!G$43,0,1))</f>
        <v>0</v>
      </c>
      <c r="BQ273" s="388">
        <f>IF(AB273="",0,IF(AB273=LEGENDA!H$43,0,1))</f>
        <v>0</v>
      </c>
      <c r="BR273" s="388">
        <f>IF(AC273="",0,IF(AC273=LEGENDA!I$43,0,1))</f>
        <v>0</v>
      </c>
      <c r="BS273" s="388">
        <f>IF(AD273="",0,IF(AD273=LEGENDA!J$43,0,1))</f>
        <v>0</v>
      </c>
      <c r="BT273" s="388">
        <f>IF(AE273="",0,IF(AE273=LEGENDA!K$43,0,1))</f>
        <v>0</v>
      </c>
      <c r="BU273" s="388">
        <f>IF(AF273="",0,IF(AF273=LEGENDA!L$43,0,1))</f>
        <v>0</v>
      </c>
      <c r="BV273" s="390">
        <f t="shared" si="160"/>
        <v>0</v>
      </c>
      <c r="BW273" s="388">
        <f t="shared" si="161"/>
        <v>0</v>
      </c>
      <c r="BX273" s="390">
        <f t="shared" si="162"/>
        <v>0</v>
      </c>
      <c r="BY273" s="391">
        <f t="shared" si="163"/>
        <v>0</v>
      </c>
      <c r="BZ273" s="391">
        <f t="shared" si="164"/>
        <v>0</v>
      </c>
      <c r="CA273" s="391" t="str">
        <f t="shared" si="165"/>
        <v/>
      </c>
      <c r="CB273" s="386" t="str">
        <f t="shared" si="171"/>
        <v/>
      </c>
      <c r="CC273" s="94">
        <f t="shared" si="166"/>
        <v>0</v>
      </c>
      <c r="CD273" s="397" t="str">
        <f t="shared" si="167"/>
        <v/>
      </c>
      <c r="CE273" s="559" t="str">
        <f t="array" ref="CE273">IFERROR(INDEX($C$10:$C$525,MATCH(0,COUNTIF($CE$9:CE272,$C$10:$C$525),0)),"")</f>
        <v/>
      </c>
      <c r="CF273" s="559">
        <f t="shared" si="172"/>
        <v>0</v>
      </c>
    </row>
    <row r="274" spans="1:84" ht="18.600000000000001" customHeight="1" thickBot="1" x14ac:dyDescent="0.35">
      <c r="A274" s="78" t="str">
        <f t="shared" si="145"/>
        <v/>
      </c>
      <c r="B274" s="576"/>
      <c r="C274" s="464"/>
      <c r="D274" s="349"/>
      <c r="E274" s="61" t="str">
        <f>IF(B274="","",IF(C274="","",IF(D274="","",INDEX(POBRANIE_!$B$6:$F$100,MATCH($D274,POBRANIE_!$A$6:$A$100,0),2))))</f>
        <v/>
      </c>
      <c r="F274" s="44"/>
      <c r="G274" s="45"/>
      <c r="H274" s="349"/>
      <c r="I274" s="46"/>
      <c r="J274" s="64" t="str">
        <f>IF($H274="","",IF($I274="","",IF($H274=LEGENDA!$B$21,0.6,IF($H274=LEGENDA!$B$22,0.7,0.8))))</f>
        <v/>
      </c>
      <c r="K274" s="61" t="str">
        <f t="shared" si="146"/>
        <v/>
      </c>
      <c r="L274" s="46"/>
      <c r="M274" s="61" t="str">
        <f>IF($H274="","",IF(OR(I274&gt;0,L274&gt;0),"",IF(AND(D274="TUZ",H274="gleba b. lekka"),"BŁĄD kol.8",IF(AND(D274="TUZ",H274="gleba lekka"),"BŁĄD kol.8",IF(AND(D274="TUZ",H274="gleba średnia"),"BŁĄD kol.8",IF(AND(D274="TUZ",H274="gleba ciężka"),"BŁĄD kol.8",IF(OR($H274=LEGENDA!$B$21,$H274=1),49,IF(OR($H274=LEGENDA!$B$22,$H274=2),59,IF(OR($H274=LEGENDA!$B$23,$H274=3),62,IF(OR($H274=4,$H274=LEGENDA!$B$24),66,IF(H274=LEGENDA!$O$25,86,IF(H274=LEGENDA!$O$26,91,IF(H274=LEGENDA!$O$27,73,IF(H274=LEGENDA!$O$28,66,IF(H274=LEGENDA!$O$29,135,IF(H274=LEGENDA!$O$30,158,IF(H274=LEGENDA!$O$31,117)))))))))))))))))</f>
        <v/>
      </c>
      <c r="N274" s="61" t="str">
        <f>IF(AND(D274="TUZ",H274="gleba b. lekka"),"BŁĄD kol.8",IF(AND(D274="TUZ",H274="gleba lekka"),"BŁĄD kol.8",IF(AND(D274="TUZ",H274="gleba średnia"),"BŁĄD kol.8",IF(AND(D274="TUZ",H274="gleba ciężka"),"BŁĄD kol.8",IF(AND(E274&lt;&gt;4,H274=LEGENDA!$O$29),"BŁĄD kol.8",IF(AND(E274&lt;&gt;4,H274=LEGENDA!$O$30),"BŁĄD kol.8",IF(AND(E274&lt;&gt;4,H274=LEGENDA!$O$31),"BŁĄD kol.8",IF(AND(E274&lt;&gt;4,H274=LEGENDA!$O$28),"BŁĄD kol.8",IF(AND(E274&lt;&gt;4,H274=LEGENDA!$O$27),"BŁĄD kol.8",IF(AND(E274&lt;&gt;4,H274=LEGENDA!$O$26),"BŁĄD kol.8",IF(AND(E274&lt;&gt;4,H274=LEGENDA!$O$25),"BŁĄD kol.8",IF(AX274="","",IF(AX274=1,0.6,IF(AX274=2,0.9,0.9))))))))))))))</f>
        <v/>
      </c>
      <c r="O274" s="381" t="str">
        <f t="shared" si="147"/>
        <v/>
      </c>
      <c r="P274" s="379" t="str">
        <f t="shared" si="148"/>
        <v/>
      </c>
      <c r="Q274" s="47"/>
      <c r="R274" s="46"/>
      <c r="S274" s="46"/>
      <c r="T274" s="46"/>
      <c r="U274" s="46"/>
      <c r="V274" s="61" t="str">
        <f t="shared" si="149"/>
        <v/>
      </c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61" t="str">
        <f t="shared" si="150"/>
        <v/>
      </c>
      <c r="AH274" s="66" t="e">
        <v>#VALUE!</v>
      </c>
      <c r="AI274" s="72">
        <v>0</v>
      </c>
      <c r="AJ274" s="73">
        <v>0</v>
      </c>
      <c r="AK274" s="67">
        <v>0</v>
      </c>
      <c r="AL274" s="51">
        <v>-63.360000000000007</v>
      </c>
      <c r="AM274" s="51">
        <v>-73.600000000000009</v>
      </c>
      <c r="AN274" s="51">
        <v>-164.8</v>
      </c>
      <c r="AO274" s="77">
        <v>0</v>
      </c>
      <c r="AP274" s="77">
        <v>0</v>
      </c>
      <c r="AQ274" s="77">
        <v>0</v>
      </c>
      <c r="AR274" s="77">
        <v>0</v>
      </c>
      <c r="AS274" s="77">
        <v>0</v>
      </c>
      <c r="AT274" s="77">
        <v>0</v>
      </c>
      <c r="AU274" s="46"/>
      <c r="AV274" s="350" t="str">
        <f t="shared" si="151"/>
        <v/>
      </c>
      <c r="AW274" s="76" t="str">
        <f t="shared" si="152"/>
        <v/>
      </c>
      <c r="AX274" s="198" t="str">
        <f>IF(A274="","",IF(D274="","",INDEX(POBRANIE_!$B$6:$F$101,MATCH(D274,POBRANIE_!$A$6:$A$101,0),5)))</f>
        <v/>
      </c>
      <c r="AY274" s="96" t="str">
        <f t="shared" si="153"/>
        <v/>
      </c>
      <c r="AZ274" s="96" t="str">
        <f t="shared" si="173"/>
        <v/>
      </c>
      <c r="BA274" s="292" t="str">
        <f t="shared" si="168"/>
        <v xml:space="preserve"> </v>
      </c>
      <c r="BB274" s="293" t="str">
        <f t="shared" si="169"/>
        <v xml:space="preserve"> </v>
      </c>
      <c r="BD274" s="45"/>
      <c r="BE274" s="387" t="str">
        <f t="shared" si="170"/>
        <v/>
      </c>
      <c r="BF274" s="388">
        <f t="shared" si="154"/>
        <v>0</v>
      </c>
      <c r="BG274" s="388">
        <f t="shared" si="155"/>
        <v>0</v>
      </c>
      <c r="BH274" s="388">
        <f t="shared" si="156"/>
        <v>0</v>
      </c>
      <c r="BI274" s="388">
        <f t="shared" si="157"/>
        <v>0</v>
      </c>
      <c r="BJ274" s="388">
        <f t="shared" si="158"/>
        <v>0</v>
      </c>
      <c r="BK274" s="389">
        <f t="shared" si="159"/>
        <v>0</v>
      </c>
      <c r="BL274" s="388">
        <f>IF(W274="",0,IF(W274=LEGENDA!C$43,0,1))</f>
        <v>0</v>
      </c>
      <c r="BM274" s="388">
        <f>IF(X274="",0,IF(X274=LEGENDA!D$43,0,1))</f>
        <v>0</v>
      </c>
      <c r="BN274" s="388">
        <f>IF(Y274="",0,IF(Y274=LEGENDA!E$43,0,1))</f>
        <v>0</v>
      </c>
      <c r="BO274" s="388">
        <f>IF(Z274="",0,IF(Z274=LEGENDA!F$43,0,1))</f>
        <v>0</v>
      </c>
      <c r="BP274" s="388">
        <f>IF(AA274="",0,IF(AA274=LEGENDA!G$43,0,1))</f>
        <v>0</v>
      </c>
      <c r="BQ274" s="388">
        <f>IF(AB274="",0,IF(AB274=LEGENDA!H$43,0,1))</f>
        <v>0</v>
      </c>
      <c r="BR274" s="388">
        <f>IF(AC274="",0,IF(AC274=LEGENDA!I$43,0,1))</f>
        <v>0</v>
      </c>
      <c r="BS274" s="388">
        <f>IF(AD274="",0,IF(AD274=LEGENDA!J$43,0,1))</f>
        <v>0</v>
      </c>
      <c r="BT274" s="388">
        <f>IF(AE274="",0,IF(AE274=LEGENDA!K$43,0,1))</f>
        <v>0</v>
      </c>
      <c r="BU274" s="388">
        <f>IF(AF274="",0,IF(AF274=LEGENDA!L$43,0,1))</f>
        <v>0</v>
      </c>
      <c r="BV274" s="390">
        <f t="shared" si="160"/>
        <v>0</v>
      </c>
      <c r="BW274" s="388">
        <f t="shared" si="161"/>
        <v>0</v>
      </c>
      <c r="BX274" s="390">
        <f t="shared" si="162"/>
        <v>0</v>
      </c>
      <c r="BY274" s="391">
        <f t="shared" si="163"/>
        <v>0</v>
      </c>
      <c r="BZ274" s="391">
        <f t="shared" si="164"/>
        <v>0</v>
      </c>
      <c r="CA274" s="391" t="str">
        <f t="shared" si="165"/>
        <v/>
      </c>
      <c r="CB274" s="386" t="str">
        <f t="shared" si="171"/>
        <v/>
      </c>
      <c r="CC274" s="94">
        <f t="shared" si="166"/>
        <v>0</v>
      </c>
      <c r="CD274" s="397" t="str">
        <f t="shared" si="167"/>
        <v/>
      </c>
      <c r="CE274" s="559" t="str">
        <f t="array" ref="CE274">IFERROR(INDEX($C$10:$C$525,MATCH(0,COUNTIF($CE$9:CE273,$C$10:$C$525),0)),"")</f>
        <v/>
      </c>
      <c r="CF274" s="559">
        <f t="shared" si="172"/>
        <v>0</v>
      </c>
    </row>
    <row r="275" spans="1:84" ht="18.600000000000001" customHeight="1" thickBot="1" x14ac:dyDescent="0.35">
      <c r="A275" s="78" t="str">
        <f t="shared" si="145"/>
        <v/>
      </c>
      <c r="B275" s="576"/>
      <c r="C275" s="464"/>
      <c r="D275" s="349"/>
      <c r="E275" s="61" t="str">
        <f>IF(B275="","",IF(C275="","",IF(D275="","",INDEX(POBRANIE_!$B$6:$F$100,MATCH($D275,POBRANIE_!$A$6:$A$100,0),2))))</f>
        <v/>
      </c>
      <c r="F275" s="44"/>
      <c r="G275" s="45"/>
      <c r="H275" s="349"/>
      <c r="I275" s="46"/>
      <c r="J275" s="64" t="str">
        <f>IF($H275="","",IF($I275="","",IF($H275=LEGENDA!$B$21,0.6,IF($H275=LEGENDA!$B$22,0.7,0.8))))</f>
        <v/>
      </c>
      <c r="K275" s="61" t="str">
        <f t="shared" si="146"/>
        <v/>
      </c>
      <c r="L275" s="46"/>
      <c r="M275" s="61" t="str">
        <f>IF($H275="","",IF(OR(I275&gt;0,L275&gt;0),"",IF(AND(D275="TUZ",H275="gleba b. lekka"),"BŁĄD kol.8",IF(AND(D275="TUZ",H275="gleba lekka"),"BŁĄD kol.8",IF(AND(D275="TUZ",H275="gleba średnia"),"BŁĄD kol.8",IF(AND(D275="TUZ",H275="gleba ciężka"),"BŁĄD kol.8",IF(OR($H275=LEGENDA!$B$21,$H275=1),49,IF(OR($H275=LEGENDA!$B$22,$H275=2),59,IF(OR($H275=LEGENDA!$B$23,$H275=3),62,IF(OR($H275=4,$H275=LEGENDA!$B$24),66,IF(H275=LEGENDA!$O$25,86,IF(H275=LEGENDA!$O$26,91,IF(H275=LEGENDA!$O$27,73,IF(H275=LEGENDA!$O$28,66,IF(H275=LEGENDA!$O$29,135,IF(H275=LEGENDA!$O$30,158,IF(H275=LEGENDA!$O$31,117)))))))))))))))))</f>
        <v/>
      </c>
      <c r="N275" s="61" t="str">
        <f>IF(AND(D275="TUZ",H275="gleba b. lekka"),"BŁĄD kol.8",IF(AND(D275="TUZ",H275="gleba lekka"),"BŁĄD kol.8",IF(AND(D275="TUZ",H275="gleba średnia"),"BŁĄD kol.8",IF(AND(D275="TUZ",H275="gleba ciężka"),"BŁĄD kol.8",IF(AND(E275&lt;&gt;4,H275=LEGENDA!$O$29),"BŁĄD kol.8",IF(AND(E275&lt;&gt;4,H275=LEGENDA!$O$30),"BŁĄD kol.8",IF(AND(E275&lt;&gt;4,H275=LEGENDA!$O$31),"BŁĄD kol.8",IF(AND(E275&lt;&gt;4,H275=LEGENDA!$O$28),"BŁĄD kol.8",IF(AND(E275&lt;&gt;4,H275=LEGENDA!$O$27),"BŁĄD kol.8",IF(AND(E275&lt;&gt;4,H275=LEGENDA!$O$26),"BŁĄD kol.8",IF(AND(E275&lt;&gt;4,H275=LEGENDA!$O$25),"BŁĄD kol.8",IF(AX275="","",IF(AX275=1,0.6,IF(AX275=2,0.9,0.9))))))))))))))</f>
        <v/>
      </c>
      <c r="O275" s="381" t="str">
        <f t="shared" si="147"/>
        <v/>
      </c>
      <c r="P275" s="379" t="str">
        <f t="shared" si="148"/>
        <v/>
      </c>
      <c r="Q275" s="47"/>
      <c r="R275" s="46"/>
      <c r="S275" s="46"/>
      <c r="T275" s="46"/>
      <c r="U275" s="46"/>
      <c r="V275" s="61" t="str">
        <f t="shared" si="149"/>
        <v/>
      </c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61" t="str">
        <f t="shared" si="150"/>
        <v/>
      </c>
      <c r="AH275" s="66" t="e">
        <v>#VALUE!</v>
      </c>
      <c r="AI275" s="72">
        <v>0</v>
      </c>
      <c r="AJ275" s="73">
        <v>0</v>
      </c>
      <c r="AK275" s="67">
        <v>0</v>
      </c>
      <c r="AL275" s="51">
        <v>-63.360000000000007</v>
      </c>
      <c r="AM275" s="51">
        <v>-73.600000000000009</v>
      </c>
      <c r="AN275" s="51">
        <v>-164.8</v>
      </c>
      <c r="AO275" s="77">
        <v>0</v>
      </c>
      <c r="AP275" s="77">
        <v>0</v>
      </c>
      <c r="AQ275" s="77">
        <v>0</v>
      </c>
      <c r="AR275" s="77">
        <v>0</v>
      </c>
      <c r="AS275" s="77">
        <v>0</v>
      </c>
      <c r="AT275" s="77">
        <v>0</v>
      </c>
      <c r="AU275" s="46"/>
      <c r="AV275" s="350" t="str">
        <f t="shared" si="151"/>
        <v/>
      </c>
      <c r="AW275" s="76" t="str">
        <f t="shared" si="152"/>
        <v/>
      </c>
      <c r="AX275" s="198" t="str">
        <f>IF(A275="","",IF(D275="","",INDEX(POBRANIE_!$B$6:$F$101,MATCH(D275,POBRANIE_!$A$6:$A$101,0),5)))</f>
        <v/>
      </c>
      <c r="AY275" s="96" t="str">
        <f t="shared" si="153"/>
        <v/>
      </c>
      <c r="AZ275" s="96" t="str">
        <f t="shared" si="173"/>
        <v/>
      </c>
      <c r="BA275" s="292" t="str">
        <f t="shared" si="168"/>
        <v xml:space="preserve"> </v>
      </c>
      <c r="BB275" s="293" t="str">
        <f t="shared" si="169"/>
        <v xml:space="preserve"> </v>
      </c>
      <c r="BD275" s="45"/>
      <c r="BE275" s="387" t="str">
        <f t="shared" si="170"/>
        <v/>
      </c>
      <c r="BF275" s="388">
        <f t="shared" si="154"/>
        <v>0</v>
      </c>
      <c r="BG275" s="388">
        <f t="shared" si="155"/>
        <v>0</v>
      </c>
      <c r="BH275" s="388">
        <f t="shared" si="156"/>
        <v>0</v>
      </c>
      <c r="BI275" s="388">
        <f t="shared" si="157"/>
        <v>0</v>
      </c>
      <c r="BJ275" s="388">
        <f t="shared" si="158"/>
        <v>0</v>
      </c>
      <c r="BK275" s="389">
        <f t="shared" si="159"/>
        <v>0</v>
      </c>
      <c r="BL275" s="388">
        <f>IF(W275="",0,IF(W275=LEGENDA!C$43,0,1))</f>
        <v>0</v>
      </c>
      <c r="BM275" s="388">
        <f>IF(X275="",0,IF(X275=LEGENDA!D$43,0,1))</f>
        <v>0</v>
      </c>
      <c r="BN275" s="388">
        <f>IF(Y275="",0,IF(Y275=LEGENDA!E$43,0,1))</f>
        <v>0</v>
      </c>
      <c r="BO275" s="388">
        <f>IF(Z275="",0,IF(Z275=LEGENDA!F$43,0,1))</f>
        <v>0</v>
      </c>
      <c r="BP275" s="388">
        <f>IF(AA275="",0,IF(AA275=LEGENDA!G$43,0,1))</f>
        <v>0</v>
      </c>
      <c r="BQ275" s="388">
        <f>IF(AB275="",0,IF(AB275=LEGENDA!H$43,0,1))</f>
        <v>0</v>
      </c>
      <c r="BR275" s="388">
        <f>IF(AC275="",0,IF(AC275=LEGENDA!I$43,0,1))</f>
        <v>0</v>
      </c>
      <c r="BS275" s="388">
        <f>IF(AD275="",0,IF(AD275=LEGENDA!J$43,0,1))</f>
        <v>0</v>
      </c>
      <c r="BT275" s="388">
        <f>IF(AE275="",0,IF(AE275=LEGENDA!K$43,0,1))</f>
        <v>0</v>
      </c>
      <c r="BU275" s="388">
        <f>IF(AF275="",0,IF(AF275=LEGENDA!L$43,0,1))</f>
        <v>0</v>
      </c>
      <c r="BV275" s="390">
        <f t="shared" si="160"/>
        <v>0</v>
      </c>
      <c r="BW275" s="388">
        <f t="shared" si="161"/>
        <v>0</v>
      </c>
      <c r="BX275" s="390">
        <f t="shared" si="162"/>
        <v>0</v>
      </c>
      <c r="BY275" s="391">
        <f t="shared" si="163"/>
        <v>0</v>
      </c>
      <c r="BZ275" s="391">
        <f t="shared" si="164"/>
        <v>0</v>
      </c>
      <c r="CA275" s="391" t="str">
        <f t="shared" si="165"/>
        <v/>
      </c>
      <c r="CB275" s="386" t="str">
        <f t="shared" si="171"/>
        <v/>
      </c>
      <c r="CC275" s="94">
        <f t="shared" si="166"/>
        <v>0</v>
      </c>
      <c r="CD275" s="397" t="str">
        <f t="shared" si="167"/>
        <v/>
      </c>
      <c r="CE275" s="559" t="str">
        <f t="array" ref="CE275">IFERROR(INDEX($C$10:$C$525,MATCH(0,COUNTIF($CE$9:CE274,$C$10:$C$525),0)),"")</f>
        <v/>
      </c>
      <c r="CF275" s="559">
        <f t="shared" si="172"/>
        <v>0</v>
      </c>
    </row>
    <row r="276" spans="1:84" ht="18.600000000000001" customHeight="1" thickBot="1" x14ac:dyDescent="0.35">
      <c r="A276" s="78" t="str">
        <f t="shared" si="145"/>
        <v/>
      </c>
      <c r="B276" s="576"/>
      <c r="C276" s="464"/>
      <c r="D276" s="349"/>
      <c r="E276" s="61" t="str">
        <f>IF(B276="","",IF(C276="","",IF(D276="","",INDEX(POBRANIE_!$B$6:$F$100,MATCH($D276,POBRANIE_!$A$6:$A$100,0),2))))</f>
        <v/>
      </c>
      <c r="F276" s="44"/>
      <c r="G276" s="45"/>
      <c r="H276" s="349"/>
      <c r="I276" s="46"/>
      <c r="J276" s="64" t="str">
        <f>IF($H276="","",IF($I276="","",IF($H276=LEGENDA!$B$21,0.6,IF($H276=LEGENDA!$B$22,0.7,0.8))))</f>
        <v/>
      </c>
      <c r="K276" s="61" t="str">
        <f t="shared" si="146"/>
        <v/>
      </c>
      <c r="L276" s="46"/>
      <c r="M276" s="61" t="str">
        <f>IF($H276="","",IF(OR(I276&gt;0,L276&gt;0),"",IF(AND(D276="TUZ",H276="gleba b. lekka"),"BŁĄD kol.8",IF(AND(D276="TUZ",H276="gleba lekka"),"BŁĄD kol.8",IF(AND(D276="TUZ",H276="gleba średnia"),"BŁĄD kol.8",IF(AND(D276="TUZ",H276="gleba ciężka"),"BŁĄD kol.8",IF(OR($H276=LEGENDA!$B$21,$H276=1),49,IF(OR($H276=LEGENDA!$B$22,$H276=2),59,IF(OR($H276=LEGENDA!$B$23,$H276=3),62,IF(OR($H276=4,$H276=LEGENDA!$B$24),66,IF(H276=LEGENDA!$O$25,86,IF(H276=LEGENDA!$O$26,91,IF(H276=LEGENDA!$O$27,73,IF(H276=LEGENDA!$O$28,66,IF(H276=LEGENDA!$O$29,135,IF(H276=LEGENDA!$O$30,158,IF(H276=LEGENDA!$O$31,117)))))))))))))))))</f>
        <v/>
      </c>
      <c r="N276" s="61" t="str">
        <f>IF(AND(D276="TUZ",H276="gleba b. lekka"),"BŁĄD kol.8",IF(AND(D276="TUZ",H276="gleba lekka"),"BŁĄD kol.8",IF(AND(D276="TUZ",H276="gleba średnia"),"BŁĄD kol.8",IF(AND(D276="TUZ",H276="gleba ciężka"),"BŁĄD kol.8",IF(AND(E276&lt;&gt;4,H276=LEGENDA!$O$29),"BŁĄD kol.8",IF(AND(E276&lt;&gt;4,H276=LEGENDA!$O$30),"BŁĄD kol.8",IF(AND(E276&lt;&gt;4,H276=LEGENDA!$O$31),"BŁĄD kol.8",IF(AND(E276&lt;&gt;4,H276=LEGENDA!$O$28),"BŁĄD kol.8",IF(AND(E276&lt;&gt;4,H276=LEGENDA!$O$27),"BŁĄD kol.8",IF(AND(E276&lt;&gt;4,H276=LEGENDA!$O$26),"BŁĄD kol.8",IF(AND(E276&lt;&gt;4,H276=LEGENDA!$O$25),"BŁĄD kol.8",IF(AX276="","",IF(AX276=1,0.6,IF(AX276=2,0.9,0.9))))))))))))))</f>
        <v/>
      </c>
      <c r="O276" s="381" t="str">
        <f t="shared" si="147"/>
        <v/>
      </c>
      <c r="P276" s="379" t="str">
        <f t="shared" si="148"/>
        <v/>
      </c>
      <c r="Q276" s="47"/>
      <c r="R276" s="46"/>
      <c r="S276" s="46"/>
      <c r="T276" s="46"/>
      <c r="U276" s="46"/>
      <c r="V276" s="61" t="str">
        <f t="shared" si="149"/>
        <v/>
      </c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61" t="str">
        <f t="shared" si="150"/>
        <v/>
      </c>
      <c r="AH276" s="66" t="e">
        <v>#VALUE!</v>
      </c>
      <c r="AI276" s="72">
        <v>0</v>
      </c>
      <c r="AJ276" s="73">
        <v>0</v>
      </c>
      <c r="AK276" s="67">
        <v>0</v>
      </c>
      <c r="AL276" s="51">
        <v>-63.360000000000007</v>
      </c>
      <c r="AM276" s="51">
        <v>-73.600000000000009</v>
      </c>
      <c r="AN276" s="51">
        <v>-164.8</v>
      </c>
      <c r="AO276" s="77">
        <v>0</v>
      </c>
      <c r="AP276" s="77">
        <v>0</v>
      </c>
      <c r="AQ276" s="77">
        <v>0</v>
      </c>
      <c r="AR276" s="77">
        <v>0</v>
      </c>
      <c r="AS276" s="77">
        <v>0</v>
      </c>
      <c r="AT276" s="77">
        <v>0</v>
      </c>
      <c r="AU276" s="46"/>
      <c r="AV276" s="350" t="str">
        <f t="shared" si="151"/>
        <v/>
      </c>
      <c r="AW276" s="76" t="str">
        <f t="shared" si="152"/>
        <v/>
      </c>
      <c r="AX276" s="198" t="str">
        <f>IF(A276="","",IF(D276="","",INDEX(POBRANIE_!$B$6:$F$101,MATCH(D276,POBRANIE_!$A$6:$A$101,0),5)))</f>
        <v/>
      </c>
      <c r="AY276" s="96" t="str">
        <f t="shared" si="153"/>
        <v/>
      </c>
      <c r="AZ276" s="96" t="str">
        <f t="shared" si="173"/>
        <v/>
      </c>
      <c r="BA276" s="292" t="str">
        <f t="shared" si="168"/>
        <v xml:space="preserve"> </v>
      </c>
      <c r="BB276" s="293" t="str">
        <f t="shared" si="169"/>
        <v xml:space="preserve"> </v>
      </c>
      <c r="BD276" s="45"/>
      <c r="BE276" s="387" t="str">
        <f t="shared" si="170"/>
        <v/>
      </c>
      <c r="BF276" s="388">
        <f t="shared" si="154"/>
        <v>0</v>
      </c>
      <c r="BG276" s="388">
        <f t="shared" si="155"/>
        <v>0</v>
      </c>
      <c r="BH276" s="388">
        <f t="shared" si="156"/>
        <v>0</v>
      </c>
      <c r="BI276" s="388">
        <f t="shared" si="157"/>
        <v>0</v>
      </c>
      <c r="BJ276" s="388">
        <f t="shared" si="158"/>
        <v>0</v>
      </c>
      <c r="BK276" s="389">
        <f t="shared" si="159"/>
        <v>0</v>
      </c>
      <c r="BL276" s="388">
        <f>IF(W276="",0,IF(W276=LEGENDA!C$43,0,1))</f>
        <v>0</v>
      </c>
      <c r="BM276" s="388">
        <f>IF(X276="",0,IF(X276=LEGENDA!D$43,0,1))</f>
        <v>0</v>
      </c>
      <c r="BN276" s="388">
        <f>IF(Y276="",0,IF(Y276=LEGENDA!E$43,0,1))</f>
        <v>0</v>
      </c>
      <c r="BO276" s="388">
        <f>IF(Z276="",0,IF(Z276=LEGENDA!F$43,0,1))</f>
        <v>0</v>
      </c>
      <c r="BP276" s="388">
        <f>IF(AA276="",0,IF(AA276=LEGENDA!G$43,0,1))</f>
        <v>0</v>
      </c>
      <c r="BQ276" s="388">
        <f>IF(AB276="",0,IF(AB276=LEGENDA!H$43,0,1))</f>
        <v>0</v>
      </c>
      <c r="BR276" s="388">
        <f>IF(AC276="",0,IF(AC276=LEGENDA!I$43,0,1))</f>
        <v>0</v>
      </c>
      <c r="BS276" s="388">
        <f>IF(AD276="",0,IF(AD276=LEGENDA!J$43,0,1))</f>
        <v>0</v>
      </c>
      <c r="BT276" s="388">
        <f>IF(AE276="",0,IF(AE276=LEGENDA!K$43,0,1))</f>
        <v>0</v>
      </c>
      <c r="BU276" s="388">
        <f>IF(AF276="",0,IF(AF276=LEGENDA!L$43,0,1))</f>
        <v>0</v>
      </c>
      <c r="BV276" s="390">
        <f t="shared" si="160"/>
        <v>0</v>
      </c>
      <c r="BW276" s="388">
        <f t="shared" si="161"/>
        <v>0</v>
      </c>
      <c r="BX276" s="390">
        <f t="shared" si="162"/>
        <v>0</v>
      </c>
      <c r="BY276" s="391">
        <f t="shared" si="163"/>
        <v>0</v>
      </c>
      <c r="BZ276" s="391">
        <f t="shared" si="164"/>
        <v>0</v>
      </c>
      <c r="CA276" s="391" t="str">
        <f t="shared" si="165"/>
        <v/>
      </c>
      <c r="CB276" s="386" t="str">
        <f t="shared" si="171"/>
        <v/>
      </c>
      <c r="CC276" s="94">
        <f t="shared" si="166"/>
        <v>0</v>
      </c>
      <c r="CD276" s="397" t="str">
        <f t="shared" si="167"/>
        <v/>
      </c>
      <c r="CE276" s="559" t="str">
        <f t="array" ref="CE276">IFERROR(INDEX($C$10:$C$525,MATCH(0,COUNTIF($CE$9:CE275,$C$10:$C$525),0)),"")</f>
        <v/>
      </c>
      <c r="CF276" s="559">
        <f t="shared" si="172"/>
        <v>0</v>
      </c>
    </row>
    <row r="277" spans="1:84" ht="18.600000000000001" customHeight="1" thickBot="1" x14ac:dyDescent="0.35">
      <c r="A277" s="78" t="str">
        <f t="shared" si="145"/>
        <v/>
      </c>
      <c r="B277" s="576"/>
      <c r="C277" s="464"/>
      <c r="D277" s="349"/>
      <c r="E277" s="61" t="str">
        <f>IF(B277="","",IF(C277="","",IF(D277="","",INDEX(POBRANIE_!$B$6:$F$100,MATCH($D277,POBRANIE_!$A$6:$A$100,0),2))))</f>
        <v/>
      </c>
      <c r="F277" s="44"/>
      <c r="G277" s="45"/>
      <c r="H277" s="349"/>
      <c r="I277" s="46"/>
      <c r="J277" s="64" t="str">
        <f>IF($H277="","",IF($I277="","",IF($H277=LEGENDA!$B$21,0.6,IF($H277=LEGENDA!$B$22,0.7,0.8))))</f>
        <v/>
      </c>
      <c r="K277" s="61" t="str">
        <f t="shared" si="146"/>
        <v/>
      </c>
      <c r="L277" s="46"/>
      <c r="M277" s="61" t="str">
        <f>IF($H277="","",IF(OR(I277&gt;0,L277&gt;0),"",IF(AND(D277="TUZ",H277="gleba b. lekka"),"BŁĄD kol.8",IF(AND(D277="TUZ",H277="gleba lekka"),"BŁĄD kol.8",IF(AND(D277="TUZ",H277="gleba średnia"),"BŁĄD kol.8",IF(AND(D277="TUZ",H277="gleba ciężka"),"BŁĄD kol.8",IF(OR($H277=LEGENDA!$B$21,$H277=1),49,IF(OR($H277=LEGENDA!$B$22,$H277=2),59,IF(OR($H277=LEGENDA!$B$23,$H277=3),62,IF(OR($H277=4,$H277=LEGENDA!$B$24),66,IF(H277=LEGENDA!$O$25,86,IF(H277=LEGENDA!$O$26,91,IF(H277=LEGENDA!$O$27,73,IF(H277=LEGENDA!$O$28,66,IF(H277=LEGENDA!$O$29,135,IF(H277=LEGENDA!$O$30,158,IF(H277=LEGENDA!$O$31,117)))))))))))))))))</f>
        <v/>
      </c>
      <c r="N277" s="61" t="str">
        <f>IF(AND(D277="TUZ",H277="gleba b. lekka"),"BŁĄD kol.8",IF(AND(D277="TUZ",H277="gleba lekka"),"BŁĄD kol.8",IF(AND(D277="TUZ",H277="gleba średnia"),"BŁĄD kol.8",IF(AND(D277="TUZ",H277="gleba ciężka"),"BŁĄD kol.8",IF(AND(E277&lt;&gt;4,H277=LEGENDA!$O$29),"BŁĄD kol.8",IF(AND(E277&lt;&gt;4,H277=LEGENDA!$O$30),"BŁĄD kol.8",IF(AND(E277&lt;&gt;4,H277=LEGENDA!$O$31),"BŁĄD kol.8",IF(AND(E277&lt;&gt;4,H277=LEGENDA!$O$28),"BŁĄD kol.8",IF(AND(E277&lt;&gt;4,H277=LEGENDA!$O$27),"BŁĄD kol.8",IF(AND(E277&lt;&gt;4,H277=LEGENDA!$O$26),"BŁĄD kol.8",IF(AND(E277&lt;&gt;4,H277=LEGENDA!$O$25),"BŁĄD kol.8",IF(AX277="","",IF(AX277=1,0.6,IF(AX277=2,0.9,0.9))))))))))))))</f>
        <v/>
      </c>
      <c r="O277" s="381" t="str">
        <f t="shared" si="147"/>
        <v/>
      </c>
      <c r="P277" s="379" t="str">
        <f t="shared" si="148"/>
        <v/>
      </c>
      <c r="Q277" s="47"/>
      <c r="R277" s="46"/>
      <c r="S277" s="46"/>
      <c r="T277" s="46"/>
      <c r="U277" s="46"/>
      <c r="V277" s="61" t="str">
        <f t="shared" si="149"/>
        <v/>
      </c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61" t="str">
        <f t="shared" si="150"/>
        <v/>
      </c>
      <c r="AH277" s="66" t="e">
        <v>#VALUE!</v>
      </c>
      <c r="AI277" s="72">
        <v>0</v>
      </c>
      <c r="AJ277" s="73">
        <v>0</v>
      </c>
      <c r="AK277" s="67">
        <v>0</v>
      </c>
      <c r="AL277" s="51">
        <v>-63.360000000000007</v>
      </c>
      <c r="AM277" s="51">
        <v>-73.600000000000009</v>
      </c>
      <c r="AN277" s="51">
        <v>-164.8</v>
      </c>
      <c r="AO277" s="77">
        <v>0</v>
      </c>
      <c r="AP277" s="77">
        <v>0</v>
      </c>
      <c r="AQ277" s="77">
        <v>0</v>
      </c>
      <c r="AR277" s="77">
        <v>0</v>
      </c>
      <c r="AS277" s="77">
        <v>0</v>
      </c>
      <c r="AT277" s="77">
        <v>0</v>
      </c>
      <c r="AU277" s="46"/>
      <c r="AV277" s="350" t="str">
        <f t="shared" si="151"/>
        <v/>
      </c>
      <c r="AW277" s="76" t="str">
        <f t="shared" si="152"/>
        <v/>
      </c>
      <c r="AX277" s="198" t="str">
        <f>IF(A277="","",IF(D277="","",INDEX(POBRANIE_!$B$6:$F$101,MATCH(D277,POBRANIE_!$A$6:$A$101,0),5)))</f>
        <v/>
      </c>
      <c r="AY277" s="96" t="str">
        <f t="shared" si="153"/>
        <v/>
      </c>
      <c r="AZ277" s="96" t="str">
        <f t="shared" si="173"/>
        <v/>
      </c>
      <c r="BA277" s="292" t="str">
        <f t="shared" si="168"/>
        <v xml:space="preserve"> </v>
      </c>
      <c r="BB277" s="293" t="str">
        <f t="shared" si="169"/>
        <v xml:space="preserve"> </v>
      </c>
      <c r="BD277" s="45"/>
      <c r="BE277" s="387" t="str">
        <f t="shared" si="170"/>
        <v/>
      </c>
      <c r="BF277" s="388">
        <f t="shared" si="154"/>
        <v>0</v>
      </c>
      <c r="BG277" s="388">
        <f t="shared" si="155"/>
        <v>0</v>
      </c>
      <c r="BH277" s="388">
        <f t="shared" si="156"/>
        <v>0</v>
      </c>
      <c r="BI277" s="388">
        <f t="shared" si="157"/>
        <v>0</v>
      </c>
      <c r="BJ277" s="388">
        <f t="shared" si="158"/>
        <v>0</v>
      </c>
      <c r="BK277" s="389">
        <f t="shared" si="159"/>
        <v>0</v>
      </c>
      <c r="BL277" s="388">
        <f>IF(W277="",0,IF(W277=LEGENDA!C$43,0,1))</f>
        <v>0</v>
      </c>
      <c r="BM277" s="388">
        <f>IF(X277="",0,IF(X277=LEGENDA!D$43,0,1))</f>
        <v>0</v>
      </c>
      <c r="BN277" s="388">
        <f>IF(Y277="",0,IF(Y277=LEGENDA!E$43,0,1))</f>
        <v>0</v>
      </c>
      <c r="BO277" s="388">
        <f>IF(Z277="",0,IF(Z277=LEGENDA!F$43,0,1))</f>
        <v>0</v>
      </c>
      <c r="BP277" s="388">
        <f>IF(AA277="",0,IF(AA277=LEGENDA!G$43,0,1))</f>
        <v>0</v>
      </c>
      <c r="BQ277" s="388">
        <f>IF(AB277="",0,IF(AB277=LEGENDA!H$43,0,1))</f>
        <v>0</v>
      </c>
      <c r="BR277" s="388">
        <f>IF(AC277="",0,IF(AC277=LEGENDA!I$43,0,1))</f>
        <v>0</v>
      </c>
      <c r="BS277" s="388">
        <f>IF(AD277="",0,IF(AD277=LEGENDA!J$43,0,1))</f>
        <v>0</v>
      </c>
      <c r="BT277" s="388">
        <f>IF(AE277="",0,IF(AE277=LEGENDA!K$43,0,1))</f>
        <v>0</v>
      </c>
      <c r="BU277" s="388">
        <f>IF(AF277="",0,IF(AF277=LEGENDA!L$43,0,1))</f>
        <v>0</v>
      </c>
      <c r="BV277" s="390">
        <f t="shared" si="160"/>
        <v>0</v>
      </c>
      <c r="BW277" s="388">
        <f t="shared" si="161"/>
        <v>0</v>
      </c>
      <c r="BX277" s="390">
        <f t="shared" si="162"/>
        <v>0</v>
      </c>
      <c r="BY277" s="391">
        <f t="shared" si="163"/>
        <v>0</v>
      </c>
      <c r="BZ277" s="391">
        <f t="shared" si="164"/>
        <v>0</v>
      </c>
      <c r="CA277" s="391" t="str">
        <f t="shared" si="165"/>
        <v/>
      </c>
      <c r="CB277" s="386" t="str">
        <f t="shared" si="171"/>
        <v/>
      </c>
      <c r="CC277" s="94">
        <f t="shared" si="166"/>
        <v>0</v>
      </c>
      <c r="CD277" s="397" t="str">
        <f t="shared" si="167"/>
        <v/>
      </c>
      <c r="CE277" s="559" t="str">
        <f t="array" ref="CE277">IFERROR(INDEX($C$10:$C$525,MATCH(0,COUNTIF($CE$9:CE276,$C$10:$C$525),0)),"")</f>
        <v/>
      </c>
      <c r="CF277" s="559">
        <f t="shared" si="172"/>
        <v>0</v>
      </c>
    </row>
    <row r="278" spans="1:84" ht="18.600000000000001" customHeight="1" thickBot="1" x14ac:dyDescent="0.35">
      <c r="A278" s="78" t="str">
        <f t="shared" si="145"/>
        <v/>
      </c>
      <c r="B278" s="576"/>
      <c r="C278" s="464"/>
      <c r="D278" s="349"/>
      <c r="E278" s="61" t="str">
        <f>IF(B278="","",IF(C278="","",IF(D278="","",INDEX(POBRANIE_!$B$6:$F$100,MATCH($D278,POBRANIE_!$A$6:$A$100,0),2))))</f>
        <v/>
      </c>
      <c r="F278" s="44"/>
      <c r="G278" s="45"/>
      <c r="H278" s="349"/>
      <c r="I278" s="46"/>
      <c r="J278" s="64" t="str">
        <f>IF($H278="","",IF($I278="","",IF($H278=LEGENDA!$B$21,0.6,IF($H278=LEGENDA!$B$22,0.7,0.8))))</f>
        <v/>
      </c>
      <c r="K278" s="61" t="str">
        <f t="shared" si="146"/>
        <v/>
      </c>
      <c r="L278" s="46"/>
      <c r="M278" s="61" t="str">
        <f>IF($H278="","",IF(OR(I278&gt;0,L278&gt;0),"",IF(AND(D278="TUZ",H278="gleba b. lekka"),"BŁĄD kol.8",IF(AND(D278="TUZ",H278="gleba lekka"),"BŁĄD kol.8",IF(AND(D278="TUZ",H278="gleba średnia"),"BŁĄD kol.8",IF(AND(D278="TUZ",H278="gleba ciężka"),"BŁĄD kol.8",IF(OR($H278=LEGENDA!$B$21,$H278=1),49,IF(OR($H278=LEGENDA!$B$22,$H278=2),59,IF(OR($H278=LEGENDA!$B$23,$H278=3),62,IF(OR($H278=4,$H278=LEGENDA!$B$24),66,IF(H278=LEGENDA!$O$25,86,IF(H278=LEGENDA!$O$26,91,IF(H278=LEGENDA!$O$27,73,IF(H278=LEGENDA!$O$28,66,IF(H278=LEGENDA!$O$29,135,IF(H278=LEGENDA!$O$30,158,IF(H278=LEGENDA!$O$31,117)))))))))))))))))</f>
        <v/>
      </c>
      <c r="N278" s="61" t="str">
        <f>IF(AND(D278="TUZ",H278="gleba b. lekka"),"BŁĄD kol.8",IF(AND(D278="TUZ",H278="gleba lekka"),"BŁĄD kol.8",IF(AND(D278="TUZ",H278="gleba średnia"),"BŁĄD kol.8",IF(AND(D278="TUZ",H278="gleba ciężka"),"BŁĄD kol.8",IF(AND(E278&lt;&gt;4,H278=LEGENDA!$O$29),"BŁĄD kol.8",IF(AND(E278&lt;&gt;4,H278=LEGENDA!$O$30),"BŁĄD kol.8",IF(AND(E278&lt;&gt;4,H278=LEGENDA!$O$31),"BŁĄD kol.8",IF(AND(E278&lt;&gt;4,H278=LEGENDA!$O$28),"BŁĄD kol.8",IF(AND(E278&lt;&gt;4,H278=LEGENDA!$O$27),"BŁĄD kol.8",IF(AND(E278&lt;&gt;4,H278=LEGENDA!$O$26),"BŁĄD kol.8",IF(AND(E278&lt;&gt;4,H278=LEGENDA!$O$25),"BŁĄD kol.8",IF(AX278="","",IF(AX278=1,0.6,IF(AX278=2,0.9,0.9))))))))))))))</f>
        <v/>
      </c>
      <c r="O278" s="381" t="str">
        <f t="shared" si="147"/>
        <v/>
      </c>
      <c r="P278" s="379" t="str">
        <f t="shared" si="148"/>
        <v/>
      </c>
      <c r="Q278" s="47"/>
      <c r="R278" s="46"/>
      <c r="S278" s="46"/>
      <c r="T278" s="46"/>
      <c r="U278" s="46"/>
      <c r="V278" s="61" t="str">
        <f t="shared" si="149"/>
        <v/>
      </c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61" t="str">
        <f t="shared" si="150"/>
        <v/>
      </c>
      <c r="AH278" s="66" t="e">
        <v>#VALUE!</v>
      </c>
      <c r="AI278" s="72">
        <v>0</v>
      </c>
      <c r="AJ278" s="73">
        <v>0</v>
      </c>
      <c r="AK278" s="67">
        <v>0</v>
      </c>
      <c r="AL278" s="51">
        <v>-63.360000000000007</v>
      </c>
      <c r="AM278" s="51">
        <v>-73.600000000000009</v>
      </c>
      <c r="AN278" s="51">
        <v>-164.8</v>
      </c>
      <c r="AO278" s="77">
        <v>0</v>
      </c>
      <c r="AP278" s="77">
        <v>0</v>
      </c>
      <c r="AQ278" s="77">
        <v>0</v>
      </c>
      <c r="AR278" s="77">
        <v>0</v>
      </c>
      <c r="AS278" s="77">
        <v>0</v>
      </c>
      <c r="AT278" s="77">
        <v>0</v>
      </c>
      <c r="AU278" s="46"/>
      <c r="AV278" s="350" t="str">
        <f t="shared" si="151"/>
        <v/>
      </c>
      <c r="AW278" s="76" t="str">
        <f t="shared" si="152"/>
        <v/>
      </c>
      <c r="AX278" s="198" t="str">
        <f>IF(A278="","",IF(D278="","",INDEX(POBRANIE_!$B$6:$F$101,MATCH(D278,POBRANIE_!$A$6:$A$101,0),5)))</f>
        <v/>
      </c>
      <c r="AY278" s="96" t="str">
        <f t="shared" si="153"/>
        <v/>
      </c>
      <c r="AZ278" s="96" t="str">
        <f t="shared" si="173"/>
        <v/>
      </c>
      <c r="BA278" s="292" t="str">
        <f t="shared" si="168"/>
        <v xml:space="preserve"> </v>
      </c>
      <c r="BB278" s="293" t="str">
        <f t="shared" si="169"/>
        <v xml:space="preserve"> </v>
      </c>
      <c r="BD278" s="45"/>
      <c r="BE278" s="387" t="str">
        <f t="shared" si="170"/>
        <v/>
      </c>
      <c r="BF278" s="388">
        <f t="shared" si="154"/>
        <v>0</v>
      </c>
      <c r="BG278" s="388">
        <f t="shared" si="155"/>
        <v>0</v>
      </c>
      <c r="BH278" s="388">
        <f t="shared" si="156"/>
        <v>0</v>
      </c>
      <c r="BI278" s="388">
        <f t="shared" si="157"/>
        <v>0</v>
      </c>
      <c r="BJ278" s="388">
        <f t="shared" si="158"/>
        <v>0</v>
      </c>
      <c r="BK278" s="389">
        <f t="shared" si="159"/>
        <v>0</v>
      </c>
      <c r="BL278" s="388">
        <f>IF(W278="",0,IF(W278=LEGENDA!C$43,0,1))</f>
        <v>0</v>
      </c>
      <c r="BM278" s="388">
        <f>IF(X278="",0,IF(X278=LEGENDA!D$43,0,1))</f>
        <v>0</v>
      </c>
      <c r="BN278" s="388">
        <f>IF(Y278="",0,IF(Y278=LEGENDA!E$43,0,1))</f>
        <v>0</v>
      </c>
      <c r="BO278" s="388">
        <f>IF(Z278="",0,IF(Z278=LEGENDA!F$43,0,1))</f>
        <v>0</v>
      </c>
      <c r="BP278" s="388">
        <f>IF(AA278="",0,IF(AA278=LEGENDA!G$43,0,1))</f>
        <v>0</v>
      </c>
      <c r="BQ278" s="388">
        <f>IF(AB278="",0,IF(AB278=LEGENDA!H$43,0,1))</f>
        <v>0</v>
      </c>
      <c r="BR278" s="388">
        <f>IF(AC278="",0,IF(AC278=LEGENDA!I$43,0,1))</f>
        <v>0</v>
      </c>
      <c r="BS278" s="388">
        <f>IF(AD278="",0,IF(AD278=LEGENDA!J$43,0,1))</f>
        <v>0</v>
      </c>
      <c r="BT278" s="388">
        <f>IF(AE278="",0,IF(AE278=LEGENDA!K$43,0,1))</f>
        <v>0</v>
      </c>
      <c r="BU278" s="388">
        <f>IF(AF278="",0,IF(AF278=LEGENDA!L$43,0,1))</f>
        <v>0</v>
      </c>
      <c r="BV278" s="390">
        <f t="shared" si="160"/>
        <v>0</v>
      </c>
      <c r="BW278" s="388">
        <f t="shared" si="161"/>
        <v>0</v>
      </c>
      <c r="BX278" s="390">
        <f t="shared" si="162"/>
        <v>0</v>
      </c>
      <c r="BY278" s="391">
        <f t="shared" si="163"/>
        <v>0</v>
      </c>
      <c r="BZ278" s="391">
        <f t="shared" si="164"/>
        <v>0</v>
      </c>
      <c r="CA278" s="391" t="str">
        <f t="shared" si="165"/>
        <v/>
      </c>
      <c r="CB278" s="386" t="str">
        <f t="shared" si="171"/>
        <v/>
      </c>
      <c r="CC278" s="94">
        <f t="shared" si="166"/>
        <v>0</v>
      </c>
      <c r="CD278" s="397" t="str">
        <f t="shared" si="167"/>
        <v/>
      </c>
      <c r="CE278" s="559" t="str">
        <f t="array" ref="CE278">IFERROR(INDEX($C$10:$C$525,MATCH(0,COUNTIF($CE$9:CE277,$C$10:$C$525),0)),"")</f>
        <v/>
      </c>
      <c r="CF278" s="559">
        <f t="shared" si="172"/>
        <v>0</v>
      </c>
    </row>
    <row r="279" spans="1:84" ht="18.600000000000001" customHeight="1" thickBot="1" x14ac:dyDescent="0.35">
      <c r="A279" s="78" t="str">
        <f t="shared" si="145"/>
        <v/>
      </c>
      <c r="B279" s="576"/>
      <c r="C279" s="464"/>
      <c r="D279" s="349"/>
      <c r="E279" s="61" t="str">
        <f>IF(B279="","",IF(C279="","",IF(D279="","",INDEX(POBRANIE_!$B$6:$F$100,MATCH($D279,POBRANIE_!$A$6:$A$100,0),2))))</f>
        <v/>
      </c>
      <c r="F279" s="44"/>
      <c r="G279" s="45"/>
      <c r="H279" s="349"/>
      <c r="I279" s="46"/>
      <c r="J279" s="64" t="str">
        <f>IF($H279="","",IF($I279="","",IF($H279=LEGENDA!$B$21,0.6,IF($H279=LEGENDA!$B$22,0.7,0.8))))</f>
        <v/>
      </c>
      <c r="K279" s="61" t="str">
        <f t="shared" si="146"/>
        <v/>
      </c>
      <c r="L279" s="46"/>
      <c r="M279" s="61" t="str">
        <f>IF($H279="","",IF(OR(I279&gt;0,L279&gt;0),"",IF(AND(D279="TUZ",H279="gleba b. lekka"),"BŁĄD kol.8",IF(AND(D279="TUZ",H279="gleba lekka"),"BŁĄD kol.8",IF(AND(D279="TUZ",H279="gleba średnia"),"BŁĄD kol.8",IF(AND(D279="TUZ",H279="gleba ciężka"),"BŁĄD kol.8",IF(OR($H279=LEGENDA!$B$21,$H279=1),49,IF(OR($H279=LEGENDA!$B$22,$H279=2),59,IF(OR($H279=LEGENDA!$B$23,$H279=3),62,IF(OR($H279=4,$H279=LEGENDA!$B$24),66,IF(H279=LEGENDA!$O$25,86,IF(H279=LEGENDA!$O$26,91,IF(H279=LEGENDA!$O$27,73,IF(H279=LEGENDA!$O$28,66,IF(H279=LEGENDA!$O$29,135,IF(H279=LEGENDA!$O$30,158,IF(H279=LEGENDA!$O$31,117)))))))))))))))))</f>
        <v/>
      </c>
      <c r="N279" s="61" t="str">
        <f>IF(AND(D279="TUZ",H279="gleba b. lekka"),"BŁĄD kol.8",IF(AND(D279="TUZ",H279="gleba lekka"),"BŁĄD kol.8",IF(AND(D279="TUZ",H279="gleba średnia"),"BŁĄD kol.8",IF(AND(D279="TUZ",H279="gleba ciężka"),"BŁĄD kol.8",IF(AND(E279&lt;&gt;4,H279=LEGENDA!$O$29),"BŁĄD kol.8",IF(AND(E279&lt;&gt;4,H279=LEGENDA!$O$30),"BŁĄD kol.8",IF(AND(E279&lt;&gt;4,H279=LEGENDA!$O$31),"BŁĄD kol.8",IF(AND(E279&lt;&gt;4,H279=LEGENDA!$O$28),"BŁĄD kol.8",IF(AND(E279&lt;&gt;4,H279=LEGENDA!$O$27),"BŁĄD kol.8",IF(AND(E279&lt;&gt;4,H279=LEGENDA!$O$26),"BŁĄD kol.8",IF(AND(E279&lt;&gt;4,H279=LEGENDA!$O$25),"BŁĄD kol.8",IF(AX279="","",IF(AX279=1,0.6,IF(AX279=2,0.9,0.9))))))))))))))</f>
        <v/>
      </c>
      <c r="O279" s="381" t="str">
        <f t="shared" si="147"/>
        <v/>
      </c>
      <c r="P279" s="379" t="str">
        <f t="shared" si="148"/>
        <v/>
      </c>
      <c r="Q279" s="47"/>
      <c r="R279" s="46"/>
      <c r="S279" s="46"/>
      <c r="T279" s="46"/>
      <c r="U279" s="46"/>
      <c r="V279" s="61" t="str">
        <f t="shared" si="149"/>
        <v/>
      </c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61" t="str">
        <f t="shared" si="150"/>
        <v/>
      </c>
      <c r="AH279" s="66" t="e">
        <v>#VALUE!</v>
      </c>
      <c r="AI279" s="72">
        <v>0</v>
      </c>
      <c r="AJ279" s="73">
        <v>0</v>
      </c>
      <c r="AK279" s="67">
        <v>0</v>
      </c>
      <c r="AL279" s="51">
        <v>-63.360000000000007</v>
      </c>
      <c r="AM279" s="51">
        <v>-73.600000000000009</v>
      </c>
      <c r="AN279" s="51">
        <v>-164.8</v>
      </c>
      <c r="AO279" s="77">
        <v>0</v>
      </c>
      <c r="AP279" s="77">
        <v>0</v>
      </c>
      <c r="AQ279" s="77">
        <v>0</v>
      </c>
      <c r="AR279" s="77">
        <v>0</v>
      </c>
      <c r="AS279" s="77">
        <v>0</v>
      </c>
      <c r="AT279" s="77">
        <v>0</v>
      </c>
      <c r="AU279" s="46"/>
      <c r="AV279" s="350" t="str">
        <f t="shared" si="151"/>
        <v/>
      </c>
      <c r="AW279" s="76" t="str">
        <f t="shared" si="152"/>
        <v/>
      </c>
      <c r="AX279" s="198" t="str">
        <f>IF(A279="","",IF(D279="","",INDEX(POBRANIE_!$B$6:$F$101,MATCH(D279,POBRANIE_!$A$6:$A$101,0),5)))</f>
        <v/>
      </c>
      <c r="AY279" s="96" t="str">
        <f t="shared" si="153"/>
        <v/>
      </c>
      <c r="AZ279" s="96" t="str">
        <f t="shared" si="173"/>
        <v/>
      </c>
      <c r="BA279" s="292" t="str">
        <f t="shared" si="168"/>
        <v xml:space="preserve"> </v>
      </c>
      <c r="BB279" s="293" t="str">
        <f t="shared" si="169"/>
        <v xml:space="preserve"> </v>
      </c>
      <c r="BD279" s="45"/>
      <c r="BE279" s="387" t="str">
        <f t="shared" si="170"/>
        <v/>
      </c>
      <c r="BF279" s="388">
        <f t="shared" si="154"/>
        <v>0</v>
      </c>
      <c r="BG279" s="388">
        <f t="shared" si="155"/>
        <v>0</v>
      </c>
      <c r="BH279" s="388">
        <f t="shared" si="156"/>
        <v>0</v>
      </c>
      <c r="BI279" s="388">
        <f t="shared" si="157"/>
        <v>0</v>
      </c>
      <c r="BJ279" s="388">
        <f t="shared" si="158"/>
        <v>0</v>
      </c>
      <c r="BK279" s="389">
        <f t="shared" si="159"/>
        <v>0</v>
      </c>
      <c r="BL279" s="388">
        <f>IF(W279="",0,IF(W279=LEGENDA!C$43,0,1))</f>
        <v>0</v>
      </c>
      <c r="BM279" s="388">
        <f>IF(X279="",0,IF(X279=LEGENDA!D$43,0,1))</f>
        <v>0</v>
      </c>
      <c r="BN279" s="388">
        <f>IF(Y279="",0,IF(Y279=LEGENDA!E$43,0,1))</f>
        <v>0</v>
      </c>
      <c r="BO279" s="388">
        <f>IF(Z279="",0,IF(Z279=LEGENDA!F$43,0,1))</f>
        <v>0</v>
      </c>
      <c r="BP279" s="388">
        <f>IF(AA279="",0,IF(AA279=LEGENDA!G$43,0,1))</f>
        <v>0</v>
      </c>
      <c r="BQ279" s="388">
        <f>IF(AB279="",0,IF(AB279=LEGENDA!H$43,0,1))</f>
        <v>0</v>
      </c>
      <c r="BR279" s="388">
        <f>IF(AC279="",0,IF(AC279=LEGENDA!I$43,0,1))</f>
        <v>0</v>
      </c>
      <c r="BS279" s="388">
        <f>IF(AD279="",0,IF(AD279=LEGENDA!J$43,0,1))</f>
        <v>0</v>
      </c>
      <c r="BT279" s="388">
        <f>IF(AE279="",0,IF(AE279=LEGENDA!K$43,0,1))</f>
        <v>0</v>
      </c>
      <c r="BU279" s="388">
        <f>IF(AF279="",0,IF(AF279=LEGENDA!L$43,0,1))</f>
        <v>0</v>
      </c>
      <c r="BV279" s="390">
        <f t="shared" si="160"/>
        <v>0</v>
      </c>
      <c r="BW279" s="388">
        <f t="shared" si="161"/>
        <v>0</v>
      </c>
      <c r="BX279" s="390">
        <f t="shared" si="162"/>
        <v>0</v>
      </c>
      <c r="BY279" s="391">
        <f t="shared" si="163"/>
        <v>0</v>
      </c>
      <c r="BZ279" s="391">
        <f t="shared" si="164"/>
        <v>0</v>
      </c>
      <c r="CA279" s="391" t="str">
        <f t="shared" si="165"/>
        <v/>
      </c>
      <c r="CB279" s="386" t="str">
        <f t="shared" si="171"/>
        <v/>
      </c>
      <c r="CC279" s="94">
        <f t="shared" si="166"/>
        <v>0</v>
      </c>
      <c r="CD279" s="397" t="str">
        <f t="shared" si="167"/>
        <v/>
      </c>
      <c r="CE279" s="559" t="str">
        <f t="array" ref="CE279">IFERROR(INDEX($C$10:$C$525,MATCH(0,COUNTIF($CE$9:CE278,$C$10:$C$525),0)),"")</f>
        <v/>
      </c>
      <c r="CF279" s="559">
        <f t="shared" si="172"/>
        <v>0</v>
      </c>
    </row>
    <row r="280" spans="1:84" ht="18.600000000000001" customHeight="1" thickBot="1" x14ac:dyDescent="0.35">
      <c r="A280" s="78" t="str">
        <f t="shared" si="145"/>
        <v/>
      </c>
      <c r="B280" s="576"/>
      <c r="C280" s="464"/>
      <c r="D280" s="349"/>
      <c r="E280" s="61" t="str">
        <f>IF(B280="","",IF(C280="","",IF(D280="","",INDEX(POBRANIE_!$B$6:$F$100,MATCH($D280,POBRANIE_!$A$6:$A$100,0),2))))</f>
        <v/>
      </c>
      <c r="F280" s="44"/>
      <c r="G280" s="45"/>
      <c r="H280" s="349"/>
      <c r="I280" s="46"/>
      <c r="J280" s="64" t="str">
        <f>IF($H280="","",IF($I280="","",IF($H280=LEGENDA!$B$21,0.6,IF($H280=LEGENDA!$B$22,0.7,0.8))))</f>
        <v/>
      </c>
      <c r="K280" s="61" t="str">
        <f t="shared" si="146"/>
        <v/>
      </c>
      <c r="L280" s="46"/>
      <c r="M280" s="61" t="str">
        <f>IF($H280="","",IF(OR(I280&gt;0,L280&gt;0),"",IF(AND(D280="TUZ",H280="gleba b. lekka"),"BŁĄD kol.8",IF(AND(D280="TUZ",H280="gleba lekka"),"BŁĄD kol.8",IF(AND(D280="TUZ",H280="gleba średnia"),"BŁĄD kol.8",IF(AND(D280="TUZ",H280="gleba ciężka"),"BŁĄD kol.8",IF(OR($H280=LEGENDA!$B$21,$H280=1),49,IF(OR($H280=LEGENDA!$B$22,$H280=2),59,IF(OR($H280=LEGENDA!$B$23,$H280=3),62,IF(OR($H280=4,$H280=LEGENDA!$B$24),66,IF(H280=LEGENDA!$O$25,86,IF(H280=LEGENDA!$O$26,91,IF(H280=LEGENDA!$O$27,73,IF(H280=LEGENDA!$O$28,66,IF(H280=LEGENDA!$O$29,135,IF(H280=LEGENDA!$O$30,158,IF(H280=LEGENDA!$O$31,117)))))))))))))))))</f>
        <v/>
      </c>
      <c r="N280" s="61" t="str">
        <f>IF(AND(D280="TUZ",H280="gleba b. lekka"),"BŁĄD kol.8",IF(AND(D280="TUZ",H280="gleba lekka"),"BŁĄD kol.8",IF(AND(D280="TUZ",H280="gleba średnia"),"BŁĄD kol.8",IF(AND(D280="TUZ",H280="gleba ciężka"),"BŁĄD kol.8",IF(AND(E280&lt;&gt;4,H280=LEGENDA!$O$29),"BŁĄD kol.8",IF(AND(E280&lt;&gt;4,H280=LEGENDA!$O$30),"BŁĄD kol.8",IF(AND(E280&lt;&gt;4,H280=LEGENDA!$O$31),"BŁĄD kol.8",IF(AND(E280&lt;&gt;4,H280=LEGENDA!$O$28),"BŁĄD kol.8",IF(AND(E280&lt;&gt;4,H280=LEGENDA!$O$27),"BŁĄD kol.8",IF(AND(E280&lt;&gt;4,H280=LEGENDA!$O$26),"BŁĄD kol.8",IF(AND(E280&lt;&gt;4,H280=LEGENDA!$O$25),"BŁĄD kol.8",IF(AX280="","",IF(AX280=1,0.6,IF(AX280=2,0.9,0.9))))))))))))))</f>
        <v/>
      </c>
      <c r="O280" s="381" t="str">
        <f t="shared" si="147"/>
        <v/>
      </c>
      <c r="P280" s="379" t="str">
        <f t="shared" si="148"/>
        <v/>
      </c>
      <c r="Q280" s="47"/>
      <c r="R280" s="46"/>
      <c r="S280" s="46"/>
      <c r="T280" s="46"/>
      <c r="U280" s="46"/>
      <c r="V280" s="61" t="str">
        <f t="shared" si="149"/>
        <v/>
      </c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61" t="str">
        <f t="shared" si="150"/>
        <v/>
      </c>
      <c r="AH280" s="66" t="e">
        <v>#VALUE!</v>
      </c>
      <c r="AI280" s="72">
        <v>0</v>
      </c>
      <c r="AJ280" s="73">
        <v>0</v>
      </c>
      <c r="AK280" s="67">
        <v>0</v>
      </c>
      <c r="AL280" s="51">
        <v>-63.360000000000007</v>
      </c>
      <c r="AM280" s="51">
        <v>-73.600000000000009</v>
      </c>
      <c r="AN280" s="51">
        <v>-164.8</v>
      </c>
      <c r="AO280" s="77">
        <v>0</v>
      </c>
      <c r="AP280" s="77">
        <v>0</v>
      </c>
      <c r="AQ280" s="77">
        <v>0</v>
      </c>
      <c r="AR280" s="77">
        <v>0</v>
      </c>
      <c r="AS280" s="77">
        <v>0</v>
      </c>
      <c r="AT280" s="77">
        <v>0</v>
      </c>
      <c r="AU280" s="46"/>
      <c r="AV280" s="350" t="str">
        <f t="shared" si="151"/>
        <v/>
      </c>
      <c r="AW280" s="76" t="str">
        <f t="shared" si="152"/>
        <v/>
      </c>
      <c r="AX280" s="198" t="str">
        <f>IF(A280="","",IF(D280="","",INDEX(POBRANIE_!$B$6:$F$101,MATCH(D280,POBRANIE_!$A$6:$A$101,0),5)))</f>
        <v/>
      </c>
      <c r="AY280" s="96" t="str">
        <f t="shared" si="153"/>
        <v/>
      </c>
      <c r="AZ280" s="96" t="str">
        <f t="shared" si="173"/>
        <v/>
      </c>
      <c r="BA280" s="292" t="str">
        <f t="shared" si="168"/>
        <v xml:space="preserve"> </v>
      </c>
      <c r="BB280" s="293" t="str">
        <f t="shared" si="169"/>
        <v xml:space="preserve"> </v>
      </c>
      <c r="BD280" s="45"/>
      <c r="BE280" s="387" t="str">
        <f t="shared" si="170"/>
        <v/>
      </c>
      <c r="BF280" s="388">
        <f t="shared" si="154"/>
        <v>0</v>
      </c>
      <c r="BG280" s="388">
        <f t="shared" si="155"/>
        <v>0</v>
      </c>
      <c r="BH280" s="388">
        <f t="shared" si="156"/>
        <v>0</v>
      </c>
      <c r="BI280" s="388">
        <f t="shared" si="157"/>
        <v>0</v>
      </c>
      <c r="BJ280" s="388">
        <f t="shared" si="158"/>
        <v>0</v>
      </c>
      <c r="BK280" s="389">
        <f t="shared" si="159"/>
        <v>0</v>
      </c>
      <c r="BL280" s="388">
        <f>IF(W280="",0,IF(W280=LEGENDA!C$43,0,1))</f>
        <v>0</v>
      </c>
      <c r="BM280" s="388">
        <f>IF(X280="",0,IF(X280=LEGENDA!D$43,0,1))</f>
        <v>0</v>
      </c>
      <c r="BN280" s="388">
        <f>IF(Y280="",0,IF(Y280=LEGENDA!E$43,0,1))</f>
        <v>0</v>
      </c>
      <c r="BO280" s="388">
        <f>IF(Z280="",0,IF(Z280=LEGENDA!F$43,0,1))</f>
        <v>0</v>
      </c>
      <c r="BP280" s="388">
        <f>IF(AA280="",0,IF(AA280=LEGENDA!G$43,0,1))</f>
        <v>0</v>
      </c>
      <c r="BQ280" s="388">
        <f>IF(AB280="",0,IF(AB280=LEGENDA!H$43,0,1))</f>
        <v>0</v>
      </c>
      <c r="BR280" s="388">
        <f>IF(AC280="",0,IF(AC280=LEGENDA!I$43,0,1))</f>
        <v>0</v>
      </c>
      <c r="BS280" s="388">
        <f>IF(AD280="",0,IF(AD280=LEGENDA!J$43,0,1))</f>
        <v>0</v>
      </c>
      <c r="BT280" s="388">
        <f>IF(AE280="",0,IF(AE280=LEGENDA!K$43,0,1))</f>
        <v>0</v>
      </c>
      <c r="BU280" s="388">
        <f>IF(AF280="",0,IF(AF280=LEGENDA!L$43,0,1))</f>
        <v>0</v>
      </c>
      <c r="BV280" s="390">
        <f t="shared" si="160"/>
        <v>0</v>
      </c>
      <c r="BW280" s="388">
        <f t="shared" si="161"/>
        <v>0</v>
      </c>
      <c r="BX280" s="390">
        <f t="shared" si="162"/>
        <v>0</v>
      </c>
      <c r="BY280" s="391">
        <f t="shared" si="163"/>
        <v>0</v>
      </c>
      <c r="BZ280" s="391">
        <f t="shared" si="164"/>
        <v>0</v>
      </c>
      <c r="CA280" s="391" t="str">
        <f t="shared" si="165"/>
        <v/>
      </c>
      <c r="CB280" s="386" t="str">
        <f t="shared" si="171"/>
        <v/>
      </c>
      <c r="CC280" s="94">
        <f t="shared" si="166"/>
        <v>0</v>
      </c>
      <c r="CD280" s="397" t="str">
        <f t="shared" si="167"/>
        <v/>
      </c>
      <c r="CE280" s="559" t="str">
        <f t="array" ref="CE280">IFERROR(INDEX($C$10:$C$525,MATCH(0,COUNTIF($CE$9:CE279,$C$10:$C$525),0)),"")</f>
        <v/>
      </c>
      <c r="CF280" s="559">
        <f t="shared" si="172"/>
        <v>0</v>
      </c>
    </row>
    <row r="281" spans="1:84" ht="18.600000000000001" customHeight="1" thickBot="1" x14ac:dyDescent="0.35">
      <c r="A281" s="78" t="str">
        <f t="shared" si="145"/>
        <v/>
      </c>
      <c r="B281" s="576"/>
      <c r="C281" s="464"/>
      <c r="D281" s="349"/>
      <c r="E281" s="61" t="str">
        <f>IF(B281="","",IF(C281="","",IF(D281="","",INDEX(POBRANIE_!$B$6:$F$100,MATCH($D281,POBRANIE_!$A$6:$A$100,0),2))))</f>
        <v/>
      </c>
      <c r="F281" s="44"/>
      <c r="G281" s="45"/>
      <c r="H281" s="349"/>
      <c r="I281" s="46"/>
      <c r="J281" s="64" t="str">
        <f>IF($H281="","",IF($I281="","",IF($H281=LEGENDA!$B$21,0.6,IF($H281=LEGENDA!$B$22,0.7,0.8))))</f>
        <v/>
      </c>
      <c r="K281" s="61" t="str">
        <f t="shared" si="146"/>
        <v/>
      </c>
      <c r="L281" s="46"/>
      <c r="M281" s="61" t="str">
        <f>IF($H281="","",IF(OR(I281&gt;0,L281&gt;0),"",IF(AND(D281="TUZ",H281="gleba b. lekka"),"BŁĄD kol.8",IF(AND(D281="TUZ",H281="gleba lekka"),"BŁĄD kol.8",IF(AND(D281="TUZ",H281="gleba średnia"),"BŁĄD kol.8",IF(AND(D281="TUZ",H281="gleba ciężka"),"BŁĄD kol.8",IF(OR($H281=LEGENDA!$B$21,$H281=1),49,IF(OR($H281=LEGENDA!$B$22,$H281=2),59,IF(OR($H281=LEGENDA!$B$23,$H281=3),62,IF(OR($H281=4,$H281=LEGENDA!$B$24),66,IF(H281=LEGENDA!$O$25,86,IF(H281=LEGENDA!$O$26,91,IF(H281=LEGENDA!$O$27,73,IF(H281=LEGENDA!$O$28,66,IF(H281=LEGENDA!$O$29,135,IF(H281=LEGENDA!$O$30,158,IF(H281=LEGENDA!$O$31,117)))))))))))))))))</f>
        <v/>
      </c>
      <c r="N281" s="61" t="str">
        <f>IF(AND(D281="TUZ",H281="gleba b. lekka"),"BŁĄD kol.8",IF(AND(D281="TUZ",H281="gleba lekka"),"BŁĄD kol.8",IF(AND(D281="TUZ",H281="gleba średnia"),"BŁĄD kol.8",IF(AND(D281="TUZ",H281="gleba ciężka"),"BŁĄD kol.8",IF(AND(E281&lt;&gt;4,H281=LEGENDA!$O$29),"BŁĄD kol.8",IF(AND(E281&lt;&gt;4,H281=LEGENDA!$O$30),"BŁĄD kol.8",IF(AND(E281&lt;&gt;4,H281=LEGENDA!$O$31),"BŁĄD kol.8",IF(AND(E281&lt;&gt;4,H281=LEGENDA!$O$28),"BŁĄD kol.8",IF(AND(E281&lt;&gt;4,H281=LEGENDA!$O$27),"BŁĄD kol.8",IF(AND(E281&lt;&gt;4,H281=LEGENDA!$O$26),"BŁĄD kol.8",IF(AND(E281&lt;&gt;4,H281=LEGENDA!$O$25),"BŁĄD kol.8",IF(AX281="","",IF(AX281=1,0.6,IF(AX281=2,0.9,0.9))))))))))))))</f>
        <v/>
      </c>
      <c r="O281" s="381" t="str">
        <f t="shared" si="147"/>
        <v/>
      </c>
      <c r="P281" s="379" t="str">
        <f t="shared" si="148"/>
        <v/>
      </c>
      <c r="Q281" s="47"/>
      <c r="R281" s="46"/>
      <c r="S281" s="46"/>
      <c r="T281" s="46"/>
      <c r="U281" s="46"/>
      <c r="V281" s="61" t="str">
        <f t="shared" si="149"/>
        <v/>
      </c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61" t="str">
        <f t="shared" si="150"/>
        <v/>
      </c>
      <c r="AH281" s="66" t="e">
        <v>#VALUE!</v>
      </c>
      <c r="AI281" s="72">
        <v>0</v>
      </c>
      <c r="AJ281" s="73">
        <v>0</v>
      </c>
      <c r="AK281" s="67">
        <v>0</v>
      </c>
      <c r="AL281" s="51">
        <v>-63.360000000000007</v>
      </c>
      <c r="AM281" s="51">
        <v>-73.600000000000009</v>
      </c>
      <c r="AN281" s="51">
        <v>-164.8</v>
      </c>
      <c r="AO281" s="77">
        <v>0</v>
      </c>
      <c r="AP281" s="77">
        <v>0</v>
      </c>
      <c r="AQ281" s="77">
        <v>0</v>
      </c>
      <c r="AR281" s="77">
        <v>0</v>
      </c>
      <c r="AS281" s="77">
        <v>0</v>
      </c>
      <c r="AT281" s="77">
        <v>0</v>
      </c>
      <c r="AU281" s="46"/>
      <c r="AV281" s="350" t="str">
        <f t="shared" si="151"/>
        <v/>
      </c>
      <c r="AW281" s="76" t="str">
        <f t="shared" si="152"/>
        <v/>
      </c>
      <c r="AX281" s="198" t="str">
        <f>IF(A281="","",IF(D281="","",INDEX(POBRANIE_!$B$6:$F$101,MATCH(D281,POBRANIE_!$A$6:$A$101,0),5)))</f>
        <v/>
      </c>
      <c r="AY281" s="96" t="str">
        <f t="shared" si="153"/>
        <v/>
      </c>
      <c r="AZ281" s="96" t="str">
        <f t="shared" si="173"/>
        <v/>
      </c>
      <c r="BA281" s="292" t="str">
        <f t="shared" si="168"/>
        <v xml:space="preserve"> </v>
      </c>
      <c r="BB281" s="293" t="str">
        <f t="shared" si="169"/>
        <v xml:space="preserve"> </v>
      </c>
      <c r="BD281" s="45"/>
      <c r="BE281" s="387" t="str">
        <f t="shared" si="170"/>
        <v/>
      </c>
      <c r="BF281" s="388">
        <f t="shared" si="154"/>
        <v>0</v>
      </c>
      <c r="BG281" s="388">
        <f t="shared" si="155"/>
        <v>0</v>
      </c>
      <c r="BH281" s="388">
        <f t="shared" si="156"/>
        <v>0</v>
      </c>
      <c r="BI281" s="388">
        <f t="shared" si="157"/>
        <v>0</v>
      </c>
      <c r="BJ281" s="388">
        <f t="shared" si="158"/>
        <v>0</v>
      </c>
      <c r="BK281" s="389">
        <f t="shared" si="159"/>
        <v>0</v>
      </c>
      <c r="BL281" s="388">
        <f>IF(W281="",0,IF(W281=LEGENDA!C$43,0,1))</f>
        <v>0</v>
      </c>
      <c r="BM281" s="388">
        <f>IF(X281="",0,IF(X281=LEGENDA!D$43,0,1))</f>
        <v>0</v>
      </c>
      <c r="BN281" s="388">
        <f>IF(Y281="",0,IF(Y281=LEGENDA!E$43,0,1))</f>
        <v>0</v>
      </c>
      <c r="BO281" s="388">
        <f>IF(Z281="",0,IF(Z281=LEGENDA!F$43,0,1))</f>
        <v>0</v>
      </c>
      <c r="BP281" s="388">
        <f>IF(AA281="",0,IF(AA281=LEGENDA!G$43,0,1))</f>
        <v>0</v>
      </c>
      <c r="BQ281" s="388">
        <f>IF(AB281="",0,IF(AB281=LEGENDA!H$43,0,1))</f>
        <v>0</v>
      </c>
      <c r="BR281" s="388">
        <f>IF(AC281="",0,IF(AC281=LEGENDA!I$43,0,1))</f>
        <v>0</v>
      </c>
      <c r="BS281" s="388">
        <f>IF(AD281="",0,IF(AD281=LEGENDA!J$43,0,1))</f>
        <v>0</v>
      </c>
      <c r="BT281" s="388">
        <f>IF(AE281="",0,IF(AE281=LEGENDA!K$43,0,1))</f>
        <v>0</v>
      </c>
      <c r="BU281" s="388">
        <f>IF(AF281="",0,IF(AF281=LEGENDA!L$43,0,1))</f>
        <v>0</v>
      </c>
      <c r="BV281" s="390">
        <f t="shared" si="160"/>
        <v>0</v>
      </c>
      <c r="BW281" s="388">
        <f t="shared" si="161"/>
        <v>0</v>
      </c>
      <c r="BX281" s="390">
        <f t="shared" si="162"/>
        <v>0</v>
      </c>
      <c r="BY281" s="391">
        <f t="shared" si="163"/>
        <v>0</v>
      </c>
      <c r="BZ281" s="391">
        <f t="shared" si="164"/>
        <v>0</v>
      </c>
      <c r="CA281" s="391" t="str">
        <f t="shared" si="165"/>
        <v/>
      </c>
      <c r="CB281" s="386" t="str">
        <f t="shared" si="171"/>
        <v/>
      </c>
      <c r="CC281" s="94">
        <f t="shared" si="166"/>
        <v>0</v>
      </c>
      <c r="CD281" s="397" t="str">
        <f t="shared" si="167"/>
        <v/>
      </c>
      <c r="CE281" s="559" t="str">
        <f t="array" ref="CE281">IFERROR(INDEX($C$10:$C$525,MATCH(0,COUNTIF($CE$9:CE280,$C$10:$C$525),0)),"")</f>
        <v/>
      </c>
      <c r="CF281" s="559">
        <f t="shared" si="172"/>
        <v>0</v>
      </c>
    </row>
    <row r="282" spans="1:84" ht="18.600000000000001" customHeight="1" thickBot="1" x14ac:dyDescent="0.35">
      <c r="A282" s="78" t="str">
        <f t="shared" si="145"/>
        <v/>
      </c>
      <c r="B282" s="576"/>
      <c r="C282" s="464"/>
      <c r="D282" s="349"/>
      <c r="E282" s="61" t="str">
        <f>IF(B282="","",IF(C282="","",IF(D282="","",INDEX(POBRANIE_!$B$6:$F$100,MATCH($D282,POBRANIE_!$A$6:$A$100,0),2))))</f>
        <v/>
      </c>
      <c r="F282" s="44"/>
      <c r="G282" s="45"/>
      <c r="H282" s="349"/>
      <c r="I282" s="46"/>
      <c r="J282" s="64" t="str">
        <f>IF($H282="","",IF($I282="","",IF($H282=LEGENDA!$B$21,0.6,IF($H282=LEGENDA!$B$22,0.7,0.8))))</f>
        <v/>
      </c>
      <c r="K282" s="61" t="str">
        <f t="shared" si="146"/>
        <v/>
      </c>
      <c r="L282" s="46"/>
      <c r="M282" s="61" t="str">
        <f>IF($H282="","",IF(OR(I282&gt;0,L282&gt;0),"",IF(AND(D282="TUZ",H282="gleba b. lekka"),"BŁĄD kol.8",IF(AND(D282="TUZ",H282="gleba lekka"),"BŁĄD kol.8",IF(AND(D282="TUZ",H282="gleba średnia"),"BŁĄD kol.8",IF(AND(D282="TUZ",H282="gleba ciężka"),"BŁĄD kol.8",IF(OR($H282=LEGENDA!$B$21,$H282=1),49,IF(OR($H282=LEGENDA!$B$22,$H282=2),59,IF(OR($H282=LEGENDA!$B$23,$H282=3),62,IF(OR($H282=4,$H282=LEGENDA!$B$24),66,IF(H282=LEGENDA!$O$25,86,IF(H282=LEGENDA!$O$26,91,IF(H282=LEGENDA!$O$27,73,IF(H282=LEGENDA!$O$28,66,IF(H282=LEGENDA!$O$29,135,IF(H282=LEGENDA!$O$30,158,IF(H282=LEGENDA!$O$31,117)))))))))))))))))</f>
        <v/>
      </c>
      <c r="N282" s="61" t="str">
        <f>IF(AND(D282="TUZ",H282="gleba b. lekka"),"BŁĄD kol.8",IF(AND(D282="TUZ",H282="gleba lekka"),"BŁĄD kol.8",IF(AND(D282="TUZ",H282="gleba średnia"),"BŁĄD kol.8",IF(AND(D282="TUZ",H282="gleba ciężka"),"BŁĄD kol.8",IF(AND(E282&lt;&gt;4,H282=LEGENDA!$O$29),"BŁĄD kol.8",IF(AND(E282&lt;&gt;4,H282=LEGENDA!$O$30),"BŁĄD kol.8",IF(AND(E282&lt;&gt;4,H282=LEGENDA!$O$31),"BŁĄD kol.8",IF(AND(E282&lt;&gt;4,H282=LEGENDA!$O$28),"BŁĄD kol.8",IF(AND(E282&lt;&gt;4,H282=LEGENDA!$O$27),"BŁĄD kol.8",IF(AND(E282&lt;&gt;4,H282=LEGENDA!$O$26),"BŁĄD kol.8",IF(AND(E282&lt;&gt;4,H282=LEGENDA!$O$25),"BŁĄD kol.8",IF(AX282="","",IF(AX282=1,0.6,IF(AX282=2,0.9,0.9))))))))))))))</f>
        <v/>
      </c>
      <c r="O282" s="381" t="str">
        <f t="shared" si="147"/>
        <v/>
      </c>
      <c r="P282" s="379" t="str">
        <f t="shared" si="148"/>
        <v/>
      </c>
      <c r="Q282" s="47"/>
      <c r="R282" s="46"/>
      <c r="S282" s="46"/>
      <c r="T282" s="46"/>
      <c r="U282" s="46"/>
      <c r="V282" s="61" t="str">
        <f t="shared" si="149"/>
        <v/>
      </c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61" t="str">
        <f t="shared" si="150"/>
        <v/>
      </c>
      <c r="AH282" s="66" t="e">
        <v>#VALUE!</v>
      </c>
      <c r="AI282" s="72">
        <v>0</v>
      </c>
      <c r="AJ282" s="73">
        <v>0</v>
      </c>
      <c r="AK282" s="67">
        <v>0</v>
      </c>
      <c r="AL282" s="51">
        <v>-63.360000000000007</v>
      </c>
      <c r="AM282" s="51">
        <v>-73.600000000000009</v>
      </c>
      <c r="AN282" s="51">
        <v>-164.8</v>
      </c>
      <c r="AO282" s="77">
        <v>0</v>
      </c>
      <c r="AP282" s="77">
        <v>0</v>
      </c>
      <c r="AQ282" s="77">
        <v>0</v>
      </c>
      <c r="AR282" s="77">
        <v>0</v>
      </c>
      <c r="AS282" s="77">
        <v>0</v>
      </c>
      <c r="AT282" s="77">
        <v>0</v>
      </c>
      <c r="AU282" s="46"/>
      <c r="AV282" s="350" t="str">
        <f t="shared" si="151"/>
        <v/>
      </c>
      <c r="AW282" s="76" t="str">
        <f t="shared" si="152"/>
        <v/>
      </c>
      <c r="AX282" s="198" t="str">
        <f>IF(A282="","",IF(D282="","",INDEX(POBRANIE_!$B$6:$F$101,MATCH(D282,POBRANIE_!$A$6:$A$101,0),5)))</f>
        <v/>
      </c>
      <c r="AY282" s="96" t="str">
        <f t="shared" si="153"/>
        <v/>
      </c>
      <c r="AZ282" s="96" t="str">
        <f t="shared" si="173"/>
        <v/>
      </c>
      <c r="BA282" s="292" t="str">
        <f t="shared" si="168"/>
        <v xml:space="preserve"> </v>
      </c>
      <c r="BB282" s="293" t="str">
        <f t="shared" si="169"/>
        <v xml:space="preserve"> </v>
      </c>
      <c r="BD282" s="45"/>
      <c r="BE282" s="387" t="str">
        <f t="shared" si="170"/>
        <v/>
      </c>
      <c r="BF282" s="388">
        <f t="shared" si="154"/>
        <v>0</v>
      </c>
      <c r="BG282" s="388">
        <f t="shared" si="155"/>
        <v>0</v>
      </c>
      <c r="BH282" s="388">
        <f t="shared" si="156"/>
        <v>0</v>
      </c>
      <c r="BI282" s="388">
        <f t="shared" si="157"/>
        <v>0</v>
      </c>
      <c r="BJ282" s="388">
        <f t="shared" si="158"/>
        <v>0</v>
      </c>
      <c r="BK282" s="389">
        <f t="shared" si="159"/>
        <v>0</v>
      </c>
      <c r="BL282" s="388">
        <f>IF(W282="",0,IF(W282=LEGENDA!C$43,0,1))</f>
        <v>0</v>
      </c>
      <c r="BM282" s="388">
        <f>IF(X282="",0,IF(X282=LEGENDA!D$43,0,1))</f>
        <v>0</v>
      </c>
      <c r="BN282" s="388">
        <f>IF(Y282="",0,IF(Y282=LEGENDA!E$43,0,1))</f>
        <v>0</v>
      </c>
      <c r="BO282" s="388">
        <f>IF(Z282="",0,IF(Z282=LEGENDA!F$43,0,1))</f>
        <v>0</v>
      </c>
      <c r="BP282" s="388">
        <f>IF(AA282="",0,IF(AA282=LEGENDA!G$43,0,1))</f>
        <v>0</v>
      </c>
      <c r="BQ282" s="388">
        <f>IF(AB282="",0,IF(AB282=LEGENDA!H$43,0,1))</f>
        <v>0</v>
      </c>
      <c r="BR282" s="388">
        <f>IF(AC282="",0,IF(AC282=LEGENDA!I$43,0,1))</f>
        <v>0</v>
      </c>
      <c r="BS282" s="388">
        <f>IF(AD282="",0,IF(AD282=LEGENDA!J$43,0,1))</f>
        <v>0</v>
      </c>
      <c r="BT282" s="388">
        <f>IF(AE282="",0,IF(AE282=LEGENDA!K$43,0,1))</f>
        <v>0</v>
      </c>
      <c r="BU282" s="388">
        <f>IF(AF282="",0,IF(AF282=LEGENDA!L$43,0,1))</f>
        <v>0</v>
      </c>
      <c r="BV282" s="390">
        <f t="shared" si="160"/>
        <v>0</v>
      </c>
      <c r="BW282" s="388">
        <f t="shared" si="161"/>
        <v>0</v>
      </c>
      <c r="BX282" s="390">
        <f t="shared" si="162"/>
        <v>0</v>
      </c>
      <c r="BY282" s="391">
        <f t="shared" si="163"/>
        <v>0</v>
      </c>
      <c r="BZ282" s="391">
        <f t="shared" si="164"/>
        <v>0</v>
      </c>
      <c r="CA282" s="391" t="str">
        <f t="shared" si="165"/>
        <v/>
      </c>
      <c r="CB282" s="386" t="str">
        <f t="shared" si="171"/>
        <v/>
      </c>
      <c r="CC282" s="94">
        <f t="shared" si="166"/>
        <v>0</v>
      </c>
      <c r="CD282" s="397" t="str">
        <f t="shared" si="167"/>
        <v/>
      </c>
      <c r="CE282" s="559" t="str">
        <f t="array" ref="CE282">IFERROR(INDEX($C$10:$C$525,MATCH(0,COUNTIF($CE$9:CE281,$C$10:$C$525),0)),"")</f>
        <v/>
      </c>
      <c r="CF282" s="559">
        <f t="shared" si="172"/>
        <v>0</v>
      </c>
    </row>
    <row r="283" spans="1:84" ht="18.600000000000001" customHeight="1" thickBot="1" x14ac:dyDescent="0.35">
      <c r="A283" s="78" t="str">
        <f t="shared" si="145"/>
        <v/>
      </c>
      <c r="B283" s="576"/>
      <c r="C283" s="464"/>
      <c r="D283" s="349"/>
      <c r="E283" s="61" t="str">
        <f>IF(B283="","",IF(C283="","",IF(D283="","",INDEX(POBRANIE_!$B$6:$F$100,MATCH($D283,POBRANIE_!$A$6:$A$100,0),2))))</f>
        <v/>
      </c>
      <c r="F283" s="44"/>
      <c r="G283" s="45"/>
      <c r="H283" s="349"/>
      <c r="I283" s="46"/>
      <c r="J283" s="64" t="str">
        <f>IF($H283="","",IF($I283="","",IF($H283=LEGENDA!$B$21,0.6,IF($H283=LEGENDA!$B$22,0.7,0.8))))</f>
        <v/>
      </c>
      <c r="K283" s="61" t="str">
        <f t="shared" si="146"/>
        <v/>
      </c>
      <c r="L283" s="46"/>
      <c r="M283" s="61" t="str">
        <f>IF($H283="","",IF(OR(I283&gt;0,L283&gt;0),"",IF(AND(D283="TUZ",H283="gleba b. lekka"),"BŁĄD kol.8",IF(AND(D283="TUZ",H283="gleba lekka"),"BŁĄD kol.8",IF(AND(D283="TUZ",H283="gleba średnia"),"BŁĄD kol.8",IF(AND(D283="TUZ",H283="gleba ciężka"),"BŁĄD kol.8",IF(OR($H283=LEGENDA!$B$21,$H283=1),49,IF(OR($H283=LEGENDA!$B$22,$H283=2),59,IF(OR($H283=LEGENDA!$B$23,$H283=3),62,IF(OR($H283=4,$H283=LEGENDA!$B$24),66,IF(H283=LEGENDA!$O$25,86,IF(H283=LEGENDA!$O$26,91,IF(H283=LEGENDA!$O$27,73,IF(H283=LEGENDA!$O$28,66,IF(H283=LEGENDA!$O$29,135,IF(H283=LEGENDA!$O$30,158,IF(H283=LEGENDA!$O$31,117)))))))))))))))))</f>
        <v/>
      </c>
      <c r="N283" s="61" t="str">
        <f>IF(AND(D283="TUZ",H283="gleba b. lekka"),"BŁĄD kol.8",IF(AND(D283="TUZ",H283="gleba lekka"),"BŁĄD kol.8",IF(AND(D283="TUZ",H283="gleba średnia"),"BŁĄD kol.8",IF(AND(D283="TUZ",H283="gleba ciężka"),"BŁĄD kol.8",IF(AND(E283&lt;&gt;4,H283=LEGENDA!$O$29),"BŁĄD kol.8",IF(AND(E283&lt;&gt;4,H283=LEGENDA!$O$30),"BŁĄD kol.8",IF(AND(E283&lt;&gt;4,H283=LEGENDA!$O$31),"BŁĄD kol.8",IF(AND(E283&lt;&gt;4,H283=LEGENDA!$O$28),"BŁĄD kol.8",IF(AND(E283&lt;&gt;4,H283=LEGENDA!$O$27),"BŁĄD kol.8",IF(AND(E283&lt;&gt;4,H283=LEGENDA!$O$26),"BŁĄD kol.8",IF(AND(E283&lt;&gt;4,H283=LEGENDA!$O$25),"BŁĄD kol.8",IF(AX283="","",IF(AX283=1,0.6,IF(AX283=2,0.9,0.9))))))))))))))</f>
        <v/>
      </c>
      <c r="O283" s="381" t="str">
        <f t="shared" si="147"/>
        <v/>
      </c>
      <c r="P283" s="379" t="str">
        <f t="shared" si="148"/>
        <v/>
      </c>
      <c r="Q283" s="47"/>
      <c r="R283" s="46"/>
      <c r="S283" s="46"/>
      <c r="T283" s="46"/>
      <c r="U283" s="46"/>
      <c r="V283" s="61" t="str">
        <f t="shared" si="149"/>
        <v/>
      </c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61" t="str">
        <f t="shared" si="150"/>
        <v/>
      </c>
      <c r="AH283" s="66" t="e">
        <v>#VALUE!</v>
      </c>
      <c r="AI283" s="72">
        <v>0</v>
      </c>
      <c r="AJ283" s="73">
        <v>0</v>
      </c>
      <c r="AK283" s="67">
        <v>0</v>
      </c>
      <c r="AL283" s="51">
        <v>-63.360000000000007</v>
      </c>
      <c r="AM283" s="51">
        <v>-73.600000000000009</v>
      </c>
      <c r="AN283" s="51">
        <v>-164.8</v>
      </c>
      <c r="AO283" s="77">
        <v>0</v>
      </c>
      <c r="AP283" s="77">
        <v>0</v>
      </c>
      <c r="AQ283" s="77">
        <v>0</v>
      </c>
      <c r="AR283" s="77">
        <v>0</v>
      </c>
      <c r="AS283" s="77">
        <v>0</v>
      </c>
      <c r="AT283" s="77">
        <v>0</v>
      </c>
      <c r="AU283" s="46"/>
      <c r="AV283" s="350" t="str">
        <f t="shared" si="151"/>
        <v/>
      </c>
      <c r="AW283" s="76" t="str">
        <f t="shared" si="152"/>
        <v/>
      </c>
      <c r="AX283" s="198" t="str">
        <f>IF(A283="","",IF(D283="","",INDEX(POBRANIE_!$B$6:$F$101,MATCH(D283,POBRANIE_!$A$6:$A$101,0),5)))</f>
        <v/>
      </c>
      <c r="AY283" s="96" t="str">
        <f t="shared" si="153"/>
        <v/>
      </c>
      <c r="AZ283" s="96" t="str">
        <f t="shared" si="173"/>
        <v/>
      </c>
      <c r="BA283" s="292" t="str">
        <f t="shared" si="168"/>
        <v xml:space="preserve"> </v>
      </c>
      <c r="BB283" s="293" t="str">
        <f t="shared" si="169"/>
        <v xml:space="preserve"> </v>
      </c>
      <c r="BD283" s="45"/>
      <c r="BE283" s="387" t="str">
        <f t="shared" si="170"/>
        <v/>
      </c>
      <c r="BF283" s="388">
        <f t="shared" si="154"/>
        <v>0</v>
      </c>
      <c r="BG283" s="388">
        <f t="shared" si="155"/>
        <v>0</v>
      </c>
      <c r="BH283" s="388">
        <f t="shared" si="156"/>
        <v>0</v>
      </c>
      <c r="BI283" s="388">
        <f t="shared" si="157"/>
        <v>0</v>
      </c>
      <c r="BJ283" s="388">
        <f t="shared" si="158"/>
        <v>0</v>
      </c>
      <c r="BK283" s="389">
        <f t="shared" si="159"/>
        <v>0</v>
      </c>
      <c r="BL283" s="388">
        <f>IF(W283="",0,IF(W283=LEGENDA!C$43,0,1))</f>
        <v>0</v>
      </c>
      <c r="BM283" s="388">
        <f>IF(X283="",0,IF(X283=LEGENDA!D$43,0,1))</f>
        <v>0</v>
      </c>
      <c r="BN283" s="388">
        <f>IF(Y283="",0,IF(Y283=LEGENDA!E$43,0,1))</f>
        <v>0</v>
      </c>
      <c r="BO283" s="388">
        <f>IF(Z283="",0,IF(Z283=LEGENDA!F$43,0,1))</f>
        <v>0</v>
      </c>
      <c r="BP283" s="388">
        <f>IF(AA283="",0,IF(AA283=LEGENDA!G$43,0,1))</f>
        <v>0</v>
      </c>
      <c r="BQ283" s="388">
        <f>IF(AB283="",0,IF(AB283=LEGENDA!H$43,0,1))</f>
        <v>0</v>
      </c>
      <c r="BR283" s="388">
        <f>IF(AC283="",0,IF(AC283=LEGENDA!I$43,0,1))</f>
        <v>0</v>
      </c>
      <c r="BS283" s="388">
        <f>IF(AD283="",0,IF(AD283=LEGENDA!J$43,0,1))</f>
        <v>0</v>
      </c>
      <c r="BT283" s="388">
        <f>IF(AE283="",0,IF(AE283=LEGENDA!K$43,0,1))</f>
        <v>0</v>
      </c>
      <c r="BU283" s="388">
        <f>IF(AF283="",0,IF(AF283=LEGENDA!L$43,0,1))</f>
        <v>0</v>
      </c>
      <c r="BV283" s="390">
        <f t="shared" si="160"/>
        <v>0</v>
      </c>
      <c r="BW283" s="388">
        <f t="shared" si="161"/>
        <v>0</v>
      </c>
      <c r="BX283" s="390">
        <f t="shared" si="162"/>
        <v>0</v>
      </c>
      <c r="BY283" s="391">
        <f t="shared" si="163"/>
        <v>0</v>
      </c>
      <c r="BZ283" s="391">
        <f t="shared" si="164"/>
        <v>0</v>
      </c>
      <c r="CA283" s="391" t="str">
        <f t="shared" si="165"/>
        <v/>
      </c>
      <c r="CB283" s="386" t="str">
        <f t="shared" si="171"/>
        <v/>
      </c>
      <c r="CC283" s="94">
        <f t="shared" si="166"/>
        <v>0</v>
      </c>
      <c r="CD283" s="397" t="str">
        <f t="shared" si="167"/>
        <v/>
      </c>
      <c r="CE283" s="559" t="str">
        <f t="array" ref="CE283">IFERROR(INDEX($C$10:$C$525,MATCH(0,COUNTIF($CE$9:CE282,$C$10:$C$525),0)),"")</f>
        <v/>
      </c>
      <c r="CF283" s="559">
        <f t="shared" si="172"/>
        <v>0</v>
      </c>
    </row>
    <row r="284" spans="1:84" ht="18.600000000000001" customHeight="1" thickBot="1" x14ac:dyDescent="0.35">
      <c r="A284" s="78" t="str">
        <f t="shared" si="145"/>
        <v/>
      </c>
      <c r="B284" s="576"/>
      <c r="C284" s="464"/>
      <c r="D284" s="349"/>
      <c r="E284" s="61" t="str">
        <f>IF(B284="","",IF(C284="","",IF(D284="","",INDEX(POBRANIE_!$B$6:$F$100,MATCH($D284,POBRANIE_!$A$6:$A$100,0),2))))</f>
        <v/>
      </c>
      <c r="F284" s="44"/>
      <c r="G284" s="45"/>
      <c r="H284" s="349"/>
      <c r="I284" s="46"/>
      <c r="J284" s="64" t="str">
        <f>IF($H284="","",IF($I284="","",IF($H284=LEGENDA!$B$21,0.6,IF($H284=LEGENDA!$B$22,0.7,0.8))))</f>
        <v/>
      </c>
      <c r="K284" s="61" t="str">
        <f t="shared" si="146"/>
        <v/>
      </c>
      <c r="L284" s="46"/>
      <c r="M284" s="61" t="str">
        <f>IF($H284="","",IF(OR(I284&gt;0,L284&gt;0),"",IF(AND(D284="TUZ",H284="gleba b. lekka"),"BŁĄD kol.8",IF(AND(D284="TUZ",H284="gleba lekka"),"BŁĄD kol.8",IF(AND(D284="TUZ",H284="gleba średnia"),"BŁĄD kol.8",IF(AND(D284="TUZ",H284="gleba ciężka"),"BŁĄD kol.8",IF(OR($H284=LEGENDA!$B$21,$H284=1),49,IF(OR($H284=LEGENDA!$B$22,$H284=2),59,IF(OR($H284=LEGENDA!$B$23,$H284=3),62,IF(OR($H284=4,$H284=LEGENDA!$B$24),66,IF(H284=LEGENDA!$O$25,86,IF(H284=LEGENDA!$O$26,91,IF(H284=LEGENDA!$O$27,73,IF(H284=LEGENDA!$O$28,66,IF(H284=LEGENDA!$O$29,135,IF(H284=LEGENDA!$O$30,158,IF(H284=LEGENDA!$O$31,117)))))))))))))))))</f>
        <v/>
      </c>
      <c r="N284" s="61" t="str">
        <f>IF(AND(D284="TUZ",H284="gleba b. lekka"),"BŁĄD kol.8",IF(AND(D284="TUZ",H284="gleba lekka"),"BŁĄD kol.8",IF(AND(D284="TUZ",H284="gleba średnia"),"BŁĄD kol.8",IF(AND(D284="TUZ",H284="gleba ciężka"),"BŁĄD kol.8",IF(AND(E284&lt;&gt;4,H284=LEGENDA!$O$29),"BŁĄD kol.8",IF(AND(E284&lt;&gt;4,H284=LEGENDA!$O$30),"BŁĄD kol.8",IF(AND(E284&lt;&gt;4,H284=LEGENDA!$O$31),"BŁĄD kol.8",IF(AND(E284&lt;&gt;4,H284=LEGENDA!$O$28),"BŁĄD kol.8",IF(AND(E284&lt;&gt;4,H284=LEGENDA!$O$27),"BŁĄD kol.8",IF(AND(E284&lt;&gt;4,H284=LEGENDA!$O$26),"BŁĄD kol.8",IF(AND(E284&lt;&gt;4,H284=LEGENDA!$O$25),"BŁĄD kol.8",IF(AX284="","",IF(AX284=1,0.6,IF(AX284=2,0.9,0.9))))))))))))))</f>
        <v/>
      </c>
      <c r="O284" s="381" t="str">
        <f t="shared" si="147"/>
        <v/>
      </c>
      <c r="P284" s="379" t="str">
        <f t="shared" si="148"/>
        <v/>
      </c>
      <c r="Q284" s="47"/>
      <c r="R284" s="46"/>
      <c r="S284" s="46"/>
      <c r="T284" s="46"/>
      <c r="U284" s="46"/>
      <c r="V284" s="61" t="str">
        <f t="shared" si="149"/>
        <v/>
      </c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61" t="str">
        <f t="shared" si="150"/>
        <v/>
      </c>
      <c r="AH284" s="66" t="e">
        <v>#VALUE!</v>
      </c>
      <c r="AI284" s="72">
        <v>0</v>
      </c>
      <c r="AJ284" s="73">
        <v>0</v>
      </c>
      <c r="AK284" s="67">
        <v>0</v>
      </c>
      <c r="AL284" s="51">
        <v>-63.360000000000007</v>
      </c>
      <c r="AM284" s="51">
        <v>-73.600000000000009</v>
      </c>
      <c r="AN284" s="51">
        <v>-164.8</v>
      </c>
      <c r="AO284" s="77">
        <v>0</v>
      </c>
      <c r="AP284" s="77">
        <v>0</v>
      </c>
      <c r="AQ284" s="77">
        <v>0</v>
      </c>
      <c r="AR284" s="77">
        <v>0</v>
      </c>
      <c r="AS284" s="77">
        <v>0</v>
      </c>
      <c r="AT284" s="77">
        <v>0</v>
      </c>
      <c r="AU284" s="46"/>
      <c r="AV284" s="350" t="str">
        <f t="shared" si="151"/>
        <v/>
      </c>
      <c r="AW284" s="76" t="str">
        <f t="shared" si="152"/>
        <v/>
      </c>
      <c r="AX284" s="198" t="str">
        <f>IF(A284="","",IF(D284="","",INDEX(POBRANIE_!$B$6:$F$101,MATCH(D284,POBRANIE_!$A$6:$A$101,0),5)))</f>
        <v/>
      </c>
      <c r="AY284" s="96" t="str">
        <f t="shared" si="153"/>
        <v/>
      </c>
      <c r="AZ284" s="96" t="str">
        <f t="shared" si="173"/>
        <v/>
      </c>
      <c r="BA284" s="292" t="str">
        <f t="shared" si="168"/>
        <v xml:space="preserve"> </v>
      </c>
      <c r="BB284" s="293" t="str">
        <f t="shared" si="169"/>
        <v xml:space="preserve"> </v>
      </c>
      <c r="BD284" s="45"/>
      <c r="BE284" s="387" t="str">
        <f t="shared" si="170"/>
        <v/>
      </c>
      <c r="BF284" s="388">
        <f t="shared" si="154"/>
        <v>0</v>
      </c>
      <c r="BG284" s="388">
        <f t="shared" si="155"/>
        <v>0</v>
      </c>
      <c r="BH284" s="388">
        <f t="shared" si="156"/>
        <v>0</v>
      </c>
      <c r="BI284" s="388">
        <f t="shared" si="157"/>
        <v>0</v>
      </c>
      <c r="BJ284" s="388">
        <f t="shared" si="158"/>
        <v>0</v>
      </c>
      <c r="BK284" s="389">
        <f t="shared" si="159"/>
        <v>0</v>
      </c>
      <c r="BL284" s="388">
        <f>IF(W284="",0,IF(W284=LEGENDA!C$43,0,1))</f>
        <v>0</v>
      </c>
      <c r="BM284" s="388">
        <f>IF(X284="",0,IF(X284=LEGENDA!D$43,0,1))</f>
        <v>0</v>
      </c>
      <c r="BN284" s="388">
        <f>IF(Y284="",0,IF(Y284=LEGENDA!E$43,0,1))</f>
        <v>0</v>
      </c>
      <c r="BO284" s="388">
        <f>IF(Z284="",0,IF(Z284=LEGENDA!F$43,0,1))</f>
        <v>0</v>
      </c>
      <c r="BP284" s="388">
        <f>IF(AA284="",0,IF(AA284=LEGENDA!G$43,0,1))</f>
        <v>0</v>
      </c>
      <c r="BQ284" s="388">
        <f>IF(AB284="",0,IF(AB284=LEGENDA!H$43,0,1))</f>
        <v>0</v>
      </c>
      <c r="BR284" s="388">
        <f>IF(AC284="",0,IF(AC284=LEGENDA!I$43,0,1))</f>
        <v>0</v>
      </c>
      <c r="BS284" s="388">
        <f>IF(AD284="",0,IF(AD284=LEGENDA!J$43,0,1))</f>
        <v>0</v>
      </c>
      <c r="BT284" s="388">
        <f>IF(AE284="",0,IF(AE284=LEGENDA!K$43,0,1))</f>
        <v>0</v>
      </c>
      <c r="BU284" s="388">
        <f>IF(AF284="",0,IF(AF284=LEGENDA!L$43,0,1))</f>
        <v>0</v>
      </c>
      <c r="BV284" s="390">
        <f t="shared" si="160"/>
        <v>0</v>
      </c>
      <c r="BW284" s="388">
        <f t="shared" si="161"/>
        <v>0</v>
      </c>
      <c r="BX284" s="390">
        <f t="shared" si="162"/>
        <v>0</v>
      </c>
      <c r="BY284" s="391">
        <f t="shared" si="163"/>
        <v>0</v>
      </c>
      <c r="BZ284" s="391">
        <f t="shared" si="164"/>
        <v>0</v>
      </c>
      <c r="CA284" s="391" t="str">
        <f t="shared" si="165"/>
        <v/>
      </c>
      <c r="CB284" s="386" t="str">
        <f t="shared" si="171"/>
        <v/>
      </c>
      <c r="CC284" s="94">
        <f t="shared" si="166"/>
        <v>0</v>
      </c>
      <c r="CD284" s="397" t="str">
        <f t="shared" si="167"/>
        <v/>
      </c>
      <c r="CE284" s="559" t="str">
        <f t="array" ref="CE284">IFERROR(INDEX($C$10:$C$525,MATCH(0,COUNTIF($CE$9:CE283,$C$10:$C$525),0)),"")</f>
        <v/>
      </c>
      <c r="CF284" s="559">
        <f t="shared" si="172"/>
        <v>0</v>
      </c>
    </row>
    <row r="285" spans="1:84" ht="18.600000000000001" customHeight="1" thickBot="1" x14ac:dyDescent="0.35">
      <c r="A285" s="78" t="str">
        <f t="shared" si="145"/>
        <v/>
      </c>
      <c r="B285" s="576"/>
      <c r="C285" s="464"/>
      <c r="D285" s="349"/>
      <c r="E285" s="61" t="str">
        <f>IF(B285="","",IF(C285="","",IF(D285="","",INDEX(POBRANIE_!$B$6:$F$100,MATCH($D285,POBRANIE_!$A$6:$A$100,0),2))))</f>
        <v/>
      </c>
      <c r="F285" s="44"/>
      <c r="G285" s="45"/>
      <c r="H285" s="349"/>
      <c r="I285" s="46"/>
      <c r="J285" s="64" t="str">
        <f>IF($H285="","",IF($I285="","",IF($H285=LEGENDA!$B$21,0.6,IF($H285=LEGENDA!$B$22,0.7,0.8))))</f>
        <v/>
      </c>
      <c r="K285" s="61" t="str">
        <f t="shared" si="146"/>
        <v/>
      </c>
      <c r="L285" s="46"/>
      <c r="M285" s="61" t="str">
        <f>IF($H285="","",IF(OR(I285&gt;0,L285&gt;0),"",IF(AND(D285="TUZ",H285="gleba b. lekka"),"BŁĄD kol.8",IF(AND(D285="TUZ",H285="gleba lekka"),"BŁĄD kol.8",IF(AND(D285="TUZ",H285="gleba średnia"),"BŁĄD kol.8",IF(AND(D285="TUZ",H285="gleba ciężka"),"BŁĄD kol.8",IF(OR($H285=LEGENDA!$B$21,$H285=1),49,IF(OR($H285=LEGENDA!$B$22,$H285=2),59,IF(OR($H285=LEGENDA!$B$23,$H285=3),62,IF(OR($H285=4,$H285=LEGENDA!$B$24),66,IF(H285=LEGENDA!$O$25,86,IF(H285=LEGENDA!$O$26,91,IF(H285=LEGENDA!$O$27,73,IF(H285=LEGENDA!$O$28,66,IF(H285=LEGENDA!$O$29,135,IF(H285=LEGENDA!$O$30,158,IF(H285=LEGENDA!$O$31,117)))))))))))))))))</f>
        <v/>
      </c>
      <c r="N285" s="61" t="str">
        <f>IF(AND(D285="TUZ",H285="gleba b. lekka"),"BŁĄD kol.8",IF(AND(D285="TUZ",H285="gleba lekka"),"BŁĄD kol.8",IF(AND(D285="TUZ",H285="gleba średnia"),"BŁĄD kol.8",IF(AND(D285="TUZ",H285="gleba ciężka"),"BŁĄD kol.8",IF(AND(E285&lt;&gt;4,H285=LEGENDA!$O$29),"BŁĄD kol.8",IF(AND(E285&lt;&gt;4,H285=LEGENDA!$O$30),"BŁĄD kol.8",IF(AND(E285&lt;&gt;4,H285=LEGENDA!$O$31),"BŁĄD kol.8",IF(AND(E285&lt;&gt;4,H285=LEGENDA!$O$28),"BŁĄD kol.8",IF(AND(E285&lt;&gt;4,H285=LEGENDA!$O$27),"BŁĄD kol.8",IF(AND(E285&lt;&gt;4,H285=LEGENDA!$O$26),"BŁĄD kol.8",IF(AND(E285&lt;&gt;4,H285=LEGENDA!$O$25),"BŁĄD kol.8",IF(AX285="","",IF(AX285=1,0.6,IF(AX285=2,0.9,0.9))))))))))))))</f>
        <v/>
      </c>
      <c r="O285" s="381" t="str">
        <f t="shared" si="147"/>
        <v/>
      </c>
      <c r="P285" s="379" t="str">
        <f t="shared" si="148"/>
        <v/>
      </c>
      <c r="Q285" s="47"/>
      <c r="R285" s="46"/>
      <c r="S285" s="46"/>
      <c r="T285" s="46"/>
      <c r="U285" s="46"/>
      <c r="V285" s="61" t="str">
        <f t="shared" si="149"/>
        <v/>
      </c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61" t="str">
        <f t="shared" si="150"/>
        <v/>
      </c>
      <c r="AH285" s="66" t="e">
        <v>#VALUE!</v>
      </c>
      <c r="AI285" s="72">
        <v>0</v>
      </c>
      <c r="AJ285" s="73">
        <v>0</v>
      </c>
      <c r="AK285" s="67">
        <v>0</v>
      </c>
      <c r="AL285" s="51">
        <v>-63.360000000000007</v>
      </c>
      <c r="AM285" s="51">
        <v>-73.600000000000009</v>
      </c>
      <c r="AN285" s="51">
        <v>-164.8</v>
      </c>
      <c r="AO285" s="77">
        <v>0</v>
      </c>
      <c r="AP285" s="77">
        <v>0</v>
      </c>
      <c r="AQ285" s="77">
        <v>0</v>
      </c>
      <c r="AR285" s="77">
        <v>0</v>
      </c>
      <c r="AS285" s="77">
        <v>0</v>
      </c>
      <c r="AT285" s="77">
        <v>0</v>
      </c>
      <c r="AU285" s="46"/>
      <c r="AV285" s="350" t="str">
        <f t="shared" si="151"/>
        <v/>
      </c>
      <c r="AW285" s="76" t="str">
        <f t="shared" si="152"/>
        <v/>
      </c>
      <c r="AX285" s="198" t="str">
        <f>IF(A285="","",IF(D285="","",INDEX(POBRANIE_!$B$6:$F$101,MATCH(D285,POBRANIE_!$A$6:$A$101,0),5)))</f>
        <v/>
      </c>
      <c r="AY285" s="96" t="str">
        <f t="shared" si="153"/>
        <v/>
      </c>
      <c r="AZ285" s="96" t="str">
        <f t="shared" si="173"/>
        <v/>
      </c>
      <c r="BA285" s="292" t="str">
        <f t="shared" si="168"/>
        <v xml:space="preserve"> </v>
      </c>
      <c r="BB285" s="293" t="str">
        <f t="shared" si="169"/>
        <v xml:space="preserve"> </v>
      </c>
      <c r="BD285" s="45"/>
      <c r="BE285" s="387" t="str">
        <f t="shared" si="170"/>
        <v/>
      </c>
      <c r="BF285" s="388">
        <f t="shared" si="154"/>
        <v>0</v>
      </c>
      <c r="BG285" s="388">
        <f t="shared" si="155"/>
        <v>0</v>
      </c>
      <c r="BH285" s="388">
        <f t="shared" si="156"/>
        <v>0</v>
      </c>
      <c r="BI285" s="388">
        <f t="shared" si="157"/>
        <v>0</v>
      </c>
      <c r="BJ285" s="388">
        <f t="shared" si="158"/>
        <v>0</v>
      </c>
      <c r="BK285" s="389">
        <f t="shared" si="159"/>
        <v>0</v>
      </c>
      <c r="BL285" s="388">
        <f>IF(W285="",0,IF(W285=LEGENDA!C$43,0,1))</f>
        <v>0</v>
      </c>
      <c r="BM285" s="388">
        <f>IF(X285="",0,IF(X285=LEGENDA!D$43,0,1))</f>
        <v>0</v>
      </c>
      <c r="BN285" s="388">
        <f>IF(Y285="",0,IF(Y285=LEGENDA!E$43,0,1))</f>
        <v>0</v>
      </c>
      <c r="BO285" s="388">
        <f>IF(Z285="",0,IF(Z285=LEGENDA!F$43,0,1))</f>
        <v>0</v>
      </c>
      <c r="BP285" s="388">
        <f>IF(AA285="",0,IF(AA285=LEGENDA!G$43,0,1))</f>
        <v>0</v>
      </c>
      <c r="BQ285" s="388">
        <f>IF(AB285="",0,IF(AB285=LEGENDA!H$43,0,1))</f>
        <v>0</v>
      </c>
      <c r="BR285" s="388">
        <f>IF(AC285="",0,IF(AC285=LEGENDA!I$43,0,1))</f>
        <v>0</v>
      </c>
      <c r="BS285" s="388">
        <f>IF(AD285="",0,IF(AD285=LEGENDA!J$43,0,1))</f>
        <v>0</v>
      </c>
      <c r="BT285" s="388">
        <f>IF(AE285="",0,IF(AE285=LEGENDA!K$43,0,1))</f>
        <v>0</v>
      </c>
      <c r="BU285" s="388">
        <f>IF(AF285="",0,IF(AF285=LEGENDA!L$43,0,1))</f>
        <v>0</v>
      </c>
      <c r="BV285" s="390">
        <f t="shared" si="160"/>
        <v>0</v>
      </c>
      <c r="BW285" s="388">
        <f t="shared" si="161"/>
        <v>0</v>
      </c>
      <c r="BX285" s="390">
        <f t="shared" si="162"/>
        <v>0</v>
      </c>
      <c r="BY285" s="391">
        <f t="shared" si="163"/>
        <v>0</v>
      </c>
      <c r="BZ285" s="391">
        <f t="shared" si="164"/>
        <v>0</v>
      </c>
      <c r="CA285" s="391" t="str">
        <f t="shared" si="165"/>
        <v/>
      </c>
      <c r="CB285" s="386" t="str">
        <f t="shared" si="171"/>
        <v/>
      </c>
      <c r="CC285" s="94">
        <f t="shared" si="166"/>
        <v>0</v>
      </c>
      <c r="CD285" s="397" t="str">
        <f t="shared" si="167"/>
        <v/>
      </c>
      <c r="CE285" s="559" t="str">
        <f t="array" ref="CE285">IFERROR(INDEX($C$10:$C$525,MATCH(0,COUNTIF($CE$9:CE284,$C$10:$C$525),0)),"")</f>
        <v/>
      </c>
      <c r="CF285" s="559">
        <f t="shared" si="172"/>
        <v>0</v>
      </c>
    </row>
    <row r="286" spans="1:84" ht="18.600000000000001" customHeight="1" thickBot="1" x14ac:dyDescent="0.35">
      <c r="A286" s="78" t="str">
        <f t="shared" si="145"/>
        <v/>
      </c>
      <c r="B286" s="576"/>
      <c r="C286" s="464"/>
      <c r="D286" s="349"/>
      <c r="E286" s="61" t="str">
        <f>IF(B286="","",IF(C286="","",IF(D286="","",INDEX(POBRANIE_!$B$6:$F$100,MATCH($D286,POBRANIE_!$A$6:$A$100,0),2))))</f>
        <v/>
      </c>
      <c r="F286" s="44"/>
      <c r="G286" s="45"/>
      <c r="H286" s="349"/>
      <c r="I286" s="46"/>
      <c r="J286" s="64" t="str">
        <f>IF($H286="","",IF($I286="","",IF($H286=LEGENDA!$B$21,0.6,IF($H286=LEGENDA!$B$22,0.7,0.8))))</f>
        <v/>
      </c>
      <c r="K286" s="61" t="str">
        <f t="shared" si="146"/>
        <v/>
      </c>
      <c r="L286" s="46"/>
      <c r="M286" s="61" t="str">
        <f>IF($H286="","",IF(OR(I286&gt;0,L286&gt;0),"",IF(AND(D286="TUZ",H286="gleba b. lekka"),"BŁĄD kol.8",IF(AND(D286="TUZ",H286="gleba lekka"),"BŁĄD kol.8",IF(AND(D286="TUZ",H286="gleba średnia"),"BŁĄD kol.8",IF(AND(D286="TUZ",H286="gleba ciężka"),"BŁĄD kol.8",IF(OR($H286=LEGENDA!$B$21,$H286=1),49,IF(OR($H286=LEGENDA!$B$22,$H286=2),59,IF(OR($H286=LEGENDA!$B$23,$H286=3),62,IF(OR($H286=4,$H286=LEGENDA!$B$24),66,IF(H286=LEGENDA!$O$25,86,IF(H286=LEGENDA!$O$26,91,IF(H286=LEGENDA!$O$27,73,IF(H286=LEGENDA!$O$28,66,IF(H286=LEGENDA!$O$29,135,IF(H286=LEGENDA!$O$30,158,IF(H286=LEGENDA!$O$31,117)))))))))))))))))</f>
        <v/>
      </c>
      <c r="N286" s="61" t="str">
        <f>IF(AND(D286="TUZ",H286="gleba b. lekka"),"BŁĄD kol.8",IF(AND(D286="TUZ",H286="gleba lekka"),"BŁĄD kol.8",IF(AND(D286="TUZ",H286="gleba średnia"),"BŁĄD kol.8",IF(AND(D286="TUZ",H286="gleba ciężka"),"BŁĄD kol.8",IF(AND(E286&lt;&gt;4,H286=LEGENDA!$O$29),"BŁĄD kol.8",IF(AND(E286&lt;&gt;4,H286=LEGENDA!$O$30),"BŁĄD kol.8",IF(AND(E286&lt;&gt;4,H286=LEGENDA!$O$31),"BŁĄD kol.8",IF(AND(E286&lt;&gt;4,H286=LEGENDA!$O$28),"BŁĄD kol.8",IF(AND(E286&lt;&gt;4,H286=LEGENDA!$O$27),"BŁĄD kol.8",IF(AND(E286&lt;&gt;4,H286=LEGENDA!$O$26),"BŁĄD kol.8",IF(AND(E286&lt;&gt;4,H286=LEGENDA!$O$25),"BŁĄD kol.8",IF(AX286="","",IF(AX286=1,0.6,IF(AX286=2,0.9,0.9))))))))))))))</f>
        <v/>
      </c>
      <c r="O286" s="381" t="str">
        <f t="shared" si="147"/>
        <v/>
      </c>
      <c r="P286" s="379" t="str">
        <f t="shared" si="148"/>
        <v/>
      </c>
      <c r="Q286" s="47"/>
      <c r="R286" s="46"/>
      <c r="S286" s="46"/>
      <c r="T286" s="46"/>
      <c r="U286" s="46"/>
      <c r="V286" s="61" t="str">
        <f t="shared" si="149"/>
        <v/>
      </c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61" t="str">
        <f t="shared" si="150"/>
        <v/>
      </c>
      <c r="AH286" s="66" t="e">
        <v>#VALUE!</v>
      </c>
      <c r="AI286" s="72">
        <v>0</v>
      </c>
      <c r="AJ286" s="73">
        <v>0</v>
      </c>
      <c r="AK286" s="67">
        <v>0</v>
      </c>
      <c r="AL286" s="51">
        <v>-63.360000000000007</v>
      </c>
      <c r="AM286" s="51">
        <v>-73.600000000000009</v>
      </c>
      <c r="AN286" s="51">
        <v>-164.8</v>
      </c>
      <c r="AO286" s="77">
        <v>0</v>
      </c>
      <c r="AP286" s="77">
        <v>0</v>
      </c>
      <c r="AQ286" s="77">
        <v>0</v>
      </c>
      <c r="AR286" s="77">
        <v>0</v>
      </c>
      <c r="AS286" s="77">
        <v>0</v>
      </c>
      <c r="AT286" s="77">
        <v>0</v>
      </c>
      <c r="AU286" s="46"/>
      <c r="AV286" s="350" t="str">
        <f t="shared" si="151"/>
        <v/>
      </c>
      <c r="AW286" s="76" t="str">
        <f t="shared" si="152"/>
        <v/>
      </c>
      <c r="AX286" s="198" t="str">
        <f>IF(A286="","",IF(D286="","",INDEX(POBRANIE_!$B$6:$F$101,MATCH(D286,POBRANIE_!$A$6:$A$101,0),5)))</f>
        <v/>
      </c>
      <c r="AY286" s="96" t="str">
        <f t="shared" si="153"/>
        <v/>
      </c>
      <c r="AZ286" s="96" t="str">
        <f t="shared" si="173"/>
        <v/>
      </c>
      <c r="BA286" s="292" t="str">
        <f t="shared" si="168"/>
        <v xml:space="preserve"> </v>
      </c>
      <c r="BB286" s="293" t="str">
        <f t="shared" si="169"/>
        <v xml:space="preserve"> </v>
      </c>
      <c r="BD286" s="45"/>
      <c r="BE286" s="387" t="str">
        <f t="shared" si="170"/>
        <v/>
      </c>
      <c r="BF286" s="388">
        <f t="shared" si="154"/>
        <v>0</v>
      </c>
      <c r="BG286" s="388">
        <f t="shared" si="155"/>
        <v>0</v>
      </c>
      <c r="BH286" s="388">
        <f t="shared" si="156"/>
        <v>0</v>
      </c>
      <c r="BI286" s="388">
        <f t="shared" si="157"/>
        <v>0</v>
      </c>
      <c r="BJ286" s="388">
        <f t="shared" si="158"/>
        <v>0</v>
      </c>
      <c r="BK286" s="389">
        <f t="shared" si="159"/>
        <v>0</v>
      </c>
      <c r="BL286" s="388">
        <f>IF(W286="",0,IF(W286=LEGENDA!C$43,0,1))</f>
        <v>0</v>
      </c>
      <c r="BM286" s="388">
        <f>IF(X286="",0,IF(X286=LEGENDA!D$43,0,1))</f>
        <v>0</v>
      </c>
      <c r="BN286" s="388">
        <f>IF(Y286="",0,IF(Y286=LEGENDA!E$43,0,1))</f>
        <v>0</v>
      </c>
      <c r="BO286" s="388">
        <f>IF(Z286="",0,IF(Z286=LEGENDA!F$43,0,1))</f>
        <v>0</v>
      </c>
      <c r="BP286" s="388">
        <f>IF(AA286="",0,IF(AA286=LEGENDA!G$43,0,1))</f>
        <v>0</v>
      </c>
      <c r="BQ286" s="388">
        <f>IF(AB286="",0,IF(AB286=LEGENDA!H$43,0,1))</f>
        <v>0</v>
      </c>
      <c r="BR286" s="388">
        <f>IF(AC286="",0,IF(AC286=LEGENDA!I$43,0,1))</f>
        <v>0</v>
      </c>
      <c r="BS286" s="388">
        <f>IF(AD286="",0,IF(AD286=LEGENDA!J$43,0,1))</f>
        <v>0</v>
      </c>
      <c r="BT286" s="388">
        <f>IF(AE286="",0,IF(AE286=LEGENDA!K$43,0,1))</f>
        <v>0</v>
      </c>
      <c r="BU286" s="388">
        <f>IF(AF286="",0,IF(AF286=LEGENDA!L$43,0,1))</f>
        <v>0</v>
      </c>
      <c r="BV286" s="390">
        <f t="shared" si="160"/>
        <v>0</v>
      </c>
      <c r="BW286" s="388">
        <f t="shared" si="161"/>
        <v>0</v>
      </c>
      <c r="BX286" s="390">
        <f t="shared" si="162"/>
        <v>0</v>
      </c>
      <c r="BY286" s="391">
        <f t="shared" si="163"/>
        <v>0</v>
      </c>
      <c r="BZ286" s="391">
        <f t="shared" si="164"/>
        <v>0</v>
      </c>
      <c r="CA286" s="391" t="str">
        <f t="shared" si="165"/>
        <v/>
      </c>
      <c r="CB286" s="386" t="str">
        <f t="shared" si="171"/>
        <v/>
      </c>
      <c r="CC286" s="94">
        <f t="shared" si="166"/>
        <v>0</v>
      </c>
      <c r="CD286" s="397" t="str">
        <f t="shared" si="167"/>
        <v/>
      </c>
      <c r="CE286" s="559" t="str">
        <f t="array" ref="CE286">IFERROR(INDEX($C$10:$C$525,MATCH(0,COUNTIF($CE$9:CE285,$C$10:$C$525),0)),"")</f>
        <v/>
      </c>
      <c r="CF286" s="559">
        <f t="shared" si="172"/>
        <v>0</v>
      </c>
    </row>
    <row r="287" spans="1:84" ht="18.600000000000001" customHeight="1" thickBot="1" x14ac:dyDescent="0.35">
      <c r="A287" s="78" t="str">
        <f t="shared" si="145"/>
        <v/>
      </c>
      <c r="B287" s="576"/>
      <c r="C287" s="464"/>
      <c r="D287" s="349"/>
      <c r="E287" s="61" t="str">
        <f>IF(B287="","",IF(C287="","",IF(D287="","",INDEX(POBRANIE_!$B$6:$F$100,MATCH($D287,POBRANIE_!$A$6:$A$100,0),2))))</f>
        <v/>
      </c>
      <c r="F287" s="44"/>
      <c r="G287" s="45"/>
      <c r="H287" s="349"/>
      <c r="I287" s="46"/>
      <c r="J287" s="64" t="str">
        <f>IF($H287="","",IF($I287="","",IF($H287=LEGENDA!$B$21,0.6,IF($H287=LEGENDA!$B$22,0.7,0.8))))</f>
        <v/>
      </c>
      <c r="K287" s="61" t="str">
        <f t="shared" si="146"/>
        <v/>
      </c>
      <c r="L287" s="46"/>
      <c r="M287" s="61" t="str">
        <f>IF($H287="","",IF(OR(I287&gt;0,L287&gt;0),"",IF(AND(D287="TUZ",H287="gleba b. lekka"),"BŁĄD kol.8",IF(AND(D287="TUZ",H287="gleba lekka"),"BŁĄD kol.8",IF(AND(D287="TUZ",H287="gleba średnia"),"BŁĄD kol.8",IF(AND(D287="TUZ",H287="gleba ciężka"),"BŁĄD kol.8",IF(OR($H287=LEGENDA!$B$21,$H287=1),49,IF(OR($H287=LEGENDA!$B$22,$H287=2),59,IF(OR($H287=LEGENDA!$B$23,$H287=3),62,IF(OR($H287=4,$H287=LEGENDA!$B$24),66,IF(H287=LEGENDA!$O$25,86,IF(H287=LEGENDA!$O$26,91,IF(H287=LEGENDA!$O$27,73,IF(H287=LEGENDA!$O$28,66,IF(H287=LEGENDA!$O$29,135,IF(H287=LEGENDA!$O$30,158,IF(H287=LEGENDA!$O$31,117)))))))))))))))))</f>
        <v/>
      </c>
      <c r="N287" s="61" t="str">
        <f>IF(AND(D287="TUZ",H287="gleba b. lekka"),"BŁĄD kol.8",IF(AND(D287="TUZ",H287="gleba lekka"),"BŁĄD kol.8",IF(AND(D287="TUZ",H287="gleba średnia"),"BŁĄD kol.8",IF(AND(D287="TUZ",H287="gleba ciężka"),"BŁĄD kol.8",IF(AND(E287&lt;&gt;4,H287=LEGENDA!$O$29),"BŁĄD kol.8",IF(AND(E287&lt;&gt;4,H287=LEGENDA!$O$30),"BŁĄD kol.8",IF(AND(E287&lt;&gt;4,H287=LEGENDA!$O$31),"BŁĄD kol.8",IF(AND(E287&lt;&gt;4,H287=LEGENDA!$O$28),"BŁĄD kol.8",IF(AND(E287&lt;&gt;4,H287=LEGENDA!$O$27),"BŁĄD kol.8",IF(AND(E287&lt;&gt;4,H287=LEGENDA!$O$26),"BŁĄD kol.8",IF(AND(E287&lt;&gt;4,H287=LEGENDA!$O$25),"BŁĄD kol.8",IF(AX287="","",IF(AX287=1,0.6,IF(AX287=2,0.9,0.9))))))))))))))</f>
        <v/>
      </c>
      <c r="O287" s="381" t="str">
        <f t="shared" si="147"/>
        <v/>
      </c>
      <c r="P287" s="379" t="str">
        <f t="shared" si="148"/>
        <v/>
      </c>
      <c r="Q287" s="47"/>
      <c r="R287" s="46"/>
      <c r="S287" s="46"/>
      <c r="T287" s="46"/>
      <c r="U287" s="46"/>
      <c r="V287" s="61" t="str">
        <f t="shared" si="149"/>
        <v/>
      </c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61" t="str">
        <f t="shared" si="150"/>
        <v/>
      </c>
      <c r="AH287" s="66" t="e">
        <v>#VALUE!</v>
      </c>
      <c r="AI287" s="72">
        <v>0</v>
      </c>
      <c r="AJ287" s="73">
        <v>0</v>
      </c>
      <c r="AK287" s="67">
        <v>0</v>
      </c>
      <c r="AL287" s="51">
        <v>-63.360000000000007</v>
      </c>
      <c r="AM287" s="51">
        <v>-73.600000000000009</v>
      </c>
      <c r="AN287" s="51">
        <v>-164.8</v>
      </c>
      <c r="AO287" s="77">
        <v>0</v>
      </c>
      <c r="AP287" s="77">
        <v>0</v>
      </c>
      <c r="AQ287" s="77">
        <v>0</v>
      </c>
      <c r="AR287" s="77">
        <v>0</v>
      </c>
      <c r="AS287" s="77">
        <v>0</v>
      </c>
      <c r="AT287" s="77">
        <v>0</v>
      </c>
      <c r="AU287" s="46"/>
      <c r="AV287" s="350" t="str">
        <f t="shared" si="151"/>
        <v/>
      </c>
      <c r="AW287" s="76" t="str">
        <f t="shared" si="152"/>
        <v/>
      </c>
      <c r="AX287" s="198" t="str">
        <f>IF(A287="","",IF(D287="","",INDEX(POBRANIE_!$B$6:$F$101,MATCH(D287,POBRANIE_!$A$6:$A$101,0),5)))</f>
        <v/>
      </c>
      <c r="AY287" s="96" t="str">
        <f t="shared" si="153"/>
        <v/>
      </c>
      <c r="AZ287" s="96" t="str">
        <f t="shared" si="173"/>
        <v/>
      </c>
      <c r="BA287" s="292" t="str">
        <f t="shared" si="168"/>
        <v xml:space="preserve"> </v>
      </c>
      <c r="BB287" s="293" t="str">
        <f t="shared" si="169"/>
        <v xml:space="preserve"> </v>
      </c>
      <c r="BD287" s="45"/>
      <c r="BE287" s="387" t="str">
        <f t="shared" si="170"/>
        <v/>
      </c>
      <c r="BF287" s="388">
        <f t="shared" si="154"/>
        <v>0</v>
      </c>
      <c r="BG287" s="388">
        <f t="shared" si="155"/>
        <v>0</v>
      </c>
      <c r="BH287" s="388">
        <f t="shared" si="156"/>
        <v>0</v>
      </c>
      <c r="BI287" s="388">
        <f t="shared" si="157"/>
        <v>0</v>
      </c>
      <c r="BJ287" s="388">
        <f t="shared" si="158"/>
        <v>0</v>
      </c>
      <c r="BK287" s="389">
        <f t="shared" si="159"/>
        <v>0</v>
      </c>
      <c r="BL287" s="388">
        <f>IF(W287="",0,IF(W287=LEGENDA!C$43,0,1))</f>
        <v>0</v>
      </c>
      <c r="BM287" s="388">
        <f>IF(X287="",0,IF(X287=LEGENDA!D$43,0,1))</f>
        <v>0</v>
      </c>
      <c r="BN287" s="388">
        <f>IF(Y287="",0,IF(Y287=LEGENDA!E$43,0,1))</f>
        <v>0</v>
      </c>
      <c r="BO287" s="388">
        <f>IF(Z287="",0,IF(Z287=LEGENDA!F$43,0,1))</f>
        <v>0</v>
      </c>
      <c r="BP287" s="388">
        <f>IF(AA287="",0,IF(AA287=LEGENDA!G$43,0,1))</f>
        <v>0</v>
      </c>
      <c r="BQ287" s="388">
        <f>IF(AB287="",0,IF(AB287=LEGENDA!H$43,0,1))</f>
        <v>0</v>
      </c>
      <c r="BR287" s="388">
        <f>IF(AC287="",0,IF(AC287=LEGENDA!I$43,0,1))</f>
        <v>0</v>
      </c>
      <c r="BS287" s="388">
        <f>IF(AD287="",0,IF(AD287=LEGENDA!J$43,0,1))</f>
        <v>0</v>
      </c>
      <c r="BT287" s="388">
        <f>IF(AE287="",0,IF(AE287=LEGENDA!K$43,0,1))</f>
        <v>0</v>
      </c>
      <c r="BU287" s="388">
        <f>IF(AF287="",0,IF(AF287=LEGENDA!L$43,0,1))</f>
        <v>0</v>
      </c>
      <c r="BV287" s="390">
        <f t="shared" si="160"/>
        <v>0</v>
      </c>
      <c r="BW287" s="388">
        <f t="shared" si="161"/>
        <v>0</v>
      </c>
      <c r="BX287" s="390">
        <f t="shared" si="162"/>
        <v>0</v>
      </c>
      <c r="BY287" s="391">
        <f t="shared" si="163"/>
        <v>0</v>
      </c>
      <c r="BZ287" s="391">
        <f t="shared" si="164"/>
        <v>0</v>
      </c>
      <c r="CA287" s="391" t="str">
        <f t="shared" si="165"/>
        <v/>
      </c>
      <c r="CB287" s="386" t="str">
        <f t="shared" si="171"/>
        <v/>
      </c>
      <c r="CC287" s="94">
        <f t="shared" si="166"/>
        <v>0</v>
      </c>
      <c r="CD287" s="397" t="str">
        <f t="shared" si="167"/>
        <v/>
      </c>
      <c r="CE287" s="559" t="str">
        <f t="array" ref="CE287">IFERROR(INDEX($C$10:$C$525,MATCH(0,COUNTIF($CE$9:CE286,$C$10:$C$525),0)),"")</f>
        <v/>
      </c>
      <c r="CF287" s="559">
        <f t="shared" si="172"/>
        <v>0</v>
      </c>
    </row>
    <row r="288" spans="1:84" ht="18.600000000000001" customHeight="1" thickBot="1" x14ac:dyDescent="0.35">
      <c r="A288" s="78" t="str">
        <f t="shared" si="145"/>
        <v/>
      </c>
      <c r="B288" s="576"/>
      <c r="C288" s="464"/>
      <c r="D288" s="349"/>
      <c r="E288" s="61" t="str">
        <f>IF(B288="","",IF(C288="","",IF(D288="","",INDEX(POBRANIE_!$B$6:$F$100,MATCH($D288,POBRANIE_!$A$6:$A$100,0),2))))</f>
        <v/>
      </c>
      <c r="F288" s="44"/>
      <c r="G288" s="45"/>
      <c r="H288" s="349"/>
      <c r="I288" s="46"/>
      <c r="J288" s="64" t="str">
        <f>IF($H288="","",IF($I288="","",IF($H288=LEGENDA!$B$21,0.6,IF($H288=LEGENDA!$B$22,0.7,0.8))))</f>
        <v/>
      </c>
      <c r="K288" s="61" t="str">
        <f t="shared" si="146"/>
        <v/>
      </c>
      <c r="L288" s="46"/>
      <c r="M288" s="61" t="str">
        <f>IF($H288="","",IF(OR(I288&gt;0,L288&gt;0),"",IF(AND(D288="TUZ",H288="gleba b. lekka"),"BŁĄD kol.8",IF(AND(D288="TUZ",H288="gleba lekka"),"BŁĄD kol.8",IF(AND(D288="TUZ",H288="gleba średnia"),"BŁĄD kol.8",IF(AND(D288="TUZ",H288="gleba ciężka"),"BŁĄD kol.8",IF(OR($H288=LEGENDA!$B$21,$H288=1),49,IF(OR($H288=LEGENDA!$B$22,$H288=2),59,IF(OR($H288=LEGENDA!$B$23,$H288=3),62,IF(OR($H288=4,$H288=LEGENDA!$B$24),66,IF(H288=LEGENDA!$O$25,86,IF(H288=LEGENDA!$O$26,91,IF(H288=LEGENDA!$O$27,73,IF(H288=LEGENDA!$O$28,66,IF(H288=LEGENDA!$O$29,135,IF(H288=LEGENDA!$O$30,158,IF(H288=LEGENDA!$O$31,117)))))))))))))))))</f>
        <v/>
      </c>
      <c r="N288" s="61" t="str">
        <f>IF(AND(D288="TUZ",H288="gleba b. lekka"),"BŁĄD kol.8",IF(AND(D288="TUZ",H288="gleba lekka"),"BŁĄD kol.8",IF(AND(D288="TUZ",H288="gleba średnia"),"BŁĄD kol.8",IF(AND(D288="TUZ",H288="gleba ciężka"),"BŁĄD kol.8",IF(AND(E288&lt;&gt;4,H288=LEGENDA!$O$29),"BŁĄD kol.8",IF(AND(E288&lt;&gt;4,H288=LEGENDA!$O$30),"BŁĄD kol.8",IF(AND(E288&lt;&gt;4,H288=LEGENDA!$O$31),"BŁĄD kol.8",IF(AND(E288&lt;&gt;4,H288=LEGENDA!$O$28),"BŁĄD kol.8",IF(AND(E288&lt;&gt;4,H288=LEGENDA!$O$27),"BŁĄD kol.8",IF(AND(E288&lt;&gt;4,H288=LEGENDA!$O$26),"BŁĄD kol.8",IF(AND(E288&lt;&gt;4,H288=LEGENDA!$O$25),"BŁĄD kol.8",IF(AX288="","",IF(AX288=1,0.6,IF(AX288=2,0.9,0.9))))))))))))))</f>
        <v/>
      </c>
      <c r="O288" s="381" t="str">
        <f t="shared" si="147"/>
        <v/>
      </c>
      <c r="P288" s="379" t="str">
        <f t="shared" si="148"/>
        <v/>
      </c>
      <c r="Q288" s="47"/>
      <c r="R288" s="46"/>
      <c r="S288" s="46"/>
      <c r="T288" s="46"/>
      <c r="U288" s="46"/>
      <c r="V288" s="61" t="str">
        <f t="shared" si="149"/>
        <v/>
      </c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61" t="str">
        <f t="shared" si="150"/>
        <v/>
      </c>
      <c r="AH288" s="66" t="e">
        <v>#VALUE!</v>
      </c>
      <c r="AI288" s="72">
        <v>0</v>
      </c>
      <c r="AJ288" s="73">
        <v>0</v>
      </c>
      <c r="AK288" s="67">
        <v>0</v>
      </c>
      <c r="AL288" s="51">
        <v>-63.360000000000007</v>
      </c>
      <c r="AM288" s="51">
        <v>-73.600000000000009</v>
      </c>
      <c r="AN288" s="51">
        <v>-164.8</v>
      </c>
      <c r="AO288" s="77">
        <v>0</v>
      </c>
      <c r="AP288" s="77">
        <v>0</v>
      </c>
      <c r="AQ288" s="77">
        <v>0</v>
      </c>
      <c r="AR288" s="77">
        <v>0</v>
      </c>
      <c r="AS288" s="77">
        <v>0</v>
      </c>
      <c r="AT288" s="77">
        <v>0</v>
      </c>
      <c r="AU288" s="46"/>
      <c r="AV288" s="350" t="str">
        <f t="shared" si="151"/>
        <v/>
      </c>
      <c r="AW288" s="76" t="str">
        <f t="shared" si="152"/>
        <v/>
      </c>
      <c r="AX288" s="198" t="str">
        <f>IF(A288="","",IF(D288="","",INDEX(POBRANIE_!$B$6:$F$101,MATCH(D288,POBRANIE_!$A$6:$A$101,0),5)))</f>
        <v/>
      </c>
      <c r="AY288" s="96" t="str">
        <f t="shared" si="153"/>
        <v/>
      </c>
      <c r="AZ288" s="96" t="str">
        <f t="shared" si="173"/>
        <v/>
      </c>
      <c r="BA288" s="292" t="str">
        <f t="shared" si="168"/>
        <v xml:space="preserve"> </v>
      </c>
      <c r="BB288" s="293" t="str">
        <f t="shared" si="169"/>
        <v xml:space="preserve"> </v>
      </c>
      <c r="BD288" s="45"/>
      <c r="BE288" s="387" t="str">
        <f t="shared" si="170"/>
        <v/>
      </c>
      <c r="BF288" s="388">
        <f t="shared" si="154"/>
        <v>0</v>
      </c>
      <c r="BG288" s="388">
        <f t="shared" si="155"/>
        <v>0</v>
      </c>
      <c r="BH288" s="388">
        <f t="shared" si="156"/>
        <v>0</v>
      </c>
      <c r="BI288" s="388">
        <f t="shared" si="157"/>
        <v>0</v>
      </c>
      <c r="BJ288" s="388">
        <f t="shared" si="158"/>
        <v>0</v>
      </c>
      <c r="BK288" s="389">
        <f t="shared" si="159"/>
        <v>0</v>
      </c>
      <c r="BL288" s="388">
        <f>IF(W288="",0,IF(W288=LEGENDA!C$43,0,1))</f>
        <v>0</v>
      </c>
      <c r="BM288" s="388">
        <f>IF(X288="",0,IF(X288=LEGENDA!D$43,0,1))</f>
        <v>0</v>
      </c>
      <c r="BN288" s="388">
        <f>IF(Y288="",0,IF(Y288=LEGENDA!E$43,0,1))</f>
        <v>0</v>
      </c>
      <c r="BO288" s="388">
        <f>IF(Z288="",0,IF(Z288=LEGENDA!F$43,0,1))</f>
        <v>0</v>
      </c>
      <c r="BP288" s="388">
        <f>IF(AA288="",0,IF(AA288=LEGENDA!G$43,0,1))</f>
        <v>0</v>
      </c>
      <c r="BQ288" s="388">
        <f>IF(AB288="",0,IF(AB288=LEGENDA!H$43,0,1))</f>
        <v>0</v>
      </c>
      <c r="BR288" s="388">
        <f>IF(AC288="",0,IF(AC288=LEGENDA!I$43,0,1))</f>
        <v>0</v>
      </c>
      <c r="BS288" s="388">
        <f>IF(AD288="",0,IF(AD288=LEGENDA!J$43,0,1))</f>
        <v>0</v>
      </c>
      <c r="BT288" s="388">
        <f>IF(AE288="",0,IF(AE288=LEGENDA!K$43,0,1))</f>
        <v>0</v>
      </c>
      <c r="BU288" s="388">
        <f>IF(AF288="",0,IF(AF288=LEGENDA!L$43,0,1))</f>
        <v>0</v>
      </c>
      <c r="BV288" s="390">
        <f t="shared" si="160"/>
        <v>0</v>
      </c>
      <c r="BW288" s="388">
        <f t="shared" si="161"/>
        <v>0</v>
      </c>
      <c r="BX288" s="390">
        <f t="shared" si="162"/>
        <v>0</v>
      </c>
      <c r="BY288" s="391">
        <f t="shared" si="163"/>
        <v>0</v>
      </c>
      <c r="BZ288" s="391">
        <f t="shared" si="164"/>
        <v>0</v>
      </c>
      <c r="CA288" s="391" t="str">
        <f t="shared" si="165"/>
        <v/>
      </c>
      <c r="CB288" s="386" t="str">
        <f t="shared" si="171"/>
        <v/>
      </c>
      <c r="CC288" s="94">
        <f t="shared" si="166"/>
        <v>0</v>
      </c>
      <c r="CD288" s="397" t="str">
        <f t="shared" si="167"/>
        <v/>
      </c>
      <c r="CE288" s="559" t="str">
        <f t="array" ref="CE288">IFERROR(INDEX($C$10:$C$525,MATCH(0,COUNTIF($CE$9:CE287,$C$10:$C$525),0)),"")</f>
        <v/>
      </c>
      <c r="CF288" s="559">
        <f t="shared" si="172"/>
        <v>0</v>
      </c>
    </row>
    <row r="289" spans="1:84" ht="18.600000000000001" customHeight="1" thickBot="1" x14ac:dyDescent="0.35">
      <c r="A289" s="78" t="str">
        <f t="shared" si="145"/>
        <v/>
      </c>
      <c r="B289" s="576"/>
      <c r="C289" s="464"/>
      <c r="D289" s="349"/>
      <c r="E289" s="61" t="str">
        <f>IF(B289="","",IF(C289="","",IF(D289="","",INDEX(POBRANIE_!$B$6:$F$100,MATCH($D289,POBRANIE_!$A$6:$A$100,0),2))))</f>
        <v/>
      </c>
      <c r="F289" s="44"/>
      <c r="G289" s="45"/>
      <c r="H289" s="349"/>
      <c r="I289" s="46"/>
      <c r="J289" s="64" t="str">
        <f>IF($H289="","",IF($I289="","",IF($H289=LEGENDA!$B$21,0.6,IF($H289=LEGENDA!$B$22,0.7,0.8))))</f>
        <v/>
      </c>
      <c r="K289" s="61" t="str">
        <f t="shared" si="146"/>
        <v/>
      </c>
      <c r="L289" s="46"/>
      <c r="M289" s="61" t="str">
        <f>IF($H289="","",IF(OR(I289&gt;0,L289&gt;0),"",IF(AND(D289="TUZ",H289="gleba b. lekka"),"BŁĄD kol.8",IF(AND(D289="TUZ",H289="gleba lekka"),"BŁĄD kol.8",IF(AND(D289="TUZ",H289="gleba średnia"),"BŁĄD kol.8",IF(AND(D289="TUZ",H289="gleba ciężka"),"BŁĄD kol.8",IF(OR($H289=LEGENDA!$B$21,$H289=1),49,IF(OR($H289=LEGENDA!$B$22,$H289=2),59,IF(OR($H289=LEGENDA!$B$23,$H289=3),62,IF(OR($H289=4,$H289=LEGENDA!$B$24),66,IF(H289=LEGENDA!$O$25,86,IF(H289=LEGENDA!$O$26,91,IF(H289=LEGENDA!$O$27,73,IF(H289=LEGENDA!$O$28,66,IF(H289=LEGENDA!$O$29,135,IF(H289=LEGENDA!$O$30,158,IF(H289=LEGENDA!$O$31,117)))))))))))))))))</f>
        <v/>
      </c>
      <c r="N289" s="61" t="str">
        <f>IF(AND(D289="TUZ",H289="gleba b. lekka"),"BŁĄD kol.8",IF(AND(D289="TUZ",H289="gleba lekka"),"BŁĄD kol.8",IF(AND(D289="TUZ",H289="gleba średnia"),"BŁĄD kol.8",IF(AND(D289="TUZ",H289="gleba ciężka"),"BŁĄD kol.8",IF(AND(E289&lt;&gt;4,H289=LEGENDA!$O$29),"BŁĄD kol.8",IF(AND(E289&lt;&gt;4,H289=LEGENDA!$O$30),"BŁĄD kol.8",IF(AND(E289&lt;&gt;4,H289=LEGENDA!$O$31),"BŁĄD kol.8",IF(AND(E289&lt;&gt;4,H289=LEGENDA!$O$28),"BŁĄD kol.8",IF(AND(E289&lt;&gt;4,H289=LEGENDA!$O$27),"BŁĄD kol.8",IF(AND(E289&lt;&gt;4,H289=LEGENDA!$O$26),"BŁĄD kol.8",IF(AND(E289&lt;&gt;4,H289=LEGENDA!$O$25),"BŁĄD kol.8",IF(AX289="","",IF(AX289=1,0.6,IF(AX289=2,0.9,0.9))))))))))))))</f>
        <v/>
      </c>
      <c r="O289" s="381" t="str">
        <f t="shared" si="147"/>
        <v/>
      </c>
      <c r="P289" s="379" t="str">
        <f t="shared" si="148"/>
        <v/>
      </c>
      <c r="Q289" s="47"/>
      <c r="R289" s="46"/>
      <c r="S289" s="46"/>
      <c r="T289" s="46"/>
      <c r="U289" s="46"/>
      <c r="V289" s="61" t="str">
        <f t="shared" si="149"/>
        <v/>
      </c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61" t="str">
        <f t="shared" si="150"/>
        <v/>
      </c>
      <c r="AH289" s="66" t="e">
        <v>#VALUE!</v>
      </c>
      <c r="AI289" s="72">
        <v>0</v>
      </c>
      <c r="AJ289" s="73">
        <v>0</v>
      </c>
      <c r="AK289" s="67">
        <v>0</v>
      </c>
      <c r="AL289" s="51">
        <v>-63.360000000000007</v>
      </c>
      <c r="AM289" s="51">
        <v>-73.600000000000009</v>
      </c>
      <c r="AN289" s="51">
        <v>-164.8</v>
      </c>
      <c r="AO289" s="77">
        <v>0</v>
      </c>
      <c r="AP289" s="77">
        <v>0</v>
      </c>
      <c r="AQ289" s="77">
        <v>0</v>
      </c>
      <c r="AR289" s="77">
        <v>0</v>
      </c>
      <c r="AS289" s="77">
        <v>0</v>
      </c>
      <c r="AT289" s="77">
        <v>0</v>
      </c>
      <c r="AU289" s="46"/>
      <c r="AV289" s="350" t="str">
        <f t="shared" si="151"/>
        <v/>
      </c>
      <c r="AW289" s="76" t="str">
        <f t="shared" si="152"/>
        <v/>
      </c>
      <c r="AX289" s="198" t="str">
        <f>IF(A289="","",IF(D289="","",INDEX(POBRANIE_!$B$6:$F$101,MATCH(D289,POBRANIE_!$A$6:$A$101,0),5)))</f>
        <v/>
      </c>
      <c r="AY289" s="96" t="str">
        <f t="shared" si="153"/>
        <v/>
      </c>
      <c r="AZ289" s="96" t="str">
        <f t="shared" si="173"/>
        <v/>
      </c>
      <c r="BA289" s="292" t="str">
        <f t="shared" si="168"/>
        <v xml:space="preserve"> </v>
      </c>
      <c r="BB289" s="293" t="str">
        <f t="shared" si="169"/>
        <v xml:space="preserve"> </v>
      </c>
      <c r="BD289" s="45"/>
      <c r="BE289" s="387" t="str">
        <f t="shared" si="170"/>
        <v/>
      </c>
      <c r="BF289" s="388">
        <f t="shared" si="154"/>
        <v>0</v>
      </c>
      <c r="BG289" s="388">
        <f t="shared" si="155"/>
        <v>0</v>
      </c>
      <c r="BH289" s="388">
        <f t="shared" si="156"/>
        <v>0</v>
      </c>
      <c r="BI289" s="388">
        <f t="shared" si="157"/>
        <v>0</v>
      </c>
      <c r="BJ289" s="388">
        <f t="shared" si="158"/>
        <v>0</v>
      </c>
      <c r="BK289" s="389">
        <f t="shared" si="159"/>
        <v>0</v>
      </c>
      <c r="BL289" s="388">
        <f>IF(W289="",0,IF(W289=LEGENDA!C$43,0,1))</f>
        <v>0</v>
      </c>
      <c r="BM289" s="388">
        <f>IF(X289="",0,IF(X289=LEGENDA!D$43,0,1))</f>
        <v>0</v>
      </c>
      <c r="BN289" s="388">
        <f>IF(Y289="",0,IF(Y289=LEGENDA!E$43,0,1))</f>
        <v>0</v>
      </c>
      <c r="BO289" s="388">
        <f>IF(Z289="",0,IF(Z289=LEGENDA!F$43,0,1))</f>
        <v>0</v>
      </c>
      <c r="BP289" s="388">
        <f>IF(AA289="",0,IF(AA289=LEGENDA!G$43,0,1))</f>
        <v>0</v>
      </c>
      <c r="BQ289" s="388">
        <f>IF(AB289="",0,IF(AB289=LEGENDA!H$43,0,1))</f>
        <v>0</v>
      </c>
      <c r="BR289" s="388">
        <f>IF(AC289="",0,IF(AC289=LEGENDA!I$43,0,1))</f>
        <v>0</v>
      </c>
      <c r="BS289" s="388">
        <f>IF(AD289="",0,IF(AD289=LEGENDA!J$43,0,1))</f>
        <v>0</v>
      </c>
      <c r="BT289" s="388">
        <f>IF(AE289="",0,IF(AE289=LEGENDA!K$43,0,1))</f>
        <v>0</v>
      </c>
      <c r="BU289" s="388">
        <f>IF(AF289="",0,IF(AF289=LEGENDA!L$43,0,1))</f>
        <v>0</v>
      </c>
      <c r="BV289" s="390">
        <f t="shared" si="160"/>
        <v>0</v>
      </c>
      <c r="BW289" s="388">
        <f t="shared" si="161"/>
        <v>0</v>
      </c>
      <c r="BX289" s="390">
        <f t="shared" si="162"/>
        <v>0</v>
      </c>
      <c r="BY289" s="391">
        <f t="shared" si="163"/>
        <v>0</v>
      </c>
      <c r="BZ289" s="391">
        <f t="shared" si="164"/>
        <v>0</v>
      </c>
      <c r="CA289" s="391" t="str">
        <f t="shared" si="165"/>
        <v/>
      </c>
      <c r="CB289" s="386" t="str">
        <f t="shared" si="171"/>
        <v/>
      </c>
      <c r="CC289" s="94">
        <f t="shared" si="166"/>
        <v>0</v>
      </c>
      <c r="CD289" s="397" t="str">
        <f t="shared" si="167"/>
        <v/>
      </c>
      <c r="CE289" s="559" t="str">
        <f t="array" ref="CE289">IFERROR(INDEX($C$10:$C$525,MATCH(0,COUNTIF($CE$9:CE288,$C$10:$C$525),0)),"")</f>
        <v/>
      </c>
      <c r="CF289" s="559">
        <f t="shared" si="172"/>
        <v>0</v>
      </c>
    </row>
    <row r="290" spans="1:84" ht="18.600000000000001" customHeight="1" thickBot="1" x14ac:dyDescent="0.35">
      <c r="A290" s="78" t="str">
        <f t="shared" si="145"/>
        <v/>
      </c>
      <c r="B290" s="576"/>
      <c r="C290" s="464"/>
      <c r="D290" s="349"/>
      <c r="E290" s="61" t="str">
        <f>IF(B290="","",IF(C290="","",IF(D290="","",INDEX(POBRANIE_!$B$6:$F$100,MATCH($D290,POBRANIE_!$A$6:$A$100,0),2))))</f>
        <v/>
      </c>
      <c r="F290" s="44"/>
      <c r="G290" s="45"/>
      <c r="H290" s="349"/>
      <c r="I290" s="46"/>
      <c r="J290" s="64" t="str">
        <f>IF($H290="","",IF($I290="","",IF($H290=LEGENDA!$B$21,0.6,IF($H290=LEGENDA!$B$22,0.7,0.8))))</f>
        <v/>
      </c>
      <c r="K290" s="61" t="str">
        <f t="shared" si="146"/>
        <v/>
      </c>
      <c r="L290" s="46"/>
      <c r="M290" s="61" t="str">
        <f>IF($H290="","",IF(OR(I290&gt;0,L290&gt;0),"",IF(AND(D290="TUZ",H290="gleba b. lekka"),"BŁĄD kol.8",IF(AND(D290="TUZ",H290="gleba lekka"),"BŁĄD kol.8",IF(AND(D290="TUZ",H290="gleba średnia"),"BŁĄD kol.8",IF(AND(D290="TUZ",H290="gleba ciężka"),"BŁĄD kol.8",IF(OR($H290=LEGENDA!$B$21,$H290=1),49,IF(OR($H290=LEGENDA!$B$22,$H290=2),59,IF(OR($H290=LEGENDA!$B$23,$H290=3),62,IF(OR($H290=4,$H290=LEGENDA!$B$24),66,IF(H290=LEGENDA!$O$25,86,IF(H290=LEGENDA!$O$26,91,IF(H290=LEGENDA!$O$27,73,IF(H290=LEGENDA!$O$28,66,IF(H290=LEGENDA!$O$29,135,IF(H290=LEGENDA!$O$30,158,IF(H290=LEGENDA!$O$31,117)))))))))))))))))</f>
        <v/>
      </c>
      <c r="N290" s="61" t="str">
        <f>IF(AND(D290="TUZ",H290="gleba b. lekka"),"BŁĄD kol.8",IF(AND(D290="TUZ",H290="gleba lekka"),"BŁĄD kol.8",IF(AND(D290="TUZ",H290="gleba średnia"),"BŁĄD kol.8",IF(AND(D290="TUZ",H290="gleba ciężka"),"BŁĄD kol.8",IF(AND(E290&lt;&gt;4,H290=LEGENDA!$O$29),"BŁĄD kol.8",IF(AND(E290&lt;&gt;4,H290=LEGENDA!$O$30),"BŁĄD kol.8",IF(AND(E290&lt;&gt;4,H290=LEGENDA!$O$31),"BŁĄD kol.8",IF(AND(E290&lt;&gt;4,H290=LEGENDA!$O$28),"BŁĄD kol.8",IF(AND(E290&lt;&gt;4,H290=LEGENDA!$O$27),"BŁĄD kol.8",IF(AND(E290&lt;&gt;4,H290=LEGENDA!$O$26),"BŁĄD kol.8",IF(AND(E290&lt;&gt;4,H290=LEGENDA!$O$25),"BŁĄD kol.8",IF(AX290="","",IF(AX290=1,0.6,IF(AX290=2,0.9,0.9))))))))))))))</f>
        <v/>
      </c>
      <c r="O290" s="381" t="str">
        <f t="shared" si="147"/>
        <v/>
      </c>
      <c r="P290" s="379" t="str">
        <f t="shared" si="148"/>
        <v/>
      </c>
      <c r="Q290" s="47"/>
      <c r="R290" s="46"/>
      <c r="S290" s="46"/>
      <c r="T290" s="46"/>
      <c r="U290" s="46"/>
      <c r="V290" s="61" t="str">
        <f t="shared" si="149"/>
        <v/>
      </c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61" t="str">
        <f t="shared" si="150"/>
        <v/>
      </c>
      <c r="AH290" s="66" t="e">
        <v>#VALUE!</v>
      </c>
      <c r="AI290" s="72">
        <v>0</v>
      </c>
      <c r="AJ290" s="73">
        <v>0</v>
      </c>
      <c r="AK290" s="67">
        <v>0</v>
      </c>
      <c r="AL290" s="51">
        <v>-63.360000000000007</v>
      </c>
      <c r="AM290" s="51">
        <v>-73.600000000000009</v>
      </c>
      <c r="AN290" s="51">
        <v>-164.8</v>
      </c>
      <c r="AO290" s="77">
        <v>0</v>
      </c>
      <c r="AP290" s="77">
        <v>0</v>
      </c>
      <c r="AQ290" s="77">
        <v>0</v>
      </c>
      <c r="AR290" s="77">
        <v>0</v>
      </c>
      <c r="AS290" s="77">
        <v>0</v>
      </c>
      <c r="AT290" s="77">
        <v>0</v>
      </c>
      <c r="AU290" s="46"/>
      <c r="AV290" s="350" t="str">
        <f t="shared" si="151"/>
        <v/>
      </c>
      <c r="AW290" s="76" t="str">
        <f t="shared" si="152"/>
        <v/>
      </c>
      <c r="AX290" s="198" t="str">
        <f>IF(A290="","",IF(D290="","",INDEX(POBRANIE_!$B$6:$F$101,MATCH(D290,POBRANIE_!$A$6:$A$101,0),5)))</f>
        <v/>
      </c>
      <c r="AY290" s="96" t="str">
        <f t="shared" si="153"/>
        <v/>
      </c>
      <c r="AZ290" s="96" t="str">
        <f t="shared" si="173"/>
        <v/>
      </c>
      <c r="BA290" s="292" t="str">
        <f t="shared" si="168"/>
        <v xml:space="preserve"> </v>
      </c>
      <c r="BB290" s="293" t="str">
        <f t="shared" si="169"/>
        <v xml:space="preserve"> </v>
      </c>
      <c r="BD290" s="45"/>
      <c r="BE290" s="387" t="str">
        <f t="shared" si="170"/>
        <v/>
      </c>
      <c r="BF290" s="388">
        <f t="shared" si="154"/>
        <v>0</v>
      </c>
      <c r="BG290" s="388">
        <f t="shared" si="155"/>
        <v>0</v>
      </c>
      <c r="BH290" s="388">
        <f t="shared" si="156"/>
        <v>0</v>
      </c>
      <c r="BI290" s="388">
        <f t="shared" si="157"/>
        <v>0</v>
      </c>
      <c r="BJ290" s="388">
        <f t="shared" si="158"/>
        <v>0</v>
      </c>
      <c r="BK290" s="389">
        <f t="shared" si="159"/>
        <v>0</v>
      </c>
      <c r="BL290" s="388">
        <f>IF(W290="",0,IF(W290=LEGENDA!C$43,0,1))</f>
        <v>0</v>
      </c>
      <c r="BM290" s="388">
        <f>IF(X290="",0,IF(X290=LEGENDA!D$43,0,1))</f>
        <v>0</v>
      </c>
      <c r="BN290" s="388">
        <f>IF(Y290="",0,IF(Y290=LEGENDA!E$43,0,1))</f>
        <v>0</v>
      </c>
      <c r="BO290" s="388">
        <f>IF(Z290="",0,IF(Z290=LEGENDA!F$43,0,1))</f>
        <v>0</v>
      </c>
      <c r="BP290" s="388">
        <f>IF(AA290="",0,IF(AA290=LEGENDA!G$43,0,1))</f>
        <v>0</v>
      </c>
      <c r="BQ290" s="388">
        <f>IF(AB290="",0,IF(AB290=LEGENDA!H$43,0,1))</f>
        <v>0</v>
      </c>
      <c r="BR290" s="388">
        <f>IF(AC290="",0,IF(AC290=LEGENDA!I$43,0,1))</f>
        <v>0</v>
      </c>
      <c r="BS290" s="388">
        <f>IF(AD290="",0,IF(AD290=LEGENDA!J$43,0,1))</f>
        <v>0</v>
      </c>
      <c r="BT290" s="388">
        <f>IF(AE290="",0,IF(AE290=LEGENDA!K$43,0,1))</f>
        <v>0</v>
      </c>
      <c r="BU290" s="388">
        <f>IF(AF290="",0,IF(AF290=LEGENDA!L$43,0,1))</f>
        <v>0</v>
      </c>
      <c r="BV290" s="390">
        <f t="shared" si="160"/>
        <v>0</v>
      </c>
      <c r="BW290" s="388">
        <f t="shared" si="161"/>
        <v>0</v>
      </c>
      <c r="BX290" s="390">
        <f t="shared" si="162"/>
        <v>0</v>
      </c>
      <c r="BY290" s="391">
        <f t="shared" si="163"/>
        <v>0</v>
      </c>
      <c r="BZ290" s="391">
        <f t="shared" si="164"/>
        <v>0</v>
      </c>
      <c r="CA290" s="391" t="str">
        <f t="shared" si="165"/>
        <v/>
      </c>
      <c r="CB290" s="386" t="str">
        <f t="shared" si="171"/>
        <v/>
      </c>
      <c r="CC290" s="94">
        <f t="shared" si="166"/>
        <v>0</v>
      </c>
      <c r="CD290" s="397" t="str">
        <f t="shared" si="167"/>
        <v/>
      </c>
      <c r="CE290" s="559" t="str">
        <f t="array" ref="CE290">IFERROR(INDEX($C$10:$C$525,MATCH(0,COUNTIF($CE$9:CE289,$C$10:$C$525),0)),"")</f>
        <v/>
      </c>
      <c r="CF290" s="559">
        <f t="shared" si="172"/>
        <v>0</v>
      </c>
    </row>
    <row r="291" spans="1:84" ht="18.600000000000001" customHeight="1" thickBot="1" x14ac:dyDescent="0.35">
      <c r="A291" s="78" t="str">
        <f t="shared" si="145"/>
        <v/>
      </c>
      <c r="B291" s="576"/>
      <c r="C291" s="464"/>
      <c r="D291" s="349"/>
      <c r="E291" s="61" t="str">
        <f>IF(B291="","",IF(C291="","",IF(D291="","",INDEX(POBRANIE_!$B$6:$F$100,MATCH($D291,POBRANIE_!$A$6:$A$100,0),2))))</f>
        <v/>
      </c>
      <c r="F291" s="44"/>
      <c r="G291" s="45"/>
      <c r="H291" s="349"/>
      <c r="I291" s="46"/>
      <c r="J291" s="64" t="str">
        <f>IF($H291="","",IF($I291="","",IF($H291=LEGENDA!$B$21,0.6,IF($H291=LEGENDA!$B$22,0.7,0.8))))</f>
        <v/>
      </c>
      <c r="K291" s="61" t="str">
        <f t="shared" si="146"/>
        <v/>
      </c>
      <c r="L291" s="46"/>
      <c r="M291" s="61" t="str">
        <f>IF($H291="","",IF(OR(I291&gt;0,L291&gt;0),"",IF(AND(D291="TUZ",H291="gleba b. lekka"),"BŁĄD kol.8",IF(AND(D291="TUZ",H291="gleba lekka"),"BŁĄD kol.8",IF(AND(D291="TUZ",H291="gleba średnia"),"BŁĄD kol.8",IF(AND(D291="TUZ",H291="gleba ciężka"),"BŁĄD kol.8",IF(OR($H291=LEGENDA!$B$21,$H291=1),49,IF(OR($H291=LEGENDA!$B$22,$H291=2),59,IF(OR($H291=LEGENDA!$B$23,$H291=3),62,IF(OR($H291=4,$H291=LEGENDA!$B$24),66,IF(H291=LEGENDA!$O$25,86,IF(H291=LEGENDA!$O$26,91,IF(H291=LEGENDA!$O$27,73,IF(H291=LEGENDA!$O$28,66,IF(H291=LEGENDA!$O$29,135,IF(H291=LEGENDA!$O$30,158,IF(H291=LEGENDA!$O$31,117)))))))))))))))))</f>
        <v/>
      </c>
      <c r="N291" s="61" t="str">
        <f>IF(AND(D291="TUZ",H291="gleba b. lekka"),"BŁĄD kol.8",IF(AND(D291="TUZ",H291="gleba lekka"),"BŁĄD kol.8",IF(AND(D291="TUZ",H291="gleba średnia"),"BŁĄD kol.8",IF(AND(D291="TUZ",H291="gleba ciężka"),"BŁĄD kol.8",IF(AND(E291&lt;&gt;4,H291=LEGENDA!$O$29),"BŁĄD kol.8",IF(AND(E291&lt;&gt;4,H291=LEGENDA!$O$30),"BŁĄD kol.8",IF(AND(E291&lt;&gt;4,H291=LEGENDA!$O$31),"BŁĄD kol.8",IF(AND(E291&lt;&gt;4,H291=LEGENDA!$O$28),"BŁĄD kol.8",IF(AND(E291&lt;&gt;4,H291=LEGENDA!$O$27),"BŁĄD kol.8",IF(AND(E291&lt;&gt;4,H291=LEGENDA!$O$26),"BŁĄD kol.8",IF(AND(E291&lt;&gt;4,H291=LEGENDA!$O$25),"BŁĄD kol.8",IF(AX291="","",IF(AX291=1,0.6,IF(AX291=2,0.9,0.9))))))))))))))</f>
        <v/>
      </c>
      <c r="O291" s="381" t="str">
        <f t="shared" si="147"/>
        <v/>
      </c>
      <c r="P291" s="379" t="str">
        <f t="shared" si="148"/>
        <v/>
      </c>
      <c r="Q291" s="47"/>
      <c r="R291" s="46"/>
      <c r="S291" s="46"/>
      <c r="T291" s="46"/>
      <c r="U291" s="46"/>
      <c r="V291" s="61" t="str">
        <f t="shared" si="149"/>
        <v/>
      </c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61" t="str">
        <f t="shared" si="150"/>
        <v/>
      </c>
      <c r="AH291" s="66" t="e">
        <v>#VALUE!</v>
      </c>
      <c r="AI291" s="72">
        <v>0</v>
      </c>
      <c r="AJ291" s="73">
        <v>0</v>
      </c>
      <c r="AK291" s="67">
        <v>0</v>
      </c>
      <c r="AL291" s="51">
        <v>-63.360000000000007</v>
      </c>
      <c r="AM291" s="51">
        <v>-73.600000000000009</v>
      </c>
      <c r="AN291" s="51">
        <v>-164.8</v>
      </c>
      <c r="AO291" s="77">
        <v>0</v>
      </c>
      <c r="AP291" s="77">
        <v>0</v>
      </c>
      <c r="AQ291" s="77">
        <v>0</v>
      </c>
      <c r="AR291" s="77">
        <v>0</v>
      </c>
      <c r="AS291" s="77">
        <v>0</v>
      </c>
      <c r="AT291" s="77">
        <v>0</v>
      </c>
      <c r="AU291" s="46"/>
      <c r="AV291" s="350" t="str">
        <f t="shared" si="151"/>
        <v/>
      </c>
      <c r="AW291" s="76" t="str">
        <f t="shared" si="152"/>
        <v/>
      </c>
      <c r="AX291" s="198" t="str">
        <f>IF(A291="","",IF(D291="","",INDEX(POBRANIE_!$B$6:$F$101,MATCH(D291,POBRANIE_!$A$6:$A$101,0),5)))</f>
        <v/>
      </c>
      <c r="AY291" s="96" t="str">
        <f t="shared" si="153"/>
        <v/>
      </c>
      <c r="AZ291" s="96" t="str">
        <f t="shared" si="173"/>
        <v/>
      </c>
      <c r="BA291" s="292" t="str">
        <f t="shared" si="168"/>
        <v xml:space="preserve"> </v>
      </c>
      <c r="BB291" s="293" t="str">
        <f t="shared" si="169"/>
        <v xml:space="preserve"> </v>
      </c>
      <c r="BD291" s="45"/>
      <c r="BE291" s="387" t="str">
        <f t="shared" si="170"/>
        <v/>
      </c>
      <c r="BF291" s="388">
        <f t="shared" si="154"/>
        <v>0</v>
      </c>
      <c r="BG291" s="388">
        <f t="shared" si="155"/>
        <v>0</v>
      </c>
      <c r="BH291" s="388">
        <f t="shared" si="156"/>
        <v>0</v>
      </c>
      <c r="BI291" s="388">
        <f t="shared" si="157"/>
        <v>0</v>
      </c>
      <c r="BJ291" s="388">
        <f t="shared" si="158"/>
        <v>0</v>
      </c>
      <c r="BK291" s="389">
        <f t="shared" si="159"/>
        <v>0</v>
      </c>
      <c r="BL291" s="388">
        <f>IF(W291="",0,IF(W291=LEGENDA!C$43,0,1))</f>
        <v>0</v>
      </c>
      <c r="BM291" s="388">
        <f>IF(X291="",0,IF(X291=LEGENDA!D$43,0,1))</f>
        <v>0</v>
      </c>
      <c r="BN291" s="388">
        <f>IF(Y291="",0,IF(Y291=LEGENDA!E$43,0,1))</f>
        <v>0</v>
      </c>
      <c r="BO291" s="388">
        <f>IF(Z291="",0,IF(Z291=LEGENDA!F$43,0,1))</f>
        <v>0</v>
      </c>
      <c r="BP291" s="388">
        <f>IF(AA291="",0,IF(AA291=LEGENDA!G$43,0,1))</f>
        <v>0</v>
      </c>
      <c r="BQ291" s="388">
        <f>IF(AB291="",0,IF(AB291=LEGENDA!H$43,0,1))</f>
        <v>0</v>
      </c>
      <c r="BR291" s="388">
        <f>IF(AC291="",0,IF(AC291=LEGENDA!I$43,0,1))</f>
        <v>0</v>
      </c>
      <c r="BS291" s="388">
        <f>IF(AD291="",0,IF(AD291=LEGENDA!J$43,0,1))</f>
        <v>0</v>
      </c>
      <c r="BT291" s="388">
        <f>IF(AE291="",0,IF(AE291=LEGENDA!K$43,0,1))</f>
        <v>0</v>
      </c>
      <c r="BU291" s="388">
        <f>IF(AF291="",0,IF(AF291=LEGENDA!L$43,0,1))</f>
        <v>0</v>
      </c>
      <c r="BV291" s="390">
        <f t="shared" si="160"/>
        <v>0</v>
      </c>
      <c r="BW291" s="388">
        <f t="shared" si="161"/>
        <v>0</v>
      </c>
      <c r="BX291" s="390">
        <f t="shared" si="162"/>
        <v>0</v>
      </c>
      <c r="BY291" s="391">
        <f t="shared" si="163"/>
        <v>0</v>
      </c>
      <c r="BZ291" s="391">
        <f t="shared" si="164"/>
        <v>0</v>
      </c>
      <c r="CA291" s="391" t="str">
        <f t="shared" si="165"/>
        <v/>
      </c>
      <c r="CB291" s="386" t="str">
        <f t="shared" si="171"/>
        <v/>
      </c>
      <c r="CC291" s="94">
        <f t="shared" si="166"/>
        <v>0</v>
      </c>
      <c r="CD291" s="397" t="str">
        <f t="shared" si="167"/>
        <v/>
      </c>
      <c r="CE291" s="559" t="str">
        <f t="array" ref="CE291">IFERROR(INDEX($C$10:$C$525,MATCH(0,COUNTIF($CE$9:CE290,$C$10:$C$525),0)),"")</f>
        <v/>
      </c>
      <c r="CF291" s="559">
        <f t="shared" si="172"/>
        <v>0</v>
      </c>
    </row>
    <row r="292" spans="1:84" ht="18.600000000000001" customHeight="1" thickBot="1" x14ac:dyDescent="0.35">
      <c r="A292" s="78" t="str">
        <f t="shared" si="145"/>
        <v/>
      </c>
      <c r="B292" s="576"/>
      <c r="C292" s="464"/>
      <c r="D292" s="349"/>
      <c r="E292" s="61" t="str">
        <f>IF(B292="","",IF(C292="","",IF(D292="","",INDEX(POBRANIE_!$B$6:$F$100,MATCH($D292,POBRANIE_!$A$6:$A$100,0),2))))</f>
        <v/>
      </c>
      <c r="F292" s="44"/>
      <c r="G292" s="45"/>
      <c r="H292" s="349"/>
      <c r="I292" s="46"/>
      <c r="J292" s="64" t="str">
        <f>IF($H292="","",IF($I292="","",IF($H292=LEGENDA!$B$21,0.6,IF($H292=LEGENDA!$B$22,0.7,0.8))))</f>
        <v/>
      </c>
      <c r="K292" s="61" t="str">
        <f t="shared" si="146"/>
        <v/>
      </c>
      <c r="L292" s="46"/>
      <c r="M292" s="61" t="str">
        <f>IF($H292="","",IF(OR(I292&gt;0,L292&gt;0),"",IF(AND(D292="TUZ",H292="gleba b. lekka"),"BŁĄD kol.8",IF(AND(D292="TUZ",H292="gleba lekka"),"BŁĄD kol.8",IF(AND(D292="TUZ",H292="gleba średnia"),"BŁĄD kol.8",IF(AND(D292="TUZ",H292="gleba ciężka"),"BŁĄD kol.8",IF(OR($H292=LEGENDA!$B$21,$H292=1),49,IF(OR($H292=LEGENDA!$B$22,$H292=2),59,IF(OR($H292=LEGENDA!$B$23,$H292=3),62,IF(OR($H292=4,$H292=LEGENDA!$B$24),66,IF(H292=LEGENDA!$O$25,86,IF(H292=LEGENDA!$O$26,91,IF(H292=LEGENDA!$O$27,73,IF(H292=LEGENDA!$O$28,66,IF(H292=LEGENDA!$O$29,135,IF(H292=LEGENDA!$O$30,158,IF(H292=LEGENDA!$O$31,117)))))))))))))))))</f>
        <v/>
      </c>
      <c r="N292" s="61" t="str">
        <f>IF(AND(D292="TUZ",H292="gleba b. lekka"),"BŁĄD kol.8",IF(AND(D292="TUZ",H292="gleba lekka"),"BŁĄD kol.8",IF(AND(D292="TUZ",H292="gleba średnia"),"BŁĄD kol.8",IF(AND(D292="TUZ",H292="gleba ciężka"),"BŁĄD kol.8",IF(AND(E292&lt;&gt;4,H292=LEGENDA!$O$29),"BŁĄD kol.8",IF(AND(E292&lt;&gt;4,H292=LEGENDA!$O$30),"BŁĄD kol.8",IF(AND(E292&lt;&gt;4,H292=LEGENDA!$O$31),"BŁĄD kol.8",IF(AND(E292&lt;&gt;4,H292=LEGENDA!$O$28),"BŁĄD kol.8",IF(AND(E292&lt;&gt;4,H292=LEGENDA!$O$27),"BŁĄD kol.8",IF(AND(E292&lt;&gt;4,H292=LEGENDA!$O$26),"BŁĄD kol.8",IF(AND(E292&lt;&gt;4,H292=LEGENDA!$O$25),"BŁĄD kol.8",IF(AX292="","",IF(AX292=1,0.6,IF(AX292=2,0.9,0.9))))))))))))))</f>
        <v/>
      </c>
      <c r="O292" s="381" t="str">
        <f t="shared" si="147"/>
        <v/>
      </c>
      <c r="P292" s="379" t="str">
        <f t="shared" si="148"/>
        <v/>
      </c>
      <c r="Q292" s="47"/>
      <c r="R292" s="46"/>
      <c r="S292" s="46"/>
      <c r="T292" s="46"/>
      <c r="U292" s="46"/>
      <c r="V292" s="61" t="str">
        <f t="shared" si="149"/>
        <v/>
      </c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61" t="str">
        <f t="shared" si="150"/>
        <v/>
      </c>
      <c r="AH292" s="66" t="e">
        <v>#VALUE!</v>
      </c>
      <c r="AI292" s="72">
        <v>0</v>
      </c>
      <c r="AJ292" s="73">
        <v>0</v>
      </c>
      <c r="AK292" s="67">
        <v>0</v>
      </c>
      <c r="AL292" s="51">
        <v>-63.360000000000007</v>
      </c>
      <c r="AM292" s="51">
        <v>-73.600000000000009</v>
      </c>
      <c r="AN292" s="51">
        <v>-164.8</v>
      </c>
      <c r="AO292" s="77">
        <v>0</v>
      </c>
      <c r="AP292" s="77">
        <v>0</v>
      </c>
      <c r="AQ292" s="77">
        <v>0</v>
      </c>
      <c r="AR292" s="77">
        <v>0</v>
      </c>
      <c r="AS292" s="77">
        <v>0</v>
      </c>
      <c r="AT292" s="77">
        <v>0</v>
      </c>
      <c r="AU292" s="46"/>
      <c r="AV292" s="350" t="str">
        <f t="shared" si="151"/>
        <v/>
      </c>
      <c r="AW292" s="76" t="str">
        <f t="shared" si="152"/>
        <v/>
      </c>
      <c r="AX292" s="198" t="str">
        <f>IF(A292="","",IF(D292="","",INDEX(POBRANIE_!$B$6:$F$101,MATCH(D292,POBRANIE_!$A$6:$A$101,0),5)))</f>
        <v/>
      </c>
      <c r="AY292" s="96" t="str">
        <f t="shared" si="153"/>
        <v/>
      </c>
      <c r="AZ292" s="96" t="str">
        <f t="shared" si="173"/>
        <v/>
      </c>
      <c r="BA292" s="292" t="str">
        <f t="shared" si="168"/>
        <v xml:space="preserve"> </v>
      </c>
      <c r="BB292" s="293" t="str">
        <f t="shared" si="169"/>
        <v xml:space="preserve"> </v>
      </c>
      <c r="BD292" s="45"/>
      <c r="BE292" s="387" t="str">
        <f t="shared" si="170"/>
        <v/>
      </c>
      <c r="BF292" s="388">
        <f t="shared" si="154"/>
        <v>0</v>
      </c>
      <c r="BG292" s="388">
        <f t="shared" si="155"/>
        <v>0</v>
      </c>
      <c r="BH292" s="388">
        <f t="shared" si="156"/>
        <v>0</v>
      </c>
      <c r="BI292" s="388">
        <f t="shared" si="157"/>
        <v>0</v>
      </c>
      <c r="BJ292" s="388">
        <f t="shared" si="158"/>
        <v>0</v>
      </c>
      <c r="BK292" s="389">
        <f t="shared" si="159"/>
        <v>0</v>
      </c>
      <c r="BL292" s="388">
        <f>IF(W292="",0,IF(W292=LEGENDA!C$43,0,1))</f>
        <v>0</v>
      </c>
      <c r="BM292" s="388">
        <f>IF(X292="",0,IF(X292=LEGENDA!D$43,0,1))</f>
        <v>0</v>
      </c>
      <c r="BN292" s="388">
        <f>IF(Y292="",0,IF(Y292=LEGENDA!E$43,0,1))</f>
        <v>0</v>
      </c>
      <c r="BO292" s="388">
        <f>IF(Z292="",0,IF(Z292=LEGENDA!F$43,0,1))</f>
        <v>0</v>
      </c>
      <c r="BP292" s="388">
        <f>IF(AA292="",0,IF(AA292=LEGENDA!G$43,0,1))</f>
        <v>0</v>
      </c>
      <c r="BQ292" s="388">
        <f>IF(AB292="",0,IF(AB292=LEGENDA!H$43,0,1))</f>
        <v>0</v>
      </c>
      <c r="BR292" s="388">
        <f>IF(AC292="",0,IF(AC292=LEGENDA!I$43,0,1))</f>
        <v>0</v>
      </c>
      <c r="BS292" s="388">
        <f>IF(AD292="",0,IF(AD292=LEGENDA!J$43,0,1))</f>
        <v>0</v>
      </c>
      <c r="BT292" s="388">
        <f>IF(AE292="",0,IF(AE292=LEGENDA!K$43,0,1))</f>
        <v>0</v>
      </c>
      <c r="BU292" s="388">
        <f>IF(AF292="",0,IF(AF292=LEGENDA!L$43,0,1))</f>
        <v>0</v>
      </c>
      <c r="BV292" s="390">
        <f t="shared" si="160"/>
        <v>0</v>
      </c>
      <c r="BW292" s="388">
        <f t="shared" si="161"/>
        <v>0</v>
      </c>
      <c r="BX292" s="390">
        <f t="shared" si="162"/>
        <v>0</v>
      </c>
      <c r="BY292" s="391">
        <f t="shared" si="163"/>
        <v>0</v>
      </c>
      <c r="BZ292" s="391">
        <f t="shared" si="164"/>
        <v>0</v>
      </c>
      <c r="CA292" s="391" t="str">
        <f t="shared" si="165"/>
        <v/>
      </c>
      <c r="CB292" s="386" t="str">
        <f t="shared" si="171"/>
        <v/>
      </c>
      <c r="CC292" s="94">
        <f t="shared" si="166"/>
        <v>0</v>
      </c>
      <c r="CD292" s="397" t="str">
        <f t="shared" si="167"/>
        <v/>
      </c>
      <c r="CE292" s="559" t="str">
        <f t="array" ref="CE292">IFERROR(INDEX($C$10:$C$525,MATCH(0,COUNTIF($CE$9:CE291,$C$10:$C$525),0)),"")</f>
        <v/>
      </c>
      <c r="CF292" s="559">
        <f t="shared" si="172"/>
        <v>0</v>
      </c>
    </row>
    <row r="293" spans="1:84" ht="18.600000000000001" customHeight="1" thickBot="1" x14ac:dyDescent="0.35">
      <c r="A293" s="78" t="str">
        <f t="shared" si="145"/>
        <v/>
      </c>
      <c r="B293" s="576"/>
      <c r="C293" s="464"/>
      <c r="D293" s="349"/>
      <c r="E293" s="61" t="str">
        <f>IF(B293="","",IF(C293="","",IF(D293="","",INDEX(POBRANIE_!$B$6:$F$100,MATCH($D293,POBRANIE_!$A$6:$A$100,0),2))))</f>
        <v/>
      </c>
      <c r="F293" s="44"/>
      <c r="G293" s="45"/>
      <c r="H293" s="349"/>
      <c r="I293" s="46"/>
      <c r="J293" s="64" t="str">
        <f>IF($H293="","",IF($I293="","",IF($H293=LEGENDA!$B$21,0.6,IF($H293=LEGENDA!$B$22,0.7,0.8))))</f>
        <v/>
      </c>
      <c r="K293" s="61" t="str">
        <f t="shared" si="146"/>
        <v/>
      </c>
      <c r="L293" s="46"/>
      <c r="M293" s="61" t="str">
        <f>IF($H293="","",IF(OR(I293&gt;0,L293&gt;0),"",IF(AND(D293="TUZ",H293="gleba b. lekka"),"BŁĄD kol.8",IF(AND(D293="TUZ",H293="gleba lekka"),"BŁĄD kol.8",IF(AND(D293="TUZ",H293="gleba średnia"),"BŁĄD kol.8",IF(AND(D293="TUZ",H293="gleba ciężka"),"BŁĄD kol.8",IF(OR($H293=LEGENDA!$B$21,$H293=1),49,IF(OR($H293=LEGENDA!$B$22,$H293=2),59,IF(OR($H293=LEGENDA!$B$23,$H293=3),62,IF(OR($H293=4,$H293=LEGENDA!$B$24),66,IF(H293=LEGENDA!$O$25,86,IF(H293=LEGENDA!$O$26,91,IF(H293=LEGENDA!$O$27,73,IF(H293=LEGENDA!$O$28,66,IF(H293=LEGENDA!$O$29,135,IF(H293=LEGENDA!$O$30,158,IF(H293=LEGENDA!$O$31,117)))))))))))))))))</f>
        <v/>
      </c>
      <c r="N293" s="61" t="str">
        <f>IF(AND(D293="TUZ",H293="gleba b. lekka"),"BŁĄD kol.8",IF(AND(D293="TUZ",H293="gleba lekka"),"BŁĄD kol.8",IF(AND(D293="TUZ",H293="gleba średnia"),"BŁĄD kol.8",IF(AND(D293="TUZ",H293="gleba ciężka"),"BŁĄD kol.8",IF(AND(E293&lt;&gt;4,H293=LEGENDA!$O$29),"BŁĄD kol.8",IF(AND(E293&lt;&gt;4,H293=LEGENDA!$O$30),"BŁĄD kol.8",IF(AND(E293&lt;&gt;4,H293=LEGENDA!$O$31),"BŁĄD kol.8",IF(AND(E293&lt;&gt;4,H293=LEGENDA!$O$28),"BŁĄD kol.8",IF(AND(E293&lt;&gt;4,H293=LEGENDA!$O$27),"BŁĄD kol.8",IF(AND(E293&lt;&gt;4,H293=LEGENDA!$O$26),"BŁĄD kol.8",IF(AND(E293&lt;&gt;4,H293=LEGENDA!$O$25),"BŁĄD kol.8",IF(AX293="","",IF(AX293=1,0.6,IF(AX293=2,0.9,0.9))))))))))))))</f>
        <v/>
      </c>
      <c r="O293" s="381" t="str">
        <f t="shared" si="147"/>
        <v/>
      </c>
      <c r="P293" s="379" t="str">
        <f t="shared" si="148"/>
        <v/>
      </c>
      <c r="Q293" s="47"/>
      <c r="R293" s="46"/>
      <c r="S293" s="46"/>
      <c r="T293" s="46"/>
      <c r="U293" s="46"/>
      <c r="V293" s="61" t="str">
        <f t="shared" si="149"/>
        <v/>
      </c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61" t="str">
        <f t="shared" si="150"/>
        <v/>
      </c>
      <c r="AH293" s="66" t="e">
        <v>#VALUE!</v>
      </c>
      <c r="AI293" s="72">
        <v>0</v>
      </c>
      <c r="AJ293" s="73">
        <v>0</v>
      </c>
      <c r="AK293" s="67">
        <v>0</v>
      </c>
      <c r="AL293" s="51">
        <v>-63.360000000000007</v>
      </c>
      <c r="AM293" s="51">
        <v>-73.600000000000009</v>
      </c>
      <c r="AN293" s="51">
        <v>-164.8</v>
      </c>
      <c r="AO293" s="77">
        <v>0</v>
      </c>
      <c r="AP293" s="77">
        <v>0</v>
      </c>
      <c r="AQ293" s="77">
        <v>0</v>
      </c>
      <c r="AR293" s="77">
        <v>0</v>
      </c>
      <c r="AS293" s="77">
        <v>0</v>
      </c>
      <c r="AT293" s="77">
        <v>0</v>
      </c>
      <c r="AU293" s="46"/>
      <c r="AV293" s="350" t="str">
        <f t="shared" si="151"/>
        <v/>
      </c>
      <c r="AW293" s="76" t="str">
        <f t="shared" si="152"/>
        <v/>
      </c>
      <c r="AX293" s="198" t="str">
        <f>IF(A293="","",IF(D293="","",INDEX(POBRANIE_!$B$6:$F$101,MATCH(D293,POBRANIE_!$A$6:$A$101,0),5)))</f>
        <v/>
      </c>
      <c r="AY293" s="96" t="str">
        <f t="shared" si="153"/>
        <v/>
      </c>
      <c r="AZ293" s="96" t="str">
        <f t="shared" si="173"/>
        <v/>
      </c>
      <c r="BA293" s="292" t="str">
        <f t="shared" si="168"/>
        <v xml:space="preserve"> </v>
      </c>
      <c r="BB293" s="293" t="str">
        <f t="shared" si="169"/>
        <v xml:space="preserve"> </v>
      </c>
      <c r="BD293" s="45"/>
      <c r="BE293" s="387" t="str">
        <f t="shared" si="170"/>
        <v/>
      </c>
      <c r="BF293" s="388">
        <f t="shared" si="154"/>
        <v>0</v>
      </c>
      <c r="BG293" s="388">
        <f t="shared" si="155"/>
        <v>0</v>
      </c>
      <c r="BH293" s="388">
        <f t="shared" si="156"/>
        <v>0</v>
      </c>
      <c r="BI293" s="388">
        <f t="shared" si="157"/>
        <v>0</v>
      </c>
      <c r="BJ293" s="388">
        <f t="shared" si="158"/>
        <v>0</v>
      </c>
      <c r="BK293" s="389">
        <f t="shared" si="159"/>
        <v>0</v>
      </c>
      <c r="BL293" s="388">
        <f>IF(W293="",0,IF(W293=LEGENDA!C$43,0,1))</f>
        <v>0</v>
      </c>
      <c r="BM293" s="388">
        <f>IF(X293="",0,IF(X293=LEGENDA!D$43,0,1))</f>
        <v>0</v>
      </c>
      <c r="BN293" s="388">
        <f>IF(Y293="",0,IF(Y293=LEGENDA!E$43,0,1))</f>
        <v>0</v>
      </c>
      <c r="BO293" s="388">
        <f>IF(Z293="",0,IF(Z293=LEGENDA!F$43,0,1))</f>
        <v>0</v>
      </c>
      <c r="BP293" s="388">
        <f>IF(AA293="",0,IF(AA293=LEGENDA!G$43,0,1))</f>
        <v>0</v>
      </c>
      <c r="BQ293" s="388">
        <f>IF(AB293="",0,IF(AB293=LEGENDA!H$43,0,1))</f>
        <v>0</v>
      </c>
      <c r="BR293" s="388">
        <f>IF(AC293="",0,IF(AC293=LEGENDA!I$43,0,1))</f>
        <v>0</v>
      </c>
      <c r="BS293" s="388">
        <f>IF(AD293="",0,IF(AD293=LEGENDA!J$43,0,1))</f>
        <v>0</v>
      </c>
      <c r="BT293" s="388">
        <f>IF(AE293="",0,IF(AE293=LEGENDA!K$43,0,1))</f>
        <v>0</v>
      </c>
      <c r="BU293" s="388">
        <f>IF(AF293="",0,IF(AF293=LEGENDA!L$43,0,1))</f>
        <v>0</v>
      </c>
      <c r="BV293" s="390">
        <f t="shared" si="160"/>
        <v>0</v>
      </c>
      <c r="BW293" s="388">
        <f t="shared" si="161"/>
        <v>0</v>
      </c>
      <c r="BX293" s="390">
        <f t="shared" si="162"/>
        <v>0</v>
      </c>
      <c r="BY293" s="391">
        <f t="shared" si="163"/>
        <v>0</v>
      </c>
      <c r="BZ293" s="391">
        <f t="shared" si="164"/>
        <v>0</v>
      </c>
      <c r="CA293" s="391" t="str">
        <f t="shared" si="165"/>
        <v/>
      </c>
      <c r="CB293" s="386" t="str">
        <f t="shared" si="171"/>
        <v/>
      </c>
      <c r="CC293" s="94">
        <f t="shared" si="166"/>
        <v>0</v>
      </c>
      <c r="CD293" s="397" t="str">
        <f t="shared" si="167"/>
        <v/>
      </c>
      <c r="CE293" s="559" t="str">
        <f t="array" ref="CE293">IFERROR(INDEX($C$10:$C$525,MATCH(0,COUNTIF($CE$9:CE292,$C$10:$C$525),0)),"")</f>
        <v/>
      </c>
      <c r="CF293" s="559">
        <f t="shared" si="172"/>
        <v>0</v>
      </c>
    </row>
    <row r="294" spans="1:84" ht="18.600000000000001" customHeight="1" thickBot="1" x14ac:dyDescent="0.35">
      <c r="A294" s="78" t="str">
        <f t="shared" si="145"/>
        <v/>
      </c>
      <c r="B294" s="576"/>
      <c r="C294" s="464"/>
      <c r="D294" s="349"/>
      <c r="E294" s="61" t="str">
        <f>IF(B294="","",IF(C294="","",IF(D294="","",INDEX(POBRANIE_!$B$6:$F$100,MATCH($D294,POBRANIE_!$A$6:$A$100,0),2))))</f>
        <v/>
      </c>
      <c r="F294" s="44"/>
      <c r="G294" s="45"/>
      <c r="H294" s="349"/>
      <c r="I294" s="46"/>
      <c r="J294" s="64" t="str">
        <f>IF($H294="","",IF($I294="","",IF($H294=LEGENDA!$B$21,0.6,IF($H294=LEGENDA!$B$22,0.7,0.8))))</f>
        <v/>
      </c>
      <c r="K294" s="61" t="str">
        <f t="shared" si="146"/>
        <v/>
      </c>
      <c r="L294" s="46"/>
      <c r="M294" s="61" t="str">
        <f>IF($H294="","",IF(OR(I294&gt;0,L294&gt;0),"",IF(AND(D294="TUZ",H294="gleba b. lekka"),"BŁĄD kol.8",IF(AND(D294="TUZ",H294="gleba lekka"),"BŁĄD kol.8",IF(AND(D294="TUZ",H294="gleba średnia"),"BŁĄD kol.8",IF(AND(D294="TUZ",H294="gleba ciężka"),"BŁĄD kol.8",IF(OR($H294=LEGENDA!$B$21,$H294=1),49,IF(OR($H294=LEGENDA!$B$22,$H294=2),59,IF(OR($H294=LEGENDA!$B$23,$H294=3),62,IF(OR($H294=4,$H294=LEGENDA!$B$24),66,IF(H294=LEGENDA!$O$25,86,IF(H294=LEGENDA!$O$26,91,IF(H294=LEGENDA!$O$27,73,IF(H294=LEGENDA!$O$28,66,IF(H294=LEGENDA!$O$29,135,IF(H294=LEGENDA!$O$30,158,IF(H294=LEGENDA!$O$31,117)))))))))))))))))</f>
        <v/>
      </c>
      <c r="N294" s="61" t="str">
        <f>IF(AND(D294="TUZ",H294="gleba b. lekka"),"BŁĄD kol.8",IF(AND(D294="TUZ",H294="gleba lekka"),"BŁĄD kol.8",IF(AND(D294="TUZ",H294="gleba średnia"),"BŁĄD kol.8",IF(AND(D294="TUZ",H294="gleba ciężka"),"BŁĄD kol.8",IF(AND(E294&lt;&gt;4,H294=LEGENDA!$O$29),"BŁĄD kol.8",IF(AND(E294&lt;&gt;4,H294=LEGENDA!$O$30),"BŁĄD kol.8",IF(AND(E294&lt;&gt;4,H294=LEGENDA!$O$31),"BŁĄD kol.8",IF(AND(E294&lt;&gt;4,H294=LEGENDA!$O$28),"BŁĄD kol.8",IF(AND(E294&lt;&gt;4,H294=LEGENDA!$O$27),"BŁĄD kol.8",IF(AND(E294&lt;&gt;4,H294=LEGENDA!$O$26),"BŁĄD kol.8",IF(AND(E294&lt;&gt;4,H294=LEGENDA!$O$25),"BŁĄD kol.8",IF(AX294="","",IF(AX294=1,0.6,IF(AX294=2,0.9,0.9))))))))))))))</f>
        <v/>
      </c>
      <c r="O294" s="381" t="str">
        <f t="shared" si="147"/>
        <v/>
      </c>
      <c r="P294" s="379" t="str">
        <f t="shared" si="148"/>
        <v/>
      </c>
      <c r="Q294" s="47"/>
      <c r="R294" s="46"/>
      <c r="S294" s="46"/>
      <c r="T294" s="46"/>
      <c r="U294" s="46"/>
      <c r="V294" s="61" t="str">
        <f t="shared" si="149"/>
        <v/>
      </c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61" t="str">
        <f t="shared" si="150"/>
        <v/>
      </c>
      <c r="AH294" s="66" t="e">
        <v>#VALUE!</v>
      </c>
      <c r="AI294" s="72">
        <v>0</v>
      </c>
      <c r="AJ294" s="73">
        <v>0</v>
      </c>
      <c r="AK294" s="67">
        <v>0</v>
      </c>
      <c r="AL294" s="51">
        <v>-63.360000000000007</v>
      </c>
      <c r="AM294" s="51">
        <v>-73.600000000000009</v>
      </c>
      <c r="AN294" s="51">
        <v>-164.8</v>
      </c>
      <c r="AO294" s="77">
        <v>0</v>
      </c>
      <c r="AP294" s="77">
        <v>0</v>
      </c>
      <c r="AQ294" s="77">
        <v>0</v>
      </c>
      <c r="AR294" s="77">
        <v>0</v>
      </c>
      <c r="AS294" s="77">
        <v>0</v>
      </c>
      <c r="AT294" s="77">
        <v>0</v>
      </c>
      <c r="AU294" s="46"/>
      <c r="AV294" s="350" t="str">
        <f t="shared" si="151"/>
        <v/>
      </c>
      <c r="AW294" s="76" t="str">
        <f t="shared" si="152"/>
        <v/>
      </c>
      <c r="AX294" s="198" t="str">
        <f>IF(A294="","",IF(D294="","",INDEX(POBRANIE_!$B$6:$F$101,MATCH(D294,POBRANIE_!$A$6:$A$101,0),5)))</f>
        <v/>
      </c>
      <c r="AY294" s="96" t="str">
        <f t="shared" si="153"/>
        <v/>
      </c>
      <c r="AZ294" s="96" t="str">
        <f t="shared" si="173"/>
        <v/>
      </c>
      <c r="BA294" s="292" t="str">
        <f t="shared" si="168"/>
        <v xml:space="preserve"> </v>
      </c>
      <c r="BB294" s="293" t="str">
        <f t="shared" si="169"/>
        <v xml:space="preserve"> </v>
      </c>
      <c r="BD294" s="45"/>
      <c r="BE294" s="387" t="str">
        <f t="shared" si="170"/>
        <v/>
      </c>
      <c r="BF294" s="388">
        <f t="shared" si="154"/>
        <v>0</v>
      </c>
      <c r="BG294" s="388">
        <f t="shared" si="155"/>
        <v>0</v>
      </c>
      <c r="BH294" s="388">
        <f t="shared" si="156"/>
        <v>0</v>
      </c>
      <c r="BI294" s="388">
        <f t="shared" si="157"/>
        <v>0</v>
      </c>
      <c r="BJ294" s="388">
        <f t="shared" si="158"/>
        <v>0</v>
      </c>
      <c r="BK294" s="389">
        <f t="shared" si="159"/>
        <v>0</v>
      </c>
      <c r="BL294" s="388">
        <f>IF(W294="",0,IF(W294=LEGENDA!C$43,0,1))</f>
        <v>0</v>
      </c>
      <c r="BM294" s="388">
        <f>IF(X294="",0,IF(X294=LEGENDA!D$43,0,1))</f>
        <v>0</v>
      </c>
      <c r="BN294" s="388">
        <f>IF(Y294="",0,IF(Y294=LEGENDA!E$43,0,1))</f>
        <v>0</v>
      </c>
      <c r="BO294" s="388">
        <f>IF(Z294="",0,IF(Z294=LEGENDA!F$43,0,1))</f>
        <v>0</v>
      </c>
      <c r="BP294" s="388">
        <f>IF(AA294="",0,IF(AA294=LEGENDA!G$43,0,1))</f>
        <v>0</v>
      </c>
      <c r="BQ294" s="388">
        <f>IF(AB294="",0,IF(AB294=LEGENDA!H$43,0,1))</f>
        <v>0</v>
      </c>
      <c r="BR294" s="388">
        <f>IF(AC294="",0,IF(AC294=LEGENDA!I$43,0,1))</f>
        <v>0</v>
      </c>
      <c r="BS294" s="388">
        <f>IF(AD294="",0,IF(AD294=LEGENDA!J$43,0,1))</f>
        <v>0</v>
      </c>
      <c r="BT294" s="388">
        <f>IF(AE294="",0,IF(AE294=LEGENDA!K$43,0,1))</f>
        <v>0</v>
      </c>
      <c r="BU294" s="388">
        <f>IF(AF294="",0,IF(AF294=LEGENDA!L$43,0,1))</f>
        <v>0</v>
      </c>
      <c r="BV294" s="390">
        <f t="shared" si="160"/>
        <v>0</v>
      </c>
      <c r="BW294" s="388">
        <f t="shared" si="161"/>
        <v>0</v>
      </c>
      <c r="BX294" s="390">
        <f t="shared" si="162"/>
        <v>0</v>
      </c>
      <c r="BY294" s="391">
        <f t="shared" si="163"/>
        <v>0</v>
      </c>
      <c r="BZ294" s="391">
        <f t="shared" si="164"/>
        <v>0</v>
      </c>
      <c r="CA294" s="391" t="str">
        <f t="shared" si="165"/>
        <v/>
      </c>
      <c r="CB294" s="386" t="str">
        <f t="shared" si="171"/>
        <v/>
      </c>
      <c r="CC294" s="94">
        <f t="shared" si="166"/>
        <v>0</v>
      </c>
      <c r="CD294" s="397" t="str">
        <f t="shared" si="167"/>
        <v/>
      </c>
      <c r="CE294" s="559" t="str">
        <f t="array" ref="CE294">IFERROR(INDEX($C$10:$C$525,MATCH(0,COUNTIF($CE$9:CE293,$C$10:$C$525),0)),"")</f>
        <v/>
      </c>
      <c r="CF294" s="559">
        <f t="shared" si="172"/>
        <v>0</v>
      </c>
    </row>
    <row r="295" spans="1:84" ht="18.600000000000001" customHeight="1" thickBot="1" x14ac:dyDescent="0.35">
      <c r="A295" s="78" t="str">
        <f t="shared" si="145"/>
        <v/>
      </c>
      <c r="B295" s="576"/>
      <c r="C295" s="464"/>
      <c r="D295" s="349"/>
      <c r="E295" s="61" t="str">
        <f>IF(B295="","",IF(C295="","",IF(D295="","",INDEX(POBRANIE_!$B$6:$F$100,MATCH($D295,POBRANIE_!$A$6:$A$100,0),2))))</f>
        <v/>
      </c>
      <c r="F295" s="44"/>
      <c r="G295" s="45"/>
      <c r="H295" s="349"/>
      <c r="I295" s="46"/>
      <c r="J295" s="64" t="str">
        <f>IF($H295="","",IF($I295="","",IF($H295=LEGENDA!$B$21,0.6,IF($H295=LEGENDA!$B$22,0.7,0.8))))</f>
        <v/>
      </c>
      <c r="K295" s="61" t="str">
        <f t="shared" si="146"/>
        <v/>
      </c>
      <c r="L295" s="46"/>
      <c r="M295" s="61" t="str">
        <f>IF($H295="","",IF(OR(I295&gt;0,L295&gt;0),"",IF(AND(D295="TUZ",H295="gleba b. lekka"),"BŁĄD kol.8",IF(AND(D295="TUZ",H295="gleba lekka"),"BŁĄD kol.8",IF(AND(D295="TUZ",H295="gleba średnia"),"BŁĄD kol.8",IF(AND(D295="TUZ",H295="gleba ciężka"),"BŁĄD kol.8",IF(OR($H295=LEGENDA!$B$21,$H295=1),49,IF(OR($H295=LEGENDA!$B$22,$H295=2),59,IF(OR($H295=LEGENDA!$B$23,$H295=3),62,IF(OR($H295=4,$H295=LEGENDA!$B$24),66,IF(H295=LEGENDA!$O$25,86,IF(H295=LEGENDA!$O$26,91,IF(H295=LEGENDA!$O$27,73,IF(H295=LEGENDA!$O$28,66,IF(H295=LEGENDA!$O$29,135,IF(H295=LEGENDA!$O$30,158,IF(H295=LEGENDA!$O$31,117)))))))))))))))))</f>
        <v/>
      </c>
      <c r="N295" s="61" t="str">
        <f>IF(AND(D295="TUZ",H295="gleba b. lekka"),"BŁĄD kol.8",IF(AND(D295="TUZ",H295="gleba lekka"),"BŁĄD kol.8",IF(AND(D295="TUZ",H295="gleba średnia"),"BŁĄD kol.8",IF(AND(D295="TUZ",H295="gleba ciężka"),"BŁĄD kol.8",IF(AND(E295&lt;&gt;4,H295=LEGENDA!$O$29),"BŁĄD kol.8",IF(AND(E295&lt;&gt;4,H295=LEGENDA!$O$30),"BŁĄD kol.8",IF(AND(E295&lt;&gt;4,H295=LEGENDA!$O$31),"BŁĄD kol.8",IF(AND(E295&lt;&gt;4,H295=LEGENDA!$O$28),"BŁĄD kol.8",IF(AND(E295&lt;&gt;4,H295=LEGENDA!$O$27),"BŁĄD kol.8",IF(AND(E295&lt;&gt;4,H295=LEGENDA!$O$26),"BŁĄD kol.8",IF(AND(E295&lt;&gt;4,H295=LEGENDA!$O$25),"BŁĄD kol.8",IF(AX295="","",IF(AX295=1,0.6,IF(AX295=2,0.9,0.9))))))))))))))</f>
        <v/>
      </c>
      <c r="O295" s="381" t="str">
        <f t="shared" si="147"/>
        <v/>
      </c>
      <c r="P295" s="379" t="str">
        <f t="shared" si="148"/>
        <v/>
      </c>
      <c r="Q295" s="47"/>
      <c r="R295" s="46"/>
      <c r="S295" s="46"/>
      <c r="T295" s="46"/>
      <c r="U295" s="46"/>
      <c r="V295" s="61" t="str">
        <f t="shared" si="149"/>
        <v/>
      </c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61" t="str">
        <f t="shared" si="150"/>
        <v/>
      </c>
      <c r="AH295" s="66" t="e">
        <v>#VALUE!</v>
      </c>
      <c r="AI295" s="72">
        <v>0</v>
      </c>
      <c r="AJ295" s="73">
        <v>0</v>
      </c>
      <c r="AK295" s="67">
        <v>0</v>
      </c>
      <c r="AL295" s="51">
        <v>-63.360000000000007</v>
      </c>
      <c r="AM295" s="51">
        <v>-73.600000000000009</v>
      </c>
      <c r="AN295" s="51">
        <v>-164.8</v>
      </c>
      <c r="AO295" s="77">
        <v>0</v>
      </c>
      <c r="AP295" s="77">
        <v>0</v>
      </c>
      <c r="AQ295" s="77">
        <v>0</v>
      </c>
      <c r="AR295" s="77">
        <v>0</v>
      </c>
      <c r="AS295" s="77">
        <v>0</v>
      </c>
      <c r="AT295" s="77">
        <v>0</v>
      </c>
      <c r="AU295" s="46"/>
      <c r="AV295" s="350" t="str">
        <f t="shared" si="151"/>
        <v/>
      </c>
      <c r="AW295" s="76" t="str">
        <f t="shared" si="152"/>
        <v/>
      </c>
      <c r="AX295" s="198" t="str">
        <f>IF(A295="","",IF(D295="","",INDEX(POBRANIE_!$B$6:$F$101,MATCH(D295,POBRANIE_!$A$6:$A$101,0),5)))</f>
        <v/>
      </c>
      <c r="AY295" s="96" t="str">
        <f t="shared" si="153"/>
        <v/>
      </c>
      <c r="AZ295" s="96" t="str">
        <f t="shared" si="173"/>
        <v/>
      </c>
      <c r="BA295" s="292" t="str">
        <f t="shared" si="168"/>
        <v xml:space="preserve"> </v>
      </c>
      <c r="BB295" s="293" t="str">
        <f t="shared" si="169"/>
        <v xml:space="preserve"> </v>
      </c>
      <c r="BD295" s="45"/>
      <c r="BE295" s="387" t="str">
        <f t="shared" si="170"/>
        <v/>
      </c>
      <c r="BF295" s="388">
        <f t="shared" si="154"/>
        <v>0</v>
      </c>
      <c r="BG295" s="388">
        <f t="shared" si="155"/>
        <v>0</v>
      </c>
      <c r="BH295" s="388">
        <f t="shared" si="156"/>
        <v>0</v>
      </c>
      <c r="BI295" s="388">
        <f t="shared" si="157"/>
        <v>0</v>
      </c>
      <c r="BJ295" s="388">
        <f t="shared" si="158"/>
        <v>0</v>
      </c>
      <c r="BK295" s="389">
        <f t="shared" si="159"/>
        <v>0</v>
      </c>
      <c r="BL295" s="388">
        <f>IF(W295="",0,IF(W295=LEGENDA!C$43,0,1))</f>
        <v>0</v>
      </c>
      <c r="BM295" s="388">
        <f>IF(X295="",0,IF(X295=LEGENDA!D$43,0,1))</f>
        <v>0</v>
      </c>
      <c r="BN295" s="388">
        <f>IF(Y295="",0,IF(Y295=LEGENDA!E$43,0,1))</f>
        <v>0</v>
      </c>
      <c r="BO295" s="388">
        <f>IF(Z295="",0,IF(Z295=LEGENDA!F$43,0,1))</f>
        <v>0</v>
      </c>
      <c r="BP295" s="388">
        <f>IF(AA295="",0,IF(AA295=LEGENDA!G$43,0,1))</f>
        <v>0</v>
      </c>
      <c r="BQ295" s="388">
        <f>IF(AB295="",0,IF(AB295=LEGENDA!H$43,0,1))</f>
        <v>0</v>
      </c>
      <c r="BR295" s="388">
        <f>IF(AC295="",0,IF(AC295=LEGENDA!I$43,0,1))</f>
        <v>0</v>
      </c>
      <c r="BS295" s="388">
        <f>IF(AD295="",0,IF(AD295=LEGENDA!J$43,0,1))</f>
        <v>0</v>
      </c>
      <c r="BT295" s="388">
        <f>IF(AE295="",0,IF(AE295=LEGENDA!K$43,0,1))</f>
        <v>0</v>
      </c>
      <c r="BU295" s="388">
        <f>IF(AF295="",0,IF(AF295=LEGENDA!L$43,0,1))</f>
        <v>0</v>
      </c>
      <c r="BV295" s="390">
        <f t="shared" si="160"/>
        <v>0</v>
      </c>
      <c r="BW295" s="388">
        <f t="shared" si="161"/>
        <v>0</v>
      </c>
      <c r="BX295" s="390">
        <f t="shared" si="162"/>
        <v>0</v>
      </c>
      <c r="BY295" s="391">
        <f t="shared" si="163"/>
        <v>0</v>
      </c>
      <c r="BZ295" s="391">
        <f t="shared" si="164"/>
        <v>0</v>
      </c>
      <c r="CA295" s="391" t="str">
        <f t="shared" si="165"/>
        <v/>
      </c>
      <c r="CB295" s="386" t="str">
        <f t="shared" si="171"/>
        <v/>
      </c>
      <c r="CC295" s="94">
        <f t="shared" si="166"/>
        <v>0</v>
      </c>
      <c r="CD295" s="397" t="str">
        <f t="shared" si="167"/>
        <v/>
      </c>
      <c r="CE295" s="559" t="str">
        <f t="array" ref="CE295">IFERROR(INDEX($C$10:$C$525,MATCH(0,COUNTIF($CE$9:CE294,$C$10:$C$525),0)),"")</f>
        <v/>
      </c>
      <c r="CF295" s="559">
        <f t="shared" si="172"/>
        <v>0</v>
      </c>
    </row>
    <row r="296" spans="1:84" ht="18.600000000000001" customHeight="1" thickBot="1" x14ac:dyDescent="0.35">
      <c r="A296" s="78" t="str">
        <f t="shared" si="145"/>
        <v/>
      </c>
      <c r="B296" s="576"/>
      <c r="C296" s="464"/>
      <c r="D296" s="349"/>
      <c r="E296" s="61" t="str">
        <f>IF(B296="","",IF(C296="","",IF(D296="","",INDEX(POBRANIE_!$B$6:$F$100,MATCH($D296,POBRANIE_!$A$6:$A$100,0),2))))</f>
        <v/>
      </c>
      <c r="F296" s="44"/>
      <c r="G296" s="45"/>
      <c r="H296" s="349"/>
      <c r="I296" s="46"/>
      <c r="J296" s="64" t="str">
        <f>IF($H296="","",IF($I296="","",IF($H296=LEGENDA!$B$21,0.6,IF($H296=LEGENDA!$B$22,0.7,0.8))))</f>
        <v/>
      </c>
      <c r="K296" s="61" t="str">
        <f t="shared" si="146"/>
        <v/>
      </c>
      <c r="L296" s="46"/>
      <c r="M296" s="61" t="str">
        <f>IF($H296="","",IF(OR(I296&gt;0,L296&gt;0),"",IF(AND(D296="TUZ",H296="gleba b. lekka"),"BŁĄD kol.8",IF(AND(D296="TUZ",H296="gleba lekka"),"BŁĄD kol.8",IF(AND(D296="TUZ",H296="gleba średnia"),"BŁĄD kol.8",IF(AND(D296="TUZ",H296="gleba ciężka"),"BŁĄD kol.8",IF(OR($H296=LEGENDA!$B$21,$H296=1),49,IF(OR($H296=LEGENDA!$B$22,$H296=2),59,IF(OR($H296=LEGENDA!$B$23,$H296=3),62,IF(OR($H296=4,$H296=LEGENDA!$B$24),66,IF(H296=LEGENDA!$O$25,86,IF(H296=LEGENDA!$O$26,91,IF(H296=LEGENDA!$O$27,73,IF(H296=LEGENDA!$O$28,66,IF(H296=LEGENDA!$O$29,135,IF(H296=LEGENDA!$O$30,158,IF(H296=LEGENDA!$O$31,117)))))))))))))))))</f>
        <v/>
      </c>
      <c r="N296" s="61" t="str">
        <f>IF(AND(D296="TUZ",H296="gleba b. lekka"),"BŁĄD kol.8",IF(AND(D296="TUZ",H296="gleba lekka"),"BŁĄD kol.8",IF(AND(D296="TUZ",H296="gleba średnia"),"BŁĄD kol.8",IF(AND(D296="TUZ",H296="gleba ciężka"),"BŁĄD kol.8",IF(AND(E296&lt;&gt;4,H296=LEGENDA!$O$29),"BŁĄD kol.8",IF(AND(E296&lt;&gt;4,H296=LEGENDA!$O$30),"BŁĄD kol.8",IF(AND(E296&lt;&gt;4,H296=LEGENDA!$O$31),"BŁĄD kol.8",IF(AND(E296&lt;&gt;4,H296=LEGENDA!$O$28),"BŁĄD kol.8",IF(AND(E296&lt;&gt;4,H296=LEGENDA!$O$27),"BŁĄD kol.8",IF(AND(E296&lt;&gt;4,H296=LEGENDA!$O$26),"BŁĄD kol.8",IF(AND(E296&lt;&gt;4,H296=LEGENDA!$O$25),"BŁĄD kol.8",IF(AX296="","",IF(AX296=1,0.6,IF(AX296=2,0.9,0.9))))))))))))))</f>
        <v/>
      </c>
      <c r="O296" s="381" t="str">
        <f t="shared" si="147"/>
        <v/>
      </c>
      <c r="P296" s="379" t="str">
        <f t="shared" si="148"/>
        <v/>
      </c>
      <c r="Q296" s="47"/>
      <c r="R296" s="46"/>
      <c r="S296" s="46"/>
      <c r="T296" s="46"/>
      <c r="U296" s="46"/>
      <c r="V296" s="61" t="str">
        <f t="shared" si="149"/>
        <v/>
      </c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61" t="str">
        <f t="shared" si="150"/>
        <v/>
      </c>
      <c r="AH296" s="66" t="e">
        <v>#VALUE!</v>
      </c>
      <c r="AI296" s="72">
        <v>0</v>
      </c>
      <c r="AJ296" s="73">
        <v>0</v>
      </c>
      <c r="AK296" s="67">
        <v>0</v>
      </c>
      <c r="AL296" s="51">
        <v>-63.360000000000007</v>
      </c>
      <c r="AM296" s="51">
        <v>-73.600000000000009</v>
      </c>
      <c r="AN296" s="51">
        <v>-164.8</v>
      </c>
      <c r="AO296" s="77">
        <v>0</v>
      </c>
      <c r="AP296" s="77">
        <v>0</v>
      </c>
      <c r="AQ296" s="77">
        <v>0</v>
      </c>
      <c r="AR296" s="77">
        <v>0</v>
      </c>
      <c r="AS296" s="77">
        <v>0</v>
      </c>
      <c r="AT296" s="77">
        <v>0</v>
      </c>
      <c r="AU296" s="46"/>
      <c r="AV296" s="350" t="str">
        <f t="shared" si="151"/>
        <v/>
      </c>
      <c r="AW296" s="76" t="str">
        <f t="shared" si="152"/>
        <v/>
      </c>
      <c r="AX296" s="198" t="str">
        <f>IF(A296="","",IF(D296="","",INDEX(POBRANIE_!$B$6:$F$101,MATCH(D296,POBRANIE_!$A$6:$A$101,0),5)))</f>
        <v/>
      </c>
      <c r="AY296" s="96" t="str">
        <f t="shared" si="153"/>
        <v/>
      </c>
      <c r="AZ296" s="96" t="str">
        <f t="shared" si="173"/>
        <v/>
      </c>
      <c r="BA296" s="292" t="str">
        <f t="shared" si="168"/>
        <v xml:space="preserve"> </v>
      </c>
      <c r="BB296" s="293" t="str">
        <f t="shared" si="169"/>
        <v xml:space="preserve"> </v>
      </c>
      <c r="BD296" s="45"/>
      <c r="BE296" s="387" t="str">
        <f t="shared" si="170"/>
        <v/>
      </c>
      <c r="BF296" s="388">
        <f t="shared" si="154"/>
        <v>0</v>
      </c>
      <c r="BG296" s="388">
        <f t="shared" si="155"/>
        <v>0</v>
      </c>
      <c r="BH296" s="388">
        <f t="shared" si="156"/>
        <v>0</v>
      </c>
      <c r="BI296" s="388">
        <f t="shared" si="157"/>
        <v>0</v>
      </c>
      <c r="BJ296" s="388">
        <f t="shared" si="158"/>
        <v>0</v>
      </c>
      <c r="BK296" s="389">
        <f t="shared" si="159"/>
        <v>0</v>
      </c>
      <c r="BL296" s="388">
        <f>IF(W296="",0,IF(W296=LEGENDA!C$43,0,1))</f>
        <v>0</v>
      </c>
      <c r="BM296" s="388">
        <f>IF(X296="",0,IF(X296=LEGENDA!D$43,0,1))</f>
        <v>0</v>
      </c>
      <c r="BN296" s="388">
        <f>IF(Y296="",0,IF(Y296=LEGENDA!E$43,0,1))</f>
        <v>0</v>
      </c>
      <c r="BO296" s="388">
        <f>IF(Z296="",0,IF(Z296=LEGENDA!F$43,0,1))</f>
        <v>0</v>
      </c>
      <c r="BP296" s="388">
        <f>IF(AA296="",0,IF(AA296=LEGENDA!G$43,0,1))</f>
        <v>0</v>
      </c>
      <c r="BQ296" s="388">
        <f>IF(AB296="",0,IF(AB296=LEGENDA!H$43,0,1))</f>
        <v>0</v>
      </c>
      <c r="BR296" s="388">
        <f>IF(AC296="",0,IF(AC296=LEGENDA!I$43,0,1))</f>
        <v>0</v>
      </c>
      <c r="BS296" s="388">
        <f>IF(AD296="",0,IF(AD296=LEGENDA!J$43,0,1))</f>
        <v>0</v>
      </c>
      <c r="BT296" s="388">
        <f>IF(AE296="",0,IF(AE296=LEGENDA!K$43,0,1))</f>
        <v>0</v>
      </c>
      <c r="BU296" s="388">
        <f>IF(AF296="",0,IF(AF296=LEGENDA!L$43,0,1))</f>
        <v>0</v>
      </c>
      <c r="BV296" s="390">
        <f t="shared" si="160"/>
        <v>0</v>
      </c>
      <c r="BW296" s="388">
        <f t="shared" si="161"/>
        <v>0</v>
      </c>
      <c r="BX296" s="390">
        <f t="shared" si="162"/>
        <v>0</v>
      </c>
      <c r="BY296" s="391">
        <f t="shared" si="163"/>
        <v>0</v>
      </c>
      <c r="BZ296" s="391">
        <f t="shared" si="164"/>
        <v>0</v>
      </c>
      <c r="CA296" s="391" t="str">
        <f t="shared" si="165"/>
        <v/>
      </c>
      <c r="CB296" s="386" t="str">
        <f t="shared" si="171"/>
        <v/>
      </c>
      <c r="CC296" s="94">
        <f t="shared" si="166"/>
        <v>0</v>
      </c>
      <c r="CD296" s="397" t="str">
        <f t="shared" si="167"/>
        <v/>
      </c>
      <c r="CE296" s="559" t="str">
        <f t="array" ref="CE296">IFERROR(INDEX($C$10:$C$525,MATCH(0,COUNTIF($CE$9:CE295,$C$10:$C$525),0)),"")</f>
        <v/>
      </c>
      <c r="CF296" s="559">
        <f t="shared" si="172"/>
        <v>0</v>
      </c>
    </row>
    <row r="297" spans="1:84" ht="18.600000000000001" customHeight="1" thickBot="1" x14ac:dyDescent="0.35">
      <c r="A297" s="78" t="str">
        <f t="shared" si="145"/>
        <v/>
      </c>
      <c r="B297" s="576"/>
      <c r="C297" s="464"/>
      <c r="D297" s="349"/>
      <c r="E297" s="61" t="str">
        <f>IF(B297="","",IF(C297="","",IF(D297="","",INDEX(POBRANIE_!$B$6:$F$100,MATCH($D297,POBRANIE_!$A$6:$A$100,0),2))))</f>
        <v/>
      </c>
      <c r="F297" s="44"/>
      <c r="G297" s="45"/>
      <c r="H297" s="349"/>
      <c r="I297" s="46"/>
      <c r="J297" s="64" t="str">
        <f>IF($H297="","",IF($I297="","",IF($H297=LEGENDA!$B$21,0.6,IF($H297=LEGENDA!$B$22,0.7,0.8))))</f>
        <v/>
      </c>
      <c r="K297" s="61" t="str">
        <f t="shared" si="146"/>
        <v/>
      </c>
      <c r="L297" s="46"/>
      <c r="M297" s="61" t="str">
        <f>IF($H297="","",IF(OR(I297&gt;0,L297&gt;0),"",IF(AND(D297="TUZ",H297="gleba b. lekka"),"BŁĄD kol.8",IF(AND(D297="TUZ",H297="gleba lekka"),"BŁĄD kol.8",IF(AND(D297="TUZ",H297="gleba średnia"),"BŁĄD kol.8",IF(AND(D297="TUZ",H297="gleba ciężka"),"BŁĄD kol.8",IF(OR($H297=LEGENDA!$B$21,$H297=1),49,IF(OR($H297=LEGENDA!$B$22,$H297=2),59,IF(OR($H297=LEGENDA!$B$23,$H297=3),62,IF(OR($H297=4,$H297=LEGENDA!$B$24),66,IF(H297=LEGENDA!$O$25,86,IF(H297=LEGENDA!$O$26,91,IF(H297=LEGENDA!$O$27,73,IF(H297=LEGENDA!$O$28,66,IF(H297=LEGENDA!$O$29,135,IF(H297=LEGENDA!$O$30,158,IF(H297=LEGENDA!$O$31,117)))))))))))))))))</f>
        <v/>
      </c>
      <c r="N297" s="61" t="str">
        <f>IF(AND(D297="TUZ",H297="gleba b. lekka"),"BŁĄD kol.8",IF(AND(D297="TUZ",H297="gleba lekka"),"BŁĄD kol.8",IF(AND(D297="TUZ",H297="gleba średnia"),"BŁĄD kol.8",IF(AND(D297="TUZ",H297="gleba ciężka"),"BŁĄD kol.8",IF(AND(E297&lt;&gt;4,H297=LEGENDA!$O$29),"BŁĄD kol.8",IF(AND(E297&lt;&gt;4,H297=LEGENDA!$O$30),"BŁĄD kol.8",IF(AND(E297&lt;&gt;4,H297=LEGENDA!$O$31),"BŁĄD kol.8",IF(AND(E297&lt;&gt;4,H297=LEGENDA!$O$28),"BŁĄD kol.8",IF(AND(E297&lt;&gt;4,H297=LEGENDA!$O$27),"BŁĄD kol.8",IF(AND(E297&lt;&gt;4,H297=LEGENDA!$O$26),"BŁĄD kol.8",IF(AND(E297&lt;&gt;4,H297=LEGENDA!$O$25),"BŁĄD kol.8",IF(AX297="","",IF(AX297=1,0.6,IF(AX297=2,0.9,0.9))))))))))))))</f>
        <v/>
      </c>
      <c r="O297" s="381" t="str">
        <f t="shared" si="147"/>
        <v/>
      </c>
      <c r="P297" s="379" t="str">
        <f t="shared" si="148"/>
        <v/>
      </c>
      <c r="Q297" s="47"/>
      <c r="R297" s="46"/>
      <c r="S297" s="46"/>
      <c r="T297" s="46"/>
      <c r="U297" s="46"/>
      <c r="V297" s="61" t="str">
        <f t="shared" si="149"/>
        <v/>
      </c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61" t="str">
        <f t="shared" si="150"/>
        <v/>
      </c>
      <c r="AH297" s="66" t="e">
        <v>#VALUE!</v>
      </c>
      <c r="AI297" s="72">
        <v>0</v>
      </c>
      <c r="AJ297" s="73">
        <v>0</v>
      </c>
      <c r="AK297" s="67">
        <v>0</v>
      </c>
      <c r="AL297" s="51">
        <v>-63.360000000000007</v>
      </c>
      <c r="AM297" s="51">
        <v>-73.600000000000009</v>
      </c>
      <c r="AN297" s="51">
        <v>-164.8</v>
      </c>
      <c r="AO297" s="77">
        <v>0</v>
      </c>
      <c r="AP297" s="77">
        <v>0</v>
      </c>
      <c r="AQ297" s="77">
        <v>0</v>
      </c>
      <c r="AR297" s="77">
        <v>0</v>
      </c>
      <c r="AS297" s="77">
        <v>0</v>
      </c>
      <c r="AT297" s="77">
        <v>0</v>
      </c>
      <c r="AU297" s="46"/>
      <c r="AV297" s="350" t="str">
        <f t="shared" si="151"/>
        <v/>
      </c>
      <c r="AW297" s="76" t="str">
        <f t="shared" si="152"/>
        <v/>
      </c>
      <c r="AX297" s="198" t="str">
        <f>IF(A297="","",IF(D297="","",INDEX(POBRANIE_!$B$6:$F$101,MATCH(D297,POBRANIE_!$A$6:$A$101,0),5)))</f>
        <v/>
      </c>
      <c r="AY297" s="96" t="str">
        <f t="shared" si="153"/>
        <v/>
      </c>
      <c r="AZ297" s="96" t="str">
        <f t="shared" si="173"/>
        <v/>
      </c>
      <c r="BA297" s="292" t="str">
        <f t="shared" si="168"/>
        <v xml:space="preserve"> </v>
      </c>
      <c r="BB297" s="293" t="str">
        <f t="shared" si="169"/>
        <v xml:space="preserve"> </v>
      </c>
      <c r="BD297" s="45"/>
      <c r="BE297" s="387" t="str">
        <f t="shared" si="170"/>
        <v/>
      </c>
      <c r="BF297" s="388">
        <f t="shared" si="154"/>
        <v>0</v>
      </c>
      <c r="BG297" s="388">
        <f t="shared" si="155"/>
        <v>0</v>
      </c>
      <c r="BH297" s="388">
        <f t="shared" si="156"/>
        <v>0</v>
      </c>
      <c r="BI297" s="388">
        <f t="shared" si="157"/>
        <v>0</v>
      </c>
      <c r="BJ297" s="388">
        <f t="shared" si="158"/>
        <v>0</v>
      </c>
      <c r="BK297" s="389">
        <f t="shared" si="159"/>
        <v>0</v>
      </c>
      <c r="BL297" s="388">
        <f>IF(W297="",0,IF(W297=LEGENDA!C$43,0,1))</f>
        <v>0</v>
      </c>
      <c r="BM297" s="388">
        <f>IF(X297="",0,IF(X297=LEGENDA!D$43,0,1))</f>
        <v>0</v>
      </c>
      <c r="BN297" s="388">
        <f>IF(Y297="",0,IF(Y297=LEGENDA!E$43,0,1))</f>
        <v>0</v>
      </c>
      <c r="BO297" s="388">
        <f>IF(Z297="",0,IF(Z297=LEGENDA!F$43,0,1))</f>
        <v>0</v>
      </c>
      <c r="BP297" s="388">
        <f>IF(AA297="",0,IF(AA297=LEGENDA!G$43,0,1))</f>
        <v>0</v>
      </c>
      <c r="BQ297" s="388">
        <f>IF(AB297="",0,IF(AB297=LEGENDA!H$43,0,1))</f>
        <v>0</v>
      </c>
      <c r="BR297" s="388">
        <f>IF(AC297="",0,IF(AC297=LEGENDA!I$43,0,1))</f>
        <v>0</v>
      </c>
      <c r="BS297" s="388">
        <f>IF(AD297="",0,IF(AD297=LEGENDA!J$43,0,1))</f>
        <v>0</v>
      </c>
      <c r="BT297" s="388">
        <f>IF(AE297="",0,IF(AE297=LEGENDA!K$43,0,1))</f>
        <v>0</v>
      </c>
      <c r="BU297" s="388">
        <f>IF(AF297="",0,IF(AF297=LEGENDA!L$43,0,1))</f>
        <v>0</v>
      </c>
      <c r="BV297" s="390">
        <f t="shared" si="160"/>
        <v>0</v>
      </c>
      <c r="BW297" s="388">
        <f t="shared" si="161"/>
        <v>0</v>
      </c>
      <c r="BX297" s="390">
        <f t="shared" si="162"/>
        <v>0</v>
      </c>
      <c r="BY297" s="391">
        <f t="shared" si="163"/>
        <v>0</v>
      </c>
      <c r="BZ297" s="391">
        <f t="shared" si="164"/>
        <v>0</v>
      </c>
      <c r="CA297" s="391" t="str">
        <f t="shared" si="165"/>
        <v/>
      </c>
      <c r="CB297" s="386" t="str">
        <f t="shared" si="171"/>
        <v/>
      </c>
      <c r="CC297" s="94">
        <f t="shared" si="166"/>
        <v>0</v>
      </c>
      <c r="CD297" s="397" t="str">
        <f t="shared" si="167"/>
        <v/>
      </c>
      <c r="CE297" s="559" t="str">
        <f t="array" ref="CE297">IFERROR(INDEX($C$10:$C$525,MATCH(0,COUNTIF($CE$9:CE296,$C$10:$C$525),0)),"")</f>
        <v/>
      </c>
      <c r="CF297" s="559">
        <f t="shared" si="172"/>
        <v>0</v>
      </c>
    </row>
    <row r="298" spans="1:84" ht="18.600000000000001" customHeight="1" thickBot="1" x14ac:dyDescent="0.35">
      <c r="A298" s="78" t="str">
        <f t="shared" ref="A298:A361" si="174">IF(B298="","",A297+1)</f>
        <v/>
      </c>
      <c r="B298" s="576"/>
      <c r="C298" s="464"/>
      <c r="D298" s="349"/>
      <c r="E298" s="61" t="str">
        <f>IF(B298="","",IF(C298="","",IF(D298="","",INDEX(POBRANIE_!$B$6:$F$100,MATCH($D298,POBRANIE_!$A$6:$A$100,0),2))))</f>
        <v/>
      </c>
      <c r="F298" s="44"/>
      <c r="G298" s="45"/>
      <c r="H298" s="349"/>
      <c r="I298" s="46"/>
      <c r="J298" s="64" t="str">
        <f>IF($H298="","",IF($I298="","",IF($H298=LEGENDA!$B$21,0.6,IF($H298=LEGENDA!$B$22,0.7,0.8))))</f>
        <v/>
      </c>
      <c r="K298" s="61" t="str">
        <f t="shared" ref="K298:K361" si="175">IF(H298="","",IF(I298="","",I298*J298))</f>
        <v/>
      </c>
      <c r="L298" s="46"/>
      <c r="M298" s="61" t="str">
        <f>IF($H298="","",IF(OR(I298&gt;0,L298&gt;0),"",IF(AND(D298="TUZ",H298="gleba b. lekka"),"BŁĄD kol.8",IF(AND(D298="TUZ",H298="gleba lekka"),"BŁĄD kol.8",IF(AND(D298="TUZ",H298="gleba średnia"),"BŁĄD kol.8",IF(AND(D298="TUZ",H298="gleba ciężka"),"BŁĄD kol.8",IF(OR($H298=LEGENDA!$B$21,$H298=1),49,IF(OR($H298=LEGENDA!$B$22,$H298=2),59,IF(OR($H298=LEGENDA!$B$23,$H298=3),62,IF(OR($H298=4,$H298=LEGENDA!$B$24),66,IF(H298=LEGENDA!$O$25,86,IF(H298=LEGENDA!$O$26,91,IF(H298=LEGENDA!$O$27,73,IF(H298=LEGENDA!$O$28,66,IF(H298=LEGENDA!$O$29,135,IF(H298=LEGENDA!$O$30,158,IF(H298=LEGENDA!$O$31,117)))))))))))))))))</f>
        <v/>
      </c>
      <c r="N298" s="61" t="str">
        <f>IF(AND(D298="TUZ",H298="gleba b. lekka"),"BŁĄD kol.8",IF(AND(D298="TUZ",H298="gleba lekka"),"BŁĄD kol.8",IF(AND(D298="TUZ",H298="gleba średnia"),"BŁĄD kol.8",IF(AND(D298="TUZ",H298="gleba ciężka"),"BŁĄD kol.8",IF(AND(E298&lt;&gt;4,H298=LEGENDA!$O$29),"BŁĄD kol.8",IF(AND(E298&lt;&gt;4,H298=LEGENDA!$O$30),"BŁĄD kol.8",IF(AND(E298&lt;&gt;4,H298=LEGENDA!$O$31),"BŁĄD kol.8",IF(AND(E298&lt;&gt;4,H298=LEGENDA!$O$28),"BŁĄD kol.8",IF(AND(E298&lt;&gt;4,H298=LEGENDA!$O$27),"BŁĄD kol.8",IF(AND(E298&lt;&gt;4,H298=LEGENDA!$O$26),"BŁĄD kol.8",IF(AND(E298&lt;&gt;4,H298=LEGENDA!$O$25),"BŁĄD kol.8",IF(AX298="","",IF(AX298=1,0.6,IF(AX298=2,0.9,0.9))))))))))))))</f>
        <v/>
      </c>
      <c r="O298" s="381" t="str">
        <f t="shared" ref="O298:O361" si="176">IF(AND($I298="",$L298="",$M298=""),"",IF($L298&gt;0,$L298*$N298,IF($I298&gt;0,$K298*$N298,IF(N298="","BŁĄD kol.4",$M298*$N298))))</f>
        <v/>
      </c>
      <c r="P298" s="379" t="str">
        <f t="shared" ref="P298:P361" si="177">IF(OR($F298="",$O298="",$N298=""),"",IF(BD298="",$F298*$O298,""))</f>
        <v/>
      </c>
      <c r="Q298" s="47"/>
      <c r="R298" s="46"/>
      <c r="S298" s="46"/>
      <c r="T298" s="46"/>
      <c r="U298" s="46"/>
      <c r="V298" s="61" t="str">
        <f t="shared" ref="V298:V361" si="178">IF(SUM(R298:U298)=0,"",IF(AND(SUM(R298:U298)&gt;0,BK298=0),SUM(R298:U298),"WYBIERZ Z MENU ROZWIJANEGO PORAWNĄ ILOŚĆ kg N"))</f>
        <v/>
      </c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61" t="str">
        <f t="shared" ref="AG298:AG361" si="179">IF(SUM(W298:AF298)=0,"",IF(AND(SUM(W298:AF298)&gt;0,BV298=0,BX298=0),SUM(W298:AF298),"WYBIERZ Z MENU ROZWIJANEGO PORAWNĄ ILOŚĆ kg N"))</f>
        <v/>
      </c>
      <c r="AH298" s="66" t="e">
        <v>#VALUE!</v>
      </c>
      <c r="AI298" s="72">
        <v>0</v>
      </c>
      <c r="AJ298" s="73">
        <v>0</v>
      </c>
      <c r="AK298" s="67">
        <v>0</v>
      </c>
      <c r="AL298" s="51">
        <v>-63.360000000000007</v>
      </c>
      <c r="AM298" s="51">
        <v>-73.600000000000009</v>
      </c>
      <c r="AN298" s="51">
        <v>-164.8</v>
      </c>
      <c r="AO298" s="77">
        <v>0</v>
      </c>
      <c r="AP298" s="77">
        <v>0</v>
      </c>
      <c r="AQ298" s="77">
        <v>0</v>
      </c>
      <c r="AR298" s="77">
        <v>0</v>
      </c>
      <c r="AS298" s="77">
        <v>0</v>
      </c>
      <c r="AT298" s="77">
        <v>0</v>
      </c>
      <c r="AU298" s="46"/>
      <c r="AV298" s="350" t="str">
        <f t="shared" ref="AV298:AV361" si="180">IF(D298="","",D298)</f>
        <v/>
      </c>
      <c r="AW298" s="76" t="str">
        <f t="shared" ref="AW298:AW361" si="181">IF(A298="","",A298)</f>
        <v/>
      </c>
      <c r="AX298" s="198" t="str">
        <f>IF(A298="","",IF(D298="","",INDEX(POBRANIE_!$B$6:$F$101,MATCH(D298,POBRANIE_!$A$6:$A$101,0),5)))</f>
        <v/>
      </c>
      <c r="AY298" s="96" t="str">
        <f t="shared" ref="AY298:AY361" si="182">IF(F298&gt;0,1,"")</f>
        <v/>
      </c>
      <c r="AZ298" s="96" t="str">
        <f t="shared" si="173"/>
        <v/>
      </c>
      <c r="BA298" s="292" t="str">
        <f t="shared" si="168"/>
        <v xml:space="preserve"> </v>
      </c>
      <c r="BB298" s="293" t="str">
        <f t="shared" si="169"/>
        <v xml:space="preserve"> </v>
      </c>
      <c r="BD298" s="45"/>
      <c r="BE298" s="387" t="str">
        <f t="shared" si="170"/>
        <v/>
      </c>
      <c r="BF298" s="388">
        <f t="shared" ref="BF298:BF361" si="183">IF(Q298="",0,IF(Q298=Q$8,0,1))</f>
        <v>0</v>
      </c>
      <c r="BG298" s="388">
        <f t="shared" ref="BG298:BG361" si="184">IF(R298="",0,IF(R298=R$8,0,1))</f>
        <v>0</v>
      </c>
      <c r="BH298" s="388">
        <f t="shared" ref="BH298:BH361" si="185">IF(S298="",0,IF(S298=S$8,0,1))</f>
        <v>0</v>
      </c>
      <c r="BI298" s="388">
        <f t="shared" ref="BI298:BI361" si="186">IF(T298="",0,IF(T298=T$8,0,1))</f>
        <v>0</v>
      </c>
      <c r="BJ298" s="388">
        <f t="shared" ref="BJ298:BJ361" si="187">IF(U298="",0,IF(U298=U$8,0,1))</f>
        <v>0</v>
      </c>
      <c r="BK298" s="389">
        <f t="shared" ref="BK298:BK361" si="188">SUM(BF298:BJ298)</f>
        <v>0</v>
      </c>
      <c r="BL298" s="388">
        <f>IF(W298="",0,IF(W298=LEGENDA!C$43,0,1))</f>
        <v>0</v>
      </c>
      <c r="BM298" s="388">
        <f>IF(X298="",0,IF(X298=LEGENDA!D$43,0,1))</f>
        <v>0</v>
      </c>
      <c r="BN298" s="388">
        <f>IF(Y298="",0,IF(Y298=LEGENDA!E$43,0,1))</f>
        <v>0</v>
      </c>
      <c r="BO298" s="388">
        <f>IF(Z298="",0,IF(Z298=LEGENDA!F$43,0,1))</f>
        <v>0</v>
      </c>
      <c r="BP298" s="388">
        <f>IF(AA298="",0,IF(AA298=LEGENDA!G$43,0,1))</f>
        <v>0</v>
      </c>
      <c r="BQ298" s="388">
        <f>IF(AB298="",0,IF(AB298=LEGENDA!H$43,0,1))</f>
        <v>0</v>
      </c>
      <c r="BR298" s="388">
        <f>IF(AC298="",0,IF(AC298=LEGENDA!I$43,0,1))</f>
        <v>0</v>
      </c>
      <c r="BS298" s="388">
        <f>IF(AD298="",0,IF(AD298=LEGENDA!J$43,0,1))</f>
        <v>0</v>
      </c>
      <c r="BT298" s="388">
        <f>IF(AE298="",0,IF(AE298=LEGENDA!K$43,0,1))</f>
        <v>0</v>
      </c>
      <c r="BU298" s="388">
        <f>IF(AF298="",0,IF(AF298=LEGENDA!L$43,0,1))</f>
        <v>0</v>
      </c>
      <c r="BV298" s="390">
        <f t="shared" ref="BV298:BV361" si="189">SUM(BL298:BU298)</f>
        <v>0</v>
      </c>
      <c r="BW298" s="388">
        <f t="shared" ref="BW298:BW361" si="190">IF(AU298="",0,IF(AU298=AU$8,0,1))</f>
        <v>0</v>
      </c>
      <c r="BX298" s="390">
        <f t="shared" ref="BX298:BX361" si="191">BW298</f>
        <v>0</v>
      </c>
      <c r="BY298" s="391">
        <f t="shared" ref="BY298:BY361" si="192">IF(AND(C298=CF296,D298=CG296),0,IF(OR(C297&lt;&gt;C298,D297&lt;&gt;D298),BE298,0))</f>
        <v>0</v>
      </c>
      <c r="BZ298" s="391">
        <f t="shared" ref="BZ298:BZ361" si="193">IF(OR(C298&lt;&gt;CF296,D298&lt;&gt;CG296),BE298,0)</f>
        <v>0</v>
      </c>
      <c r="CA298" s="391" t="str">
        <f t="shared" ref="CA298:CA361" si="194">IF(OR(BY298=0,BZ298=0),BE298,0)</f>
        <v/>
      </c>
      <c r="CB298" s="386" t="str">
        <f t="shared" si="171"/>
        <v/>
      </c>
      <c r="CC298" s="94">
        <f t="shared" ref="CC298:CC361" si="195">IF(BZ297&gt;0,0.0001,0)</f>
        <v>0</v>
      </c>
      <c r="CD298" s="397" t="str">
        <f t="shared" ref="CD298:CD361" si="196">IF(CB298="","",IF(CB298&gt;0,1,""))</f>
        <v/>
      </c>
      <c r="CE298" s="559" t="str">
        <f t="array" ref="CE298">IFERROR(INDEX($C$10:$C$525,MATCH(0,COUNTIF($CE$9:CE297,$C$10:$C$525),0)),"")</f>
        <v/>
      </c>
      <c r="CF298" s="559">
        <f t="shared" si="172"/>
        <v>0</v>
      </c>
    </row>
    <row r="299" spans="1:84" ht="18.600000000000001" customHeight="1" thickBot="1" x14ac:dyDescent="0.35">
      <c r="A299" s="78" t="str">
        <f t="shared" si="174"/>
        <v/>
      </c>
      <c r="B299" s="576"/>
      <c r="C299" s="464"/>
      <c r="D299" s="349"/>
      <c r="E299" s="61" t="str">
        <f>IF(B299="","",IF(C299="","",IF(D299="","",INDEX(POBRANIE_!$B$6:$F$100,MATCH($D299,POBRANIE_!$A$6:$A$100,0),2))))</f>
        <v/>
      </c>
      <c r="F299" s="44"/>
      <c r="G299" s="45"/>
      <c r="H299" s="349"/>
      <c r="I299" s="46"/>
      <c r="J299" s="64" t="str">
        <f>IF($H299="","",IF($I299="","",IF($H299=LEGENDA!$B$21,0.6,IF($H299=LEGENDA!$B$22,0.7,0.8))))</f>
        <v/>
      </c>
      <c r="K299" s="61" t="str">
        <f t="shared" si="175"/>
        <v/>
      </c>
      <c r="L299" s="46"/>
      <c r="M299" s="61" t="str">
        <f>IF($H299="","",IF(OR(I299&gt;0,L299&gt;0),"",IF(AND(D299="TUZ",H299="gleba b. lekka"),"BŁĄD kol.8",IF(AND(D299="TUZ",H299="gleba lekka"),"BŁĄD kol.8",IF(AND(D299="TUZ",H299="gleba średnia"),"BŁĄD kol.8",IF(AND(D299="TUZ",H299="gleba ciężka"),"BŁĄD kol.8",IF(OR($H299=LEGENDA!$B$21,$H299=1),49,IF(OR($H299=LEGENDA!$B$22,$H299=2),59,IF(OR($H299=LEGENDA!$B$23,$H299=3),62,IF(OR($H299=4,$H299=LEGENDA!$B$24),66,IF(H299=LEGENDA!$O$25,86,IF(H299=LEGENDA!$O$26,91,IF(H299=LEGENDA!$O$27,73,IF(H299=LEGENDA!$O$28,66,IF(H299=LEGENDA!$O$29,135,IF(H299=LEGENDA!$O$30,158,IF(H299=LEGENDA!$O$31,117)))))))))))))))))</f>
        <v/>
      </c>
      <c r="N299" s="61" t="str">
        <f>IF(AND(D299="TUZ",H299="gleba b. lekka"),"BŁĄD kol.8",IF(AND(D299="TUZ",H299="gleba lekka"),"BŁĄD kol.8",IF(AND(D299="TUZ",H299="gleba średnia"),"BŁĄD kol.8",IF(AND(D299="TUZ",H299="gleba ciężka"),"BŁĄD kol.8",IF(AND(E299&lt;&gt;4,H299=LEGENDA!$O$29),"BŁĄD kol.8",IF(AND(E299&lt;&gt;4,H299=LEGENDA!$O$30),"BŁĄD kol.8",IF(AND(E299&lt;&gt;4,H299=LEGENDA!$O$31),"BŁĄD kol.8",IF(AND(E299&lt;&gt;4,H299=LEGENDA!$O$28),"BŁĄD kol.8",IF(AND(E299&lt;&gt;4,H299=LEGENDA!$O$27),"BŁĄD kol.8",IF(AND(E299&lt;&gt;4,H299=LEGENDA!$O$26),"BŁĄD kol.8",IF(AND(E299&lt;&gt;4,H299=LEGENDA!$O$25),"BŁĄD kol.8",IF(AX299="","",IF(AX299=1,0.6,IF(AX299=2,0.9,0.9))))))))))))))</f>
        <v/>
      </c>
      <c r="O299" s="381" t="str">
        <f t="shared" si="176"/>
        <v/>
      </c>
      <c r="P299" s="379" t="str">
        <f t="shared" si="177"/>
        <v/>
      </c>
      <c r="Q299" s="47"/>
      <c r="R299" s="46"/>
      <c r="S299" s="46"/>
      <c r="T299" s="46"/>
      <c r="U299" s="46"/>
      <c r="V299" s="61" t="str">
        <f t="shared" si="178"/>
        <v/>
      </c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61" t="str">
        <f t="shared" si="179"/>
        <v/>
      </c>
      <c r="AH299" s="66" t="e">
        <v>#VALUE!</v>
      </c>
      <c r="AI299" s="72">
        <v>0</v>
      </c>
      <c r="AJ299" s="73">
        <v>0</v>
      </c>
      <c r="AK299" s="67">
        <v>0</v>
      </c>
      <c r="AL299" s="51">
        <v>-63.360000000000007</v>
      </c>
      <c r="AM299" s="51">
        <v>-73.600000000000009</v>
      </c>
      <c r="AN299" s="51">
        <v>-164.8</v>
      </c>
      <c r="AO299" s="77">
        <v>0</v>
      </c>
      <c r="AP299" s="77">
        <v>0</v>
      </c>
      <c r="AQ299" s="77">
        <v>0</v>
      </c>
      <c r="AR299" s="77">
        <v>0</v>
      </c>
      <c r="AS299" s="77">
        <v>0</v>
      </c>
      <c r="AT299" s="77">
        <v>0</v>
      </c>
      <c r="AU299" s="46"/>
      <c r="AV299" s="350" t="str">
        <f t="shared" si="180"/>
        <v/>
      </c>
      <c r="AW299" s="76" t="str">
        <f t="shared" si="181"/>
        <v/>
      </c>
      <c r="AX299" s="198" t="str">
        <f>IF(A299="","",IF(D299="","",INDEX(POBRANIE_!$B$6:$F$101,MATCH(D299,POBRANIE_!$A$6:$A$101,0),5)))</f>
        <v/>
      </c>
      <c r="AY299" s="96" t="str">
        <f t="shared" si="182"/>
        <v/>
      </c>
      <c r="AZ299" s="96" t="str">
        <f t="shared" si="173"/>
        <v/>
      </c>
      <c r="BA299" s="292" t="str">
        <f t="shared" si="168"/>
        <v xml:space="preserve"> </v>
      </c>
      <c r="BB299" s="293" t="str">
        <f t="shared" si="169"/>
        <v xml:space="preserve"> </v>
      </c>
      <c r="BD299" s="45"/>
      <c r="BE299" s="387" t="str">
        <f t="shared" si="170"/>
        <v/>
      </c>
      <c r="BF299" s="388">
        <f t="shared" si="183"/>
        <v>0</v>
      </c>
      <c r="BG299" s="388">
        <f t="shared" si="184"/>
        <v>0</v>
      </c>
      <c r="BH299" s="388">
        <f t="shared" si="185"/>
        <v>0</v>
      </c>
      <c r="BI299" s="388">
        <f t="shared" si="186"/>
        <v>0</v>
      </c>
      <c r="BJ299" s="388">
        <f t="shared" si="187"/>
        <v>0</v>
      </c>
      <c r="BK299" s="389">
        <f t="shared" si="188"/>
        <v>0</v>
      </c>
      <c r="BL299" s="388">
        <f>IF(W299="",0,IF(W299=LEGENDA!C$43,0,1))</f>
        <v>0</v>
      </c>
      <c r="BM299" s="388">
        <f>IF(X299="",0,IF(X299=LEGENDA!D$43,0,1))</f>
        <v>0</v>
      </c>
      <c r="BN299" s="388">
        <f>IF(Y299="",0,IF(Y299=LEGENDA!E$43,0,1))</f>
        <v>0</v>
      </c>
      <c r="BO299" s="388">
        <f>IF(Z299="",0,IF(Z299=LEGENDA!F$43,0,1))</f>
        <v>0</v>
      </c>
      <c r="BP299" s="388">
        <f>IF(AA299="",0,IF(AA299=LEGENDA!G$43,0,1))</f>
        <v>0</v>
      </c>
      <c r="BQ299" s="388">
        <f>IF(AB299="",0,IF(AB299=LEGENDA!H$43,0,1))</f>
        <v>0</v>
      </c>
      <c r="BR299" s="388">
        <f>IF(AC299="",0,IF(AC299=LEGENDA!I$43,0,1))</f>
        <v>0</v>
      </c>
      <c r="BS299" s="388">
        <f>IF(AD299="",0,IF(AD299=LEGENDA!J$43,0,1))</f>
        <v>0</v>
      </c>
      <c r="BT299" s="388">
        <f>IF(AE299="",0,IF(AE299=LEGENDA!K$43,0,1))</f>
        <v>0</v>
      </c>
      <c r="BU299" s="388">
        <f>IF(AF299="",0,IF(AF299=LEGENDA!L$43,0,1))</f>
        <v>0</v>
      </c>
      <c r="BV299" s="390">
        <f t="shared" si="189"/>
        <v>0</v>
      </c>
      <c r="BW299" s="388">
        <f t="shared" si="190"/>
        <v>0</v>
      </c>
      <c r="BX299" s="390">
        <f t="shared" si="191"/>
        <v>0</v>
      </c>
      <c r="BY299" s="391">
        <f t="shared" si="192"/>
        <v>0</v>
      </c>
      <c r="BZ299" s="391">
        <f t="shared" si="193"/>
        <v>0</v>
      </c>
      <c r="CA299" s="391" t="str">
        <f t="shared" si="194"/>
        <v/>
      </c>
      <c r="CB299" s="386" t="str">
        <f t="shared" si="171"/>
        <v/>
      </c>
      <c r="CC299" s="94">
        <f t="shared" si="195"/>
        <v>0</v>
      </c>
      <c r="CD299" s="397" t="str">
        <f t="shared" si="196"/>
        <v/>
      </c>
      <c r="CE299" s="559" t="str">
        <f t="array" ref="CE299">IFERROR(INDEX($C$10:$C$525,MATCH(0,COUNTIF($CE$9:CE298,$C$10:$C$525),0)),"")</f>
        <v/>
      </c>
      <c r="CF299" s="559">
        <f t="shared" si="172"/>
        <v>0</v>
      </c>
    </row>
    <row r="300" spans="1:84" ht="18.600000000000001" customHeight="1" thickBot="1" x14ac:dyDescent="0.35">
      <c r="A300" s="78" t="str">
        <f t="shared" si="174"/>
        <v/>
      </c>
      <c r="B300" s="576"/>
      <c r="C300" s="464"/>
      <c r="D300" s="349"/>
      <c r="E300" s="61" t="str">
        <f>IF(B300="","",IF(C300="","",IF(D300="","",INDEX(POBRANIE_!$B$6:$F$100,MATCH($D300,POBRANIE_!$A$6:$A$100,0),2))))</f>
        <v/>
      </c>
      <c r="F300" s="44"/>
      <c r="G300" s="45"/>
      <c r="H300" s="349"/>
      <c r="I300" s="46"/>
      <c r="J300" s="64" t="str">
        <f>IF($H300="","",IF($I300="","",IF($H300=LEGENDA!$B$21,0.6,IF($H300=LEGENDA!$B$22,0.7,0.8))))</f>
        <v/>
      </c>
      <c r="K300" s="61" t="str">
        <f t="shared" si="175"/>
        <v/>
      </c>
      <c r="L300" s="46"/>
      <c r="M300" s="61" t="str">
        <f>IF($H300="","",IF(OR(I300&gt;0,L300&gt;0),"",IF(AND(D300="TUZ",H300="gleba b. lekka"),"BŁĄD kol.8",IF(AND(D300="TUZ",H300="gleba lekka"),"BŁĄD kol.8",IF(AND(D300="TUZ",H300="gleba średnia"),"BŁĄD kol.8",IF(AND(D300="TUZ",H300="gleba ciężka"),"BŁĄD kol.8",IF(OR($H300=LEGENDA!$B$21,$H300=1),49,IF(OR($H300=LEGENDA!$B$22,$H300=2),59,IF(OR($H300=LEGENDA!$B$23,$H300=3),62,IF(OR($H300=4,$H300=LEGENDA!$B$24),66,IF(H300=LEGENDA!$O$25,86,IF(H300=LEGENDA!$O$26,91,IF(H300=LEGENDA!$O$27,73,IF(H300=LEGENDA!$O$28,66,IF(H300=LEGENDA!$O$29,135,IF(H300=LEGENDA!$O$30,158,IF(H300=LEGENDA!$O$31,117)))))))))))))))))</f>
        <v/>
      </c>
      <c r="N300" s="61" t="str">
        <f>IF(AND(D300="TUZ",H300="gleba b. lekka"),"BŁĄD kol.8",IF(AND(D300="TUZ",H300="gleba lekka"),"BŁĄD kol.8",IF(AND(D300="TUZ",H300="gleba średnia"),"BŁĄD kol.8",IF(AND(D300="TUZ",H300="gleba ciężka"),"BŁĄD kol.8",IF(AND(E300&lt;&gt;4,H300=LEGENDA!$O$29),"BŁĄD kol.8",IF(AND(E300&lt;&gt;4,H300=LEGENDA!$O$30),"BŁĄD kol.8",IF(AND(E300&lt;&gt;4,H300=LEGENDA!$O$31),"BŁĄD kol.8",IF(AND(E300&lt;&gt;4,H300=LEGENDA!$O$28),"BŁĄD kol.8",IF(AND(E300&lt;&gt;4,H300=LEGENDA!$O$27),"BŁĄD kol.8",IF(AND(E300&lt;&gt;4,H300=LEGENDA!$O$26),"BŁĄD kol.8",IF(AND(E300&lt;&gt;4,H300=LEGENDA!$O$25),"BŁĄD kol.8",IF(AX300="","",IF(AX300=1,0.6,IF(AX300=2,0.9,0.9))))))))))))))</f>
        <v/>
      </c>
      <c r="O300" s="381" t="str">
        <f t="shared" si="176"/>
        <v/>
      </c>
      <c r="P300" s="379" t="str">
        <f t="shared" si="177"/>
        <v/>
      </c>
      <c r="Q300" s="47"/>
      <c r="R300" s="46"/>
      <c r="S300" s="46"/>
      <c r="T300" s="46"/>
      <c r="U300" s="46"/>
      <c r="V300" s="61" t="str">
        <f t="shared" si="178"/>
        <v/>
      </c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61" t="str">
        <f t="shared" si="179"/>
        <v/>
      </c>
      <c r="AH300" s="66" t="e">
        <v>#VALUE!</v>
      </c>
      <c r="AI300" s="72">
        <v>0</v>
      </c>
      <c r="AJ300" s="73">
        <v>0</v>
      </c>
      <c r="AK300" s="67">
        <v>0</v>
      </c>
      <c r="AL300" s="51">
        <v>-63.360000000000007</v>
      </c>
      <c r="AM300" s="51">
        <v>-73.600000000000009</v>
      </c>
      <c r="AN300" s="51">
        <v>-164.8</v>
      </c>
      <c r="AO300" s="77">
        <v>0</v>
      </c>
      <c r="AP300" s="77">
        <v>0</v>
      </c>
      <c r="AQ300" s="77">
        <v>0</v>
      </c>
      <c r="AR300" s="77">
        <v>0</v>
      </c>
      <c r="AS300" s="77">
        <v>0</v>
      </c>
      <c r="AT300" s="77">
        <v>0</v>
      </c>
      <c r="AU300" s="46"/>
      <c r="AV300" s="350" t="str">
        <f t="shared" si="180"/>
        <v/>
      </c>
      <c r="AW300" s="76" t="str">
        <f t="shared" si="181"/>
        <v/>
      </c>
      <c r="AX300" s="198" t="str">
        <f>IF(A300="","",IF(D300="","",INDEX(POBRANIE_!$B$6:$F$101,MATCH(D300,POBRANIE_!$A$6:$A$101,0),5)))</f>
        <v/>
      </c>
      <c r="AY300" s="96" t="str">
        <f t="shared" si="182"/>
        <v/>
      </c>
      <c r="AZ300" s="96" t="str">
        <f t="shared" si="173"/>
        <v/>
      </c>
      <c r="BA300" s="292" t="str">
        <f t="shared" si="168"/>
        <v xml:space="preserve"> </v>
      </c>
      <c r="BB300" s="293" t="str">
        <f t="shared" si="169"/>
        <v xml:space="preserve"> </v>
      </c>
      <c r="BD300" s="45"/>
      <c r="BE300" s="387" t="str">
        <f t="shared" si="170"/>
        <v/>
      </c>
      <c r="BF300" s="388">
        <f t="shared" si="183"/>
        <v>0</v>
      </c>
      <c r="BG300" s="388">
        <f t="shared" si="184"/>
        <v>0</v>
      </c>
      <c r="BH300" s="388">
        <f t="shared" si="185"/>
        <v>0</v>
      </c>
      <c r="BI300" s="388">
        <f t="shared" si="186"/>
        <v>0</v>
      </c>
      <c r="BJ300" s="388">
        <f t="shared" si="187"/>
        <v>0</v>
      </c>
      <c r="BK300" s="389">
        <f t="shared" si="188"/>
        <v>0</v>
      </c>
      <c r="BL300" s="388">
        <f>IF(W300="",0,IF(W300=LEGENDA!C$43,0,1))</f>
        <v>0</v>
      </c>
      <c r="BM300" s="388">
        <f>IF(X300="",0,IF(X300=LEGENDA!D$43,0,1))</f>
        <v>0</v>
      </c>
      <c r="BN300" s="388">
        <f>IF(Y300="",0,IF(Y300=LEGENDA!E$43,0,1))</f>
        <v>0</v>
      </c>
      <c r="BO300" s="388">
        <f>IF(Z300="",0,IF(Z300=LEGENDA!F$43,0,1))</f>
        <v>0</v>
      </c>
      <c r="BP300" s="388">
        <f>IF(AA300="",0,IF(AA300=LEGENDA!G$43,0,1))</f>
        <v>0</v>
      </c>
      <c r="BQ300" s="388">
        <f>IF(AB300="",0,IF(AB300=LEGENDA!H$43,0,1))</f>
        <v>0</v>
      </c>
      <c r="BR300" s="388">
        <f>IF(AC300="",0,IF(AC300=LEGENDA!I$43,0,1))</f>
        <v>0</v>
      </c>
      <c r="BS300" s="388">
        <f>IF(AD300="",0,IF(AD300=LEGENDA!J$43,0,1))</f>
        <v>0</v>
      </c>
      <c r="BT300" s="388">
        <f>IF(AE300="",0,IF(AE300=LEGENDA!K$43,0,1))</f>
        <v>0</v>
      </c>
      <c r="BU300" s="388">
        <f>IF(AF300="",0,IF(AF300=LEGENDA!L$43,0,1))</f>
        <v>0</v>
      </c>
      <c r="BV300" s="390">
        <f t="shared" si="189"/>
        <v>0</v>
      </c>
      <c r="BW300" s="388">
        <f t="shared" si="190"/>
        <v>0</v>
      </c>
      <c r="BX300" s="390">
        <f t="shared" si="191"/>
        <v>0</v>
      </c>
      <c r="BY300" s="391">
        <f t="shared" si="192"/>
        <v>0</v>
      </c>
      <c r="BZ300" s="391">
        <f t="shared" si="193"/>
        <v>0</v>
      </c>
      <c r="CA300" s="391" t="str">
        <f t="shared" si="194"/>
        <v/>
      </c>
      <c r="CB300" s="386" t="str">
        <f t="shared" si="171"/>
        <v/>
      </c>
      <c r="CC300" s="94">
        <f t="shared" si="195"/>
        <v>0</v>
      </c>
      <c r="CD300" s="397" t="str">
        <f t="shared" si="196"/>
        <v/>
      </c>
      <c r="CE300" s="559" t="str">
        <f t="array" ref="CE300">IFERROR(INDEX($C$10:$C$525,MATCH(0,COUNTIF($CE$9:CE299,$C$10:$C$525),0)),"")</f>
        <v/>
      </c>
      <c r="CF300" s="559">
        <f t="shared" si="172"/>
        <v>0</v>
      </c>
    </row>
    <row r="301" spans="1:84" ht="18.600000000000001" customHeight="1" thickBot="1" x14ac:dyDescent="0.35">
      <c r="A301" s="78" t="str">
        <f t="shared" si="174"/>
        <v/>
      </c>
      <c r="B301" s="576"/>
      <c r="C301" s="464"/>
      <c r="D301" s="349"/>
      <c r="E301" s="61" t="str">
        <f>IF(B301="","",IF(C301="","",IF(D301="","",INDEX(POBRANIE_!$B$6:$F$100,MATCH($D301,POBRANIE_!$A$6:$A$100,0),2))))</f>
        <v/>
      </c>
      <c r="F301" s="44"/>
      <c r="G301" s="45"/>
      <c r="H301" s="349"/>
      <c r="I301" s="46"/>
      <c r="J301" s="64" t="str">
        <f>IF($H301="","",IF($I301="","",IF($H301=LEGENDA!$B$21,0.6,IF($H301=LEGENDA!$B$22,0.7,0.8))))</f>
        <v/>
      </c>
      <c r="K301" s="61" t="str">
        <f t="shared" si="175"/>
        <v/>
      </c>
      <c r="L301" s="46"/>
      <c r="M301" s="61" t="str">
        <f>IF($H301="","",IF(OR(I301&gt;0,L301&gt;0),"",IF(AND(D301="TUZ",H301="gleba b. lekka"),"BŁĄD kol.8",IF(AND(D301="TUZ",H301="gleba lekka"),"BŁĄD kol.8",IF(AND(D301="TUZ",H301="gleba średnia"),"BŁĄD kol.8",IF(AND(D301="TUZ",H301="gleba ciężka"),"BŁĄD kol.8",IF(OR($H301=LEGENDA!$B$21,$H301=1),49,IF(OR($H301=LEGENDA!$B$22,$H301=2),59,IF(OR($H301=LEGENDA!$B$23,$H301=3),62,IF(OR($H301=4,$H301=LEGENDA!$B$24),66,IF(H301=LEGENDA!$O$25,86,IF(H301=LEGENDA!$O$26,91,IF(H301=LEGENDA!$O$27,73,IF(H301=LEGENDA!$O$28,66,IF(H301=LEGENDA!$O$29,135,IF(H301=LEGENDA!$O$30,158,IF(H301=LEGENDA!$O$31,117)))))))))))))))))</f>
        <v/>
      </c>
      <c r="N301" s="61" t="str">
        <f>IF(AND(D301="TUZ",H301="gleba b. lekka"),"BŁĄD kol.8",IF(AND(D301="TUZ",H301="gleba lekka"),"BŁĄD kol.8",IF(AND(D301="TUZ",H301="gleba średnia"),"BŁĄD kol.8",IF(AND(D301="TUZ",H301="gleba ciężka"),"BŁĄD kol.8",IF(AND(E301&lt;&gt;4,H301=LEGENDA!$O$29),"BŁĄD kol.8",IF(AND(E301&lt;&gt;4,H301=LEGENDA!$O$30),"BŁĄD kol.8",IF(AND(E301&lt;&gt;4,H301=LEGENDA!$O$31),"BŁĄD kol.8",IF(AND(E301&lt;&gt;4,H301=LEGENDA!$O$28),"BŁĄD kol.8",IF(AND(E301&lt;&gt;4,H301=LEGENDA!$O$27),"BŁĄD kol.8",IF(AND(E301&lt;&gt;4,H301=LEGENDA!$O$26),"BŁĄD kol.8",IF(AND(E301&lt;&gt;4,H301=LEGENDA!$O$25),"BŁĄD kol.8",IF(AX301="","",IF(AX301=1,0.6,IF(AX301=2,0.9,0.9))))))))))))))</f>
        <v/>
      </c>
      <c r="O301" s="381" t="str">
        <f t="shared" si="176"/>
        <v/>
      </c>
      <c r="P301" s="379" t="str">
        <f t="shared" si="177"/>
        <v/>
      </c>
      <c r="Q301" s="47"/>
      <c r="R301" s="46"/>
      <c r="S301" s="46"/>
      <c r="T301" s="46"/>
      <c r="U301" s="46"/>
      <c r="V301" s="61" t="str">
        <f t="shared" si="178"/>
        <v/>
      </c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61" t="str">
        <f t="shared" si="179"/>
        <v/>
      </c>
      <c r="AH301" s="66" t="e">
        <v>#VALUE!</v>
      </c>
      <c r="AI301" s="72">
        <v>0</v>
      </c>
      <c r="AJ301" s="73">
        <v>0</v>
      </c>
      <c r="AK301" s="67">
        <v>0</v>
      </c>
      <c r="AL301" s="51">
        <v>-63.360000000000007</v>
      </c>
      <c r="AM301" s="51">
        <v>-73.600000000000009</v>
      </c>
      <c r="AN301" s="51">
        <v>-164.8</v>
      </c>
      <c r="AO301" s="77">
        <v>0</v>
      </c>
      <c r="AP301" s="77">
        <v>0</v>
      </c>
      <c r="AQ301" s="77">
        <v>0</v>
      </c>
      <c r="AR301" s="77">
        <v>0</v>
      </c>
      <c r="AS301" s="77">
        <v>0</v>
      </c>
      <c r="AT301" s="77">
        <v>0</v>
      </c>
      <c r="AU301" s="46"/>
      <c r="AV301" s="350" t="str">
        <f t="shared" si="180"/>
        <v/>
      </c>
      <c r="AW301" s="76" t="str">
        <f t="shared" si="181"/>
        <v/>
      </c>
      <c r="AX301" s="198" t="str">
        <f>IF(A301="","",IF(D301="","",INDEX(POBRANIE_!$B$6:$F$101,MATCH(D301,POBRANIE_!$A$6:$A$101,0),5)))</f>
        <v/>
      </c>
      <c r="AY301" s="96" t="str">
        <f t="shared" si="182"/>
        <v/>
      </c>
      <c r="AZ301" s="96" t="str">
        <f t="shared" si="173"/>
        <v/>
      </c>
      <c r="BA301" s="292" t="str">
        <f t="shared" si="168"/>
        <v xml:space="preserve"> </v>
      </c>
      <c r="BB301" s="293" t="str">
        <f t="shared" si="169"/>
        <v xml:space="preserve"> </v>
      </c>
      <c r="BD301" s="45"/>
      <c r="BE301" s="387" t="str">
        <f t="shared" si="170"/>
        <v/>
      </c>
      <c r="BF301" s="388">
        <f t="shared" si="183"/>
        <v>0</v>
      </c>
      <c r="BG301" s="388">
        <f t="shared" si="184"/>
        <v>0</v>
      </c>
      <c r="BH301" s="388">
        <f t="shared" si="185"/>
        <v>0</v>
      </c>
      <c r="BI301" s="388">
        <f t="shared" si="186"/>
        <v>0</v>
      </c>
      <c r="BJ301" s="388">
        <f t="shared" si="187"/>
        <v>0</v>
      </c>
      <c r="BK301" s="389">
        <f t="shared" si="188"/>
        <v>0</v>
      </c>
      <c r="BL301" s="388">
        <f>IF(W301="",0,IF(W301=LEGENDA!C$43,0,1))</f>
        <v>0</v>
      </c>
      <c r="BM301" s="388">
        <f>IF(X301="",0,IF(X301=LEGENDA!D$43,0,1))</f>
        <v>0</v>
      </c>
      <c r="BN301" s="388">
        <f>IF(Y301="",0,IF(Y301=LEGENDA!E$43,0,1))</f>
        <v>0</v>
      </c>
      <c r="BO301" s="388">
        <f>IF(Z301="",0,IF(Z301=LEGENDA!F$43,0,1))</f>
        <v>0</v>
      </c>
      <c r="BP301" s="388">
        <f>IF(AA301="",0,IF(AA301=LEGENDA!G$43,0,1))</f>
        <v>0</v>
      </c>
      <c r="BQ301" s="388">
        <f>IF(AB301="",0,IF(AB301=LEGENDA!H$43,0,1))</f>
        <v>0</v>
      </c>
      <c r="BR301" s="388">
        <f>IF(AC301="",0,IF(AC301=LEGENDA!I$43,0,1))</f>
        <v>0</v>
      </c>
      <c r="BS301" s="388">
        <f>IF(AD301="",0,IF(AD301=LEGENDA!J$43,0,1))</f>
        <v>0</v>
      </c>
      <c r="BT301" s="388">
        <f>IF(AE301="",0,IF(AE301=LEGENDA!K$43,0,1))</f>
        <v>0</v>
      </c>
      <c r="BU301" s="388">
        <f>IF(AF301="",0,IF(AF301=LEGENDA!L$43,0,1))</f>
        <v>0</v>
      </c>
      <c r="BV301" s="390">
        <f t="shared" si="189"/>
        <v>0</v>
      </c>
      <c r="BW301" s="388">
        <f t="shared" si="190"/>
        <v>0</v>
      </c>
      <c r="BX301" s="390">
        <f t="shared" si="191"/>
        <v>0</v>
      </c>
      <c r="BY301" s="391">
        <f t="shared" si="192"/>
        <v>0</v>
      </c>
      <c r="BZ301" s="391">
        <f t="shared" si="193"/>
        <v>0</v>
      </c>
      <c r="CA301" s="391" t="str">
        <f t="shared" si="194"/>
        <v/>
      </c>
      <c r="CB301" s="386" t="str">
        <f t="shared" si="171"/>
        <v/>
      </c>
      <c r="CC301" s="94">
        <f t="shared" si="195"/>
        <v>0</v>
      </c>
      <c r="CD301" s="397" t="str">
        <f t="shared" si="196"/>
        <v/>
      </c>
      <c r="CE301" s="559" t="str">
        <f t="array" ref="CE301">IFERROR(INDEX($C$10:$C$525,MATCH(0,COUNTIF($CE$9:CE300,$C$10:$C$525),0)),"")</f>
        <v/>
      </c>
      <c r="CF301" s="559">
        <f t="shared" si="172"/>
        <v>0</v>
      </c>
    </row>
    <row r="302" spans="1:84" ht="18.600000000000001" customHeight="1" thickBot="1" x14ac:dyDescent="0.35">
      <c r="A302" s="78" t="str">
        <f t="shared" si="174"/>
        <v/>
      </c>
      <c r="B302" s="576"/>
      <c r="C302" s="464"/>
      <c r="D302" s="349"/>
      <c r="E302" s="61" t="str">
        <f>IF(B302="","",IF(C302="","",IF(D302="","",INDEX(POBRANIE_!$B$6:$F$100,MATCH($D302,POBRANIE_!$A$6:$A$100,0),2))))</f>
        <v/>
      </c>
      <c r="F302" s="44"/>
      <c r="G302" s="45"/>
      <c r="H302" s="349"/>
      <c r="I302" s="46"/>
      <c r="J302" s="64" t="str">
        <f>IF($H302="","",IF($I302="","",IF($H302=LEGENDA!$B$21,0.6,IF($H302=LEGENDA!$B$22,0.7,0.8))))</f>
        <v/>
      </c>
      <c r="K302" s="61" t="str">
        <f t="shared" si="175"/>
        <v/>
      </c>
      <c r="L302" s="46"/>
      <c r="M302" s="61" t="str">
        <f>IF($H302="","",IF(OR(I302&gt;0,L302&gt;0),"",IF(AND(D302="TUZ",H302="gleba b. lekka"),"BŁĄD kol.8",IF(AND(D302="TUZ",H302="gleba lekka"),"BŁĄD kol.8",IF(AND(D302="TUZ",H302="gleba średnia"),"BŁĄD kol.8",IF(AND(D302="TUZ",H302="gleba ciężka"),"BŁĄD kol.8",IF(OR($H302=LEGENDA!$B$21,$H302=1),49,IF(OR($H302=LEGENDA!$B$22,$H302=2),59,IF(OR($H302=LEGENDA!$B$23,$H302=3),62,IF(OR($H302=4,$H302=LEGENDA!$B$24),66,IF(H302=LEGENDA!$O$25,86,IF(H302=LEGENDA!$O$26,91,IF(H302=LEGENDA!$O$27,73,IF(H302=LEGENDA!$O$28,66,IF(H302=LEGENDA!$O$29,135,IF(H302=LEGENDA!$O$30,158,IF(H302=LEGENDA!$O$31,117)))))))))))))))))</f>
        <v/>
      </c>
      <c r="N302" s="61" t="str">
        <f>IF(AND(D302="TUZ",H302="gleba b. lekka"),"BŁĄD kol.8",IF(AND(D302="TUZ",H302="gleba lekka"),"BŁĄD kol.8",IF(AND(D302="TUZ",H302="gleba średnia"),"BŁĄD kol.8",IF(AND(D302="TUZ",H302="gleba ciężka"),"BŁĄD kol.8",IF(AND(E302&lt;&gt;4,H302=LEGENDA!$O$29),"BŁĄD kol.8",IF(AND(E302&lt;&gt;4,H302=LEGENDA!$O$30),"BŁĄD kol.8",IF(AND(E302&lt;&gt;4,H302=LEGENDA!$O$31),"BŁĄD kol.8",IF(AND(E302&lt;&gt;4,H302=LEGENDA!$O$28),"BŁĄD kol.8",IF(AND(E302&lt;&gt;4,H302=LEGENDA!$O$27),"BŁĄD kol.8",IF(AND(E302&lt;&gt;4,H302=LEGENDA!$O$26),"BŁĄD kol.8",IF(AND(E302&lt;&gt;4,H302=LEGENDA!$O$25),"BŁĄD kol.8",IF(AX302="","",IF(AX302=1,0.6,IF(AX302=2,0.9,0.9))))))))))))))</f>
        <v/>
      </c>
      <c r="O302" s="381" t="str">
        <f t="shared" si="176"/>
        <v/>
      </c>
      <c r="P302" s="379" t="str">
        <f t="shared" si="177"/>
        <v/>
      </c>
      <c r="Q302" s="47"/>
      <c r="R302" s="46"/>
      <c r="S302" s="46"/>
      <c r="T302" s="46"/>
      <c r="U302" s="46"/>
      <c r="V302" s="61" t="str">
        <f t="shared" si="178"/>
        <v/>
      </c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61" t="str">
        <f t="shared" si="179"/>
        <v/>
      </c>
      <c r="AH302" s="66" t="e">
        <v>#VALUE!</v>
      </c>
      <c r="AI302" s="72">
        <v>0</v>
      </c>
      <c r="AJ302" s="73">
        <v>0</v>
      </c>
      <c r="AK302" s="67">
        <v>0</v>
      </c>
      <c r="AL302" s="51">
        <v>-63.360000000000007</v>
      </c>
      <c r="AM302" s="51">
        <v>-73.600000000000009</v>
      </c>
      <c r="AN302" s="51">
        <v>-164.8</v>
      </c>
      <c r="AO302" s="77">
        <v>0</v>
      </c>
      <c r="AP302" s="77">
        <v>0</v>
      </c>
      <c r="AQ302" s="77">
        <v>0</v>
      </c>
      <c r="AR302" s="77">
        <v>0</v>
      </c>
      <c r="AS302" s="77">
        <v>0</v>
      </c>
      <c r="AT302" s="77">
        <v>0</v>
      </c>
      <c r="AU302" s="46"/>
      <c r="AV302" s="350" t="str">
        <f t="shared" si="180"/>
        <v/>
      </c>
      <c r="AW302" s="76" t="str">
        <f t="shared" si="181"/>
        <v/>
      </c>
      <c r="AX302" s="198" t="str">
        <f>IF(A302="","",IF(D302="","",INDEX(POBRANIE_!$B$6:$F$101,MATCH(D302,POBRANIE_!$A$6:$A$101,0),5)))</f>
        <v/>
      </c>
      <c r="AY302" s="96" t="str">
        <f t="shared" si="182"/>
        <v/>
      </c>
      <c r="AZ302" s="96" t="str">
        <f t="shared" si="173"/>
        <v/>
      </c>
      <c r="BA302" s="292" t="str">
        <f t="shared" si="168"/>
        <v xml:space="preserve"> </v>
      </c>
      <c r="BB302" s="293" t="str">
        <f t="shared" si="169"/>
        <v xml:space="preserve"> </v>
      </c>
      <c r="BD302" s="45"/>
      <c r="BE302" s="387" t="str">
        <f t="shared" si="170"/>
        <v/>
      </c>
      <c r="BF302" s="388">
        <f t="shared" si="183"/>
        <v>0</v>
      </c>
      <c r="BG302" s="388">
        <f t="shared" si="184"/>
        <v>0</v>
      </c>
      <c r="BH302" s="388">
        <f t="shared" si="185"/>
        <v>0</v>
      </c>
      <c r="BI302" s="388">
        <f t="shared" si="186"/>
        <v>0</v>
      </c>
      <c r="BJ302" s="388">
        <f t="shared" si="187"/>
        <v>0</v>
      </c>
      <c r="BK302" s="389">
        <f t="shared" si="188"/>
        <v>0</v>
      </c>
      <c r="BL302" s="388">
        <f>IF(W302="",0,IF(W302=LEGENDA!C$43,0,1))</f>
        <v>0</v>
      </c>
      <c r="BM302" s="388">
        <f>IF(X302="",0,IF(X302=LEGENDA!D$43,0,1))</f>
        <v>0</v>
      </c>
      <c r="BN302" s="388">
        <f>IF(Y302="",0,IF(Y302=LEGENDA!E$43,0,1))</f>
        <v>0</v>
      </c>
      <c r="BO302" s="388">
        <f>IF(Z302="",0,IF(Z302=LEGENDA!F$43,0,1))</f>
        <v>0</v>
      </c>
      <c r="BP302" s="388">
        <f>IF(AA302="",0,IF(AA302=LEGENDA!G$43,0,1))</f>
        <v>0</v>
      </c>
      <c r="BQ302" s="388">
        <f>IF(AB302="",0,IF(AB302=LEGENDA!H$43,0,1))</f>
        <v>0</v>
      </c>
      <c r="BR302" s="388">
        <f>IF(AC302="",0,IF(AC302=LEGENDA!I$43,0,1))</f>
        <v>0</v>
      </c>
      <c r="BS302" s="388">
        <f>IF(AD302="",0,IF(AD302=LEGENDA!J$43,0,1))</f>
        <v>0</v>
      </c>
      <c r="BT302" s="388">
        <f>IF(AE302="",0,IF(AE302=LEGENDA!K$43,0,1))</f>
        <v>0</v>
      </c>
      <c r="BU302" s="388">
        <f>IF(AF302="",0,IF(AF302=LEGENDA!L$43,0,1))</f>
        <v>0</v>
      </c>
      <c r="BV302" s="390">
        <f t="shared" si="189"/>
        <v>0</v>
      </c>
      <c r="BW302" s="388">
        <f t="shared" si="190"/>
        <v>0</v>
      </c>
      <c r="BX302" s="390">
        <f t="shared" si="191"/>
        <v>0</v>
      </c>
      <c r="BY302" s="391">
        <f t="shared" si="192"/>
        <v>0</v>
      </c>
      <c r="BZ302" s="391">
        <f t="shared" si="193"/>
        <v>0</v>
      </c>
      <c r="CA302" s="391" t="str">
        <f t="shared" si="194"/>
        <v/>
      </c>
      <c r="CB302" s="386" t="str">
        <f t="shared" si="171"/>
        <v/>
      </c>
      <c r="CC302" s="94">
        <f t="shared" si="195"/>
        <v>0</v>
      </c>
      <c r="CD302" s="397" t="str">
        <f t="shared" si="196"/>
        <v/>
      </c>
      <c r="CE302" s="559" t="str">
        <f t="array" ref="CE302">IFERROR(INDEX($C$10:$C$525,MATCH(0,COUNTIF($CE$9:CE301,$C$10:$C$525),0)),"")</f>
        <v/>
      </c>
      <c r="CF302" s="559">
        <f t="shared" si="172"/>
        <v>0</v>
      </c>
    </row>
    <row r="303" spans="1:84" ht="18.600000000000001" customHeight="1" thickBot="1" x14ac:dyDescent="0.35">
      <c r="A303" s="78" t="str">
        <f t="shared" si="174"/>
        <v/>
      </c>
      <c r="B303" s="576"/>
      <c r="C303" s="464"/>
      <c r="D303" s="349"/>
      <c r="E303" s="61" t="str">
        <f>IF(B303="","",IF(C303="","",IF(D303="","",INDEX(POBRANIE_!$B$6:$F$100,MATCH($D303,POBRANIE_!$A$6:$A$100,0),2))))</f>
        <v/>
      </c>
      <c r="F303" s="44"/>
      <c r="G303" s="45"/>
      <c r="H303" s="349"/>
      <c r="I303" s="46"/>
      <c r="J303" s="64" t="str">
        <f>IF($H303="","",IF($I303="","",IF($H303=LEGENDA!$B$21,0.6,IF($H303=LEGENDA!$B$22,0.7,0.8))))</f>
        <v/>
      </c>
      <c r="K303" s="61" t="str">
        <f t="shared" si="175"/>
        <v/>
      </c>
      <c r="L303" s="46"/>
      <c r="M303" s="61" t="str">
        <f>IF($H303="","",IF(OR(I303&gt;0,L303&gt;0),"",IF(AND(D303="TUZ",H303="gleba b. lekka"),"BŁĄD kol.8",IF(AND(D303="TUZ",H303="gleba lekka"),"BŁĄD kol.8",IF(AND(D303="TUZ",H303="gleba średnia"),"BŁĄD kol.8",IF(AND(D303="TUZ",H303="gleba ciężka"),"BŁĄD kol.8",IF(OR($H303=LEGENDA!$B$21,$H303=1),49,IF(OR($H303=LEGENDA!$B$22,$H303=2),59,IF(OR($H303=LEGENDA!$B$23,$H303=3),62,IF(OR($H303=4,$H303=LEGENDA!$B$24),66,IF(H303=LEGENDA!$O$25,86,IF(H303=LEGENDA!$O$26,91,IF(H303=LEGENDA!$O$27,73,IF(H303=LEGENDA!$O$28,66,IF(H303=LEGENDA!$O$29,135,IF(H303=LEGENDA!$O$30,158,IF(H303=LEGENDA!$O$31,117)))))))))))))))))</f>
        <v/>
      </c>
      <c r="N303" s="61" t="str">
        <f>IF(AND(D303="TUZ",H303="gleba b. lekka"),"BŁĄD kol.8",IF(AND(D303="TUZ",H303="gleba lekka"),"BŁĄD kol.8",IF(AND(D303="TUZ",H303="gleba średnia"),"BŁĄD kol.8",IF(AND(D303="TUZ",H303="gleba ciężka"),"BŁĄD kol.8",IF(AND(E303&lt;&gt;4,H303=LEGENDA!$O$29),"BŁĄD kol.8",IF(AND(E303&lt;&gt;4,H303=LEGENDA!$O$30),"BŁĄD kol.8",IF(AND(E303&lt;&gt;4,H303=LEGENDA!$O$31),"BŁĄD kol.8",IF(AND(E303&lt;&gt;4,H303=LEGENDA!$O$28),"BŁĄD kol.8",IF(AND(E303&lt;&gt;4,H303=LEGENDA!$O$27),"BŁĄD kol.8",IF(AND(E303&lt;&gt;4,H303=LEGENDA!$O$26),"BŁĄD kol.8",IF(AND(E303&lt;&gt;4,H303=LEGENDA!$O$25),"BŁĄD kol.8",IF(AX303="","",IF(AX303=1,0.6,IF(AX303=2,0.9,0.9))))))))))))))</f>
        <v/>
      </c>
      <c r="O303" s="381" t="str">
        <f t="shared" si="176"/>
        <v/>
      </c>
      <c r="P303" s="379" t="str">
        <f t="shared" si="177"/>
        <v/>
      </c>
      <c r="Q303" s="47"/>
      <c r="R303" s="46"/>
      <c r="S303" s="46"/>
      <c r="T303" s="46"/>
      <c r="U303" s="46"/>
      <c r="V303" s="61" t="str">
        <f t="shared" si="178"/>
        <v/>
      </c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61" t="str">
        <f t="shared" si="179"/>
        <v/>
      </c>
      <c r="AH303" s="66" t="e">
        <v>#VALUE!</v>
      </c>
      <c r="AI303" s="72">
        <v>0</v>
      </c>
      <c r="AJ303" s="73">
        <v>0</v>
      </c>
      <c r="AK303" s="67">
        <v>0</v>
      </c>
      <c r="AL303" s="51">
        <v>-63.360000000000007</v>
      </c>
      <c r="AM303" s="51">
        <v>-73.600000000000009</v>
      </c>
      <c r="AN303" s="51">
        <v>-164.8</v>
      </c>
      <c r="AO303" s="77">
        <v>0</v>
      </c>
      <c r="AP303" s="77">
        <v>0</v>
      </c>
      <c r="AQ303" s="77">
        <v>0</v>
      </c>
      <c r="AR303" s="77">
        <v>0</v>
      </c>
      <c r="AS303" s="77">
        <v>0</v>
      </c>
      <c r="AT303" s="77">
        <v>0</v>
      </c>
      <c r="AU303" s="46"/>
      <c r="AV303" s="350" t="str">
        <f t="shared" si="180"/>
        <v/>
      </c>
      <c r="AW303" s="76" t="str">
        <f t="shared" si="181"/>
        <v/>
      </c>
      <c r="AX303" s="198" t="str">
        <f>IF(A303="","",IF(D303="","",INDEX(POBRANIE_!$B$6:$F$101,MATCH(D303,POBRANIE_!$A$6:$A$101,0),5)))</f>
        <v/>
      </c>
      <c r="AY303" s="96" t="str">
        <f t="shared" si="182"/>
        <v/>
      </c>
      <c r="AZ303" s="96" t="str">
        <f t="shared" si="173"/>
        <v/>
      </c>
      <c r="BA303" s="292" t="str">
        <f t="shared" si="168"/>
        <v xml:space="preserve"> </v>
      </c>
      <c r="BB303" s="293" t="str">
        <f t="shared" si="169"/>
        <v xml:space="preserve"> </v>
      </c>
      <c r="BD303" s="45"/>
      <c r="BE303" s="387" t="str">
        <f t="shared" si="170"/>
        <v/>
      </c>
      <c r="BF303" s="388">
        <f t="shared" si="183"/>
        <v>0</v>
      </c>
      <c r="BG303" s="388">
        <f t="shared" si="184"/>
        <v>0</v>
      </c>
      <c r="BH303" s="388">
        <f t="shared" si="185"/>
        <v>0</v>
      </c>
      <c r="BI303" s="388">
        <f t="shared" si="186"/>
        <v>0</v>
      </c>
      <c r="BJ303" s="388">
        <f t="shared" si="187"/>
        <v>0</v>
      </c>
      <c r="BK303" s="389">
        <f t="shared" si="188"/>
        <v>0</v>
      </c>
      <c r="BL303" s="388">
        <f>IF(W303="",0,IF(W303=LEGENDA!C$43,0,1))</f>
        <v>0</v>
      </c>
      <c r="BM303" s="388">
        <f>IF(X303="",0,IF(X303=LEGENDA!D$43,0,1))</f>
        <v>0</v>
      </c>
      <c r="BN303" s="388">
        <f>IF(Y303="",0,IF(Y303=LEGENDA!E$43,0,1))</f>
        <v>0</v>
      </c>
      <c r="BO303" s="388">
        <f>IF(Z303="",0,IF(Z303=LEGENDA!F$43,0,1))</f>
        <v>0</v>
      </c>
      <c r="BP303" s="388">
        <f>IF(AA303="",0,IF(AA303=LEGENDA!G$43,0,1))</f>
        <v>0</v>
      </c>
      <c r="BQ303" s="388">
        <f>IF(AB303="",0,IF(AB303=LEGENDA!H$43,0,1))</f>
        <v>0</v>
      </c>
      <c r="BR303" s="388">
        <f>IF(AC303="",0,IF(AC303=LEGENDA!I$43,0,1))</f>
        <v>0</v>
      </c>
      <c r="BS303" s="388">
        <f>IF(AD303="",0,IF(AD303=LEGENDA!J$43,0,1))</f>
        <v>0</v>
      </c>
      <c r="BT303" s="388">
        <f>IF(AE303="",0,IF(AE303=LEGENDA!K$43,0,1))</f>
        <v>0</v>
      </c>
      <c r="BU303" s="388">
        <f>IF(AF303="",0,IF(AF303=LEGENDA!L$43,0,1))</f>
        <v>0</v>
      </c>
      <c r="BV303" s="390">
        <f t="shared" si="189"/>
        <v>0</v>
      </c>
      <c r="BW303" s="388">
        <f t="shared" si="190"/>
        <v>0</v>
      </c>
      <c r="BX303" s="390">
        <f t="shared" si="191"/>
        <v>0</v>
      </c>
      <c r="BY303" s="391">
        <f t="shared" si="192"/>
        <v>0</v>
      </c>
      <c r="BZ303" s="391">
        <f t="shared" si="193"/>
        <v>0</v>
      </c>
      <c r="CA303" s="391" t="str">
        <f t="shared" si="194"/>
        <v/>
      </c>
      <c r="CB303" s="386" t="str">
        <f t="shared" si="171"/>
        <v/>
      </c>
      <c r="CC303" s="94">
        <f t="shared" si="195"/>
        <v>0</v>
      </c>
      <c r="CD303" s="397" t="str">
        <f t="shared" si="196"/>
        <v/>
      </c>
      <c r="CE303" s="559" t="str">
        <f t="array" ref="CE303">IFERROR(INDEX($C$10:$C$525,MATCH(0,COUNTIF($CE$9:CE302,$C$10:$C$525),0)),"")</f>
        <v/>
      </c>
      <c r="CF303" s="559">
        <f t="shared" si="172"/>
        <v>0</v>
      </c>
    </row>
    <row r="304" spans="1:84" ht="18.600000000000001" customHeight="1" thickBot="1" x14ac:dyDescent="0.35">
      <c r="A304" s="78" t="str">
        <f t="shared" si="174"/>
        <v/>
      </c>
      <c r="B304" s="576"/>
      <c r="C304" s="464"/>
      <c r="D304" s="349"/>
      <c r="E304" s="61" t="str">
        <f>IF(B304="","",IF(C304="","",IF(D304="","",INDEX(POBRANIE_!$B$6:$F$100,MATCH($D304,POBRANIE_!$A$6:$A$100,0),2))))</f>
        <v/>
      </c>
      <c r="F304" s="44"/>
      <c r="G304" s="45"/>
      <c r="H304" s="349"/>
      <c r="I304" s="46"/>
      <c r="J304" s="64" t="str">
        <f>IF($H304="","",IF($I304="","",IF($H304=LEGENDA!$B$21,0.6,IF($H304=LEGENDA!$B$22,0.7,0.8))))</f>
        <v/>
      </c>
      <c r="K304" s="61" t="str">
        <f t="shared" si="175"/>
        <v/>
      </c>
      <c r="L304" s="46"/>
      <c r="M304" s="61" t="str">
        <f>IF($H304="","",IF(OR(I304&gt;0,L304&gt;0),"",IF(AND(D304="TUZ",H304="gleba b. lekka"),"BŁĄD kol.8",IF(AND(D304="TUZ",H304="gleba lekka"),"BŁĄD kol.8",IF(AND(D304="TUZ",H304="gleba średnia"),"BŁĄD kol.8",IF(AND(D304="TUZ",H304="gleba ciężka"),"BŁĄD kol.8",IF(OR($H304=LEGENDA!$B$21,$H304=1),49,IF(OR($H304=LEGENDA!$B$22,$H304=2),59,IF(OR($H304=LEGENDA!$B$23,$H304=3),62,IF(OR($H304=4,$H304=LEGENDA!$B$24),66,IF(H304=LEGENDA!$O$25,86,IF(H304=LEGENDA!$O$26,91,IF(H304=LEGENDA!$O$27,73,IF(H304=LEGENDA!$O$28,66,IF(H304=LEGENDA!$O$29,135,IF(H304=LEGENDA!$O$30,158,IF(H304=LEGENDA!$O$31,117)))))))))))))))))</f>
        <v/>
      </c>
      <c r="N304" s="61" t="str">
        <f>IF(AND(D304="TUZ",H304="gleba b. lekka"),"BŁĄD kol.8",IF(AND(D304="TUZ",H304="gleba lekka"),"BŁĄD kol.8",IF(AND(D304="TUZ",H304="gleba średnia"),"BŁĄD kol.8",IF(AND(D304="TUZ",H304="gleba ciężka"),"BŁĄD kol.8",IF(AND(E304&lt;&gt;4,H304=LEGENDA!$O$29),"BŁĄD kol.8",IF(AND(E304&lt;&gt;4,H304=LEGENDA!$O$30),"BŁĄD kol.8",IF(AND(E304&lt;&gt;4,H304=LEGENDA!$O$31),"BŁĄD kol.8",IF(AND(E304&lt;&gt;4,H304=LEGENDA!$O$28),"BŁĄD kol.8",IF(AND(E304&lt;&gt;4,H304=LEGENDA!$O$27),"BŁĄD kol.8",IF(AND(E304&lt;&gt;4,H304=LEGENDA!$O$26),"BŁĄD kol.8",IF(AND(E304&lt;&gt;4,H304=LEGENDA!$O$25),"BŁĄD kol.8",IF(AX304="","",IF(AX304=1,0.6,IF(AX304=2,0.9,0.9))))))))))))))</f>
        <v/>
      </c>
      <c r="O304" s="381" t="str">
        <f t="shared" si="176"/>
        <v/>
      </c>
      <c r="P304" s="379" t="str">
        <f t="shared" si="177"/>
        <v/>
      </c>
      <c r="Q304" s="47"/>
      <c r="R304" s="46"/>
      <c r="S304" s="46"/>
      <c r="T304" s="46"/>
      <c r="U304" s="46"/>
      <c r="V304" s="61" t="str">
        <f t="shared" si="178"/>
        <v/>
      </c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61" t="str">
        <f t="shared" si="179"/>
        <v/>
      </c>
      <c r="AH304" s="66" t="e">
        <v>#VALUE!</v>
      </c>
      <c r="AI304" s="72">
        <v>0</v>
      </c>
      <c r="AJ304" s="73">
        <v>0</v>
      </c>
      <c r="AK304" s="67">
        <v>0</v>
      </c>
      <c r="AL304" s="51">
        <v>-63.360000000000007</v>
      </c>
      <c r="AM304" s="51">
        <v>-73.600000000000009</v>
      </c>
      <c r="AN304" s="51">
        <v>-164.8</v>
      </c>
      <c r="AO304" s="77">
        <v>0</v>
      </c>
      <c r="AP304" s="77">
        <v>0</v>
      </c>
      <c r="AQ304" s="77">
        <v>0</v>
      </c>
      <c r="AR304" s="77">
        <v>0</v>
      </c>
      <c r="AS304" s="77">
        <v>0</v>
      </c>
      <c r="AT304" s="77">
        <v>0</v>
      </c>
      <c r="AU304" s="46"/>
      <c r="AV304" s="350" t="str">
        <f t="shared" si="180"/>
        <v/>
      </c>
      <c r="AW304" s="76" t="str">
        <f t="shared" si="181"/>
        <v/>
      </c>
      <c r="AX304" s="198" t="str">
        <f>IF(A304="","",IF(D304="","",INDEX(POBRANIE_!$B$6:$F$101,MATCH(D304,POBRANIE_!$A$6:$A$101,0),5)))</f>
        <v/>
      </c>
      <c r="AY304" s="96" t="str">
        <f t="shared" si="182"/>
        <v/>
      </c>
      <c r="AZ304" s="96" t="str">
        <f t="shared" si="173"/>
        <v/>
      </c>
      <c r="BA304" s="292" t="str">
        <f t="shared" si="168"/>
        <v xml:space="preserve"> </v>
      </c>
      <c r="BB304" s="293" t="str">
        <f t="shared" si="169"/>
        <v xml:space="preserve"> </v>
      </c>
      <c r="BD304" s="45"/>
      <c r="BE304" s="387" t="str">
        <f t="shared" si="170"/>
        <v/>
      </c>
      <c r="BF304" s="388">
        <f t="shared" si="183"/>
        <v>0</v>
      </c>
      <c r="BG304" s="388">
        <f t="shared" si="184"/>
        <v>0</v>
      </c>
      <c r="BH304" s="388">
        <f t="shared" si="185"/>
        <v>0</v>
      </c>
      <c r="BI304" s="388">
        <f t="shared" si="186"/>
        <v>0</v>
      </c>
      <c r="BJ304" s="388">
        <f t="shared" si="187"/>
        <v>0</v>
      </c>
      <c r="BK304" s="389">
        <f t="shared" si="188"/>
        <v>0</v>
      </c>
      <c r="BL304" s="388">
        <f>IF(W304="",0,IF(W304=LEGENDA!C$43,0,1))</f>
        <v>0</v>
      </c>
      <c r="BM304" s="388">
        <f>IF(X304="",0,IF(X304=LEGENDA!D$43,0,1))</f>
        <v>0</v>
      </c>
      <c r="BN304" s="388">
        <f>IF(Y304="",0,IF(Y304=LEGENDA!E$43,0,1))</f>
        <v>0</v>
      </c>
      <c r="BO304" s="388">
        <f>IF(Z304="",0,IF(Z304=LEGENDA!F$43,0,1))</f>
        <v>0</v>
      </c>
      <c r="BP304" s="388">
        <f>IF(AA304="",0,IF(AA304=LEGENDA!G$43,0,1))</f>
        <v>0</v>
      </c>
      <c r="BQ304" s="388">
        <f>IF(AB304="",0,IF(AB304=LEGENDA!H$43,0,1))</f>
        <v>0</v>
      </c>
      <c r="BR304" s="388">
        <f>IF(AC304="",0,IF(AC304=LEGENDA!I$43,0,1))</f>
        <v>0</v>
      </c>
      <c r="BS304" s="388">
        <f>IF(AD304="",0,IF(AD304=LEGENDA!J$43,0,1))</f>
        <v>0</v>
      </c>
      <c r="BT304" s="388">
        <f>IF(AE304="",0,IF(AE304=LEGENDA!K$43,0,1))</f>
        <v>0</v>
      </c>
      <c r="BU304" s="388">
        <f>IF(AF304="",0,IF(AF304=LEGENDA!L$43,0,1))</f>
        <v>0</v>
      </c>
      <c r="BV304" s="390">
        <f t="shared" si="189"/>
        <v>0</v>
      </c>
      <c r="BW304" s="388">
        <f t="shared" si="190"/>
        <v>0</v>
      </c>
      <c r="BX304" s="390">
        <f t="shared" si="191"/>
        <v>0</v>
      </c>
      <c r="BY304" s="391">
        <f t="shared" si="192"/>
        <v>0</v>
      </c>
      <c r="BZ304" s="391">
        <f t="shared" si="193"/>
        <v>0</v>
      </c>
      <c r="CA304" s="391" t="str">
        <f t="shared" si="194"/>
        <v/>
      </c>
      <c r="CB304" s="386" t="str">
        <f t="shared" si="171"/>
        <v/>
      </c>
      <c r="CC304" s="94">
        <f t="shared" si="195"/>
        <v>0</v>
      </c>
      <c r="CD304" s="397" t="str">
        <f t="shared" si="196"/>
        <v/>
      </c>
      <c r="CE304" s="559" t="str">
        <f t="array" ref="CE304">IFERROR(INDEX($C$10:$C$525,MATCH(0,COUNTIF($CE$9:CE303,$C$10:$C$525),0)),"")</f>
        <v/>
      </c>
      <c r="CF304" s="559">
        <f t="shared" si="172"/>
        <v>0</v>
      </c>
    </row>
    <row r="305" spans="1:84" ht="18.600000000000001" customHeight="1" thickBot="1" x14ac:dyDescent="0.35">
      <c r="A305" s="78" t="str">
        <f t="shared" si="174"/>
        <v/>
      </c>
      <c r="B305" s="576"/>
      <c r="C305" s="464"/>
      <c r="D305" s="349"/>
      <c r="E305" s="61" t="str">
        <f>IF(B305="","",IF(C305="","",IF(D305="","",INDEX(POBRANIE_!$B$6:$F$100,MATCH($D305,POBRANIE_!$A$6:$A$100,0),2))))</f>
        <v/>
      </c>
      <c r="F305" s="44"/>
      <c r="G305" s="45"/>
      <c r="H305" s="349"/>
      <c r="I305" s="46"/>
      <c r="J305" s="64" t="str">
        <f>IF($H305="","",IF($I305="","",IF($H305=LEGENDA!$B$21,0.6,IF($H305=LEGENDA!$B$22,0.7,0.8))))</f>
        <v/>
      </c>
      <c r="K305" s="61" t="str">
        <f t="shared" si="175"/>
        <v/>
      </c>
      <c r="L305" s="46"/>
      <c r="M305" s="61" t="str">
        <f>IF($H305="","",IF(OR(I305&gt;0,L305&gt;0),"",IF(AND(D305="TUZ",H305="gleba b. lekka"),"BŁĄD kol.8",IF(AND(D305="TUZ",H305="gleba lekka"),"BŁĄD kol.8",IF(AND(D305="TUZ",H305="gleba średnia"),"BŁĄD kol.8",IF(AND(D305="TUZ",H305="gleba ciężka"),"BŁĄD kol.8",IF(OR($H305=LEGENDA!$B$21,$H305=1),49,IF(OR($H305=LEGENDA!$B$22,$H305=2),59,IF(OR($H305=LEGENDA!$B$23,$H305=3),62,IF(OR($H305=4,$H305=LEGENDA!$B$24),66,IF(H305=LEGENDA!$O$25,86,IF(H305=LEGENDA!$O$26,91,IF(H305=LEGENDA!$O$27,73,IF(H305=LEGENDA!$O$28,66,IF(H305=LEGENDA!$O$29,135,IF(H305=LEGENDA!$O$30,158,IF(H305=LEGENDA!$O$31,117)))))))))))))))))</f>
        <v/>
      </c>
      <c r="N305" s="61" t="str">
        <f>IF(AND(D305="TUZ",H305="gleba b. lekka"),"BŁĄD kol.8",IF(AND(D305="TUZ",H305="gleba lekka"),"BŁĄD kol.8",IF(AND(D305="TUZ",H305="gleba średnia"),"BŁĄD kol.8",IF(AND(D305="TUZ",H305="gleba ciężka"),"BŁĄD kol.8",IF(AND(E305&lt;&gt;4,H305=LEGENDA!$O$29),"BŁĄD kol.8",IF(AND(E305&lt;&gt;4,H305=LEGENDA!$O$30),"BŁĄD kol.8",IF(AND(E305&lt;&gt;4,H305=LEGENDA!$O$31),"BŁĄD kol.8",IF(AND(E305&lt;&gt;4,H305=LEGENDA!$O$28),"BŁĄD kol.8",IF(AND(E305&lt;&gt;4,H305=LEGENDA!$O$27),"BŁĄD kol.8",IF(AND(E305&lt;&gt;4,H305=LEGENDA!$O$26),"BŁĄD kol.8",IF(AND(E305&lt;&gt;4,H305=LEGENDA!$O$25),"BŁĄD kol.8",IF(AX305="","",IF(AX305=1,0.6,IF(AX305=2,0.9,0.9))))))))))))))</f>
        <v/>
      </c>
      <c r="O305" s="381" t="str">
        <f t="shared" si="176"/>
        <v/>
      </c>
      <c r="P305" s="379" t="str">
        <f t="shared" si="177"/>
        <v/>
      </c>
      <c r="Q305" s="47"/>
      <c r="R305" s="46"/>
      <c r="S305" s="46"/>
      <c r="T305" s="46"/>
      <c r="U305" s="46"/>
      <c r="V305" s="61" t="str">
        <f t="shared" si="178"/>
        <v/>
      </c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61" t="str">
        <f t="shared" si="179"/>
        <v/>
      </c>
      <c r="AH305" s="66" t="e">
        <v>#VALUE!</v>
      </c>
      <c r="AI305" s="72">
        <v>0</v>
      </c>
      <c r="AJ305" s="73">
        <v>0</v>
      </c>
      <c r="AK305" s="67">
        <v>0</v>
      </c>
      <c r="AL305" s="51">
        <v>-63.360000000000007</v>
      </c>
      <c r="AM305" s="51">
        <v>-73.600000000000009</v>
      </c>
      <c r="AN305" s="51">
        <v>-164.8</v>
      </c>
      <c r="AO305" s="77">
        <v>0</v>
      </c>
      <c r="AP305" s="77">
        <v>0</v>
      </c>
      <c r="AQ305" s="77">
        <v>0</v>
      </c>
      <c r="AR305" s="77">
        <v>0</v>
      </c>
      <c r="AS305" s="77">
        <v>0</v>
      </c>
      <c r="AT305" s="77">
        <v>0</v>
      </c>
      <c r="AU305" s="46"/>
      <c r="AV305" s="350" t="str">
        <f t="shared" si="180"/>
        <v/>
      </c>
      <c r="AW305" s="76" t="str">
        <f t="shared" si="181"/>
        <v/>
      </c>
      <c r="AX305" s="198" t="str">
        <f>IF(A305="","",IF(D305="","",INDEX(POBRANIE_!$B$6:$F$101,MATCH(D305,POBRANIE_!$A$6:$A$101,0),5)))</f>
        <v/>
      </c>
      <c r="AY305" s="96" t="str">
        <f t="shared" si="182"/>
        <v/>
      </c>
      <c r="AZ305" s="96" t="str">
        <f t="shared" si="173"/>
        <v/>
      </c>
      <c r="BA305" s="292" t="str">
        <f t="shared" si="168"/>
        <v xml:space="preserve"> </v>
      </c>
      <c r="BB305" s="293" t="str">
        <f t="shared" si="169"/>
        <v xml:space="preserve"> </v>
      </c>
      <c r="BD305" s="45"/>
      <c r="BE305" s="387" t="str">
        <f t="shared" si="170"/>
        <v/>
      </c>
      <c r="BF305" s="388">
        <f t="shared" si="183"/>
        <v>0</v>
      </c>
      <c r="BG305" s="388">
        <f t="shared" si="184"/>
        <v>0</v>
      </c>
      <c r="BH305" s="388">
        <f t="shared" si="185"/>
        <v>0</v>
      </c>
      <c r="BI305" s="388">
        <f t="shared" si="186"/>
        <v>0</v>
      </c>
      <c r="BJ305" s="388">
        <f t="shared" si="187"/>
        <v>0</v>
      </c>
      <c r="BK305" s="389">
        <f t="shared" si="188"/>
        <v>0</v>
      </c>
      <c r="BL305" s="388">
        <f>IF(W305="",0,IF(W305=LEGENDA!C$43,0,1))</f>
        <v>0</v>
      </c>
      <c r="BM305" s="388">
        <f>IF(X305="",0,IF(X305=LEGENDA!D$43,0,1))</f>
        <v>0</v>
      </c>
      <c r="BN305" s="388">
        <f>IF(Y305="",0,IF(Y305=LEGENDA!E$43,0,1))</f>
        <v>0</v>
      </c>
      <c r="BO305" s="388">
        <f>IF(Z305="",0,IF(Z305=LEGENDA!F$43,0,1))</f>
        <v>0</v>
      </c>
      <c r="BP305" s="388">
        <f>IF(AA305="",0,IF(AA305=LEGENDA!G$43,0,1))</f>
        <v>0</v>
      </c>
      <c r="BQ305" s="388">
        <f>IF(AB305="",0,IF(AB305=LEGENDA!H$43,0,1))</f>
        <v>0</v>
      </c>
      <c r="BR305" s="388">
        <f>IF(AC305="",0,IF(AC305=LEGENDA!I$43,0,1))</f>
        <v>0</v>
      </c>
      <c r="BS305" s="388">
        <f>IF(AD305="",0,IF(AD305=LEGENDA!J$43,0,1))</f>
        <v>0</v>
      </c>
      <c r="BT305" s="388">
        <f>IF(AE305="",0,IF(AE305=LEGENDA!K$43,0,1))</f>
        <v>0</v>
      </c>
      <c r="BU305" s="388">
        <f>IF(AF305="",0,IF(AF305=LEGENDA!L$43,0,1))</f>
        <v>0</v>
      </c>
      <c r="BV305" s="390">
        <f t="shared" si="189"/>
        <v>0</v>
      </c>
      <c r="BW305" s="388">
        <f t="shared" si="190"/>
        <v>0</v>
      </c>
      <c r="BX305" s="390">
        <f t="shared" si="191"/>
        <v>0</v>
      </c>
      <c r="BY305" s="391">
        <f t="shared" si="192"/>
        <v>0</v>
      </c>
      <c r="BZ305" s="391">
        <f t="shared" si="193"/>
        <v>0</v>
      </c>
      <c r="CA305" s="391" t="str">
        <f t="shared" si="194"/>
        <v/>
      </c>
      <c r="CB305" s="386" t="str">
        <f t="shared" si="171"/>
        <v/>
      </c>
      <c r="CC305" s="94">
        <f t="shared" si="195"/>
        <v>0</v>
      </c>
      <c r="CD305" s="397" t="str">
        <f t="shared" si="196"/>
        <v/>
      </c>
      <c r="CE305" s="559" t="str">
        <f t="array" ref="CE305">IFERROR(INDEX($C$10:$C$525,MATCH(0,COUNTIF($CE$9:CE304,$C$10:$C$525),0)),"")</f>
        <v/>
      </c>
      <c r="CF305" s="559">
        <f t="shared" si="172"/>
        <v>0</v>
      </c>
    </row>
    <row r="306" spans="1:84" ht="18.600000000000001" customHeight="1" thickBot="1" x14ac:dyDescent="0.35">
      <c r="A306" s="78" t="str">
        <f t="shared" si="174"/>
        <v/>
      </c>
      <c r="B306" s="576"/>
      <c r="C306" s="464"/>
      <c r="D306" s="349"/>
      <c r="E306" s="61" t="str">
        <f>IF(B306="","",IF(C306="","",IF(D306="","",INDEX(POBRANIE_!$B$6:$F$100,MATCH($D306,POBRANIE_!$A$6:$A$100,0),2))))</f>
        <v/>
      </c>
      <c r="F306" s="44"/>
      <c r="G306" s="45"/>
      <c r="H306" s="349"/>
      <c r="I306" s="46"/>
      <c r="J306" s="64" t="str">
        <f>IF($H306="","",IF($I306="","",IF($H306=LEGENDA!$B$21,0.6,IF($H306=LEGENDA!$B$22,0.7,0.8))))</f>
        <v/>
      </c>
      <c r="K306" s="61" t="str">
        <f t="shared" si="175"/>
        <v/>
      </c>
      <c r="L306" s="46"/>
      <c r="M306" s="61" t="str">
        <f>IF($H306="","",IF(OR(I306&gt;0,L306&gt;0),"",IF(AND(D306="TUZ",H306="gleba b. lekka"),"BŁĄD kol.8",IF(AND(D306="TUZ",H306="gleba lekka"),"BŁĄD kol.8",IF(AND(D306="TUZ",H306="gleba średnia"),"BŁĄD kol.8",IF(AND(D306="TUZ",H306="gleba ciężka"),"BŁĄD kol.8",IF(OR($H306=LEGENDA!$B$21,$H306=1),49,IF(OR($H306=LEGENDA!$B$22,$H306=2),59,IF(OR($H306=LEGENDA!$B$23,$H306=3),62,IF(OR($H306=4,$H306=LEGENDA!$B$24),66,IF(H306=LEGENDA!$O$25,86,IF(H306=LEGENDA!$O$26,91,IF(H306=LEGENDA!$O$27,73,IF(H306=LEGENDA!$O$28,66,IF(H306=LEGENDA!$O$29,135,IF(H306=LEGENDA!$O$30,158,IF(H306=LEGENDA!$O$31,117)))))))))))))))))</f>
        <v/>
      </c>
      <c r="N306" s="61" t="str">
        <f>IF(AND(D306="TUZ",H306="gleba b. lekka"),"BŁĄD kol.8",IF(AND(D306="TUZ",H306="gleba lekka"),"BŁĄD kol.8",IF(AND(D306="TUZ",H306="gleba średnia"),"BŁĄD kol.8",IF(AND(D306="TUZ",H306="gleba ciężka"),"BŁĄD kol.8",IF(AND(E306&lt;&gt;4,H306=LEGENDA!$O$29),"BŁĄD kol.8",IF(AND(E306&lt;&gt;4,H306=LEGENDA!$O$30),"BŁĄD kol.8",IF(AND(E306&lt;&gt;4,H306=LEGENDA!$O$31),"BŁĄD kol.8",IF(AND(E306&lt;&gt;4,H306=LEGENDA!$O$28),"BŁĄD kol.8",IF(AND(E306&lt;&gt;4,H306=LEGENDA!$O$27),"BŁĄD kol.8",IF(AND(E306&lt;&gt;4,H306=LEGENDA!$O$26),"BŁĄD kol.8",IF(AND(E306&lt;&gt;4,H306=LEGENDA!$O$25),"BŁĄD kol.8",IF(AX306="","",IF(AX306=1,0.6,IF(AX306=2,0.9,0.9))))))))))))))</f>
        <v/>
      </c>
      <c r="O306" s="381" t="str">
        <f t="shared" si="176"/>
        <v/>
      </c>
      <c r="P306" s="379" t="str">
        <f t="shared" si="177"/>
        <v/>
      </c>
      <c r="Q306" s="47"/>
      <c r="R306" s="46"/>
      <c r="S306" s="46"/>
      <c r="T306" s="46"/>
      <c r="U306" s="46"/>
      <c r="V306" s="61" t="str">
        <f t="shared" si="178"/>
        <v/>
      </c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61" t="str">
        <f t="shared" si="179"/>
        <v/>
      </c>
      <c r="AH306" s="66" t="e">
        <v>#VALUE!</v>
      </c>
      <c r="AI306" s="72">
        <v>0</v>
      </c>
      <c r="AJ306" s="73">
        <v>0</v>
      </c>
      <c r="AK306" s="67">
        <v>0</v>
      </c>
      <c r="AL306" s="51">
        <v>-63.360000000000007</v>
      </c>
      <c r="AM306" s="51">
        <v>-73.600000000000009</v>
      </c>
      <c r="AN306" s="51">
        <v>-164.8</v>
      </c>
      <c r="AO306" s="77">
        <v>0</v>
      </c>
      <c r="AP306" s="77">
        <v>0</v>
      </c>
      <c r="AQ306" s="77">
        <v>0</v>
      </c>
      <c r="AR306" s="77">
        <v>0</v>
      </c>
      <c r="AS306" s="77">
        <v>0</v>
      </c>
      <c r="AT306" s="77">
        <v>0</v>
      </c>
      <c r="AU306" s="46"/>
      <c r="AV306" s="350" t="str">
        <f t="shared" si="180"/>
        <v/>
      </c>
      <c r="AW306" s="76" t="str">
        <f t="shared" si="181"/>
        <v/>
      </c>
      <c r="AX306" s="198" t="str">
        <f>IF(A306="","",IF(D306="","",INDEX(POBRANIE_!$B$6:$F$101,MATCH(D306,POBRANIE_!$A$6:$A$101,0),5)))</f>
        <v/>
      </c>
      <c r="AY306" s="96" t="str">
        <f t="shared" si="182"/>
        <v/>
      </c>
      <c r="AZ306" s="96" t="str">
        <f t="shared" si="173"/>
        <v/>
      </c>
      <c r="BA306" s="292" t="str">
        <f t="shared" si="168"/>
        <v xml:space="preserve"> </v>
      </c>
      <c r="BB306" s="293" t="str">
        <f t="shared" si="169"/>
        <v xml:space="preserve"> </v>
      </c>
      <c r="BD306" s="45"/>
      <c r="BE306" s="387" t="str">
        <f t="shared" si="170"/>
        <v/>
      </c>
      <c r="BF306" s="388">
        <f t="shared" si="183"/>
        <v>0</v>
      </c>
      <c r="BG306" s="388">
        <f t="shared" si="184"/>
        <v>0</v>
      </c>
      <c r="BH306" s="388">
        <f t="shared" si="185"/>
        <v>0</v>
      </c>
      <c r="BI306" s="388">
        <f t="shared" si="186"/>
        <v>0</v>
      </c>
      <c r="BJ306" s="388">
        <f t="shared" si="187"/>
        <v>0</v>
      </c>
      <c r="BK306" s="389">
        <f t="shared" si="188"/>
        <v>0</v>
      </c>
      <c r="BL306" s="388">
        <f>IF(W306="",0,IF(W306=LEGENDA!C$43,0,1))</f>
        <v>0</v>
      </c>
      <c r="BM306" s="388">
        <f>IF(X306="",0,IF(X306=LEGENDA!D$43,0,1))</f>
        <v>0</v>
      </c>
      <c r="BN306" s="388">
        <f>IF(Y306="",0,IF(Y306=LEGENDA!E$43,0,1))</f>
        <v>0</v>
      </c>
      <c r="BO306" s="388">
        <f>IF(Z306="",0,IF(Z306=LEGENDA!F$43,0,1))</f>
        <v>0</v>
      </c>
      <c r="BP306" s="388">
        <f>IF(AA306="",0,IF(AA306=LEGENDA!G$43,0,1))</f>
        <v>0</v>
      </c>
      <c r="BQ306" s="388">
        <f>IF(AB306="",0,IF(AB306=LEGENDA!H$43,0,1))</f>
        <v>0</v>
      </c>
      <c r="BR306" s="388">
        <f>IF(AC306="",0,IF(AC306=LEGENDA!I$43,0,1))</f>
        <v>0</v>
      </c>
      <c r="BS306" s="388">
        <f>IF(AD306="",0,IF(AD306=LEGENDA!J$43,0,1))</f>
        <v>0</v>
      </c>
      <c r="BT306" s="388">
        <f>IF(AE306="",0,IF(AE306=LEGENDA!K$43,0,1))</f>
        <v>0</v>
      </c>
      <c r="BU306" s="388">
        <f>IF(AF306="",0,IF(AF306=LEGENDA!L$43,0,1))</f>
        <v>0</v>
      </c>
      <c r="BV306" s="390">
        <f t="shared" si="189"/>
        <v>0</v>
      </c>
      <c r="BW306" s="388">
        <f t="shared" si="190"/>
        <v>0</v>
      </c>
      <c r="BX306" s="390">
        <f t="shared" si="191"/>
        <v>0</v>
      </c>
      <c r="BY306" s="391">
        <f t="shared" si="192"/>
        <v>0</v>
      </c>
      <c r="BZ306" s="391">
        <f t="shared" si="193"/>
        <v>0</v>
      </c>
      <c r="CA306" s="391" t="str">
        <f t="shared" si="194"/>
        <v/>
      </c>
      <c r="CB306" s="386" t="str">
        <f t="shared" si="171"/>
        <v/>
      </c>
      <c r="CC306" s="94">
        <f t="shared" si="195"/>
        <v>0</v>
      </c>
      <c r="CD306" s="397" t="str">
        <f t="shared" si="196"/>
        <v/>
      </c>
      <c r="CE306" s="559" t="str">
        <f t="array" ref="CE306">IFERROR(INDEX($C$10:$C$525,MATCH(0,COUNTIF($CE$9:CE305,$C$10:$C$525),0)),"")</f>
        <v/>
      </c>
      <c r="CF306" s="559">
        <f t="shared" si="172"/>
        <v>0</v>
      </c>
    </row>
    <row r="307" spans="1:84" ht="18.600000000000001" customHeight="1" thickBot="1" x14ac:dyDescent="0.35">
      <c r="A307" s="78" t="str">
        <f t="shared" si="174"/>
        <v/>
      </c>
      <c r="B307" s="576"/>
      <c r="C307" s="464"/>
      <c r="D307" s="349"/>
      <c r="E307" s="61" t="str">
        <f>IF(B307="","",IF(C307="","",IF(D307="","",INDEX(POBRANIE_!$B$6:$F$100,MATCH($D307,POBRANIE_!$A$6:$A$100,0),2))))</f>
        <v/>
      </c>
      <c r="F307" s="44"/>
      <c r="G307" s="45"/>
      <c r="H307" s="349"/>
      <c r="I307" s="46"/>
      <c r="J307" s="64" t="str">
        <f>IF($H307="","",IF($I307="","",IF($H307=LEGENDA!$B$21,0.6,IF($H307=LEGENDA!$B$22,0.7,0.8))))</f>
        <v/>
      </c>
      <c r="K307" s="61" t="str">
        <f t="shared" si="175"/>
        <v/>
      </c>
      <c r="L307" s="46"/>
      <c r="M307" s="61" t="str">
        <f>IF($H307="","",IF(OR(I307&gt;0,L307&gt;0),"",IF(AND(D307="TUZ",H307="gleba b. lekka"),"BŁĄD kol.8",IF(AND(D307="TUZ",H307="gleba lekka"),"BŁĄD kol.8",IF(AND(D307="TUZ",H307="gleba średnia"),"BŁĄD kol.8",IF(AND(D307="TUZ",H307="gleba ciężka"),"BŁĄD kol.8",IF(OR($H307=LEGENDA!$B$21,$H307=1),49,IF(OR($H307=LEGENDA!$B$22,$H307=2),59,IF(OR($H307=LEGENDA!$B$23,$H307=3),62,IF(OR($H307=4,$H307=LEGENDA!$B$24),66,IF(H307=LEGENDA!$O$25,86,IF(H307=LEGENDA!$O$26,91,IF(H307=LEGENDA!$O$27,73,IF(H307=LEGENDA!$O$28,66,IF(H307=LEGENDA!$O$29,135,IF(H307=LEGENDA!$O$30,158,IF(H307=LEGENDA!$O$31,117)))))))))))))))))</f>
        <v/>
      </c>
      <c r="N307" s="61" t="str">
        <f>IF(AND(D307="TUZ",H307="gleba b. lekka"),"BŁĄD kol.8",IF(AND(D307="TUZ",H307="gleba lekka"),"BŁĄD kol.8",IF(AND(D307="TUZ",H307="gleba średnia"),"BŁĄD kol.8",IF(AND(D307="TUZ",H307="gleba ciężka"),"BŁĄD kol.8",IF(AND(E307&lt;&gt;4,H307=LEGENDA!$O$29),"BŁĄD kol.8",IF(AND(E307&lt;&gt;4,H307=LEGENDA!$O$30),"BŁĄD kol.8",IF(AND(E307&lt;&gt;4,H307=LEGENDA!$O$31),"BŁĄD kol.8",IF(AND(E307&lt;&gt;4,H307=LEGENDA!$O$28),"BŁĄD kol.8",IF(AND(E307&lt;&gt;4,H307=LEGENDA!$O$27),"BŁĄD kol.8",IF(AND(E307&lt;&gt;4,H307=LEGENDA!$O$26),"BŁĄD kol.8",IF(AND(E307&lt;&gt;4,H307=LEGENDA!$O$25),"BŁĄD kol.8",IF(AX307="","",IF(AX307=1,0.6,IF(AX307=2,0.9,0.9))))))))))))))</f>
        <v/>
      </c>
      <c r="O307" s="381" t="str">
        <f t="shared" si="176"/>
        <v/>
      </c>
      <c r="P307" s="379" t="str">
        <f t="shared" si="177"/>
        <v/>
      </c>
      <c r="Q307" s="47"/>
      <c r="R307" s="46"/>
      <c r="S307" s="46"/>
      <c r="T307" s="46"/>
      <c r="U307" s="46"/>
      <c r="V307" s="61" t="str">
        <f t="shared" si="178"/>
        <v/>
      </c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61" t="str">
        <f t="shared" si="179"/>
        <v/>
      </c>
      <c r="AH307" s="66" t="e">
        <v>#VALUE!</v>
      </c>
      <c r="AI307" s="72">
        <v>0</v>
      </c>
      <c r="AJ307" s="73">
        <v>0</v>
      </c>
      <c r="AK307" s="67">
        <v>0</v>
      </c>
      <c r="AL307" s="51">
        <v>-63.360000000000007</v>
      </c>
      <c r="AM307" s="51">
        <v>-73.600000000000009</v>
      </c>
      <c r="AN307" s="51">
        <v>-164.8</v>
      </c>
      <c r="AO307" s="77">
        <v>0</v>
      </c>
      <c r="AP307" s="77">
        <v>0</v>
      </c>
      <c r="AQ307" s="77">
        <v>0</v>
      </c>
      <c r="AR307" s="77">
        <v>0</v>
      </c>
      <c r="AS307" s="77">
        <v>0</v>
      </c>
      <c r="AT307" s="77">
        <v>0</v>
      </c>
      <c r="AU307" s="46"/>
      <c r="AV307" s="350" t="str">
        <f t="shared" si="180"/>
        <v/>
      </c>
      <c r="AW307" s="76" t="str">
        <f t="shared" si="181"/>
        <v/>
      </c>
      <c r="AX307" s="198" t="str">
        <f>IF(A307="","",IF(D307="","",INDEX(POBRANIE_!$B$6:$F$101,MATCH(D307,POBRANIE_!$A$6:$A$101,0),5)))</f>
        <v/>
      </c>
      <c r="AY307" s="96" t="str">
        <f t="shared" si="182"/>
        <v/>
      </c>
      <c r="AZ307" s="96" t="str">
        <f t="shared" si="173"/>
        <v/>
      </c>
      <c r="BA307" s="292" t="str">
        <f t="shared" si="168"/>
        <v xml:space="preserve"> </v>
      </c>
      <c r="BB307" s="293" t="str">
        <f t="shared" si="169"/>
        <v xml:space="preserve"> </v>
      </c>
      <c r="BD307" s="45"/>
      <c r="BE307" s="387" t="str">
        <f t="shared" si="170"/>
        <v/>
      </c>
      <c r="BF307" s="388">
        <f t="shared" si="183"/>
        <v>0</v>
      </c>
      <c r="BG307" s="388">
        <f t="shared" si="184"/>
        <v>0</v>
      </c>
      <c r="BH307" s="388">
        <f t="shared" si="185"/>
        <v>0</v>
      </c>
      <c r="BI307" s="388">
        <f t="shared" si="186"/>
        <v>0</v>
      </c>
      <c r="BJ307" s="388">
        <f t="shared" si="187"/>
        <v>0</v>
      </c>
      <c r="BK307" s="389">
        <f t="shared" si="188"/>
        <v>0</v>
      </c>
      <c r="BL307" s="388">
        <f>IF(W307="",0,IF(W307=LEGENDA!C$43,0,1))</f>
        <v>0</v>
      </c>
      <c r="BM307" s="388">
        <f>IF(X307="",0,IF(X307=LEGENDA!D$43,0,1))</f>
        <v>0</v>
      </c>
      <c r="BN307" s="388">
        <f>IF(Y307="",0,IF(Y307=LEGENDA!E$43,0,1))</f>
        <v>0</v>
      </c>
      <c r="BO307" s="388">
        <f>IF(Z307="",0,IF(Z307=LEGENDA!F$43,0,1))</f>
        <v>0</v>
      </c>
      <c r="BP307" s="388">
        <f>IF(AA307="",0,IF(AA307=LEGENDA!G$43,0,1))</f>
        <v>0</v>
      </c>
      <c r="BQ307" s="388">
        <f>IF(AB307="",0,IF(AB307=LEGENDA!H$43,0,1))</f>
        <v>0</v>
      </c>
      <c r="BR307" s="388">
        <f>IF(AC307="",0,IF(AC307=LEGENDA!I$43,0,1))</f>
        <v>0</v>
      </c>
      <c r="BS307" s="388">
        <f>IF(AD307="",0,IF(AD307=LEGENDA!J$43,0,1))</f>
        <v>0</v>
      </c>
      <c r="BT307" s="388">
        <f>IF(AE307="",0,IF(AE307=LEGENDA!K$43,0,1))</f>
        <v>0</v>
      </c>
      <c r="BU307" s="388">
        <f>IF(AF307="",0,IF(AF307=LEGENDA!L$43,0,1))</f>
        <v>0</v>
      </c>
      <c r="BV307" s="390">
        <f t="shared" si="189"/>
        <v>0</v>
      </c>
      <c r="BW307" s="388">
        <f t="shared" si="190"/>
        <v>0</v>
      </c>
      <c r="BX307" s="390">
        <f t="shared" si="191"/>
        <v>0</v>
      </c>
      <c r="BY307" s="391">
        <f t="shared" si="192"/>
        <v>0</v>
      </c>
      <c r="BZ307" s="391">
        <f t="shared" si="193"/>
        <v>0</v>
      </c>
      <c r="CA307" s="391" t="str">
        <f t="shared" si="194"/>
        <v/>
      </c>
      <c r="CB307" s="386" t="str">
        <f t="shared" si="171"/>
        <v/>
      </c>
      <c r="CC307" s="94">
        <f t="shared" si="195"/>
        <v>0</v>
      </c>
      <c r="CD307" s="397" t="str">
        <f t="shared" si="196"/>
        <v/>
      </c>
      <c r="CE307" s="559" t="str">
        <f t="array" ref="CE307">IFERROR(INDEX($C$10:$C$525,MATCH(0,COUNTIF($CE$9:CE306,$C$10:$C$525),0)),"")</f>
        <v/>
      </c>
      <c r="CF307" s="559">
        <f t="shared" si="172"/>
        <v>0</v>
      </c>
    </row>
    <row r="308" spans="1:84" ht="18.600000000000001" customHeight="1" thickBot="1" x14ac:dyDescent="0.35">
      <c r="A308" s="78" t="str">
        <f t="shared" si="174"/>
        <v/>
      </c>
      <c r="B308" s="576"/>
      <c r="C308" s="464"/>
      <c r="D308" s="349"/>
      <c r="E308" s="61" t="str">
        <f>IF(B308="","",IF(C308="","",IF(D308="","",INDEX(POBRANIE_!$B$6:$F$100,MATCH($D308,POBRANIE_!$A$6:$A$100,0),2))))</f>
        <v/>
      </c>
      <c r="F308" s="44"/>
      <c r="G308" s="45"/>
      <c r="H308" s="349"/>
      <c r="I308" s="46"/>
      <c r="J308" s="64" t="str">
        <f>IF($H308="","",IF($I308="","",IF($H308=LEGENDA!$B$21,0.6,IF($H308=LEGENDA!$B$22,0.7,0.8))))</f>
        <v/>
      </c>
      <c r="K308" s="61" t="str">
        <f t="shared" si="175"/>
        <v/>
      </c>
      <c r="L308" s="46"/>
      <c r="M308" s="61" t="str">
        <f>IF($H308="","",IF(OR(I308&gt;0,L308&gt;0),"",IF(AND(D308="TUZ",H308="gleba b. lekka"),"BŁĄD kol.8",IF(AND(D308="TUZ",H308="gleba lekka"),"BŁĄD kol.8",IF(AND(D308="TUZ",H308="gleba średnia"),"BŁĄD kol.8",IF(AND(D308="TUZ",H308="gleba ciężka"),"BŁĄD kol.8",IF(OR($H308=LEGENDA!$B$21,$H308=1),49,IF(OR($H308=LEGENDA!$B$22,$H308=2),59,IF(OR($H308=LEGENDA!$B$23,$H308=3),62,IF(OR($H308=4,$H308=LEGENDA!$B$24),66,IF(H308=LEGENDA!$O$25,86,IF(H308=LEGENDA!$O$26,91,IF(H308=LEGENDA!$O$27,73,IF(H308=LEGENDA!$O$28,66,IF(H308=LEGENDA!$O$29,135,IF(H308=LEGENDA!$O$30,158,IF(H308=LEGENDA!$O$31,117)))))))))))))))))</f>
        <v/>
      </c>
      <c r="N308" s="61" t="str">
        <f>IF(AND(D308="TUZ",H308="gleba b. lekka"),"BŁĄD kol.8",IF(AND(D308="TUZ",H308="gleba lekka"),"BŁĄD kol.8",IF(AND(D308="TUZ",H308="gleba średnia"),"BŁĄD kol.8",IF(AND(D308="TUZ",H308="gleba ciężka"),"BŁĄD kol.8",IF(AND(E308&lt;&gt;4,H308=LEGENDA!$O$29),"BŁĄD kol.8",IF(AND(E308&lt;&gt;4,H308=LEGENDA!$O$30),"BŁĄD kol.8",IF(AND(E308&lt;&gt;4,H308=LEGENDA!$O$31),"BŁĄD kol.8",IF(AND(E308&lt;&gt;4,H308=LEGENDA!$O$28),"BŁĄD kol.8",IF(AND(E308&lt;&gt;4,H308=LEGENDA!$O$27),"BŁĄD kol.8",IF(AND(E308&lt;&gt;4,H308=LEGENDA!$O$26),"BŁĄD kol.8",IF(AND(E308&lt;&gt;4,H308=LEGENDA!$O$25),"BŁĄD kol.8",IF(AX308="","",IF(AX308=1,0.6,IF(AX308=2,0.9,0.9))))))))))))))</f>
        <v/>
      </c>
      <c r="O308" s="381" t="str">
        <f t="shared" si="176"/>
        <v/>
      </c>
      <c r="P308" s="379" t="str">
        <f t="shared" si="177"/>
        <v/>
      </c>
      <c r="Q308" s="47"/>
      <c r="R308" s="46"/>
      <c r="S308" s="46"/>
      <c r="T308" s="46"/>
      <c r="U308" s="46"/>
      <c r="V308" s="61" t="str">
        <f t="shared" si="178"/>
        <v/>
      </c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61" t="str">
        <f t="shared" si="179"/>
        <v/>
      </c>
      <c r="AH308" s="66" t="e">
        <v>#VALUE!</v>
      </c>
      <c r="AI308" s="72">
        <v>0</v>
      </c>
      <c r="AJ308" s="73">
        <v>0</v>
      </c>
      <c r="AK308" s="67">
        <v>0</v>
      </c>
      <c r="AL308" s="51">
        <v>-63.360000000000007</v>
      </c>
      <c r="AM308" s="51">
        <v>-73.600000000000009</v>
      </c>
      <c r="AN308" s="51">
        <v>-164.8</v>
      </c>
      <c r="AO308" s="77">
        <v>0</v>
      </c>
      <c r="AP308" s="77">
        <v>0</v>
      </c>
      <c r="AQ308" s="77">
        <v>0</v>
      </c>
      <c r="AR308" s="77">
        <v>0</v>
      </c>
      <c r="AS308" s="77">
        <v>0</v>
      </c>
      <c r="AT308" s="77">
        <v>0</v>
      </c>
      <c r="AU308" s="46"/>
      <c r="AV308" s="350" t="str">
        <f t="shared" si="180"/>
        <v/>
      </c>
      <c r="AW308" s="76" t="str">
        <f t="shared" si="181"/>
        <v/>
      </c>
      <c r="AX308" s="198" t="str">
        <f>IF(A308="","",IF(D308="","",INDEX(POBRANIE_!$B$6:$F$101,MATCH(D308,POBRANIE_!$A$6:$A$101,0),5)))</f>
        <v/>
      </c>
      <c r="AY308" s="96" t="str">
        <f t="shared" si="182"/>
        <v/>
      </c>
      <c r="AZ308" s="96" t="str">
        <f t="shared" si="173"/>
        <v/>
      </c>
      <c r="BA308" s="292" t="str">
        <f t="shared" si="168"/>
        <v xml:space="preserve"> </v>
      </c>
      <c r="BB308" s="293" t="str">
        <f t="shared" si="169"/>
        <v xml:space="preserve"> </v>
      </c>
      <c r="BD308" s="45"/>
      <c r="BE308" s="387" t="str">
        <f t="shared" si="170"/>
        <v/>
      </c>
      <c r="BF308" s="388">
        <f t="shared" si="183"/>
        <v>0</v>
      </c>
      <c r="BG308" s="388">
        <f t="shared" si="184"/>
        <v>0</v>
      </c>
      <c r="BH308" s="388">
        <f t="shared" si="185"/>
        <v>0</v>
      </c>
      <c r="BI308" s="388">
        <f t="shared" si="186"/>
        <v>0</v>
      </c>
      <c r="BJ308" s="388">
        <f t="shared" si="187"/>
        <v>0</v>
      </c>
      <c r="BK308" s="389">
        <f t="shared" si="188"/>
        <v>0</v>
      </c>
      <c r="BL308" s="388">
        <f>IF(W308="",0,IF(W308=LEGENDA!C$43,0,1))</f>
        <v>0</v>
      </c>
      <c r="BM308" s="388">
        <f>IF(X308="",0,IF(X308=LEGENDA!D$43,0,1))</f>
        <v>0</v>
      </c>
      <c r="BN308" s="388">
        <f>IF(Y308="",0,IF(Y308=LEGENDA!E$43,0,1))</f>
        <v>0</v>
      </c>
      <c r="BO308" s="388">
        <f>IF(Z308="",0,IF(Z308=LEGENDA!F$43,0,1))</f>
        <v>0</v>
      </c>
      <c r="BP308" s="388">
        <f>IF(AA308="",0,IF(AA308=LEGENDA!G$43,0,1))</f>
        <v>0</v>
      </c>
      <c r="BQ308" s="388">
        <f>IF(AB308="",0,IF(AB308=LEGENDA!H$43,0,1))</f>
        <v>0</v>
      </c>
      <c r="BR308" s="388">
        <f>IF(AC308="",0,IF(AC308=LEGENDA!I$43,0,1))</f>
        <v>0</v>
      </c>
      <c r="BS308" s="388">
        <f>IF(AD308="",0,IF(AD308=LEGENDA!J$43,0,1))</f>
        <v>0</v>
      </c>
      <c r="BT308" s="388">
        <f>IF(AE308="",0,IF(AE308=LEGENDA!K$43,0,1))</f>
        <v>0</v>
      </c>
      <c r="BU308" s="388">
        <f>IF(AF308="",0,IF(AF308=LEGENDA!L$43,0,1))</f>
        <v>0</v>
      </c>
      <c r="BV308" s="390">
        <f t="shared" si="189"/>
        <v>0</v>
      </c>
      <c r="BW308" s="388">
        <f t="shared" si="190"/>
        <v>0</v>
      </c>
      <c r="BX308" s="390">
        <f t="shared" si="191"/>
        <v>0</v>
      </c>
      <c r="BY308" s="391">
        <f t="shared" si="192"/>
        <v>0</v>
      </c>
      <c r="BZ308" s="391">
        <f t="shared" si="193"/>
        <v>0</v>
      </c>
      <c r="CA308" s="391" t="str">
        <f t="shared" si="194"/>
        <v/>
      </c>
      <c r="CB308" s="386" t="str">
        <f t="shared" si="171"/>
        <v/>
      </c>
      <c r="CC308" s="94">
        <f t="shared" si="195"/>
        <v>0</v>
      </c>
      <c r="CD308" s="397" t="str">
        <f t="shared" si="196"/>
        <v/>
      </c>
      <c r="CE308" s="559" t="str">
        <f t="array" ref="CE308">IFERROR(INDEX($C$10:$C$525,MATCH(0,COUNTIF($CE$9:CE307,$C$10:$C$525),0)),"")</f>
        <v/>
      </c>
      <c r="CF308" s="559">
        <f t="shared" si="172"/>
        <v>0</v>
      </c>
    </row>
    <row r="309" spans="1:84" ht="18.600000000000001" customHeight="1" thickBot="1" x14ac:dyDescent="0.35">
      <c r="A309" s="78" t="str">
        <f t="shared" si="174"/>
        <v/>
      </c>
      <c r="B309" s="576"/>
      <c r="C309" s="464"/>
      <c r="D309" s="349"/>
      <c r="E309" s="61" t="str">
        <f>IF(B309="","",IF(C309="","",IF(D309="","",INDEX(POBRANIE_!$B$6:$F$100,MATCH($D309,POBRANIE_!$A$6:$A$100,0),2))))</f>
        <v/>
      </c>
      <c r="F309" s="44"/>
      <c r="G309" s="45"/>
      <c r="H309" s="349"/>
      <c r="I309" s="46"/>
      <c r="J309" s="64" t="str">
        <f>IF($H309="","",IF($I309="","",IF($H309=LEGENDA!$B$21,0.6,IF($H309=LEGENDA!$B$22,0.7,0.8))))</f>
        <v/>
      </c>
      <c r="K309" s="61" t="str">
        <f t="shared" si="175"/>
        <v/>
      </c>
      <c r="L309" s="46"/>
      <c r="M309" s="61" t="str">
        <f>IF($H309="","",IF(OR(I309&gt;0,L309&gt;0),"",IF(AND(D309="TUZ",H309="gleba b. lekka"),"BŁĄD kol.8",IF(AND(D309="TUZ",H309="gleba lekka"),"BŁĄD kol.8",IF(AND(D309="TUZ",H309="gleba średnia"),"BŁĄD kol.8",IF(AND(D309="TUZ",H309="gleba ciężka"),"BŁĄD kol.8",IF(OR($H309=LEGENDA!$B$21,$H309=1),49,IF(OR($H309=LEGENDA!$B$22,$H309=2),59,IF(OR($H309=LEGENDA!$B$23,$H309=3),62,IF(OR($H309=4,$H309=LEGENDA!$B$24),66,IF(H309=LEGENDA!$O$25,86,IF(H309=LEGENDA!$O$26,91,IF(H309=LEGENDA!$O$27,73,IF(H309=LEGENDA!$O$28,66,IF(H309=LEGENDA!$O$29,135,IF(H309=LEGENDA!$O$30,158,IF(H309=LEGENDA!$O$31,117)))))))))))))))))</f>
        <v/>
      </c>
      <c r="N309" s="61" t="str">
        <f>IF(AND(D309="TUZ",H309="gleba b. lekka"),"BŁĄD kol.8",IF(AND(D309="TUZ",H309="gleba lekka"),"BŁĄD kol.8",IF(AND(D309="TUZ",H309="gleba średnia"),"BŁĄD kol.8",IF(AND(D309="TUZ",H309="gleba ciężka"),"BŁĄD kol.8",IF(AND(E309&lt;&gt;4,H309=LEGENDA!$O$29),"BŁĄD kol.8",IF(AND(E309&lt;&gt;4,H309=LEGENDA!$O$30),"BŁĄD kol.8",IF(AND(E309&lt;&gt;4,H309=LEGENDA!$O$31),"BŁĄD kol.8",IF(AND(E309&lt;&gt;4,H309=LEGENDA!$O$28),"BŁĄD kol.8",IF(AND(E309&lt;&gt;4,H309=LEGENDA!$O$27),"BŁĄD kol.8",IF(AND(E309&lt;&gt;4,H309=LEGENDA!$O$26),"BŁĄD kol.8",IF(AND(E309&lt;&gt;4,H309=LEGENDA!$O$25),"BŁĄD kol.8",IF(AX309="","",IF(AX309=1,0.6,IF(AX309=2,0.9,0.9))))))))))))))</f>
        <v/>
      </c>
      <c r="O309" s="381" t="str">
        <f t="shared" si="176"/>
        <v/>
      </c>
      <c r="P309" s="379" t="str">
        <f t="shared" si="177"/>
        <v/>
      </c>
      <c r="Q309" s="47"/>
      <c r="R309" s="46"/>
      <c r="S309" s="46"/>
      <c r="T309" s="46"/>
      <c r="U309" s="46"/>
      <c r="V309" s="61" t="str">
        <f t="shared" si="178"/>
        <v/>
      </c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61" t="str">
        <f t="shared" si="179"/>
        <v/>
      </c>
      <c r="AH309" s="66" t="e">
        <v>#VALUE!</v>
      </c>
      <c r="AI309" s="72">
        <v>0</v>
      </c>
      <c r="AJ309" s="73">
        <v>0</v>
      </c>
      <c r="AK309" s="67">
        <v>0</v>
      </c>
      <c r="AL309" s="51">
        <v>-63.360000000000007</v>
      </c>
      <c r="AM309" s="51">
        <v>-73.600000000000009</v>
      </c>
      <c r="AN309" s="51">
        <v>-164.8</v>
      </c>
      <c r="AO309" s="77">
        <v>0</v>
      </c>
      <c r="AP309" s="77">
        <v>0</v>
      </c>
      <c r="AQ309" s="77">
        <v>0</v>
      </c>
      <c r="AR309" s="77">
        <v>0</v>
      </c>
      <c r="AS309" s="77">
        <v>0</v>
      </c>
      <c r="AT309" s="77">
        <v>0</v>
      </c>
      <c r="AU309" s="46"/>
      <c r="AV309" s="350" t="str">
        <f t="shared" si="180"/>
        <v/>
      </c>
      <c r="AW309" s="76" t="str">
        <f t="shared" si="181"/>
        <v/>
      </c>
      <c r="AX309" s="198" t="str">
        <f>IF(A309="","",IF(D309="","",INDEX(POBRANIE_!$B$6:$F$101,MATCH(D309,POBRANIE_!$A$6:$A$101,0),5)))</f>
        <v/>
      </c>
      <c r="AY309" s="96" t="str">
        <f t="shared" si="182"/>
        <v/>
      </c>
      <c r="AZ309" s="96" t="str">
        <f t="shared" si="173"/>
        <v/>
      </c>
      <c r="BA309" s="292" t="str">
        <f t="shared" si="168"/>
        <v xml:space="preserve"> </v>
      </c>
      <c r="BB309" s="293" t="str">
        <f t="shared" si="169"/>
        <v xml:space="preserve"> </v>
      </c>
      <c r="BD309" s="45"/>
      <c r="BE309" s="387" t="str">
        <f t="shared" si="170"/>
        <v/>
      </c>
      <c r="BF309" s="388">
        <f t="shared" si="183"/>
        <v>0</v>
      </c>
      <c r="BG309" s="388">
        <f t="shared" si="184"/>
        <v>0</v>
      </c>
      <c r="BH309" s="388">
        <f t="shared" si="185"/>
        <v>0</v>
      </c>
      <c r="BI309" s="388">
        <f t="shared" si="186"/>
        <v>0</v>
      </c>
      <c r="BJ309" s="388">
        <f t="shared" si="187"/>
        <v>0</v>
      </c>
      <c r="BK309" s="389">
        <f t="shared" si="188"/>
        <v>0</v>
      </c>
      <c r="BL309" s="388">
        <f>IF(W309="",0,IF(W309=LEGENDA!C$43,0,1))</f>
        <v>0</v>
      </c>
      <c r="BM309" s="388">
        <f>IF(X309="",0,IF(X309=LEGENDA!D$43,0,1))</f>
        <v>0</v>
      </c>
      <c r="BN309" s="388">
        <f>IF(Y309="",0,IF(Y309=LEGENDA!E$43,0,1))</f>
        <v>0</v>
      </c>
      <c r="BO309" s="388">
        <f>IF(Z309="",0,IF(Z309=LEGENDA!F$43,0,1))</f>
        <v>0</v>
      </c>
      <c r="BP309" s="388">
        <f>IF(AA309="",0,IF(AA309=LEGENDA!G$43,0,1))</f>
        <v>0</v>
      </c>
      <c r="BQ309" s="388">
        <f>IF(AB309="",0,IF(AB309=LEGENDA!H$43,0,1))</f>
        <v>0</v>
      </c>
      <c r="BR309" s="388">
        <f>IF(AC309="",0,IF(AC309=LEGENDA!I$43,0,1))</f>
        <v>0</v>
      </c>
      <c r="BS309" s="388">
        <f>IF(AD309="",0,IF(AD309=LEGENDA!J$43,0,1))</f>
        <v>0</v>
      </c>
      <c r="BT309" s="388">
        <f>IF(AE309="",0,IF(AE309=LEGENDA!K$43,0,1))</f>
        <v>0</v>
      </c>
      <c r="BU309" s="388">
        <f>IF(AF309="",0,IF(AF309=LEGENDA!L$43,0,1))</f>
        <v>0</v>
      </c>
      <c r="BV309" s="390">
        <f t="shared" si="189"/>
        <v>0</v>
      </c>
      <c r="BW309" s="388">
        <f t="shared" si="190"/>
        <v>0</v>
      </c>
      <c r="BX309" s="390">
        <f t="shared" si="191"/>
        <v>0</v>
      </c>
      <c r="BY309" s="391">
        <f t="shared" si="192"/>
        <v>0</v>
      </c>
      <c r="BZ309" s="391">
        <f t="shared" si="193"/>
        <v>0</v>
      </c>
      <c r="CA309" s="391" t="str">
        <f t="shared" si="194"/>
        <v/>
      </c>
      <c r="CB309" s="386" t="str">
        <f t="shared" si="171"/>
        <v/>
      </c>
      <c r="CC309" s="94">
        <f t="shared" si="195"/>
        <v>0</v>
      </c>
      <c r="CD309" s="397" t="str">
        <f t="shared" si="196"/>
        <v/>
      </c>
      <c r="CE309" s="559" t="str">
        <f t="array" ref="CE309">IFERROR(INDEX($C$10:$C$525,MATCH(0,COUNTIF($CE$9:CE308,$C$10:$C$525),0)),"")</f>
        <v/>
      </c>
      <c r="CF309" s="559">
        <f t="shared" si="172"/>
        <v>0</v>
      </c>
    </row>
    <row r="310" spans="1:84" ht="18.600000000000001" customHeight="1" thickBot="1" x14ac:dyDescent="0.35">
      <c r="A310" s="78" t="str">
        <f t="shared" si="174"/>
        <v/>
      </c>
      <c r="B310" s="576"/>
      <c r="C310" s="464"/>
      <c r="D310" s="349"/>
      <c r="E310" s="61" t="str">
        <f>IF(B310="","",IF(C310="","",IF(D310="","",INDEX(POBRANIE_!$B$6:$F$100,MATCH($D310,POBRANIE_!$A$6:$A$100,0),2))))</f>
        <v/>
      </c>
      <c r="F310" s="44"/>
      <c r="G310" s="45"/>
      <c r="H310" s="349"/>
      <c r="I310" s="46"/>
      <c r="J310" s="64" t="str">
        <f>IF($H310="","",IF($I310="","",IF($H310=LEGENDA!$B$21,0.6,IF($H310=LEGENDA!$B$22,0.7,0.8))))</f>
        <v/>
      </c>
      <c r="K310" s="61" t="str">
        <f t="shared" si="175"/>
        <v/>
      </c>
      <c r="L310" s="46"/>
      <c r="M310" s="61" t="str">
        <f>IF($H310="","",IF(OR(I310&gt;0,L310&gt;0),"",IF(AND(D310="TUZ",H310="gleba b. lekka"),"BŁĄD kol.8",IF(AND(D310="TUZ",H310="gleba lekka"),"BŁĄD kol.8",IF(AND(D310="TUZ",H310="gleba średnia"),"BŁĄD kol.8",IF(AND(D310="TUZ",H310="gleba ciężka"),"BŁĄD kol.8",IF(OR($H310=LEGENDA!$B$21,$H310=1),49,IF(OR($H310=LEGENDA!$B$22,$H310=2),59,IF(OR($H310=LEGENDA!$B$23,$H310=3),62,IF(OR($H310=4,$H310=LEGENDA!$B$24),66,IF(H310=LEGENDA!$O$25,86,IF(H310=LEGENDA!$O$26,91,IF(H310=LEGENDA!$O$27,73,IF(H310=LEGENDA!$O$28,66,IF(H310=LEGENDA!$O$29,135,IF(H310=LEGENDA!$O$30,158,IF(H310=LEGENDA!$O$31,117)))))))))))))))))</f>
        <v/>
      </c>
      <c r="N310" s="61" t="str">
        <f>IF(AND(D310="TUZ",H310="gleba b. lekka"),"BŁĄD kol.8",IF(AND(D310="TUZ",H310="gleba lekka"),"BŁĄD kol.8",IF(AND(D310="TUZ",H310="gleba średnia"),"BŁĄD kol.8",IF(AND(D310="TUZ",H310="gleba ciężka"),"BŁĄD kol.8",IF(AND(E310&lt;&gt;4,H310=LEGENDA!$O$29),"BŁĄD kol.8",IF(AND(E310&lt;&gt;4,H310=LEGENDA!$O$30),"BŁĄD kol.8",IF(AND(E310&lt;&gt;4,H310=LEGENDA!$O$31),"BŁĄD kol.8",IF(AND(E310&lt;&gt;4,H310=LEGENDA!$O$28),"BŁĄD kol.8",IF(AND(E310&lt;&gt;4,H310=LEGENDA!$O$27),"BŁĄD kol.8",IF(AND(E310&lt;&gt;4,H310=LEGENDA!$O$26),"BŁĄD kol.8",IF(AND(E310&lt;&gt;4,H310=LEGENDA!$O$25),"BŁĄD kol.8",IF(AX310="","",IF(AX310=1,0.6,IF(AX310=2,0.9,0.9))))))))))))))</f>
        <v/>
      </c>
      <c r="O310" s="381" t="str">
        <f t="shared" si="176"/>
        <v/>
      </c>
      <c r="P310" s="379" t="str">
        <f t="shared" si="177"/>
        <v/>
      </c>
      <c r="Q310" s="47"/>
      <c r="R310" s="46"/>
      <c r="S310" s="46"/>
      <c r="T310" s="46"/>
      <c r="U310" s="46"/>
      <c r="V310" s="61" t="str">
        <f t="shared" si="178"/>
        <v/>
      </c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61" t="str">
        <f t="shared" si="179"/>
        <v/>
      </c>
      <c r="AH310" s="66" t="e">
        <v>#VALUE!</v>
      </c>
      <c r="AI310" s="72">
        <v>0</v>
      </c>
      <c r="AJ310" s="73">
        <v>0</v>
      </c>
      <c r="AK310" s="67">
        <v>0</v>
      </c>
      <c r="AL310" s="51">
        <v>-63.360000000000007</v>
      </c>
      <c r="AM310" s="51">
        <v>-73.600000000000009</v>
      </c>
      <c r="AN310" s="51">
        <v>-164.8</v>
      </c>
      <c r="AO310" s="77">
        <v>0</v>
      </c>
      <c r="AP310" s="77">
        <v>0</v>
      </c>
      <c r="AQ310" s="77">
        <v>0</v>
      </c>
      <c r="AR310" s="77">
        <v>0</v>
      </c>
      <c r="AS310" s="77">
        <v>0</v>
      </c>
      <c r="AT310" s="77">
        <v>0</v>
      </c>
      <c r="AU310" s="46"/>
      <c r="AV310" s="350" t="str">
        <f t="shared" si="180"/>
        <v/>
      </c>
      <c r="AW310" s="76" t="str">
        <f t="shared" si="181"/>
        <v/>
      </c>
      <c r="AX310" s="198" t="str">
        <f>IF(A310="","",IF(D310="","",INDEX(POBRANIE_!$B$6:$F$101,MATCH(D310,POBRANIE_!$A$6:$A$101,0),5)))</f>
        <v/>
      </c>
      <c r="AY310" s="96" t="str">
        <f t="shared" si="182"/>
        <v/>
      </c>
      <c r="AZ310" s="96" t="str">
        <f t="shared" si="173"/>
        <v/>
      </c>
      <c r="BA310" s="292" t="str">
        <f t="shared" si="168"/>
        <v xml:space="preserve"> </v>
      </c>
      <c r="BB310" s="293" t="str">
        <f t="shared" si="169"/>
        <v xml:space="preserve"> </v>
      </c>
      <c r="BD310" s="45"/>
      <c r="BE310" s="387" t="str">
        <f t="shared" si="170"/>
        <v/>
      </c>
      <c r="BF310" s="388">
        <f t="shared" si="183"/>
        <v>0</v>
      </c>
      <c r="BG310" s="388">
        <f t="shared" si="184"/>
        <v>0</v>
      </c>
      <c r="BH310" s="388">
        <f t="shared" si="185"/>
        <v>0</v>
      </c>
      <c r="BI310" s="388">
        <f t="shared" si="186"/>
        <v>0</v>
      </c>
      <c r="BJ310" s="388">
        <f t="shared" si="187"/>
        <v>0</v>
      </c>
      <c r="BK310" s="389">
        <f t="shared" si="188"/>
        <v>0</v>
      </c>
      <c r="BL310" s="388">
        <f>IF(W310="",0,IF(W310=LEGENDA!C$43,0,1))</f>
        <v>0</v>
      </c>
      <c r="BM310" s="388">
        <f>IF(X310="",0,IF(X310=LEGENDA!D$43,0,1))</f>
        <v>0</v>
      </c>
      <c r="BN310" s="388">
        <f>IF(Y310="",0,IF(Y310=LEGENDA!E$43,0,1))</f>
        <v>0</v>
      </c>
      <c r="BO310" s="388">
        <f>IF(Z310="",0,IF(Z310=LEGENDA!F$43,0,1))</f>
        <v>0</v>
      </c>
      <c r="BP310" s="388">
        <f>IF(AA310="",0,IF(AA310=LEGENDA!G$43,0,1))</f>
        <v>0</v>
      </c>
      <c r="BQ310" s="388">
        <f>IF(AB310="",0,IF(AB310=LEGENDA!H$43,0,1))</f>
        <v>0</v>
      </c>
      <c r="BR310" s="388">
        <f>IF(AC310="",0,IF(AC310=LEGENDA!I$43,0,1))</f>
        <v>0</v>
      </c>
      <c r="BS310" s="388">
        <f>IF(AD310="",0,IF(AD310=LEGENDA!J$43,0,1))</f>
        <v>0</v>
      </c>
      <c r="BT310" s="388">
        <f>IF(AE310="",0,IF(AE310=LEGENDA!K$43,0,1))</f>
        <v>0</v>
      </c>
      <c r="BU310" s="388">
        <f>IF(AF310="",0,IF(AF310=LEGENDA!L$43,0,1))</f>
        <v>0</v>
      </c>
      <c r="BV310" s="390">
        <f t="shared" si="189"/>
        <v>0</v>
      </c>
      <c r="BW310" s="388">
        <f t="shared" si="190"/>
        <v>0</v>
      </c>
      <c r="BX310" s="390">
        <f t="shared" si="191"/>
        <v>0</v>
      </c>
      <c r="BY310" s="391">
        <f t="shared" si="192"/>
        <v>0</v>
      </c>
      <c r="BZ310" s="391">
        <f t="shared" si="193"/>
        <v>0</v>
      </c>
      <c r="CA310" s="391" t="str">
        <f t="shared" si="194"/>
        <v/>
      </c>
      <c r="CB310" s="386" t="str">
        <f t="shared" si="171"/>
        <v/>
      </c>
      <c r="CC310" s="94">
        <f t="shared" si="195"/>
        <v>0</v>
      </c>
      <c r="CD310" s="397" t="str">
        <f t="shared" si="196"/>
        <v/>
      </c>
      <c r="CE310" s="559" t="str">
        <f t="array" ref="CE310">IFERROR(INDEX($C$10:$C$525,MATCH(0,COUNTIF($CE$9:CE309,$C$10:$C$525),0)),"")</f>
        <v/>
      </c>
      <c r="CF310" s="559">
        <f t="shared" si="172"/>
        <v>0</v>
      </c>
    </row>
    <row r="311" spans="1:84" ht="18.600000000000001" customHeight="1" thickBot="1" x14ac:dyDescent="0.35">
      <c r="A311" s="78" t="str">
        <f t="shared" si="174"/>
        <v/>
      </c>
      <c r="B311" s="576"/>
      <c r="C311" s="464"/>
      <c r="D311" s="349"/>
      <c r="E311" s="61" t="str">
        <f>IF(B311="","",IF(C311="","",IF(D311="","",INDEX(POBRANIE_!$B$6:$F$100,MATCH($D311,POBRANIE_!$A$6:$A$100,0),2))))</f>
        <v/>
      </c>
      <c r="F311" s="44"/>
      <c r="G311" s="45"/>
      <c r="H311" s="349"/>
      <c r="I311" s="46"/>
      <c r="J311" s="64" t="str">
        <f>IF($H311="","",IF($I311="","",IF($H311=LEGENDA!$B$21,0.6,IF($H311=LEGENDA!$B$22,0.7,0.8))))</f>
        <v/>
      </c>
      <c r="K311" s="61" t="str">
        <f t="shared" si="175"/>
        <v/>
      </c>
      <c r="L311" s="46"/>
      <c r="M311" s="61" t="str">
        <f>IF($H311="","",IF(OR(I311&gt;0,L311&gt;0),"",IF(AND(D311="TUZ",H311="gleba b. lekka"),"BŁĄD kol.8",IF(AND(D311="TUZ",H311="gleba lekka"),"BŁĄD kol.8",IF(AND(D311="TUZ",H311="gleba średnia"),"BŁĄD kol.8",IF(AND(D311="TUZ",H311="gleba ciężka"),"BŁĄD kol.8",IF(OR($H311=LEGENDA!$B$21,$H311=1),49,IF(OR($H311=LEGENDA!$B$22,$H311=2),59,IF(OR($H311=LEGENDA!$B$23,$H311=3),62,IF(OR($H311=4,$H311=LEGENDA!$B$24),66,IF(H311=LEGENDA!$O$25,86,IF(H311=LEGENDA!$O$26,91,IF(H311=LEGENDA!$O$27,73,IF(H311=LEGENDA!$O$28,66,IF(H311=LEGENDA!$O$29,135,IF(H311=LEGENDA!$O$30,158,IF(H311=LEGENDA!$O$31,117)))))))))))))))))</f>
        <v/>
      </c>
      <c r="N311" s="61" t="str">
        <f>IF(AND(D311="TUZ",H311="gleba b. lekka"),"BŁĄD kol.8",IF(AND(D311="TUZ",H311="gleba lekka"),"BŁĄD kol.8",IF(AND(D311="TUZ",H311="gleba średnia"),"BŁĄD kol.8",IF(AND(D311="TUZ",H311="gleba ciężka"),"BŁĄD kol.8",IF(AND(E311&lt;&gt;4,H311=LEGENDA!$O$29),"BŁĄD kol.8",IF(AND(E311&lt;&gt;4,H311=LEGENDA!$O$30),"BŁĄD kol.8",IF(AND(E311&lt;&gt;4,H311=LEGENDA!$O$31),"BŁĄD kol.8",IF(AND(E311&lt;&gt;4,H311=LEGENDA!$O$28),"BŁĄD kol.8",IF(AND(E311&lt;&gt;4,H311=LEGENDA!$O$27),"BŁĄD kol.8",IF(AND(E311&lt;&gt;4,H311=LEGENDA!$O$26),"BŁĄD kol.8",IF(AND(E311&lt;&gt;4,H311=LEGENDA!$O$25),"BŁĄD kol.8",IF(AX311="","",IF(AX311=1,0.6,IF(AX311=2,0.9,0.9))))))))))))))</f>
        <v/>
      </c>
      <c r="O311" s="381" t="str">
        <f t="shared" si="176"/>
        <v/>
      </c>
      <c r="P311" s="379" t="str">
        <f t="shared" si="177"/>
        <v/>
      </c>
      <c r="Q311" s="47"/>
      <c r="R311" s="46"/>
      <c r="S311" s="46"/>
      <c r="T311" s="46"/>
      <c r="U311" s="46"/>
      <c r="V311" s="61" t="str">
        <f t="shared" si="178"/>
        <v/>
      </c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61" t="str">
        <f t="shared" si="179"/>
        <v/>
      </c>
      <c r="AH311" s="66" t="e">
        <v>#VALUE!</v>
      </c>
      <c r="AI311" s="72">
        <v>0</v>
      </c>
      <c r="AJ311" s="73">
        <v>0</v>
      </c>
      <c r="AK311" s="67">
        <v>0</v>
      </c>
      <c r="AL311" s="51">
        <v>-63.360000000000007</v>
      </c>
      <c r="AM311" s="51">
        <v>-73.600000000000009</v>
      </c>
      <c r="AN311" s="51">
        <v>-164.8</v>
      </c>
      <c r="AO311" s="77">
        <v>0</v>
      </c>
      <c r="AP311" s="77">
        <v>0</v>
      </c>
      <c r="AQ311" s="77">
        <v>0</v>
      </c>
      <c r="AR311" s="77">
        <v>0</v>
      </c>
      <c r="AS311" s="77">
        <v>0</v>
      </c>
      <c r="AT311" s="77">
        <v>0</v>
      </c>
      <c r="AU311" s="46"/>
      <c r="AV311" s="350" t="str">
        <f t="shared" si="180"/>
        <v/>
      </c>
      <c r="AW311" s="76" t="str">
        <f t="shared" si="181"/>
        <v/>
      </c>
      <c r="AX311" s="198" t="str">
        <f>IF(A311="","",IF(D311="","",INDEX(POBRANIE_!$B$6:$F$101,MATCH(D311,POBRANIE_!$A$6:$A$101,0),5)))</f>
        <v/>
      </c>
      <c r="AY311" s="96" t="str">
        <f t="shared" si="182"/>
        <v/>
      </c>
      <c r="AZ311" s="96" t="str">
        <f t="shared" si="173"/>
        <v/>
      </c>
      <c r="BA311" s="292" t="str">
        <f t="shared" si="168"/>
        <v xml:space="preserve"> </v>
      </c>
      <c r="BB311" s="293" t="str">
        <f t="shared" si="169"/>
        <v xml:space="preserve"> </v>
      </c>
      <c r="BD311" s="45"/>
      <c r="BE311" s="387" t="str">
        <f t="shared" si="170"/>
        <v/>
      </c>
      <c r="BF311" s="388">
        <f t="shared" si="183"/>
        <v>0</v>
      </c>
      <c r="BG311" s="388">
        <f t="shared" si="184"/>
        <v>0</v>
      </c>
      <c r="BH311" s="388">
        <f t="shared" si="185"/>
        <v>0</v>
      </c>
      <c r="BI311" s="388">
        <f t="shared" si="186"/>
        <v>0</v>
      </c>
      <c r="BJ311" s="388">
        <f t="shared" si="187"/>
        <v>0</v>
      </c>
      <c r="BK311" s="389">
        <f t="shared" si="188"/>
        <v>0</v>
      </c>
      <c r="BL311" s="388">
        <f>IF(W311="",0,IF(W311=LEGENDA!C$43,0,1))</f>
        <v>0</v>
      </c>
      <c r="BM311" s="388">
        <f>IF(X311="",0,IF(X311=LEGENDA!D$43,0,1))</f>
        <v>0</v>
      </c>
      <c r="BN311" s="388">
        <f>IF(Y311="",0,IF(Y311=LEGENDA!E$43,0,1))</f>
        <v>0</v>
      </c>
      <c r="BO311" s="388">
        <f>IF(Z311="",0,IF(Z311=LEGENDA!F$43,0,1))</f>
        <v>0</v>
      </c>
      <c r="BP311" s="388">
        <f>IF(AA311="",0,IF(AA311=LEGENDA!G$43,0,1))</f>
        <v>0</v>
      </c>
      <c r="BQ311" s="388">
        <f>IF(AB311="",0,IF(AB311=LEGENDA!H$43,0,1))</f>
        <v>0</v>
      </c>
      <c r="BR311" s="388">
        <f>IF(AC311="",0,IF(AC311=LEGENDA!I$43,0,1))</f>
        <v>0</v>
      </c>
      <c r="BS311" s="388">
        <f>IF(AD311="",0,IF(AD311=LEGENDA!J$43,0,1))</f>
        <v>0</v>
      </c>
      <c r="BT311" s="388">
        <f>IF(AE311="",0,IF(AE311=LEGENDA!K$43,0,1))</f>
        <v>0</v>
      </c>
      <c r="BU311" s="388">
        <f>IF(AF311="",0,IF(AF311=LEGENDA!L$43,0,1))</f>
        <v>0</v>
      </c>
      <c r="BV311" s="390">
        <f t="shared" si="189"/>
        <v>0</v>
      </c>
      <c r="BW311" s="388">
        <f t="shared" si="190"/>
        <v>0</v>
      </c>
      <c r="BX311" s="390">
        <f t="shared" si="191"/>
        <v>0</v>
      </c>
      <c r="BY311" s="391">
        <f t="shared" si="192"/>
        <v>0</v>
      </c>
      <c r="BZ311" s="391">
        <f t="shared" si="193"/>
        <v>0</v>
      </c>
      <c r="CA311" s="391" t="str">
        <f t="shared" si="194"/>
        <v/>
      </c>
      <c r="CB311" s="386" t="str">
        <f t="shared" si="171"/>
        <v/>
      </c>
      <c r="CC311" s="94">
        <f t="shared" si="195"/>
        <v>0</v>
      </c>
      <c r="CD311" s="397" t="str">
        <f t="shared" si="196"/>
        <v/>
      </c>
      <c r="CE311" s="559" t="str">
        <f t="array" ref="CE311">IFERROR(INDEX($C$10:$C$525,MATCH(0,COUNTIF($CE$9:CE310,$C$10:$C$525),0)),"")</f>
        <v/>
      </c>
      <c r="CF311" s="559">
        <f t="shared" si="172"/>
        <v>0</v>
      </c>
    </row>
    <row r="312" spans="1:84" ht="18.600000000000001" customHeight="1" thickBot="1" x14ac:dyDescent="0.35">
      <c r="A312" s="78" t="str">
        <f t="shared" si="174"/>
        <v/>
      </c>
      <c r="B312" s="576"/>
      <c r="C312" s="464"/>
      <c r="D312" s="349"/>
      <c r="E312" s="61" t="str">
        <f>IF(B312="","",IF(C312="","",IF(D312="","",INDEX(POBRANIE_!$B$6:$F$100,MATCH($D312,POBRANIE_!$A$6:$A$100,0),2))))</f>
        <v/>
      </c>
      <c r="F312" s="44"/>
      <c r="G312" s="45"/>
      <c r="H312" s="349"/>
      <c r="I312" s="46"/>
      <c r="J312" s="64" t="str">
        <f>IF($H312="","",IF($I312="","",IF($H312=LEGENDA!$B$21,0.6,IF($H312=LEGENDA!$B$22,0.7,0.8))))</f>
        <v/>
      </c>
      <c r="K312" s="61" t="str">
        <f t="shared" si="175"/>
        <v/>
      </c>
      <c r="L312" s="46"/>
      <c r="M312" s="61" t="str">
        <f>IF($H312="","",IF(OR(I312&gt;0,L312&gt;0),"",IF(AND(D312="TUZ",H312="gleba b. lekka"),"BŁĄD kol.8",IF(AND(D312="TUZ",H312="gleba lekka"),"BŁĄD kol.8",IF(AND(D312="TUZ",H312="gleba średnia"),"BŁĄD kol.8",IF(AND(D312="TUZ",H312="gleba ciężka"),"BŁĄD kol.8",IF(OR($H312=LEGENDA!$B$21,$H312=1),49,IF(OR($H312=LEGENDA!$B$22,$H312=2),59,IF(OR($H312=LEGENDA!$B$23,$H312=3),62,IF(OR($H312=4,$H312=LEGENDA!$B$24),66,IF(H312=LEGENDA!$O$25,86,IF(H312=LEGENDA!$O$26,91,IF(H312=LEGENDA!$O$27,73,IF(H312=LEGENDA!$O$28,66,IF(H312=LEGENDA!$O$29,135,IF(H312=LEGENDA!$O$30,158,IF(H312=LEGENDA!$O$31,117)))))))))))))))))</f>
        <v/>
      </c>
      <c r="N312" s="61" t="str">
        <f>IF(AND(D312="TUZ",H312="gleba b. lekka"),"BŁĄD kol.8",IF(AND(D312="TUZ",H312="gleba lekka"),"BŁĄD kol.8",IF(AND(D312="TUZ",H312="gleba średnia"),"BŁĄD kol.8",IF(AND(D312="TUZ",H312="gleba ciężka"),"BŁĄD kol.8",IF(AND(E312&lt;&gt;4,H312=LEGENDA!$O$29),"BŁĄD kol.8",IF(AND(E312&lt;&gt;4,H312=LEGENDA!$O$30),"BŁĄD kol.8",IF(AND(E312&lt;&gt;4,H312=LEGENDA!$O$31),"BŁĄD kol.8",IF(AND(E312&lt;&gt;4,H312=LEGENDA!$O$28),"BŁĄD kol.8",IF(AND(E312&lt;&gt;4,H312=LEGENDA!$O$27),"BŁĄD kol.8",IF(AND(E312&lt;&gt;4,H312=LEGENDA!$O$26),"BŁĄD kol.8",IF(AND(E312&lt;&gt;4,H312=LEGENDA!$O$25),"BŁĄD kol.8",IF(AX312="","",IF(AX312=1,0.6,IF(AX312=2,0.9,0.9))))))))))))))</f>
        <v/>
      </c>
      <c r="O312" s="381" t="str">
        <f t="shared" si="176"/>
        <v/>
      </c>
      <c r="P312" s="379" t="str">
        <f t="shared" si="177"/>
        <v/>
      </c>
      <c r="Q312" s="47"/>
      <c r="R312" s="46"/>
      <c r="S312" s="46"/>
      <c r="T312" s="46"/>
      <c r="U312" s="46"/>
      <c r="V312" s="61" t="str">
        <f t="shared" si="178"/>
        <v/>
      </c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61" t="str">
        <f t="shared" si="179"/>
        <v/>
      </c>
      <c r="AH312" s="66" t="e">
        <v>#VALUE!</v>
      </c>
      <c r="AI312" s="72">
        <v>0</v>
      </c>
      <c r="AJ312" s="73">
        <v>0</v>
      </c>
      <c r="AK312" s="67">
        <v>0</v>
      </c>
      <c r="AL312" s="51">
        <v>-63.360000000000007</v>
      </c>
      <c r="AM312" s="51">
        <v>-73.600000000000009</v>
      </c>
      <c r="AN312" s="51">
        <v>-164.8</v>
      </c>
      <c r="AO312" s="77">
        <v>0</v>
      </c>
      <c r="AP312" s="77">
        <v>0</v>
      </c>
      <c r="AQ312" s="77">
        <v>0</v>
      </c>
      <c r="AR312" s="77">
        <v>0</v>
      </c>
      <c r="AS312" s="77">
        <v>0</v>
      </c>
      <c r="AT312" s="77">
        <v>0</v>
      </c>
      <c r="AU312" s="46"/>
      <c r="AV312" s="350" t="str">
        <f t="shared" si="180"/>
        <v/>
      </c>
      <c r="AW312" s="76" t="str">
        <f t="shared" si="181"/>
        <v/>
      </c>
      <c r="AX312" s="198" t="str">
        <f>IF(A312="","",IF(D312="","",INDEX(POBRANIE_!$B$6:$F$101,MATCH(D312,POBRANIE_!$A$6:$A$101,0),5)))</f>
        <v/>
      </c>
      <c r="AY312" s="96" t="str">
        <f t="shared" si="182"/>
        <v/>
      </c>
      <c r="AZ312" s="96" t="str">
        <f t="shared" si="173"/>
        <v/>
      </c>
      <c r="BA312" s="292" t="str">
        <f t="shared" si="168"/>
        <v xml:space="preserve"> </v>
      </c>
      <c r="BB312" s="293" t="str">
        <f t="shared" si="169"/>
        <v xml:space="preserve"> </v>
      </c>
      <c r="BD312" s="45"/>
      <c r="BE312" s="387" t="str">
        <f t="shared" si="170"/>
        <v/>
      </c>
      <c r="BF312" s="388">
        <f t="shared" si="183"/>
        <v>0</v>
      </c>
      <c r="BG312" s="388">
        <f t="shared" si="184"/>
        <v>0</v>
      </c>
      <c r="BH312" s="388">
        <f t="shared" si="185"/>
        <v>0</v>
      </c>
      <c r="BI312" s="388">
        <f t="shared" si="186"/>
        <v>0</v>
      </c>
      <c r="BJ312" s="388">
        <f t="shared" si="187"/>
        <v>0</v>
      </c>
      <c r="BK312" s="389">
        <f t="shared" si="188"/>
        <v>0</v>
      </c>
      <c r="BL312" s="388">
        <f>IF(W312="",0,IF(W312=LEGENDA!C$43,0,1))</f>
        <v>0</v>
      </c>
      <c r="BM312" s="388">
        <f>IF(X312="",0,IF(X312=LEGENDA!D$43,0,1))</f>
        <v>0</v>
      </c>
      <c r="BN312" s="388">
        <f>IF(Y312="",0,IF(Y312=LEGENDA!E$43,0,1))</f>
        <v>0</v>
      </c>
      <c r="BO312" s="388">
        <f>IF(Z312="",0,IF(Z312=LEGENDA!F$43,0,1))</f>
        <v>0</v>
      </c>
      <c r="BP312" s="388">
        <f>IF(AA312="",0,IF(AA312=LEGENDA!G$43,0,1))</f>
        <v>0</v>
      </c>
      <c r="BQ312" s="388">
        <f>IF(AB312="",0,IF(AB312=LEGENDA!H$43,0,1))</f>
        <v>0</v>
      </c>
      <c r="BR312" s="388">
        <f>IF(AC312="",0,IF(AC312=LEGENDA!I$43,0,1))</f>
        <v>0</v>
      </c>
      <c r="BS312" s="388">
        <f>IF(AD312="",0,IF(AD312=LEGENDA!J$43,0,1))</f>
        <v>0</v>
      </c>
      <c r="BT312" s="388">
        <f>IF(AE312="",0,IF(AE312=LEGENDA!K$43,0,1))</f>
        <v>0</v>
      </c>
      <c r="BU312" s="388">
        <f>IF(AF312="",0,IF(AF312=LEGENDA!L$43,0,1))</f>
        <v>0</v>
      </c>
      <c r="BV312" s="390">
        <f t="shared" si="189"/>
        <v>0</v>
      </c>
      <c r="BW312" s="388">
        <f t="shared" si="190"/>
        <v>0</v>
      </c>
      <c r="BX312" s="390">
        <f t="shared" si="191"/>
        <v>0</v>
      </c>
      <c r="BY312" s="391">
        <f t="shared" si="192"/>
        <v>0</v>
      </c>
      <c r="BZ312" s="391">
        <f t="shared" si="193"/>
        <v>0</v>
      </c>
      <c r="CA312" s="391" t="str">
        <f t="shared" si="194"/>
        <v/>
      </c>
      <c r="CB312" s="386" t="str">
        <f t="shared" si="171"/>
        <v/>
      </c>
      <c r="CC312" s="94">
        <f t="shared" si="195"/>
        <v>0</v>
      </c>
      <c r="CD312" s="397" t="str">
        <f t="shared" si="196"/>
        <v/>
      </c>
      <c r="CE312" s="559" t="str">
        <f t="array" ref="CE312">IFERROR(INDEX($C$10:$C$525,MATCH(0,COUNTIF($CE$9:CE311,$C$10:$C$525),0)),"")</f>
        <v/>
      </c>
      <c r="CF312" s="559">
        <f t="shared" si="172"/>
        <v>0</v>
      </c>
    </row>
    <row r="313" spans="1:84" ht="18.600000000000001" customHeight="1" thickBot="1" x14ac:dyDescent="0.35">
      <c r="A313" s="78" t="str">
        <f t="shared" si="174"/>
        <v/>
      </c>
      <c r="B313" s="576"/>
      <c r="C313" s="464"/>
      <c r="D313" s="349"/>
      <c r="E313" s="61" t="str">
        <f>IF(B313="","",IF(C313="","",IF(D313="","",INDEX(POBRANIE_!$B$6:$F$100,MATCH($D313,POBRANIE_!$A$6:$A$100,0),2))))</f>
        <v/>
      </c>
      <c r="F313" s="44"/>
      <c r="G313" s="45"/>
      <c r="H313" s="349"/>
      <c r="I313" s="46"/>
      <c r="J313" s="64" t="str">
        <f>IF($H313="","",IF($I313="","",IF($H313=LEGENDA!$B$21,0.6,IF($H313=LEGENDA!$B$22,0.7,0.8))))</f>
        <v/>
      </c>
      <c r="K313" s="61" t="str">
        <f t="shared" si="175"/>
        <v/>
      </c>
      <c r="L313" s="46"/>
      <c r="M313" s="61" t="str">
        <f>IF($H313="","",IF(OR(I313&gt;0,L313&gt;0),"",IF(AND(D313="TUZ",H313="gleba b. lekka"),"BŁĄD kol.8",IF(AND(D313="TUZ",H313="gleba lekka"),"BŁĄD kol.8",IF(AND(D313="TUZ",H313="gleba średnia"),"BŁĄD kol.8",IF(AND(D313="TUZ",H313="gleba ciężka"),"BŁĄD kol.8",IF(OR($H313=LEGENDA!$B$21,$H313=1),49,IF(OR($H313=LEGENDA!$B$22,$H313=2),59,IF(OR($H313=LEGENDA!$B$23,$H313=3),62,IF(OR($H313=4,$H313=LEGENDA!$B$24),66,IF(H313=LEGENDA!$O$25,86,IF(H313=LEGENDA!$O$26,91,IF(H313=LEGENDA!$O$27,73,IF(H313=LEGENDA!$O$28,66,IF(H313=LEGENDA!$O$29,135,IF(H313=LEGENDA!$O$30,158,IF(H313=LEGENDA!$O$31,117)))))))))))))))))</f>
        <v/>
      </c>
      <c r="N313" s="61" t="str">
        <f>IF(AND(D313="TUZ",H313="gleba b. lekka"),"BŁĄD kol.8",IF(AND(D313="TUZ",H313="gleba lekka"),"BŁĄD kol.8",IF(AND(D313="TUZ",H313="gleba średnia"),"BŁĄD kol.8",IF(AND(D313="TUZ",H313="gleba ciężka"),"BŁĄD kol.8",IF(AND(E313&lt;&gt;4,H313=LEGENDA!$O$29),"BŁĄD kol.8",IF(AND(E313&lt;&gt;4,H313=LEGENDA!$O$30),"BŁĄD kol.8",IF(AND(E313&lt;&gt;4,H313=LEGENDA!$O$31),"BŁĄD kol.8",IF(AND(E313&lt;&gt;4,H313=LEGENDA!$O$28),"BŁĄD kol.8",IF(AND(E313&lt;&gt;4,H313=LEGENDA!$O$27),"BŁĄD kol.8",IF(AND(E313&lt;&gt;4,H313=LEGENDA!$O$26),"BŁĄD kol.8",IF(AND(E313&lt;&gt;4,H313=LEGENDA!$O$25),"BŁĄD kol.8",IF(AX313="","",IF(AX313=1,0.6,IF(AX313=2,0.9,0.9))))))))))))))</f>
        <v/>
      </c>
      <c r="O313" s="381" t="str">
        <f t="shared" si="176"/>
        <v/>
      </c>
      <c r="P313" s="379" t="str">
        <f t="shared" si="177"/>
        <v/>
      </c>
      <c r="Q313" s="47"/>
      <c r="R313" s="46"/>
      <c r="S313" s="46"/>
      <c r="T313" s="46"/>
      <c r="U313" s="46"/>
      <c r="V313" s="61" t="str">
        <f t="shared" si="178"/>
        <v/>
      </c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61" t="str">
        <f t="shared" si="179"/>
        <v/>
      </c>
      <c r="AH313" s="66" t="e">
        <v>#VALUE!</v>
      </c>
      <c r="AI313" s="72">
        <v>0</v>
      </c>
      <c r="AJ313" s="73">
        <v>0</v>
      </c>
      <c r="AK313" s="67">
        <v>0</v>
      </c>
      <c r="AL313" s="51">
        <v>-63.360000000000007</v>
      </c>
      <c r="AM313" s="51">
        <v>-73.600000000000009</v>
      </c>
      <c r="AN313" s="51">
        <v>-164.8</v>
      </c>
      <c r="AO313" s="77">
        <v>0</v>
      </c>
      <c r="AP313" s="77">
        <v>0</v>
      </c>
      <c r="AQ313" s="77">
        <v>0</v>
      </c>
      <c r="AR313" s="77">
        <v>0</v>
      </c>
      <c r="AS313" s="77">
        <v>0</v>
      </c>
      <c r="AT313" s="77">
        <v>0</v>
      </c>
      <c r="AU313" s="46"/>
      <c r="AV313" s="350" t="str">
        <f t="shared" si="180"/>
        <v/>
      </c>
      <c r="AW313" s="76" t="str">
        <f t="shared" si="181"/>
        <v/>
      </c>
      <c r="AX313" s="198" t="str">
        <f>IF(A313="","",IF(D313="","",INDEX(POBRANIE_!$B$6:$F$101,MATCH(D313,POBRANIE_!$A$6:$A$101,0),5)))</f>
        <v/>
      </c>
      <c r="AY313" s="96" t="str">
        <f t="shared" si="182"/>
        <v/>
      </c>
      <c r="AZ313" s="96" t="str">
        <f t="shared" si="173"/>
        <v/>
      </c>
      <c r="BA313" s="292" t="str">
        <f t="shared" si="168"/>
        <v xml:space="preserve"> </v>
      </c>
      <c r="BB313" s="293" t="str">
        <f t="shared" si="169"/>
        <v xml:space="preserve"> </v>
      </c>
      <c r="BD313" s="45"/>
      <c r="BE313" s="387" t="str">
        <f t="shared" si="170"/>
        <v/>
      </c>
      <c r="BF313" s="388">
        <f t="shared" si="183"/>
        <v>0</v>
      </c>
      <c r="BG313" s="388">
        <f t="shared" si="184"/>
        <v>0</v>
      </c>
      <c r="BH313" s="388">
        <f t="shared" si="185"/>
        <v>0</v>
      </c>
      <c r="BI313" s="388">
        <f t="shared" si="186"/>
        <v>0</v>
      </c>
      <c r="BJ313" s="388">
        <f t="shared" si="187"/>
        <v>0</v>
      </c>
      <c r="BK313" s="389">
        <f t="shared" si="188"/>
        <v>0</v>
      </c>
      <c r="BL313" s="388">
        <f>IF(W313="",0,IF(W313=LEGENDA!C$43,0,1))</f>
        <v>0</v>
      </c>
      <c r="BM313" s="388">
        <f>IF(X313="",0,IF(X313=LEGENDA!D$43,0,1))</f>
        <v>0</v>
      </c>
      <c r="BN313" s="388">
        <f>IF(Y313="",0,IF(Y313=LEGENDA!E$43,0,1))</f>
        <v>0</v>
      </c>
      <c r="BO313" s="388">
        <f>IF(Z313="",0,IF(Z313=LEGENDA!F$43,0,1))</f>
        <v>0</v>
      </c>
      <c r="BP313" s="388">
        <f>IF(AA313="",0,IF(AA313=LEGENDA!G$43,0,1))</f>
        <v>0</v>
      </c>
      <c r="BQ313" s="388">
        <f>IF(AB313="",0,IF(AB313=LEGENDA!H$43,0,1))</f>
        <v>0</v>
      </c>
      <c r="BR313" s="388">
        <f>IF(AC313="",0,IF(AC313=LEGENDA!I$43,0,1))</f>
        <v>0</v>
      </c>
      <c r="BS313" s="388">
        <f>IF(AD313="",0,IF(AD313=LEGENDA!J$43,0,1))</f>
        <v>0</v>
      </c>
      <c r="BT313" s="388">
        <f>IF(AE313="",0,IF(AE313=LEGENDA!K$43,0,1))</f>
        <v>0</v>
      </c>
      <c r="BU313" s="388">
        <f>IF(AF313="",0,IF(AF313=LEGENDA!L$43,0,1))</f>
        <v>0</v>
      </c>
      <c r="BV313" s="390">
        <f t="shared" si="189"/>
        <v>0</v>
      </c>
      <c r="BW313" s="388">
        <f t="shared" si="190"/>
        <v>0</v>
      </c>
      <c r="BX313" s="390">
        <f t="shared" si="191"/>
        <v>0</v>
      </c>
      <c r="BY313" s="391">
        <f t="shared" si="192"/>
        <v>0</v>
      </c>
      <c r="BZ313" s="391">
        <f t="shared" si="193"/>
        <v>0</v>
      </c>
      <c r="CA313" s="391" t="str">
        <f t="shared" si="194"/>
        <v/>
      </c>
      <c r="CB313" s="386" t="str">
        <f t="shared" si="171"/>
        <v/>
      </c>
      <c r="CC313" s="94">
        <f t="shared" si="195"/>
        <v>0</v>
      </c>
      <c r="CD313" s="397" t="str">
        <f t="shared" si="196"/>
        <v/>
      </c>
      <c r="CE313" s="559" t="str">
        <f t="array" ref="CE313">IFERROR(INDEX($C$10:$C$525,MATCH(0,COUNTIF($CE$9:CE312,$C$10:$C$525),0)),"")</f>
        <v/>
      </c>
      <c r="CF313" s="559">
        <f t="shared" si="172"/>
        <v>0</v>
      </c>
    </row>
    <row r="314" spans="1:84" ht="18.600000000000001" customHeight="1" thickBot="1" x14ac:dyDescent="0.35">
      <c r="A314" s="78" t="str">
        <f t="shared" si="174"/>
        <v/>
      </c>
      <c r="B314" s="576"/>
      <c r="C314" s="464"/>
      <c r="D314" s="349"/>
      <c r="E314" s="61" t="str">
        <f>IF(B314="","",IF(C314="","",IF(D314="","",INDEX(POBRANIE_!$B$6:$F$100,MATCH($D314,POBRANIE_!$A$6:$A$100,0),2))))</f>
        <v/>
      </c>
      <c r="F314" s="44"/>
      <c r="G314" s="45"/>
      <c r="H314" s="349"/>
      <c r="I314" s="46"/>
      <c r="J314" s="64" t="str">
        <f>IF($H314="","",IF($I314="","",IF($H314=LEGENDA!$B$21,0.6,IF($H314=LEGENDA!$B$22,0.7,0.8))))</f>
        <v/>
      </c>
      <c r="K314" s="61" t="str">
        <f t="shared" si="175"/>
        <v/>
      </c>
      <c r="L314" s="46"/>
      <c r="M314" s="61" t="str">
        <f>IF($H314="","",IF(OR(I314&gt;0,L314&gt;0),"",IF(AND(D314="TUZ",H314="gleba b. lekka"),"BŁĄD kol.8",IF(AND(D314="TUZ",H314="gleba lekka"),"BŁĄD kol.8",IF(AND(D314="TUZ",H314="gleba średnia"),"BŁĄD kol.8",IF(AND(D314="TUZ",H314="gleba ciężka"),"BŁĄD kol.8",IF(OR($H314=LEGENDA!$B$21,$H314=1),49,IF(OR($H314=LEGENDA!$B$22,$H314=2),59,IF(OR($H314=LEGENDA!$B$23,$H314=3),62,IF(OR($H314=4,$H314=LEGENDA!$B$24),66,IF(H314=LEGENDA!$O$25,86,IF(H314=LEGENDA!$O$26,91,IF(H314=LEGENDA!$O$27,73,IF(H314=LEGENDA!$O$28,66,IF(H314=LEGENDA!$O$29,135,IF(H314=LEGENDA!$O$30,158,IF(H314=LEGENDA!$O$31,117)))))))))))))))))</f>
        <v/>
      </c>
      <c r="N314" s="61" t="str">
        <f>IF(AND(D314="TUZ",H314="gleba b. lekka"),"BŁĄD kol.8",IF(AND(D314="TUZ",H314="gleba lekka"),"BŁĄD kol.8",IF(AND(D314="TUZ",H314="gleba średnia"),"BŁĄD kol.8",IF(AND(D314="TUZ",H314="gleba ciężka"),"BŁĄD kol.8",IF(AND(E314&lt;&gt;4,H314=LEGENDA!$O$29),"BŁĄD kol.8",IF(AND(E314&lt;&gt;4,H314=LEGENDA!$O$30),"BŁĄD kol.8",IF(AND(E314&lt;&gt;4,H314=LEGENDA!$O$31),"BŁĄD kol.8",IF(AND(E314&lt;&gt;4,H314=LEGENDA!$O$28),"BŁĄD kol.8",IF(AND(E314&lt;&gt;4,H314=LEGENDA!$O$27),"BŁĄD kol.8",IF(AND(E314&lt;&gt;4,H314=LEGENDA!$O$26),"BŁĄD kol.8",IF(AND(E314&lt;&gt;4,H314=LEGENDA!$O$25),"BŁĄD kol.8",IF(AX314="","",IF(AX314=1,0.6,IF(AX314=2,0.9,0.9))))))))))))))</f>
        <v/>
      </c>
      <c r="O314" s="381" t="str">
        <f t="shared" si="176"/>
        <v/>
      </c>
      <c r="P314" s="379" t="str">
        <f t="shared" si="177"/>
        <v/>
      </c>
      <c r="Q314" s="47"/>
      <c r="R314" s="46"/>
      <c r="S314" s="46"/>
      <c r="T314" s="46"/>
      <c r="U314" s="46"/>
      <c r="V314" s="61" t="str">
        <f t="shared" si="178"/>
        <v/>
      </c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61" t="str">
        <f t="shared" si="179"/>
        <v/>
      </c>
      <c r="AH314" s="66" t="e">
        <v>#VALUE!</v>
      </c>
      <c r="AI314" s="72">
        <v>0</v>
      </c>
      <c r="AJ314" s="73">
        <v>0</v>
      </c>
      <c r="AK314" s="67">
        <v>0</v>
      </c>
      <c r="AL314" s="51">
        <v>-63.360000000000007</v>
      </c>
      <c r="AM314" s="51">
        <v>-73.600000000000009</v>
      </c>
      <c r="AN314" s="51">
        <v>-164.8</v>
      </c>
      <c r="AO314" s="77">
        <v>0</v>
      </c>
      <c r="AP314" s="77">
        <v>0</v>
      </c>
      <c r="AQ314" s="77">
        <v>0</v>
      </c>
      <c r="AR314" s="77">
        <v>0</v>
      </c>
      <c r="AS314" s="77">
        <v>0</v>
      </c>
      <c r="AT314" s="77">
        <v>0</v>
      </c>
      <c r="AU314" s="46"/>
      <c r="AV314" s="350" t="str">
        <f t="shared" si="180"/>
        <v/>
      </c>
      <c r="AW314" s="76" t="str">
        <f t="shared" si="181"/>
        <v/>
      </c>
      <c r="AX314" s="198" t="str">
        <f>IF(A314="","",IF(D314="","",INDEX(POBRANIE_!$B$6:$F$101,MATCH(D314,POBRANIE_!$A$6:$A$101,0),5)))</f>
        <v/>
      </c>
      <c r="AY314" s="96" t="str">
        <f t="shared" si="182"/>
        <v/>
      </c>
      <c r="AZ314" s="96" t="str">
        <f t="shared" si="173"/>
        <v/>
      </c>
      <c r="BA314" s="292" t="str">
        <f t="shared" si="168"/>
        <v xml:space="preserve"> </v>
      </c>
      <c r="BB314" s="293" t="str">
        <f t="shared" si="169"/>
        <v xml:space="preserve"> </v>
      </c>
      <c r="BD314" s="45"/>
      <c r="BE314" s="387" t="str">
        <f t="shared" si="170"/>
        <v/>
      </c>
      <c r="BF314" s="388">
        <f t="shared" si="183"/>
        <v>0</v>
      </c>
      <c r="BG314" s="388">
        <f t="shared" si="184"/>
        <v>0</v>
      </c>
      <c r="BH314" s="388">
        <f t="shared" si="185"/>
        <v>0</v>
      </c>
      <c r="BI314" s="388">
        <f t="shared" si="186"/>
        <v>0</v>
      </c>
      <c r="BJ314" s="388">
        <f t="shared" si="187"/>
        <v>0</v>
      </c>
      <c r="BK314" s="389">
        <f t="shared" si="188"/>
        <v>0</v>
      </c>
      <c r="BL314" s="388">
        <f>IF(W314="",0,IF(W314=LEGENDA!C$43,0,1))</f>
        <v>0</v>
      </c>
      <c r="BM314" s="388">
        <f>IF(X314="",0,IF(X314=LEGENDA!D$43,0,1))</f>
        <v>0</v>
      </c>
      <c r="BN314" s="388">
        <f>IF(Y314="",0,IF(Y314=LEGENDA!E$43,0,1))</f>
        <v>0</v>
      </c>
      <c r="BO314" s="388">
        <f>IF(Z314="",0,IF(Z314=LEGENDA!F$43,0,1))</f>
        <v>0</v>
      </c>
      <c r="BP314" s="388">
        <f>IF(AA314="",0,IF(AA314=LEGENDA!G$43,0,1))</f>
        <v>0</v>
      </c>
      <c r="BQ314" s="388">
        <f>IF(AB314="",0,IF(AB314=LEGENDA!H$43,0,1))</f>
        <v>0</v>
      </c>
      <c r="BR314" s="388">
        <f>IF(AC314="",0,IF(AC314=LEGENDA!I$43,0,1))</f>
        <v>0</v>
      </c>
      <c r="BS314" s="388">
        <f>IF(AD314="",0,IF(AD314=LEGENDA!J$43,0,1))</f>
        <v>0</v>
      </c>
      <c r="BT314" s="388">
        <f>IF(AE314="",0,IF(AE314=LEGENDA!K$43,0,1))</f>
        <v>0</v>
      </c>
      <c r="BU314" s="388">
        <f>IF(AF314="",0,IF(AF314=LEGENDA!L$43,0,1))</f>
        <v>0</v>
      </c>
      <c r="BV314" s="390">
        <f t="shared" si="189"/>
        <v>0</v>
      </c>
      <c r="BW314" s="388">
        <f t="shared" si="190"/>
        <v>0</v>
      </c>
      <c r="BX314" s="390">
        <f t="shared" si="191"/>
        <v>0</v>
      </c>
      <c r="BY314" s="391">
        <f t="shared" si="192"/>
        <v>0</v>
      </c>
      <c r="BZ314" s="391">
        <f t="shared" si="193"/>
        <v>0</v>
      </c>
      <c r="CA314" s="391" t="str">
        <f t="shared" si="194"/>
        <v/>
      </c>
      <c r="CB314" s="386" t="str">
        <f t="shared" si="171"/>
        <v/>
      </c>
      <c r="CC314" s="94">
        <f t="shared" si="195"/>
        <v>0</v>
      </c>
      <c r="CD314" s="397" t="str">
        <f t="shared" si="196"/>
        <v/>
      </c>
      <c r="CE314" s="559" t="str">
        <f t="array" ref="CE314">IFERROR(INDEX($C$10:$C$525,MATCH(0,COUNTIF($CE$9:CE313,$C$10:$C$525),0)),"")</f>
        <v/>
      </c>
      <c r="CF314" s="559">
        <f t="shared" si="172"/>
        <v>0</v>
      </c>
    </row>
    <row r="315" spans="1:84" ht="18.600000000000001" customHeight="1" thickBot="1" x14ac:dyDescent="0.35">
      <c r="A315" s="78" t="str">
        <f t="shared" si="174"/>
        <v/>
      </c>
      <c r="B315" s="576"/>
      <c r="C315" s="464"/>
      <c r="D315" s="349"/>
      <c r="E315" s="61" t="str">
        <f>IF(B315="","",IF(C315="","",IF(D315="","",INDEX(POBRANIE_!$B$6:$F$100,MATCH($D315,POBRANIE_!$A$6:$A$100,0),2))))</f>
        <v/>
      </c>
      <c r="F315" s="44"/>
      <c r="G315" s="45"/>
      <c r="H315" s="349"/>
      <c r="I315" s="46"/>
      <c r="J315" s="64" t="str">
        <f>IF($H315="","",IF($I315="","",IF($H315=LEGENDA!$B$21,0.6,IF($H315=LEGENDA!$B$22,0.7,0.8))))</f>
        <v/>
      </c>
      <c r="K315" s="61" t="str">
        <f t="shared" si="175"/>
        <v/>
      </c>
      <c r="L315" s="46"/>
      <c r="M315" s="61" t="str">
        <f>IF($H315="","",IF(OR(I315&gt;0,L315&gt;0),"",IF(AND(D315="TUZ",H315="gleba b. lekka"),"BŁĄD kol.8",IF(AND(D315="TUZ",H315="gleba lekka"),"BŁĄD kol.8",IF(AND(D315="TUZ",H315="gleba średnia"),"BŁĄD kol.8",IF(AND(D315="TUZ",H315="gleba ciężka"),"BŁĄD kol.8",IF(OR($H315=LEGENDA!$B$21,$H315=1),49,IF(OR($H315=LEGENDA!$B$22,$H315=2),59,IF(OR($H315=LEGENDA!$B$23,$H315=3),62,IF(OR($H315=4,$H315=LEGENDA!$B$24),66,IF(H315=LEGENDA!$O$25,86,IF(H315=LEGENDA!$O$26,91,IF(H315=LEGENDA!$O$27,73,IF(H315=LEGENDA!$O$28,66,IF(H315=LEGENDA!$O$29,135,IF(H315=LEGENDA!$O$30,158,IF(H315=LEGENDA!$O$31,117)))))))))))))))))</f>
        <v/>
      </c>
      <c r="N315" s="61" t="str">
        <f>IF(AND(D315="TUZ",H315="gleba b. lekka"),"BŁĄD kol.8",IF(AND(D315="TUZ",H315="gleba lekka"),"BŁĄD kol.8",IF(AND(D315="TUZ",H315="gleba średnia"),"BŁĄD kol.8",IF(AND(D315="TUZ",H315="gleba ciężka"),"BŁĄD kol.8",IF(AND(E315&lt;&gt;4,H315=LEGENDA!$O$29),"BŁĄD kol.8",IF(AND(E315&lt;&gt;4,H315=LEGENDA!$O$30),"BŁĄD kol.8",IF(AND(E315&lt;&gt;4,H315=LEGENDA!$O$31),"BŁĄD kol.8",IF(AND(E315&lt;&gt;4,H315=LEGENDA!$O$28),"BŁĄD kol.8",IF(AND(E315&lt;&gt;4,H315=LEGENDA!$O$27),"BŁĄD kol.8",IF(AND(E315&lt;&gt;4,H315=LEGENDA!$O$26),"BŁĄD kol.8",IF(AND(E315&lt;&gt;4,H315=LEGENDA!$O$25),"BŁĄD kol.8",IF(AX315="","",IF(AX315=1,0.6,IF(AX315=2,0.9,0.9))))))))))))))</f>
        <v/>
      </c>
      <c r="O315" s="381" t="str">
        <f t="shared" si="176"/>
        <v/>
      </c>
      <c r="P315" s="379" t="str">
        <f t="shared" si="177"/>
        <v/>
      </c>
      <c r="Q315" s="47"/>
      <c r="R315" s="46"/>
      <c r="S315" s="46"/>
      <c r="T315" s="46"/>
      <c r="U315" s="46"/>
      <c r="V315" s="61" t="str">
        <f t="shared" si="178"/>
        <v/>
      </c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61" t="str">
        <f t="shared" si="179"/>
        <v/>
      </c>
      <c r="AH315" s="66" t="e">
        <v>#VALUE!</v>
      </c>
      <c r="AI315" s="72">
        <v>0</v>
      </c>
      <c r="AJ315" s="73">
        <v>0</v>
      </c>
      <c r="AK315" s="67">
        <v>0</v>
      </c>
      <c r="AL315" s="51">
        <v>-63.360000000000007</v>
      </c>
      <c r="AM315" s="51">
        <v>-73.600000000000009</v>
      </c>
      <c r="AN315" s="51">
        <v>-164.8</v>
      </c>
      <c r="AO315" s="77">
        <v>0</v>
      </c>
      <c r="AP315" s="77">
        <v>0</v>
      </c>
      <c r="AQ315" s="77">
        <v>0</v>
      </c>
      <c r="AR315" s="77">
        <v>0</v>
      </c>
      <c r="AS315" s="77">
        <v>0</v>
      </c>
      <c r="AT315" s="77">
        <v>0</v>
      </c>
      <c r="AU315" s="46"/>
      <c r="AV315" s="350" t="str">
        <f t="shared" si="180"/>
        <v/>
      </c>
      <c r="AW315" s="76" t="str">
        <f t="shared" si="181"/>
        <v/>
      </c>
      <c r="AX315" s="198" t="str">
        <f>IF(A315="","",IF(D315="","",INDEX(POBRANIE_!$B$6:$F$101,MATCH(D315,POBRANIE_!$A$6:$A$101,0),5)))</f>
        <v/>
      </c>
      <c r="AY315" s="96" t="str">
        <f t="shared" si="182"/>
        <v/>
      </c>
      <c r="AZ315" s="96" t="str">
        <f t="shared" si="173"/>
        <v/>
      </c>
      <c r="BA315" s="292" t="str">
        <f t="shared" si="168"/>
        <v xml:space="preserve"> </v>
      </c>
      <c r="BB315" s="293" t="str">
        <f t="shared" si="169"/>
        <v xml:space="preserve"> </v>
      </c>
      <c r="BD315" s="45"/>
      <c r="BE315" s="387" t="str">
        <f t="shared" si="170"/>
        <v/>
      </c>
      <c r="BF315" s="388">
        <f t="shared" si="183"/>
        <v>0</v>
      </c>
      <c r="BG315" s="388">
        <f t="shared" si="184"/>
        <v>0</v>
      </c>
      <c r="BH315" s="388">
        <f t="shared" si="185"/>
        <v>0</v>
      </c>
      <c r="BI315" s="388">
        <f t="shared" si="186"/>
        <v>0</v>
      </c>
      <c r="BJ315" s="388">
        <f t="shared" si="187"/>
        <v>0</v>
      </c>
      <c r="BK315" s="389">
        <f t="shared" si="188"/>
        <v>0</v>
      </c>
      <c r="BL315" s="388">
        <f>IF(W315="",0,IF(W315=LEGENDA!C$43,0,1))</f>
        <v>0</v>
      </c>
      <c r="BM315" s="388">
        <f>IF(X315="",0,IF(X315=LEGENDA!D$43,0,1))</f>
        <v>0</v>
      </c>
      <c r="BN315" s="388">
        <f>IF(Y315="",0,IF(Y315=LEGENDA!E$43,0,1))</f>
        <v>0</v>
      </c>
      <c r="BO315" s="388">
        <f>IF(Z315="",0,IF(Z315=LEGENDA!F$43,0,1))</f>
        <v>0</v>
      </c>
      <c r="BP315" s="388">
        <f>IF(AA315="",0,IF(AA315=LEGENDA!G$43,0,1))</f>
        <v>0</v>
      </c>
      <c r="BQ315" s="388">
        <f>IF(AB315="",0,IF(AB315=LEGENDA!H$43,0,1))</f>
        <v>0</v>
      </c>
      <c r="BR315" s="388">
        <f>IF(AC315="",0,IF(AC315=LEGENDA!I$43,0,1))</f>
        <v>0</v>
      </c>
      <c r="BS315" s="388">
        <f>IF(AD315="",0,IF(AD315=LEGENDA!J$43,0,1))</f>
        <v>0</v>
      </c>
      <c r="BT315" s="388">
        <f>IF(AE315="",0,IF(AE315=LEGENDA!K$43,0,1))</f>
        <v>0</v>
      </c>
      <c r="BU315" s="388">
        <f>IF(AF315="",0,IF(AF315=LEGENDA!L$43,0,1))</f>
        <v>0</v>
      </c>
      <c r="BV315" s="390">
        <f t="shared" si="189"/>
        <v>0</v>
      </c>
      <c r="BW315" s="388">
        <f t="shared" si="190"/>
        <v>0</v>
      </c>
      <c r="BX315" s="390">
        <f t="shared" si="191"/>
        <v>0</v>
      </c>
      <c r="BY315" s="391">
        <f t="shared" si="192"/>
        <v>0</v>
      </c>
      <c r="BZ315" s="391">
        <f t="shared" si="193"/>
        <v>0</v>
      </c>
      <c r="CA315" s="391" t="str">
        <f t="shared" si="194"/>
        <v/>
      </c>
      <c r="CB315" s="386" t="str">
        <f t="shared" si="171"/>
        <v/>
      </c>
      <c r="CC315" s="94">
        <f t="shared" si="195"/>
        <v>0</v>
      </c>
      <c r="CD315" s="397" t="str">
        <f t="shared" si="196"/>
        <v/>
      </c>
      <c r="CE315" s="559" t="str">
        <f t="array" ref="CE315">IFERROR(INDEX($C$10:$C$525,MATCH(0,COUNTIF($CE$9:CE314,$C$10:$C$525),0)),"")</f>
        <v/>
      </c>
      <c r="CF315" s="559">
        <f t="shared" si="172"/>
        <v>0</v>
      </c>
    </row>
    <row r="316" spans="1:84" ht="18.600000000000001" customHeight="1" thickBot="1" x14ac:dyDescent="0.35">
      <c r="A316" s="78" t="str">
        <f t="shared" si="174"/>
        <v/>
      </c>
      <c r="B316" s="576"/>
      <c r="C316" s="464"/>
      <c r="D316" s="349"/>
      <c r="E316" s="61" t="str">
        <f>IF(B316="","",IF(C316="","",IF(D316="","",INDEX(POBRANIE_!$B$6:$F$100,MATCH($D316,POBRANIE_!$A$6:$A$100,0),2))))</f>
        <v/>
      </c>
      <c r="F316" s="44"/>
      <c r="G316" s="45"/>
      <c r="H316" s="349"/>
      <c r="I316" s="46"/>
      <c r="J316" s="64" t="str">
        <f>IF($H316="","",IF($I316="","",IF($H316=LEGENDA!$B$21,0.6,IF($H316=LEGENDA!$B$22,0.7,0.8))))</f>
        <v/>
      </c>
      <c r="K316" s="61" t="str">
        <f t="shared" si="175"/>
        <v/>
      </c>
      <c r="L316" s="46"/>
      <c r="M316" s="61" t="str">
        <f>IF($H316="","",IF(OR(I316&gt;0,L316&gt;0),"",IF(AND(D316="TUZ",H316="gleba b. lekka"),"BŁĄD kol.8",IF(AND(D316="TUZ",H316="gleba lekka"),"BŁĄD kol.8",IF(AND(D316="TUZ",H316="gleba średnia"),"BŁĄD kol.8",IF(AND(D316="TUZ",H316="gleba ciężka"),"BŁĄD kol.8",IF(OR($H316=LEGENDA!$B$21,$H316=1),49,IF(OR($H316=LEGENDA!$B$22,$H316=2),59,IF(OR($H316=LEGENDA!$B$23,$H316=3),62,IF(OR($H316=4,$H316=LEGENDA!$B$24),66,IF(H316=LEGENDA!$O$25,86,IF(H316=LEGENDA!$O$26,91,IF(H316=LEGENDA!$O$27,73,IF(H316=LEGENDA!$O$28,66,IF(H316=LEGENDA!$O$29,135,IF(H316=LEGENDA!$O$30,158,IF(H316=LEGENDA!$O$31,117)))))))))))))))))</f>
        <v/>
      </c>
      <c r="N316" s="61" t="str">
        <f>IF(AND(D316="TUZ",H316="gleba b. lekka"),"BŁĄD kol.8",IF(AND(D316="TUZ",H316="gleba lekka"),"BŁĄD kol.8",IF(AND(D316="TUZ",H316="gleba średnia"),"BŁĄD kol.8",IF(AND(D316="TUZ",H316="gleba ciężka"),"BŁĄD kol.8",IF(AND(E316&lt;&gt;4,H316=LEGENDA!$O$29),"BŁĄD kol.8",IF(AND(E316&lt;&gt;4,H316=LEGENDA!$O$30),"BŁĄD kol.8",IF(AND(E316&lt;&gt;4,H316=LEGENDA!$O$31),"BŁĄD kol.8",IF(AND(E316&lt;&gt;4,H316=LEGENDA!$O$28),"BŁĄD kol.8",IF(AND(E316&lt;&gt;4,H316=LEGENDA!$O$27),"BŁĄD kol.8",IF(AND(E316&lt;&gt;4,H316=LEGENDA!$O$26),"BŁĄD kol.8",IF(AND(E316&lt;&gt;4,H316=LEGENDA!$O$25),"BŁĄD kol.8",IF(AX316="","",IF(AX316=1,0.6,IF(AX316=2,0.9,0.9))))))))))))))</f>
        <v/>
      </c>
      <c r="O316" s="381" t="str">
        <f t="shared" si="176"/>
        <v/>
      </c>
      <c r="P316" s="379" t="str">
        <f t="shared" si="177"/>
        <v/>
      </c>
      <c r="Q316" s="47"/>
      <c r="R316" s="46"/>
      <c r="S316" s="46"/>
      <c r="T316" s="46"/>
      <c r="U316" s="46"/>
      <c r="V316" s="61" t="str">
        <f t="shared" si="178"/>
        <v/>
      </c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61" t="str">
        <f t="shared" si="179"/>
        <v/>
      </c>
      <c r="AH316" s="66" t="e">
        <v>#VALUE!</v>
      </c>
      <c r="AI316" s="72">
        <v>0</v>
      </c>
      <c r="AJ316" s="73">
        <v>0</v>
      </c>
      <c r="AK316" s="67">
        <v>0</v>
      </c>
      <c r="AL316" s="51">
        <v>-63.360000000000007</v>
      </c>
      <c r="AM316" s="51">
        <v>-73.600000000000009</v>
      </c>
      <c r="AN316" s="51">
        <v>-164.8</v>
      </c>
      <c r="AO316" s="77">
        <v>0</v>
      </c>
      <c r="AP316" s="77">
        <v>0</v>
      </c>
      <c r="AQ316" s="77">
        <v>0</v>
      </c>
      <c r="AR316" s="77">
        <v>0</v>
      </c>
      <c r="AS316" s="77">
        <v>0</v>
      </c>
      <c r="AT316" s="77">
        <v>0</v>
      </c>
      <c r="AU316" s="46"/>
      <c r="AV316" s="350" t="str">
        <f t="shared" si="180"/>
        <v/>
      </c>
      <c r="AW316" s="76" t="str">
        <f t="shared" si="181"/>
        <v/>
      </c>
      <c r="AX316" s="198" t="str">
        <f>IF(A316="","",IF(D316="","",INDEX(POBRANIE_!$B$6:$F$101,MATCH(D316,POBRANIE_!$A$6:$A$101,0),5)))</f>
        <v/>
      </c>
      <c r="AY316" s="96" t="str">
        <f t="shared" si="182"/>
        <v/>
      </c>
      <c r="AZ316" s="96" t="str">
        <f t="shared" si="173"/>
        <v/>
      </c>
      <c r="BA316" s="292" t="str">
        <f t="shared" si="168"/>
        <v xml:space="preserve"> </v>
      </c>
      <c r="BB316" s="293" t="str">
        <f t="shared" si="169"/>
        <v xml:space="preserve"> </v>
      </c>
      <c r="BD316" s="45"/>
      <c r="BE316" s="387" t="str">
        <f t="shared" si="170"/>
        <v/>
      </c>
      <c r="BF316" s="388">
        <f t="shared" si="183"/>
        <v>0</v>
      </c>
      <c r="BG316" s="388">
        <f t="shared" si="184"/>
        <v>0</v>
      </c>
      <c r="BH316" s="388">
        <f t="shared" si="185"/>
        <v>0</v>
      </c>
      <c r="BI316" s="388">
        <f t="shared" si="186"/>
        <v>0</v>
      </c>
      <c r="BJ316" s="388">
        <f t="shared" si="187"/>
        <v>0</v>
      </c>
      <c r="BK316" s="389">
        <f t="shared" si="188"/>
        <v>0</v>
      </c>
      <c r="BL316" s="388">
        <f>IF(W316="",0,IF(W316=LEGENDA!C$43,0,1))</f>
        <v>0</v>
      </c>
      <c r="BM316" s="388">
        <f>IF(X316="",0,IF(X316=LEGENDA!D$43,0,1))</f>
        <v>0</v>
      </c>
      <c r="BN316" s="388">
        <f>IF(Y316="",0,IF(Y316=LEGENDA!E$43,0,1))</f>
        <v>0</v>
      </c>
      <c r="BO316" s="388">
        <f>IF(Z316="",0,IF(Z316=LEGENDA!F$43,0,1))</f>
        <v>0</v>
      </c>
      <c r="BP316" s="388">
        <f>IF(AA316="",0,IF(AA316=LEGENDA!G$43,0,1))</f>
        <v>0</v>
      </c>
      <c r="BQ316" s="388">
        <f>IF(AB316="",0,IF(AB316=LEGENDA!H$43,0,1))</f>
        <v>0</v>
      </c>
      <c r="BR316" s="388">
        <f>IF(AC316="",0,IF(AC316=LEGENDA!I$43,0,1))</f>
        <v>0</v>
      </c>
      <c r="BS316" s="388">
        <f>IF(AD316="",0,IF(AD316=LEGENDA!J$43,0,1))</f>
        <v>0</v>
      </c>
      <c r="BT316" s="388">
        <f>IF(AE316="",0,IF(AE316=LEGENDA!K$43,0,1))</f>
        <v>0</v>
      </c>
      <c r="BU316" s="388">
        <f>IF(AF316="",0,IF(AF316=LEGENDA!L$43,0,1))</f>
        <v>0</v>
      </c>
      <c r="BV316" s="390">
        <f t="shared" si="189"/>
        <v>0</v>
      </c>
      <c r="BW316" s="388">
        <f t="shared" si="190"/>
        <v>0</v>
      </c>
      <c r="BX316" s="390">
        <f t="shared" si="191"/>
        <v>0</v>
      </c>
      <c r="BY316" s="391">
        <f t="shared" si="192"/>
        <v>0</v>
      </c>
      <c r="BZ316" s="391">
        <f t="shared" si="193"/>
        <v>0</v>
      </c>
      <c r="CA316" s="391" t="str">
        <f t="shared" si="194"/>
        <v/>
      </c>
      <c r="CB316" s="386" t="str">
        <f t="shared" si="171"/>
        <v/>
      </c>
      <c r="CC316" s="94">
        <f t="shared" si="195"/>
        <v>0</v>
      </c>
      <c r="CD316" s="397" t="str">
        <f t="shared" si="196"/>
        <v/>
      </c>
      <c r="CE316" s="559" t="str">
        <f t="array" ref="CE316">IFERROR(INDEX($C$10:$C$525,MATCH(0,COUNTIF($CE$9:CE315,$C$10:$C$525),0)),"")</f>
        <v/>
      </c>
      <c r="CF316" s="559">
        <f t="shared" si="172"/>
        <v>0</v>
      </c>
    </row>
    <row r="317" spans="1:84" ht="18.600000000000001" customHeight="1" thickBot="1" x14ac:dyDescent="0.35">
      <c r="A317" s="78" t="str">
        <f t="shared" si="174"/>
        <v/>
      </c>
      <c r="B317" s="576"/>
      <c r="C317" s="464"/>
      <c r="D317" s="349"/>
      <c r="E317" s="61" t="str">
        <f>IF(B317="","",IF(C317="","",IF(D317="","",INDEX(POBRANIE_!$B$6:$F$100,MATCH($D317,POBRANIE_!$A$6:$A$100,0),2))))</f>
        <v/>
      </c>
      <c r="F317" s="44"/>
      <c r="G317" s="45"/>
      <c r="H317" s="349"/>
      <c r="I317" s="46"/>
      <c r="J317" s="64" t="str">
        <f>IF($H317="","",IF($I317="","",IF($H317=LEGENDA!$B$21,0.6,IF($H317=LEGENDA!$B$22,0.7,0.8))))</f>
        <v/>
      </c>
      <c r="K317" s="61" t="str">
        <f t="shared" si="175"/>
        <v/>
      </c>
      <c r="L317" s="46"/>
      <c r="M317" s="61" t="str">
        <f>IF($H317="","",IF(OR(I317&gt;0,L317&gt;0),"",IF(AND(D317="TUZ",H317="gleba b. lekka"),"BŁĄD kol.8",IF(AND(D317="TUZ",H317="gleba lekka"),"BŁĄD kol.8",IF(AND(D317="TUZ",H317="gleba średnia"),"BŁĄD kol.8",IF(AND(D317="TUZ",H317="gleba ciężka"),"BŁĄD kol.8",IF(OR($H317=LEGENDA!$B$21,$H317=1),49,IF(OR($H317=LEGENDA!$B$22,$H317=2),59,IF(OR($H317=LEGENDA!$B$23,$H317=3),62,IF(OR($H317=4,$H317=LEGENDA!$B$24),66,IF(H317=LEGENDA!$O$25,86,IF(H317=LEGENDA!$O$26,91,IF(H317=LEGENDA!$O$27,73,IF(H317=LEGENDA!$O$28,66,IF(H317=LEGENDA!$O$29,135,IF(H317=LEGENDA!$O$30,158,IF(H317=LEGENDA!$O$31,117)))))))))))))))))</f>
        <v/>
      </c>
      <c r="N317" s="61" t="str">
        <f>IF(AND(D317="TUZ",H317="gleba b. lekka"),"BŁĄD kol.8",IF(AND(D317="TUZ",H317="gleba lekka"),"BŁĄD kol.8",IF(AND(D317="TUZ",H317="gleba średnia"),"BŁĄD kol.8",IF(AND(D317="TUZ",H317="gleba ciężka"),"BŁĄD kol.8",IF(AND(E317&lt;&gt;4,H317=LEGENDA!$O$29),"BŁĄD kol.8",IF(AND(E317&lt;&gt;4,H317=LEGENDA!$O$30),"BŁĄD kol.8",IF(AND(E317&lt;&gt;4,H317=LEGENDA!$O$31),"BŁĄD kol.8",IF(AND(E317&lt;&gt;4,H317=LEGENDA!$O$28),"BŁĄD kol.8",IF(AND(E317&lt;&gt;4,H317=LEGENDA!$O$27),"BŁĄD kol.8",IF(AND(E317&lt;&gt;4,H317=LEGENDA!$O$26),"BŁĄD kol.8",IF(AND(E317&lt;&gt;4,H317=LEGENDA!$O$25),"BŁĄD kol.8",IF(AX317="","",IF(AX317=1,0.6,IF(AX317=2,0.9,0.9))))))))))))))</f>
        <v/>
      </c>
      <c r="O317" s="381" t="str">
        <f t="shared" si="176"/>
        <v/>
      </c>
      <c r="P317" s="379" t="str">
        <f t="shared" si="177"/>
        <v/>
      </c>
      <c r="Q317" s="47"/>
      <c r="R317" s="46"/>
      <c r="S317" s="46"/>
      <c r="T317" s="46"/>
      <c r="U317" s="46"/>
      <c r="V317" s="61" t="str">
        <f t="shared" si="178"/>
        <v/>
      </c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61" t="str">
        <f t="shared" si="179"/>
        <v/>
      </c>
      <c r="AH317" s="66" t="e">
        <v>#VALUE!</v>
      </c>
      <c r="AI317" s="72">
        <v>0</v>
      </c>
      <c r="AJ317" s="73">
        <v>0</v>
      </c>
      <c r="AK317" s="67">
        <v>0</v>
      </c>
      <c r="AL317" s="51">
        <v>-63.360000000000007</v>
      </c>
      <c r="AM317" s="51">
        <v>-73.600000000000009</v>
      </c>
      <c r="AN317" s="51">
        <v>-164.8</v>
      </c>
      <c r="AO317" s="77">
        <v>0</v>
      </c>
      <c r="AP317" s="77">
        <v>0</v>
      </c>
      <c r="AQ317" s="77">
        <v>0</v>
      </c>
      <c r="AR317" s="77">
        <v>0</v>
      </c>
      <c r="AS317" s="77">
        <v>0</v>
      </c>
      <c r="AT317" s="77">
        <v>0</v>
      </c>
      <c r="AU317" s="46"/>
      <c r="AV317" s="350" t="str">
        <f t="shared" si="180"/>
        <v/>
      </c>
      <c r="AW317" s="76" t="str">
        <f t="shared" si="181"/>
        <v/>
      </c>
      <c r="AX317" s="198" t="str">
        <f>IF(A317="","",IF(D317="","",INDEX(POBRANIE_!$B$6:$F$101,MATCH(D317,POBRANIE_!$A$6:$A$101,0),5)))</f>
        <v/>
      </c>
      <c r="AY317" s="96" t="str">
        <f t="shared" si="182"/>
        <v/>
      </c>
      <c r="AZ317" s="96" t="str">
        <f t="shared" si="173"/>
        <v/>
      </c>
      <c r="BA317" s="292" t="str">
        <f t="shared" si="168"/>
        <v xml:space="preserve"> </v>
      </c>
      <c r="BB317" s="293" t="str">
        <f t="shared" si="169"/>
        <v xml:space="preserve"> </v>
      </c>
      <c r="BD317" s="45"/>
      <c r="BE317" s="387" t="str">
        <f t="shared" si="170"/>
        <v/>
      </c>
      <c r="BF317" s="388">
        <f t="shared" si="183"/>
        <v>0</v>
      </c>
      <c r="BG317" s="388">
        <f t="shared" si="184"/>
        <v>0</v>
      </c>
      <c r="BH317" s="388">
        <f t="shared" si="185"/>
        <v>0</v>
      </c>
      <c r="BI317" s="388">
        <f t="shared" si="186"/>
        <v>0</v>
      </c>
      <c r="BJ317" s="388">
        <f t="shared" si="187"/>
        <v>0</v>
      </c>
      <c r="BK317" s="389">
        <f t="shared" si="188"/>
        <v>0</v>
      </c>
      <c r="BL317" s="388">
        <f>IF(W317="",0,IF(W317=LEGENDA!C$43,0,1))</f>
        <v>0</v>
      </c>
      <c r="BM317" s="388">
        <f>IF(X317="",0,IF(X317=LEGENDA!D$43,0,1))</f>
        <v>0</v>
      </c>
      <c r="BN317" s="388">
        <f>IF(Y317="",0,IF(Y317=LEGENDA!E$43,0,1))</f>
        <v>0</v>
      </c>
      <c r="BO317" s="388">
        <f>IF(Z317="",0,IF(Z317=LEGENDA!F$43,0,1))</f>
        <v>0</v>
      </c>
      <c r="BP317" s="388">
        <f>IF(AA317="",0,IF(AA317=LEGENDA!G$43,0,1))</f>
        <v>0</v>
      </c>
      <c r="BQ317" s="388">
        <f>IF(AB317="",0,IF(AB317=LEGENDA!H$43,0,1))</f>
        <v>0</v>
      </c>
      <c r="BR317" s="388">
        <f>IF(AC317="",0,IF(AC317=LEGENDA!I$43,0,1))</f>
        <v>0</v>
      </c>
      <c r="BS317" s="388">
        <f>IF(AD317="",0,IF(AD317=LEGENDA!J$43,0,1))</f>
        <v>0</v>
      </c>
      <c r="BT317" s="388">
        <f>IF(AE317="",0,IF(AE317=LEGENDA!K$43,0,1))</f>
        <v>0</v>
      </c>
      <c r="BU317" s="388">
        <f>IF(AF317="",0,IF(AF317=LEGENDA!L$43,0,1))</f>
        <v>0</v>
      </c>
      <c r="BV317" s="390">
        <f t="shared" si="189"/>
        <v>0</v>
      </c>
      <c r="BW317" s="388">
        <f t="shared" si="190"/>
        <v>0</v>
      </c>
      <c r="BX317" s="390">
        <f t="shared" si="191"/>
        <v>0</v>
      </c>
      <c r="BY317" s="391">
        <f t="shared" si="192"/>
        <v>0</v>
      </c>
      <c r="BZ317" s="391">
        <f t="shared" si="193"/>
        <v>0</v>
      </c>
      <c r="CA317" s="391" t="str">
        <f t="shared" si="194"/>
        <v/>
      </c>
      <c r="CB317" s="386" t="str">
        <f t="shared" si="171"/>
        <v/>
      </c>
      <c r="CC317" s="94">
        <f t="shared" si="195"/>
        <v>0</v>
      </c>
      <c r="CD317" s="397" t="str">
        <f t="shared" si="196"/>
        <v/>
      </c>
      <c r="CE317" s="559" t="str">
        <f t="array" ref="CE317">IFERROR(INDEX($C$10:$C$525,MATCH(0,COUNTIF($CE$9:CE316,$C$10:$C$525),0)),"")</f>
        <v/>
      </c>
      <c r="CF317" s="559">
        <f t="shared" si="172"/>
        <v>0</v>
      </c>
    </row>
    <row r="318" spans="1:84" ht="18.600000000000001" customHeight="1" thickBot="1" x14ac:dyDescent="0.35">
      <c r="A318" s="78" t="str">
        <f t="shared" si="174"/>
        <v/>
      </c>
      <c r="B318" s="576"/>
      <c r="C318" s="464"/>
      <c r="D318" s="349"/>
      <c r="E318" s="61" t="str">
        <f>IF(B318="","",IF(C318="","",IF(D318="","",INDEX(POBRANIE_!$B$6:$F$100,MATCH($D318,POBRANIE_!$A$6:$A$100,0),2))))</f>
        <v/>
      </c>
      <c r="F318" s="44"/>
      <c r="G318" s="45"/>
      <c r="H318" s="349"/>
      <c r="I318" s="46"/>
      <c r="J318" s="64" t="str">
        <f>IF($H318="","",IF($I318="","",IF($H318=LEGENDA!$B$21,0.6,IF($H318=LEGENDA!$B$22,0.7,0.8))))</f>
        <v/>
      </c>
      <c r="K318" s="61" t="str">
        <f t="shared" si="175"/>
        <v/>
      </c>
      <c r="L318" s="46"/>
      <c r="M318" s="61" t="str">
        <f>IF($H318="","",IF(OR(I318&gt;0,L318&gt;0),"",IF(AND(D318="TUZ",H318="gleba b. lekka"),"BŁĄD kol.8",IF(AND(D318="TUZ",H318="gleba lekka"),"BŁĄD kol.8",IF(AND(D318="TUZ",H318="gleba średnia"),"BŁĄD kol.8",IF(AND(D318="TUZ",H318="gleba ciężka"),"BŁĄD kol.8",IF(OR($H318=LEGENDA!$B$21,$H318=1),49,IF(OR($H318=LEGENDA!$B$22,$H318=2),59,IF(OR($H318=LEGENDA!$B$23,$H318=3),62,IF(OR($H318=4,$H318=LEGENDA!$B$24),66,IF(H318=LEGENDA!$O$25,86,IF(H318=LEGENDA!$O$26,91,IF(H318=LEGENDA!$O$27,73,IF(H318=LEGENDA!$O$28,66,IF(H318=LEGENDA!$O$29,135,IF(H318=LEGENDA!$O$30,158,IF(H318=LEGENDA!$O$31,117)))))))))))))))))</f>
        <v/>
      </c>
      <c r="N318" s="61" t="str">
        <f>IF(AND(D318="TUZ",H318="gleba b. lekka"),"BŁĄD kol.8",IF(AND(D318="TUZ",H318="gleba lekka"),"BŁĄD kol.8",IF(AND(D318="TUZ",H318="gleba średnia"),"BŁĄD kol.8",IF(AND(D318="TUZ",H318="gleba ciężka"),"BŁĄD kol.8",IF(AND(E318&lt;&gt;4,H318=LEGENDA!$O$29),"BŁĄD kol.8",IF(AND(E318&lt;&gt;4,H318=LEGENDA!$O$30),"BŁĄD kol.8",IF(AND(E318&lt;&gt;4,H318=LEGENDA!$O$31),"BŁĄD kol.8",IF(AND(E318&lt;&gt;4,H318=LEGENDA!$O$28),"BŁĄD kol.8",IF(AND(E318&lt;&gt;4,H318=LEGENDA!$O$27),"BŁĄD kol.8",IF(AND(E318&lt;&gt;4,H318=LEGENDA!$O$26),"BŁĄD kol.8",IF(AND(E318&lt;&gt;4,H318=LEGENDA!$O$25),"BŁĄD kol.8",IF(AX318="","",IF(AX318=1,0.6,IF(AX318=2,0.9,0.9))))))))))))))</f>
        <v/>
      </c>
      <c r="O318" s="381" t="str">
        <f t="shared" si="176"/>
        <v/>
      </c>
      <c r="P318" s="379" t="str">
        <f t="shared" si="177"/>
        <v/>
      </c>
      <c r="Q318" s="47"/>
      <c r="R318" s="46"/>
      <c r="S318" s="46"/>
      <c r="T318" s="46"/>
      <c r="U318" s="46"/>
      <c r="V318" s="61" t="str">
        <f t="shared" si="178"/>
        <v/>
      </c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61" t="str">
        <f t="shared" si="179"/>
        <v/>
      </c>
      <c r="AH318" s="66" t="e">
        <v>#VALUE!</v>
      </c>
      <c r="AI318" s="72">
        <v>0</v>
      </c>
      <c r="AJ318" s="73">
        <v>0</v>
      </c>
      <c r="AK318" s="67">
        <v>0</v>
      </c>
      <c r="AL318" s="51">
        <v>-63.360000000000007</v>
      </c>
      <c r="AM318" s="51">
        <v>-73.600000000000009</v>
      </c>
      <c r="AN318" s="51">
        <v>-164.8</v>
      </c>
      <c r="AO318" s="77">
        <v>0</v>
      </c>
      <c r="AP318" s="77">
        <v>0</v>
      </c>
      <c r="AQ318" s="77">
        <v>0</v>
      </c>
      <c r="AR318" s="77">
        <v>0</v>
      </c>
      <c r="AS318" s="77">
        <v>0</v>
      </c>
      <c r="AT318" s="77">
        <v>0</v>
      </c>
      <c r="AU318" s="46"/>
      <c r="AV318" s="350" t="str">
        <f t="shared" si="180"/>
        <v/>
      </c>
      <c r="AW318" s="76" t="str">
        <f t="shared" si="181"/>
        <v/>
      </c>
      <c r="AX318" s="198" t="str">
        <f>IF(A318="","",IF(D318="","",INDEX(POBRANIE_!$B$6:$F$101,MATCH(D318,POBRANIE_!$A$6:$A$101,0),5)))</f>
        <v/>
      </c>
      <c r="AY318" s="96" t="str">
        <f t="shared" si="182"/>
        <v/>
      </c>
      <c r="AZ318" s="96" t="str">
        <f t="shared" si="173"/>
        <v/>
      </c>
      <c r="BA318" s="292" t="str">
        <f t="shared" si="168"/>
        <v xml:space="preserve"> </v>
      </c>
      <c r="BB318" s="293" t="str">
        <f t="shared" si="169"/>
        <v xml:space="preserve"> </v>
      </c>
      <c r="BD318" s="45"/>
      <c r="BE318" s="387" t="str">
        <f t="shared" si="170"/>
        <v/>
      </c>
      <c r="BF318" s="388">
        <f t="shared" si="183"/>
        <v>0</v>
      </c>
      <c r="BG318" s="388">
        <f t="shared" si="184"/>
        <v>0</v>
      </c>
      <c r="BH318" s="388">
        <f t="shared" si="185"/>
        <v>0</v>
      </c>
      <c r="BI318" s="388">
        <f t="shared" si="186"/>
        <v>0</v>
      </c>
      <c r="BJ318" s="388">
        <f t="shared" si="187"/>
        <v>0</v>
      </c>
      <c r="BK318" s="389">
        <f t="shared" si="188"/>
        <v>0</v>
      </c>
      <c r="BL318" s="388">
        <f>IF(W318="",0,IF(W318=LEGENDA!C$43,0,1))</f>
        <v>0</v>
      </c>
      <c r="BM318" s="388">
        <f>IF(X318="",0,IF(X318=LEGENDA!D$43,0,1))</f>
        <v>0</v>
      </c>
      <c r="BN318" s="388">
        <f>IF(Y318="",0,IF(Y318=LEGENDA!E$43,0,1))</f>
        <v>0</v>
      </c>
      <c r="BO318" s="388">
        <f>IF(Z318="",0,IF(Z318=LEGENDA!F$43,0,1))</f>
        <v>0</v>
      </c>
      <c r="BP318" s="388">
        <f>IF(AA318="",0,IF(AA318=LEGENDA!G$43,0,1))</f>
        <v>0</v>
      </c>
      <c r="BQ318" s="388">
        <f>IF(AB318="",0,IF(AB318=LEGENDA!H$43,0,1))</f>
        <v>0</v>
      </c>
      <c r="BR318" s="388">
        <f>IF(AC318="",0,IF(AC318=LEGENDA!I$43,0,1))</f>
        <v>0</v>
      </c>
      <c r="BS318" s="388">
        <f>IF(AD318="",0,IF(AD318=LEGENDA!J$43,0,1))</f>
        <v>0</v>
      </c>
      <c r="BT318" s="388">
        <f>IF(AE318="",0,IF(AE318=LEGENDA!K$43,0,1))</f>
        <v>0</v>
      </c>
      <c r="BU318" s="388">
        <f>IF(AF318="",0,IF(AF318=LEGENDA!L$43,0,1))</f>
        <v>0</v>
      </c>
      <c r="BV318" s="390">
        <f t="shared" si="189"/>
        <v>0</v>
      </c>
      <c r="BW318" s="388">
        <f t="shared" si="190"/>
        <v>0</v>
      </c>
      <c r="BX318" s="390">
        <f t="shared" si="191"/>
        <v>0</v>
      </c>
      <c r="BY318" s="391">
        <f t="shared" si="192"/>
        <v>0</v>
      </c>
      <c r="BZ318" s="391">
        <f t="shared" si="193"/>
        <v>0</v>
      </c>
      <c r="CA318" s="391" t="str">
        <f t="shared" si="194"/>
        <v/>
      </c>
      <c r="CB318" s="386" t="str">
        <f t="shared" si="171"/>
        <v/>
      </c>
      <c r="CC318" s="94">
        <f t="shared" si="195"/>
        <v>0</v>
      </c>
      <c r="CD318" s="397" t="str">
        <f t="shared" si="196"/>
        <v/>
      </c>
      <c r="CE318" s="559" t="str">
        <f t="array" ref="CE318">IFERROR(INDEX($C$10:$C$525,MATCH(0,COUNTIF($CE$9:CE317,$C$10:$C$525),0)),"")</f>
        <v/>
      </c>
      <c r="CF318" s="559">
        <f t="shared" si="172"/>
        <v>0</v>
      </c>
    </row>
    <row r="319" spans="1:84" ht="18.600000000000001" customHeight="1" thickBot="1" x14ac:dyDescent="0.35">
      <c r="A319" s="78" t="str">
        <f t="shared" si="174"/>
        <v/>
      </c>
      <c r="B319" s="576"/>
      <c r="C319" s="464"/>
      <c r="D319" s="349"/>
      <c r="E319" s="61" t="str">
        <f>IF(B319="","",IF(C319="","",IF(D319="","",INDEX(POBRANIE_!$B$6:$F$100,MATCH($D319,POBRANIE_!$A$6:$A$100,0),2))))</f>
        <v/>
      </c>
      <c r="F319" s="44"/>
      <c r="G319" s="45"/>
      <c r="H319" s="349"/>
      <c r="I319" s="46"/>
      <c r="J319" s="64" t="str">
        <f>IF($H319="","",IF($I319="","",IF($H319=LEGENDA!$B$21,0.6,IF($H319=LEGENDA!$B$22,0.7,0.8))))</f>
        <v/>
      </c>
      <c r="K319" s="61" t="str">
        <f t="shared" si="175"/>
        <v/>
      </c>
      <c r="L319" s="46"/>
      <c r="M319" s="61" t="str">
        <f>IF($H319="","",IF(OR(I319&gt;0,L319&gt;0),"",IF(AND(D319="TUZ",H319="gleba b. lekka"),"BŁĄD kol.8",IF(AND(D319="TUZ",H319="gleba lekka"),"BŁĄD kol.8",IF(AND(D319="TUZ",H319="gleba średnia"),"BŁĄD kol.8",IF(AND(D319="TUZ",H319="gleba ciężka"),"BŁĄD kol.8",IF(OR($H319=LEGENDA!$B$21,$H319=1),49,IF(OR($H319=LEGENDA!$B$22,$H319=2),59,IF(OR($H319=LEGENDA!$B$23,$H319=3),62,IF(OR($H319=4,$H319=LEGENDA!$B$24),66,IF(H319=LEGENDA!$O$25,86,IF(H319=LEGENDA!$O$26,91,IF(H319=LEGENDA!$O$27,73,IF(H319=LEGENDA!$O$28,66,IF(H319=LEGENDA!$O$29,135,IF(H319=LEGENDA!$O$30,158,IF(H319=LEGENDA!$O$31,117)))))))))))))))))</f>
        <v/>
      </c>
      <c r="N319" s="61" t="str">
        <f>IF(AND(D319="TUZ",H319="gleba b. lekka"),"BŁĄD kol.8",IF(AND(D319="TUZ",H319="gleba lekka"),"BŁĄD kol.8",IF(AND(D319="TUZ",H319="gleba średnia"),"BŁĄD kol.8",IF(AND(D319="TUZ",H319="gleba ciężka"),"BŁĄD kol.8",IF(AND(E319&lt;&gt;4,H319=LEGENDA!$O$29),"BŁĄD kol.8",IF(AND(E319&lt;&gt;4,H319=LEGENDA!$O$30),"BŁĄD kol.8",IF(AND(E319&lt;&gt;4,H319=LEGENDA!$O$31),"BŁĄD kol.8",IF(AND(E319&lt;&gt;4,H319=LEGENDA!$O$28),"BŁĄD kol.8",IF(AND(E319&lt;&gt;4,H319=LEGENDA!$O$27),"BŁĄD kol.8",IF(AND(E319&lt;&gt;4,H319=LEGENDA!$O$26),"BŁĄD kol.8",IF(AND(E319&lt;&gt;4,H319=LEGENDA!$O$25),"BŁĄD kol.8",IF(AX319="","",IF(AX319=1,0.6,IF(AX319=2,0.9,0.9))))))))))))))</f>
        <v/>
      </c>
      <c r="O319" s="381" t="str">
        <f t="shared" si="176"/>
        <v/>
      </c>
      <c r="P319" s="379" t="str">
        <f t="shared" si="177"/>
        <v/>
      </c>
      <c r="Q319" s="47"/>
      <c r="R319" s="46"/>
      <c r="S319" s="46"/>
      <c r="T319" s="46"/>
      <c r="U319" s="46"/>
      <c r="V319" s="61" t="str">
        <f t="shared" si="178"/>
        <v/>
      </c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61" t="str">
        <f t="shared" si="179"/>
        <v/>
      </c>
      <c r="AH319" s="66" t="e">
        <v>#VALUE!</v>
      </c>
      <c r="AI319" s="72">
        <v>0</v>
      </c>
      <c r="AJ319" s="73">
        <v>0</v>
      </c>
      <c r="AK319" s="67">
        <v>0</v>
      </c>
      <c r="AL319" s="51">
        <v>-63.360000000000007</v>
      </c>
      <c r="AM319" s="51">
        <v>-73.600000000000009</v>
      </c>
      <c r="AN319" s="51">
        <v>-164.8</v>
      </c>
      <c r="AO319" s="77">
        <v>0</v>
      </c>
      <c r="AP319" s="77">
        <v>0</v>
      </c>
      <c r="AQ319" s="77">
        <v>0</v>
      </c>
      <c r="AR319" s="77">
        <v>0</v>
      </c>
      <c r="AS319" s="77">
        <v>0</v>
      </c>
      <c r="AT319" s="77">
        <v>0</v>
      </c>
      <c r="AU319" s="46"/>
      <c r="AV319" s="350" t="str">
        <f t="shared" si="180"/>
        <v/>
      </c>
      <c r="AW319" s="76" t="str">
        <f t="shared" si="181"/>
        <v/>
      </c>
      <c r="AX319" s="198" t="str">
        <f>IF(A319="","",IF(D319="","",INDEX(POBRANIE_!$B$6:$F$101,MATCH(D319,POBRANIE_!$A$6:$A$101,0),5)))</f>
        <v/>
      </c>
      <c r="AY319" s="96" t="str">
        <f t="shared" si="182"/>
        <v/>
      </c>
      <c r="AZ319" s="96" t="str">
        <f t="shared" si="173"/>
        <v/>
      </c>
      <c r="BA319" s="292" t="str">
        <f t="shared" si="168"/>
        <v xml:space="preserve"> </v>
      </c>
      <c r="BB319" s="293" t="str">
        <f t="shared" si="169"/>
        <v xml:space="preserve"> </v>
      </c>
      <c r="BD319" s="45"/>
      <c r="BE319" s="387" t="str">
        <f t="shared" si="170"/>
        <v/>
      </c>
      <c r="BF319" s="388">
        <f t="shared" si="183"/>
        <v>0</v>
      </c>
      <c r="BG319" s="388">
        <f t="shared" si="184"/>
        <v>0</v>
      </c>
      <c r="BH319" s="388">
        <f t="shared" si="185"/>
        <v>0</v>
      </c>
      <c r="BI319" s="388">
        <f t="shared" si="186"/>
        <v>0</v>
      </c>
      <c r="BJ319" s="388">
        <f t="shared" si="187"/>
        <v>0</v>
      </c>
      <c r="BK319" s="389">
        <f t="shared" si="188"/>
        <v>0</v>
      </c>
      <c r="BL319" s="388">
        <f>IF(W319="",0,IF(W319=LEGENDA!C$43,0,1))</f>
        <v>0</v>
      </c>
      <c r="BM319" s="388">
        <f>IF(X319="",0,IF(X319=LEGENDA!D$43,0,1))</f>
        <v>0</v>
      </c>
      <c r="BN319" s="388">
        <f>IF(Y319="",0,IF(Y319=LEGENDA!E$43,0,1))</f>
        <v>0</v>
      </c>
      <c r="BO319" s="388">
        <f>IF(Z319="",0,IF(Z319=LEGENDA!F$43,0,1))</f>
        <v>0</v>
      </c>
      <c r="BP319" s="388">
        <f>IF(AA319="",0,IF(AA319=LEGENDA!G$43,0,1))</f>
        <v>0</v>
      </c>
      <c r="BQ319" s="388">
        <f>IF(AB319="",0,IF(AB319=LEGENDA!H$43,0,1))</f>
        <v>0</v>
      </c>
      <c r="BR319" s="388">
        <f>IF(AC319="",0,IF(AC319=LEGENDA!I$43,0,1))</f>
        <v>0</v>
      </c>
      <c r="BS319" s="388">
        <f>IF(AD319="",0,IF(AD319=LEGENDA!J$43,0,1))</f>
        <v>0</v>
      </c>
      <c r="BT319" s="388">
        <f>IF(AE319="",0,IF(AE319=LEGENDA!K$43,0,1))</f>
        <v>0</v>
      </c>
      <c r="BU319" s="388">
        <f>IF(AF319="",0,IF(AF319=LEGENDA!L$43,0,1))</f>
        <v>0</v>
      </c>
      <c r="BV319" s="390">
        <f t="shared" si="189"/>
        <v>0</v>
      </c>
      <c r="BW319" s="388">
        <f t="shared" si="190"/>
        <v>0</v>
      </c>
      <c r="BX319" s="390">
        <f t="shared" si="191"/>
        <v>0</v>
      </c>
      <c r="BY319" s="391">
        <f t="shared" si="192"/>
        <v>0</v>
      </c>
      <c r="BZ319" s="391">
        <f t="shared" si="193"/>
        <v>0</v>
      </c>
      <c r="CA319" s="391" t="str">
        <f t="shared" si="194"/>
        <v/>
      </c>
      <c r="CB319" s="386" t="str">
        <f t="shared" si="171"/>
        <v/>
      </c>
      <c r="CC319" s="94">
        <f t="shared" si="195"/>
        <v>0</v>
      </c>
      <c r="CD319" s="397" t="str">
        <f t="shared" si="196"/>
        <v/>
      </c>
      <c r="CE319" s="559" t="str">
        <f t="array" ref="CE319">IFERROR(INDEX($C$10:$C$525,MATCH(0,COUNTIF($CE$9:CE318,$C$10:$C$525),0)),"")</f>
        <v/>
      </c>
      <c r="CF319" s="559">
        <f t="shared" si="172"/>
        <v>0</v>
      </c>
    </row>
    <row r="320" spans="1:84" ht="16.2" thickBot="1" x14ac:dyDescent="0.35">
      <c r="A320" s="78" t="str">
        <f t="shared" si="174"/>
        <v/>
      </c>
      <c r="B320" s="576"/>
      <c r="C320" s="464"/>
      <c r="D320" s="349"/>
      <c r="E320" s="61" t="str">
        <f>IF(B320="","",IF(C320="","",IF(D320="","",INDEX(POBRANIE_!$B$6:$F$100,MATCH($D320,POBRANIE_!$A$6:$A$100,0),2))))</f>
        <v/>
      </c>
      <c r="F320" s="44"/>
      <c r="G320" s="45"/>
      <c r="H320" s="349"/>
      <c r="I320" s="46"/>
      <c r="J320" s="64" t="str">
        <f>IF($H320="","",IF($I320="","",IF($H320=LEGENDA!$B$21,0.6,IF($H320=LEGENDA!$B$22,0.7,0.8))))</f>
        <v/>
      </c>
      <c r="K320" s="61" t="str">
        <f t="shared" si="175"/>
        <v/>
      </c>
      <c r="L320" s="46"/>
      <c r="M320" s="61" t="str">
        <f>IF($H320="","",IF(OR(I320&gt;0,L320&gt;0),"",IF(AND(D320="TUZ",H320="gleba b. lekka"),"BŁĄD kol.8",IF(AND(D320="TUZ",H320="gleba lekka"),"BŁĄD kol.8",IF(AND(D320="TUZ",H320="gleba średnia"),"BŁĄD kol.8",IF(AND(D320="TUZ",H320="gleba ciężka"),"BŁĄD kol.8",IF(OR($H320=LEGENDA!$B$21,$H320=1),49,IF(OR($H320=LEGENDA!$B$22,$H320=2),59,IF(OR($H320=LEGENDA!$B$23,$H320=3),62,IF(OR($H320=4,$H320=LEGENDA!$B$24),66,IF(H320=LEGENDA!$O$25,86,IF(H320=LEGENDA!$O$26,91,IF(H320=LEGENDA!$O$27,73,IF(H320=LEGENDA!$O$28,66,IF(H320=LEGENDA!$O$29,135,IF(H320=LEGENDA!$O$30,158,IF(H320=LEGENDA!$O$31,117)))))))))))))))))</f>
        <v/>
      </c>
      <c r="N320" s="61" t="str">
        <f>IF(AND(D320="TUZ",H320="gleba b. lekka"),"BŁĄD kol.8",IF(AND(D320="TUZ",H320="gleba lekka"),"BŁĄD kol.8",IF(AND(D320="TUZ",H320="gleba średnia"),"BŁĄD kol.8",IF(AND(D320="TUZ",H320="gleba ciężka"),"BŁĄD kol.8",IF(AND(E320&lt;&gt;4,H320=LEGENDA!$O$29),"BŁĄD kol.8",IF(AND(E320&lt;&gt;4,H320=LEGENDA!$O$30),"BŁĄD kol.8",IF(AND(E320&lt;&gt;4,H320=LEGENDA!$O$31),"BŁĄD kol.8",IF(AND(E320&lt;&gt;4,H320=LEGENDA!$O$28),"BŁĄD kol.8",IF(AND(E320&lt;&gt;4,H320=LEGENDA!$O$27),"BŁĄD kol.8",IF(AND(E320&lt;&gt;4,H320=LEGENDA!$O$26),"BŁĄD kol.8",IF(AND(E320&lt;&gt;4,H320=LEGENDA!$O$25),"BŁĄD kol.8",IF(AX320="","",IF(AX320=1,0.6,IF(AX320=2,0.9,0.9))))))))))))))</f>
        <v/>
      </c>
      <c r="O320" s="381" t="str">
        <f t="shared" si="176"/>
        <v/>
      </c>
      <c r="P320" s="379" t="str">
        <f t="shared" si="177"/>
        <v/>
      </c>
      <c r="Q320" s="47"/>
      <c r="R320" s="46"/>
      <c r="S320" s="46"/>
      <c r="T320" s="46"/>
      <c r="U320" s="46"/>
      <c r="V320" s="61" t="str">
        <f t="shared" si="178"/>
        <v/>
      </c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61" t="str">
        <f t="shared" si="179"/>
        <v/>
      </c>
      <c r="AH320" s="66" t="e">
        <v>#VALUE!</v>
      </c>
      <c r="AI320" s="72">
        <v>0</v>
      </c>
      <c r="AJ320" s="73">
        <v>0</v>
      </c>
      <c r="AK320" s="67">
        <v>0</v>
      </c>
      <c r="AL320" s="51">
        <v>-63.360000000000007</v>
      </c>
      <c r="AM320" s="51">
        <v>-73.600000000000009</v>
      </c>
      <c r="AN320" s="51">
        <v>-164.8</v>
      </c>
      <c r="AO320" s="77">
        <v>0</v>
      </c>
      <c r="AP320" s="77">
        <v>0</v>
      </c>
      <c r="AQ320" s="77">
        <v>0</v>
      </c>
      <c r="AR320" s="77">
        <v>0</v>
      </c>
      <c r="AS320" s="77">
        <v>0</v>
      </c>
      <c r="AT320" s="77">
        <v>0</v>
      </c>
      <c r="AU320" s="46"/>
      <c r="AV320" s="350" t="str">
        <f t="shared" si="180"/>
        <v/>
      </c>
      <c r="AW320" s="76" t="str">
        <f t="shared" si="181"/>
        <v/>
      </c>
      <c r="AX320" s="198" t="str">
        <f>IF(A320="","",IF(D320="","",INDEX(POBRANIE_!$B$6:$F$101,MATCH(D320,POBRANIE_!$A$6:$A$101,0),5)))</f>
        <v/>
      </c>
      <c r="AY320" s="96" t="str">
        <f t="shared" si="182"/>
        <v/>
      </c>
      <c r="AZ320" s="96" t="str">
        <f t="shared" si="173"/>
        <v/>
      </c>
      <c r="BA320" s="292" t="str">
        <f t="shared" si="168"/>
        <v xml:space="preserve"> </v>
      </c>
      <c r="BB320" s="293" t="str">
        <f t="shared" si="169"/>
        <v xml:space="preserve"> </v>
      </c>
      <c r="BD320" s="45"/>
      <c r="BE320" s="387" t="str">
        <f t="shared" si="170"/>
        <v/>
      </c>
      <c r="BF320" s="388">
        <f t="shared" si="183"/>
        <v>0</v>
      </c>
      <c r="BG320" s="388">
        <f t="shared" si="184"/>
        <v>0</v>
      </c>
      <c r="BH320" s="388">
        <f t="shared" si="185"/>
        <v>0</v>
      </c>
      <c r="BI320" s="388">
        <f t="shared" si="186"/>
        <v>0</v>
      </c>
      <c r="BJ320" s="388">
        <f t="shared" si="187"/>
        <v>0</v>
      </c>
      <c r="BK320" s="389">
        <f t="shared" si="188"/>
        <v>0</v>
      </c>
      <c r="BL320" s="388">
        <f>IF(W320="",0,IF(W320=LEGENDA!C$43,0,1))</f>
        <v>0</v>
      </c>
      <c r="BM320" s="388">
        <f>IF(X320="",0,IF(X320=LEGENDA!D$43,0,1))</f>
        <v>0</v>
      </c>
      <c r="BN320" s="388">
        <f>IF(Y320="",0,IF(Y320=LEGENDA!E$43,0,1))</f>
        <v>0</v>
      </c>
      <c r="BO320" s="388">
        <f>IF(Z320="",0,IF(Z320=LEGENDA!F$43,0,1))</f>
        <v>0</v>
      </c>
      <c r="BP320" s="388">
        <f>IF(AA320="",0,IF(AA320=LEGENDA!G$43,0,1))</f>
        <v>0</v>
      </c>
      <c r="BQ320" s="388">
        <f>IF(AB320="",0,IF(AB320=LEGENDA!H$43,0,1))</f>
        <v>0</v>
      </c>
      <c r="BR320" s="388">
        <f>IF(AC320="",0,IF(AC320=LEGENDA!I$43,0,1))</f>
        <v>0</v>
      </c>
      <c r="BS320" s="388">
        <f>IF(AD320="",0,IF(AD320=LEGENDA!J$43,0,1))</f>
        <v>0</v>
      </c>
      <c r="BT320" s="388">
        <f>IF(AE320="",0,IF(AE320=LEGENDA!K$43,0,1))</f>
        <v>0</v>
      </c>
      <c r="BU320" s="388">
        <f>IF(AF320="",0,IF(AF320=LEGENDA!L$43,0,1))</f>
        <v>0</v>
      </c>
      <c r="BV320" s="390">
        <f t="shared" si="189"/>
        <v>0</v>
      </c>
      <c r="BW320" s="388">
        <f t="shared" si="190"/>
        <v>0</v>
      </c>
      <c r="BX320" s="390">
        <f t="shared" si="191"/>
        <v>0</v>
      </c>
      <c r="BY320" s="391">
        <f t="shared" si="192"/>
        <v>0</v>
      </c>
      <c r="BZ320" s="391">
        <f t="shared" si="193"/>
        <v>0</v>
      </c>
      <c r="CA320" s="391" t="str">
        <f t="shared" si="194"/>
        <v/>
      </c>
      <c r="CB320" s="386" t="str">
        <f t="shared" si="171"/>
        <v/>
      </c>
      <c r="CC320" s="94">
        <f t="shared" si="195"/>
        <v>0</v>
      </c>
      <c r="CD320" s="397" t="str">
        <f t="shared" si="196"/>
        <v/>
      </c>
      <c r="CE320" s="559" t="str">
        <f t="array" ref="CE320">IFERROR(INDEX($C$10:$C$525,MATCH(0,COUNTIF($CE$9:CE319,$C$10:$C$525),0)),"")</f>
        <v/>
      </c>
      <c r="CF320" s="559">
        <f t="shared" si="172"/>
        <v>0</v>
      </c>
    </row>
    <row r="321" spans="1:84" ht="16.2" thickBot="1" x14ac:dyDescent="0.35">
      <c r="A321" s="78" t="str">
        <f t="shared" si="174"/>
        <v/>
      </c>
      <c r="B321" s="576"/>
      <c r="C321" s="464"/>
      <c r="D321" s="349"/>
      <c r="E321" s="61" t="str">
        <f>IF(B321="","",IF(C321="","",IF(D321="","",INDEX(POBRANIE_!$B$6:$F$100,MATCH($D321,POBRANIE_!$A$6:$A$100,0),2))))</f>
        <v/>
      </c>
      <c r="F321" s="44"/>
      <c r="G321" s="45"/>
      <c r="H321" s="349"/>
      <c r="I321" s="46"/>
      <c r="J321" s="64" t="str">
        <f>IF($H321="","",IF($I321="","",IF($H321=LEGENDA!$B$21,0.6,IF($H321=LEGENDA!$B$22,0.7,0.8))))</f>
        <v/>
      </c>
      <c r="K321" s="61" t="str">
        <f t="shared" si="175"/>
        <v/>
      </c>
      <c r="L321" s="46"/>
      <c r="M321" s="61" t="str">
        <f>IF($H321="","",IF(OR(I321&gt;0,L321&gt;0),"",IF(AND(D321="TUZ",H321="gleba b. lekka"),"BŁĄD kol.8",IF(AND(D321="TUZ",H321="gleba lekka"),"BŁĄD kol.8",IF(AND(D321="TUZ",H321="gleba średnia"),"BŁĄD kol.8",IF(AND(D321="TUZ",H321="gleba ciężka"),"BŁĄD kol.8",IF(OR($H321=LEGENDA!$B$21,$H321=1),49,IF(OR($H321=LEGENDA!$B$22,$H321=2),59,IF(OR($H321=LEGENDA!$B$23,$H321=3),62,IF(OR($H321=4,$H321=LEGENDA!$B$24),66,IF(H321=LEGENDA!$O$25,86,IF(H321=LEGENDA!$O$26,91,IF(H321=LEGENDA!$O$27,73,IF(H321=LEGENDA!$O$28,66,IF(H321=LEGENDA!$O$29,135,IF(H321=LEGENDA!$O$30,158,IF(H321=LEGENDA!$O$31,117)))))))))))))))))</f>
        <v/>
      </c>
      <c r="N321" s="61" t="str">
        <f>IF(AND(D321="TUZ",H321="gleba b. lekka"),"BŁĄD kol.8",IF(AND(D321="TUZ",H321="gleba lekka"),"BŁĄD kol.8",IF(AND(D321="TUZ",H321="gleba średnia"),"BŁĄD kol.8",IF(AND(D321="TUZ",H321="gleba ciężka"),"BŁĄD kol.8",IF(AND(E321&lt;&gt;4,H321=LEGENDA!$O$29),"BŁĄD kol.8",IF(AND(E321&lt;&gt;4,H321=LEGENDA!$O$30),"BŁĄD kol.8",IF(AND(E321&lt;&gt;4,H321=LEGENDA!$O$31),"BŁĄD kol.8",IF(AND(E321&lt;&gt;4,H321=LEGENDA!$O$28),"BŁĄD kol.8",IF(AND(E321&lt;&gt;4,H321=LEGENDA!$O$27),"BŁĄD kol.8",IF(AND(E321&lt;&gt;4,H321=LEGENDA!$O$26),"BŁĄD kol.8",IF(AND(E321&lt;&gt;4,H321=LEGENDA!$O$25),"BŁĄD kol.8",IF(AX321="","",IF(AX321=1,0.6,IF(AX321=2,0.9,0.9))))))))))))))</f>
        <v/>
      </c>
      <c r="O321" s="381" t="str">
        <f t="shared" si="176"/>
        <v/>
      </c>
      <c r="P321" s="379" t="str">
        <f t="shared" si="177"/>
        <v/>
      </c>
      <c r="Q321" s="47"/>
      <c r="R321" s="46"/>
      <c r="S321" s="46"/>
      <c r="T321" s="46"/>
      <c r="U321" s="46"/>
      <c r="V321" s="61" t="str">
        <f t="shared" si="178"/>
        <v/>
      </c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61" t="str">
        <f t="shared" si="179"/>
        <v/>
      </c>
      <c r="AH321" s="66" t="e">
        <v>#VALUE!</v>
      </c>
      <c r="AI321" s="72">
        <v>0</v>
      </c>
      <c r="AJ321" s="73">
        <v>0</v>
      </c>
      <c r="AK321" s="67">
        <v>0</v>
      </c>
      <c r="AL321" s="51">
        <v>-63.360000000000007</v>
      </c>
      <c r="AM321" s="51">
        <v>-73.600000000000009</v>
      </c>
      <c r="AN321" s="51">
        <v>-164.8</v>
      </c>
      <c r="AO321" s="77">
        <v>0</v>
      </c>
      <c r="AP321" s="77">
        <v>0</v>
      </c>
      <c r="AQ321" s="77">
        <v>0</v>
      </c>
      <c r="AR321" s="77">
        <v>0</v>
      </c>
      <c r="AS321" s="77">
        <v>0</v>
      </c>
      <c r="AT321" s="77">
        <v>0</v>
      </c>
      <c r="AU321" s="46"/>
      <c r="AV321" s="350" t="str">
        <f t="shared" si="180"/>
        <v/>
      </c>
      <c r="AW321" s="76" t="str">
        <f t="shared" si="181"/>
        <v/>
      </c>
      <c r="AX321" s="198" t="str">
        <f>IF(A321="","",IF(D321="","",INDEX(POBRANIE_!$B$6:$F$101,MATCH(D321,POBRANIE_!$A$6:$A$101,0),5)))</f>
        <v/>
      </c>
      <c r="AY321" s="96" t="str">
        <f t="shared" si="182"/>
        <v/>
      </c>
      <c r="AZ321" s="96" t="str">
        <f t="shared" si="173"/>
        <v/>
      </c>
      <c r="BA321" s="292" t="str">
        <f t="shared" si="168"/>
        <v xml:space="preserve"> </v>
      </c>
      <c r="BB321" s="293" t="str">
        <f t="shared" si="169"/>
        <v xml:space="preserve"> </v>
      </c>
      <c r="BD321" s="45"/>
      <c r="BE321" s="387" t="str">
        <f t="shared" si="170"/>
        <v/>
      </c>
      <c r="BF321" s="388">
        <f t="shared" si="183"/>
        <v>0</v>
      </c>
      <c r="BG321" s="388">
        <f t="shared" si="184"/>
        <v>0</v>
      </c>
      <c r="BH321" s="388">
        <f t="shared" si="185"/>
        <v>0</v>
      </c>
      <c r="BI321" s="388">
        <f t="shared" si="186"/>
        <v>0</v>
      </c>
      <c r="BJ321" s="388">
        <f t="shared" si="187"/>
        <v>0</v>
      </c>
      <c r="BK321" s="389">
        <f t="shared" si="188"/>
        <v>0</v>
      </c>
      <c r="BL321" s="388">
        <f>IF(W321="",0,IF(W321=LEGENDA!C$43,0,1))</f>
        <v>0</v>
      </c>
      <c r="BM321" s="388">
        <f>IF(X321="",0,IF(X321=LEGENDA!D$43,0,1))</f>
        <v>0</v>
      </c>
      <c r="BN321" s="388">
        <f>IF(Y321="",0,IF(Y321=LEGENDA!E$43,0,1))</f>
        <v>0</v>
      </c>
      <c r="BO321" s="388">
        <f>IF(Z321="",0,IF(Z321=LEGENDA!F$43,0,1))</f>
        <v>0</v>
      </c>
      <c r="BP321" s="388">
        <f>IF(AA321="",0,IF(AA321=LEGENDA!G$43,0,1))</f>
        <v>0</v>
      </c>
      <c r="BQ321" s="388">
        <f>IF(AB321="",0,IF(AB321=LEGENDA!H$43,0,1))</f>
        <v>0</v>
      </c>
      <c r="BR321" s="388">
        <f>IF(AC321="",0,IF(AC321=LEGENDA!I$43,0,1))</f>
        <v>0</v>
      </c>
      <c r="BS321" s="388">
        <f>IF(AD321="",0,IF(AD321=LEGENDA!J$43,0,1))</f>
        <v>0</v>
      </c>
      <c r="BT321" s="388">
        <f>IF(AE321="",0,IF(AE321=LEGENDA!K$43,0,1))</f>
        <v>0</v>
      </c>
      <c r="BU321" s="388">
        <f>IF(AF321="",0,IF(AF321=LEGENDA!L$43,0,1))</f>
        <v>0</v>
      </c>
      <c r="BV321" s="390">
        <f t="shared" si="189"/>
        <v>0</v>
      </c>
      <c r="BW321" s="388">
        <f t="shared" si="190"/>
        <v>0</v>
      </c>
      <c r="BX321" s="390">
        <f t="shared" si="191"/>
        <v>0</v>
      </c>
      <c r="BY321" s="391">
        <f t="shared" si="192"/>
        <v>0</v>
      </c>
      <c r="BZ321" s="391">
        <f t="shared" si="193"/>
        <v>0</v>
      </c>
      <c r="CA321" s="391" t="str">
        <f t="shared" si="194"/>
        <v/>
      </c>
      <c r="CB321" s="386" t="str">
        <f t="shared" si="171"/>
        <v/>
      </c>
      <c r="CC321" s="94">
        <f t="shared" si="195"/>
        <v>0</v>
      </c>
      <c r="CD321" s="397" t="str">
        <f t="shared" si="196"/>
        <v/>
      </c>
      <c r="CE321" s="559" t="str">
        <f t="array" ref="CE321">IFERROR(INDEX($C$10:$C$525,MATCH(0,COUNTIF($CE$9:CE320,$C$10:$C$525),0)),"")</f>
        <v/>
      </c>
      <c r="CF321" s="559">
        <f t="shared" si="172"/>
        <v>0</v>
      </c>
    </row>
    <row r="322" spans="1:84" ht="16.2" thickBot="1" x14ac:dyDescent="0.35">
      <c r="A322" s="78" t="str">
        <f t="shared" si="174"/>
        <v/>
      </c>
      <c r="B322" s="576"/>
      <c r="C322" s="464"/>
      <c r="D322" s="349"/>
      <c r="E322" s="61" t="str">
        <f>IF(B322="","",IF(C322="","",IF(D322="","",INDEX(POBRANIE_!$B$6:$F$100,MATCH($D322,POBRANIE_!$A$6:$A$100,0),2))))</f>
        <v/>
      </c>
      <c r="F322" s="44"/>
      <c r="G322" s="45"/>
      <c r="H322" s="349"/>
      <c r="I322" s="46"/>
      <c r="J322" s="64" t="str">
        <f>IF($H322="","",IF($I322="","",IF($H322=LEGENDA!$B$21,0.6,IF($H322=LEGENDA!$B$22,0.7,0.8))))</f>
        <v/>
      </c>
      <c r="K322" s="61" t="str">
        <f t="shared" si="175"/>
        <v/>
      </c>
      <c r="L322" s="46"/>
      <c r="M322" s="61" t="str">
        <f>IF($H322="","",IF(OR(I322&gt;0,L322&gt;0),"",IF(AND(D322="TUZ",H322="gleba b. lekka"),"BŁĄD kol.8",IF(AND(D322="TUZ",H322="gleba lekka"),"BŁĄD kol.8",IF(AND(D322="TUZ",H322="gleba średnia"),"BŁĄD kol.8",IF(AND(D322="TUZ",H322="gleba ciężka"),"BŁĄD kol.8",IF(OR($H322=LEGENDA!$B$21,$H322=1),49,IF(OR($H322=LEGENDA!$B$22,$H322=2),59,IF(OR($H322=LEGENDA!$B$23,$H322=3),62,IF(OR($H322=4,$H322=LEGENDA!$B$24),66,IF(H322=LEGENDA!$O$25,86,IF(H322=LEGENDA!$O$26,91,IF(H322=LEGENDA!$O$27,73,IF(H322=LEGENDA!$O$28,66,IF(H322=LEGENDA!$O$29,135,IF(H322=LEGENDA!$O$30,158,IF(H322=LEGENDA!$O$31,117)))))))))))))))))</f>
        <v/>
      </c>
      <c r="N322" s="61" t="str">
        <f>IF(AND(D322="TUZ",H322="gleba b. lekka"),"BŁĄD kol.8",IF(AND(D322="TUZ",H322="gleba lekka"),"BŁĄD kol.8",IF(AND(D322="TUZ",H322="gleba średnia"),"BŁĄD kol.8",IF(AND(D322="TUZ",H322="gleba ciężka"),"BŁĄD kol.8",IF(AND(E322&lt;&gt;4,H322=LEGENDA!$O$29),"BŁĄD kol.8",IF(AND(E322&lt;&gt;4,H322=LEGENDA!$O$30),"BŁĄD kol.8",IF(AND(E322&lt;&gt;4,H322=LEGENDA!$O$31),"BŁĄD kol.8",IF(AND(E322&lt;&gt;4,H322=LEGENDA!$O$28),"BŁĄD kol.8",IF(AND(E322&lt;&gt;4,H322=LEGENDA!$O$27),"BŁĄD kol.8",IF(AND(E322&lt;&gt;4,H322=LEGENDA!$O$26),"BŁĄD kol.8",IF(AND(E322&lt;&gt;4,H322=LEGENDA!$O$25),"BŁĄD kol.8",IF(AX322="","",IF(AX322=1,0.6,IF(AX322=2,0.9,0.9))))))))))))))</f>
        <v/>
      </c>
      <c r="O322" s="381" t="str">
        <f t="shared" si="176"/>
        <v/>
      </c>
      <c r="P322" s="379" t="str">
        <f t="shared" si="177"/>
        <v/>
      </c>
      <c r="Q322" s="47"/>
      <c r="R322" s="46"/>
      <c r="S322" s="46"/>
      <c r="T322" s="46"/>
      <c r="U322" s="46"/>
      <c r="V322" s="61" t="str">
        <f t="shared" si="178"/>
        <v/>
      </c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61" t="str">
        <f t="shared" si="179"/>
        <v/>
      </c>
      <c r="AH322" s="66" t="e">
        <v>#VALUE!</v>
      </c>
      <c r="AI322" s="72">
        <v>0</v>
      </c>
      <c r="AJ322" s="73">
        <v>0</v>
      </c>
      <c r="AK322" s="67">
        <v>0</v>
      </c>
      <c r="AL322" s="51">
        <v>-63.360000000000007</v>
      </c>
      <c r="AM322" s="51">
        <v>-73.600000000000009</v>
      </c>
      <c r="AN322" s="51">
        <v>-164.8</v>
      </c>
      <c r="AO322" s="77">
        <v>0</v>
      </c>
      <c r="AP322" s="77">
        <v>0</v>
      </c>
      <c r="AQ322" s="77">
        <v>0</v>
      </c>
      <c r="AR322" s="77">
        <v>0</v>
      </c>
      <c r="AS322" s="77">
        <v>0</v>
      </c>
      <c r="AT322" s="77">
        <v>0</v>
      </c>
      <c r="AU322" s="46"/>
      <c r="AV322" s="350" t="str">
        <f t="shared" si="180"/>
        <v/>
      </c>
      <c r="AW322" s="76" t="str">
        <f t="shared" si="181"/>
        <v/>
      </c>
      <c r="AX322" s="198" t="str">
        <f>IF(A322="","",IF(D322="","",INDEX(POBRANIE_!$B$6:$F$101,MATCH(D322,POBRANIE_!$A$6:$A$101,0),5)))</f>
        <v/>
      </c>
      <c r="AY322" s="96" t="str">
        <f t="shared" si="182"/>
        <v/>
      </c>
      <c r="AZ322" s="96" t="str">
        <f t="shared" si="173"/>
        <v/>
      </c>
      <c r="BA322" s="292" t="str">
        <f t="shared" si="168"/>
        <v xml:space="preserve"> </v>
      </c>
      <c r="BB322" s="293" t="str">
        <f t="shared" si="169"/>
        <v xml:space="preserve"> </v>
      </c>
      <c r="BD322" s="45"/>
      <c r="BE322" s="387" t="str">
        <f t="shared" si="170"/>
        <v/>
      </c>
      <c r="BF322" s="388">
        <f t="shared" si="183"/>
        <v>0</v>
      </c>
      <c r="BG322" s="388">
        <f t="shared" si="184"/>
        <v>0</v>
      </c>
      <c r="BH322" s="388">
        <f t="shared" si="185"/>
        <v>0</v>
      </c>
      <c r="BI322" s="388">
        <f t="shared" si="186"/>
        <v>0</v>
      </c>
      <c r="BJ322" s="388">
        <f t="shared" si="187"/>
        <v>0</v>
      </c>
      <c r="BK322" s="389">
        <f t="shared" si="188"/>
        <v>0</v>
      </c>
      <c r="BL322" s="388">
        <f>IF(W322="",0,IF(W322=LEGENDA!C$43,0,1))</f>
        <v>0</v>
      </c>
      <c r="BM322" s="388">
        <f>IF(X322="",0,IF(X322=LEGENDA!D$43,0,1))</f>
        <v>0</v>
      </c>
      <c r="BN322" s="388">
        <f>IF(Y322="",0,IF(Y322=LEGENDA!E$43,0,1))</f>
        <v>0</v>
      </c>
      <c r="BO322" s="388">
        <f>IF(Z322="",0,IF(Z322=LEGENDA!F$43,0,1))</f>
        <v>0</v>
      </c>
      <c r="BP322" s="388">
        <f>IF(AA322="",0,IF(AA322=LEGENDA!G$43,0,1))</f>
        <v>0</v>
      </c>
      <c r="BQ322" s="388">
        <f>IF(AB322="",0,IF(AB322=LEGENDA!H$43,0,1))</f>
        <v>0</v>
      </c>
      <c r="BR322" s="388">
        <f>IF(AC322="",0,IF(AC322=LEGENDA!I$43,0,1))</f>
        <v>0</v>
      </c>
      <c r="BS322" s="388">
        <f>IF(AD322="",0,IF(AD322=LEGENDA!J$43,0,1))</f>
        <v>0</v>
      </c>
      <c r="BT322" s="388">
        <f>IF(AE322="",0,IF(AE322=LEGENDA!K$43,0,1))</f>
        <v>0</v>
      </c>
      <c r="BU322" s="388">
        <f>IF(AF322="",0,IF(AF322=LEGENDA!L$43,0,1))</f>
        <v>0</v>
      </c>
      <c r="BV322" s="390">
        <f t="shared" si="189"/>
        <v>0</v>
      </c>
      <c r="BW322" s="388">
        <f t="shared" si="190"/>
        <v>0</v>
      </c>
      <c r="BX322" s="390">
        <f t="shared" si="191"/>
        <v>0</v>
      </c>
      <c r="BY322" s="391">
        <f t="shared" si="192"/>
        <v>0</v>
      </c>
      <c r="BZ322" s="391">
        <f t="shared" si="193"/>
        <v>0</v>
      </c>
      <c r="CA322" s="391" t="str">
        <f t="shared" si="194"/>
        <v/>
      </c>
      <c r="CB322" s="386" t="str">
        <f t="shared" si="171"/>
        <v/>
      </c>
      <c r="CC322" s="94">
        <f t="shared" si="195"/>
        <v>0</v>
      </c>
      <c r="CD322" s="397" t="str">
        <f t="shared" si="196"/>
        <v/>
      </c>
      <c r="CE322" s="559" t="str">
        <f t="array" ref="CE322">IFERROR(INDEX($C$10:$C$525,MATCH(0,COUNTIF($CE$9:CE321,$C$10:$C$525),0)),"")</f>
        <v/>
      </c>
      <c r="CF322" s="559">
        <f t="shared" si="172"/>
        <v>0</v>
      </c>
    </row>
    <row r="323" spans="1:84" ht="18.600000000000001" customHeight="1" thickBot="1" x14ac:dyDescent="0.35">
      <c r="A323" s="78" t="str">
        <f t="shared" si="174"/>
        <v/>
      </c>
      <c r="B323" s="576"/>
      <c r="C323" s="464"/>
      <c r="D323" s="349"/>
      <c r="E323" s="61" t="str">
        <f>IF(B323="","",IF(C323="","",IF(D323="","",INDEX(POBRANIE_!$B$6:$F$100,MATCH($D323,POBRANIE_!$A$6:$A$100,0),2))))</f>
        <v/>
      </c>
      <c r="F323" s="44"/>
      <c r="G323" s="45"/>
      <c r="H323" s="349"/>
      <c r="I323" s="46"/>
      <c r="J323" s="64" t="str">
        <f>IF($H323="","",IF($I323="","",IF($H323=LEGENDA!$B$21,0.6,IF($H323=LEGENDA!$B$22,0.7,0.8))))</f>
        <v/>
      </c>
      <c r="K323" s="61" t="str">
        <f t="shared" si="175"/>
        <v/>
      </c>
      <c r="L323" s="46"/>
      <c r="M323" s="61" t="str">
        <f>IF($H323="","",IF(OR(I323&gt;0,L323&gt;0),"",IF(AND(D323="TUZ",H323="gleba b. lekka"),"BŁĄD kol.8",IF(AND(D323="TUZ",H323="gleba lekka"),"BŁĄD kol.8",IF(AND(D323="TUZ",H323="gleba średnia"),"BŁĄD kol.8",IF(AND(D323="TUZ",H323="gleba ciężka"),"BŁĄD kol.8",IF(OR($H323=LEGENDA!$B$21,$H323=1),49,IF(OR($H323=LEGENDA!$B$22,$H323=2),59,IF(OR($H323=LEGENDA!$B$23,$H323=3),62,IF(OR($H323=4,$H323=LEGENDA!$B$24),66,IF(H323=LEGENDA!$O$25,86,IF(H323=LEGENDA!$O$26,91,IF(H323=LEGENDA!$O$27,73,IF(H323=LEGENDA!$O$28,66,IF(H323=LEGENDA!$O$29,135,IF(H323=LEGENDA!$O$30,158,IF(H323=LEGENDA!$O$31,117)))))))))))))))))</f>
        <v/>
      </c>
      <c r="N323" s="61" t="str">
        <f>IF(AND(D323="TUZ",H323="gleba b. lekka"),"BŁĄD kol.8",IF(AND(D323="TUZ",H323="gleba lekka"),"BŁĄD kol.8",IF(AND(D323="TUZ",H323="gleba średnia"),"BŁĄD kol.8",IF(AND(D323="TUZ",H323="gleba ciężka"),"BŁĄD kol.8",IF(AND(E323&lt;&gt;4,H323=LEGENDA!$O$29),"BŁĄD kol.8",IF(AND(E323&lt;&gt;4,H323=LEGENDA!$O$30),"BŁĄD kol.8",IF(AND(E323&lt;&gt;4,H323=LEGENDA!$O$31),"BŁĄD kol.8",IF(AND(E323&lt;&gt;4,H323=LEGENDA!$O$28),"BŁĄD kol.8",IF(AND(E323&lt;&gt;4,H323=LEGENDA!$O$27),"BŁĄD kol.8",IF(AND(E323&lt;&gt;4,H323=LEGENDA!$O$26),"BŁĄD kol.8",IF(AND(E323&lt;&gt;4,H323=LEGENDA!$O$25),"BŁĄD kol.8",IF(AX323="","",IF(AX323=1,0.6,IF(AX323=2,0.9,0.9))))))))))))))</f>
        <v/>
      </c>
      <c r="O323" s="381" t="str">
        <f t="shared" si="176"/>
        <v/>
      </c>
      <c r="P323" s="379" t="str">
        <f t="shared" si="177"/>
        <v/>
      </c>
      <c r="Q323" s="47"/>
      <c r="R323" s="46"/>
      <c r="S323" s="46"/>
      <c r="T323" s="46"/>
      <c r="U323" s="46"/>
      <c r="V323" s="61" t="str">
        <f t="shared" si="178"/>
        <v/>
      </c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61" t="str">
        <f t="shared" si="179"/>
        <v/>
      </c>
      <c r="AH323" s="66" t="e">
        <v>#VALUE!</v>
      </c>
      <c r="AI323" s="72">
        <v>0</v>
      </c>
      <c r="AJ323" s="73">
        <v>0</v>
      </c>
      <c r="AK323" s="67">
        <v>0</v>
      </c>
      <c r="AL323" s="51">
        <v>-63.360000000000007</v>
      </c>
      <c r="AM323" s="51">
        <v>-73.600000000000009</v>
      </c>
      <c r="AN323" s="51">
        <v>-164.8</v>
      </c>
      <c r="AO323" s="77">
        <v>0</v>
      </c>
      <c r="AP323" s="77">
        <v>0</v>
      </c>
      <c r="AQ323" s="77">
        <v>0</v>
      </c>
      <c r="AR323" s="77">
        <v>0</v>
      </c>
      <c r="AS323" s="77">
        <v>0</v>
      </c>
      <c r="AT323" s="77">
        <v>0</v>
      </c>
      <c r="AU323" s="46"/>
      <c r="AV323" s="350" t="str">
        <f t="shared" si="180"/>
        <v/>
      </c>
      <c r="AW323" s="76" t="str">
        <f t="shared" si="181"/>
        <v/>
      </c>
      <c r="AX323" s="198" t="str">
        <f>IF(A323="","",IF(D323="","",INDEX(POBRANIE_!$B$6:$F$101,MATCH(D323,POBRANIE_!$A$6:$A$101,0),5)))</f>
        <v/>
      </c>
      <c r="AY323" s="96" t="str">
        <f t="shared" si="182"/>
        <v/>
      </c>
      <c r="AZ323" s="96" t="str">
        <f t="shared" si="173"/>
        <v/>
      </c>
      <c r="BA323" s="292" t="str">
        <f t="shared" si="168"/>
        <v xml:space="preserve"> </v>
      </c>
      <c r="BB323" s="293" t="str">
        <f t="shared" si="169"/>
        <v xml:space="preserve"> </v>
      </c>
      <c r="BD323" s="45"/>
      <c r="BE323" s="387" t="str">
        <f t="shared" si="170"/>
        <v/>
      </c>
      <c r="BF323" s="388">
        <f t="shared" si="183"/>
        <v>0</v>
      </c>
      <c r="BG323" s="388">
        <f t="shared" si="184"/>
        <v>0</v>
      </c>
      <c r="BH323" s="388">
        <f t="shared" si="185"/>
        <v>0</v>
      </c>
      <c r="BI323" s="388">
        <f t="shared" si="186"/>
        <v>0</v>
      </c>
      <c r="BJ323" s="388">
        <f t="shared" si="187"/>
        <v>0</v>
      </c>
      <c r="BK323" s="389">
        <f t="shared" si="188"/>
        <v>0</v>
      </c>
      <c r="BL323" s="388">
        <f>IF(W323="",0,IF(W323=LEGENDA!C$43,0,1))</f>
        <v>0</v>
      </c>
      <c r="BM323" s="388">
        <f>IF(X323="",0,IF(X323=LEGENDA!D$43,0,1))</f>
        <v>0</v>
      </c>
      <c r="BN323" s="388">
        <f>IF(Y323="",0,IF(Y323=LEGENDA!E$43,0,1))</f>
        <v>0</v>
      </c>
      <c r="BO323" s="388">
        <f>IF(Z323="",0,IF(Z323=LEGENDA!F$43,0,1))</f>
        <v>0</v>
      </c>
      <c r="BP323" s="388">
        <f>IF(AA323="",0,IF(AA323=LEGENDA!G$43,0,1))</f>
        <v>0</v>
      </c>
      <c r="BQ323" s="388">
        <f>IF(AB323="",0,IF(AB323=LEGENDA!H$43,0,1))</f>
        <v>0</v>
      </c>
      <c r="BR323" s="388">
        <f>IF(AC323="",0,IF(AC323=LEGENDA!I$43,0,1))</f>
        <v>0</v>
      </c>
      <c r="BS323" s="388">
        <f>IF(AD323="",0,IF(AD323=LEGENDA!J$43,0,1))</f>
        <v>0</v>
      </c>
      <c r="BT323" s="388">
        <f>IF(AE323="",0,IF(AE323=LEGENDA!K$43,0,1))</f>
        <v>0</v>
      </c>
      <c r="BU323" s="388">
        <f>IF(AF323="",0,IF(AF323=LEGENDA!L$43,0,1))</f>
        <v>0</v>
      </c>
      <c r="BV323" s="390">
        <f t="shared" si="189"/>
        <v>0</v>
      </c>
      <c r="BW323" s="388">
        <f t="shared" si="190"/>
        <v>0</v>
      </c>
      <c r="BX323" s="390">
        <f t="shared" si="191"/>
        <v>0</v>
      </c>
      <c r="BY323" s="391">
        <f t="shared" si="192"/>
        <v>0</v>
      </c>
      <c r="BZ323" s="391">
        <f t="shared" si="193"/>
        <v>0</v>
      </c>
      <c r="CA323" s="391" t="str">
        <f t="shared" si="194"/>
        <v/>
      </c>
      <c r="CB323" s="386" t="str">
        <f t="shared" si="171"/>
        <v/>
      </c>
      <c r="CC323" s="94">
        <f t="shared" si="195"/>
        <v>0</v>
      </c>
      <c r="CD323" s="397" t="str">
        <f t="shared" si="196"/>
        <v/>
      </c>
      <c r="CE323" s="559" t="str">
        <f t="array" ref="CE323">IFERROR(INDEX($C$10:$C$525,MATCH(0,COUNTIF($CE$9:CE322,$C$10:$C$525),0)),"")</f>
        <v/>
      </c>
      <c r="CF323" s="559">
        <f t="shared" si="172"/>
        <v>0</v>
      </c>
    </row>
    <row r="324" spans="1:84" ht="18.600000000000001" customHeight="1" thickBot="1" x14ac:dyDescent="0.35">
      <c r="A324" s="78" t="str">
        <f t="shared" si="174"/>
        <v/>
      </c>
      <c r="B324" s="576"/>
      <c r="C324" s="464"/>
      <c r="D324" s="349"/>
      <c r="E324" s="61" t="str">
        <f>IF(B324="","",IF(C324="","",IF(D324="","",INDEX(POBRANIE_!$B$6:$F$100,MATCH($D324,POBRANIE_!$A$6:$A$100,0),2))))</f>
        <v/>
      </c>
      <c r="F324" s="44"/>
      <c r="G324" s="45"/>
      <c r="H324" s="349"/>
      <c r="I324" s="46"/>
      <c r="J324" s="64" t="str">
        <f>IF($H324="","",IF($I324="","",IF($H324=LEGENDA!$B$21,0.6,IF($H324=LEGENDA!$B$22,0.7,0.8))))</f>
        <v/>
      </c>
      <c r="K324" s="61" t="str">
        <f t="shared" si="175"/>
        <v/>
      </c>
      <c r="L324" s="46"/>
      <c r="M324" s="61" t="str">
        <f>IF($H324="","",IF(OR(I324&gt;0,L324&gt;0),"",IF(AND(D324="TUZ",H324="gleba b. lekka"),"BŁĄD kol.8",IF(AND(D324="TUZ",H324="gleba lekka"),"BŁĄD kol.8",IF(AND(D324="TUZ",H324="gleba średnia"),"BŁĄD kol.8",IF(AND(D324="TUZ",H324="gleba ciężka"),"BŁĄD kol.8",IF(OR($H324=LEGENDA!$B$21,$H324=1),49,IF(OR($H324=LEGENDA!$B$22,$H324=2),59,IF(OR($H324=LEGENDA!$B$23,$H324=3),62,IF(OR($H324=4,$H324=LEGENDA!$B$24),66,IF(H324=LEGENDA!$O$25,86,IF(H324=LEGENDA!$O$26,91,IF(H324=LEGENDA!$O$27,73,IF(H324=LEGENDA!$O$28,66,IF(H324=LEGENDA!$O$29,135,IF(H324=LEGENDA!$O$30,158,IF(H324=LEGENDA!$O$31,117)))))))))))))))))</f>
        <v/>
      </c>
      <c r="N324" s="61" t="str">
        <f>IF(AND(D324="TUZ",H324="gleba b. lekka"),"BŁĄD kol.8",IF(AND(D324="TUZ",H324="gleba lekka"),"BŁĄD kol.8",IF(AND(D324="TUZ",H324="gleba średnia"),"BŁĄD kol.8",IF(AND(D324="TUZ",H324="gleba ciężka"),"BŁĄD kol.8",IF(AND(E324&lt;&gt;4,H324=LEGENDA!$O$29),"BŁĄD kol.8",IF(AND(E324&lt;&gt;4,H324=LEGENDA!$O$30),"BŁĄD kol.8",IF(AND(E324&lt;&gt;4,H324=LEGENDA!$O$31),"BŁĄD kol.8",IF(AND(E324&lt;&gt;4,H324=LEGENDA!$O$28),"BŁĄD kol.8",IF(AND(E324&lt;&gt;4,H324=LEGENDA!$O$27),"BŁĄD kol.8",IF(AND(E324&lt;&gt;4,H324=LEGENDA!$O$26),"BŁĄD kol.8",IF(AND(E324&lt;&gt;4,H324=LEGENDA!$O$25),"BŁĄD kol.8",IF(AX324="","",IF(AX324=1,0.6,IF(AX324=2,0.9,0.9))))))))))))))</f>
        <v/>
      </c>
      <c r="O324" s="381" t="str">
        <f t="shared" si="176"/>
        <v/>
      </c>
      <c r="P324" s="379" t="str">
        <f t="shared" si="177"/>
        <v/>
      </c>
      <c r="Q324" s="47"/>
      <c r="R324" s="46"/>
      <c r="S324" s="46"/>
      <c r="T324" s="46"/>
      <c r="U324" s="46"/>
      <c r="V324" s="61" t="str">
        <f t="shared" si="178"/>
        <v/>
      </c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61" t="str">
        <f t="shared" si="179"/>
        <v/>
      </c>
      <c r="AH324" s="66" t="e">
        <v>#VALUE!</v>
      </c>
      <c r="AI324" s="72">
        <v>0</v>
      </c>
      <c r="AJ324" s="73">
        <v>0</v>
      </c>
      <c r="AK324" s="67">
        <v>0</v>
      </c>
      <c r="AL324" s="51">
        <v>-63.360000000000007</v>
      </c>
      <c r="AM324" s="51">
        <v>-73.600000000000009</v>
      </c>
      <c r="AN324" s="51">
        <v>-164.8</v>
      </c>
      <c r="AO324" s="77">
        <v>0</v>
      </c>
      <c r="AP324" s="77">
        <v>0</v>
      </c>
      <c r="AQ324" s="77">
        <v>0</v>
      </c>
      <c r="AR324" s="77">
        <v>0</v>
      </c>
      <c r="AS324" s="77">
        <v>0</v>
      </c>
      <c r="AT324" s="77">
        <v>0</v>
      </c>
      <c r="AU324" s="46"/>
      <c r="AV324" s="350" t="str">
        <f t="shared" si="180"/>
        <v/>
      </c>
      <c r="AW324" s="76" t="str">
        <f t="shared" si="181"/>
        <v/>
      </c>
      <c r="AX324" s="198" t="str">
        <f>IF(A324="","",IF(D324="","",INDEX(POBRANIE_!$B$6:$F$101,MATCH(D324,POBRANIE_!$A$6:$A$101,0),5)))</f>
        <v/>
      </c>
      <c r="AY324" s="96" t="str">
        <f t="shared" si="182"/>
        <v/>
      </c>
      <c r="AZ324" s="96" t="str">
        <f t="shared" si="173"/>
        <v/>
      </c>
      <c r="BA324" s="292" t="str">
        <f t="shared" si="168"/>
        <v xml:space="preserve"> </v>
      </c>
      <c r="BB324" s="293" t="str">
        <f t="shared" si="169"/>
        <v xml:space="preserve"> </v>
      </c>
      <c r="BD324" s="45"/>
      <c r="BE324" s="387" t="str">
        <f t="shared" si="170"/>
        <v/>
      </c>
      <c r="BF324" s="388">
        <f t="shared" si="183"/>
        <v>0</v>
      </c>
      <c r="BG324" s="388">
        <f t="shared" si="184"/>
        <v>0</v>
      </c>
      <c r="BH324" s="388">
        <f t="shared" si="185"/>
        <v>0</v>
      </c>
      <c r="BI324" s="388">
        <f t="shared" si="186"/>
        <v>0</v>
      </c>
      <c r="BJ324" s="388">
        <f t="shared" si="187"/>
        <v>0</v>
      </c>
      <c r="BK324" s="389">
        <f t="shared" si="188"/>
        <v>0</v>
      </c>
      <c r="BL324" s="388">
        <f>IF(W324="",0,IF(W324=LEGENDA!C$43,0,1))</f>
        <v>0</v>
      </c>
      <c r="BM324" s="388">
        <f>IF(X324="",0,IF(X324=LEGENDA!D$43,0,1))</f>
        <v>0</v>
      </c>
      <c r="BN324" s="388">
        <f>IF(Y324="",0,IF(Y324=LEGENDA!E$43,0,1))</f>
        <v>0</v>
      </c>
      <c r="BO324" s="388">
        <f>IF(Z324="",0,IF(Z324=LEGENDA!F$43,0,1))</f>
        <v>0</v>
      </c>
      <c r="BP324" s="388">
        <f>IF(AA324="",0,IF(AA324=LEGENDA!G$43,0,1))</f>
        <v>0</v>
      </c>
      <c r="BQ324" s="388">
        <f>IF(AB324="",0,IF(AB324=LEGENDA!H$43,0,1))</f>
        <v>0</v>
      </c>
      <c r="BR324" s="388">
        <f>IF(AC324="",0,IF(AC324=LEGENDA!I$43,0,1))</f>
        <v>0</v>
      </c>
      <c r="BS324" s="388">
        <f>IF(AD324="",0,IF(AD324=LEGENDA!J$43,0,1))</f>
        <v>0</v>
      </c>
      <c r="BT324" s="388">
        <f>IF(AE324="",0,IF(AE324=LEGENDA!K$43,0,1))</f>
        <v>0</v>
      </c>
      <c r="BU324" s="388">
        <f>IF(AF324="",0,IF(AF324=LEGENDA!L$43,0,1))</f>
        <v>0</v>
      </c>
      <c r="BV324" s="390">
        <f t="shared" si="189"/>
        <v>0</v>
      </c>
      <c r="BW324" s="388">
        <f t="shared" si="190"/>
        <v>0</v>
      </c>
      <c r="BX324" s="390">
        <f t="shared" si="191"/>
        <v>0</v>
      </c>
      <c r="BY324" s="391">
        <f t="shared" si="192"/>
        <v>0</v>
      </c>
      <c r="BZ324" s="391">
        <f t="shared" si="193"/>
        <v>0</v>
      </c>
      <c r="CA324" s="391" t="str">
        <f t="shared" si="194"/>
        <v/>
      </c>
      <c r="CB324" s="386" t="str">
        <f t="shared" si="171"/>
        <v/>
      </c>
      <c r="CC324" s="94">
        <f t="shared" si="195"/>
        <v>0</v>
      </c>
      <c r="CD324" s="397" t="str">
        <f t="shared" si="196"/>
        <v/>
      </c>
      <c r="CE324" s="559" t="str">
        <f t="array" ref="CE324">IFERROR(INDEX($C$10:$C$525,MATCH(0,COUNTIF($CE$9:CE323,$C$10:$C$525),0)),"")</f>
        <v/>
      </c>
      <c r="CF324" s="559">
        <f t="shared" si="172"/>
        <v>0</v>
      </c>
    </row>
    <row r="325" spans="1:84" ht="18.600000000000001" customHeight="1" thickBot="1" x14ac:dyDescent="0.35">
      <c r="A325" s="78" t="str">
        <f t="shared" si="174"/>
        <v/>
      </c>
      <c r="B325" s="576"/>
      <c r="C325" s="464"/>
      <c r="D325" s="349"/>
      <c r="E325" s="61" t="str">
        <f>IF(B325="","",IF(C325="","",IF(D325="","",INDEX(POBRANIE_!$B$6:$F$100,MATCH($D325,POBRANIE_!$A$6:$A$100,0),2))))</f>
        <v/>
      </c>
      <c r="F325" s="44"/>
      <c r="G325" s="45"/>
      <c r="H325" s="349"/>
      <c r="I325" s="46"/>
      <c r="J325" s="64" t="str">
        <f>IF($H325="","",IF($I325="","",IF($H325=LEGENDA!$B$21,0.6,IF($H325=LEGENDA!$B$22,0.7,0.8))))</f>
        <v/>
      </c>
      <c r="K325" s="61" t="str">
        <f t="shared" si="175"/>
        <v/>
      </c>
      <c r="L325" s="46"/>
      <c r="M325" s="61" t="str">
        <f>IF($H325="","",IF(OR(I325&gt;0,L325&gt;0),"",IF(AND(D325="TUZ",H325="gleba b. lekka"),"BŁĄD kol.8",IF(AND(D325="TUZ",H325="gleba lekka"),"BŁĄD kol.8",IF(AND(D325="TUZ",H325="gleba średnia"),"BŁĄD kol.8",IF(AND(D325="TUZ",H325="gleba ciężka"),"BŁĄD kol.8",IF(OR($H325=LEGENDA!$B$21,$H325=1),49,IF(OR($H325=LEGENDA!$B$22,$H325=2),59,IF(OR($H325=LEGENDA!$B$23,$H325=3),62,IF(OR($H325=4,$H325=LEGENDA!$B$24),66,IF(H325=LEGENDA!$O$25,86,IF(H325=LEGENDA!$O$26,91,IF(H325=LEGENDA!$O$27,73,IF(H325=LEGENDA!$O$28,66,IF(H325=LEGENDA!$O$29,135,IF(H325=LEGENDA!$O$30,158,IF(H325=LEGENDA!$O$31,117)))))))))))))))))</f>
        <v/>
      </c>
      <c r="N325" s="61" t="str">
        <f>IF(AND(D325="TUZ",H325="gleba b. lekka"),"BŁĄD kol.8",IF(AND(D325="TUZ",H325="gleba lekka"),"BŁĄD kol.8",IF(AND(D325="TUZ",H325="gleba średnia"),"BŁĄD kol.8",IF(AND(D325="TUZ",H325="gleba ciężka"),"BŁĄD kol.8",IF(AND(E325&lt;&gt;4,H325=LEGENDA!$O$29),"BŁĄD kol.8",IF(AND(E325&lt;&gt;4,H325=LEGENDA!$O$30),"BŁĄD kol.8",IF(AND(E325&lt;&gt;4,H325=LEGENDA!$O$31),"BŁĄD kol.8",IF(AND(E325&lt;&gt;4,H325=LEGENDA!$O$28),"BŁĄD kol.8",IF(AND(E325&lt;&gt;4,H325=LEGENDA!$O$27),"BŁĄD kol.8",IF(AND(E325&lt;&gt;4,H325=LEGENDA!$O$26),"BŁĄD kol.8",IF(AND(E325&lt;&gt;4,H325=LEGENDA!$O$25),"BŁĄD kol.8",IF(AX325="","",IF(AX325=1,0.6,IF(AX325=2,0.9,0.9))))))))))))))</f>
        <v/>
      </c>
      <c r="O325" s="381" t="str">
        <f t="shared" si="176"/>
        <v/>
      </c>
      <c r="P325" s="379" t="str">
        <f t="shared" si="177"/>
        <v/>
      </c>
      <c r="Q325" s="47"/>
      <c r="R325" s="46"/>
      <c r="S325" s="46"/>
      <c r="T325" s="46"/>
      <c r="U325" s="46"/>
      <c r="V325" s="61" t="str">
        <f t="shared" si="178"/>
        <v/>
      </c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61" t="str">
        <f t="shared" si="179"/>
        <v/>
      </c>
      <c r="AH325" s="66" t="e">
        <v>#VALUE!</v>
      </c>
      <c r="AI325" s="72">
        <v>0</v>
      </c>
      <c r="AJ325" s="73">
        <v>0</v>
      </c>
      <c r="AK325" s="67">
        <v>0</v>
      </c>
      <c r="AL325" s="51">
        <v>-63.360000000000007</v>
      </c>
      <c r="AM325" s="51">
        <v>-73.600000000000009</v>
      </c>
      <c r="AN325" s="51">
        <v>-164.8</v>
      </c>
      <c r="AO325" s="77">
        <v>0</v>
      </c>
      <c r="AP325" s="77">
        <v>0</v>
      </c>
      <c r="AQ325" s="77">
        <v>0</v>
      </c>
      <c r="AR325" s="77">
        <v>0</v>
      </c>
      <c r="AS325" s="77">
        <v>0</v>
      </c>
      <c r="AT325" s="77">
        <v>0</v>
      </c>
      <c r="AU325" s="46"/>
      <c r="AV325" s="350" t="str">
        <f t="shared" si="180"/>
        <v/>
      </c>
      <c r="AW325" s="76" t="str">
        <f t="shared" si="181"/>
        <v/>
      </c>
      <c r="AX325" s="198" t="str">
        <f>IF(A325="","",IF(D325="","",INDEX(POBRANIE_!$B$6:$F$101,MATCH(D325,POBRANIE_!$A$6:$A$101,0),5)))</f>
        <v/>
      </c>
      <c r="AY325" s="96" t="str">
        <f t="shared" si="182"/>
        <v/>
      </c>
      <c r="AZ325" s="96" t="str">
        <f t="shared" si="173"/>
        <v/>
      </c>
      <c r="BA325" s="292" t="str">
        <f t="shared" si="168"/>
        <v xml:space="preserve"> </v>
      </c>
      <c r="BB325" s="293" t="str">
        <f t="shared" si="169"/>
        <v xml:space="preserve"> </v>
      </c>
      <c r="BD325" s="45"/>
      <c r="BE325" s="387" t="str">
        <f t="shared" si="170"/>
        <v/>
      </c>
      <c r="BF325" s="388">
        <f t="shared" si="183"/>
        <v>0</v>
      </c>
      <c r="BG325" s="388">
        <f t="shared" si="184"/>
        <v>0</v>
      </c>
      <c r="BH325" s="388">
        <f t="shared" si="185"/>
        <v>0</v>
      </c>
      <c r="BI325" s="388">
        <f t="shared" si="186"/>
        <v>0</v>
      </c>
      <c r="BJ325" s="388">
        <f t="shared" si="187"/>
        <v>0</v>
      </c>
      <c r="BK325" s="389">
        <f t="shared" si="188"/>
        <v>0</v>
      </c>
      <c r="BL325" s="388">
        <f>IF(W325="",0,IF(W325=LEGENDA!C$43,0,1))</f>
        <v>0</v>
      </c>
      <c r="BM325" s="388">
        <f>IF(X325="",0,IF(X325=LEGENDA!D$43,0,1))</f>
        <v>0</v>
      </c>
      <c r="BN325" s="388">
        <f>IF(Y325="",0,IF(Y325=LEGENDA!E$43,0,1))</f>
        <v>0</v>
      </c>
      <c r="BO325" s="388">
        <f>IF(Z325="",0,IF(Z325=LEGENDA!F$43,0,1))</f>
        <v>0</v>
      </c>
      <c r="BP325" s="388">
        <f>IF(AA325="",0,IF(AA325=LEGENDA!G$43,0,1))</f>
        <v>0</v>
      </c>
      <c r="BQ325" s="388">
        <f>IF(AB325="",0,IF(AB325=LEGENDA!H$43,0,1))</f>
        <v>0</v>
      </c>
      <c r="BR325" s="388">
        <f>IF(AC325="",0,IF(AC325=LEGENDA!I$43,0,1))</f>
        <v>0</v>
      </c>
      <c r="BS325" s="388">
        <f>IF(AD325="",0,IF(AD325=LEGENDA!J$43,0,1))</f>
        <v>0</v>
      </c>
      <c r="BT325" s="388">
        <f>IF(AE325="",0,IF(AE325=LEGENDA!K$43,0,1))</f>
        <v>0</v>
      </c>
      <c r="BU325" s="388">
        <f>IF(AF325="",0,IF(AF325=LEGENDA!L$43,0,1))</f>
        <v>0</v>
      </c>
      <c r="BV325" s="390">
        <f t="shared" si="189"/>
        <v>0</v>
      </c>
      <c r="BW325" s="388">
        <f t="shared" si="190"/>
        <v>0</v>
      </c>
      <c r="BX325" s="390">
        <f t="shared" si="191"/>
        <v>0</v>
      </c>
      <c r="BY325" s="391">
        <f t="shared" si="192"/>
        <v>0</v>
      </c>
      <c r="BZ325" s="391">
        <f t="shared" si="193"/>
        <v>0</v>
      </c>
      <c r="CA325" s="391" t="str">
        <f t="shared" si="194"/>
        <v/>
      </c>
      <c r="CB325" s="386" t="str">
        <f t="shared" si="171"/>
        <v/>
      </c>
      <c r="CC325" s="94">
        <f t="shared" si="195"/>
        <v>0</v>
      </c>
      <c r="CD325" s="397" t="str">
        <f t="shared" si="196"/>
        <v/>
      </c>
      <c r="CE325" s="559" t="str">
        <f t="array" ref="CE325">IFERROR(INDEX($C$10:$C$525,MATCH(0,COUNTIF($CE$9:CE324,$C$10:$C$525),0)),"")</f>
        <v/>
      </c>
      <c r="CF325" s="559">
        <f t="shared" si="172"/>
        <v>0</v>
      </c>
    </row>
    <row r="326" spans="1:84" ht="18.600000000000001" customHeight="1" thickBot="1" x14ac:dyDescent="0.35">
      <c r="A326" s="78" t="str">
        <f t="shared" si="174"/>
        <v/>
      </c>
      <c r="B326" s="576"/>
      <c r="C326" s="464"/>
      <c r="D326" s="349"/>
      <c r="E326" s="61" t="str">
        <f>IF(B326="","",IF(C326="","",IF(D326="","",INDEX(POBRANIE_!$B$6:$F$100,MATCH($D326,POBRANIE_!$A$6:$A$100,0),2))))</f>
        <v/>
      </c>
      <c r="F326" s="44"/>
      <c r="G326" s="45"/>
      <c r="H326" s="349"/>
      <c r="I326" s="46"/>
      <c r="J326" s="64" t="str">
        <f>IF($H326="","",IF($I326="","",IF($H326=LEGENDA!$B$21,0.6,IF($H326=LEGENDA!$B$22,0.7,0.8))))</f>
        <v/>
      </c>
      <c r="K326" s="61" t="str">
        <f t="shared" si="175"/>
        <v/>
      </c>
      <c r="L326" s="46"/>
      <c r="M326" s="61" t="str">
        <f>IF($H326="","",IF(OR(I326&gt;0,L326&gt;0),"",IF(AND(D326="TUZ",H326="gleba b. lekka"),"BŁĄD kol.8",IF(AND(D326="TUZ",H326="gleba lekka"),"BŁĄD kol.8",IF(AND(D326="TUZ",H326="gleba średnia"),"BŁĄD kol.8",IF(AND(D326="TUZ",H326="gleba ciężka"),"BŁĄD kol.8",IF(OR($H326=LEGENDA!$B$21,$H326=1),49,IF(OR($H326=LEGENDA!$B$22,$H326=2),59,IF(OR($H326=LEGENDA!$B$23,$H326=3),62,IF(OR($H326=4,$H326=LEGENDA!$B$24),66,IF(H326=LEGENDA!$O$25,86,IF(H326=LEGENDA!$O$26,91,IF(H326=LEGENDA!$O$27,73,IF(H326=LEGENDA!$O$28,66,IF(H326=LEGENDA!$O$29,135,IF(H326=LEGENDA!$O$30,158,IF(H326=LEGENDA!$O$31,117)))))))))))))))))</f>
        <v/>
      </c>
      <c r="N326" s="61" t="str">
        <f>IF(AND(D326="TUZ",H326="gleba b. lekka"),"BŁĄD kol.8",IF(AND(D326="TUZ",H326="gleba lekka"),"BŁĄD kol.8",IF(AND(D326="TUZ",H326="gleba średnia"),"BŁĄD kol.8",IF(AND(D326="TUZ",H326="gleba ciężka"),"BŁĄD kol.8",IF(AND(E326&lt;&gt;4,H326=LEGENDA!$O$29),"BŁĄD kol.8",IF(AND(E326&lt;&gt;4,H326=LEGENDA!$O$30),"BŁĄD kol.8",IF(AND(E326&lt;&gt;4,H326=LEGENDA!$O$31),"BŁĄD kol.8",IF(AND(E326&lt;&gt;4,H326=LEGENDA!$O$28),"BŁĄD kol.8",IF(AND(E326&lt;&gt;4,H326=LEGENDA!$O$27),"BŁĄD kol.8",IF(AND(E326&lt;&gt;4,H326=LEGENDA!$O$26),"BŁĄD kol.8",IF(AND(E326&lt;&gt;4,H326=LEGENDA!$O$25),"BŁĄD kol.8",IF(AX326="","",IF(AX326=1,0.6,IF(AX326=2,0.9,0.9))))))))))))))</f>
        <v/>
      </c>
      <c r="O326" s="381" t="str">
        <f t="shared" si="176"/>
        <v/>
      </c>
      <c r="P326" s="379" t="str">
        <f t="shared" si="177"/>
        <v/>
      </c>
      <c r="Q326" s="47"/>
      <c r="R326" s="46"/>
      <c r="S326" s="46"/>
      <c r="T326" s="46"/>
      <c r="U326" s="46"/>
      <c r="V326" s="61" t="str">
        <f t="shared" si="178"/>
        <v/>
      </c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61" t="str">
        <f t="shared" si="179"/>
        <v/>
      </c>
      <c r="AH326" s="66" t="e">
        <v>#VALUE!</v>
      </c>
      <c r="AI326" s="72">
        <v>0</v>
      </c>
      <c r="AJ326" s="73">
        <v>0</v>
      </c>
      <c r="AK326" s="67">
        <v>0</v>
      </c>
      <c r="AL326" s="51">
        <v>-63.360000000000007</v>
      </c>
      <c r="AM326" s="51">
        <v>-73.600000000000009</v>
      </c>
      <c r="AN326" s="51">
        <v>-164.8</v>
      </c>
      <c r="AO326" s="77">
        <v>0</v>
      </c>
      <c r="AP326" s="77">
        <v>0</v>
      </c>
      <c r="AQ326" s="77">
        <v>0</v>
      </c>
      <c r="AR326" s="77">
        <v>0</v>
      </c>
      <c r="AS326" s="77">
        <v>0</v>
      </c>
      <c r="AT326" s="77">
        <v>0</v>
      </c>
      <c r="AU326" s="46"/>
      <c r="AV326" s="350" t="str">
        <f t="shared" si="180"/>
        <v/>
      </c>
      <c r="AW326" s="76" t="str">
        <f t="shared" si="181"/>
        <v/>
      </c>
      <c r="AX326" s="198" t="str">
        <f>IF(A326="","",IF(D326="","",INDEX(POBRANIE_!$B$6:$F$101,MATCH(D326,POBRANIE_!$A$6:$A$101,0),5)))</f>
        <v/>
      </c>
      <c r="AY326" s="96" t="str">
        <f t="shared" si="182"/>
        <v/>
      </c>
      <c r="AZ326" s="96" t="str">
        <f t="shared" si="173"/>
        <v/>
      </c>
      <c r="BA326" s="292" t="str">
        <f t="shared" si="168"/>
        <v xml:space="preserve"> </v>
      </c>
      <c r="BB326" s="293" t="str">
        <f t="shared" si="169"/>
        <v xml:space="preserve"> </v>
      </c>
      <c r="BD326" s="45"/>
      <c r="BE326" s="387" t="str">
        <f t="shared" si="170"/>
        <v/>
      </c>
      <c r="BF326" s="388">
        <f t="shared" si="183"/>
        <v>0</v>
      </c>
      <c r="BG326" s="388">
        <f t="shared" si="184"/>
        <v>0</v>
      </c>
      <c r="BH326" s="388">
        <f t="shared" si="185"/>
        <v>0</v>
      </c>
      <c r="BI326" s="388">
        <f t="shared" si="186"/>
        <v>0</v>
      </c>
      <c r="BJ326" s="388">
        <f t="shared" si="187"/>
        <v>0</v>
      </c>
      <c r="BK326" s="389">
        <f t="shared" si="188"/>
        <v>0</v>
      </c>
      <c r="BL326" s="388">
        <f>IF(W326="",0,IF(W326=LEGENDA!C$43,0,1))</f>
        <v>0</v>
      </c>
      <c r="BM326" s="388">
        <f>IF(X326="",0,IF(X326=LEGENDA!D$43,0,1))</f>
        <v>0</v>
      </c>
      <c r="BN326" s="388">
        <f>IF(Y326="",0,IF(Y326=LEGENDA!E$43,0,1))</f>
        <v>0</v>
      </c>
      <c r="BO326" s="388">
        <f>IF(Z326="",0,IF(Z326=LEGENDA!F$43,0,1))</f>
        <v>0</v>
      </c>
      <c r="BP326" s="388">
        <f>IF(AA326="",0,IF(AA326=LEGENDA!G$43,0,1))</f>
        <v>0</v>
      </c>
      <c r="BQ326" s="388">
        <f>IF(AB326="",0,IF(AB326=LEGENDA!H$43,0,1))</f>
        <v>0</v>
      </c>
      <c r="BR326" s="388">
        <f>IF(AC326="",0,IF(AC326=LEGENDA!I$43,0,1))</f>
        <v>0</v>
      </c>
      <c r="BS326" s="388">
        <f>IF(AD326="",0,IF(AD326=LEGENDA!J$43,0,1))</f>
        <v>0</v>
      </c>
      <c r="BT326" s="388">
        <f>IF(AE326="",0,IF(AE326=LEGENDA!K$43,0,1))</f>
        <v>0</v>
      </c>
      <c r="BU326" s="388">
        <f>IF(AF326="",0,IF(AF326=LEGENDA!L$43,0,1))</f>
        <v>0</v>
      </c>
      <c r="BV326" s="390">
        <f t="shared" si="189"/>
        <v>0</v>
      </c>
      <c r="BW326" s="388">
        <f t="shared" si="190"/>
        <v>0</v>
      </c>
      <c r="BX326" s="390">
        <f t="shared" si="191"/>
        <v>0</v>
      </c>
      <c r="BY326" s="391">
        <f t="shared" si="192"/>
        <v>0</v>
      </c>
      <c r="BZ326" s="391">
        <f t="shared" si="193"/>
        <v>0</v>
      </c>
      <c r="CA326" s="391" t="str">
        <f t="shared" si="194"/>
        <v/>
      </c>
      <c r="CB326" s="386" t="str">
        <f t="shared" si="171"/>
        <v/>
      </c>
      <c r="CC326" s="94">
        <f t="shared" si="195"/>
        <v>0</v>
      </c>
      <c r="CD326" s="397" t="str">
        <f t="shared" si="196"/>
        <v/>
      </c>
      <c r="CE326" s="559" t="str">
        <f t="array" ref="CE326">IFERROR(INDEX($C$10:$C$525,MATCH(0,COUNTIF($CE$9:CE325,$C$10:$C$525),0)),"")</f>
        <v/>
      </c>
      <c r="CF326" s="559">
        <f t="shared" si="172"/>
        <v>0</v>
      </c>
    </row>
    <row r="327" spans="1:84" ht="18.600000000000001" customHeight="1" thickBot="1" x14ac:dyDescent="0.35">
      <c r="A327" s="78" t="str">
        <f t="shared" si="174"/>
        <v/>
      </c>
      <c r="B327" s="576"/>
      <c r="C327" s="464"/>
      <c r="D327" s="349"/>
      <c r="E327" s="61" t="str">
        <f>IF(B327="","",IF(C327="","",IF(D327="","",INDEX(POBRANIE_!$B$6:$F$100,MATCH($D327,POBRANIE_!$A$6:$A$100,0),2))))</f>
        <v/>
      </c>
      <c r="F327" s="44"/>
      <c r="G327" s="45"/>
      <c r="H327" s="349"/>
      <c r="I327" s="46"/>
      <c r="J327" s="64" t="str">
        <f>IF($H327="","",IF($I327="","",IF($H327=LEGENDA!$B$21,0.6,IF($H327=LEGENDA!$B$22,0.7,0.8))))</f>
        <v/>
      </c>
      <c r="K327" s="61" t="str">
        <f t="shared" si="175"/>
        <v/>
      </c>
      <c r="L327" s="46"/>
      <c r="M327" s="61" t="str">
        <f>IF($H327="","",IF(OR(I327&gt;0,L327&gt;0),"",IF(AND(D327="TUZ",H327="gleba b. lekka"),"BŁĄD kol.8",IF(AND(D327="TUZ",H327="gleba lekka"),"BŁĄD kol.8",IF(AND(D327="TUZ",H327="gleba średnia"),"BŁĄD kol.8",IF(AND(D327="TUZ",H327="gleba ciężka"),"BŁĄD kol.8",IF(OR($H327=LEGENDA!$B$21,$H327=1),49,IF(OR($H327=LEGENDA!$B$22,$H327=2),59,IF(OR($H327=LEGENDA!$B$23,$H327=3),62,IF(OR($H327=4,$H327=LEGENDA!$B$24),66,IF(H327=LEGENDA!$O$25,86,IF(H327=LEGENDA!$O$26,91,IF(H327=LEGENDA!$O$27,73,IF(H327=LEGENDA!$O$28,66,IF(H327=LEGENDA!$O$29,135,IF(H327=LEGENDA!$O$30,158,IF(H327=LEGENDA!$O$31,117)))))))))))))))))</f>
        <v/>
      </c>
      <c r="N327" s="61" t="str">
        <f>IF(AND(D327="TUZ",H327="gleba b. lekka"),"BŁĄD kol.8",IF(AND(D327="TUZ",H327="gleba lekka"),"BŁĄD kol.8",IF(AND(D327="TUZ",H327="gleba średnia"),"BŁĄD kol.8",IF(AND(D327="TUZ",H327="gleba ciężka"),"BŁĄD kol.8",IF(AND(E327&lt;&gt;4,H327=LEGENDA!$O$29),"BŁĄD kol.8",IF(AND(E327&lt;&gt;4,H327=LEGENDA!$O$30),"BŁĄD kol.8",IF(AND(E327&lt;&gt;4,H327=LEGENDA!$O$31),"BŁĄD kol.8",IF(AND(E327&lt;&gt;4,H327=LEGENDA!$O$28),"BŁĄD kol.8",IF(AND(E327&lt;&gt;4,H327=LEGENDA!$O$27),"BŁĄD kol.8",IF(AND(E327&lt;&gt;4,H327=LEGENDA!$O$26),"BŁĄD kol.8",IF(AND(E327&lt;&gt;4,H327=LEGENDA!$O$25),"BŁĄD kol.8",IF(AX327="","",IF(AX327=1,0.6,IF(AX327=2,0.9,0.9))))))))))))))</f>
        <v/>
      </c>
      <c r="O327" s="381" t="str">
        <f t="shared" si="176"/>
        <v/>
      </c>
      <c r="P327" s="379" t="str">
        <f t="shared" si="177"/>
        <v/>
      </c>
      <c r="Q327" s="47"/>
      <c r="R327" s="46"/>
      <c r="S327" s="46"/>
      <c r="T327" s="46"/>
      <c r="U327" s="46"/>
      <c r="V327" s="61" t="str">
        <f t="shared" si="178"/>
        <v/>
      </c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61" t="str">
        <f t="shared" si="179"/>
        <v/>
      </c>
      <c r="AH327" s="66" t="e">
        <v>#VALUE!</v>
      </c>
      <c r="AI327" s="72">
        <v>0</v>
      </c>
      <c r="AJ327" s="73">
        <v>0</v>
      </c>
      <c r="AK327" s="67">
        <v>0</v>
      </c>
      <c r="AL327" s="51">
        <v>-63.360000000000007</v>
      </c>
      <c r="AM327" s="51">
        <v>-73.600000000000009</v>
      </c>
      <c r="AN327" s="51">
        <v>-164.8</v>
      </c>
      <c r="AO327" s="77">
        <v>0</v>
      </c>
      <c r="AP327" s="77">
        <v>0</v>
      </c>
      <c r="AQ327" s="77">
        <v>0</v>
      </c>
      <c r="AR327" s="77">
        <v>0</v>
      </c>
      <c r="AS327" s="77">
        <v>0</v>
      </c>
      <c r="AT327" s="77">
        <v>0</v>
      </c>
      <c r="AU327" s="46"/>
      <c r="AV327" s="350" t="str">
        <f t="shared" si="180"/>
        <v/>
      </c>
      <c r="AW327" s="76" t="str">
        <f t="shared" si="181"/>
        <v/>
      </c>
      <c r="AX327" s="198" t="str">
        <f>IF(A327="","",IF(D327="","",INDEX(POBRANIE_!$B$6:$F$101,MATCH(D327,POBRANIE_!$A$6:$A$101,0),5)))</f>
        <v/>
      </c>
      <c r="AY327" s="96" t="str">
        <f t="shared" si="182"/>
        <v/>
      </c>
      <c r="AZ327" s="96" t="str">
        <f t="shared" si="173"/>
        <v/>
      </c>
      <c r="BA327" s="292" t="str">
        <f t="shared" si="168"/>
        <v xml:space="preserve"> </v>
      </c>
      <c r="BB327" s="293" t="str">
        <f t="shared" si="169"/>
        <v xml:space="preserve"> </v>
      </c>
      <c r="BD327" s="45"/>
      <c r="BE327" s="387" t="str">
        <f t="shared" si="170"/>
        <v/>
      </c>
      <c r="BF327" s="388">
        <f t="shared" si="183"/>
        <v>0</v>
      </c>
      <c r="BG327" s="388">
        <f t="shared" si="184"/>
        <v>0</v>
      </c>
      <c r="BH327" s="388">
        <f t="shared" si="185"/>
        <v>0</v>
      </c>
      <c r="BI327" s="388">
        <f t="shared" si="186"/>
        <v>0</v>
      </c>
      <c r="BJ327" s="388">
        <f t="shared" si="187"/>
        <v>0</v>
      </c>
      <c r="BK327" s="389">
        <f t="shared" si="188"/>
        <v>0</v>
      </c>
      <c r="BL327" s="388">
        <f>IF(W327="",0,IF(W327=LEGENDA!C$43,0,1))</f>
        <v>0</v>
      </c>
      <c r="BM327" s="388">
        <f>IF(X327="",0,IF(X327=LEGENDA!D$43,0,1))</f>
        <v>0</v>
      </c>
      <c r="BN327" s="388">
        <f>IF(Y327="",0,IF(Y327=LEGENDA!E$43,0,1))</f>
        <v>0</v>
      </c>
      <c r="BO327" s="388">
        <f>IF(Z327="",0,IF(Z327=LEGENDA!F$43,0,1))</f>
        <v>0</v>
      </c>
      <c r="BP327" s="388">
        <f>IF(AA327="",0,IF(AA327=LEGENDA!G$43,0,1))</f>
        <v>0</v>
      </c>
      <c r="BQ327" s="388">
        <f>IF(AB327="",0,IF(AB327=LEGENDA!H$43,0,1))</f>
        <v>0</v>
      </c>
      <c r="BR327" s="388">
        <f>IF(AC327="",0,IF(AC327=LEGENDA!I$43,0,1))</f>
        <v>0</v>
      </c>
      <c r="BS327" s="388">
        <f>IF(AD327="",0,IF(AD327=LEGENDA!J$43,0,1))</f>
        <v>0</v>
      </c>
      <c r="BT327" s="388">
        <f>IF(AE327="",0,IF(AE327=LEGENDA!K$43,0,1))</f>
        <v>0</v>
      </c>
      <c r="BU327" s="388">
        <f>IF(AF327="",0,IF(AF327=LEGENDA!L$43,0,1))</f>
        <v>0</v>
      </c>
      <c r="BV327" s="390">
        <f t="shared" si="189"/>
        <v>0</v>
      </c>
      <c r="BW327" s="388">
        <f t="shared" si="190"/>
        <v>0</v>
      </c>
      <c r="BX327" s="390">
        <f t="shared" si="191"/>
        <v>0</v>
      </c>
      <c r="BY327" s="391">
        <f t="shared" si="192"/>
        <v>0</v>
      </c>
      <c r="BZ327" s="391">
        <f t="shared" si="193"/>
        <v>0</v>
      </c>
      <c r="CA327" s="391" t="str">
        <f t="shared" si="194"/>
        <v/>
      </c>
      <c r="CB327" s="386" t="str">
        <f t="shared" si="171"/>
        <v/>
      </c>
      <c r="CC327" s="94">
        <f t="shared" si="195"/>
        <v>0</v>
      </c>
      <c r="CD327" s="397" t="str">
        <f t="shared" si="196"/>
        <v/>
      </c>
      <c r="CE327" s="559" t="str">
        <f t="array" ref="CE327">IFERROR(INDEX($C$10:$C$525,MATCH(0,COUNTIF($CE$9:CE326,$C$10:$C$525),0)),"")</f>
        <v/>
      </c>
      <c r="CF327" s="559">
        <f t="shared" si="172"/>
        <v>0</v>
      </c>
    </row>
    <row r="328" spans="1:84" ht="18.600000000000001" customHeight="1" thickBot="1" x14ac:dyDescent="0.35">
      <c r="A328" s="78" t="str">
        <f t="shared" si="174"/>
        <v/>
      </c>
      <c r="B328" s="576"/>
      <c r="C328" s="464"/>
      <c r="D328" s="349"/>
      <c r="E328" s="61" t="str">
        <f>IF(B328="","",IF(C328="","",IF(D328="","",INDEX(POBRANIE_!$B$6:$F$100,MATCH($D328,POBRANIE_!$A$6:$A$100,0),2))))</f>
        <v/>
      </c>
      <c r="F328" s="44"/>
      <c r="G328" s="45"/>
      <c r="H328" s="349"/>
      <c r="I328" s="46"/>
      <c r="J328" s="64" t="str">
        <f>IF($H328="","",IF($I328="","",IF($H328=LEGENDA!$B$21,0.6,IF($H328=LEGENDA!$B$22,0.7,0.8))))</f>
        <v/>
      </c>
      <c r="K328" s="61" t="str">
        <f t="shared" si="175"/>
        <v/>
      </c>
      <c r="L328" s="46"/>
      <c r="M328" s="61" t="str">
        <f>IF($H328="","",IF(OR(I328&gt;0,L328&gt;0),"",IF(AND(D328="TUZ",H328="gleba b. lekka"),"BŁĄD kol.8",IF(AND(D328="TUZ",H328="gleba lekka"),"BŁĄD kol.8",IF(AND(D328="TUZ",H328="gleba średnia"),"BŁĄD kol.8",IF(AND(D328="TUZ",H328="gleba ciężka"),"BŁĄD kol.8",IF(OR($H328=LEGENDA!$B$21,$H328=1),49,IF(OR($H328=LEGENDA!$B$22,$H328=2),59,IF(OR($H328=LEGENDA!$B$23,$H328=3),62,IF(OR($H328=4,$H328=LEGENDA!$B$24),66,IF(H328=LEGENDA!$O$25,86,IF(H328=LEGENDA!$O$26,91,IF(H328=LEGENDA!$O$27,73,IF(H328=LEGENDA!$O$28,66,IF(H328=LEGENDA!$O$29,135,IF(H328=LEGENDA!$O$30,158,IF(H328=LEGENDA!$O$31,117)))))))))))))))))</f>
        <v/>
      </c>
      <c r="N328" s="61" t="str">
        <f>IF(AND(D328="TUZ",H328="gleba b. lekka"),"BŁĄD kol.8",IF(AND(D328="TUZ",H328="gleba lekka"),"BŁĄD kol.8",IF(AND(D328="TUZ",H328="gleba średnia"),"BŁĄD kol.8",IF(AND(D328="TUZ",H328="gleba ciężka"),"BŁĄD kol.8",IF(AND(E328&lt;&gt;4,H328=LEGENDA!$O$29),"BŁĄD kol.8",IF(AND(E328&lt;&gt;4,H328=LEGENDA!$O$30),"BŁĄD kol.8",IF(AND(E328&lt;&gt;4,H328=LEGENDA!$O$31),"BŁĄD kol.8",IF(AND(E328&lt;&gt;4,H328=LEGENDA!$O$28),"BŁĄD kol.8",IF(AND(E328&lt;&gt;4,H328=LEGENDA!$O$27),"BŁĄD kol.8",IF(AND(E328&lt;&gt;4,H328=LEGENDA!$O$26),"BŁĄD kol.8",IF(AND(E328&lt;&gt;4,H328=LEGENDA!$O$25),"BŁĄD kol.8",IF(AX328="","",IF(AX328=1,0.6,IF(AX328=2,0.9,0.9))))))))))))))</f>
        <v/>
      </c>
      <c r="O328" s="381" t="str">
        <f t="shared" si="176"/>
        <v/>
      </c>
      <c r="P328" s="379" t="str">
        <f t="shared" si="177"/>
        <v/>
      </c>
      <c r="Q328" s="47"/>
      <c r="R328" s="46"/>
      <c r="S328" s="46"/>
      <c r="T328" s="46"/>
      <c r="U328" s="46"/>
      <c r="V328" s="61" t="str">
        <f t="shared" si="178"/>
        <v/>
      </c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61" t="str">
        <f t="shared" si="179"/>
        <v/>
      </c>
      <c r="AH328" s="66" t="e">
        <v>#VALUE!</v>
      </c>
      <c r="AI328" s="72">
        <v>0</v>
      </c>
      <c r="AJ328" s="73">
        <v>0</v>
      </c>
      <c r="AK328" s="67">
        <v>0</v>
      </c>
      <c r="AL328" s="51">
        <v>-63.360000000000007</v>
      </c>
      <c r="AM328" s="51">
        <v>-73.600000000000009</v>
      </c>
      <c r="AN328" s="51">
        <v>-164.8</v>
      </c>
      <c r="AO328" s="77">
        <v>0</v>
      </c>
      <c r="AP328" s="77">
        <v>0</v>
      </c>
      <c r="AQ328" s="77">
        <v>0</v>
      </c>
      <c r="AR328" s="77">
        <v>0</v>
      </c>
      <c r="AS328" s="77">
        <v>0</v>
      </c>
      <c r="AT328" s="77">
        <v>0</v>
      </c>
      <c r="AU328" s="46"/>
      <c r="AV328" s="350" t="str">
        <f t="shared" si="180"/>
        <v/>
      </c>
      <c r="AW328" s="76" t="str">
        <f t="shared" si="181"/>
        <v/>
      </c>
      <c r="AX328" s="198" t="str">
        <f>IF(A328="","",IF(D328="","",INDEX(POBRANIE_!$B$6:$F$101,MATCH(D328,POBRANIE_!$A$6:$A$101,0),5)))</f>
        <v/>
      </c>
      <c r="AY328" s="96" t="str">
        <f t="shared" si="182"/>
        <v/>
      </c>
      <c r="AZ328" s="96" t="str">
        <f t="shared" si="173"/>
        <v/>
      </c>
      <c r="BA328" s="292" t="str">
        <f t="shared" si="168"/>
        <v xml:space="preserve"> </v>
      </c>
      <c r="BB328" s="293" t="str">
        <f t="shared" si="169"/>
        <v xml:space="preserve"> </v>
      </c>
      <c r="BD328" s="45"/>
      <c r="BE328" s="387" t="str">
        <f t="shared" si="170"/>
        <v/>
      </c>
      <c r="BF328" s="388">
        <f t="shared" si="183"/>
        <v>0</v>
      </c>
      <c r="BG328" s="388">
        <f t="shared" si="184"/>
        <v>0</v>
      </c>
      <c r="BH328" s="388">
        <f t="shared" si="185"/>
        <v>0</v>
      </c>
      <c r="BI328" s="388">
        <f t="shared" si="186"/>
        <v>0</v>
      </c>
      <c r="BJ328" s="388">
        <f t="shared" si="187"/>
        <v>0</v>
      </c>
      <c r="BK328" s="389">
        <f t="shared" si="188"/>
        <v>0</v>
      </c>
      <c r="BL328" s="388">
        <f>IF(W328="",0,IF(W328=LEGENDA!C$43,0,1))</f>
        <v>0</v>
      </c>
      <c r="BM328" s="388">
        <f>IF(X328="",0,IF(X328=LEGENDA!D$43,0,1))</f>
        <v>0</v>
      </c>
      <c r="BN328" s="388">
        <f>IF(Y328="",0,IF(Y328=LEGENDA!E$43,0,1))</f>
        <v>0</v>
      </c>
      <c r="BO328" s="388">
        <f>IF(Z328="",0,IF(Z328=LEGENDA!F$43,0,1))</f>
        <v>0</v>
      </c>
      <c r="BP328" s="388">
        <f>IF(AA328="",0,IF(AA328=LEGENDA!G$43,0,1))</f>
        <v>0</v>
      </c>
      <c r="BQ328" s="388">
        <f>IF(AB328="",0,IF(AB328=LEGENDA!H$43,0,1))</f>
        <v>0</v>
      </c>
      <c r="BR328" s="388">
        <f>IF(AC328="",0,IF(AC328=LEGENDA!I$43,0,1))</f>
        <v>0</v>
      </c>
      <c r="BS328" s="388">
        <f>IF(AD328="",0,IF(AD328=LEGENDA!J$43,0,1))</f>
        <v>0</v>
      </c>
      <c r="BT328" s="388">
        <f>IF(AE328="",0,IF(AE328=LEGENDA!K$43,0,1))</f>
        <v>0</v>
      </c>
      <c r="BU328" s="388">
        <f>IF(AF328="",0,IF(AF328=LEGENDA!L$43,0,1))</f>
        <v>0</v>
      </c>
      <c r="BV328" s="390">
        <f t="shared" si="189"/>
        <v>0</v>
      </c>
      <c r="BW328" s="388">
        <f t="shared" si="190"/>
        <v>0</v>
      </c>
      <c r="BX328" s="390">
        <f t="shared" si="191"/>
        <v>0</v>
      </c>
      <c r="BY328" s="391">
        <f t="shared" si="192"/>
        <v>0</v>
      </c>
      <c r="BZ328" s="391">
        <f t="shared" si="193"/>
        <v>0</v>
      </c>
      <c r="CA328" s="391" t="str">
        <f t="shared" si="194"/>
        <v/>
      </c>
      <c r="CB328" s="386" t="str">
        <f t="shared" si="171"/>
        <v/>
      </c>
      <c r="CC328" s="94">
        <f t="shared" si="195"/>
        <v>0</v>
      </c>
      <c r="CD328" s="397" t="str">
        <f t="shared" si="196"/>
        <v/>
      </c>
      <c r="CE328" s="559" t="str">
        <f t="array" ref="CE328">IFERROR(INDEX($C$10:$C$525,MATCH(0,COUNTIF($CE$9:CE327,$C$10:$C$525),0)),"")</f>
        <v/>
      </c>
      <c r="CF328" s="559">
        <f t="shared" si="172"/>
        <v>0</v>
      </c>
    </row>
    <row r="329" spans="1:84" ht="18.600000000000001" customHeight="1" thickBot="1" x14ac:dyDescent="0.35">
      <c r="A329" s="78" t="str">
        <f t="shared" si="174"/>
        <v/>
      </c>
      <c r="B329" s="576"/>
      <c r="C329" s="464"/>
      <c r="D329" s="349"/>
      <c r="E329" s="61" t="str">
        <f>IF(B329="","",IF(C329="","",IF(D329="","",INDEX(POBRANIE_!$B$6:$F$100,MATCH($D329,POBRANIE_!$A$6:$A$100,0),2))))</f>
        <v/>
      </c>
      <c r="F329" s="44"/>
      <c r="G329" s="45"/>
      <c r="H329" s="349"/>
      <c r="I329" s="46"/>
      <c r="J329" s="64" t="str">
        <f>IF($H329="","",IF($I329="","",IF($H329=LEGENDA!$B$21,0.6,IF($H329=LEGENDA!$B$22,0.7,0.8))))</f>
        <v/>
      </c>
      <c r="K329" s="61" t="str">
        <f t="shared" si="175"/>
        <v/>
      </c>
      <c r="L329" s="46"/>
      <c r="M329" s="61" t="str">
        <f>IF($H329="","",IF(OR(I329&gt;0,L329&gt;0),"",IF(AND(D329="TUZ",H329="gleba b. lekka"),"BŁĄD kol.8",IF(AND(D329="TUZ",H329="gleba lekka"),"BŁĄD kol.8",IF(AND(D329="TUZ",H329="gleba średnia"),"BŁĄD kol.8",IF(AND(D329="TUZ",H329="gleba ciężka"),"BŁĄD kol.8",IF(OR($H329=LEGENDA!$B$21,$H329=1),49,IF(OR($H329=LEGENDA!$B$22,$H329=2),59,IF(OR($H329=LEGENDA!$B$23,$H329=3),62,IF(OR($H329=4,$H329=LEGENDA!$B$24),66,IF(H329=LEGENDA!$O$25,86,IF(H329=LEGENDA!$O$26,91,IF(H329=LEGENDA!$O$27,73,IF(H329=LEGENDA!$O$28,66,IF(H329=LEGENDA!$O$29,135,IF(H329=LEGENDA!$O$30,158,IF(H329=LEGENDA!$O$31,117)))))))))))))))))</f>
        <v/>
      </c>
      <c r="N329" s="61" t="str">
        <f>IF(AND(D329="TUZ",H329="gleba b. lekka"),"BŁĄD kol.8",IF(AND(D329="TUZ",H329="gleba lekka"),"BŁĄD kol.8",IF(AND(D329="TUZ",H329="gleba średnia"),"BŁĄD kol.8",IF(AND(D329="TUZ",H329="gleba ciężka"),"BŁĄD kol.8",IF(AND(E329&lt;&gt;4,H329=LEGENDA!$O$29),"BŁĄD kol.8",IF(AND(E329&lt;&gt;4,H329=LEGENDA!$O$30),"BŁĄD kol.8",IF(AND(E329&lt;&gt;4,H329=LEGENDA!$O$31),"BŁĄD kol.8",IF(AND(E329&lt;&gt;4,H329=LEGENDA!$O$28),"BŁĄD kol.8",IF(AND(E329&lt;&gt;4,H329=LEGENDA!$O$27),"BŁĄD kol.8",IF(AND(E329&lt;&gt;4,H329=LEGENDA!$O$26),"BŁĄD kol.8",IF(AND(E329&lt;&gt;4,H329=LEGENDA!$O$25),"BŁĄD kol.8",IF(AX329="","",IF(AX329=1,0.6,IF(AX329=2,0.9,0.9))))))))))))))</f>
        <v/>
      </c>
      <c r="O329" s="381" t="str">
        <f t="shared" si="176"/>
        <v/>
      </c>
      <c r="P329" s="379" t="str">
        <f t="shared" si="177"/>
        <v/>
      </c>
      <c r="Q329" s="47"/>
      <c r="R329" s="46"/>
      <c r="S329" s="46"/>
      <c r="T329" s="46"/>
      <c r="U329" s="46"/>
      <c r="V329" s="61" t="str">
        <f t="shared" si="178"/>
        <v/>
      </c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61" t="str">
        <f t="shared" si="179"/>
        <v/>
      </c>
      <c r="AH329" s="66" t="e">
        <v>#VALUE!</v>
      </c>
      <c r="AI329" s="72">
        <v>0</v>
      </c>
      <c r="AJ329" s="73">
        <v>0</v>
      </c>
      <c r="AK329" s="67">
        <v>0</v>
      </c>
      <c r="AL329" s="51">
        <v>-63.360000000000007</v>
      </c>
      <c r="AM329" s="51">
        <v>-73.600000000000009</v>
      </c>
      <c r="AN329" s="51">
        <v>-164.8</v>
      </c>
      <c r="AO329" s="77">
        <v>0</v>
      </c>
      <c r="AP329" s="77">
        <v>0</v>
      </c>
      <c r="AQ329" s="77">
        <v>0</v>
      </c>
      <c r="AR329" s="77">
        <v>0</v>
      </c>
      <c r="AS329" s="77">
        <v>0</v>
      </c>
      <c r="AT329" s="77">
        <v>0</v>
      </c>
      <c r="AU329" s="46"/>
      <c r="AV329" s="350" t="str">
        <f t="shared" si="180"/>
        <v/>
      </c>
      <c r="AW329" s="76" t="str">
        <f t="shared" si="181"/>
        <v/>
      </c>
      <c r="AX329" s="198" t="str">
        <f>IF(A329="","",IF(D329="","",INDEX(POBRANIE_!$B$6:$F$101,MATCH(D329,POBRANIE_!$A$6:$A$101,0),5)))</f>
        <v/>
      </c>
      <c r="AY329" s="96" t="str">
        <f t="shared" si="182"/>
        <v/>
      </c>
      <c r="AZ329" s="96" t="str">
        <f t="shared" si="173"/>
        <v/>
      </c>
      <c r="BA329" s="292" t="str">
        <f t="shared" si="168"/>
        <v xml:space="preserve"> </v>
      </c>
      <c r="BB329" s="293" t="str">
        <f t="shared" si="169"/>
        <v xml:space="preserve"> </v>
      </c>
      <c r="BD329" s="45"/>
      <c r="BE329" s="387" t="str">
        <f t="shared" si="170"/>
        <v/>
      </c>
      <c r="BF329" s="388">
        <f t="shared" si="183"/>
        <v>0</v>
      </c>
      <c r="BG329" s="388">
        <f t="shared" si="184"/>
        <v>0</v>
      </c>
      <c r="BH329" s="388">
        <f t="shared" si="185"/>
        <v>0</v>
      </c>
      <c r="BI329" s="388">
        <f t="shared" si="186"/>
        <v>0</v>
      </c>
      <c r="BJ329" s="388">
        <f t="shared" si="187"/>
        <v>0</v>
      </c>
      <c r="BK329" s="389">
        <f t="shared" si="188"/>
        <v>0</v>
      </c>
      <c r="BL329" s="388">
        <f>IF(W329="",0,IF(W329=LEGENDA!C$43,0,1))</f>
        <v>0</v>
      </c>
      <c r="BM329" s="388">
        <f>IF(X329="",0,IF(X329=LEGENDA!D$43,0,1))</f>
        <v>0</v>
      </c>
      <c r="BN329" s="388">
        <f>IF(Y329="",0,IF(Y329=LEGENDA!E$43,0,1))</f>
        <v>0</v>
      </c>
      <c r="BO329" s="388">
        <f>IF(Z329="",0,IF(Z329=LEGENDA!F$43,0,1))</f>
        <v>0</v>
      </c>
      <c r="BP329" s="388">
        <f>IF(AA329="",0,IF(AA329=LEGENDA!G$43,0,1))</f>
        <v>0</v>
      </c>
      <c r="BQ329" s="388">
        <f>IF(AB329="",0,IF(AB329=LEGENDA!H$43,0,1))</f>
        <v>0</v>
      </c>
      <c r="BR329" s="388">
        <f>IF(AC329="",0,IF(AC329=LEGENDA!I$43,0,1))</f>
        <v>0</v>
      </c>
      <c r="BS329" s="388">
        <f>IF(AD329="",0,IF(AD329=LEGENDA!J$43,0,1))</f>
        <v>0</v>
      </c>
      <c r="BT329" s="388">
        <f>IF(AE329="",0,IF(AE329=LEGENDA!K$43,0,1))</f>
        <v>0</v>
      </c>
      <c r="BU329" s="388">
        <f>IF(AF329="",0,IF(AF329=LEGENDA!L$43,0,1))</f>
        <v>0</v>
      </c>
      <c r="BV329" s="390">
        <f t="shared" si="189"/>
        <v>0</v>
      </c>
      <c r="BW329" s="388">
        <f t="shared" si="190"/>
        <v>0</v>
      </c>
      <c r="BX329" s="390">
        <f t="shared" si="191"/>
        <v>0</v>
      </c>
      <c r="BY329" s="391">
        <f t="shared" si="192"/>
        <v>0</v>
      </c>
      <c r="BZ329" s="391">
        <f t="shared" si="193"/>
        <v>0</v>
      </c>
      <c r="CA329" s="391" t="str">
        <f t="shared" si="194"/>
        <v/>
      </c>
      <c r="CB329" s="386" t="str">
        <f t="shared" si="171"/>
        <v/>
      </c>
      <c r="CC329" s="94">
        <f t="shared" si="195"/>
        <v>0</v>
      </c>
      <c r="CD329" s="397" t="str">
        <f t="shared" si="196"/>
        <v/>
      </c>
      <c r="CE329" s="559" t="str">
        <f t="array" ref="CE329">IFERROR(INDEX($C$10:$C$525,MATCH(0,COUNTIF($CE$9:CE328,$C$10:$C$525),0)),"")</f>
        <v/>
      </c>
      <c r="CF329" s="559">
        <f t="shared" si="172"/>
        <v>0</v>
      </c>
    </row>
    <row r="330" spans="1:84" ht="18.600000000000001" customHeight="1" thickBot="1" x14ac:dyDescent="0.35">
      <c r="A330" s="78" t="str">
        <f t="shared" si="174"/>
        <v/>
      </c>
      <c r="B330" s="576"/>
      <c r="C330" s="464"/>
      <c r="D330" s="349"/>
      <c r="E330" s="61" t="str">
        <f>IF(B330="","",IF(C330="","",IF(D330="","",INDEX(POBRANIE_!$B$6:$F$100,MATCH($D330,POBRANIE_!$A$6:$A$100,0),2))))</f>
        <v/>
      </c>
      <c r="F330" s="44"/>
      <c r="G330" s="45"/>
      <c r="H330" s="349"/>
      <c r="I330" s="46"/>
      <c r="J330" s="64" t="str">
        <f>IF($H330="","",IF($I330="","",IF($H330=LEGENDA!$B$21,0.6,IF($H330=LEGENDA!$B$22,0.7,0.8))))</f>
        <v/>
      </c>
      <c r="K330" s="61" t="str">
        <f t="shared" si="175"/>
        <v/>
      </c>
      <c r="L330" s="46"/>
      <c r="M330" s="61" t="str">
        <f>IF($H330="","",IF(OR(I330&gt;0,L330&gt;0),"",IF(AND(D330="TUZ",H330="gleba b. lekka"),"BŁĄD kol.8",IF(AND(D330="TUZ",H330="gleba lekka"),"BŁĄD kol.8",IF(AND(D330="TUZ",H330="gleba średnia"),"BŁĄD kol.8",IF(AND(D330="TUZ",H330="gleba ciężka"),"BŁĄD kol.8",IF(OR($H330=LEGENDA!$B$21,$H330=1),49,IF(OR($H330=LEGENDA!$B$22,$H330=2),59,IF(OR($H330=LEGENDA!$B$23,$H330=3),62,IF(OR($H330=4,$H330=LEGENDA!$B$24),66,IF(H330=LEGENDA!$O$25,86,IF(H330=LEGENDA!$O$26,91,IF(H330=LEGENDA!$O$27,73,IF(H330=LEGENDA!$O$28,66,IF(H330=LEGENDA!$O$29,135,IF(H330=LEGENDA!$O$30,158,IF(H330=LEGENDA!$O$31,117)))))))))))))))))</f>
        <v/>
      </c>
      <c r="N330" s="61" t="str">
        <f>IF(AND(D330="TUZ",H330="gleba b. lekka"),"BŁĄD kol.8",IF(AND(D330="TUZ",H330="gleba lekka"),"BŁĄD kol.8",IF(AND(D330="TUZ",H330="gleba średnia"),"BŁĄD kol.8",IF(AND(D330="TUZ",H330="gleba ciężka"),"BŁĄD kol.8",IF(AND(E330&lt;&gt;4,H330=LEGENDA!$O$29),"BŁĄD kol.8",IF(AND(E330&lt;&gt;4,H330=LEGENDA!$O$30),"BŁĄD kol.8",IF(AND(E330&lt;&gt;4,H330=LEGENDA!$O$31),"BŁĄD kol.8",IF(AND(E330&lt;&gt;4,H330=LEGENDA!$O$28),"BŁĄD kol.8",IF(AND(E330&lt;&gt;4,H330=LEGENDA!$O$27),"BŁĄD kol.8",IF(AND(E330&lt;&gt;4,H330=LEGENDA!$O$26),"BŁĄD kol.8",IF(AND(E330&lt;&gt;4,H330=LEGENDA!$O$25),"BŁĄD kol.8",IF(AX330="","",IF(AX330=1,0.6,IF(AX330=2,0.9,0.9))))))))))))))</f>
        <v/>
      </c>
      <c r="O330" s="381" t="str">
        <f t="shared" si="176"/>
        <v/>
      </c>
      <c r="P330" s="379" t="str">
        <f t="shared" si="177"/>
        <v/>
      </c>
      <c r="Q330" s="47"/>
      <c r="R330" s="46"/>
      <c r="S330" s="46"/>
      <c r="T330" s="46"/>
      <c r="U330" s="46"/>
      <c r="V330" s="61" t="str">
        <f t="shared" si="178"/>
        <v/>
      </c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61" t="str">
        <f t="shared" si="179"/>
        <v/>
      </c>
      <c r="AH330" s="66" t="e">
        <v>#VALUE!</v>
      </c>
      <c r="AI330" s="72">
        <v>0</v>
      </c>
      <c r="AJ330" s="73">
        <v>0</v>
      </c>
      <c r="AK330" s="67">
        <v>0</v>
      </c>
      <c r="AL330" s="51">
        <v>-63.360000000000007</v>
      </c>
      <c r="AM330" s="51">
        <v>-73.600000000000009</v>
      </c>
      <c r="AN330" s="51">
        <v>-164.8</v>
      </c>
      <c r="AO330" s="77">
        <v>0</v>
      </c>
      <c r="AP330" s="77">
        <v>0</v>
      </c>
      <c r="AQ330" s="77">
        <v>0</v>
      </c>
      <c r="AR330" s="77">
        <v>0</v>
      </c>
      <c r="AS330" s="77">
        <v>0</v>
      </c>
      <c r="AT330" s="77">
        <v>0</v>
      </c>
      <c r="AU330" s="46"/>
      <c r="AV330" s="350" t="str">
        <f t="shared" si="180"/>
        <v/>
      </c>
      <c r="AW330" s="76" t="str">
        <f t="shared" si="181"/>
        <v/>
      </c>
      <c r="AX330" s="198" t="str">
        <f>IF(A330="","",IF(D330="","",INDEX(POBRANIE_!$B$6:$F$101,MATCH(D330,POBRANIE_!$A$6:$A$101,0),5)))</f>
        <v/>
      </c>
      <c r="AY330" s="96" t="str">
        <f t="shared" si="182"/>
        <v/>
      </c>
      <c r="AZ330" s="96" t="str">
        <f t="shared" si="173"/>
        <v/>
      </c>
      <c r="BA330" s="292" t="str">
        <f t="shared" si="168"/>
        <v xml:space="preserve"> </v>
      </c>
      <c r="BB330" s="293" t="str">
        <f t="shared" si="169"/>
        <v xml:space="preserve"> </v>
      </c>
      <c r="BD330" s="45"/>
      <c r="BE330" s="387" t="str">
        <f t="shared" si="170"/>
        <v/>
      </c>
      <c r="BF330" s="388">
        <f t="shared" si="183"/>
        <v>0</v>
      </c>
      <c r="BG330" s="388">
        <f t="shared" si="184"/>
        <v>0</v>
      </c>
      <c r="BH330" s="388">
        <f t="shared" si="185"/>
        <v>0</v>
      </c>
      <c r="BI330" s="388">
        <f t="shared" si="186"/>
        <v>0</v>
      </c>
      <c r="BJ330" s="388">
        <f t="shared" si="187"/>
        <v>0</v>
      </c>
      <c r="BK330" s="389">
        <f t="shared" si="188"/>
        <v>0</v>
      </c>
      <c r="BL330" s="388">
        <f>IF(W330="",0,IF(W330=LEGENDA!C$43,0,1))</f>
        <v>0</v>
      </c>
      <c r="BM330" s="388">
        <f>IF(X330="",0,IF(X330=LEGENDA!D$43,0,1))</f>
        <v>0</v>
      </c>
      <c r="BN330" s="388">
        <f>IF(Y330="",0,IF(Y330=LEGENDA!E$43,0,1))</f>
        <v>0</v>
      </c>
      <c r="BO330" s="388">
        <f>IF(Z330="",0,IF(Z330=LEGENDA!F$43,0,1))</f>
        <v>0</v>
      </c>
      <c r="BP330" s="388">
        <f>IF(AA330="",0,IF(AA330=LEGENDA!G$43,0,1))</f>
        <v>0</v>
      </c>
      <c r="BQ330" s="388">
        <f>IF(AB330="",0,IF(AB330=LEGENDA!H$43,0,1))</f>
        <v>0</v>
      </c>
      <c r="BR330" s="388">
        <f>IF(AC330="",0,IF(AC330=LEGENDA!I$43,0,1))</f>
        <v>0</v>
      </c>
      <c r="BS330" s="388">
        <f>IF(AD330="",0,IF(AD330=LEGENDA!J$43,0,1))</f>
        <v>0</v>
      </c>
      <c r="BT330" s="388">
        <f>IF(AE330="",0,IF(AE330=LEGENDA!K$43,0,1))</f>
        <v>0</v>
      </c>
      <c r="BU330" s="388">
        <f>IF(AF330="",0,IF(AF330=LEGENDA!L$43,0,1))</f>
        <v>0</v>
      </c>
      <c r="BV330" s="390">
        <f t="shared" si="189"/>
        <v>0</v>
      </c>
      <c r="BW330" s="388">
        <f t="shared" si="190"/>
        <v>0</v>
      </c>
      <c r="BX330" s="390">
        <f t="shared" si="191"/>
        <v>0</v>
      </c>
      <c r="BY330" s="391">
        <f t="shared" si="192"/>
        <v>0</v>
      </c>
      <c r="BZ330" s="391">
        <f t="shared" si="193"/>
        <v>0</v>
      </c>
      <c r="CA330" s="391" t="str">
        <f t="shared" si="194"/>
        <v/>
      </c>
      <c r="CB330" s="386" t="str">
        <f t="shared" si="171"/>
        <v/>
      </c>
      <c r="CC330" s="94">
        <f t="shared" si="195"/>
        <v>0</v>
      </c>
      <c r="CD330" s="397" t="str">
        <f t="shared" si="196"/>
        <v/>
      </c>
      <c r="CE330" s="559" t="str">
        <f t="array" ref="CE330">IFERROR(INDEX($C$10:$C$525,MATCH(0,COUNTIF($CE$9:CE329,$C$10:$C$525),0)),"")</f>
        <v/>
      </c>
      <c r="CF330" s="559">
        <f t="shared" si="172"/>
        <v>0</v>
      </c>
    </row>
    <row r="331" spans="1:84" ht="18.600000000000001" customHeight="1" thickBot="1" x14ac:dyDescent="0.35">
      <c r="A331" s="78" t="str">
        <f t="shared" si="174"/>
        <v/>
      </c>
      <c r="B331" s="576"/>
      <c r="C331" s="464"/>
      <c r="D331" s="349"/>
      <c r="E331" s="61" t="str">
        <f>IF(B331="","",IF(C331="","",IF(D331="","",INDEX(POBRANIE_!$B$6:$F$100,MATCH($D331,POBRANIE_!$A$6:$A$100,0),2))))</f>
        <v/>
      </c>
      <c r="F331" s="44"/>
      <c r="G331" s="45"/>
      <c r="H331" s="349"/>
      <c r="I331" s="46"/>
      <c r="J331" s="64" t="str">
        <f>IF($H331="","",IF($I331="","",IF($H331=LEGENDA!$B$21,0.6,IF($H331=LEGENDA!$B$22,0.7,0.8))))</f>
        <v/>
      </c>
      <c r="K331" s="61" t="str">
        <f t="shared" si="175"/>
        <v/>
      </c>
      <c r="L331" s="46"/>
      <c r="M331" s="61" t="str">
        <f>IF($H331="","",IF(OR(I331&gt;0,L331&gt;0),"",IF(AND(D331="TUZ",H331="gleba b. lekka"),"BŁĄD kol.8",IF(AND(D331="TUZ",H331="gleba lekka"),"BŁĄD kol.8",IF(AND(D331="TUZ",H331="gleba średnia"),"BŁĄD kol.8",IF(AND(D331="TUZ",H331="gleba ciężka"),"BŁĄD kol.8",IF(OR($H331=LEGENDA!$B$21,$H331=1),49,IF(OR($H331=LEGENDA!$B$22,$H331=2),59,IF(OR($H331=LEGENDA!$B$23,$H331=3),62,IF(OR($H331=4,$H331=LEGENDA!$B$24),66,IF(H331=LEGENDA!$O$25,86,IF(H331=LEGENDA!$O$26,91,IF(H331=LEGENDA!$O$27,73,IF(H331=LEGENDA!$O$28,66,IF(H331=LEGENDA!$O$29,135,IF(H331=LEGENDA!$O$30,158,IF(H331=LEGENDA!$O$31,117)))))))))))))))))</f>
        <v/>
      </c>
      <c r="N331" s="61" t="str">
        <f>IF(AND(D331="TUZ",H331="gleba b. lekka"),"BŁĄD kol.8",IF(AND(D331="TUZ",H331="gleba lekka"),"BŁĄD kol.8",IF(AND(D331="TUZ",H331="gleba średnia"),"BŁĄD kol.8",IF(AND(D331="TUZ",H331="gleba ciężka"),"BŁĄD kol.8",IF(AND(E331&lt;&gt;4,H331=LEGENDA!$O$29),"BŁĄD kol.8",IF(AND(E331&lt;&gt;4,H331=LEGENDA!$O$30),"BŁĄD kol.8",IF(AND(E331&lt;&gt;4,H331=LEGENDA!$O$31),"BŁĄD kol.8",IF(AND(E331&lt;&gt;4,H331=LEGENDA!$O$28),"BŁĄD kol.8",IF(AND(E331&lt;&gt;4,H331=LEGENDA!$O$27),"BŁĄD kol.8",IF(AND(E331&lt;&gt;4,H331=LEGENDA!$O$26),"BŁĄD kol.8",IF(AND(E331&lt;&gt;4,H331=LEGENDA!$O$25),"BŁĄD kol.8",IF(AX331="","",IF(AX331=1,0.6,IF(AX331=2,0.9,0.9))))))))))))))</f>
        <v/>
      </c>
      <c r="O331" s="381" t="str">
        <f t="shared" si="176"/>
        <v/>
      </c>
      <c r="P331" s="379" t="str">
        <f t="shared" si="177"/>
        <v/>
      </c>
      <c r="Q331" s="47"/>
      <c r="R331" s="46"/>
      <c r="S331" s="46"/>
      <c r="T331" s="46"/>
      <c r="U331" s="46"/>
      <c r="V331" s="61" t="str">
        <f t="shared" si="178"/>
        <v/>
      </c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61" t="str">
        <f t="shared" si="179"/>
        <v/>
      </c>
      <c r="AH331" s="66" t="e">
        <v>#VALUE!</v>
      </c>
      <c r="AI331" s="72">
        <v>0</v>
      </c>
      <c r="AJ331" s="73">
        <v>0</v>
      </c>
      <c r="AK331" s="67">
        <v>0</v>
      </c>
      <c r="AL331" s="51">
        <v>-63.360000000000007</v>
      </c>
      <c r="AM331" s="51">
        <v>-73.600000000000009</v>
      </c>
      <c r="AN331" s="51">
        <v>-164.8</v>
      </c>
      <c r="AO331" s="77">
        <v>0</v>
      </c>
      <c r="AP331" s="77">
        <v>0</v>
      </c>
      <c r="AQ331" s="77">
        <v>0</v>
      </c>
      <c r="AR331" s="77">
        <v>0</v>
      </c>
      <c r="AS331" s="77">
        <v>0</v>
      </c>
      <c r="AT331" s="77">
        <v>0</v>
      </c>
      <c r="AU331" s="46"/>
      <c r="AV331" s="350" t="str">
        <f t="shared" si="180"/>
        <v/>
      </c>
      <c r="AW331" s="76" t="str">
        <f t="shared" si="181"/>
        <v/>
      </c>
      <c r="AX331" s="198" t="str">
        <f>IF(A331="","",IF(D331="","",INDEX(POBRANIE_!$B$6:$F$101,MATCH(D331,POBRANIE_!$A$6:$A$101,0),5)))</f>
        <v/>
      </c>
      <c r="AY331" s="96" t="str">
        <f t="shared" si="182"/>
        <v/>
      </c>
      <c r="AZ331" s="96" t="str">
        <f t="shared" si="173"/>
        <v/>
      </c>
      <c r="BA331" s="292" t="str">
        <f t="shared" ref="BA331:BA394" si="197">IF($AZ331=""," ",$AZ331/4*$AY331)</f>
        <v xml:space="preserve"> </v>
      </c>
      <c r="BB331" s="293" t="str">
        <f t="shared" ref="BB331:BB394" si="198">IF($BA331=" "," ",_xlfn.CEILING.PRECISE($AZ331/4*$AY331,1))</f>
        <v xml:space="preserve"> </v>
      </c>
      <c r="BD331" s="45"/>
      <c r="BE331" s="387" t="str">
        <f t="shared" ref="BE331:BE394" si="199">IF(F331="","",IF(BD331="",F331,0))</f>
        <v/>
      </c>
      <c r="BF331" s="388">
        <f t="shared" si="183"/>
        <v>0</v>
      </c>
      <c r="BG331" s="388">
        <f t="shared" si="184"/>
        <v>0</v>
      </c>
      <c r="BH331" s="388">
        <f t="shared" si="185"/>
        <v>0</v>
      </c>
      <c r="BI331" s="388">
        <f t="shared" si="186"/>
        <v>0</v>
      </c>
      <c r="BJ331" s="388">
        <f t="shared" si="187"/>
        <v>0</v>
      </c>
      <c r="BK331" s="389">
        <f t="shared" si="188"/>
        <v>0</v>
      </c>
      <c r="BL331" s="388">
        <f>IF(W331="",0,IF(W331=LEGENDA!C$43,0,1))</f>
        <v>0</v>
      </c>
      <c r="BM331" s="388">
        <f>IF(X331="",0,IF(X331=LEGENDA!D$43,0,1))</f>
        <v>0</v>
      </c>
      <c r="BN331" s="388">
        <f>IF(Y331="",0,IF(Y331=LEGENDA!E$43,0,1))</f>
        <v>0</v>
      </c>
      <c r="BO331" s="388">
        <f>IF(Z331="",0,IF(Z331=LEGENDA!F$43,0,1))</f>
        <v>0</v>
      </c>
      <c r="BP331" s="388">
        <f>IF(AA331="",0,IF(AA331=LEGENDA!G$43,0,1))</f>
        <v>0</v>
      </c>
      <c r="BQ331" s="388">
        <f>IF(AB331="",0,IF(AB331=LEGENDA!H$43,0,1))</f>
        <v>0</v>
      </c>
      <c r="BR331" s="388">
        <f>IF(AC331="",0,IF(AC331=LEGENDA!I$43,0,1))</f>
        <v>0</v>
      </c>
      <c r="BS331" s="388">
        <f>IF(AD331="",0,IF(AD331=LEGENDA!J$43,0,1))</f>
        <v>0</v>
      </c>
      <c r="BT331" s="388">
        <f>IF(AE331="",0,IF(AE331=LEGENDA!K$43,0,1))</f>
        <v>0</v>
      </c>
      <c r="BU331" s="388">
        <f>IF(AF331="",0,IF(AF331=LEGENDA!L$43,0,1))</f>
        <v>0</v>
      </c>
      <c r="BV331" s="390">
        <f t="shared" si="189"/>
        <v>0</v>
      </c>
      <c r="BW331" s="388">
        <f t="shared" si="190"/>
        <v>0</v>
      </c>
      <c r="BX331" s="390">
        <f t="shared" si="191"/>
        <v>0</v>
      </c>
      <c r="BY331" s="391">
        <f t="shared" si="192"/>
        <v>0</v>
      </c>
      <c r="BZ331" s="391">
        <f t="shared" si="193"/>
        <v>0</v>
      </c>
      <c r="CA331" s="391" t="str">
        <f t="shared" si="194"/>
        <v/>
      </c>
      <c r="CB331" s="386" t="str">
        <f t="shared" ref="CB331:CB394" si="200">IF(F331="","",IF(AND(BY331+BZ331&gt;0,BY331=BZ331),BY331,IF(AND(CC332=CC333,CC333=CC334,CC334=CC335,CC335=CC336,CC336=CC337,CC337=CC338,CC338=CC339,CC339=CC340,CC340=CC341,CC341=CC342,CC342=CC343,CC343=CC344,CC344=CC345,BY331=0,CC331=0.0001),SUM(CA331:CA345),IF(AND(CC332=CC333,CC333=CC334,CC334=CC335,CC335=CC336,CC336=CC337,CC337=CC338,CC338=CC339,CC339=CC340,CC340=CC341,CC341=CC342,CC342=CC343,CC343=CC344,BY331=0,CC331=0.0001),SUM(CA331:CA344),IF(AND(CC332=CC333,CC333=CC334,CC334=CC335,CC335=CC336,CC336=CC337,CC337=CC338,CC338=CC339,CC339=CC340,CC340=CC341,CC341=CC342,CC342=CC343,BY331=0,CC331=0.0001),SUM(CA331:CA343),IF(AND(CC332=CC333,CC333=CC334,CC334=CC335,CC335=CC336,CC336=CC337,CC337=CC338,CC338=CC339,CC339=CC340,CC340=CC341,CC341=CC342,BY331=0,CC331=0.0001),SUM(CA331:CA342),IF(AND(CC332=CC333,CC333=CC334,CC334=CC335,CC335=CC336,CC336=CC337,CC337=CC338,CC338=CC339,CC339=CC340,CC340=CC341,BY331=0,CC331=0.0001),SUM(CA331:CA341),IF(AND(CC332=CC333,CC333=CC334,CC334=CC335,CC335=CC336,CC336=CC337,CC337=CC338,CC338=CC339,CC339=CC340,BY331=0,CC331=0.0001),SUM(CA331:CA340),IF(AND(CC332=CC333,CC333=CC334,CC334=CC335,CC335=CC336,CC336=CC337,CC337=CC338,CC338=CC339,BY331=0,CC331=0.0001),SUM(CA331:CA339),IF(AND(CC332=CC333,CC333=CC334,CC334=CC335,CC335=CC336,CC336=CC337,CC337=CC338,BY331=0,CC331=0.0001),SUM(CA331:CA338),IF(AND(CC332=CC333,CC333=CC334,CC334=CC335,CC335=CC336,CC336=CC337,BY331=0,CC331=0.0001),SUM(CA331:CA337),IF(AND(CC332=CC333,CC333=CC334,CC334=CC335,CC335=CC336,BY331=0,CC331=0.0001),SUM(CA331:CA336),IF(AND(CC332=CC333,CC333=CC334,CC334=CC335,BY331=0,CC331=0.0001),SUM(CA331:CA335),IF(AND(CC332=CC333,CC333=CC334,BY331=0,CC331=0.0001,CC331=0.0001),SUM(CA331:CA334),IF(AND(CC332=CC333,BY331=0,CC331=0.0001),SUM(CA331:CA333),IF(AND(BY331=0,CC331=0.0001),SUM(CA331:CA332),0))))))))))))))))</f>
        <v/>
      </c>
      <c r="CC331" s="94">
        <f t="shared" si="195"/>
        <v>0</v>
      </c>
      <c r="CD331" s="397" t="str">
        <f t="shared" si="196"/>
        <v/>
      </c>
      <c r="CE331" s="559" t="str">
        <f t="array" ref="CE331">IFERROR(INDEX($C$10:$C$525,MATCH(0,COUNTIF($CE$9:CE330,$C$10:$C$525),0)),"")</f>
        <v/>
      </c>
      <c r="CF331" s="559">
        <f t="shared" ref="CF331:CF394" si="201">IF(CE331="",0,CE331)</f>
        <v>0</v>
      </c>
    </row>
    <row r="332" spans="1:84" ht="18.600000000000001" customHeight="1" thickBot="1" x14ac:dyDescent="0.35">
      <c r="A332" s="78" t="str">
        <f t="shared" si="174"/>
        <v/>
      </c>
      <c r="B332" s="576"/>
      <c r="C332" s="464"/>
      <c r="D332" s="349"/>
      <c r="E332" s="61" t="str">
        <f>IF(B332="","",IF(C332="","",IF(D332="","",INDEX(POBRANIE_!$B$6:$F$100,MATCH($D332,POBRANIE_!$A$6:$A$100,0),2))))</f>
        <v/>
      </c>
      <c r="F332" s="44"/>
      <c r="G332" s="45"/>
      <c r="H332" s="349"/>
      <c r="I332" s="46"/>
      <c r="J332" s="64" t="str">
        <f>IF($H332="","",IF($I332="","",IF($H332=LEGENDA!$B$21,0.6,IF($H332=LEGENDA!$B$22,0.7,0.8))))</f>
        <v/>
      </c>
      <c r="K332" s="61" t="str">
        <f t="shared" si="175"/>
        <v/>
      </c>
      <c r="L332" s="46"/>
      <c r="M332" s="61" t="str">
        <f>IF($H332="","",IF(OR(I332&gt;0,L332&gt;0),"",IF(AND(D332="TUZ",H332="gleba b. lekka"),"BŁĄD kol.8",IF(AND(D332="TUZ",H332="gleba lekka"),"BŁĄD kol.8",IF(AND(D332="TUZ",H332="gleba średnia"),"BŁĄD kol.8",IF(AND(D332="TUZ",H332="gleba ciężka"),"BŁĄD kol.8",IF(OR($H332=LEGENDA!$B$21,$H332=1),49,IF(OR($H332=LEGENDA!$B$22,$H332=2),59,IF(OR($H332=LEGENDA!$B$23,$H332=3),62,IF(OR($H332=4,$H332=LEGENDA!$B$24),66,IF(H332=LEGENDA!$O$25,86,IF(H332=LEGENDA!$O$26,91,IF(H332=LEGENDA!$O$27,73,IF(H332=LEGENDA!$O$28,66,IF(H332=LEGENDA!$O$29,135,IF(H332=LEGENDA!$O$30,158,IF(H332=LEGENDA!$O$31,117)))))))))))))))))</f>
        <v/>
      </c>
      <c r="N332" s="61" t="str">
        <f>IF(AND(D332="TUZ",H332="gleba b. lekka"),"BŁĄD kol.8",IF(AND(D332="TUZ",H332="gleba lekka"),"BŁĄD kol.8",IF(AND(D332="TUZ",H332="gleba średnia"),"BŁĄD kol.8",IF(AND(D332="TUZ",H332="gleba ciężka"),"BŁĄD kol.8",IF(AND(E332&lt;&gt;4,H332=LEGENDA!$O$29),"BŁĄD kol.8",IF(AND(E332&lt;&gt;4,H332=LEGENDA!$O$30),"BŁĄD kol.8",IF(AND(E332&lt;&gt;4,H332=LEGENDA!$O$31),"BŁĄD kol.8",IF(AND(E332&lt;&gt;4,H332=LEGENDA!$O$28),"BŁĄD kol.8",IF(AND(E332&lt;&gt;4,H332=LEGENDA!$O$27),"BŁĄD kol.8",IF(AND(E332&lt;&gt;4,H332=LEGENDA!$O$26),"BŁĄD kol.8",IF(AND(E332&lt;&gt;4,H332=LEGENDA!$O$25),"BŁĄD kol.8",IF(AX332="","",IF(AX332=1,0.6,IF(AX332=2,0.9,0.9))))))))))))))</f>
        <v/>
      </c>
      <c r="O332" s="381" t="str">
        <f t="shared" si="176"/>
        <v/>
      </c>
      <c r="P332" s="379" t="str">
        <f t="shared" si="177"/>
        <v/>
      </c>
      <c r="Q332" s="47"/>
      <c r="R332" s="46"/>
      <c r="S332" s="46"/>
      <c r="T332" s="46"/>
      <c r="U332" s="46"/>
      <c r="V332" s="61" t="str">
        <f t="shared" si="178"/>
        <v/>
      </c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61" t="str">
        <f t="shared" si="179"/>
        <v/>
      </c>
      <c r="AH332" s="66" t="e">
        <v>#VALUE!</v>
      </c>
      <c r="AI332" s="72">
        <v>0</v>
      </c>
      <c r="AJ332" s="73">
        <v>0</v>
      </c>
      <c r="AK332" s="67">
        <v>0</v>
      </c>
      <c r="AL332" s="51">
        <v>-63.360000000000007</v>
      </c>
      <c r="AM332" s="51">
        <v>-73.600000000000009</v>
      </c>
      <c r="AN332" s="51">
        <v>-164.8</v>
      </c>
      <c r="AO332" s="77">
        <v>0</v>
      </c>
      <c r="AP332" s="77">
        <v>0</v>
      </c>
      <c r="AQ332" s="77">
        <v>0</v>
      </c>
      <c r="AR332" s="77">
        <v>0</v>
      </c>
      <c r="AS332" s="77">
        <v>0</v>
      </c>
      <c r="AT332" s="77">
        <v>0</v>
      </c>
      <c r="AU332" s="46"/>
      <c r="AV332" s="350" t="str">
        <f t="shared" si="180"/>
        <v/>
      </c>
      <c r="AW332" s="76" t="str">
        <f t="shared" si="181"/>
        <v/>
      </c>
      <c r="AX332" s="198" t="str">
        <f>IF(A332="","",IF(D332="","",INDEX(POBRANIE_!$B$6:$F$101,MATCH(D332,POBRANIE_!$A$6:$A$101,0),5)))</f>
        <v/>
      </c>
      <c r="AY332" s="96" t="str">
        <f t="shared" si="182"/>
        <v/>
      </c>
      <c r="AZ332" s="96" t="str">
        <f t="shared" ref="AZ332:AZ395" si="202">IF($CB332&gt;0,$CB332,"")</f>
        <v/>
      </c>
      <c r="BA332" s="292" t="str">
        <f t="shared" si="197"/>
        <v xml:space="preserve"> </v>
      </c>
      <c r="BB332" s="293" t="str">
        <f t="shared" si="198"/>
        <v xml:space="preserve"> </v>
      </c>
      <c r="BD332" s="45"/>
      <c r="BE332" s="387" t="str">
        <f t="shared" si="199"/>
        <v/>
      </c>
      <c r="BF332" s="388">
        <f t="shared" si="183"/>
        <v>0</v>
      </c>
      <c r="BG332" s="388">
        <f t="shared" si="184"/>
        <v>0</v>
      </c>
      <c r="BH332" s="388">
        <f t="shared" si="185"/>
        <v>0</v>
      </c>
      <c r="BI332" s="388">
        <f t="shared" si="186"/>
        <v>0</v>
      </c>
      <c r="BJ332" s="388">
        <f t="shared" si="187"/>
        <v>0</v>
      </c>
      <c r="BK332" s="389">
        <f t="shared" si="188"/>
        <v>0</v>
      </c>
      <c r="BL332" s="388">
        <f>IF(W332="",0,IF(W332=LEGENDA!C$43,0,1))</f>
        <v>0</v>
      </c>
      <c r="BM332" s="388">
        <f>IF(X332="",0,IF(X332=LEGENDA!D$43,0,1))</f>
        <v>0</v>
      </c>
      <c r="BN332" s="388">
        <f>IF(Y332="",0,IF(Y332=LEGENDA!E$43,0,1))</f>
        <v>0</v>
      </c>
      <c r="BO332" s="388">
        <f>IF(Z332="",0,IF(Z332=LEGENDA!F$43,0,1))</f>
        <v>0</v>
      </c>
      <c r="BP332" s="388">
        <f>IF(AA332="",0,IF(AA332=LEGENDA!G$43,0,1))</f>
        <v>0</v>
      </c>
      <c r="BQ332" s="388">
        <f>IF(AB332="",0,IF(AB332=LEGENDA!H$43,0,1))</f>
        <v>0</v>
      </c>
      <c r="BR332" s="388">
        <f>IF(AC332="",0,IF(AC332=LEGENDA!I$43,0,1))</f>
        <v>0</v>
      </c>
      <c r="BS332" s="388">
        <f>IF(AD332="",0,IF(AD332=LEGENDA!J$43,0,1))</f>
        <v>0</v>
      </c>
      <c r="BT332" s="388">
        <f>IF(AE332="",0,IF(AE332=LEGENDA!K$43,0,1))</f>
        <v>0</v>
      </c>
      <c r="BU332" s="388">
        <f>IF(AF332="",0,IF(AF332=LEGENDA!L$43,0,1))</f>
        <v>0</v>
      </c>
      <c r="BV332" s="390">
        <f t="shared" si="189"/>
        <v>0</v>
      </c>
      <c r="BW332" s="388">
        <f t="shared" si="190"/>
        <v>0</v>
      </c>
      <c r="BX332" s="390">
        <f t="shared" si="191"/>
        <v>0</v>
      </c>
      <c r="BY332" s="391">
        <f t="shared" si="192"/>
        <v>0</v>
      </c>
      <c r="BZ332" s="391">
        <f t="shared" si="193"/>
        <v>0</v>
      </c>
      <c r="CA332" s="391" t="str">
        <f t="shared" si="194"/>
        <v/>
      </c>
      <c r="CB332" s="386" t="str">
        <f t="shared" si="200"/>
        <v/>
      </c>
      <c r="CC332" s="94">
        <f t="shared" si="195"/>
        <v>0</v>
      </c>
      <c r="CD332" s="397" t="str">
        <f t="shared" si="196"/>
        <v/>
      </c>
      <c r="CE332" s="559" t="str">
        <f t="array" ref="CE332">IFERROR(INDEX($C$10:$C$525,MATCH(0,COUNTIF($CE$9:CE331,$C$10:$C$525),0)),"")</f>
        <v/>
      </c>
      <c r="CF332" s="559">
        <f t="shared" si="201"/>
        <v>0</v>
      </c>
    </row>
    <row r="333" spans="1:84" ht="18.600000000000001" customHeight="1" thickBot="1" x14ac:dyDescent="0.35">
      <c r="A333" s="78" t="str">
        <f t="shared" si="174"/>
        <v/>
      </c>
      <c r="B333" s="576"/>
      <c r="C333" s="464"/>
      <c r="D333" s="349"/>
      <c r="E333" s="61" t="str">
        <f>IF(B333="","",IF(C333="","",IF(D333="","",INDEX(POBRANIE_!$B$6:$F$100,MATCH($D333,POBRANIE_!$A$6:$A$100,0),2))))</f>
        <v/>
      </c>
      <c r="F333" s="44"/>
      <c r="G333" s="45"/>
      <c r="H333" s="349"/>
      <c r="I333" s="46"/>
      <c r="J333" s="64" t="str">
        <f>IF($H333="","",IF($I333="","",IF($H333=LEGENDA!$B$21,0.6,IF($H333=LEGENDA!$B$22,0.7,0.8))))</f>
        <v/>
      </c>
      <c r="K333" s="61" t="str">
        <f t="shared" si="175"/>
        <v/>
      </c>
      <c r="L333" s="46"/>
      <c r="M333" s="61" t="str">
        <f>IF($H333="","",IF(OR(I333&gt;0,L333&gt;0),"",IF(AND(D333="TUZ",H333="gleba b. lekka"),"BŁĄD kol.8",IF(AND(D333="TUZ",H333="gleba lekka"),"BŁĄD kol.8",IF(AND(D333="TUZ",H333="gleba średnia"),"BŁĄD kol.8",IF(AND(D333="TUZ",H333="gleba ciężka"),"BŁĄD kol.8",IF(OR($H333=LEGENDA!$B$21,$H333=1),49,IF(OR($H333=LEGENDA!$B$22,$H333=2),59,IF(OR($H333=LEGENDA!$B$23,$H333=3),62,IF(OR($H333=4,$H333=LEGENDA!$B$24),66,IF(H333=LEGENDA!$O$25,86,IF(H333=LEGENDA!$O$26,91,IF(H333=LEGENDA!$O$27,73,IF(H333=LEGENDA!$O$28,66,IF(H333=LEGENDA!$O$29,135,IF(H333=LEGENDA!$O$30,158,IF(H333=LEGENDA!$O$31,117)))))))))))))))))</f>
        <v/>
      </c>
      <c r="N333" s="61" t="str">
        <f>IF(AND(D333="TUZ",H333="gleba b. lekka"),"BŁĄD kol.8",IF(AND(D333="TUZ",H333="gleba lekka"),"BŁĄD kol.8",IF(AND(D333="TUZ",H333="gleba średnia"),"BŁĄD kol.8",IF(AND(D333="TUZ",H333="gleba ciężka"),"BŁĄD kol.8",IF(AND(E333&lt;&gt;4,H333=LEGENDA!$O$29),"BŁĄD kol.8",IF(AND(E333&lt;&gt;4,H333=LEGENDA!$O$30),"BŁĄD kol.8",IF(AND(E333&lt;&gt;4,H333=LEGENDA!$O$31),"BŁĄD kol.8",IF(AND(E333&lt;&gt;4,H333=LEGENDA!$O$28),"BŁĄD kol.8",IF(AND(E333&lt;&gt;4,H333=LEGENDA!$O$27),"BŁĄD kol.8",IF(AND(E333&lt;&gt;4,H333=LEGENDA!$O$26),"BŁĄD kol.8",IF(AND(E333&lt;&gt;4,H333=LEGENDA!$O$25),"BŁĄD kol.8",IF(AX333="","",IF(AX333=1,0.6,IF(AX333=2,0.9,0.9))))))))))))))</f>
        <v/>
      </c>
      <c r="O333" s="381" t="str">
        <f t="shared" si="176"/>
        <v/>
      </c>
      <c r="P333" s="379" t="str">
        <f t="shared" si="177"/>
        <v/>
      </c>
      <c r="Q333" s="47"/>
      <c r="R333" s="46"/>
      <c r="S333" s="46"/>
      <c r="T333" s="46"/>
      <c r="U333" s="46"/>
      <c r="V333" s="61" t="str">
        <f t="shared" si="178"/>
        <v/>
      </c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61" t="str">
        <f t="shared" si="179"/>
        <v/>
      </c>
      <c r="AH333" s="66" t="e">
        <v>#VALUE!</v>
      </c>
      <c r="AI333" s="72">
        <v>0</v>
      </c>
      <c r="AJ333" s="73">
        <v>0</v>
      </c>
      <c r="AK333" s="67">
        <v>0</v>
      </c>
      <c r="AL333" s="51">
        <v>-63.360000000000007</v>
      </c>
      <c r="AM333" s="51">
        <v>-73.600000000000009</v>
      </c>
      <c r="AN333" s="51">
        <v>-164.8</v>
      </c>
      <c r="AO333" s="77">
        <v>0</v>
      </c>
      <c r="AP333" s="77">
        <v>0</v>
      </c>
      <c r="AQ333" s="77">
        <v>0</v>
      </c>
      <c r="AR333" s="77">
        <v>0</v>
      </c>
      <c r="AS333" s="77">
        <v>0</v>
      </c>
      <c r="AT333" s="77">
        <v>0</v>
      </c>
      <c r="AU333" s="46"/>
      <c r="AV333" s="350" t="str">
        <f t="shared" si="180"/>
        <v/>
      </c>
      <c r="AW333" s="76" t="str">
        <f t="shared" si="181"/>
        <v/>
      </c>
      <c r="AX333" s="198" t="str">
        <f>IF(A333="","",IF(D333="","",INDEX(POBRANIE_!$B$6:$F$101,MATCH(D333,POBRANIE_!$A$6:$A$101,0),5)))</f>
        <v/>
      </c>
      <c r="AY333" s="96" t="str">
        <f t="shared" si="182"/>
        <v/>
      </c>
      <c r="AZ333" s="96" t="str">
        <f t="shared" si="202"/>
        <v/>
      </c>
      <c r="BA333" s="292" t="str">
        <f t="shared" si="197"/>
        <v xml:space="preserve"> </v>
      </c>
      <c r="BB333" s="293" t="str">
        <f t="shared" si="198"/>
        <v xml:space="preserve"> </v>
      </c>
      <c r="BD333" s="45"/>
      <c r="BE333" s="387" t="str">
        <f t="shared" si="199"/>
        <v/>
      </c>
      <c r="BF333" s="388">
        <f t="shared" si="183"/>
        <v>0</v>
      </c>
      <c r="BG333" s="388">
        <f t="shared" si="184"/>
        <v>0</v>
      </c>
      <c r="BH333" s="388">
        <f t="shared" si="185"/>
        <v>0</v>
      </c>
      <c r="BI333" s="388">
        <f t="shared" si="186"/>
        <v>0</v>
      </c>
      <c r="BJ333" s="388">
        <f t="shared" si="187"/>
        <v>0</v>
      </c>
      <c r="BK333" s="389">
        <f t="shared" si="188"/>
        <v>0</v>
      </c>
      <c r="BL333" s="388">
        <f>IF(W333="",0,IF(W333=LEGENDA!C$43,0,1))</f>
        <v>0</v>
      </c>
      <c r="BM333" s="388">
        <f>IF(X333="",0,IF(X333=LEGENDA!D$43,0,1))</f>
        <v>0</v>
      </c>
      <c r="BN333" s="388">
        <f>IF(Y333="",0,IF(Y333=LEGENDA!E$43,0,1))</f>
        <v>0</v>
      </c>
      <c r="BO333" s="388">
        <f>IF(Z333="",0,IF(Z333=LEGENDA!F$43,0,1))</f>
        <v>0</v>
      </c>
      <c r="BP333" s="388">
        <f>IF(AA333="",0,IF(AA333=LEGENDA!G$43,0,1))</f>
        <v>0</v>
      </c>
      <c r="BQ333" s="388">
        <f>IF(AB333="",0,IF(AB333=LEGENDA!H$43,0,1))</f>
        <v>0</v>
      </c>
      <c r="BR333" s="388">
        <f>IF(AC333="",0,IF(AC333=LEGENDA!I$43,0,1))</f>
        <v>0</v>
      </c>
      <c r="BS333" s="388">
        <f>IF(AD333="",0,IF(AD333=LEGENDA!J$43,0,1))</f>
        <v>0</v>
      </c>
      <c r="BT333" s="388">
        <f>IF(AE333="",0,IF(AE333=LEGENDA!K$43,0,1))</f>
        <v>0</v>
      </c>
      <c r="BU333" s="388">
        <f>IF(AF333="",0,IF(AF333=LEGENDA!L$43,0,1))</f>
        <v>0</v>
      </c>
      <c r="BV333" s="390">
        <f t="shared" si="189"/>
        <v>0</v>
      </c>
      <c r="BW333" s="388">
        <f t="shared" si="190"/>
        <v>0</v>
      </c>
      <c r="BX333" s="390">
        <f t="shared" si="191"/>
        <v>0</v>
      </c>
      <c r="BY333" s="391">
        <f t="shared" si="192"/>
        <v>0</v>
      </c>
      <c r="BZ333" s="391">
        <f t="shared" si="193"/>
        <v>0</v>
      </c>
      <c r="CA333" s="391" t="str">
        <f t="shared" si="194"/>
        <v/>
      </c>
      <c r="CB333" s="386" t="str">
        <f t="shared" si="200"/>
        <v/>
      </c>
      <c r="CC333" s="94">
        <f t="shared" si="195"/>
        <v>0</v>
      </c>
      <c r="CD333" s="397" t="str">
        <f t="shared" si="196"/>
        <v/>
      </c>
      <c r="CE333" s="559" t="str">
        <f t="array" ref="CE333">IFERROR(INDEX($C$10:$C$525,MATCH(0,COUNTIF($CE$9:CE332,$C$10:$C$525),0)),"")</f>
        <v/>
      </c>
      <c r="CF333" s="559">
        <f t="shared" si="201"/>
        <v>0</v>
      </c>
    </row>
    <row r="334" spans="1:84" ht="18.600000000000001" customHeight="1" thickBot="1" x14ac:dyDescent="0.35">
      <c r="A334" s="78" t="str">
        <f t="shared" si="174"/>
        <v/>
      </c>
      <c r="B334" s="576"/>
      <c r="C334" s="464"/>
      <c r="D334" s="349"/>
      <c r="E334" s="61" t="str">
        <f>IF(B334="","",IF(C334="","",IF(D334="","",INDEX(POBRANIE_!$B$6:$F$100,MATCH($D334,POBRANIE_!$A$6:$A$100,0),2))))</f>
        <v/>
      </c>
      <c r="F334" s="44"/>
      <c r="G334" s="45"/>
      <c r="H334" s="349"/>
      <c r="I334" s="46"/>
      <c r="J334" s="64" t="str">
        <f>IF($H334="","",IF($I334="","",IF($H334=LEGENDA!$B$21,0.6,IF($H334=LEGENDA!$B$22,0.7,0.8))))</f>
        <v/>
      </c>
      <c r="K334" s="61" t="str">
        <f t="shared" si="175"/>
        <v/>
      </c>
      <c r="L334" s="46"/>
      <c r="M334" s="61" t="str">
        <f>IF($H334="","",IF(OR(I334&gt;0,L334&gt;0),"",IF(AND(D334="TUZ",H334="gleba b. lekka"),"BŁĄD kol.8",IF(AND(D334="TUZ",H334="gleba lekka"),"BŁĄD kol.8",IF(AND(D334="TUZ",H334="gleba średnia"),"BŁĄD kol.8",IF(AND(D334="TUZ",H334="gleba ciężka"),"BŁĄD kol.8",IF(OR($H334=LEGENDA!$B$21,$H334=1),49,IF(OR($H334=LEGENDA!$B$22,$H334=2),59,IF(OR($H334=LEGENDA!$B$23,$H334=3),62,IF(OR($H334=4,$H334=LEGENDA!$B$24),66,IF(H334=LEGENDA!$O$25,86,IF(H334=LEGENDA!$O$26,91,IF(H334=LEGENDA!$O$27,73,IF(H334=LEGENDA!$O$28,66,IF(H334=LEGENDA!$O$29,135,IF(H334=LEGENDA!$O$30,158,IF(H334=LEGENDA!$O$31,117)))))))))))))))))</f>
        <v/>
      </c>
      <c r="N334" s="61" t="str">
        <f>IF(AND(D334="TUZ",H334="gleba b. lekka"),"BŁĄD kol.8",IF(AND(D334="TUZ",H334="gleba lekka"),"BŁĄD kol.8",IF(AND(D334="TUZ",H334="gleba średnia"),"BŁĄD kol.8",IF(AND(D334="TUZ",H334="gleba ciężka"),"BŁĄD kol.8",IF(AND(E334&lt;&gt;4,H334=LEGENDA!$O$29),"BŁĄD kol.8",IF(AND(E334&lt;&gt;4,H334=LEGENDA!$O$30),"BŁĄD kol.8",IF(AND(E334&lt;&gt;4,H334=LEGENDA!$O$31),"BŁĄD kol.8",IF(AND(E334&lt;&gt;4,H334=LEGENDA!$O$28),"BŁĄD kol.8",IF(AND(E334&lt;&gt;4,H334=LEGENDA!$O$27),"BŁĄD kol.8",IF(AND(E334&lt;&gt;4,H334=LEGENDA!$O$26),"BŁĄD kol.8",IF(AND(E334&lt;&gt;4,H334=LEGENDA!$O$25),"BŁĄD kol.8",IF(AX334="","",IF(AX334=1,0.6,IF(AX334=2,0.9,0.9))))))))))))))</f>
        <v/>
      </c>
      <c r="O334" s="381" t="str">
        <f t="shared" si="176"/>
        <v/>
      </c>
      <c r="P334" s="379" t="str">
        <f t="shared" si="177"/>
        <v/>
      </c>
      <c r="Q334" s="47"/>
      <c r="R334" s="46"/>
      <c r="S334" s="46"/>
      <c r="T334" s="46"/>
      <c r="U334" s="46"/>
      <c r="V334" s="61" t="str">
        <f t="shared" si="178"/>
        <v/>
      </c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61" t="str">
        <f t="shared" si="179"/>
        <v/>
      </c>
      <c r="AH334" s="66" t="e">
        <v>#VALUE!</v>
      </c>
      <c r="AI334" s="72">
        <v>0</v>
      </c>
      <c r="AJ334" s="73">
        <v>0</v>
      </c>
      <c r="AK334" s="67">
        <v>0</v>
      </c>
      <c r="AL334" s="51">
        <v>-63.360000000000007</v>
      </c>
      <c r="AM334" s="51">
        <v>-73.600000000000009</v>
      </c>
      <c r="AN334" s="51">
        <v>-164.8</v>
      </c>
      <c r="AO334" s="77">
        <v>0</v>
      </c>
      <c r="AP334" s="77">
        <v>0</v>
      </c>
      <c r="AQ334" s="77">
        <v>0</v>
      </c>
      <c r="AR334" s="77">
        <v>0</v>
      </c>
      <c r="AS334" s="77">
        <v>0</v>
      </c>
      <c r="AT334" s="77">
        <v>0</v>
      </c>
      <c r="AU334" s="46"/>
      <c r="AV334" s="350" t="str">
        <f t="shared" si="180"/>
        <v/>
      </c>
      <c r="AW334" s="76" t="str">
        <f t="shared" si="181"/>
        <v/>
      </c>
      <c r="AX334" s="198" t="str">
        <f>IF(A334="","",IF(D334="","",INDEX(POBRANIE_!$B$6:$F$101,MATCH(D334,POBRANIE_!$A$6:$A$101,0),5)))</f>
        <v/>
      </c>
      <c r="AY334" s="96" t="str">
        <f t="shared" si="182"/>
        <v/>
      </c>
      <c r="AZ334" s="96" t="str">
        <f t="shared" si="202"/>
        <v/>
      </c>
      <c r="BA334" s="292" t="str">
        <f t="shared" si="197"/>
        <v xml:space="preserve"> </v>
      </c>
      <c r="BB334" s="293" t="str">
        <f t="shared" si="198"/>
        <v xml:space="preserve"> </v>
      </c>
      <c r="BD334" s="45"/>
      <c r="BE334" s="387" t="str">
        <f t="shared" si="199"/>
        <v/>
      </c>
      <c r="BF334" s="388">
        <f t="shared" si="183"/>
        <v>0</v>
      </c>
      <c r="BG334" s="388">
        <f t="shared" si="184"/>
        <v>0</v>
      </c>
      <c r="BH334" s="388">
        <f t="shared" si="185"/>
        <v>0</v>
      </c>
      <c r="BI334" s="388">
        <f t="shared" si="186"/>
        <v>0</v>
      </c>
      <c r="BJ334" s="388">
        <f t="shared" si="187"/>
        <v>0</v>
      </c>
      <c r="BK334" s="389">
        <f t="shared" si="188"/>
        <v>0</v>
      </c>
      <c r="BL334" s="388">
        <f>IF(W334="",0,IF(W334=LEGENDA!C$43,0,1))</f>
        <v>0</v>
      </c>
      <c r="BM334" s="388">
        <f>IF(X334="",0,IF(X334=LEGENDA!D$43,0,1))</f>
        <v>0</v>
      </c>
      <c r="BN334" s="388">
        <f>IF(Y334="",0,IF(Y334=LEGENDA!E$43,0,1))</f>
        <v>0</v>
      </c>
      <c r="BO334" s="388">
        <f>IF(Z334="",0,IF(Z334=LEGENDA!F$43,0,1))</f>
        <v>0</v>
      </c>
      <c r="BP334" s="388">
        <f>IF(AA334="",0,IF(AA334=LEGENDA!G$43,0,1))</f>
        <v>0</v>
      </c>
      <c r="BQ334" s="388">
        <f>IF(AB334="",0,IF(AB334=LEGENDA!H$43,0,1))</f>
        <v>0</v>
      </c>
      <c r="BR334" s="388">
        <f>IF(AC334="",0,IF(AC334=LEGENDA!I$43,0,1))</f>
        <v>0</v>
      </c>
      <c r="BS334" s="388">
        <f>IF(AD334="",0,IF(AD334=LEGENDA!J$43,0,1))</f>
        <v>0</v>
      </c>
      <c r="BT334" s="388">
        <f>IF(AE334="",0,IF(AE334=LEGENDA!K$43,0,1))</f>
        <v>0</v>
      </c>
      <c r="BU334" s="388">
        <f>IF(AF334="",0,IF(AF334=LEGENDA!L$43,0,1))</f>
        <v>0</v>
      </c>
      <c r="BV334" s="390">
        <f t="shared" si="189"/>
        <v>0</v>
      </c>
      <c r="BW334" s="388">
        <f t="shared" si="190"/>
        <v>0</v>
      </c>
      <c r="BX334" s="390">
        <f t="shared" si="191"/>
        <v>0</v>
      </c>
      <c r="BY334" s="391">
        <f t="shared" si="192"/>
        <v>0</v>
      </c>
      <c r="BZ334" s="391">
        <f t="shared" si="193"/>
        <v>0</v>
      </c>
      <c r="CA334" s="391" t="str">
        <f t="shared" si="194"/>
        <v/>
      </c>
      <c r="CB334" s="386" t="str">
        <f t="shared" si="200"/>
        <v/>
      </c>
      <c r="CC334" s="94">
        <f t="shared" si="195"/>
        <v>0</v>
      </c>
      <c r="CD334" s="397" t="str">
        <f t="shared" si="196"/>
        <v/>
      </c>
      <c r="CE334" s="559" t="str">
        <f t="array" ref="CE334">IFERROR(INDEX($C$10:$C$525,MATCH(0,COUNTIF($CE$9:CE333,$C$10:$C$525),0)),"")</f>
        <v/>
      </c>
      <c r="CF334" s="559">
        <f t="shared" si="201"/>
        <v>0</v>
      </c>
    </row>
    <row r="335" spans="1:84" ht="18.600000000000001" customHeight="1" thickBot="1" x14ac:dyDescent="0.35">
      <c r="A335" s="78" t="str">
        <f t="shared" si="174"/>
        <v/>
      </c>
      <c r="B335" s="576"/>
      <c r="C335" s="464"/>
      <c r="D335" s="349"/>
      <c r="E335" s="61" t="str">
        <f>IF(B335="","",IF(C335="","",IF(D335="","",INDEX(POBRANIE_!$B$6:$F$100,MATCH($D335,POBRANIE_!$A$6:$A$100,0),2))))</f>
        <v/>
      </c>
      <c r="F335" s="44"/>
      <c r="G335" s="45"/>
      <c r="H335" s="349"/>
      <c r="I335" s="46"/>
      <c r="J335" s="64" t="str">
        <f>IF($H335="","",IF($I335="","",IF($H335=LEGENDA!$B$21,0.6,IF($H335=LEGENDA!$B$22,0.7,0.8))))</f>
        <v/>
      </c>
      <c r="K335" s="61" t="str">
        <f t="shared" si="175"/>
        <v/>
      </c>
      <c r="L335" s="46"/>
      <c r="M335" s="61" t="str">
        <f>IF($H335="","",IF(OR(I335&gt;0,L335&gt;0),"",IF(AND(D335="TUZ",H335="gleba b. lekka"),"BŁĄD kol.8",IF(AND(D335="TUZ",H335="gleba lekka"),"BŁĄD kol.8",IF(AND(D335="TUZ",H335="gleba średnia"),"BŁĄD kol.8",IF(AND(D335="TUZ",H335="gleba ciężka"),"BŁĄD kol.8",IF(OR($H335=LEGENDA!$B$21,$H335=1),49,IF(OR($H335=LEGENDA!$B$22,$H335=2),59,IF(OR($H335=LEGENDA!$B$23,$H335=3),62,IF(OR($H335=4,$H335=LEGENDA!$B$24),66,IF(H335=LEGENDA!$O$25,86,IF(H335=LEGENDA!$O$26,91,IF(H335=LEGENDA!$O$27,73,IF(H335=LEGENDA!$O$28,66,IF(H335=LEGENDA!$O$29,135,IF(H335=LEGENDA!$O$30,158,IF(H335=LEGENDA!$O$31,117)))))))))))))))))</f>
        <v/>
      </c>
      <c r="N335" s="61" t="str">
        <f>IF(AND(D335="TUZ",H335="gleba b. lekka"),"BŁĄD kol.8",IF(AND(D335="TUZ",H335="gleba lekka"),"BŁĄD kol.8",IF(AND(D335="TUZ",H335="gleba średnia"),"BŁĄD kol.8",IF(AND(D335="TUZ",H335="gleba ciężka"),"BŁĄD kol.8",IF(AND(E335&lt;&gt;4,H335=LEGENDA!$O$29),"BŁĄD kol.8",IF(AND(E335&lt;&gt;4,H335=LEGENDA!$O$30),"BŁĄD kol.8",IF(AND(E335&lt;&gt;4,H335=LEGENDA!$O$31),"BŁĄD kol.8",IF(AND(E335&lt;&gt;4,H335=LEGENDA!$O$28),"BŁĄD kol.8",IF(AND(E335&lt;&gt;4,H335=LEGENDA!$O$27),"BŁĄD kol.8",IF(AND(E335&lt;&gt;4,H335=LEGENDA!$O$26),"BŁĄD kol.8",IF(AND(E335&lt;&gt;4,H335=LEGENDA!$O$25),"BŁĄD kol.8",IF(AX335="","",IF(AX335=1,0.6,IF(AX335=2,0.9,0.9))))))))))))))</f>
        <v/>
      </c>
      <c r="O335" s="381" t="str">
        <f t="shared" si="176"/>
        <v/>
      </c>
      <c r="P335" s="379" t="str">
        <f t="shared" si="177"/>
        <v/>
      </c>
      <c r="Q335" s="47"/>
      <c r="R335" s="46"/>
      <c r="S335" s="46"/>
      <c r="T335" s="46"/>
      <c r="U335" s="46"/>
      <c r="V335" s="61" t="str">
        <f t="shared" si="178"/>
        <v/>
      </c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61" t="str">
        <f t="shared" si="179"/>
        <v/>
      </c>
      <c r="AH335" s="66" t="e">
        <v>#VALUE!</v>
      </c>
      <c r="AI335" s="72">
        <v>0</v>
      </c>
      <c r="AJ335" s="73">
        <v>0</v>
      </c>
      <c r="AK335" s="67">
        <v>0</v>
      </c>
      <c r="AL335" s="51">
        <v>-63.360000000000007</v>
      </c>
      <c r="AM335" s="51">
        <v>-73.600000000000009</v>
      </c>
      <c r="AN335" s="51">
        <v>-164.8</v>
      </c>
      <c r="AO335" s="77">
        <v>0</v>
      </c>
      <c r="AP335" s="77">
        <v>0</v>
      </c>
      <c r="AQ335" s="77">
        <v>0</v>
      </c>
      <c r="AR335" s="77">
        <v>0</v>
      </c>
      <c r="AS335" s="77">
        <v>0</v>
      </c>
      <c r="AT335" s="77">
        <v>0</v>
      </c>
      <c r="AU335" s="46"/>
      <c r="AV335" s="350" t="str">
        <f t="shared" si="180"/>
        <v/>
      </c>
      <c r="AW335" s="76" t="str">
        <f t="shared" si="181"/>
        <v/>
      </c>
      <c r="AX335" s="198" t="str">
        <f>IF(A335="","",IF(D335="","",INDEX(POBRANIE_!$B$6:$F$101,MATCH(D335,POBRANIE_!$A$6:$A$101,0),5)))</f>
        <v/>
      </c>
      <c r="AY335" s="96" t="str">
        <f t="shared" si="182"/>
        <v/>
      </c>
      <c r="AZ335" s="96" t="str">
        <f t="shared" si="202"/>
        <v/>
      </c>
      <c r="BA335" s="292" t="str">
        <f t="shared" si="197"/>
        <v xml:space="preserve"> </v>
      </c>
      <c r="BB335" s="293" t="str">
        <f t="shared" si="198"/>
        <v xml:space="preserve"> </v>
      </c>
      <c r="BD335" s="45"/>
      <c r="BE335" s="387" t="str">
        <f t="shared" si="199"/>
        <v/>
      </c>
      <c r="BF335" s="388">
        <f t="shared" si="183"/>
        <v>0</v>
      </c>
      <c r="BG335" s="388">
        <f t="shared" si="184"/>
        <v>0</v>
      </c>
      <c r="BH335" s="388">
        <f t="shared" si="185"/>
        <v>0</v>
      </c>
      <c r="BI335" s="388">
        <f t="shared" si="186"/>
        <v>0</v>
      </c>
      <c r="BJ335" s="388">
        <f t="shared" si="187"/>
        <v>0</v>
      </c>
      <c r="BK335" s="389">
        <f t="shared" si="188"/>
        <v>0</v>
      </c>
      <c r="BL335" s="388">
        <f>IF(W335="",0,IF(W335=LEGENDA!C$43,0,1))</f>
        <v>0</v>
      </c>
      <c r="BM335" s="388">
        <f>IF(X335="",0,IF(X335=LEGENDA!D$43,0,1))</f>
        <v>0</v>
      </c>
      <c r="BN335" s="388">
        <f>IF(Y335="",0,IF(Y335=LEGENDA!E$43,0,1))</f>
        <v>0</v>
      </c>
      <c r="BO335" s="388">
        <f>IF(Z335="",0,IF(Z335=LEGENDA!F$43,0,1))</f>
        <v>0</v>
      </c>
      <c r="BP335" s="388">
        <f>IF(AA335="",0,IF(AA335=LEGENDA!G$43,0,1))</f>
        <v>0</v>
      </c>
      <c r="BQ335" s="388">
        <f>IF(AB335="",0,IF(AB335=LEGENDA!H$43,0,1))</f>
        <v>0</v>
      </c>
      <c r="BR335" s="388">
        <f>IF(AC335="",0,IF(AC335=LEGENDA!I$43,0,1))</f>
        <v>0</v>
      </c>
      <c r="BS335" s="388">
        <f>IF(AD335="",0,IF(AD335=LEGENDA!J$43,0,1))</f>
        <v>0</v>
      </c>
      <c r="BT335" s="388">
        <f>IF(AE335="",0,IF(AE335=LEGENDA!K$43,0,1))</f>
        <v>0</v>
      </c>
      <c r="BU335" s="388">
        <f>IF(AF335="",0,IF(AF335=LEGENDA!L$43,0,1))</f>
        <v>0</v>
      </c>
      <c r="BV335" s="390">
        <f t="shared" si="189"/>
        <v>0</v>
      </c>
      <c r="BW335" s="388">
        <f t="shared" si="190"/>
        <v>0</v>
      </c>
      <c r="BX335" s="390">
        <f t="shared" si="191"/>
        <v>0</v>
      </c>
      <c r="BY335" s="391">
        <f t="shared" si="192"/>
        <v>0</v>
      </c>
      <c r="BZ335" s="391">
        <f t="shared" si="193"/>
        <v>0</v>
      </c>
      <c r="CA335" s="391" t="str">
        <f t="shared" si="194"/>
        <v/>
      </c>
      <c r="CB335" s="386" t="str">
        <f t="shared" si="200"/>
        <v/>
      </c>
      <c r="CC335" s="94">
        <f t="shared" si="195"/>
        <v>0</v>
      </c>
      <c r="CD335" s="397" t="str">
        <f t="shared" si="196"/>
        <v/>
      </c>
      <c r="CE335" s="559" t="str">
        <f t="array" ref="CE335">IFERROR(INDEX($C$10:$C$525,MATCH(0,COUNTIF($CE$9:CE334,$C$10:$C$525),0)),"")</f>
        <v/>
      </c>
      <c r="CF335" s="559">
        <f t="shared" si="201"/>
        <v>0</v>
      </c>
    </row>
    <row r="336" spans="1:84" ht="18.600000000000001" customHeight="1" thickBot="1" x14ac:dyDescent="0.35">
      <c r="A336" s="78" t="str">
        <f t="shared" si="174"/>
        <v/>
      </c>
      <c r="B336" s="576"/>
      <c r="C336" s="464"/>
      <c r="D336" s="349"/>
      <c r="E336" s="61" t="str">
        <f>IF(B336="","",IF(C336="","",IF(D336="","",INDEX(POBRANIE_!$B$6:$F$100,MATCH($D336,POBRANIE_!$A$6:$A$100,0),2))))</f>
        <v/>
      </c>
      <c r="F336" s="44"/>
      <c r="G336" s="45"/>
      <c r="H336" s="349"/>
      <c r="I336" s="46"/>
      <c r="J336" s="64" t="str">
        <f>IF($H336="","",IF($I336="","",IF($H336=LEGENDA!$B$21,0.6,IF($H336=LEGENDA!$B$22,0.7,0.8))))</f>
        <v/>
      </c>
      <c r="K336" s="61" t="str">
        <f t="shared" si="175"/>
        <v/>
      </c>
      <c r="L336" s="46"/>
      <c r="M336" s="61" t="str">
        <f>IF($H336="","",IF(OR(I336&gt;0,L336&gt;0),"",IF(AND(D336="TUZ",H336="gleba b. lekka"),"BŁĄD kol.8",IF(AND(D336="TUZ",H336="gleba lekka"),"BŁĄD kol.8",IF(AND(D336="TUZ",H336="gleba średnia"),"BŁĄD kol.8",IF(AND(D336="TUZ",H336="gleba ciężka"),"BŁĄD kol.8",IF(OR($H336=LEGENDA!$B$21,$H336=1),49,IF(OR($H336=LEGENDA!$B$22,$H336=2),59,IF(OR($H336=LEGENDA!$B$23,$H336=3),62,IF(OR($H336=4,$H336=LEGENDA!$B$24),66,IF(H336=LEGENDA!$O$25,86,IF(H336=LEGENDA!$O$26,91,IF(H336=LEGENDA!$O$27,73,IF(H336=LEGENDA!$O$28,66,IF(H336=LEGENDA!$O$29,135,IF(H336=LEGENDA!$O$30,158,IF(H336=LEGENDA!$O$31,117)))))))))))))))))</f>
        <v/>
      </c>
      <c r="N336" s="61" t="str">
        <f>IF(AND(D336="TUZ",H336="gleba b. lekka"),"BŁĄD kol.8",IF(AND(D336="TUZ",H336="gleba lekka"),"BŁĄD kol.8",IF(AND(D336="TUZ",H336="gleba średnia"),"BŁĄD kol.8",IF(AND(D336="TUZ",H336="gleba ciężka"),"BŁĄD kol.8",IF(AND(E336&lt;&gt;4,H336=LEGENDA!$O$29),"BŁĄD kol.8",IF(AND(E336&lt;&gt;4,H336=LEGENDA!$O$30),"BŁĄD kol.8",IF(AND(E336&lt;&gt;4,H336=LEGENDA!$O$31),"BŁĄD kol.8",IF(AND(E336&lt;&gt;4,H336=LEGENDA!$O$28),"BŁĄD kol.8",IF(AND(E336&lt;&gt;4,H336=LEGENDA!$O$27),"BŁĄD kol.8",IF(AND(E336&lt;&gt;4,H336=LEGENDA!$O$26),"BŁĄD kol.8",IF(AND(E336&lt;&gt;4,H336=LEGENDA!$O$25),"BŁĄD kol.8",IF(AX336="","",IF(AX336=1,0.6,IF(AX336=2,0.9,0.9))))))))))))))</f>
        <v/>
      </c>
      <c r="O336" s="381" t="str">
        <f t="shared" si="176"/>
        <v/>
      </c>
      <c r="P336" s="379" t="str">
        <f t="shared" si="177"/>
        <v/>
      </c>
      <c r="Q336" s="47"/>
      <c r="R336" s="46"/>
      <c r="S336" s="46"/>
      <c r="T336" s="46"/>
      <c r="U336" s="46"/>
      <c r="V336" s="61" t="str">
        <f t="shared" si="178"/>
        <v/>
      </c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61" t="str">
        <f t="shared" si="179"/>
        <v/>
      </c>
      <c r="AH336" s="66" t="e">
        <v>#VALUE!</v>
      </c>
      <c r="AI336" s="72">
        <v>0</v>
      </c>
      <c r="AJ336" s="73">
        <v>0</v>
      </c>
      <c r="AK336" s="67">
        <v>0</v>
      </c>
      <c r="AL336" s="51">
        <v>-63.360000000000007</v>
      </c>
      <c r="AM336" s="51">
        <v>-73.600000000000009</v>
      </c>
      <c r="AN336" s="51">
        <v>-164.8</v>
      </c>
      <c r="AO336" s="77">
        <v>0</v>
      </c>
      <c r="AP336" s="77">
        <v>0</v>
      </c>
      <c r="AQ336" s="77">
        <v>0</v>
      </c>
      <c r="AR336" s="77">
        <v>0</v>
      </c>
      <c r="AS336" s="77">
        <v>0</v>
      </c>
      <c r="AT336" s="77">
        <v>0</v>
      </c>
      <c r="AU336" s="46"/>
      <c r="AV336" s="350" t="str">
        <f t="shared" si="180"/>
        <v/>
      </c>
      <c r="AW336" s="76" t="str">
        <f t="shared" si="181"/>
        <v/>
      </c>
      <c r="AX336" s="198" t="str">
        <f>IF(A336="","",IF(D336="","",INDEX(POBRANIE_!$B$6:$F$101,MATCH(D336,POBRANIE_!$A$6:$A$101,0),5)))</f>
        <v/>
      </c>
      <c r="AY336" s="96" t="str">
        <f t="shared" si="182"/>
        <v/>
      </c>
      <c r="AZ336" s="96" t="str">
        <f t="shared" si="202"/>
        <v/>
      </c>
      <c r="BA336" s="292" t="str">
        <f t="shared" si="197"/>
        <v xml:space="preserve"> </v>
      </c>
      <c r="BB336" s="293" t="str">
        <f t="shared" si="198"/>
        <v xml:space="preserve"> </v>
      </c>
      <c r="BD336" s="45"/>
      <c r="BE336" s="387" t="str">
        <f t="shared" si="199"/>
        <v/>
      </c>
      <c r="BF336" s="388">
        <f t="shared" si="183"/>
        <v>0</v>
      </c>
      <c r="BG336" s="388">
        <f t="shared" si="184"/>
        <v>0</v>
      </c>
      <c r="BH336" s="388">
        <f t="shared" si="185"/>
        <v>0</v>
      </c>
      <c r="BI336" s="388">
        <f t="shared" si="186"/>
        <v>0</v>
      </c>
      <c r="BJ336" s="388">
        <f t="shared" si="187"/>
        <v>0</v>
      </c>
      <c r="BK336" s="389">
        <f t="shared" si="188"/>
        <v>0</v>
      </c>
      <c r="BL336" s="388">
        <f>IF(W336="",0,IF(W336=LEGENDA!C$43,0,1))</f>
        <v>0</v>
      </c>
      <c r="BM336" s="388">
        <f>IF(X336="",0,IF(X336=LEGENDA!D$43,0,1))</f>
        <v>0</v>
      </c>
      <c r="BN336" s="388">
        <f>IF(Y336="",0,IF(Y336=LEGENDA!E$43,0,1))</f>
        <v>0</v>
      </c>
      <c r="BO336" s="388">
        <f>IF(Z336="",0,IF(Z336=LEGENDA!F$43,0,1))</f>
        <v>0</v>
      </c>
      <c r="BP336" s="388">
        <f>IF(AA336="",0,IF(AA336=LEGENDA!G$43,0,1))</f>
        <v>0</v>
      </c>
      <c r="BQ336" s="388">
        <f>IF(AB336="",0,IF(AB336=LEGENDA!H$43,0,1))</f>
        <v>0</v>
      </c>
      <c r="BR336" s="388">
        <f>IF(AC336="",0,IF(AC336=LEGENDA!I$43,0,1))</f>
        <v>0</v>
      </c>
      <c r="BS336" s="388">
        <f>IF(AD336="",0,IF(AD336=LEGENDA!J$43,0,1))</f>
        <v>0</v>
      </c>
      <c r="BT336" s="388">
        <f>IF(AE336="",0,IF(AE336=LEGENDA!K$43,0,1))</f>
        <v>0</v>
      </c>
      <c r="BU336" s="388">
        <f>IF(AF336="",0,IF(AF336=LEGENDA!L$43,0,1))</f>
        <v>0</v>
      </c>
      <c r="BV336" s="390">
        <f t="shared" si="189"/>
        <v>0</v>
      </c>
      <c r="BW336" s="388">
        <f t="shared" si="190"/>
        <v>0</v>
      </c>
      <c r="BX336" s="390">
        <f t="shared" si="191"/>
        <v>0</v>
      </c>
      <c r="BY336" s="391">
        <f t="shared" si="192"/>
        <v>0</v>
      </c>
      <c r="BZ336" s="391">
        <f t="shared" si="193"/>
        <v>0</v>
      </c>
      <c r="CA336" s="391" t="str">
        <f t="shared" si="194"/>
        <v/>
      </c>
      <c r="CB336" s="386" t="str">
        <f t="shared" si="200"/>
        <v/>
      </c>
      <c r="CC336" s="94">
        <f t="shared" si="195"/>
        <v>0</v>
      </c>
      <c r="CD336" s="397" t="str">
        <f t="shared" si="196"/>
        <v/>
      </c>
      <c r="CE336" s="559" t="str">
        <f t="array" ref="CE336">IFERROR(INDEX($C$10:$C$525,MATCH(0,COUNTIF($CE$9:CE335,$C$10:$C$525),0)),"")</f>
        <v/>
      </c>
      <c r="CF336" s="559">
        <f t="shared" si="201"/>
        <v>0</v>
      </c>
    </row>
    <row r="337" spans="1:84" ht="18.600000000000001" customHeight="1" thickBot="1" x14ac:dyDescent="0.35">
      <c r="A337" s="78" t="str">
        <f t="shared" si="174"/>
        <v/>
      </c>
      <c r="B337" s="576"/>
      <c r="C337" s="464"/>
      <c r="D337" s="349"/>
      <c r="E337" s="61" t="str">
        <f>IF(B337="","",IF(C337="","",IF(D337="","",INDEX(POBRANIE_!$B$6:$F$100,MATCH($D337,POBRANIE_!$A$6:$A$100,0),2))))</f>
        <v/>
      </c>
      <c r="F337" s="44"/>
      <c r="G337" s="45"/>
      <c r="H337" s="349"/>
      <c r="I337" s="46"/>
      <c r="J337" s="64" t="str">
        <f>IF($H337="","",IF($I337="","",IF($H337=LEGENDA!$B$21,0.6,IF($H337=LEGENDA!$B$22,0.7,0.8))))</f>
        <v/>
      </c>
      <c r="K337" s="61" t="str">
        <f t="shared" si="175"/>
        <v/>
      </c>
      <c r="L337" s="46"/>
      <c r="M337" s="61" t="str">
        <f>IF($H337="","",IF(OR(I337&gt;0,L337&gt;0),"",IF(AND(D337="TUZ",H337="gleba b. lekka"),"BŁĄD kol.8",IF(AND(D337="TUZ",H337="gleba lekka"),"BŁĄD kol.8",IF(AND(D337="TUZ",H337="gleba średnia"),"BŁĄD kol.8",IF(AND(D337="TUZ",H337="gleba ciężka"),"BŁĄD kol.8",IF(OR($H337=LEGENDA!$B$21,$H337=1),49,IF(OR($H337=LEGENDA!$B$22,$H337=2),59,IF(OR($H337=LEGENDA!$B$23,$H337=3),62,IF(OR($H337=4,$H337=LEGENDA!$B$24),66,IF(H337=LEGENDA!$O$25,86,IF(H337=LEGENDA!$O$26,91,IF(H337=LEGENDA!$O$27,73,IF(H337=LEGENDA!$O$28,66,IF(H337=LEGENDA!$O$29,135,IF(H337=LEGENDA!$O$30,158,IF(H337=LEGENDA!$O$31,117)))))))))))))))))</f>
        <v/>
      </c>
      <c r="N337" s="61" t="str">
        <f>IF(AND(D337="TUZ",H337="gleba b. lekka"),"BŁĄD kol.8",IF(AND(D337="TUZ",H337="gleba lekka"),"BŁĄD kol.8",IF(AND(D337="TUZ",H337="gleba średnia"),"BŁĄD kol.8",IF(AND(D337="TUZ",H337="gleba ciężka"),"BŁĄD kol.8",IF(AND(E337&lt;&gt;4,H337=LEGENDA!$O$29),"BŁĄD kol.8",IF(AND(E337&lt;&gt;4,H337=LEGENDA!$O$30),"BŁĄD kol.8",IF(AND(E337&lt;&gt;4,H337=LEGENDA!$O$31),"BŁĄD kol.8",IF(AND(E337&lt;&gt;4,H337=LEGENDA!$O$28),"BŁĄD kol.8",IF(AND(E337&lt;&gt;4,H337=LEGENDA!$O$27),"BŁĄD kol.8",IF(AND(E337&lt;&gt;4,H337=LEGENDA!$O$26),"BŁĄD kol.8",IF(AND(E337&lt;&gt;4,H337=LEGENDA!$O$25),"BŁĄD kol.8",IF(AX337="","",IF(AX337=1,0.6,IF(AX337=2,0.9,0.9))))))))))))))</f>
        <v/>
      </c>
      <c r="O337" s="381" t="str">
        <f t="shared" si="176"/>
        <v/>
      </c>
      <c r="P337" s="379" t="str">
        <f t="shared" si="177"/>
        <v/>
      </c>
      <c r="Q337" s="47"/>
      <c r="R337" s="46"/>
      <c r="S337" s="46"/>
      <c r="T337" s="46"/>
      <c r="U337" s="46"/>
      <c r="V337" s="61" t="str">
        <f t="shared" si="178"/>
        <v/>
      </c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61" t="str">
        <f t="shared" si="179"/>
        <v/>
      </c>
      <c r="AH337" s="66" t="e">
        <v>#VALUE!</v>
      </c>
      <c r="AI337" s="72">
        <v>0</v>
      </c>
      <c r="AJ337" s="73">
        <v>0</v>
      </c>
      <c r="AK337" s="67">
        <v>0</v>
      </c>
      <c r="AL337" s="51">
        <v>-63.360000000000007</v>
      </c>
      <c r="AM337" s="51">
        <v>-73.600000000000009</v>
      </c>
      <c r="AN337" s="51">
        <v>-164.8</v>
      </c>
      <c r="AO337" s="77">
        <v>0</v>
      </c>
      <c r="AP337" s="77">
        <v>0</v>
      </c>
      <c r="AQ337" s="77">
        <v>0</v>
      </c>
      <c r="AR337" s="77">
        <v>0</v>
      </c>
      <c r="AS337" s="77">
        <v>0</v>
      </c>
      <c r="AT337" s="77">
        <v>0</v>
      </c>
      <c r="AU337" s="46"/>
      <c r="AV337" s="350" t="str">
        <f t="shared" si="180"/>
        <v/>
      </c>
      <c r="AW337" s="76" t="str">
        <f t="shared" si="181"/>
        <v/>
      </c>
      <c r="AX337" s="198" t="str">
        <f>IF(A337="","",IF(D337="","",INDEX(POBRANIE_!$B$6:$F$101,MATCH(D337,POBRANIE_!$A$6:$A$101,0),5)))</f>
        <v/>
      </c>
      <c r="AY337" s="96" t="str">
        <f t="shared" si="182"/>
        <v/>
      </c>
      <c r="AZ337" s="96" t="str">
        <f t="shared" si="202"/>
        <v/>
      </c>
      <c r="BA337" s="292" t="str">
        <f t="shared" si="197"/>
        <v xml:space="preserve"> </v>
      </c>
      <c r="BB337" s="293" t="str">
        <f t="shared" si="198"/>
        <v xml:space="preserve"> </v>
      </c>
      <c r="BD337" s="45"/>
      <c r="BE337" s="387" t="str">
        <f t="shared" si="199"/>
        <v/>
      </c>
      <c r="BF337" s="388">
        <f t="shared" si="183"/>
        <v>0</v>
      </c>
      <c r="BG337" s="388">
        <f t="shared" si="184"/>
        <v>0</v>
      </c>
      <c r="BH337" s="388">
        <f t="shared" si="185"/>
        <v>0</v>
      </c>
      <c r="BI337" s="388">
        <f t="shared" si="186"/>
        <v>0</v>
      </c>
      <c r="BJ337" s="388">
        <f t="shared" si="187"/>
        <v>0</v>
      </c>
      <c r="BK337" s="389">
        <f t="shared" si="188"/>
        <v>0</v>
      </c>
      <c r="BL337" s="388">
        <f>IF(W337="",0,IF(W337=LEGENDA!C$43,0,1))</f>
        <v>0</v>
      </c>
      <c r="BM337" s="388">
        <f>IF(X337="",0,IF(X337=LEGENDA!D$43,0,1))</f>
        <v>0</v>
      </c>
      <c r="BN337" s="388">
        <f>IF(Y337="",0,IF(Y337=LEGENDA!E$43,0,1))</f>
        <v>0</v>
      </c>
      <c r="BO337" s="388">
        <f>IF(Z337="",0,IF(Z337=LEGENDA!F$43,0,1))</f>
        <v>0</v>
      </c>
      <c r="BP337" s="388">
        <f>IF(AA337="",0,IF(AA337=LEGENDA!G$43,0,1))</f>
        <v>0</v>
      </c>
      <c r="BQ337" s="388">
        <f>IF(AB337="",0,IF(AB337=LEGENDA!H$43,0,1))</f>
        <v>0</v>
      </c>
      <c r="BR337" s="388">
        <f>IF(AC337="",0,IF(AC337=LEGENDA!I$43,0,1))</f>
        <v>0</v>
      </c>
      <c r="BS337" s="388">
        <f>IF(AD337="",0,IF(AD337=LEGENDA!J$43,0,1))</f>
        <v>0</v>
      </c>
      <c r="BT337" s="388">
        <f>IF(AE337="",0,IF(AE337=LEGENDA!K$43,0,1))</f>
        <v>0</v>
      </c>
      <c r="BU337" s="388">
        <f>IF(AF337="",0,IF(AF337=LEGENDA!L$43,0,1))</f>
        <v>0</v>
      </c>
      <c r="BV337" s="390">
        <f t="shared" si="189"/>
        <v>0</v>
      </c>
      <c r="BW337" s="388">
        <f t="shared" si="190"/>
        <v>0</v>
      </c>
      <c r="BX337" s="390">
        <f t="shared" si="191"/>
        <v>0</v>
      </c>
      <c r="BY337" s="391">
        <f t="shared" si="192"/>
        <v>0</v>
      </c>
      <c r="BZ337" s="391">
        <f t="shared" si="193"/>
        <v>0</v>
      </c>
      <c r="CA337" s="391" t="str">
        <f t="shared" si="194"/>
        <v/>
      </c>
      <c r="CB337" s="386" t="str">
        <f t="shared" si="200"/>
        <v/>
      </c>
      <c r="CC337" s="94">
        <f t="shared" si="195"/>
        <v>0</v>
      </c>
      <c r="CD337" s="397" t="str">
        <f t="shared" si="196"/>
        <v/>
      </c>
      <c r="CE337" s="559" t="str">
        <f t="array" ref="CE337">IFERROR(INDEX($C$10:$C$525,MATCH(0,COUNTIF($CE$9:CE336,$C$10:$C$525),0)),"")</f>
        <v/>
      </c>
      <c r="CF337" s="559">
        <f t="shared" si="201"/>
        <v>0</v>
      </c>
    </row>
    <row r="338" spans="1:84" ht="18.600000000000001" customHeight="1" thickBot="1" x14ac:dyDescent="0.35">
      <c r="A338" s="78" t="str">
        <f t="shared" si="174"/>
        <v/>
      </c>
      <c r="B338" s="576"/>
      <c r="C338" s="464"/>
      <c r="D338" s="349"/>
      <c r="E338" s="61" t="str">
        <f>IF(B338="","",IF(C338="","",IF(D338="","",INDEX(POBRANIE_!$B$6:$F$100,MATCH($D338,POBRANIE_!$A$6:$A$100,0),2))))</f>
        <v/>
      </c>
      <c r="F338" s="44"/>
      <c r="G338" s="45"/>
      <c r="H338" s="349"/>
      <c r="I338" s="46"/>
      <c r="J338" s="64" t="str">
        <f>IF($H338="","",IF($I338="","",IF($H338=LEGENDA!$B$21,0.6,IF($H338=LEGENDA!$B$22,0.7,0.8))))</f>
        <v/>
      </c>
      <c r="K338" s="61" t="str">
        <f t="shared" si="175"/>
        <v/>
      </c>
      <c r="L338" s="46"/>
      <c r="M338" s="61" t="str">
        <f>IF($H338="","",IF(OR(I338&gt;0,L338&gt;0),"",IF(AND(D338="TUZ",H338="gleba b. lekka"),"BŁĄD kol.8",IF(AND(D338="TUZ",H338="gleba lekka"),"BŁĄD kol.8",IF(AND(D338="TUZ",H338="gleba średnia"),"BŁĄD kol.8",IF(AND(D338="TUZ",H338="gleba ciężka"),"BŁĄD kol.8",IF(OR($H338=LEGENDA!$B$21,$H338=1),49,IF(OR($H338=LEGENDA!$B$22,$H338=2),59,IF(OR($H338=LEGENDA!$B$23,$H338=3),62,IF(OR($H338=4,$H338=LEGENDA!$B$24),66,IF(H338=LEGENDA!$O$25,86,IF(H338=LEGENDA!$O$26,91,IF(H338=LEGENDA!$O$27,73,IF(H338=LEGENDA!$O$28,66,IF(H338=LEGENDA!$O$29,135,IF(H338=LEGENDA!$O$30,158,IF(H338=LEGENDA!$O$31,117)))))))))))))))))</f>
        <v/>
      </c>
      <c r="N338" s="61" t="str">
        <f>IF(AND(D338="TUZ",H338="gleba b. lekka"),"BŁĄD kol.8",IF(AND(D338="TUZ",H338="gleba lekka"),"BŁĄD kol.8",IF(AND(D338="TUZ",H338="gleba średnia"),"BŁĄD kol.8",IF(AND(D338="TUZ",H338="gleba ciężka"),"BŁĄD kol.8",IF(AND(E338&lt;&gt;4,H338=LEGENDA!$O$29),"BŁĄD kol.8",IF(AND(E338&lt;&gt;4,H338=LEGENDA!$O$30),"BŁĄD kol.8",IF(AND(E338&lt;&gt;4,H338=LEGENDA!$O$31),"BŁĄD kol.8",IF(AND(E338&lt;&gt;4,H338=LEGENDA!$O$28),"BŁĄD kol.8",IF(AND(E338&lt;&gt;4,H338=LEGENDA!$O$27),"BŁĄD kol.8",IF(AND(E338&lt;&gt;4,H338=LEGENDA!$O$26),"BŁĄD kol.8",IF(AND(E338&lt;&gt;4,H338=LEGENDA!$O$25),"BŁĄD kol.8",IF(AX338="","",IF(AX338=1,0.6,IF(AX338=2,0.9,0.9))))))))))))))</f>
        <v/>
      </c>
      <c r="O338" s="381" t="str">
        <f t="shared" si="176"/>
        <v/>
      </c>
      <c r="P338" s="379" t="str">
        <f t="shared" si="177"/>
        <v/>
      </c>
      <c r="Q338" s="47"/>
      <c r="R338" s="46"/>
      <c r="S338" s="46"/>
      <c r="T338" s="46"/>
      <c r="U338" s="46"/>
      <c r="V338" s="61" t="str">
        <f t="shared" si="178"/>
        <v/>
      </c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61" t="str">
        <f t="shared" si="179"/>
        <v/>
      </c>
      <c r="AH338" s="66" t="e">
        <v>#VALUE!</v>
      </c>
      <c r="AI338" s="72">
        <v>0</v>
      </c>
      <c r="AJ338" s="73">
        <v>0</v>
      </c>
      <c r="AK338" s="67">
        <v>0</v>
      </c>
      <c r="AL338" s="51">
        <v>-63.360000000000007</v>
      </c>
      <c r="AM338" s="51">
        <v>-73.600000000000009</v>
      </c>
      <c r="AN338" s="51">
        <v>-164.8</v>
      </c>
      <c r="AO338" s="77">
        <v>0</v>
      </c>
      <c r="AP338" s="77">
        <v>0</v>
      </c>
      <c r="AQ338" s="77">
        <v>0</v>
      </c>
      <c r="AR338" s="77">
        <v>0</v>
      </c>
      <c r="AS338" s="77">
        <v>0</v>
      </c>
      <c r="AT338" s="77">
        <v>0</v>
      </c>
      <c r="AU338" s="46"/>
      <c r="AV338" s="350" t="str">
        <f t="shared" si="180"/>
        <v/>
      </c>
      <c r="AW338" s="76" t="str">
        <f t="shared" si="181"/>
        <v/>
      </c>
      <c r="AX338" s="198" t="str">
        <f>IF(A338="","",IF(D338="","",INDEX(POBRANIE_!$B$6:$F$101,MATCH(D338,POBRANIE_!$A$6:$A$101,0),5)))</f>
        <v/>
      </c>
      <c r="AY338" s="96" t="str">
        <f t="shared" si="182"/>
        <v/>
      </c>
      <c r="AZ338" s="96" t="str">
        <f t="shared" si="202"/>
        <v/>
      </c>
      <c r="BA338" s="292" t="str">
        <f t="shared" si="197"/>
        <v xml:space="preserve"> </v>
      </c>
      <c r="BB338" s="293" t="str">
        <f t="shared" si="198"/>
        <v xml:space="preserve"> </v>
      </c>
      <c r="BD338" s="45"/>
      <c r="BE338" s="387" t="str">
        <f t="shared" si="199"/>
        <v/>
      </c>
      <c r="BF338" s="388">
        <f t="shared" si="183"/>
        <v>0</v>
      </c>
      <c r="BG338" s="388">
        <f t="shared" si="184"/>
        <v>0</v>
      </c>
      <c r="BH338" s="388">
        <f t="shared" si="185"/>
        <v>0</v>
      </c>
      <c r="BI338" s="388">
        <f t="shared" si="186"/>
        <v>0</v>
      </c>
      <c r="BJ338" s="388">
        <f t="shared" si="187"/>
        <v>0</v>
      </c>
      <c r="BK338" s="389">
        <f t="shared" si="188"/>
        <v>0</v>
      </c>
      <c r="BL338" s="388">
        <f>IF(W338="",0,IF(W338=LEGENDA!C$43,0,1))</f>
        <v>0</v>
      </c>
      <c r="BM338" s="388">
        <f>IF(X338="",0,IF(X338=LEGENDA!D$43,0,1))</f>
        <v>0</v>
      </c>
      <c r="BN338" s="388">
        <f>IF(Y338="",0,IF(Y338=LEGENDA!E$43,0,1))</f>
        <v>0</v>
      </c>
      <c r="BO338" s="388">
        <f>IF(Z338="",0,IF(Z338=LEGENDA!F$43,0,1))</f>
        <v>0</v>
      </c>
      <c r="BP338" s="388">
        <f>IF(AA338="",0,IF(AA338=LEGENDA!G$43,0,1))</f>
        <v>0</v>
      </c>
      <c r="BQ338" s="388">
        <f>IF(AB338="",0,IF(AB338=LEGENDA!H$43,0,1))</f>
        <v>0</v>
      </c>
      <c r="BR338" s="388">
        <f>IF(AC338="",0,IF(AC338=LEGENDA!I$43,0,1))</f>
        <v>0</v>
      </c>
      <c r="BS338" s="388">
        <f>IF(AD338="",0,IF(AD338=LEGENDA!J$43,0,1))</f>
        <v>0</v>
      </c>
      <c r="BT338" s="388">
        <f>IF(AE338="",0,IF(AE338=LEGENDA!K$43,0,1))</f>
        <v>0</v>
      </c>
      <c r="BU338" s="388">
        <f>IF(AF338="",0,IF(AF338=LEGENDA!L$43,0,1))</f>
        <v>0</v>
      </c>
      <c r="BV338" s="390">
        <f t="shared" si="189"/>
        <v>0</v>
      </c>
      <c r="BW338" s="388">
        <f t="shared" si="190"/>
        <v>0</v>
      </c>
      <c r="BX338" s="390">
        <f t="shared" si="191"/>
        <v>0</v>
      </c>
      <c r="BY338" s="391">
        <f t="shared" si="192"/>
        <v>0</v>
      </c>
      <c r="BZ338" s="391">
        <f t="shared" si="193"/>
        <v>0</v>
      </c>
      <c r="CA338" s="391" t="str">
        <f t="shared" si="194"/>
        <v/>
      </c>
      <c r="CB338" s="386" t="str">
        <f t="shared" si="200"/>
        <v/>
      </c>
      <c r="CC338" s="94">
        <f t="shared" si="195"/>
        <v>0</v>
      </c>
      <c r="CD338" s="397" t="str">
        <f t="shared" si="196"/>
        <v/>
      </c>
      <c r="CE338" s="559" t="str">
        <f t="array" ref="CE338">IFERROR(INDEX($C$10:$C$525,MATCH(0,COUNTIF($CE$9:CE337,$C$10:$C$525),0)),"")</f>
        <v/>
      </c>
      <c r="CF338" s="559">
        <f t="shared" si="201"/>
        <v>0</v>
      </c>
    </row>
    <row r="339" spans="1:84" ht="18.600000000000001" customHeight="1" thickBot="1" x14ac:dyDescent="0.35">
      <c r="A339" s="78" t="str">
        <f t="shared" si="174"/>
        <v/>
      </c>
      <c r="B339" s="576"/>
      <c r="C339" s="464"/>
      <c r="D339" s="349"/>
      <c r="E339" s="61" t="str">
        <f>IF(B339="","",IF(C339="","",IF(D339="","",INDEX(POBRANIE_!$B$6:$F$100,MATCH($D339,POBRANIE_!$A$6:$A$100,0),2))))</f>
        <v/>
      </c>
      <c r="F339" s="44"/>
      <c r="G339" s="45"/>
      <c r="H339" s="349"/>
      <c r="I339" s="46"/>
      <c r="J339" s="64" t="str">
        <f>IF($H339="","",IF($I339="","",IF($H339=LEGENDA!$B$21,0.6,IF($H339=LEGENDA!$B$22,0.7,0.8))))</f>
        <v/>
      </c>
      <c r="K339" s="61" t="str">
        <f t="shared" si="175"/>
        <v/>
      </c>
      <c r="L339" s="46"/>
      <c r="M339" s="61" t="str">
        <f>IF($H339="","",IF(OR(I339&gt;0,L339&gt;0),"",IF(AND(D339="TUZ",H339="gleba b. lekka"),"BŁĄD kol.8",IF(AND(D339="TUZ",H339="gleba lekka"),"BŁĄD kol.8",IF(AND(D339="TUZ",H339="gleba średnia"),"BŁĄD kol.8",IF(AND(D339="TUZ",H339="gleba ciężka"),"BŁĄD kol.8",IF(OR($H339=LEGENDA!$B$21,$H339=1),49,IF(OR($H339=LEGENDA!$B$22,$H339=2),59,IF(OR($H339=LEGENDA!$B$23,$H339=3),62,IF(OR($H339=4,$H339=LEGENDA!$B$24),66,IF(H339=LEGENDA!$O$25,86,IF(H339=LEGENDA!$O$26,91,IF(H339=LEGENDA!$O$27,73,IF(H339=LEGENDA!$O$28,66,IF(H339=LEGENDA!$O$29,135,IF(H339=LEGENDA!$O$30,158,IF(H339=LEGENDA!$O$31,117)))))))))))))))))</f>
        <v/>
      </c>
      <c r="N339" s="61" t="str">
        <f>IF(AND(D339="TUZ",H339="gleba b. lekka"),"BŁĄD kol.8",IF(AND(D339="TUZ",H339="gleba lekka"),"BŁĄD kol.8",IF(AND(D339="TUZ",H339="gleba średnia"),"BŁĄD kol.8",IF(AND(D339="TUZ",H339="gleba ciężka"),"BŁĄD kol.8",IF(AND(E339&lt;&gt;4,H339=LEGENDA!$O$29),"BŁĄD kol.8",IF(AND(E339&lt;&gt;4,H339=LEGENDA!$O$30),"BŁĄD kol.8",IF(AND(E339&lt;&gt;4,H339=LEGENDA!$O$31),"BŁĄD kol.8",IF(AND(E339&lt;&gt;4,H339=LEGENDA!$O$28),"BŁĄD kol.8",IF(AND(E339&lt;&gt;4,H339=LEGENDA!$O$27),"BŁĄD kol.8",IF(AND(E339&lt;&gt;4,H339=LEGENDA!$O$26),"BŁĄD kol.8",IF(AND(E339&lt;&gt;4,H339=LEGENDA!$O$25),"BŁĄD kol.8",IF(AX339="","",IF(AX339=1,0.6,IF(AX339=2,0.9,0.9))))))))))))))</f>
        <v/>
      </c>
      <c r="O339" s="381" t="str">
        <f t="shared" si="176"/>
        <v/>
      </c>
      <c r="P339" s="379" t="str">
        <f t="shared" si="177"/>
        <v/>
      </c>
      <c r="Q339" s="47"/>
      <c r="R339" s="46"/>
      <c r="S339" s="46"/>
      <c r="T339" s="46"/>
      <c r="U339" s="46"/>
      <c r="V339" s="61" t="str">
        <f t="shared" si="178"/>
        <v/>
      </c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61" t="str">
        <f t="shared" si="179"/>
        <v/>
      </c>
      <c r="AH339" s="66" t="e">
        <v>#VALUE!</v>
      </c>
      <c r="AI339" s="72">
        <v>0</v>
      </c>
      <c r="AJ339" s="73">
        <v>0</v>
      </c>
      <c r="AK339" s="67">
        <v>0</v>
      </c>
      <c r="AL339" s="51">
        <v>-63.360000000000007</v>
      </c>
      <c r="AM339" s="51">
        <v>-73.600000000000009</v>
      </c>
      <c r="AN339" s="51">
        <v>-164.8</v>
      </c>
      <c r="AO339" s="77">
        <v>0</v>
      </c>
      <c r="AP339" s="77">
        <v>0</v>
      </c>
      <c r="AQ339" s="77">
        <v>0</v>
      </c>
      <c r="AR339" s="77">
        <v>0</v>
      </c>
      <c r="AS339" s="77">
        <v>0</v>
      </c>
      <c r="AT339" s="77">
        <v>0</v>
      </c>
      <c r="AU339" s="46"/>
      <c r="AV339" s="350" t="str">
        <f t="shared" si="180"/>
        <v/>
      </c>
      <c r="AW339" s="76" t="str">
        <f t="shared" si="181"/>
        <v/>
      </c>
      <c r="AX339" s="198" t="str">
        <f>IF(A339="","",IF(D339="","",INDEX(POBRANIE_!$B$6:$F$101,MATCH(D339,POBRANIE_!$A$6:$A$101,0),5)))</f>
        <v/>
      </c>
      <c r="AY339" s="96" t="str">
        <f t="shared" si="182"/>
        <v/>
      </c>
      <c r="AZ339" s="96" t="str">
        <f t="shared" si="202"/>
        <v/>
      </c>
      <c r="BA339" s="292" t="str">
        <f t="shared" si="197"/>
        <v xml:space="preserve"> </v>
      </c>
      <c r="BB339" s="293" t="str">
        <f t="shared" si="198"/>
        <v xml:space="preserve"> </v>
      </c>
      <c r="BD339" s="45"/>
      <c r="BE339" s="387" t="str">
        <f t="shared" si="199"/>
        <v/>
      </c>
      <c r="BF339" s="388">
        <f t="shared" si="183"/>
        <v>0</v>
      </c>
      <c r="BG339" s="388">
        <f t="shared" si="184"/>
        <v>0</v>
      </c>
      <c r="BH339" s="388">
        <f t="shared" si="185"/>
        <v>0</v>
      </c>
      <c r="BI339" s="388">
        <f t="shared" si="186"/>
        <v>0</v>
      </c>
      <c r="BJ339" s="388">
        <f t="shared" si="187"/>
        <v>0</v>
      </c>
      <c r="BK339" s="389">
        <f t="shared" si="188"/>
        <v>0</v>
      </c>
      <c r="BL339" s="388">
        <f>IF(W339="",0,IF(W339=LEGENDA!C$43,0,1))</f>
        <v>0</v>
      </c>
      <c r="BM339" s="388">
        <f>IF(X339="",0,IF(X339=LEGENDA!D$43,0,1))</f>
        <v>0</v>
      </c>
      <c r="BN339" s="388">
        <f>IF(Y339="",0,IF(Y339=LEGENDA!E$43,0,1))</f>
        <v>0</v>
      </c>
      <c r="BO339" s="388">
        <f>IF(Z339="",0,IF(Z339=LEGENDA!F$43,0,1))</f>
        <v>0</v>
      </c>
      <c r="BP339" s="388">
        <f>IF(AA339="",0,IF(AA339=LEGENDA!G$43,0,1))</f>
        <v>0</v>
      </c>
      <c r="BQ339" s="388">
        <f>IF(AB339="",0,IF(AB339=LEGENDA!H$43,0,1))</f>
        <v>0</v>
      </c>
      <c r="BR339" s="388">
        <f>IF(AC339="",0,IF(AC339=LEGENDA!I$43,0,1))</f>
        <v>0</v>
      </c>
      <c r="BS339" s="388">
        <f>IF(AD339="",0,IF(AD339=LEGENDA!J$43,0,1))</f>
        <v>0</v>
      </c>
      <c r="BT339" s="388">
        <f>IF(AE339="",0,IF(AE339=LEGENDA!K$43,0,1))</f>
        <v>0</v>
      </c>
      <c r="BU339" s="388">
        <f>IF(AF339="",0,IF(AF339=LEGENDA!L$43,0,1))</f>
        <v>0</v>
      </c>
      <c r="BV339" s="390">
        <f t="shared" si="189"/>
        <v>0</v>
      </c>
      <c r="BW339" s="388">
        <f t="shared" si="190"/>
        <v>0</v>
      </c>
      <c r="BX339" s="390">
        <f t="shared" si="191"/>
        <v>0</v>
      </c>
      <c r="BY339" s="391">
        <f t="shared" si="192"/>
        <v>0</v>
      </c>
      <c r="BZ339" s="391">
        <f t="shared" si="193"/>
        <v>0</v>
      </c>
      <c r="CA339" s="391" t="str">
        <f t="shared" si="194"/>
        <v/>
      </c>
      <c r="CB339" s="386" t="str">
        <f t="shared" si="200"/>
        <v/>
      </c>
      <c r="CC339" s="94">
        <f t="shared" si="195"/>
        <v>0</v>
      </c>
      <c r="CD339" s="397" t="str">
        <f t="shared" si="196"/>
        <v/>
      </c>
      <c r="CE339" s="559" t="str">
        <f t="array" ref="CE339">IFERROR(INDEX($C$10:$C$525,MATCH(0,COUNTIF($CE$9:CE338,$C$10:$C$525),0)),"")</f>
        <v/>
      </c>
      <c r="CF339" s="559">
        <f t="shared" si="201"/>
        <v>0</v>
      </c>
    </row>
    <row r="340" spans="1:84" ht="18.600000000000001" customHeight="1" thickBot="1" x14ac:dyDescent="0.35">
      <c r="A340" s="78" t="str">
        <f t="shared" si="174"/>
        <v/>
      </c>
      <c r="B340" s="576"/>
      <c r="C340" s="464"/>
      <c r="D340" s="349"/>
      <c r="E340" s="61" t="str">
        <f>IF(B340="","",IF(C340="","",IF(D340="","",INDEX(POBRANIE_!$B$6:$F$100,MATCH($D340,POBRANIE_!$A$6:$A$100,0),2))))</f>
        <v/>
      </c>
      <c r="F340" s="44"/>
      <c r="G340" s="45"/>
      <c r="H340" s="349"/>
      <c r="I340" s="46"/>
      <c r="J340" s="64" t="str">
        <f>IF($H340="","",IF($I340="","",IF($H340=LEGENDA!$B$21,0.6,IF($H340=LEGENDA!$B$22,0.7,0.8))))</f>
        <v/>
      </c>
      <c r="K340" s="61" t="str">
        <f t="shared" si="175"/>
        <v/>
      </c>
      <c r="L340" s="46"/>
      <c r="M340" s="61" t="str">
        <f>IF($H340="","",IF(OR(I340&gt;0,L340&gt;0),"",IF(AND(D340="TUZ",H340="gleba b. lekka"),"BŁĄD kol.8",IF(AND(D340="TUZ",H340="gleba lekka"),"BŁĄD kol.8",IF(AND(D340="TUZ",H340="gleba średnia"),"BŁĄD kol.8",IF(AND(D340="TUZ",H340="gleba ciężka"),"BŁĄD kol.8",IF(OR($H340=LEGENDA!$B$21,$H340=1),49,IF(OR($H340=LEGENDA!$B$22,$H340=2),59,IF(OR($H340=LEGENDA!$B$23,$H340=3),62,IF(OR($H340=4,$H340=LEGENDA!$B$24),66,IF(H340=LEGENDA!$O$25,86,IF(H340=LEGENDA!$O$26,91,IF(H340=LEGENDA!$O$27,73,IF(H340=LEGENDA!$O$28,66,IF(H340=LEGENDA!$O$29,135,IF(H340=LEGENDA!$O$30,158,IF(H340=LEGENDA!$O$31,117)))))))))))))))))</f>
        <v/>
      </c>
      <c r="N340" s="61" t="str">
        <f>IF(AND(D340="TUZ",H340="gleba b. lekka"),"BŁĄD kol.8",IF(AND(D340="TUZ",H340="gleba lekka"),"BŁĄD kol.8",IF(AND(D340="TUZ",H340="gleba średnia"),"BŁĄD kol.8",IF(AND(D340="TUZ",H340="gleba ciężka"),"BŁĄD kol.8",IF(AND(E340&lt;&gt;4,H340=LEGENDA!$O$29),"BŁĄD kol.8",IF(AND(E340&lt;&gt;4,H340=LEGENDA!$O$30),"BŁĄD kol.8",IF(AND(E340&lt;&gt;4,H340=LEGENDA!$O$31),"BŁĄD kol.8",IF(AND(E340&lt;&gt;4,H340=LEGENDA!$O$28),"BŁĄD kol.8",IF(AND(E340&lt;&gt;4,H340=LEGENDA!$O$27),"BŁĄD kol.8",IF(AND(E340&lt;&gt;4,H340=LEGENDA!$O$26),"BŁĄD kol.8",IF(AND(E340&lt;&gt;4,H340=LEGENDA!$O$25),"BŁĄD kol.8",IF(AX340="","",IF(AX340=1,0.6,IF(AX340=2,0.9,0.9))))))))))))))</f>
        <v/>
      </c>
      <c r="O340" s="381" t="str">
        <f t="shared" si="176"/>
        <v/>
      </c>
      <c r="P340" s="379" t="str">
        <f t="shared" si="177"/>
        <v/>
      </c>
      <c r="Q340" s="47"/>
      <c r="R340" s="46"/>
      <c r="S340" s="46"/>
      <c r="T340" s="46"/>
      <c r="U340" s="46"/>
      <c r="V340" s="61" t="str">
        <f t="shared" si="178"/>
        <v/>
      </c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61" t="str">
        <f t="shared" si="179"/>
        <v/>
      </c>
      <c r="AH340" s="66" t="e">
        <v>#VALUE!</v>
      </c>
      <c r="AI340" s="72">
        <v>0</v>
      </c>
      <c r="AJ340" s="73">
        <v>0</v>
      </c>
      <c r="AK340" s="67">
        <v>0</v>
      </c>
      <c r="AL340" s="51">
        <v>-63.360000000000007</v>
      </c>
      <c r="AM340" s="51">
        <v>-73.600000000000009</v>
      </c>
      <c r="AN340" s="51">
        <v>-164.8</v>
      </c>
      <c r="AO340" s="77">
        <v>0</v>
      </c>
      <c r="AP340" s="77">
        <v>0</v>
      </c>
      <c r="AQ340" s="77">
        <v>0</v>
      </c>
      <c r="AR340" s="77">
        <v>0</v>
      </c>
      <c r="AS340" s="77">
        <v>0</v>
      </c>
      <c r="AT340" s="77">
        <v>0</v>
      </c>
      <c r="AU340" s="46"/>
      <c r="AV340" s="350" t="str">
        <f t="shared" si="180"/>
        <v/>
      </c>
      <c r="AW340" s="76" t="str">
        <f t="shared" si="181"/>
        <v/>
      </c>
      <c r="AX340" s="198" t="str">
        <f>IF(A340="","",IF(D340="","",INDEX(POBRANIE_!$B$6:$F$101,MATCH(D340,POBRANIE_!$A$6:$A$101,0),5)))</f>
        <v/>
      </c>
      <c r="AY340" s="96" t="str">
        <f t="shared" si="182"/>
        <v/>
      </c>
      <c r="AZ340" s="96" t="str">
        <f t="shared" si="202"/>
        <v/>
      </c>
      <c r="BA340" s="292" t="str">
        <f t="shared" si="197"/>
        <v xml:space="preserve"> </v>
      </c>
      <c r="BB340" s="293" t="str">
        <f t="shared" si="198"/>
        <v xml:space="preserve"> </v>
      </c>
      <c r="BD340" s="45"/>
      <c r="BE340" s="387" t="str">
        <f t="shared" si="199"/>
        <v/>
      </c>
      <c r="BF340" s="388">
        <f t="shared" si="183"/>
        <v>0</v>
      </c>
      <c r="BG340" s="388">
        <f t="shared" si="184"/>
        <v>0</v>
      </c>
      <c r="BH340" s="388">
        <f t="shared" si="185"/>
        <v>0</v>
      </c>
      <c r="BI340" s="388">
        <f t="shared" si="186"/>
        <v>0</v>
      </c>
      <c r="BJ340" s="388">
        <f t="shared" si="187"/>
        <v>0</v>
      </c>
      <c r="BK340" s="389">
        <f t="shared" si="188"/>
        <v>0</v>
      </c>
      <c r="BL340" s="388">
        <f>IF(W340="",0,IF(W340=LEGENDA!C$43,0,1))</f>
        <v>0</v>
      </c>
      <c r="BM340" s="388">
        <f>IF(X340="",0,IF(X340=LEGENDA!D$43,0,1))</f>
        <v>0</v>
      </c>
      <c r="BN340" s="388">
        <f>IF(Y340="",0,IF(Y340=LEGENDA!E$43,0,1))</f>
        <v>0</v>
      </c>
      <c r="BO340" s="388">
        <f>IF(Z340="",0,IF(Z340=LEGENDA!F$43,0,1))</f>
        <v>0</v>
      </c>
      <c r="BP340" s="388">
        <f>IF(AA340="",0,IF(AA340=LEGENDA!G$43,0,1))</f>
        <v>0</v>
      </c>
      <c r="BQ340" s="388">
        <f>IF(AB340="",0,IF(AB340=LEGENDA!H$43,0,1))</f>
        <v>0</v>
      </c>
      <c r="BR340" s="388">
        <f>IF(AC340="",0,IF(AC340=LEGENDA!I$43,0,1))</f>
        <v>0</v>
      </c>
      <c r="BS340" s="388">
        <f>IF(AD340="",0,IF(AD340=LEGENDA!J$43,0,1))</f>
        <v>0</v>
      </c>
      <c r="BT340" s="388">
        <f>IF(AE340="",0,IF(AE340=LEGENDA!K$43,0,1))</f>
        <v>0</v>
      </c>
      <c r="BU340" s="388">
        <f>IF(AF340="",0,IF(AF340=LEGENDA!L$43,0,1))</f>
        <v>0</v>
      </c>
      <c r="BV340" s="390">
        <f t="shared" si="189"/>
        <v>0</v>
      </c>
      <c r="BW340" s="388">
        <f t="shared" si="190"/>
        <v>0</v>
      </c>
      <c r="BX340" s="390">
        <f t="shared" si="191"/>
        <v>0</v>
      </c>
      <c r="BY340" s="391">
        <f t="shared" si="192"/>
        <v>0</v>
      </c>
      <c r="BZ340" s="391">
        <f t="shared" si="193"/>
        <v>0</v>
      </c>
      <c r="CA340" s="391" t="str">
        <f t="shared" si="194"/>
        <v/>
      </c>
      <c r="CB340" s="386" t="str">
        <f t="shared" si="200"/>
        <v/>
      </c>
      <c r="CC340" s="94">
        <f t="shared" si="195"/>
        <v>0</v>
      </c>
      <c r="CD340" s="397" t="str">
        <f t="shared" si="196"/>
        <v/>
      </c>
      <c r="CE340" s="559" t="str">
        <f t="array" ref="CE340">IFERROR(INDEX($C$10:$C$525,MATCH(0,COUNTIF($CE$9:CE339,$C$10:$C$525),0)),"")</f>
        <v/>
      </c>
      <c r="CF340" s="559">
        <f t="shared" si="201"/>
        <v>0</v>
      </c>
    </row>
    <row r="341" spans="1:84" ht="18.600000000000001" customHeight="1" thickBot="1" x14ac:dyDescent="0.35">
      <c r="A341" s="78" t="str">
        <f t="shared" si="174"/>
        <v/>
      </c>
      <c r="B341" s="576"/>
      <c r="C341" s="464"/>
      <c r="D341" s="349"/>
      <c r="E341" s="61" t="str">
        <f>IF(B341="","",IF(C341="","",IF(D341="","",INDEX(POBRANIE_!$B$6:$F$100,MATCH($D341,POBRANIE_!$A$6:$A$100,0),2))))</f>
        <v/>
      </c>
      <c r="F341" s="44"/>
      <c r="G341" s="45"/>
      <c r="H341" s="349"/>
      <c r="I341" s="46"/>
      <c r="J341" s="64" t="str">
        <f>IF($H341="","",IF($I341="","",IF($H341=LEGENDA!$B$21,0.6,IF($H341=LEGENDA!$B$22,0.7,0.8))))</f>
        <v/>
      </c>
      <c r="K341" s="61" t="str">
        <f t="shared" si="175"/>
        <v/>
      </c>
      <c r="L341" s="46"/>
      <c r="M341" s="61" t="str">
        <f>IF($H341="","",IF(OR(I341&gt;0,L341&gt;0),"",IF(AND(D341="TUZ",H341="gleba b. lekka"),"BŁĄD kol.8",IF(AND(D341="TUZ",H341="gleba lekka"),"BŁĄD kol.8",IF(AND(D341="TUZ",H341="gleba średnia"),"BŁĄD kol.8",IF(AND(D341="TUZ",H341="gleba ciężka"),"BŁĄD kol.8",IF(OR($H341=LEGENDA!$B$21,$H341=1),49,IF(OR($H341=LEGENDA!$B$22,$H341=2),59,IF(OR($H341=LEGENDA!$B$23,$H341=3),62,IF(OR($H341=4,$H341=LEGENDA!$B$24),66,IF(H341=LEGENDA!$O$25,86,IF(H341=LEGENDA!$O$26,91,IF(H341=LEGENDA!$O$27,73,IF(H341=LEGENDA!$O$28,66,IF(H341=LEGENDA!$O$29,135,IF(H341=LEGENDA!$O$30,158,IF(H341=LEGENDA!$O$31,117)))))))))))))))))</f>
        <v/>
      </c>
      <c r="N341" s="61" t="str">
        <f>IF(AND(D341="TUZ",H341="gleba b. lekka"),"BŁĄD kol.8",IF(AND(D341="TUZ",H341="gleba lekka"),"BŁĄD kol.8",IF(AND(D341="TUZ",H341="gleba średnia"),"BŁĄD kol.8",IF(AND(D341="TUZ",H341="gleba ciężka"),"BŁĄD kol.8",IF(AND(E341&lt;&gt;4,H341=LEGENDA!$O$29),"BŁĄD kol.8",IF(AND(E341&lt;&gt;4,H341=LEGENDA!$O$30),"BŁĄD kol.8",IF(AND(E341&lt;&gt;4,H341=LEGENDA!$O$31),"BŁĄD kol.8",IF(AND(E341&lt;&gt;4,H341=LEGENDA!$O$28),"BŁĄD kol.8",IF(AND(E341&lt;&gt;4,H341=LEGENDA!$O$27),"BŁĄD kol.8",IF(AND(E341&lt;&gt;4,H341=LEGENDA!$O$26),"BŁĄD kol.8",IF(AND(E341&lt;&gt;4,H341=LEGENDA!$O$25),"BŁĄD kol.8",IF(AX341="","",IF(AX341=1,0.6,IF(AX341=2,0.9,0.9))))))))))))))</f>
        <v/>
      </c>
      <c r="O341" s="381" t="str">
        <f t="shared" si="176"/>
        <v/>
      </c>
      <c r="P341" s="379" t="str">
        <f t="shared" si="177"/>
        <v/>
      </c>
      <c r="Q341" s="47"/>
      <c r="R341" s="46"/>
      <c r="S341" s="46"/>
      <c r="T341" s="46"/>
      <c r="U341" s="46"/>
      <c r="V341" s="61" t="str">
        <f t="shared" si="178"/>
        <v/>
      </c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61" t="str">
        <f t="shared" si="179"/>
        <v/>
      </c>
      <c r="AH341" s="66" t="e">
        <v>#VALUE!</v>
      </c>
      <c r="AI341" s="72">
        <v>0</v>
      </c>
      <c r="AJ341" s="73">
        <v>0</v>
      </c>
      <c r="AK341" s="67">
        <v>0</v>
      </c>
      <c r="AL341" s="51">
        <v>-63.360000000000007</v>
      </c>
      <c r="AM341" s="51">
        <v>-73.600000000000009</v>
      </c>
      <c r="AN341" s="51">
        <v>-164.8</v>
      </c>
      <c r="AO341" s="77">
        <v>0</v>
      </c>
      <c r="AP341" s="77">
        <v>0</v>
      </c>
      <c r="AQ341" s="77">
        <v>0</v>
      </c>
      <c r="AR341" s="77">
        <v>0</v>
      </c>
      <c r="AS341" s="77">
        <v>0</v>
      </c>
      <c r="AT341" s="77">
        <v>0</v>
      </c>
      <c r="AU341" s="46"/>
      <c r="AV341" s="350" t="str">
        <f t="shared" si="180"/>
        <v/>
      </c>
      <c r="AW341" s="76" t="str">
        <f t="shared" si="181"/>
        <v/>
      </c>
      <c r="AX341" s="198" t="str">
        <f>IF(A341="","",IF(D341="","",INDEX(POBRANIE_!$B$6:$F$101,MATCH(D341,POBRANIE_!$A$6:$A$101,0),5)))</f>
        <v/>
      </c>
      <c r="AY341" s="96" t="str">
        <f t="shared" si="182"/>
        <v/>
      </c>
      <c r="AZ341" s="96" t="str">
        <f t="shared" si="202"/>
        <v/>
      </c>
      <c r="BA341" s="292" t="str">
        <f t="shared" si="197"/>
        <v xml:space="preserve"> </v>
      </c>
      <c r="BB341" s="293" t="str">
        <f t="shared" si="198"/>
        <v xml:space="preserve"> </v>
      </c>
      <c r="BD341" s="45"/>
      <c r="BE341" s="387" t="str">
        <f t="shared" si="199"/>
        <v/>
      </c>
      <c r="BF341" s="388">
        <f t="shared" si="183"/>
        <v>0</v>
      </c>
      <c r="BG341" s="388">
        <f t="shared" si="184"/>
        <v>0</v>
      </c>
      <c r="BH341" s="388">
        <f t="shared" si="185"/>
        <v>0</v>
      </c>
      <c r="BI341" s="388">
        <f t="shared" si="186"/>
        <v>0</v>
      </c>
      <c r="BJ341" s="388">
        <f t="shared" si="187"/>
        <v>0</v>
      </c>
      <c r="BK341" s="389">
        <f t="shared" si="188"/>
        <v>0</v>
      </c>
      <c r="BL341" s="388">
        <f>IF(W341="",0,IF(W341=LEGENDA!C$43,0,1))</f>
        <v>0</v>
      </c>
      <c r="BM341" s="388">
        <f>IF(X341="",0,IF(X341=LEGENDA!D$43,0,1))</f>
        <v>0</v>
      </c>
      <c r="BN341" s="388">
        <f>IF(Y341="",0,IF(Y341=LEGENDA!E$43,0,1))</f>
        <v>0</v>
      </c>
      <c r="BO341" s="388">
        <f>IF(Z341="",0,IF(Z341=LEGENDA!F$43,0,1))</f>
        <v>0</v>
      </c>
      <c r="BP341" s="388">
        <f>IF(AA341="",0,IF(AA341=LEGENDA!G$43,0,1))</f>
        <v>0</v>
      </c>
      <c r="BQ341" s="388">
        <f>IF(AB341="",0,IF(AB341=LEGENDA!H$43,0,1))</f>
        <v>0</v>
      </c>
      <c r="BR341" s="388">
        <f>IF(AC341="",0,IF(AC341=LEGENDA!I$43,0,1))</f>
        <v>0</v>
      </c>
      <c r="BS341" s="388">
        <f>IF(AD341="",0,IF(AD341=LEGENDA!J$43,0,1))</f>
        <v>0</v>
      </c>
      <c r="BT341" s="388">
        <f>IF(AE341="",0,IF(AE341=LEGENDA!K$43,0,1))</f>
        <v>0</v>
      </c>
      <c r="BU341" s="388">
        <f>IF(AF341="",0,IF(AF341=LEGENDA!L$43,0,1))</f>
        <v>0</v>
      </c>
      <c r="BV341" s="390">
        <f t="shared" si="189"/>
        <v>0</v>
      </c>
      <c r="BW341" s="388">
        <f t="shared" si="190"/>
        <v>0</v>
      </c>
      <c r="BX341" s="390">
        <f t="shared" si="191"/>
        <v>0</v>
      </c>
      <c r="BY341" s="391">
        <f t="shared" si="192"/>
        <v>0</v>
      </c>
      <c r="BZ341" s="391">
        <f t="shared" si="193"/>
        <v>0</v>
      </c>
      <c r="CA341" s="391" t="str">
        <f t="shared" si="194"/>
        <v/>
      </c>
      <c r="CB341" s="386" t="str">
        <f t="shared" si="200"/>
        <v/>
      </c>
      <c r="CC341" s="94">
        <f t="shared" si="195"/>
        <v>0</v>
      </c>
      <c r="CD341" s="397" t="str">
        <f t="shared" si="196"/>
        <v/>
      </c>
      <c r="CE341" s="559" t="str">
        <f t="array" ref="CE341">IFERROR(INDEX($C$10:$C$525,MATCH(0,COUNTIF($CE$9:CE340,$C$10:$C$525),0)),"")</f>
        <v/>
      </c>
      <c r="CF341" s="559">
        <f t="shared" si="201"/>
        <v>0</v>
      </c>
    </row>
    <row r="342" spans="1:84" ht="18.600000000000001" customHeight="1" thickBot="1" x14ac:dyDescent="0.35">
      <c r="A342" s="78" t="str">
        <f t="shared" si="174"/>
        <v/>
      </c>
      <c r="B342" s="576"/>
      <c r="C342" s="464"/>
      <c r="D342" s="349"/>
      <c r="E342" s="61" t="str">
        <f>IF(B342="","",IF(C342="","",IF(D342="","",INDEX(POBRANIE_!$B$6:$F$100,MATCH($D342,POBRANIE_!$A$6:$A$100,0),2))))</f>
        <v/>
      </c>
      <c r="F342" s="44"/>
      <c r="G342" s="45"/>
      <c r="H342" s="349"/>
      <c r="I342" s="46"/>
      <c r="J342" s="64" t="str">
        <f>IF($H342="","",IF($I342="","",IF($H342=LEGENDA!$B$21,0.6,IF($H342=LEGENDA!$B$22,0.7,0.8))))</f>
        <v/>
      </c>
      <c r="K342" s="61" t="str">
        <f t="shared" si="175"/>
        <v/>
      </c>
      <c r="L342" s="46"/>
      <c r="M342" s="61" t="str">
        <f>IF($H342="","",IF(OR(I342&gt;0,L342&gt;0),"",IF(AND(D342="TUZ",H342="gleba b. lekka"),"BŁĄD kol.8",IF(AND(D342="TUZ",H342="gleba lekka"),"BŁĄD kol.8",IF(AND(D342="TUZ",H342="gleba średnia"),"BŁĄD kol.8",IF(AND(D342="TUZ",H342="gleba ciężka"),"BŁĄD kol.8",IF(OR($H342=LEGENDA!$B$21,$H342=1),49,IF(OR($H342=LEGENDA!$B$22,$H342=2),59,IF(OR($H342=LEGENDA!$B$23,$H342=3),62,IF(OR($H342=4,$H342=LEGENDA!$B$24),66,IF(H342=LEGENDA!$O$25,86,IF(H342=LEGENDA!$O$26,91,IF(H342=LEGENDA!$O$27,73,IF(H342=LEGENDA!$O$28,66,IF(H342=LEGENDA!$O$29,135,IF(H342=LEGENDA!$O$30,158,IF(H342=LEGENDA!$O$31,117)))))))))))))))))</f>
        <v/>
      </c>
      <c r="N342" s="61" t="str">
        <f>IF(AND(D342="TUZ",H342="gleba b. lekka"),"BŁĄD kol.8",IF(AND(D342="TUZ",H342="gleba lekka"),"BŁĄD kol.8",IF(AND(D342="TUZ",H342="gleba średnia"),"BŁĄD kol.8",IF(AND(D342="TUZ",H342="gleba ciężka"),"BŁĄD kol.8",IF(AND(E342&lt;&gt;4,H342=LEGENDA!$O$29),"BŁĄD kol.8",IF(AND(E342&lt;&gt;4,H342=LEGENDA!$O$30),"BŁĄD kol.8",IF(AND(E342&lt;&gt;4,H342=LEGENDA!$O$31),"BŁĄD kol.8",IF(AND(E342&lt;&gt;4,H342=LEGENDA!$O$28),"BŁĄD kol.8",IF(AND(E342&lt;&gt;4,H342=LEGENDA!$O$27),"BŁĄD kol.8",IF(AND(E342&lt;&gt;4,H342=LEGENDA!$O$26),"BŁĄD kol.8",IF(AND(E342&lt;&gt;4,H342=LEGENDA!$O$25),"BŁĄD kol.8",IF(AX342="","",IF(AX342=1,0.6,IF(AX342=2,0.9,0.9))))))))))))))</f>
        <v/>
      </c>
      <c r="O342" s="381" t="str">
        <f t="shared" si="176"/>
        <v/>
      </c>
      <c r="P342" s="379" t="str">
        <f t="shared" si="177"/>
        <v/>
      </c>
      <c r="Q342" s="47"/>
      <c r="R342" s="46"/>
      <c r="S342" s="46"/>
      <c r="T342" s="46"/>
      <c r="U342" s="46"/>
      <c r="V342" s="61" t="str">
        <f t="shared" si="178"/>
        <v/>
      </c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61" t="str">
        <f t="shared" si="179"/>
        <v/>
      </c>
      <c r="AH342" s="66" t="e">
        <v>#VALUE!</v>
      </c>
      <c r="AI342" s="72">
        <v>0</v>
      </c>
      <c r="AJ342" s="73">
        <v>0</v>
      </c>
      <c r="AK342" s="67">
        <v>0</v>
      </c>
      <c r="AL342" s="51">
        <v>-63.360000000000007</v>
      </c>
      <c r="AM342" s="51">
        <v>-73.600000000000009</v>
      </c>
      <c r="AN342" s="51">
        <v>-164.8</v>
      </c>
      <c r="AO342" s="77">
        <v>0</v>
      </c>
      <c r="AP342" s="77">
        <v>0</v>
      </c>
      <c r="AQ342" s="77">
        <v>0</v>
      </c>
      <c r="AR342" s="77">
        <v>0</v>
      </c>
      <c r="AS342" s="77">
        <v>0</v>
      </c>
      <c r="AT342" s="77">
        <v>0</v>
      </c>
      <c r="AU342" s="46"/>
      <c r="AV342" s="350" t="str">
        <f t="shared" si="180"/>
        <v/>
      </c>
      <c r="AW342" s="76" t="str">
        <f t="shared" si="181"/>
        <v/>
      </c>
      <c r="AX342" s="198" t="str">
        <f>IF(A342="","",IF(D342="","",INDEX(POBRANIE_!$B$6:$F$101,MATCH(D342,POBRANIE_!$A$6:$A$101,0),5)))</f>
        <v/>
      </c>
      <c r="AY342" s="96" t="str">
        <f t="shared" si="182"/>
        <v/>
      </c>
      <c r="AZ342" s="96" t="str">
        <f t="shared" si="202"/>
        <v/>
      </c>
      <c r="BA342" s="292" t="str">
        <f t="shared" si="197"/>
        <v xml:space="preserve"> </v>
      </c>
      <c r="BB342" s="293" t="str">
        <f t="shared" si="198"/>
        <v xml:space="preserve"> </v>
      </c>
      <c r="BD342" s="45"/>
      <c r="BE342" s="387" t="str">
        <f t="shared" si="199"/>
        <v/>
      </c>
      <c r="BF342" s="388">
        <f t="shared" si="183"/>
        <v>0</v>
      </c>
      <c r="BG342" s="388">
        <f t="shared" si="184"/>
        <v>0</v>
      </c>
      <c r="BH342" s="388">
        <f t="shared" si="185"/>
        <v>0</v>
      </c>
      <c r="BI342" s="388">
        <f t="shared" si="186"/>
        <v>0</v>
      </c>
      <c r="BJ342" s="388">
        <f t="shared" si="187"/>
        <v>0</v>
      </c>
      <c r="BK342" s="389">
        <f t="shared" si="188"/>
        <v>0</v>
      </c>
      <c r="BL342" s="388">
        <f>IF(W342="",0,IF(W342=LEGENDA!C$43,0,1))</f>
        <v>0</v>
      </c>
      <c r="BM342" s="388">
        <f>IF(X342="",0,IF(X342=LEGENDA!D$43,0,1))</f>
        <v>0</v>
      </c>
      <c r="BN342" s="388">
        <f>IF(Y342="",0,IF(Y342=LEGENDA!E$43,0,1))</f>
        <v>0</v>
      </c>
      <c r="BO342" s="388">
        <f>IF(Z342="",0,IF(Z342=LEGENDA!F$43,0,1))</f>
        <v>0</v>
      </c>
      <c r="BP342" s="388">
        <f>IF(AA342="",0,IF(AA342=LEGENDA!G$43,0,1))</f>
        <v>0</v>
      </c>
      <c r="BQ342" s="388">
        <f>IF(AB342="",0,IF(AB342=LEGENDA!H$43,0,1))</f>
        <v>0</v>
      </c>
      <c r="BR342" s="388">
        <f>IF(AC342="",0,IF(AC342=LEGENDA!I$43,0,1))</f>
        <v>0</v>
      </c>
      <c r="BS342" s="388">
        <f>IF(AD342="",0,IF(AD342=LEGENDA!J$43,0,1))</f>
        <v>0</v>
      </c>
      <c r="BT342" s="388">
        <f>IF(AE342="",0,IF(AE342=LEGENDA!K$43,0,1))</f>
        <v>0</v>
      </c>
      <c r="BU342" s="388">
        <f>IF(AF342="",0,IF(AF342=LEGENDA!L$43,0,1))</f>
        <v>0</v>
      </c>
      <c r="BV342" s="390">
        <f t="shared" si="189"/>
        <v>0</v>
      </c>
      <c r="BW342" s="388">
        <f t="shared" si="190"/>
        <v>0</v>
      </c>
      <c r="BX342" s="390">
        <f t="shared" si="191"/>
        <v>0</v>
      </c>
      <c r="BY342" s="391">
        <f t="shared" si="192"/>
        <v>0</v>
      </c>
      <c r="BZ342" s="391">
        <f t="shared" si="193"/>
        <v>0</v>
      </c>
      <c r="CA342" s="391" t="str">
        <f t="shared" si="194"/>
        <v/>
      </c>
      <c r="CB342" s="386" t="str">
        <f t="shared" si="200"/>
        <v/>
      </c>
      <c r="CC342" s="94">
        <f t="shared" si="195"/>
        <v>0</v>
      </c>
      <c r="CD342" s="397" t="str">
        <f t="shared" si="196"/>
        <v/>
      </c>
      <c r="CE342" s="559" t="str">
        <f t="array" ref="CE342">IFERROR(INDEX($C$10:$C$525,MATCH(0,COUNTIF($CE$9:CE341,$C$10:$C$525),0)),"")</f>
        <v/>
      </c>
      <c r="CF342" s="559">
        <f t="shared" si="201"/>
        <v>0</v>
      </c>
    </row>
    <row r="343" spans="1:84" ht="18.600000000000001" customHeight="1" thickBot="1" x14ac:dyDescent="0.35">
      <c r="A343" s="78" t="str">
        <f t="shared" si="174"/>
        <v/>
      </c>
      <c r="B343" s="576"/>
      <c r="C343" s="464"/>
      <c r="D343" s="349"/>
      <c r="E343" s="61" t="str">
        <f>IF(B343="","",IF(C343="","",IF(D343="","",INDEX(POBRANIE_!$B$6:$F$100,MATCH($D343,POBRANIE_!$A$6:$A$100,0),2))))</f>
        <v/>
      </c>
      <c r="F343" s="44"/>
      <c r="G343" s="45"/>
      <c r="H343" s="349"/>
      <c r="I343" s="46"/>
      <c r="J343" s="64" t="str">
        <f>IF($H343="","",IF($I343="","",IF($H343=LEGENDA!$B$21,0.6,IF($H343=LEGENDA!$B$22,0.7,0.8))))</f>
        <v/>
      </c>
      <c r="K343" s="61" t="str">
        <f t="shared" si="175"/>
        <v/>
      </c>
      <c r="L343" s="46"/>
      <c r="M343" s="61" t="str">
        <f>IF($H343="","",IF(OR(I343&gt;0,L343&gt;0),"",IF(AND(D343="TUZ",H343="gleba b. lekka"),"BŁĄD kol.8",IF(AND(D343="TUZ",H343="gleba lekka"),"BŁĄD kol.8",IF(AND(D343="TUZ",H343="gleba średnia"),"BŁĄD kol.8",IF(AND(D343="TUZ",H343="gleba ciężka"),"BŁĄD kol.8",IF(OR($H343=LEGENDA!$B$21,$H343=1),49,IF(OR($H343=LEGENDA!$B$22,$H343=2),59,IF(OR($H343=LEGENDA!$B$23,$H343=3),62,IF(OR($H343=4,$H343=LEGENDA!$B$24),66,IF(H343=LEGENDA!$O$25,86,IF(H343=LEGENDA!$O$26,91,IF(H343=LEGENDA!$O$27,73,IF(H343=LEGENDA!$O$28,66,IF(H343=LEGENDA!$O$29,135,IF(H343=LEGENDA!$O$30,158,IF(H343=LEGENDA!$O$31,117)))))))))))))))))</f>
        <v/>
      </c>
      <c r="N343" s="61" t="str">
        <f>IF(AND(D343="TUZ",H343="gleba b. lekka"),"BŁĄD kol.8",IF(AND(D343="TUZ",H343="gleba lekka"),"BŁĄD kol.8",IF(AND(D343="TUZ",H343="gleba średnia"),"BŁĄD kol.8",IF(AND(D343="TUZ",H343="gleba ciężka"),"BŁĄD kol.8",IF(AND(E343&lt;&gt;4,H343=LEGENDA!$O$29),"BŁĄD kol.8",IF(AND(E343&lt;&gt;4,H343=LEGENDA!$O$30),"BŁĄD kol.8",IF(AND(E343&lt;&gt;4,H343=LEGENDA!$O$31),"BŁĄD kol.8",IF(AND(E343&lt;&gt;4,H343=LEGENDA!$O$28),"BŁĄD kol.8",IF(AND(E343&lt;&gt;4,H343=LEGENDA!$O$27),"BŁĄD kol.8",IF(AND(E343&lt;&gt;4,H343=LEGENDA!$O$26),"BŁĄD kol.8",IF(AND(E343&lt;&gt;4,H343=LEGENDA!$O$25),"BŁĄD kol.8",IF(AX343="","",IF(AX343=1,0.6,IF(AX343=2,0.9,0.9))))))))))))))</f>
        <v/>
      </c>
      <c r="O343" s="381" t="str">
        <f t="shared" si="176"/>
        <v/>
      </c>
      <c r="P343" s="379" t="str">
        <f t="shared" si="177"/>
        <v/>
      </c>
      <c r="Q343" s="47"/>
      <c r="R343" s="46"/>
      <c r="S343" s="46"/>
      <c r="T343" s="46"/>
      <c r="U343" s="46"/>
      <c r="V343" s="61" t="str">
        <f t="shared" si="178"/>
        <v/>
      </c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61" t="str">
        <f t="shared" si="179"/>
        <v/>
      </c>
      <c r="AH343" s="66" t="e">
        <v>#VALUE!</v>
      </c>
      <c r="AI343" s="72">
        <v>0</v>
      </c>
      <c r="AJ343" s="73">
        <v>0</v>
      </c>
      <c r="AK343" s="67">
        <v>0</v>
      </c>
      <c r="AL343" s="51">
        <v>-63.360000000000007</v>
      </c>
      <c r="AM343" s="51">
        <v>-73.600000000000009</v>
      </c>
      <c r="AN343" s="51">
        <v>-164.8</v>
      </c>
      <c r="AO343" s="77">
        <v>0</v>
      </c>
      <c r="AP343" s="77">
        <v>0</v>
      </c>
      <c r="AQ343" s="77">
        <v>0</v>
      </c>
      <c r="AR343" s="77">
        <v>0</v>
      </c>
      <c r="AS343" s="77">
        <v>0</v>
      </c>
      <c r="AT343" s="77">
        <v>0</v>
      </c>
      <c r="AU343" s="46"/>
      <c r="AV343" s="350" t="str">
        <f t="shared" si="180"/>
        <v/>
      </c>
      <c r="AW343" s="76" t="str">
        <f t="shared" si="181"/>
        <v/>
      </c>
      <c r="AX343" s="198" t="str">
        <f>IF(A343="","",IF(D343="","",INDEX(POBRANIE_!$B$6:$F$101,MATCH(D343,POBRANIE_!$A$6:$A$101,0),5)))</f>
        <v/>
      </c>
      <c r="AY343" s="96" t="str">
        <f t="shared" si="182"/>
        <v/>
      </c>
      <c r="AZ343" s="96" t="str">
        <f t="shared" si="202"/>
        <v/>
      </c>
      <c r="BA343" s="292" t="str">
        <f t="shared" si="197"/>
        <v xml:space="preserve"> </v>
      </c>
      <c r="BB343" s="293" t="str">
        <f t="shared" si="198"/>
        <v xml:space="preserve"> </v>
      </c>
      <c r="BD343" s="45"/>
      <c r="BE343" s="387" t="str">
        <f t="shared" si="199"/>
        <v/>
      </c>
      <c r="BF343" s="388">
        <f t="shared" si="183"/>
        <v>0</v>
      </c>
      <c r="BG343" s="388">
        <f t="shared" si="184"/>
        <v>0</v>
      </c>
      <c r="BH343" s="388">
        <f t="shared" si="185"/>
        <v>0</v>
      </c>
      <c r="BI343" s="388">
        <f t="shared" si="186"/>
        <v>0</v>
      </c>
      <c r="BJ343" s="388">
        <f t="shared" si="187"/>
        <v>0</v>
      </c>
      <c r="BK343" s="389">
        <f t="shared" si="188"/>
        <v>0</v>
      </c>
      <c r="BL343" s="388">
        <f>IF(W343="",0,IF(W343=LEGENDA!C$43,0,1))</f>
        <v>0</v>
      </c>
      <c r="BM343" s="388">
        <f>IF(X343="",0,IF(X343=LEGENDA!D$43,0,1))</f>
        <v>0</v>
      </c>
      <c r="BN343" s="388">
        <f>IF(Y343="",0,IF(Y343=LEGENDA!E$43,0,1))</f>
        <v>0</v>
      </c>
      <c r="BO343" s="388">
        <f>IF(Z343="",0,IF(Z343=LEGENDA!F$43,0,1))</f>
        <v>0</v>
      </c>
      <c r="BP343" s="388">
        <f>IF(AA343="",0,IF(AA343=LEGENDA!G$43,0,1))</f>
        <v>0</v>
      </c>
      <c r="BQ343" s="388">
        <f>IF(AB343="",0,IF(AB343=LEGENDA!H$43,0,1))</f>
        <v>0</v>
      </c>
      <c r="BR343" s="388">
        <f>IF(AC343="",0,IF(AC343=LEGENDA!I$43,0,1))</f>
        <v>0</v>
      </c>
      <c r="BS343" s="388">
        <f>IF(AD343="",0,IF(AD343=LEGENDA!J$43,0,1))</f>
        <v>0</v>
      </c>
      <c r="BT343" s="388">
        <f>IF(AE343="",0,IF(AE343=LEGENDA!K$43,0,1))</f>
        <v>0</v>
      </c>
      <c r="BU343" s="388">
        <f>IF(AF343="",0,IF(AF343=LEGENDA!L$43,0,1))</f>
        <v>0</v>
      </c>
      <c r="BV343" s="390">
        <f t="shared" si="189"/>
        <v>0</v>
      </c>
      <c r="BW343" s="388">
        <f t="shared" si="190"/>
        <v>0</v>
      </c>
      <c r="BX343" s="390">
        <f t="shared" si="191"/>
        <v>0</v>
      </c>
      <c r="BY343" s="391">
        <f t="shared" si="192"/>
        <v>0</v>
      </c>
      <c r="BZ343" s="391">
        <f t="shared" si="193"/>
        <v>0</v>
      </c>
      <c r="CA343" s="391" t="str">
        <f t="shared" si="194"/>
        <v/>
      </c>
      <c r="CB343" s="386" t="str">
        <f t="shared" si="200"/>
        <v/>
      </c>
      <c r="CC343" s="94">
        <f t="shared" si="195"/>
        <v>0</v>
      </c>
      <c r="CD343" s="397" t="str">
        <f t="shared" si="196"/>
        <v/>
      </c>
      <c r="CE343" s="559" t="str">
        <f t="array" ref="CE343">IFERROR(INDEX($C$10:$C$525,MATCH(0,COUNTIF($CE$9:CE342,$C$10:$C$525),0)),"")</f>
        <v/>
      </c>
      <c r="CF343" s="559">
        <f t="shared" si="201"/>
        <v>0</v>
      </c>
    </row>
    <row r="344" spans="1:84" ht="18.600000000000001" customHeight="1" thickBot="1" x14ac:dyDescent="0.35">
      <c r="A344" s="78" t="str">
        <f t="shared" si="174"/>
        <v/>
      </c>
      <c r="B344" s="576"/>
      <c r="C344" s="464"/>
      <c r="D344" s="349"/>
      <c r="E344" s="61" t="str">
        <f>IF(B344="","",IF(C344="","",IF(D344="","",INDEX(POBRANIE_!$B$6:$F$100,MATCH($D344,POBRANIE_!$A$6:$A$100,0),2))))</f>
        <v/>
      </c>
      <c r="F344" s="44"/>
      <c r="G344" s="45"/>
      <c r="H344" s="349"/>
      <c r="I344" s="46"/>
      <c r="J344" s="64" t="str">
        <f>IF($H344="","",IF($I344="","",IF($H344=LEGENDA!$B$21,0.6,IF($H344=LEGENDA!$B$22,0.7,0.8))))</f>
        <v/>
      </c>
      <c r="K344" s="61" t="str">
        <f t="shared" si="175"/>
        <v/>
      </c>
      <c r="L344" s="46"/>
      <c r="M344" s="61" t="str">
        <f>IF($H344="","",IF(OR(I344&gt;0,L344&gt;0),"",IF(AND(D344="TUZ",H344="gleba b. lekka"),"BŁĄD kol.8",IF(AND(D344="TUZ",H344="gleba lekka"),"BŁĄD kol.8",IF(AND(D344="TUZ",H344="gleba średnia"),"BŁĄD kol.8",IF(AND(D344="TUZ",H344="gleba ciężka"),"BŁĄD kol.8",IF(OR($H344=LEGENDA!$B$21,$H344=1),49,IF(OR($H344=LEGENDA!$B$22,$H344=2),59,IF(OR($H344=LEGENDA!$B$23,$H344=3),62,IF(OR($H344=4,$H344=LEGENDA!$B$24),66,IF(H344=LEGENDA!$O$25,86,IF(H344=LEGENDA!$O$26,91,IF(H344=LEGENDA!$O$27,73,IF(H344=LEGENDA!$O$28,66,IF(H344=LEGENDA!$O$29,135,IF(H344=LEGENDA!$O$30,158,IF(H344=LEGENDA!$O$31,117)))))))))))))))))</f>
        <v/>
      </c>
      <c r="N344" s="61" t="str">
        <f>IF(AND(D344="TUZ",H344="gleba b. lekka"),"BŁĄD kol.8",IF(AND(D344="TUZ",H344="gleba lekka"),"BŁĄD kol.8",IF(AND(D344="TUZ",H344="gleba średnia"),"BŁĄD kol.8",IF(AND(D344="TUZ",H344="gleba ciężka"),"BŁĄD kol.8",IF(AND(E344&lt;&gt;4,H344=LEGENDA!$O$29),"BŁĄD kol.8",IF(AND(E344&lt;&gt;4,H344=LEGENDA!$O$30),"BŁĄD kol.8",IF(AND(E344&lt;&gt;4,H344=LEGENDA!$O$31),"BŁĄD kol.8",IF(AND(E344&lt;&gt;4,H344=LEGENDA!$O$28),"BŁĄD kol.8",IF(AND(E344&lt;&gt;4,H344=LEGENDA!$O$27),"BŁĄD kol.8",IF(AND(E344&lt;&gt;4,H344=LEGENDA!$O$26),"BŁĄD kol.8",IF(AND(E344&lt;&gt;4,H344=LEGENDA!$O$25),"BŁĄD kol.8",IF(AX344="","",IF(AX344=1,0.6,IF(AX344=2,0.9,0.9))))))))))))))</f>
        <v/>
      </c>
      <c r="O344" s="381" t="str">
        <f t="shared" si="176"/>
        <v/>
      </c>
      <c r="P344" s="379" t="str">
        <f t="shared" si="177"/>
        <v/>
      </c>
      <c r="Q344" s="47"/>
      <c r="R344" s="46"/>
      <c r="S344" s="46"/>
      <c r="T344" s="46"/>
      <c r="U344" s="46"/>
      <c r="V344" s="61" t="str">
        <f t="shared" si="178"/>
        <v/>
      </c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61" t="str">
        <f t="shared" si="179"/>
        <v/>
      </c>
      <c r="AH344" s="66" t="e">
        <v>#VALUE!</v>
      </c>
      <c r="AI344" s="72">
        <v>0</v>
      </c>
      <c r="AJ344" s="73">
        <v>0</v>
      </c>
      <c r="AK344" s="67">
        <v>0</v>
      </c>
      <c r="AL344" s="51">
        <v>-63.360000000000007</v>
      </c>
      <c r="AM344" s="51">
        <v>-73.600000000000009</v>
      </c>
      <c r="AN344" s="51">
        <v>-164.8</v>
      </c>
      <c r="AO344" s="77">
        <v>0</v>
      </c>
      <c r="AP344" s="77">
        <v>0</v>
      </c>
      <c r="AQ344" s="77">
        <v>0</v>
      </c>
      <c r="AR344" s="77">
        <v>0</v>
      </c>
      <c r="AS344" s="77">
        <v>0</v>
      </c>
      <c r="AT344" s="77">
        <v>0</v>
      </c>
      <c r="AU344" s="46"/>
      <c r="AV344" s="350" t="str">
        <f t="shared" si="180"/>
        <v/>
      </c>
      <c r="AW344" s="76" t="str">
        <f t="shared" si="181"/>
        <v/>
      </c>
      <c r="AX344" s="198" t="str">
        <f>IF(A344="","",IF(D344="","",INDEX(POBRANIE_!$B$6:$F$101,MATCH(D344,POBRANIE_!$A$6:$A$101,0),5)))</f>
        <v/>
      </c>
      <c r="AY344" s="96" t="str">
        <f t="shared" si="182"/>
        <v/>
      </c>
      <c r="AZ344" s="96" t="str">
        <f t="shared" si="202"/>
        <v/>
      </c>
      <c r="BA344" s="292" t="str">
        <f t="shared" si="197"/>
        <v xml:space="preserve"> </v>
      </c>
      <c r="BB344" s="293" t="str">
        <f t="shared" si="198"/>
        <v xml:space="preserve"> </v>
      </c>
      <c r="BD344" s="45"/>
      <c r="BE344" s="387" t="str">
        <f t="shared" si="199"/>
        <v/>
      </c>
      <c r="BF344" s="388">
        <f t="shared" si="183"/>
        <v>0</v>
      </c>
      <c r="BG344" s="388">
        <f t="shared" si="184"/>
        <v>0</v>
      </c>
      <c r="BH344" s="388">
        <f t="shared" si="185"/>
        <v>0</v>
      </c>
      <c r="BI344" s="388">
        <f t="shared" si="186"/>
        <v>0</v>
      </c>
      <c r="BJ344" s="388">
        <f t="shared" si="187"/>
        <v>0</v>
      </c>
      <c r="BK344" s="389">
        <f t="shared" si="188"/>
        <v>0</v>
      </c>
      <c r="BL344" s="388">
        <f>IF(W344="",0,IF(W344=LEGENDA!C$43,0,1))</f>
        <v>0</v>
      </c>
      <c r="BM344" s="388">
        <f>IF(X344="",0,IF(X344=LEGENDA!D$43,0,1))</f>
        <v>0</v>
      </c>
      <c r="BN344" s="388">
        <f>IF(Y344="",0,IF(Y344=LEGENDA!E$43,0,1))</f>
        <v>0</v>
      </c>
      <c r="BO344" s="388">
        <f>IF(Z344="",0,IF(Z344=LEGENDA!F$43,0,1))</f>
        <v>0</v>
      </c>
      <c r="BP344" s="388">
        <f>IF(AA344="",0,IF(AA344=LEGENDA!G$43,0,1))</f>
        <v>0</v>
      </c>
      <c r="BQ344" s="388">
        <f>IF(AB344="",0,IF(AB344=LEGENDA!H$43,0,1))</f>
        <v>0</v>
      </c>
      <c r="BR344" s="388">
        <f>IF(AC344="",0,IF(AC344=LEGENDA!I$43,0,1))</f>
        <v>0</v>
      </c>
      <c r="BS344" s="388">
        <f>IF(AD344="",0,IF(AD344=LEGENDA!J$43,0,1))</f>
        <v>0</v>
      </c>
      <c r="BT344" s="388">
        <f>IF(AE344="",0,IF(AE344=LEGENDA!K$43,0,1))</f>
        <v>0</v>
      </c>
      <c r="BU344" s="388">
        <f>IF(AF344="",0,IF(AF344=LEGENDA!L$43,0,1))</f>
        <v>0</v>
      </c>
      <c r="BV344" s="390">
        <f t="shared" si="189"/>
        <v>0</v>
      </c>
      <c r="BW344" s="388">
        <f t="shared" si="190"/>
        <v>0</v>
      </c>
      <c r="BX344" s="390">
        <f t="shared" si="191"/>
        <v>0</v>
      </c>
      <c r="BY344" s="391">
        <f t="shared" si="192"/>
        <v>0</v>
      </c>
      <c r="BZ344" s="391">
        <f t="shared" si="193"/>
        <v>0</v>
      </c>
      <c r="CA344" s="391" t="str">
        <f t="shared" si="194"/>
        <v/>
      </c>
      <c r="CB344" s="386" t="str">
        <f t="shared" si="200"/>
        <v/>
      </c>
      <c r="CC344" s="94">
        <f t="shared" si="195"/>
        <v>0</v>
      </c>
      <c r="CD344" s="397" t="str">
        <f t="shared" si="196"/>
        <v/>
      </c>
      <c r="CE344" s="559" t="str">
        <f t="array" ref="CE344">IFERROR(INDEX($C$10:$C$525,MATCH(0,COUNTIF($CE$9:CE343,$C$10:$C$525),0)),"")</f>
        <v/>
      </c>
      <c r="CF344" s="559">
        <f t="shared" si="201"/>
        <v>0</v>
      </c>
    </row>
    <row r="345" spans="1:84" ht="18.600000000000001" customHeight="1" thickBot="1" x14ac:dyDescent="0.35">
      <c r="A345" s="78" t="str">
        <f t="shared" si="174"/>
        <v/>
      </c>
      <c r="B345" s="576"/>
      <c r="C345" s="464"/>
      <c r="D345" s="349"/>
      <c r="E345" s="61" t="str">
        <f>IF(B345="","",IF(C345="","",IF(D345="","",INDEX(POBRANIE_!$B$6:$F$100,MATCH($D345,POBRANIE_!$A$6:$A$100,0),2))))</f>
        <v/>
      </c>
      <c r="F345" s="44"/>
      <c r="G345" s="45"/>
      <c r="H345" s="349"/>
      <c r="I345" s="46"/>
      <c r="J345" s="64" t="str">
        <f>IF($H345="","",IF($I345="","",IF($H345=LEGENDA!$B$21,0.6,IF($H345=LEGENDA!$B$22,0.7,0.8))))</f>
        <v/>
      </c>
      <c r="K345" s="61" t="str">
        <f t="shared" si="175"/>
        <v/>
      </c>
      <c r="L345" s="46"/>
      <c r="M345" s="61" t="str">
        <f>IF($H345="","",IF(OR(I345&gt;0,L345&gt;0),"",IF(AND(D345="TUZ",H345="gleba b. lekka"),"BŁĄD kol.8",IF(AND(D345="TUZ",H345="gleba lekka"),"BŁĄD kol.8",IF(AND(D345="TUZ",H345="gleba średnia"),"BŁĄD kol.8",IF(AND(D345="TUZ",H345="gleba ciężka"),"BŁĄD kol.8",IF(OR($H345=LEGENDA!$B$21,$H345=1),49,IF(OR($H345=LEGENDA!$B$22,$H345=2),59,IF(OR($H345=LEGENDA!$B$23,$H345=3),62,IF(OR($H345=4,$H345=LEGENDA!$B$24),66,IF(H345=LEGENDA!$O$25,86,IF(H345=LEGENDA!$O$26,91,IF(H345=LEGENDA!$O$27,73,IF(H345=LEGENDA!$O$28,66,IF(H345=LEGENDA!$O$29,135,IF(H345=LEGENDA!$O$30,158,IF(H345=LEGENDA!$O$31,117)))))))))))))))))</f>
        <v/>
      </c>
      <c r="N345" s="61" t="str">
        <f>IF(AND(D345="TUZ",H345="gleba b. lekka"),"BŁĄD kol.8",IF(AND(D345="TUZ",H345="gleba lekka"),"BŁĄD kol.8",IF(AND(D345="TUZ",H345="gleba średnia"),"BŁĄD kol.8",IF(AND(D345="TUZ",H345="gleba ciężka"),"BŁĄD kol.8",IF(AND(E345&lt;&gt;4,H345=LEGENDA!$O$29),"BŁĄD kol.8",IF(AND(E345&lt;&gt;4,H345=LEGENDA!$O$30),"BŁĄD kol.8",IF(AND(E345&lt;&gt;4,H345=LEGENDA!$O$31),"BŁĄD kol.8",IF(AND(E345&lt;&gt;4,H345=LEGENDA!$O$28),"BŁĄD kol.8",IF(AND(E345&lt;&gt;4,H345=LEGENDA!$O$27),"BŁĄD kol.8",IF(AND(E345&lt;&gt;4,H345=LEGENDA!$O$26),"BŁĄD kol.8",IF(AND(E345&lt;&gt;4,H345=LEGENDA!$O$25),"BŁĄD kol.8",IF(AX345="","",IF(AX345=1,0.6,IF(AX345=2,0.9,0.9))))))))))))))</f>
        <v/>
      </c>
      <c r="O345" s="381" t="str">
        <f t="shared" si="176"/>
        <v/>
      </c>
      <c r="P345" s="379" t="str">
        <f t="shared" si="177"/>
        <v/>
      </c>
      <c r="Q345" s="47"/>
      <c r="R345" s="46"/>
      <c r="S345" s="46"/>
      <c r="T345" s="46"/>
      <c r="U345" s="46"/>
      <c r="V345" s="61" t="str">
        <f t="shared" si="178"/>
        <v/>
      </c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61" t="str">
        <f t="shared" si="179"/>
        <v/>
      </c>
      <c r="AH345" s="66" t="e">
        <v>#VALUE!</v>
      </c>
      <c r="AI345" s="72">
        <v>0</v>
      </c>
      <c r="AJ345" s="73">
        <v>0</v>
      </c>
      <c r="AK345" s="67">
        <v>0</v>
      </c>
      <c r="AL345" s="51">
        <v>-63.360000000000007</v>
      </c>
      <c r="AM345" s="51">
        <v>-73.600000000000009</v>
      </c>
      <c r="AN345" s="51">
        <v>-164.8</v>
      </c>
      <c r="AO345" s="77">
        <v>0</v>
      </c>
      <c r="AP345" s="77">
        <v>0</v>
      </c>
      <c r="AQ345" s="77">
        <v>0</v>
      </c>
      <c r="AR345" s="77">
        <v>0</v>
      </c>
      <c r="AS345" s="77">
        <v>0</v>
      </c>
      <c r="AT345" s="77">
        <v>0</v>
      </c>
      <c r="AU345" s="46"/>
      <c r="AV345" s="350" t="str">
        <f t="shared" si="180"/>
        <v/>
      </c>
      <c r="AW345" s="76" t="str">
        <f t="shared" si="181"/>
        <v/>
      </c>
      <c r="AX345" s="198" t="str">
        <f>IF(A345="","",IF(D345="","",INDEX(POBRANIE_!$B$6:$F$101,MATCH(D345,POBRANIE_!$A$6:$A$101,0),5)))</f>
        <v/>
      </c>
      <c r="AY345" s="96" t="str">
        <f t="shared" si="182"/>
        <v/>
      </c>
      <c r="AZ345" s="96" t="str">
        <f t="shared" si="202"/>
        <v/>
      </c>
      <c r="BA345" s="292" t="str">
        <f t="shared" si="197"/>
        <v xml:space="preserve"> </v>
      </c>
      <c r="BB345" s="293" t="str">
        <f t="shared" si="198"/>
        <v xml:space="preserve"> </v>
      </c>
      <c r="BD345" s="45"/>
      <c r="BE345" s="387" t="str">
        <f t="shared" si="199"/>
        <v/>
      </c>
      <c r="BF345" s="388">
        <f t="shared" si="183"/>
        <v>0</v>
      </c>
      <c r="BG345" s="388">
        <f t="shared" si="184"/>
        <v>0</v>
      </c>
      <c r="BH345" s="388">
        <f t="shared" si="185"/>
        <v>0</v>
      </c>
      <c r="BI345" s="388">
        <f t="shared" si="186"/>
        <v>0</v>
      </c>
      <c r="BJ345" s="388">
        <f t="shared" si="187"/>
        <v>0</v>
      </c>
      <c r="BK345" s="389">
        <f t="shared" si="188"/>
        <v>0</v>
      </c>
      <c r="BL345" s="388">
        <f>IF(W345="",0,IF(W345=LEGENDA!C$43,0,1))</f>
        <v>0</v>
      </c>
      <c r="BM345" s="388">
        <f>IF(X345="",0,IF(X345=LEGENDA!D$43,0,1))</f>
        <v>0</v>
      </c>
      <c r="BN345" s="388">
        <f>IF(Y345="",0,IF(Y345=LEGENDA!E$43,0,1))</f>
        <v>0</v>
      </c>
      <c r="BO345" s="388">
        <f>IF(Z345="",0,IF(Z345=LEGENDA!F$43,0,1))</f>
        <v>0</v>
      </c>
      <c r="BP345" s="388">
        <f>IF(AA345="",0,IF(AA345=LEGENDA!G$43,0,1))</f>
        <v>0</v>
      </c>
      <c r="BQ345" s="388">
        <f>IF(AB345="",0,IF(AB345=LEGENDA!H$43,0,1))</f>
        <v>0</v>
      </c>
      <c r="BR345" s="388">
        <f>IF(AC345="",0,IF(AC345=LEGENDA!I$43,0,1))</f>
        <v>0</v>
      </c>
      <c r="BS345" s="388">
        <f>IF(AD345="",0,IF(AD345=LEGENDA!J$43,0,1))</f>
        <v>0</v>
      </c>
      <c r="BT345" s="388">
        <f>IF(AE345="",0,IF(AE345=LEGENDA!K$43,0,1))</f>
        <v>0</v>
      </c>
      <c r="BU345" s="388">
        <f>IF(AF345="",0,IF(AF345=LEGENDA!L$43,0,1))</f>
        <v>0</v>
      </c>
      <c r="BV345" s="390">
        <f t="shared" si="189"/>
        <v>0</v>
      </c>
      <c r="BW345" s="388">
        <f t="shared" si="190"/>
        <v>0</v>
      </c>
      <c r="BX345" s="390">
        <f t="shared" si="191"/>
        <v>0</v>
      </c>
      <c r="BY345" s="391">
        <f t="shared" si="192"/>
        <v>0</v>
      </c>
      <c r="BZ345" s="391">
        <f t="shared" si="193"/>
        <v>0</v>
      </c>
      <c r="CA345" s="391" t="str">
        <f t="shared" si="194"/>
        <v/>
      </c>
      <c r="CB345" s="386" t="str">
        <f t="shared" si="200"/>
        <v/>
      </c>
      <c r="CC345" s="94">
        <f t="shared" si="195"/>
        <v>0</v>
      </c>
      <c r="CD345" s="397" t="str">
        <f t="shared" si="196"/>
        <v/>
      </c>
      <c r="CE345" s="559" t="str">
        <f t="array" ref="CE345">IFERROR(INDEX($C$10:$C$525,MATCH(0,COUNTIF($CE$9:CE344,$C$10:$C$525),0)),"")</f>
        <v/>
      </c>
      <c r="CF345" s="559">
        <f t="shared" si="201"/>
        <v>0</v>
      </c>
    </row>
    <row r="346" spans="1:84" ht="18.600000000000001" customHeight="1" thickBot="1" x14ac:dyDescent="0.35">
      <c r="A346" s="78" t="str">
        <f t="shared" si="174"/>
        <v/>
      </c>
      <c r="B346" s="576"/>
      <c r="C346" s="464"/>
      <c r="D346" s="349"/>
      <c r="E346" s="61" t="str">
        <f>IF(B346="","",IF(C346="","",IF(D346="","",INDEX(POBRANIE_!$B$6:$F$100,MATCH($D346,POBRANIE_!$A$6:$A$100,0),2))))</f>
        <v/>
      </c>
      <c r="F346" s="44"/>
      <c r="G346" s="45"/>
      <c r="H346" s="349"/>
      <c r="I346" s="46"/>
      <c r="J346" s="64" t="str">
        <f>IF($H346="","",IF($I346="","",IF($H346=LEGENDA!$B$21,0.6,IF($H346=LEGENDA!$B$22,0.7,0.8))))</f>
        <v/>
      </c>
      <c r="K346" s="61" t="str">
        <f t="shared" si="175"/>
        <v/>
      </c>
      <c r="L346" s="46"/>
      <c r="M346" s="61" t="str">
        <f>IF($H346="","",IF(OR(I346&gt;0,L346&gt;0),"",IF(AND(D346="TUZ",H346="gleba b. lekka"),"BŁĄD kol.8",IF(AND(D346="TUZ",H346="gleba lekka"),"BŁĄD kol.8",IF(AND(D346="TUZ",H346="gleba średnia"),"BŁĄD kol.8",IF(AND(D346="TUZ",H346="gleba ciężka"),"BŁĄD kol.8",IF(OR($H346=LEGENDA!$B$21,$H346=1),49,IF(OR($H346=LEGENDA!$B$22,$H346=2),59,IF(OR($H346=LEGENDA!$B$23,$H346=3),62,IF(OR($H346=4,$H346=LEGENDA!$B$24),66,IF(H346=LEGENDA!$O$25,86,IF(H346=LEGENDA!$O$26,91,IF(H346=LEGENDA!$O$27,73,IF(H346=LEGENDA!$O$28,66,IF(H346=LEGENDA!$O$29,135,IF(H346=LEGENDA!$O$30,158,IF(H346=LEGENDA!$O$31,117)))))))))))))))))</f>
        <v/>
      </c>
      <c r="N346" s="61" t="str">
        <f>IF(AND(D346="TUZ",H346="gleba b. lekka"),"BŁĄD kol.8",IF(AND(D346="TUZ",H346="gleba lekka"),"BŁĄD kol.8",IF(AND(D346="TUZ",H346="gleba średnia"),"BŁĄD kol.8",IF(AND(D346="TUZ",H346="gleba ciężka"),"BŁĄD kol.8",IF(AND(E346&lt;&gt;4,H346=LEGENDA!$O$29),"BŁĄD kol.8",IF(AND(E346&lt;&gt;4,H346=LEGENDA!$O$30),"BŁĄD kol.8",IF(AND(E346&lt;&gt;4,H346=LEGENDA!$O$31),"BŁĄD kol.8",IF(AND(E346&lt;&gt;4,H346=LEGENDA!$O$28),"BŁĄD kol.8",IF(AND(E346&lt;&gt;4,H346=LEGENDA!$O$27),"BŁĄD kol.8",IF(AND(E346&lt;&gt;4,H346=LEGENDA!$O$26),"BŁĄD kol.8",IF(AND(E346&lt;&gt;4,H346=LEGENDA!$O$25),"BŁĄD kol.8",IF(AX346="","",IF(AX346=1,0.6,IF(AX346=2,0.9,0.9))))))))))))))</f>
        <v/>
      </c>
      <c r="O346" s="381" t="str">
        <f t="shared" si="176"/>
        <v/>
      </c>
      <c r="P346" s="379" t="str">
        <f t="shared" si="177"/>
        <v/>
      </c>
      <c r="Q346" s="47"/>
      <c r="R346" s="46"/>
      <c r="S346" s="46"/>
      <c r="T346" s="46"/>
      <c r="U346" s="46"/>
      <c r="V346" s="61" t="str">
        <f t="shared" si="178"/>
        <v/>
      </c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61" t="str">
        <f t="shared" si="179"/>
        <v/>
      </c>
      <c r="AH346" s="66" t="e">
        <v>#VALUE!</v>
      </c>
      <c r="AI346" s="72">
        <v>0</v>
      </c>
      <c r="AJ346" s="73">
        <v>0</v>
      </c>
      <c r="AK346" s="67">
        <v>0</v>
      </c>
      <c r="AL346" s="51">
        <v>-63.360000000000007</v>
      </c>
      <c r="AM346" s="51">
        <v>-73.600000000000009</v>
      </c>
      <c r="AN346" s="51">
        <v>-164.8</v>
      </c>
      <c r="AO346" s="77">
        <v>0</v>
      </c>
      <c r="AP346" s="77">
        <v>0</v>
      </c>
      <c r="AQ346" s="77">
        <v>0</v>
      </c>
      <c r="AR346" s="77">
        <v>0</v>
      </c>
      <c r="AS346" s="77">
        <v>0</v>
      </c>
      <c r="AT346" s="77">
        <v>0</v>
      </c>
      <c r="AU346" s="46"/>
      <c r="AV346" s="350" t="str">
        <f t="shared" si="180"/>
        <v/>
      </c>
      <c r="AW346" s="76" t="str">
        <f t="shared" si="181"/>
        <v/>
      </c>
      <c r="AX346" s="198" t="str">
        <f>IF(A346="","",IF(D346="","",INDEX(POBRANIE_!$B$6:$F$101,MATCH(D346,POBRANIE_!$A$6:$A$101,0),5)))</f>
        <v/>
      </c>
      <c r="AY346" s="96" t="str">
        <f t="shared" si="182"/>
        <v/>
      </c>
      <c r="AZ346" s="96" t="str">
        <f t="shared" si="202"/>
        <v/>
      </c>
      <c r="BA346" s="292" t="str">
        <f t="shared" si="197"/>
        <v xml:space="preserve"> </v>
      </c>
      <c r="BB346" s="293" t="str">
        <f t="shared" si="198"/>
        <v xml:space="preserve"> </v>
      </c>
      <c r="BD346" s="45"/>
      <c r="BE346" s="387" t="str">
        <f t="shared" si="199"/>
        <v/>
      </c>
      <c r="BF346" s="388">
        <f t="shared" si="183"/>
        <v>0</v>
      </c>
      <c r="BG346" s="388">
        <f t="shared" si="184"/>
        <v>0</v>
      </c>
      <c r="BH346" s="388">
        <f t="shared" si="185"/>
        <v>0</v>
      </c>
      <c r="BI346" s="388">
        <f t="shared" si="186"/>
        <v>0</v>
      </c>
      <c r="BJ346" s="388">
        <f t="shared" si="187"/>
        <v>0</v>
      </c>
      <c r="BK346" s="389">
        <f t="shared" si="188"/>
        <v>0</v>
      </c>
      <c r="BL346" s="388">
        <f>IF(W346="",0,IF(W346=LEGENDA!C$43,0,1))</f>
        <v>0</v>
      </c>
      <c r="BM346" s="388">
        <f>IF(X346="",0,IF(X346=LEGENDA!D$43,0,1))</f>
        <v>0</v>
      </c>
      <c r="BN346" s="388">
        <f>IF(Y346="",0,IF(Y346=LEGENDA!E$43,0,1))</f>
        <v>0</v>
      </c>
      <c r="BO346" s="388">
        <f>IF(Z346="",0,IF(Z346=LEGENDA!F$43,0,1))</f>
        <v>0</v>
      </c>
      <c r="BP346" s="388">
        <f>IF(AA346="",0,IF(AA346=LEGENDA!G$43,0,1))</f>
        <v>0</v>
      </c>
      <c r="BQ346" s="388">
        <f>IF(AB346="",0,IF(AB346=LEGENDA!H$43,0,1))</f>
        <v>0</v>
      </c>
      <c r="BR346" s="388">
        <f>IF(AC346="",0,IF(AC346=LEGENDA!I$43,0,1))</f>
        <v>0</v>
      </c>
      <c r="BS346" s="388">
        <f>IF(AD346="",0,IF(AD346=LEGENDA!J$43,0,1))</f>
        <v>0</v>
      </c>
      <c r="BT346" s="388">
        <f>IF(AE346="",0,IF(AE346=LEGENDA!K$43,0,1))</f>
        <v>0</v>
      </c>
      <c r="BU346" s="388">
        <f>IF(AF346="",0,IF(AF346=LEGENDA!L$43,0,1))</f>
        <v>0</v>
      </c>
      <c r="BV346" s="390">
        <f t="shared" si="189"/>
        <v>0</v>
      </c>
      <c r="BW346" s="388">
        <f t="shared" si="190"/>
        <v>0</v>
      </c>
      <c r="BX346" s="390">
        <f t="shared" si="191"/>
        <v>0</v>
      </c>
      <c r="BY346" s="391">
        <f t="shared" si="192"/>
        <v>0</v>
      </c>
      <c r="BZ346" s="391">
        <f t="shared" si="193"/>
        <v>0</v>
      </c>
      <c r="CA346" s="391" t="str">
        <f t="shared" si="194"/>
        <v/>
      </c>
      <c r="CB346" s="386" t="str">
        <f t="shared" si="200"/>
        <v/>
      </c>
      <c r="CC346" s="94">
        <f t="shared" si="195"/>
        <v>0</v>
      </c>
      <c r="CD346" s="397" t="str">
        <f t="shared" si="196"/>
        <v/>
      </c>
      <c r="CE346" s="559" t="str">
        <f t="array" ref="CE346">IFERROR(INDEX($C$10:$C$525,MATCH(0,COUNTIF($CE$9:CE345,$C$10:$C$525),0)),"")</f>
        <v/>
      </c>
      <c r="CF346" s="559">
        <f t="shared" si="201"/>
        <v>0</v>
      </c>
    </row>
    <row r="347" spans="1:84" ht="18.600000000000001" customHeight="1" thickBot="1" x14ac:dyDescent="0.35">
      <c r="A347" s="78" t="str">
        <f t="shared" si="174"/>
        <v/>
      </c>
      <c r="B347" s="576"/>
      <c r="C347" s="464"/>
      <c r="D347" s="349"/>
      <c r="E347" s="61" t="str">
        <f>IF(B347="","",IF(C347="","",IF(D347="","",INDEX(POBRANIE_!$B$6:$F$100,MATCH($D347,POBRANIE_!$A$6:$A$100,0),2))))</f>
        <v/>
      </c>
      <c r="F347" s="44"/>
      <c r="G347" s="45"/>
      <c r="H347" s="349"/>
      <c r="I347" s="46"/>
      <c r="J347" s="64" t="str">
        <f>IF($H347="","",IF($I347="","",IF($H347=LEGENDA!$B$21,0.6,IF($H347=LEGENDA!$B$22,0.7,0.8))))</f>
        <v/>
      </c>
      <c r="K347" s="61" t="str">
        <f t="shared" si="175"/>
        <v/>
      </c>
      <c r="L347" s="46"/>
      <c r="M347" s="61" t="str">
        <f>IF($H347="","",IF(OR(I347&gt;0,L347&gt;0),"",IF(AND(D347="TUZ",H347="gleba b. lekka"),"BŁĄD kol.8",IF(AND(D347="TUZ",H347="gleba lekka"),"BŁĄD kol.8",IF(AND(D347="TUZ",H347="gleba średnia"),"BŁĄD kol.8",IF(AND(D347="TUZ",H347="gleba ciężka"),"BŁĄD kol.8",IF(OR($H347=LEGENDA!$B$21,$H347=1),49,IF(OR($H347=LEGENDA!$B$22,$H347=2),59,IF(OR($H347=LEGENDA!$B$23,$H347=3),62,IF(OR($H347=4,$H347=LEGENDA!$B$24),66,IF(H347=LEGENDA!$O$25,86,IF(H347=LEGENDA!$O$26,91,IF(H347=LEGENDA!$O$27,73,IF(H347=LEGENDA!$O$28,66,IF(H347=LEGENDA!$O$29,135,IF(H347=LEGENDA!$O$30,158,IF(H347=LEGENDA!$O$31,117)))))))))))))))))</f>
        <v/>
      </c>
      <c r="N347" s="61" t="str">
        <f>IF(AND(D347="TUZ",H347="gleba b. lekka"),"BŁĄD kol.8",IF(AND(D347="TUZ",H347="gleba lekka"),"BŁĄD kol.8",IF(AND(D347="TUZ",H347="gleba średnia"),"BŁĄD kol.8",IF(AND(D347="TUZ",H347="gleba ciężka"),"BŁĄD kol.8",IF(AND(E347&lt;&gt;4,H347=LEGENDA!$O$29),"BŁĄD kol.8",IF(AND(E347&lt;&gt;4,H347=LEGENDA!$O$30),"BŁĄD kol.8",IF(AND(E347&lt;&gt;4,H347=LEGENDA!$O$31),"BŁĄD kol.8",IF(AND(E347&lt;&gt;4,H347=LEGENDA!$O$28),"BŁĄD kol.8",IF(AND(E347&lt;&gt;4,H347=LEGENDA!$O$27),"BŁĄD kol.8",IF(AND(E347&lt;&gt;4,H347=LEGENDA!$O$26),"BŁĄD kol.8",IF(AND(E347&lt;&gt;4,H347=LEGENDA!$O$25),"BŁĄD kol.8",IF(AX347="","",IF(AX347=1,0.6,IF(AX347=2,0.9,0.9))))))))))))))</f>
        <v/>
      </c>
      <c r="O347" s="381" t="str">
        <f t="shared" si="176"/>
        <v/>
      </c>
      <c r="P347" s="379" t="str">
        <f t="shared" si="177"/>
        <v/>
      </c>
      <c r="Q347" s="47"/>
      <c r="R347" s="46"/>
      <c r="S347" s="46"/>
      <c r="T347" s="46"/>
      <c r="U347" s="46"/>
      <c r="V347" s="61" t="str">
        <f t="shared" si="178"/>
        <v/>
      </c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61" t="str">
        <f t="shared" si="179"/>
        <v/>
      </c>
      <c r="AH347" s="66" t="e">
        <v>#VALUE!</v>
      </c>
      <c r="AI347" s="72">
        <v>0</v>
      </c>
      <c r="AJ347" s="73">
        <v>0</v>
      </c>
      <c r="AK347" s="67">
        <v>0</v>
      </c>
      <c r="AL347" s="51">
        <v>-63.360000000000007</v>
      </c>
      <c r="AM347" s="51">
        <v>-73.600000000000009</v>
      </c>
      <c r="AN347" s="51">
        <v>-164.8</v>
      </c>
      <c r="AO347" s="77">
        <v>0</v>
      </c>
      <c r="AP347" s="77">
        <v>0</v>
      </c>
      <c r="AQ347" s="77">
        <v>0</v>
      </c>
      <c r="AR347" s="77">
        <v>0</v>
      </c>
      <c r="AS347" s="77">
        <v>0</v>
      </c>
      <c r="AT347" s="77">
        <v>0</v>
      </c>
      <c r="AU347" s="46"/>
      <c r="AV347" s="350" t="str">
        <f t="shared" si="180"/>
        <v/>
      </c>
      <c r="AW347" s="76" t="str">
        <f t="shared" si="181"/>
        <v/>
      </c>
      <c r="AX347" s="198" t="str">
        <f>IF(A347="","",IF(D347="","",INDEX(POBRANIE_!$B$6:$F$101,MATCH(D347,POBRANIE_!$A$6:$A$101,0),5)))</f>
        <v/>
      </c>
      <c r="AY347" s="96" t="str">
        <f t="shared" si="182"/>
        <v/>
      </c>
      <c r="AZ347" s="96" t="str">
        <f t="shared" si="202"/>
        <v/>
      </c>
      <c r="BA347" s="292" t="str">
        <f t="shared" si="197"/>
        <v xml:space="preserve"> </v>
      </c>
      <c r="BB347" s="293" t="str">
        <f t="shared" si="198"/>
        <v xml:space="preserve"> </v>
      </c>
      <c r="BD347" s="45"/>
      <c r="BE347" s="387" t="str">
        <f t="shared" si="199"/>
        <v/>
      </c>
      <c r="BF347" s="388">
        <f t="shared" si="183"/>
        <v>0</v>
      </c>
      <c r="BG347" s="388">
        <f t="shared" si="184"/>
        <v>0</v>
      </c>
      <c r="BH347" s="388">
        <f t="shared" si="185"/>
        <v>0</v>
      </c>
      <c r="BI347" s="388">
        <f t="shared" si="186"/>
        <v>0</v>
      </c>
      <c r="BJ347" s="388">
        <f t="shared" si="187"/>
        <v>0</v>
      </c>
      <c r="BK347" s="389">
        <f t="shared" si="188"/>
        <v>0</v>
      </c>
      <c r="BL347" s="388">
        <f>IF(W347="",0,IF(W347=LEGENDA!C$43,0,1))</f>
        <v>0</v>
      </c>
      <c r="BM347" s="388">
        <f>IF(X347="",0,IF(X347=LEGENDA!D$43,0,1))</f>
        <v>0</v>
      </c>
      <c r="BN347" s="388">
        <f>IF(Y347="",0,IF(Y347=LEGENDA!E$43,0,1))</f>
        <v>0</v>
      </c>
      <c r="BO347" s="388">
        <f>IF(Z347="",0,IF(Z347=LEGENDA!F$43,0,1))</f>
        <v>0</v>
      </c>
      <c r="BP347" s="388">
        <f>IF(AA347="",0,IF(AA347=LEGENDA!G$43,0,1))</f>
        <v>0</v>
      </c>
      <c r="BQ347" s="388">
        <f>IF(AB347="",0,IF(AB347=LEGENDA!H$43,0,1))</f>
        <v>0</v>
      </c>
      <c r="BR347" s="388">
        <f>IF(AC347="",0,IF(AC347=LEGENDA!I$43,0,1))</f>
        <v>0</v>
      </c>
      <c r="BS347" s="388">
        <f>IF(AD347="",0,IF(AD347=LEGENDA!J$43,0,1))</f>
        <v>0</v>
      </c>
      <c r="BT347" s="388">
        <f>IF(AE347="",0,IF(AE347=LEGENDA!K$43,0,1))</f>
        <v>0</v>
      </c>
      <c r="BU347" s="388">
        <f>IF(AF347="",0,IF(AF347=LEGENDA!L$43,0,1))</f>
        <v>0</v>
      </c>
      <c r="BV347" s="390">
        <f t="shared" si="189"/>
        <v>0</v>
      </c>
      <c r="BW347" s="388">
        <f t="shared" si="190"/>
        <v>0</v>
      </c>
      <c r="BX347" s="390">
        <f t="shared" si="191"/>
        <v>0</v>
      </c>
      <c r="BY347" s="391">
        <f t="shared" si="192"/>
        <v>0</v>
      </c>
      <c r="BZ347" s="391">
        <f t="shared" si="193"/>
        <v>0</v>
      </c>
      <c r="CA347" s="391" t="str">
        <f t="shared" si="194"/>
        <v/>
      </c>
      <c r="CB347" s="386" t="str">
        <f t="shared" si="200"/>
        <v/>
      </c>
      <c r="CC347" s="94">
        <f t="shared" si="195"/>
        <v>0</v>
      </c>
      <c r="CD347" s="397" t="str">
        <f t="shared" si="196"/>
        <v/>
      </c>
      <c r="CE347" s="559" t="str">
        <f t="array" ref="CE347">IFERROR(INDEX($C$10:$C$525,MATCH(0,COUNTIF($CE$9:CE346,$C$10:$C$525),0)),"")</f>
        <v/>
      </c>
      <c r="CF347" s="559">
        <f t="shared" si="201"/>
        <v>0</v>
      </c>
    </row>
    <row r="348" spans="1:84" ht="18.600000000000001" customHeight="1" thickBot="1" x14ac:dyDescent="0.35">
      <c r="A348" s="78" t="str">
        <f t="shared" si="174"/>
        <v/>
      </c>
      <c r="B348" s="576"/>
      <c r="C348" s="464"/>
      <c r="D348" s="349"/>
      <c r="E348" s="61" t="str">
        <f>IF(B348="","",IF(C348="","",IF(D348="","",INDEX(POBRANIE_!$B$6:$F$100,MATCH($D348,POBRANIE_!$A$6:$A$100,0),2))))</f>
        <v/>
      </c>
      <c r="F348" s="44"/>
      <c r="G348" s="45"/>
      <c r="H348" s="349"/>
      <c r="I348" s="46"/>
      <c r="J348" s="64" t="str">
        <f>IF($H348="","",IF($I348="","",IF($H348=LEGENDA!$B$21,0.6,IF($H348=LEGENDA!$B$22,0.7,0.8))))</f>
        <v/>
      </c>
      <c r="K348" s="61" t="str">
        <f t="shared" si="175"/>
        <v/>
      </c>
      <c r="L348" s="46"/>
      <c r="M348" s="61" t="str">
        <f>IF($H348="","",IF(OR(I348&gt;0,L348&gt;0),"",IF(AND(D348="TUZ",H348="gleba b. lekka"),"BŁĄD kol.8",IF(AND(D348="TUZ",H348="gleba lekka"),"BŁĄD kol.8",IF(AND(D348="TUZ",H348="gleba średnia"),"BŁĄD kol.8",IF(AND(D348="TUZ",H348="gleba ciężka"),"BŁĄD kol.8",IF(OR($H348=LEGENDA!$B$21,$H348=1),49,IF(OR($H348=LEGENDA!$B$22,$H348=2),59,IF(OR($H348=LEGENDA!$B$23,$H348=3),62,IF(OR($H348=4,$H348=LEGENDA!$B$24),66,IF(H348=LEGENDA!$O$25,86,IF(H348=LEGENDA!$O$26,91,IF(H348=LEGENDA!$O$27,73,IF(H348=LEGENDA!$O$28,66,IF(H348=LEGENDA!$O$29,135,IF(H348=LEGENDA!$O$30,158,IF(H348=LEGENDA!$O$31,117)))))))))))))))))</f>
        <v/>
      </c>
      <c r="N348" s="61" t="str">
        <f>IF(AND(D348="TUZ",H348="gleba b. lekka"),"BŁĄD kol.8",IF(AND(D348="TUZ",H348="gleba lekka"),"BŁĄD kol.8",IF(AND(D348="TUZ",H348="gleba średnia"),"BŁĄD kol.8",IF(AND(D348="TUZ",H348="gleba ciężka"),"BŁĄD kol.8",IF(AND(E348&lt;&gt;4,H348=LEGENDA!$O$29),"BŁĄD kol.8",IF(AND(E348&lt;&gt;4,H348=LEGENDA!$O$30),"BŁĄD kol.8",IF(AND(E348&lt;&gt;4,H348=LEGENDA!$O$31),"BŁĄD kol.8",IF(AND(E348&lt;&gt;4,H348=LEGENDA!$O$28),"BŁĄD kol.8",IF(AND(E348&lt;&gt;4,H348=LEGENDA!$O$27),"BŁĄD kol.8",IF(AND(E348&lt;&gt;4,H348=LEGENDA!$O$26),"BŁĄD kol.8",IF(AND(E348&lt;&gt;4,H348=LEGENDA!$O$25),"BŁĄD kol.8",IF(AX348="","",IF(AX348=1,0.6,IF(AX348=2,0.9,0.9))))))))))))))</f>
        <v/>
      </c>
      <c r="O348" s="381" t="str">
        <f t="shared" si="176"/>
        <v/>
      </c>
      <c r="P348" s="379" t="str">
        <f t="shared" si="177"/>
        <v/>
      </c>
      <c r="Q348" s="47"/>
      <c r="R348" s="46"/>
      <c r="S348" s="46"/>
      <c r="T348" s="46"/>
      <c r="U348" s="46"/>
      <c r="V348" s="61" t="str">
        <f t="shared" si="178"/>
        <v/>
      </c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61" t="str">
        <f t="shared" si="179"/>
        <v/>
      </c>
      <c r="AH348" s="66" t="e">
        <v>#VALUE!</v>
      </c>
      <c r="AI348" s="72">
        <v>0</v>
      </c>
      <c r="AJ348" s="73">
        <v>0</v>
      </c>
      <c r="AK348" s="67">
        <v>0</v>
      </c>
      <c r="AL348" s="51">
        <v>-63.360000000000007</v>
      </c>
      <c r="AM348" s="51">
        <v>-73.600000000000009</v>
      </c>
      <c r="AN348" s="51">
        <v>-164.8</v>
      </c>
      <c r="AO348" s="77">
        <v>0</v>
      </c>
      <c r="AP348" s="77">
        <v>0</v>
      </c>
      <c r="AQ348" s="77">
        <v>0</v>
      </c>
      <c r="AR348" s="77">
        <v>0</v>
      </c>
      <c r="AS348" s="77">
        <v>0</v>
      </c>
      <c r="AT348" s="77">
        <v>0</v>
      </c>
      <c r="AU348" s="46"/>
      <c r="AV348" s="350" t="str">
        <f t="shared" si="180"/>
        <v/>
      </c>
      <c r="AW348" s="76" t="str">
        <f t="shared" si="181"/>
        <v/>
      </c>
      <c r="AX348" s="198" t="str">
        <f>IF(A348="","",IF(D348="","",INDEX(POBRANIE_!$B$6:$F$101,MATCH(D348,POBRANIE_!$A$6:$A$101,0),5)))</f>
        <v/>
      </c>
      <c r="AY348" s="96" t="str">
        <f t="shared" si="182"/>
        <v/>
      </c>
      <c r="AZ348" s="96" t="str">
        <f t="shared" si="202"/>
        <v/>
      </c>
      <c r="BA348" s="292" t="str">
        <f t="shared" si="197"/>
        <v xml:space="preserve"> </v>
      </c>
      <c r="BB348" s="293" t="str">
        <f t="shared" si="198"/>
        <v xml:space="preserve"> </v>
      </c>
      <c r="BD348" s="45"/>
      <c r="BE348" s="387" t="str">
        <f t="shared" si="199"/>
        <v/>
      </c>
      <c r="BF348" s="388">
        <f t="shared" si="183"/>
        <v>0</v>
      </c>
      <c r="BG348" s="388">
        <f t="shared" si="184"/>
        <v>0</v>
      </c>
      <c r="BH348" s="388">
        <f t="shared" si="185"/>
        <v>0</v>
      </c>
      <c r="BI348" s="388">
        <f t="shared" si="186"/>
        <v>0</v>
      </c>
      <c r="BJ348" s="388">
        <f t="shared" si="187"/>
        <v>0</v>
      </c>
      <c r="BK348" s="389">
        <f t="shared" si="188"/>
        <v>0</v>
      </c>
      <c r="BL348" s="388">
        <f>IF(W348="",0,IF(W348=LEGENDA!C$43,0,1))</f>
        <v>0</v>
      </c>
      <c r="BM348" s="388">
        <f>IF(X348="",0,IF(X348=LEGENDA!D$43,0,1))</f>
        <v>0</v>
      </c>
      <c r="BN348" s="388">
        <f>IF(Y348="",0,IF(Y348=LEGENDA!E$43,0,1))</f>
        <v>0</v>
      </c>
      <c r="BO348" s="388">
        <f>IF(Z348="",0,IF(Z348=LEGENDA!F$43,0,1))</f>
        <v>0</v>
      </c>
      <c r="BP348" s="388">
        <f>IF(AA348="",0,IF(AA348=LEGENDA!G$43,0,1))</f>
        <v>0</v>
      </c>
      <c r="BQ348" s="388">
        <f>IF(AB348="",0,IF(AB348=LEGENDA!H$43,0,1))</f>
        <v>0</v>
      </c>
      <c r="BR348" s="388">
        <f>IF(AC348="",0,IF(AC348=LEGENDA!I$43,0,1))</f>
        <v>0</v>
      </c>
      <c r="BS348" s="388">
        <f>IF(AD348="",0,IF(AD348=LEGENDA!J$43,0,1))</f>
        <v>0</v>
      </c>
      <c r="BT348" s="388">
        <f>IF(AE348="",0,IF(AE348=LEGENDA!K$43,0,1))</f>
        <v>0</v>
      </c>
      <c r="BU348" s="388">
        <f>IF(AF348="",0,IF(AF348=LEGENDA!L$43,0,1))</f>
        <v>0</v>
      </c>
      <c r="BV348" s="390">
        <f t="shared" si="189"/>
        <v>0</v>
      </c>
      <c r="BW348" s="388">
        <f t="shared" si="190"/>
        <v>0</v>
      </c>
      <c r="BX348" s="390">
        <f t="shared" si="191"/>
        <v>0</v>
      </c>
      <c r="BY348" s="391">
        <f t="shared" si="192"/>
        <v>0</v>
      </c>
      <c r="BZ348" s="391">
        <f t="shared" si="193"/>
        <v>0</v>
      </c>
      <c r="CA348" s="391" t="str">
        <f t="shared" si="194"/>
        <v/>
      </c>
      <c r="CB348" s="386" t="str">
        <f t="shared" si="200"/>
        <v/>
      </c>
      <c r="CC348" s="94">
        <f t="shared" si="195"/>
        <v>0</v>
      </c>
      <c r="CD348" s="397" t="str">
        <f t="shared" si="196"/>
        <v/>
      </c>
      <c r="CE348" s="559" t="str">
        <f t="array" ref="CE348">IFERROR(INDEX($C$10:$C$525,MATCH(0,COUNTIF($CE$9:CE347,$C$10:$C$525),0)),"")</f>
        <v/>
      </c>
      <c r="CF348" s="559">
        <f t="shared" si="201"/>
        <v>0</v>
      </c>
    </row>
    <row r="349" spans="1:84" ht="18.600000000000001" customHeight="1" thickBot="1" x14ac:dyDescent="0.35">
      <c r="A349" s="78" t="str">
        <f t="shared" si="174"/>
        <v/>
      </c>
      <c r="B349" s="576"/>
      <c r="C349" s="464"/>
      <c r="D349" s="349"/>
      <c r="E349" s="61" t="str">
        <f>IF(B349="","",IF(C349="","",IF(D349="","",INDEX(POBRANIE_!$B$6:$F$100,MATCH($D349,POBRANIE_!$A$6:$A$100,0),2))))</f>
        <v/>
      </c>
      <c r="F349" s="44"/>
      <c r="G349" s="45"/>
      <c r="H349" s="349"/>
      <c r="I349" s="46"/>
      <c r="J349" s="64" t="str">
        <f>IF($H349="","",IF($I349="","",IF($H349=LEGENDA!$B$21,0.6,IF($H349=LEGENDA!$B$22,0.7,0.8))))</f>
        <v/>
      </c>
      <c r="K349" s="61" t="str">
        <f t="shared" si="175"/>
        <v/>
      </c>
      <c r="L349" s="46"/>
      <c r="M349" s="61" t="str">
        <f>IF($H349="","",IF(OR(I349&gt;0,L349&gt;0),"",IF(AND(D349="TUZ",H349="gleba b. lekka"),"BŁĄD kol.8",IF(AND(D349="TUZ",H349="gleba lekka"),"BŁĄD kol.8",IF(AND(D349="TUZ",H349="gleba średnia"),"BŁĄD kol.8",IF(AND(D349="TUZ",H349="gleba ciężka"),"BŁĄD kol.8",IF(OR($H349=LEGENDA!$B$21,$H349=1),49,IF(OR($H349=LEGENDA!$B$22,$H349=2),59,IF(OR($H349=LEGENDA!$B$23,$H349=3),62,IF(OR($H349=4,$H349=LEGENDA!$B$24),66,IF(H349=LEGENDA!$O$25,86,IF(H349=LEGENDA!$O$26,91,IF(H349=LEGENDA!$O$27,73,IF(H349=LEGENDA!$O$28,66,IF(H349=LEGENDA!$O$29,135,IF(H349=LEGENDA!$O$30,158,IF(H349=LEGENDA!$O$31,117)))))))))))))))))</f>
        <v/>
      </c>
      <c r="N349" s="61" t="str">
        <f>IF(AND(D349="TUZ",H349="gleba b. lekka"),"BŁĄD kol.8",IF(AND(D349="TUZ",H349="gleba lekka"),"BŁĄD kol.8",IF(AND(D349="TUZ",H349="gleba średnia"),"BŁĄD kol.8",IF(AND(D349="TUZ",H349="gleba ciężka"),"BŁĄD kol.8",IF(AND(E349&lt;&gt;4,H349=LEGENDA!$O$29),"BŁĄD kol.8",IF(AND(E349&lt;&gt;4,H349=LEGENDA!$O$30),"BŁĄD kol.8",IF(AND(E349&lt;&gt;4,H349=LEGENDA!$O$31),"BŁĄD kol.8",IF(AND(E349&lt;&gt;4,H349=LEGENDA!$O$28),"BŁĄD kol.8",IF(AND(E349&lt;&gt;4,H349=LEGENDA!$O$27),"BŁĄD kol.8",IF(AND(E349&lt;&gt;4,H349=LEGENDA!$O$26),"BŁĄD kol.8",IF(AND(E349&lt;&gt;4,H349=LEGENDA!$O$25),"BŁĄD kol.8",IF(AX349="","",IF(AX349=1,0.6,IF(AX349=2,0.9,0.9))))))))))))))</f>
        <v/>
      </c>
      <c r="O349" s="381" t="str">
        <f t="shared" si="176"/>
        <v/>
      </c>
      <c r="P349" s="379" t="str">
        <f t="shared" si="177"/>
        <v/>
      </c>
      <c r="Q349" s="47"/>
      <c r="R349" s="46"/>
      <c r="S349" s="46"/>
      <c r="T349" s="46"/>
      <c r="U349" s="46"/>
      <c r="V349" s="61" t="str">
        <f t="shared" si="178"/>
        <v/>
      </c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61" t="str">
        <f t="shared" si="179"/>
        <v/>
      </c>
      <c r="AH349" s="66" t="e">
        <v>#VALUE!</v>
      </c>
      <c r="AI349" s="72">
        <v>0</v>
      </c>
      <c r="AJ349" s="73">
        <v>0</v>
      </c>
      <c r="AK349" s="67">
        <v>0</v>
      </c>
      <c r="AL349" s="51">
        <v>-63.360000000000007</v>
      </c>
      <c r="AM349" s="51">
        <v>-73.600000000000009</v>
      </c>
      <c r="AN349" s="51">
        <v>-164.8</v>
      </c>
      <c r="AO349" s="77">
        <v>0</v>
      </c>
      <c r="AP349" s="77">
        <v>0</v>
      </c>
      <c r="AQ349" s="77">
        <v>0</v>
      </c>
      <c r="AR349" s="77">
        <v>0</v>
      </c>
      <c r="AS349" s="77">
        <v>0</v>
      </c>
      <c r="AT349" s="77">
        <v>0</v>
      </c>
      <c r="AU349" s="46"/>
      <c r="AV349" s="350" t="str">
        <f t="shared" si="180"/>
        <v/>
      </c>
      <c r="AW349" s="76" t="str">
        <f t="shared" si="181"/>
        <v/>
      </c>
      <c r="AX349" s="198" t="str">
        <f>IF(A349="","",IF(D349="","",INDEX(POBRANIE_!$B$6:$F$101,MATCH(D349,POBRANIE_!$A$6:$A$101,0),5)))</f>
        <v/>
      </c>
      <c r="AY349" s="96" t="str">
        <f t="shared" si="182"/>
        <v/>
      </c>
      <c r="AZ349" s="96" t="str">
        <f t="shared" si="202"/>
        <v/>
      </c>
      <c r="BA349" s="292" t="str">
        <f t="shared" si="197"/>
        <v xml:space="preserve"> </v>
      </c>
      <c r="BB349" s="293" t="str">
        <f t="shared" si="198"/>
        <v xml:space="preserve"> </v>
      </c>
      <c r="BD349" s="45"/>
      <c r="BE349" s="387" t="str">
        <f t="shared" si="199"/>
        <v/>
      </c>
      <c r="BF349" s="388">
        <f t="shared" si="183"/>
        <v>0</v>
      </c>
      <c r="BG349" s="388">
        <f t="shared" si="184"/>
        <v>0</v>
      </c>
      <c r="BH349" s="388">
        <f t="shared" si="185"/>
        <v>0</v>
      </c>
      <c r="BI349" s="388">
        <f t="shared" si="186"/>
        <v>0</v>
      </c>
      <c r="BJ349" s="388">
        <f t="shared" si="187"/>
        <v>0</v>
      </c>
      <c r="BK349" s="389">
        <f t="shared" si="188"/>
        <v>0</v>
      </c>
      <c r="BL349" s="388">
        <f>IF(W349="",0,IF(W349=LEGENDA!C$43,0,1))</f>
        <v>0</v>
      </c>
      <c r="BM349" s="388">
        <f>IF(X349="",0,IF(X349=LEGENDA!D$43,0,1))</f>
        <v>0</v>
      </c>
      <c r="BN349" s="388">
        <f>IF(Y349="",0,IF(Y349=LEGENDA!E$43,0,1))</f>
        <v>0</v>
      </c>
      <c r="BO349" s="388">
        <f>IF(Z349="",0,IF(Z349=LEGENDA!F$43,0,1))</f>
        <v>0</v>
      </c>
      <c r="BP349" s="388">
        <f>IF(AA349="",0,IF(AA349=LEGENDA!G$43,0,1))</f>
        <v>0</v>
      </c>
      <c r="BQ349" s="388">
        <f>IF(AB349="",0,IF(AB349=LEGENDA!H$43,0,1))</f>
        <v>0</v>
      </c>
      <c r="BR349" s="388">
        <f>IF(AC349="",0,IF(AC349=LEGENDA!I$43,0,1))</f>
        <v>0</v>
      </c>
      <c r="BS349" s="388">
        <f>IF(AD349="",0,IF(AD349=LEGENDA!J$43,0,1))</f>
        <v>0</v>
      </c>
      <c r="BT349" s="388">
        <f>IF(AE349="",0,IF(AE349=LEGENDA!K$43,0,1))</f>
        <v>0</v>
      </c>
      <c r="BU349" s="388">
        <f>IF(AF349="",0,IF(AF349=LEGENDA!L$43,0,1))</f>
        <v>0</v>
      </c>
      <c r="BV349" s="390">
        <f t="shared" si="189"/>
        <v>0</v>
      </c>
      <c r="BW349" s="388">
        <f t="shared" si="190"/>
        <v>0</v>
      </c>
      <c r="BX349" s="390">
        <f t="shared" si="191"/>
        <v>0</v>
      </c>
      <c r="BY349" s="391">
        <f t="shared" si="192"/>
        <v>0</v>
      </c>
      <c r="BZ349" s="391">
        <f t="shared" si="193"/>
        <v>0</v>
      </c>
      <c r="CA349" s="391" t="str">
        <f t="shared" si="194"/>
        <v/>
      </c>
      <c r="CB349" s="386" t="str">
        <f t="shared" si="200"/>
        <v/>
      </c>
      <c r="CC349" s="94">
        <f t="shared" si="195"/>
        <v>0</v>
      </c>
      <c r="CD349" s="397" t="str">
        <f t="shared" si="196"/>
        <v/>
      </c>
      <c r="CE349" s="559" t="str">
        <f t="array" ref="CE349">IFERROR(INDEX($C$10:$C$525,MATCH(0,COUNTIF($CE$9:CE348,$C$10:$C$525),0)),"")</f>
        <v/>
      </c>
      <c r="CF349" s="559">
        <f t="shared" si="201"/>
        <v>0</v>
      </c>
    </row>
    <row r="350" spans="1:84" ht="18.600000000000001" customHeight="1" thickBot="1" x14ac:dyDescent="0.35">
      <c r="A350" s="78" t="str">
        <f t="shared" si="174"/>
        <v/>
      </c>
      <c r="B350" s="576"/>
      <c r="C350" s="464"/>
      <c r="D350" s="349"/>
      <c r="E350" s="61" t="str">
        <f>IF(B350="","",IF(C350="","",IF(D350="","",INDEX(POBRANIE_!$B$6:$F$100,MATCH($D350,POBRANIE_!$A$6:$A$100,0),2))))</f>
        <v/>
      </c>
      <c r="F350" s="44"/>
      <c r="G350" s="45"/>
      <c r="H350" s="349"/>
      <c r="I350" s="46"/>
      <c r="J350" s="64" t="str">
        <f>IF($H350="","",IF($I350="","",IF($H350=LEGENDA!$B$21,0.6,IF($H350=LEGENDA!$B$22,0.7,0.8))))</f>
        <v/>
      </c>
      <c r="K350" s="61" t="str">
        <f t="shared" si="175"/>
        <v/>
      </c>
      <c r="L350" s="46"/>
      <c r="M350" s="61" t="str">
        <f>IF($H350="","",IF(OR(I350&gt;0,L350&gt;0),"",IF(AND(D350="TUZ",H350="gleba b. lekka"),"BŁĄD kol.8",IF(AND(D350="TUZ",H350="gleba lekka"),"BŁĄD kol.8",IF(AND(D350="TUZ",H350="gleba średnia"),"BŁĄD kol.8",IF(AND(D350="TUZ",H350="gleba ciężka"),"BŁĄD kol.8",IF(OR($H350=LEGENDA!$B$21,$H350=1),49,IF(OR($H350=LEGENDA!$B$22,$H350=2),59,IF(OR($H350=LEGENDA!$B$23,$H350=3),62,IF(OR($H350=4,$H350=LEGENDA!$B$24),66,IF(H350=LEGENDA!$O$25,86,IF(H350=LEGENDA!$O$26,91,IF(H350=LEGENDA!$O$27,73,IF(H350=LEGENDA!$O$28,66,IF(H350=LEGENDA!$O$29,135,IF(H350=LEGENDA!$O$30,158,IF(H350=LEGENDA!$O$31,117)))))))))))))))))</f>
        <v/>
      </c>
      <c r="N350" s="61" t="str">
        <f>IF(AND(D350="TUZ",H350="gleba b. lekka"),"BŁĄD kol.8",IF(AND(D350="TUZ",H350="gleba lekka"),"BŁĄD kol.8",IF(AND(D350="TUZ",H350="gleba średnia"),"BŁĄD kol.8",IF(AND(D350="TUZ",H350="gleba ciężka"),"BŁĄD kol.8",IF(AND(E350&lt;&gt;4,H350=LEGENDA!$O$29),"BŁĄD kol.8",IF(AND(E350&lt;&gt;4,H350=LEGENDA!$O$30),"BŁĄD kol.8",IF(AND(E350&lt;&gt;4,H350=LEGENDA!$O$31),"BŁĄD kol.8",IF(AND(E350&lt;&gt;4,H350=LEGENDA!$O$28),"BŁĄD kol.8",IF(AND(E350&lt;&gt;4,H350=LEGENDA!$O$27),"BŁĄD kol.8",IF(AND(E350&lt;&gt;4,H350=LEGENDA!$O$26),"BŁĄD kol.8",IF(AND(E350&lt;&gt;4,H350=LEGENDA!$O$25),"BŁĄD kol.8",IF(AX350="","",IF(AX350=1,0.6,IF(AX350=2,0.9,0.9))))))))))))))</f>
        <v/>
      </c>
      <c r="O350" s="381" t="str">
        <f t="shared" si="176"/>
        <v/>
      </c>
      <c r="P350" s="379" t="str">
        <f t="shared" si="177"/>
        <v/>
      </c>
      <c r="Q350" s="47"/>
      <c r="R350" s="46"/>
      <c r="S350" s="46"/>
      <c r="T350" s="46"/>
      <c r="U350" s="46"/>
      <c r="V350" s="61" t="str">
        <f t="shared" si="178"/>
        <v/>
      </c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61" t="str">
        <f t="shared" si="179"/>
        <v/>
      </c>
      <c r="AH350" s="66" t="e">
        <v>#VALUE!</v>
      </c>
      <c r="AI350" s="72">
        <v>0</v>
      </c>
      <c r="AJ350" s="73">
        <v>0</v>
      </c>
      <c r="AK350" s="67">
        <v>0</v>
      </c>
      <c r="AL350" s="51">
        <v>-63.360000000000007</v>
      </c>
      <c r="AM350" s="51">
        <v>-73.600000000000009</v>
      </c>
      <c r="AN350" s="51">
        <v>-164.8</v>
      </c>
      <c r="AO350" s="77">
        <v>0</v>
      </c>
      <c r="AP350" s="77">
        <v>0</v>
      </c>
      <c r="AQ350" s="77">
        <v>0</v>
      </c>
      <c r="AR350" s="77">
        <v>0</v>
      </c>
      <c r="AS350" s="77">
        <v>0</v>
      </c>
      <c r="AT350" s="77">
        <v>0</v>
      </c>
      <c r="AU350" s="46"/>
      <c r="AV350" s="350" t="str">
        <f t="shared" si="180"/>
        <v/>
      </c>
      <c r="AW350" s="76" t="str">
        <f t="shared" si="181"/>
        <v/>
      </c>
      <c r="AX350" s="198" t="str">
        <f>IF(A350="","",IF(D350="","",INDEX(POBRANIE_!$B$6:$F$101,MATCH(D350,POBRANIE_!$A$6:$A$101,0),5)))</f>
        <v/>
      </c>
      <c r="AY350" s="96" t="str">
        <f t="shared" si="182"/>
        <v/>
      </c>
      <c r="AZ350" s="96" t="str">
        <f t="shared" si="202"/>
        <v/>
      </c>
      <c r="BA350" s="292" t="str">
        <f t="shared" si="197"/>
        <v xml:space="preserve"> </v>
      </c>
      <c r="BB350" s="293" t="str">
        <f t="shared" si="198"/>
        <v xml:space="preserve"> </v>
      </c>
      <c r="BD350" s="45"/>
      <c r="BE350" s="387" t="str">
        <f t="shared" si="199"/>
        <v/>
      </c>
      <c r="BF350" s="388">
        <f t="shared" si="183"/>
        <v>0</v>
      </c>
      <c r="BG350" s="388">
        <f t="shared" si="184"/>
        <v>0</v>
      </c>
      <c r="BH350" s="388">
        <f t="shared" si="185"/>
        <v>0</v>
      </c>
      <c r="BI350" s="388">
        <f t="shared" si="186"/>
        <v>0</v>
      </c>
      <c r="BJ350" s="388">
        <f t="shared" si="187"/>
        <v>0</v>
      </c>
      <c r="BK350" s="389">
        <f t="shared" si="188"/>
        <v>0</v>
      </c>
      <c r="BL350" s="388">
        <f>IF(W350="",0,IF(W350=LEGENDA!C$43,0,1))</f>
        <v>0</v>
      </c>
      <c r="BM350" s="388">
        <f>IF(X350="",0,IF(X350=LEGENDA!D$43,0,1))</f>
        <v>0</v>
      </c>
      <c r="BN350" s="388">
        <f>IF(Y350="",0,IF(Y350=LEGENDA!E$43,0,1))</f>
        <v>0</v>
      </c>
      <c r="BO350" s="388">
        <f>IF(Z350="",0,IF(Z350=LEGENDA!F$43,0,1))</f>
        <v>0</v>
      </c>
      <c r="BP350" s="388">
        <f>IF(AA350="",0,IF(AA350=LEGENDA!G$43,0,1))</f>
        <v>0</v>
      </c>
      <c r="BQ350" s="388">
        <f>IF(AB350="",0,IF(AB350=LEGENDA!H$43,0,1))</f>
        <v>0</v>
      </c>
      <c r="BR350" s="388">
        <f>IF(AC350="",0,IF(AC350=LEGENDA!I$43,0,1))</f>
        <v>0</v>
      </c>
      <c r="BS350" s="388">
        <f>IF(AD350="",0,IF(AD350=LEGENDA!J$43,0,1))</f>
        <v>0</v>
      </c>
      <c r="BT350" s="388">
        <f>IF(AE350="",0,IF(AE350=LEGENDA!K$43,0,1))</f>
        <v>0</v>
      </c>
      <c r="BU350" s="388">
        <f>IF(AF350="",0,IF(AF350=LEGENDA!L$43,0,1))</f>
        <v>0</v>
      </c>
      <c r="BV350" s="390">
        <f t="shared" si="189"/>
        <v>0</v>
      </c>
      <c r="BW350" s="388">
        <f t="shared" si="190"/>
        <v>0</v>
      </c>
      <c r="BX350" s="390">
        <f t="shared" si="191"/>
        <v>0</v>
      </c>
      <c r="BY350" s="391">
        <f t="shared" si="192"/>
        <v>0</v>
      </c>
      <c r="BZ350" s="391">
        <f t="shared" si="193"/>
        <v>0</v>
      </c>
      <c r="CA350" s="391" t="str">
        <f t="shared" si="194"/>
        <v/>
      </c>
      <c r="CB350" s="386" t="str">
        <f t="shared" si="200"/>
        <v/>
      </c>
      <c r="CC350" s="94">
        <f t="shared" si="195"/>
        <v>0</v>
      </c>
      <c r="CD350" s="397" t="str">
        <f t="shared" si="196"/>
        <v/>
      </c>
      <c r="CE350" s="559" t="str">
        <f t="array" ref="CE350">IFERROR(INDEX($C$10:$C$525,MATCH(0,COUNTIF($CE$9:CE349,$C$10:$C$525),0)),"")</f>
        <v/>
      </c>
      <c r="CF350" s="559">
        <f t="shared" si="201"/>
        <v>0</v>
      </c>
    </row>
    <row r="351" spans="1:84" ht="18.600000000000001" customHeight="1" thickBot="1" x14ac:dyDescent="0.35">
      <c r="A351" s="78" t="str">
        <f t="shared" si="174"/>
        <v/>
      </c>
      <c r="B351" s="576"/>
      <c r="C351" s="464"/>
      <c r="D351" s="349"/>
      <c r="E351" s="61" t="str">
        <f>IF(B351="","",IF(C351="","",IF(D351="","",INDEX(POBRANIE_!$B$6:$F$100,MATCH($D351,POBRANIE_!$A$6:$A$100,0),2))))</f>
        <v/>
      </c>
      <c r="F351" s="44"/>
      <c r="G351" s="45"/>
      <c r="H351" s="349"/>
      <c r="I351" s="46"/>
      <c r="J351" s="64" t="str">
        <f>IF($H351="","",IF($I351="","",IF($H351=LEGENDA!$B$21,0.6,IF($H351=LEGENDA!$B$22,0.7,0.8))))</f>
        <v/>
      </c>
      <c r="K351" s="61" t="str">
        <f t="shared" si="175"/>
        <v/>
      </c>
      <c r="L351" s="46"/>
      <c r="M351" s="61" t="str">
        <f>IF($H351="","",IF(OR(I351&gt;0,L351&gt;0),"",IF(AND(D351="TUZ",H351="gleba b. lekka"),"BŁĄD kol.8",IF(AND(D351="TUZ",H351="gleba lekka"),"BŁĄD kol.8",IF(AND(D351="TUZ",H351="gleba średnia"),"BŁĄD kol.8",IF(AND(D351="TUZ",H351="gleba ciężka"),"BŁĄD kol.8",IF(OR($H351=LEGENDA!$B$21,$H351=1),49,IF(OR($H351=LEGENDA!$B$22,$H351=2),59,IF(OR($H351=LEGENDA!$B$23,$H351=3),62,IF(OR($H351=4,$H351=LEGENDA!$B$24),66,IF(H351=LEGENDA!$O$25,86,IF(H351=LEGENDA!$O$26,91,IF(H351=LEGENDA!$O$27,73,IF(H351=LEGENDA!$O$28,66,IF(H351=LEGENDA!$O$29,135,IF(H351=LEGENDA!$O$30,158,IF(H351=LEGENDA!$O$31,117)))))))))))))))))</f>
        <v/>
      </c>
      <c r="N351" s="61" t="str">
        <f>IF(AND(D351="TUZ",H351="gleba b. lekka"),"BŁĄD kol.8",IF(AND(D351="TUZ",H351="gleba lekka"),"BŁĄD kol.8",IF(AND(D351="TUZ",H351="gleba średnia"),"BŁĄD kol.8",IF(AND(D351="TUZ",H351="gleba ciężka"),"BŁĄD kol.8",IF(AND(E351&lt;&gt;4,H351=LEGENDA!$O$29),"BŁĄD kol.8",IF(AND(E351&lt;&gt;4,H351=LEGENDA!$O$30),"BŁĄD kol.8",IF(AND(E351&lt;&gt;4,H351=LEGENDA!$O$31),"BŁĄD kol.8",IF(AND(E351&lt;&gt;4,H351=LEGENDA!$O$28),"BŁĄD kol.8",IF(AND(E351&lt;&gt;4,H351=LEGENDA!$O$27),"BŁĄD kol.8",IF(AND(E351&lt;&gt;4,H351=LEGENDA!$O$26),"BŁĄD kol.8",IF(AND(E351&lt;&gt;4,H351=LEGENDA!$O$25),"BŁĄD kol.8",IF(AX351="","",IF(AX351=1,0.6,IF(AX351=2,0.9,0.9))))))))))))))</f>
        <v/>
      </c>
      <c r="O351" s="381" t="str">
        <f t="shared" si="176"/>
        <v/>
      </c>
      <c r="P351" s="379" t="str">
        <f t="shared" si="177"/>
        <v/>
      </c>
      <c r="Q351" s="47"/>
      <c r="R351" s="46"/>
      <c r="S351" s="46"/>
      <c r="T351" s="46"/>
      <c r="U351" s="46"/>
      <c r="V351" s="61" t="str">
        <f t="shared" si="178"/>
        <v/>
      </c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61" t="str">
        <f t="shared" si="179"/>
        <v/>
      </c>
      <c r="AH351" s="66" t="e">
        <v>#VALUE!</v>
      </c>
      <c r="AI351" s="72">
        <v>0</v>
      </c>
      <c r="AJ351" s="73">
        <v>0</v>
      </c>
      <c r="AK351" s="67">
        <v>0</v>
      </c>
      <c r="AL351" s="51">
        <v>-63.360000000000007</v>
      </c>
      <c r="AM351" s="51">
        <v>-73.600000000000009</v>
      </c>
      <c r="AN351" s="51">
        <v>-164.8</v>
      </c>
      <c r="AO351" s="77">
        <v>0</v>
      </c>
      <c r="AP351" s="77">
        <v>0</v>
      </c>
      <c r="AQ351" s="77">
        <v>0</v>
      </c>
      <c r="AR351" s="77">
        <v>0</v>
      </c>
      <c r="AS351" s="77">
        <v>0</v>
      </c>
      <c r="AT351" s="77">
        <v>0</v>
      </c>
      <c r="AU351" s="46"/>
      <c r="AV351" s="350" t="str">
        <f t="shared" si="180"/>
        <v/>
      </c>
      <c r="AW351" s="76" t="str">
        <f t="shared" si="181"/>
        <v/>
      </c>
      <c r="AX351" s="198" t="str">
        <f>IF(A351="","",IF(D351="","",INDEX(POBRANIE_!$B$6:$F$101,MATCH(D351,POBRANIE_!$A$6:$A$101,0),5)))</f>
        <v/>
      </c>
      <c r="AY351" s="96" t="str">
        <f t="shared" si="182"/>
        <v/>
      </c>
      <c r="AZ351" s="96" t="str">
        <f t="shared" si="202"/>
        <v/>
      </c>
      <c r="BA351" s="292" t="str">
        <f t="shared" si="197"/>
        <v xml:space="preserve"> </v>
      </c>
      <c r="BB351" s="293" t="str">
        <f t="shared" si="198"/>
        <v xml:space="preserve"> </v>
      </c>
      <c r="BD351" s="45"/>
      <c r="BE351" s="387" t="str">
        <f t="shared" si="199"/>
        <v/>
      </c>
      <c r="BF351" s="388">
        <f t="shared" si="183"/>
        <v>0</v>
      </c>
      <c r="BG351" s="388">
        <f t="shared" si="184"/>
        <v>0</v>
      </c>
      <c r="BH351" s="388">
        <f t="shared" si="185"/>
        <v>0</v>
      </c>
      <c r="BI351" s="388">
        <f t="shared" si="186"/>
        <v>0</v>
      </c>
      <c r="BJ351" s="388">
        <f t="shared" si="187"/>
        <v>0</v>
      </c>
      <c r="BK351" s="389">
        <f t="shared" si="188"/>
        <v>0</v>
      </c>
      <c r="BL351" s="388">
        <f>IF(W351="",0,IF(W351=LEGENDA!C$43,0,1))</f>
        <v>0</v>
      </c>
      <c r="BM351" s="388">
        <f>IF(X351="",0,IF(X351=LEGENDA!D$43,0,1))</f>
        <v>0</v>
      </c>
      <c r="BN351" s="388">
        <f>IF(Y351="",0,IF(Y351=LEGENDA!E$43,0,1))</f>
        <v>0</v>
      </c>
      <c r="BO351" s="388">
        <f>IF(Z351="",0,IF(Z351=LEGENDA!F$43,0,1))</f>
        <v>0</v>
      </c>
      <c r="BP351" s="388">
        <f>IF(AA351="",0,IF(AA351=LEGENDA!G$43,0,1))</f>
        <v>0</v>
      </c>
      <c r="BQ351" s="388">
        <f>IF(AB351="",0,IF(AB351=LEGENDA!H$43,0,1))</f>
        <v>0</v>
      </c>
      <c r="BR351" s="388">
        <f>IF(AC351="",0,IF(AC351=LEGENDA!I$43,0,1))</f>
        <v>0</v>
      </c>
      <c r="BS351" s="388">
        <f>IF(AD351="",0,IF(AD351=LEGENDA!J$43,0,1))</f>
        <v>0</v>
      </c>
      <c r="BT351" s="388">
        <f>IF(AE351="",0,IF(AE351=LEGENDA!K$43,0,1))</f>
        <v>0</v>
      </c>
      <c r="BU351" s="388">
        <f>IF(AF351="",0,IF(AF351=LEGENDA!L$43,0,1))</f>
        <v>0</v>
      </c>
      <c r="BV351" s="390">
        <f t="shared" si="189"/>
        <v>0</v>
      </c>
      <c r="BW351" s="388">
        <f t="shared" si="190"/>
        <v>0</v>
      </c>
      <c r="BX351" s="390">
        <f t="shared" si="191"/>
        <v>0</v>
      </c>
      <c r="BY351" s="391">
        <f t="shared" si="192"/>
        <v>0</v>
      </c>
      <c r="BZ351" s="391">
        <f t="shared" si="193"/>
        <v>0</v>
      </c>
      <c r="CA351" s="391" t="str">
        <f t="shared" si="194"/>
        <v/>
      </c>
      <c r="CB351" s="386" t="str">
        <f t="shared" si="200"/>
        <v/>
      </c>
      <c r="CC351" s="94">
        <f t="shared" si="195"/>
        <v>0</v>
      </c>
      <c r="CD351" s="397" t="str">
        <f t="shared" si="196"/>
        <v/>
      </c>
      <c r="CE351" s="559" t="str">
        <f t="array" ref="CE351">IFERROR(INDEX($C$10:$C$525,MATCH(0,COUNTIF($CE$9:CE350,$C$10:$C$525),0)),"")</f>
        <v/>
      </c>
      <c r="CF351" s="559">
        <f t="shared" si="201"/>
        <v>0</v>
      </c>
    </row>
    <row r="352" spans="1:84" ht="18.600000000000001" customHeight="1" thickBot="1" x14ac:dyDescent="0.35">
      <c r="A352" s="78" t="str">
        <f t="shared" si="174"/>
        <v/>
      </c>
      <c r="B352" s="576"/>
      <c r="C352" s="464"/>
      <c r="D352" s="349"/>
      <c r="E352" s="61" t="str">
        <f>IF(B352="","",IF(C352="","",IF(D352="","",INDEX(POBRANIE_!$B$6:$F$100,MATCH($D352,POBRANIE_!$A$6:$A$100,0),2))))</f>
        <v/>
      </c>
      <c r="F352" s="44"/>
      <c r="G352" s="45"/>
      <c r="H352" s="349"/>
      <c r="I352" s="46"/>
      <c r="J352" s="64" t="str">
        <f>IF($H352="","",IF($I352="","",IF($H352=LEGENDA!$B$21,0.6,IF($H352=LEGENDA!$B$22,0.7,0.8))))</f>
        <v/>
      </c>
      <c r="K352" s="61" t="str">
        <f t="shared" si="175"/>
        <v/>
      </c>
      <c r="L352" s="46"/>
      <c r="M352" s="61" t="str">
        <f>IF($H352="","",IF(OR(I352&gt;0,L352&gt;0),"",IF(AND(D352="TUZ",H352="gleba b. lekka"),"BŁĄD kol.8",IF(AND(D352="TUZ",H352="gleba lekka"),"BŁĄD kol.8",IF(AND(D352="TUZ",H352="gleba średnia"),"BŁĄD kol.8",IF(AND(D352="TUZ",H352="gleba ciężka"),"BŁĄD kol.8",IF(OR($H352=LEGENDA!$B$21,$H352=1),49,IF(OR($H352=LEGENDA!$B$22,$H352=2),59,IF(OR($H352=LEGENDA!$B$23,$H352=3),62,IF(OR($H352=4,$H352=LEGENDA!$B$24),66,IF(H352=LEGENDA!$O$25,86,IF(H352=LEGENDA!$O$26,91,IF(H352=LEGENDA!$O$27,73,IF(H352=LEGENDA!$O$28,66,IF(H352=LEGENDA!$O$29,135,IF(H352=LEGENDA!$O$30,158,IF(H352=LEGENDA!$O$31,117)))))))))))))))))</f>
        <v/>
      </c>
      <c r="N352" s="61" t="str">
        <f>IF(AND(D352="TUZ",H352="gleba b. lekka"),"BŁĄD kol.8",IF(AND(D352="TUZ",H352="gleba lekka"),"BŁĄD kol.8",IF(AND(D352="TUZ",H352="gleba średnia"),"BŁĄD kol.8",IF(AND(D352="TUZ",H352="gleba ciężka"),"BŁĄD kol.8",IF(AND(E352&lt;&gt;4,H352=LEGENDA!$O$29),"BŁĄD kol.8",IF(AND(E352&lt;&gt;4,H352=LEGENDA!$O$30),"BŁĄD kol.8",IF(AND(E352&lt;&gt;4,H352=LEGENDA!$O$31),"BŁĄD kol.8",IF(AND(E352&lt;&gt;4,H352=LEGENDA!$O$28),"BŁĄD kol.8",IF(AND(E352&lt;&gt;4,H352=LEGENDA!$O$27),"BŁĄD kol.8",IF(AND(E352&lt;&gt;4,H352=LEGENDA!$O$26),"BŁĄD kol.8",IF(AND(E352&lt;&gt;4,H352=LEGENDA!$O$25),"BŁĄD kol.8",IF(AX352="","",IF(AX352=1,0.6,IF(AX352=2,0.9,0.9))))))))))))))</f>
        <v/>
      </c>
      <c r="O352" s="381" t="str">
        <f t="shared" si="176"/>
        <v/>
      </c>
      <c r="P352" s="379" t="str">
        <f t="shared" si="177"/>
        <v/>
      </c>
      <c r="Q352" s="47"/>
      <c r="R352" s="46"/>
      <c r="S352" s="46"/>
      <c r="T352" s="46"/>
      <c r="U352" s="46"/>
      <c r="V352" s="61" t="str">
        <f t="shared" si="178"/>
        <v/>
      </c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61" t="str">
        <f t="shared" si="179"/>
        <v/>
      </c>
      <c r="AH352" s="66" t="e">
        <v>#VALUE!</v>
      </c>
      <c r="AI352" s="72">
        <v>0</v>
      </c>
      <c r="AJ352" s="73">
        <v>0</v>
      </c>
      <c r="AK352" s="67">
        <v>0</v>
      </c>
      <c r="AL352" s="51">
        <v>-63.360000000000007</v>
      </c>
      <c r="AM352" s="51">
        <v>-73.600000000000009</v>
      </c>
      <c r="AN352" s="51">
        <v>-164.8</v>
      </c>
      <c r="AO352" s="77">
        <v>0</v>
      </c>
      <c r="AP352" s="77">
        <v>0</v>
      </c>
      <c r="AQ352" s="77">
        <v>0</v>
      </c>
      <c r="AR352" s="77">
        <v>0</v>
      </c>
      <c r="AS352" s="77">
        <v>0</v>
      </c>
      <c r="AT352" s="77">
        <v>0</v>
      </c>
      <c r="AU352" s="46"/>
      <c r="AV352" s="350" t="str">
        <f t="shared" si="180"/>
        <v/>
      </c>
      <c r="AW352" s="76" t="str">
        <f t="shared" si="181"/>
        <v/>
      </c>
      <c r="AX352" s="198" t="str">
        <f>IF(A352="","",IF(D352="","",INDEX(POBRANIE_!$B$6:$F$101,MATCH(D352,POBRANIE_!$A$6:$A$101,0),5)))</f>
        <v/>
      </c>
      <c r="AY352" s="96" t="str">
        <f t="shared" si="182"/>
        <v/>
      </c>
      <c r="AZ352" s="96" t="str">
        <f t="shared" si="202"/>
        <v/>
      </c>
      <c r="BA352" s="292" t="str">
        <f t="shared" si="197"/>
        <v xml:space="preserve"> </v>
      </c>
      <c r="BB352" s="293" t="str">
        <f t="shared" si="198"/>
        <v xml:space="preserve"> </v>
      </c>
      <c r="BD352" s="45"/>
      <c r="BE352" s="387" t="str">
        <f t="shared" si="199"/>
        <v/>
      </c>
      <c r="BF352" s="388">
        <f t="shared" si="183"/>
        <v>0</v>
      </c>
      <c r="BG352" s="388">
        <f t="shared" si="184"/>
        <v>0</v>
      </c>
      <c r="BH352" s="388">
        <f t="shared" si="185"/>
        <v>0</v>
      </c>
      <c r="BI352" s="388">
        <f t="shared" si="186"/>
        <v>0</v>
      </c>
      <c r="BJ352" s="388">
        <f t="shared" si="187"/>
        <v>0</v>
      </c>
      <c r="BK352" s="389">
        <f t="shared" si="188"/>
        <v>0</v>
      </c>
      <c r="BL352" s="388">
        <f>IF(W352="",0,IF(W352=LEGENDA!C$43,0,1))</f>
        <v>0</v>
      </c>
      <c r="BM352" s="388">
        <f>IF(X352="",0,IF(X352=LEGENDA!D$43,0,1))</f>
        <v>0</v>
      </c>
      <c r="BN352" s="388">
        <f>IF(Y352="",0,IF(Y352=LEGENDA!E$43,0,1))</f>
        <v>0</v>
      </c>
      <c r="BO352" s="388">
        <f>IF(Z352="",0,IF(Z352=LEGENDA!F$43,0,1))</f>
        <v>0</v>
      </c>
      <c r="BP352" s="388">
        <f>IF(AA352="",0,IF(AA352=LEGENDA!G$43,0,1))</f>
        <v>0</v>
      </c>
      <c r="BQ352" s="388">
        <f>IF(AB352="",0,IF(AB352=LEGENDA!H$43,0,1))</f>
        <v>0</v>
      </c>
      <c r="BR352" s="388">
        <f>IF(AC352="",0,IF(AC352=LEGENDA!I$43,0,1))</f>
        <v>0</v>
      </c>
      <c r="BS352" s="388">
        <f>IF(AD352="",0,IF(AD352=LEGENDA!J$43,0,1))</f>
        <v>0</v>
      </c>
      <c r="BT352" s="388">
        <f>IF(AE352="",0,IF(AE352=LEGENDA!K$43,0,1))</f>
        <v>0</v>
      </c>
      <c r="BU352" s="388">
        <f>IF(AF352="",0,IF(AF352=LEGENDA!L$43,0,1))</f>
        <v>0</v>
      </c>
      <c r="BV352" s="390">
        <f t="shared" si="189"/>
        <v>0</v>
      </c>
      <c r="BW352" s="388">
        <f t="shared" si="190"/>
        <v>0</v>
      </c>
      <c r="BX352" s="390">
        <f t="shared" si="191"/>
        <v>0</v>
      </c>
      <c r="BY352" s="391">
        <f t="shared" si="192"/>
        <v>0</v>
      </c>
      <c r="BZ352" s="391">
        <f t="shared" si="193"/>
        <v>0</v>
      </c>
      <c r="CA352" s="391" t="str">
        <f t="shared" si="194"/>
        <v/>
      </c>
      <c r="CB352" s="386" t="str">
        <f t="shared" si="200"/>
        <v/>
      </c>
      <c r="CC352" s="94">
        <f t="shared" si="195"/>
        <v>0</v>
      </c>
      <c r="CD352" s="397" t="str">
        <f t="shared" si="196"/>
        <v/>
      </c>
      <c r="CE352" s="559" t="str">
        <f t="array" ref="CE352">IFERROR(INDEX($C$10:$C$525,MATCH(0,COUNTIF($CE$9:CE351,$C$10:$C$525),0)),"")</f>
        <v/>
      </c>
      <c r="CF352" s="559">
        <f t="shared" si="201"/>
        <v>0</v>
      </c>
    </row>
    <row r="353" spans="1:84" ht="18.600000000000001" customHeight="1" thickBot="1" x14ac:dyDescent="0.35">
      <c r="A353" s="78" t="str">
        <f t="shared" si="174"/>
        <v/>
      </c>
      <c r="B353" s="576"/>
      <c r="C353" s="464"/>
      <c r="D353" s="349"/>
      <c r="E353" s="61" t="str">
        <f>IF(B353="","",IF(C353="","",IF(D353="","",INDEX(POBRANIE_!$B$6:$F$100,MATCH($D353,POBRANIE_!$A$6:$A$100,0),2))))</f>
        <v/>
      </c>
      <c r="F353" s="44"/>
      <c r="G353" s="45"/>
      <c r="H353" s="349"/>
      <c r="I353" s="46"/>
      <c r="J353" s="64" t="str">
        <f>IF($H353="","",IF($I353="","",IF($H353=LEGENDA!$B$21,0.6,IF($H353=LEGENDA!$B$22,0.7,0.8))))</f>
        <v/>
      </c>
      <c r="K353" s="61" t="str">
        <f t="shared" si="175"/>
        <v/>
      </c>
      <c r="L353" s="46"/>
      <c r="M353" s="61" t="str">
        <f>IF($H353="","",IF(OR(I353&gt;0,L353&gt;0),"",IF(AND(D353="TUZ",H353="gleba b. lekka"),"BŁĄD kol.8",IF(AND(D353="TUZ",H353="gleba lekka"),"BŁĄD kol.8",IF(AND(D353="TUZ",H353="gleba średnia"),"BŁĄD kol.8",IF(AND(D353="TUZ",H353="gleba ciężka"),"BŁĄD kol.8",IF(OR($H353=LEGENDA!$B$21,$H353=1),49,IF(OR($H353=LEGENDA!$B$22,$H353=2),59,IF(OR($H353=LEGENDA!$B$23,$H353=3),62,IF(OR($H353=4,$H353=LEGENDA!$B$24),66,IF(H353=LEGENDA!$O$25,86,IF(H353=LEGENDA!$O$26,91,IF(H353=LEGENDA!$O$27,73,IF(H353=LEGENDA!$O$28,66,IF(H353=LEGENDA!$O$29,135,IF(H353=LEGENDA!$O$30,158,IF(H353=LEGENDA!$O$31,117)))))))))))))))))</f>
        <v/>
      </c>
      <c r="N353" s="61" t="str">
        <f>IF(AND(D353="TUZ",H353="gleba b. lekka"),"BŁĄD kol.8",IF(AND(D353="TUZ",H353="gleba lekka"),"BŁĄD kol.8",IF(AND(D353="TUZ",H353="gleba średnia"),"BŁĄD kol.8",IF(AND(D353="TUZ",H353="gleba ciężka"),"BŁĄD kol.8",IF(AND(E353&lt;&gt;4,H353=LEGENDA!$O$29),"BŁĄD kol.8",IF(AND(E353&lt;&gt;4,H353=LEGENDA!$O$30),"BŁĄD kol.8",IF(AND(E353&lt;&gt;4,H353=LEGENDA!$O$31),"BŁĄD kol.8",IF(AND(E353&lt;&gt;4,H353=LEGENDA!$O$28),"BŁĄD kol.8",IF(AND(E353&lt;&gt;4,H353=LEGENDA!$O$27),"BŁĄD kol.8",IF(AND(E353&lt;&gt;4,H353=LEGENDA!$O$26),"BŁĄD kol.8",IF(AND(E353&lt;&gt;4,H353=LEGENDA!$O$25),"BŁĄD kol.8",IF(AX353="","",IF(AX353=1,0.6,IF(AX353=2,0.9,0.9))))))))))))))</f>
        <v/>
      </c>
      <c r="O353" s="381" t="str">
        <f t="shared" si="176"/>
        <v/>
      </c>
      <c r="P353" s="379" t="str">
        <f t="shared" si="177"/>
        <v/>
      </c>
      <c r="Q353" s="47"/>
      <c r="R353" s="46"/>
      <c r="S353" s="46"/>
      <c r="T353" s="46"/>
      <c r="U353" s="46"/>
      <c r="V353" s="61" t="str">
        <f t="shared" si="178"/>
        <v/>
      </c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61" t="str">
        <f t="shared" si="179"/>
        <v/>
      </c>
      <c r="AH353" s="66" t="e">
        <v>#VALUE!</v>
      </c>
      <c r="AI353" s="72">
        <v>0</v>
      </c>
      <c r="AJ353" s="73">
        <v>0</v>
      </c>
      <c r="AK353" s="67">
        <v>0</v>
      </c>
      <c r="AL353" s="51">
        <v>-63.360000000000007</v>
      </c>
      <c r="AM353" s="51">
        <v>-73.600000000000009</v>
      </c>
      <c r="AN353" s="51">
        <v>-164.8</v>
      </c>
      <c r="AO353" s="77">
        <v>0</v>
      </c>
      <c r="AP353" s="77">
        <v>0</v>
      </c>
      <c r="AQ353" s="77">
        <v>0</v>
      </c>
      <c r="AR353" s="77">
        <v>0</v>
      </c>
      <c r="AS353" s="77">
        <v>0</v>
      </c>
      <c r="AT353" s="77">
        <v>0</v>
      </c>
      <c r="AU353" s="46"/>
      <c r="AV353" s="350" t="str">
        <f t="shared" si="180"/>
        <v/>
      </c>
      <c r="AW353" s="76" t="str">
        <f t="shared" si="181"/>
        <v/>
      </c>
      <c r="AX353" s="198" t="str">
        <f>IF(A353="","",IF(D353="","",INDEX(POBRANIE_!$B$6:$F$101,MATCH(D353,POBRANIE_!$A$6:$A$101,0),5)))</f>
        <v/>
      </c>
      <c r="AY353" s="96" t="str">
        <f t="shared" si="182"/>
        <v/>
      </c>
      <c r="AZ353" s="96" t="str">
        <f t="shared" si="202"/>
        <v/>
      </c>
      <c r="BA353" s="292" t="str">
        <f t="shared" si="197"/>
        <v xml:space="preserve"> </v>
      </c>
      <c r="BB353" s="293" t="str">
        <f t="shared" si="198"/>
        <v xml:space="preserve"> </v>
      </c>
      <c r="BD353" s="45"/>
      <c r="BE353" s="387" t="str">
        <f t="shared" si="199"/>
        <v/>
      </c>
      <c r="BF353" s="388">
        <f t="shared" si="183"/>
        <v>0</v>
      </c>
      <c r="BG353" s="388">
        <f t="shared" si="184"/>
        <v>0</v>
      </c>
      <c r="BH353" s="388">
        <f t="shared" si="185"/>
        <v>0</v>
      </c>
      <c r="BI353" s="388">
        <f t="shared" si="186"/>
        <v>0</v>
      </c>
      <c r="BJ353" s="388">
        <f t="shared" si="187"/>
        <v>0</v>
      </c>
      <c r="BK353" s="389">
        <f t="shared" si="188"/>
        <v>0</v>
      </c>
      <c r="BL353" s="388">
        <f>IF(W353="",0,IF(W353=LEGENDA!C$43,0,1))</f>
        <v>0</v>
      </c>
      <c r="BM353" s="388">
        <f>IF(X353="",0,IF(X353=LEGENDA!D$43,0,1))</f>
        <v>0</v>
      </c>
      <c r="BN353" s="388">
        <f>IF(Y353="",0,IF(Y353=LEGENDA!E$43,0,1))</f>
        <v>0</v>
      </c>
      <c r="BO353" s="388">
        <f>IF(Z353="",0,IF(Z353=LEGENDA!F$43,0,1))</f>
        <v>0</v>
      </c>
      <c r="BP353" s="388">
        <f>IF(AA353="",0,IF(AA353=LEGENDA!G$43,0,1))</f>
        <v>0</v>
      </c>
      <c r="BQ353" s="388">
        <f>IF(AB353="",0,IF(AB353=LEGENDA!H$43,0,1))</f>
        <v>0</v>
      </c>
      <c r="BR353" s="388">
        <f>IF(AC353="",0,IF(AC353=LEGENDA!I$43,0,1))</f>
        <v>0</v>
      </c>
      <c r="BS353" s="388">
        <f>IF(AD353="",0,IF(AD353=LEGENDA!J$43,0,1))</f>
        <v>0</v>
      </c>
      <c r="BT353" s="388">
        <f>IF(AE353="",0,IF(AE353=LEGENDA!K$43,0,1))</f>
        <v>0</v>
      </c>
      <c r="BU353" s="388">
        <f>IF(AF353="",0,IF(AF353=LEGENDA!L$43,0,1))</f>
        <v>0</v>
      </c>
      <c r="BV353" s="390">
        <f t="shared" si="189"/>
        <v>0</v>
      </c>
      <c r="BW353" s="388">
        <f t="shared" si="190"/>
        <v>0</v>
      </c>
      <c r="BX353" s="390">
        <f t="shared" si="191"/>
        <v>0</v>
      </c>
      <c r="BY353" s="391">
        <f t="shared" si="192"/>
        <v>0</v>
      </c>
      <c r="BZ353" s="391">
        <f t="shared" si="193"/>
        <v>0</v>
      </c>
      <c r="CA353" s="391" t="str">
        <f t="shared" si="194"/>
        <v/>
      </c>
      <c r="CB353" s="386" t="str">
        <f t="shared" si="200"/>
        <v/>
      </c>
      <c r="CC353" s="94">
        <f t="shared" si="195"/>
        <v>0</v>
      </c>
      <c r="CD353" s="397" t="str">
        <f t="shared" si="196"/>
        <v/>
      </c>
      <c r="CE353" s="559" t="str">
        <f t="array" ref="CE353">IFERROR(INDEX($C$10:$C$525,MATCH(0,COUNTIF($CE$9:CE352,$C$10:$C$525),0)),"")</f>
        <v/>
      </c>
      <c r="CF353" s="559">
        <f t="shared" si="201"/>
        <v>0</v>
      </c>
    </row>
    <row r="354" spans="1:84" ht="18.600000000000001" customHeight="1" thickBot="1" x14ac:dyDescent="0.35">
      <c r="A354" s="78" t="str">
        <f t="shared" si="174"/>
        <v/>
      </c>
      <c r="B354" s="576"/>
      <c r="C354" s="464"/>
      <c r="D354" s="349"/>
      <c r="E354" s="61" t="str">
        <f>IF(B354="","",IF(C354="","",IF(D354="","",INDEX(POBRANIE_!$B$6:$F$100,MATCH($D354,POBRANIE_!$A$6:$A$100,0),2))))</f>
        <v/>
      </c>
      <c r="F354" s="44"/>
      <c r="G354" s="45"/>
      <c r="H354" s="349"/>
      <c r="I354" s="46"/>
      <c r="J354" s="64" t="str">
        <f>IF($H354="","",IF($I354="","",IF($H354=LEGENDA!$B$21,0.6,IF($H354=LEGENDA!$B$22,0.7,0.8))))</f>
        <v/>
      </c>
      <c r="K354" s="61" t="str">
        <f t="shared" si="175"/>
        <v/>
      </c>
      <c r="L354" s="46"/>
      <c r="M354" s="61" t="str">
        <f>IF($H354="","",IF(OR(I354&gt;0,L354&gt;0),"",IF(AND(D354="TUZ",H354="gleba b. lekka"),"BŁĄD kol.8",IF(AND(D354="TUZ",H354="gleba lekka"),"BŁĄD kol.8",IF(AND(D354="TUZ",H354="gleba średnia"),"BŁĄD kol.8",IF(AND(D354="TUZ",H354="gleba ciężka"),"BŁĄD kol.8",IF(OR($H354=LEGENDA!$B$21,$H354=1),49,IF(OR($H354=LEGENDA!$B$22,$H354=2),59,IF(OR($H354=LEGENDA!$B$23,$H354=3),62,IF(OR($H354=4,$H354=LEGENDA!$B$24),66,IF(H354=LEGENDA!$O$25,86,IF(H354=LEGENDA!$O$26,91,IF(H354=LEGENDA!$O$27,73,IF(H354=LEGENDA!$O$28,66,IF(H354=LEGENDA!$O$29,135,IF(H354=LEGENDA!$O$30,158,IF(H354=LEGENDA!$O$31,117)))))))))))))))))</f>
        <v/>
      </c>
      <c r="N354" s="61" t="str">
        <f>IF(AND(D354="TUZ",H354="gleba b. lekka"),"BŁĄD kol.8",IF(AND(D354="TUZ",H354="gleba lekka"),"BŁĄD kol.8",IF(AND(D354="TUZ",H354="gleba średnia"),"BŁĄD kol.8",IF(AND(D354="TUZ",H354="gleba ciężka"),"BŁĄD kol.8",IF(AND(E354&lt;&gt;4,H354=LEGENDA!$O$29),"BŁĄD kol.8",IF(AND(E354&lt;&gt;4,H354=LEGENDA!$O$30),"BŁĄD kol.8",IF(AND(E354&lt;&gt;4,H354=LEGENDA!$O$31),"BŁĄD kol.8",IF(AND(E354&lt;&gt;4,H354=LEGENDA!$O$28),"BŁĄD kol.8",IF(AND(E354&lt;&gt;4,H354=LEGENDA!$O$27),"BŁĄD kol.8",IF(AND(E354&lt;&gt;4,H354=LEGENDA!$O$26),"BŁĄD kol.8",IF(AND(E354&lt;&gt;4,H354=LEGENDA!$O$25),"BŁĄD kol.8",IF(AX354="","",IF(AX354=1,0.6,IF(AX354=2,0.9,0.9))))))))))))))</f>
        <v/>
      </c>
      <c r="O354" s="381" t="str">
        <f t="shared" si="176"/>
        <v/>
      </c>
      <c r="P354" s="379" t="str">
        <f t="shared" si="177"/>
        <v/>
      </c>
      <c r="Q354" s="47"/>
      <c r="R354" s="46"/>
      <c r="S354" s="46"/>
      <c r="T354" s="46"/>
      <c r="U354" s="46"/>
      <c r="V354" s="61" t="str">
        <f t="shared" si="178"/>
        <v/>
      </c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61" t="str">
        <f t="shared" si="179"/>
        <v/>
      </c>
      <c r="AH354" s="66" t="e">
        <v>#VALUE!</v>
      </c>
      <c r="AI354" s="72">
        <v>0</v>
      </c>
      <c r="AJ354" s="73">
        <v>0</v>
      </c>
      <c r="AK354" s="67">
        <v>0</v>
      </c>
      <c r="AL354" s="51">
        <v>-63.360000000000007</v>
      </c>
      <c r="AM354" s="51">
        <v>-73.600000000000009</v>
      </c>
      <c r="AN354" s="51">
        <v>-164.8</v>
      </c>
      <c r="AO354" s="77">
        <v>0</v>
      </c>
      <c r="AP354" s="77">
        <v>0</v>
      </c>
      <c r="AQ354" s="77">
        <v>0</v>
      </c>
      <c r="AR354" s="77">
        <v>0</v>
      </c>
      <c r="AS354" s="77">
        <v>0</v>
      </c>
      <c r="AT354" s="77">
        <v>0</v>
      </c>
      <c r="AU354" s="46"/>
      <c r="AV354" s="350" t="str">
        <f t="shared" si="180"/>
        <v/>
      </c>
      <c r="AW354" s="76" t="str">
        <f t="shared" si="181"/>
        <v/>
      </c>
      <c r="AX354" s="198" t="str">
        <f>IF(A354="","",IF(D354="","",INDEX(POBRANIE_!$B$6:$F$101,MATCH(D354,POBRANIE_!$A$6:$A$101,0),5)))</f>
        <v/>
      </c>
      <c r="AY354" s="96" t="str">
        <f t="shared" si="182"/>
        <v/>
      </c>
      <c r="AZ354" s="96" t="str">
        <f t="shared" si="202"/>
        <v/>
      </c>
      <c r="BA354" s="292" t="str">
        <f t="shared" si="197"/>
        <v xml:space="preserve"> </v>
      </c>
      <c r="BB354" s="293" t="str">
        <f t="shared" si="198"/>
        <v xml:space="preserve"> </v>
      </c>
      <c r="BD354" s="45"/>
      <c r="BE354" s="387" t="str">
        <f t="shared" si="199"/>
        <v/>
      </c>
      <c r="BF354" s="388">
        <f t="shared" si="183"/>
        <v>0</v>
      </c>
      <c r="BG354" s="388">
        <f t="shared" si="184"/>
        <v>0</v>
      </c>
      <c r="BH354" s="388">
        <f t="shared" si="185"/>
        <v>0</v>
      </c>
      <c r="BI354" s="388">
        <f t="shared" si="186"/>
        <v>0</v>
      </c>
      <c r="BJ354" s="388">
        <f t="shared" si="187"/>
        <v>0</v>
      </c>
      <c r="BK354" s="389">
        <f t="shared" si="188"/>
        <v>0</v>
      </c>
      <c r="BL354" s="388">
        <f>IF(W354="",0,IF(W354=LEGENDA!C$43,0,1))</f>
        <v>0</v>
      </c>
      <c r="BM354" s="388">
        <f>IF(X354="",0,IF(X354=LEGENDA!D$43,0,1))</f>
        <v>0</v>
      </c>
      <c r="BN354" s="388">
        <f>IF(Y354="",0,IF(Y354=LEGENDA!E$43,0,1))</f>
        <v>0</v>
      </c>
      <c r="BO354" s="388">
        <f>IF(Z354="",0,IF(Z354=LEGENDA!F$43,0,1))</f>
        <v>0</v>
      </c>
      <c r="BP354" s="388">
        <f>IF(AA354="",0,IF(AA354=LEGENDA!G$43,0,1))</f>
        <v>0</v>
      </c>
      <c r="BQ354" s="388">
        <f>IF(AB354="",0,IF(AB354=LEGENDA!H$43,0,1))</f>
        <v>0</v>
      </c>
      <c r="BR354" s="388">
        <f>IF(AC354="",0,IF(AC354=LEGENDA!I$43,0,1))</f>
        <v>0</v>
      </c>
      <c r="BS354" s="388">
        <f>IF(AD354="",0,IF(AD354=LEGENDA!J$43,0,1))</f>
        <v>0</v>
      </c>
      <c r="BT354" s="388">
        <f>IF(AE354="",0,IF(AE354=LEGENDA!K$43,0,1))</f>
        <v>0</v>
      </c>
      <c r="BU354" s="388">
        <f>IF(AF354="",0,IF(AF354=LEGENDA!L$43,0,1))</f>
        <v>0</v>
      </c>
      <c r="BV354" s="390">
        <f t="shared" si="189"/>
        <v>0</v>
      </c>
      <c r="BW354" s="388">
        <f t="shared" si="190"/>
        <v>0</v>
      </c>
      <c r="BX354" s="390">
        <f t="shared" si="191"/>
        <v>0</v>
      </c>
      <c r="BY354" s="391">
        <f t="shared" si="192"/>
        <v>0</v>
      </c>
      <c r="BZ354" s="391">
        <f t="shared" si="193"/>
        <v>0</v>
      </c>
      <c r="CA354" s="391" t="str">
        <f t="shared" si="194"/>
        <v/>
      </c>
      <c r="CB354" s="386" t="str">
        <f t="shared" si="200"/>
        <v/>
      </c>
      <c r="CC354" s="94">
        <f t="shared" si="195"/>
        <v>0</v>
      </c>
      <c r="CD354" s="397" t="str">
        <f t="shared" si="196"/>
        <v/>
      </c>
      <c r="CE354" s="559" t="str">
        <f t="array" ref="CE354">IFERROR(INDEX($C$10:$C$525,MATCH(0,COUNTIF($CE$9:CE353,$C$10:$C$525),0)),"")</f>
        <v/>
      </c>
      <c r="CF354" s="559">
        <f t="shared" si="201"/>
        <v>0</v>
      </c>
    </row>
    <row r="355" spans="1:84" ht="18.600000000000001" customHeight="1" thickBot="1" x14ac:dyDescent="0.35">
      <c r="A355" s="78" t="str">
        <f t="shared" si="174"/>
        <v/>
      </c>
      <c r="B355" s="576"/>
      <c r="C355" s="464"/>
      <c r="D355" s="349"/>
      <c r="E355" s="61" t="str">
        <f>IF(B355="","",IF(C355="","",IF(D355="","",INDEX(POBRANIE_!$B$6:$F$100,MATCH($D355,POBRANIE_!$A$6:$A$100,0),2))))</f>
        <v/>
      </c>
      <c r="F355" s="44"/>
      <c r="G355" s="45"/>
      <c r="H355" s="349"/>
      <c r="I355" s="46"/>
      <c r="J355" s="64" t="str">
        <f>IF($H355="","",IF($I355="","",IF($H355=LEGENDA!$B$21,0.6,IF($H355=LEGENDA!$B$22,0.7,0.8))))</f>
        <v/>
      </c>
      <c r="K355" s="61" t="str">
        <f t="shared" si="175"/>
        <v/>
      </c>
      <c r="L355" s="46"/>
      <c r="M355" s="61" t="str">
        <f>IF($H355="","",IF(OR(I355&gt;0,L355&gt;0),"",IF(AND(D355="TUZ",H355="gleba b. lekka"),"BŁĄD kol.8",IF(AND(D355="TUZ",H355="gleba lekka"),"BŁĄD kol.8",IF(AND(D355="TUZ",H355="gleba średnia"),"BŁĄD kol.8",IF(AND(D355="TUZ",H355="gleba ciężka"),"BŁĄD kol.8",IF(OR($H355=LEGENDA!$B$21,$H355=1),49,IF(OR($H355=LEGENDA!$B$22,$H355=2),59,IF(OR($H355=LEGENDA!$B$23,$H355=3),62,IF(OR($H355=4,$H355=LEGENDA!$B$24),66,IF(H355=LEGENDA!$O$25,86,IF(H355=LEGENDA!$O$26,91,IF(H355=LEGENDA!$O$27,73,IF(H355=LEGENDA!$O$28,66,IF(H355=LEGENDA!$O$29,135,IF(H355=LEGENDA!$O$30,158,IF(H355=LEGENDA!$O$31,117)))))))))))))))))</f>
        <v/>
      </c>
      <c r="N355" s="61" t="str">
        <f>IF(AND(D355="TUZ",H355="gleba b. lekka"),"BŁĄD kol.8",IF(AND(D355="TUZ",H355="gleba lekka"),"BŁĄD kol.8",IF(AND(D355="TUZ",H355="gleba średnia"),"BŁĄD kol.8",IF(AND(D355="TUZ",H355="gleba ciężka"),"BŁĄD kol.8",IF(AND(E355&lt;&gt;4,H355=LEGENDA!$O$29),"BŁĄD kol.8",IF(AND(E355&lt;&gt;4,H355=LEGENDA!$O$30),"BŁĄD kol.8",IF(AND(E355&lt;&gt;4,H355=LEGENDA!$O$31),"BŁĄD kol.8",IF(AND(E355&lt;&gt;4,H355=LEGENDA!$O$28),"BŁĄD kol.8",IF(AND(E355&lt;&gt;4,H355=LEGENDA!$O$27),"BŁĄD kol.8",IF(AND(E355&lt;&gt;4,H355=LEGENDA!$O$26),"BŁĄD kol.8",IF(AND(E355&lt;&gt;4,H355=LEGENDA!$O$25),"BŁĄD kol.8",IF(AX355="","",IF(AX355=1,0.6,IF(AX355=2,0.9,0.9))))))))))))))</f>
        <v/>
      </c>
      <c r="O355" s="381" t="str">
        <f t="shared" si="176"/>
        <v/>
      </c>
      <c r="P355" s="379" t="str">
        <f t="shared" si="177"/>
        <v/>
      </c>
      <c r="Q355" s="47"/>
      <c r="R355" s="46"/>
      <c r="S355" s="46"/>
      <c r="T355" s="46"/>
      <c r="U355" s="46"/>
      <c r="V355" s="61" t="str">
        <f t="shared" si="178"/>
        <v/>
      </c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61" t="str">
        <f t="shared" si="179"/>
        <v/>
      </c>
      <c r="AH355" s="66" t="e">
        <v>#VALUE!</v>
      </c>
      <c r="AI355" s="72">
        <v>0</v>
      </c>
      <c r="AJ355" s="73">
        <v>0</v>
      </c>
      <c r="AK355" s="67">
        <v>0</v>
      </c>
      <c r="AL355" s="51">
        <v>-63.360000000000007</v>
      </c>
      <c r="AM355" s="51">
        <v>-73.600000000000009</v>
      </c>
      <c r="AN355" s="51">
        <v>-164.8</v>
      </c>
      <c r="AO355" s="77">
        <v>0</v>
      </c>
      <c r="AP355" s="77">
        <v>0</v>
      </c>
      <c r="AQ355" s="77">
        <v>0</v>
      </c>
      <c r="AR355" s="77">
        <v>0</v>
      </c>
      <c r="AS355" s="77">
        <v>0</v>
      </c>
      <c r="AT355" s="77">
        <v>0</v>
      </c>
      <c r="AU355" s="46"/>
      <c r="AV355" s="350" t="str">
        <f t="shared" si="180"/>
        <v/>
      </c>
      <c r="AW355" s="76" t="str">
        <f t="shared" si="181"/>
        <v/>
      </c>
      <c r="AX355" s="198" t="str">
        <f>IF(A355="","",IF(D355="","",INDEX(POBRANIE_!$B$6:$F$101,MATCH(D355,POBRANIE_!$A$6:$A$101,0),5)))</f>
        <v/>
      </c>
      <c r="AY355" s="96" t="str">
        <f t="shared" si="182"/>
        <v/>
      </c>
      <c r="AZ355" s="96" t="str">
        <f t="shared" si="202"/>
        <v/>
      </c>
      <c r="BA355" s="292" t="str">
        <f t="shared" si="197"/>
        <v xml:space="preserve"> </v>
      </c>
      <c r="BB355" s="293" t="str">
        <f t="shared" si="198"/>
        <v xml:space="preserve"> </v>
      </c>
      <c r="BD355" s="45"/>
      <c r="BE355" s="387" t="str">
        <f t="shared" si="199"/>
        <v/>
      </c>
      <c r="BF355" s="388">
        <f t="shared" si="183"/>
        <v>0</v>
      </c>
      <c r="BG355" s="388">
        <f t="shared" si="184"/>
        <v>0</v>
      </c>
      <c r="BH355" s="388">
        <f t="shared" si="185"/>
        <v>0</v>
      </c>
      <c r="BI355" s="388">
        <f t="shared" si="186"/>
        <v>0</v>
      </c>
      <c r="BJ355" s="388">
        <f t="shared" si="187"/>
        <v>0</v>
      </c>
      <c r="BK355" s="389">
        <f t="shared" si="188"/>
        <v>0</v>
      </c>
      <c r="BL355" s="388">
        <f>IF(W355="",0,IF(W355=LEGENDA!C$43,0,1))</f>
        <v>0</v>
      </c>
      <c r="BM355" s="388">
        <f>IF(X355="",0,IF(X355=LEGENDA!D$43,0,1))</f>
        <v>0</v>
      </c>
      <c r="BN355" s="388">
        <f>IF(Y355="",0,IF(Y355=LEGENDA!E$43,0,1))</f>
        <v>0</v>
      </c>
      <c r="BO355" s="388">
        <f>IF(Z355="",0,IF(Z355=LEGENDA!F$43,0,1))</f>
        <v>0</v>
      </c>
      <c r="BP355" s="388">
        <f>IF(AA355="",0,IF(AA355=LEGENDA!G$43,0,1))</f>
        <v>0</v>
      </c>
      <c r="BQ355" s="388">
        <f>IF(AB355="",0,IF(AB355=LEGENDA!H$43,0,1))</f>
        <v>0</v>
      </c>
      <c r="BR355" s="388">
        <f>IF(AC355="",0,IF(AC355=LEGENDA!I$43,0,1))</f>
        <v>0</v>
      </c>
      <c r="BS355" s="388">
        <f>IF(AD355="",0,IF(AD355=LEGENDA!J$43,0,1))</f>
        <v>0</v>
      </c>
      <c r="BT355" s="388">
        <f>IF(AE355="",0,IF(AE355=LEGENDA!K$43,0,1))</f>
        <v>0</v>
      </c>
      <c r="BU355" s="388">
        <f>IF(AF355="",0,IF(AF355=LEGENDA!L$43,0,1))</f>
        <v>0</v>
      </c>
      <c r="BV355" s="390">
        <f t="shared" si="189"/>
        <v>0</v>
      </c>
      <c r="BW355" s="388">
        <f t="shared" si="190"/>
        <v>0</v>
      </c>
      <c r="BX355" s="390">
        <f t="shared" si="191"/>
        <v>0</v>
      </c>
      <c r="BY355" s="391">
        <f t="shared" si="192"/>
        <v>0</v>
      </c>
      <c r="BZ355" s="391">
        <f t="shared" si="193"/>
        <v>0</v>
      </c>
      <c r="CA355" s="391" t="str">
        <f t="shared" si="194"/>
        <v/>
      </c>
      <c r="CB355" s="386" t="str">
        <f t="shared" si="200"/>
        <v/>
      </c>
      <c r="CC355" s="94">
        <f t="shared" si="195"/>
        <v>0</v>
      </c>
      <c r="CD355" s="397" t="str">
        <f t="shared" si="196"/>
        <v/>
      </c>
      <c r="CE355" s="559" t="str">
        <f t="array" ref="CE355">IFERROR(INDEX($C$10:$C$525,MATCH(0,COUNTIF($CE$9:CE354,$C$10:$C$525),0)),"")</f>
        <v/>
      </c>
      <c r="CF355" s="559">
        <f t="shared" si="201"/>
        <v>0</v>
      </c>
    </row>
    <row r="356" spans="1:84" ht="18.600000000000001" customHeight="1" thickBot="1" x14ac:dyDescent="0.35">
      <c r="A356" s="78" t="str">
        <f t="shared" si="174"/>
        <v/>
      </c>
      <c r="B356" s="576"/>
      <c r="C356" s="464"/>
      <c r="D356" s="349"/>
      <c r="E356" s="61" t="str">
        <f>IF(B356="","",IF(C356="","",IF(D356="","",INDEX(POBRANIE_!$B$6:$F$100,MATCH($D356,POBRANIE_!$A$6:$A$100,0),2))))</f>
        <v/>
      </c>
      <c r="F356" s="44"/>
      <c r="G356" s="45"/>
      <c r="H356" s="349"/>
      <c r="I356" s="46"/>
      <c r="J356" s="64" t="str">
        <f>IF($H356="","",IF($I356="","",IF($H356=LEGENDA!$B$21,0.6,IF($H356=LEGENDA!$B$22,0.7,0.8))))</f>
        <v/>
      </c>
      <c r="K356" s="61" t="str">
        <f t="shared" si="175"/>
        <v/>
      </c>
      <c r="L356" s="46"/>
      <c r="M356" s="61" t="str">
        <f>IF($H356="","",IF(OR(I356&gt;0,L356&gt;0),"",IF(AND(D356="TUZ",H356="gleba b. lekka"),"BŁĄD kol.8",IF(AND(D356="TUZ",H356="gleba lekka"),"BŁĄD kol.8",IF(AND(D356="TUZ",H356="gleba średnia"),"BŁĄD kol.8",IF(AND(D356="TUZ",H356="gleba ciężka"),"BŁĄD kol.8",IF(OR($H356=LEGENDA!$B$21,$H356=1),49,IF(OR($H356=LEGENDA!$B$22,$H356=2),59,IF(OR($H356=LEGENDA!$B$23,$H356=3),62,IF(OR($H356=4,$H356=LEGENDA!$B$24),66,IF(H356=LEGENDA!$O$25,86,IF(H356=LEGENDA!$O$26,91,IF(H356=LEGENDA!$O$27,73,IF(H356=LEGENDA!$O$28,66,IF(H356=LEGENDA!$O$29,135,IF(H356=LEGENDA!$O$30,158,IF(H356=LEGENDA!$O$31,117)))))))))))))))))</f>
        <v/>
      </c>
      <c r="N356" s="61" t="str">
        <f>IF(AND(D356="TUZ",H356="gleba b. lekka"),"BŁĄD kol.8",IF(AND(D356="TUZ",H356="gleba lekka"),"BŁĄD kol.8",IF(AND(D356="TUZ",H356="gleba średnia"),"BŁĄD kol.8",IF(AND(D356="TUZ",H356="gleba ciężka"),"BŁĄD kol.8",IF(AND(E356&lt;&gt;4,H356=LEGENDA!$O$29),"BŁĄD kol.8",IF(AND(E356&lt;&gt;4,H356=LEGENDA!$O$30),"BŁĄD kol.8",IF(AND(E356&lt;&gt;4,H356=LEGENDA!$O$31),"BŁĄD kol.8",IF(AND(E356&lt;&gt;4,H356=LEGENDA!$O$28),"BŁĄD kol.8",IF(AND(E356&lt;&gt;4,H356=LEGENDA!$O$27),"BŁĄD kol.8",IF(AND(E356&lt;&gt;4,H356=LEGENDA!$O$26),"BŁĄD kol.8",IF(AND(E356&lt;&gt;4,H356=LEGENDA!$O$25),"BŁĄD kol.8",IF(AX356="","",IF(AX356=1,0.6,IF(AX356=2,0.9,0.9))))))))))))))</f>
        <v/>
      </c>
      <c r="O356" s="381" t="str">
        <f t="shared" si="176"/>
        <v/>
      </c>
      <c r="P356" s="379" t="str">
        <f t="shared" si="177"/>
        <v/>
      </c>
      <c r="Q356" s="47"/>
      <c r="R356" s="46"/>
      <c r="S356" s="46"/>
      <c r="T356" s="46"/>
      <c r="U356" s="46"/>
      <c r="V356" s="61" t="str">
        <f t="shared" si="178"/>
        <v/>
      </c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61" t="str">
        <f t="shared" si="179"/>
        <v/>
      </c>
      <c r="AH356" s="66" t="e">
        <v>#VALUE!</v>
      </c>
      <c r="AI356" s="72">
        <v>0</v>
      </c>
      <c r="AJ356" s="73">
        <v>0</v>
      </c>
      <c r="AK356" s="67">
        <v>0</v>
      </c>
      <c r="AL356" s="51">
        <v>-63.360000000000007</v>
      </c>
      <c r="AM356" s="51">
        <v>-73.600000000000009</v>
      </c>
      <c r="AN356" s="51">
        <v>-164.8</v>
      </c>
      <c r="AO356" s="77">
        <v>0</v>
      </c>
      <c r="AP356" s="77">
        <v>0</v>
      </c>
      <c r="AQ356" s="77">
        <v>0</v>
      </c>
      <c r="AR356" s="77">
        <v>0</v>
      </c>
      <c r="AS356" s="77">
        <v>0</v>
      </c>
      <c r="AT356" s="77">
        <v>0</v>
      </c>
      <c r="AU356" s="46"/>
      <c r="AV356" s="350" t="str">
        <f t="shared" si="180"/>
        <v/>
      </c>
      <c r="AW356" s="76" t="str">
        <f t="shared" si="181"/>
        <v/>
      </c>
      <c r="AX356" s="198" t="str">
        <f>IF(A356="","",IF(D356="","",INDEX(POBRANIE_!$B$6:$F$101,MATCH(D356,POBRANIE_!$A$6:$A$101,0),5)))</f>
        <v/>
      </c>
      <c r="AY356" s="96" t="str">
        <f t="shared" si="182"/>
        <v/>
      </c>
      <c r="AZ356" s="96" t="str">
        <f t="shared" si="202"/>
        <v/>
      </c>
      <c r="BA356" s="292" t="str">
        <f t="shared" si="197"/>
        <v xml:space="preserve"> </v>
      </c>
      <c r="BB356" s="293" t="str">
        <f t="shared" si="198"/>
        <v xml:space="preserve"> </v>
      </c>
      <c r="BD356" s="45"/>
      <c r="BE356" s="387" t="str">
        <f t="shared" si="199"/>
        <v/>
      </c>
      <c r="BF356" s="388">
        <f t="shared" si="183"/>
        <v>0</v>
      </c>
      <c r="BG356" s="388">
        <f t="shared" si="184"/>
        <v>0</v>
      </c>
      <c r="BH356" s="388">
        <f t="shared" si="185"/>
        <v>0</v>
      </c>
      <c r="BI356" s="388">
        <f t="shared" si="186"/>
        <v>0</v>
      </c>
      <c r="BJ356" s="388">
        <f t="shared" si="187"/>
        <v>0</v>
      </c>
      <c r="BK356" s="389">
        <f t="shared" si="188"/>
        <v>0</v>
      </c>
      <c r="BL356" s="388">
        <f>IF(W356="",0,IF(W356=LEGENDA!C$43,0,1))</f>
        <v>0</v>
      </c>
      <c r="BM356" s="388">
        <f>IF(X356="",0,IF(X356=LEGENDA!D$43,0,1))</f>
        <v>0</v>
      </c>
      <c r="BN356" s="388">
        <f>IF(Y356="",0,IF(Y356=LEGENDA!E$43,0,1))</f>
        <v>0</v>
      </c>
      <c r="BO356" s="388">
        <f>IF(Z356="",0,IF(Z356=LEGENDA!F$43,0,1))</f>
        <v>0</v>
      </c>
      <c r="BP356" s="388">
        <f>IF(AA356="",0,IF(AA356=LEGENDA!G$43,0,1))</f>
        <v>0</v>
      </c>
      <c r="BQ356" s="388">
        <f>IF(AB356="",0,IF(AB356=LEGENDA!H$43,0,1))</f>
        <v>0</v>
      </c>
      <c r="BR356" s="388">
        <f>IF(AC356="",0,IF(AC356=LEGENDA!I$43,0,1))</f>
        <v>0</v>
      </c>
      <c r="BS356" s="388">
        <f>IF(AD356="",0,IF(AD356=LEGENDA!J$43,0,1))</f>
        <v>0</v>
      </c>
      <c r="BT356" s="388">
        <f>IF(AE356="",0,IF(AE356=LEGENDA!K$43,0,1))</f>
        <v>0</v>
      </c>
      <c r="BU356" s="388">
        <f>IF(AF356="",0,IF(AF356=LEGENDA!L$43,0,1))</f>
        <v>0</v>
      </c>
      <c r="BV356" s="390">
        <f t="shared" si="189"/>
        <v>0</v>
      </c>
      <c r="BW356" s="388">
        <f t="shared" si="190"/>
        <v>0</v>
      </c>
      <c r="BX356" s="390">
        <f t="shared" si="191"/>
        <v>0</v>
      </c>
      <c r="BY356" s="391">
        <f t="shared" si="192"/>
        <v>0</v>
      </c>
      <c r="BZ356" s="391">
        <f t="shared" si="193"/>
        <v>0</v>
      </c>
      <c r="CA356" s="391" t="str">
        <f t="shared" si="194"/>
        <v/>
      </c>
      <c r="CB356" s="386" t="str">
        <f t="shared" si="200"/>
        <v/>
      </c>
      <c r="CC356" s="94">
        <f t="shared" si="195"/>
        <v>0</v>
      </c>
      <c r="CD356" s="397" t="str">
        <f t="shared" si="196"/>
        <v/>
      </c>
      <c r="CE356" s="559" t="str">
        <f t="array" ref="CE356">IFERROR(INDEX($C$10:$C$525,MATCH(0,COUNTIF($CE$9:CE355,$C$10:$C$525),0)),"")</f>
        <v/>
      </c>
      <c r="CF356" s="559">
        <f t="shared" si="201"/>
        <v>0</v>
      </c>
    </row>
    <row r="357" spans="1:84" ht="18.600000000000001" customHeight="1" thickBot="1" x14ac:dyDescent="0.35">
      <c r="A357" s="78" t="str">
        <f t="shared" si="174"/>
        <v/>
      </c>
      <c r="B357" s="576"/>
      <c r="C357" s="464"/>
      <c r="D357" s="349"/>
      <c r="E357" s="61" t="str">
        <f>IF(B357="","",IF(C357="","",IF(D357="","",INDEX(POBRANIE_!$B$6:$F$100,MATCH($D357,POBRANIE_!$A$6:$A$100,0),2))))</f>
        <v/>
      </c>
      <c r="F357" s="44"/>
      <c r="G357" s="45"/>
      <c r="H357" s="349"/>
      <c r="I357" s="46"/>
      <c r="J357" s="64" t="str">
        <f>IF($H357="","",IF($I357="","",IF($H357=LEGENDA!$B$21,0.6,IF($H357=LEGENDA!$B$22,0.7,0.8))))</f>
        <v/>
      </c>
      <c r="K357" s="61" t="str">
        <f t="shared" si="175"/>
        <v/>
      </c>
      <c r="L357" s="46"/>
      <c r="M357" s="61" t="str">
        <f>IF($H357="","",IF(OR(I357&gt;0,L357&gt;0),"",IF(AND(D357="TUZ",H357="gleba b. lekka"),"BŁĄD kol.8",IF(AND(D357="TUZ",H357="gleba lekka"),"BŁĄD kol.8",IF(AND(D357="TUZ",H357="gleba średnia"),"BŁĄD kol.8",IF(AND(D357="TUZ",H357="gleba ciężka"),"BŁĄD kol.8",IF(OR($H357=LEGENDA!$B$21,$H357=1),49,IF(OR($H357=LEGENDA!$B$22,$H357=2),59,IF(OR($H357=LEGENDA!$B$23,$H357=3),62,IF(OR($H357=4,$H357=LEGENDA!$B$24),66,IF(H357=LEGENDA!$O$25,86,IF(H357=LEGENDA!$O$26,91,IF(H357=LEGENDA!$O$27,73,IF(H357=LEGENDA!$O$28,66,IF(H357=LEGENDA!$O$29,135,IF(H357=LEGENDA!$O$30,158,IF(H357=LEGENDA!$O$31,117)))))))))))))))))</f>
        <v/>
      </c>
      <c r="N357" s="61" t="str">
        <f>IF(AND(D357="TUZ",H357="gleba b. lekka"),"BŁĄD kol.8",IF(AND(D357="TUZ",H357="gleba lekka"),"BŁĄD kol.8",IF(AND(D357="TUZ",H357="gleba średnia"),"BŁĄD kol.8",IF(AND(D357="TUZ",H357="gleba ciężka"),"BŁĄD kol.8",IF(AND(E357&lt;&gt;4,H357=LEGENDA!$O$29),"BŁĄD kol.8",IF(AND(E357&lt;&gt;4,H357=LEGENDA!$O$30),"BŁĄD kol.8",IF(AND(E357&lt;&gt;4,H357=LEGENDA!$O$31),"BŁĄD kol.8",IF(AND(E357&lt;&gt;4,H357=LEGENDA!$O$28),"BŁĄD kol.8",IF(AND(E357&lt;&gt;4,H357=LEGENDA!$O$27),"BŁĄD kol.8",IF(AND(E357&lt;&gt;4,H357=LEGENDA!$O$26),"BŁĄD kol.8",IF(AND(E357&lt;&gt;4,H357=LEGENDA!$O$25),"BŁĄD kol.8",IF(AX357="","",IF(AX357=1,0.6,IF(AX357=2,0.9,0.9))))))))))))))</f>
        <v/>
      </c>
      <c r="O357" s="381" t="str">
        <f t="shared" si="176"/>
        <v/>
      </c>
      <c r="P357" s="379" t="str">
        <f t="shared" si="177"/>
        <v/>
      </c>
      <c r="Q357" s="47"/>
      <c r="R357" s="46"/>
      <c r="S357" s="46"/>
      <c r="T357" s="46"/>
      <c r="U357" s="46"/>
      <c r="V357" s="61" t="str">
        <f t="shared" si="178"/>
        <v/>
      </c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61" t="str">
        <f t="shared" si="179"/>
        <v/>
      </c>
      <c r="AH357" s="66" t="e">
        <v>#VALUE!</v>
      </c>
      <c r="AI357" s="72">
        <v>0</v>
      </c>
      <c r="AJ357" s="73">
        <v>0</v>
      </c>
      <c r="AK357" s="67">
        <v>0</v>
      </c>
      <c r="AL357" s="51">
        <v>-63.360000000000007</v>
      </c>
      <c r="AM357" s="51">
        <v>-73.600000000000009</v>
      </c>
      <c r="AN357" s="51">
        <v>-164.8</v>
      </c>
      <c r="AO357" s="77">
        <v>0</v>
      </c>
      <c r="AP357" s="77">
        <v>0</v>
      </c>
      <c r="AQ357" s="77">
        <v>0</v>
      </c>
      <c r="AR357" s="77">
        <v>0</v>
      </c>
      <c r="AS357" s="77">
        <v>0</v>
      </c>
      <c r="AT357" s="77">
        <v>0</v>
      </c>
      <c r="AU357" s="46"/>
      <c r="AV357" s="350" t="str">
        <f t="shared" si="180"/>
        <v/>
      </c>
      <c r="AW357" s="76" t="str">
        <f t="shared" si="181"/>
        <v/>
      </c>
      <c r="AX357" s="198" t="str">
        <f>IF(A357="","",IF(D357="","",INDEX(POBRANIE_!$B$6:$F$101,MATCH(D357,POBRANIE_!$A$6:$A$101,0),5)))</f>
        <v/>
      </c>
      <c r="AY357" s="96" t="str">
        <f t="shared" si="182"/>
        <v/>
      </c>
      <c r="AZ357" s="96" t="str">
        <f t="shared" si="202"/>
        <v/>
      </c>
      <c r="BA357" s="292" t="str">
        <f t="shared" si="197"/>
        <v xml:space="preserve"> </v>
      </c>
      <c r="BB357" s="293" t="str">
        <f t="shared" si="198"/>
        <v xml:space="preserve"> </v>
      </c>
      <c r="BD357" s="45"/>
      <c r="BE357" s="387" t="str">
        <f t="shared" si="199"/>
        <v/>
      </c>
      <c r="BF357" s="388">
        <f t="shared" si="183"/>
        <v>0</v>
      </c>
      <c r="BG357" s="388">
        <f t="shared" si="184"/>
        <v>0</v>
      </c>
      <c r="BH357" s="388">
        <f t="shared" si="185"/>
        <v>0</v>
      </c>
      <c r="BI357" s="388">
        <f t="shared" si="186"/>
        <v>0</v>
      </c>
      <c r="BJ357" s="388">
        <f t="shared" si="187"/>
        <v>0</v>
      </c>
      <c r="BK357" s="389">
        <f t="shared" si="188"/>
        <v>0</v>
      </c>
      <c r="BL357" s="388">
        <f>IF(W357="",0,IF(W357=LEGENDA!C$43,0,1))</f>
        <v>0</v>
      </c>
      <c r="BM357" s="388">
        <f>IF(X357="",0,IF(X357=LEGENDA!D$43,0,1))</f>
        <v>0</v>
      </c>
      <c r="BN357" s="388">
        <f>IF(Y357="",0,IF(Y357=LEGENDA!E$43,0,1))</f>
        <v>0</v>
      </c>
      <c r="BO357" s="388">
        <f>IF(Z357="",0,IF(Z357=LEGENDA!F$43,0,1))</f>
        <v>0</v>
      </c>
      <c r="BP357" s="388">
        <f>IF(AA357="",0,IF(AA357=LEGENDA!G$43,0,1))</f>
        <v>0</v>
      </c>
      <c r="BQ357" s="388">
        <f>IF(AB357="",0,IF(AB357=LEGENDA!H$43,0,1))</f>
        <v>0</v>
      </c>
      <c r="BR357" s="388">
        <f>IF(AC357="",0,IF(AC357=LEGENDA!I$43,0,1))</f>
        <v>0</v>
      </c>
      <c r="BS357" s="388">
        <f>IF(AD357="",0,IF(AD357=LEGENDA!J$43,0,1))</f>
        <v>0</v>
      </c>
      <c r="BT357" s="388">
        <f>IF(AE357="",0,IF(AE357=LEGENDA!K$43,0,1))</f>
        <v>0</v>
      </c>
      <c r="BU357" s="388">
        <f>IF(AF357="",0,IF(AF357=LEGENDA!L$43,0,1))</f>
        <v>0</v>
      </c>
      <c r="BV357" s="390">
        <f t="shared" si="189"/>
        <v>0</v>
      </c>
      <c r="BW357" s="388">
        <f t="shared" si="190"/>
        <v>0</v>
      </c>
      <c r="BX357" s="390">
        <f t="shared" si="191"/>
        <v>0</v>
      </c>
      <c r="BY357" s="391">
        <f t="shared" si="192"/>
        <v>0</v>
      </c>
      <c r="BZ357" s="391">
        <f t="shared" si="193"/>
        <v>0</v>
      </c>
      <c r="CA357" s="391" t="str">
        <f t="shared" si="194"/>
        <v/>
      </c>
      <c r="CB357" s="386" t="str">
        <f t="shared" si="200"/>
        <v/>
      </c>
      <c r="CC357" s="94">
        <f t="shared" si="195"/>
        <v>0</v>
      </c>
      <c r="CD357" s="397" t="str">
        <f t="shared" si="196"/>
        <v/>
      </c>
      <c r="CE357" s="559" t="str">
        <f t="array" ref="CE357">IFERROR(INDEX($C$10:$C$525,MATCH(0,COUNTIF($CE$9:CE356,$C$10:$C$525),0)),"")</f>
        <v/>
      </c>
      <c r="CF357" s="559">
        <f t="shared" si="201"/>
        <v>0</v>
      </c>
    </row>
    <row r="358" spans="1:84" ht="18.600000000000001" customHeight="1" thickBot="1" x14ac:dyDescent="0.35">
      <c r="A358" s="78" t="str">
        <f t="shared" si="174"/>
        <v/>
      </c>
      <c r="B358" s="576"/>
      <c r="C358" s="464"/>
      <c r="D358" s="349"/>
      <c r="E358" s="61" t="str">
        <f>IF(B358="","",IF(C358="","",IF(D358="","",INDEX(POBRANIE_!$B$6:$F$100,MATCH($D358,POBRANIE_!$A$6:$A$100,0),2))))</f>
        <v/>
      </c>
      <c r="F358" s="44"/>
      <c r="G358" s="45"/>
      <c r="H358" s="349"/>
      <c r="I358" s="46"/>
      <c r="J358" s="64" t="str">
        <f>IF($H358="","",IF($I358="","",IF($H358=LEGENDA!$B$21,0.6,IF($H358=LEGENDA!$B$22,0.7,0.8))))</f>
        <v/>
      </c>
      <c r="K358" s="61" t="str">
        <f t="shared" si="175"/>
        <v/>
      </c>
      <c r="L358" s="46"/>
      <c r="M358" s="61" t="str">
        <f>IF($H358="","",IF(OR(I358&gt;0,L358&gt;0),"",IF(AND(D358="TUZ",H358="gleba b. lekka"),"BŁĄD kol.8",IF(AND(D358="TUZ",H358="gleba lekka"),"BŁĄD kol.8",IF(AND(D358="TUZ",H358="gleba średnia"),"BŁĄD kol.8",IF(AND(D358="TUZ",H358="gleba ciężka"),"BŁĄD kol.8",IF(OR($H358=LEGENDA!$B$21,$H358=1),49,IF(OR($H358=LEGENDA!$B$22,$H358=2),59,IF(OR($H358=LEGENDA!$B$23,$H358=3),62,IF(OR($H358=4,$H358=LEGENDA!$B$24),66,IF(H358=LEGENDA!$O$25,86,IF(H358=LEGENDA!$O$26,91,IF(H358=LEGENDA!$O$27,73,IF(H358=LEGENDA!$O$28,66,IF(H358=LEGENDA!$O$29,135,IF(H358=LEGENDA!$O$30,158,IF(H358=LEGENDA!$O$31,117)))))))))))))))))</f>
        <v/>
      </c>
      <c r="N358" s="61" t="str">
        <f>IF(AND(D358="TUZ",H358="gleba b. lekka"),"BŁĄD kol.8",IF(AND(D358="TUZ",H358="gleba lekka"),"BŁĄD kol.8",IF(AND(D358="TUZ",H358="gleba średnia"),"BŁĄD kol.8",IF(AND(D358="TUZ",H358="gleba ciężka"),"BŁĄD kol.8",IF(AND(E358&lt;&gt;4,H358=LEGENDA!$O$29),"BŁĄD kol.8",IF(AND(E358&lt;&gt;4,H358=LEGENDA!$O$30),"BŁĄD kol.8",IF(AND(E358&lt;&gt;4,H358=LEGENDA!$O$31),"BŁĄD kol.8",IF(AND(E358&lt;&gt;4,H358=LEGENDA!$O$28),"BŁĄD kol.8",IF(AND(E358&lt;&gt;4,H358=LEGENDA!$O$27),"BŁĄD kol.8",IF(AND(E358&lt;&gt;4,H358=LEGENDA!$O$26),"BŁĄD kol.8",IF(AND(E358&lt;&gt;4,H358=LEGENDA!$O$25),"BŁĄD kol.8",IF(AX358="","",IF(AX358=1,0.6,IF(AX358=2,0.9,0.9))))))))))))))</f>
        <v/>
      </c>
      <c r="O358" s="381" t="str">
        <f t="shared" si="176"/>
        <v/>
      </c>
      <c r="P358" s="379" t="str">
        <f t="shared" si="177"/>
        <v/>
      </c>
      <c r="Q358" s="47"/>
      <c r="R358" s="46"/>
      <c r="S358" s="46"/>
      <c r="T358" s="46"/>
      <c r="U358" s="46"/>
      <c r="V358" s="61" t="str">
        <f t="shared" si="178"/>
        <v/>
      </c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61" t="str">
        <f t="shared" si="179"/>
        <v/>
      </c>
      <c r="AH358" s="66" t="e">
        <v>#VALUE!</v>
      </c>
      <c r="AI358" s="72">
        <v>0</v>
      </c>
      <c r="AJ358" s="73">
        <v>0</v>
      </c>
      <c r="AK358" s="67">
        <v>0</v>
      </c>
      <c r="AL358" s="51">
        <v>-63.360000000000007</v>
      </c>
      <c r="AM358" s="51">
        <v>-73.600000000000009</v>
      </c>
      <c r="AN358" s="51">
        <v>-164.8</v>
      </c>
      <c r="AO358" s="77">
        <v>0</v>
      </c>
      <c r="AP358" s="77">
        <v>0</v>
      </c>
      <c r="AQ358" s="77">
        <v>0</v>
      </c>
      <c r="AR358" s="77">
        <v>0</v>
      </c>
      <c r="AS358" s="77">
        <v>0</v>
      </c>
      <c r="AT358" s="77">
        <v>0</v>
      </c>
      <c r="AU358" s="46"/>
      <c r="AV358" s="350" t="str">
        <f t="shared" si="180"/>
        <v/>
      </c>
      <c r="AW358" s="76" t="str">
        <f t="shared" si="181"/>
        <v/>
      </c>
      <c r="AX358" s="198" t="str">
        <f>IF(A358="","",IF(D358="","",INDEX(POBRANIE_!$B$6:$F$101,MATCH(D358,POBRANIE_!$A$6:$A$101,0),5)))</f>
        <v/>
      </c>
      <c r="AY358" s="96" t="str">
        <f t="shared" si="182"/>
        <v/>
      </c>
      <c r="AZ358" s="96" t="str">
        <f t="shared" si="202"/>
        <v/>
      </c>
      <c r="BA358" s="292" t="str">
        <f t="shared" si="197"/>
        <v xml:space="preserve"> </v>
      </c>
      <c r="BB358" s="293" t="str">
        <f t="shared" si="198"/>
        <v xml:space="preserve"> </v>
      </c>
      <c r="BD358" s="45"/>
      <c r="BE358" s="387" t="str">
        <f t="shared" si="199"/>
        <v/>
      </c>
      <c r="BF358" s="388">
        <f t="shared" si="183"/>
        <v>0</v>
      </c>
      <c r="BG358" s="388">
        <f t="shared" si="184"/>
        <v>0</v>
      </c>
      <c r="BH358" s="388">
        <f t="shared" si="185"/>
        <v>0</v>
      </c>
      <c r="BI358" s="388">
        <f t="shared" si="186"/>
        <v>0</v>
      </c>
      <c r="BJ358" s="388">
        <f t="shared" si="187"/>
        <v>0</v>
      </c>
      <c r="BK358" s="389">
        <f t="shared" si="188"/>
        <v>0</v>
      </c>
      <c r="BL358" s="388">
        <f>IF(W358="",0,IF(W358=LEGENDA!C$43,0,1))</f>
        <v>0</v>
      </c>
      <c r="BM358" s="388">
        <f>IF(X358="",0,IF(X358=LEGENDA!D$43,0,1))</f>
        <v>0</v>
      </c>
      <c r="BN358" s="388">
        <f>IF(Y358="",0,IF(Y358=LEGENDA!E$43,0,1))</f>
        <v>0</v>
      </c>
      <c r="BO358" s="388">
        <f>IF(Z358="",0,IF(Z358=LEGENDA!F$43,0,1))</f>
        <v>0</v>
      </c>
      <c r="BP358" s="388">
        <f>IF(AA358="",0,IF(AA358=LEGENDA!G$43,0,1))</f>
        <v>0</v>
      </c>
      <c r="BQ358" s="388">
        <f>IF(AB358="",0,IF(AB358=LEGENDA!H$43,0,1))</f>
        <v>0</v>
      </c>
      <c r="BR358" s="388">
        <f>IF(AC358="",0,IF(AC358=LEGENDA!I$43,0,1))</f>
        <v>0</v>
      </c>
      <c r="BS358" s="388">
        <f>IF(AD358="",0,IF(AD358=LEGENDA!J$43,0,1))</f>
        <v>0</v>
      </c>
      <c r="BT358" s="388">
        <f>IF(AE358="",0,IF(AE358=LEGENDA!K$43,0,1))</f>
        <v>0</v>
      </c>
      <c r="BU358" s="388">
        <f>IF(AF358="",0,IF(AF358=LEGENDA!L$43,0,1))</f>
        <v>0</v>
      </c>
      <c r="BV358" s="390">
        <f t="shared" si="189"/>
        <v>0</v>
      </c>
      <c r="BW358" s="388">
        <f t="shared" si="190"/>
        <v>0</v>
      </c>
      <c r="BX358" s="390">
        <f t="shared" si="191"/>
        <v>0</v>
      </c>
      <c r="BY358" s="391">
        <f t="shared" si="192"/>
        <v>0</v>
      </c>
      <c r="BZ358" s="391">
        <f t="shared" si="193"/>
        <v>0</v>
      </c>
      <c r="CA358" s="391" t="str">
        <f t="shared" si="194"/>
        <v/>
      </c>
      <c r="CB358" s="386" t="str">
        <f t="shared" si="200"/>
        <v/>
      </c>
      <c r="CC358" s="94">
        <f t="shared" si="195"/>
        <v>0</v>
      </c>
      <c r="CD358" s="397" t="str">
        <f t="shared" si="196"/>
        <v/>
      </c>
      <c r="CE358" s="559" t="str">
        <f t="array" ref="CE358">IFERROR(INDEX($C$10:$C$525,MATCH(0,COUNTIF($CE$9:CE357,$C$10:$C$525),0)),"")</f>
        <v/>
      </c>
      <c r="CF358" s="559">
        <f t="shared" si="201"/>
        <v>0</v>
      </c>
    </row>
    <row r="359" spans="1:84" ht="18.600000000000001" customHeight="1" thickBot="1" x14ac:dyDescent="0.35">
      <c r="A359" s="78" t="str">
        <f t="shared" si="174"/>
        <v/>
      </c>
      <c r="B359" s="576"/>
      <c r="C359" s="464"/>
      <c r="D359" s="349"/>
      <c r="E359" s="61" t="str">
        <f>IF(B359="","",IF(C359="","",IF(D359="","",INDEX(POBRANIE_!$B$6:$F$100,MATCH($D359,POBRANIE_!$A$6:$A$100,0),2))))</f>
        <v/>
      </c>
      <c r="F359" s="44"/>
      <c r="G359" s="45"/>
      <c r="H359" s="349"/>
      <c r="I359" s="46"/>
      <c r="J359" s="64" t="str">
        <f>IF($H359="","",IF($I359="","",IF($H359=LEGENDA!$B$21,0.6,IF($H359=LEGENDA!$B$22,0.7,0.8))))</f>
        <v/>
      </c>
      <c r="K359" s="61" t="str">
        <f t="shared" si="175"/>
        <v/>
      </c>
      <c r="L359" s="46"/>
      <c r="M359" s="61" t="str">
        <f>IF($H359="","",IF(OR(I359&gt;0,L359&gt;0),"",IF(AND(D359="TUZ",H359="gleba b. lekka"),"BŁĄD kol.8",IF(AND(D359="TUZ",H359="gleba lekka"),"BŁĄD kol.8",IF(AND(D359="TUZ",H359="gleba średnia"),"BŁĄD kol.8",IF(AND(D359="TUZ",H359="gleba ciężka"),"BŁĄD kol.8",IF(OR($H359=LEGENDA!$B$21,$H359=1),49,IF(OR($H359=LEGENDA!$B$22,$H359=2),59,IF(OR($H359=LEGENDA!$B$23,$H359=3),62,IF(OR($H359=4,$H359=LEGENDA!$B$24),66,IF(H359=LEGENDA!$O$25,86,IF(H359=LEGENDA!$O$26,91,IF(H359=LEGENDA!$O$27,73,IF(H359=LEGENDA!$O$28,66,IF(H359=LEGENDA!$O$29,135,IF(H359=LEGENDA!$O$30,158,IF(H359=LEGENDA!$O$31,117)))))))))))))))))</f>
        <v/>
      </c>
      <c r="N359" s="61" t="str">
        <f>IF(AND(D359="TUZ",H359="gleba b. lekka"),"BŁĄD kol.8",IF(AND(D359="TUZ",H359="gleba lekka"),"BŁĄD kol.8",IF(AND(D359="TUZ",H359="gleba średnia"),"BŁĄD kol.8",IF(AND(D359="TUZ",H359="gleba ciężka"),"BŁĄD kol.8",IF(AND(E359&lt;&gt;4,H359=LEGENDA!$O$29),"BŁĄD kol.8",IF(AND(E359&lt;&gt;4,H359=LEGENDA!$O$30),"BŁĄD kol.8",IF(AND(E359&lt;&gt;4,H359=LEGENDA!$O$31),"BŁĄD kol.8",IF(AND(E359&lt;&gt;4,H359=LEGENDA!$O$28),"BŁĄD kol.8",IF(AND(E359&lt;&gt;4,H359=LEGENDA!$O$27),"BŁĄD kol.8",IF(AND(E359&lt;&gt;4,H359=LEGENDA!$O$26),"BŁĄD kol.8",IF(AND(E359&lt;&gt;4,H359=LEGENDA!$O$25),"BŁĄD kol.8",IF(AX359="","",IF(AX359=1,0.6,IF(AX359=2,0.9,0.9))))))))))))))</f>
        <v/>
      </c>
      <c r="O359" s="381" t="str">
        <f t="shared" si="176"/>
        <v/>
      </c>
      <c r="P359" s="379" t="str">
        <f t="shared" si="177"/>
        <v/>
      </c>
      <c r="Q359" s="47"/>
      <c r="R359" s="46"/>
      <c r="S359" s="46"/>
      <c r="T359" s="46"/>
      <c r="U359" s="46"/>
      <c r="V359" s="61" t="str">
        <f t="shared" si="178"/>
        <v/>
      </c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61" t="str">
        <f t="shared" si="179"/>
        <v/>
      </c>
      <c r="AH359" s="66" t="e">
        <v>#VALUE!</v>
      </c>
      <c r="AI359" s="72">
        <v>0</v>
      </c>
      <c r="AJ359" s="73">
        <v>0</v>
      </c>
      <c r="AK359" s="67">
        <v>0</v>
      </c>
      <c r="AL359" s="51">
        <v>-63.360000000000007</v>
      </c>
      <c r="AM359" s="51">
        <v>-73.600000000000009</v>
      </c>
      <c r="AN359" s="51">
        <v>-164.8</v>
      </c>
      <c r="AO359" s="77">
        <v>0</v>
      </c>
      <c r="AP359" s="77">
        <v>0</v>
      </c>
      <c r="AQ359" s="77">
        <v>0</v>
      </c>
      <c r="AR359" s="77">
        <v>0</v>
      </c>
      <c r="AS359" s="77">
        <v>0</v>
      </c>
      <c r="AT359" s="77">
        <v>0</v>
      </c>
      <c r="AU359" s="46"/>
      <c r="AV359" s="350" t="str">
        <f t="shared" si="180"/>
        <v/>
      </c>
      <c r="AW359" s="76" t="str">
        <f t="shared" si="181"/>
        <v/>
      </c>
      <c r="AX359" s="198" t="str">
        <f>IF(A359="","",IF(D359="","",INDEX(POBRANIE_!$B$6:$F$101,MATCH(D359,POBRANIE_!$A$6:$A$101,0),5)))</f>
        <v/>
      </c>
      <c r="AY359" s="96" t="str">
        <f t="shared" si="182"/>
        <v/>
      </c>
      <c r="AZ359" s="96" t="str">
        <f t="shared" si="202"/>
        <v/>
      </c>
      <c r="BA359" s="292" t="str">
        <f t="shared" si="197"/>
        <v xml:space="preserve"> </v>
      </c>
      <c r="BB359" s="293" t="str">
        <f t="shared" si="198"/>
        <v xml:space="preserve"> </v>
      </c>
      <c r="BD359" s="45"/>
      <c r="BE359" s="387" t="str">
        <f t="shared" si="199"/>
        <v/>
      </c>
      <c r="BF359" s="388">
        <f t="shared" si="183"/>
        <v>0</v>
      </c>
      <c r="BG359" s="388">
        <f t="shared" si="184"/>
        <v>0</v>
      </c>
      <c r="BH359" s="388">
        <f t="shared" si="185"/>
        <v>0</v>
      </c>
      <c r="BI359" s="388">
        <f t="shared" si="186"/>
        <v>0</v>
      </c>
      <c r="BJ359" s="388">
        <f t="shared" si="187"/>
        <v>0</v>
      </c>
      <c r="BK359" s="389">
        <f t="shared" si="188"/>
        <v>0</v>
      </c>
      <c r="BL359" s="388">
        <f>IF(W359="",0,IF(W359=LEGENDA!C$43,0,1))</f>
        <v>0</v>
      </c>
      <c r="BM359" s="388">
        <f>IF(X359="",0,IF(X359=LEGENDA!D$43,0,1))</f>
        <v>0</v>
      </c>
      <c r="BN359" s="388">
        <f>IF(Y359="",0,IF(Y359=LEGENDA!E$43,0,1))</f>
        <v>0</v>
      </c>
      <c r="BO359" s="388">
        <f>IF(Z359="",0,IF(Z359=LEGENDA!F$43,0,1))</f>
        <v>0</v>
      </c>
      <c r="BP359" s="388">
        <f>IF(AA359="",0,IF(AA359=LEGENDA!G$43,0,1))</f>
        <v>0</v>
      </c>
      <c r="BQ359" s="388">
        <f>IF(AB359="",0,IF(AB359=LEGENDA!H$43,0,1))</f>
        <v>0</v>
      </c>
      <c r="BR359" s="388">
        <f>IF(AC359="",0,IF(AC359=LEGENDA!I$43,0,1))</f>
        <v>0</v>
      </c>
      <c r="BS359" s="388">
        <f>IF(AD359="",0,IF(AD359=LEGENDA!J$43,0,1))</f>
        <v>0</v>
      </c>
      <c r="BT359" s="388">
        <f>IF(AE359="",0,IF(AE359=LEGENDA!K$43,0,1))</f>
        <v>0</v>
      </c>
      <c r="BU359" s="388">
        <f>IF(AF359="",0,IF(AF359=LEGENDA!L$43,0,1))</f>
        <v>0</v>
      </c>
      <c r="BV359" s="390">
        <f t="shared" si="189"/>
        <v>0</v>
      </c>
      <c r="BW359" s="388">
        <f t="shared" si="190"/>
        <v>0</v>
      </c>
      <c r="BX359" s="390">
        <f t="shared" si="191"/>
        <v>0</v>
      </c>
      <c r="BY359" s="391">
        <f t="shared" si="192"/>
        <v>0</v>
      </c>
      <c r="BZ359" s="391">
        <f t="shared" si="193"/>
        <v>0</v>
      </c>
      <c r="CA359" s="391" t="str">
        <f t="shared" si="194"/>
        <v/>
      </c>
      <c r="CB359" s="386" t="str">
        <f t="shared" si="200"/>
        <v/>
      </c>
      <c r="CC359" s="94">
        <f t="shared" si="195"/>
        <v>0</v>
      </c>
      <c r="CD359" s="397" t="str">
        <f t="shared" si="196"/>
        <v/>
      </c>
      <c r="CE359" s="559" t="str">
        <f t="array" ref="CE359">IFERROR(INDEX($C$10:$C$525,MATCH(0,COUNTIF($CE$9:CE358,$C$10:$C$525),0)),"")</f>
        <v/>
      </c>
      <c r="CF359" s="559">
        <f t="shared" si="201"/>
        <v>0</v>
      </c>
    </row>
    <row r="360" spans="1:84" ht="18.600000000000001" customHeight="1" thickBot="1" x14ac:dyDescent="0.35">
      <c r="A360" s="78" t="str">
        <f t="shared" si="174"/>
        <v/>
      </c>
      <c r="B360" s="576"/>
      <c r="C360" s="464"/>
      <c r="D360" s="349"/>
      <c r="E360" s="61" t="str">
        <f>IF(B360="","",IF(C360="","",IF(D360="","",INDEX(POBRANIE_!$B$6:$F$100,MATCH($D360,POBRANIE_!$A$6:$A$100,0),2))))</f>
        <v/>
      </c>
      <c r="F360" s="44"/>
      <c r="G360" s="45"/>
      <c r="H360" s="349"/>
      <c r="I360" s="46"/>
      <c r="J360" s="64" t="str">
        <f>IF($H360="","",IF($I360="","",IF($H360=LEGENDA!$B$21,0.6,IF($H360=LEGENDA!$B$22,0.7,0.8))))</f>
        <v/>
      </c>
      <c r="K360" s="61" t="str">
        <f t="shared" si="175"/>
        <v/>
      </c>
      <c r="L360" s="46"/>
      <c r="M360" s="61" t="str">
        <f>IF($H360="","",IF(OR(I360&gt;0,L360&gt;0),"",IF(AND(D360="TUZ",H360="gleba b. lekka"),"BŁĄD kol.8",IF(AND(D360="TUZ",H360="gleba lekka"),"BŁĄD kol.8",IF(AND(D360="TUZ",H360="gleba średnia"),"BŁĄD kol.8",IF(AND(D360="TUZ",H360="gleba ciężka"),"BŁĄD kol.8",IF(OR($H360=LEGENDA!$B$21,$H360=1),49,IF(OR($H360=LEGENDA!$B$22,$H360=2),59,IF(OR($H360=LEGENDA!$B$23,$H360=3),62,IF(OR($H360=4,$H360=LEGENDA!$B$24),66,IF(H360=LEGENDA!$O$25,86,IF(H360=LEGENDA!$O$26,91,IF(H360=LEGENDA!$O$27,73,IF(H360=LEGENDA!$O$28,66,IF(H360=LEGENDA!$O$29,135,IF(H360=LEGENDA!$O$30,158,IF(H360=LEGENDA!$O$31,117)))))))))))))))))</f>
        <v/>
      </c>
      <c r="N360" s="61" t="str">
        <f>IF(AND(D360="TUZ",H360="gleba b. lekka"),"BŁĄD kol.8",IF(AND(D360="TUZ",H360="gleba lekka"),"BŁĄD kol.8",IF(AND(D360="TUZ",H360="gleba średnia"),"BŁĄD kol.8",IF(AND(D360="TUZ",H360="gleba ciężka"),"BŁĄD kol.8",IF(AND(E360&lt;&gt;4,H360=LEGENDA!$O$29),"BŁĄD kol.8",IF(AND(E360&lt;&gt;4,H360=LEGENDA!$O$30),"BŁĄD kol.8",IF(AND(E360&lt;&gt;4,H360=LEGENDA!$O$31),"BŁĄD kol.8",IF(AND(E360&lt;&gt;4,H360=LEGENDA!$O$28),"BŁĄD kol.8",IF(AND(E360&lt;&gt;4,H360=LEGENDA!$O$27),"BŁĄD kol.8",IF(AND(E360&lt;&gt;4,H360=LEGENDA!$O$26),"BŁĄD kol.8",IF(AND(E360&lt;&gt;4,H360=LEGENDA!$O$25),"BŁĄD kol.8",IF(AX360="","",IF(AX360=1,0.6,IF(AX360=2,0.9,0.9))))))))))))))</f>
        <v/>
      </c>
      <c r="O360" s="381" t="str">
        <f t="shared" si="176"/>
        <v/>
      </c>
      <c r="P360" s="379" t="str">
        <f t="shared" si="177"/>
        <v/>
      </c>
      <c r="Q360" s="47"/>
      <c r="R360" s="46"/>
      <c r="S360" s="46"/>
      <c r="T360" s="46"/>
      <c r="U360" s="46"/>
      <c r="V360" s="61" t="str">
        <f t="shared" si="178"/>
        <v/>
      </c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61" t="str">
        <f t="shared" si="179"/>
        <v/>
      </c>
      <c r="AH360" s="66" t="e">
        <v>#VALUE!</v>
      </c>
      <c r="AI360" s="72">
        <v>0</v>
      </c>
      <c r="AJ360" s="73">
        <v>0</v>
      </c>
      <c r="AK360" s="67">
        <v>0</v>
      </c>
      <c r="AL360" s="51">
        <v>-63.360000000000007</v>
      </c>
      <c r="AM360" s="51">
        <v>-73.600000000000009</v>
      </c>
      <c r="AN360" s="51">
        <v>-164.8</v>
      </c>
      <c r="AO360" s="77">
        <v>0</v>
      </c>
      <c r="AP360" s="77">
        <v>0</v>
      </c>
      <c r="AQ360" s="77">
        <v>0</v>
      </c>
      <c r="AR360" s="77">
        <v>0</v>
      </c>
      <c r="AS360" s="77">
        <v>0</v>
      </c>
      <c r="AT360" s="77">
        <v>0</v>
      </c>
      <c r="AU360" s="46"/>
      <c r="AV360" s="350" t="str">
        <f t="shared" si="180"/>
        <v/>
      </c>
      <c r="AW360" s="76" t="str">
        <f t="shared" si="181"/>
        <v/>
      </c>
      <c r="AX360" s="198" t="str">
        <f>IF(A360="","",IF(D360="","",INDEX(POBRANIE_!$B$6:$F$101,MATCH(D360,POBRANIE_!$A$6:$A$101,0),5)))</f>
        <v/>
      </c>
      <c r="AY360" s="96" t="str">
        <f t="shared" si="182"/>
        <v/>
      </c>
      <c r="AZ360" s="96" t="str">
        <f t="shared" si="202"/>
        <v/>
      </c>
      <c r="BA360" s="292" t="str">
        <f t="shared" si="197"/>
        <v xml:space="preserve"> </v>
      </c>
      <c r="BB360" s="293" t="str">
        <f t="shared" si="198"/>
        <v xml:space="preserve"> </v>
      </c>
      <c r="BD360" s="45"/>
      <c r="BE360" s="387" t="str">
        <f t="shared" si="199"/>
        <v/>
      </c>
      <c r="BF360" s="388">
        <f t="shared" si="183"/>
        <v>0</v>
      </c>
      <c r="BG360" s="388">
        <f t="shared" si="184"/>
        <v>0</v>
      </c>
      <c r="BH360" s="388">
        <f t="shared" si="185"/>
        <v>0</v>
      </c>
      <c r="BI360" s="388">
        <f t="shared" si="186"/>
        <v>0</v>
      </c>
      <c r="BJ360" s="388">
        <f t="shared" si="187"/>
        <v>0</v>
      </c>
      <c r="BK360" s="389">
        <f t="shared" si="188"/>
        <v>0</v>
      </c>
      <c r="BL360" s="388">
        <f>IF(W360="",0,IF(W360=LEGENDA!C$43,0,1))</f>
        <v>0</v>
      </c>
      <c r="BM360" s="388">
        <f>IF(X360="",0,IF(X360=LEGENDA!D$43,0,1))</f>
        <v>0</v>
      </c>
      <c r="BN360" s="388">
        <f>IF(Y360="",0,IF(Y360=LEGENDA!E$43,0,1))</f>
        <v>0</v>
      </c>
      <c r="BO360" s="388">
        <f>IF(Z360="",0,IF(Z360=LEGENDA!F$43,0,1))</f>
        <v>0</v>
      </c>
      <c r="BP360" s="388">
        <f>IF(AA360="",0,IF(AA360=LEGENDA!G$43,0,1))</f>
        <v>0</v>
      </c>
      <c r="BQ360" s="388">
        <f>IF(AB360="",0,IF(AB360=LEGENDA!H$43,0,1))</f>
        <v>0</v>
      </c>
      <c r="BR360" s="388">
        <f>IF(AC360="",0,IF(AC360=LEGENDA!I$43,0,1))</f>
        <v>0</v>
      </c>
      <c r="BS360" s="388">
        <f>IF(AD360="",0,IF(AD360=LEGENDA!J$43,0,1))</f>
        <v>0</v>
      </c>
      <c r="BT360" s="388">
        <f>IF(AE360="",0,IF(AE360=LEGENDA!K$43,0,1))</f>
        <v>0</v>
      </c>
      <c r="BU360" s="388">
        <f>IF(AF360="",0,IF(AF360=LEGENDA!L$43,0,1))</f>
        <v>0</v>
      </c>
      <c r="BV360" s="390">
        <f t="shared" si="189"/>
        <v>0</v>
      </c>
      <c r="BW360" s="388">
        <f t="shared" si="190"/>
        <v>0</v>
      </c>
      <c r="BX360" s="390">
        <f t="shared" si="191"/>
        <v>0</v>
      </c>
      <c r="BY360" s="391">
        <f t="shared" si="192"/>
        <v>0</v>
      </c>
      <c r="BZ360" s="391">
        <f t="shared" si="193"/>
        <v>0</v>
      </c>
      <c r="CA360" s="391" t="str">
        <f t="shared" si="194"/>
        <v/>
      </c>
      <c r="CB360" s="386" t="str">
        <f t="shared" si="200"/>
        <v/>
      </c>
      <c r="CC360" s="94">
        <f t="shared" si="195"/>
        <v>0</v>
      </c>
      <c r="CD360" s="397" t="str">
        <f t="shared" si="196"/>
        <v/>
      </c>
      <c r="CE360" s="559" t="str">
        <f t="array" ref="CE360">IFERROR(INDEX($C$10:$C$525,MATCH(0,COUNTIF($CE$9:CE359,$C$10:$C$525),0)),"")</f>
        <v/>
      </c>
      <c r="CF360" s="559">
        <f t="shared" si="201"/>
        <v>0</v>
      </c>
    </row>
    <row r="361" spans="1:84" ht="18.600000000000001" customHeight="1" thickBot="1" x14ac:dyDescent="0.35">
      <c r="A361" s="78" t="str">
        <f t="shared" si="174"/>
        <v/>
      </c>
      <c r="B361" s="576"/>
      <c r="C361" s="464"/>
      <c r="D361" s="349"/>
      <c r="E361" s="61" t="str">
        <f>IF(B361="","",IF(C361="","",IF(D361="","",INDEX(POBRANIE_!$B$6:$F$100,MATCH($D361,POBRANIE_!$A$6:$A$100,0),2))))</f>
        <v/>
      </c>
      <c r="F361" s="44"/>
      <c r="G361" s="45"/>
      <c r="H361" s="349"/>
      <c r="I361" s="46"/>
      <c r="J361" s="64" t="str">
        <f>IF($H361="","",IF($I361="","",IF($H361=LEGENDA!$B$21,0.6,IF($H361=LEGENDA!$B$22,0.7,0.8))))</f>
        <v/>
      </c>
      <c r="K361" s="61" t="str">
        <f t="shared" si="175"/>
        <v/>
      </c>
      <c r="L361" s="46"/>
      <c r="M361" s="61" t="str">
        <f>IF($H361="","",IF(OR(I361&gt;0,L361&gt;0),"",IF(AND(D361="TUZ",H361="gleba b. lekka"),"BŁĄD kol.8",IF(AND(D361="TUZ",H361="gleba lekka"),"BŁĄD kol.8",IF(AND(D361="TUZ",H361="gleba średnia"),"BŁĄD kol.8",IF(AND(D361="TUZ",H361="gleba ciężka"),"BŁĄD kol.8",IF(OR($H361=LEGENDA!$B$21,$H361=1),49,IF(OR($H361=LEGENDA!$B$22,$H361=2),59,IF(OR($H361=LEGENDA!$B$23,$H361=3),62,IF(OR($H361=4,$H361=LEGENDA!$B$24),66,IF(H361=LEGENDA!$O$25,86,IF(H361=LEGENDA!$O$26,91,IF(H361=LEGENDA!$O$27,73,IF(H361=LEGENDA!$O$28,66,IF(H361=LEGENDA!$O$29,135,IF(H361=LEGENDA!$O$30,158,IF(H361=LEGENDA!$O$31,117)))))))))))))))))</f>
        <v/>
      </c>
      <c r="N361" s="61" t="str">
        <f>IF(AND(D361="TUZ",H361="gleba b. lekka"),"BŁĄD kol.8",IF(AND(D361="TUZ",H361="gleba lekka"),"BŁĄD kol.8",IF(AND(D361="TUZ",H361="gleba średnia"),"BŁĄD kol.8",IF(AND(D361="TUZ",H361="gleba ciężka"),"BŁĄD kol.8",IF(AND(E361&lt;&gt;4,H361=LEGENDA!$O$29),"BŁĄD kol.8",IF(AND(E361&lt;&gt;4,H361=LEGENDA!$O$30),"BŁĄD kol.8",IF(AND(E361&lt;&gt;4,H361=LEGENDA!$O$31),"BŁĄD kol.8",IF(AND(E361&lt;&gt;4,H361=LEGENDA!$O$28),"BŁĄD kol.8",IF(AND(E361&lt;&gt;4,H361=LEGENDA!$O$27),"BŁĄD kol.8",IF(AND(E361&lt;&gt;4,H361=LEGENDA!$O$26),"BŁĄD kol.8",IF(AND(E361&lt;&gt;4,H361=LEGENDA!$O$25),"BŁĄD kol.8",IF(AX361="","",IF(AX361=1,0.6,IF(AX361=2,0.9,0.9))))))))))))))</f>
        <v/>
      </c>
      <c r="O361" s="381" t="str">
        <f t="shared" si="176"/>
        <v/>
      </c>
      <c r="P361" s="379" t="str">
        <f t="shared" si="177"/>
        <v/>
      </c>
      <c r="Q361" s="47"/>
      <c r="R361" s="46"/>
      <c r="S361" s="46"/>
      <c r="T361" s="46"/>
      <c r="U361" s="46"/>
      <c r="V361" s="61" t="str">
        <f t="shared" si="178"/>
        <v/>
      </c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61" t="str">
        <f t="shared" si="179"/>
        <v/>
      </c>
      <c r="AH361" s="66" t="e">
        <v>#VALUE!</v>
      </c>
      <c r="AI361" s="72">
        <v>0</v>
      </c>
      <c r="AJ361" s="73">
        <v>0</v>
      </c>
      <c r="AK361" s="67">
        <v>0</v>
      </c>
      <c r="AL361" s="51">
        <v>-63.360000000000007</v>
      </c>
      <c r="AM361" s="51">
        <v>-73.600000000000009</v>
      </c>
      <c r="AN361" s="51">
        <v>-164.8</v>
      </c>
      <c r="AO361" s="77">
        <v>0</v>
      </c>
      <c r="AP361" s="77">
        <v>0</v>
      </c>
      <c r="AQ361" s="77">
        <v>0</v>
      </c>
      <c r="AR361" s="77">
        <v>0</v>
      </c>
      <c r="AS361" s="77">
        <v>0</v>
      </c>
      <c r="AT361" s="77">
        <v>0</v>
      </c>
      <c r="AU361" s="46"/>
      <c r="AV361" s="350" t="str">
        <f t="shared" si="180"/>
        <v/>
      </c>
      <c r="AW361" s="76" t="str">
        <f t="shared" si="181"/>
        <v/>
      </c>
      <c r="AX361" s="198" t="str">
        <f>IF(A361="","",IF(D361="","",INDEX(POBRANIE_!$B$6:$F$101,MATCH(D361,POBRANIE_!$A$6:$A$101,0),5)))</f>
        <v/>
      </c>
      <c r="AY361" s="96" t="str">
        <f t="shared" si="182"/>
        <v/>
      </c>
      <c r="AZ361" s="96" t="str">
        <f t="shared" si="202"/>
        <v/>
      </c>
      <c r="BA361" s="292" t="str">
        <f t="shared" si="197"/>
        <v xml:space="preserve"> </v>
      </c>
      <c r="BB361" s="293" t="str">
        <f t="shared" si="198"/>
        <v xml:space="preserve"> </v>
      </c>
      <c r="BD361" s="45"/>
      <c r="BE361" s="387" t="str">
        <f t="shared" si="199"/>
        <v/>
      </c>
      <c r="BF361" s="388">
        <f t="shared" si="183"/>
        <v>0</v>
      </c>
      <c r="BG361" s="388">
        <f t="shared" si="184"/>
        <v>0</v>
      </c>
      <c r="BH361" s="388">
        <f t="shared" si="185"/>
        <v>0</v>
      </c>
      <c r="BI361" s="388">
        <f t="shared" si="186"/>
        <v>0</v>
      </c>
      <c r="BJ361" s="388">
        <f t="shared" si="187"/>
        <v>0</v>
      </c>
      <c r="BK361" s="389">
        <f t="shared" si="188"/>
        <v>0</v>
      </c>
      <c r="BL361" s="388">
        <f>IF(W361="",0,IF(W361=LEGENDA!C$43,0,1))</f>
        <v>0</v>
      </c>
      <c r="BM361" s="388">
        <f>IF(X361="",0,IF(X361=LEGENDA!D$43,0,1))</f>
        <v>0</v>
      </c>
      <c r="BN361" s="388">
        <f>IF(Y361="",0,IF(Y361=LEGENDA!E$43,0,1))</f>
        <v>0</v>
      </c>
      <c r="BO361" s="388">
        <f>IF(Z361="",0,IF(Z361=LEGENDA!F$43,0,1))</f>
        <v>0</v>
      </c>
      <c r="BP361" s="388">
        <f>IF(AA361="",0,IF(AA361=LEGENDA!G$43,0,1))</f>
        <v>0</v>
      </c>
      <c r="BQ361" s="388">
        <f>IF(AB361="",0,IF(AB361=LEGENDA!H$43,0,1))</f>
        <v>0</v>
      </c>
      <c r="BR361" s="388">
        <f>IF(AC361="",0,IF(AC361=LEGENDA!I$43,0,1))</f>
        <v>0</v>
      </c>
      <c r="BS361" s="388">
        <f>IF(AD361="",0,IF(AD361=LEGENDA!J$43,0,1))</f>
        <v>0</v>
      </c>
      <c r="BT361" s="388">
        <f>IF(AE361="",0,IF(AE361=LEGENDA!K$43,0,1))</f>
        <v>0</v>
      </c>
      <c r="BU361" s="388">
        <f>IF(AF361="",0,IF(AF361=LEGENDA!L$43,0,1))</f>
        <v>0</v>
      </c>
      <c r="BV361" s="390">
        <f t="shared" si="189"/>
        <v>0</v>
      </c>
      <c r="BW361" s="388">
        <f t="shared" si="190"/>
        <v>0</v>
      </c>
      <c r="BX361" s="390">
        <f t="shared" si="191"/>
        <v>0</v>
      </c>
      <c r="BY361" s="391">
        <f t="shared" si="192"/>
        <v>0</v>
      </c>
      <c r="BZ361" s="391">
        <f t="shared" si="193"/>
        <v>0</v>
      </c>
      <c r="CA361" s="391" t="str">
        <f t="shared" si="194"/>
        <v/>
      </c>
      <c r="CB361" s="386" t="str">
        <f t="shared" si="200"/>
        <v/>
      </c>
      <c r="CC361" s="94">
        <f t="shared" si="195"/>
        <v>0</v>
      </c>
      <c r="CD361" s="397" t="str">
        <f t="shared" si="196"/>
        <v/>
      </c>
      <c r="CE361" s="559" t="str">
        <f t="array" ref="CE361">IFERROR(INDEX($C$10:$C$525,MATCH(0,COUNTIF($CE$9:CE360,$C$10:$C$525),0)),"")</f>
        <v/>
      </c>
      <c r="CF361" s="559">
        <f t="shared" si="201"/>
        <v>0</v>
      </c>
    </row>
    <row r="362" spans="1:84" ht="18.600000000000001" customHeight="1" thickBot="1" x14ac:dyDescent="0.35">
      <c r="A362" s="78" t="str">
        <f t="shared" ref="A362:A425" si="203">IF(B362="","",A361+1)</f>
        <v/>
      </c>
      <c r="B362" s="576"/>
      <c r="C362" s="464"/>
      <c r="D362" s="349"/>
      <c r="E362" s="61" t="str">
        <f>IF(B362="","",IF(C362="","",IF(D362="","",INDEX(POBRANIE_!$B$6:$F$100,MATCH($D362,POBRANIE_!$A$6:$A$100,0),2))))</f>
        <v/>
      </c>
      <c r="F362" s="44"/>
      <c r="G362" s="45"/>
      <c r="H362" s="349"/>
      <c r="I362" s="46"/>
      <c r="J362" s="64" t="str">
        <f>IF($H362="","",IF($I362="","",IF($H362=LEGENDA!$B$21,0.6,IF($H362=LEGENDA!$B$22,0.7,0.8))))</f>
        <v/>
      </c>
      <c r="K362" s="61" t="str">
        <f t="shared" ref="K362:K425" si="204">IF(H362="","",IF(I362="","",I362*J362))</f>
        <v/>
      </c>
      <c r="L362" s="46"/>
      <c r="M362" s="61" t="str">
        <f>IF($H362="","",IF(OR(I362&gt;0,L362&gt;0),"",IF(AND(D362="TUZ",H362="gleba b. lekka"),"BŁĄD kol.8",IF(AND(D362="TUZ",H362="gleba lekka"),"BŁĄD kol.8",IF(AND(D362="TUZ",H362="gleba średnia"),"BŁĄD kol.8",IF(AND(D362="TUZ",H362="gleba ciężka"),"BŁĄD kol.8",IF(OR($H362=LEGENDA!$B$21,$H362=1),49,IF(OR($H362=LEGENDA!$B$22,$H362=2),59,IF(OR($H362=LEGENDA!$B$23,$H362=3),62,IF(OR($H362=4,$H362=LEGENDA!$B$24),66,IF(H362=LEGENDA!$O$25,86,IF(H362=LEGENDA!$O$26,91,IF(H362=LEGENDA!$O$27,73,IF(H362=LEGENDA!$O$28,66,IF(H362=LEGENDA!$O$29,135,IF(H362=LEGENDA!$O$30,158,IF(H362=LEGENDA!$O$31,117)))))))))))))))))</f>
        <v/>
      </c>
      <c r="N362" s="61" t="str">
        <f>IF(AND(D362="TUZ",H362="gleba b. lekka"),"BŁĄD kol.8",IF(AND(D362="TUZ",H362="gleba lekka"),"BŁĄD kol.8",IF(AND(D362="TUZ",H362="gleba średnia"),"BŁĄD kol.8",IF(AND(D362="TUZ",H362="gleba ciężka"),"BŁĄD kol.8",IF(AND(E362&lt;&gt;4,H362=LEGENDA!$O$29),"BŁĄD kol.8",IF(AND(E362&lt;&gt;4,H362=LEGENDA!$O$30),"BŁĄD kol.8",IF(AND(E362&lt;&gt;4,H362=LEGENDA!$O$31),"BŁĄD kol.8",IF(AND(E362&lt;&gt;4,H362=LEGENDA!$O$28),"BŁĄD kol.8",IF(AND(E362&lt;&gt;4,H362=LEGENDA!$O$27),"BŁĄD kol.8",IF(AND(E362&lt;&gt;4,H362=LEGENDA!$O$26),"BŁĄD kol.8",IF(AND(E362&lt;&gt;4,H362=LEGENDA!$O$25),"BŁĄD kol.8",IF(AX362="","",IF(AX362=1,0.6,IF(AX362=2,0.9,0.9))))))))))))))</f>
        <v/>
      </c>
      <c r="O362" s="381" t="str">
        <f t="shared" ref="O362:O425" si="205">IF(AND($I362="",$L362="",$M362=""),"",IF($L362&gt;0,$L362*$N362,IF($I362&gt;0,$K362*$N362,IF(N362="","BŁĄD kol.4",$M362*$N362))))</f>
        <v/>
      </c>
      <c r="P362" s="379" t="str">
        <f t="shared" ref="P362:P425" si="206">IF(OR($F362="",$O362="",$N362=""),"",IF(BD362="",$F362*$O362,""))</f>
        <v/>
      </c>
      <c r="Q362" s="47"/>
      <c r="R362" s="46"/>
      <c r="S362" s="46"/>
      <c r="T362" s="46"/>
      <c r="U362" s="46"/>
      <c r="V362" s="61" t="str">
        <f t="shared" ref="V362:V425" si="207">IF(SUM(R362:U362)=0,"",IF(AND(SUM(R362:U362)&gt;0,BK362=0),SUM(R362:U362),"WYBIERZ Z MENU ROZWIJANEGO PORAWNĄ ILOŚĆ kg N"))</f>
        <v/>
      </c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61" t="str">
        <f t="shared" ref="AG362:AG425" si="208">IF(SUM(W362:AF362)=0,"",IF(AND(SUM(W362:AF362)&gt;0,BV362=0,BX362=0),SUM(W362:AF362),"WYBIERZ Z MENU ROZWIJANEGO PORAWNĄ ILOŚĆ kg N"))</f>
        <v/>
      </c>
      <c r="AH362" s="66" t="e">
        <v>#VALUE!</v>
      </c>
      <c r="AI362" s="72">
        <v>0</v>
      </c>
      <c r="AJ362" s="73">
        <v>0</v>
      </c>
      <c r="AK362" s="67">
        <v>0</v>
      </c>
      <c r="AL362" s="51">
        <v>-63.360000000000007</v>
      </c>
      <c r="AM362" s="51">
        <v>-73.600000000000009</v>
      </c>
      <c r="AN362" s="51">
        <v>-164.8</v>
      </c>
      <c r="AO362" s="77">
        <v>0</v>
      </c>
      <c r="AP362" s="77">
        <v>0</v>
      </c>
      <c r="AQ362" s="77">
        <v>0</v>
      </c>
      <c r="AR362" s="77">
        <v>0</v>
      </c>
      <c r="AS362" s="77">
        <v>0</v>
      </c>
      <c r="AT362" s="77">
        <v>0</v>
      </c>
      <c r="AU362" s="46"/>
      <c r="AV362" s="350" t="str">
        <f t="shared" ref="AV362:AV425" si="209">IF(D362="","",D362)</f>
        <v/>
      </c>
      <c r="AW362" s="76" t="str">
        <f t="shared" ref="AW362:AW425" si="210">IF(A362="","",A362)</f>
        <v/>
      </c>
      <c r="AX362" s="198" t="str">
        <f>IF(A362="","",IF(D362="","",INDEX(POBRANIE_!$B$6:$F$101,MATCH(D362,POBRANIE_!$A$6:$A$101,0),5)))</f>
        <v/>
      </c>
      <c r="AY362" s="96" t="str">
        <f t="shared" ref="AY362:AY425" si="211">IF(F362&gt;0,1,"")</f>
        <v/>
      </c>
      <c r="AZ362" s="96" t="str">
        <f t="shared" si="202"/>
        <v/>
      </c>
      <c r="BA362" s="292" t="str">
        <f t="shared" si="197"/>
        <v xml:space="preserve"> </v>
      </c>
      <c r="BB362" s="293" t="str">
        <f t="shared" si="198"/>
        <v xml:space="preserve"> </v>
      </c>
      <c r="BD362" s="45"/>
      <c r="BE362" s="387" t="str">
        <f t="shared" si="199"/>
        <v/>
      </c>
      <c r="BF362" s="388">
        <f t="shared" ref="BF362:BF425" si="212">IF(Q362="",0,IF(Q362=Q$8,0,1))</f>
        <v>0</v>
      </c>
      <c r="BG362" s="388">
        <f t="shared" ref="BG362:BG425" si="213">IF(R362="",0,IF(R362=R$8,0,1))</f>
        <v>0</v>
      </c>
      <c r="BH362" s="388">
        <f t="shared" ref="BH362:BH425" si="214">IF(S362="",0,IF(S362=S$8,0,1))</f>
        <v>0</v>
      </c>
      <c r="BI362" s="388">
        <f t="shared" ref="BI362:BI425" si="215">IF(T362="",0,IF(T362=T$8,0,1))</f>
        <v>0</v>
      </c>
      <c r="BJ362" s="388">
        <f t="shared" ref="BJ362:BJ425" si="216">IF(U362="",0,IF(U362=U$8,0,1))</f>
        <v>0</v>
      </c>
      <c r="BK362" s="389">
        <f t="shared" ref="BK362:BK425" si="217">SUM(BF362:BJ362)</f>
        <v>0</v>
      </c>
      <c r="BL362" s="388">
        <f>IF(W362="",0,IF(W362=LEGENDA!C$43,0,1))</f>
        <v>0</v>
      </c>
      <c r="BM362" s="388">
        <f>IF(X362="",0,IF(X362=LEGENDA!D$43,0,1))</f>
        <v>0</v>
      </c>
      <c r="BN362" s="388">
        <f>IF(Y362="",0,IF(Y362=LEGENDA!E$43,0,1))</f>
        <v>0</v>
      </c>
      <c r="BO362" s="388">
        <f>IF(Z362="",0,IF(Z362=LEGENDA!F$43,0,1))</f>
        <v>0</v>
      </c>
      <c r="BP362" s="388">
        <f>IF(AA362="",0,IF(AA362=LEGENDA!G$43,0,1))</f>
        <v>0</v>
      </c>
      <c r="BQ362" s="388">
        <f>IF(AB362="",0,IF(AB362=LEGENDA!H$43,0,1))</f>
        <v>0</v>
      </c>
      <c r="BR362" s="388">
        <f>IF(AC362="",0,IF(AC362=LEGENDA!I$43,0,1))</f>
        <v>0</v>
      </c>
      <c r="BS362" s="388">
        <f>IF(AD362="",0,IF(AD362=LEGENDA!J$43,0,1))</f>
        <v>0</v>
      </c>
      <c r="BT362" s="388">
        <f>IF(AE362="",0,IF(AE362=LEGENDA!K$43,0,1))</f>
        <v>0</v>
      </c>
      <c r="BU362" s="388">
        <f>IF(AF362="",0,IF(AF362=LEGENDA!L$43,0,1))</f>
        <v>0</v>
      </c>
      <c r="BV362" s="390">
        <f t="shared" ref="BV362:BV425" si="218">SUM(BL362:BU362)</f>
        <v>0</v>
      </c>
      <c r="BW362" s="388">
        <f t="shared" ref="BW362:BW425" si="219">IF(AU362="",0,IF(AU362=AU$8,0,1))</f>
        <v>0</v>
      </c>
      <c r="BX362" s="390">
        <f t="shared" ref="BX362:BX425" si="220">BW362</f>
        <v>0</v>
      </c>
      <c r="BY362" s="391">
        <f t="shared" ref="BY362:BY425" si="221">IF(AND(C362=CF360,D362=CG360),0,IF(OR(C361&lt;&gt;C362,D361&lt;&gt;D362),BE362,0))</f>
        <v>0</v>
      </c>
      <c r="BZ362" s="391">
        <f t="shared" ref="BZ362:BZ425" si="222">IF(OR(C362&lt;&gt;CF360,D362&lt;&gt;CG360),BE362,0)</f>
        <v>0</v>
      </c>
      <c r="CA362" s="391" t="str">
        <f t="shared" ref="CA362:CA425" si="223">IF(OR(BY362=0,BZ362=0),BE362,0)</f>
        <v/>
      </c>
      <c r="CB362" s="386" t="str">
        <f t="shared" si="200"/>
        <v/>
      </c>
      <c r="CC362" s="94">
        <f t="shared" ref="CC362:CC425" si="224">IF(BZ361&gt;0,0.0001,0)</f>
        <v>0</v>
      </c>
      <c r="CD362" s="397" t="str">
        <f t="shared" ref="CD362:CD425" si="225">IF(CB362="","",IF(CB362&gt;0,1,""))</f>
        <v/>
      </c>
      <c r="CE362" s="559" t="str">
        <f t="array" ref="CE362">IFERROR(INDEX($C$10:$C$525,MATCH(0,COUNTIF($CE$9:CE361,$C$10:$C$525),0)),"")</f>
        <v/>
      </c>
      <c r="CF362" s="559">
        <f t="shared" si="201"/>
        <v>0</v>
      </c>
    </row>
    <row r="363" spans="1:84" ht="18.600000000000001" customHeight="1" thickBot="1" x14ac:dyDescent="0.35">
      <c r="A363" s="78" t="str">
        <f t="shared" si="203"/>
        <v/>
      </c>
      <c r="B363" s="576"/>
      <c r="C363" s="464"/>
      <c r="D363" s="349"/>
      <c r="E363" s="61" t="str">
        <f>IF(B363="","",IF(C363="","",IF(D363="","",INDEX(POBRANIE_!$B$6:$F$100,MATCH($D363,POBRANIE_!$A$6:$A$100,0),2))))</f>
        <v/>
      </c>
      <c r="F363" s="44"/>
      <c r="G363" s="45"/>
      <c r="H363" s="349"/>
      <c r="I363" s="46"/>
      <c r="J363" s="64" t="str">
        <f>IF($H363="","",IF($I363="","",IF($H363=LEGENDA!$B$21,0.6,IF($H363=LEGENDA!$B$22,0.7,0.8))))</f>
        <v/>
      </c>
      <c r="K363" s="61" t="str">
        <f t="shared" si="204"/>
        <v/>
      </c>
      <c r="L363" s="46"/>
      <c r="M363" s="61" t="str">
        <f>IF($H363="","",IF(OR(I363&gt;0,L363&gt;0),"",IF(AND(D363="TUZ",H363="gleba b. lekka"),"BŁĄD kol.8",IF(AND(D363="TUZ",H363="gleba lekka"),"BŁĄD kol.8",IF(AND(D363="TUZ",H363="gleba średnia"),"BŁĄD kol.8",IF(AND(D363="TUZ",H363="gleba ciężka"),"BŁĄD kol.8",IF(OR($H363=LEGENDA!$B$21,$H363=1),49,IF(OR($H363=LEGENDA!$B$22,$H363=2),59,IF(OR($H363=LEGENDA!$B$23,$H363=3),62,IF(OR($H363=4,$H363=LEGENDA!$B$24),66,IF(H363=LEGENDA!$O$25,86,IF(H363=LEGENDA!$O$26,91,IF(H363=LEGENDA!$O$27,73,IF(H363=LEGENDA!$O$28,66,IF(H363=LEGENDA!$O$29,135,IF(H363=LEGENDA!$O$30,158,IF(H363=LEGENDA!$O$31,117)))))))))))))))))</f>
        <v/>
      </c>
      <c r="N363" s="61" t="str">
        <f>IF(AND(D363="TUZ",H363="gleba b. lekka"),"BŁĄD kol.8",IF(AND(D363="TUZ",H363="gleba lekka"),"BŁĄD kol.8",IF(AND(D363="TUZ",H363="gleba średnia"),"BŁĄD kol.8",IF(AND(D363="TUZ",H363="gleba ciężka"),"BŁĄD kol.8",IF(AND(E363&lt;&gt;4,H363=LEGENDA!$O$29),"BŁĄD kol.8",IF(AND(E363&lt;&gt;4,H363=LEGENDA!$O$30),"BŁĄD kol.8",IF(AND(E363&lt;&gt;4,H363=LEGENDA!$O$31),"BŁĄD kol.8",IF(AND(E363&lt;&gt;4,H363=LEGENDA!$O$28),"BŁĄD kol.8",IF(AND(E363&lt;&gt;4,H363=LEGENDA!$O$27),"BŁĄD kol.8",IF(AND(E363&lt;&gt;4,H363=LEGENDA!$O$26),"BŁĄD kol.8",IF(AND(E363&lt;&gt;4,H363=LEGENDA!$O$25),"BŁĄD kol.8",IF(AX363="","",IF(AX363=1,0.6,IF(AX363=2,0.9,0.9))))))))))))))</f>
        <v/>
      </c>
      <c r="O363" s="381" t="str">
        <f t="shared" si="205"/>
        <v/>
      </c>
      <c r="P363" s="379" t="str">
        <f t="shared" si="206"/>
        <v/>
      </c>
      <c r="Q363" s="47"/>
      <c r="R363" s="46"/>
      <c r="S363" s="46"/>
      <c r="T363" s="46"/>
      <c r="U363" s="46"/>
      <c r="V363" s="61" t="str">
        <f t="shared" si="207"/>
        <v/>
      </c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61" t="str">
        <f t="shared" si="208"/>
        <v/>
      </c>
      <c r="AH363" s="66" t="e">
        <v>#VALUE!</v>
      </c>
      <c r="AI363" s="72">
        <v>0</v>
      </c>
      <c r="AJ363" s="73">
        <v>0</v>
      </c>
      <c r="AK363" s="67">
        <v>0</v>
      </c>
      <c r="AL363" s="51">
        <v>-63.360000000000007</v>
      </c>
      <c r="AM363" s="51">
        <v>-73.600000000000009</v>
      </c>
      <c r="AN363" s="51">
        <v>-164.8</v>
      </c>
      <c r="AO363" s="77">
        <v>0</v>
      </c>
      <c r="AP363" s="77">
        <v>0</v>
      </c>
      <c r="AQ363" s="77">
        <v>0</v>
      </c>
      <c r="AR363" s="77">
        <v>0</v>
      </c>
      <c r="AS363" s="77">
        <v>0</v>
      </c>
      <c r="AT363" s="77">
        <v>0</v>
      </c>
      <c r="AU363" s="46"/>
      <c r="AV363" s="350" t="str">
        <f t="shared" si="209"/>
        <v/>
      </c>
      <c r="AW363" s="76" t="str">
        <f t="shared" si="210"/>
        <v/>
      </c>
      <c r="AX363" s="198" t="str">
        <f>IF(A363="","",IF(D363="","",INDEX(POBRANIE_!$B$6:$F$101,MATCH(D363,POBRANIE_!$A$6:$A$101,0),5)))</f>
        <v/>
      </c>
      <c r="AY363" s="96" t="str">
        <f t="shared" si="211"/>
        <v/>
      </c>
      <c r="AZ363" s="96" t="str">
        <f t="shared" si="202"/>
        <v/>
      </c>
      <c r="BA363" s="292" t="str">
        <f t="shared" si="197"/>
        <v xml:space="preserve"> </v>
      </c>
      <c r="BB363" s="293" t="str">
        <f t="shared" si="198"/>
        <v xml:space="preserve"> </v>
      </c>
      <c r="BD363" s="45"/>
      <c r="BE363" s="387" t="str">
        <f t="shared" si="199"/>
        <v/>
      </c>
      <c r="BF363" s="388">
        <f t="shared" si="212"/>
        <v>0</v>
      </c>
      <c r="BG363" s="388">
        <f t="shared" si="213"/>
        <v>0</v>
      </c>
      <c r="BH363" s="388">
        <f t="shared" si="214"/>
        <v>0</v>
      </c>
      <c r="BI363" s="388">
        <f t="shared" si="215"/>
        <v>0</v>
      </c>
      <c r="BJ363" s="388">
        <f t="shared" si="216"/>
        <v>0</v>
      </c>
      <c r="BK363" s="389">
        <f t="shared" si="217"/>
        <v>0</v>
      </c>
      <c r="BL363" s="388">
        <f>IF(W363="",0,IF(W363=LEGENDA!C$43,0,1))</f>
        <v>0</v>
      </c>
      <c r="BM363" s="388">
        <f>IF(X363="",0,IF(X363=LEGENDA!D$43,0,1))</f>
        <v>0</v>
      </c>
      <c r="BN363" s="388">
        <f>IF(Y363="",0,IF(Y363=LEGENDA!E$43,0,1))</f>
        <v>0</v>
      </c>
      <c r="BO363" s="388">
        <f>IF(Z363="",0,IF(Z363=LEGENDA!F$43,0,1))</f>
        <v>0</v>
      </c>
      <c r="BP363" s="388">
        <f>IF(AA363="",0,IF(AA363=LEGENDA!G$43,0,1))</f>
        <v>0</v>
      </c>
      <c r="BQ363" s="388">
        <f>IF(AB363="",0,IF(AB363=LEGENDA!H$43,0,1))</f>
        <v>0</v>
      </c>
      <c r="BR363" s="388">
        <f>IF(AC363="",0,IF(AC363=LEGENDA!I$43,0,1))</f>
        <v>0</v>
      </c>
      <c r="BS363" s="388">
        <f>IF(AD363="",0,IF(AD363=LEGENDA!J$43,0,1))</f>
        <v>0</v>
      </c>
      <c r="BT363" s="388">
        <f>IF(AE363="",0,IF(AE363=LEGENDA!K$43,0,1))</f>
        <v>0</v>
      </c>
      <c r="BU363" s="388">
        <f>IF(AF363="",0,IF(AF363=LEGENDA!L$43,0,1))</f>
        <v>0</v>
      </c>
      <c r="BV363" s="390">
        <f t="shared" si="218"/>
        <v>0</v>
      </c>
      <c r="BW363" s="388">
        <f t="shared" si="219"/>
        <v>0</v>
      </c>
      <c r="BX363" s="390">
        <f t="shared" si="220"/>
        <v>0</v>
      </c>
      <c r="BY363" s="391">
        <f t="shared" si="221"/>
        <v>0</v>
      </c>
      <c r="BZ363" s="391">
        <f t="shared" si="222"/>
        <v>0</v>
      </c>
      <c r="CA363" s="391" t="str">
        <f t="shared" si="223"/>
        <v/>
      </c>
      <c r="CB363" s="386" t="str">
        <f t="shared" si="200"/>
        <v/>
      </c>
      <c r="CC363" s="94">
        <f t="shared" si="224"/>
        <v>0</v>
      </c>
      <c r="CD363" s="397" t="str">
        <f t="shared" si="225"/>
        <v/>
      </c>
      <c r="CE363" s="559" t="str">
        <f t="array" ref="CE363">IFERROR(INDEX($C$10:$C$525,MATCH(0,COUNTIF($CE$9:CE362,$C$10:$C$525),0)),"")</f>
        <v/>
      </c>
      <c r="CF363" s="559">
        <f t="shared" si="201"/>
        <v>0</v>
      </c>
    </row>
    <row r="364" spans="1:84" ht="18.600000000000001" customHeight="1" thickBot="1" x14ac:dyDescent="0.35">
      <c r="A364" s="78" t="str">
        <f t="shared" si="203"/>
        <v/>
      </c>
      <c r="B364" s="576"/>
      <c r="C364" s="464"/>
      <c r="D364" s="349"/>
      <c r="E364" s="61" t="str">
        <f>IF(B364="","",IF(C364="","",IF(D364="","",INDEX(POBRANIE_!$B$6:$F$100,MATCH($D364,POBRANIE_!$A$6:$A$100,0),2))))</f>
        <v/>
      </c>
      <c r="F364" s="44"/>
      <c r="G364" s="45"/>
      <c r="H364" s="349"/>
      <c r="I364" s="46"/>
      <c r="J364" s="64" t="str">
        <f>IF($H364="","",IF($I364="","",IF($H364=LEGENDA!$B$21,0.6,IF($H364=LEGENDA!$B$22,0.7,0.8))))</f>
        <v/>
      </c>
      <c r="K364" s="61" t="str">
        <f t="shared" si="204"/>
        <v/>
      </c>
      <c r="L364" s="46"/>
      <c r="M364" s="61" t="str">
        <f>IF($H364="","",IF(OR(I364&gt;0,L364&gt;0),"",IF(AND(D364="TUZ",H364="gleba b. lekka"),"BŁĄD kol.8",IF(AND(D364="TUZ",H364="gleba lekka"),"BŁĄD kol.8",IF(AND(D364="TUZ",H364="gleba średnia"),"BŁĄD kol.8",IF(AND(D364="TUZ",H364="gleba ciężka"),"BŁĄD kol.8",IF(OR($H364=LEGENDA!$B$21,$H364=1),49,IF(OR($H364=LEGENDA!$B$22,$H364=2),59,IF(OR($H364=LEGENDA!$B$23,$H364=3),62,IF(OR($H364=4,$H364=LEGENDA!$B$24),66,IF(H364=LEGENDA!$O$25,86,IF(H364=LEGENDA!$O$26,91,IF(H364=LEGENDA!$O$27,73,IF(H364=LEGENDA!$O$28,66,IF(H364=LEGENDA!$O$29,135,IF(H364=LEGENDA!$O$30,158,IF(H364=LEGENDA!$O$31,117)))))))))))))))))</f>
        <v/>
      </c>
      <c r="N364" s="61" t="str">
        <f>IF(AND(D364="TUZ",H364="gleba b. lekka"),"BŁĄD kol.8",IF(AND(D364="TUZ",H364="gleba lekka"),"BŁĄD kol.8",IF(AND(D364="TUZ",H364="gleba średnia"),"BŁĄD kol.8",IF(AND(D364="TUZ",H364="gleba ciężka"),"BŁĄD kol.8",IF(AND(E364&lt;&gt;4,H364=LEGENDA!$O$29),"BŁĄD kol.8",IF(AND(E364&lt;&gt;4,H364=LEGENDA!$O$30),"BŁĄD kol.8",IF(AND(E364&lt;&gt;4,H364=LEGENDA!$O$31),"BŁĄD kol.8",IF(AND(E364&lt;&gt;4,H364=LEGENDA!$O$28),"BŁĄD kol.8",IF(AND(E364&lt;&gt;4,H364=LEGENDA!$O$27),"BŁĄD kol.8",IF(AND(E364&lt;&gt;4,H364=LEGENDA!$O$26),"BŁĄD kol.8",IF(AND(E364&lt;&gt;4,H364=LEGENDA!$O$25),"BŁĄD kol.8",IF(AX364="","",IF(AX364=1,0.6,IF(AX364=2,0.9,0.9))))))))))))))</f>
        <v/>
      </c>
      <c r="O364" s="381" t="str">
        <f t="shared" si="205"/>
        <v/>
      </c>
      <c r="P364" s="379" t="str">
        <f t="shared" si="206"/>
        <v/>
      </c>
      <c r="Q364" s="47"/>
      <c r="R364" s="46"/>
      <c r="S364" s="46"/>
      <c r="T364" s="46"/>
      <c r="U364" s="46"/>
      <c r="V364" s="61" t="str">
        <f t="shared" si="207"/>
        <v/>
      </c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61" t="str">
        <f t="shared" si="208"/>
        <v/>
      </c>
      <c r="AH364" s="66" t="e">
        <v>#VALUE!</v>
      </c>
      <c r="AI364" s="72">
        <v>0</v>
      </c>
      <c r="AJ364" s="73">
        <v>0</v>
      </c>
      <c r="AK364" s="67">
        <v>0</v>
      </c>
      <c r="AL364" s="51">
        <v>-63.360000000000007</v>
      </c>
      <c r="AM364" s="51">
        <v>-73.600000000000009</v>
      </c>
      <c r="AN364" s="51">
        <v>-164.8</v>
      </c>
      <c r="AO364" s="77">
        <v>0</v>
      </c>
      <c r="AP364" s="77">
        <v>0</v>
      </c>
      <c r="AQ364" s="77">
        <v>0</v>
      </c>
      <c r="AR364" s="77">
        <v>0</v>
      </c>
      <c r="AS364" s="77">
        <v>0</v>
      </c>
      <c r="AT364" s="77">
        <v>0</v>
      </c>
      <c r="AU364" s="46"/>
      <c r="AV364" s="350" t="str">
        <f t="shared" si="209"/>
        <v/>
      </c>
      <c r="AW364" s="76" t="str">
        <f t="shared" si="210"/>
        <v/>
      </c>
      <c r="AX364" s="198" t="str">
        <f>IF(A364="","",IF(D364="","",INDEX(POBRANIE_!$B$6:$F$101,MATCH(D364,POBRANIE_!$A$6:$A$101,0),5)))</f>
        <v/>
      </c>
      <c r="AY364" s="96" t="str">
        <f t="shared" si="211"/>
        <v/>
      </c>
      <c r="AZ364" s="96" t="str">
        <f t="shared" si="202"/>
        <v/>
      </c>
      <c r="BA364" s="292" t="str">
        <f t="shared" si="197"/>
        <v xml:space="preserve"> </v>
      </c>
      <c r="BB364" s="293" t="str">
        <f t="shared" si="198"/>
        <v xml:space="preserve"> </v>
      </c>
      <c r="BD364" s="45"/>
      <c r="BE364" s="387" t="str">
        <f t="shared" si="199"/>
        <v/>
      </c>
      <c r="BF364" s="388">
        <f t="shared" si="212"/>
        <v>0</v>
      </c>
      <c r="BG364" s="388">
        <f t="shared" si="213"/>
        <v>0</v>
      </c>
      <c r="BH364" s="388">
        <f t="shared" si="214"/>
        <v>0</v>
      </c>
      <c r="BI364" s="388">
        <f t="shared" si="215"/>
        <v>0</v>
      </c>
      <c r="BJ364" s="388">
        <f t="shared" si="216"/>
        <v>0</v>
      </c>
      <c r="BK364" s="389">
        <f t="shared" si="217"/>
        <v>0</v>
      </c>
      <c r="BL364" s="388">
        <f>IF(W364="",0,IF(W364=LEGENDA!C$43,0,1))</f>
        <v>0</v>
      </c>
      <c r="BM364" s="388">
        <f>IF(X364="",0,IF(X364=LEGENDA!D$43,0,1))</f>
        <v>0</v>
      </c>
      <c r="BN364" s="388">
        <f>IF(Y364="",0,IF(Y364=LEGENDA!E$43,0,1))</f>
        <v>0</v>
      </c>
      <c r="BO364" s="388">
        <f>IF(Z364="",0,IF(Z364=LEGENDA!F$43,0,1))</f>
        <v>0</v>
      </c>
      <c r="BP364" s="388">
        <f>IF(AA364="",0,IF(AA364=LEGENDA!G$43,0,1))</f>
        <v>0</v>
      </c>
      <c r="BQ364" s="388">
        <f>IF(AB364="",0,IF(AB364=LEGENDA!H$43,0,1))</f>
        <v>0</v>
      </c>
      <c r="BR364" s="388">
        <f>IF(AC364="",0,IF(AC364=LEGENDA!I$43,0,1))</f>
        <v>0</v>
      </c>
      <c r="BS364" s="388">
        <f>IF(AD364="",0,IF(AD364=LEGENDA!J$43,0,1))</f>
        <v>0</v>
      </c>
      <c r="BT364" s="388">
        <f>IF(AE364="",0,IF(AE364=LEGENDA!K$43,0,1))</f>
        <v>0</v>
      </c>
      <c r="BU364" s="388">
        <f>IF(AF364="",0,IF(AF364=LEGENDA!L$43,0,1))</f>
        <v>0</v>
      </c>
      <c r="BV364" s="390">
        <f t="shared" si="218"/>
        <v>0</v>
      </c>
      <c r="BW364" s="388">
        <f t="shared" si="219"/>
        <v>0</v>
      </c>
      <c r="BX364" s="390">
        <f t="shared" si="220"/>
        <v>0</v>
      </c>
      <c r="BY364" s="391">
        <f t="shared" si="221"/>
        <v>0</v>
      </c>
      <c r="BZ364" s="391">
        <f t="shared" si="222"/>
        <v>0</v>
      </c>
      <c r="CA364" s="391" t="str">
        <f t="shared" si="223"/>
        <v/>
      </c>
      <c r="CB364" s="386" t="str">
        <f t="shared" si="200"/>
        <v/>
      </c>
      <c r="CC364" s="94">
        <f t="shared" si="224"/>
        <v>0</v>
      </c>
      <c r="CD364" s="397" t="str">
        <f t="shared" si="225"/>
        <v/>
      </c>
      <c r="CE364" s="559" t="str">
        <f t="array" ref="CE364">IFERROR(INDEX($C$10:$C$525,MATCH(0,COUNTIF($CE$9:CE363,$C$10:$C$525),0)),"")</f>
        <v/>
      </c>
      <c r="CF364" s="559">
        <f t="shared" si="201"/>
        <v>0</v>
      </c>
    </row>
    <row r="365" spans="1:84" ht="18.600000000000001" customHeight="1" thickBot="1" x14ac:dyDescent="0.35">
      <c r="A365" s="78" t="str">
        <f t="shared" si="203"/>
        <v/>
      </c>
      <c r="B365" s="576"/>
      <c r="C365" s="464"/>
      <c r="D365" s="349"/>
      <c r="E365" s="61" t="str">
        <f>IF(B365="","",IF(C365="","",IF(D365="","",INDEX(POBRANIE_!$B$6:$F$100,MATCH($D365,POBRANIE_!$A$6:$A$100,0),2))))</f>
        <v/>
      </c>
      <c r="F365" s="44"/>
      <c r="G365" s="45"/>
      <c r="H365" s="349"/>
      <c r="I365" s="46"/>
      <c r="J365" s="64" t="str">
        <f>IF($H365="","",IF($I365="","",IF($H365=LEGENDA!$B$21,0.6,IF($H365=LEGENDA!$B$22,0.7,0.8))))</f>
        <v/>
      </c>
      <c r="K365" s="61" t="str">
        <f t="shared" si="204"/>
        <v/>
      </c>
      <c r="L365" s="46"/>
      <c r="M365" s="61" t="str">
        <f>IF($H365="","",IF(OR(I365&gt;0,L365&gt;0),"",IF(AND(D365="TUZ",H365="gleba b. lekka"),"BŁĄD kol.8",IF(AND(D365="TUZ",H365="gleba lekka"),"BŁĄD kol.8",IF(AND(D365="TUZ",H365="gleba średnia"),"BŁĄD kol.8",IF(AND(D365="TUZ",H365="gleba ciężka"),"BŁĄD kol.8",IF(OR($H365=LEGENDA!$B$21,$H365=1),49,IF(OR($H365=LEGENDA!$B$22,$H365=2),59,IF(OR($H365=LEGENDA!$B$23,$H365=3),62,IF(OR($H365=4,$H365=LEGENDA!$B$24),66,IF(H365=LEGENDA!$O$25,86,IF(H365=LEGENDA!$O$26,91,IF(H365=LEGENDA!$O$27,73,IF(H365=LEGENDA!$O$28,66,IF(H365=LEGENDA!$O$29,135,IF(H365=LEGENDA!$O$30,158,IF(H365=LEGENDA!$O$31,117)))))))))))))))))</f>
        <v/>
      </c>
      <c r="N365" s="61" t="str">
        <f>IF(AND(D365="TUZ",H365="gleba b. lekka"),"BŁĄD kol.8",IF(AND(D365="TUZ",H365="gleba lekka"),"BŁĄD kol.8",IF(AND(D365="TUZ",H365="gleba średnia"),"BŁĄD kol.8",IF(AND(D365="TUZ",H365="gleba ciężka"),"BŁĄD kol.8",IF(AND(E365&lt;&gt;4,H365=LEGENDA!$O$29),"BŁĄD kol.8",IF(AND(E365&lt;&gt;4,H365=LEGENDA!$O$30),"BŁĄD kol.8",IF(AND(E365&lt;&gt;4,H365=LEGENDA!$O$31),"BŁĄD kol.8",IF(AND(E365&lt;&gt;4,H365=LEGENDA!$O$28),"BŁĄD kol.8",IF(AND(E365&lt;&gt;4,H365=LEGENDA!$O$27),"BŁĄD kol.8",IF(AND(E365&lt;&gt;4,H365=LEGENDA!$O$26),"BŁĄD kol.8",IF(AND(E365&lt;&gt;4,H365=LEGENDA!$O$25),"BŁĄD kol.8",IF(AX365="","",IF(AX365=1,0.6,IF(AX365=2,0.9,0.9))))))))))))))</f>
        <v/>
      </c>
      <c r="O365" s="381" t="str">
        <f t="shared" si="205"/>
        <v/>
      </c>
      <c r="P365" s="379" t="str">
        <f t="shared" si="206"/>
        <v/>
      </c>
      <c r="Q365" s="47"/>
      <c r="R365" s="46"/>
      <c r="S365" s="46"/>
      <c r="T365" s="46"/>
      <c r="U365" s="46"/>
      <c r="V365" s="61" t="str">
        <f t="shared" si="207"/>
        <v/>
      </c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61" t="str">
        <f t="shared" si="208"/>
        <v/>
      </c>
      <c r="AH365" s="66" t="e">
        <v>#VALUE!</v>
      </c>
      <c r="AI365" s="72">
        <v>0</v>
      </c>
      <c r="AJ365" s="73">
        <v>0</v>
      </c>
      <c r="AK365" s="67">
        <v>0</v>
      </c>
      <c r="AL365" s="51">
        <v>-63.360000000000007</v>
      </c>
      <c r="AM365" s="51">
        <v>-73.600000000000009</v>
      </c>
      <c r="AN365" s="51">
        <v>-164.8</v>
      </c>
      <c r="AO365" s="77">
        <v>0</v>
      </c>
      <c r="AP365" s="77">
        <v>0</v>
      </c>
      <c r="AQ365" s="77">
        <v>0</v>
      </c>
      <c r="AR365" s="77">
        <v>0</v>
      </c>
      <c r="AS365" s="77">
        <v>0</v>
      </c>
      <c r="AT365" s="77">
        <v>0</v>
      </c>
      <c r="AU365" s="46"/>
      <c r="AV365" s="350" t="str">
        <f t="shared" si="209"/>
        <v/>
      </c>
      <c r="AW365" s="76" t="str">
        <f t="shared" si="210"/>
        <v/>
      </c>
      <c r="AX365" s="198" t="str">
        <f>IF(A365="","",IF(D365="","",INDEX(POBRANIE_!$B$6:$F$101,MATCH(D365,POBRANIE_!$A$6:$A$101,0),5)))</f>
        <v/>
      </c>
      <c r="AY365" s="96" t="str">
        <f t="shared" si="211"/>
        <v/>
      </c>
      <c r="AZ365" s="96" t="str">
        <f t="shared" si="202"/>
        <v/>
      </c>
      <c r="BA365" s="292" t="str">
        <f t="shared" si="197"/>
        <v xml:space="preserve"> </v>
      </c>
      <c r="BB365" s="293" t="str">
        <f t="shared" si="198"/>
        <v xml:space="preserve"> </v>
      </c>
      <c r="BD365" s="45"/>
      <c r="BE365" s="387" t="str">
        <f t="shared" si="199"/>
        <v/>
      </c>
      <c r="BF365" s="388">
        <f t="shared" si="212"/>
        <v>0</v>
      </c>
      <c r="BG365" s="388">
        <f t="shared" si="213"/>
        <v>0</v>
      </c>
      <c r="BH365" s="388">
        <f t="shared" si="214"/>
        <v>0</v>
      </c>
      <c r="BI365" s="388">
        <f t="shared" si="215"/>
        <v>0</v>
      </c>
      <c r="BJ365" s="388">
        <f t="shared" si="216"/>
        <v>0</v>
      </c>
      <c r="BK365" s="389">
        <f t="shared" si="217"/>
        <v>0</v>
      </c>
      <c r="BL365" s="388">
        <f>IF(W365="",0,IF(W365=LEGENDA!C$43,0,1))</f>
        <v>0</v>
      </c>
      <c r="BM365" s="388">
        <f>IF(X365="",0,IF(X365=LEGENDA!D$43,0,1))</f>
        <v>0</v>
      </c>
      <c r="BN365" s="388">
        <f>IF(Y365="",0,IF(Y365=LEGENDA!E$43,0,1))</f>
        <v>0</v>
      </c>
      <c r="BO365" s="388">
        <f>IF(Z365="",0,IF(Z365=LEGENDA!F$43,0,1))</f>
        <v>0</v>
      </c>
      <c r="BP365" s="388">
        <f>IF(AA365="",0,IF(AA365=LEGENDA!G$43,0,1))</f>
        <v>0</v>
      </c>
      <c r="BQ365" s="388">
        <f>IF(AB365="",0,IF(AB365=LEGENDA!H$43,0,1))</f>
        <v>0</v>
      </c>
      <c r="BR365" s="388">
        <f>IF(AC365="",0,IF(AC365=LEGENDA!I$43,0,1))</f>
        <v>0</v>
      </c>
      <c r="BS365" s="388">
        <f>IF(AD365="",0,IF(AD365=LEGENDA!J$43,0,1))</f>
        <v>0</v>
      </c>
      <c r="BT365" s="388">
        <f>IF(AE365="",0,IF(AE365=LEGENDA!K$43,0,1))</f>
        <v>0</v>
      </c>
      <c r="BU365" s="388">
        <f>IF(AF365="",0,IF(AF365=LEGENDA!L$43,0,1))</f>
        <v>0</v>
      </c>
      <c r="BV365" s="390">
        <f t="shared" si="218"/>
        <v>0</v>
      </c>
      <c r="BW365" s="388">
        <f t="shared" si="219"/>
        <v>0</v>
      </c>
      <c r="BX365" s="390">
        <f t="shared" si="220"/>
        <v>0</v>
      </c>
      <c r="BY365" s="391">
        <f t="shared" si="221"/>
        <v>0</v>
      </c>
      <c r="BZ365" s="391">
        <f t="shared" si="222"/>
        <v>0</v>
      </c>
      <c r="CA365" s="391" t="str">
        <f t="shared" si="223"/>
        <v/>
      </c>
      <c r="CB365" s="386" t="str">
        <f t="shared" si="200"/>
        <v/>
      </c>
      <c r="CC365" s="94">
        <f t="shared" si="224"/>
        <v>0</v>
      </c>
      <c r="CD365" s="397" t="str">
        <f t="shared" si="225"/>
        <v/>
      </c>
      <c r="CE365" s="559" t="str">
        <f t="array" ref="CE365">IFERROR(INDEX($C$10:$C$525,MATCH(0,COUNTIF($CE$9:CE364,$C$10:$C$525),0)),"")</f>
        <v/>
      </c>
      <c r="CF365" s="559">
        <f t="shared" si="201"/>
        <v>0</v>
      </c>
    </row>
    <row r="366" spans="1:84" ht="18.600000000000001" customHeight="1" thickBot="1" x14ac:dyDescent="0.35">
      <c r="A366" s="78" t="str">
        <f t="shared" si="203"/>
        <v/>
      </c>
      <c r="B366" s="576"/>
      <c r="C366" s="464"/>
      <c r="D366" s="349"/>
      <c r="E366" s="61" t="str">
        <f>IF(B366="","",IF(C366="","",IF(D366="","",INDEX(POBRANIE_!$B$6:$F$100,MATCH($D366,POBRANIE_!$A$6:$A$100,0),2))))</f>
        <v/>
      </c>
      <c r="F366" s="44"/>
      <c r="G366" s="45"/>
      <c r="H366" s="349"/>
      <c r="I366" s="46"/>
      <c r="J366" s="64" t="str">
        <f>IF($H366="","",IF($I366="","",IF($H366=LEGENDA!$B$21,0.6,IF($H366=LEGENDA!$B$22,0.7,0.8))))</f>
        <v/>
      </c>
      <c r="K366" s="61" t="str">
        <f t="shared" si="204"/>
        <v/>
      </c>
      <c r="L366" s="46"/>
      <c r="M366" s="61" t="str">
        <f>IF($H366="","",IF(OR(I366&gt;0,L366&gt;0),"",IF(AND(D366="TUZ",H366="gleba b. lekka"),"BŁĄD kol.8",IF(AND(D366="TUZ",H366="gleba lekka"),"BŁĄD kol.8",IF(AND(D366="TUZ",H366="gleba średnia"),"BŁĄD kol.8",IF(AND(D366="TUZ",H366="gleba ciężka"),"BŁĄD kol.8",IF(OR($H366=LEGENDA!$B$21,$H366=1),49,IF(OR($H366=LEGENDA!$B$22,$H366=2),59,IF(OR($H366=LEGENDA!$B$23,$H366=3),62,IF(OR($H366=4,$H366=LEGENDA!$B$24),66,IF(H366=LEGENDA!$O$25,86,IF(H366=LEGENDA!$O$26,91,IF(H366=LEGENDA!$O$27,73,IF(H366=LEGENDA!$O$28,66,IF(H366=LEGENDA!$O$29,135,IF(H366=LEGENDA!$O$30,158,IF(H366=LEGENDA!$O$31,117)))))))))))))))))</f>
        <v/>
      </c>
      <c r="N366" s="61" t="str">
        <f>IF(AND(D366="TUZ",H366="gleba b. lekka"),"BŁĄD kol.8",IF(AND(D366="TUZ",H366="gleba lekka"),"BŁĄD kol.8",IF(AND(D366="TUZ",H366="gleba średnia"),"BŁĄD kol.8",IF(AND(D366="TUZ",H366="gleba ciężka"),"BŁĄD kol.8",IF(AND(E366&lt;&gt;4,H366=LEGENDA!$O$29),"BŁĄD kol.8",IF(AND(E366&lt;&gt;4,H366=LEGENDA!$O$30),"BŁĄD kol.8",IF(AND(E366&lt;&gt;4,H366=LEGENDA!$O$31),"BŁĄD kol.8",IF(AND(E366&lt;&gt;4,H366=LEGENDA!$O$28),"BŁĄD kol.8",IF(AND(E366&lt;&gt;4,H366=LEGENDA!$O$27),"BŁĄD kol.8",IF(AND(E366&lt;&gt;4,H366=LEGENDA!$O$26),"BŁĄD kol.8",IF(AND(E366&lt;&gt;4,H366=LEGENDA!$O$25),"BŁĄD kol.8",IF(AX366="","",IF(AX366=1,0.6,IF(AX366=2,0.9,0.9))))))))))))))</f>
        <v/>
      </c>
      <c r="O366" s="381" t="str">
        <f t="shared" si="205"/>
        <v/>
      </c>
      <c r="P366" s="379" t="str">
        <f t="shared" si="206"/>
        <v/>
      </c>
      <c r="Q366" s="47"/>
      <c r="R366" s="46"/>
      <c r="S366" s="46"/>
      <c r="T366" s="46"/>
      <c r="U366" s="46"/>
      <c r="V366" s="61" t="str">
        <f t="shared" si="207"/>
        <v/>
      </c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61" t="str">
        <f t="shared" si="208"/>
        <v/>
      </c>
      <c r="AH366" s="66" t="e">
        <v>#VALUE!</v>
      </c>
      <c r="AI366" s="72">
        <v>0</v>
      </c>
      <c r="AJ366" s="73">
        <v>0</v>
      </c>
      <c r="AK366" s="67">
        <v>0</v>
      </c>
      <c r="AL366" s="51">
        <v>-63.360000000000007</v>
      </c>
      <c r="AM366" s="51">
        <v>-73.600000000000009</v>
      </c>
      <c r="AN366" s="51">
        <v>-164.8</v>
      </c>
      <c r="AO366" s="77">
        <v>0</v>
      </c>
      <c r="AP366" s="77">
        <v>0</v>
      </c>
      <c r="AQ366" s="77">
        <v>0</v>
      </c>
      <c r="AR366" s="77">
        <v>0</v>
      </c>
      <c r="AS366" s="77">
        <v>0</v>
      </c>
      <c r="AT366" s="77">
        <v>0</v>
      </c>
      <c r="AU366" s="46"/>
      <c r="AV366" s="350" t="str">
        <f t="shared" si="209"/>
        <v/>
      </c>
      <c r="AW366" s="76" t="str">
        <f t="shared" si="210"/>
        <v/>
      </c>
      <c r="AX366" s="198" t="str">
        <f>IF(A366="","",IF(D366="","",INDEX(POBRANIE_!$B$6:$F$101,MATCH(D366,POBRANIE_!$A$6:$A$101,0),5)))</f>
        <v/>
      </c>
      <c r="AY366" s="96" t="str">
        <f t="shared" si="211"/>
        <v/>
      </c>
      <c r="AZ366" s="96" t="str">
        <f t="shared" si="202"/>
        <v/>
      </c>
      <c r="BA366" s="292" t="str">
        <f t="shared" si="197"/>
        <v xml:space="preserve"> </v>
      </c>
      <c r="BB366" s="293" t="str">
        <f t="shared" si="198"/>
        <v xml:space="preserve"> </v>
      </c>
      <c r="BD366" s="45"/>
      <c r="BE366" s="387" t="str">
        <f t="shared" si="199"/>
        <v/>
      </c>
      <c r="BF366" s="388">
        <f t="shared" si="212"/>
        <v>0</v>
      </c>
      <c r="BG366" s="388">
        <f t="shared" si="213"/>
        <v>0</v>
      </c>
      <c r="BH366" s="388">
        <f t="shared" si="214"/>
        <v>0</v>
      </c>
      <c r="BI366" s="388">
        <f t="shared" si="215"/>
        <v>0</v>
      </c>
      <c r="BJ366" s="388">
        <f t="shared" si="216"/>
        <v>0</v>
      </c>
      <c r="BK366" s="389">
        <f t="shared" si="217"/>
        <v>0</v>
      </c>
      <c r="BL366" s="388">
        <f>IF(W366="",0,IF(W366=LEGENDA!C$43,0,1))</f>
        <v>0</v>
      </c>
      <c r="BM366" s="388">
        <f>IF(X366="",0,IF(X366=LEGENDA!D$43,0,1))</f>
        <v>0</v>
      </c>
      <c r="BN366" s="388">
        <f>IF(Y366="",0,IF(Y366=LEGENDA!E$43,0,1))</f>
        <v>0</v>
      </c>
      <c r="BO366" s="388">
        <f>IF(Z366="",0,IF(Z366=LEGENDA!F$43,0,1))</f>
        <v>0</v>
      </c>
      <c r="BP366" s="388">
        <f>IF(AA366="",0,IF(AA366=LEGENDA!G$43,0,1))</f>
        <v>0</v>
      </c>
      <c r="BQ366" s="388">
        <f>IF(AB366="",0,IF(AB366=LEGENDA!H$43,0,1))</f>
        <v>0</v>
      </c>
      <c r="BR366" s="388">
        <f>IF(AC366="",0,IF(AC366=LEGENDA!I$43,0,1))</f>
        <v>0</v>
      </c>
      <c r="BS366" s="388">
        <f>IF(AD366="",0,IF(AD366=LEGENDA!J$43,0,1))</f>
        <v>0</v>
      </c>
      <c r="BT366" s="388">
        <f>IF(AE366="",0,IF(AE366=LEGENDA!K$43,0,1))</f>
        <v>0</v>
      </c>
      <c r="BU366" s="388">
        <f>IF(AF366="",0,IF(AF366=LEGENDA!L$43,0,1))</f>
        <v>0</v>
      </c>
      <c r="BV366" s="390">
        <f t="shared" si="218"/>
        <v>0</v>
      </c>
      <c r="BW366" s="388">
        <f t="shared" si="219"/>
        <v>0</v>
      </c>
      <c r="BX366" s="390">
        <f t="shared" si="220"/>
        <v>0</v>
      </c>
      <c r="BY366" s="391">
        <f t="shared" si="221"/>
        <v>0</v>
      </c>
      <c r="BZ366" s="391">
        <f t="shared" si="222"/>
        <v>0</v>
      </c>
      <c r="CA366" s="391" t="str">
        <f t="shared" si="223"/>
        <v/>
      </c>
      <c r="CB366" s="386" t="str">
        <f t="shared" si="200"/>
        <v/>
      </c>
      <c r="CC366" s="94">
        <f t="shared" si="224"/>
        <v>0</v>
      </c>
      <c r="CD366" s="397" t="str">
        <f t="shared" si="225"/>
        <v/>
      </c>
      <c r="CE366" s="559" t="str">
        <f t="array" ref="CE366">IFERROR(INDEX($C$10:$C$525,MATCH(0,COUNTIF($CE$9:CE365,$C$10:$C$525),0)),"")</f>
        <v/>
      </c>
      <c r="CF366" s="559">
        <f t="shared" si="201"/>
        <v>0</v>
      </c>
    </row>
    <row r="367" spans="1:84" ht="18.600000000000001" customHeight="1" thickBot="1" x14ac:dyDescent="0.35">
      <c r="A367" s="78" t="str">
        <f t="shared" si="203"/>
        <v/>
      </c>
      <c r="B367" s="576"/>
      <c r="C367" s="464"/>
      <c r="D367" s="349"/>
      <c r="E367" s="61" t="str">
        <f>IF(B367="","",IF(C367="","",IF(D367="","",INDEX(POBRANIE_!$B$6:$F$100,MATCH($D367,POBRANIE_!$A$6:$A$100,0),2))))</f>
        <v/>
      </c>
      <c r="F367" s="44"/>
      <c r="G367" s="45"/>
      <c r="H367" s="349"/>
      <c r="I367" s="46"/>
      <c r="J367" s="64" t="str">
        <f>IF($H367="","",IF($I367="","",IF($H367=LEGENDA!$B$21,0.6,IF($H367=LEGENDA!$B$22,0.7,0.8))))</f>
        <v/>
      </c>
      <c r="K367" s="61" t="str">
        <f t="shared" si="204"/>
        <v/>
      </c>
      <c r="L367" s="46"/>
      <c r="M367" s="61" t="str">
        <f>IF($H367="","",IF(OR(I367&gt;0,L367&gt;0),"",IF(AND(D367="TUZ",H367="gleba b. lekka"),"BŁĄD kol.8",IF(AND(D367="TUZ",H367="gleba lekka"),"BŁĄD kol.8",IF(AND(D367="TUZ",H367="gleba średnia"),"BŁĄD kol.8",IF(AND(D367="TUZ",H367="gleba ciężka"),"BŁĄD kol.8",IF(OR($H367=LEGENDA!$B$21,$H367=1),49,IF(OR($H367=LEGENDA!$B$22,$H367=2),59,IF(OR($H367=LEGENDA!$B$23,$H367=3),62,IF(OR($H367=4,$H367=LEGENDA!$B$24),66,IF(H367=LEGENDA!$O$25,86,IF(H367=LEGENDA!$O$26,91,IF(H367=LEGENDA!$O$27,73,IF(H367=LEGENDA!$O$28,66,IF(H367=LEGENDA!$O$29,135,IF(H367=LEGENDA!$O$30,158,IF(H367=LEGENDA!$O$31,117)))))))))))))))))</f>
        <v/>
      </c>
      <c r="N367" s="61" t="str">
        <f>IF(AND(D367="TUZ",H367="gleba b. lekka"),"BŁĄD kol.8",IF(AND(D367="TUZ",H367="gleba lekka"),"BŁĄD kol.8",IF(AND(D367="TUZ",H367="gleba średnia"),"BŁĄD kol.8",IF(AND(D367="TUZ",H367="gleba ciężka"),"BŁĄD kol.8",IF(AND(E367&lt;&gt;4,H367=LEGENDA!$O$29),"BŁĄD kol.8",IF(AND(E367&lt;&gt;4,H367=LEGENDA!$O$30),"BŁĄD kol.8",IF(AND(E367&lt;&gt;4,H367=LEGENDA!$O$31),"BŁĄD kol.8",IF(AND(E367&lt;&gt;4,H367=LEGENDA!$O$28),"BŁĄD kol.8",IF(AND(E367&lt;&gt;4,H367=LEGENDA!$O$27),"BŁĄD kol.8",IF(AND(E367&lt;&gt;4,H367=LEGENDA!$O$26),"BŁĄD kol.8",IF(AND(E367&lt;&gt;4,H367=LEGENDA!$O$25),"BŁĄD kol.8",IF(AX367="","",IF(AX367=1,0.6,IF(AX367=2,0.9,0.9))))))))))))))</f>
        <v/>
      </c>
      <c r="O367" s="381" t="str">
        <f t="shared" si="205"/>
        <v/>
      </c>
      <c r="P367" s="379" t="str">
        <f t="shared" si="206"/>
        <v/>
      </c>
      <c r="Q367" s="47"/>
      <c r="R367" s="46"/>
      <c r="S367" s="46"/>
      <c r="T367" s="46"/>
      <c r="U367" s="46"/>
      <c r="V367" s="61" t="str">
        <f t="shared" si="207"/>
        <v/>
      </c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61" t="str">
        <f t="shared" si="208"/>
        <v/>
      </c>
      <c r="AH367" s="66" t="e">
        <v>#VALUE!</v>
      </c>
      <c r="AI367" s="72">
        <v>0</v>
      </c>
      <c r="AJ367" s="73">
        <v>0</v>
      </c>
      <c r="AK367" s="67">
        <v>0</v>
      </c>
      <c r="AL367" s="51">
        <v>-63.360000000000007</v>
      </c>
      <c r="AM367" s="51">
        <v>-73.600000000000009</v>
      </c>
      <c r="AN367" s="51">
        <v>-164.8</v>
      </c>
      <c r="AO367" s="77">
        <v>0</v>
      </c>
      <c r="AP367" s="77">
        <v>0</v>
      </c>
      <c r="AQ367" s="77">
        <v>0</v>
      </c>
      <c r="AR367" s="77">
        <v>0</v>
      </c>
      <c r="AS367" s="77">
        <v>0</v>
      </c>
      <c r="AT367" s="77">
        <v>0</v>
      </c>
      <c r="AU367" s="46"/>
      <c r="AV367" s="350" t="str">
        <f t="shared" si="209"/>
        <v/>
      </c>
      <c r="AW367" s="76" t="str">
        <f t="shared" si="210"/>
        <v/>
      </c>
      <c r="AX367" s="198" t="str">
        <f>IF(A367="","",IF(D367="","",INDEX(POBRANIE_!$B$6:$F$101,MATCH(D367,POBRANIE_!$A$6:$A$101,0),5)))</f>
        <v/>
      </c>
      <c r="AY367" s="96" t="str">
        <f t="shared" si="211"/>
        <v/>
      </c>
      <c r="AZ367" s="96" t="str">
        <f t="shared" si="202"/>
        <v/>
      </c>
      <c r="BA367" s="292" t="str">
        <f t="shared" si="197"/>
        <v xml:space="preserve"> </v>
      </c>
      <c r="BB367" s="293" t="str">
        <f t="shared" si="198"/>
        <v xml:space="preserve"> </v>
      </c>
      <c r="BD367" s="45"/>
      <c r="BE367" s="387" t="str">
        <f t="shared" si="199"/>
        <v/>
      </c>
      <c r="BF367" s="388">
        <f t="shared" si="212"/>
        <v>0</v>
      </c>
      <c r="BG367" s="388">
        <f t="shared" si="213"/>
        <v>0</v>
      </c>
      <c r="BH367" s="388">
        <f t="shared" si="214"/>
        <v>0</v>
      </c>
      <c r="BI367" s="388">
        <f t="shared" si="215"/>
        <v>0</v>
      </c>
      <c r="BJ367" s="388">
        <f t="shared" si="216"/>
        <v>0</v>
      </c>
      <c r="BK367" s="389">
        <f t="shared" si="217"/>
        <v>0</v>
      </c>
      <c r="BL367" s="388">
        <f>IF(W367="",0,IF(W367=LEGENDA!C$43,0,1))</f>
        <v>0</v>
      </c>
      <c r="BM367" s="388">
        <f>IF(X367="",0,IF(X367=LEGENDA!D$43,0,1))</f>
        <v>0</v>
      </c>
      <c r="BN367" s="388">
        <f>IF(Y367="",0,IF(Y367=LEGENDA!E$43,0,1))</f>
        <v>0</v>
      </c>
      <c r="BO367" s="388">
        <f>IF(Z367="",0,IF(Z367=LEGENDA!F$43,0,1))</f>
        <v>0</v>
      </c>
      <c r="BP367" s="388">
        <f>IF(AA367="",0,IF(AA367=LEGENDA!G$43,0,1))</f>
        <v>0</v>
      </c>
      <c r="BQ367" s="388">
        <f>IF(AB367="",0,IF(AB367=LEGENDA!H$43,0,1))</f>
        <v>0</v>
      </c>
      <c r="BR367" s="388">
        <f>IF(AC367="",0,IF(AC367=LEGENDA!I$43,0,1))</f>
        <v>0</v>
      </c>
      <c r="BS367" s="388">
        <f>IF(AD367="",0,IF(AD367=LEGENDA!J$43,0,1))</f>
        <v>0</v>
      </c>
      <c r="BT367" s="388">
        <f>IF(AE367="",0,IF(AE367=LEGENDA!K$43,0,1))</f>
        <v>0</v>
      </c>
      <c r="BU367" s="388">
        <f>IF(AF367="",0,IF(AF367=LEGENDA!L$43,0,1))</f>
        <v>0</v>
      </c>
      <c r="BV367" s="390">
        <f t="shared" si="218"/>
        <v>0</v>
      </c>
      <c r="BW367" s="388">
        <f t="shared" si="219"/>
        <v>0</v>
      </c>
      <c r="BX367" s="390">
        <f t="shared" si="220"/>
        <v>0</v>
      </c>
      <c r="BY367" s="391">
        <f t="shared" si="221"/>
        <v>0</v>
      </c>
      <c r="BZ367" s="391">
        <f t="shared" si="222"/>
        <v>0</v>
      </c>
      <c r="CA367" s="391" t="str">
        <f t="shared" si="223"/>
        <v/>
      </c>
      <c r="CB367" s="386" t="str">
        <f t="shared" si="200"/>
        <v/>
      </c>
      <c r="CC367" s="94">
        <f t="shared" si="224"/>
        <v>0</v>
      </c>
      <c r="CD367" s="397" t="str">
        <f t="shared" si="225"/>
        <v/>
      </c>
      <c r="CE367" s="559" t="str">
        <f t="array" ref="CE367">IFERROR(INDEX($C$10:$C$525,MATCH(0,COUNTIF($CE$9:CE366,$C$10:$C$525),0)),"")</f>
        <v/>
      </c>
      <c r="CF367" s="559">
        <f t="shared" si="201"/>
        <v>0</v>
      </c>
    </row>
    <row r="368" spans="1:84" ht="18.600000000000001" customHeight="1" thickBot="1" x14ac:dyDescent="0.35">
      <c r="A368" s="78" t="str">
        <f t="shared" si="203"/>
        <v/>
      </c>
      <c r="B368" s="576"/>
      <c r="C368" s="464"/>
      <c r="D368" s="349"/>
      <c r="E368" s="61" t="str">
        <f>IF(B368="","",IF(C368="","",IF(D368="","",INDEX(POBRANIE_!$B$6:$F$100,MATCH($D368,POBRANIE_!$A$6:$A$100,0),2))))</f>
        <v/>
      </c>
      <c r="F368" s="44"/>
      <c r="G368" s="45"/>
      <c r="H368" s="349"/>
      <c r="I368" s="46"/>
      <c r="J368" s="64" t="str">
        <f>IF($H368="","",IF($I368="","",IF($H368=LEGENDA!$B$21,0.6,IF($H368=LEGENDA!$B$22,0.7,0.8))))</f>
        <v/>
      </c>
      <c r="K368" s="61" t="str">
        <f t="shared" si="204"/>
        <v/>
      </c>
      <c r="L368" s="46"/>
      <c r="M368" s="61" t="str">
        <f>IF($H368="","",IF(OR(I368&gt;0,L368&gt;0),"",IF(AND(D368="TUZ",H368="gleba b. lekka"),"BŁĄD kol.8",IF(AND(D368="TUZ",H368="gleba lekka"),"BŁĄD kol.8",IF(AND(D368="TUZ",H368="gleba średnia"),"BŁĄD kol.8",IF(AND(D368="TUZ",H368="gleba ciężka"),"BŁĄD kol.8",IF(OR($H368=LEGENDA!$B$21,$H368=1),49,IF(OR($H368=LEGENDA!$B$22,$H368=2),59,IF(OR($H368=LEGENDA!$B$23,$H368=3),62,IF(OR($H368=4,$H368=LEGENDA!$B$24),66,IF(H368=LEGENDA!$O$25,86,IF(H368=LEGENDA!$O$26,91,IF(H368=LEGENDA!$O$27,73,IF(H368=LEGENDA!$O$28,66,IF(H368=LEGENDA!$O$29,135,IF(H368=LEGENDA!$O$30,158,IF(H368=LEGENDA!$O$31,117)))))))))))))))))</f>
        <v/>
      </c>
      <c r="N368" s="61" t="str">
        <f>IF(AND(D368="TUZ",H368="gleba b. lekka"),"BŁĄD kol.8",IF(AND(D368="TUZ",H368="gleba lekka"),"BŁĄD kol.8",IF(AND(D368="TUZ",H368="gleba średnia"),"BŁĄD kol.8",IF(AND(D368="TUZ",H368="gleba ciężka"),"BŁĄD kol.8",IF(AND(E368&lt;&gt;4,H368=LEGENDA!$O$29),"BŁĄD kol.8",IF(AND(E368&lt;&gt;4,H368=LEGENDA!$O$30),"BŁĄD kol.8",IF(AND(E368&lt;&gt;4,H368=LEGENDA!$O$31),"BŁĄD kol.8",IF(AND(E368&lt;&gt;4,H368=LEGENDA!$O$28),"BŁĄD kol.8",IF(AND(E368&lt;&gt;4,H368=LEGENDA!$O$27),"BŁĄD kol.8",IF(AND(E368&lt;&gt;4,H368=LEGENDA!$O$26),"BŁĄD kol.8",IF(AND(E368&lt;&gt;4,H368=LEGENDA!$O$25),"BŁĄD kol.8",IF(AX368="","",IF(AX368=1,0.6,IF(AX368=2,0.9,0.9))))))))))))))</f>
        <v/>
      </c>
      <c r="O368" s="381" t="str">
        <f t="shared" si="205"/>
        <v/>
      </c>
      <c r="P368" s="379" t="str">
        <f t="shared" si="206"/>
        <v/>
      </c>
      <c r="Q368" s="47"/>
      <c r="R368" s="46"/>
      <c r="S368" s="46"/>
      <c r="T368" s="46"/>
      <c r="U368" s="46"/>
      <c r="V368" s="61" t="str">
        <f t="shared" si="207"/>
        <v/>
      </c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61" t="str">
        <f t="shared" si="208"/>
        <v/>
      </c>
      <c r="AH368" s="66" t="e">
        <v>#VALUE!</v>
      </c>
      <c r="AI368" s="72">
        <v>0</v>
      </c>
      <c r="AJ368" s="73">
        <v>0</v>
      </c>
      <c r="AK368" s="67">
        <v>0</v>
      </c>
      <c r="AL368" s="51">
        <v>-63.360000000000007</v>
      </c>
      <c r="AM368" s="51">
        <v>-73.600000000000009</v>
      </c>
      <c r="AN368" s="51">
        <v>-164.8</v>
      </c>
      <c r="AO368" s="77">
        <v>0</v>
      </c>
      <c r="AP368" s="77">
        <v>0</v>
      </c>
      <c r="AQ368" s="77">
        <v>0</v>
      </c>
      <c r="AR368" s="77">
        <v>0</v>
      </c>
      <c r="AS368" s="77">
        <v>0</v>
      </c>
      <c r="AT368" s="77">
        <v>0</v>
      </c>
      <c r="AU368" s="46"/>
      <c r="AV368" s="350" t="str">
        <f t="shared" si="209"/>
        <v/>
      </c>
      <c r="AW368" s="76" t="str">
        <f t="shared" si="210"/>
        <v/>
      </c>
      <c r="AX368" s="198" t="str">
        <f>IF(A368="","",IF(D368="","",INDEX(POBRANIE_!$B$6:$F$101,MATCH(D368,POBRANIE_!$A$6:$A$101,0),5)))</f>
        <v/>
      </c>
      <c r="AY368" s="96" t="str">
        <f t="shared" si="211"/>
        <v/>
      </c>
      <c r="AZ368" s="96" t="str">
        <f t="shared" si="202"/>
        <v/>
      </c>
      <c r="BA368" s="292" t="str">
        <f t="shared" si="197"/>
        <v xml:space="preserve"> </v>
      </c>
      <c r="BB368" s="293" t="str">
        <f t="shared" si="198"/>
        <v xml:space="preserve"> </v>
      </c>
      <c r="BD368" s="45"/>
      <c r="BE368" s="387" t="str">
        <f t="shared" si="199"/>
        <v/>
      </c>
      <c r="BF368" s="388">
        <f t="shared" si="212"/>
        <v>0</v>
      </c>
      <c r="BG368" s="388">
        <f t="shared" si="213"/>
        <v>0</v>
      </c>
      <c r="BH368" s="388">
        <f t="shared" si="214"/>
        <v>0</v>
      </c>
      <c r="BI368" s="388">
        <f t="shared" si="215"/>
        <v>0</v>
      </c>
      <c r="BJ368" s="388">
        <f t="shared" si="216"/>
        <v>0</v>
      </c>
      <c r="BK368" s="389">
        <f t="shared" si="217"/>
        <v>0</v>
      </c>
      <c r="BL368" s="388">
        <f>IF(W368="",0,IF(W368=LEGENDA!C$43,0,1))</f>
        <v>0</v>
      </c>
      <c r="BM368" s="388">
        <f>IF(X368="",0,IF(X368=LEGENDA!D$43,0,1))</f>
        <v>0</v>
      </c>
      <c r="BN368" s="388">
        <f>IF(Y368="",0,IF(Y368=LEGENDA!E$43,0,1))</f>
        <v>0</v>
      </c>
      <c r="BO368" s="388">
        <f>IF(Z368="",0,IF(Z368=LEGENDA!F$43,0,1))</f>
        <v>0</v>
      </c>
      <c r="BP368" s="388">
        <f>IF(AA368="",0,IF(AA368=LEGENDA!G$43,0,1))</f>
        <v>0</v>
      </c>
      <c r="BQ368" s="388">
        <f>IF(AB368="",0,IF(AB368=LEGENDA!H$43,0,1))</f>
        <v>0</v>
      </c>
      <c r="BR368" s="388">
        <f>IF(AC368="",0,IF(AC368=LEGENDA!I$43,0,1))</f>
        <v>0</v>
      </c>
      <c r="BS368" s="388">
        <f>IF(AD368="",0,IF(AD368=LEGENDA!J$43,0,1))</f>
        <v>0</v>
      </c>
      <c r="BT368" s="388">
        <f>IF(AE368="",0,IF(AE368=LEGENDA!K$43,0,1))</f>
        <v>0</v>
      </c>
      <c r="BU368" s="388">
        <f>IF(AF368="",0,IF(AF368=LEGENDA!L$43,0,1))</f>
        <v>0</v>
      </c>
      <c r="BV368" s="390">
        <f t="shared" si="218"/>
        <v>0</v>
      </c>
      <c r="BW368" s="388">
        <f t="shared" si="219"/>
        <v>0</v>
      </c>
      <c r="BX368" s="390">
        <f t="shared" si="220"/>
        <v>0</v>
      </c>
      <c r="BY368" s="391">
        <f t="shared" si="221"/>
        <v>0</v>
      </c>
      <c r="BZ368" s="391">
        <f t="shared" si="222"/>
        <v>0</v>
      </c>
      <c r="CA368" s="391" t="str">
        <f t="shared" si="223"/>
        <v/>
      </c>
      <c r="CB368" s="386" t="str">
        <f t="shared" si="200"/>
        <v/>
      </c>
      <c r="CC368" s="94">
        <f t="shared" si="224"/>
        <v>0</v>
      </c>
      <c r="CD368" s="397" t="str">
        <f t="shared" si="225"/>
        <v/>
      </c>
      <c r="CE368" s="559" t="str">
        <f t="array" ref="CE368">IFERROR(INDEX($C$10:$C$525,MATCH(0,COUNTIF($CE$9:CE367,$C$10:$C$525),0)),"")</f>
        <v/>
      </c>
      <c r="CF368" s="559">
        <f t="shared" si="201"/>
        <v>0</v>
      </c>
    </row>
    <row r="369" spans="1:84" ht="18.600000000000001" customHeight="1" thickBot="1" x14ac:dyDescent="0.35">
      <c r="A369" s="78" t="str">
        <f t="shared" si="203"/>
        <v/>
      </c>
      <c r="B369" s="576"/>
      <c r="C369" s="464"/>
      <c r="D369" s="349"/>
      <c r="E369" s="61" t="str">
        <f>IF(B369="","",IF(C369="","",IF(D369="","",INDEX(POBRANIE_!$B$6:$F$100,MATCH($D369,POBRANIE_!$A$6:$A$100,0),2))))</f>
        <v/>
      </c>
      <c r="F369" s="44"/>
      <c r="G369" s="45"/>
      <c r="H369" s="349"/>
      <c r="I369" s="46"/>
      <c r="J369" s="64" t="str">
        <f>IF($H369="","",IF($I369="","",IF($H369=LEGENDA!$B$21,0.6,IF($H369=LEGENDA!$B$22,0.7,0.8))))</f>
        <v/>
      </c>
      <c r="K369" s="61" t="str">
        <f t="shared" si="204"/>
        <v/>
      </c>
      <c r="L369" s="46"/>
      <c r="M369" s="61" t="str">
        <f>IF($H369="","",IF(OR(I369&gt;0,L369&gt;0),"",IF(AND(D369="TUZ",H369="gleba b. lekka"),"BŁĄD kol.8",IF(AND(D369="TUZ",H369="gleba lekka"),"BŁĄD kol.8",IF(AND(D369="TUZ",H369="gleba średnia"),"BŁĄD kol.8",IF(AND(D369="TUZ",H369="gleba ciężka"),"BŁĄD kol.8",IF(OR($H369=LEGENDA!$B$21,$H369=1),49,IF(OR($H369=LEGENDA!$B$22,$H369=2),59,IF(OR($H369=LEGENDA!$B$23,$H369=3),62,IF(OR($H369=4,$H369=LEGENDA!$B$24),66,IF(H369=LEGENDA!$O$25,86,IF(H369=LEGENDA!$O$26,91,IF(H369=LEGENDA!$O$27,73,IF(H369=LEGENDA!$O$28,66,IF(H369=LEGENDA!$O$29,135,IF(H369=LEGENDA!$O$30,158,IF(H369=LEGENDA!$O$31,117)))))))))))))))))</f>
        <v/>
      </c>
      <c r="N369" s="61" t="str">
        <f>IF(AND(D369="TUZ",H369="gleba b. lekka"),"BŁĄD kol.8",IF(AND(D369="TUZ",H369="gleba lekka"),"BŁĄD kol.8",IF(AND(D369="TUZ",H369="gleba średnia"),"BŁĄD kol.8",IF(AND(D369="TUZ",H369="gleba ciężka"),"BŁĄD kol.8",IF(AND(E369&lt;&gt;4,H369=LEGENDA!$O$29),"BŁĄD kol.8",IF(AND(E369&lt;&gt;4,H369=LEGENDA!$O$30),"BŁĄD kol.8",IF(AND(E369&lt;&gt;4,H369=LEGENDA!$O$31),"BŁĄD kol.8",IF(AND(E369&lt;&gt;4,H369=LEGENDA!$O$28),"BŁĄD kol.8",IF(AND(E369&lt;&gt;4,H369=LEGENDA!$O$27),"BŁĄD kol.8",IF(AND(E369&lt;&gt;4,H369=LEGENDA!$O$26),"BŁĄD kol.8",IF(AND(E369&lt;&gt;4,H369=LEGENDA!$O$25),"BŁĄD kol.8",IF(AX369="","",IF(AX369=1,0.6,IF(AX369=2,0.9,0.9))))))))))))))</f>
        <v/>
      </c>
      <c r="O369" s="381" t="str">
        <f t="shared" si="205"/>
        <v/>
      </c>
      <c r="P369" s="379" t="str">
        <f t="shared" si="206"/>
        <v/>
      </c>
      <c r="Q369" s="47"/>
      <c r="R369" s="46"/>
      <c r="S369" s="46"/>
      <c r="T369" s="46"/>
      <c r="U369" s="46"/>
      <c r="V369" s="61" t="str">
        <f t="shared" si="207"/>
        <v/>
      </c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61" t="str">
        <f t="shared" si="208"/>
        <v/>
      </c>
      <c r="AH369" s="66" t="e">
        <v>#VALUE!</v>
      </c>
      <c r="AI369" s="72">
        <v>0</v>
      </c>
      <c r="AJ369" s="73">
        <v>0</v>
      </c>
      <c r="AK369" s="67">
        <v>0</v>
      </c>
      <c r="AL369" s="51">
        <v>-63.360000000000007</v>
      </c>
      <c r="AM369" s="51">
        <v>-73.600000000000009</v>
      </c>
      <c r="AN369" s="51">
        <v>-164.8</v>
      </c>
      <c r="AO369" s="77">
        <v>0</v>
      </c>
      <c r="AP369" s="77">
        <v>0</v>
      </c>
      <c r="AQ369" s="77">
        <v>0</v>
      </c>
      <c r="AR369" s="77">
        <v>0</v>
      </c>
      <c r="AS369" s="77">
        <v>0</v>
      </c>
      <c r="AT369" s="77">
        <v>0</v>
      </c>
      <c r="AU369" s="46"/>
      <c r="AV369" s="350" t="str">
        <f t="shared" si="209"/>
        <v/>
      </c>
      <c r="AW369" s="76" t="str">
        <f t="shared" si="210"/>
        <v/>
      </c>
      <c r="AX369" s="198" t="str">
        <f>IF(A369="","",IF(D369="","",INDEX(POBRANIE_!$B$6:$F$101,MATCH(D369,POBRANIE_!$A$6:$A$101,0),5)))</f>
        <v/>
      </c>
      <c r="AY369" s="96" t="str">
        <f t="shared" si="211"/>
        <v/>
      </c>
      <c r="AZ369" s="96" t="str">
        <f t="shared" si="202"/>
        <v/>
      </c>
      <c r="BA369" s="292" t="str">
        <f t="shared" si="197"/>
        <v xml:space="preserve"> </v>
      </c>
      <c r="BB369" s="293" t="str">
        <f t="shared" si="198"/>
        <v xml:space="preserve"> </v>
      </c>
      <c r="BD369" s="45"/>
      <c r="BE369" s="387" t="str">
        <f t="shared" si="199"/>
        <v/>
      </c>
      <c r="BF369" s="388">
        <f t="shared" si="212"/>
        <v>0</v>
      </c>
      <c r="BG369" s="388">
        <f t="shared" si="213"/>
        <v>0</v>
      </c>
      <c r="BH369" s="388">
        <f t="shared" si="214"/>
        <v>0</v>
      </c>
      <c r="BI369" s="388">
        <f t="shared" si="215"/>
        <v>0</v>
      </c>
      <c r="BJ369" s="388">
        <f t="shared" si="216"/>
        <v>0</v>
      </c>
      <c r="BK369" s="389">
        <f t="shared" si="217"/>
        <v>0</v>
      </c>
      <c r="BL369" s="388">
        <f>IF(W369="",0,IF(W369=LEGENDA!C$43,0,1))</f>
        <v>0</v>
      </c>
      <c r="BM369" s="388">
        <f>IF(X369="",0,IF(X369=LEGENDA!D$43,0,1))</f>
        <v>0</v>
      </c>
      <c r="BN369" s="388">
        <f>IF(Y369="",0,IF(Y369=LEGENDA!E$43,0,1))</f>
        <v>0</v>
      </c>
      <c r="BO369" s="388">
        <f>IF(Z369="",0,IF(Z369=LEGENDA!F$43,0,1))</f>
        <v>0</v>
      </c>
      <c r="BP369" s="388">
        <f>IF(AA369="",0,IF(AA369=LEGENDA!G$43,0,1))</f>
        <v>0</v>
      </c>
      <c r="BQ369" s="388">
        <f>IF(AB369="",0,IF(AB369=LEGENDA!H$43,0,1))</f>
        <v>0</v>
      </c>
      <c r="BR369" s="388">
        <f>IF(AC369="",0,IF(AC369=LEGENDA!I$43,0,1))</f>
        <v>0</v>
      </c>
      <c r="BS369" s="388">
        <f>IF(AD369="",0,IF(AD369=LEGENDA!J$43,0,1))</f>
        <v>0</v>
      </c>
      <c r="BT369" s="388">
        <f>IF(AE369="",0,IF(AE369=LEGENDA!K$43,0,1))</f>
        <v>0</v>
      </c>
      <c r="BU369" s="388">
        <f>IF(AF369="",0,IF(AF369=LEGENDA!L$43,0,1))</f>
        <v>0</v>
      </c>
      <c r="BV369" s="390">
        <f t="shared" si="218"/>
        <v>0</v>
      </c>
      <c r="BW369" s="388">
        <f t="shared" si="219"/>
        <v>0</v>
      </c>
      <c r="BX369" s="390">
        <f t="shared" si="220"/>
        <v>0</v>
      </c>
      <c r="BY369" s="391">
        <f t="shared" si="221"/>
        <v>0</v>
      </c>
      <c r="BZ369" s="391">
        <f t="shared" si="222"/>
        <v>0</v>
      </c>
      <c r="CA369" s="391" t="str">
        <f t="shared" si="223"/>
        <v/>
      </c>
      <c r="CB369" s="386" t="str">
        <f t="shared" si="200"/>
        <v/>
      </c>
      <c r="CC369" s="94">
        <f t="shared" si="224"/>
        <v>0</v>
      </c>
      <c r="CD369" s="397" t="str">
        <f t="shared" si="225"/>
        <v/>
      </c>
      <c r="CE369" s="559" t="str">
        <f t="array" ref="CE369">IFERROR(INDEX($C$10:$C$525,MATCH(0,COUNTIF($CE$9:CE368,$C$10:$C$525),0)),"")</f>
        <v/>
      </c>
      <c r="CF369" s="559">
        <f t="shared" si="201"/>
        <v>0</v>
      </c>
    </row>
    <row r="370" spans="1:84" ht="18.600000000000001" customHeight="1" thickBot="1" x14ac:dyDescent="0.35">
      <c r="A370" s="78" t="str">
        <f t="shared" si="203"/>
        <v/>
      </c>
      <c r="B370" s="576"/>
      <c r="C370" s="464"/>
      <c r="D370" s="349"/>
      <c r="E370" s="61" t="str">
        <f>IF(B370="","",IF(C370="","",IF(D370="","",INDEX(POBRANIE_!$B$6:$F$100,MATCH($D370,POBRANIE_!$A$6:$A$100,0),2))))</f>
        <v/>
      </c>
      <c r="F370" s="44"/>
      <c r="G370" s="45"/>
      <c r="H370" s="349"/>
      <c r="I370" s="46"/>
      <c r="J370" s="64" t="str">
        <f>IF($H370="","",IF($I370="","",IF($H370=LEGENDA!$B$21,0.6,IF($H370=LEGENDA!$B$22,0.7,0.8))))</f>
        <v/>
      </c>
      <c r="K370" s="61" t="str">
        <f t="shared" si="204"/>
        <v/>
      </c>
      <c r="L370" s="46"/>
      <c r="M370" s="61" t="str">
        <f>IF($H370="","",IF(OR(I370&gt;0,L370&gt;0),"",IF(AND(D370="TUZ",H370="gleba b. lekka"),"BŁĄD kol.8",IF(AND(D370="TUZ",H370="gleba lekka"),"BŁĄD kol.8",IF(AND(D370="TUZ",H370="gleba średnia"),"BŁĄD kol.8",IF(AND(D370="TUZ",H370="gleba ciężka"),"BŁĄD kol.8",IF(OR($H370=LEGENDA!$B$21,$H370=1),49,IF(OR($H370=LEGENDA!$B$22,$H370=2),59,IF(OR($H370=LEGENDA!$B$23,$H370=3),62,IF(OR($H370=4,$H370=LEGENDA!$B$24),66,IF(H370=LEGENDA!$O$25,86,IF(H370=LEGENDA!$O$26,91,IF(H370=LEGENDA!$O$27,73,IF(H370=LEGENDA!$O$28,66,IF(H370=LEGENDA!$O$29,135,IF(H370=LEGENDA!$O$30,158,IF(H370=LEGENDA!$O$31,117)))))))))))))))))</f>
        <v/>
      </c>
      <c r="N370" s="61" t="str">
        <f>IF(AND(D370="TUZ",H370="gleba b. lekka"),"BŁĄD kol.8",IF(AND(D370="TUZ",H370="gleba lekka"),"BŁĄD kol.8",IF(AND(D370="TUZ",H370="gleba średnia"),"BŁĄD kol.8",IF(AND(D370="TUZ",H370="gleba ciężka"),"BŁĄD kol.8",IF(AND(E370&lt;&gt;4,H370=LEGENDA!$O$29),"BŁĄD kol.8",IF(AND(E370&lt;&gt;4,H370=LEGENDA!$O$30),"BŁĄD kol.8",IF(AND(E370&lt;&gt;4,H370=LEGENDA!$O$31),"BŁĄD kol.8",IF(AND(E370&lt;&gt;4,H370=LEGENDA!$O$28),"BŁĄD kol.8",IF(AND(E370&lt;&gt;4,H370=LEGENDA!$O$27),"BŁĄD kol.8",IF(AND(E370&lt;&gt;4,H370=LEGENDA!$O$26),"BŁĄD kol.8",IF(AND(E370&lt;&gt;4,H370=LEGENDA!$O$25),"BŁĄD kol.8",IF(AX370="","",IF(AX370=1,0.6,IF(AX370=2,0.9,0.9))))))))))))))</f>
        <v/>
      </c>
      <c r="O370" s="381" t="str">
        <f t="shared" si="205"/>
        <v/>
      </c>
      <c r="P370" s="379" t="str">
        <f t="shared" si="206"/>
        <v/>
      </c>
      <c r="Q370" s="47"/>
      <c r="R370" s="46"/>
      <c r="S370" s="46"/>
      <c r="T370" s="46"/>
      <c r="U370" s="46"/>
      <c r="V370" s="61" t="str">
        <f t="shared" si="207"/>
        <v/>
      </c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61" t="str">
        <f t="shared" si="208"/>
        <v/>
      </c>
      <c r="AH370" s="66" t="e">
        <v>#VALUE!</v>
      </c>
      <c r="AI370" s="72">
        <v>0</v>
      </c>
      <c r="AJ370" s="73">
        <v>0</v>
      </c>
      <c r="AK370" s="67">
        <v>0</v>
      </c>
      <c r="AL370" s="51">
        <v>-63.360000000000007</v>
      </c>
      <c r="AM370" s="51">
        <v>-73.600000000000009</v>
      </c>
      <c r="AN370" s="51">
        <v>-164.8</v>
      </c>
      <c r="AO370" s="77">
        <v>0</v>
      </c>
      <c r="AP370" s="77">
        <v>0</v>
      </c>
      <c r="AQ370" s="77">
        <v>0</v>
      </c>
      <c r="AR370" s="77">
        <v>0</v>
      </c>
      <c r="AS370" s="77">
        <v>0</v>
      </c>
      <c r="AT370" s="77">
        <v>0</v>
      </c>
      <c r="AU370" s="46"/>
      <c r="AV370" s="350" t="str">
        <f t="shared" si="209"/>
        <v/>
      </c>
      <c r="AW370" s="76" t="str">
        <f t="shared" si="210"/>
        <v/>
      </c>
      <c r="AX370" s="198" t="str">
        <f>IF(A370="","",IF(D370="","",INDEX(POBRANIE_!$B$6:$F$101,MATCH(D370,POBRANIE_!$A$6:$A$101,0),5)))</f>
        <v/>
      </c>
      <c r="AY370" s="96" t="str">
        <f t="shared" si="211"/>
        <v/>
      </c>
      <c r="AZ370" s="96" t="str">
        <f t="shared" si="202"/>
        <v/>
      </c>
      <c r="BA370" s="292" t="str">
        <f t="shared" si="197"/>
        <v xml:space="preserve"> </v>
      </c>
      <c r="BB370" s="293" t="str">
        <f t="shared" si="198"/>
        <v xml:space="preserve"> </v>
      </c>
      <c r="BD370" s="45"/>
      <c r="BE370" s="387" t="str">
        <f t="shared" si="199"/>
        <v/>
      </c>
      <c r="BF370" s="388">
        <f t="shared" si="212"/>
        <v>0</v>
      </c>
      <c r="BG370" s="388">
        <f t="shared" si="213"/>
        <v>0</v>
      </c>
      <c r="BH370" s="388">
        <f t="shared" si="214"/>
        <v>0</v>
      </c>
      <c r="BI370" s="388">
        <f t="shared" si="215"/>
        <v>0</v>
      </c>
      <c r="BJ370" s="388">
        <f t="shared" si="216"/>
        <v>0</v>
      </c>
      <c r="BK370" s="389">
        <f t="shared" si="217"/>
        <v>0</v>
      </c>
      <c r="BL370" s="388">
        <f>IF(W370="",0,IF(W370=LEGENDA!C$43,0,1))</f>
        <v>0</v>
      </c>
      <c r="BM370" s="388">
        <f>IF(X370="",0,IF(X370=LEGENDA!D$43,0,1))</f>
        <v>0</v>
      </c>
      <c r="BN370" s="388">
        <f>IF(Y370="",0,IF(Y370=LEGENDA!E$43,0,1))</f>
        <v>0</v>
      </c>
      <c r="BO370" s="388">
        <f>IF(Z370="",0,IF(Z370=LEGENDA!F$43,0,1))</f>
        <v>0</v>
      </c>
      <c r="BP370" s="388">
        <f>IF(AA370="",0,IF(AA370=LEGENDA!G$43,0,1))</f>
        <v>0</v>
      </c>
      <c r="BQ370" s="388">
        <f>IF(AB370="",0,IF(AB370=LEGENDA!H$43,0,1))</f>
        <v>0</v>
      </c>
      <c r="BR370" s="388">
        <f>IF(AC370="",0,IF(AC370=LEGENDA!I$43,0,1))</f>
        <v>0</v>
      </c>
      <c r="BS370" s="388">
        <f>IF(AD370="",0,IF(AD370=LEGENDA!J$43,0,1))</f>
        <v>0</v>
      </c>
      <c r="BT370" s="388">
        <f>IF(AE370="",0,IF(AE370=LEGENDA!K$43,0,1))</f>
        <v>0</v>
      </c>
      <c r="BU370" s="388">
        <f>IF(AF370="",0,IF(AF370=LEGENDA!L$43,0,1))</f>
        <v>0</v>
      </c>
      <c r="BV370" s="390">
        <f t="shared" si="218"/>
        <v>0</v>
      </c>
      <c r="BW370" s="388">
        <f t="shared" si="219"/>
        <v>0</v>
      </c>
      <c r="BX370" s="390">
        <f t="shared" si="220"/>
        <v>0</v>
      </c>
      <c r="BY370" s="391">
        <f t="shared" si="221"/>
        <v>0</v>
      </c>
      <c r="BZ370" s="391">
        <f t="shared" si="222"/>
        <v>0</v>
      </c>
      <c r="CA370" s="391" t="str">
        <f t="shared" si="223"/>
        <v/>
      </c>
      <c r="CB370" s="386" t="str">
        <f t="shared" si="200"/>
        <v/>
      </c>
      <c r="CC370" s="94">
        <f t="shared" si="224"/>
        <v>0</v>
      </c>
      <c r="CD370" s="397" t="str">
        <f t="shared" si="225"/>
        <v/>
      </c>
      <c r="CE370" s="559" t="str">
        <f t="array" ref="CE370">IFERROR(INDEX($C$10:$C$525,MATCH(0,COUNTIF($CE$9:CE369,$C$10:$C$525),0)),"")</f>
        <v/>
      </c>
      <c r="CF370" s="559">
        <f t="shared" si="201"/>
        <v>0</v>
      </c>
    </row>
    <row r="371" spans="1:84" ht="18.600000000000001" customHeight="1" thickBot="1" x14ac:dyDescent="0.35">
      <c r="A371" s="78" t="str">
        <f t="shared" si="203"/>
        <v/>
      </c>
      <c r="B371" s="576"/>
      <c r="C371" s="464"/>
      <c r="D371" s="349"/>
      <c r="E371" s="61" t="str">
        <f>IF(B371="","",IF(C371="","",IF(D371="","",INDEX(POBRANIE_!$B$6:$F$100,MATCH($D371,POBRANIE_!$A$6:$A$100,0),2))))</f>
        <v/>
      </c>
      <c r="F371" s="44"/>
      <c r="G371" s="45"/>
      <c r="H371" s="349"/>
      <c r="I371" s="46"/>
      <c r="J371" s="64" t="str">
        <f>IF($H371="","",IF($I371="","",IF($H371=LEGENDA!$B$21,0.6,IF($H371=LEGENDA!$B$22,0.7,0.8))))</f>
        <v/>
      </c>
      <c r="K371" s="61" t="str">
        <f t="shared" si="204"/>
        <v/>
      </c>
      <c r="L371" s="46"/>
      <c r="M371" s="61" t="str">
        <f>IF($H371="","",IF(OR(I371&gt;0,L371&gt;0),"",IF(AND(D371="TUZ",H371="gleba b. lekka"),"BŁĄD kol.8",IF(AND(D371="TUZ",H371="gleba lekka"),"BŁĄD kol.8",IF(AND(D371="TUZ",H371="gleba średnia"),"BŁĄD kol.8",IF(AND(D371="TUZ",H371="gleba ciężka"),"BŁĄD kol.8",IF(OR($H371=LEGENDA!$B$21,$H371=1),49,IF(OR($H371=LEGENDA!$B$22,$H371=2),59,IF(OR($H371=LEGENDA!$B$23,$H371=3),62,IF(OR($H371=4,$H371=LEGENDA!$B$24),66,IF(H371=LEGENDA!$O$25,86,IF(H371=LEGENDA!$O$26,91,IF(H371=LEGENDA!$O$27,73,IF(H371=LEGENDA!$O$28,66,IF(H371=LEGENDA!$O$29,135,IF(H371=LEGENDA!$O$30,158,IF(H371=LEGENDA!$O$31,117)))))))))))))))))</f>
        <v/>
      </c>
      <c r="N371" s="61" t="str">
        <f>IF(AND(D371="TUZ",H371="gleba b. lekka"),"BŁĄD kol.8",IF(AND(D371="TUZ",H371="gleba lekka"),"BŁĄD kol.8",IF(AND(D371="TUZ",H371="gleba średnia"),"BŁĄD kol.8",IF(AND(D371="TUZ",H371="gleba ciężka"),"BŁĄD kol.8",IF(AND(E371&lt;&gt;4,H371=LEGENDA!$O$29),"BŁĄD kol.8",IF(AND(E371&lt;&gt;4,H371=LEGENDA!$O$30),"BŁĄD kol.8",IF(AND(E371&lt;&gt;4,H371=LEGENDA!$O$31),"BŁĄD kol.8",IF(AND(E371&lt;&gt;4,H371=LEGENDA!$O$28),"BŁĄD kol.8",IF(AND(E371&lt;&gt;4,H371=LEGENDA!$O$27),"BŁĄD kol.8",IF(AND(E371&lt;&gt;4,H371=LEGENDA!$O$26),"BŁĄD kol.8",IF(AND(E371&lt;&gt;4,H371=LEGENDA!$O$25),"BŁĄD kol.8",IF(AX371="","",IF(AX371=1,0.6,IF(AX371=2,0.9,0.9))))))))))))))</f>
        <v/>
      </c>
      <c r="O371" s="381" t="str">
        <f t="shared" si="205"/>
        <v/>
      </c>
      <c r="P371" s="379" t="str">
        <f t="shared" si="206"/>
        <v/>
      </c>
      <c r="Q371" s="47"/>
      <c r="R371" s="46"/>
      <c r="S371" s="46"/>
      <c r="T371" s="46"/>
      <c r="U371" s="46"/>
      <c r="V371" s="61" t="str">
        <f t="shared" si="207"/>
        <v/>
      </c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61" t="str">
        <f t="shared" si="208"/>
        <v/>
      </c>
      <c r="AH371" s="66" t="e">
        <v>#VALUE!</v>
      </c>
      <c r="AI371" s="72">
        <v>0</v>
      </c>
      <c r="AJ371" s="73">
        <v>0</v>
      </c>
      <c r="AK371" s="67">
        <v>0</v>
      </c>
      <c r="AL371" s="51">
        <v>-63.360000000000007</v>
      </c>
      <c r="AM371" s="51">
        <v>-73.600000000000009</v>
      </c>
      <c r="AN371" s="51">
        <v>-164.8</v>
      </c>
      <c r="AO371" s="77">
        <v>0</v>
      </c>
      <c r="AP371" s="77">
        <v>0</v>
      </c>
      <c r="AQ371" s="77">
        <v>0</v>
      </c>
      <c r="AR371" s="77">
        <v>0</v>
      </c>
      <c r="AS371" s="77">
        <v>0</v>
      </c>
      <c r="AT371" s="77">
        <v>0</v>
      </c>
      <c r="AU371" s="46"/>
      <c r="AV371" s="350" t="str">
        <f t="shared" si="209"/>
        <v/>
      </c>
      <c r="AW371" s="76" t="str">
        <f t="shared" si="210"/>
        <v/>
      </c>
      <c r="AX371" s="198" t="str">
        <f>IF(A371="","",IF(D371="","",INDEX(POBRANIE_!$B$6:$F$101,MATCH(D371,POBRANIE_!$A$6:$A$101,0),5)))</f>
        <v/>
      </c>
      <c r="AY371" s="96" t="str">
        <f t="shared" si="211"/>
        <v/>
      </c>
      <c r="AZ371" s="96" t="str">
        <f t="shared" si="202"/>
        <v/>
      </c>
      <c r="BA371" s="292" t="str">
        <f t="shared" si="197"/>
        <v xml:space="preserve"> </v>
      </c>
      <c r="BB371" s="293" t="str">
        <f t="shared" si="198"/>
        <v xml:space="preserve"> </v>
      </c>
      <c r="BD371" s="45"/>
      <c r="BE371" s="387" t="str">
        <f t="shared" si="199"/>
        <v/>
      </c>
      <c r="BF371" s="388">
        <f t="shared" si="212"/>
        <v>0</v>
      </c>
      <c r="BG371" s="388">
        <f t="shared" si="213"/>
        <v>0</v>
      </c>
      <c r="BH371" s="388">
        <f t="shared" si="214"/>
        <v>0</v>
      </c>
      <c r="BI371" s="388">
        <f t="shared" si="215"/>
        <v>0</v>
      </c>
      <c r="BJ371" s="388">
        <f t="shared" si="216"/>
        <v>0</v>
      </c>
      <c r="BK371" s="389">
        <f t="shared" si="217"/>
        <v>0</v>
      </c>
      <c r="BL371" s="388">
        <f>IF(W371="",0,IF(W371=LEGENDA!C$43,0,1))</f>
        <v>0</v>
      </c>
      <c r="BM371" s="388">
        <f>IF(X371="",0,IF(X371=LEGENDA!D$43,0,1))</f>
        <v>0</v>
      </c>
      <c r="BN371" s="388">
        <f>IF(Y371="",0,IF(Y371=LEGENDA!E$43,0,1))</f>
        <v>0</v>
      </c>
      <c r="BO371" s="388">
        <f>IF(Z371="",0,IF(Z371=LEGENDA!F$43,0,1))</f>
        <v>0</v>
      </c>
      <c r="BP371" s="388">
        <f>IF(AA371="",0,IF(AA371=LEGENDA!G$43,0,1))</f>
        <v>0</v>
      </c>
      <c r="BQ371" s="388">
        <f>IF(AB371="",0,IF(AB371=LEGENDA!H$43,0,1))</f>
        <v>0</v>
      </c>
      <c r="BR371" s="388">
        <f>IF(AC371="",0,IF(AC371=LEGENDA!I$43,0,1))</f>
        <v>0</v>
      </c>
      <c r="BS371" s="388">
        <f>IF(AD371="",0,IF(AD371=LEGENDA!J$43,0,1))</f>
        <v>0</v>
      </c>
      <c r="BT371" s="388">
        <f>IF(AE371="",0,IF(AE371=LEGENDA!K$43,0,1))</f>
        <v>0</v>
      </c>
      <c r="BU371" s="388">
        <f>IF(AF371="",0,IF(AF371=LEGENDA!L$43,0,1))</f>
        <v>0</v>
      </c>
      <c r="BV371" s="390">
        <f t="shared" si="218"/>
        <v>0</v>
      </c>
      <c r="BW371" s="388">
        <f t="shared" si="219"/>
        <v>0</v>
      </c>
      <c r="BX371" s="390">
        <f t="shared" si="220"/>
        <v>0</v>
      </c>
      <c r="BY371" s="391">
        <f t="shared" si="221"/>
        <v>0</v>
      </c>
      <c r="BZ371" s="391">
        <f t="shared" si="222"/>
        <v>0</v>
      </c>
      <c r="CA371" s="391" t="str">
        <f t="shared" si="223"/>
        <v/>
      </c>
      <c r="CB371" s="386" t="str">
        <f t="shared" si="200"/>
        <v/>
      </c>
      <c r="CC371" s="94">
        <f t="shared" si="224"/>
        <v>0</v>
      </c>
      <c r="CD371" s="397" t="str">
        <f t="shared" si="225"/>
        <v/>
      </c>
      <c r="CE371" s="559" t="str">
        <f t="array" ref="CE371">IFERROR(INDEX($C$10:$C$525,MATCH(0,COUNTIF($CE$9:CE370,$C$10:$C$525),0)),"")</f>
        <v/>
      </c>
      <c r="CF371" s="559">
        <f t="shared" si="201"/>
        <v>0</v>
      </c>
    </row>
    <row r="372" spans="1:84" ht="18.600000000000001" customHeight="1" thickBot="1" x14ac:dyDescent="0.35">
      <c r="A372" s="78" t="str">
        <f t="shared" si="203"/>
        <v/>
      </c>
      <c r="B372" s="576"/>
      <c r="C372" s="464"/>
      <c r="D372" s="349"/>
      <c r="E372" s="61" t="str">
        <f>IF(B372="","",IF(C372="","",IF(D372="","",INDEX(POBRANIE_!$B$6:$F$100,MATCH($D372,POBRANIE_!$A$6:$A$100,0),2))))</f>
        <v/>
      </c>
      <c r="F372" s="44"/>
      <c r="G372" s="45"/>
      <c r="H372" s="349"/>
      <c r="I372" s="46"/>
      <c r="J372" s="64" t="str">
        <f>IF($H372="","",IF($I372="","",IF($H372=LEGENDA!$B$21,0.6,IF($H372=LEGENDA!$B$22,0.7,0.8))))</f>
        <v/>
      </c>
      <c r="K372" s="61" t="str">
        <f t="shared" si="204"/>
        <v/>
      </c>
      <c r="L372" s="46"/>
      <c r="M372" s="61" t="str">
        <f>IF($H372="","",IF(OR(I372&gt;0,L372&gt;0),"",IF(AND(D372="TUZ",H372="gleba b. lekka"),"BŁĄD kol.8",IF(AND(D372="TUZ",H372="gleba lekka"),"BŁĄD kol.8",IF(AND(D372="TUZ",H372="gleba średnia"),"BŁĄD kol.8",IF(AND(D372="TUZ",H372="gleba ciężka"),"BŁĄD kol.8",IF(OR($H372=LEGENDA!$B$21,$H372=1),49,IF(OR($H372=LEGENDA!$B$22,$H372=2),59,IF(OR($H372=LEGENDA!$B$23,$H372=3),62,IF(OR($H372=4,$H372=LEGENDA!$B$24),66,IF(H372=LEGENDA!$O$25,86,IF(H372=LEGENDA!$O$26,91,IF(H372=LEGENDA!$O$27,73,IF(H372=LEGENDA!$O$28,66,IF(H372=LEGENDA!$O$29,135,IF(H372=LEGENDA!$O$30,158,IF(H372=LEGENDA!$O$31,117)))))))))))))))))</f>
        <v/>
      </c>
      <c r="N372" s="61" t="str">
        <f>IF(AND(D372="TUZ",H372="gleba b. lekka"),"BŁĄD kol.8",IF(AND(D372="TUZ",H372="gleba lekka"),"BŁĄD kol.8",IF(AND(D372="TUZ",H372="gleba średnia"),"BŁĄD kol.8",IF(AND(D372="TUZ",H372="gleba ciężka"),"BŁĄD kol.8",IF(AND(E372&lt;&gt;4,H372=LEGENDA!$O$29),"BŁĄD kol.8",IF(AND(E372&lt;&gt;4,H372=LEGENDA!$O$30),"BŁĄD kol.8",IF(AND(E372&lt;&gt;4,H372=LEGENDA!$O$31),"BŁĄD kol.8",IF(AND(E372&lt;&gt;4,H372=LEGENDA!$O$28),"BŁĄD kol.8",IF(AND(E372&lt;&gt;4,H372=LEGENDA!$O$27),"BŁĄD kol.8",IF(AND(E372&lt;&gt;4,H372=LEGENDA!$O$26),"BŁĄD kol.8",IF(AND(E372&lt;&gt;4,H372=LEGENDA!$O$25),"BŁĄD kol.8",IF(AX372="","",IF(AX372=1,0.6,IF(AX372=2,0.9,0.9))))))))))))))</f>
        <v/>
      </c>
      <c r="O372" s="381" t="str">
        <f t="shared" si="205"/>
        <v/>
      </c>
      <c r="P372" s="379" t="str">
        <f t="shared" si="206"/>
        <v/>
      </c>
      <c r="Q372" s="47"/>
      <c r="R372" s="46"/>
      <c r="S372" s="46"/>
      <c r="T372" s="46"/>
      <c r="U372" s="46"/>
      <c r="V372" s="61" t="str">
        <f t="shared" si="207"/>
        <v/>
      </c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61" t="str">
        <f t="shared" si="208"/>
        <v/>
      </c>
      <c r="AH372" s="66" t="e">
        <v>#VALUE!</v>
      </c>
      <c r="AI372" s="72">
        <v>0</v>
      </c>
      <c r="AJ372" s="73">
        <v>0</v>
      </c>
      <c r="AK372" s="67">
        <v>0</v>
      </c>
      <c r="AL372" s="51">
        <v>-63.360000000000007</v>
      </c>
      <c r="AM372" s="51">
        <v>-73.600000000000009</v>
      </c>
      <c r="AN372" s="51">
        <v>-164.8</v>
      </c>
      <c r="AO372" s="77">
        <v>0</v>
      </c>
      <c r="AP372" s="77">
        <v>0</v>
      </c>
      <c r="AQ372" s="77">
        <v>0</v>
      </c>
      <c r="AR372" s="77">
        <v>0</v>
      </c>
      <c r="AS372" s="77">
        <v>0</v>
      </c>
      <c r="AT372" s="77">
        <v>0</v>
      </c>
      <c r="AU372" s="46"/>
      <c r="AV372" s="350" t="str">
        <f t="shared" si="209"/>
        <v/>
      </c>
      <c r="AW372" s="76" t="str">
        <f t="shared" si="210"/>
        <v/>
      </c>
      <c r="AX372" s="198" t="str">
        <f>IF(A372="","",IF(D372="","",INDEX(POBRANIE_!$B$6:$F$101,MATCH(D372,POBRANIE_!$A$6:$A$101,0),5)))</f>
        <v/>
      </c>
      <c r="AY372" s="96" t="str">
        <f t="shared" si="211"/>
        <v/>
      </c>
      <c r="AZ372" s="96" t="str">
        <f t="shared" si="202"/>
        <v/>
      </c>
      <c r="BA372" s="292" t="str">
        <f t="shared" si="197"/>
        <v xml:space="preserve"> </v>
      </c>
      <c r="BB372" s="293" t="str">
        <f t="shared" si="198"/>
        <v xml:space="preserve"> </v>
      </c>
      <c r="BD372" s="45"/>
      <c r="BE372" s="387" t="str">
        <f t="shared" si="199"/>
        <v/>
      </c>
      <c r="BF372" s="388">
        <f t="shared" si="212"/>
        <v>0</v>
      </c>
      <c r="BG372" s="388">
        <f t="shared" si="213"/>
        <v>0</v>
      </c>
      <c r="BH372" s="388">
        <f t="shared" si="214"/>
        <v>0</v>
      </c>
      <c r="BI372" s="388">
        <f t="shared" si="215"/>
        <v>0</v>
      </c>
      <c r="BJ372" s="388">
        <f t="shared" si="216"/>
        <v>0</v>
      </c>
      <c r="BK372" s="389">
        <f t="shared" si="217"/>
        <v>0</v>
      </c>
      <c r="BL372" s="388">
        <f>IF(W372="",0,IF(W372=LEGENDA!C$43,0,1))</f>
        <v>0</v>
      </c>
      <c r="BM372" s="388">
        <f>IF(X372="",0,IF(X372=LEGENDA!D$43,0,1))</f>
        <v>0</v>
      </c>
      <c r="BN372" s="388">
        <f>IF(Y372="",0,IF(Y372=LEGENDA!E$43,0,1))</f>
        <v>0</v>
      </c>
      <c r="BO372" s="388">
        <f>IF(Z372="",0,IF(Z372=LEGENDA!F$43,0,1))</f>
        <v>0</v>
      </c>
      <c r="BP372" s="388">
        <f>IF(AA372="",0,IF(AA372=LEGENDA!G$43,0,1))</f>
        <v>0</v>
      </c>
      <c r="BQ372" s="388">
        <f>IF(AB372="",0,IF(AB372=LEGENDA!H$43,0,1))</f>
        <v>0</v>
      </c>
      <c r="BR372" s="388">
        <f>IF(AC372="",0,IF(AC372=LEGENDA!I$43,0,1))</f>
        <v>0</v>
      </c>
      <c r="BS372" s="388">
        <f>IF(AD372="",0,IF(AD372=LEGENDA!J$43,0,1))</f>
        <v>0</v>
      </c>
      <c r="BT372" s="388">
        <f>IF(AE372="",0,IF(AE372=LEGENDA!K$43,0,1))</f>
        <v>0</v>
      </c>
      <c r="BU372" s="388">
        <f>IF(AF372="",0,IF(AF372=LEGENDA!L$43,0,1))</f>
        <v>0</v>
      </c>
      <c r="BV372" s="390">
        <f t="shared" si="218"/>
        <v>0</v>
      </c>
      <c r="BW372" s="388">
        <f t="shared" si="219"/>
        <v>0</v>
      </c>
      <c r="BX372" s="390">
        <f t="shared" si="220"/>
        <v>0</v>
      </c>
      <c r="BY372" s="391">
        <f t="shared" si="221"/>
        <v>0</v>
      </c>
      <c r="BZ372" s="391">
        <f t="shared" si="222"/>
        <v>0</v>
      </c>
      <c r="CA372" s="391" t="str">
        <f t="shared" si="223"/>
        <v/>
      </c>
      <c r="CB372" s="386" t="str">
        <f t="shared" si="200"/>
        <v/>
      </c>
      <c r="CC372" s="94">
        <f t="shared" si="224"/>
        <v>0</v>
      </c>
      <c r="CD372" s="397" t="str">
        <f t="shared" si="225"/>
        <v/>
      </c>
      <c r="CE372" s="559" t="str">
        <f t="array" ref="CE372">IFERROR(INDEX($C$10:$C$525,MATCH(0,COUNTIF($CE$9:CE371,$C$10:$C$525),0)),"")</f>
        <v/>
      </c>
      <c r="CF372" s="559">
        <f t="shared" si="201"/>
        <v>0</v>
      </c>
    </row>
    <row r="373" spans="1:84" ht="18.600000000000001" customHeight="1" thickBot="1" x14ac:dyDescent="0.35">
      <c r="A373" s="78" t="str">
        <f t="shared" si="203"/>
        <v/>
      </c>
      <c r="B373" s="576"/>
      <c r="C373" s="464"/>
      <c r="D373" s="349"/>
      <c r="E373" s="61" t="str">
        <f>IF(B373="","",IF(C373="","",IF(D373="","",INDEX(POBRANIE_!$B$6:$F$100,MATCH($D373,POBRANIE_!$A$6:$A$100,0),2))))</f>
        <v/>
      </c>
      <c r="F373" s="44"/>
      <c r="G373" s="45"/>
      <c r="H373" s="349"/>
      <c r="I373" s="46"/>
      <c r="J373" s="64" t="str">
        <f>IF($H373="","",IF($I373="","",IF($H373=LEGENDA!$B$21,0.6,IF($H373=LEGENDA!$B$22,0.7,0.8))))</f>
        <v/>
      </c>
      <c r="K373" s="61" t="str">
        <f t="shared" si="204"/>
        <v/>
      </c>
      <c r="L373" s="46"/>
      <c r="M373" s="61" t="str">
        <f>IF($H373="","",IF(OR(I373&gt;0,L373&gt;0),"",IF(AND(D373="TUZ",H373="gleba b. lekka"),"BŁĄD kol.8",IF(AND(D373="TUZ",H373="gleba lekka"),"BŁĄD kol.8",IF(AND(D373="TUZ",H373="gleba średnia"),"BŁĄD kol.8",IF(AND(D373="TUZ",H373="gleba ciężka"),"BŁĄD kol.8",IF(OR($H373=LEGENDA!$B$21,$H373=1),49,IF(OR($H373=LEGENDA!$B$22,$H373=2),59,IF(OR($H373=LEGENDA!$B$23,$H373=3),62,IF(OR($H373=4,$H373=LEGENDA!$B$24),66,IF(H373=LEGENDA!$O$25,86,IF(H373=LEGENDA!$O$26,91,IF(H373=LEGENDA!$O$27,73,IF(H373=LEGENDA!$O$28,66,IF(H373=LEGENDA!$O$29,135,IF(H373=LEGENDA!$O$30,158,IF(H373=LEGENDA!$O$31,117)))))))))))))))))</f>
        <v/>
      </c>
      <c r="N373" s="61" t="str">
        <f>IF(AND(D373="TUZ",H373="gleba b. lekka"),"BŁĄD kol.8",IF(AND(D373="TUZ",H373="gleba lekka"),"BŁĄD kol.8",IF(AND(D373="TUZ",H373="gleba średnia"),"BŁĄD kol.8",IF(AND(D373="TUZ",H373="gleba ciężka"),"BŁĄD kol.8",IF(AND(E373&lt;&gt;4,H373=LEGENDA!$O$29),"BŁĄD kol.8",IF(AND(E373&lt;&gt;4,H373=LEGENDA!$O$30),"BŁĄD kol.8",IF(AND(E373&lt;&gt;4,H373=LEGENDA!$O$31),"BŁĄD kol.8",IF(AND(E373&lt;&gt;4,H373=LEGENDA!$O$28),"BŁĄD kol.8",IF(AND(E373&lt;&gt;4,H373=LEGENDA!$O$27),"BŁĄD kol.8",IF(AND(E373&lt;&gt;4,H373=LEGENDA!$O$26),"BŁĄD kol.8",IF(AND(E373&lt;&gt;4,H373=LEGENDA!$O$25),"BŁĄD kol.8",IF(AX373="","",IF(AX373=1,0.6,IF(AX373=2,0.9,0.9))))))))))))))</f>
        <v/>
      </c>
      <c r="O373" s="381" t="str">
        <f t="shared" si="205"/>
        <v/>
      </c>
      <c r="P373" s="379" t="str">
        <f t="shared" si="206"/>
        <v/>
      </c>
      <c r="Q373" s="47"/>
      <c r="R373" s="46"/>
      <c r="S373" s="46"/>
      <c r="T373" s="46"/>
      <c r="U373" s="46"/>
      <c r="V373" s="61" t="str">
        <f t="shared" si="207"/>
        <v/>
      </c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61" t="str">
        <f t="shared" si="208"/>
        <v/>
      </c>
      <c r="AH373" s="66" t="e">
        <v>#VALUE!</v>
      </c>
      <c r="AI373" s="72">
        <v>0</v>
      </c>
      <c r="AJ373" s="73">
        <v>0</v>
      </c>
      <c r="AK373" s="67">
        <v>0</v>
      </c>
      <c r="AL373" s="51">
        <v>-63.360000000000007</v>
      </c>
      <c r="AM373" s="51">
        <v>-73.600000000000009</v>
      </c>
      <c r="AN373" s="51">
        <v>-164.8</v>
      </c>
      <c r="AO373" s="77">
        <v>0</v>
      </c>
      <c r="AP373" s="77">
        <v>0</v>
      </c>
      <c r="AQ373" s="77">
        <v>0</v>
      </c>
      <c r="AR373" s="77">
        <v>0</v>
      </c>
      <c r="AS373" s="77">
        <v>0</v>
      </c>
      <c r="AT373" s="77">
        <v>0</v>
      </c>
      <c r="AU373" s="46"/>
      <c r="AV373" s="350" t="str">
        <f t="shared" si="209"/>
        <v/>
      </c>
      <c r="AW373" s="76" t="str">
        <f t="shared" si="210"/>
        <v/>
      </c>
      <c r="AX373" s="198" t="str">
        <f>IF(A373="","",IF(D373="","",INDEX(POBRANIE_!$B$6:$F$101,MATCH(D373,POBRANIE_!$A$6:$A$101,0),5)))</f>
        <v/>
      </c>
      <c r="AY373" s="96" t="str">
        <f t="shared" si="211"/>
        <v/>
      </c>
      <c r="AZ373" s="96" t="str">
        <f t="shared" si="202"/>
        <v/>
      </c>
      <c r="BA373" s="292" t="str">
        <f t="shared" si="197"/>
        <v xml:space="preserve"> </v>
      </c>
      <c r="BB373" s="293" t="str">
        <f t="shared" si="198"/>
        <v xml:space="preserve"> </v>
      </c>
      <c r="BD373" s="45"/>
      <c r="BE373" s="387" t="str">
        <f t="shared" si="199"/>
        <v/>
      </c>
      <c r="BF373" s="388">
        <f t="shared" si="212"/>
        <v>0</v>
      </c>
      <c r="BG373" s="388">
        <f t="shared" si="213"/>
        <v>0</v>
      </c>
      <c r="BH373" s="388">
        <f t="shared" si="214"/>
        <v>0</v>
      </c>
      <c r="BI373" s="388">
        <f t="shared" si="215"/>
        <v>0</v>
      </c>
      <c r="BJ373" s="388">
        <f t="shared" si="216"/>
        <v>0</v>
      </c>
      <c r="BK373" s="389">
        <f t="shared" si="217"/>
        <v>0</v>
      </c>
      <c r="BL373" s="388">
        <f>IF(W373="",0,IF(W373=LEGENDA!C$43,0,1))</f>
        <v>0</v>
      </c>
      <c r="BM373" s="388">
        <f>IF(X373="",0,IF(X373=LEGENDA!D$43,0,1))</f>
        <v>0</v>
      </c>
      <c r="BN373" s="388">
        <f>IF(Y373="",0,IF(Y373=LEGENDA!E$43,0,1))</f>
        <v>0</v>
      </c>
      <c r="BO373" s="388">
        <f>IF(Z373="",0,IF(Z373=LEGENDA!F$43,0,1))</f>
        <v>0</v>
      </c>
      <c r="BP373" s="388">
        <f>IF(AA373="",0,IF(AA373=LEGENDA!G$43,0,1))</f>
        <v>0</v>
      </c>
      <c r="BQ373" s="388">
        <f>IF(AB373="",0,IF(AB373=LEGENDA!H$43,0,1))</f>
        <v>0</v>
      </c>
      <c r="BR373" s="388">
        <f>IF(AC373="",0,IF(AC373=LEGENDA!I$43,0,1))</f>
        <v>0</v>
      </c>
      <c r="BS373" s="388">
        <f>IF(AD373="",0,IF(AD373=LEGENDA!J$43,0,1))</f>
        <v>0</v>
      </c>
      <c r="BT373" s="388">
        <f>IF(AE373="",0,IF(AE373=LEGENDA!K$43,0,1))</f>
        <v>0</v>
      </c>
      <c r="BU373" s="388">
        <f>IF(AF373="",0,IF(AF373=LEGENDA!L$43,0,1))</f>
        <v>0</v>
      </c>
      <c r="BV373" s="390">
        <f t="shared" si="218"/>
        <v>0</v>
      </c>
      <c r="BW373" s="388">
        <f t="shared" si="219"/>
        <v>0</v>
      </c>
      <c r="BX373" s="390">
        <f t="shared" si="220"/>
        <v>0</v>
      </c>
      <c r="BY373" s="391">
        <f t="shared" si="221"/>
        <v>0</v>
      </c>
      <c r="BZ373" s="391">
        <f t="shared" si="222"/>
        <v>0</v>
      </c>
      <c r="CA373" s="391" t="str">
        <f t="shared" si="223"/>
        <v/>
      </c>
      <c r="CB373" s="386" t="str">
        <f t="shared" si="200"/>
        <v/>
      </c>
      <c r="CC373" s="94">
        <f t="shared" si="224"/>
        <v>0</v>
      </c>
      <c r="CD373" s="397" t="str">
        <f t="shared" si="225"/>
        <v/>
      </c>
      <c r="CE373" s="559" t="str">
        <f t="array" ref="CE373">IFERROR(INDEX($C$10:$C$525,MATCH(0,COUNTIF($CE$9:CE372,$C$10:$C$525),0)),"")</f>
        <v/>
      </c>
      <c r="CF373" s="559">
        <f t="shared" si="201"/>
        <v>0</v>
      </c>
    </row>
    <row r="374" spans="1:84" ht="18.600000000000001" customHeight="1" thickBot="1" x14ac:dyDescent="0.35">
      <c r="A374" s="78" t="str">
        <f t="shared" si="203"/>
        <v/>
      </c>
      <c r="B374" s="576"/>
      <c r="C374" s="464"/>
      <c r="D374" s="349"/>
      <c r="E374" s="61" t="str">
        <f>IF(B374="","",IF(C374="","",IF(D374="","",INDEX(POBRANIE_!$B$6:$F$100,MATCH($D374,POBRANIE_!$A$6:$A$100,0),2))))</f>
        <v/>
      </c>
      <c r="F374" s="44"/>
      <c r="G374" s="45"/>
      <c r="H374" s="349"/>
      <c r="I374" s="46"/>
      <c r="J374" s="64" t="str">
        <f>IF($H374="","",IF($I374="","",IF($H374=LEGENDA!$B$21,0.6,IF($H374=LEGENDA!$B$22,0.7,0.8))))</f>
        <v/>
      </c>
      <c r="K374" s="61" t="str">
        <f t="shared" si="204"/>
        <v/>
      </c>
      <c r="L374" s="46"/>
      <c r="M374" s="61" t="str">
        <f>IF($H374="","",IF(OR(I374&gt;0,L374&gt;0),"",IF(AND(D374="TUZ",H374="gleba b. lekka"),"BŁĄD kol.8",IF(AND(D374="TUZ",H374="gleba lekka"),"BŁĄD kol.8",IF(AND(D374="TUZ",H374="gleba średnia"),"BŁĄD kol.8",IF(AND(D374="TUZ",H374="gleba ciężka"),"BŁĄD kol.8",IF(OR($H374=LEGENDA!$B$21,$H374=1),49,IF(OR($H374=LEGENDA!$B$22,$H374=2),59,IF(OR($H374=LEGENDA!$B$23,$H374=3),62,IF(OR($H374=4,$H374=LEGENDA!$B$24),66,IF(H374=LEGENDA!$O$25,86,IF(H374=LEGENDA!$O$26,91,IF(H374=LEGENDA!$O$27,73,IF(H374=LEGENDA!$O$28,66,IF(H374=LEGENDA!$O$29,135,IF(H374=LEGENDA!$O$30,158,IF(H374=LEGENDA!$O$31,117)))))))))))))))))</f>
        <v/>
      </c>
      <c r="N374" s="61" t="str">
        <f>IF(AND(D374="TUZ",H374="gleba b. lekka"),"BŁĄD kol.8",IF(AND(D374="TUZ",H374="gleba lekka"),"BŁĄD kol.8",IF(AND(D374="TUZ",H374="gleba średnia"),"BŁĄD kol.8",IF(AND(D374="TUZ",H374="gleba ciężka"),"BŁĄD kol.8",IF(AND(E374&lt;&gt;4,H374=LEGENDA!$O$29),"BŁĄD kol.8",IF(AND(E374&lt;&gt;4,H374=LEGENDA!$O$30),"BŁĄD kol.8",IF(AND(E374&lt;&gt;4,H374=LEGENDA!$O$31),"BŁĄD kol.8",IF(AND(E374&lt;&gt;4,H374=LEGENDA!$O$28),"BŁĄD kol.8",IF(AND(E374&lt;&gt;4,H374=LEGENDA!$O$27),"BŁĄD kol.8",IF(AND(E374&lt;&gt;4,H374=LEGENDA!$O$26),"BŁĄD kol.8",IF(AND(E374&lt;&gt;4,H374=LEGENDA!$O$25),"BŁĄD kol.8",IF(AX374="","",IF(AX374=1,0.6,IF(AX374=2,0.9,0.9))))))))))))))</f>
        <v/>
      </c>
      <c r="O374" s="381" t="str">
        <f t="shared" si="205"/>
        <v/>
      </c>
      <c r="P374" s="379" t="str">
        <f t="shared" si="206"/>
        <v/>
      </c>
      <c r="Q374" s="47"/>
      <c r="R374" s="46"/>
      <c r="S374" s="46"/>
      <c r="T374" s="46"/>
      <c r="U374" s="46"/>
      <c r="V374" s="61" t="str">
        <f t="shared" si="207"/>
        <v/>
      </c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61" t="str">
        <f t="shared" si="208"/>
        <v/>
      </c>
      <c r="AH374" s="66" t="e">
        <v>#VALUE!</v>
      </c>
      <c r="AI374" s="72">
        <v>0</v>
      </c>
      <c r="AJ374" s="73">
        <v>0</v>
      </c>
      <c r="AK374" s="67">
        <v>0</v>
      </c>
      <c r="AL374" s="51">
        <v>-63.360000000000007</v>
      </c>
      <c r="AM374" s="51">
        <v>-73.600000000000009</v>
      </c>
      <c r="AN374" s="51">
        <v>-164.8</v>
      </c>
      <c r="AO374" s="77">
        <v>0</v>
      </c>
      <c r="AP374" s="77">
        <v>0</v>
      </c>
      <c r="AQ374" s="77">
        <v>0</v>
      </c>
      <c r="AR374" s="77">
        <v>0</v>
      </c>
      <c r="AS374" s="77">
        <v>0</v>
      </c>
      <c r="AT374" s="77">
        <v>0</v>
      </c>
      <c r="AU374" s="46"/>
      <c r="AV374" s="350" t="str">
        <f t="shared" si="209"/>
        <v/>
      </c>
      <c r="AW374" s="76" t="str">
        <f t="shared" si="210"/>
        <v/>
      </c>
      <c r="AX374" s="198" t="str">
        <f>IF(A374="","",IF(D374="","",INDEX(POBRANIE_!$B$6:$F$101,MATCH(D374,POBRANIE_!$A$6:$A$101,0),5)))</f>
        <v/>
      </c>
      <c r="AY374" s="96" t="str">
        <f t="shared" si="211"/>
        <v/>
      </c>
      <c r="AZ374" s="96" t="str">
        <f t="shared" si="202"/>
        <v/>
      </c>
      <c r="BA374" s="292" t="str">
        <f t="shared" si="197"/>
        <v xml:space="preserve"> </v>
      </c>
      <c r="BB374" s="293" t="str">
        <f t="shared" si="198"/>
        <v xml:space="preserve"> </v>
      </c>
      <c r="BD374" s="45"/>
      <c r="BE374" s="387" t="str">
        <f t="shared" si="199"/>
        <v/>
      </c>
      <c r="BF374" s="388">
        <f t="shared" si="212"/>
        <v>0</v>
      </c>
      <c r="BG374" s="388">
        <f t="shared" si="213"/>
        <v>0</v>
      </c>
      <c r="BH374" s="388">
        <f t="shared" si="214"/>
        <v>0</v>
      </c>
      <c r="BI374" s="388">
        <f t="shared" si="215"/>
        <v>0</v>
      </c>
      <c r="BJ374" s="388">
        <f t="shared" si="216"/>
        <v>0</v>
      </c>
      <c r="BK374" s="389">
        <f t="shared" si="217"/>
        <v>0</v>
      </c>
      <c r="BL374" s="388">
        <f>IF(W374="",0,IF(W374=LEGENDA!C$43,0,1))</f>
        <v>0</v>
      </c>
      <c r="BM374" s="388">
        <f>IF(X374="",0,IF(X374=LEGENDA!D$43,0,1))</f>
        <v>0</v>
      </c>
      <c r="BN374" s="388">
        <f>IF(Y374="",0,IF(Y374=LEGENDA!E$43,0,1))</f>
        <v>0</v>
      </c>
      <c r="BO374" s="388">
        <f>IF(Z374="",0,IF(Z374=LEGENDA!F$43,0,1))</f>
        <v>0</v>
      </c>
      <c r="BP374" s="388">
        <f>IF(AA374="",0,IF(AA374=LEGENDA!G$43,0,1))</f>
        <v>0</v>
      </c>
      <c r="BQ374" s="388">
        <f>IF(AB374="",0,IF(AB374=LEGENDA!H$43,0,1))</f>
        <v>0</v>
      </c>
      <c r="BR374" s="388">
        <f>IF(AC374="",0,IF(AC374=LEGENDA!I$43,0,1))</f>
        <v>0</v>
      </c>
      <c r="BS374" s="388">
        <f>IF(AD374="",0,IF(AD374=LEGENDA!J$43,0,1))</f>
        <v>0</v>
      </c>
      <c r="BT374" s="388">
        <f>IF(AE374="",0,IF(AE374=LEGENDA!K$43,0,1))</f>
        <v>0</v>
      </c>
      <c r="BU374" s="388">
        <f>IF(AF374="",0,IF(AF374=LEGENDA!L$43,0,1))</f>
        <v>0</v>
      </c>
      <c r="BV374" s="390">
        <f t="shared" si="218"/>
        <v>0</v>
      </c>
      <c r="BW374" s="388">
        <f t="shared" si="219"/>
        <v>0</v>
      </c>
      <c r="BX374" s="390">
        <f t="shared" si="220"/>
        <v>0</v>
      </c>
      <c r="BY374" s="391">
        <f t="shared" si="221"/>
        <v>0</v>
      </c>
      <c r="BZ374" s="391">
        <f t="shared" si="222"/>
        <v>0</v>
      </c>
      <c r="CA374" s="391" t="str">
        <f t="shared" si="223"/>
        <v/>
      </c>
      <c r="CB374" s="386" t="str">
        <f t="shared" si="200"/>
        <v/>
      </c>
      <c r="CC374" s="94">
        <f t="shared" si="224"/>
        <v>0</v>
      </c>
      <c r="CD374" s="397" t="str">
        <f t="shared" si="225"/>
        <v/>
      </c>
      <c r="CE374" s="559" t="str">
        <f t="array" ref="CE374">IFERROR(INDEX($C$10:$C$525,MATCH(0,COUNTIF($CE$9:CE373,$C$10:$C$525),0)),"")</f>
        <v/>
      </c>
      <c r="CF374" s="559">
        <f t="shared" si="201"/>
        <v>0</v>
      </c>
    </row>
    <row r="375" spans="1:84" ht="18.600000000000001" customHeight="1" thickBot="1" x14ac:dyDescent="0.35">
      <c r="A375" s="78" t="str">
        <f t="shared" si="203"/>
        <v/>
      </c>
      <c r="B375" s="576"/>
      <c r="C375" s="464"/>
      <c r="D375" s="349"/>
      <c r="E375" s="61" t="str">
        <f>IF(B375="","",IF(C375="","",IF(D375="","",INDEX(POBRANIE_!$B$6:$F$100,MATCH($D375,POBRANIE_!$A$6:$A$100,0),2))))</f>
        <v/>
      </c>
      <c r="F375" s="44"/>
      <c r="G375" s="45"/>
      <c r="H375" s="349"/>
      <c r="I375" s="46"/>
      <c r="J375" s="64" t="str">
        <f>IF($H375="","",IF($I375="","",IF($H375=LEGENDA!$B$21,0.6,IF($H375=LEGENDA!$B$22,0.7,0.8))))</f>
        <v/>
      </c>
      <c r="K375" s="61" t="str">
        <f t="shared" si="204"/>
        <v/>
      </c>
      <c r="L375" s="46"/>
      <c r="M375" s="61" t="str">
        <f>IF($H375="","",IF(OR(I375&gt;0,L375&gt;0),"",IF(AND(D375="TUZ",H375="gleba b. lekka"),"BŁĄD kol.8",IF(AND(D375="TUZ",H375="gleba lekka"),"BŁĄD kol.8",IF(AND(D375="TUZ",H375="gleba średnia"),"BŁĄD kol.8",IF(AND(D375="TUZ",H375="gleba ciężka"),"BŁĄD kol.8",IF(OR($H375=LEGENDA!$B$21,$H375=1),49,IF(OR($H375=LEGENDA!$B$22,$H375=2),59,IF(OR($H375=LEGENDA!$B$23,$H375=3),62,IF(OR($H375=4,$H375=LEGENDA!$B$24),66,IF(H375=LEGENDA!$O$25,86,IF(H375=LEGENDA!$O$26,91,IF(H375=LEGENDA!$O$27,73,IF(H375=LEGENDA!$O$28,66,IF(H375=LEGENDA!$O$29,135,IF(H375=LEGENDA!$O$30,158,IF(H375=LEGENDA!$O$31,117)))))))))))))))))</f>
        <v/>
      </c>
      <c r="N375" s="61" t="str">
        <f>IF(AND(D375="TUZ",H375="gleba b. lekka"),"BŁĄD kol.8",IF(AND(D375="TUZ",H375="gleba lekka"),"BŁĄD kol.8",IF(AND(D375="TUZ",H375="gleba średnia"),"BŁĄD kol.8",IF(AND(D375="TUZ",H375="gleba ciężka"),"BŁĄD kol.8",IF(AND(E375&lt;&gt;4,H375=LEGENDA!$O$29),"BŁĄD kol.8",IF(AND(E375&lt;&gt;4,H375=LEGENDA!$O$30),"BŁĄD kol.8",IF(AND(E375&lt;&gt;4,H375=LEGENDA!$O$31),"BŁĄD kol.8",IF(AND(E375&lt;&gt;4,H375=LEGENDA!$O$28),"BŁĄD kol.8",IF(AND(E375&lt;&gt;4,H375=LEGENDA!$O$27),"BŁĄD kol.8",IF(AND(E375&lt;&gt;4,H375=LEGENDA!$O$26),"BŁĄD kol.8",IF(AND(E375&lt;&gt;4,H375=LEGENDA!$O$25),"BŁĄD kol.8",IF(AX375="","",IF(AX375=1,0.6,IF(AX375=2,0.9,0.9))))))))))))))</f>
        <v/>
      </c>
      <c r="O375" s="381" t="str">
        <f t="shared" si="205"/>
        <v/>
      </c>
      <c r="P375" s="379" t="str">
        <f t="shared" si="206"/>
        <v/>
      </c>
      <c r="Q375" s="47"/>
      <c r="R375" s="46"/>
      <c r="S375" s="46"/>
      <c r="T375" s="46"/>
      <c r="U375" s="46"/>
      <c r="V375" s="61" t="str">
        <f t="shared" si="207"/>
        <v/>
      </c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61" t="str">
        <f t="shared" si="208"/>
        <v/>
      </c>
      <c r="AH375" s="66" t="e">
        <v>#VALUE!</v>
      </c>
      <c r="AI375" s="72">
        <v>0</v>
      </c>
      <c r="AJ375" s="73">
        <v>0</v>
      </c>
      <c r="AK375" s="67">
        <v>0</v>
      </c>
      <c r="AL375" s="51">
        <v>-63.360000000000007</v>
      </c>
      <c r="AM375" s="51">
        <v>-73.600000000000009</v>
      </c>
      <c r="AN375" s="51">
        <v>-164.8</v>
      </c>
      <c r="AO375" s="77">
        <v>0</v>
      </c>
      <c r="AP375" s="77">
        <v>0</v>
      </c>
      <c r="AQ375" s="77">
        <v>0</v>
      </c>
      <c r="AR375" s="77">
        <v>0</v>
      </c>
      <c r="AS375" s="77">
        <v>0</v>
      </c>
      <c r="AT375" s="77">
        <v>0</v>
      </c>
      <c r="AU375" s="46"/>
      <c r="AV375" s="350" t="str">
        <f t="shared" si="209"/>
        <v/>
      </c>
      <c r="AW375" s="76" t="str">
        <f t="shared" si="210"/>
        <v/>
      </c>
      <c r="AX375" s="198" t="str">
        <f>IF(A375="","",IF(D375="","",INDEX(POBRANIE_!$B$6:$F$101,MATCH(D375,POBRANIE_!$A$6:$A$101,0),5)))</f>
        <v/>
      </c>
      <c r="AY375" s="96" t="str">
        <f t="shared" si="211"/>
        <v/>
      </c>
      <c r="AZ375" s="96" t="str">
        <f t="shared" si="202"/>
        <v/>
      </c>
      <c r="BA375" s="292" t="str">
        <f t="shared" si="197"/>
        <v xml:space="preserve"> </v>
      </c>
      <c r="BB375" s="293" t="str">
        <f t="shared" si="198"/>
        <v xml:space="preserve"> </v>
      </c>
      <c r="BD375" s="45"/>
      <c r="BE375" s="387" t="str">
        <f t="shared" si="199"/>
        <v/>
      </c>
      <c r="BF375" s="388">
        <f t="shared" si="212"/>
        <v>0</v>
      </c>
      <c r="BG375" s="388">
        <f t="shared" si="213"/>
        <v>0</v>
      </c>
      <c r="BH375" s="388">
        <f t="shared" si="214"/>
        <v>0</v>
      </c>
      <c r="BI375" s="388">
        <f t="shared" si="215"/>
        <v>0</v>
      </c>
      <c r="BJ375" s="388">
        <f t="shared" si="216"/>
        <v>0</v>
      </c>
      <c r="BK375" s="389">
        <f t="shared" si="217"/>
        <v>0</v>
      </c>
      <c r="BL375" s="388">
        <f>IF(W375="",0,IF(W375=LEGENDA!C$43,0,1))</f>
        <v>0</v>
      </c>
      <c r="BM375" s="388">
        <f>IF(X375="",0,IF(X375=LEGENDA!D$43,0,1))</f>
        <v>0</v>
      </c>
      <c r="BN375" s="388">
        <f>IF(Y375="",0,IF(Y375=LEGENDA!E$43,0,1))</f>
        <v>0</v>
      </c>
      <c r="BO375" s="388">
        <f>IF(Z375="",0,IF(Z375=LEGENDA!F$43,0,1))</f>
        <v>0</v>
      </c>
      <c r="BP375" s="388">
        <f>IF(AA375="",0,IF(AA375=LEGENDA!G$43,0,1))</f>
        <v>0</v>
      </c>
      <c r="BQ375" s="388">
        <f>IF(AB375="",0,IF(AB375=LEGENDA!H$43,0,1))</f>
        <v>0</v>
      </c>
      <c r="BR375" s="388">
        <f>IF(AC375="",0,IF(AC375=LEGENDA!I$43,0,1))</f>
        <v>0</v>
      </c>
      <c r="BS375" s="388">
        <f>IF(AD375="",0,IF(AD375=LEGENDA!J$43,0,1))</f>
        <v>0</v>
      </c>
      <c r="BT375" s="388">
        <f>IF(AE375="",0,IF(AE375=LEGENDA!K$43,0,1))</f>
        <v>0</v>
      </c>
      <c r="BU375" s="388">
        <f>IF(AF375="",0,IF(AF375=LEGENDA!L$43,0,1))</f>
        <v>0</v>
      </c>
      <c r="BV375" s="390">
        <f t="shared" si="218"/>
        <v>0</v>
      </c>
      <c r="BW375" s="388">
        <f t="shared" si="219"/>
        <v>0</v>
      </c>
      <c r="BX375" s="390">
        <f t="shared" si="220"/>
        <v>0</v>
      </c>
      <c r="BY375" s="391">
        <f t="shared" si="221"/>
        <v>0</v>
      </c>
      <c r="BZ375" s="391">
        <f t="shared" si="222"/>
        <v>0</v>
      </c>
      <c r="CA375" s="391" t="str">
        <f t="shared" si="223"/>
        <v/>
      </c>
      <c r="CB375" s="386" t="str">
        <f t="shared" si="200"/>
        <v/>
      </c>
      <c r="CC375" s="94">
        <f t="shared" si="224"/>
        <v>0</v>
      </c>
      <c r="CD375" s="397" t="str">
        <f t="shared" si="225"/>
        <v/>
      </c>
      <c r="CE375" s="559" t="str">
        <f t="array" ref="CE375">IFERROR(INDEX($C$10:$C$525,MATCH(0,COUNTIF($CE$9:CE374,$C$10:$C$525),0)),"")</f>
        <v/>
      </c>
      <c r="CF375" s="559">
        <f t="shared" si="201"/>
        <v>0</v>
      </c>
    </row>
    <row r="376" spans="1:84" ht="18.600000000000001" customHeight="1" thickBot="1" x14ac:dyDescent="0.35">
      <c r="A376" s="78" t="str">
        <f t="shared" si="203"/>
        <v/>
      </c>
      <c r="B376" s="576"/>
      <c r="C376" s="464"/>
      <c r="D376" s="349"/>
      <c r="E376" s="61" t="str">
        <f>IF(B376="","",IF(C376="","",IF(D376="","",INDEX(POBRANIE_!$B$6:$F$100,MATCH($D376,POBRANIE_!$A$6:$A$100,0),2))))</f>
        <v/>
      </c>
      <c r="F376" s="44"/>
      <c r="G376" s="45"/>
      <c r="H376" s="349"/>
      <c r="I376" s="46"/>
      <c r="J376" s="64" t="str">
        <f>IF($H376="","",IF($I376="","",IF($H376=LEGENDA!$B$21,0.6,IF($H376=LEGENDA!$B$22,0.7,0.8))))</f>
        <v/>
      </c>
      <c r="K376" s="61" t="str">
        <f t="shared" si="204"/>
        <v/>
      </c>
      <c r="L376" s="46"/>
      <c r="M376" s="61" t="str">
        <f>IF($H376="","",IF(OR(I376&gt;0,L376&gt;0),"",IF(AND(D376="TUZ",H376="gleba b. lekka"),"BŁĄD kol.8",IF(AND(D376="TUZ",H376="gleba lekka"),"BŁĄD kol.8",IF(AND(D376="TUZ",H376="gleba średnia"),"BŁĄD kol.8",IF(AND(D376="TUZ",H376="gleba ciężka"),"BŁĄD kol.8",IF(OR($H376=LEGENDA!$B$21,$H376=1),49,IF(OR($H376=LEGENDA!$B$22,$H376=2),59,IF(OR($H376=LEGENDA!$B$23,$H376=3),62,IF(OR($H376=4,$H376=LEGENDA!$B$24),66,IF(H376=LEGENDA!$O$25,86,IF(H376=LEGENDA!$O$26,91,IF(H376=LEGENDA!$O$27,73,IF(H376=LEGENDA!$O$28,66,IF(H376=LEGENDA!$O$29,135,IF(H376=LEGENDA!$O$30,158,IF(H376=LEGENDA!$O$31,117)))))))))))))))))</f>
        <v/>
      </c>
      <c r="N376" s="61" t="str">
        <f>IF(AND(D376="TUZ",H376="gleba b. lekka"),"BŁĄD kol.8",IF(AND(D376="TUZ",H376="gleba lekka"),"BŁĄD kol.8",IF(AND(D376="TUZ",H376="gleba średnia"),"BŁĄD kol.8",IF(AND(D376="TUZ",H376="gleba ciężka"),"BŁĄD kol.8",IF(AND(E376&lt;&gt;4,H376=LEGENDA!$O$29),"BŁĄD kol.8",IF(AND(E376&lt;&gt;4,H376=LEGENDA!$O$30),"BŁĄD kol.8",IF(AND(E376&lt;&gt;4,H376=LEGENDA!$O$31),"BŁĄD kol.8",IF(AND(E376&lt;&gt;4,H376=LEGENDA!$O$28),"BŁĄD kol.8",IF(AND(E376&lt;&gt;4,H376=LEGENDA!$O$27),"BŁĄD kol.8",IF(AND(E376&lt;&gt;4,H376=LEGENDA!$O$26),"BŁĄD kol.8",IF(AND(E376&lt;&gt;4,H376=LEGENDA!$O$25),"BŁĄD kol.8",IF(AX376="","",IF(AX376=1,0.6,IF(AX376=2,0.9,0.9))))))))))))))</f>
        <v/>
      </c>
      <c r="O376" s="381" t="str">
        <f t="shared" si="205"/>
        <v/>
      </c>
      <c r="P376" s="379" t="str">
        <f t="shared" si="206"/>
        <v/>
      </c>
      <c r="Q376" s="47"/>
      <c r="R376" s="46"/>
      <c r="S376" s="46"/>
      <c r="T376" s="46"/>
      <c r="U376" s="46"/>
      <c r="V376" s="61" t="str">
        <f t="shared" si="207"/>
        <v/>
      </c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61" t="str">
        <f t="shared" si="208"/>
        <v/>
      </c>
      <c r="AH376" s="66" t="e">
        <v>#VALUE!</v>
      </c>
      <c r="AI376" s="72">
        <v>0</v>
      </c>
      <c r="AJ376" s="73">
        <v>0</v>
      </c>
      <c r="AK376" s="67">
        <v>0</v>
      </c>
      <c r="AL376" s="51">
        <v>-63.360000000000007</v>
      </c>
      <c r="AM376" s="51">
        <v>-73.600000000000009</v>
      </c>
      <c r="AN376" s="51">
        <v>-164.8</v>
      </c>
      <c r="AO376" s="77">
        <v>0</v>
      </c>
      <c r="AP376" s="77">
        <v>0</v>
      </c>
      <c r="AQ376" s="77">
        <v>0</v>
      </c>
      <c r="AR376" s="77">
        <v>0</v>
      </c>
      <c r="AS376" s="77">
        <v>0</v>
      </c>
      <c r="AT376" s="77">
        <v>0</v>
      </c>
      <c r="AU376" s="46"/>
      <c r="AV376" s="350" t="str">
        <f t="shared" si="209"/>
        <v/>
      </c>
      <c r="AW376" s="76" t="str">
        <f t="shared" si="210"/>
        <v/>
      </c>
      <c r="AX376" s="198" t="str">
        <f>IF(A376="","",IF(D376="","",INDEX(POBRANIE_!$B$6:$F$101,MATCH(D376,POBRANIE_!$A$6:$A$101,0),5)))</f>
        <v/>
      </c>
      <c r="AY376" s="96" t="str">
        <f t="shared" si="211"/>
        <v/>
      </c>
      <c r="AZ376" s="96" t="str">
        <f t="shared" si="202"/>
        <v/>
      </c>
      <c r="BA376" s="292" t="str">
        <f t="shared" si="197"/>
        <v xml:space="preserve"> </v>
      </c>
      <c r="BB376" s="293" t="str">
        <f t="shared" si="198"/>
        <v xml:space="preserve"> </v>
      </c>
      <c r="BD376" s="45"/>
      <c r="BE376" s="387" t="str">
        <f t="shared" si="199"/>
        <v/>
      </c>
      <c r="BF376" s="388">
        <f t="shared" si="212"/>
        <v>0</v>
      </c>
      <c r="BG376" s="388">
        <f t="shared" si="213"/>
        <v>0</v>
      </c>
      <c r="BH376" s="388">
        <f t="shared" si="214"/>
        <v>0</v>
      </c>
      <c r="BI376" s="388">
        <f t="shared" si="215"/>
        <v>0</v>
      </c>
      <c r="BJ376" s="388">
        <f t="shared" si="216"/>
        <v>0</v>
      </c>
      <c r="BK376" s="389">
        <f t="shared" si="217"/>
        <v>0</v>
      </c>
      <c r="BL376" s="388">
        <f>IF(W376="",0,IF(W376=LEGENDA!C$43,0,1))</f>
        <v>0</v>
      </c>
      <c r="BM376" s="388">
        <f>IF(X376="",0,IF(X376=LEGENDA!D$43,0,1))</f>
        <v>0</v>
      </c>
      <c r="BN376" s="388">
        <f>IF(Y376="",0,IF(Y376=LEGENDA!E$43,0,1))</f>
        <v>0</v>
      </c>
      <c r="BO376" s="388">
        <f>IF(Z376="",0,IF(Z376=LEGENDA!F$43,0,1))</f>
        <v>0</v>
      </c>
      <c r="BP376" s="388">
        <f>IF(AA376="",0,IF(AA376=LEGENDA!G$43,0,1))</f>
        <v>0</v>
      </c>
      <c r="BQ376" s="388">
        <f>IF(AB376="",0,IF(AB376=LEGENDA!H$43,0,1))</f>
        <v>0</v>
      </c>
      <c r="BR376" s="388">
        <f>IF(AC376="",0,IF(AC376=LEGENDA!I$43,0,1))</f>
        <v>0</v>
      </c>
      <c r="BS376" s="388">
        <f>IF(AD376="",0,IF(AD376=LEGENDA!J$43,0,1))</f>
        <v>0</v>
      </c>
      <c r="BT376" s="388">
        <f>IF(AE376="",0,IF(AE376=LEGENDA!K$43,0,1))</f>
        <v>0</v>
      </c>
      <c r="BU376" s="388">
        <f>IF(AF376="",0,IF(AF376=LEGENDA!L$43,0,1))</f>
        <v>0</v>
      </c>
      <c r="BV376" s="390">
        <f t="shared" si="218"/>
        <v>0</v>
      </c>
      <c r="BW376" s="388">
        <f t="shared" si="219"/>
        <v>0</v>
      </c>
      <c r="BX376" s="390">
        <f t="shared" si="220"/>
        <v>0</v>
      </c>
      <c r="BY376" s="391">
        <f t="shared" si="221"/>
        <v>0</v>
      </c>
      <c r="BZ376" s="391">
        <f t="shared" si="222"/>
        <v>0</v>
      </c>
      <c r="CA376" s="391" t="str">
        <f t="shared" si="223"/>
        <v/>
      </c>
      <c r="CB376" s="386" t="str">
        <f t="shared" si="200"/>
        <v/>
      </c>
      <c r="CC376" s="94">
        <f t="shared" si="224"/>
        <v>0</v>
      </c>
      <c r="CD376" s="397" t="str">
        <f t="shared" si="225"/>
        <v/>
      </c>
      <c r="CE376" s="559" t="str">
        <f t="array" ref="CE376">IFERROR(INDEX($C$10:$C$525,MATCH(0,COUNTIF($CE$9:CE375,$C$10:$C$525),0)),"")</f>
        <v/>
      </c>
      <c r="CF376" s="559">
        <f t="shared" si="201"/>
        <v>0</v>
      </c>
    </row>
    <row r="377" spans="1:84" ht="18.600000000000001" customHeight="1" thickBot="1" x14ac:dyDescent="0.35">
      <c r="A377" s="78" t="str">
        <f t="shared" si="203"/>
        <v/>
      </c>
      <c r="B377" s="576"/>
      <c r="C377" s="464"/>
      <c r="D377" s="349"/>
      <c r="E377" s="61" t="str">
        <f>IF(B377="","",IF(C377="","",IF(D377="","",INDEX(POBRANIE_!$B$6:$F$100,MATCH($D377,POBRANIE_!$A$6:$A$100,0),2))))</f>
        <v/>
      </c>
      <c r="F377" s="44"/>
      <c r="G377" s="45"/>
      <c r="H377" s="349"/>
      <c r="I377" s="46"/>
      <c r="J377" s="64" t="str">
        <f>IF($H377="","",IF($I377="","",IF($H377=LEGENDA!$B$21,0.6,IF($H377=LEGENDA!$B$22,0.7,0.8))))</f>
        <v/>
      </c>
      <c r="K377" s="61" t="str">
        <f t="shared" si="204"/>
        <v/>
      </c>
      <c r="L377" s="46"/>
      <c r="M377" s="61" t="str">
        <f>IF($H377="","",IF(OR(I377&gt;0,L377&gt;0),"",IF(AND(D377="TUZ",H377="gleba b. lekka"),"BŁĄD kol.8",IF(AND(D377="TUZ",H377="gleba lekka"),"BŁĄD kol.8",IF(AND(D377="TUZ",H377="gleba średnia"),"BŁĄD kol.8",IF(AND(D377="TUZ",H377="gleba ciężka"),"BŁĄD kol.8",IF(OR($H377=LEGENDA!$B$21,$H377=1),49,IF(OR($H377=LEGENDA!$B$22,$H377=2),59,IF(OR($H377=LEGENDA!$B$23,$H377=3),62,IF(OR($H377=4,$H377=LEGENDA!$B$24),66,IF(H377=LEGENDA!$O$25,86,IF(H377=LEGENDA!$O$26,91,IF(H377=LEGENDA!$O$27,73,IF(H377=LEGENDA!$O$28,66,IF(H377=LEGENDA!$O$29,135,IF(H377=LEGENDA!$O$30,158,IF(H377=LEGENDA!$O$31,117)))))))))))))))))</f>
        <v/>
      </c>
      <c r="N377" s="61" t="str">
        <f>IF(AND(D377="TUZ",H377="gleba b. lekka"),"BŁĄD kol.8",IF(AND(D377="TUZ",H377="gleba lekka"),"BŁĄD kol.8",IF(AND(D377="TUZ",H377="gleba średnia"),"BŁĄD kol.8",IF(AND(D377="TUZ",H377="gleba ciężka"),"BŁĄD kol.8",IF(AND(E377&lt;&gt;4,H377=LEGENDA!$O$29),"BŁĄD kol.8",IF(AND(E377&lt;&gt;4,H377=LEGENDA!$O$30),"BŁĄD kol.8",IF(AND(E377&lt;&gt;4,H377=LEGENDA!$O$31),"BŁĄD kol.8",IF(AND(E377&lt;&gt;4,H377=LEGENDA!$O$28),"BŁĄD kol.8",IF(AND(E377&lt;&gt;4,H377=LEGENDA!$O$27),"BŁĄD kol.8",IF(AND(E377&lt;&gt;4,H377=LEGENDA!$O$26),"BŁĄD kol.8",IF(AND(E377&lt;&gt;4,H377=LEGENDA!$O$25),"BŁĄD kol.8",IF(AX377="","",IF(AX377=1,0.6,IF(AX377=2,0.9,0.9))))))))))))))</f>
        <v/>
      </c>
      <c r="O377" s="381" t="str">
        <f t="shared" si="205"/>
        <v/>
      </c>
      <c r="P377" s="379" t="str">
        <f t="shared" si="206"/>
        <v/>
      </c>
      <c r="Q377" s="47"/>
      <c r="R377" s="46"/>
      <c r="S377" s="46"/>
      <c r="T377" s="46"/>
      <c r="U377" s="46"/>
      <c r="V377" s="61" t="str">
        <f t="shared" si="207"/>
        <v/>
      </c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61" t="str">
        <f t="shared" si="208"/>
        <v/>
      </c>
      <c r="AH377" s="66" t="e">
        <v>#VALUE!</v>
      </c>
      <c r="AI377" s="72">
        <v>0</v>
      </c>
      <c r="AJ377" s="73">
        <v>0</v>
      </c>
      <c r="AK377" s="67">
        <v>0</v>
      </c>
      <c r="AL377" s="51">
        <v>-63.360000000000007</v>
      </c>
      <c r="AM377" s="51">
        <v>-73.600000000000009</v>
      </c>
      <c r="AN377" s="51">
        <v>-164.8</v>
      </c>
      <c r="AO377" s="77">
        <v>0</v>
      </c>
      <c r="AP377" s="77">
        <v>0</v>
      </c>
      <c r="AQ377" s="77">
        <v>0</v>
      </c>
      <c r="AR377" s="77">
        <v>0</v>
      </c>
      <c r="AS377" s="77">
        <v>0</v>
      </c>
      <c r="AT377" s="77">
        <v>0</v>
      </c>
      <c r="AU377" s="46"/>
      <c r="AV377" s="350" t="str">
        <f t="shared" si="209"/>
        <v/>
      </c>
      <c r="AW377" s="76" t="str">
        <f t="shared" si="210"/>
        <v/>
      </c>
      <c r="AX377" s="198" t="str">
        <f>IF(A377="","",IF(D377="","",INDEX(POBRANIE_!$B$6:$F$101,MATCH(D377,POBRANIE_!$A$6:$A$101,0),5)))</f>
        <v/>
      </c>
      <c r="AY377" s="96" t="str">
        <f t="shared" si="211"/>
        <v/>
      </c>
      <c r="AZ377" s="96" t="str">
        <f t="shared" si="202"/>
        <v/>
      </c>
      <c r="BA377" s="292" t="str">
        <f t="shared" si="197"/>
        <v xml:space="preserve"> </v>
      </c>
      <c r="BB377" s="293" t="str">
        <f t="shared" si="198"/>
        <v xml:space="preserve"> </v>
      </c>
      <c r="BD377" s="45"/>
      <c r="BE377" s="387" t="str">
        <f t="shared" si="199"/>
        <v/>
      </c>
      <c r="BF377" s="388">
        <f t="shared" si="212"/>
        <v>0</v>
      </c>
      <c r="BG377" s="388">
        <f t="shared" si="213"/>
        <v>0</v>
      </c>
      <c r="BH377" s="388">
        <f t="shared" si="214"/>
        <v>0</v>
      </c>
      <c r="BI377" s="388">
        <f t="shared" si="215"/>
        <v>0</v>
      </c>
      <c r="BJ377" s="388">
        <f t="shared" si="216"/>
        <v>0</v>
      </c>
      <c r="BK377" s="389">
        <f t="shared" si="217"/>
        <v>0</v>
      </c>
      <c r="BL377" s="388">
        <f>IF(W377="",0,IF(W377=LEGENDA!C$43,0,1))</f>
        <v>0</v>
      </c>
      <c r="BM377" s="388">
        <f>IF(X377="",0,IF(X377=LEGENDA!D$43,0,1))</f>
        <v>0</v>
      </c>
      <c r="BN377" s="388">
        <f>IF(Y377="",0,IF(Y377=LEGENDA!E$43,0,1))</f>
        <v>0</v>
      </c>
      <c r="BO377" s="388">
        <f>IF(Z377="",0,IF(Z377=LEGENDA!F$43,0,1))</f>
        <v>0</v>
      </c>
      <c r="BP377" s="388">
        <f>IF(AA377="",0,IF(AA377=LEGENDA!G$43,0,1))</f>
        <v>0</v>
      </c>
      <c r="BQ377" s="388">
        <f>IF(AB377="",0,IF(AB377=LEGENDA!H$43,0,1))</f>
        <v>0</v>
      </c>
      <c r="BR377" s="388">
        <f>IF(AC377="",0,IF(AC377=LEGENDA!I$43,0,1))</f>
        <v>0</v>
      </c>
      <c r="BS377" s="388">
        <f>IF(AD377="",0,IF(AD377=LEGENDA!J$43,0,1))</f>
        <v>0</v>
      </c>
      <c r="BT377" s="388">
        <f>IF(AE377="",0,IF(AE377=LEGENDA!K$43,0,1))</f>
        <v>0</v>
      </c>
      <c r="BU377" s="388">
        <f>IF(AF377="",0,IF(AF377=LEGENDA!L$43,0,1))</f>
        <v>0</v>
      </c>
      <c r="BV377" s="390">
        <f t="shared" si="218"/>
        <v>0</v>
      </c>
      <c r="BW377" s="388">
        <f t="shared" si="219"/>
        <v>0</v>
      </c>
      <c r="BX377" s="390">
        <f t="shared" si="220"/>
        <v>0</v>
      </c>
      <c r="BY377" s="391">
        <f t="shared" si="221"/>
        <v>0</v>
      </c>
      <c r="BZ377" s="391">
        <f t="shared" si="222"/>
        <v>0</v>
      </c>
      <c r="CA377" s="391" t="str">
        <f t="shared" si="223"/>
        <v/>
      </c>
      <c r="CB377" s="386" t="str">
        <f t="shared" si="200"/>
        <v/>
      </c>
      <c r="CC377" s="94">
        <f t="shared" si="224"/>
        <v>0</v>
      </c>
      <c r="CD377" s="397" t="str">
        <f t="shared" si="225"/>
        <v/>
      </c>
      <c r="CE377" s="559" t="str">
        <f t="array" ref="CE377">IFERROR(INDEX($C$10:$C$525,MATCH(0,COUNTIF($CE$9:CE376,$C$10:$C$525),0)),"")</f>
        <v/>
      </c>
      <c r="CF377" s="559">
        <f t="shared" si="201"/>
        <v>0</v>
      </c>
    </row>
    <row r="378" spans="1:84" ht="18.600000000000001" customHeight="1" thickBot="1" x14ac:dyDescent="0.35">
      <c r="A378" s="78" t="str">
        <f t="shared" si="203"/>
        <v/>
      </c>
      <c r="B378" s="576"/>
      <c r="C378" s="464"/>
      <c r="D378" s="349"/>
      <c r="E378" s="61" t="str">
        <f>IF(B378="","",IF(C378="","",IF(D378="","",INDEX(POBRANIE_!$B$6:$F$100,MATCH($D378,POBRANIE_!$A$6:$A$100,0),2))))</f>
        <v/>
      </c>
      <c r="F378" s="44"/>
      <c r="G378" s="45"/>
      <c r="H378" s="349"/>
      <c r="I378" s="46"/>
      <c r="J378" s="64" t="str">
        <f>IF($H378="","",IF($I378="","",IF($H378=LEGENDA!$B$21,0.6,IF($H378=LEGENDA!$B$22,0.7,0.8))))</f>
        <v/>
      </c>
      <c r="K378" s="61" t="str">
        <f t="shared" si="204"/>
        <v/>
      </c>
      <c r="L378" s="46"/>
      <c r="M378" s="61" t="str">
        <f>IF($H378="","",IF(OR(I378&gt;0,L378&gt;0),"",IF(AND(D378="TUZ",H378="gleba b. lekka"),"BŁĄD kol.8",IF(AND(D378="TUZ",H378="gleba lekka"),"BŁĄD kol.8",IF(AND(D378="TUZ",H378="gleba średnia"),"BŁĄD kol.8",IF(AND(D378="TUZ",H378="gleba ciężka"),"BŁĄD kol.8",IF(OR($H378=LEGENDA!$B$21,$H378=1),49,IF(OR($H378=LEGENDA!$B$22,$H378=2),59,IF(OR($H378=LEGENDA!$B$23,$H378=3),62,IF(OR($H378=4,$H378=LEGENDA!$B$24),66,IF(H378=LEGENDA!$O$25,86,IF(H378=LEGENDA!$O$26,91,IF(H378=LEGENDA!$O$27,73,IF(H378=LEGENDA!$O$28,66,IF(H378=LEGENDA!$O$29,135,IF(H378=LEGENDA!$O$30,158,IF(H378=LEGENDA!$O$31,117)))))))))))))))))</f>
        <v/>
      </c>
      <c r="N378" s="61" t="str">
        <f>IF(AND(D378="TUZ",H378="gleba b. lekka"),"BŁĄD kol.8",IF(AND(D378="TUZ",H378="gleba lekka"),"BŁĄD kol.8",IF(AND(D378="TUZ",H378="gleba średnia"),"BŁĄD kol.8",IF(AND(D378="TUZ",H378="gleba ciężka"),"BŁĄD kol.8",IF(AND(E378&lt;&gt;4,H378=LEGENDA!$O$29),"BŁĄD kol.8",IF(AND(E378&lt;&gt;4,H378=LEGENDA!$O$30),"BŁĄD kol.8",IF(AND(E378&lt;&gt;4,H378=LEGENDA!$O$31),"BŁĄD kol.8",IF(AND(E378&lt;&gt;4,H378=LEGENDA!$O$28),"BŁĄD kol.8",IF(AND(E378&lt;&gt;4,H378=LEGENDA!$O$27),"BŁĄD kol.8",IF(AND(E378&lt;&gt;4,H378=LEGENDA!$O$26),"BŁĄD kol.8",IF(AND(E378&lt;&gt;4,H378=LEGENDA!$O$25),"BŁĄD kol.8",IF(AX378="","",IF(AX378=1,0.6,IF(AX378=2,0.9,0.9))))))))))))))</f>
        <v/>
      </c>
      <c r="O378" s="381" t="str">
        <f t="shared" si="205"/>
        <v/>
      </c>
      <c r="P378" s="379" t="str">
        <f t="shared" si="206"/>
        <v/>
      </c>
      <c r="Q378" s="47"/>
      <c r="R378" s="46"/>
      <c r="S378" s="46"/>
      <c r="T378" s="46"/>
      <c r="U378" s="46"/>
      <c r="V378" s="61" t="str">
        <f t="shared" si="207"/>
        <v/>
      </c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61" t="str">
        <f t="shared" si="208"/>
        <v/>
      </c>
      <c r="AH378" s="66" t="e">
        <v>#VALUE!</v>
      </c>
      <c r="AI378" s="72">
        <v>0</v>
      </c>
      <c r="AJ378" s="73">
        <v>0</v>
      </c>
      <c r="AK378" s="67">
        <v>0</v>
      </c>
      <c r="AL378" s="51">
        <v>-63.360000000000007</v>
      </c>
      <c r="AM378" s="51">
        <v>-73.600000000000009</v>
      </c>
      <c r="AN378" s="51">
        <v>-164.8</v>
      </c>
      <c r="AO378" s="77">
        <v>0</v>
      </c>
      <c r="AP378" s="77">
        <v>0</v>
      </c>
      <c r="AQ378" s="77">
        <v>0</v>
      </c>
      <c r="AR378" s="77">
        <v>0</v>
      </c>
      <c r="AS378" s="77">
        <v>0</v>
      </c>
      <c r="AT378" s="77">
        <v>0</v>
      </c>
      <c r="AU378" s="46"/>
      <c r="AV378" s="350" t="str">
        <f t="shared" si="209"/>
        <v/>
      </c>
      <c r="AW378" s="76" t="str">
        <f t="shared" si="210"/>
        <v/>
      </c>
      <c r="AX378" s="198" t="str">
        <f>IF(A378="","",IF(D378="","",INDEX(POBRANIE_!$B$6:$F$101,MATCH(D378,POBRANIE_!$A$6:$A$101,0),5)))</f>
        <v/>
      </c>
      <c r="AY378" s="96" t="str">
        <f t="shared" si="211"/>
        <v/>
      </c>
      <c r="AZ378" s="96" t="str">
        <f t="shared" si="202"/>
        <v/>
      </c>
      <c r="BA378" s="292" t="str">
        <f t="shared" si="197"/>
        <v xml:space="preserve"> </v>
      </c>
      <c r="BB378" s="293" t="str">
        <f t="shared" si="198"/>
        <v xml:space="preserve"> </v>
      </c>
      <c r="BD378" s="45"/>
      <c r="BE378" s="387" t="str">
        <f t="shared" si="199"/>
        <v/>
      </c>
      <c r="BF378" s="388">
        <f t="shared" si="212"/>
        <v>0</v>
      </c>
      <c r="BG378" s="388">
        <f t="shared" si="213"/>
        <v>0</v>
      </c>
      <c r="BH378" s="388">
        <f t="shared" si="214"/>
        <v>0</v>
      </c>
      <c r="BI378" s="388">
        <f t="shared" si="215"/>
        <v>0</v>
      </c>
      <c r="BJ378" s="388">
        <f t="shared" si="216"/>
        <v>0</v>
      </c>
      <c r="BK378" s="389">
        <f t="shared" si="217"/>
        <v>0</v>
      </c>
      <c r="BL378" s="388">
        <f>IF(W378="",0,IF(W378=LEGENDA!C$43,0,1))</f>
        <v>0</v>
      </c>
      <c r="BM378" s="388">
        <f>IF(X378="",0,IF(X378=LEGENDA!D$43,0,1))</f>
        <v>0</v>
      </c>
      <c r="BN378" s="388">
        <f>IF(Y378="",0,IF(Y378=LEGENDA!E$43,0,1))</f>
        <v>0</v>
      </c>
      <c r="BO378" s="388">
        <f>IF(Z378="",0,IF(Z378=LEGENDA!F$43,0,1))</f>
        <v>0</v>
      </c>
      <c r="BP378" s="388">
        <f>IF(AA378="",0,IF(AA378=LEGENDA!G$43,0,1))</f>
        <v>0</v>
      </c>
      <c r="BQ378" s="388">
        <f>IF(AB378="",0,IF(AB378=LEGENDA!H$43,0,1))</f>
        <v>0</v>
      </c>
      <c r="BR378" s="388">
        <f>IF(AC378="",0,IF(AC378=LEGENDA!I$43,0,1))</f>
        <v>0</v>
      </c>
      <c r="BS378" s="388">
        <f>IF(AD378="",0,IF(AD378=LEGENDA!J$43,0,1))</f>
        <v>0</v>
      </c>
      <c r="BT378" s="388">
        <f>IF(AE378="",0,IF(AE378=LEGENDA!K$43,0,1))</f>
        <v>0</v>
      </c>
      <c r="BU378" s="388">
        <f>IF(AF378="",0,IF(AF378=LEGENDA!L$43,0,1))</f>
        <v>0</v>
      </c>
      <c r="BV378" s="390">
        <f t="shared" si="218"/>
        <v>0</v>
      </c>
      <c r="BW378" s="388">
        <f t="shared" si="219"/>
        <v>0</v>
      </c>
      <c r="BX378" s="390">
        <f t="shared" si="220"/>
        <v>0</v>
      </c>
      <c r="BY378" s="391">
        <f t="shared" si="221"/>
        <v>0</v>
      </c>
      <c r="BZ378" s="391">
        <f t="shared" si="222"/>
        <v>0</v>
      </c>
      <c r="CA378" s="391" t="str">
        <f t="shared" si="223"/>
        <v/>
      </c>
      <c r="CB378" s="386" t="str">
        <f t="shared" si="200"/>
        <v/>
      </c>
      <c r="CC378" s="94">
        <f t="shared" si="224"/>
        <v>0</v>
      </c>
      <c r="CD378" s="397" t="str">
        <f t="shared" si="225"/>
        <v/>
      </c>
      <c r="CE378" s="559" t="str">
        <f t="array" ref="CE378">IFERROR(INDEX($C$10:$C$525,MATCH(0,COUNTIF($CE$9:CE377,$C$10:$C$525),0)),"")</f>
        <v/>
      </c>
      <c r="CF378" s="559">
        <f t="shared" si="201"/>
        <v>0</v>
      </c>
    </row>
    <row r="379" spans="1:84" ht="18.600000000000001" customHeight="1" thickBot="1" x14ac:dyDescent="0.35">
      <c r="A379" s="78" t="str">
        <f t="shared" si="203"/>
        <v/>
      </c>
      <c r="B379" s="576"/>
      <c r="C379" s="464"/>
      <c r="D379" s="349"/>
      <c r="E379" s="61" t="str">
        <f>IF(B379="","",IF(C379="","",IF(D379="","",INDEX(POBRANIE_!$B$6:$F$100,MATCH($D379,POBRANIE_!$A$6:$A$100,0),2))))</f>
        <v/>
      </c>
      <c r="F379" s="44"/>
      <c r="G379" s="45"/>
      <c r="H379" s="349"/>
      <c r="I379" s="46"/>
      <c r="J379" s="64" t="str">
        <f>IF($H379="","",IF($I379="","",IF($H379=LEGENDA!$B$21,0.6,IF($H379=LEGENDA!$B$22,0.7,0.8))))</f>
        <v/>
      </c>
      <c r="K379" s="61" t="str">
        <f t="shared" si="204"/>
        <v/>
      </c>
      <c r="L379" s="46"/>
      <c r="M379" s="61" t="str">
        <f>IF($H379="","",IF(OR(I379&gt;0,L379&gt;0),"",IF(AND(D379="TUZ",H379="gleba b. lekka"),"BŁĄD kol.8",IF(AND(D379="TUZ",H379="gleba lekka"),"BŁĄD kol.8",IF(AND(D379="TUZ",H379="gleba średnia"),"BŁĄD kol.8",IF(AND(D379="TUZ",H379="gleba ciężka"),"BŁĄD kol.8",IF(OR($H379=LEGENDA!$B$21,$H379=1),49,IF(OR($H379=LEGENDA!$B$22,$H379=2),59,IF(OR($H379=LEGENDA!$B$23,$H379=3),62,IF(OR($H379=4,$H379=LEGENDA!$B$24),66,IF(H379=LEGENDA!$O$25,86,IF(H379=LEGENDA!$O$26,91,IF(H379=LEGENDA!$O$27,73,IF(H379=LEGENDA!$O$28,66,IF(H379=LEGENDA!$O$29,135,IF(H379=LEGENDA!$O$30,158,IF(H379=LEGENDA!$O$31,117)))))))))))))))))</f>
        <v/>
      </c>
      <c r="N379" s="61" t="str">
        <f>IF(AND(D379="TUZ",H379="gleba b. lekka"),"BŁĄD kol.8",IF(AND(D379="TUZ",H379="gleba lekka"),"BŁĄD kol.8",IF(AND(D379="TUZ",H379="gleba średnia"),"BŁĄD kol.8",IF(AND(D379="TUZ",H379="gleba ciężka"),"BŁĄD kol.8",IF(AND(E379&lt;&gt;4,H379=LEGENDA!$O$29),"BŁĄD kol.8",IF(AND(E379&lt;&gt;4,H379=LEGENDA!$O$30),"BŁĄD kol.8",IF(AND(E379&lt;&gt;4,H379=LEGENDA!$O$31),"BŁĄD kol.8",IF(AND(E379&lt;&gt;4,H379=LEGENDA!$O$28),"BŁĄD kol.8",IF(AND(E379&lt;&gt;4,H379=LEGENDA!$O$27),"BŁĄD kol.8",IF(AND(E379&lt;&gt;4,H379=LEGENDA!$O$26),"BŁĄD kol.8",IF(AND(E379&lt;&gt;4,H379=LEGENDA!$O$25),"BŁĄD kol.8",IF(AX379="","",IF(AX379=1,0.6,IF(AX379=2,0.9,0.9))))))))))))))</f>
        <v/>
      </c>
      <c r="O379" s="381" t="str">
        <f t="shared" si="205"/>
        <v/>
      </c>
      <c r="P379" s="379" t="str">
        <f t="shared" si="206"/>
        <v/>
      </c>
      <c r="Q379" s="47"/>
      <c r="R379" s="46"/>
      <c r="S379" s="46"/>
      <c r="T379" s="46"/>
      <c r="U379" s="46"/>
      <c r="V379" s="61" t="str">
        <f t="shared" si="207"/>
        <v/>
      </c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61" t="str">
        <f t="shared" si="208"/>
        <v/>
      </c>
      <c r="AH379" s="66" t="e">
        <v>#VALUE!</v>
      </c>
      <c r="AI379" s="72">
        <v>0</v>
      </c>
      <c r="AJ379" s="73">
        <v>0</v>
      </c>
      <c r="AK379" s="67">
        <v>0</v>
      </c>
      <c r="AL379" s="51">
        <v>-63.360000000000007</v>
      </c>
      <c r="AM379" s="51">
        <v>-73.600000000000009</v>
      </c>
      <c r="AN379" s="51">
        <v>-164.8</v>
      </c>
      <c r="AO379" s="77">
        <v>0</v>
      </c>
      <c r="AP379" s="77">
        <v>0</v>
      </c>
      <c r="AQ379" s="77">
        <v>0</v>
      </c>
      <c r="AR379" s="77">
        <v>0</v>
      </c>
      <c r="AS379" s="77">
        <v>0</v>
      </c>
      <c r="AT379" s="77">
        <v>0</v>
      </c>
      <c r="AU379" s="46"/>
      <c r="AV379" s="350" t="str">
        <f t="shared" si="209"/>
        <v/>
      </c>
      <c r="AW379" s="76" t="str">
        <f t="shared" si="210"/>
        <v/>
      </c>
      <c r="AX379" s="198" t="str">
        <f>IF(A379="","",IF(D379="","",INDEX(POBRANIE_!$B$6:$F$101,MATCH(D379,POBRANIE_!$A$6:$A$101,0),5)))</f>
        <v/>
      </c>
      <c r="AY379" s="96" t="str">
        <f t="shared" si="211"/>
        <v/>
      </c>
      <c r="AZ379" s="96" t="str">
        <f t="shared" si="202"/>
        <v/>
      </c>
      <c r="BA379" s="292" t="str">
        <f t="shared" si="197"/>
        <v xml:space="preserve"> </v>
      </c>
      <c r="BB379" s="293" t="str">
        <f t="shared" si="198"/>
        <v xml:space="preserve"> </v>
      </c>
      <c r="BD379" s="45"/>
      <c r="BE379" s="387" t="str">
        <f t="shared" si="199"/>
        <v/>
      </c>
      <c r="BF379" s="388">
        <f t="shared" si="212"/>
        <v>0</v>
      </c>
      <c r="BG379" s="388">
        <f t="shared" si="213"/>
        <v>0</v>
      </c>
      <c r="BH379" s="388">
        <f t="shared" si="214"/>
        <v>0</v>
      </c>
      <c r="BI379" s="388">
        <f t="shared" si="215"/>
        <v>0</v>
      </c>
      <c r="BJ379" s="388">
        <f t="shared" si="216"/>
        <v>0</v>
      </c>
      <c r="BK379" s="389">
        <f t="shared" si="217"/>
        <v>0</v>
      </c>
      <c r="BL379" s="388">
        <f>IF(W379="",0,IF(W379=LEGENDA!C$43,0,1))</f>
        <v>0</v>
      </c>
      <c r="BM379" s="388">
        <f>IF(X379="",0,IF(X379=LEGENDA!D$43,0,1))</f>
        <v>0</v>
      </c>
      <c r="BN379" s="388">
        <f>IF(Y379="",0,IF(Y379=LEGENDA!E$43,0,1))</f>
        <v>0</v>
      </c>
      <c r="BO379" s="388">
        <f>IF(Z379="",0,IF(Z379=LEGENDA!F$43,0,1))</f>
        <v>0</v>
      </c>
      <c r="BP379" s="388">
        <f>IF(AA379="",0,IF(AA379=LEGENDA!G$43,0,1))</f>
        <v>0</v>
      </c>
      <c r="BQ379" s="388">
        <f>IF(AB379="",0,IF(AB379=LEGENDA!H$43,0,1))</f>
        <v>0</v>
      </c>
      <c r="BR379" s="388">
        <f>IF(AC379="",0,IF(AC379=LEGENDA!I$43,0,1))</f>
        <v>0</v>
      </c>
      <c r="BS379" s="388">
        <f>IF(AD379="",0,IF(AD379=LEGENDA!J$43,0,1))</f>
        <v>0</v>
      </c>
      <c r="BT379" s="388">
        <f>IF(AE379="",0,IF(AE379=LEGENDA!K$43,0,1))</f>
        <v>0</v>
      </c>
      <c r="BU379" s="388">
        <f>IF(AF379="",0,IF(AF379=LEGENDA!L$43,0,1))</f>
        <v>0</v>
      </c>
      <c r="BV379" s="390">
        <f t="shared" si="218"/>
        <v>0</v>
      </c>
      <c r="BW379" s="388">
        <f t="shared" si="219"/>
        <v>0</v>
      </c>
      <c r="BX379" s="390">
        <f t="shared" si="220"/>
        <v>0</v>
      </c>
      <c r="BY379" s="391">
        <f t="shared" si="221"/>
        <v>0</v>
      </c>
      <c r="BZ379" s="391">
        <f t="shared" si="222"/>
        <v>0</v>
      </c>
      <c r="CA379" s="391" t="str">
        <f t="shared" si="223"/>
        <v/>
      </c>
      <c r="CB379" s="386" t="str">
        <f t="shared" si="200"/>
        <v/>
      </c>
      <c r="CC379" s="94">
        <f t="shared" si="224"/>
        <v>0</v>
      </c>
      <c r="CD379" s="397" t="str">
        <f t="shared" si="225"/>
        <v/>
      </c>
      <c r="CE379" s="559" t="str">
        <f t="array" ref="CE379">IFERROR(INDEX($C$10:$C$525,MATCH(0,COUNTIF($CE$9:CE378,$C$10:$C$525),0)),"")</f>
        <v/>
      </c>
      <c r="CF379" s="559">
        <f t="shared" si="201"/>
        <v>0</v>
      </c>
    </row>
    <row r="380" spans="1:84" ht="18.600000000000001" customHeight="1" thickBot="1" x14ac:dyDescent="0.35">
      <c r="A380" s="78" t="str">
        <f t="shared" si="203"/>
        <v/>
      </c>
      <c r="B380" s="576"/>
      <c r="C380" s="464"/>
      <c r="D380" s="349"/>
      <c r="E380" s="61" t="str">
        <f>IF(B380="","",IF(C380="","",IF(D380="","",INDEX(POBRANIE_!$B$6:$F$100,MATCH($D380,POBRANIE_!$A$6:$A$100,0),2))))</f>
        <v/>
      </c>
      <c r="F380" s="44"/>
      <c r="G380" s="45"/>
      <c r="H380" s="349"/>
      <c r="I380" s="46"/>
      <c r="J380" s="64" t="str">
        <f>IF($H380="","",IF($I380="","",IF($H380=LEGENDA!$B$21,0.6,IF($H380=LEGENDA!$B$22,0.7,0.8))))</f>
        <v/>
      </c>
      <c r="K380" s="61" t="str">
        <f t="shared" si="204"/>
        <v/>
      </c>
      <c r="L380" s="46"/>
      <c r="M380" s="61" t="str">
        <f>IF($H380="","",IF(OR(I380&gt;0,L380&gt;0),"",IF(AND(D380="TUZ",H380="gleba b. lekka"),"BŁĄD kol.8",IF(AND(D380="TUZ",H380="gleba lekka"),"BŁĄD kol.8",IF(AND(D380="TUZ",H380="gleba średnia"),"BŁĄD kol.8",IF(AND(D380="TUZ",H380="gleba ciężka"),"BŁĄD kol.8",IF(OR($H380=LEGENDA!$B$21,$H380=1),49,IF(OR($H380=LEGENDA!$B$22,$H380=2),59,IF(OR($H380=LEGENDA!$B$23,$H380=3),62,IF(OR($H380=4,$H380=LEGENDA!$B$24),66,IF(H380=LEGENDA!$O$25,86,IF(H380=LEGENDA!$O$26,91,IF(H380=LEGENDA!$O$27,73,IF(H380=LEGENDA!$O$28,66,IF(H380=LEGENDA!$O$29,135,IF(H380=LEGENDA!$O$30,158,IF(H380=LEGENDA!$O$31,117)))))))))))))))))</f>
        <v/>
      </c>
      <c r="N380" s="61" t="str">
        <f>IF(AND(D380="TUZ",H380="gleba b. lekka"),"BŁĄD kol.8",IF(AND(D380="TUZ",H380="gleba lekka"),"BŁĄD kol.8",IF(AND(D380="TUZ",H380="gleba średnia"),"BŁĄD kol.8",IF(AND(D380="TUZ",H380="gleba ciężka"),"BŁĄD kol.8",IF(AND(E380&lt;&gt;4,H380=LEGENDA!$O$29),"BŁĄD kol.8",IF(AND(E380&lt;&gt;4,H380=LEGENDA!$O$30),"BŁĄD kol.8",IF(AND(E380&lt;&gt;4,H380=LEGENDA!$O$31),"BŁĄD kol.8",IF(AND(E380&lt;&gt;4,H380=LEGENDA!$O$28),"BŁĄD kol.8",IF(AND(E380&lt;&gt;4,H380=LEGENDA!$O$27),"BŁĄD kol.8",IF(AND(E380&lt;&gt;4,H380=LEGENDA!$O$26),"BŁĄD kol.8",IF(AND(E380&lt;&gt;4,H380=LEGENDA!$O$25),"BŁĄD kol.8",IF(AX380="","",IF(AX380=1,0.6,IF(AX380=2,0.9,0.9))))))))))))))</f>
        <v/>
      </c>
      <c r="O380" s="381" t="str">
        <f t="shared" si="205"/>
        <v/>
      </c>
      <c r="P380" s="379" t="str">
        <f t="shared" si="206"/>
        <v/>
      </c>
      <c r="Q380" s="47"/>
      <c r="R380" s="46"/>
      <c r="S380" s="46"/>
      <c r="T380" s="46"/>
      <c r="U380" s="46"/>
      <c r="V380" s="61" t="str">
        <f t="shared" si="207"/>
        <v/>
      </c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61" t="str">
        <f t="shared" si="208"/>
        <v/>
      </c>
      <c r="AH380" s="66" t="e">
        <v>#VALUE!</v>
      </c>
      <c r="AI380" s="72">
        <v>0</v>
      </c>
      <c r="AJ380" s="73">
        <v>0</v>
      </c>
      <c r="AK380" s="67">
        <v>0</v>
      </c>
      <c r="AL380" s="51">
        <v>-63.360000000000007</v>
      </c>
      <c r="AM380" s="51">
        <v>-73.600000000000009</v>
      </c>
      <c r="AN380" s="51">
        <v>-164.8</v>
      </c>
      <c r="AO380" s="77">
        <v>0</v>
      </c>
      <c r="AP380" s="77">
        <v>0</v>
      </c>
      <c r="AQ380" s="77">
        <v>0</v>
      </c>
      <c r="AR380" s="77">
        <v>0</v>
      </c>
      <c r="AS380" s="77">
        <v>0</v>
      </c>
      <c r="AT380" s="77">
        <v>0</v>
      </c>
      <c r="AU380" s="46"/>
      <c r="AV380" s="350" t="str">
        <f t="shared" si="209"/>
        <v/>
      </c>
      <c r="AW380" s="76" t="str">
        <f t="shared" si="210"/>
        <v/>
      </c>
      <c r="AX380" s="198" t="str">
        <f>IF(A380="","",IF(D380="","",INDEX(POBRANIE_!$B$6:$F$101,MATCH(D380,POBRANIE_!$A$6:$A$101,0),5)))</f>
        <v/>
      </c>
      <c r="AY380" s="96" t="str">
        <f t="shared" si="211"/>
        <v/>
      </c>
      <c r="AZ380" s="96" t="str">
        <f t="shared" si="202"/>
        <v/>
      </c>
      <c r="BA380" s="292" t="str">
        <f t="shared" si="197"/>
        <v xml:space="preserve"> </v>
      </c>
      <c r="BB380" s="293" t="str">
        <f t="shared" si="198"/>
        <v xml:space="preserve"> </v>
      </c>
      <c r="BD380" s="45"/>
      <c r="BE380" s="387" t="str">
        <f t="shared" si="199"/>
        <v/>
      </c>
      <c r="BF380" s="388">
        <f t="shared" si="212"/>
        <v>0</v>
      </c>
      <c r="BG380" s="388">
        <f t="shared" si="213"/>
        <v>0</v>
      </c>
      <c r="BH380" s="388">
        <f t="shared" si="214"/>
        <v>0</v>
      </c>
      <c r="BI380" s="388">
        <f t="shared" si="215"/>
        <v>0</v>
      </c>
      <c r="BJ380" s="388">
        <f t="shared" si="216"/>
        <v>0</v>
      </c>
      <c r="BK380" s="389">
        <f t="shared" si="217"/>
        <v>0</v>
      </c>
      <c r="BL380" s="388">
        <f>IF(W380="",0,IF(W380=LEGENDA!C$43,0,1))</f>
        <v>0</v>
      </c>
      <c r="BM380" s="388">
        <f>IF(X380="",0,IF(X380=LEGENDA!D$43,0,1))</f>
        <v>0</v>
      </c>
      <c r="BN380" s="388">
        <f>IF(Y380="",0,IF(Y380=LEGENDA!E$43,0,1))</f>
        <v>0</v>
      </c>
      <c r="BO380" s="388">
        <f>IF(Z380="",0,IF(Z380=LEGENDA!F$43,0,1))</f>
        <v>0</v>
      </c>
      <c r="BP380" s="388">
        <f>IF(AA380="",0,IF(AA380=LEGENDA!G$43,0,1))</f>
        <v>0</v>
      </c>
      <c r="BQ380" s="388">
        <f>IF(AB380="",0,IF(AB380=LEGENDA!H$43,0,1))</f>
        <v>0</v>
      </c>
      <c r="BR380" s="388">
        <f>IF(AC380="",0,IF(AC380=LEGENDA!I$43,0,1))</f>
        <v>0</v>
      </c>
      <c r="BS380" s="388">
        <f>IF(AD380="",0,IF(AD380=LEGENDA!J$43,0,1))</f>
        <v>0</v>
      </c>
      <c r="BT380" s="388">
        <f>IF(AE380="",0,IF(AE380=LEGENDA!K$43,0,1))</f>
        <v>0</v>
      </c>
      <c r="BU380" s="388">
        <f>IF(AF380="",0,IF(AF380=LEGENDA!L$43,0,1))</f>
        <v>0</v>
      </c>
      <c r="BV380" s="390">
        <f t="shared" si="218"/>
        <v>0</v>
      </c>
      <c r="BW380" s="388">
        <f t="shared" si="219"/>
        <v>0</v>
      </c>
      <c r="BX380" s="390">
        <f t="shared" si="220"/>
        <v>0</v>
      </c>
      <c r="BY380" s="391">
        <f t="shared" si="221"/>
        <v>0</v>
      </c>
      <c r="BZ380" s="391">
        <f t="shared" si="222"/>
        <v>0</v>
      </c>
      <c r="CA380" s="391" t="str">
        <f t="shared" si="223"/>
        <v/>
      </c>
      <c r="CB380" s="386" t="str">
        <f t="shared" si="200"/>
        <v/>
      </c>
      <c r="CC380" s="94">
        <f t="shared" si="224"/>
        <v>0</v>
      </c>
      <c r="CD380" s="397" t="str">
        <f t="shared" si="225"/>
        <v/>
      </c>
      <c r="CE380" s="559" t="str">
        <f t="array" ref="CE380">IFERROR(INDEX($C$10:$C$525,MATCH(0,COUNTIF($CE$9:CE379,$C$10:$C$525),0)),"")</f>
        <v/>
      </c>
      <c r="CF380" s="559">
        <f t="shared" si="201"/>
        <v>0</v>
      </c>
    </row>
    <row r="381" spans="1:84" ht="18.600000000000001" customHeight="1" thickBot="1" x14ac:dyDescent="0.35">
      <c r="A381" s="78" t="str">
        <f t="shared" si="203"/>
        <v/>
      </c>
      <c r="B381" s="576"/>
      <c r="C381" s="464"/>
      <c r="D381" s="349"/>
      <c r="E381" s="61" t="str">
        <f>IF(B381="","",IF(C381="","",IF(D381="","",INDEX(POBRANIE_!$B$6:$F$100,MATCH($D381,POBRANIE_!$A$6:$A$100,0),2))))</f>
        <v/>
      </c>
      <c r="F381" s="44"/>
      <c r="G381" s="45"/>
      <c r="H381" s="349"/>
      <c r="I381" s="46"/>
      <c r="J381" s="64" t="str">
        <f>IF($H381="","",IF($I381="","",IF($H381=LEGENDA!$B$21,0.6,IF($H381=LEGENDA!$B$22,0.7,0.8))))</f>
        <v/>
      </c>
      <c r="K381" s="61" t="str">
        <f t="shared" si="204"/>
        <v/>
      </c>
      <c r="L381" s="46"/>
      <c r="M381" s="61" t="str">
        <f>IF($H381="","",IF(OR(I381&gt;0,L381&gt;0),"",IF(AND(D381="TUZ",H381="gleba b. lekka"),"BŁĄD kol.8",IF(AND(D381="TUZ",H381="gleba lekka"),"BŁĄD kol.8",IF(AND(D381="TUZ",H381="gleba średnia"),"BŁĄD kol.8",IF(AND(D381="TUZ",H381="gleba ciężka"),"BŁĄD kol.8",IF(OR($H381=LEGENDA!$B$21,$H381=1),49,IF(OR($H381=LEGENDA!$B$22,$H381=2),59,IF(OR($H381=LEGENDA!$B$23,$H381=3),62,IF(OR($H381=4,$H381=LEGENDA!$B$24),66,IF(H381=LEGENDA!$O$25,86,IF(H381=LEGENDA!$O$26,91,IF(H381=LEGENDA!$O$27,73,IF(H381=LEGENDA!$O$28,66,IF(H381=LEGENDA!$O$29,135,IF(H381=LEGENDA!$O$30,158,IF(H381=LEGENDA!$O$31,117)))))))))))))))))</f>
        <v/>
      </c>
      <c r="N381" s="61" t="str">
        <f>IF(AND(D381="TUZ",H381="gleba b. lekka"),"BŁĄD kol.8",IF(AND(D381="TUZ",H381="gleba lekka"),"BŁĄD kol.8",IF(AND(D381="TUZ",H381="gleba średnia"),"BŁĄD kol.8",IF(AND(D381="TUZ",H381="gleba ciężka"),"BŁĄD kol.8",IF(AND(E381&lt;&gt;4,H381=LEGENDA!$O$29),"BŁĄD kol.8",IF(AND(E381&lt;&gt;4,H381=LEGENDA!$O$30),"BŁĄD kol.8",IF(AND(E381&lt;&gt;4,H381=LEGENDA!$O$31),"BŁĄD kol.8",IF(AND(E381&lt;&gt;4,H381=LEGENDA!$O$28),"BŁĄD kol.8",IF(AND(E381&lt;&gt;4,H381=LEGENDA!$O$27),"BŁĄD kol.8",IF(AND(E381&lt;&gt;4,H381=LEGENDA!$O$26),"BŁĄD kol.8",IF(AND(E381&lt;&gt;4,H381=LEGENDA!$O$25),"BŁĄD kol.8",IF(AX381="","",IF(AX381=1,0.6,IF(AX381=2,0.9,0.9))))))))))))))</f>
        <v/>
      </c>
      <c r="O381" s="381" t="str">
        <f t="shared" si="205"/>
        <v/>
      </c>
      <c r="P381" s="379" t="str">
        <f t="shared" si="206"/>
        <v/>
      </c>
      <c r="Q381" s="47"/>
      <c r="R381" s="46"/>
      <c r="S381" s="46"/>
      <c r="T381" s="46"/>
      <c r="U381" s="46"/>
      <c r="V381" s="61" t="str">
        <f t="shared" si="207"/>
        <v/>
      </c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61" t="str">
        <f t="shared" si="208"/>
        <v/>
      </c>
      <c r="AH381" s="66" t="e">
        <v>#VALUE!</v>
      </c>
      <c r="AI381" s="72">
        <v>0</v>
      </c>
      <c r="AJ381" s="73">
        <v>0</v>
      </c>
      <c r="AK381" s="67">
        <v>0</v>
      </c>
      <c r="AL381" s="51">
        <v>-63.360000000000007</v>
      </c>
      <c r="AM381" s="51">
        <v>-73.600000000000009</v>
      </c>
      <c r="AN381" s="51">
        <v>-164.8</v>
      </c>
      <c r="AO381" s="77">
        <v>0</v>
      </c>
      <c r="AP381" s="77">
        <v>0</v>
      </c>
      <c r="AQ381" s="77">
        <v>0</v>
      </c>
      <c r="AR381" s="77">
        <v>0</v>
      </c>
      <c r="AS381" s="77">
        <v>0</v>
      </c>
      <c r="AT381" s="77">
        <v>0</v>
      </c>
      <c r="AU381" s="46"/>
      <c r="AV381" s="350" t="str">
        <f t="shared" si="209"/>
        <v/>
      </c>
      <c r="AW381" s="76" t="str">
        <f t="shared" si="210"/>
        <v/>
      </c>
      <c r="AX381" s="198" t="str">
        <f>IF(A381="","",IF(D381="","",INDEX(POBRANIE_!$B$6:$F$101,MATCH(D381,POBRANIE_!$A$6:$A$101,0),5)))</f>
        <v/>
      </c>
      <c r="AY381" s="96" t="str">
        <f t="shared" si="211"/>
        <v/>
      </c>
      <c r="AZ381" s="96" t="str">
        <f t="shared" si="202"/>
        <v/>
      </c>
      <c r="BA381" s="292" t="str">
        <f t="shared" si="197"/>
        <v xml:space="preserve"> </v>
      </c>
      <c r="BB381" s="293" t="str">
        <f t="shared" si="198"/>
        <v xml:space="preserve"> </v>
      </c>
      <c r="BD381" s="45"/>
      <c r="BE381" s="387" t="str">
        <f t="shared" si="199"/>
        <v/>
      </c>
      <c r="BF381" s="388">
        <f t="shared" si="212"/>
        <v>0</v>
      </c>
      <c r="BG381" s="388">
        <f t="shared" si="213"/>
        <v>0</v>
      </c>
      <c r="BH381" s="388">
        <f t="shared" si="214"/>
        <v>0</v>
      </c>
      <c r="BI381" s="388">
        <f t="shared" si="215"/>
        <v>0</v>
      </c>
      <c r="BJ381" s="388">
        <f t="shared" si="216"/>
        <v>0</v>
      </c>
      <c r="BK381" s="389">
        <f t="shared" si="217"/>
        <v>0</v>
      </c>
      <c r="BL381" s="388">
        <f>IF(W381="",0,IF(W381=LEGENDA!C$43,0,1))</f>
        <v>0</v>
      </c>
      <c r="BM381" s="388">
        <f>IF(X381="",0,IF(X381=LEGENDA!D$43,0,1))</f>
        <v>0</v>
      </c>
      <c r="BN381" s="388">
        <f>IF(Y381="",0,IF(Y381=LEGENDA!E$43,0,1))</f>
        <v>0</v>
      </c>
      <c r="BO381" s="388">
        <f>IF(Z381="",0,IF(Z381=LEGENDA!F$43,0,1))</f>
        <v>0</v>
      </c>
      <c r="BP381" s="388">
        <f>IF(AA381="",0,IF(AA381=LEGENDA!G$43,0,1))</f>
        <v>0</v>
      </c>
      <c r="BQ381" s="388">
        <f>IF(AB381="",0,IF(AB381=LEGENDA!H$43,0,1))</f>
        <v>0</v>
      </c>
      <c r="BR381" s="388">
        <f>IF(AC381="",0,IF(AC381=LEGENDA!I$43,0,1))</f>
        <v>0</v>
      </c>
      <c r="BS381" s="388">
        <f>IF(AD381="",0,IF(AD381=LEGENDA!J$43,0,1))</f>
        <v>0</v>
      </c>
      <c r="BT381" s="388">
        <f>IF(AE381="",0,IF(AE381=LEGENDA!K$43,0,1))</f>
        <v>0</v>
      </c>
      <c r="BU381" s="388">
        <f>IF(AF381="",0,IF(AF381=LEGENDA!L$43,0,1))</f>
        <v>0</v>
      </c>
      <c r="BV381" s="390">
        <f t="shared" si="218"/>
        <v>0</v>
      </c>
      <c r="BW381" s="388">
        <f t="shared" si="219"/>
        <v>0</v>
      </c>
      <c r="BX381" s="390">
        <f t="shared" si="220"/>
        <v>0</v>
      </c>
      <c r="BY381" s="391">
        <f t="shared" si="221"/>
        <v>0</v>
      </c>
      <c r="BZ381" s="391">
        <f t="shared" si="222"/>
        <v>0</v>
      </c>
      <c r="CA381" s="391" t="str">
        <f t="shared" si="223"/>
        <v/>
      </c>
      <c r="CB381" s="386" t="str">
        <f t="shared" si="200"/>
        <v/>
      </c>
      <c r="CC381" s="94">
        <f t="shared" si="224"/>
        <v>0</v>
      </c>
      <c r="CD381" s="397" t="str">
        <f t="shared" si="225"/>
        <v/>
      </c>
      <c r="CE381" s="559" t="str">
        <f t="array" ref="CE381">IFERROR(INDEX($C$10:$C$525,MATCH(0,COUNTIF($CE$9:CE380,$C$10:$C$525),0)),"")</f>
        <v/>
      </c>
      <c r="CF381" s="559">
        <f t="shared" si="201"/>
        <v>0</v>
      </c>
    </row>
    <row r="382" spans="1:84" ht="18.600000000000001" customHeight="1" thickBot="1" x14ac:dyDescent="0.35">
      <c r="A382" s="78" t="str">
        <f t="shared" si="203"/>
        <v/>
      </c>
      <c r="B382" s="576"/>
      <c r="C382" s="464"/>
      <c r="D382" s="349"/>
      <c r="E382" s="61" t="str">
        <f>IF(B382="","",IF(C382="","",IF(D382="","",INDEX(POBRANIE_!$B$6:$F$100,MATCH($D382,POBRANIE_!$A$6:$A$100,0),2))))</f>
        <v/>
      </c>
      <c r="F382" s="44"/>
      <c r="G382" s="45"/>
      <c r="H382" s="349"/>
      <c r="I382" s="46"/>
      <c r="J382" s="64" t="str">
        <f>IF($H382="","",IF($I382="","",IF($H382=LEGENDA!$B$21,0.6,IF($H382=LEGENDA!$B$22,0.7,0.8))))</f>
        <v/>
      </c>
      <c r="K382" s="61" t="str">
        <f t="shared" si="204"/>
        <v/>
      </c>
      <c r="L382" s="46"/>
      <c r="M382" s="61" t="str">
        <f>IF($H382="","",IF(OR(I382&gt;0,L382&gt;0),"",IF(AND(D382="TUZ",H382="gleba b. lekka"),"BŁĄD kol.8",IF(AND(D382="TUZ",H382="gleba lekka"),"BŁĄD kol.8",IF(AND(D382="TUZ",H382="gleba średnia"),"BŁĄD kol.8",IF(AND(D382="TUZ",H382="gleba ciężka"),"BŁĄD kol.8",IF(OR($H382=LEGENDA!$B$21,$H382=1),49,IF(OR($H382=LEGENDA!$B$22,$H382=2),59,IF(OR($H382=LEGENDA!$B$23,$H382=3),62,IF(OR($H382=4,$H382=LEGENDA!$B$24),66,IF(H382=LEGENDA!$O$25,86,IF(H382=LEGENDA!$O$26,91,IF(H382=LEGENDA!$O$27,73,IF(H382=LEGENDA!$O$28,66,IF(H382=LEGENDA!$O$29,135,IF(H382=LEGENDA!$O$30,158,IF(H382=LEGENDA!$O$31,117)))))))))))))))))</f>
        <v/>
      </c>
      <c r="N382" s="61" t="str">
        <f>IF(AND(D382="TUZ",H382="gleba b. lekka"),"BŁĄD kol.8",IF(AND(D382="TUZ",H382="gleba lekka"),"BŁĄD kol.8",IF(AND(D382="TUZ",H382="gleba średnia"),"BŁĄD kol.8",IF(AND(D382="TUZ",H382="gleba ciężka"),"BŁĄD kol.8",IF(AND(E382&lt;&gt;4,H382=LEGENDA!$O$29),"BŁĄD kol.8",IF(AND(E382&lt;&gt;4,H382=LEGENDA!$O$30),"BŁĄD kol.8",IF(AND(E382&lt;&gt;4,H382=LEGENDA!$O$31),"BŁĄD kol.8",IF(AND(E382&lt;&gt;4,H382=LEGENDA!$O$28),"BŁĄD kol.8",IF(AND(E382&lt;&gt;4,H382=LEGENDA!$O$27),"BŁĄD kol.8",IF(AND(E382&lt;&gt;4,H382=LEGENDA!$O$26),"BŁĄD kol.8",IF(AND(E382&lt;&gt;4,H382=LEGENDA!$O$25),"BŁĄD kol.8",IF(AX382="","",IF(AX382=1,0.6,IF(AX382=2,0.9,0.9))))))))))))))</f>
        <v/>
      </c>
      <c r="O382" s="381" t="str">
        <f t="shared" si="205"/>
        <v/>
      </c>
      <c r="P382" s="379" t="str">
        <f t="shared" si="206"/>
        <v/>
      </c>
      <c r="Q382" s="47"/>
      <c r="R382" s="46"/>
      <c r="S382" s="46"/>
      <c r="T382" s="46"/>
      <c r="U382" s="46"/>
      <c r="V382" s="61" t="str">
        <f t="shared" si="207"/>
        <v/>
      </c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61" t="str">
        <f t="shared" si="208"/>
        <v/>
      </c>
      <c r="AH382" s="66" t="e">
        <v>#VALUE!</v>
      </c>
      <c r="AI382" s="72">
        <v>0</v>
      </c>
      <c r="AJ382" s="73">
        <v>0</v>
      </c>
      <c r="AK382" s="67">
        <v>0</v>
      </c>
      <c r="AL382" s="51">
        <v>-63.360000000000007</v>
      </c>
      <c r="AM382" s="51">
        <v>-73.600000000000009</v>
      </c>
      <c r="AN382" s="51">
        <v>-164.8</v>
      </c>
      <c r="AO382" s="77">
        <v>0</v>
      </c>
      <c r="AP382" s="77">
        <v>0</v>
      </c>
      <c r="AQ382" s="77">
        <v>0</v>
      </c>
      <c r="AR382" s="77">
        <v>0</v>
      </c>
      <c r="AS382" s="77">
        <v>0</v>
      </c>
      <c r="AT382" s="77">
        <v>0</v>
      </c>
      <c r="AU382" s="46"/>
      <c r="AV382" s="350" t="str">
        <f t="shared" si="209"/>
        <v/>
      </c>
      <c r="AW382" s="76" t="str">
        <f t="shared" si="210"/>
        <v/>
      </c>
      <c r="AX382" s="198" t="str">
        <f>IF(A382="","",IF(D382="","",INDEX(POBRANIE_!$B$6:$F$101,MATCH(D382,POBRANIE_!$A$6:$A$101,0),5)))</f>
        <v/>
      </c>
      <c r="AY382" s="96" t="str">
        <f t="shared" si="211"/>
        <v/>
      </c>
      <c r="AZ382" s="96" t="str">
        <f t="shared" si="202"/>
        <v/>
      </c>
      <c r="BA382" s="292" t="str">
        <f t="shared" si="197"/>
        <v xml:space="preserve"> </v>
      </c>
      <c r="BB382" s="293" t="str">
        <f t="shared" si="198"/>
        <v xml:space="preserve"> </v>
      </c>
      <c r="BD382" s="45"/>
      <c r="BE382" s="387" t="str">
        <f t="shared" si="199"/>
        <v/>
      </c>
      <c r="BF382" s="388">
        <f t="shared" si="212"/>
        <v>0</v>
      </c>
      <c r="BG382" s="388">
        <f t="shared" si="213"/>
        <v>0</v>
      </c>
      <c r="BH382" s="388">
        <f t="shared" si="214"/>
        <v>0</v>
      </c>
      <c r="BI382" s="388">
        <f t="shared" si="215"/>
        <v>0</v>
      </c>
      <c r="BJ382" s="388">
        <f t="shared" si="216"/>
        <v>0</v>
      </c>
      <c r="BK382" s="389">
        <f t="shared" si="217"/>
        <v>0</v>
      </c>
      <c r="BL382" s="388">
        <f>IF(W382="",0,IF(W382=LEGENDA!C$43,0,1))</f>
        <v>0</v>
      </c>
      <c r="BM382" s="388">
        <f>IF(X382="",0,IF(X382=LEGENDA!D$43,0,1))</f>
        <v>0</v>
      </c>
      <c r="BN382" s="388">
        <f>IF(Y382="",0,IF(Y382=LEGENDA!E$43,0,1))</f>
        <v>0</v>
      </c>
      <c r="BO382" s="388">
        <f>IF(Z382="",0,IF(Z382=LEGENDA!F$43,0,1))</f>
        <v>0</v>
      </c>
      <c r="BP382" s="388">
        <f>IF(AA382="",0,IF(AA382=LEGENDA!G$43,0,1))</f>
        <v>0</v>
      </c>
      <c r="BQ382" s="388">
        <f>IF(AB382="",0,IF(AB382=LEGENDA!H$43,0,1))</f>
        <v>0</v>
      </c>
      <c r="BR382" s="388">
        <f>IF(AC382="",0,IF(AC382=LEGENDA!I$43,0,1))</f>
        <v>0</v>
      </c>
      <c r="BS382" s="388">
        <f>IF(AD382="",0,IF(AD382=LEGENDA!J$43,0,1))</f>
        <v>0</v>
      </c>
      <c r="BT382" s="388">
        <f>IF(AE382="",0,IF(AE382=LEGENDA!K$43,0,1))</f>
        <v>0</v>
      </c>
      <c r="BU382" s="388">
        <f>IF(AF382="",0,IF(AF382=LEGENDA!L$43,0,1))</f>
        <v>0</v>
      </c>
      <c r="BV382" s="390">
        <f t="shared" si="218"/>
        <v>0</v>
      </c>
      <c r="BW382" s="388">
        <f t="shared" si="219"/>
        <v>0</v>
      </c>
      <c r="BX382" s="390">
        <f t="shared" si="220"/>
        <v>0</v>
      </c>
      <c r="BY382" s="391">
        <f t="shared" si="221"/>
        <v>0</v>
      </c>
      <c r="BZ382" s="391">
        <f t="shared" si="222"/>
        <v>0</v>
      </c>
      <c r="CA382" s="391" t="str">
        <f t="shared" si="223"/>
        <v/>
      </c>
      <c r="CB382" s="386" t="str">
        <f t="shared" si="200"/>
        <v/>
      </c>
      <c r="CC382" s="94">
        <f t="shared" si="224"/>
        <v>0</v>
      </c>
      <c r="CD382" s="397" t="str">
        <f t="shared" si="225"/>
        <v/>
      </c>
      <c r="CE382" s="559" t="str">
        <f t="array" ref="CE382">IFERROR(INDEX($C$10:$C$525,MATCH(0,COUNTIF($CE$9:CE381,$C$10:$C$525),0)),"")</f>
        <v/>
      </c>
      <c r="CF382" s="559">
        <f t="shared" si="201"/>
        <v>0</v>
      </c>
    </row>
    <row r="383" spans="1:84" ht="18.600000000000001" customHeight="1" thickBot="1" x14ac:dyDescent="0.35">
      <c r="A383" s="78" t="str">
        <f t="shared" si="203"/>
        <v/>
      </c>
      <c r="B383" s="576"/>
      <c r="C383" s="464"/>
      <c r="D383" s="349"/>
      <c r="E383" s="61" t="str">
        <f>IF(B383="","",IF(C383="","",IF(D383="","",INDEX(POBRANIE_!$B$6:$F$100,MATCH($D383,POBRANIE_!$A$6:$A$100,0),2))))</f>
        <v/>
      </c>
      <c r="F383" s="44"/>
      <c r="G383" s="45"/>
      <c r="H383" s="349"/>
      <c r="I383" s="46"/>
      <c r="J383" s="64" t="str">
        <f>IF($H383="","",IF($I383="","",IF($H383=LEGENDA!$B$21,0.6,IF($H383=LEGENDA!$B$22,0.7,0.8))))</f>
        <v/>
      </c>
      <c r="K383" s="61" t="str">
        <f t="shared" si="204"/>
        <v/>
      </c>
      <c r="L383" s="46"/>
      <c r="M383" s="61" t="str">
        <f>IF($H383="","",IF(OR(I383&gt;0,L383&gt;0),"",IF(AND(D383="TUZ",H383="gleba b. lekka"),"BŁĄD kol.8",IF(AND(D383="TUZ",H383="gleba lekka"),"BŁĄD kol.8",IF(AND(D383="TUZ",H383="gleba średnia"),"BŁĄD kol.8",IF(AND(D383="TUZ",H383="gleba ciężka"),"BŁĄD kol.8",IF(OR($H383=LEGENDA!$B$21,$H383=1),49,IF(OR($H383=LEGENDA!$B$22,$H383=2),59,IF(OR($H383=LEGENDA!$B$23,$H383=3),62,IF(OR($H383=4,$H383=LEGENDA!$B$24),66,IF(H383=LEGENDA!$O$25,86,IF(H383=LEGENDA!$O$26,91,IF(H383=LEGENDA!$O$27,73,IF(H383=LEGENDA!$O$28,66,IF(H383=LEGENDA!$O$29,135,IF(H383=LEGENDA!$O$30,158,IF(H383=LEGENDA!$O$31,117)))))))))))))))))</f>
        <v/>
      </c>
      <c r="N383" s="61" t="str">
        <f>IF(AND(D383="TUZ",H383="gleba b. lekka"),"BŁĄD kol.8",IF(AND(D383="TUZ",H383="gleba lekka"),"BŁĄD kol.8",IF(AND(D383="TUZ",H383="gleba średnia"),"BŁĄD kol.8",IF(AND(D383="TUZ",H383="gleba ciężka"),"BŁĄD kol.8",IF(AND(E383&lt;&gt;4,H383=LEGENDA!$O$29),"BŁĄD kol.8",IF(AND(E383&lt;&gt;4,H383=LEGENDA!$O$30),"BŁĄD kol.8",IF(AND(E383&lt;&gt;4,H383=LEGENDA!$O$31),"BŁĄD kol.8",IF(AND(E383&lt;&gt;4,H383=LEGENDA!$O$28),"BŁĄD kol.8",IF(AND(E383&lt;&gt;4,H383=LEGENDA!$O$27),"BŁĄD kol.8",IF(AND(E383&lt;&gt;4,H383=LEGENDA!$O$26),"BŁĄD kol.8",IF(AND(E383&lt;&gt;4,H383=LEGENDA!$O$25),"BŁĄD kol.8",IF(AX383="","",IF(AX383=1,0.6,IF(AX383=2,0.9,0.9))))))))))))))</f>
        <v/>
      </c>
      <c r="O383" s="381" t="str">
        <f t="shared" si="205"/>
        <v/>
      </c>
      <c r="P383" s="379" t="str">
        <f t="shared" si="206"/>
        <v/>
      </c>
      <c r="Q383" s="47"/>
      <c r="R383" s="46"/>
      <c r="S383" s="46"/>
      <c r="T383" s="46"/>
      <c r="U383" s="46"/>
      <c r="V383" s="61" t="str">
        <f t="shared" si="207"/>
        <v/>
      </c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61" t="str">
        <f t="shared" si="208"/>
        <v/>
      </c>
      <c r="AH383" s="66" t="e">
        <v>#VALUE!</v>
      </c>
      <c r="AI383" s="72">
        <v>0</v>
      </c>
      <c r="AJ383" s="73">
        <v>0</v>
      </c>
      <c r="AK383" s="67">
        <v>0</v>
      </c>
      <c r="AL383" s="51">
        <v>-63.360000000000007</v>
      </c>
      <c r="AM383" s="51">
        <v>-73.600000000000009</v>
      </c>
      <c r="AN383" s="51">
        <v>-164.8</v>
      </c>
      <c r="AO383" s="77">
        <v>0</v>
      </c>
      <c r="AP383" s="77">
        <v>0</v>
      </c>
      <c r="AQ383" s="77">
        <v>0</v>
      </c>
      <c r="AR383" s="77">
        <v>0</v>
      </c>
      <c r="AS383" s="77">
        <v>0</v>
      </c>
      <c r="AT383" s="77">
        <v>0</v>
      </c>
      <c r="AU383" s="46"/>
      <c r="AV383" s="350" t="str">
        <f t="shared" si="209"/>
        <v/>
      </c>
      <c r="AW383" s="76" t="str">
        <f t="shared" si="210"/>
        <v/>
      </c>
      <c r="AX383" s="198" t="str">
        <f>IF(A383="","",IF(D383="","",INDEX(POBRANIE_!$B$6:$F$101,MATCH(D383,POBRANIE_!$A$6:$A$101,0),5)))</f>
        <v/>
      </c>
      <c r="AY383" s="96" t="str">
        <f t="shared" si="211"/>
        <v/>
      </c>
      <c r="AZ383" s="96" t="str">
        <f t="shared" si="202"/>
        <v/>
      </c>
      <c r="BA383" s="292" t="str">
        <f t="shared" si="197"/>
        <v xml:space="preserve"> </v>
      </c>
      <c r="BB383" s="293" t="str">
        <f t="shared" si="198"/>
        <v xml:space="preserve"> </v>
      </c>
      <c r="BD383" s="45"/>
      <c r="BE383" s="387" t="str">
        <f t="shared" si="199"/>
        <v/>
      </c>
      <c r="BF383" s="388">
        <f t="shared" si="212"/>
        <v>0</v>
      </c>
      <c r="BG383" s="388">
        <f t="shared" si="213"/>
        <v>0</v>
      </c>
      <c r="BH383" s="388">
        <f t="shared" si="214"/>
        <v>0</v>
      </c>
      <c r="BI383" s="388">
        <f t="shared" si="215"/>
        <v>0</v>
      </c>
      <c r="BJ383" s="388">
        <f t="shared" si="216"/>
        <v>0</v>
      </c>
      <c r="BK383" s="389">
        <f t="shared" si="217"/>
        <v>0</v>
      </c>
      <c r="BL383" s="388">
        <f>IF(W383="",0,IF(W383=LEGENDA!C$43,0,1))</f>
        <v>0</v>
      </c>
      <c r="BM383" s="388">
        <f>IF(X383="",0,IF(X383=LEGENDA!D$43,0,1))</f>
        <v>0</v>
      </c>
      <c r="BN383" s="388">
        <f>IF(Y383="",0,IF(Y383=LEGENDA!E$43,0,1))</f>
        <v>0</v>
      </c>
      <c r="BO383" s="388">
        <f>IF(Z383="",0,IF(Z383=LEGENDA!F$43,0,1))</f>
        <v>0</v>
      </c>
      <c r="BP383" s="388">
        <f>IF(AA383="",0,IF(AA383=LEGENDA!G$43,0,1))</f>
        <v>0</v>
      </c>
      <c r="BQ383" s="388">
        <f>IF(AB383="",0,IF(AB383=LEGENDA!H$43,0,1))</f>
        <v>0</v>
      </c>
      <c r="BR383" s="388">
        <f>IF(AC383="",0,IF(AC383=LEGENDA!I$43,0,1))</f>
        <v>0</v>
      </c>
      <c r="BS383" s="388">
        <f>IF(AD383="",0,IF(AD383=LEGENDA!J$43,0,1))</f>
        <v>0</v>
      </c>
      <c r="BT383" s="388">
        <f>IF(AE383="",0,IF(AE383=LEGENDA!K$43,0,1))</f>
        <v>0</v>
      </c>
      <c r="BU383" s="388">
        <f>IF(AF383="",0,IF(AF383=LEGENDA!L$43,0,1))</f>
        <v>0</v>
      </c>
      <c r="BV383" s="390">
        <f t="shared" si="218"/>
        <v>0</v>
      </c>
      <c r="BW383" s="388">
        <f t="shared" si="219"/>
        <v>0</v>
      </c>
      <c r="BX383" s="390">
        <f t="shared" si="220"/>
        <v>0</v>
      </c>
      <c r="BY383" s="391">
        <f t="shared" si="221"/>
        <v>0</v>
      </c>
      <c r="BZ383" s="391">
        <f t="shared" si="222"/>
        <v>0</v>
      </c>
      <c r="CA383" s="391" t="str">
        <f t="shared" si="223"/>
        <v/>
      </c>
      <c r="CB383" s="386" t="str">
        <f t="shared" si="200"/>
        <v/>
      </c>
      <c r="CC383" s="94">
        <f t="shared" si="224"/>
        <v>0</v>
      </c>
      <c r="CD383" s="397" t="str">
        <f t="shared" si="225"/>
        <v/>
      </c>
      <c r="CE383" s="559" t="str">
        <f t="array" ref="CE383">IFERROR(INDEX($C$10:$C$525,MATCH(0,COUNTIF($CE$9:CE382,$C$10:$C$525),0)),"")</f>
        <v/>
      </c>
      <c r="CF383" s="559">
        <f t="shared" si="201"/>
        <v>0</v>
      </c>
    </row>
    <row r="384" spans="1:84" ht="18.600000000000001" customHeight="1" thickBot="1" x14ac:dyDescent="0.35">
      <c r="A384" s="78" t="str">
        <f t="shared" si="203"/>
        <v/>
      </c>
      <c r="B384" s="576"/>
      <c r="C384" s="464"/>
      <c r="D384" s="349"/>
      <c r="E384" s="61" t="str">
        <f>IF(B384="","",IF(C384="","",IF(D384="","",INDEX(POBRANIE_!$B$6:$F$100,MATCH($D384,POBRANIE_!$A$6:$A$100,0),2))))</f>
        <v/>
      </c>
      <c r="F384" s="44"/>
      <c r="G384" s="45"/>
      <c r="H384" s="349"/>
      <c r="I384" s="46"/>
      <c r="J384" s="64" t="str">
        <f>IF($H384="","",IF($I384="","",IF($H384=LEGENDA!$B$21,0.6,IF($H384=LEGENDA!$B$22,0.7,0.8))))</f>
        <v/>
      </c>
      <c r="K384" s="61" t="str">
        <f t="shared" si="204"/>
        <v/>
      </c>
      <c r="L384" s="46"/>
      <c r="M384" s="61" t="str">
        <f>IF($H384="","",IF(OR(I384&gt;0,L384&gt;0),"",IF(AND(D384="TUZ",H384="gleba b. lekka"),"BŁĄD kol.8",IF(AND(D384="TUZ",H384="gleba lekka"),"BŁĄD kol.8",IF(AND(D384="TUZ",H384="gleba średnia"),"BŁĄD kol.8",IF(AND(D384="TUZ",H384="gleba ciężka"),"BŁĄD kol.8",IF(OR($H384=LEGENDA!$B$21,$H384=1),49,IF(OR($H384=LEGENDA!$B$22,$H384=2),59,IF(OR($H384=LEGENDA!$B$23,$H384=3),62,IF(OR($H384=4,$H384=LEGENDA!$B$24),66,IF(H384=LEGENDA!$O$25,86,IF(H384=LEGENDA!$O$26,91,IF(H384=LEGENDA!$O$27,73,IF(H384=LEGENDA!$O$28,66,IF(H384=LEGENDA!$O$29,135,IF(H384=LEGENDA!$O$30,158,IF(H384=LEGENDA!$O$31,117)))))))))))))))))</f>
        <v/>
      </c>
      <c r="N384" s="61" t="str">
        <f>IF(AND(D384="TUZ",H384="gleba b. lekka"),"BŁĄD kol.8",IF(AND(D384="TUZ",H384="gleba lekka"),"BŁĄD kol.8",IF(AND(D384="TUZ",H384="gleba średnia"),"BŁĄD kol.8",IF(AND(D384="TUZ",H384="gleba ciężka"),"BŁĄD kol.8",IF(AND(E384&lt;&gt;4,H384=LEGENDA!$O$29),"BŁĄD kol.8",IF(AND(E384&lt;&gt;4,H384=LEGENDA!$O$30),"BŁĄD kol.8",IF(AND(E384&lt;&gt;4,H384=LEGENDA!$O$31),"BŁĄD kol.8",IF(AND(E384&lt;&gt;4,H384=LEGENDA!$O$28),"BŁĄD kol.8",IF(AND(E384&lt;&gt;4,H384=LEGENDA!$O$27),"BŁĄD kol.8",IF(AND(E384&lt;&gt;4,H384=LEGENDA!$O$26),"BŁĄD kol.8",IF(AND(E384&lt;&gt;4,H384=LEGENDA!$O$25),"BŁĄD kol.8",IF(AX384="","",IF(AX384=1,0.6,IF(AX384=2,0.9,0.9))))))))))))))</f>
        <v/>
      </c>
      <c r="O384" s="381" t="str">
        <f t="shared" si="205"/>
        <v/>
      </c>
      <c r="P384" s="379" t="str">
        <f t="shared" si="206"/>
        <v/>
      </c>
      <c r="Q384" s="47"/>
      <c r="R384" s="46"/>
      <c r="S384" s="46"/>
      <c r="T384" s="46"/>
      <c r="U384" s="46"/>
      <c r="V384" s="61" t="str">
        <f t="shared" si="207"/>
        <v/>
      </c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61" t="str">
        <f t="shared" si="208"/>
        <v/>
      </c>
      <c r="AH384" s="66" t="e">
        <v>#VALUE!</v>
      </c>
      <c r="AI384" s="72">
        <v>0</v>
      </c>
      <c r="AJ384" s="73">
        <v>0</v>
      </c>
      <c r="AK384" s="67">
        <v>0</v>
      </c>
      <c r="AL384" s="51">
        <v>-63.360000000000007</v>
      </c>
      <c r="AM384" s="51">
        <v>-73.600000000000009</v>
      </c>
      <c r="AN384" s="51">
        <v>-164.8</v>
      </c>
      <c r="AO384" s="77">
        <v>0</v>
      </c>
      <c r="AP384" s="77">
        <v>0</v>
      </c>
      <c r="AQ384" s="77">
        <v>0</v>
      </c>
      <c r="AR384" s="77">
        <v>0</v>
      </c>
      <c r="AS384" s="77">
        <v>0</v>
      </c>
      <c r="AT384" s="77">
        <v>0</v>
      </c>
      <c r="AU384" s="46"/>
      <c r="AV384" s="350" t="str">
        <f t="shared" si="209"/>
        <v/>
      </c>
      <c r="AW384" s="76" t="str">
        <f t="shared" si="210"/>
        <v/>
      </c>
      <c r="AX384" s="198" t="str">
        <f>IF(A384="","",IF(D384="","",INDEX(POBRANIE_!$B$6:$F$101,MATCH(D384,POBRANIE_!$A$6:$A$101,0),5)))</f>
        <v/>
      </c>
      <c r="AY384" s="96" t="str">
        <f t="shared" si="211"/>
        <v/>
      </c>
      <c r="AZ384" s="96" t="str">
        <f t="shared" si="202"/>
        <v/>
      </c>
      <c r="BA384" s="292" t="str">
        <f t="shared" si="197"/>
        <v xml:space="preserve"> </v>
      </c>
      <c r="BB384" s="293" t="str">
        <f t="shared" si="198"/>
        <v xml:space="preserve"> </v>
      </c>
      <c r="BD384" s="45"/>
      <c r="BE384" s="387" t="str">
        <f t="shared" si="199"/>
        <v/>
      </c>
      <c r="BF384" s="388">
        <f t="shared" si="212"/>
        <v>0</v>
      </c>
      <c r="BG384" s="388">
        <f t="shared" si="213"/>
        <v>0</v>
      </c>
      <c r="BH384" s="388">
        <f t="shared" si="214"/>
        <v>0</v>
      </c>
      <c r="BI384" s="388">
        <f t="shared" si="215"/>
        <v>0</v>
      </c>
      <c r="BJ384" s="388">
        <f t="shared" si="216"/>
        <v>0</v>
      </c>
      <c r="BK384" s="389">
        <f t="shared" si="217"/>
        <v>0</v>
      </c>
      <c r="BL384" s="388">
        <f>IF(W384="",0,IF(W384=LEGENDA!C$43,0,1))</f>
        <v>0</v>
      </c>
      <c r="BM384" s="388">
        <f>IF(X384="",0,IF(X384=LEGENDA!D$43,0,1))</f>
        <v>0</v>
      </c>
      <c r="BN384" s="388">
        <f>IF(Y384="",0,IF(Y384=LEGENDA!E$43,0,1))</f>
        <v>0</v>
      </c>
      <c r="BO384" s="388">
        <f>IF(Z384="",0,IF(Z384=LEGENDA!F$43,0,1))</f>
        <v>0</v>
      </c>
      <c r="BP384" s="388">
        <f>IF(AA384="",0,IF(AA384=LEGENDA!G$43,0,1))</f>
        <v>0</v>
      </c>
      <c r="BQ384" s="388">
        <f>IF(AB384="",0,IF(AB384=LEGENDA!H$43,0,1))</f>
        <v>0</v>
      </c>
      <c r="BR384" s="388">
        <f>IF(AC384="",0,IF(AC384=LEGENDA!I$43,0,1))</f>
        <v>0</v>
      </c>
      <c r="BS384" s="388">
        <f>IF(AD384="",0,IF(AD384=LEGENDA!J$43,0,1))</f>
        <v>0</v>
      </c>
      <c r="BT384" s="388">
        <f>IF(AE384="",0,IF(AE384=LEGENDA!K$43,0,1))</f>
        <v>0</v>
      </c>
      <c r="BU384" s="388">
        <f>IF(AF384="",0,IF(AF384=LEGENDA!L$43,0,1))</f>
        <v>0</v>
      </c>
      <c r="BV384" s="390">
        <f t="shared" si="218"/>
        <v>0</v>
      </c>
      <c r="BW384" s="388">
        <f t="shared" si="219"/>
        <v>0</v>
      </c>
      <c r="BX384" s="390">
        <f t="shared" si="220"/>
        <v>0</v>
      </c>
      <c r="BY384" s="391">
        <f t="shared" si="221"/>
        <v>0</v>
      </c>
      <c r="BZ384" s="391">
        <f t="shared" si="222"/>
        <v>0</v>
      </c>
      <c r="CA384" s="391" t="str">
        <f t="shared" si="223"/>
        <v/>
      </c>
      <c r="CB384" s="386" t="str">
        <f t="shared" si="200"/>
        <v/>
      </c>
      <c r="CC384" s="94">
        <f t="shared" si="224"/>
        <v>0</v>
      </c>
      <c r="CD384" s="397" t="str">
        <f t="shared" si="225"/>
        <v/>
      </c>
      <c r="CE384" s="559" t="str">
        <f t="array" ref="CE384">IFERROR(INDEX($C$10:$C$525,MATCH(0,COUNTIF($CE$9:CE383,$C$10:$C$525),0)),"")</f>
        <v/>
      </c>
      <c r="CF384" s="559">
        <f t="shared" si="201"/>
        <v>0</v>
      </c>
    </row>
    <row r="385" spans="1:84" ht="18.600000000000001" customHeight="1" thickBot="1" x14ac:dyDescent="0.35">
      <c r="A385" s="78" t="str">
        <f t="shared" si="203"/>
        <v/>
      </c>
      <c r="B385" s="576"/>
      <c r="C385" s="464"/>
      <c r="D385" s="349"/>
      <c r="E385" s="61" t="str">
        <f>IF(B385="","",IF(C385="","",IF(D385="","",INDEX(POBRANIE_!$B$6:$F$100,MATCH($D385,POBRANIE_!$A$6:$A$100,0),2))))</f>
        <v/>
      </c>
      <c r="F385" s="44"/>
      <c r="G385" s="45"/>
      <c r="H385" s="349"/>
      <c r="I385" s="46"/>
      <c r="J385" s="64" t="str">
        <f>IF($H385="","",IF($I385="","",IF($H385=LEGENDA!$B$21,0.6,IF($H385=LEGENDA!$B$22,0.7,0.8))))</f>
        <v/>
      </c>
      <c r="K385" s="61" t="str">
        <f t="shared" si="204"/>
        <v/>
      </c>
      <c r="L385" s="46"/>
      <c r="M385" s="61" t="str">
        <f>IF($H385="","",IF(OR(I385&gt;0,L385&gt;0),"",IF(AND(D385="TUZ",H385="gleba b. lekka"),"BŁĄD kol.8",IF(AND(D385="TUZ",H385="gleba lekka"),"BŁĄD kol.8",IF(AND(D385="TUZ",H385="gleba średnia"),"BŁĄD kol.8",IF(AND(D385="TUZ",H385="gleba ciężka"),"BŁĄD kol.8",IF(OR($H385=LEGENDA!$B$21,$H385=1),49,IF(OR($H385=LEGENDA!$B$22,$H385=2),59,IF(OR($H385=LEGENDA!$B$23,$H385=3),62,IF(OR($H385=4,$H385=LEGENDA!$B$24),66,IF(H385=LEGENDA!$O$25,86,IF(H385=LEGENDA!$O$26,91,IF(H385=LEGENDA!$O$27,73,IF(H385=LEGENDA!$O$28,66,IF(H385=LEGENDA!$O$29,135,IF(H385=LEGENDA!$O$30,158,IF(H385=LEGENDA!$O$31,117)))))))))))))))))</f>
        <v/>
      </c>
      <c r="N385" s="61" t="str">
        <f>IF(AND(D385="TUZ",H385="gleba b. lekka"),"BŁĄD kol.8",IF(AND(D385="TUZ",H385="gleba lekka"),"BŁĄD kol.8",IF(AND(D385="TUZ",H385="gleba średnia"),"BŁĄD kol.8",IF(AND(D385="TUZ",H385="gleba ciężka"),"BŁĄD kol.8",IF(AND(E385&lt;&gt;4,H385=LEGENDA!$O$29),"BŁĄD kol.8",IF(AND(E385&lt;&gt;4,H385=LEGENDA!$O$30),"BŁĄD kol.8",IF(AND(E385&lt;&gt;4,H385=LEGENDA!$O$31),"BŁĄD kol.8",IF(AND(E385&lt;&gt;4,H385=LEGENDA!$O$28),"BŁĄD kol.8",IF(AND(E385&lt;&gt;4,H385=LEGENDA!$O$27),"BŁĄD kol.8",IF(AND(E385&lt;&gt;4,H385=LEGENDA!$O$26),"BŁĄD kol.8",IF(AND(E385&lt;&gt;4,H385=LEGENDA!$O$25),"BŁĄD kol.8",IF(AX385="","",IF(AX385=1,0.6,IF(AX385=2,0.9,0.9))))))))))))))</f>
        <v/>
      </c>
      <c r="O385" s="381" t="str">
        <f t="shared" si="205"/>
        <v/>
      </c>
      <c r="P385" s="379" t="str">
        <f t="shared" si="206"/>
        <v/>
      </c>
      <c r="Q385" s="47"/>
      <c r="R385" s="46"/>
      <c r="S385" s="46"/>
      <c r="T385" s="46"/>
      <c r="U385" s="46"/>
      <c r="V385" s="61" t="str">
        <f t="shared" si="207"/>
        <v/>
      </c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61" t="str">
        <f t="shared" si="208"/>
        <v/>
      </c>
      <c r="AH385" s="66" t="e">
        <v>#VALUE!</v>
      </c>
      <c r="AI385" s="72">
        <v>0</v>
      </c>
      <c r="AJ385" s="73">
        <v>0</v>
      </c>
      <c r="AK385" s="67">
        <v>0</v>
      </c>
      <c r="AL385" s="51">
        <v>-63.360000000000007</v>
      </c>
      <c r="AM385" s="51">
        <v>-73.600000000000009</v>
      </c>
      <c r="AN385" s="51">
        <v>-164.8</v>
      </c>
      <c r="AO385" s="77">
        <v>0</v>
      </c>
      <c r="AP385" s="77">
        <v>0</v>
      </c>
      <c r="AQ385" s="77">
        <v>0</v>
      </c>
      <c r="AR385" s="77">
        <v>0</v>
      </c>
      <c r="AS385" s="77">
        <v>0</v>
      </c>
      <c r="AT385" s="77">
        <v>0</v>
      </c>
      <c r="AU385" s="46"/>
      <c r="AV385" s="350" t="str">
        <f t="shared" si="209"/>
        <v/>
      </c>
      <c r="AW385" s="76" t="str">
        <f t="shared" si="210"/>
        <v/>
      </c>
      <c r="AX385" s="198" t="str">
        <f>IF(A385="","",IF(D385="","",INDEX(POBRANIE_!$B$6:$F$101,MATCH(D385,POBRANIE_!$A$6:$A$101,0),5)))</f>
        <v/>
      </c>
      <c r="AY385" s="96" t="str">
        <f t="shared" si="211"/>
        <v/>
      </c>
      <c r="AZ385" s="96" t="str">
        <f t="shared" si="202"/>
        <v/>
      </c>
      <c r="BA385" s="292" t="str">
        <f t="shared" si="197"/>
        <v xml:space="preserve"> </v>
      </c>
      <c r="BB385" s="293" t="str">
        <f t="shared" si="198"/>
        <v xml:space="preserve"> </v>
      </c>
      <c r="BD385" s="45"/>
      <c r="BE385" s="387" t="str">
        <f t="shared" si="199"/>
        <v/>
      </c>
      <c r="BF385" s="388">
        <f t="shared" si="212"/>
        <v>0</v>
      </c>
      <c r="BG385" s="388">
        <f t="shared" si="213"/>
        <v>0</v>
      </c>
      <c r="BH385" s="388">
        <f t="shared" si="214"/>
        <v>0</v>
      </c>
      <c r="BI385" s="388">
        <f t="shared" si="215"/>
        <v>0</v>
      </c>
      <c r="BJ385" s="388">
        <f t="shared" si="216"/>
        <v>0</v>
      </c>
      <c r="BK385" s="389">
        <f t="shared" si="217"/>
        <v>0</v>
      </c>
      <c r="BL385" s="388">
        <f>IF(W385="",0,IF(W385=LEGENDA!C$43,0,1))</f>
        <v>0</v>
      </c>
      <c r="BM385" s="388">
        <f>IF(X385="",0,IF(X385=LEGENDA!D$43,0,1))</f>
        <v>0</v>
      </c>
      <c r="BN385" s="388">
        <f>IF(Y385="",0,IF(Y385=LEGENDA!E$43,0,1))</f>
        <v>0</v>
      </c>
      <c r="BO385" s="388">
        <f>IF(Z385="",0,IF(Z385=LEGENDA!F$43,0,1))</f>
        <v>0</v>
      </c>
      <c r="BP385" s="388">
        <f>IF(AA385="",0,IF(AA385=LEGENDA!G$43,0,1))</f>
        <v>0</v>
      </c>
      <c r="BQ385" s="388">
        <f>IF(AB385="",0,IF(AB385=LEGENDA!H$43,0,1))</f>
        <v>0</v>
      </c>
      <c r="BR385" s="388">
        <f>IF(AC385="",0,IF(AC385=LEGENDA!I$43,0,1))</f>
        <v>0</v>
      </c>
      <c r="BS385" s="388">
        <f>IF(AD385="",0,IF(AD385=LEGENDA!J$43,0,1))</f>
        <v>0</v>
      </c>
      <c r="BT385" s="388">
        <f>IF(AE385="",0,IF(AE385=LEGENDA!K$43,0,1))</f>
        <v>0</v>
      </c>
      <c r="BU385" s="388">
        <f>IF(AF385="",0,IF(AF385=LEGENDA!L$43,0,1))</f>
        <v>0</v>
      </c>
      <c r="BV385" s="390">
        <f t="shared" si="218"/>
        <v>0</v>
      </c>
      <c r="BW385" s="388">
        <f t="shared" si="219"/>
        <v>0</v>
      </c>
      <c r="BX385" s="390">
        <f t="shared" si="220"/>
        <v>0</v>
      </c>
      <c r="BY385" s="391">
        <f t="shared" si="221"/>
        <v>0</v>
      </c>
      <c r="BZ385" s="391">
        <f t="shared" si="222"/>
        <v>0</v>
      </c>
      <c r="CA385" s="391" t="str">
        <f t="shared" si="223"/>
        <v/>
      </c>
      <c r="CB385" s="386" t="str">
        <f t="shared" si="200"/>
        <v/>
      </c>
      <c r="CC385" s="94">
        <f t="shared" si="224"/>
        <v>0</v>
      </c>
      <c r="CD385" s="397" t="str">
        <f t="shared" si="225"/>
        <v/>
      </c>
      <c r="CE385" s="559" t="str">
        <f t="array" ref="CE385">IFERROR(INDEX($C$10:$C$525,MATCH(0,COUNTIF($CE$9:CE384,$C$10:$C$525),0)),"")</f>
        <v/>
      </c>
      <c r="CF385" s="559">
        <f t="shared" si="201"/>
        <v>0</v>
      </c>
    </row>
    <row r="386" spans="1:84" ht="18.600000000000001" customHeight="1" thickBot="1" x14ac:dyDescent="0.35">
      <c r="A386" s="78" t="str">
        <f t="shared" si="203"/>
        <v/>
      </c>
      <c r="B386" s="576"/>
      <c r="C386" s="464"/>
      <c r="D386" s="349"/>
      <c r="E386" s="61" t="str">
        <f>IF(B386="","",IF(C386="","",IF(D386="","",INDEX(POBRANIE_!$B$6:$F$100,MATCH($D386,POBRANIE_!$A$6:$A$100,0),2))))</f>
        <v/>
      </c>
      <c r="F386" s="44"/>
      <c r="G386" s="45"/>
      <c r="H386" s="349"/>
      <c r="I386" s="46"/>
      <c r="J386" s="64" t="str">
        <f>IF($H386="","",IF($I386="","",IF($H386=LEGENDA!$B$21,0.6,IF($H386=LEGENDA!$B$22,0.7,0.8))))</f>
        <v/>
      </c>
      <c r="K386" s="61" t="str">
        <f t="shared" si="204"/>
        <v/>
      </c>
      <c r="L386" s="46"/>
      <c r="M386" s="61" t="str">
        <f>IF($H386="","",IF(OR(I386&gt;0,L386&gt;0),"",IF(AND(D386="TUZ",H386="gleba b. lekka"),"BŁĄD kol.8",IF(AND(D386="TUZ",H386="gleba lekka"),"BŁĄD kol.8",IF(AND(D386="TUZ",H386="gleba średnia"),"BŁĄD kol.8",IF(AND(D386="TUZ",H386="gleba ciężka"),"BŁĄD kol.8",IF(OR($H386=LEGENDA!$B$21,$H386=1),49,IF(OR($H386=LEGENDA!$B$22,$H386=2),59,IF(OR($H386=LEGENDA!$B$23,$H386=3),62,IF(OR($H386=4,$H386=LEGENDA!$B$24),66,IF(H386=LEGENDA!$O$25,86,IF(H386=LEGENDA!$O$26,91,IF(H386=LEGENDA!$O$27,73,IF(H386=LEGENDA!$O$28,66,IF(H386=LEGENDA!$O$29,135,IF(H386=LEGENDA!$O$30,158,IF(H386=LEGENDA!$O$31,117)))))))))))))))))</f>
        <v/>
      </c>
      <c r="N386" s="61" t="str">
        <f>IF(AND(D386="TUZ",H386="gleba b. lekka"),"BŁĄD kol.8",IF(AND(D386="TUZ",H386="gleba lekka"),"BŁĄD kol.8",IF(AND(D386="TUZ",H386="gleba średnia"),"BŁĄD kol.8",IF(AND(D386="TUZ",H386="gleba ciężka"),"BŁĄD kol.8",IF(AND(E386&lt;&gt;4,H386=LEGENDA!$O$29),"BŁĄD kol.8",IF(AND(E386&lt;&gt;4,H386=LEGENDA!$O$30),"BŁĄD kol.8",IF(AND(E386&lt;&gt;4,H386=LEGENDA!$O$31),"BŁĄD kol.8",IF(AND(E386&lt;&gt;4,H386=LEGENDA!$O$28),"BŁĄD kol.8",IF(AND(E386&lt;&gt;4,H386=LEGENDA!$O$27),"BŁĄD kol.8",IF(AND(E386&lt;&gt;4,H386=LEGENDA!$O$26),"BŁĄD kol.8",IF(AND(E386&lt;&gt;4,H386=LEGENDA!$O$25),"BŁĄD kol.8",IF(AX386="","",IF(AX386=1,0.6,IF(AX386=2,0.9,0.9))))))))))))))</f>
        <v/>
      </c>
      <c r="O386" s="381" t="str">
        <f t="shared" si="205"/>
        <v/>
      </c>
      <c r="P386" s="379" t="str">
        <f t="shared" si="206"/>
        <v/>
      </c>
      <c r="Q386" s="47"/>
      <c r="R386" s="46"/>
      <c r="S386" s="46"/>
      <c r="T386" s="46"/>
      <c r="U386" s="46"/>
      <c r="V386" s="61" t="str">
        <f t="shared" si="207"/>
        <v/>
      </c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61" t="str">
        <f t="shared" si="208"/>
        <v/>
      </c>
      <c r="AH386" s="66" t="e">
        <v>#VALUE!</v>
      </c>
      <c r="AI386" s="72">
        <v>0</v>
      </c>
      <c r="AJ386" s="73">
        <v>0</v>
      </c>
      <c r="AK386" s="67">
        <v>0</v>
      </c>
      <c r="AL386" s="51">
        <v>-63.360000000000007</v>
      </c>
      <c r="AM386" s="51">
        <v>-73.600000000000009</v>
      </c>
      <c r="AN386" s="51">
        <v>-164.8</v>
      </c>
      <c r="AO386" s="77">
        <v>0</v>
      </c>
      <c r="AP386" s="77">
        <v>0</v>
      </c>
      <c r="AQ386" s="77">
        <v>0</v>
      </c>
      <c r="AR386" s="77">
        <v>0</v>
      </c>
      <c r="AS386" s="77">
        <v>0</v>
      </c>
      <c r="AT386" s="77">
        <v>0</v>
      </c>
      <c r="AU386" s="46"/>
      <c r="AV386" s="350" t="str">
        <f t="shared" si="209"/>
        <v/>
      </c>
      <c r="AW386" s="76" t="str">
        <f t="shared" si="210"/>
        <v/>
      </c>
      <c r="AX386" s="198" t="str">
        <f>IF(A386="","",IF(D386="","",INDEX(POBRANIE_!$B$6:$F$101,MATCH(D386,POBRANIE_!$A$6:$A$101,0),5)))</f>
        <v/>
      </c>
      <c r="AY386" s="96" t="str">
        <f t="shared" si="211"/>
        <v/>
      </c>
      <c r="AZ386" s="96" t="str">
        <f t="shared" si="202"/>
        <v/>
      </c>
      <c r="BA386" s="292" t="str">
        <f t="shared" si="197"/>
        <v xml:space="preserve"> </v>
      </c>
      <c r="BB386" s="293" t="str">
        <f t="shared" si="198"/>
        <v xml:space="preserve"> </v>
      </c>
      <c r="BD386" s="45"/>
      <c r="BE386" s="387" t="str">
        <f t="shared" si="199"/>
        <v/>
      </c>
      <c r="BF386" s="388">
        <f t="shared" si="212"/>
        <v>0</v>
      </c>
      <c r="BG386" s="388">
        <f t="shared" si="213"/>
        <v>0</v>
      </c>
      <c r="BH386" s="388">
        <f t="shared" si="214"/>
        <v>0</v>
      </c>
      <c r="BI386" s="388">
        <f t="shared" si="215"/>
        <v>0</v>
      </c>
      <c r="BJ386" s="388">
        <f t="shared" si="216"/>
        <v>0</v>
      </c>
      <c r="BK386" s="389">
        <f t="shared" si="217"/>
        <v>0</v>
      </c>
      <c r="BL386" s="388">
        <f>IF(W386="",0,IF(W386=LEGENDA!C$43,0,1))</f>
        <v>0</v>
      </c>
      <c r="BM386" s="388">
        <f>IF(X386="",0,IF(X386=LEGENDA!D$43,0,1))</f>
        <v>0</v>
      </c>
      <c r="BN386" s="388">
        <f>IF(Y386="",0,IF(Y386=LEGENDA!E$43,0,1))</f>
        <v>0</v>
      </c>
      <c r="BO386" s="388">
        <f>IF(Z386="",0,IF(Z386=LEGENDA!F$43,0,1))</f>
        <v>0</v>
      </c>
      <c r="BP386" s="388">
        <f>IF(AA386="",0,IF(AA386=LEGENDA!G$43,0,1))</f>
        <v>0</v>
      </c>
      <c r="BQ386" s="388">
        <f>IF(AB386="",0,IF(AB386=LEGENDA!H$43,0,1))</f>
        <v>0</v>
      </c>
      <c r="BR386" s="388">
        <f>IF(AC386="",0,IF(AC386=LEGENDA!I$43,0,1))</f>
        <v>0</v>
      </c>
      <c r="BS386" s="388">
        <f>IF(AD386="",0,IF(AD386=LEGENDA!J$43,0,1))</f>
        <v>0</v>
      </c>
      <c r="BT386" s="388">
        <f>IF(AE386="",0,IF(AE386=LEGENDA!K$43,0,1))</f>
        <v>0</v>
      </c>
      <c r="BU386" s="388">
        <f>IF(AF386="",0,IF(AF386=LEGENDA!L$43,0,1))</f>
        <v>0</v>
      </c>
      <c r="BV386" s="390">
        <f t="shared" si="218"/>
        <v>0</v>
      </c>
      <c r="BW386" s="388">
        <f t="shared" si="219"/>
        <v>0</v>
      </c>
      <c r="BX386" s="390">
        <f t="shared" si="220"/>
        <v>0</v>
      </c>
      <c r="BY386" s="391">
        <f t="shared" si="221"/>
        <v>0</v>
      </c>
      <c r="BZ386" s="391">
        <f t="shared" si="222"/>
        <v>0</v>
      </c>
      <c r="CA386" s="391" t="str">
        <f t="shared" si="223"/>
        <v/>
      </c>
      <c r="CB386" s="386" t="str">
        <f t="shared" si="200"/>
        <v/>
      </c>
      <c r="CC386" s="94">
        <f t="shared" si="224"/>
        <v>0</v>
      </c>
      <c r="CD386" s="397" t="str">
        <f t="shared" si="225"/>
        <v/>
      </c>
      <c r="CE386" s="559" t="str">
        <f t="array" ref="CE386">IFERROR(INDEX($C$10:$C$525,MATCH(0,COUNTIF($CE$9:CE385,$C$10:$C$525),0)),"")</f>
        <v/>
      </c>
      <c r="CF386" s="559">
        <f t="shared" si="201"/>
        <v>0</v>
      </c>
    </row>
    <row r="387" spans="1:84" ht="18.600000000000001" customHeight="1" thickBot="1" x14ac:dyDescent="0.35">
      <c r="A387" s="78" t="str">
        <f t="shared" si="203"/>
        <v/>
      </c>
      <c r="B387" s="576"/>
      <c r="C387" s="464"/>
      <c r="D387" s="349"/>
      <c r="E387" s="61" t="str">
        <f>IF(B387="","",IF(C387="","",IF(D387="","",INDEX(POBRANIE_!$B$6:$F$100,MATCH($D387,POBRANIE_!$A$6:$A$100,0),2))))</f>
        <v/>
      </c>
      <c r="F387" s="44"/>
      <c r="G387" s="45"/>
      <c r="H387" s="349"/>
      <c r="I387" s="46"/>
      <c r="J387" s="64" t="str">
        <f>IF($H387="","",IF($I387="","",IF($H387=LEGENDA!$B$21,0.6,IF($H387=LEGENDA!$B$22,0.7,0.8))))</f>
        <v/>
      </c>
      <c r="K387" s="61" t="str">
        <f t="shared" si="204"/>
        <v/>
      </c>
      <c r="L387" s="46"/>
      <c r="M387" s="61" t="str">
        <f>IF($H387="","",IF(OR(I387&gt;0,L387&gt;0),"",IF(AND(D387="TUZ",H387="gleba b. lekka"),"BŁĄD kol.8",IF(AND(D387="TUZ",H387="gleba lekka"),"BŁĄD kol.8",IF(AND(D387="TUZ",H387="gleba średnia"),"BŁĄD kol.8",IF(AND(D387="TUZ",H387="gleba ciężka"),"BŁĄD kol.8",IF(OR($H387=LEGENDA!$B$21,$H387=1),49,IF(OR($H387=LEGENDA!$B$22,$H387=2),59,IF(OR($H387=LEGENDA!$B$23,$H387=3),62,IF(OR($H387=4,$H387=LEGENDA!$B$24),66,IF(H387=LEGENDA!$O$25,86,IF(H387=LEGENDA!$O$26,91,IF(H387=LEGENDA!$O$27,73,IF(H387=LEGENDA!$O$28,66,IF(H387=LEGENDA!$O$29,135,IF(H387=LEGENDA!$O$30,158,IF(H387=LEGENDA!$O$31,117)))))))))))))))))</f>
        <v/>
      </c>
      <c r="N387" s="61" t="str">
        <f>IF(AND(D387="TUZ",H387="gleba b. lekka"),"BŁĄD kol.8",IF(AND(D387="TUZ",H387="gleba lekka"),"BŁĄD kol.8",IF(AND(D387="TUZ",H387="gleba średnia"),"BŁĄD kol.8",IF(AND(D387="TUZ",H387="gleba ciężka"),"BŁĄD kol.8",IF(AND(E387&lt;&gt;4,H387=LEGENDA!$O$29),"BŁĄD kol.8",IF(AND(E387&lt;&gt;4,H387=LEGENDA!$O$30),"BŁĄD kol.8",IF(AND(E387&lt;&gt;4,H387=LEGENDA!$O$31),"BŁĄD kol.8",IF(AND(E387&lt;&gt;4,H387=LEGENDA!$O$28),"BŁĄD kol.8",IF(AND(E387&lt;&gt;4,H387=LEGENDA!$O$27),"BŁĄD kol.8",IF(AND(E387&lt;&gt;4,H387=LEGENDA!$O$26),"BŁĄD kol.8",IF(AND(E387&lt;&gt;4,H387=LEGENDA!$O$25),"BŁĄD kol.8",IF(AX387="","",IF(AX387=1,0.6,IF(AX387=2,0.9,0.9))))))))))))))</f>
        <v/>
      </c>
      <c r="O387" s="381" t="str">
        <f t="shared" si="205"/>
        <v/>
      </c>
      <c r="P387" s="379" t="str">
        <f t="shared" si="206"/>
        <v/>
      </c>
      <c r="Q387" s="47"/>
      <c r="R387" s="46"/>
      <c r="S387" s="46"/>
      <c r="T387" s="46"/>
      <c r="U387" s="46"/>
      <c r="V387" s="61" t="str">
        <f t="shared" si="207"/>
        <v/>
      </c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61" t="str">
        <f t="shared" si="208"/>
        <v/>
      </c>
      <c r="AH387" s="66" t="e">
        <v>#VALUE!</v>
      </c>
      <c r="AI387" s="72">
        <v>0</v>
      </c>
      <c r="AJ387" s="73">
        <v>0</v>
      </c>
      <c r="AK387" s="67">
        <v>0</v>
      </c>
      <c r="AL387" s="51">
        <v>-63.360000000000007</v>
      </c>
      <c r="AM387" s="51">
        <v>-73.600000000000009</v>
      </c>
      <c r="AN387" s="51">
        <v>-164.8</v>
      </c>
      <c r="AO387" s="77">
        <v>0</v>
      </c>
      <c r="AP387" s="77">
        <v>0</v>
      </c>
      <c r="AQ387" s="77">
        <v>0</v>
      </c>
      <c r="AR387" s="77">
        <v>0</v>
      </c>
      <c r="AS387" s="77">
        <v>0</v>
      </c>
      <c r="AT387" s="77">
        <v>0</v>
      </c>
      <c r="AU387" s="46"/>
      <c r="AV387" s="350" t="str">
        <f t="shared" si="209"/>
        <v/>
      </c>
      <c r="AW387" s="76" t="str">
        <f t="shared" si="210"/>
        <v/>
      </c>
      <c r="AX387" s="198" t="str">
        <f>IF(A387="","",IF(D387="","",INDEX(POBRANIE_!$B$6:$F$101,MATCH(D387,POBRANIE_!$A$6:$A$101,0),5)))</f>
        <v/>
      </c>
      <c r="AY387" s="96" t="str">
        <f t="shared" si="211"/>
        <v/>
      </c>
      <c r="AZ387" s="96" t="str">
        <f t="shared" si="202"/>
        <v/>
      </c>
      <c r="BA387" s="292" t="str">
        <f t="shared" si="197"/>
        <v xml:space="preserve"> </v>
      </c>
      <c r="BB387" s="293" t="str">
        <f t="shared" si="198"/>
        <v xml:space="preserve"> </v>
      </c>
      <c r="BD387" s="45"/>
      <c r="BE387" s="387" t="str">
        <f t="shared" si="199"/>
        <v/>
      </c>
      <c r="BF387" s="388">
        <f t="shared" si="212"/>
        <v>0</v>
      </c>
      <c r="BG387" s="388">
        <f t="shared" si="213"/>
        <v>0</v>
      </c>
      <c r="BH387" s="388">
        <f t="shared" si="214"/>
        <v>0</v>
      </c>
      <c r="BI387" s="388">
        <f t="shared" si="215"/>
        <v>0</v>
      </c>
      <c r="BJ387" s="388">
        <f t="shared" si="216"/>
        <v>0</v>
      </c>
      <c r="BK387" s="389">
        <f t="shared" si="217"/>
        <v>0</v>
      </c>
      <c r="BL387" s="388">
        <f>IF(W387="",0,IF(W387=LEGENDA!C$43,0,1))</f>
        <v>0</v>
      </c>
      <c r="BM387" s="388">
        <f>IF(X387="",0,IF(X387=LEGENDA!D$43,0,1))</f>
        <v>0</v>
      </c>
      <c r="BN387" s="388">
        <f>IF(Y387="",0,IF(Y387=LEGENDA!E$43,0,1))</f>
        <v>0</v>
      </c>
      <c r="BO387" s="388">
        <f>IF(Z387="",0,IF(Z387=LEGENDA!F$43,0,1))</f>
        <v>0</v>
      </c>
      <c r="BP387" s="388">
        <f>IF(AA387="",0,IF(AA387=LEGENDA!G$43,0,1))</f>
        <v>0</v>
      </c>
      <c r="BQ387" s="388">
        <f>IF(AB387="",0,IF(AB387=LEGENDA!H$43,0,1))</f>
        <v>0</v>
      </c>
      <c r="BR387" s="388">
        <f>IF(AC387="",0,IF(AC387=LEGENDA!I$43,0,1))</f>
        <v>0</v>
      </c>
      <c r="BS387" s="388">
        <f>IF(AD387="",0,IF(AD387=LEGENDA!J$43,0,1))</f>
        <v>0</v>
      </c>
      <c r="BT387" s="388">
        <f>IF(AE387="",0,IF(AE387=LEGENDA!K$43,0,1))</f>
        <v>0</v>
      </c>
      <c r="BU387" s="388">
        <f>IF(AF387="",0,IF(AF387=LEGENDA!L$43,0,1))</f>
        <v>0</v>
      </c>
      <c r="BV387" s="390">
        <f t="shared" si="218"/>
        <v>0</v>
      </c>
      <c r="BW387" s="388">
        <f t="shared" si="219"/>
        <v>0</v>
      </c>
      <c r="BX387" s="390">
        <f t="shared" si="220"/>
        <v>0</v>
      </c>
      <c r="BY387" s="391">
        <f t="shared" si="221"/>
        <v>0</v>
      </c>
      <c r="BZ387" s="391">
        <f t="shared" si="222"/>
        <v>0</v>
      </c>
      <c r="CA387" s="391" t="str">
        <f t="shared" si="223"/>
        <v/>
      </c>
      <c r="CB387" s="386" t="str">
        <f t="shared" si="200"/>
        <v/>
      </c>
      <c r="CC387" s="94">
        <f t="shared" si="224"/>
        <v>0</v>
      </c>
      <c r="CD387" s="397" t="str">
        <f t="shared" si="225"/>
        <v/>
      </c>
      <c r="CE387" s="559" t="str">
        <f t="array" ref="CE387">IFERROR(INDEX($C$10:$C$525,MATCH(0,COUNTIF($CE$9:CE386,$C$10:$C$525),0)),"")</f>
        <v/>
      </c>
      <c r="CF387" s="559">
        <f t="shared" si="201"/>
        <v>0</v>
      </c>
    </row>
    <row r="388" spans="1:84" ht="18.600000000000001" customHeight="1" thickBot="1" x14ac:dyDescent="0.35">
      <c r="A388" s="78" t="str">
        <f t="shared" si="203"/>
        <v/>
      </c>
      <c r="B388" s="576"/>
      <c r="C388" s="464"/>
      <c r="D388" s="349"/>
      <c r="E388" s="61" t="str">
        <f>IF(B388="","",IF(C388="","",IF(D388="","",INDEX(POBRANIE_!$B$6:$F$100,MATCH($D388,POBRANIE_!$A$6:$A$100,0),2))))</f>
        <v/>
      </c>
      <c r="F388" s="44"/>
      <c r="G388" s="45"/>
      <c r="H388" s="349"/>
      <c r="I388" s="46"/>
      <c r="J388" s="64" t="str">
        <f>IF($H388="","",IF($I388="","",IF($H388=LEGENDA!$B$21,0.6,IF($H388=LEGENDA!$B$22,0.7,0.8))))</f>
        <v/>
      </c>
      <c r="K388" s="61" t="str">
        <f t="shared" si="204"/>
        <v/>
      </c>
      <c r="L388" s="46"/>
      <c r="M388" s="61" t="str">
        <f>IF($H388="","",IF(OR(I388&gt;0,L388&gt;0),"",IF(AND(D388="TUZ",H388="gleba b. lekka"),"BŁĄD kol.8",IF(AND(D388="TUZ",H388="gleba lekka"),"BŁĄD kol.8",IF(AND(D388="TUZ",H388="gleba średnia"),"BŁĄD kol.8",IF(AND(D388="TUZ",H388="gleba ciężka"),"BŁĄD kol.8",IF(OR($H388=LEGENDA!$B$21,$H388=1),49,IF(OR($H388=LEGENDA!$B$22,$H388=2),59,IF(OR($H388=LEGENDA!$B$23,$H388=3),62,IF(OR($H388=4,$H388=LEGENDA!$B$24),66,IF(H388=LEGENDA!$O$25,86,IF(H388=LEGENDA!$O$26,91,IF(H388=LEGENDA!$O$27,73,IF(H388=LEGENDA!$O$28,66,IF(H388=LEGENDA!$O$29,135,IF(H388=LEGENDA!$O$30,158,IF(H388=LEGENDA!$O$31,117)))))))))))))))))</f>
        <v/>
      </c>
      <c r="N388" s="61" t="str">
        <f>IF(AND(D388="TUZ",H388="gleba b. lekka"),"BŁĄD kol.8",IF(AND(D388="TUZ",H388="gleba lekka"),"BŁĄD kol.8",IF(AND(D388="TUZ",H388="gleba średnia"),"BŁĄD kol.8",IF(AND(D388="TUZ",H388="gleba ciężka"),"BŁĄD kol.8",IF(AND(E388&lt;&gt;4,H388=LEGENDA!$O$29),"BŁĄD kol.8",IF(AND(E388&lt;&gt;4,H388=LEGENDA!$O$30),"BŁĄD kol.8",IF(AND(E388&lt;&gt;4,H388=LEGENDA!$O$31),"BŁĄD kol.8",IF(AND(E388&lt;&gt;4,H388=LEGENDA!$O$28),"BŁĄD kol.8",IF(AND(E388&lt;&gt;4,H388=LEGENDA!$O$27),"BŁĄD kol.8",IF(AND(E388&lt;&gt;4,H388=LEGENDA!$O$26),"BŁĄD kol.8",IF(AND(E388&lt;&gt;4,H388=LEGENDA!$O$25),"BŁĄD kol.8",IF(AX388="","",IF(AX388=1,0.6,IF(AX388=2,0.9,0.9))))))))))))))</f>
        <v/>
      </c>
      <c r="O388" s="381" t="str">
        <f t="shared" si="205"/>
        <v/>
      </c>
      <c r="P388" s="379" t="str">
        <f t="shared" si="206"/>
        <v/>
      </c>
      <c r="Q388" s="47"/>
      <c r="R388" s="46"/>
      <c r="S388" s="46"/>
      <c r="T388" s="46"/>
      <c r="U388" s="46"/>
      <c r="V388" s="61" t="str">
        <f t="shared" si="207"/>
        <v/>
      </c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61" t="str">
        <f t="shared" si="208"/>
        <v/>
      </c>
      <c r="AH388" s="66" t="e">
        <v>#VALUE!</v>
      </c>
      <c r="AI388" s="72">
        <v>0</v>
      </c>
      <c r="AJ388" s="73">
        <v>0</v>
      </c>
      <c r="AK388" s="67">
        <v>0</v>
      </c>
      <c r="AL388" s="51">
        <v>-63.360000000000007</v>
      </c>
      <c r="AM388" s="51">
        <v>-73.600000000000009</v>
      </c>
      <c r="AN388" s="51">
        <v>-164.8</v>
      </c>
      <c r="AO388" s="77">
        <v>0</v>
      </c>
      <c r="AP388" s="77">
        <v>0</v>
      </c>
      <c r="AQ388" s="77">
        <v>0</v>
      </c>
      <c r="AR388" s="77">
        <v>0</v>
      </c>
      <c r="AS388" s="77">
        <v>0</v>
      </c>
      <c r="AT388" s="77">
        <v>0</v>
      </c>
      <c r="AU388" s="46"/>
      <c r="AV388" s="350" t="str">
        <f t="shared" si="209"/>
        <v/>
      </c>
      <c r="AW388" s="76" t="str">
        <f t="shared" si="210"/>
        <v/>
      </c>
      <c r="AX388" s="198" t="str">
        <f>IF(A388="","",IF(D388="","",INDEX(POBRANIE_!$B$6:$F$101,MATCH(D388,POBRANIE_!$A$6:$A$101,0),5)))</f>
        <v/>
      </c>
      <c r="AY388" s="96" t="str">
        <f t="shared" si="211"/>
        <v/>
      </c>
      <c r="AZ388" s="96" t="str">
        <f t="shared" si="202"/>
        <v/>
      </c>
      <c r="BA388" s="292" t="str">
        <f t="shared" si="197"/>
        <v xml:space="preserve"> </v>
      </c>
      <c r="BB388" s="293" t="str">
        <f t="shared" si="198"/>
        <v xml:space="preserve"> </v>
      </c>
      <c r="BD388" s="45"/>
      <c r="BE388" s="387" t="str">
        <f t="shared" si="199"/>
        <v/>
      </c>
      <c r="BF388" s="388">
        <f t="shared" si="212"/>
        <v>0</v>
      </c>
      <c r="BG388" s="388">
        <f t="shared" si="213"/>
        <v>0</v>
      </c>
      <c r="BH388" s="388">
        <f t="shared" si="214"/>
        <v>0</v>
      </c>
      <c r="BI388" s="388">
        <f t="shared" si="215"/>
        <v>0</v>
      </c>
      <c r="BJ388" s="388">
        <f t="shared" si="216"/>
        <v>0</v>
      </c>
      <c r="BK388" s="389">
        <f t="shared" si="217"/>
        <v>0</v>
      </c>
      <c r="BL388" s="388">
        <f>IF(W388="",0,IF(W388=LEGENDA!C$43,0,1))</f>
        <v>0</v>
      </c>
      <c r="BM388" s="388">
        <f>IF(X388="",0,IF(X388=LEGENDA!D$43,0,1))</f>
        <v>0</v>
      </c>
      <c r="BN388" s="388">
        <f>IF(Y388="",0,IF(Y388=LEGENDA!E$43,0,1))</f>
        <v>0</v>
      </c>
      <c r="BO388" s="388">
        <f>IF(Z388="",0,IF(Z388=LEGENDA!F$43,0,1))</f>
        <v>0</v>
      </c>
      <c r="BP388" s="388">
        <f>IF(AA388="",0,IF(AA388=LEGENDA!G$43,0,1))</f>
        <v>0</v>
      </c>
      <c r="BQ388" s="388">
        <f>IF(AB388="",0,IF(AB388=LEGENDA!H$43,0,1))</f>
        <v>0</v>
      </c>
      <c r="BR388" s="388">
        <f>IF(AC388="",0,IF(AC388=LEGENDA!I$43,0,1))</f>
        <v>0</v>
      </c>
      <c r="BS388" s="388">
        <f>IF(AD388="",0,IF(AD388=LEGENDA!J$43,0,1))</f>
        <v>0</v>
      </c>
      <c r="BT388" s="388">
        <f>IF(AE388="",0,IF(AE388=LEGENDA!K$43,0,1))</f>
        <v>0</v>
      </c>
      <c r="BU388" s="388">
        <f>IF(AF388="",0,IF(AF388=LEGENDA!L$43,0,1))</f>
        <v>0</v>
      </c>
      <c r="BV388" s="390">
        <f t="shared" si="218"/>
        <v>0</v>
      </c>
      <c r="BW388" s="388">
        <f t="shared" si="219"/>
        <v>0</v>
      </c>
      <c r="BX388" s="390">
        <f t="shared" si="220"/>
        <v>0</v>
      </c>
      <c r="BY388" s="391">
        <f t="shared" si="221"/>
        <v>0</v>
      </c>
      <c r="BZ388" s="391">
        <f t="shared" si="222"/>
        <v>0</v>
      </c>
      <c r="CA388" s="391" t="str">
        <f t="shared" si="223"/>
        <v/>
      </c>
      <c r="CB388" s="386" t="str">
        <f t="shared" si="200"/>
        <v/>
      </c>
      <c r="CC388" s="94">
        <f t="shared" si="224"/>
        <v>0</v>
      </c>
      <c r="CD388" s="397" t="str">
        <f t="shared" si="225"/>
        <v/>
      </c>
      <c r="CE388" s="559" t="str">
        <f t="array" ref="CE388">IFERROR(INDEX($C$10:$C$525,MATCH(0,COUNTIF($CE$9:CE387,$C$10:$C$525),0)),"")</f>
        <v/>
      </c>
      <c r="CF388" s="559">
        <f t="shared" si="201"/>
        <v>0</v>
      </c>
    </row>
    <row r="389" spans="1:84" ht="18.600000000000001" customHeight="1" thickBot="1" x14ac:dyDescent="0.35">
      <c r="A389" s="78" t="str">
        <f t="shared" si="203"/>
        <v/>
      </c>
      <c r="B389" s="576"/>
      <c r="C389" s="464"/>
      <c r="D389" s="349"/>
      <c r="E389" s="61" t="str">
        <f>IF(B389="","",IF(C389="","",IF(D389="","",INDEX(POBRANIE_!$B$6:$F$100,MATCH($D389,POBRANIE_!$A$6:$A$100,0),2))))</f>
        <v/>
      </c>
      <c r="F389" s="44"/>
      <c r="G389" s="45"/>
      <c r="H389" s="349"/>
      <c r="I389" s="46"/>
      <c r="J389" s="64" t="str">
        <f>IF($H389="","",IF($I389="","",IF($H389=LEGENDA!$B$21,0.6,IF($H389=LEGENDA!$B$22,0.7,0.8))))</f>
        <v/>
      </c>
      <c r="K389" s="61" t="str">
        <f t="shared" si="204"/>
        <v/>
      </c>
      <c r="L389" s="46"/>
      <c r="M389" s="61" t="str">
        <f>IF($H389="","",IF(OR(I389&gt;0,L389&gt;0),"",IF(AND(D389="TUZ",H389="gleba b. lekka"),"BŁĄD kol.8",IF(AND(D389="TUZ",H389="gleba lekka"),"BŁĄD kol.8",IF(AND(D389="TUZ",H389="gleba średnia"),"BŁĄD kol.8",IF(AND(D389="TUZ",H389="gleba ciężka"),"BŁĄD kol.8",IF(OR($H389=LEGENDA!$B$21,$H389=1),49,IF(OR($H389=LEGENDA!$B$22,$H389=2),59,IF(OR($H389=LEGENDA!$B$23,$H389=3),62,IF(OR($H389=4,$H389=LEGENDA!$B$24),66,IF(H389=LEGENDA!$O$25,86,IF(H389=LEGENDA!$O$26,91,IF(H389=LEGENDA!$O$27,73,IF(H389=LEGENDA!$O$28,66,IF(H389=LEGENDA!$O$29,135,IF(H389=LEGENDA!$O$30,158,IF(H389=LEGENDA!$O$31,117)))))))))))))))))</f>
        <v/>
      </c>
      <c r="N389" s="61" t="str">
        <f>IF(AND(D389="TUZ",H389="gleba b. lekka"),"BŁĄD kol.8",IF(AND(D389="TUZ",H389="gleba lekka"),"BŁĄD kol.8",IF(AND(D389="TUZ",H389="gleba średnia"),"BŁĄD kol.8",IF(AND(D389="TUZ",H389="gleba ciężka"),"BŁĄD kol.8",IF(AND(E389&lt;&gt;4,H389=LEGENDA!$O$29),"BŁĄD kol.8",IF(AND(E389&lt;&gt;4,H389=LEGENDA!$O$30),"BŁĄD kol.8",IF(AND(E389&lt;&gt;4,H389=LEGENDA!$O$31),"BŁĄD kol.8",IF(AND(E389&lt;&gt;4,H389=LEGENDA!$O$28),"BŁĄD kol.8",IF(AND(E389&lt;&gt;4,H389=LEGENDA!$O$27),"BŁĄD kol.8",IF(AND(E389&lt;&gt;4,H389=LEGENDA!$O$26),"BŁĄD kol.8",IF(AND(E389&lt;&gt;4,H389=LEGENDA!$O$25),"BŁĄD kol.8",IF(AX389="","",IF(AX389=1,0.6,IF(AX389=2,0.9,0.9))))))))))))))</f>
        <v/>
      </c>
      <c r="O389" s="381" t="str">
        <f t="shared" si="205"/>
        <v/>
      </c>
      <c r="P389" s="379" t="str">
        <f t="shared" si="206"/>
        <v/>
      </c>
      <c r="Q389" s="47"/>
      <c r="R389" s="46"/>
      <c r="S389" s="46"/>
      <c r="T389" s="46"/>
      <c r="U389" s="46"/>
      <c r="V389" s="61" t="str">
        <f t="shared" si="207"/>
        <v/>
      </c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61" t="str">
        <f t="shared" si="208"/>
        <v/>
      </c>
      <c r="AH389" s="66" t="e">
        <v>#VALUE!</v>
      </c>
      <c r="AI389" s="72">
        <v>0</v>
      </c>
      <c r="AJ389" s="73">
        <v>0</v>
      </c>
      <c r="AK389" s="67">
        <v>0</v>
      </c>
      <c r="AL389" s="51">
        <v>-63.360000000000007</v>
      </c>
      <c r="AM389" s="51">
        <v>-73.600000000000009</v>
      </c>
      <c r="AN389" s="51">
        <v>-164.8</v>
      </c>
      <c r="AO389" s="77">
        <v>0</v>
      </c>
      <c r="AP389" s="77">
        <v>0</v>
      </c>
      <c r="AQ389" s="77">
        <v>0</v>
      </c>
      <c r="AR389" s="77">
        <v>0</v>
      </c>
      <c r="AS389" s="77">
        <v>0</v>
      </c>
      <c r="AT389" s="77">
        <v>0</v>
      </c>
      <c r="AU389" s="46"/>
      <c r="AV389" s="350" t="str">
        <f t="shared" si="209"/>
        <v/>
      </c>
      <c r="AW389" s="76" t="str">
        <f t="shared" si="210"/>
        <v/>
      </c>
      <c r="AX389" s="198" t="str">
        <f>IF(A389="","",IF(D389="","",INDEX(POBRANIE_!$B$6:$F$101,MATCH(D389,POBRANIE_!$A$6:$A$101,0),5)))</f>
        <v/>
      </c>
      <c r="AY389" s="96" t="str">
        <f t="shared" si="211"/>
        <v/>
      </c>
      <c r="AZ389" s="96" t="str">
        <f t="shared" si="202"/>
        <v/>
      </c>
      <c r="BA389" s="292" t="str">
        <f t="shared" si="197"/>
        <v xml:space="preserve"> </v>
      </c>
      <c r="BB389" s="293" t="str">
        <f t="shared" si="198"/>
        <v xml:space="preserve"> </v>
      </c>
      <c r="BD389" s="45"/>
      <c r="BE389" s="387" t="str">
        <f t="shared" si="199"/>
        <v/>
      </c>
      <c r="BF389" s="388">
        <f t="shared" si="212"/>
        <v>0</v>
      </c>
      <c r="BG389" s="388">
        <f t="shared" si="213"/>
        <v>0</v>
      </c>
      <c r="BH389" s="388">
        <f t="shared" si="214"/>
        <v>0</v>
      </c>
      <c r="BI389" s="388">
        <f t="shared" si="215"/>
        <v>0</v>
      </c>
      <c r="BJ389" s="388">
        <f t="shared" si="216"/>
        <v>0</v>
      </c>
      <c r="BK389" s="389">
        <f t="shared" si="217"/>
        <v>0</v>
      </c>
      <c r="BL389" s="388">
        <f>IF(W389="",0,IF(W389=LEGENDA!C$43,0,1))</f>
        <v>0</v>
      </c>
      <c r="BM389" s="388">
        <f>IF(X389="",0,IF(X389=LEGENDA!D$43,0,1))</f>
        <v>0</v>
      </c>
      <c r="BN389" s="388">
        <f>IF(Y389="",0,IF(Y389=LEGENDA!E$43,0,1))</f>
        <v>0</v>
      </c>
      <c r="BO389" s="388">
        <f>IF(Z389="",0,IF(Z389=LEGENDA!F$43,0,1))</f>
        <v>0</v>
      </c>
      <c r="BP389" s="388">
        <f>IF(AA389="",0,IF(AA389=LEGENDA!G$43,0,1))</f>
        <v>0</v>
      </c>
      <c r="BQ389" s="388">
        <f>IF(AB389="",0,IF(AB389=LEGENDA!H$43,0,1))</f>
        <v>0</v>
      </c>
      <c r="BR389" s="388">
        <f>IF(AC389="",0,IF(AC389=LEGENDA!I$43,0,1))</f>
        <v>0</v>
      </c>
      <c r="BS389" s="388">
        <f>IF(AD389="",0,IF(AD389=LEGENDA!J$43,0,1))</f>
        <v>0</v>
      </c>
      <c r="BT389" s="388">
        <f>IF(AE389="",0,IF(AE389=LEGENDA!K$43,0,1))</f>
        <v>0</v>
      </c>
      <c r="BU389" s="388">
        <f>IF(AF389="",0,IF(AF389=LEGENDA!L$43,0,1))</f>
        <v>0</v>
      </c>
      <c r="BV389" s="390">
        <f t="shared" si="218"/>
        <v>0</v>
      </c>
      <c r="BW389" s="388">
        <f t="shared" si="219"/>
        <v>0</v>
      </c>
      <c r="BX389" s="390">
        <f t="shared" si="220"/>
        <v>0</v>
      </c>
      <c r="BY389" s="391">
        <f t="shared" si="221"/>
        <v>0</v>
      </c>
      <c r="BZ389" s="391">
        <f t="shared" si="222"/>
        <v>0</v>
      </c>
      <c r="CA389" s="391" t="str">
        <f t="shared" si="223"/>
        <v/>
      </c>
      <c r="CB389" s="386" t="str">
        <f t="shared" si="200"/>
        <v/>
      </c>
      <c r="CC389" s="94">
        <f t="shared" si="224"/>
        <v>0</v>
      </c>
      <c r="CD389" s="397" t="str">
        <f t="shared" si="225"/>
        <v/>
      </c>
      <c r="CE389" s="559" t="str">
        <f t="array" ref="CE389">IFERROR(INDEX($C$10:$C$525,MATCH(0,COUNTIF($CE$9:CE388,$C$10:$C$525),0)),"")</f>
        <v/>
      </c>
      <c r="CF389" s="559">
        <f t="shared" si="201"/>
        <v>0</v>
      </c>
    </row>
    <row r="390" spans="1:84" ht="18.600000000000001" customHeight="1" thickBot="1" x14ac:dyDescent="0.35">
      <c r="A390" s="78" t="str">
        <f t="shared" si="203"/>
        <v/>
      </c>
      <c r="B390" s="576"/>
      <c r="C390" s="464"/>
      <c r="D390" s="349"/>
      <c r="E390" s="61" t="str">
        <f>IF(B390="","",IF(C390="","",IF(D390="","",INDEX(POBRANIE_!$B$6:$F$100,MATCH($D390,POBRANIE_!$A$6:$A$100,0),2))))</f>
        <v/>
      </c>
      <c r="F390" s="44"/>
      <c r="G390" s="45"/>
      <c r="H390" s="349"/>
      <c r="I390" s="46"/>
      <c r="J390" s="64" t="str">
        <f>IF($H390="","",IF($I390="","",IF($H390=LEGENDA!$B$21,0.6,IF($H390=LEGENDA!$B$22,0.7,0.8))))</f>
        <v/>
      </c>
      <c r="K390" s="61" t="str">
        <f t="shared" si="204"/>
        <v/>
      </c>
      <c r="L390" s="46"/>
      <c r="M390" s="61" t="str">
        <f>IF($H390="","",IF(OR(I390&gt;0,L390&gt;0),"",IF(AND(D390="TUZ",H390="gleba b. lekka"),"BŁĄD kol.8",IF(AND(D390="TUZ",H390="gleba lekka"),"BŁĄD kol.8",IF(AND(D390="TUZ",H390="gleba średnia"),"BŁĄD kol.8",IF(AND(D390="TUZ",H390="gleba ciężka"),"BŁĄD kol.8",IF(OR($H390=LEGENDA!$B$21,$H390=1),49,IF(OR($H390=LEGENDA!$B$22,$H390=2),59,IF(OR($H390=LEGENDA!$B$23,$H390=3),62,IF(OR($H390=4,$H390=LEGENDA!$B$24),66,IF(H390=LEGENDA!$O$25,86,IF(H390=LEGENDA!$O$26,91,IF(H390=LEGENDA!$O$27,73,IF(H390=LEGENDA!$O$28,66,IF(H390=LEGENDA!$O$29,135,IF(H390=LEGENDA!$O$30,158,IF(H390=LEGENDA!$O$31,117)))))))))))))))))</f>
        <v/>
      </c>
      <c r="N390" s="61" t="str">
        <f>IF(AND(D390="TUZ",H390="gleba b. lekka"),"BŁĄD kol.8",IF(AND(D390="TUZ",H390="gleba lekka"),"BŁĄD kol.8",IF(AND(D390="TUZ",H390="gleba średnia"),"BŁĄD kol.8",IF(AND(D390="TUZ",H390="gleba ciężka"),"BŁĄD kol.8",IF(AND(E390&lt;&gt;4,H390=LEGENDA!$O$29),"BŁĄD kol.8",IF(AND(E390&lt;&gt;4,H390=LEGENDA!$O$30),"BŁĄD kol.8",IF(AND(E390&lt;&gt;4,H390=LEGENDA!$O$31),"BŁĄD kol.8",IF(AND(E390&lt;&gt;4,H390=LEGENDA!$O$28),"BŁĄD kol.8",IF(AND(E390&lt;&gt;4,H390=LEGENDA!$O$27),"BŁĄD kol.8",IF(AND(E390&lt;&gt;4,H390=LEGENDA!$O$26),"BŁĄD kol.8",IF(AND(E390&lt;&gt;4,H390=LEGENDA!$O$25),"BŁĄD kol.8",IF(AX390="","",IF(AX390=1,0.6,IF(AX390=2,0.9,0.9))))))))))))))</f>
        <v/>
      </c>
      <c r="O390" s="381" t="str">
        <f t="shared" si="205"/>
        <v/>
      </c>
      <c r="P390" s="379" t="str">
        <f t="shared" si="206"/>
        <v/>
      </c>
      <c r="Q390" s="47"/>
      <c r="R390" s="46"/>
      <c r="S390" s="46"/>
      <c r="T390" s="46"/>
      <c r="U390" s="46"/>
      <c r="V390" s="61" t="str">
        <f t="shared" si="207"/>
        <v/>
      </c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61" t="str">
        <f t="shared" si="208"/>
        <v/>
      </c>
      <c r="AH390" s="66" t="e">
        <v>#VALUE!</v>
      </c>
      <c r="AI390" s="72">
        <v>0</v>
      </c>
      <c r="AJ390" s="73">
        <v>0</v>
      </c>
      <c r="AK390" s="67">
        <v>0</v>
      </c>
      <c r="AL390" s="51">
        <v>-63.360000000000007</v>
      </c>
      <c r="AM390" s="51">
        <v>-73.600000000000009</v>
      </c>
      <c r="AN390" s="51">
        <v>-164.8</v>
      </c>
      <c r="AO390" s="77">
        <v>0</v>
      </c>
      <c r="AP390" s="77">
        <v>0</v>
      </c>
      <c r="AQ390" s="77">
        <v>0</v>
      </c>
      <c r="AR390" s="77">
        <v>0</v>
      </c>
      <c r="AS390" s="77">
        <v>0</v>
      </c>
      <c r="AT390" s="77">
        <v>0</v>
      </c>
      <c r="AU390" s="46"/>
      <c r="AV390" s="350" t="str">
        <f t="shared" si="209"/>
        <v/>
      </c>
      <c r="AW390" s="76" t="str">
        <f t="shared" si="210"/>
        <v/>
      </c>
      <c r="AX390" s="198" t="str">
        <f>IF(A390="","",IF(D390="","",INDEX(POBRANIE_!$B$6:$F$101,MATCH(D390,POBRANIE_!$A$6:$A$101,0),5)))</f>
        <v/>
      </c>
      <c r="AY390" s="96" t="str">
        <f t="shared" si="211"/>
        <v/>
      </c>
      <c r="AZ390" s="96" t="str">
        <f t="shared" si="202"/>
        <v/>
      </c>
      <c r="BA390" s="292" t="str">
        <f t="shared" si="197"/>
        <v xml:space="preserve"> </v>
      </c>
      <c r="BB390" s="293" t="str">
        <f t="shared" si="198"/>
        <v xml:space="preserve"> </v>
      </c>
      <c r="BD390" s="45"/>
      <c r="BE390" s="387" t="str">
        <f t="shared" si="199"/>
        <v/>
      </c>
      <c r="BF390" s="388">
        <f t="shared" si="212"/>
        <v>0</v>
      </c>
      <c r="BG390" s="388">
        <f t="shared" si="213"/>
        <v>0</v>
      </c>
      <c r="BH390" s="388">
        <f t="shared" si="214"/>
        <v>0</v>
      </c>
      <c r="BI390" s="388">
        <f t="shared" si="215"/>
        <v>0</v>
      </c>
      <c r="BJ390" s="388">
        <f t="shared" si="216"/>
        <v>0</v>
      </c>
      <c r="BK390" s="389">
        <f t="shared" si="217"/>
        <v>0</v>
      </c>
      <c r="BL390" s="388">
        <f>IF(W390="",0,IF(W390=LEGENDA!C$43,0,1))</f>
        <v>0</v>
      </c>
      <c r="BM390" s="388">
        <f>IF(X390="",0,IF(X390=LEGENDA!D$43,0,1))</f>
        <v>0</v>
      </c>
      <c r="BN390" s="388">
        <f>IF(Y390="",0,IF(Y390=LEGENDA!E$43,0,1))</f>
        <v>0</v>
      </c>
      <c r="BO390" s="388">
        <f>IF(Z390="",0,IF(Z390=LEGENDA!F$43,0,1))</f>
        <v>0</v>
      </c>
      <c r="BP390" s="388">
        <f>IF(AA390="",0,IF(AA390=LEGENDA!G$43,0,1))</f>
        <v>0</v>
      </c>
      <c r="BQ390" s="388">
        <f>IF(AB390="",0,IF(AB390=LEGENDA!H$43,0,1))</f>
        <v>0</v>
      </c>
      <c r="BR390" s="388">
        <f>IF(AC390="",0,IF(AC390=LEGENDA!I$43,0,1))</f>
        <v>0</v>
      </c>
      <c r="BS390" s="388">
        <f>IF(AD390="",0,IF(AD390=LEGENDA!J$43,0,1))</f>
        <v>0</v>
      </c>
      <c r="BT390" s="388">
        <f>IF(AE390="",0,IF(AE390=LEGENDA!K$43,0,1))</f>
        <v>0</v>
      </c>
      <c r="BU390" s="388">
        <f>IF(AF390="",0,IF(AF390=LEGENDA!L$43,0,1))</f>
        <v>0</v>
      </c>
      <c r="BV390" s="390">
        <f t="shared" si="218"/>
        <v>0</v>
      </c>
      <c r="BW390" s="388">
        <f t="shared" si="219"/>
        <v>0</v>
      </c>
      <c r="BX390" s="390">
        <f t="shared" si="220"/>
        <v>0</v>
      </c>
      <c r="BY390" s="391">
        <f t="shared" si="221"/>
        <v>0</v>
      </c>
      <c r="BZ390" s="391">
        <f t="shared" si="222"/>
        <v>0</v>
      </c>
      <c r="CA390" s="391" t="str">
        <f t="shared" si="223"/>
        <v/>
      </c>
      <c r="CB390" s="386" t="str">
        <f t="shared" si="200"/>
        <v/>
      </c>
      <c r="CC390" s="94">
        <f t="shared" si="224"/>
        <v>0</v>
      </c>
      <c r="CD390" s="397" t="str">
        <f t="shared" si="225"/>
        <v/>
      </c>
      <c r="CE390" s="559" t="str">
        <f t="array" ref="CE390">IFERROR(INDEX($C$10:$C$525,MATCH(0,COUNTIF($CE$9:CE389,$C$10:$C$525),0)),"")</f>
        <v/>
      </c>
      <c r="CF390" s="559">
        <f t="shared" si="201"/>
        <v>0</v>
      </c>
    </row>
    <row r="391" spans="1:84" ht="18.600000000000001" customHeight="1" thickBot="1" x14ac:dyDescent="0.35">
      <c r="A391" s="78" t="str">
        <f t="shared" si="203"/>
        <v/>
      </c>
      <c r="B391" s="576"/>
      <c r="C391" s="464"/>
      <c r="D391" s="349"/>
      <c r="E391" s="61" t="str">
        <f>IF(B391="","",IF(C391="","",IF(D391="","",INDEX(POBRANIE_!$B$6:$F$100,MATCH($D391,POBRANIE_!$A$6:$A$100,0),2))))</f>
        <v/>
      </c>
      <c r="F391" s="44"/>
      <c r="G391" s="45"/>
      <c r="H391" s="349"/>
      <c r="I391" s="46"/>
      <c r="J391" s="64" t="str">
        <f>IF($H391="","",IF($I391="","",IF($H391=LEGENDA!$B$21,0.6,IF($H391=LEGENDA!$B$22,0.7,0.8))))</f>
        <v/>
      </c>
      <c r="K391" s="61" t="str">
        <f t="shared" si="204"/>
        <v/>
      </c>
      <c r="L391" s="46"/>
      <c r="M391" s="61" t="str">
        <f>IF($H391="","",IF(OR(I391&gt;0,L391&gt;0),"",IF(AND(D391="TUZ",H391="gleba b. lekka"),"BŁĄD kol.8",IF(AND(D391="TUZ",H391="gleba lekka"),"BŁĄD kol.8",IF(AND(D391="TUZ",H391="gleba średnia"),"BŁĄD kol.8",IF(AND(D391="TUZ",H391="gleba ciężka"),"BŁĄD kol.8",IF(OR($H391=LEGENDA!$B$21,$H391=1),49,IF(OR($H391=LEGENDA!$B$22,$H391=2),59,IF(OR($H391=LEGENDA!$B$23,$H391=3),62,IF(OR($H391=4,$H391=LEGENDA!$B$24),66,IF(H391=LEGENDA!$O$25,86,IF(H391=LEGENDA!$O$26,91,IF(H391=LEGENDA!$O$27,73,IF(H391=LEGENDA!$O$28,66,IF(H391=LEGENDA!$O$29,135,IF(H391=LEGENDA!$O$30,158,IF(H391=LEGENDA!$O$31,117)))))))))))))))))</f>
        <v/>
      </c>
      <c r="N391" s="61" t="str">
        <f>IF(AND(D391="TUZ",H391="gleba b. lekka"),"BŁĄD kol.8",IF(AND(D391="TUZ",H391="gleba lekka"),"BŁĄD kol.8",IF(AND(D391="TUZ",H391="gleba średnia"),"BŁĄD kol.8",IF(AND(D391="TUZ",H391="gleba ciężka"),"BŁĄD kol.8",IF(AND(E391&lt;&gt;4,H391=LEGENDA!$O$29),"BŁĄD kol.8",IF(AND(E391&lt;&gt;4,H391=LEGENDA!$O$30),"BŁĄD kol.8",IF(AND(E391&lt;&gt;4,H391=LEGENDA!$O$31),"BŁĄD kol.8",IF(AND(E391&lt;&gt;4,H391=LEGENDA!$O$28),"BŁĄD kol.8",IF(AND(E391&lt;&gt;4,H391=LEGENDA!$O$27),"BŁĄD kol.8",IF(AND(E391&lt;&gt;4,H391=LEGENDA!$O$26),"BŁĄD kol.8",IF(AND(E391&lt;&gt;4,H391=LEGENDA!$O$25),"BŁĄD kol.8",IF(AX391="","",IF(AX391=1,0.6,IF(AX391=2,0.9,0.9))))))))))))))</f>
        <v/>
      </c>
      <c r="O391" s="381" t="str">
        <f t="shared" si="205"/>
        <v/>
      </c>
      <c r="P391" s="379" t="str">
        <f t="shared" si="206"/>
        <v/>
      </c>
      <c r="Q391" s="47"/>
      <c r="R391" s="46"/>
      <c r="S391" s="46"/>
      <c r="T391" s="46"/>
      <c r="U391" s="46"/>
      <c r="V391" s="61" t="str">
        <f t="shared" si="207"/>
        <v/>
      </c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61" t="str">
        <f t="shared" si="208"/>
        <v/>
      </c>
      <c r="AH391" s="66" t="e">
        <v>#VALUE!</v>
      </c>
      <c r="AI391" s="72">
        <v>0</v>
      </c>
      <c r="AJ391" s="73">
        <v>0</v>
      </c>
      <c r="AK391" s="67">
        <v>0</v>
      </c>
      <c r="AL391" s="51">
        <v>-63.360000000000007</v>
      </c>
      <c r="AM391" s="51">
        <v>-73.600000000000009</v>
      </c>
      <c r="AN391" s="51">
        <v>-164.8</v>
      </c>
      <c r="AO391" s="77">
        <v>0</v>
      </c>
      <c r="AP391" s="77">
        <v>0</v>
      </c>
      <c r="AQ391" s="77">
        <v>0</v>
      </c>
      <c r="AR391" s="77">
        <v>0</v>
      </c>
      <c r="AS391" s="77">
        <v>0</v>
      </c>
      <c r="AT391" s="77">
        <v>0</v>
      </c>
      <c r="AU391" s="46"/>
      <c r="AV391" s="350" t="str">
        <f t="shared" si="209"/>
        <v/>
      </c>
      <c r="AW391" s="76" t="str">
        <f t="shared" si="210"/>
        <v/>
      </c>
      <c r="AX391" s="198" t="str">
        <f>IF(A391="","",IF(D391="","",INDEX(POBRANIE_!$B$6:$F$101,MATCH(D391,POBRANIE_!$A$6:$A$101,0),5)))</f>
        <v/>
      </c>
      <c r="AY391" s="96" t="str">
        <f t="shared" si="211"/>
        <v/>
      </c>
      <c r="AZ391" s="96" t="str">
        <f t="shared" si="202"/>
        <v/>
      </c>
      <c r="BA391" s="292" t="str">
        <f t="shared" si="197"/>
        <v xml:space="preserve"> </v>
      </c>
      <c r="BB391" s="293" t="str">
        <f t="shared" si="198"/>
        <v xml:space="preserve"> </v>
      </c>
      <c r="BD391" s="45"/>
      <c r="BE391" s="387" t="str">
        <f t="shared" si="199"/>
        <v/>
      </c>
      <c r="BF391" s="388">
        <f t="shared" si="212"/>
        <v>0</v>
      </c>
      <c r="BG391" s="388">
        <f t="shared" si="213"/>
        <v>0</v>
      </c>
      <c r="BH391" s="388">
        <f t="shared" si="214"/>
        <v>0</v>
      </c>
      <c r="BI391" s="388">
        <f t="shared" si="215"/>
        <v>0</v>
      </c>
      <c r="BJ391" s="388">
        <f t="shared" si="216"/>
        <v>0</v>
      </c>
      <c r="BK391" s="389">
        <f t="shared" si="217"/>
        <v>0</v>
      </c>
      <c r="BL391" s="388">
        <f>IF(W391="",0,IF(W391=LEGENDA!C$43,0,1))</f>
        <v>0</v>
      </c>
      <c r="BM391" s="388">
        <f>IF(X391="",0,IF(X391=LEGENDA!D$43,0,1))</f>
        <v>0</v>
      </c>
      <c r="BN391" s="388">
        <f>IF(Y391="",0,IF(Y391=LEGENDA!E$43,0,1))</f>
        <v>0</v>
      </c>
      <c r="BO391" s="388">
        <f>IF(Z391="",0,IF(Z391=LEGENDA!F$43,0,1))</f>
        <v>0</v>
      </c>
      <c r="BP391" s="388">
        <f>IF(AA391="",0,IF(AA391=LEGENDA!G$43,0,1))</f>
        <v>0</v>
      </c>
      <c r="BQ391" s="388">
        <f>IF(AB391="",0,IF(AB391=LEGENDA!H$43,0,1))</f>
        <v>0</v>
      </c>
      <c r="BR391" s="388">
        <f>IF(AC391="",0,IF(AC391=LEGENDA!I$43,0,1))</f>
        <v>0</v>
      </c>
      <c r="BS391" s="388">
        <f>IF(AD391="",0,IF(AD391=LEGENDA!J$43,0,1))</f>
        <v>0</v>
      </c>
      <c r="BT391" s="388">
        <f>IF(AE391="",0,IF(AE391=LEGENDA!K$43,0,1))</f>
        <v>0</v>
      </c>
      <c r="BU391" s="388">
        <f>IF(AF391="",0,IF(AF391=LEGENDA!L$43,0,1))</f>
        <v>0</v>
      </c>
      <c r="BV391" s="390">
        <f t="shared" si="218"/>
        <v>0</v>
      </c>
      <c r="BW391" s="388">
        <f t="shared" si="219"/>
        <v>0</v>
      </c>
      <c r="BX391" s="390">
        <f t="shared" si="220"/>
        <v>0</v>
      </c>
      <c r="BY391" s="391">
        <f t="shared" si="221"/>
        <v>0</v>
      </c>
      <c r="BZ391" s="391">
        <f t="shared" si="222"/>
        <v>0</v>
      </c>
      <c r="CA391" s="391" t="str">
        <f t="shared" si="223"/>
        <v/>
      </c>
      <c r="CB391" s="386" t="str">
        <f t="shared" si="200"/>
        <v/>
      </c>
      <c r="CC391" s="94">
        <f t="shared" si="224"/>
        <v>0</v>
      </c>
      <c r="CD391" s="397" t="str">
        <f t="shared" si="225"/>
        <v/>
      </c>
      <c r="CE391" s="559" t="str">
        <f t="array" ref="CE391">IFERROR(INDEX($C$10:$C$525,MATCH(0,COUNTIF($CE$9:CE390,$C$10:$C$525),0)),"")</f>
        <v/>
      </c>
      <c r="CF391" s="559">
        <f t="shared" si="201"/>
        <v>0</v>
      </c>
    </row>
    <row r="392" spans="1:84" ht="18.600000000000001" customHeight="1" thickBot="1" x14ac:dyDescent="0.35">
      <c r="A392" s="78" t="str">
        <f t="shared" si="203"/>
        <v/>
      </c>
      <c r="B392" s="576"/>
      <c r="C392" s="464"/>
      <c r="D392" s="349"/>
      <c r="E392" s="61" t="str">
        <f>IF(B392="","",IF(C392="","",IF(D392="","",INDEX(POBRANIE_!$B$6:$F$100,MATCH($D392,POBRANIE_!$A$6:$A$100,0),2))))</f>
        <v/>
      </c>
      <c r="F392" s="44"/>
      <c r="G392" s="45"/>
      <c r="H392" s="349"/>
      <c r="I392" s="46"/>
      <c r="J392" s="64" t="str">
        <f>IF($H392="","",IF($I392="","",IF($H392=LEGENDA!$B$21,0.6,IF($H392=LEGENDA!$B$22,0.7,0.8))))</f>
        <v/>
      </c>
      <c r="K392" s="61" t="str">
        <f t="shared" si="204"/>
        <v/>
      </c>
      <c r="L392" s="46"/>
      <c r="M392" s="61" t="str">
        <f>IF($H392="","",IF(OR(I392&gt;0,L392&gt;0),"",IF(AND(D392="TUZ",H392="gleba b. lekka"),"BŁĄD kol.8",IF(AND(D392="TUZ",H392="gleba lekka"),"BŁĄD kol.8",IF(AND(D392="TUZ",H392="gleba średnia"),"BŁĄD kol.8",IF(AND(D392="TUZ",H392="gleba ciężka"),"BŁĄD kol.8",IF(OR($H392=LEGENDA!$B$21,$H392=1),49,IF(OR($H392=LEGENDA!$B$22,$H392=2),59,IF(OR($H392=LEGENDA!$B$23,$H392=3),62,IF(OR($H392=4,$H392=LEGENDA!$B$24),66,IF(H392=LEGENDA!$O$25,86,IF(H392=LEGENDA!$O$26,91,IF(H392=LEGENDA!$O$27,73,IF(H392=LEGENDA!$O$28,66,IF(H392=LEGENDA!$O$29,135,IF(H392=LEGENDA!$O$30,158,IF(H392=LEGENDA!$O$31,117)))))))))))))))))</f>
        <v/>
      </c>
      <c r="N392" s="61" t="str">
        <f>IF(AND(D392="TUZ",H392="gleba b. lekka"),"BŁĄD kol.8",IF(AND(D392="TUZ",H392="gleba lekka"),"BŁĄD kol.8",IF(AND(D392="TUZ",H392="gleba średnia"),"BŁĄD kol.8",IF(AND(D392="TUZ",H392="gleba ciężka"),"BŁĄD kol.8",IF(AND(E392&lt;&gt;4,H392=LEGENDA!$O$29),"BŁĄD kol.8",IF(AND(E392&lt;&gt;4,H392=LEGENDA!$O$30),"BŁĄD kol.8",IF(AND(E392&lt;&gt;4,H392=LEGENDA!$O$31),"BŁĄD kol.8",IF(AND(E392&lt;&gt;4,H392=LEGENDA!$O$28),"BŁĄD kol.8",IF(AND(E392&lt;&gt;4,H392=LEGENDA!$O$27),"BŁĄD kol.8",IF(AND(E392&lt;&gt;4,H392=LEGENDA!$O$26),"BŁĄD kol.8",IF(AND(E392&lt;&gt;4,H392=LEGENDA!$O$25),"BŁĄD kol.8",IF(AX392="","",IF(AX392=1,0.6,IF(AX392=2,0.9,0.9))))))))))))))</f>
        <v/>
      </c>
      <c r="O392" s="381" t="str">
        <f t="shared" si="205"/>
        <v/>
      </c>
      <c r="P392" s="379" t="str">
        <f t="shared" si="206"/>
        <v/>
      </c>
      <c r="Q392" s="47"/>
      <c r="R392" s="46"/>
      <c r="S392" s="46"/>
      <c r="T392" s="46"/>
      <c r="U392" s="46"/>
      <c r="V392" s="61" t="str">
        <f t="shared" si="207"/>
        <v/>
      </c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61" t="str">
        <f t="shared" si="208"/>
        <v/>
      </c>
      <c r="AH392" s="66" t="e">
        <v>#VALUE!</v>
      </c>
      <c r="AI392" s="72">
        <v>0</v>
      </c>
      <c r="AJ392" s="73">
        <v>0</v>
      </c>
      <c r="AK392" s="67">
        <v>0</v>
      </c>
      <c r="AL392" s="51">
        <v>-63.360000000000007</v>
      </c>
      <c r="AM392" s="51">
        <v>-73.600000000000009</v>
      </c>
      <c r="AN392" s="51">
        <v>-164.8</v>
      </c>
      <c r="AO392" s="77">
        <v>0</v>
      </c>
      <c r="AP392" s="77">
        <v>0</v>
      </c>
      <c r="AQ392" s="77">
        <v>0</v>
      </c>
      <c r="AR392" s="77">
        <v>0</v>
      </c>
      <c r="AS392" s="77">
        <v>0</v>
      </c>
      <c r="AT392" s="77">
        <v>0</v>
      </c>
      <c r="AU392" s="46"/>
      <c r="AV392" s="350" t="str">
        <f t="shared" si="209"/>
        <v/>
      </c>
      <c r="AW392" s="76" t="str">
        <f t="shared" si="210"/>
        <v/>
      </c>
      <c r="AX392" s="198" t="str">
        <f>IF(A392="","",IF(D392="","",INDEX(POBRANIE_!$B$6:$F$101,MATCH(D392,POBRANIE_!$A$6:$A$101,0),5)))</f>
        <v/>
      </c>
      <c r="AY392" s="96" t="str">
        <f t="shared" si="211"/>
        <v/>
      </c>
      <c r="AZ392" s="96" t="str">
        <f t="shared" si="202"/>
        <v/>
      </c>
      <c r="BA392" s="292" t="str">
        <f t="shared" si="197"/>
        <v xml:space="preserve"> </v>
      </c>
      <c r="BB392" s="293" t="str">
        <f t="shared" si="198"/>
        <v xml:space="preserve"> </v>
      </c>
      <c r="BD392" s="45"/>
      <c r="BE392" s="387" t="str">
        <f t="shared" si="199"/>
        <v/>
      </c>
      <c r="BF392" s="388">
        <f t="shared" si="212"/>
        <v>0</v>
      </c>
      <c r="BG392" s="388">
        <f t="shared" si="213"/>
        <v>0</v>
      </c>
      <c r="BH392" s="388">
        <f t="shared" si="214"/>
        <v>0</v>
      </c>
      <c r="BI392" s="388">
        <f t="shared" si="215"/>
        <v>0</v>
      </c>
      <c r="BJ392" s="388">
        <f t="shared" si="216"/>
        <v>0</v>
      </c>
      <c r="BK392" s="389">
        <f t="shared" si="217"/>
        <v>0</v>
      </c>
      <c r="BL392" s="388">
        <f>IF(W392="",0,IF(W392=LEGENDA!C$43,0,1))</f>
        <v>0</v>
      </c>
      <c r="BM392" s="388">
        <f>IF(X392="",0,IF(X392=LEGENDA!D$43,0,1))</f>
        <v>0</v>
      </c>
      <c r="BN392" s="388">
        <f>IF(Y392="",0,IF(Y392=LEGENDA!E$43,0,1))</f>
        <v>0</v>
      </c>
      <c r="BO392" s="388">
        <f>IF(Z392="",0,IF(Z392=LEGENDA!F$43,0,1))</f>
        <v>0</v>
      </c>
      <c r="BP392" s="388">
        <f>IF(AA392="",0,IF(AA392=LEGENDA!G$43,0,1))</f>
        <v>0</v>
      </c>
      <c r="BQ392" s="388">
        <f>IF(AB392="",0,IF(AB392=LEGENDA!H$43,0,1))</f>
        <v>0</v>
      </c>
      <c r="BR392" s="388">
        <f>IF(AC392="",0,IF(AC392=LEGENDA!I$43,0,1))</f>
        <v>0</v>
      </c>
      <c r="BS392" s="388">
        <f>IF(AD392="",0,IF(AD392=LEGENDA!J$43,0,1))</f>
        <v>0</v>
      </c>
      <c r="BT392" s="388">
        <f>IF(AE392="",0,IF(AE392=LEGENDA!K$43,0,1))</f>
        <v>0</v>
      </c>
      <c r="BU392" s="388">
        <f>IF(AF392="",0,IF(AF392=LEGENDA!L$43,0,1))</f>
        <v>0</v>
      </c>
      <c r="BV392" s="390">
        <f t="shared" si="218"/>
        <v>0</v>
      </c>
      <c r="BW392" s="388">
        <f t="shared" si="219"/>
        <v>0</v>
      </c>
      <c r="BX392" s="390">
        <f t="shared" si="220"/>
        <v>0</v>
      </c>
      <c r="BY392" s="391">
        <f t="shared" si="221"/>
        <v>0</v>
      </c>
      <c r="BZ392" s="391">
        <f t="shared" si="222"/>
        <v>0</v>
      </c>
      <c r="CA392" s="391" t="str">
        <f t="shared" si="223"/>
        <v/>
      </c>
      <c r="CB392" s="386" t="str">
        <f t="shared" si="200"/>
        <v/>
      </c>
      <c r="CC392" s="94">
        <f t="shared" si="224"/>
        <v>0</v>
      </c>
      <c r="CD392" s="397" t="str">
        <f t="shared" si="225"/>
        <v/>
      </c>
      <c r="CE392" s="559" t="str">
        <f t="array" ref="CE392">IFERROR(INDEX($C$10:$C$525,MATCH(0,COUNTIF($CE$9:CE391,$C$10:$C$525),0)),"")</f>
        <v/>
      </c>
      <c r="CF392" s="559">
        <f t="shared" si="201"/>
        <v>0</v>
      </c>
    </row>
    <row r="393" spans="1:84" ht="18.600000000000001" customHeight="1" thickBot="1" x14ac:dyDescent="0.35">
      <c r="A393" s="78" t="str">
        <f t="shared" si="203"/>
        <v/>
      </c>
      <c r="B393" s="576"/>
      <c r="C393" s="464"/>
      <c r="D393" s="349"/>
      <c r="E393" s="61" t="str">
        <f>IF(B393="","",IF(C393="","",IF(D393="","",INDEX(POBRANIE_!$B$6:$F$100,MATCH($D393,POBRANIE_!$A$6:$A$100,0),2))))</f>
        <v/>
      </c>
      <c r="F393" s="44"/>
      <c r="G393" s="45"/>
      <c r="H393" s="349"/>
      <c r="I393" s="46"/>
      <c r="J393" s="64" t="str">
        <f>IF($H393="","",IF($I393="","",IF($H393=LEGENDA!$B$21,0.6,IF($H393=LEGENDA!$B$22,0.7,0.8))))</f>
        <v/>
      </c>
      <c r="K393" s="61" t="str">
        <f t="shared" si="204"/>
        <v/>
      </c>
      <c r="L393" s="46"/>
      <c r="M393" s="61" t="str">
        <f>IF($H393="","",IF(OR(I393&gt;0,L393&gt;0),"",IF(AND(D393="TUZ",H393="gleba b. lekka"),"BŁĄD kol.8",IF(AND(D393="TUZ",H393="gleba lekka"),"BŁĄD kol.8",IF(AND(D393="TUZ",H393="gleba średnia"),"BŁĄD kol.8",IF(AND(D393="TUZ",H393="gleba ciężka"),"BŁĄD kol.8",IF(OR($H393=LEGENDA!$B$21,$H393=1),49,IF(OR($H393=LEGENDA!$B$22,$H393=2),59,IF(OR($H393=LEGENDA!$B$23,$H393=3),62,IF(OR($H393=4,$H393=LEGENDA!$B$24),66,IF(H393=LEGENDA!$O$25,86,IF(H393=LEGENDA!$O$26,91,IF(H393=LEGENDA!$O$27,73,IF(H393=LEGENDA!$O$28,66,IF(H393=LEGENDA!$O$29,135,IF(H393=LEGENDA!$O$30,158,IF(H393=LEGENDA!$O$31,117)))))))))))))))))</f>
        <v/>
      </c>
      <c r="N393" s="61" t="str">
        <f>IF(AND(D393="TUZ",H393="gleba b. lekka"),"BŁĄD kol.8",IF(AND(D393="TUZ",H393="gleba lekka"),"BŁĄD kol.8",IF(AND(D393="TUZ",H393="gleba średnia"),"BŁĄD kol.8",IF(AND(D393="TUZ",H393="gleba ciężka"),"BŁĄD kol.8",IF(AND(E393&lt;&gt;4,H393=LEGENDA!$O$29),"BŁĄD kol.8",IF(AND(E393&lt;&gt;4,H393=LEGENDA!$O$30),"BŁĄD kol.8",IF(AND(E393&lt;&gt;4,H393=LEGENDA!$O$31),"BŁĄD kol.8",IF(AND(E393&lt;&gt;4,H393=LEGENDA!$O$28),"BŁĄD kol.8",IF(AND(E393&lt;&gt;4,H393=LEGENDA!$O$27),"BŁĄD kol.8",IF(AND(E393&lt;&gt;4,H393=LEGENDA!$O$26),"BŁĄD kol.8",IF(AND(E393&lt;&gt;4,H393=LEGENDA!$O$25),"BŁĄD kol.8",IF(AX393="","",IF(AX393=1,0.6,IF(AX393=2,0.9,0.9))))))))))))))</f>
        <v/>
      </c>
      <c r="O393" s="381" t="str">
        <f t="shared" si="205"/>
        <v/>
      </c>
      <c r="P393" s="379" t="str">
        <f t="shared" si="206"/>
        <v/>
      </c>
      <c r="Q393" s="47"/>
      <c r="R393" s="46"/>
      <c r="S393" s="46"/>
      <c r="T393" s="46"/>
      <c r="U393" s="46"/>
      <c r="V393" s="61" t="str">
        <f t="shared" si="207"/>
        <v/>
      </c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61" t="str">
        <f t="shared" si="208"/>
        <v/>
      </c>
      <c r="AH393" s="66" t="e">
        <v>#VALUE!</v>
      </c>
      <c r="AI393" s="72">
        <v>0</v>
      </c>
      <c r="AJ393" s="73">
        <v>0</v>
      </c>
      <c r="AK393" s="67">
        <v>0</v>
      </c>
      <c r="AL393" s="51">
        <v>-63.360000000000007</v>
      </c>
      <c r="AM393" s="51">
        <v>-73.600000000000009</v>
      </c>
      <c r="AN393" s="51">
        <v>-164.8</v>
      </c>
      <c r="AO393" s="77">
        <v>0</v>
      </c>
      <c r="AP393" s="77">
        <v>0</v>
      </c>
      <c r="AQ393" s="77">
        <v>0</v>
      </c>
      <c r="AR393" s="77">
        <v>0</v>
      </c>
      <c r="AS393" s="77">
        <v>0</v>
      </c>
      <c r="AT393" s="77">
        <v>0</v>
      </c>
      <c r="AU393" s="46"/>
      <c r="AV393" s="350" t="str">
        <f t="shared" si="209"/>
        <v/>
      </c>
      <c r="AW393" s="76" t="str">
        <f t="shared" si="210"/>
        <v/>
      </c>
      <c r="AX393" s="198" t="str">
        <f>IF(A393="","",IF(D393="","",INDEX(POBRANIE_!$B$6:$F$101,MATCH(D393,POBRANIE_!$A$6:$A$101,0),5)))</f>
        <v/>
      </c>
      <c r="AY393" s="96" t="str">
        <f t="shared" si="211"/>
        <v/>
      </c>
      <c r="AZ393" s="96" t="str">
        <f t="shared" si="202"/>
        <v/>
      </c>
      <c r="BA393" s="292" t="str">
        <f t="shared" si="197"/>
        <v xml:space="preserve"> </v>
      </c>
      <c r="BB393" s="293" t="str">
        <f t="shared" si="198"/>
        <v xml:space="preserve"> </v>
      </c>
      <c r="BD393" s="45"/>
      <c r="BE393" s="387" t="str">
        <f t="shared" si="199"/>
        <v/>
      </c>
      <c r="BF393" s="388">
        <f t="shared" si="212"/>
        <v>0</v>
      </c>
      <c r="BG393" s="388">
        <f t="shared" si="213"/>
        <v>0</v>
      </c>
      <c r="BH393" s="388">
        <f t="shared" si="214"/>
        <v>0</v>
      </c>
      <c r="BI393" s="388">
        <f t="shared" si="215"/>
        <v>0</v>
      </c>
      <c r="BJ393" s="388">
        <f t="shared" si="216"/>
        <v>0</v>
      </c>
      <c r="BK393" s="389">
        <f t="shared" si="217"/>
        <v>0</v>
      </c>
      <c r="BL393" s="388">
        <f>IF(W393="",0,IF(W393=LEGENDA!C$43,0,1))</f>
        <v>0</v>
      </c>
      <c r="BM393" s="388">
        <f>IF(X393="",0,IF(X393=LEGENDA!D$43,0,1))</f>
        <v>0</v>
      </c>
      <c r="BN393" s="388">
        <f>IF(Y393="",0,IF(Y393=LEGENDA!E$43,0,1))</f>
        <v>0</v>
      </c>
      <c r="BO393" s="388">
        <f>IF(Z393="",0,IF(Z393=LEGENDA!F$43,0,1))</f>
        <v>0</v>
      </c>
      <c r="BP393" s="388">
        <f>IF(AA393="",0,IF(AA393=LEGENDA!G$43,0,1))</f>
        <v>0</v>
      </c>
      <c r="BQ393" s="388">
        <f>IF(AB393="",0,IF(AB393=LEGENDA!H$43,0,1))</f>
        <v>0</v>
      </c>
      <c r="BR393" s="388">
        <f>IF(AC393="",0,IF(AC393=LEGENDA!I$43,0,1))</f>
        <v>0</v>
      </c>
      <c r="BS393" s="388">
        <f>IF(AD393="",0,IF(AD393=LEGENDA!J$43,0,1))</f>
        <v>0</v>
      </c>
      <c r="BT393" s="388">
        <f>IF(AE393="",0,IF(AE393=LEGENDA!K$43,0,1))</f>
        <v>0</v>
      </c>
      <c r="BU393" s="388">
        <f>IF(AF393="",0,IF(AF393=LEGENDA!L$43,0,1))</f>
        <v>0</v>
      </c>
      <c r="BV393" s="390">
        <f t="shared" si="218"/>
        <v>0</v>
      </c>
      <c r="BW393" s="388">
        <f t="shared" si="219"/>
        <v>0</v>
      </c>
      <c r="BX393" s="390">
        <f t="shared" si="220"/>
        <v>0</v>
      </c>
      <c r="BY393" s="391">
        <f t="shared" si="221"/>
        <v>0</v>
      </c>
      <c r="BZ393" s="391">
        <f t="shared" si="222"/>
        <v>0</v>
      </c>
      <c r="CA393" s="391" t="str">
        <f t="shared" si="223"/>
        <v/>
      </c>
      <c r="CB393" s="386" t="str">
        <f t="shared" si="200"/>
        <v/>
      </c>
      <c r="CC393" s="94">
        <f t="shared" si="224"/>
        <v>0</v>
      </c>
      <c r="CD393" s="397" t="str">
        <f t="shared" si="225"/>
        <v/>
      </c>
      <c r="CE393" s="559" t="str">
        <f t="array" ref="CE393">IFERROR(INDEX($C$10:$C$525,MATCH(0,COUNTIF($CE$9:CE392,$C$10:$C$525),0)),"")</f>
        <v/>
      </c>
      <c r="CF393" s="559">
        <f t="shared" si="201"/>
        <v>0</v>
      </c>
    </row>
    <row r="394" spans="1:84" ht="18.600000000000001" customHeight="1" thickBot="1" x14ac:dyDescent="0.35">
      <c r="A394" s="78" t="str">
        <f t="shared" si="203"/>
        <v/>
      </c>
      <c r="B394" s="576"/>
      <c r="C394" s="464"/>
      <c r="D394" s="349"/>
      <c r="E394" s="61" t="str">
        <f>IF(B394="","",IF(C394="","",IF(D394="","",INDEX(POBRANIE_!$B$6:$F$100,MATCH($D394,POBRANIE_!$A$6:$A$100,0),2))))</f>
        <v/>
      </c>
      <c r="F394" s="44"/>
      <c r="G394" s="45"/>
      <c r="H394" s="349"/>
      <c r="I394" s="46"/>
      <c r="J394" s="64" t="str">
        <f>IF($H394="","",IF($I394="","",IF($H394=LEGENDA!$B$21,0.6,IF($H394=LEGENDA!$B$22,0.7,0.8))))</f>
        <v/>
      </c>
      <c r="K394" s="61" t="str">
        <f t="shared" si="204"/>
        <v/>
      </c>
      <c r="L394" s="46"/>
      <c r="M394" s="61" t="str">
        <f>IF($H394="","",IF(OR(I394&gt;0,L394&gt;0),"",IF(AND(D394="TUZ",H394="gleba b. lekka"),"BŁĄD kol.8",IF(AND(D394="TUZ",H394="gleba lekka"),"BŁĄD kol.8",IF(AND(D394="TUZ",H394="gleba średnia"),"BŁĄD kol.8",IF(AND(D394="TUZ",H394="gleba ciężka"),"BŁĄD kol.8",IF(OR($H394=LEGENDA!$B$21,$H394=1),49,IF(OR($H394=LEGENDA!$B$22,$H394=2),59,IF(OR($H394=LEGENDA!$B$23,$H394=3),62,IF(OR($H394=4,$H394=LEGENDA!$B$24),66,IF(H394=LEGENDA!$O$25,86,IF(H394=LEGENDA!$O$26,91,IF(H394=LEGENDA!$O$27,73,IF(H394=LEGENDA!$O$28,66,IF(H394=LEGENDA!$O$29,135,IF(H394=LEGENDA!$O$30,158,IF(H394=LEGENDA!$O$31,117)))))))))))))))))</f>
        <v/>
      </c>
      <c r="N394" s="61" t="str">
        <f>IF(AND(D394="TUZ",H394="gleba b. lekka"),"BŁĄD kol.8",IF(AND(D394="TUZ",H394="gleba lekka"),"BŁĄD kol.8",IF(AND(D394="TUZ",H394="gleba średnia"),"BŁĄD kol.8",IF(AND(D394="TUZ",H394="gleba ciężka"),"BŁĄD kol.8",IF(AND(E394&lt;&gt;4,H394=LEGENDA!$O$29),"BŁĄD kol.8",IF(AND(E394&lt;&gt;4,H394=LEGENDA!$O$30),"BŁĄD kol.8",IF(AND(E394&lt;&gt;4,H394=LEGENDA!$O$31),"BŁĄD kol.8",IF(AND(E394&lt;&gt;4,H394=LEGENDA!$O$28),"BŁĄD kol.8",IF(AND(E394&lt;&gt;4,H394=LEGENDA!$O$27),"BŁĄD kol.8",IF(AND(E394&lt;&gt;4,H394=LEGENDA!$O$26),"BŁĄD kol.8",IF(AND(E394&lt;&gt;4,H394=LEGENDA!$O$25),"BŁĄD kol.8",IF(AX394="","",IF(AX394=1,0.6,IF(AX394=2,0.9,0.9))))))))))))))</f>
        <v/>
      </c>
      <c r="O394" s="381" t="str">
        <f t="shared" si="205"/>
        <v/>
      </c>
      <c r="P394" s="379" t="str">
        <f t="shared" si="206"/>
        <v/>
      </c>
      <c r="Q394" s="47"/>
      <c r="R394" s="46"/>
      <c r="S394" s="46"/>
      <c r="T394" s="46"/>
      <c r="U394" s="46"/>
      <c r="V394" s="61" t="str">
        <f t="shared" si="207"/>
        <v/>
      </c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61" t="str">
        <f t="shared" si="208"/>
        <v/>
      </c>
      <c r="AH394" s="66" t="e">
        <v>#VALUE!</v>
      </c>
      <c r="AI394" s="72">
        <v>0</v>
      </c>
      <c r="AJ394" s="73">
        <v>0</v>
      </c>
      <c r="AK394" s="67">
        <v>0</v>
      </c>
      <c r="AL394" s="51">
        <v>-63.360000000000007</v>
      </c>
      <c r="AM394" s="51">
        <v>-73.600000000000009</v>
      </c>
      <c r="AN394" s="51">
        <v>-164.8</v>
      </c>
      <c r="AO394" s="77">
        <v>0</v>
      </c>
      <c r="AP394" s="77">
        <v>0</v>
      </c>
      <c r="AQ394" s="77">
        <v>0</v>
      </c>
      <c r="AR394" s="77">
        <v>0</v>
      </c>
      <c r="AS394" s="77">
        <v>0</v>
      </c>
      <c r="AT394" s="77">
        <v>0</v>
      </c>
      <c r="AU394" s="46"/>
      <c r="AV394" s="350" t="str">
        <f t="shared" si="209"/>
        <v/>
      </c>
      <c r="AW394" s="76" t="str">
        <f t="shared" si="210"/>
        <v/>
      </c>
      <c r="AX394" s="198" t="str">
        <f>IF(A394="","",IF(D394="","",INDEX(POBRANIE_!$B$6:$F$101,MATCH(D394,POBRANIE_!$A$6:$A$101,0),5)))</f>
        <v/>
      </c>
      <c r="AY394" s="96" t="str">
        <f t="shared" si="211"/>
        <v/>
      </c>
      <c r="AZ394" s="96" t="str">
        <f t="shared" si="202"/>
        <v/>
      </c>
      <c r="BA394" s="292" t="str">
        <f t="shared" si="197"/>
        <v xml:space="preserve"> </v>
      </c>
      <c r="BB394" s="293" t="str">
        <f t="shared" si="198"/>
        <v xml:space="preserve"> </v>
      </c>
      <c r="BD394" s="45"/>
      <c r="BE394" s="387" t="str">
        <f t="shared" si="199"/>
        <v/>
      </c>
      <c r="BF394" s="388">
        <f t="shared" si="212"/>
        <v>0</v>
      </c>
      <c r="BG394" s="388">
        <f t="shared" si="213"/>
        <v>0</v>
      </c>
      <c r="BH394" s="388">
        <f t="shared" si="214"/>
        <v>0</v>
      </c>
      <c r="BI394" s="388">
        <f t="shared" si="215"/>
        <v>0</v>
      </c>
      <c r="BJ394" s="388">
        <f t="shared" si="216"/>
        <v>0</v>
      </c>
      <c r="BK394" s="389">
        <f t="shared" si="217"/>
        <v>0</v>
      </c>
      <c r="BL394" s="388">
        <f>IF(W394="",0,IF(W394=LEGENDA!C$43,0,1))</f>
        <v>0</v>
      </c>
      <c r="BM394" s="388">
        <f>IF(X394="",0,IF(X394=LEGENDA!D$43,0,1))</f>
        <v>0</v>
      </c>
      <c r="BN394" s="388">
        <f>IF(Y394="",0,IF(Y394=LEGENDA!E$43,0,1))</f>
        <v>0</v>
      </c>
      <c r="BO394" s="388">
        <f>IF(Z394="",0,IF(Z394=LEGENDA!F$43,0,1))</f>
        <v>0</v>
      </c>
      <c r="BP394" s="388">
        <f>IF(AA394="",0,IF(AA394=LEGENDA!G$43,0,1))</f>
        <v>0</v>
      </c>
      <c r="BQ394" s="388">
        <f>IF(AB394="",0,IF(AB394=LEGENDA!H$43,0,1))</f>
        <v>0</v>
      </c>
      <c r="BR394" s="388">
        <f>IF(AC394="",0,IF(AC394=LEGENDA!I$43,0,1))</f>
        <v>0</v>
      </c>
      <c r="BS394" s="388">
        <f>IF(AD394="",0,IF(AD394=LEGENDA!J$43,0,1))</f>
        <v>0</v>
      </c>
      <c r="BT394" s="388">
        <f>IF(AE394="",0,IF(AE394=LEGENDA!K$43,0,1))</f>
        <v>0</v>
      </c>
      <c r="BU394" s="388">
        <f>IF(AF394="",0,IF(AF394=LEGENDA!L$43,0,1))</f>
        <v>0</v>
      </c>
      <c r="BV394" s="390">
        <f t="shared" si="218"/>
        <v>0</v>
      </c>
      <c r="BW394" s="388">
        <f t="shared" si="219"/>
        <v>0</v>
      </c>
      <c r="BX394" s="390">
        <f t="shared" si="220"/>
        <v>0</v>
      </c>
      <c r="BY394" s="391">
        <f t="shared" si="221"/>
        <v>0</v>
      </c>
      <c r="BZ394" s="391">
        <f t="shared" si="222"/>
        <v>0</v>
      </c>
      <c r="CA394" s="391" t="str">
        <f t="shared" si="223"/>
        <v/>
      </c>
      <c r="CB394" s="386" t="str">
        <f t="shared" si="200"/>
        <v/>
      </c>
      <c r="CC394" s="94">
        <f t="shared" si="224"/>
        <v>0</v>
      </c>
      <c r="CD394" s="397" t="str">
        <f t="shared" si="225"/>
        <v/>
      </c>
      <c r="CE394" s="559" t="str">
        <f t="array" ref="CE394">IFERROR(INDEX($C$10:$C$525,MATCH(0,COUNTIF($CE$9:CE393,$C$10:$C$525),0)),"")</f>
        <v/>
      </c>
      <c r="CF394" s="559">
        <f t="shared" si="201"/>
        <v>0</v>
      </c>
    </row>
    <row r="395" spans="1:84" ht="18.600000000000001" customHeight="1" thickBot="1" x14ac:dyDescent="0.35">
      <c r="A395" s="78" t="str">
        <f t="shared" si="203"/>
        <v/>
      </c>
      <c r="B395" s="576"/>
      <c r="C395" s="464"/>
      <c r="D395" s="349"/>
      <c r="E395" s="61" t="str">
        <f>IF(B395="","",IF(C395="","",IF(D395="","",INDEX(POBRANIE_!$B$6:$F$100,MATCH($D395,POBRANIE_!$A$6:$A$100,0),2))))</f>
        <v/>
      </c>
      <c r="F395" s="44"/>
      <c r="G395" s="45"/>
      <c r="H395" s="349"/>
      <c r="I395" s="46"/>
      <c r="J395" s="64" t="str">
        <f>IF($H395="","",IF($I395="","",IF($H395=LEGENDA!$B$21,0.6,IF($H395=LEGENDA!$B$22,0.7,0.8))))</f>
        <v/>
      </c>
      <c r="K395" s="61" t="str">
        <f t="shared" si="204"/>
        <v/>
      </c>
      <c r="L395" s="46"/>
      <c r="M395" s="61" t="str">
        <f>IF($H395="","",IF(OR(I395&gt;0,L395&gt;0),"",IF(AND(D395="TUZ",H395="gleba b. lekka"),"BŁĄD kol.8",IF(AND(D395="TUZ",H395="gleba lekka"),"BŁĄD kol.8",IF(AND(D395="TUZ",H395="gleba średnia"),"BŁĄD kol.8",IF(AND(D395="TUZ",H395="gleba ciężka"),"BŁĄD kol.8",IF(OR($H395=LEGENDA!$B$21,$H395=1),49,IF(OR($H395=LEGENDA!$B$22,$H395=2),59,IF(OR($H395=LEGENDA!$B$23,$H395=3),62,IF(OR($H395=4,$H395=LEGENDA!$B$24),66,IF(H395=LEGENDA!$O$25,86,IF(H395=LEGENDA!$O$26,91,IF(H395=LEGENDA!$O$27,73,IF(H395=LEGENDA!$O$28,66,IF(H395=LEGENDA!$O$29,135,IF(H395=LEGENDA!$O$30,158,IF(H395=LEGENDA!$O$31,117)))))))))))))))))</f>
        <v/>
      </c>
      <c r="N395" s="61" t="str">
        <f>IF(AND(D395="TUZ",H395="gleba b. lekka"),"BŁĄD kol.8",IF(AND(D395="TUZ",H395="gleba lekka"),"BŁĄD kol.8",IF(AND(D395="TUZ",H395="gleba średnia"),"BŁĄD kol.8",IF(AND(D395="TUZ",H395="gleba ciężka"),"BŁĄD kol.8",IF(AND(E395&lt;&gt;4,H395=LEGENDA!$O$29),"BŁĄD kol.8",IF(AND(E395&lt;&gt;4,H395=LEGENDA!$O$30),"BŁĄD kol.8",IF(AND(E395&lt;&gt;4,H395=LEGENDA!$O$31),"BŁĄD kol.8",IF(AND(E395&lt;&gt;4,H395=LEGENDA!$O$28),"BŁĄD kol.8",IF(AND(E395&lt;&gt;4,H395=LEGENDA!$O$27),"BŁĄD kol.8",IF(AND(E395&lt;&gt;4,H395=LEGENDA!$O$26),"BŁĄD kol.8",IF(AND(E395&lt;&gt;4,H395=LEGENDA!$O$25),"BŁĄD kol.8",IF(AX395="","",IF(AX395=1,0.6,IF(AX395=2,0.9,0.9))))))))))))))</f>
        <v/>
      </c>
      <c r="O395" s="381" t="str">
        <f t="shared" si="205"/>
        <v/>
      </c>
      <c r="P395" s="379" t="str">
        <f t="shared" si="206"/>
        <v/>
      </c>
      <c r="Q395" s="47"/>
      <c r="R395" s="46"/>
      <c r="S395" s="46"/>
      <c r="T395" s="46"/>
      <c r="U395" s="46"/>
      <c r="V395" s="61" t="str">
        <f t="shared" si="207"/>
        <v/>
      </c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61" t="str">
        <f t="shared" si="208"/>
        <v/>
      </c>
      <c r="AH395" s="66" t="e">
        <v>#VALUE!</v>
      </c>
      <c r="AI395" s="72">
        <v>0</v>
      </c>
      <c r="AJ395" s="73">
        <v>0</v>
      </c>
      <c r="AK395" s="67">
        <v>0</v>
      </c>
      <c r="AL395" s="51">
        <v>-63.360000000000007</v>
      </c>
      <c r="AM395" s="51">
        <v>-73.600000000000009</v>
      </c>
      <c r="AN395" s="51">
        <v>-164.8</v>
      </c>
      <c r="AO395" s="77">
        <v>0</v>
      </c>
      <c r="AP395" s="77">
        <v>0</v>
      </c>
      <c r="AQ395" s="77">
        <v>0</v>
      </c>
      <c r="AR395" s="77">
        <v>0</v>
      </c>
      <c r="AS395" s="77">
        <v>0</v>
      </c>
      <c r="AT395" s="77">
        <v>0</v>
      </c>
      <c r="AU395" s="46"/>
      <c r="AV395" s="350" t="str">
        <f t="shared" si="209"/>
        <v/>
      </c>
      <c r="AW395" s="76" t="str">
        <f t="shared" si="210"/>
        <v/>
      </c>
      <c r="AX395" s="198" t="str">
        <f>IF(A395="","",IF(D395="","",INDEX(POBRANIE_!$B$6:$F$101,MATCH(D395,POBRANIE_!$A$6:$A$101,0),5)))</f>
        <v/>
      </c>
      <c r="AY395" s="96" t="str">
        <f t="shared" si="211"/>
        <v/>
      </c>
      <c r="AZ395" s="96" t="str">
        <f t="shared" si="202"/>
        <v/>
      </c>
      <c r="BA395" s="292" t="str">
        <f t="shared" ref="BA395:BA458" si="226">IF($AZ395=""," ",$AZ395/4*$AY395)</f>
        <v xml:space="preserve"> </v>
      </c>
      <c r="BB395" s="293" t="str">
        <f t="shared" ref="BB395:BB458" si="227">IF($BA395=" "," ",_xlfn.CEILING.PRECISE($AZ395/4*$AY395,1))</f>
        <v xml:space="preserve"> </v>
      </c>
      <c r="BD395" s="45"/>
      <c r="BE395" s="387" t="str">
        <f t="shared" ref="BE395:BE458" si="228">IF(F395="","",IF(BD395="",F395,0))</f>
        <v/>
      </c>
      <c r="BF395" s="388">
        <f t="shared" si="212"/>
        <v>0</v>
      </c>
      <c r="BG395" s="388">
        <f t="shared" si="213"/>
        <v>0</v>
      </c>
      <c r="BH395" s="388">
        <f t="shared" si="214"/>
        <v>0</v>
      </c>
      <c r="BI395" s="388">
        <f t="shared" si="215"/>
        <v>0</v>
      </c>
      <c r="BJ395" s="388">
        <f t="shared" si="216"/>
        <v>0</v>
      </c>
      <c r="BK395" s="389">
        <f t="shared" si="217"/>
        <v>0</v>
      </c>
      <c r="BL395" s="388">
        <f>IF(W395="",0,IF(W395=LEGENDA!C$43,0,1))</f>
        <v>0</v>
      </c>
      <c r="BM395" s="388">
        <f>IF(X395="",0,IF(X395=LEGENDA!D$43,0,1))</f>
        <v>0</v>
      </c>
      <c r="BN395" s="388">
        <f>IF(Y395="",0,IF(Y395=LEGENDA!E$43,0,1))</f>
        <v>0</v>
      </c>
      <c r="BO395" s="388">
        <f>IF(Z395="",0,IF(Z395=LEGENDA!F$43,0,1))</f>
        <v>0</v>
      </c>
      <c r="BP395" s="388">
        <f>IF(AA395="",0,IF(AA395=LEGENDA!G$43,0,1))</f>
        <v>0</v>
      </c>
      <c r="BQ395" s="388">
        <f>IF(AB395="",0,IF(AB395=LEGENDA!H$43,0,1))</f>
        <v>0</v>
      </c>
      <c r="BR395" s="388">
        <f>IF(AC395="",0,IF(AC395=LEGENDA!I$43,0,1))</f>
        <v>0</v>
      </c>
      <c r="BS395" s="388">
        <f>IF(AD395="",0,IF(AD395=LEGENDA!J$43,0,1))</f>
        <v>0</v>
      </c>
      <c r="BT395" s="388">
        <f>IF(AE395="",0,IF(AE395=LEGENDA!K$43,0,1))</f>
        <v>0</v>
      </c>
      <c r="BU395" s="388">
        <f>IF(AF395="",0,IF(AF395=LEGENDA!L$43,0,1))</f>
        <v>0</v>
      </c>
      <c r="BV395" s="390">
        <f t="shared" si="218"/>
        <v>0</v>
      </c>
      <c r="BW395" s="388">
        <f t="shared" si="219"/>
        <v>0</v>
      </c>
      <c r="BX395" s="390">
        <f t="shared" si="220"/>
        <v>0</v>
      </c>
      <c r="BY395" s="391">
        <f t="shared" si="221"/>
        <v>0</v>
      </c>
      <c r="BZ395" s="391">
        <f t="shared" si="222"/>
        <v>0</v>
      </c>
      <c r="CA395" s="391" t="str">
        <f t="shared" si="223"/>
        <v/>
      </c>
      <c r="CB395" s="386" t="str">
        <f t="shared" ref="CB395:CB458" si="229">IF(F395="","",IF(AND(BY395+BZ395&gt;0,BY395=BZ395),BY395,IF(AND(CC396=CC397,CC397=CC398,CC398=CC399,CC399=CC400,CC400=CC401,CC401=CC402,CC402=CC403,CC403=CC404,CC404=CC405,CC405=CC406,CC406=CC407,CC407=CC408,CC408=CC409,BY395=0,CC395=0.0001),SUM(CA395:CA409),IF(AND(CC396=CC397,CC397=CC398,CC398=CC399,CC399=CC400,CC400=CC401,CC401=CC402,CC402=CC403,CC403=CC404,CC404=CC405,CC405=CC406,CC406=CC407,CC407=CC408,BY395=0,CC395=0.0001),SUM(CA395:CA408),IF(AND(CC396=CC397,CC397=CC398,CC398=CC399,CC399=CC400,CC400=CC401,CC401=CC402,CC402=CC403,CC403=CC404,CC404=CC405,CC405=CC406,CC406=CC407,BY395=0,CC395=0.0001),SUM(CA395:CA407),IF(AND(CC396=CC397,CC397=CC398,CC398=CC399,CC399=CC400,CC400=CC401,CC401=CC402,CC402=CC403,CC403=CC404,CC404=CC405,CC405=CC406,BY395=0,CC395=0.0001),SUM(CA395:CA406),IF(AND(CC396=CC397,CC397=CC398,CC398=CC399,CC399=CC400,CC400=CC401,CC401=CC402,CC402=CC403,CC403=CC404,CC404=CC405,BY395=0,CC395=0.0001),SUM(CA395:CA405),IF(AND(CC396=CC397,CC397=CC398,CC398=CC399,CC399=CC400,CC400=CC401,CC401=CC402,CC402=CC403,CC403=CC404,BY395=0,CC395=0.0001),SUM(CA395:CA404),IF(AND(CC396=CC397,CC397=CC398,CC398=CC399,CC399=CC400,CC400=CC401,CC401=CC402,CC402=CC403,BY395=0,CC395=0.0001),SUM(CA395:CA403),IF(AND(CC396=CC397,CC397=CC398,CC398=CC399,CC399=CC400,CC400=CC401,CC401=CC402,BY395=0,CC395=0.0001),SUM(CA395:CA402),IF(AND(CC396=CC397,CC397=CC398,CC398=CC399,CC399=CC400,CC400=CC401,BY395=0,CC395=0.0001),SUM(CA395:CA401),IF(AND(CC396=CC397,CC397=CC398,CC398=CC399,CC399=CC400,BY395=0,CC395=0.0001),SUM(CA395:CA400),IF(AND(CC396=CC397,CC397=CC398,CC398=CC399,BY395=0,CC395=0.0001),SUM(CA395:CA399),IF(AND(CC396=CC397,CC397=CC398,BY395=0,CC395=0.0001,CC395=0.0001),SUM(CA395:CA398),IF(AND(CC396=CC397,BY395=0,CC395=0.0001),SUM(CA395:CA397),IF(AND(BY395=0,CC395=0.0001),SUM(CA395:CA396),0))))))))))))))))</f>
        <v/>
      </c>
      <c r="CC395" s="94">
        <f t="shared" si="224"/>
        <v>0</v>
      </c>
      <c r="CD395" s="397" t="str">
        <f t="shared" si="225"/>
        <v/>
      </c>
      <c r="CE395" s="559" t="str">
        <f t="array" ref="CE395">IFERROR(INDEX($C$10:$C$525,MATCH(0,COUNTIF($CE$9:CE394,$C$10:$C$525),0)),"")</f>
        <v/>
      </c>
      <c r="CF395" s="559">
        <f t="shared" ref="CF395:CF458" si="230">IF(CE395="",0,CE395)</f>
        <v>0</v>
      </c>
    </row>
    <row r="396" spans="1:84" ht="18.600000000000001" customHeight="1" thickBot="1" x14ac:dyDescent="0.35">
      <c r="A396" s="78" t="str">
        <f t="shared" si="203"/>
        <v/>
      </c>
      <c r="B396" s="576"/>
      <c r="C396" s="464"/>
      <c r="D396" s="349"/>
      <c r="E396" s="61" t="str">
        <f>IF(B396="","",IF(C396="","",IF(D396="","",INDEX(POBRANIE_!$B$6:$F$100,MATCH($D396,POBRANIE_!$A$6:$A$100,0),2))))</f>
        <v/>
      </c>
      <c r="F396" s="44"/>
      <c r="G396" s="45"/>
      <c r="H396" s="349"/>
      <c r="I396" s="46"/>
      <c r="J396" s="64" t="str">
        <f>IF($H396="","",IF($I396="","",IF($H396=LEGENDA!$B$21,0.6,IF($H396=LEGENDA!$B$22,0.7,0.8))))</f>
        <v/>
      </c>
      <c r="K396" s="61" t="str">
        <f t="shared" si="204"/>
        <v/>
      </c>
      <c r="L396" s="46"/>
      <c r="M396" s="61" t="str">
        <f>IF($H396="","",IF(OR(I396&gt;0,L396&gt;0),"",IF(AND(D396="TUZ",H396="gleba b. lekka"),"BŁĄD kol.8",IF(AND(D396="TUZ",H396="gleba lekka"),"BŁĄD kol.8",IF(AND(D396="TUZ",H396="gleba średnia"),"BŁĄD kol.8",IF(AND(D396="TUZ",H396="gleba ciężka"),"BŁĄD kol.8",IF(OR($H396=LEGENDA!$B$21,$H396=1),49,IF(OR($H396=LEGENDA!$B$22,$H396=2),59,IF(OR($H396=LEGENDA!$B$23,$H396=3),62,IF(OR($H396=4,$H396=LEGENDA!$B$24),66,IF(H396=LEGENDA!$O$25,86,IF(H396=LEGENDA!$O$26,91,IF(H396=LEGENDA!$O$27,73,IF(H396=LEGENDA!$O$28,66,IF(H396=LEGENDA!$O$29,135,IF(H396=LEGENDA!$O$30,158,IF(H396=LEGENDA!$O$31,117)))))))))))))))))</f>
        <v/>
      </c>
      <c r="N396" s="61" t="str">
        <f>IF(AND(D396="TUZ",H396="gleba b. lekka"),"BŁĄD kol.8",IF(AND(D396="TUZ",H396="gleba lekka"),"BŁĄD kol.8",IF(AND(D396="TUZ",H396="gleba średnia"),"BŁĄD kol.8",IF(AND(D396="TUZ",H396="gleba ciężka"),"BŁĄD kol.8",IF(AND(E396&lt;&gt;4,H396=LEGENDA!$O$29),"BŁĄD kol.8",IF(AND(E396&lt;&gt;4,H396=LEGENDA!$O$30),"BŁĄD kol.8",IF(AND(E396&lt;&gt;4,H396=LEGENDA!$O$31),"BŁĄD kol.8",IF(AND(E396&lt;&gt;4,H396=LEGENDA!$O$28),"BŁĄD kol.8",IF(AND(E396&lt;&gt;4,H396=LEGENDA!$O$27),"BŁĄD kol.8",IF(AND(E396&lt;&gt;4,H396=LEGENDA!$O$26),"BŁĄD kol.8",IF(AND(E396&lt;&gt;4,H396=LEGENDA!$O$25),"BŁĄD kol.8",IF(AX396="","",IF(AX396=1,0.6,IF(AX396=2,0.9,0.9))))))))))))))</f>
        <v/>
      </c>
      <c r="O396" s="381" t="str">
        <f t="shared" si="205"/>
        <v/>
      </c>
      <c r="P396" s="379" t="str">
        <f t="shared" si="206"/>
        <v/>
      </c>
      <c r="Q396" s="47"/>
      <c r="R396" s="46"/>
      <c r="S396" s="46"/>
      <c r="T396" s="46"/>
      <c r="U396" s="46"/>
      <c r="V396" s="61" t="str">
        <f t="shared" si="207"/>
        <v/>
      </c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61" t="str">
        <f t="shared" si="208"/>
        <v/>
      </c>
      <c r="AH396" s="66" t="e">
        <v>#VALUE!</v>
      </c>
      <c r="AI396" s="72">
        <v>0</v>
      </c>
      <c r="AJ396" s="73">
        <v>0</v>
      </c>
      <c r="AK396" s="67">
        <v>0</v>
      </c>
      <c r="AL396" s="51">
        <v>-63.360000000000007</v>
      </c>
      <c r="AM396" s="51">
        <v>-73.600000000000009</v>
      </c>
      <c r="AN396" s="51">
        <v>-164.8</v>
      </c>
      <c r="AO396" s="77">
        <v>0</v>
      </c>
      <c r="AP396" s="77">
        <v>0</v>
      </c>
      <c r="AQ396" s="77">
        <v>0</v>
      </c>
      <c r="AR396" s="77">
        <v>0</v>
      </c>
      <c r="AS396" s="77">
        <v>0</v>
      </c>
      <c r="AT396" s="77">
        <v>0</v>
      </c>
      <c r="AU396" s="46"/>
      <c r="AV396" s="350" t="str">
        <f t="shared" si="209"/>
        <v/>
      </c>
      <c r="AW396" s="76" t="str">
        <f t="shared" si="210"/>
        <v/>
      </c>
      <c r="AX396" s="198" t="str">
        <f>IF(A396="","",IF(D396="","",INDEX(POBRANIE_!$B$6:$F$101,MATCH(D396,POBRANIE_!$A$6:$A$101,0),5)))</f>
        <v/>
      </c>
      <c r="AY396" s="96" t="str">
        <f t="shared" si="211"/>
        <v/>
      </c>
      <c r="AZ396" s="96" t="str">
        <f t="shared" ref="AZ396:AZ459" si="231">IF($CB396&gt;0,$CB396,"")</f>
        <v/>
      </c>
      <c r="BA396" s="292" t="str">
        <f t="shared" si="226"/>
        <v xml:space="preserve"> </v>
      </c>
      <c r="BB396" s="293" t="str">
        <f t="shared" si="227"/>
        <v xml:space="preserve"> </v>
      </c>
      <c r="BD396" s="45"/>
      <c r="BE396" s="387" t="str">
        <f t="shared" si="228"/>
        <v/>
      </c>
      <c r="BF396" s="388">
        <f t="shared" si="212"/>
        <v>0</v>
      </c>
      <c r="BG396" s="388">
        <f t="shared" si="213"/>
        <v>0</v>
      </c>
      <c r="BH396" s="388">
        <f t="shared" si="214"/>
        <v>0</v>
      </c>
      <c r="BI396" s="388">
        <f t="shared" si="215"/>
        <v>0</v>
      </c>
      <c r="BJ396" s="388">
        <f t="shared" si="216"/>
        <v>0</v>
      </c>
      <c r="BK396" s="389">
        <f t="shared" si="217"/>
        <v>0</v>
      </c>
      <c r="BL396" s="388">
        <f>IF(W396="",0,IF(W396=LEGENDA!C$43,0,1))</f>
        <v>0</v>
      </c>
      <c r="BM396" s="388">
        <f>IF(X396="",0,IF(X396=LEGENDA!D$43,0,1))</f>
        <v>0</v>
      </c>
      <c r="BN396" s="388">
        <f>IF(Y396="",0,IF(Y396=LEGENDA!E$43,0,1))</f>
        <v>0</v>
      </c>
      <c r="BO396" s="388">
        <f>IF(Z396="",0,IF(Z396=LEGENDA!F$43,0,1))</f>
        <v>0</v>
      </c>
      <c r="BP396" s="388">
        <f>IF(AA396="",0,IF(AA396=LEGENDA!G$43,0,1))</f>
        <v>0</v>
      </c>
      <c r="BQ396" s="388">
        <f>IF(AB396="",0,IF(AB396=LEGENDA!H$43,0,1))</f>
        <v>0</v>
      </c>
      <c r="BR396" s="388">
        <f>IF(AC396="",0,IF(AC396=LEGENDA!I$43,0,1))</f>
        <v>0</v>
      </c>
      <c r="BS396" s="388">
        <f>IF(AD396="",0,IF(AD396=LEGENDA!J$43,0,1))</f>
        <v>0</v>
      </c>
      <c r="BT396" s="388">
        <f>IF(AE396="",0,IF(AE396=LEGENDA!K$43,0,1))</f>
        <v>0</v>
      </c>
      <c r="BU396" s="388">
        <f>IF(AF396="",0,IF(AF396=LEGENDA!L$43,0,1))</f>
        <v>0</v>
      </c>
      <c r="BV396" s="390">
        <f t="shared" si="218"/>
        <v>0</v>
      </c>
      <c r="BW396" s="388">
        <f t="shared" si="219"/>
        <v>0</v>
      </c>
      <c r="BX396" s="390">
        <f t="shared" si="220"/>
        <v>0</v>
      </c>
      <c r="BY396" s="391">
        <f t="shared" si="221"/>
        <v>0</v>
      </c>
      <c r="BZ396" s="391">
        <f t="shared" si="222"/>
        <v>0</v>
      </c>
      <c r="CA396" s="391" t="str">
        <f t="shared" si="223"/>
        <v/>
      </c>
      <c r="CB396" s="386" t="str">
        <f t="shared" si="229"/>
        <v/>
      </c>
      <c r="CC396" s="94">
        <f t="shared" si="224"/>
        <v>0</v>
      </c>
      <c r="CD396" s="397" t="str">
        <f t="shared" si="225"/>
        <v/>
      </c>
      <c r="CE396" s="559" t="str">
        <f t="array" ref="CE396">IFERROR(INDEX($C$10:$C$525,MATCH(0,COUNTIF($CE$9:CE395,$C$10:$C$525),0)),"")</f>
        <v/>
      </c>
      <c r="CF396" s="559">
        <f t="shared" si="230"/>
        <v>0</v>
      </c>
    </row>
    <row r="397" spans="1:84" ht="18.600000000000001" customHeight="1" thickBot="1" x14ac:dyDescent="0.35">
      <c r="A397" s="78" t="str">
        <f t="shared" si="203"/>
        <v/>
      </c>
      <c r="B397" s="576"/>
      <c r="C397" s="464"/>
      <c r="D397" s="349"/>
      <c r="E397" s="61" t="str">
        <f>IF(B397="","",IF(C397="","",IF(D397="","",INDEX(POBRANIE_!$B$6:$F$100,MATCH($D397,POBRANIE_!$A$6:$A$100,0),2))))</f>
        <v/>
      </c>
      <c r="F397" s="44"/>
      <c r="G397" s="45"/>
      <c r="H397" s="349"/>
      <c r="I397" s="46"/>
      <c r="J397" s="64" t="str">
        <f>IF($H397="","",IF($I397="","",IF($H397=LEGENDA!$B$21,0.6,IF($H397=LEGENDA!$B$22,0.7,0.8))))</f>
        <v/>
      </c>
      <c r="K397" s="61" t="str">
        <f t="shared" si="204"/>
        <v/>
      </c>
      <c r="L397" s="46"/>
      <c r="M397" s="61" t="str">
        <f>IF($H397="","",IF(OR(I397&gt;0,L397&gt;0),"",IF(AND(D397="TUZ",H397="gleba b. lekka"),"BŁĄD kol.8",IF(AND(D397="TUZ",H397="gleba lekka"),"BŁĄD kol.8",IF(AND(D397="TUZ",H397="gleba średnia"),"BŁĄD kol.8",IF(AND(D397="TUZ",H397="gleba ciężka"),"BŁĄD kol.8",IF(OR($H397=LEGENDA!$B$21,$H397=1),49,IF(OR($H397=LEGENDA!$B$22,$H397=2),59,IF(OR($H397=LEGENDA!$B$23,$H397=3),62,IF(OR($H397=4,$H397=LEGENDA!$B$24),66,IF(H397=LEGENDA!$O$25,86,IF(H397=LEGENDA!$O$26,91,IF(H397=LEGENDA!$O$27,73,IF(H397=LEGENDA!$O$28,66,IF(H397=LEGENDA!$O$29,135,IF(H397=LEGENDA!$O$30,158,IF(H397=LEGENDA!$O$31,117)))))))))))))))))</f>
        <v/>
      </c>
      <c r="N397" s="61" t="str">
        <f>IF(AND(D397="TUZ",H397="gleba b. lekka"),"BŁĄD kol.8",IF(AND(D397="TUZ",H397="gleba lekka"),"BŁĄD kol.8",IF(AND(D397="TUZ",H397="gleba średnia"),"BŁĄD kol.8",IF(AND(D397="TUZ",H397="gleba ciężka"),"BŁĄD kol.8",IF(AND(E397&lt;&gt;4,H397=LEGENDA!$O$29),"BŁĄD kol.8",IF(AND(E397&lt;&gt;4,H397=LEGENDA!$O$30),"BŁĄD kol.8",IF(AND(E397&lt;&gt;4,H397=LEGENDA!$O$31),"BŁĄD kol.8",IF(AND(E397&lt;&gt;4,H397=LEGENDA!$O$28),"BŁĄD kol.8",IF(AND(E397&lt;&gt;4,H397=LEGENDA!$O$27),"BŁĄD kol.8",IF(AND(E397&lt;&gt;4,H397=LEGENDA!$O$26),"BŁĄD kol.8",IF(AND(E397&lt;&gt;4,H397=LEGENDA!$O$25),"BŁĄD kol.8",IF(AX397="","",IF(AX397=1,0.6,IF(AX397=2,0.9,0.9))))))))))))))</f>
        <v/>
      </c>
      <c r="O397" s="381" t="str">
        <f t="shared" si="205"/>
        <v/>
      </c>
      <c r="P397" s="379" t="str">
        <f t="shared" si="206"/>
        <v/>
      </c>
      <c r="Q397" s="47"/>
      <c r="R397" s="46"/>
      <c r="S397" s="46"/>
      <c r="T397" s="46"/>
      <c r="U397" s="46"/>
      <c r="V397" s="61" t="str">
        <f t="shared" si="207"/>
        <v/>
      </c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61" t="str">
        <f t="shared" si="208"/>
        <v/>
      </c>
      <c r="AH397" s="66" t="e">
        <v>#VALUE!</v>
      </c>
      <c r="AI397" s="72">
        <v>0</v>
      </c>
      <c r="AJ397" s="73">
        <v>0</v>
      </c>
      <c r="AK397" s="67">
        <v>0</v>
      </c>
      <c r="AL397" s="51">
        <v>-63.360000000000007</v>
      </c>
      <c r="AM397" s="51">
        <v>-73.600000000000009</v>
      </c>
      <c r="AN397" s="51">
        <v>-164.8</v>
      </c>
      <c r="AO397" s="77">
        <v>0</v>
      </c>
      <c r="AP397" s="77">
        <v>0</v>
      </c>
      <c r="AQ397" s="77">
        <v>0</v>
      </c>
      <c r="AR397" s="77">
        <v>0</v>
      </c>
      <c r="AS397" s="77">
        <v>0</v>
      </c>
      <c r="AT397" s="77">
        <v>0</v>
      </c>
      <c r="AU397" s="46"/>
      <c r="AV397" s="350" t="str">
        <f t="shared" si="209"/>
        <v/>
      </c>
      <c r="AW397" s="76" t="str">
        <f t="shared" si="210"/>
        <v/>
      </c>
      <c r="AX397" s="198" t="str">
        <f>IF(A397="","",IF(D397="","",INDEX(POBRANIE_!$B$6:$F$101,MATCH(D397,POBRANIE_!$A$6:$A$101,0),5)))</f>
        <v/>
      </c>
      <c r="AY397" s="96" t="str">
        <f t="shared" si="211"/>
        <v/>
      </c>
      <c r="AZ397" s="96" t="str">
        <f t="shared" si="231"/>
        <v/>
      </c>
      <c r="BA397" s="292" t="str">
        <f t="shared" si="226"/>
        <v xml:space="preserve"> </v>
      </c>
      <c r="BB397" s="293" t="str">
        <f t="shared" si="227"/>
        <v xml:space="preserve"> </v>
      </c>
      <c r="BD397" s="45"/>
      <c r="BE397" s="387" t="str">
        <f t="shared" si="228"/>
        <v/>
      </c>
      <c r="BF397" s="388">
        <f t="shared" si="212"/>
        <v>0</v>
      </c>
      <c r="BG397" s="388">
        <f t="shared" si="213"/>
        <v>0</v>
      </c>
      <c r="BH397" s="388">
        <f t="shared" si="214"/>
        <v>0</v>
      </c>
      <c r="BI397" s="388">
        <f t="shared" si="215"/>
        <v>0</v>
      </c>
      <c r="BJ397" s="388">
        <f t="shared" si="216"/>
        <v>0</v>
      </c>
      <c r="BK397" s="389">
        <f t="shared" si="217"/>
        <v>0</v>
      </c>
      <c r="BL397" s="388">
        <f>IF(W397="",0,IF(W397=LEGENDA!C$43,0,1))</f>
        <v>0</v>
      </c>
      <c r="BM397" s="388">
        <f>IF(X397="",0,IF(X397=LEGENDA!D$43,0,1))</f>
        <v>0</v>
      </c>
      <c r="BN397" s="388">
        <f>IF(Y397="",0,IF(Y397=LEGENDA!E$43,0,1))</f>
        <v>0</v>
      </c>
      <c r="BO397" s="388">
        <f>IF(Z397="",0,IF(Z397=LEGENDA!F$43,0,1))</f>
        <v>0</v>
      </c>
      <c r="BP397" s="388">
        <f>IF(AA397="",0,IF(AA397=LEGENDA!G$43,0,1))</f>
        <v>0</v>
      </c>
      <c r="BQ397" s="388">
        <f>IF(AB397="",0,IF(AB397=LEGENDA!H$43,0,1))</f>
        <v>0</v>
      </c>
      <c r="BR397" s="388">
        <f>IF(AC397="",0,IF(AC397=LEGENDA!I$43,0,1))</f>
        <v>0</v>
      </c>
      <c r="BS397" s="388">
        <f>IF(AD397="",0,IF(AD397=LEGENDA!J$43,0,1))</f>
        <v>0</v>
      </c>
      <c r="BT397" s="388">
        <f>IF(AE397="",0,IF(AE397=LEGENDA!K$43,0,1))</f>
        <v>0</v>
      </c>
      <c r="BU397" s="388">
        <f>IF(AF397="",0,IF(AF397=LEGENDA!L$43,0,1))</f>
        <v>0</v>
      </c>
      <c r="BV397" s="390">
        <f t="shared" si="218"/>
        <v>0</v>
      </c>
      <c r="BW397" s="388">
        <f t="shared" si="219"/>
        <v>0</v>
      </c>
      <c r="BX397" s="390">
        <f t="shared" si="220"/>
        <v>0</v>
      </c>
      <c r="BY397" s="391">
        <f t="shared" si="221"/>
        <v>0</v>
      </c>
      <c r="BZ397" s="391">
        <f t="shared" si="222"/>
        <v>0</v>
      </c>
      <c r="CA397" s="391" t="str">
        <f t="shared" si="223"/>
        <v/>
      </c>
      <c r="CB397" s="386" t="str">
        <f t="shared" si="229"/>
        <v/>
      </c>
      <c r="CC397" s="94">
        <f t="shared" si="224"/>
        <v>0</v>
      </c>
      <c r="CD397" s="397" t="str">
        <f t="shared" si="225"/>
        <v/>
      </c>
      <c r="CE397" s="559" t="str">
        <f t="array" ref="CE397">IFERROR(INDEX($C$10:$C$525,MATCH(0,COUNTIF($CE$9:CE396,$C$10:$C$525),0)),"")</f>
        <v/>
      </c>
      <c r="CF397" s="559">
        <f t="shared" si="230"/>
        <v>0</v>
      </c>
    </row>
    <row r="398" spans="1:84" ht="18.600000000000001" customHeight="1" thickBot="1" x14ac:dyDescent="0.35">
      <c r="A398" s="78" t="str">
        <f t="shared" si="203"/>
        <v/>
      </c>
      <c r="B398" s="576"/>
      <c r="C398" s="464"/>
      <c r="D398" s="349"/>
      <c r="E398" s="61" t="str">
        <f>IF(B398="","",IF(C398="","",IF(D398="","",INDEX(POBRANIE_!$B$6:$F$100,MATCH($D398,POBRANIE_!$A$6:$A$100,0),2))))</f>
        <v/>
      </c>
      <c r="F398" s="44"/>
      <c r="G398" s="45"/>
      <c r="H398" s="349"/>
      <c r="I398" s="46"/>
      <c r="J398" s="64" t="str">
        <f>IF($H398="","",IF($I398="","",IF($H398=LEGENDA!$B$21,0.6,IF($H398=LEGENDA!$B$22,0.7,0.8))))</f>
        <v/>
      </c>
      <c r="K398" s="61" t="str">
        <f t="shared" si="204"/>
        <v/>
      </c>
      <c r="L398" s="46"/>
      <c r="M398" s="61" t="str">
        <f>IF($H398="","",IF(OR(I398&gt;0,L398&gt;0),"",IF(AND(D398="TUZ",H398="gleba b. lekka"),"BŁĄD kol.8",IF(AND(D398="TUZ",H398="gleba lekka"),"BŁĄD kol.8",IF(AND(D398="TUZ",H398="gleba średnia"),"BŁĄD kol.8",IF(AND(D398="TUZ",H398="gleba ciężka"),"BŁĄD kol.8",IF(OR($H398=LEGENDA!$B$21,$H398=1),49,IF(OR($H398=LEGENDA!$B$22,$H398=2),59,IF(OR($H398=LEGENDA!$B$23,$H398=3),62,IF(OR($H398=4,$H398=LEGENDA!$B$24),66,IF(H398=LEGENDA!$O$25,86,IF(H398=LEGENDA!$O$26,91,IF(H398=LEGENDA!$O$27,73,IF(H398=LEGENDA!$O$28,66,IF(H398=LEGENDA!$O$29,135,IF(H398=LEGENDA!$O$30,158,IF(H398=LEGENDA!$O$31,117)))))))))))))))))</f>
        <v/>
      </c>
      <c r="N398" s="61" t="str">
        <f>IF(AND(D398="TUZ",H398="gleba b. lekka"),"BŁĄD kol.8",IF(AND(D398="TUZ",H398="gleba lekka"),"BŁĄD kol.8",IF(AND(D398="TUZ",H398="gleba średnia"),"BŁĄD kol.8",IF(AND(D398="TUZ",H398="gleba ciężka"),"BŁĄD kol.8",IF(AND(E398&lt;&gt;4,H398=LEGENDA!$O$29),"BŁĄD kol.8",IF(AND(E398&lt;&gt;4,H398=LEGENDA!$O$30),"BŁĄD kol.8",IF(AND(E398&lt;&gt;4,H398=LEGENDA!$O$31),"BŁĄD kol.8",IF(AND(E398&lt;&gt;4,H398=LEGENDA!$O$28),"BŁĄD kol.8",IF(AND(E398&lt;&gt;4,H398=LEGENDA!$O$27),"BŁĄD kol.8",IF(AND(E398&lt;&gt;4,H398=LEGENDA!$O$26),"BŁĄD kol.8",IF(AND(E398&lt;&gt;4,H398=LEGENDA!$O$25),"BŁĄD kol.8",IF(AX398="","",IF(AX398=1,0.6,IF(AX398=2,0.9,0.9))))))))))))))</f>
        <v/>
      </c>
      <c r="O398" s="381" t="str">
        <f t="shared" si="205"/>
        <v/>
      </c>
      <c r="P398" s="379" t="str">
        <f t="shared" si="206"/>
        <v/>
      </c>
      <c r="Q398" s="47"/>
      <c r="R398" s="46"/>
      <c r="S398" s="46"/>
      <c r="T398" s="46"/>
      <c r="U398" s="46"/>
      <c r="V398" s="61" t="str">
        <f t="shared" si="207"/>
        <v/>
      </c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61" t="str">
        <f t="shared" si="208"/>
        <v/>
      </c>
      <c r="AH398" s="66" t="e">
        <v>#VALUE!</v>
      </c>
      <c r="AI398" s="72">
        <v>0</v>
      </c>
      <c r="AJ398" s="73">
        <v>0</v>
      </c>
      <c r="AK398" s="67">
        <v>0</v>
      </c>
      <c r="AL398" s="51">
        <v>-63.360000000000007</v>
      </c>
      <c r="AM398" s="51">
        <v>-73.600000000000009</v>
      </c>
      <c r="AN398" s="51">
        <v>-164.8</v>
      </c>
      <c r="AO398" s="77">
        <v>0</v>
      </c>
      <c r="AP398" s="77">
        <v>0</v>
      </c>
      <c r="AQ398" s="77">
        <v>0</v>
      </c>
      <c r="AR398" s="77">
        <v>0</v>
      </c>
      <c r="AS398" s="77">
        <v>0</v>
      </c>
      <c r="AT398" s="77">
        <v>0</v>
      </c>
      <c r="AU398" s="46"/>
      <c r="AV398" s="350" t="str">
        <f t="shared" si="209"/>
        <v/>
      </c>
      <c r="AW398" s="76" t="str">
        <f t="shared" si="210"/>
        <v/>
      </c>
      <c r="AX398" s="198" t="str">
        <f>IF(A398="","",IF(D398="","",INDEX(POBRANIE_!$B$6:$F$101,MATCH(D398,POBRANIE_!$A$6:$A$101,0),5)))</f>
        <v/>
      </c>
      <c r="AY398" s="96" t="str">
        <f t="shared" si="211"/>
        <v/>
      </c>
      <c r="AZ398" s="96" t="str">
        <f t="shared" si="231"/>
        <v/>
      </c>
      <c r="BA398" s="292" t="str">
        <f t="shared" si="226"/>
        <v xml:space="preserve"> </v>
      </c>
      <c r="BB398" s="293" t="str">
        <f t="shared" si="227"/>
        <v xml:space="preserve"> </v>
      </c>
      <c r="BD398" s="45"/>
      <c r="BE398" s="387" t="str">
        <f t="shared" si="228"/>
        <v/>
      </c>
      <c r="BF398" s="388">
        <f t="shared" si="212"/>
        <v>0</v>
      </c>
      <c r="BG398" s="388">
        <f t="shared" si="213"/>
        <v>0</v>
      </c>
      <c r="BH398" s="388">
        <f t="shared" si="214"/>
        <v>0</v>
      </c>
      <c r="BI398" s="388">
        <f t="shared" si="215"/>
        <v>0</v>
      </c>
      <c r="BJ398" s="388">
        <f t="shared" si="216"/>
        <v>0</v>
      </c>
      <c r="BK398" s="389">
        <f t="shared" si="217"/>
        <v>0</v>
      </c>
      <c r="BL398" s="388">
        <f>IF(W398="",0,IF(W398=LEGENDA!C$43,0,1))</f>
        <v>0</v>
      </c>
      <c r="BM398" s="388">
        <f>IF(X398="",0,IF(X398=LEGENDA!D$43,0,1))</f>
        <v>0</v>
      </c>
      <c r="BN398" s="388">
        <f>IF(Y398="",0,IF(Y398=LEGENDA!E$43,0,1))</f>
        <v>0</v>
      </c>
      <c r="BO398" s="388">
        <f>IF(Z398="",0,IF(Z398=LEGENDA!F$43,0,1))</f>
        <v>0</v>
      </c>
      <c r="BP398" s="388">
        <f>IF(AA398="",0,IF(AA398=LEGENDA!G$43,0,1))</f>
        <v>0</v>
      </c>
      <c r="BQ398" s="388">
        <f>IF(AB398="",0,IF(AB398=LEGENDA!H$43,0,1))</f>
        <v>0</v>
      </c>
      <c r="BR398" s="388">
        <f>IF(AC398="",0,IF(AC398=LEGENDA!I$43,0,1))</f>
        <v>0</v>
      </c>
      <c r="BS398" s="388">
        <f>IF(AD398="",0,IF(AD398=LEGENDA!J$43,0,1))</f>
        <v>0</v>
      </c>
      <c r="BT398" s="388">
        <f>IF(AE398="",0,IF(AE398=LEGENDA!K$43,0,1))</f>
        <v>0</v>
      </c>
      <c r="BU398" s="388">
        <f>IF(AF398="",0,IF(AF398=LEGENDA!L$43,0,1))</f>
        <v>0</v>
      </c>
      <c r="BV398" s="390">
        <f t="shared" si="218"/>
        <v>0</v>
      </c>
      <c r="BW398" s="388">
        <f t="shared" si="219"/>
        <v>0</v>
      </c>
      <c r="BX398" s="390">
        <f t="shared" si="220"/>
        <v>0</v>
      </c>
      <c r="BY398" s="391">
        <f t="shared" si="221"/>
        <v>0</v>
      </c>
      <c r="BZ398" s="391">
        <f t="shared" si="222"/>
        <v>0</v>
      </c>
      <c r="CA398" s="391" t="str">
        <f t="shared" si="223"/>
        <v/>
      </c>
      <c r="CB398" s="386" t="str">
        <f t="shared" si="229"/>
        <v/>
      </c>
      <c r="CC398" s="94">
        <f t="shared" si="224"/>
        <v>0</v>
      </c>
      <c r="CD398" s="397" t="str">
        <f t="shared" si="225"/>
        <v/>
      </c>
      <c r="CE398" s="559" t="str">
        <f t="array" ref="CE398">IFERROR(INDEX($C$10:$C$525,MATCH(0,COUNTIF($CE$9:CE397,$C$10:$C$525),0)),"")</f>
        <v/>
      </c>
      <c r="CF398" s="559">
        <f t="shared" si="230"/>
        <v>0</v>
      </c>
    </row>
    <row r="399" spans="1:84" ht="18.600000000000001" customHeight="1" thickBot="1" x14ac:dyDescent="0.35">
      <c r="A399" s="78" t="str">
        <f t="shared" si="203"/>
        <v/>
      </c>
      <c r="B399" s="576"/>
      <c r="C399" s="464"/>
      <c r="D399" s="349"/>
      <c r="E399" s="61" t="str">
        <f>IF(B399="","",IF(C399="","",IF(D399="","",INDEX(POBRANIE_!$B$6:$F$100,MATCH($D399,POBRANIE_!$A$6:$A$100,0),2))))</f>
        <v/>
      </c>
      <c r="F399" s="44"/>
      <c r="G399" s="45"/>
      <c r="H399" s="349"/>
      <c r="I399" s="46"/>
      <c r="J399" s="64" t="str">
        <f>IF($H399="","",IF($I399="","",IF($H399=LEGENDA!$B$21,0.6,IF($H399=LEGENDA!$B$22,0.7,0.8))))</f>
        <v/>
      </c>
      <c r="K399" s="61" t="str">
        <f t="shared" si="204"/>
        <v/>
      </c>
      <c r="L399" s="46"/>
      <c r="M399" s="61" t="str">
        <f>IF($H399="","",IF(OR(I399&gt;0,L399&gt;0),"",IF(AND(D399="TUZ",H399="gleba b. lekka"),"BŁĄD kol.8",IF(AND(D399="TUZ",H399="gleba lekka"),"BŁĄD kol.8",IF(AND(D399="TUZ",H399="gleba średnia"),"BŁĄD kol.8",IF(AND(D399="TUZ",H399="gleba ciężka"),"BŁĄD kol.8",IF(OR($H399=LEGENDA!$B$21,$H399=1),49,IF(OR($H399=LEGENDA!$B$22,$H399=2),59,IF(OR($H399=LEGENDA!$B$23,$H399=3),62,IF(OR($H399=4,$H399=LEGENDA!$B$24),66,IF(H399=LEGENDA!$O$25,86,IF(H399=LEGENDA!$O$26,91,IF(H399=LEGENDA!$O$27,73,IF(H399=LEGENDA!$O$28,66,IF(H399=LEGENDA!$O$29,135,IF(H399=LEGENDA!$O$30,158,IF(H399=LEGENDA!$O$31,117)))))))))))))))))</f>
        <v/>
      </c>
      <c r="N399" s="61" t="str">
        <f>IF(AND(D399="TUZ",H399="gleba b. lekka"),"BŁĄD kol.8",IF(AND(D399="TUZ",H399="gleba lekka"),"BŁĄD kol.8",IF(AND(D399="TUZ",H399="gleba średnia"),"BŁĄD kol.8",IF(AND(D399="TUZ",H399="gleba ciężka"),"BŁĄD kol.8",IF(AND(E399&lt;&gt;4,H399=LEGENDA!$O$29),"BŁĄD kol.8",IF(AND(E399&lt;&gt;4,H399=LEGENDA!$O$30),"BŁĄD kol.8",IF(AND(E399&lt;&gt;4,H399=LEGENDA!$O$31),"BŁĄD kol.8",IF(AND(E399&lt;&gt;4,H399=LEGENDA!$O$28),"BŁĄD kol.8",IF(AND(E399&lt;&gt;4,H399=LEGENDA!$O$27),"BŁĄD kol.8",IF(AND(E399&lt;&gt;4,H399=LEGENDA!$O$26),"BŁĄD kol.8",IF(AND(E399&lt;&gt;4,H399=LEGENDA!$O$25),"BŁĄD kol.8",IF(AX399="","",IF(AX399=1,0.6,IF(AX399=2,0.9,0.9))))))))))))))</f>
        <v/>
      </c>
      <c r="O399" s="381" t="str">
        <f t="shared" si="205"/>
        <v/>
      </c>
      <c r="P399" s="379" t="str">
        <f t="shared" si="206"/>
        <v/>
      </c>
      <c r="Q399" s="47"/>
      <c r="R399" s="46"/>
      <c r="S399" s="46"/>
      <c r="T399" s="46"/>
      <c r="U399" s="46"/>
      <c r="V399" s="61" t="str">
        <f t="shared" si="207"/>
        <v/>
      </c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61" t="str">
        <f t="shared" si="208"/>
        <v/>
      </c>
      <c r="AH399" s="66" t="e">
        <v>#VALUE!</v>
      </c>
      <c r="AI399" s="72">
        <v>0</v>
      </c>
      <c r="AJ399" s="73">
        <v>0</v>
      </c>
      <c r="AK399" s="67">
        <v>0</v>
      </c>
      <c r="AL399" s="51">
        <v>-63.360000000000007</v>
      </c>
      <c r="AM399" s="51">
        <v>-73.600000000000009</v>
      </c>
      <c r="AN399" s="51">
        <v>-164.8</v>
      </c>
      <c r="AO399" s="77">
        <v>0</v>
      </c>
      <c r="AP399" s="77">
        <v>0</v>
      </c>
      <c r="AQ399" s="77">
        <v>0</v>
      </c>
      <c r="AR399" s="77">
        <v>0</v>
      </c>
      <c r="AS399" s="77">
        <v>0</v>
      </c>
      <c r="AT399" s="77">
        <v>0</v>
      </c>
      <c r="AU399" s="46"/>
      <c r="AV399" s="350" t="str">
        <f t="shared" si="209"/>
        <v/>
      </c>
      <c r="AW399" s="76" t="str">
        <f t="shared" si="210"/>
        <v/>
      </c>
      <c r="AX399" s="198" t="str">
        <f>IF(A399="","",IF(D399="","",INDEX(POBRANIE_!$B$6:$F$101,MATCH(D399,POBRANIE_!$A$6:$A$101,0),5)))</f>
        <v/>
      </c>
      <c r="AY399" s="96" t="str">
        <f t="shared" si="211"/>
        <v/>
      </c>
      <c r="AZ399" s="96" t="str">
        <f t="shared" si="231"/>
        <v/>
      </c>
      <c r="BA399" s="292" t="str">
        <f t="shared" si="226"/>
        <v xml:space="preserve"> </v>
      </c>
      <c r="BB399" s="293" t="str">
        <f t="shared" si="227"/>
        <v xml:space="preserve"> </v>
      </c>
      <c r="BD399" s="45"/>
      <c r="BE399" s="387" t="str">
        <f t="shared" si="228"/>
        <v/>
      </c>
      <c r="BF399" s="388">
        <f t="shared" si="212"/>
        <v>0</v>
      </c>
      <c r="BG399" s="388">
        <f t="shared" si="213"/>
        <v>0</v>
      </c>
      <c r="BH399" s="388">
        <f t="shared" si="214"/>
        <v>0</v>
      </c>
      <c r="BI399" s="388">
        <f t="shared" si="215"/>
        <v>0</v>
      </c>
      <c r="BJ399" s="388">
        <f t="shared" si="216"/>
        <v>0</v>
      </c>
      <c r="BK399" s="389">
        <f t="shared" si="217"/>
        <v>0</v>
      </c>
      <c r="BL399" s="388">
        <f>IF(W399="",0,IF(W399=LEGENDA!C$43,0,1))</f>
        <v>0</v>
      </c>
      <c r="BM399" s="388">
        <f>IF(X399="",0,IF(X399=LEGENDA!D$43,0,1))</f>
        <v>0</v>
      </c>
      <c r="BN399" s="388">
        <f>IF(Y399="",0,IF(Y399=LEGENDA!E$43,0,1))</f>
        <v>0</v>
      </c>
      <c r="BO399" s="388">
        <f>IF(Z399="",0,IF(Z399=LEGENDA!F$43,0,1))</f>
        <v>0</v>
      </c>
      <c r="BP399" s="388">
        <f>IF(AA399="",0,IF(AA399=LEGENDA!G$43,0,1))</f>
        <v>0</v>
      </c>
      <c r="BQ399" s="388">
        <f>IF(AB399="",0,IF(AB399=LEGENDA!H$43,0,1))</f>
        <v>0</v>
      </c>
      <c r="BR399" s="388">
        <f>IF(AC399="",0,IF(AC399=LEGENDA!I$43,0,1))</f>
        <v>0</v>
      </c>
      <c r="BS399" s="388">
        <f>IF(AD399="",0,IF(AD399=LEGENDA!J$43,0,1))</f>
        <v>0</v>
      </c>
      <c r="BT399" s="388">
        <f>IF(AE399="",0,IF(AE399=LEGENDA!K$43,0,1))</f>
        <v>0</v>
      </c>
      <c r="BU399" s="388">
        <f>IF(AF399="",0,IF(AF399=LEGENDA!L$43,0,1))</f>
        <v>0</v>
      </c>
      <c r="BV399" s="390">
        <f t="shared" si="218"/>
        <v>0</v>
      </c>
      <c r="BW399" s="388">
        <f t="shared" si="219"/>
        <v>0</v>
      </c>
      <c r="BX399" s="390">
        <f t="shared" si="220"/>
        <v>0</v>
      </c>
      <c r="BY399" s="391">
        <f t="shared" si="221"/>
        <v>0</v>
      </c>
      <c r="BZ399" s="391">
        <f t="shared" si="222"/>
        <v>0</v>
      </c>
      <c r="CA399" s="391" t="str">
        <f t="shared" si="223"/>
        <v/>
      </c>
      <c r="CB399" s="386" t="str">
        <f t="shared" si="229"/>
        <v/>
      </c>
      <c r="CC399" s="94">
        <f t="shared" si="224"/>
        <v>0</v>
      </c>
      <c r="CD399" s="397" t="str">
        <f t="shared" si="225"/>
        <v/>
      </c>
      <c r="CE399" s="559" t="str">
        <f t="array" ref="CE399">IFERROR(INDEX($C$10:$C$525,MATCH(0,COUNTIF($CE$9:CE398,$C$10:$C$525),0)),"")</f>
        <v/>
      </c>
      <c r="CF399" s="559">
        <f t="shared" si="230"/>
        <v>0</v>
      </c>
    </row>
    <row r="400" spans="1:84" ht="18.600000000000001" customHeight="1" thickBot="1" x14ac:dyDescent="0.35">
      <c r="A400" s="78" t="str">
        <f t="shared" si="203"/>
        <v/>
      </c>
      <c r="B400" s="576"/>
      <c r="C400" s="464"/>
      <c r="D400" s="349"/>
      <c r="E400" s="61" t="str">
        <f>IF(B400="","",IF(C400="","",IF(D400="","",INDEX(POBRANIE_!$B$6:$F$100,MATCH($D400,POBRANIE_!$A$6:$A$100,0),2))))</f>
        <v/>
      </c>
      <c r="F400" s="44"/>
      <c r="G400" s="45"/>
      <c r="H400" s="349"/>
      <c r="I400" s="46"/>
      <c r="J400" s="64" t="str">
        <f>IF($H400="","",IF($I400="","",IF($H400=LEGENDA!$B$21,0.6,IF($H400=LEGENDA!$B$22,0.7,0.8))))</f>
        <v/>
      </c>
      <c r="K400" s="61" t="str">
        <f t="shared" si="204"/>
        <v/>
      </c>
      <c r="L400" s="46"/>
      <c r="M400" s="61" t="str">
        <f>IF($H400="","",IF(OR(I400&gt;0,L400&gt;0),"",IF(AND(D400="TUZ",H400="gleba b. lekka"),"BŁĄD kol.8",IF(AND(D400="TUZ",H400="gleba lekka"),"BŁĄD kol.8",IF(AND(D400="TUZ",H400="gleba średnia"),"BŁĄD kol.8",IF(AND(D400="TUZ",H400="gleba ciężka"),"BŁĄD kol.8",IF(OR($H400=LEGENDA!$B$21,$H400=1),49,IF(OR($H400=LEGENDA!$B$22,$H400=2),59,IF(OR($H400=LEGENDA!$B$23,$H400=3),62,IF(OR($H400=4,$H400=LEGENDA!$B$24),66,IF(H400=LEGENDA!$O$25,86,IF(H400=LEGENDA!$O$26,91,IF(H400=LEGENDA!$O$27,73,IF(H400=LEGENDA!$O$28,66,IF(H400=LEGENDA!$O$29,135,IF(H400=LEGENDA!$O$30,158,IF(H400=LEGENDA!$O$31,117)))))))))))))))))</f>
        <v/>
      </c>
      <c r="N400" s="61" t="str">
        <f>IF(AND(D400="TUZ",H400="gleba b. lekka"),"BŁĄD kol.8",IF(AND(D400="TUZ",H400="gleba lekka"),"BŁĄD kol.8",IF(AND(D400="TUZ",H400="gleba średnia"),"BŁĄD kol.8",IF(AND(D400="TUZ",H400="gleba ciężka"),"BŁĄD kol.8",IF(AND(E400&lt;&gt;4,H400=LEGENDA!$O$29),"BŁĄD kol.8",IF(AND(E400&lt;&gt;4,H400=LEGENDA!$O$30),"BŁĄD kol.8",IF(AND(E400&lt;&gt;4,H400=LEGENDA!$O$31),"BŁĄD kol.8",IF(AND(E400&lt;&gt;4,H400=LEGENDA!$O$28),"BŁĄD kol.8",IF(AND(E400&lt;&gt;4,H400=LEGENDA!$O$27),"BŁĄD kol.8",IF(AND(E400&lt;&gt;4,H400=LEGENDA!$O$26),"BŁĄD kol.8",IF(AND(E400&lt;&gt;4,H400=LEGENDA!$O$25),"BŁĄD kol.8",IF(AX400="","",IF(AX400=1,0.6,IF(AX400=2,0.9,0.9))))))))))))))</f>
        <v/>
      </c>
      <c r="O400" s="381" t="str">
        <f t="shared" si="205"/>
        <v/>
      </c>
      <c r="P400" s="379" t="str">
        <f t="shared" si="206"/>
        <v/>
      </c>
      <c r="Q400" s="47"/>
      <c r="R400" s="46"/>
      <c r="S400" s="46"/>
      <c r="T400" s="46"/>
      <c r="U400" s="46"/>
      <c r="V400" s="61" t="str">
        <f t="shared" si="207"/>
        <v/>
      </c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61" t="str">
        <f t="shared" si="208"/>
        <v/>
      </c>
      <c r="AH400" s="66" t="e">
        <v>#VALUE!</v>
      </c>
      <c r="AI400" s="72">
        <v>0</v>
      </c>
      <c r="AJ400" s="73">
        <v>0</v>
      </c>
      <c r="AK400" s="67">
        <v>0</v>
      </c>
      <c r="AL400" s="51">
        <v>-63.360000000000007</v>
      </c>
      <c r="AM400" s="51">
        <v>-73.600000000000009</v>
      </c>
      <c r="AN400" s="51">
        <v>-164.8</v>
      </c>
      <c r="AO400" s="77">
        <v>0</v>
      </c>
      <c r="AP400" s="77">
        <v>0</v>
      </c>
      <c r="AQ400" s="77">
        <v>0</v>
      </c>
      <c r="AR400" s="77">
        <v>0</v>
      </c>
      <c r="AS400" s="77">
        <v>0</v>
      </c>
      <c r="AT400" s="77">
        <v>0</v>
      </c>
      <c r="AU400" s="46"/>
      <c r="AV400" s="350" t="str">
        <f t="shared" si="209"/>
        <v/>
      </c>
      <c r="AW400" s="76" t="str">
        <f t="shared" si="210"/>
        <v/>
      </c>
      <c r="AX400" s="198" t="str">
        <f>IF(A400="","",IF(D400="","",INDEX(POBRANIE_!$B$6:$F$101,MATCH(D400,POBRANIE_!$A$6:$A$101,0),5)))</f>
        <v/>
      </c>
      <c r="AY400" s="96" t="str">
        <f t="shared" si="211"/>
        <v/>
      </c>
      <c r="AZ400" s="96" t="str">
        <f t="shared" si="231"/>
        <v/>
      </c>
      <c r="BA400" s="292" t="str">
        <f t="shared" si="226"/>
        <v xml:space="preserve"> </v>
      </c>
      <c r="BB400" s="293" t="str">
        <f t="shared" si="227"/>
        <v xml:space="preserve"> </v>
      </c>
      <c r="BD400" s="45"/>
      <c r="BE400" s="387" t="str">
        <f t="shared" si="228"/>
        <v/>
      </c>
      <c r="BF400" s="388">
        <f t="shared" si="212"/>
        <v>0</v>
      </c>
      <c r="BG400" s="388">
        <f t="shared" si="213"/>
        <v>0</v>
      </c>
      <c r="BH400" s="388">
        <f t="shared" si="214"/>
        <v>0</v>
      </c>
      <c r="BI400" s="388">
        <f t="shared" si="215"/>
        <v>0</v>
      </c>
      <c r="BJ400" s="388">
        <f t="shared" si="216"/>
        <v>0</v>
      </c>
      <c r="BK400" s="389">
        <f t="shared" si="217"/>
        <v>0</v>
      </c>
      <c r="BL400" s="388">
        <f>IF(W400="",0,IF(W400=LEGENDA!C$43,0,1))</f>
        <v>0</v>
      </c>
      <c r="BM400" s="388">
        <f>IF(X400="",0,IF(X400=LEGENDA!D$43,0,1))</f>
        <v>0</v>
      </c>
      <c r="BN400" s="388">
        <f>IF(Y400="",0,IF(Y400=LEGENDA!E$43,0,1))</f>
        <v>0</v>
      </c>
      <c r="BO400" s="388">
        <f>IF(Z400="",0,IF(Z400=LEGENDA!F$43,0,1))</f>
        <v>0</v>
      </c>
      <c r="BP400" s="388">
        <f>IF(AA400="",0,IF(AA400=LEGENDA!G$43,0,1))</f>
        <v>0</v>
      </c>
      <c r="BQ400" s="388">
        <f>IF(AB400="",0,IF(AB400=LEGENDA!H$43,0,1))</f>
        <v>0</v>
      </c>
      <c r="BR400" s="388">
        <f>IF(AC400="",0,IF(AC400=LEGENDA!I$43,0,1))</f>
        <v>0</v>
      </c>
      <c r="BS400" s="388">
        <f>IF(AD400="",0,IF(AD400=LEGENDA!J$43,0,1))</f>
        <v>0</v>
      </c>
      <c r="BT400" s="388">
        <f>IF(AE400="",0,IF(AE400=LEGENDA!K$43,0,1))</f>
        <v>0</v>
      </c>
      <c r="BU400" s="388">
        <f>IF(AF400="",0,IF(AF400=LEGENDA!L$43,0,1))</f>
        <v>0</v>
      </c>
      <c r="BV400" s="390">
        <f t="shared" si="218"/>
        <v>0</v>
      </c>
      <c r="BW400" s="388">
        <f t="shared" si="219"/>
        <v>0</v>
      </c>
      <c r="BX400" s="390">
        <f t="shared" si="220"/>
        <v>0</v>
      </c>
      <c r="BY400" s="391">
        <f t="shared" si="221"/>
        <v>0</v>
      </c>
      <c r="BZ400" s="391">
        <f t="shared" si="222"/>
        <v>0</v>
      </c>
      <c r="CA400" s="391" t="str">
        <f t="shared" si="223"/>
        <v/>
      </c>
      <c r="CB400" s="386" t="str">
        <f t="shared" si="229"/>
        <v/>
      </c>
      <c r="CC400" s="94">
        <f t="shared" si="224"/>
        <v>0</v>
      </c>
      <c r="CD400" s="397" t="str">
        <f t="shared" si="225"/>
        <v/>
      </c>
      <c r="CE400" s="559" t="str">
        <f t="array" ref="CE400">IFERROR(INDEX($C$10:$C$525,MATCH(0,COUNTIF($CE$9:CE399,$C$10:$C$525),0)),"")</f>
        <v/>
      </c>
      <c r="CF400" s="559">
        <f t="shared" si="230"/>
        <v>0</v>
      </c>
    </row>
    <row r="401" spans="1:84" ht="18.600000000000001" customHeight="1" thickBot="1" x14ac:dyDescent="0.35">
      <c r="A401" s="78" t="str">
        <f t="shared" si="203"/>
        <v/>
      </c>
      <c r="B401" s="576"/>
      <c r="C401" s="464"/>
      <c r="D401" s="349"/>
      <c r="E401" s="61" t="str">
        <f>IF(B401="","",IF(C401="","",IF(D401="","",INDEX(POBRANIE_!$B$6:$F$100,MATCH($D401,POBRANIE_!$A$6:$A$100,0),2))))</f>
        <v/>
      </c>
      <c r="F401" s="44"/>
      <c r="G401" s="45"/>
      <c r="H401" s="349"/>
      <c r="I401" s="46"/>
      <c r="J401" s="64" t="str">
        <f>IF($H401="","",IF($I401="","",IF($H401=LEGENDA!$B$21,0.6,IF($H401=LEGENDA!$B$22,0.7,0.8))))</f>
        <v/>
      </c>
      <c r="K401" s="61" t="str">
        <f t="shared" si="204"/>
        <v/>
      </c>
      <c r="L401" s="46"/>
      <c r="M401" s="61" t="str">
        <f>IF($H401="","",IF(OR(I401&gt;0,L401&gt;0),"",IF(AND(D401="TUZ",H401="gleba b. lekka"),"BŁĄD kol.8",IF(AND(D401="TUZ",H401="gleba lekka"),"BŁĄD kol.8",IF(AND(D401="TUZ",H401="gleba średnia"),"BŁĄD kol.8",IF(AND(D401="TUZ",H401="gleba ciężka"),"BŁĄD kol.8",IF(OR($H401=LEGENDA!$B$21,$H401=1),49,IF(OR($H401=LEGENDA!$B$22,$H401=2),59,IF(OR($H401=LEGENDA!$B$23,$H401=3),62,IF(OR($H401=4,$H401=LEGENDA!$B$24),66,IF(H401=LEGENDA!$O$25,86,IF(H401=LEGENDA!$O$26,91,IF(H401=LEGENDA!$O$27,73,IF(H401=LEGENDA!$O$28,66,IF(H401=LEGENDA!$O$29,135,IF(H401=LEGENDA!$O$30,158,IF(H401=LEGENDA!$O$31,117)))))))))))))))))</f>
        <v/>
      </c>
      <c r="N401" s="61" t="str">
        <f>IF(AND(D401="TUZ",H401="gleba b. lekka"),"BŁĄD kol.8",IF(AND(D401="TUZ",H401="gleba lekka"),"BŁĄD kol.8",IF(AND(D401="TUZ",H401="gleba średnia"),"BŁĄD kol.8",IF(AND(D401="TUZ",H401="gleba ciężka"),"BŁĄD kol.8",IF(AND(E401&lt;&gt;4,H401=LEGENDA!$O$29),"BŁĄD kol.8",IF(AND(E401&lt;&gt;4,H401=LEGENDA!$O$30),"BŁĄD kol.8",IF(AND(E401&lt;&gt;4,H401=LEGENDA!$O$31),"BŁĄD kol.8",IF(AND(E401&lt;&gt;4,H401=LEGENDA!$O$28),"BŁĄD kol.8",IF(AND(E401&lt;&gt;4,H401=LEGENDA!$O$27),"BŁĄD kol.8",IF(AND(E401&lt;&gt;4,H401=LEGENDA!$O$26),"BŁĄD kol.8",IF(AND(E401&lt;&gt;4,H401=LEGENDA!$O$25),"BŁĄD kol.8",IF(AX401="","",IF(AX401=1,0.6,IF(AX401=2,0.9,0.9))))))))))))))</f>
        <v/>
      </c>
      <c r="O401" s="381" t="str">
        <f t="shared" si="205"/>
        <v/>
      </c>
      <c r="P401" s="379" t="str">
        <f t="shared" si="206"/>
        <v/>
      </c>
      <c r="Q401" s="47"/>
      <c r="R401" s="46"/>
      <c r="S401" s="46"/>
      <c r="T401" s="46"/>
      <c r="U401" s="46"/>
      <c r="V401" s="61" t="str">
        <f t="shared" si="207"/>
        <v/>
      </c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61" t="str">
        <f t="shared" si="208"/>
        <v/>
      </c>
      <c r="AH401" s="66" t="e">
        <v>#VALUE!</v>
      </c>
      <c r="AI401" s="72">
        <v>0</v>
      </c>
      <c r="AJ401" s="73">
        <v>0</v>
      </c>
      <c r="AK401" s="67">
        <v>0</v>
      </c>
      <c r="AL401" s="51">
        <v>-63.360000000000007</v>
      </c>
      <c r="AM401" s="51">
        <v>-73.600000000000009</v>
      </c>
      <c r="AN401" s="51">
        <v>-164.8</v>
      </c>
      <c r="AO401" s="77">
        <v>0</v>
      </c>
      <c r="AP401" s="77">
        <v>0</v>
      </c>
      <c r="AQ401" s="77">
        <v>0</v>
      </c>
      <c r="AR401" s="77">
        <v>0</v>
      </c>
      <c r="AS401" s="77">
        <v>0</v>
      </c>
      <c r="AT401" s="77">
        <v>0</v>
      </c>
      <c r="AU401" s="46"/>
      <c r="AV401" s="350" t="str">
        <f t="shared" si="209"/>
        <v/>
      </c>
      <c r="AW401" s="76" t="str">
        <f t="shared" si="210"/>
        <v/>
      </c>
      <c r="AX401" s="198" t="str">
        <f>IF(A401="","",IF(D401="","",INDEX(POBRANIE_!$B$6:$F$101,MATCH(D401,POBRANIE_!$A$6:$A$101,0),5)))</f>
        <v/>
      </c>
      <c r="AY401" s="96" t="str">
        <f t="shared" si="211"/>
        <v/>
      </c>
      <c r="AZ401" s="96" t="str">
        <f t="shared" si="231"/>
        <v/>
      </c>
      <c r="BA401" s="292" t="str">
        <f t="shared" si="226"/>
        <v xml:space="preserve"> </v>
      </c>
      <c r="BB401" s="293" t="str">
        <f t="shared" si="227"/>
        <v xml:space="preserve"> </v>
      </c>
      <c r="BD401" s="45"/>
      <c r="BE401" s="387" t="str">
        <f t="shared" si="228"/>
        <v/>
      </c>
      <c r="BF401" s="388">
        <f t="shared" si="212"/>
        <v>0</v>
      </c>
      <c r="BG401" s="388">
        <f t="shared" si="213"/>
        <v>0</v>
      </c>
      <c r="BH401" s="388">
        <f t="shared" si="214"/>
        <v>0</v>
      </c>
      <c r="BI401" s="388">
        <f t="shared" si="215"/>
        <v>0</v>
      </c>
      <c r="BJ401" s="388">
        <f t="shared" si="216"/>
        <v>0</v>
      </c>
      <c r="BK401" s="389">
        <f t="shared" si="217"/>
        <v>0</v>
      </c>
      <c r="BL401" s="388">
        <f>IF(W401="",0,IF(W401=LEGENDA!C$43,0,1))</f>
        <v>0</v>
      </c>
      <c r="BM401" s="388">
        <f>IF(X401="",0,IF(X401=LEGENDA!D$43,0,1))</f>
        <v>0</v>
      </c>
      <c r="BN401" s="388">
        <f>IF(Y401="",0,IF(Y401=LEGENDA!E$43,0,1))</f>
        <v>0</v>
      </c>
      <c r="BO401" s="388">
        <f>IF(Z401="",0,IF(Z401=LEGENDA!F$43,0,1))</f>
        <v>0</v>
      </c>
      <c r="BP401" s="388">
        <f>IF(AA401="",0,IF(AA401=LEGENDA!G$43,0,1))</f>
        <v>0</v>
      </c>
      <c r="BQ401" s="388">
        <f>IF(AB401="",0,IF(AB401=LEGENDA!H$43,0,1))</f>
        <v>0</v>
      </c>
      <c r="BR401" s="388">
        <f>IF(AC401="",0,IF(AC401=LEGENDA!I$43,0,1))</f>
        <v>0</v>
      </c>
      <c r="BS401" s="388">
        <f>IF(AD401="",0,IF(AD401=LEGENDA!J$43,0,1))</f>
        <v>0</v>
      </c>
      <c r="BT401" s="388">
        <f>IF(AE401="",0,IF(AE401=LEGENDA!K$43,0,1))</f>
        <v>0</v>
      </c>
      <c r="BU401" s="388">
        <f>IF(AF401="",0,IF(AF401=LEGENDA!L$43,0,1))</f>
        <v>0</v>
      </c>
      <c r="BV401" s="390">
        <f t="shared" si="218"/>
        <v>0</v>
      </c>
      <c r="BW401" s="388">
        <f t="shared" si="219"/>
        <v>0</v>
      </c>
      <c r="BX401" s="390">
        <f t="shared" si="220"/>
        <v>0</v>
      </c>
      <c r="BY401" s="391">
        <f t="shared" si="221"/>
        <v>0</v>
      </c>
      <c r="BZ401" s="391">
        <f t="shared" si="222"/>
        <v>0</v>
      </c>
      <c r="CA401" s="391" t="str">
        <f t="shared" si="223"/>
        <v/>
      </c>
      <c r="CB401" s="386" t="str">
        <f t="shared" si="229"/>
        <v/>
      </c>
      <c r="CC401" s="94">
        <f t="shared" si="224"/>
        <v>0</v>
      </c>
      <c r="CD401" s="397" t="str">
        <f t="shared" si="225"/>
        <v/>
      </c>
      <c r="CE401" s="559" t="str">
        <f t="array" ref="CE401">IFERROR(INDEX($C$10:$C$525,MATCH(0,COUNTIF($CE$9:CE400,$C$10:$C$525),0)),"")</f>
        <v/>
      </c>
      <c r="CF401" s="559">
        <f t="shared" si="230"/>
        <v>0</v>
      </c>
    </row>
    <row r="402" spans="1:84" ht="18.600000000000001" customHeight="1" thickBot="1" x14ac:dyDescent="0.35">
      <c r="A402" s="78" t="str">
        <f t="shared" si="203"/>
        <v/>
      </c>
      <c r="B402" s="576"/>
      <c r="C402" s="464"/>
      <c r="D402" s="349"/>
      <c r="E402" s="61" t="str">
        <f>IF(B402="","",IF(C402="","",IF(D402="","",INDEX(POBRANIE_!$B$6:$F$100,MATCH($D402,POBRANIE_!$A$6:$A$100,0),2))))</f>
        <v/>
      </c>
      <c r="F402" s="44"/>
      <c r="G402" s="45"/>
      <c r="H402" s="349"/>
      <c r="I402" s="46"/>
      <c r="J402" s="64" t="str">
        <f>IF($H402="","",IF($I402="","",IF($H402=LEGENDA!$B$21,0.6,IF($H402=LEGENDA!$B$22,0.7,0.8))))</f>
        <v/>
      </c>
      <c r="K402" s="61" t="str">
        <f t="shared" si="204"/>
        <v/>
      </c>
      <c r="L402" s="46"/>
      <c r="M402" s="61" t="str">
        <f>IF($H402="","",IF(OR(I402&gt;0,L402&gt;0),"",IF(AND(D402="TUZ",H402="gleba b. lekka"),"BŁĄD kol.8",IF(AND(D402="TUZ",H402="gleba lekka"),"BŁĄD kol.8",IF(AND(D402="TUZ",H402="gleba średnia"),"BŁĄD kol.8",IF(AND(D402="TUZ",H402="gleba ciężka"),"BŁĄD kol.8",IF(OR($H402=LEGENDA!$B$21,$H402=1),49,IF(OR($H402=LEGENDA!$B$22,$H402=2),59,IF(OR($H402=LEGENDA!$B$23,$H402=3),62,IF(OR($H402=4,$H402=LEGENDA!$B$24),66,IF(H402=LEGENDA!$O$25,86,IF(H402=LEGENDA!$O$26,91,IF(H402=LEGENDA!$O$27,73,IF(H402=LEGENDA!$O$28,66,IF(H402=LEGENDA!$O$29,135,IF(H402=LEGENDA!$O$30,158,IF(H402=LEGENDA!$O$31,117)))))))))))))))))</f>
        <v/>
      </c>
      <c r="N402" s="61" t="str">
        <f>IF(AND(D402="TUZ",H402="gleba b. lekka"),"BŁĄD kol.8",IF(AND(D402="TUZ",H402="gleba lekka"),"BŁĄD kol.8",IF(AND(D402="TUZ",H402="gleba średnia"),"BŁĄD kol.8",IF(AND(D402="TUZ",H402="gleba ciężka"),"BŁĄD kol.8",IF(AND(E402&lt;&gt;4,H402=LEGENDA!$O$29),"BŁĄD kol.8",IF(AND(E402&lt;&gt;4,H402=LEGENDA!$O$30),"BŁĄD kol.8",IF(AND(E402&lt;&gt;4,H402=LEGENDA!$O$31),"BŁĄD kol.8",IF(AND(E402&lt;&gt;4,H402=LEGENDA!$O$28),"BŁĄD kol.8",IF(AND(E402&lt;&gt;4,H402=LEGENDA!$O$27),"BŁĄD kol.8",IF(AND(E402&lt;&gt;4,H402=LEGENDA!$O$26),"BŁĄD kol.8",IF(AND(E402&lt;&gt;4,H402=LEGENDA!$O$25),"BŁĄD kol.8",IF(AX402="","",IF(AX402=1,0.6,IF(AX402=2,0.9,0.9))))))))))))))</f>
        <v/>
      </c>
      <c r="O402" s="381" t="str">
        <f t="shared" si="205"/>
        <v/>
      </c>
      <c r="P402" s="379" t="str">
        <f t="shared" si="206"/>
        <v/>
      </c>
      <c r="Q402" s="47"/>
      <c r="R402" s="46"/>
      <c r="S402" s="46"/>
      <c r="T402" s="46"/>
      <c r="U402" s="46"/>
      <c r="V402" s="61" t="str">
        <f t="shared" si="207"/>
        <v/>
      </c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61" t="str">
        <f t="shared" si="208"/>
        <v/>
      </c>
      <c r="AH402" s="66" t="e">
        <v>#VALUE!</v>
      </c>
      <c r="AI402" s="72">
        <v>0</v>
      </c>
      <c r="AJ402" s="73">
        <v>0</v>
      </c>
      <c r="AK402" s="67">
        <v>0</v>
      </c>
      <c r="AL402" s="51">
        <v>-63.360000000000007</v>
      </c>
      <c r="AM402" s="51">
        <v>-73.600000000000009</v>
      </c>
      <c r="AN402" s="51">
        <v>-164.8</v>
      </c>
      <c r="AO402" s="77">
        <v>0</v>
      </c>
      <c r="AP402" s="77">
        <v>0</v>
      </c>
      <c r="AQ402" s="77">
        <v>0</v>
      </c>
      <c r="AR402" s="77">
        <v>0</v>
      </c>
      <c r="AS402" s="77">
        <v>0</v>
      </c>
      <c r="AT402" s="77">
        <v>0</v>
      </c>
      <c r="AU402" s="46"/>
      <c r="AV402" s="350" t="str">
        <f t="shared" si="209"/>
        <v/>
      </c>
      <c r="AW402" s="76" t="str">
        <f t="shared" si="210"/>
        <v/>
      </c>
      <c r="AX402" s="198" t="str">
        <f>IF(A402="","",IF(D402="","",INDEX(POBRANIE_!$B$6:$F$101,MATCH(D402,POBRANIE_!$A$6:$A$101,0),5)))</f>
        <v/>
      </c>
      <c r="AY402" s="96" t="str">
        <f t="shared" si="211"/>
        <v/>
      </c>
      <c r="AZ402" s="96" t="str">
        <f t="shared" si="231"/>
        <v/>
      </c>
      <c r="BA402" s="292" t="str">
        <f t="shared" si="226"/>
        <v xml:space="preserve"> </v>
      </c>
      <c r="BB402" s="293" t="str">
        <f t="shared" si="227"/>
        <v xml:space="preserve"> </v>
      </c>
      <c r="BD402" s="45"/>
      <c r="BE402" s="387" t="str">
        <f t="shared" si="228"/>
        <v/>
      </c>
      <c r="BF402" s="388">
        <f t="shared" si="212"/>
        <v>0</v>
      </c>
      <c r="BG402" s="388">
        <f t="shared" si="213"/>
        <v>0</v>
      </c>
      <c r="BH402" s="388">
        <f t="shared" si="214"/>
        <v>0</v>
      </c>
      <c r="BI402" s="388">
        <f t="shared" si="215"/>
        <v>0</v>
      </c>
      <c r="BJ402" s="388">
        <f t="shared" si="216"/>
        <v>0</v>
      </c>
      <c r="BK402" s="389">
        <f t="shared" si="217"/>
        <v>0</v>
      </c>
      <c r="BL402" s="388">
        <f>IF(W402="",0,IF(W402=LEGENDA!C$43,0,1))</f>
        <v>0</v>
      </c>
      <c r="BM402" s="388">
        <f>IF(X402="",0,IF(X402=LEGENDA!D$43,0,1))</f>
        <v>0</v>
      </c>
      <c r="BN402" s="388">
        <f>IF(Y402="",0,IF(Y402=LEGENDA!E$43,0,1))</f>
        <v>0</v>
      </c>
      <c r="BO402" s="388">
        <f>IF(Z402="",0,IF(Z402=LEGENDA!F$43,0,1))</f>
        <v>0</v>
      </c>
      <c r="BP402" s="388">
        <f>IF(AA402="",0,IF(AA402=LEGENDA!G$43,0,1))</f>
        <v>0</v>
      </c>
      <c r="BQ402" s="388">
        <f>IF(AB402="",0,IF(AB402=LEGENDA!H$43,0,1))</f>
        <v>0</v>
      </c>
      <c r="BR402" s="388">
        <f>IF(AC402="",0,IF(AC402=LEGENDA!I$43,0,1))</f>
        <v>0</v>
      </c>
      <c r="BS402" s="388">
        <f>IF(AD402="",0,IF(AD402=LEGENDA!J$43,0,1))</f>
        <v>0</v>
      </c>
      <c r="BT402" s="388">
        <f>IF(AE402="",0,IF(AE402=LEGENDA!K$43,0,1))</f>
        <v>0</v>
      </c>
      <c r="BU402" s="388">
        <f>IF(AF402="",0,IF(AF402=LEGENDA!L$43,0,1))</f>
        <v>0</v>
      </c>
      <c r="BV402" s="390">
        <f t="shared" si="218"/>
        <v>0</v>
      </c>
      <c r="BW402" s="388">
        <f t="shared" si="219"/>
        <v>0</v>
      </c>
      <c r="BX402" s="390">
        <f t="shared" si="220"/>
        <v>0</v>
      </c>
      <c r="BY402" s="391">
        <f t="shared" si="221"/>
        <v>0</v>
      </c>
      <c r="BZ402" s="391">
        <f t="shared" si="222"/>
        <v>0</v>
      </c>
      <c r="CA402" s="391" t="str">
        <f t="shared" si="223"/>
        <v/>
      </c>
      <c r="CB402" s="386" t="str">
        <f t="shared" si="229"/>
        <v/>
      </c>
      <c r="CC402" s="94">
        <f t="shared" si="224"/>
        <v>0</v>
      </c>
      <c r="CD402" s="397" t="str">
        <f t="shared" si="225"/>
        <v/>
      </c>
      <c r="CE402" s="559" t="str">
        <f t="array" ref="CE402">IFERROR(INDEX($C$10:$C$525,MATCH(0,COUNTIF($CE$9:CE401,$C$10:$C$525),0)),"")</f>
        <v/>
      </c>
      <c r="CF402" s="559">
        <f t="shared" si="230"/>
        <v>0</v>
      </c>
    </row>
    <row r="403" spans="1:84" ht="18.600000000000001" customHeight="1" thickBot="1" x14ac:dyDescent="0.35">
      <c r="A403" s="78" t="str">
        <f t="shared" si="203"/>
        <v/>
      </c>
      <c r="B403" s="576"/>
      <c r="C403" s="464"/>
      <c r="D403" s="349"/>
      <c r="E403" s="61" t="str">
        <f>IF(B403="","",IF(C403="","",IF(D403="","",INDEX(POBRANIE_!$B$6:$F$100,MATCH($D403,POBRANIE_!$A$6:$A$100,0),2))))</f>
        <v/>
      </c>
      <c r="F403" s="44"/>
      <c r="G403" s="45"/>
      <c r="H403" s="349"/>
      <c r="I403" s="46"/>
      <c r="J403" s="64" t="str">
        <f>IF($H403="","",IF($I403="","",IF($H403=LEGENDA!$B$21,0.6,IF($H403=LEGENDA!$B$22,0.7,0.8))))</f>
        <v/>
      </c>
      <c r="K403" s="61" t="str">
        <f t="shared" si="204"/>
        <v/>
      </c>
      <c r="L403" s="46"/>
      <c r="M403" s="61" t="str">
        <f>IF($H403="","",IF(OR(I403&gt;0,L403&gt;0),"",IF(AND(D403="TUZ",H403="gleba b. lekka"),"BŁĄD kol.8",IF(AND(D403="TUZ",H403="gleba lekka"),"BŁĄD kol.8",IF(AND(D403="TUZ",H403="gleba średnia"),"BŁĄD kol.8",IF(AND(D403="TUZ",H403="gleba ciężka"),"BŁĄD kol.8",IF(OR($H403=LEGENDA!$B$21,$H403=1),49,IF(OR($H403=LEGENDA!$B$22,$H403=2),59,IF(OR($H403=LEGENDA!$B$23,$H403=3),62,IF(OR($H403=4,$H403=LEGENDA!$B$24),66,IF(H403=LEGENDA!$O$25,86,IF(H403=LEGENDA!$O$26,91,IF(H403=LEGENDA!$O$27,73,IF(H403=LEGENDA!$O$28,66,IF(H403=LEGENDA!$O$29,135,IF(H403=LEGENDA!$O$30,158,IF(H403=LEGENDA!$O$31,117)))))))))))))))))</f>
        <v/>
      </c>
      <c r="N403" s="61" t="str">
        <f>IF(AND(D403="TUZ",H403="gleba b. lekka"),"BŁĄD kol.8",IF(AND(D403="TUZ",H403="gleba lekka"),"BŁĄD kol.8",IF(AND(D403="TUZ",H403="gleba średnia"),"BŁĄD kol.8",IF(AND(D403="TUZ",H403="gleba ciężka"),"BŁĄD kol.8",IF(AND(E403&lt;&gt;4,H403=LEGENDA!$O$29),"BŁĄD kol.8",IF(AND(E403&lt;&gt;4,H403=LEGENDA!$O$30),"BŁĄD kol.8",IF(AND(E403&lt;&gt;4,H403=LEGENDA!$O$31),"BŁĄD kol.8",IF(AND(E403&lt;&gt;4,H403=LEGENDA!$O$28),"BŁĄD kol.8",IF(AND(E403&lt;&gt;4,H403=LEGENDA!$O$27),"BŁĄD kol.8",IF(AND(E403&lt;&gt;4,H403=LEGENDA!$O$26),"BŁĄD kol.8",IF(AND(E403&lt;&gt;4,H403=LEGENDA!$O$25),"BŁĄD kol.8",IF(AX403="","",IF(AX403=1,0.6,IF(AX403=2,0.9,0.9))))))))))))))</f>
        <v/>
      </c>
      <c r="O403" s="381" t="str">
        <f t="shared" si="205"/>
        <v/>
      </c>
      <c r="P403" s="379" t="str">
        <f t="shared" si="206"/>
        <v/>
      </c>
      <c r="Q403" s="47"/>
      <c r="R403" s="46"/>
      <c r="S403" s="46"/>
      <c r="T403" s="46"/>
      <c r="U403" s="46"/>
      <c r="V403" s="61" t="str">
        <f t="shared" si="207"/>
        <v/>
      </c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61" t="str">
        <f t="shared" si="208"/>
        <v/>
      </c>
      <c r="AH403" s="66" t="e">
        <v>#VALUE!</v>
      </c>
      <c r="AI403" s="72">
        <v>0</v>
      </c>
      <c r="AJ403" s="73">
        <v>0</v>
      </c>
      <c r="AK403" s="67">
        <v>0</v>
      </c>
      <c r="AL403" s="51">
        <v>-63.360000000000007</v>
      </c>
      <c r="AM403" s="51">
        <v>-73.600000000000009</v>
      </c>
      <c r="AN403" s="51">
        <v>-164.8</v>
      </c>
      <c r="AO403" s="77">
        <v>0</v>
      </c>
      <c r="AP403" s="77">
        <v>0</v>
      </c>
      <c r="AQ403" s="77">
        <v>0</v>
      </c>
      <c r="AR403" s="77">
        <v>0</v>
      </c>
      <c r="AS403" s="77">
        <v>0</v>
      </c>
      <c r="AT403" s="77">
        <v>0</v>
      </c>
      <c r="AU403" s="46"/>
      <c r="AV403" s="350" t="str">
        <f t="shared" si="209"/>
        <v/>
      </c>
      <c r="AW403" s="76" t="str">
        <f t="shared" si="210"/>
        <v/>
      </c>
      <c r="AX403" s="198" t="str">
        <f>IF(A403="","",IF(D403="","",INDEX(POBRANIE_!$B$6:$F$101,MATCH(D403,POBRANIE_!$A$6:$A$101,0),5)))</f>
        <v/>
      </c>
      <c r="AY403" s="96" t="str">
        <f t="shared" si="211"/>
        <v/>
      </c>
      <c r="AZ403" s="96" t="str">
        <f t="shared" si="231"/>
        <v/>
      </c>
      <c r="BA403" s="292" t="str">
        <f t="shared" si="226"/>
        <v xml:space="preserve"> </v>
      </c>
      <c r="BB403" s="293" t="str">
        <f t="shared" si="227"/>
        <v xml:space="preserve"> </v>
      </c>
      <c r="BD403" s="45"/>
      <c r="BE403" s="387" t="str">
        <f t="shared" si="228"/>
        <v/>
      </c>
      <c r="BF403" s="388">
        <f t="shared" si="212"/>
        <v>0</v>
      </c>
      <c r="BG403" s="388">
        <f t="shared" si="213"/>
        <v>0</v>
      </c>
      <c r="BH403" s="388">
        <f t="shared" si="214"/>
        <v>0</v>
      </c>
      <c r="BI403" s="388">
        <f t="shared" si="215"/>
        <v>0</v>
      </c>
      <c r="BJ403" s="388">
        <f t="shared" si="216"/>
        <v>0</v>
      </c>
      <c r="BK403" s="389">
        <f t="shared" si="217"/>
        <v>0</v>
      </c>
      <c r="BL403" s="388">
        <f>IF(W403="",0,IF(W403=LEGENDA!C$43,0,1))</f>
        <v>0</v>
      </c>
      <c r="BM403" s="388">
        <f>IF(X403="",0,IF(X403=LEGENDA!D$43,0,1))</f>
        <v>0</v>
      </c>
      <c r="BN403" s="388">
        <f>IF(Y403="",0,IF(Y403=LEGENDA!E$43,0,1))</f>
        <v>0</v>
      </c>
      <c r="BO403" s="388">
        <f>IF(Z403="",0,IF(Z403=LEGENDA!F$43,0,1))</f>
        <v>0</v>
      </c>
      <c r="BP403" s="388">
        <f>IF(AA403="",0,IF(AA403=LEGENDA!G$43,0,1))</f>
        <v>0</v>
      </c>
      <c r="BQ403" s="388">
        <f>IF(AB403="",0,IF(AB403=LEGENDA!H$43,0,1))</f>
        <v>0</v>
      </c>
      <c r="BR403" s="388">
        <f>IF(AC403="",0,IF(AC403=LEGENDA!I$43,0,1))</f>
        <v>0</v>
      </c>
      <c r="BS403" s="388">
        <f>IF(AD403="",0,IF(AD403=LEGENDA!J$43,0,1))</f>
        <v>0</v>
      </c>
      <c r="BT403" s="388">
        <f>IF(AE403="",0,IF(AE403=LEGENDA!K$43,0,1))</f>
        <v>0</v>
      </c>
      <c r="BU403" s="388">
        <f>IF(AF403="",0,IF(AF403=LEGENDA!L$43,0,1))</f>
        <v>0</v>
      </c>
      <c r="BV403" s="390">
        <f t="shared" si="218"/>
        <v>0</v>
      </c>
      <c r="BW403" s="388">
        <f t="shared" si="219"/>
        <v>0</v>
      </c>
      <c r="BX403" s="390">
        <f t="shared" si="220"/>
        <v>0</v>
      </c>
      <c r="BY403" s="391">
        <f t="shared" si="221"/>
        <v>0</v>
      </c>
      <c r="BZ403" s="391">
        <f t="shared" si="222"/>
        <v>0</v>
      </c>
      <c r="CA403" s="391" t="str">
        <f t="shared" si="223"/>
        <v/>
      </c>
      <c r="CB403" s="386" t="str">
        <f t="shared" si="229"/>
        <v/>
      </c>
      <c r="CC403" s="94">
        <f t="shared" si="224"/>
        <v>0</v>
      </c>
      <c r="CD403" s="397" t="str">
        <f t="shared" si="225"/>
        <v/>
      </c>
      <c r="CE403" s="559" t="str">
        <f t="array" ref="CE403">IFERROR(INDEX($C$10:$C$525,MATCH(0,COUNTIF($CE$9:CE402,$C$10:$C$525),0)),"")</f>
        <v/>
      </c>
      <c r="CF403" s="559">
        <f t="shared" si="230"/>
        <v>0</v>
      </c>
    </row>
    <row r="404" spans="1:84" ht="18.600000000000001" customHeight="1" thickBot="1" x14ac:dyDescent="0.35">
      <c r="A404" s="78" t="str">
        <f t="shared" si="203"/>
        <v/>
      </c>
      <c r="B404" s="576"/>
      <c r="C404" s="464"/>
      <c r="D404" s="349"/>
      <c r="E404" s="61" t="str">
        <f>IF(B404="","",IF(C404="","",IF(D404="","",INDEX(POBRANIE_!$B$6:$F$100,MATCH($D404,POBRANIE_!$A$6:$A$100,0),2))))</f>
        <v/>
      </c>
      <c r="F404" s="44"/>
      <c r="G404" s="45"/>
      <c r="H404" s="349"/>
      <c r="I404" s="46"/>
      <c r="J404" s="64" t="str">
        <f>IF($H404="","",IF($I404="","",IF($H404=LEGENDA!$B$21,0.6,IF($H404=LEGENDA!$B$22,0.7,0.8))))</f>
        <v/>
      </c>
      <c r="K404" s="61" t="str">
        <f t="shared" si="204"/>
        <v/>
      </c>
      <c r="L404" s="46"/>
      <c r="M404" s="61" t="str">
        <f>IF($H404="","",IF(OR(I404&gt;0,L404&gt;0),"",IF(AND(D404="TUZ",H404="gleba b. lekka"),"BŁĄD kol.8",IF(AND(D404="TUZ",H404="gleba lekka"),"BŁĄD kol.8",IF(AND(D404="TUZ",H404="gleba średnia"),"BŁĄD kol.8",IF(AND(D404="TUZ",H404="gleba ciężka"),"BŁĄD kol.8",IF(OR($H404=LEGENDA!$B$21,$H404=1),49,IF(OR($H404=LEGENDA!$B$22,$H404=2),59,IF(OR($H404=LEGENDA!$B$23,$H404=3),62,IF(OR($H404=4,$H404=LEGENDA!$B$24),66,IF(H404=LEGENDA!$O$25,86,IF(H404=LEGENDA!$O$26,91,IF(H404=LEGENDA!$O$27,73,IF(H404=LEGENDA!$O$28,66,IF(H404=LEGENDA!$O$29,135,IF(H404=LEGENDA!$O$30,158,IF(H404=LEGENDA!$O$31,117)))))))))))))))))</f>
        <v/>
      </c>
      <c r="N404" s="61" t="str">
        <f>IF(AND(D404="TUZ",H404="gleba b. lekka"),"BŁĄD kol.8",IF(AND(D404="TUZ",H404="gleba lekka"),"BŁĄD kol.8",IF(AND(D404="TUZ",H404="gleba średnia"),"BŁĄD kol.8",IF(AND(D404="TUZ",H404="gleba ciężka"),"BŁĄD kol.8",IF(AND(E404&lt;&gt;4,H404=LEGENDA!$O$29),"BŁĄD kol.8",IF(AND(E404&lt;&gt;4,H404=LEGENDA!$O$30),"BŁĄD kol.8",IF(AND(E404&lt;&gt;4,H404=LEGENDA!$O$31),"BŁĄD kol.8",IF(AND(E404&lt;&gt;4,H404=LEGENDA!$O$28),"BŁĄD kol.8",IF(AND(E404&lt;&gt;4,H404=LEGENDA!$O$27),"BŁĄD kol.8",IF(AND(E404&lt;&gt;4,H404=LEGENDA!$O$26),"BŁĄD kol.8",IF(AND(E404&lt;&gt;4,H404=LEGENDA!$O$25),"BŁĄD kol.8",IF(AX404="","",IF(AX404=1,0.6,IF(AX404=2,0.9,0.9))))))))))))))</f>
        <v/>
      </c>
      <c r="O404" s="381" t="str">
        <f t="shared" si="205"/>
        <v/>
      </c>
      <c r="P404" s="379" t="str">
        <f t="shared" si="206"/>
        <v/>
      </c>
      <c r="Q404" s="47"/>
      <c r="R404" s="46"/>
      <c r="S404" s="46"/>
      <c r="T404" s="46"/>
      <c r="U404" s="46"/>
      <c r="V404" s="61" t="str">
        <f t="shared" si="207"/>
        <v/>
      </c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61" t="str">
        <f t="shared" si="208"/>
        <v/>
      </c>
      <c r="AH404" s="66" t="e">
        <v>#VALUE!</v>
      </c>
      <c r="AI404" s="72">
        <v>0</v>
      </c>
      <c r="AJ404" s="73">
        <v>0</v>
      </c>
      <c r="AK404" s="67">
        <v>0</v>
      </c>
      <c r="AL404" s="51">
        <v>-63.360000000000007</v>
      </c>
      <c r="AM404" s="51">
        <v>-73.600000000000009</v>
      </c>
      <c r="AN404" s="51">
        <v>-164.8</v>
      </c>
      <c r="AO404" s="77">
        <v>0</v>
      </c>
      <c r="AP404" s="77">
        <v>0</v>
      </c>
      <c r="AQ404" s="77">
        <v>0</v>
      </c>
      <c r="AR404" s="77">
        <v>0</v>
      </c>
      <c r="AS404" s="77">
        <v>0</v>
      </c>
      <c r="AT404" s="77">
        <v>0</v>
      </c>
      <c r="AU404" s="46"/>
      <c r="AV404" s="350" t="str">
        <f t="shared" si="209"/>
        <v/>
      </c>
      <c r="AW404" s="76" t="str">
        <f t="shared" si="210"/>
        <v/>
      </c>
      <c r="AX404" s="198" t="str">
        <f>IF(A404="","",IF(D404="","",INDEX(POBRANIE_!$B$6:$F$101,MATCH(D404,POBRANIE_!$A$6:$A$101,0),5)))</f>
        <v/>
      </c>
      <c r="AY404" s="96" t="str">
        <f t="shared" si="211"/>
        <v/>
      </c>
      <c r="AZ404" s="96" t="str">
        <f t="shared" si="231"/>
        <v/>
      </c>
      <c r="BA404" s="292" t="str">
        <f t="shared" si="226"/>
        <v xml:space="preserve"> </v>
      </c>
      <c r="BB404" s="293" t="str">
        <f t="shared" si="227"/>
        <v xml:space="preserve"> </v>
      </c>
      <c r="BD404" s="45"/>
      <c r="BE404" s="387" t="str">
        <f t="shared" si="228"/>
        <v/>
      </c>
      <c r="BF404" s="388">
        <f t="shared" si="212"/>
        <v>0</v>
      </c>
      <c r="BG404" s="388">
        <f t="shared" si="213"/>
        <v>0</v>
      </c>
      <c r="BH404" s="388">
        <f t="shared" si="214"/>
        <v>0</v>
      </c>
      <c r="BI404" s="388">
        <f t="shared" si="215"/>
        <v>0</v>
      </c>
      <c r="BJ404" s="388">
        <f t="shared" si="216"/>
        <v>0</v>
      </c>
      <c r="BK404" s="389">
        <f t="shared" si="217"/>
        <v>0</v>
      </c>
      <c r="BL404" s="388">
        <f>IF(W404="",0,IF(W404=LEGENDA!C$43,0,1))</f>
        <v>0</v>
      </c>
      <c r="BM404" s="388">
        <f>IF(X404="",0,IF(X404=LEGENDA!D$43,0,1))</f>
        <v>0</v>
      </c>
      <c r="BN404" s="388">
        <f>IF(Y404="",0,IF(Y404=LEGENDA!E$43,0,1))</f>
        <v>0</v>
      </c>
      <c r="BO404" s="388">
        <f>IF(Z404="",0,IF(Z404=LEGENDA!F$43,0,1))</f>
        <v>0</v>
      </c>
      <c r="BP404" s="388">
        <f>IF(AA404="",0,IF(AA404=LEGENDA!G$43,0,1))</f>
        <v>0</v>
      </c>
      <c r="BQ404" s="388">
        <f>IF(AB404="",0,IF(AB404=LEGENDA!H$43,0,1))</f>
        <v>0</v>
      </c>
      <c r="BR404" s="388">
        <f>IF(AC404="",0,IF(AC404=LEGENDA!I$43,0,1))</f>
        <v>0</v>
      </c>
      <c r="BS404" s="388">
        <f>IF(AD404="",0,IF(AD404=LEGENDA!J$43,0,1))</f>
        <v>0</v>
      </c>
      <c r="BT404" s="388">
        <f>IF(AE404="",0,IF(AE404=LEGENDA!K$43,0,1))</f>
        <v>0</v>
      </c>
      <c r="BU404" s="388">
        <f>IF(AF404="",0,IF(AF404=LEGENDA!L$43,0,1))</f>
        <v>0</v>
      </c>
      <c r="BV404" s="390">
        <f t="shared" si="218"/>
        <v>0</v>
      </c>
      <c r="BW404" s="388">
        <f t="shared" si="219"/>
        <v>0</v>
      </c>
      <c r="BX404" s="390">
        <f t="shared" si="220"/>
        <v>0</v>
      </c>
      <c r="BY404" s="391">
        <f t="shared" si="221"/>
        <v>0</v>
      </c>
      <c r="BZ404" s="391">
        <f t="shared" si="222"/>
        <v>0</v>
      </c>
      <c r="CA404" s="391" t="str">
        <f t="shared" si="223"/>
        <v/>
      </c>
      <c r="CB404" s="386" t="str">
        <f t="shared" si="229"/>
        <v/>
      </c>
      <c r="CC404" s="94">
        <f t="shared" si="224"/>
        <v>0</v>
      </c>
      <c r="CD404" s="397" t="str">
        <f t="shared" si="225"/>
        <v/>
      </c>
      <c r="CE404" s="559" t="str">
        <f t="array" ref="CE404">IFERROR(INDEX($C$10:$C$525,MATCH(0,COUNTIF($CE$9:CE403,$C$10:$C$525),0)),"")</f>
        <v/>
      </c>
      <c r="CF404" s="559">
        <f t="shared" si="230"/>
        <v>0</v>
      </c>
    </row>
    <row r="405" spans="1:84" ht="18.600000000000001" customHeight="1" thickBot="1" x14ac:dyDescent="0.35">
      <c r="A405" s="78" t="str">
        <f t="shared" si="203"/>
        <v/>
      </c>
      <c r="B405" s="576"/>
      <c r="C405" s="464"/>
      <c r="D405" s="349"/>
      <c r="E405" s="61" t="str">
        <f>IF(B405="","",IF(C405="","",IF(D405="","",INDEX(POBRANIE_!$B$6:$F$100,MATCH($D405,POBRANIE_!$A$6:$A$100,0),2))))</f>
        <v/>
      </c>
      <c r="F405" s="44"/>
      <c r="G405" s="45"/>
      <c r="H405" s="349"/>
      <c r="I405" s="46"/>
      <c r="J405" s="64" t="str">
        <f>IF($H405="","",IF($I405="","",IF($H405=LEGENDA!$B$21,0.6,IF($H405=LEGENDA!$B$22,0.7,0.8))))</f>
        <v/>
      </c>
      <c r="K405" s="61" t="str">
        <f t="shared" si="204"/>
        <v/>
      </c>
      <c r="L405" s="46"/>
      <c r="M405" s="61" t="str">
        <f>IF($H405="","",IF(OR(I405&gt;0,L405&gt;0),"",IF(AND(D405="TUZ",H405="gleba b. lekka"),"BŁĄD kol.8",IF(AND(D405="TUZ",H405="gleba lekka"),"BŁĄD kol.8",IF(AND(D405="TUZ",H405="gleba średnia"),"BŁĄD kol.8",IF(AND(D405="TUZ",H405="gleba ciężka"),"BŁĄD kol.8",IF(OR($H405=LEGENDA!$B$21,$H405=1),49,IF(OR($H405=LEGENDA!$B$22,$H405=2),59,IF(OR($H405=LEGENDA!$B$23,$H405=3),62,IF(OR($H405=4,$H405=LEGENDA!$B$24),66,IF(H405=LEGENDA!$O$25,86,IF(H405=LEGENDA!$O$26,91,IF(H405=LEGENDA!$O$27,73,IF(H405=LEGENDA!$O$28,66,IF(H405=LEGENDA!$O$29,135,IF(H405=LEGENDA!$O$30,158,IF(H405=LEGENDA!$O$31,117)))))))))))))))))</f>
        <v/>
      </c>
      <c r="N405" s="61" t="str">
        <f>IF(AND(D405="TUZ",H405="gleba b. lekka"),"BŁĄD kol.8",IF(AND(D405="TUZ",H405="gleba lekka"),"BŁĄD kol.8",IF(AND(D405="TUZ",H405="gleba średnia"),"BŁĄD kol.8",IF(AND(D405="TUZ",H405="gleba ciężka"),"BŁĄD kol.8",IF(AND(E405&lt;&gt;4,H405=LEGENDA!$O$29),"BŁĄD kol.8",IF(AND(E405&lt;&gt;4,H405=LEGENDA!$O$30),"BŁĄD kol.8",IF(AND(E405&lt;&gt;4,H405=LEGENDA!$O$31),"BŁĄD kol.8",IF(AND(E405&lt;&gt;4,H405=LEGENDA!$O$28),"BŁĄD kol.8",IF(AND(E405&lt;&gt;4,H405=LEGENDA!$O$27),"BŁĄD kol.8",IF(AND(E405&lt;&gt;4,H405=LEGENDA!$O$26),"BŁĄD kol.8",IF(AND(E405&lt;&gt;4,H405=LEGENDA!$O$25),"BŁĄD kol.8",IF(AX405="","",IF(AX405=1,0.6,IF(AX405=2,0.9,0.9))))))))))))))</f>
        <v/>
      </c>
      <c r="O405" s="381" t="str">
        <f t="shared" si="205"/>
        <v/>
      </c>
      <c r="P405" s="379" t="str">
        <f t="shared" si="206"/>
        <v/>
      </c>
      <c r="Q405" s="47"/>
      <c r="R405" s="46"/>
      <c r="S405" s="46"/>
      <c r="T405" s="46"/>
      <c r="U405" s="46"/>
      <c r="V405" s="61" t="str">
        <f t="shared" si="207"/>
        <v/>
      </c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61" t="str">
        <f t="shared" si="208"/>
        <v/>
      </c>
      <c r="AH405" s="66" t="e">
        <v>#VALUE!</v>
      </c>
      <c r="AI405" s="72">
        <v>0</v>
      </c>
      <c r="AJ405" s="73">
        <v>0</v>
      </c>
      <c r="AK405" s="67">
        <v>0</v>
      </c>
      <c r="AL405" s="51">
        <v>-63.360000000000007</v>
      </c>
      <c r="AM405" s="51">
        <v>-73.600000000000009</v>
      </c>
      <c r="AN405" s="51">
        <v>-164.8</v>
      </c>
      <c r="AO405" s="77">
        <v>0</v>
      </c>
      <c r="AP405" s="77">
        <v>0</v>
      </c>
      <c r="AQ405" s="77">
        <v>0</v>
      </c>
      <c r="AR405" s="77">
        <v>0</v>
      </c>
      <c r="AS405" s="77">
        <v>0</v>
      </c>
      <c r="AT405" s="77">
        <v>0</v>
      </c>
      <c r="AU405" s="46"/>
      <c r="AV405" s="350" t="str">
        <f t="shared" si="209"/>
        <v/>
      </c>
      <c r="AW405" s="76" t="str">
        <f t="shared" si="210"/>
        <v/>
      </c>
      <c r="AX405" s="198" t="str">
        <f>IF(A405="","",IF(D405="","",INDEX(POBRANIE_!$B$6:$F$101,MATCH(D405,POBRANIE_!$A$6:$A$101,0),5)))</f>
        <v/>
      </c>
      <c r="AY405" s="96" t="str">
        <f t="shared" si="211"/>
        <v/>
      </c>
      <c r="AZ405" s="96" t="str">
        <f t="shared" si="231"/>
        <v/>
      </c>
      <c r="BA405" s="292" t="str">
        <f t="shared" si="226"/>
        <v xml:space="preserve"> </v>
      </c>
      <c r="BB405" s="293" t="str">
        <f t="shared" si="227"/>
        <v xml:space="preserve"> </v>
      </c>
      <c r="BD405" s="45"/>
      <c r="BE405" s="387" t="str">
        <f t="shared" si="228"/>
        <v/>
      </c>
      <c r="BF405" s="388">
        <f t="shared" si="212"/>
        <v>0</v>
      </c>
      <c r="BG405" s="388">
        <f t="shared" si="213"/>
        <v>0</v>
      </c>
      <c r="BH405" s="388">
        <f t="shared" si="214"/>
        <v>0</v>
      </c>
      <c r="BI405" s="388">
        <f t="shared" si="215"/>
        <v>0</v>
      </c>
      <c r="BJ405" s="388">
        <f t="shared" si="216"/>
        <v>0</v>
      </c>
      <c r="BK405" s="389">
        <f t="shared" si="217"/>
        <v>0</v>
      </c>
      <c r="BL405" s="388">
        <f>IF(W405="",0,IF(W405=LEGENDA!C$43,0,1))</f>
        <v>0</v>
      </c>
      <c r="BM405" s="388">
        <f>IF(X405="",0,IF(X405=LEGENDA!D$43,0,1))</f>
        <v>0</v>
      </c>
      <c r="BN405" s="388">
        <f>IF(Y405="",0,IF(Y405=LEGENDA!E$43,0,1))</f>
        <v>0</v>
      </c>
      <c r="BO405" s="388">
        <f>IF(Z405="",0,IF(Z405=LEGENDA!F$43,0,1))</f>
        <v>0</v>
      </c>
      <c r="BP405" s="388">
        <f>IF(AA405="",0,IF(AA405=LEGENDA!G$43,0,1))</f>
        <v>0</v>
      </c>
      <c r="BQ405" s="388">
        <f>IF(AB405="",0,IF(AB405=LEGENDA!H$43,0,1))</f>
        <v>0</v>
      </c>
      <c r="BR405" s="388">
        <f>IF(AC405="",0,IF(AC405=LEGENDA!I$43,0,1))</f>
        <v>0</v>
      </c>
      <c r="BS405" s="388">
        <f>IF(AD405="",0,IF(AD405=LEGENDA!J$43,0,1))</f>
        <v>0</v>
      </c>
      <c r="BT405" s="388">
        <f>IF(AE405="",0,IF(AE405=LEGENDA!K$43,0,1))</f>
        <v>0</v>
      </c>
      <c r="BU405" s="388">
        <f>IF(AF405="",0,IF(AF405=LEGENDA!L$43,0,1))</f>
        <v>0</v>
      </c>
      <c r="BV405" s="390">
        <f t="shared" si="218"/>
        <v>0</v>
      </c>
      <c r="BW405" s="388">
        <f t="shared" si="219"/>
        <v>0</v>
      </c>
      <c r="BX405" s="390">
        <f t="shared" si="220"/>
        <v>0</v>
      </c>
      <c r="BY405" s="391">
        <f t="shared" si="221"/>
        <v>0</v>
      </c>
      <c r="BZ405" s="391">
        <f t="shared" si="222"/>
        <v>0</v>
      </c>
      <c r="CA405" s="391" t="str">
        <f t="shared" si="223"/>
        <v/>
      </c>
      <c r="CB405" s="386" t="str">
        <f t="shared" si="229"/>
        <v/>
      </c>
      <c r="CC405" s="94">
        <f t="shared" si="224"/>
        <v>0</v>
      </c>
      <c r="CD405" s="397" t="str">
        <f t="shared" si="225"/>
        <v/>
      </c>
      <c r="CE405" s="559" t="str">
        <f t="array" ref="CE405">IFERROR(INDEX($C$10:$C$525,MATCH(0,COUNTIF($CE$9:CE404,$C$10:$C$525),0)),"")</f>
        <v/>
      </c>
      <c r="CF405" s="559">
        <f t="shared" si="230"/>
        <v>0</v>
      </c>
    </row>
    <row r="406" spans="1:84" ht="18.600000000000001" customHeight="1" thickBot="1" x14ac:dyDescent="0.35">
      <c r="A406" s="78" t="str">
        <f t="shared" si="203"/>
        <v/>
      </c>
      <c r="B406" s="576"/>
      <c r="C406" s="464"/>
      <c r="D406" s="349"/>
      <c r="E406" s="61" t="str">
        <f>IF(B406="","",IF(C406="","",IF(D406="","",INDEX(POBRANIE_!$B$6:$F$100,MATCH($D406,POBRANIE_!$A$6:$A$100,0),2))))</f>
        <v/>
      </c>
      <c r="F406" s="44"/>
      <c r="G406" s="45"/>
      <c r="H406" s="349"/>
      <c r="I406" s="46"/>
      <c r="J406" s="64" t="str">
        <f>IF($H406="","",IF($I406="","",IF($H406=LEGENDA!$B$21,0.6,IF($H406=LEGENDA!$B$22,0.7,0.8))))</f>
        <v/>
      </c>
      <c r="K406" s="61" t="str">
        <f t="shared" si="204"/>
        <v/>
      </c>
      <c r="L406" s="46"/>
      <c r="M406" s="61" t="str">
        <f>IF($H406="","",IF(OR(I406&gt;0,L406&gt;0),"",IF(AND(D406="TUZ",H406="gleba b. lekka"),"BŁĄD kol.8",IF(AND(D406="TUZ",H406="gleba lekka"),"BŁĄD kol.8",IF(AND(D406="TUZ",H406="gleba średnia"),"BŁĄD kol.8",IF(AND(D406="TUZ",H406="gleba ciężka"),"BŁĄD kol.8",IF(OR($H406=LEGENDA!$B$21,$H406=1),49,IF(OR($H406=LEGENDA!$B$22,$H406=2),59,IF(OR($H406=LEGENDA!$B$23,$H406=3),62,IF(OR($H406=4,$H406=LEGENDA!$B$24),66,IF(H406=LEGENDA!$O$25,86,IF(H406=LEGENDA!$O$26,91,IF(H406=LEGENDA!$O$27,73,IF(H406=LEGENDA!$O$28,66,IF(H406=LEGENDA!$O$29,135,IF(H406=LEGENDA!$O$30,158,IF(H406=LEGENDA!$O$31,117)))))))))))))))))</f>
        <v/>
      </c>
      <c r="N406" s="61" t="str">
        <f>IF(AND(D406="TUZ",H406="gleba b. lekka"),"BŁĄD kol.8",IF(AND(D406="TUZ",H406="gleba lekka"),"BŁĄD kol.8",IF(AND(D406="TUZ",H406="gleba średnia"),"BŁĄD kol.8",IF(AND(D406="TUZ",H406="gleba ciężka"),"BŁĄD kol.8",IF(AND(E406&lt;&gt;4,H406=LEGENDA!$O$29),"BŁĄD kol.8",IF(AND(E406&lt;&gt;4,H406=LEGENDA!$O$30),"BŁĄD kol.8",IF(AND(E406&lt;&gt;4,H406=LEGENDA!$O$31),"BŁĄD kol.8",IF(AND(E406&lt;&gt;4,H406=LEGENDA!$O$28),"BŁĄD kol.8",IF(AND(E406&lt;&gt;4,H406=LEGENDA!$O$27),"BŁĄD kol.8",IF(AND(E406&lt;&gt;4,H406=LEGENDA!$O$26),"BŁĄD kol.8",IF(AND(E406&lt;&gt;4,H406=LEGENDA!$O$25),"BŁĄD kol.8",IF(AX406="","",IF(AX406=1,0.6,IF(AX406=2,0.9,0.9))))))))))))))</f>
        <v/>
      </c>
      <c r="O406" s="381" t="str">
        <f t="shared" si="205"/>
        <v/>
      </c>
      <c r="P406" s="379" t="str">
        <f t="shared" si="206"/>
        <v/>
      </c>
      <c r="Q406" s="47"/>
      <c r="R406" s="46"/>
      <c r="S406" s="46"/>
      <c r="T406" s="46"/>
      <c r="U406" s="46"/>
      <c r="V406" s="61" t="str">
        <f t="shared" si="207"/>
        <v/>
      </c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61" t="str">
        <f t="shared" si="208"/>
        <v/>
      </c>
      <c r="AH406" s="66" t="e">
        <v>#VALUE!</v>
      </c>
      <c r="AI406" s="72">
        <v>0</v>
      </c>
      <c r="AJ406" s="73">
        <v>0</v>
      </c>
      <c r="AK406" s="67">
        <v>0</v>
      </c>
      <c r="AL406" s="51">
        <v>-63.360000000000007</v>
      </c>
      <c r="AM406" s="51">
        <v>-73.600000000000009</v>
      </c>
      <c r="AN406" s="51">
        <v>-164.8</v>
      </c>
      <c r="AO406" s="77">
        <v>0</v>
      </c>
      <c r="AP406" s="77">
        <v>0</v>
      </c>
      <c r="AQ406" s="77">
        <v>0</v>
      </c>
      <c r="AR406" s="77">
        <v>0</v>
      </c>
      <c r="AS406" s="77">
        <v>0</v>
      </c>
      <c r="AT406" s="77">
        <v>0</v>
      </c>
      <c r="AU406" s="46"/>
      <c r="AV406" s="350" t="str">
        <f t="shared" si="209"/>
        <v/>
      </c>
      <c r="AW406" s="76" t="str">
        <f t="shared" si="210"/>
        <v/>
      </c>
      <c r="AX406" s="198" t="str">
        <f>IF(A406="","",IF(D406="","",INDEX(POBRANIE_!$B$6:$F$101,MATCH(D406,POBRANIE_!$A$6:$A$101,0),5)))</f>
        <v/>
      </c>
      <c r="AY406" s="96" t="str">
        <f t="shared" si="211"/>
        <v/>
      </c>
      <c r="AZ406" s="96" t="str">
        <f t="shared" si="231"/>
        <v/>
      </c>
      <c r="BA406" s="292" t="str">
        <f t="shared" si="226"/>
        <v xml:space="preserve"> </v>
      </c>
      <c r="BB406" s="293" t="str">
        <f t="shared" si="227"/>
        <v xml:space="preserve"> </v>
      </c>
      <c r="BD406" s="45"/>
      <c r="BE406" s="387" t="str">
        <f t="shared" si="228"/>
        <v/>
      </c>
      <c r="BF406" s="388">
        <f t="shared" si="212"/>
        <v>0</v>
      </c>
      <c r="BG406" s="388">
        <f t="shared" si="213"/>
        <v>0</v>
      </c>
      <c r="BH406" s="388">
        <f t="shared" si="214"/>
        <v>0</v>
      </c>
      <c r="BI406" s="388">
        <f t="shared" si="215"/>
        <v>0</v>
      </c>
      <c r="BJ406" s="388">
        <f t="shared" si="216"/>
        <v>0</v>
      </c>
      <c r="BK406" s="389">
        <f t="shared" si="217"/>
        <v>0</v>
      </c>
      <c r="BL406" s="388">
        <f>IF(W406="",0,IF(W406=LEGENDA!C$43,0,1))</f>
        <v>0</v>
      </c>
      <c r="BM406" s="388">
        <f>IF(X406="",0,IF(X406=LEGENDA!D$43,0,1))</f>
        <v>0</v>
      </c>
      <c r="BN406" s="388">
        <f>IF(Y406="",0,IF(Y406=LEGENDA!E$43,0,1))</f>
        <v>0</v>
      </c>
      <c r="BO406" s="388">
        <f>IF(Z406="",0,IF(Z406=LEGENDA!F$43,0,1))</f>
        <v>0</v>
      </c>
      <c r="BP406" s="388">
        <f>IF(AA406="",0,IF(AA406=LEGENDA!G$43,0,1))</f>
        <v>0</v>
      </c>
      <c r="BQ406" s="388">
        <f>IF(AB406="",0,IF(AB406=LEGENDA!H$43,0,1))</f>
        <v>0</v>
      </c>
      <c r="BR406" s="388">
        <f>IF(AC406="",0,IF(AC406=LEGENDA!I$43,0,1))</f>
        <v>0</v>
      </c>
      <c r="BS406" s="388">
        <f>IF(AD406="",0,IF(AD406=LEGENDA!J$43,0,1))</f>
        <v>0</v>
      </c>
      <c r="BT406" s="388">
        <f>IF(AE406="",0,IF(AE406=LEGENDA!K$43,0,1))</f>
        <v>0</v>
      </c>
      <c r="BU406" s="388">
        <f>IF(AF406="",0,IF(AF406=LEGENDA!L$43,0,1))</f>
        <v>0</v>
      </c>
      <c r="BV406" s="390">
        <f t="shared" si="218"/>
        <v>0</v>
      </c>
      <c r="BW406" s="388">
        <f t="shared" si="219"/>
        <v>0</v>
      </c>
      <c r="BX406" s="390">
        <f t="shared" si="220"/>
        <v>0</v>
      </c>
      <c r="BY406" s="391">
        <f t="shared" si="221"/>
        <v>0</v>
      </c>
      <c r="BZ406" s="391">
        <f t="shared" si="222"/>
        <v>0</v>
      </c>
      <c r="CA406" s="391" t="str">
        <f t="shared" si="223"/>
        <v/>
      </c>
      <c r="CB406" s="386" t="str">
        <f t="shared" si="229"/>
        <v/>
      </c>
      <c r="CC406" s="94">
        <f t="shared" si="224"/>
        <v>0</v>
      </c>
      <c r="CD406" s="397" t="str">
        <f t="shared" si="225"/>
        <v/>
      </c>
      <c r="CE406" s="559" t="str">
        <f t="array" ref="CE406">IFERROR(INDEX($C$10:$C$525,MATCH(0,COUNTIF($CE$9:CE405,$C$10:$C$525),0)),"")</f>
        <v/>
      </c>
      <c r="CF406" s="559">
        <f t="shared" si="230"/>
        <v>0</v>
      </c>
    </row>
    <row r="407" spans="1:84" ht="18.600000000000001" customHeight="1" thickBot="1" x14ac:dyDescent="0.35">
      <c r="A407" s="78" t="str">
        <f t="shared" si="203"/>
        <v/>
      </c>
      <c r="B407" s="576"/>
      <c r="C407" s="464"/>
      <c r="D407" s="349"/>
      <c r="E407" s="61" t="str">
        <f>IF(B407="","",IF(C407="","",IF(D407="","",INDEX(POBRANIE_!$B$6:$F$100,MATCH($D407,POBRANIE_!$A$6:$A$100,0),2))))</f>
        <v/>
      </c>
      <c r="F407" s="44"/>
      <c r="G407" s="45"/>
      <c r="H407" s="349"/>
      <c r="I407" s="46"/>
      <c r="J407" s="64" t="str">
        <f>IF($H407="","",IF($I407="","",IF($H407=LEGENDA!$B$21,0.6,IF($H407=LEGENDA!$B$22,0.7,0.8))))</f>
        <v/>
      </c>
      <c r="K407" s="61" t="str">
        <f t="shared" si="204"/>
        <v/>
      </c>
      <c r="L407" s="46"/>
      <c r="M407" s="61" t="str">
        <f>IF($H407="","",IF(OR(I407&gt;0,L407&gt;0),"",IF(AND(D407="TUZ",H407="gleba b. lekka"),"BŁĄD kol.8",IF(AND(D407="TUZ",H407="gleba lekka"),"BŁĄD kol.8",IF(AND(D407="TUZ",H407="gleba średnia"),"BŁĄD kol.8",IF(AND(D407="TUZ",H407="gleba ciężka"),"BŁĄD kol.8",IF(OR($H407=LEGENDA!$B$21,$H407=1),49,IF(OR($H407=LEGENDA!$B$22,$H407=2),59,IF(OR($H407=LEGENDA!$B$23,$H407=3),62,IF(OR($H407=4,$H407=LEGENDA!$B$24),66,IF(H407=LEGENDA!$O$25,86,IF(H407=LEGENDA!$O$26,91,IF(H407=LEGENDA!$O$27,73,IF(H407=LEGENDA!$O$28,66,IF(H407=LEGENDA!$O$29,135,IF(H407=LEGENDA!$O$30,158,IF(H407=LEGENDA!$O$31,117)))))))))))))))))</f>
        <v/>
      </c>
      <c r="N407" s="61" t="str">
        <f>IF(AND(D407="TUZ",H407="gleba b. lekka"),"BŁĄD kol.8",IF(AND(D407="TUZ",H407="gleba lekka"),"BŁĄD kol.8",IF(AND(D407="TUZ",H407="gleba średnia"),"BŁĄD kol.8",IF(AND(D407="TUZ",H407="gleba ciężka"),"BŁĄD kol.8",IF(AND(E407&lt;&gt;4,H407=LEGENDA!$O$29),"BŁĄD kol.8",IF(AND(E407&lt;&gt;4,H407=LEGENDA!$O$30),"BŁĄD kol.8",IF(AND(E407&lt;&gt;4,H407=LEGENDA!$O$31),"BŁĄD kol.8",IF(AND(E407&lt;&gt;4,H407=LEGENDA!$O$28),"BŁĄD kol.8",IF(AND(E407&lt;&gt;4,H407=LEGENDA!$O$27),"BŁĄD kol.8",IF(AND(E407&lt;&gt;4,H407=LEGENDA!$O$26),"BŁĄD kol.8",IF(AND(E407&lt;&gt;4,H407=LEGENDA!$O$25),"BŁĄD kol.8",IF(AX407="","",IF(AX407=1,0.6,IF(AX407=2,0.9,0.9))))))))))))))</f>
        <v/>
      </c>
      <c r="O407" s="381" t="str">
        <f t="shared" si="205"/>
        <v/>
      </c>
      <c r="P407" s="379" t="str">
        <f t="shared" si="206"/>
        <v/>
      </c>
      <c r="Q407" s="47"/>
      <c r="R407" s="46"/>
      <c r="S407" s="46"/>
      <c r="T407" s="46"/>
      <c r="U407" s="46"/>
      <c r="V407" s="61" t="str">
        <f t="shared" si="207"/>
        <v/>
      </c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61" t="str">
        <f t="shared" si="208"/>
        <v/>
      </c>
      <c r="AH407" s="66" t="e">
        <v>#VALUE!</v>
      </c>
      <c r="AI407" s="72">
        <v>0</v>
      </c>
      <c r="AJ407" s="73">
        <v>0</v>
      </c>
      <c r="AK407" s="67">
        <v>0</v>
      </c>
      <c r="AL407" s="51">
        <v>-63.360000000000007</v>
      </c>
      <c r="AM407" s="51">
        <v>-73.600000000000009</v>
      </c>
      <c r="AN407" s="51">
        <v>-164.8</v>
      </c>
      <c r="AO407" s="77">
        <v>0</v>
      </c>
      <c r="AP407" s="77">
        <v>0</v>
      </c>
      <c r="AQ407" s="77">
        <v>0</v>
      </c>
      <c r="AR407" s="77">
        <v>0</v>
      </c>
      <c r="AS407" s="77">
        <v>0</v>
      </c>
      <c r="AT407" s="77">
        <v>0</v>
      </c>
      <c r="AU407" s="46"/>
      <c r="AV407" s="350" t="str">
        <f t="shared" si="209"/>
        <v/>
      </c>
      <c r="AW407" s="76" t="str">
        <f t="shared" si="210"/>
        <v/>
      </c>
      <c r="AX407" s="198" t="str">
        <f>IF(A407="","",IF(D407="","",INDEX(POBRANIE_!$B$6:$F$101,MATCH(D407,POBRANIE_!$A$6:$A$101,0),5)))</f>
        <v/>
      </c>
      <c r="AY407" s="96" t="str">
        <f t="shared" si="211"/>
        <v/>
      </c>
      <c r="AZ407" s="96" t="str">
        <f t="shared" si="231"/>
        <v/>
      </c>
      <c r="BA407" s="292" t="str">
        <f t="shared" si="226"/>
        <v xml:space="preserve"> </v>
      </c>
      <c r="BB407" s="293" t="str">
        <f t="shared" si="227"/>
        <v xml:space="preserve"> </v>
      </c>
      <c r="BD407" s="45"/>
      <c r="BE407" s="387" t="str">
        <f t="shared" si="228"/>
        <v/>
      </c>
      <c r="BF407" s="388">
        <f t="shared" si="212"/>
        <v>0</v>
      </c>
      <c r="BG407" s="388">
        <f t="shared" si="213"/>
        <v>0</v>
      </c>
      <c r="BH407" s="388">
        <f t="shared" si="214"/>
        <v>0</v>
      </c>
      <c r="BI407" s="388">
        <f t="shared" si="215"/>
        <v>0</v>
      </c>
      <c r="BJ407" s="388">
        <f t="shared" si="216"/>
        <v>0</v>
      </c>
      <c r="BK407" s="389">
        <f t="shared" si="217"/>
        <v>0</v>
      </c>
      <c r="BL407" s="388">
        <f>IF(W407="",0,IF(W407=LEGENDA!C$43,0,1))</f>
        <v>0</v>
      </c>
      <c r="BM407" s="388">
        <f>IF(X407="",0,IF(X407=LEGENDA!D$43,0,1))</f>
        <v>0</v>
      </c>
      <c r="BN407" s="388">
        <f>IF(Y407="",0,IF(Y407=LEGENDA!E$43,0,1))</f>
        <v>0</v>
      </c>
      <c r="BO407" s="388">
        <f>IF(Z407="",0,IF(Z407=LEGENDA!F$43,0,1))</f>
        <v>0</v>
      </c>
      <c r="BP407" s="388">
        <f>IF(AA407="",0,IF(AA407=LEGENDA!G$43,0,1))</f>
        <v>0</v>
      </c>
      <c r="BQ407" s="388">
        <f>IF(AB407="",0,IF(AB407=LEGENDA!H$43,0,1))</f>
        <v>0</v>
      </c>
      <c r="BR407" s="388">
        <f>IF(AC407="",0,IF(AC407=LEGENDA!I$43,0,1))</f>
        <v>0</v>
      </c>
      <c r="BS407" s="388">
        <f>IF(AD407="",0,IF(AD407=LEGENDA!J$43,0,1))</f>
        <v>0</v>
      </c>
      <c r="BT407" s="388">
        <f>IF(AE407="",0,IF(AE407=LEGENDA!K$43,0,1))</f>
        <v>0</v>
      </c>
      <c r="BU407" s="388">
        <f>IF(AF407="",0,IF(AF407=LEGENDA!L$43,0,1))</f>
        <v>0</v>
      </c>
      <c r="BV407" s="390">
        <f t="shared" si="218"/>
        <v>0</v>
      </c>
      <c r="BW407" s="388">
        <f t="shared" si="219"/>
        <v>0</v>
      </c>
      <c r="BX407" s="390">
        <f t="shared" si="220"/>
        <v>0</v>
      </c>
      <c r="BY407" s="391">
        <f t="shared" si="221"/>
        <v>0</v>
      </c>
      <c r="BZ407" s="391">
        <f t="shared" si="222"/>
        <v>0</v>
      </c>
      <c r="CA407" s="391" t="str">
        <f t="shared" si="223"/>
        <v/>
      </c>
      <c r="CB407" s="386" t="str">
        <f t="shared" si="229"/>
        <v/>
      </c>
      <c r="CC407" s="94">
        <f t="shared" si="224"/>
        <v>0</v>
      </c>
      <c r="CD407" s="397" t="str">
        <f t="shared" si="225"/>
        <v/>
      </c>
      <c r="CE407" s="559" t="str">
        <f t="array" ref="CE407">IFERROR(INDEX($C$10:$C$525,MATCH(0,COUNTIF($CE$9:CE406,$C$10:$C$525),0)),"")</f>
        <v/>
      </c>
      <c r="CF407" s="559">
        <f t="shared" si="230"/>
        <v>0</v>
      </c>
    </row>
    <row r="408" spans="1:84" ht="18.600000000000001" customHeight="1" thickBot="1" x14ac:dyDescent="0.35">
      <c r="A408" s="78" t="str">
        <f t="shared" si="203"/>
        <v/>
      </c>
      <c r="B408" s="576"/>
      <c r="C408" s="464"/>
      <c r="D408" s="349"/>
      <c r="E408" s="61" t="str">
        <f>IF(B408="","",IF(C408="","",IF(D408="","",INDEX(POBRANIE_!$B$6:$F$100,MATCH($D408,POBRANIE_!$A$6:$A$100,0),2))))</f>
        <v/>
      </c>
      <c r="F408" s="44"/>
      <c r="G408" s="45"/>
      <c r="H408" s="349"/>
      <c r="I408" s="46"/>
      <c r="J408" s="64" t="str">
        <f>IF($H408="","",IF($I408="","",IF($H408=LEGENDA!$B$21,0.6,IF($H408=LEGENDA!$B$22,0.7,0.8))))</f>
        <v/>
      </c>
      <c r="K408" s="61" t="str">
        <f t="shared" si="204"/>
        <v/>
      </c>
      <c r="L408" s="46"/>
      <c r="M408" s="61" t="str">
        <f>IF($H408="","",IF(OR(I408&gt;0,L408&gt;0),"",IF(AND(D408="TUZ",H408="gleba b. lekka"),"BŁĄD kol.8",IF(AND(D408="TUZ",H408="gleba lekka"),"BŁĄD kol.8",IF(AND(D408="TUZ",H408="gleba średnia"),"BŁĄD kol.8",IF(AND(D408="TUZ",H408="gleba ciężka"),"BŁĄD kol.8",IF(OR($H408=LEGENDA!$B$21,$H408=1),49,IF(OR($H408=LEGENDA!$B$22,$H408=2),59,IF(OR($H408=LEGENDA!$B$23,$H408=3),62,IF(OR($H408=4,$H408=LEGENDA!$B$24),66,IF(H408=LEGENDA!$O$25,86,IF(H408=LEGENDA!$O$26,91,IF(H408=LEGENDA!$O$27,73,IF(H408=LEGENDA!$O$28,66,IF(H408=LEGENDA!$O$29,135,IF(H408=LEGENDA!$O$30,158,IF(H408=LEGENDA!$O$31,117)))))))))))))))))</f>
        <v/>
      </c>
      <c r="N408" s="61" t="str">
        <f>IF(AND(D408="TUZ",H408="gleba b. lekka"),"BŁĄD kol.8",IF(AND(D408="TUZ",H408="gleba lekka"),"BŁĄD kol.8",IF(AND(D408="TUZ",H408="gleba średnia"),"BŁĄD kol.8",IF(AND(D408="TUZ",H408="gleba ciężka"),"BŁĄD kol.8",IF(AND(E408&lt;&gt;4,H408=LEGENDA!$O$29),"BŁĄD kol.8",IF(AND(E408&lt;&gt;4,H408=LEGENDA!$O$30),"BŁĄD kol.8",IF(AND(E408&lt;&gt;4,H408=LEGENDA!$O$31),"BŁĄD kol.8",IF(AND(E408&lt;&gt;4,H408=LEGENDA!$O$28),"BŁĄD kol.8",IF(AND(E408&lt;&gt;4,H408=LEGENDA!$O$27),"BŁĄD kol.8",IF(AND(E408&lt;&gt;4,H408=LEGENDA!$O$26),"BŁĄD kol.8",IF(AND(E408&lt;&gt;4,H408=LEGENDA!$O$25),"BŁĄD kol.8",IF(AX408="","",IF(AX408=1,0.6,IF(AX408=2,0.9,0.9))))))))))))))</f>
        <v/>
      </c>
      <c r="O408" s="381" t="str">
        <f t="shared" si="205"/>
        <v/>
      </c>
      <c r="P408" s="379" t="str">
        <f t="shared" si="206"/>
        <v/>
      </c>
      <c r="Q408" s="47"/>
      <c r="R408" s="46"/>
      <c r="S408" s="46"/>
      <c r="T408" s="46"/>
      <c r="U408" s="46"/>
      <c r="V408" s="61" t="str">
        <f t="shared" si="207"/>
        <v/>
      </c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61" t="str">
        <f t="shared" si="208"/>
        <v/>
      </c>
      <c r="AH408" s="66" t="e">
        <v>#VALUE!</v>
      </c>
      <c r="AI408" s="72">
        <v>0</v>
      </c>
      <c r="AJ408" s="73">
        <v>0</v>
      </c>
      <c r="AK408" s="67">
        <v>0</v>
      </c>
      <c r="AL408" s="51">
        <v>-63.360000000000007</v>
      </c>
      <c r="AM408" s="51">
        <v>-73.600000000000009</v>
      </c>
      <c r="AN408" s="51">
        <v>-164.8</v>
      </c>
      <c r="AO408" s="77">
        <v>0</v>
      </c>
      <c r="AP408" s="77">
        <v>0</v>
      </c>
      <c r="AQ408" s="77">
        <v>0</v>
      </c>
      <c r="AR408" s="77">
        <v>0</v>
      </c>
      <c r="AS408" s="77">
        <v>0</v>
      </c>
      <c r="AT408" s="77">
        <v>0</v>
      </c>
      <c r="AU408" s="46"/>
      <c r="AV408" s="350" t="str">
        <f t="shared" si="209"/>
        <v/>
      </c>
      <c r="AW408" s="76" t="str">
        <f t="shared" si="210"/>
        <v/>
      </c>
      <c r="AX408" s="198" t="str">
        <f>IF(A408="","",IF(D408="","",INDEX(POBRANIE_!$B$6:$F$101,MATCH(D408,POBRANIE_!$A$6:$A$101,0),5)))</f>
        <v/>
      </c>
      <c r="AY408" s="96" t="str">
        <f t="shared" si="211"/>
        <v/>
      </c>
      <c r="AZ408" s="96" t="str">
        <f t="shared" si="231"/>
        <v/>
      </c>
      <c r="BA408" s="292" t="str">
        <f t="shared" si="226"/>
        <v xml:space="preserve"> </v>
      </c>
      <c r="BB408" s="293" t="str">
        <f t="shared" si="227"/>
        <v xml:space="preserve"> </v>
      </c>
      <c r="BD408" s="45"/>
      <c r="BE408" s="387" t="str">
        <f t="shared" si="228"/>
        <v/>
      </c>
      <c r="BF408" s="388">
        <f t="shared" si="212"/>
        <v>0</v>
      </c>
      <c r="BG408" s="388">
        <f t="shared" si="213"/>
        <v>0</v>
      </c>
      <c r="BH408" s="388">
        <f t="shared" si="214"/>
        <v>0</v>
      </c>
      <c r="BI408" s="388">
        <f t="shared" si="215"/>
        <v>0</v>
      </c>
      <c r="BJ408" s="388">
        <f t="shared" si="216"/>
        <v>0</v>
      </c>
      <c r="BK408" s="389">
        <f t="shared" si="217"/>
        <v>0</v>
      </c>
      <c r="BL408" s="388">
        <f>IF(W408="",0,IF(W408=LEGENDA!C$43,0,1))</f>
        <v>0</v>
      </c>
      <c r="BM408" s="388">
        <f>IF(X408="",0,IF(X408=LEGENDA!D$43,0,1))</f>
        <v>0</v>
      </c>
      <c r="BN408" s="388">
        <f>IF(Y408="",0,IF(Y408=LEGENDA!E$43,0,1))</f>
        <v>0</v>
      </c>
      <c r="BO408" s="388">
        <f>IF(Z408="",0,IF(Z408=LEGENDA!F$43,0,1))</f>
        <v>0</v>
      </c>
      <c r="BP408" s="388">
        <f>IF(AA408="",0,IF(AA408=LEGENDA!G$43,0,1))</f>
        <v>0</v>
      </c>
      <c r="BQ408" s="388">
        <f>IF(AB408="",0,IF(AB408=LEGENDA!H$43,0,1))</f>
        <v>0</v>
      </c>
      <c r="BR408" s="388">
        <f>IF(AC408="",0,IF(AC408=LEGENDA!I$43,0,1))</f>
        <v>0</v>
      </c>
      <c r="BS408" s="388">
        <f>IF(AD408="",0,IF(AD408=LEGENDA!J$43,0,1))</f>
        <v>0</v>
      </c>
      <c r="BT408" s="388">
        <f>IF(AE408="",0,IF(AE408=LEGENDA!K$43,0,1))</f>
        <v>0</v>
      </c>
      <c r="BU408" s="388">
        <f>IF(AF408="",0,IF(AF408=LEGENDA!L$43,0,1))</f>
        <v>0</v>
      </c>
      <c r="BV408" s="390">
        <f t="shared" si="218"/>
        <v>0</v>
      </c>
      <c r="BW408" s="388">
        <f t="shared" si="219"/>
        <v>0</v>
      </c>
      <c r="BX408" s="390">
        <f t="shared" si="220"/>
        <v>0</v>
      </c>
      <c r="BY408" s="391">
        <f t="shared" si="221"/>
        <v>0</v>
      </c>
      <c r="BZ408" s="391">
        <f t="shared" si="222"/>
        <v>0</v>
      </c>
      <c r="CA408" s="391" t="str">
        <f t="shared" si="223"/>
        <v/>
      </c>
      <c r="CB408" s="386" t="str">
        <f t="shared" si="229"/>
        <v/>
      </c>
      <c r="CC408" s="94">
        <f t="shared" si="224"/>
        <v>0</v>
      </c>
      <c r="CD408" s="397" t="str">
        <f t="shared" si="225"/>
        <v/>
      </c>
      <c r="CE408" s="559" t="str">
        <f t="array" ref="CE408">IFERROR(INDEX($C$10:$C$525,MATCH(0,COUNTIF($CE$9:CE407,$C$10:$C$525),0)),"")</f>
        <v/>
      </c>
      <c r="CF408" s="559">
        <f t="shared" si="230"/>
        <v>0</v>
      </c>
    </row>
    <row r="409" spans="1:84" ht="16.2" thickBot="1" x14ac:dyDescent="0.35">
      <c r="A409" s="78" t="str">
        <f t="shared" si="203"/>
        <v/>
      </c>
      <c r="B409" s="576"/>
      <c r="C409" s="464"/>
      <c r="D409" s="349"/>
      <c r="E409" s="61" t="str">
        <f>IF(B409="","",IF(C409="","",IF(D409="","",INDEX(POBRANIE_!$B$6:$F$100,MATCH($D409,POBRANIE_!$A$6:$A$100,0),2))))</f>
        <v/>
      </c>
      <c r="F409" s="44"/>
      <c r="G409" s="45"/>
      <c r="H409" s="349"/>
      <c r="I409" s="46"/>
      <c r="J409" s="64" t="str">
        <f>IF($H409="","",IF($I409="","",IF($H409=LEGENDA!$B$21,0.6,IF($H409=LEGENDA!$B$22,0.7,0.8))))</f>
        <v/>
      </c>
      <c r="K409" s="61" t="str">
        <f t="shared" si="204"/>
        <v/>
      </c>
      <c r="L409" s="46"/>
      <c r="M409" s="61" t="str">
        <f>IF($H409="","",IF(OR(I409&gt;0,L409&gt;0),"",IF(AND(D409="TUZ",H409="gleba b. lekka"),"BŁĄD kol.8",IF(AND(D409="TUZ",H409="gleba lekka"),"BŁĄD kol.8",IF(AND(D409="TUZ",H409="gleba średnia"),"BŁĄD kol.8",IF(AND(D409="TUZ",H409="gleba ciężka"),"BŁĄD kol.8",IF(OR($H409=LEGENDA!$B$21,$H409=1),49,IF(OR($H409=LEGENDA!$B$22,$H409=2),59,IF(OR($H409=LEGENDA!$B$23,$H409=3),62,IF(OR($H409=4,$H409=LEGENDA!$B$24),66,IF(H409=LEGENDA!$O$25,86,IF(H409=LEGENDA!$O$26,91,IF(H409=LEGENDA!$O$27,73,IF(H409=LEGENDA!$O$28,66,IF(H409=LEGENDA!$O$29,135,IF(H409=LEGENDA!$O$30,158,IF(H409=LEGENDA!$O$31,117)))))))))))))))))</f>
        <v/>
      </c>
      <c r="N409" s="61" t="str">
        <f>IF(AND(D409="TUZ",H409="gleba b. lekka"),"BŁĄD kol.8",IF(AND(D409="TUZ",H409="gleba lekka"),"BŁĄD kol.8",IF(AND(D409="TUZ",H409="gleba średnia"),"BŁĄD kol.8",IF(AND(D409="TUZ",H409="gleba ciężka"),"BŁĄD kol.8",IF(AND(E409&lt;&gt;4,H409=LEGENDA!$O$29),"BŁĄD kol.8",IF(AND(E409&lt;&gt;4,H409=LEGENDA!$O$30),"BŁĄD kol.8",IF(AND(E409&lt;&gt;4,H409=LEGENDA!$O$31),"BŁĄD kol.8",IF(AND(E409&lt;&gt;4,H409=LEGENDA!$O$28),"BŁĄD kol.8",IF(AND(E409&lt;&gt;4,H409=LEGENDA!$O$27),"BŁĄD kol.8",IF(AND(E409&lt;&gt;4,H409=LEGENDA!$O$26),"BŁĄD kol.8",IF(AND(E409&lt;&gt;4,H409=LEGENDA!$O$25),"BŁĄD kol.8",IF(AX409="","",IF(AX409=1,0.6,IF(AX409=2,0.9,0.9))))))))))))))</f>
        <v/>
      </c>
      <c r="O409" s="381" t="str">
        <f t="shared" si="205"/>
        <v/>
      </c>
      <c r="P409" s="379" t="str">
        <f t="shared" si="206"/>
        <v/>
      </c>
      <c r="Q409" s="47"/>
      <c r="R409" s="46"/>
      <c r="S409" s="46"/>
      <c r="T409" s="46"/>
      <c r="U409" s="46"/>
      <c r="V409" s="61" t="str">
        <f t="shared" si="207"/>
        <v/>
      </c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61" t="str">
        <f t="shared" si="208"/>
        <v/>
      </c>
      <c r="AH409" s="66" t="e">
        <v>#VALUE!</v>
      </c>
      <c r="AI409" s="72">
        <v>0</v>
      </c>
      <c r="AJ409" s="73">
        <v>0</v>
      </c>
      <c r="AK409" s="67">
        <v>0</v>
      </c>
      <c r="AL409" s="51">
        <v>-63.360000000000007</v>
      </c>
      <c r="AM409" s="51">
        <v>-73.600000000000009</v>
      </c>
      <c r="AN409" s="51">
        <v>-164.8</v>
      </c>
      <c r="AO409" s="77">
        <v>0</v>
      </c>
      <c r="AP409" s="77">
        <v>0</v>
      </c>
      <c r="AQ409" s="77">
        <v>0</v>
      </c>
      <c r="AR409" s="77">
        <v>0</v>
      </c>
      <c r="AS409" s="77">
        <v>0</v>
      </c>
      <c r="AT409" s="77">
        <v>0</v>
      </c>
      <c r="AU409" s="46"/>
      <c r="AV409" s="350" t="str">
        <f t="shared" si="209"/>
        <v/>
      </c>
      <c r="AW409" s="76" t="str">
        <f t="shared" si="210"/>
        <v/>
      </c>
      <c r="AX409" s="198" t="str">
        <f>IF(A409="","",IF(D409="","",INDEX(POBRANIE_!$B$6:$F$101,MATCH(D409,POBRANIE_!$A$6:$A$101,0),5)))</f>
        <v/>
      </c>
      <c r="AY409" s="96" t="str">
        <f t="shared" si="211"/>
        <v/>
      </c>
      <c r="AZ409" s="96" t="str">
        <f t="shared" si="231"/>
        <v/>
      </c>
      <c r="BA409" s="292" t="str">
        <f t="shared" si="226"/>
        <v xml:space="preserve"> </v>
      </c>
      <c r="BB409" s="293" t="str">
        <f t="shared" si="227"/>
        <v xml:space="preserve"> </v>
      </c>
      <c r="BD409" s="45"/>
      <c r="BE409" s="387" t="str">
        <f t="shared" si="228"/>
        <v/>
      </c>
      <c r="BF409" s="388">
        <f t="shared" si="212"/>
        <v>0</v>
      </c>
      <c r="BG409" s="388">
        <f t="shared" si="213"/>
        <v>0</v>
      </c>
      <c r="BH409" s="388">
        <f t="shared" si="214"/>
        <v>0</v>
      </c>
      <c r="BI409" s="388">
        <f t="shared" si="215"/>
        <v>0</v>
      </c>
      <c r="BJ409" s="388">
        <f t="shared" si="216"/>
        <v>0</v>
      </c>
      <c r="BK409" s="389">
        <f t="shared" si="217"/>
        <v>0</v>
      </c>
      <c r="BL409" s="388">
        <f>IF(W409="",0,IF(W409=LEGENDA!C$43,0,1))</f>
        <v>0</v>
      </c>
      <c r="BM409" s="388">
        <f>IF(X409="",0,IF(X409=LEGENDA!D$43,0,1))</f>
        <v>0</v>
      </c>
      <c r="BN409" s="388">
        <f>IF(Y409="",0,IF(Y409=LEGENDA!E$43,0,1))</f>
        <v>0</v>
      </c>
      <c r="BO409" s="388">
        <f>IF(Z409="",0,IF(Z409=LEGENDA!F$43,0,1))</f>
        <v>0</v>
      </c>
      <c r="BP409" s="388">
        <f>IF(AA409="",0,IF(AA409=LEGENDA!G$43,0,1))</f>
        <v>0</v>
      </c>
      <c r="BQ409" s="388">
        <f>IF(AB409="",0,IF(AB409=LEGENDA!H$43,0,1))</f>
        <v>0</v>
      </c>
      <c r="BR409" s="388">
        <f>IF(AC409="",0,IF(AC409=LEGENDA!I$43,0,1))</f>
        <v>0</v>
      </c>
      <c r="BS409" s="388">
        <f>IF(AD409="",0,IF(AD409=LEGENDA!J$43,0,1))</f>
        <v>0</v>
      </c>
      <c r="BT409" s="388">
        <f>IF(AE409="",0,IF(AE409=LEGENDA!K$43,0,1))</f>
        <v>0</v>
      </c>
      <c r="BU409" s="388">
        <f>IF(AF409="",0,IF(AF409=LEGENDA!L$43,0,1))</f>
        <v>0</v>
      </c>
      <c r="BV409" s="390">
        <f t="shared" si="218"/>
        <v>0</v>
      </c>
      <c r="BW409" s="388">
        <f t="shared" si="219"/>
        <v>0</v>
      </c>
      <c r="BX409" s="390">
        <f t="shared" si="220"/>
        <v>0</v>
      </c>
      <c r="BY409" s="391">
        <f t="shared" si="221"/>
        <v>0</v>
      </c>
      <c r="BZ409" s="391">
        <f t="shared" si="222"/>
        <v>0</v>
      </c>
      <c r="CA409" s="391" t="str">
        <f t="shared" si="223"/>
        <v/>
      </c>
      <c r="CB409" s="386" t="str">
        <f t="shared" si="229"/>
        <v/>
      </c>
      <c r="CC409" s="94">
        <f t="shared" si="224"/>
        <v>0</v>
      </c>
      <c r="CD409" s="397" t="str">
        <f t="shared" si="225"/>
        <v/>
      </c>
      <c r="CE409" s="559" t="str">
        <f t="array" ref="CE409">IFERROR(INDEX($C$10:$C$525,MATCH(0,COUNTIF($CE$9:CE408,$C$10:$C$525),0)),"")</f>
        <v/>
      </c>
      <c r="CF409" s="559">
        <f t="shared" si="230"/>
        <v>0</v>
      </c>
    </row>
    <row r="410" spans="1:84" ht="16.2" thickBot="1" x14ac:dyDescent="0.35">
      <c r="A410" s="78" t="str">
        <f t="shared" si="203"/>
        <v/>
      </c>
      <c r="B410" s="576"/>
      <c r="C410" s="464"/>
      <c r="D410" s="349"/>
      <c r="E410" s="61" t="str">
        <f>IF(B410="","",IF(C410="","",IF(D410="","",INDEX(POBRANIE_!$B$6:$F$100,MATCH($D410,POBRANIE_!$A$6:$A$100,0),2))))</f>
        <v/>
      </c>
      <c r="F410" s="44"/>
      <c r="G410" s="45"/>
      <c r="H410" s="349"/>
      <c r="I410" s="46"/>
      <c r="J410" s="64" t="str">
        <f>IF($H410="","",IF($I410="","",IF($H410=LEGENDA!$B$21,0.6,IF($H410=LEGENDA!$B$22,0.7,0.8))))</f>
        <v/>
      </c>
      <c r="K410" s="61" t="str">
        <f t="shared" si="204"/>
        <v/>
      </c>
      <c r="L410" s="46"/>
      <c r="M410" s="61" t="str">
        <f>IF($H410="","",IF(OR(I410&gt;0,L410&gt;0),"",IF(AND(D410="TUZ",H410="gleba b. lekka"),"BŁĄD kol.8",IF(AND(D410="TUZ",H410="gleba lekka"),"BŁĄD kol.8",IF(AND(D410="TUZ",H410="gleba średnia"),"BŁĄD kol.8",IF(AND(D410="TUZ",H410="gleba ciężka"),"BŁĄD kol.8",IF(OR($H410=LEGENDA!$B$21,$H410=1),49,IF(OR($H410=LEGENDA!$B$22,$H410=2),59,IF(OR($H410=LEGENDA!$B$23,$H410=3),62,IF(OR($H410=4,$H410=LEGENDA!$B$24),66,IF(H410=LEGENDA!$O$25,86,IF(H410=LEGENDA!$O$26,91,IF(H410=LEGENDA!$O$27,73,IF(H410=LEGENDA!$O$28,66,IF(H410=LEGENDA!$O$29,135,IF(H410=LEGENDA!$O$30,158,IF(H410=LEGENDA!$O$31,117)))))))))))))))))</f>
        <v/>
      </c>
      <c r="N410" s="61" t="str">
        <f>IF(AND(D410="TUZ",H410="gleba b. lekka"),"BŁĄD kol.8",IF(AND(D410="TUZ",H410="gleba lekka"),"BŁĄD kol.8",IF(AND(D410="TUZ",H410="gleba średnia"),"BŁĄD kol.8",IF(AND(D410="TUZ",H410="gleba ciężka"),"BŁĄD kol.8",IF(AND(E410&lt;&gt;4,H410=LEGENDA!$O$29),"BŁĄD kol.8",IF(AND(E410&lt;&gt;4,H410=LEGENDA!$O$30),"BŁĄD kol.8",IF(AND(E410&lt;&gt;4,H410=LEGENDA!$O$31),"BŁĄD kol.8",IF(AND(E410&lt;&gt;4,H410=LEGENDA!$O$28),"BŁĄD kol.8",IF(AND(E410&lt;&gt;4,H410=LEGENDA!$O$27),"BŁĄD kol.8",IF(AND(E410&lt;&gt;4,H410=LEGENDA!$O$26),"BŁĄD kol.8",IF(AND(E410&lt;&gt;4,H410=LEGENDA!$O$25),"BŁĄD kol.8",IF(AX410="","",IF(AX410=1,0.6,IF(AX410=2,0.9,0.9))))))))))))))</f>
        <v/>
      </c>
      <c r="O410" s="381" t="str">
        <f t="shared" si="205"/>
        <v/>
      </c>
      <c r="P410" s="379" t="str">
        <f t="shared" si="206"/>
        <v/>
      </c>
      <c r="Q410" s="47"/>
      <c r="R410" s="46"/>
      <c r="S410" s="46"/>
      <c r="T410" s="46"/>
      <c r="U410" s="46"/>
      <c r="V410" s="61" t="str">
        <f t="shared" si="207"/>
        <v/>
      </c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61" t="str">
        <f t="shared" si="208"/>
        <v/>
      </c>
      <c r="AH410" s="66" t="e">
        <v>#VALUE!</v>
      </c>
      <c r="AI410" s="72">
        <v>0</v>
      </c>
      <c r="AJ410" s="73">
        <v>0</v>
      </c>
      <c r="AK410" s="67">
        <v>0</v>
      </c>
      <c r="AL410" s="51">
        <v>-63.360000000000007</v>
      </c>
      <c r="AM410" s="51">
        <v>-73.600000000000009</v>
      </c>
      <c r="AN410" s="51">
        <v>-164.8</v>
      </c>
      <c r="AO410" s="77">
        <v>0</v>
      </c>
      <c r="AP410" s="77">
        <v>0</v>
      </c>
      <c r="AQ410" s="77">
        <v>0</v>
      </c>
      <c r="AR410" s="77">
        <v>0</v>
      </c>
      <c r="AS410" s="77">
        <v>0</v>
      </c>
      <c r="AT410" s="77">
        <v>0</v>
      </c>
      <c r="AU410" s="46"/>
      <c r="AV410" s="350" t="str">
        <f t="shared" si="209"/>
        <v/>
      </c>
      <c r="AW410" s="76" t="str">
        <f t="shared" si="210"/>
        <v/>
      </c>
      <c r="AX410" s="198" t="str">
        <f>IF(A410="","",IF(D410="","",INDEX(POBRANIE_!$B$6:$F$101,MATCH(D410,POBRANIE_!$A$6:$A$101,0),5)))</f>
        <v/>
      </c>
      <c r="AY410" s="96" t="str">
        <f t="shared" si="211"/>
        <v/>
      </c>
      <c r="AZ410" s="96" t="str">
        <f t="shared" si="231"/>
        <v/>
      </c>
      <c r="BA410" s="292" t="str">
        <f t="shared" si="226"/>
        <v xml:space="preserve"> </v>
      </c>
      <c r="BB410" s="293" t="str">
        <f t="shared" si="227"/>
        <v xml:space="preserve"> </v>
      </c>
      <c r="BD410" s="45"/>
      <c r="BE410" s="387" t="str">
        <f t="shared" si="228"/>
        <v/>
      </c>
      <c r="BF410" s="388">
        <f t="shared" si="212"/>
        <v>0</v>
      </c>
      <c r="BG410" s="388">
        <f t="shared" si="213"/>
        <v>0</v>
      </c>
      <c r="BH410" s="388">
        <f t="shared" si="214"/>
        <v>0</v>
      </c>
      <c r="BI410" s="388">
        <f t="shared" si="215"/>
        <v>0</v>
      </c>
      <c r="BJ410" s="388">
        <f t="shared" si="216"/>
        <v>0</v>
      </c>
      <c r="BK410" s="389">
        <f t="shared" si="217"/>
        <v>0</v>
      </c>
      <c r="BL410" s="388">
        <f>IF(W410="",0,IF(W410=LEGENDA!C$43,0,1))</f>
        <v>0</v>
      </c>
      <c r="BM410" s="388">
        <f>IF(X410="",0,IF(X410=LEGENDA!D$43,0,1))</f>
        <v>0</v>
      </c>
      <c r="BN410" s="388">
        <f>IF(Y410="",0,IF(Y410=LEGENDA!E$43,0,1))</f>
        <v>0</v>
      </c>
      <c r="BO410" s="388">
        <f>IF(Z410="",0,IF(Z410=LEGENDA!F$43,0,1))</f>
        <v>0</v>
      </c>
      <c r="BP410" s="388">
        <f>IF(AA410="",0,IF(AA410=LEGENDA!G$43,0,1))</f>
        <v>0</v>
      </c>
      <c r="BQ410" s="388">
        <f>IF(AB410="",0,IF(AB410=LEGENDA!H$43,0,1))</f>
        <v>0</v>
      </c>
      <c r="BR410" s="388">
        <f>IF(AC410="",0,IF(AC410=LEGENDA!I$43,0,1))</f>
        <v>0</v>
      </c>
      <c r="BS410" s="388">
        <f>IF(AD410="",0,IF(AD410=LEGENDA!J$43,0,1))</f>
        <v>0</v>
      </c>
      <c r="BT410" s="388">
        <f>IF(AE410="",0,IF(AE410=LEGENDA!K$43,0,1))</f>
        <v>0</v>
      </c>
      <c r="BU410" s="388">
        <f>IF(AF410="",0,IF(AF410=LEGENDA!L$43,0,1))</f>
        <v>0</v>
      </c>
      <c r="BV410" s="390">
        <f t="shared" si="218"/>
        <v>0</v>
      </c>
      <c r="BW410" s="388">
        <f t="shared" si="219"/>
        <v>0</v>
      </c>
      <c r="BX410" s="390">
        <f t="shared" si="220"/>
        <v>0</v>
      </c>
      <c r="BY410" s="391">
        <f t="shared" si="221"/>
        <v>0</v>
      </c>
      <c r="BZ410" s="391">
        <f t="shared" si="222"/>
        <v>0</v>
      </c>
      <c r="CA410" s="391" t="str">
        <f t="shared" si="223"/>
        <v/>
      </c>
      <c r="CB410" s="386" t="str">
        <f t="shared" si="229"/>
        <v/>
      </c>
      <c r="CC410" s="94">
        <f t="shared" si="224"/>
        <v>0</v>
      </c>
      <c r="CD410" s="397" t="str">
        <f t="shared" si="225"/>
        <v/>
      </c>
      <c r="CE410" s="559" t="str">
        <f t="array" ref="CE410">IFERROR(INDEX($C$10:$C$525,MATCH(0,COUNTIF($CE$9:CE409,$C$10:$C$525),0)),"")</f>
        <v/>
      </c>
      <c r="CF410" s="559">
        <f t="shared" si="230"/>
        <v>0</v>
      </c>
    </row>
    <row r="411" spans="1:84" ht="18.600000000000001" customHeight="1" thickBot="1" x14ac:dyDescent="0.35">
      <c r="A411" s="78" t="str">
        <f t="shared" si="203"/>
        <v/>
      </c>
      <c r="B411" s="576"/>
      <c r="C411" s="464"/>
      <c r="D411" s="349"/>
      <c r="E411" s="61" t="str">
        <f>IF(B411="","",IF(C411="","",IF(D411="","",INDEX(POBRANIE_!$B$6:$F$100,MATCH($D411,POBRANIE_!$A$6:$A$100,0),2))))</f>
        <v/>
      </c>
      <c r="F411" s="44"/>
      <c r="G411" s="45"/>
      <c r="H411" s="349"/>
      <c r="I411" s="46"/>
      <c r="J411" s="64" t="str">
        <f>IF($H411="","",IF($I411="","",IF($H411=LEGENDA!$B$21,0.6,IF($H411=LEGENDA!$B$22,0.7,0.8))))</f>
        <v/>
      </c>
      <c r="K411" s="61" t="str">
        <f t="shared" si="204"/>
        <v/>
      </c>
      <c r="L411" s="46"/>
      <c r="M411" s="61" t="str">
        <f>IF($H411="","",IF(OR(I411&gt;0,L411&gt;0),"",IF(AND(D411="TUZ",H411="gleba b. lekka"),"BŁĄD kol.8",IF(AND(D411="TUZ",H411="gleba lekka"),"BŁĄD kol.8",IF(AND(D411="TUZ",H411="gleba średnia"),"BŁĄD kol.8",IF(AND(D411="TUZ",H411="gleba ciężka"),"BŁĄD kol.8",IF(OR($H411=LEGENDA!$B$21,$H411=1),49,IF(OR($H411=LEGENDA!$B$22,$H411=2),59,IF(OR($H411=LEGENDA!$B$23,$H411=3),62,IF(OR($H411=4,$H411=LEGENDA!$B$24),66,IF(H411=LEGENDA!$O$25,86,IF(H411=LEGENDA!$O$26,91,IF(H411=LEGENDA!$O$27,73,IF(H411=LEGENDA!$O$28,66,IF(H411=LEGENDA!$O$29,135,IF(H411=LEGENDA!$O$30,158,IF(H411=LEGENDA!$O$31,117)))))))))))))))))</f>
        <v/>
      </c>
      <c r="N411" s="61" t="str">
        <f>IF(AND(D411="TUZ",H411="gleba b. lekka"),"BŁĄD kol.8",IF(AND(D411="TUZ",H411="gleba lekka"),"BŁĄD kol.8",IF(AND(D411="TUZ",H411="gleba średnia"),"BŁĄD kol.8",IF(AND(D411="TUZ",H411="gleba ciężka"),"BŁĄD kol.8",IF(AND(E411&lt;&gt;4,H411=LEGENDA!$O$29),"BŁĄD kol.8",IF(AND(E411&lt;&gt;4,H411=LEGENDA!$O$30),"BŁĄD kol.8",IF(AND(E411&lt;&gt;4,H411=LEGENDA!$O$31),"BŁĄD kol.8",IF(AND(E411&lt;&gt;4,H411=LEGENDA!$O$28),"BŁĄD kol.8",IF(AND(E411&lt;&gt;4,H411=LEGENDA!$O$27),"BŁĄD kol.8",IF(AND(E411&lt;&gt;4,H411=LEGENDA!$O$26),"BŁĄD kol.8",IF(AND(E411&lt;&gt;4,H411=LEGENDA!$O$25),"BŁĄD kol.8",IF(AX411="","",IF(AX411=1,0.6,IF(AX411=2,0.9,0.9))))))))))))))</f>
        <v/>
      </c>
      <c r="O411" s="381" t="str">
        <f t="shared" si="205"/>
        <v/>
      </c>
      <c r="P411" s="379" t="str">
        <f t="shared" si="206"/>
        <v/>
      </c>
      <c r="Q411" s="47"/>
      <c r="R411" s="46"/>
      <c r="S411" s="46"/>
      <c r="T411" s="46"/>
      <c r="U411" s="46"/>
      <c r="V411" s="61" t="str">
        <f t="shared" si="207"/>
        <v/>
      </c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61" t="str">
        <f t="shared" si="208"/>
        <v/>
      </c>
      <c r="AH411" s="66" t="e">
        <v>#VALUE!</v>
      </c>
      <c r="AI411" s="72">
        <v>0</v>
      </c>
      <c r="AJ411" s="73">
        <v>0</v>
      </c>
      <c r="AK411" s="67">
        <v>0</v>
      </c>
      <c r="AL411" s="51">
        <v>-63.360000000000007</v>
      </c>
      <c r="AM411" s="51">
        <v>-73.600000000000009</v>
      </c>
      <c r="AN411" s="51">
        <v>-164.8</v>
      </c>
      <c r="AO411" s="77">
        <v>0</v>
      </c>
      <c r="AP411" s="77">
        <v>0</v>
      </c>
      <c r="AQ411" s="77">
        <v>0</v>
      </c>
      <c r="AR411" s="77">
        <v>0</v>
      </c>
      <c r="AS411" s="77">
        <v>0</v>
      </c>
      <c r="AT411" s="77">
        <v>0</v>
      </c>
      <c r="AU411" s="46"/>
      <c r="AV411" s="350" t="str">
        <f t="shared" si="209"/>
        <v/>
      </c>
      <c r="AW411" s="76" t="str">
        <f t="shared" si="210"/>
        <v/>
      </c>
      <c r="AX411" s="198" t="str">
        <f>IF(A411="","",IF(D411="","",INDEX(POBRANIE_!$B$6:$F$101,MATCH(D411,POBRANIE_!$A$6:$A$101,0),5)))</f>
        <v/>
      </c>
      <c r="AY411" s="96" t="str">
        <f t="shared" si="211"/>
        <v/>
      </c>
      <c r="AZ411" s="96" t="str">
        <f t="shared" si="231"/>
        <v/>
      </c>
      <c r="BA411" s="292" t="str">
        <f t="shared" si="226"/>
        <v xml:space="preserve"> </v>
      </c>
      <c r="BB411" s="293" t="str">
        <f t="shared" si="227"/>
        <v xml:space="preserve"> </v>
      </c>
      <c r="BD411" s="45"/>
      <c r="BE411" s="387" t="str">
        <f t="shared" si="228"/>
        <v/>
      </c>
      <c r="BF411" s="388">
        <f t="shared" si="212"/>
        <v>0</v>
      </c>
      <c r="BG411" s="388">
        <f t="shared" si="213"/>
        <v>0</v>
      </c>
      <c r="BH411" s="388">
        <f t="shared" si="214"/>
        <v>0</v>
      </c>
      <c r="BI411" s="388">
        <f t="shared" si="215"/>
        <v>0</v>
      </c>
      <c r="BJ411" s="388">
        <f t="shared" si="216"/>
        <v>0</v>
      </c>
      <c r="BK411" s="389">
        <f t="shared" si="217"/>
        <v>0</v>
      </c>
      <c r="BL411" s="388">
        <f>IF(W411="",0,IF(W411=LEGENDA!C$43,0,1))</f>
        <v>0</v>
      </c>
      <c r="BM411" s="388">
        <f>IF(X411="",0,IF(X411=LEGENDA!D$43,0,1))</f>
        <v>0</v>
      </c>
      <c r="BN411" s="388">
        <f>IF(Y411="",0,IF(Y411=LEGENDA!E$43,0,1))</f>
        <v>0</v>
      </c>
      <c r="BO411" s="388">
        <f>IF(Z411="",0,IF(Z411=LEGENDA!F$43,0,1))</f>
        <v>0</v>
      </c>
      <c r="BP411" s="388">
        <f>IF(AA411="",0,IF(AA411=LEGENDA!G$43,0,1))</f>
        <v>0</v>
      </c>
      <c r="BQ411" s="388">
        <f>IF(AB411="",0,IF(AB411=LEGENDA!H$43,0,1))</f>
        <v>0</v>
      </c>
      <c r="BR411" s="388">
        <f>IF(AC411="",0,IF(AC411=LEGENDA!I$43,0,1))</f>
        <v>0</v>
      </c>
      <c r="BS411" s="388">
        <f>IF(AD411="",0,IF(AD411=LEGENDA!J$43,0,1))</f>
        <v>0</v>
      </c>
      <c r="BT411" s="388">
        <f>IF(AE411="",0,IF(AE411=LEGENDA!K$43,0,1))</f>
        <v>0</v>
      </c>
      <c r="BU411" s="388">
        <f>IF(AF411="",0,IF(AF411=LEGENDA!L$43,0,1))</f>
        <v>0</v>
      </c>
      <c r="BV411" s="390">
        <f t="shared" si="218"/>
        <v>0</v>
      </c>
      <c r="BW411" s="388">
        <f t="shared" si="219"/>
        <v>0</v>
      </c>
      <c r="BX411" s="390">
        <f t="shared" si="220"/>
        <v>0</v>
      </c>
      <c r="BY411" s="391">
        <f t="shared" si="221"/>
        <v>0</v>
      </c>
      <c r="BZ411" s="391">
        <f t="shared" si="222"/>
        <v>0</v>
      </c>
      <c r="CA411" s="391" t="str">
        <f t="shared" si="223"/>
        <v/>
      </c>
      <c r="CB411" s="386" t="str">
        <f t="shared" si="229"/>
        <v/>
      </c>
      <c r="CC411" s="94">
        <f t="shared" si="224"/>
        <v>0</v>
      </c>
      <c r="CD411" s="397" t="str">
        <f t="shared" si="225"/>
        <v/>
      </c>
      <c r="CE411" s="559" t="str">
        <f t="array" ref="CE411">IFERROR(INDEX($C$10:$C$525,MATCH(0,COUNTIF($CE$9:CE410,$C$10:$C$525),0)),"")</f>
        <v/>
      </c>
      <c r="CF411" s="559">
        <f t="shared" si="230"/>
        <v>0</v>
      </c>
    </row>
    <row r="412" spans="1:84" ht="18.600000000000001" customHeight="1" thickBot="1" x14ac:dyDescent="0.35">
      <c r="A412" s="78" t="str">
        <f t="shared" si="203"/>
        <v/>
      </c>
      <c r="B412" s="576"/>
      <c r="C412" s="464"/>
      <c r="D412" s="349"/>
      <c r="E412" s="61" t="str">
        <f>IF(B412="","",IF(C412="","",IF(D412="","",INDEX(POBRANIE_!$B$6:$F$100,MATCH($D412,POBRANIE_!$A$6:$A$100,0),2))))</f>
        <v/>
      </c>
      <c r="F412" s="44"/>
      <c r="G412" s="45"/>
      <c r="H412" s="349"/>
      <c r="I412" s="46"/>
      <c r="J412" s="64" t="str">
        <f>IF($H412="","",IF($I412="","",IF($H412=LEGENDA!$B$21,0.6,IF($H412=LEGENDA!$B$22,0.7,0.8))))</f>
        <v/>
      </c>
      <c r="K412" s="61" t="str">
        <f t="shared" si="204"/>
        <v/>
      </c>
      <c r="L412" s="46"/>
      <c r="M412" s="61" t="str">
        <f>IF($H412="","",IF(OR(I412&gt;0,L412&gt;0),"",IF(AND(D412="TUZ",H412="gleba b. lekka"),"BŁĄD kol.8",IF(AND(D412="TUZ",H412="gleba lekka"),"BŁĄD kol.8",IF(AND(D412="TUZ",H412="gleba średnia"),"BŁĄD kol.8",IF(AND(D412="TUZ",H412="gleba ciężka"),"BŁĄD kol.8",IF(OR($H412=LEGENDA!$B$21,$H412=1),49,IF(OR($H412=LEGENDA!$B$22,$H412=2),59,IF(OR($H412=LEGENDA!$B$23,$H412=3),62,IF(OR($H412=4,$H412=LEGENDA!$B$24),66,IF(H412=LEGENDA!$O$25,86,IF(H412=LEGENDA!$O$26,91,IF(H412=LEGENDA!$O$27,73,IF(H412=LEGENDA!$O$28,66,IF(H412=LEGENDA!$O$29,135,IF(H412=LEGENDA!$O$30,158,IF(H412=LEGENDA!$O$31,117)))))))))))))))))</f>
        <v/>
      </c>
      <c r="N412" s="61" t="str">
        <f>IF(AND(D412="TUZ",H412="gleba b. lekka"),"BŁĄD kol.8",IF(AND(D412="TUZ",H412="gleba lekka"),"BŁĄD kol.8",IF(AND(D412="TUZ",H412="gleba średnia"),"BŁĄD kol.8",IF(AND(D412="TUZ",H412="gleba ciężka"),"BŁĄD kol.8",IF(AND(E412&lt;&gt;4,H412=LEGENDA!$O$29),"BŁĄD kol.8",IF(AND(E412&lt;&gt;4,H412=LEGENDA!$O$30),"BŁĄD kol.8",IF(AND(E412&lt;&gt;4,H412=LEGENDA!$O$31),"BŁĄD kol.8",IF(AND(E412&lt;&gt;4,H412=LEGENDA!$O$28),"BŁĄD kol.8",IF(AND(E412&lt;&gt;4,H412=LEGENDA!$O$27),"BŁĄD kol.8",IF(AND(E412&lt;&gt;4,H412=LEGENDA!$O$26),"BŁĄD kol.8",IF(AND(E412&lt;&gt;4,H412=LEGENDA!$O$25),"BŁĄD kol.8",IF(AX412="","",IF(AX412=1,0.6,IF(AX412=2,0.9,0.9))))))))))))))</f>
        <v/>
      </c>
      <c r="O412" s="381" t="str">
        <f t="shared" si="205"/>
        <v/>
      </c>
      <c r="P412" s="379" t="str">
        <f t="shared" si="206"/>
        <v/>
      </c>
      <c r="Q412" s="47"/>
      <c r="R412" s="46"/>
      <c r="S412" s="46"/>
      <c r="T412" s="46"/>
      <c r="U412" s="46"/>
      <c r="V412" s="61" t="str">
        <f t="shared" si="207"/>
        <v/>
      </c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61" t="str">
        <f t="shared" si="208"/>
        <v/>
      </c>
      <c r="AH412" s="66" t="e">
        <v>#VALUE!</v>
      </c>
      <c r="AI412" s="72">
        <v>0</v>
      </c>
      <c r="AJ412" s="73">
        <v>0</v>
      </c>
      <c r="AK412" s="67">
        <v>0</v>
      </c>
      <c r="AL412" s="51">
        <v>-63.360000000000007</v>
      </c>
      <c r="AM412" s="51">
        <v>-73.600000000000009</v>
      </c>
      <c r="AN412" s="51">
        <v>-164.8</v>
      </c>
      <c r="AO412" s="77">
        <v>0</v>
      </c>
      <c r="AP412" s="77">
        <v>0</v>
      </c>
      <c r="AQ412" s="77">
        <v>0</v>
      </c>
      <c r="AR412" s="77">
        <v>0</v>
      </c>
      <c r="AS412" s="77">
        <v>0</v>
      </c>
      <c r="AT412" s="77">
        <v>0</v>
      </c>
      <c r="AU412" s="46"/>
      <c r="AV412" s="350" t="str">
        <f t="shared" si="209"/>
        <v/>
      </c>
      <c r="AW412" s="76" t="str">
        <f t="shared" si="210"/>
        <v/>
      </c>
      <c r="AX412" s="198" t="str">
        <f>IF(A412="","",IF(D412="","",INDEX(POBRANIE_!$B$6:$F$101,MATCH(D412,POBRANIE_!$A$6:$A$101,0),5)))</f>
        <v/>
      </c>
      <c r="AY412" s="96" t="str">
        <f t="shared" si="211"/>
        <v/>
      </c>
      <c r="AZ412" s="96" t="str">
        <f t="shared" si="231"/>
        <v/>
      </c>
      <c r="BA412" s="292" t="str">
        <f t="shared" si="226"/>
        <v xml:space="preserve"> </v>
      </c>
      <c r="BB412" s="293" t="str">
        <f t="shared" si="227"/>
        <v xml:space="preserve"> </v>
      </c>
      <c r="BD412" s="45"/>
      <c r="BE412" s="387" t="str">
        <f t="shared" si="228"/>
        <v/>
      </c>
      <c r="BF412" s="388">
        <f t="shared" si="212"/>
        <v>0</v>
      </c>
      <c r="BG412" s="388">
        <f t="shared" si="213"/>
        <v>0</v>
      </c>
      <c r="BH412" s="388">
        <f t="shared" si="214"/>
        <v>0</v>
      </c>
      <c r="BI412" s="388">
        <f t="shared" si="215"/>
        <v>0</v>
      </c>
      <c r="BJ412" s="388">
        <f t="shared" si="216"/>
        <v>0</v>
      </c>
      <c r="BK412" s="389">
        <f t="shared" si="217"/>
        <v>0</v>
      </c>
      <c r="BL412" s="388">
        <f>IF(W412="",0,IF(W412=LEGENDA!C$43,0,1))</f>
        <v>0</v>
      </c>
      <c r="BM412" s="388">
        <f>IF(X412="",0,IF(X412=LEGENDA!D$43,0,1))</f>
        <v>0</v>
      </c>
      <c r="BN412" s="388">
        <f>IF(Y412="",0,IF(Y412=LEGENDA!E$43,0,1))</f>
        <v>0</v>
      </c>
      <c r="BO412" s="388">
        <f>IF(Z412="",0,IF(Z412=LEGENDA!F$43,0,1))</f>
        <v>0</v>
      </c>
      <c r="BP412" s="388">
        <f>IF(AA412="",0,IF(AA412=LEGENDA!G$43,0,1))</f>
        <v>0</v>
      </c>
      <c r="BQ412" s="388">
        <f>IF(AB412="",0,IF(AB412=LEGENDA!H$43,0,1))</f>
        <v>0</v>
      </c>
      <c r="BR412" s="388">
        <f>IF(AC412="",0,IF(AC412=LEGENDA!I$43,0,1))</f>
        <v>0</v>
      </c>
      <c r="BS412" s="388">
        <f>IF(AD412="",0,IF(AD412=LEGENDA!J$43,0,1))</f>
        <v>0</v>
      </c>
      <c r="BT412" s="388">
        <f>IF(AE412="",0,IF(AE412=LEGENDA!K$43,0,1))</f>
        <v>0</v>
      </c>
      <c r="BU412" s="388">
        <f>IF(AF412="",0,IF(AF412=LEGENDA!L$43,0,1))</f>
        <v>0</v>
      </c>
      <c r="BV412" s="390">
        <f t="shared" si="218"/>
        <v>0</v>
      </c>
      <c r="BW412" s="388">
        <f t="shared" si="219"/>
        <v>0</v>
      </c>
      <c r="BX412" s="390">
        <f t="shared" si="220"/>
        <v>0</v>
      </c>
      <c r="BY412" s="391">
        <f t="shared" si="221"/>
        <v>0</v>
      </c>
      <c r="BZ412" s="391">
        <f t="shared" si="222"/>
        <v>0</v>
      </c>
      <c r="CA412" s="391" t="str">
        <f t="shared" si="223"/>
        <v/>
      </c>
      <c r="CB412" s="386" t="str">
        <f t="shared" si="229"/>
        <v/>
      </c>
      <c r="CC412" s="94">
        <f t="shared" si="224"/>
        <v>0</v>
      </c>
      <c r="CD412" s="397" t="str">
        <f t="shared" si="225"/>
        <v/>
      </c>
      <c r="CE412" s="559" t="str">
        <f t="array" ref="CE412">IFERROR(INDEX($C$10:$C$525,MATCH(0,COUNTIF($CE$9:CE411,$C$10:$C$525),0)),"")</f>
        <v/>
      </c>
      <c r="CF412" s="559">
        <f t="shared" si="230"/>
        <v>0</v>
      </c>
    </row>
    <row r="413" spans="1:84" ht="18.600000000000001" customHeight="1" thickBot="1" x14ac:dyDescent="0.35">
      <c r="A413" s="78" t="str">
        <f t="shared" si="203"/>
        <v/>
      </c>
      <c r="B413" s="576"/>
      <c r="C413" s="464"/>
      <c r="D413" s="349"/>
      <c r="E413" s="61" t="str">
        <f>IF(B413="","",IF(C413="","",IF(D413="","",INDEX(POBRANIE_!$B$6:$F$100,MATCH($D413,POBRANIE_!$A$6:$A$100,0),2))))</f>
        <v/>
      </c>
      <c r="F413" s="44"/>
      <c r="G413" s="45"/>
      <c r="H413" s="349"/>
      <c r="I413" s="46"/>
      <c r="J413" s="64" t="str">
        <f>IF($H413="","",IF($I413="","",IF($H413=LEGENDA!$B$21,0.6,IF($H413=LEGENDA!$B$22,0.7,0.8))))</f>
        <v/>
      </c>
      <c r="K413" s="61" t="str">
        <f t="shared" si="204"/>
        <v/>
      </c>
      <c r="L413" s="46"/>
      <c r="M413" s="61" t="str">
        <f>IF($H413="","",IF(OR(I413&gt;0,L413&gt;0),"",IF(AND(D413="TUZ",H413="gleba b. lekka"),"BŁĄD kol.8",IF(AND(D413="TUZ",H413="gleba lekka"),"BŁĄD kol.8",IF(AND(D413="TUZ",H413="gleba średnia"),"BŁĄD kol.8",IF(AND(D413="TUZ",H413="gleba ciężka"),"BŁĄD kol.8",IF(OR($H413=LEGENDA!$B$21,$H413=1),49,IF(OR($H413=LEGENDA!$B$22,$H413=2),59,IF(OR($H413=LEGENDA!$B$23,$H413=3),62,IF(OR($H413=4,$H413=LEGENDA!$B$24),66,IF(H413=LEGENDA!$O$25,86,IF(H413=LEGENDA!$O$26,91,IF(H413=LEGENDA!$O$27,73,IF(H413=LEGENDA!$O$28,66,IF(H413=LEGENDA!$O$29,135,IF(H413=LEGENDA!$O$30,158,IF(H413=LEGENDA!$O$31,117)))))))))))))))))</f>
        <v/>
      </c>
      <c r="N413" s="61" t="str">
        <f>IF(AND(D413="TUZ",H413="gleba b. lekka"),"BŁĄD kol.8",IF(AND(D413="TUZ",H413="gleba lekka"),"BŁĄD kol.8",IF(AND(D413="TUZ",H413="gleba średnia"),"BŁĄD kol.8",IF(AND(D413="TUZ",H413="gleba ciężka"),"BŁĄD kol.8",IF(AND(E413&lt;&gt;4,H413=LEGENDA!$O$29),"BŁĄD kol.8",IF(AND(E413&lt;&gt;4,H413=LEGENDA!$O$30),"BŁĄD kol.8",IF(AND(E413&lt;&gt;4,H413=LEGENDA!$O$31),"BŁĄD kol.8",IF(AND(E413&lt;&gt;4,H413=LEGENDA!$O$28),"BŁĄD kol.8",IF(AND(E413&lt;&gt;4,H413=LEGENDA!$O$27),"BŁĄD kol.8",IF(AND(E413&lt;&gt;4,H413=LEGENDA!$O$26),"BŁĄD kol.8",IF(AND(E413&lt;&gt;4,H413=LEGENDA!$O$25),"BŁĄD kol.8",IF(AX413="","",IF(AX413=1,0.6,IF(AX413=2,0.9,0.9))))))))))))))</f>
        <v/>
      </c>
      <c r="O413" s="381" t="str">
        <f t="shared" si="205"/>
        <v/>
      </c>
      <c r="P413" s="379" t="str">
        <f t="shared" si="206"/>
        <v/>
      </c>
      <c r="Q413" s="47"/>
      <c r="R413" s="46"/>
      <c r="S413" s="46"/>
      <c r="T413" s="46"/>
      <c r="U413" s="46"/>
      <c r="V413" s="61" t="str">
        <f t="shared" si="207"/>
        <v/>
      </c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61" t="str">
        <f t="shared" si="208"/>
        <v/>
      </c>
      <c r="AH413" s="66" t="e">
        <v>#VALUE!</v>
      </c>
      <c r="AI413" s="72">
        <v>0</v>
      </c>
      <c r="AJ413" s="73">
        <v>0</v>
      </c>
      <c r="AK413" s="67">
        <v>0</v>
      </c>
      <c r="AL413" s="51">
        <v>-63.360000000000007</v>
      </c>
      <c r="AM413" s="51">
        <v>-73.600000000000009</v>
      </c>
      <c r="AN413" s="51">
        <v>-164.8</v>
      </c>
      <c r="AO413" s="77">
        <v>0</v>
      </c>
      <c r="AP413" s="77">
        <v>0</v>
      </c>
      <c r="AQ413" s="77">
        <v>0</v>
      </c>
      <c r="AR413" s="77">
        <v>0</v>
      </c>
      <c r="AS413" s="77">
        <v>0</v>
      </c>
      <c r="AT413" s="77">
        <v>0</v>
      </c>
      <c r="AU413" s="46"/>
      <c r="AV413" s="350" t="str">
        <f t="shared" si="209"/>
        <v/>
      </c>
      <c r="AW413" s="76" t="str">
        <f t="shared" si="210"/>
        <v/>
      </c>
      <c r="AX413" s="198" t="str">
        <f>IF(A413="","",IF(D413="","",INDEX(POBRANIE_!$B$6:$F$101,MATCH(D413,POBRANIE_!$A$6:$A$101,0),5)))</f>
        <v/>
      </c>
      <c r="AY413" s="96" t="str">
        <f t="shared" si="211"/>
        <v/>
      </c>
      <c r="AZ413" s="96" t="str">
        <f t="shared" si="231"/>
        <v/>
      </c>
      <c r="BA413" s="292" t="str">
        <f t="shared" si="226"/>
        <v xml:space="preserve"> </v>
      </c>
      <c r="BB413" s="293" t="str">
        <f t="shared" si="227"/>
        <v xml:space="preserve"> </v>
      </c>
      <c r="BD413" s="45"/>
      <c r="BE413" s="387" t="str">
        <f t="shared" si="228"/>
        <v/>
      </c>
      <c r="BF413" s="388">
        <f t="shared" si="212"/>
        <v>0</v>
      </c>
      <c r="BG413" s="388">
        <f t="shared" si="213"/>
        <v>0</v>
      </c>
      <c r="BH413" s="388">
        <f t="shared" si="214"/>
        <v>0</v>
      </c>
      <c r="BI413" s="388">
        <f t="shared" si="215"/>
        <v>0</v>
      </c>
      <c r="BJ413" s="388">
        <f t="shared" si="216"/>
        <v>0</v>
      </c>
      <c r="BK413" s="389">
        <f t="shared" si="217"/>
        <v>0</v>
      </c>
      <c r="BL413" s="388">
        <f>IF(W413="",0,IF(W413=LEGENDA!C$43,0,1))</f>
        <v>0</v>
      </c>
      <c r="BM413" s="388">
        <f>IF(X413="",0,IF(X413=LEGENDA!D$43,0,1))</f>
        <v>0</v>
      </c>
      <c r="BN413" s="388">
        <f>IF(Y413="",0,IF(Y413=LEGENDA!E$43,0,1))</f>
        <v>0</v>
      </c>
      <c r="BO413" s="388">
        <f>IF(Z413="",0,IF(Z413=LEGENDA!F$43,0,1))</f>
        <v>0</v>
      </c>
      <c r="BP413" s="388">
        <f>IF(AA413="",0,IF(AA413=LEGENDA!G$43,0,1))</f>
        <v>0</v>
      </c>
      <c r="BQ413" s="388">
        <f>IF(AB413="",0,IF(AB413=LEGENDA!H$43,0,1))</f>
        <v>0</v>
      </c>
      <c r="BR413" s="388">
        <f>IF(AC413="",0,IF(AC413=LEGENDA!I$43,0,1))</f>
        <v>0</v>
      </c>
      <c r="BS413" s="388">
        <f>IF(AD413="",0,IF(AD413=LEGENDA!J$43,0,1))</f>
        <v>0</v>
      </c>
      <c r="BT413" s="388">
        <f>IF(AE413="",0,IF(AE413=LEGENDA!K$43,0,1))</f>
        <v>0</v>
      </c>
      <c r="BU413" s="388">
        <f>IF(AF413="",0,IF(AF413=LEGENDA!L$43,0,1))</f>
        <v>0</v>
      </c>
      <c r="BV413" s="390">
        <f t="shared" si="218"/>
        <v>0</v>
      </c>
      <c r="BW413" s="388">
        <f t="shared" si="219"/>
        <v>0</v>
      </c>
      <c r="BX413" s="390">
        <f t="shared" si="220"/>
        <v>0</v>
      </c>
      <c r="BY413" s="391">
        <f t="shared" si="221"/>
        <v>0</v>
      </c>
      <c r="BZ413" s="391">
        <f t="shared" si="222"/>
        <v>0</v>
      </c>
      <c r="CA413" s="391" t="str">
        <f t="shared" si="223"/>
        <v/>
      </c>
      <c r="CB413" s="386" t="str">
        <f t="shared" si="229"/>
        <v/>
      </c>
      <c r="CC413" s="94">
        <f t="shared" si="224"/>
        <v>0</v>
      </c>
      <c r="CD413" s="397" t="str">
        <f t="shared" si="225"/>
        <v/>
      </c>
      <c r="CE413" s="559" t="str">
        <f t="array" ref="CE413">IFERROR(INDEX($C$10:$C$525,MATCH(0,COUNTIF($CE$9:CE412,$C$10:$C$525),0)),"")</f>
        <v/>
      </c>
      <c r="CF413" s="559">
        <f t="shared" si="230"/>
        <v>0</v>
      </c>
    </row>
    <row r="414" spans="1:84" ht="18.600000000000001" customHeight="1" thickBot="1" x14ac:dyDescent="0.35">
      <c r="A414" s="78" t="str">
        <f t="shared" si="203"/>
        <v/>
      </c>
      <c r="B414" s="576"/>
      <c r="C414" s="464"/>
      <c r="D414" s="349"/>
      <c r="E414" s="61" t="str">
        <f>IF(B414="","",IF(C414="","",IF(D414="","",INDEX(POBRANIE_!$B$6:$F$100,MATCH($D414,POBRANIE_!$A$6:$A$100,0),2))))</f>
        <v/>
      </c>
      <c r="F414" s="44"/>
      <c r="G414" s="45"/>
      <c r="H414" s="349"/>
      <c r="I414" s="46"/>
      <c r="J414" s="64" t="str">
        <f>IF($H414="","",IF($I414="","",IF($H414=LEGENDA!$B$21,0.6,IF($H414=LEGENDA!$B$22,0.7,0.8))))</f>
        <v/>
      </c>
      <c r="K414" s="61" t="str">
        <f t="shared" si="204"/>
        <v/>
      </c>
      <c r="L414" s="46"/>
      <c r="M414" s="61" t="str">
        <f>IF($H414="","",IF(OR(I414&gt;0,L414&gt;0),"",IF(AND(D414="TUZ",H414="gleba b. lekka"),"BŁĄD kol.8",IF(AND(D414="TUZ",H414="gleba lekka"),"BŁĄD kol.8",IF(AND(D414="TUZ",H414="gleba średnia"),"BŁĄD kol.8",IF(AND(D414="TUZ",H414="gleba ciężka"),"BŁĄD kol.8",IF(OR($H414=LEGENDA!$B$21,$H414=1),49,IF(OR($H414=LEGENDA!$B$22,$H414=2),59,IF(OR($H414=LEGENDA!$B$23,$H414=3),62,IF(OR($H414=4,$H414=LEGENDA!$B$24),66,IF(H414=LEGENDA!$O$25,86,IF(H414=LEGENDA!$O$26,91,IF(H414=LEGENDA!$O$27,73,IF(H414=LEGENDA!$O$28,66,IF(H414=LEGENDA!$O$29,135,IF(H414=LEGENDA!$O$30,158,IF(H414=LEGENDA!$O$31,117)))))))))))))))))</f>
        <v/>
      </c>
      <c r="N414" s="61" t="str">
        <f>IF(AND(D414="TUZ",H414="gleba b. lekka"),"BŁĄD kol.8",IF(AND(D414="TUZ",H414="gleba lekka"),"BŁĄD kol.8",IF(AND(D414="TUZ",H414="gleba średnia"),"BŁĄD kol.8",IF(AND(D414="TUZ",H414="gleba ciężka"),"BŁĄD kol.8",IF(AND(E414&lt;&gt;4,H414=LEGENDA!$O$29),"BŁĄD kol.8",IF(AND(E414&lt;&gt;4,H414=LEGENDA!$O$30),"BŁĄD kol.8",IF(AND(E414&lt;&gt;4,H414=LEGENDA!$O$31),"BŁĄD kol.8",IF(AND(E414&lt;&gt;4,H414=LEGENDA!$O$28),"BŁĄD kol.8",IF(AND(E414&lt;&gt;4,H414=LEGENDA!$O$27),"BŁĄD kol.8",IF(AND(E414&lt;&gt;4,H414=LEGENDA!$O$26),"BŁĄD kol.8",IF(AND(E414&lt;&gt;4,H414=LEGENDA!$O$25),"BŁĄD kol.8",IF(AX414="","",IF(AX414=1,0.6,IF(AX414=2,0.9,0.9))))))))))))))</f>
        <v/>
      </c>
      <c r="O414" s="381" t="str">
        <f t="shared" si="205"/>
        <v/>
      </c>
      <c r="P414" s="379" t="str">
        <f t="shared" si="206"/>
        <v/>
      </c>
      <c r="Q414" s="47"/>
      <c r="R414" s="46"/>
      <c r="S414" s="46"/>
      <c r="T414" s="46"/>
      <c r="U414" s="46"/>
      <c r="V414" s="61" t="str">
        <f t="shared" si="207"/>
        <v/>
      </c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61" t="str">
        <f t="shared" si="208"/>
        <v/>
      </c>
      <c r="AH414" s="66" t="e">
        <v>#VALUE!</v>
      </c>
      <c r="AI414" s="72">
        <v>0</v>
      </c>
      <c r="AJ414" s="73">
        <v>0</v>
      </c>
      <c r="AK414" s="67">
        <v>0</v>
      </c>
      <c r="AL414" s="51">
        <v>-63.360000000000007</v>
      </c>
      <c r="AM414" s="51">
        <v>-73.600000000000009</v>
      </c>
      <c r="AN414" s="51">
        <v>-164.8</v>
      </c>
      <c r="AO414" s="77">
        <v>0</v>
      </c>
      <c r="AP414" s="77">
        <v>0</v>
      </c>
      <c r="AQ414" s="77">
        <v>0</v>
      </c>
      <c r="AR414" s="77">
        <v>0</v>
      </c>
      <c r="AS414" s="77">
        <v>0</v>
      </c>
      <c r="AT414" s="77">
        <v>0</v>
      </c>
      <c r="AU414" s="46"/>
      <c r="AV414" s="350" t="str">
        <f t="shared" si="209"/>
        <v/>
      </c>
      <c r="AW414" s="76" t="str">
        <f t="shared" si="210"/>
        <v/>
      </c>
      <c r="AX414" s="198" t="str">
        <f>IF(A414="","",IF(D414="","",INDEX(POBRANIE_!$B$6:$F$101,MATCH(D414,POBRANIE_!$A$6:$A$101,0),5)))</f>
        <v/>
      </c>
      <c r="AY414" s="96" t="str">
        <f t="shared" si="211"/>
        <v/>
      </c>
      <c r="AZ414" s="96" t="str">
        <f t="shared" si="231"/>
        <v/>
      </c>
      <c r="BA414" s="292" t="str">
        <f t="shared" si="226"/>
        <v xml:space="preserve"> </v>
      </c>
      <c r="BB414" s="293" t="str">
        <f t="shared" si="227"/>
        <v xml:space="preserve"> </v>
      </c>
      <c r="BD414" s="45"/>
      <c r="BE414" s="387" t="str">
        <f t="shared" si="228"/>
        <v/>
      </c>
      <c r="BF414" s="388">
        <f t="shared" si="212"/>
        <v>0</v>
      </c>
      <c r="BG414" s="388">
        <f t="shared" si="213"/>
        <v>0</v>
      </c>
      <c r="BH414" s="388">
        <f t="shared" si="214"/>
        <v>0</v>
      </c>
      <c r="BI414" s="388">
        <f t="shared" si="215"/>
        <v>0</v>
      </c>
      <c r="BJ414" s="388">
        <f t="shared" si="216"/>
        <v>0</v>
      </c>
      <c r="BK414" s="389">
        <f t="shared" si="217"/>
        <v>0</v>
      </c>
      <c r="BL414" s="388">
        <f>IF(W414="",0,IF(W414=LEGENDA!C$43,0,1))</f>
        <v>0</v>
      </c>
      <c r="BM414" s="388">
        <f>IF(X414="",0,IF(X414=LEGENDA!D$43,0,1))</f>
        <v>0</v>
      </c>
      <c r="BN414" s="388">
        <f>IF(Y414="",0,IF(Y414=LEGENDA!E$43,0,1))</f>
        <v>0</v>
      </c>
      <c r="BO414" s="388">
        <f>IF(Z414="",0,IF(Z414=LEGENDA!F$43,0,1))</f>
        <v>0</v>
      </c>
      <c r="BP414" s="388">
        <f>IF(AA414="",0,IF(AA414=LEGENDA!G$43,0,1))</f>
        <v>0</v>
      </c>
      <c r="BQ414" s="388">
        <f>IF(AB414="",0,IF(AB414=LEGENDA!H$43,0,1))</f>
        <v>0</v>
      </c>
      <c r="BR414" s="388">
        <f>IF(AC414="",0,IF(AC414=LEGENDA!I$43,0,1))</f>
        <v>0</v>
      </c>
      <c r="BS414" s="388">
        <f>IF(AD414="",0,IF(AD414=LEGENDA!J$43,0,1))</f>
        <v>0</v>
      </c>
      <c r="BT414" s="388">
        <f>IF(AE414="",0,IF(AE414=LEGENDA!K$43,0,1))</f>
        <v>0</v>
      </c>
      <c r="BU414" s="388">
        <f>IF(AF414="",0,IF(AF414=LEGENDA!L$43,0,1))</f>
        <v>0</v>
      </c>
      <c r="BV414" s="390">
        <f t="shared" si="218"/>
        <v>0</v>
      </c>
      <c r="BW414" s="388">
        <f t="shared" si="219"/>
        <v>0</v>
      </c>
      <c r="BX414" s="390">
        <f t="shared" si="220"/>
        <v>0</v>
      </c>
      <c r="BY414" s="391">
        <f t="shared" si="221"/>
        <v>0</v>
      </c>
      <c r="BZ414" s="391">
        <f t="shared" si="222"/>
        <v>0</v>
      </c>
      <c r="CA414" s="391" t="str">
        <f t="shared" si="223"/>
        <v/>
      </c>
      <c r="CB414" s="386" t="str">
        <f t="shared" si="229"/>
        <v/>
      </c>
      <c r="CC414" s="94">
        <f t="shared" si="224"/>
        <v>0</v>
      </c>
      <c r="CD414" s="397" t="str">
        <f t="shared" si="225"/>
        <v/>
      </c>
      <c r="CE414" s="559" t="str">
        <f t="array" ref="CE414">IFERROR(INDEX($C$10:$C$525,MATCH(0,COUNTIF($CE$9:CE413,$C$10:$C$525),0)),"")</f>
        <v/>
      </c>
      <c r="CF414" s="559">
        <f t="shared" si="230"/>
        <v>0</v>
      </c>
    </row>
    <row r="415" spans="1:84" ht="18.600000000000001" customHeight="1" thickBot="1" x14ac:dyDescent="0.35">
      <c r="A415" s="78" t="str">
        <f t="shared" si="203"/>
        <v/>
      </c>
      <c r="B415" s="576"/>
      <c r="C415" s="464"/>
      <c r="D415" s="349"/>
      <c r="E415" s="61" t="str">
        <f>IF(B415="","",IF(C415="","",IF(D415="","",INDEX(POBRANIE_!$B$6:$F$100,MATCH($D415,POBRANIE_!$A$6:$A$100,0),2))))</f>
        <v/>
      </c>
      <c r="F415" s="44"/>
      <c r="G415" s="45"/>
      <c r="H415" s="349"/>
      <c r="I415" s="46"/>
      <c r="J415" s="64" t="str">
        <f>IF($H415="","",IF($I415="","",IF($H415=LEGENDA!$B$21,0.6,IF($H415=LEGENDA!$B$22,0.7,0.8))))</f>
        <v/>
      </c>
      <c r="K415" s="61" t="str">
        <f t="shared" si="204"/>
        <v/>
      </c>
      <c r="L415" s="46"/>
      <c r="M415" s="61" t="str">
        <f>IF($H415="","",IF(OR(I415&gt;0,L415&gt;0),"",IF(AND(D415="TUZ",H415="gleba b. lekka"),"BŁĄD kol.8",IF(AND(D415="TUZ",H415="gleba lekka"),"BŁĄD kol.8",IF(AND(D415="TUZ",H415="gleba średnia"),"BŁĄD kol.8",IF(AND(D415="TUZ",H415="gleba ciężka"),"BŁĄD kol.8",IF(OR($H415=LEGENDA!$B$21,$H415=1),49,IF(OR($H415=LEGENDA!$B$22,$H415=2),59,IF(OR($H415=LEGENDA!$B$23,$H415=3),62,IF(OR($H415=4,$H415=LEGENDA!$B$24),66,IF(H415=LEGENDA!$O$25,86,IF(H415=LEGENDA!$O$26,91,IF(H415=LEGENDA!$O$27,73,IF(H415=LEGENDA!$O$28,66,IF(H415=LEGENDA!$O$29,135,IF(H415=LEGENDA!$O$30,158,IF(H415=LEGENDA!$O$31,117)))))))))))))))))</f>
        <v/>
      </c>
      <c r="N415" s="61" t="str">
        <f>IF(AND(D415="TUZ",H415="gleba b. lekka"),"BŁĄD kol.8",IF(AND(D415="TUZ",H415="gleba lekka"),"BŁĄD kol.8",IF(AND(D415="TUZ",H415="gleba średnia"),"BŁĄD kol.8",IF(AND(D415="TUZ",H415="gleba ciężka"),"BŁĄD kol.8",IF(AND(E415&lt;&gt;4,H415=LEGENDA!$O$29),"BŁĄD kol.8",IF(AND(E415&lt;&gt;4,H415=LEGENDA!$O$30),"BŁĄD kol.8",IF(AND(E415&lt;&gt;4,H415=LEGENDA!$O$31),"BŁĄD kol.8",IF(AND(E415&lt;&gt;4,H415=LEGENDA!$O$28),"BŁĄD kol.8",IF(AND(E415&lt;&gt;4,H415=LEGENDA!$O$27),"BŁĄD kol.8",IF(AND(E415&lt;&gt;4,H415=LEGENDA!$O$26),"BŁĄD kol.8",IF(AND(E415&lt;&gt;4,H415=LEGENDA!$O$25),"BŁĄD kol.8",IF(AX415="","",IF(AX415=1,0.6,IF(AX415=2,0.9,0.9))))))))))))))</f>
        <v/>
      </c>
      <c r="O415" s="381" t="str">
        <f t="shared" si="205"/>
        <v/>
      </c>
      <c r="P415" s="379" t="str">
        <f t="shared" si="206"/>
        <v/>
      </c>
      <c r="Q415" s="47"/>
      <c r="R415" s="46"/>
      <c r="S415" s="46"/>
      <c r="T415" s="46"/>
      <c r="U415" s="46"/>
      <c r="V415" s="61" t="str">
        <f t="shared" si="207"/>
        <v/>
      </c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61" t="str">
        <f t="shared" si="208"/>
        <v/>
      </c>
      <c r="AH415" s="66" t="e">
        <v>#VALUE!</v>
      </c>
      <c r="AI415" s="72">
        <v>0</v>
      </c>
      <c r="AJ415" s="73">
        <v>0</v>
      </c>
      <c r="AK415" s="67">
        <v>0</v>
      </c>
      <c r="AL415" s="51">
        <v>-63.360000000000007</v>
      </c>
      <c r="AM415" s="51">
        <v>-73.600000000000009</v>
      </c>
      <c r="AN415" s="51">
        <v>-164.8</v>
      </c>
      <c r="AO415" s="77">
        <v>0</v>
      </c>
      <c r="AP415" s="77">
        <v>0</v>
      </c>
      <c r="AQ415" s="77">
        <v>0</v>
      </c>
      <c r="AR415" s="77">
        <v>0</v>
      </c>
      <c r="AS415" s="77">
        <v>0</v>
      </c>
      <c r="AT415" s="77">
        <v>0</v>
      </c>
      <c r="AU415" s="46"/>
      <c r="AV415" s="350" t="str">
        <f t="shared" si="209"/>
        <v/>
      </c>
      <c r="AW415" s="76" t="str">
        <f t="shared" si="210"/>
        <v/>
      </c>
      <c r="AX415" s="198" t="str">
        <f>IF(A415="","",IF(D415="","",INDEX(POBRANIE_!$B$6:$F$101,MATCH(D415,POBRANIE_!$A$6:$A$101,0),5)))</f>
        <v/>
      </c>
      <c r="AY415" s="96" t="str">
        <f t="shared" si="211"/>
        <v/>
      </c>
      <c r="AZ415" s="96" t="str">
        <f t="shared" si="231"/>
        <v/>
      </c>
      <c r="BA415" s="292" t="str">
        <f t="shared" si="226"/>
        <v xml:space="preserve"> </v>
      </c>
      <c r="BB415" s="293" t="str">
        <f t="shared" si="227"/>
        <v xml:space="preserve"> </v>
      </c>
      <c r="BD415" s="45"/>
      <c r="BE415" s="387" t="str">
        <f t="shared" si="228"/>
        <v/>
      </c>
      <c r="BF415" s="388">
        <f t="shared" si="212"/>
        <v>0</v>
      </c>
      <c r="BG415" s="388">
        <f t="shared" si="213"/>
        <v>0</v>
      </c>
      <c r="BH415" s="388">
        <f t="shared" si="214"/>
        <v>0</v>
      </c>
      <c r="BI415" s="388">
        <f t="shared" si="215"/>
        <v>0</v>
      </c>
      <c r="BJ415" s="388">
        <f t="shared" si="216"/>
        <v>0</v>
      </c>
      <c r="BK415" s="389">
        <f t="shared" si="217"/>
        <v>0</v>
      </c>
      <c r="BL415" s="388">
        <f>IF(W415="",0,IF(W415=LEGENDA!C$43,0,1))</f>
        <v>0</v>
      </c>
      <c r="BM415" s="388">
        <f>IF(X415="",0,IF(X415=LEGENDA!D$43,0,1))</f>
        <v>0</v>
      </c>
      <c r="BN415" s="388">
        <f>IF(Y415="",0,IF(Y415=LEGENDA!E$43,0,1))</f>
        <v>0</v>
      </c>
      <c r="BO415" s="388">
        <f>IF(Z415="",0,IF(Z415=LEGENDA!F$43,0,1))</f>
        <v>0</v>
      </c>
      <c r="BP415" s="388">
        <f>IF(AA415="",0,IF(AA415=LEGENDA!G$43,0,1))</f>
        <v>0</v>
      </c>
      <c r="BQ415" s="388">
        <f>IF(AB415="",0,IF(AB415=LEGENDA!H$43,0,1))</f>
        <v>0</v>
      </c>
      <c r="BR415" s="388">
        <f>IF(AC415="",0,IF(AC415=LEGENDA!I$43,0,1))</f>
        <v>0</v>
      </c>
      <c r="BS415" s="388">
        <f>IF(AD415="",0,IF(AD415=LEGENDA!J$43,0,1))</f>
        <v>0</v>
      </c>
      <c r="BT415" s="388">
        <f>IF(AE415="",0,IF(AE415=LEGENDA!K$43,0,1))</f>
        <v>0</v>
      </c>
      <c r="BU415" s="388">
        <f>IF(AF415="",0,IF(AF415=LEGENDA!L$43,0,1))</f>
        <v>0</v>
      </c>
      <c r="BV415" s="390">
        <f t="shared" si="218"/>
        <v>0</v>
      </c>
      <c r="BW415" s="388">
        <f t="shared" si="219"/>
        <v>0</v>
      </c>
      <c r="BX415" s="390">
        <f t="shared" si="220"/>
        <v>0</v>
      </c>
      <c r="BY415" s="391">
        <f t="shared" si="221"/>
        <v>0</v>
      </c>
      <c r="BZ415" s="391">
        <f t="shared" si="222"/>
        <v>0</v>
      </c>
      <c r="CA415" s="391" t="str">
        <f t="shared" si="223"/>
        <v/>
      </c>
      <c r="CB415" s="386" t="str">
        <f t="shared" si="229"/>
        <v/>
      </c>
      <c r="CC415" s="94">
        <f t="shared" si="224"/>
        <v>0</v>
      </c>
      <c r="CD415" s="397" t="str">
        <f t="shared" si="225"/>
        <v/>
      </c>
      <c r="CE415" s="559" t="str">
        <f t="array" ref="CE415">IFERROR(INDEX($C$10:$C$525,MATCH(0,COUNTIF($CE$9:CE414,$C$10:$C$525),0)),"")</f>
        <v/>
      </c>
      <c r="CF415" s="559">
        <f t="shared" si="230"/>
        <v>0</v>
      </c>
    </row>
    <row r="416" spans="1:84" ht="18.600000000000001" customHeight="1" thickBot="1" x14ac:dyDescent="0.35">
      <c r="A416" s="78" t="str">
        <f t="shared" si="203"/>
        <v/>
      </c>
      <c r="B416" s="576"/>
      <c r="C416" s="464"/>
      <c r="D416" s="349"/>
      <c r="E416" s="61" t="str">
        <f>IF(B416="","",IF(C416="","",IF(D416="","",INDEX(POBRANIE_!$B$6:$F$100,MATCH($D416,POBRANIE_!$A$6:$A$100,0),2))))</f>
        <v/>
      </c>
      <c r="F416" s="44"/>
      <c r="G416" s="45"/>
      <c r="H416" s="349"/>
      <c r="I416" s="46"/>
      <c r="J416" s="64" t="str">
        <f>IF($H416="","",IF($I416="","",IF($H416=LEGENDA!$B$21,0.6,IF($H416=LEGENDA!$B$22,0.7,0.8))))</f>
        <v/>
      </c>
      <c r="K416" s="61" t="str">
        <f t="shared" si="204"/>
        <v/>
      </c>
      <c r="L416" s="46"/>
      <c r="M416" s="61" t="str">
        <f>IF($H416="","",IF(OR(I416&gt;0,L416&gt;0),"",IF(AND(D416="TUZ",H416="gleba b. lekka"),"BŁĄD kol.8",IF(AND(D416="TUZ",H416="gleba lekka"),"BŁĄD kol.8",IF(AND(D416="TUZ",H416="gleba średnia"),"BŁĄD kol.8",IF(AND(D416="TUZ",H416="gleba ciężka"),"BŁĄD kol.8",IF(OR($H416=LEGENDA!$B$21,$H416=1),49,IF(OR($H416=LEGENDA!$B$22,$H416=2),59,IF(OR($H416=LEGENDA!$B$23,$H416=3),62,IF(OR($H416=4,$H416=LEGENDA!$B$24),66,IF(H416=LEGENDA!$O$25,86,IF(H416=LEGENDA!$O$26,91,IF(H416=LEGENDA!$O$27,73,IF(H416=LEGENDA!$O$28,66,IF(H416=LEGENDA!$O$29,135,IF(H416=LEGENDA!$O$30,158,IF(H416=LEGENDA!$O$31,117)))))))))))))))))</f>
        <v/>
      </c>
      <c r="N416" s="61" t="str">
        <f>IF(AND(D416="TUZ",H416="gleba b. lekka"),"BŁĄD kol.8",IF(AND(D416="TUZ",H416="gleba lekka"),"BŁĄD kol.8",IF(AND(D416="TUZ",H416="gleba średnia"),"BŁĄD kol.8",IF(AND(D416="TUZ",H416="gleba ciężka"),"BŁĄD kol.8",IF(AND(E416&lt;&gt;4,H416=LEGENDA!$O$29),"BŁĄD kol.8",IF(AND(E416&lt;&gt;4,H416=LEGENDA!$O$30),"BŁĄD kol.8",IF(AND(E416&lt;&gt;4,H416=LEGENDA!$O$31),"BŁĄD kol.8",IF(AND(E416&lt;&gt;4,H416=LEGENDA!$O$28),"BŁĄD kol.8",IF(AND(E416&lt;&gt;4,H416=LEGENDA!$O$27),"BŁĄD kol.8",IF(AND(E416&lt;&gt;4,H416=LEGENDA!$O$26),"BŁĄD kol.8",IF(AND(E416&lt;&gt;4,H416=LEGENDA!$O$25),"BŁĄD kol.8",IF(AX416="","",IF(AX416=1,0.6,IF(AX416=2,0.9,0.9))))))))))))))</f>
        <v/>
      </c>
      <c r="O416" s="381" t="str">
        <f t="shared" si="205"/>
        <v/>
      </c>
      <c r="P416" s="379" t="str">
        <f t="shared" si="206"/>
        <v/>
      </c>
      <c r="Q416" s="47"/>
      <c r="R416" s="46"/>
      <c r="S416" s="46"/>
      <c r="T416" s="46"/>
      <c r="U416" s="46"/>
      <c r="V416" s="61" t="str">
        <f t="shared" si="207"/>
        <v/>
      </c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61" t="str">
        <f t="shared" si="208"/>
        <v/>
      </c>
      <c r="AH416" s="66" t="e">
        <v>#VALUE!</v>
      </c>
      <c r="AI416" s="72">
        <v>0</v>
      </c>
      <c r="AJ416" s="73">
        <v>0</v>
      </c>
      <c r="AK416" s="67">
        <v>0</v>
      </c>
      <c r="AL416" s="51">
        <v>-63.360000000000007</v>
      </c>
      <c r="AM416" s="51">
        <v>-73.600000000000009</v>
      </c>
      <c r="AN416" s="51">
        <v>-164.8</v>
      </c>
      <c r="AO416" s="77">
        <v>0</v>
      </c>
      <c r="AP416" s="77">
        <v>0</v>
      </c>
      <c r="AQ416" s="77">
        <v>0</v>
      </c>
      <c r="AR416" s="77">
        <v>0</v>
      </c>
      <c r="AS416" s="77">
        <v>0</v>
      </c>
      <c r="AT416" s="77">
        <v>0</v>
      </c>
      <c r="AU416" s="46"/>
      <c r="AV416" s="350" t="str">
        <f t="shared" si="209"/>
        <v/>
      </c>
      <c r="AW416" s="76" t="str">
        <f t="shared" si="210"/>
        <v/>
      </c>
      <c r="AX416" s="198" t="str">
        <f>IF(A416="","",IF(D416="","",INDEX(POBRANIE_!$B$6:$F$101,MATCH(D416,POBRANIE_!$A$6:$A$101,0),5)))</f>
        <v/>
      </c>
      <c r="AY416" s="96" t="str">
        <f t="shared" si="211"/>
        <v/>
      </c>
      <c r="AZ416" s="96" t="str">
        <f t="shared" si="231"/>
        <v/>
      </c>
      <c r="BA416" s="292" t="str">
        <f t="shared" si="226"/>
        <v xml:space="preserve"> </v>
      </c>
      <c r="BB416" s="293" t="str">
        <f t="shared" si="227"/>
        <v xml:space="preserve"> </v>
      </c>
      <c r="BD416" s="45"/>
      <c r="BE416" s="387" t="str">
        <f t="shared" si="228"/>
        <v/>
      </c>
      <c r="BF416" s="388">
        <f t="shared" si="212"/>
        <v>0</v>
      </c>
      <c r="BG416" s="388">
        <f t="shared" si="213"/>
        <v>0</v>
      </c>
      <c r="BH416" s="388">
        <f t="shared" si="214"/>
        <v>0</v>
      </c>
      <c r="BI416" s="388">
        <f t="shared" si="215"/>
        <v>0</v>
      </c>
      <c r="BJ416" s="388">
        <f t="shared" si="216"/>
        <v>0</v>
      </c>
      <c r="BK416" s="389">
        <f t="shared" si="217"/>
        <v>0</v>
      </c>
      <c r="BL416" s="388">
        <f>IF(W416="",0,IF(W416=LEGENDA!C$43,0,1))</f>
        <v>0</v>
      </c>
      <c r="BM416" s="388">
        <f>IF(X416="",0,IF(X416=LEGENDA!D$43,0,1))</f>
        <v>0</v>
      </c>
      <c r="BN416" s="388">
        <f>IF(Y416="",0,IF(Y416=LEGENDA!E$43,0,1))</f>
        <v>0</v>
      </c>
      <c r="BO416" s="388">
        <f>IF(Z416="",0,IF(Z416=LEGENDA!F$43,0,1))</f>
        <v>0</v>
      </c>
      <c r="BP416" s="388">
        <f>IF(AA416="",0,IF(AA416=LEGENDA!G$43,0,1))</f>
        <v>0</v>
      </c>
      <c r="BQ416" s="388">
        <f>IF(AB416="",0,IF(AB416=LEGENDA!H$43,0,1))</f>
        <v>0</v>
      </c>
      <c r="BR416" s="388">
        <f>IF(AC416="",0,IF(AC416=LEGENDA!I$43,0,1))</f>
        <v>0</v>
      </c>
      <c r="BS416" s="388">
        <f>IF(AD416="",0,IF(AD416=LEGENDA!J$43,0,1))</f>
        <v>0</v>
      </c>
      <c r="BT416" s="388">
        <f>IF(AE416="",0,IF(AE416=LEGENDA!K$43,0,1))</f>
        <v>0</v>
      </c>
      <c r="BU416" s="388">
        <f>IF(AF416="",0,IF(AF416=LEGENDA!L$43,0,1))</f>
        <v>0</v>
      </c>
      <c r="BV416" s="390">
        <f t="shared" si="218"/>
        <v>0</v>
      </c>
      <c r="BW416" s="388">
        <f t="shared" si="219"/>
        <v>0</v>
      </c>
      <c r="BX416" s="390">
        <f t="shared" si="220"/>
        <v>0</v>
      </c>
      <c r="BY416" s="391">
        <f t="shared" si="221"/>
        <v>0</v>
      </c>
      <c r="BZ416" s="391">
        <f t="shared" si="222"/>
        <v>0</v>
      </c>
      <c r="CA416" s="391" t="str">
        <f t="shared" si="223"/>
        <v/>
      </c>
      <c r="CB416" s="386" t="str">
        <f t="shared" si="229"/>
        <v/>
      </c>
      <c r="CC416" s="94">
        <f t="shared" si="224"/>
        <v>0</v>
      </c>
      <c r="CD416" s="397" t="str">
        <f t="shared" si="225"/>
        <v/>
      </c>
      <c r="CE416" s="559" t="str">
        <f t="array" ref="CE416">IFERROR(INDEX($C$10:$C$525,MATCH(0,COUNTIF($CE$9:CE415,$C$10:$C$525),0)),"")</f>
        <v/>
      </c>
      <c r="CF416" s="559">
        <f t="shared" si="230"/>
        <v>0</v>
      </c>
    </row>
    <row r="417" spans="1:84" ht="18.600000000000001" customHeight="1" thickBot="1" x14ac:dyDescent="0.35">
      <c r="A417" s="78" t="str">
        <f t="shared" si="203"/>
        <v/>
      </c>
      <c r="B417" s="576"/>
      <c r="C417" s="464"/>
      <c r="D417" s="349"/>
      <c r="E417" s="61" t="str">
        <f>IF(B417="","",IF(C417="","",IF(D417="","",INDEX(POBRANIE_!$B$6:$F$100,MATCH($D417,POBRANIE_!$A$6:$A$100,0),2))))</f>
        <v/>
      </c>
      <c r="F417" s="44"/>
      <c r="G417" s="45"/>
      <c r="H417" s="349"/>
      <c r="I417" s="46"/>
      <c r="J417" s="64" t="str">
        <f>IF($H417="","",IF($I417="","",IF($H417=LEGENDA!$B$21,0.6,IF($H417=LEGENDA!$B$22,0.7,0.8))))</f>
        <v/>
      </c>
      <c r="K417" s="61" t="str">
        <f t="shared" si="204"/>
        <v/>
      </c>
      <c r="L417" s="46"/>
      <c r="M417" s="61" t="str">
        <f>IF($H417="","",IF(OR(I417&gt;0,L417&gt;0),"",IF(AND(D417="TUZ",H417="gleba b. lekka"),"BŁĄD kol.8",IF(AND(D417="TUZ",H417="gleba lekka"),"BŁĄD kol.8",IF(AND(D417="TUZ",H417="gleba średnia"),"BŁĄD kol.8",IF(AND(D417="TUZ",H417="gleba ciężka"),"BŁĄD kol.8",IF(OR($H417=LEGENDA!$B$21,$H417=1),49,IF(OR($H417=LEGENDA!$B$22,$H417=2),59,IF(OR($H417=LEGENDA!$B$23,$H417=3),62,IF(OR($H417=4,$H417=LEGENDA!$B$24),66,IF(H417=LEGENDA!$O$25,86,IF(H417=LEGENDA!$O$26,91,IF(H417=LEGENDA!$O$27,73,IF(H417=LEGENDA!$O$28,66,IF(H417=LEGENDA!$O$29,135,IF(H417=LEGENDA!$O$30,158,IF(H417=LEGENDA!$O$31,117)))))))))))))))))</f>
        <v/>
      </c>
      <c r="N417" s="61" t="str">
        <f>IF(AND(D417="TUZ",H417="gleba b. lekka"),"BŁĄD kol.8",IF(AND(D417="TUZ",H417="gleba lekka"),"BŁĄD kol.8",IF(AND(D417="TUZ",H417="gleba średnia"),"BŁĄD kol.8",IF(AND(D417="TUZ",H417="gleba ciężka"),"BŁĄD kol.8",IF(AND(E417&lt;&gt;4,H417=LEGENDA!$O$29),"BŁĄD kol.8",IF(AND(E417&lt;&gt;4,H417=LEGENDA!$O$30),"BŁĄD kol.8",IF(AND(E417&lt;&gt;4,H417=LEGENDA!$O$31),"BŁĄD kol.8",IF(AND(E417&lt;&gt;4,H417=LEGENDA!$O$28),"BŁĄD kol.8",IF(AND(E417&lt;&gt;4,H417=LEGENDA!$O$27),"BŁĄD kol.8",IF(AND(E417&lt;&gt;4,H417=LEGENDA!$O$26),"BŁĄD kol.8",IF(AND(E417&lt;&gt;4,H417=LEGENDA!$O$25),"BŁĄD kol.8",IF(AX417="","",IF(AX417=1,0.6,IF(AX417=2,0.9,0.9))))))))))))))</f>
        <v/>
      </c>
      <c r="O417" s="381" t="str">
        <f t="shared" si="205"/>
        <v/>
      </c>
      <c r="P417" s="379" t="str">
        <f t="shared" si="206"/>
        <v/>
      </c>
      <c r="Q417" s="47"/>
      <c r="R417" s="46"/>
      <c r="S417" s="46"/>
      <c r="T417" s="46"/>
      <c r="U417" s="46"/>
      <c r="V417" s="61" t="str">
        <f t="shared" si="207"/>
        <v/>
      </c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61" t="str">
        <f t="shared" si="208"/>
        <v/>
      </c>
      <c r="AH417" s="66" t="e">
        <v>#VALUE!</v>
      </c>
      <c r="AI417" s="72">
        <v>0</v>
      </c>
      <c r="AJ417" s="73">
        <v>0</v>
      </c>
      <c r="AK417" s="67">
        <v>0</v>
      </c>
      <c r="AL417" s="51">
        <v>-63.360000000000007</v>
      </c>
      <c r="AM417" s="51">
        <v>-73.600000000000009</v>
      </c>
      <c r="AN417" s="51">
        <v>-164.8</v>
      </c>
      <c r="AO417" s="77">
        <v>0</v>
      </c>
      <c r="AP417" s="77">
        <v>0</v>
      </c>
      <c r="AQ417" s="77">
        <v>0</v>
      </c>
      <c r="AR417" s="77">
        <v>0</v>
      </c>
      <c r="AS417" s="77">
        <v>0</v>
      </c>
      <c r="AT417" s="77">
        <v>0</v>
      </c>
      <c r="AU417" s="46"/>
      <c r="AV417" s="350" t="str">
        <f t="shared" si="209"/>
        <v/>
      </c>
      <c r="AW417" s="76" t="str">
        <f t="shared" si="210"/>
        <v/>
      </c>
      <c r="AX417" s="198" t="str">
        <f>IF(A417="","",IF(D417="","",INDEX(POBRANIE_!$B$6:$F$101,MATCH(D417,POBRANIE_!$A$6:$A$101,0),5)))</f>
        <v/>
      </c>
      <c r="AY417" s="96" t="str">
        <f t="shared" si="211"/>
        <v/>
      </c>
      <c r="AZ417" s="96" t="str">
        <f t="shared" si="231"/>
        <v/>
      </c>
      <c r="BA417" s="292" t="str">
        <f t="shared" si="226"/>
        <v xml:space="preserve"> </v>
      </c>
      <c r="BB417" s="293" t="str">
        <f t="shared" si="227"/>
        <v xml:space="preserve"> </v>
      </c>
      <c r="BD417" s="45"/>
      <c r="BE417" s="387" t="str">
        <f t="shared" si="228"/>
        <v/>
      </c>
      <c r="BF417" s="388">
        <f t="shared" si="212"/>
        <v>0</v>
      </c>
      <c r="BG417" s="388">
        <f t="shared" si="213"/>
        <v>0</v>
      </c>
      <c r="BH417" s="388">
        <f t="shared" si="214"/>
        <v>0</v>
      </c>
      <c r="BI417" s="388">
        <f t="shared" si="215"/>
        <v>0</v>
      </c>
      <c r="BJ417" s="388">
        <f t="shared" si="216"/>
        <v>0</v>
      </c>
      <c r="BK417" s="389">
        <f t="shared" si="217"/>
        <v>0</v>
      </c>
      <c r="BL417" s="388">
        <f>IF(W417="",0,IF(W417=LEGENDA!C$43,0,1))</f>
        <v>0</v>
      </c>
      <c r="BM417" s="388">
        <f>IF(X417="",0,IF(X417=LEGENDA!D$43,0,1))</f>
        <v>0</v>
      </c>
      <c r="BN417" s="388">
        <f>IF(Y417="",0,IF(Y417=LEGENDA!E$43,0,1))</f>
        <v>0</v>
      </c>
      <c r="BO417" s="388">
        <f>IF(Z417="",0,IF(Z417=LEGENDA!F$43,0,1))</f>
        <v>0</v>
      </c>
      <c r="BP417" s="388">
        <f>IF(AA417="",0,IF(AA417=LEGENDA!G$43,0,1))</f>
        <v>0</v>
      </c>
      <c r="BQ417" s="388">
        <f>IF(AB417="",0,IF(AB417=LEGENDA!H$43,0,1))</f>
        <v>0</v>
      </c>
      <c r="BR417" s="388">
        <f>IF(AC417="",0,IF(AC417=LEGENDA!I$43,0,1))</f>
        <v>0</v>
      </c>
      <c r="BS417" s="388">
        <f>IF(AD417="",0,IF(AD417=LEGENDA!J$43,0,1))</f>
        <v>0</v>
      </c>
      <c r="BT417" s="388">
        <f>IF(AE417="",0,IF(AE417=LEGENDA!K$43,0,1))</f>
        <v>0</v>
      </c>
      <c r="BU417" s="388">
        <f>IF(AF417="",0,IF(AF417=LEGENDA!L$43,0,1))</f>
        <v>0</v>
      </c>
      <c r="BV417" s="390">
        <f t="shared" si="218"/>
        <v>0</v>
      </c>
      <c r="BW417" s="388">
        <f t="shared" si="219"/>
        <v>0</v>
      </c>
      <c r="BX417" s="390">
        <f t="shared" si="220"/>
        <v>0</v>
      </c>
      <c r="BY417" s="391">
        <f t="shared" si="221"/>
        <v>0</v>
      </c>
      <c r="BZ417" s="391">
        <f t="shared" si="222"/>
        <v>0</v>
      </c>
      <c r="CA417" s="391" t="str">
        <f t="shared" si="223"/>
        <v/>
      </c>
      <c r="CB417" s="386" t="str">
        <f t="shared" si="229"/>
        <v/>
      </c>
      <c r="CC417" s="94">
        <f t="shared" si="224"/>
        <v>0</v>
      </c>
      <c r="CD417" s="397" t="str">
        <f t="shared" si="225"/>
        <v/>
      </c>
      <c r="CE417" s="559" t="str">
        <f t="array" ref="CE417">IFERROR(INDEX($C$10:$C$525,MATCH(0,COUNTIF($CE$9:CE416,$C$10:$C$525),0)),"")</f>
        <v/>
      </c>
      <c r="CF417" s="559">
        <f t="shared" si="230"/>
        <v>0</v>
      </c>
    </row>
    <row r="418" spans="1:84" ht="18.600000000000001" customHeight="1" thickBot="1" x14ac:dyDescent="0.35">
      <c r="A418" s="78" t="str">
        <f t="shared" si="203"/>
        <v/>
      </c>
      <c r="B418" s="576"/>
      <c r="C418" s="464"/>
      <c r="D418" s="349"/>
      <c r="E418" s="61" t="str">
        <f>IF(B418="","",IF(C418="","",IF(D418="","",INDEX(POBRANIE_!$B$6:$F$100,MATCH($D418,POBRANIE_!$A$6:$A$100,0),2))))</f>
        <v/>
      </c>
      <c r="F418" s="44"/>
      <c r="G418" s="45"/>
      <c r="H418" s="349"/>
      <c r="I418" s="46"/>
      <c r="J418" s="64" t="str">
        <f>IF($H418="","",IF($I418="","",IF($H418=LEGENDA!$B$21,0.6,IF($H418=LEGENDA!$B$22,0.7,0.8))))</f>
        <v/>
      </c>
      <c r="K418" s="61" t="str">
        <f t="shared" si="204"/>
        <v/>
      </c>
      <c r="L418" s="46"/>
      <c r="M418" s="61" t="str">
        <f>IF($H418="","",IF(OR(I418&gt;0,L418&gt;0),"",IF(AND(D418="TUZ",H418="gleba b. lekka"),"BŁĄD kol.8",IF(AND(D418="TUZ",H418="gleba lekka"),"BŁĄD kol.8",IF(AND(D418="TUZ",H418="gleba średnia"),"BŁĄD kol.8",IF(AND(D418="TUZ",H418="gleba ciężka"),"BŁĄD kol.8",IF(OR($H418=LEGENDA!$B$21,$H418=1),49,IF(OR($H418=LEGENDA!$B$22,$H418=2),59,IF(OR($H418=LEGENDA!$B$23,$H418=3),62,IF(OR($H418=4,$H418=LEGENDA!$B$24),66,IF(H418=LEGENDA!$O$25,86,IF(H418=LEGENDA!$O$26,91,IF(H418=LEGENDA!$O$27,73,IF(H418=LEGENDA!$O$28,66,IF(H418=LEGENDA!$O$29,135,IF(H418=LEGENDA!$O$30,158,IF(H418=LEGENDA!$O$31,117)))))))))))))))))</f>
        <v/>
      </c>
      <c r="N418" s="61" t="str">
        <f>IF(AND(D418="TUZ",H418="gleba b. lekka"),"BŁĄD kol.8",IF(AND(D418="TUZ",H418="gleba lekka"),"BŁĄD kol.8",IF(AND(D418="TUZ",H418="gleba średnia"),"BŁĄD kol.8",IF(AND(D418="TUZ",H418="gleba ciężka"),"BŁĄD kol.8",IF(AND(E418&lt;&gt;4,H418=LEGENDA!$O$29),"BŁĄD kol.8",IF(AND(E418&lt;&gt;4,H418=LEGENDA!$O$30),"BŁĄD kol.8",IF(AND(E418&lt;&gt;4,H418=LEGENDA!$O$31),"BŁĄD kol.8",IF(AND(E418&lt;&gt;4,H418=LEGENDA!$O$28),"BŁĄD kol.8",IF(AND(E418&lt;&gt;4,H418=LEGENDA!$O$27),"BŁĄD kol.8",IF(AND(E418&lt;&gt;4,H418=LEGENDA!$O$26),"BŁĄD kol.8",IF(AND(E418&lt;&gt;4,H418=LEGENDA!$O$25),"BŁĄD kol.8",IF(AX418="","",IF(AX418=1,0.6,IF(AX418=2,0.9,0.9))))))))))))))</f>
        <v/>
      </c>
      <c r="O418" s="381" t="str">
        <f t="shared" si="205"/>
        <v/>
      </c>
      <c r="P418" s="379" t="str">
        <f t="shared" si="206"/>
        <v/>
      </c>
      <c r="Q418" s="47"/>
      <c r="R418" s="46"/>
      <c r="S418" s="46"/>
      <c r="T418" s="46"/>
      <c r="U418" s="46"/>
      <c r="V418" s="61" t="str">
        <f t="shared" si="207"/>
        <v/>
      </c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61" t="str">
        <f t="shared" si="208"/>
        <v/>
      </c>
      <c r="AH418" s="66" t="e">
        <v>#VALUE!</v>
      </c>
      <c r="AI418" s="72">
        <v>0</v>
      </c>
      <c r="AJ418" s="73">
        <v>0</v>
      </c>
      <c r="AK418" s="67">
        <v>0</v>
      </c>
      <c r="AL418" s="51">
        <v>-63.360000000000007</v>
      </c>
      <c r="AM418" s="51">
        <v>-73.600000000000009</v>
      </c>
      <c r="AN418" s="51">
        <v>-164.8</v>
      </c>
      <c r="AO418" s="77">
        <v>0</v>
      </c>
      <c r="AP418" s="77">
        <v>0</v>
      </c>
      <c r="AQ418" s="77">
        <v>0</v>
      </c>
      <c r="AR418" s="77">
        <v>0</v>
      </c>
      <c r="AS418" s="77">
        <v>0</v>
      </c>
      <c r="AT418" s="77">
        <v>0</v>
      </c>
      <c r="AU418" s="46"/>
      <c r="AV418" s="350" t="str">
        <f t="shared" si="209"/>
        <v/>
      </c>
      <c r="AW418" s="76" t="str">
        <f t="shared" si="210"/>
        <v/>
      </c>
      <c r="AX418" s="198" t="str">
        <f>IF(A418="","",IF(D418="","",INDEX(POBRANIE_!$B$6:$F$101,MATCH(D418,POBRANIE_!$A$6:$A$101,0),5)))</f>
        <v/>
      </c>
      <c r="AY418" s="96" t="str">
        <f t="shared" si="211"/>
        <v/>
      </c>
      <c r="AZ418" s="96" t="str">
        <f t="shared" si="231"/>
        <v/>
      </c>
      <c r="BA418" s="292" t="str">
        <f t="shared" si="226"/>
        <v xml:space="preserve"> </v>
      </c>
      <c r="BB418" s="293" t="str">
        <f t="shared" si="227"/>
        <v xml:space="preserve"> </v>
      </c>
      <c r="BD418" s="45"/>
      <c r="BE418" s="387" t="str">
        <f t="shared" si="228"/>
        <v/>
      </c>
      <c r="BF418" s="388">
        <f t="shared" si="212"/>
        <v>0</v>
      </c>
      <c r="BG418" s="388">
        <f t="shared" si="213"/>
        <v>0</v>
      </c>
      <c r="BH418" s="388">
        <f t="shared" si="214"/>
        <v>0</v>
      </c>
      <c r="BI418" s="388">
        <f t="shared" si="215"/>
        <v>0</v>
      </c>
      <c r="BJ418" s="388">
        <f t="shared" si="216"/>
        <v>0</v>
      </c>
      <c r="BK418" s="389">
        <f t="shared" si="217"/>
        <v>0</v>
      </c>
      <c r="BL418" s="388">
        <f>IF(W418="",0,IF(W418=LEGENDA!C$43,0,1))</f>
        <v>0</v>
      </c>
      <c r="BM418" s="388">
        <f>IF(X418="",0,IF(X418=LEGENDA!D$43,0,1))</f>
        <v>0</v>
      </c>
      <c r="BN418" s="388">
        <f>IF(Y418="",0,IF(Y418=LEGENDA!E$43,0,1))</f>
        <v>0</v>
      </c>
      <c r="BO418" s="388">
        <f>IF(Z418="",0,IF(Z418=LEGENDA!F$43,0,1))</f>
        <v>0</v>
      </c>
      <c r="BP418" s="388">
        <f>IF(AA418="",0,IF(AA418=LEGENDA!G$43,0,1))</f>
        <v>0</v>
      </c>
      <c r="BQ418" s="388">
        <f>IF(AB418="",0,IF(AB418=LEGENDA!H$43,0,1))</f>
        <v>0</v>
      </c>
      <c r="BR418" s="388">
        <f>IF(AC418="",0,IF(AC418=LEGENDA!I$43,0,1))</f>
        <v>0</v>
      </c>
      <c r="BS418" s="388">
        <f>IF(AD418="",0,IF(AD418=LEGENDA!J$43,0,1))</f>
        <v>0</v>
      </c>
      <c r="BT418" s="388">
        <f>IF(AE418="",0,IF(AE418=LEGENDA!K$43,0,1))</f>
        <v>0</v>
      </c>
      <c r="BU418" s="388">
        <f>IF(AF418="",0,IF(AF418=LEGENDA!L$43,0,1))</f>
        <v>0</v>
      </c>
      <c r="BV418" s="390">
        <f t="shared" si="218"/>
        <v>0</v>
      </c>
      <c r="BW418" s="388">
        <f t="shared" si="219"/>
        <v>0</v>
      </c>
      <c r="BX418" s="390">
        <f t="shared" si="220"/>
        <v>0</v>
      </c>
      <c r="BY418" s="391">
        <f t="shared" si="221"/>
        <v>0</v>
      </c>
      <c r="BZ418" s="391">
        <f t="shared" si="222"/>
        <v>0</v>
      </c>
      <c r="CA418" s="391" t="str">
        <f t="shared" si="223"/>
        <v/>
      </c>
      <c r="CB418" s="386" t="str">
        <f t="shared" si="229"/>
        <v/>
      </c>
      <c r="CC418" s="94">
        <f t="shared" si="224"/>
        <v>0</v>
      </c>
      <c r="CD418" s="397" t="str">
        <f t="shared" si="225"/>
        <v/>
      </c>
      <c r="CE418" s="559" t="str">
        <f t="array" ref="CE418">IFERROR(INDEX($C$10:$C$525,MATCH(0,COUNTIF($CE$9:CE417,$C$10:$C$525),0)),"")</f>
        <v/>
      </c>
      <c r="CF418" s="559">
        <f t="shared" si="230"/>
        <v>0</v>
      </c>
    </row>
    <row r="419" spans="1:84" ht="18.600000000000001" customHeight="1" thickBot="1" x14ac:dyDescent="0.35">
      <c r="A419" s="78" t="str">
        <f t="shared" si="203"/>
        <v/>
      </c>
      <c r="B419" s="576"/>
      <c r="C419" s="464"/>
      <c r="D419" s="349"/>
      <c r="E419" s="61" t="str">
        <f>IF(B419="","",IF(C419="","",IF(D419="","",INDEX(POBRANIE_!$B$6:$F$100,MATCH($D419,POBRANIE_!$A$6:$A$100,0),2))))</f>
        <v/>
      </c>
      <c r="F419" s="44"/>
      <c r="G419" s="45"/>
      <c r="H419" s="349"/>
      <c r="I419" s="46"/>
      <c r="J419" s="64" t="str">
        <f>IF($H419="","",IF($I419="","",IF($H419=LEGENDA!$B$21,0.6,IF($H419=LEGENDA!$B$22,0.7,0.8))))</f>
        <v/>
      </c>
      <c r="K419" s="61" t="str">
        <f t="shared" si="204"/>
        <v/>
      </c>
      <c r="L419" s="46"/>
      <c r="M419" s="61" t="str">
        <f>IF($H419="","",IF(OR(I419&gt;0,L419&gt;0),"",IF(AND(D419="TUZ",H419="gleba b. lekka"),"BŁĄD kol.8",IF(AND(D419="TUZ",H419="gleba lekka"),"BŁĄD kol.8",IF(AND(D419="TUZ",H419="gleba średnia"),"BŁĄD kol.8",IF(AND(D419="TUZ",H419="gleba ciężka"),"BŁĄD kol.8",IF(OR($H419=LEGENDA!$B$21,$H419=1),49,IF(OR($H419=LEGENDA!$B$22,$H419=2),59,IF(OR($H419=LEGENDA!$B$23,$H419=3),62,IF(OR($H419=4,$H419=LEGENDA!$B$24),66,IF(H419=LEGENDA!$O$25,86,IF(H419=LEGENDA!$O$26,91,IF(H419=LEGENDA!$O$27,73,IF(H419=LEGENDA!$O$28,66,IF(H419=LEGENDA!$O$29,135,IF(H419=LEGENDA!$O$30,158,IF(H419=LEGENDA!$O$31,117)))))))))))))))))</f>
        <v/>
      </c>
      <c r="N419" s="61" t="str">
        <f>IF(AND(D419="TUZ",H419="gleba b. lekka"),"BŁĄD kol.8",IF(AND(D419="TUZ",H419="gleba lekka"),"BŁĄD kol.8",IF(AND(D419="TUZ",H419="gleba średnia"),"BŁĄD kol.8",IF(AND(D419="TUZ",H419="gleba ciężka"),"BŁĄD kol.8",IF(AND(E419&lt;&gt;4,H419=LEGENDA!$O$29),"BŁĄD kol.8",IF(AND(E419&lt;&gt;4,H419=LEGENDA!$O$30),"BŁĄD kol.8",IF(AND(E419&lt;&gt;4,H419=LEGENDA!$O$31),"BŁĄD kol.8",IF(AND(E419&lt;&gt;4,H419=LEGENDA!$O$28),"BŁĄD kol.8",IF(AND(E419&lt;&gt;4,H419=LEGENDA!$O$27),"BŁĄD kol.8",IF(AND(E419&lt;&gt;4,H419=LEGENDA!$O$26),"BŁĄD kol.8",IF(AND(E419&lt;&gt;4,H419=LEGENDA!$O$25),"BŁĄD kol.8",IF(AX419="","",IF(AX419=1,0.6,IF(AX419=2,0.9,0.9))))))))))))))</f>
        <v/>
      </c>
      <c r="O419" s="381" t="str">
        <f t="shared" si="205"/>
        <v/>
      </c>
      <c r="P419" s="379" t="str">
        <f t="shared" si="206"/>
        <v/>
      </c>
      <c r="Q419" s="47"/>
      <c r="R419" s="46"/>
      <c r="S419" s="46"/>
      <c r="T419" s="46"/>
      <c r="U419" s="46"/>
      <c r="V419" s="61" t="str">
        <f t="shared" si="207"/>
        <v/>
      </c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61" t="str">
        <f t="shared" si="208"/>
        <v/>
      </c>
      <c r="AH419" s="66" t="e">
        <v>#VALUE!</v>
      </c>
      <c r="AI419" s="72">
        <v>0</v>
      </c>
      <c r="AJ419" s="73">
        <v>0</v>
      </c>
      <c r="AK419" s="67">
        <v>0</v>
      </c>
      <c r="AL419" s="51">
        <v>-63.360000000000007</v>
      </c>
      <c r="AM419" s="51">
        <v>-73.600000000000009</v>
      </c>
      <c r="AN419" s="51">
        <v>-164.8</v>
      </c>
      <c r="AO419" s="77">
        <v>0</v>
      </c>
      <c r="AP419" s="77">
        <v>0</v>
      </c>
      <c r="AQ419" s="77">
        <v>0</v>
      </c>
      <c r="AR419" s="77">
        <v>0</v>
      </c>
      <c r="AS419" s="77">
        <v>0</v>
      </c>
      <c r="AT419" s="77">
        <v>0</v>
      </c>
      <c r="AU419" s="46"/>
      <c r="AV419" s="350" t="str">
        <f t="shared" si="209"/>
        <v/>
      </c>
      <c r="AW419" s="76" t="str">
        <f t="shared" si="210"/>
        <v/>
      </c>
      <c r="AX419" s="198" t="str">
        <f>IF(A419="","",IF(D419="","",INDEX(POBRANIE_!$B$6:$F$101,MATCH(D419,POBRANIE_!$A$6:$A$101,0),5)))</f>
        <v/>
      </c>
      <c r="AY419" s="96" t="str">
        <f t="shared" si="211"/>
        <v/>
      </c>
      <c r="AZ419" s="96" t="str">
        <f t="shared" si="231"/>
        <v/>
      </c>
      <c r="BA419" s="292" t="str">
        <f t="shared" si="226"/>
        <v xml:space="preserve"> </v>
      </c>
      <c r="BB419" s="293" t="str">
        <f t="shared" si="227"/>
        <v xml:space="preserve"> </v>
      </c>
      <c r="BD419" s="45"/>
      <c r="BE419" s="387" t="str">
        <f t="shared" si="228"/>
        <v/>
      </c>
      <c r="BF419" s="388">
        <f t="shared" si="212"/>
        <v>0</v>
      </c>
      <c r="BG419" s="388">
        <f t="shared" si="213"/>
        <v>0</v>
      </c>
      <c r="BH419" s="388">
        <f t="shared" si="214"/>
        <v>0</v>
      </c>
      <c r="BI419" s="388">
        <f t="shared" si="215"/>
        <v>0</v>
      </c>
      <c r="BJ419" s="388">
        <f t="shared" si="216"/>
        <v>0</v>
      </c>
      <c r="BK419" s="389">
        <f t="shared" si="217"/>
        <v>0</v>
      </c>
      <c r="BL419" s="388">
        <f>IF(W419="",0,IF(W419=LEGENDA!C$43,0,1))</f>
        <v>0</v>
      </c>
      <c r="BM419" s="388">
        <f>IF(X419="",0,IF(X419=LEGENDA!D$43,0,1))</f>
        <v>0</v>
      </c>
      <c r="BN419" s="388">
        <f>IF(Y419="",0,IF(Y419=LEGENDA!E$43,0,1))</f>
        <v>0</v>
      </c>
      <c r="BO419" s="388">
        <f>IF(Z419="",0,IF(Z419=LEGENDA!F$43,0,1))</f>
        <v>0</v>
      </c>
      <c r="BP419" s="388">
        <f>IF(AA419="",0,IF(AA419=LEGENDA!G$43,0,1))</f>
        <v>0</v>
      </c>
      <c r="BQ419" s="388">
        <f>IF(AB419="",0,IF(AB419=LEGENDA!H$43,0,1))</f>
        <v>0</v>
      </c>
      <c r="BR419" s="388">
        <f>IF(AC419="",0,IF(AC419=LEGENDA!I$43,0,1))</f>
        <v>0</v>
      </c>
      <c r="BS419" s="388">
        <f>IF(AD419="",0,IF(AD419=LEGENDA!J$43,0,1))</f>
        <v>0</v>
      </c>
      <c r="BT419" s="388">
        <f>IF(AE419="",0,IF(AE419=LEGENDA!K$43,0,1))</f>
        <v>0</v>
      </c>
      <c r="BU419" s="388">
        <f>IF(AF419="",0,IF(AF419=LEGENDA!L$43,0,1))</f>
        <v>0</v>
      </c>
      <c r="BV419" s="390">
        <f t="shared" si="218"/>
        <v>0</v>
      </c>
      <c r="BW419" s="388">
        <f t="shared" si="219"/>
        <v>0</v>
      </c>
      <c r="BX419" s="390">
        <f t="shared" si="220"/>
        <v>0</v>
      </c>
      <c r="BY419" s="391">
        <f t="shared" si="221"/>
        <v>0</v>
      </c>
      <c r="BZ419" s="391">
        <f t="shared" si="222"/>
        <v>0</v>
      </c>
      <c r="CA419" s="391" t="str">
        <f t="shared" si="223"/>
        <v/>
      </c>
      <c r="CB419" s="386" t="str">
        <f t="shared" si="229"/>
        <v/>
      </c>
      <c r="CC419" s="94">
        <f t="shared" si="224"/>
        <v>0</v>
      </c>
      <c r="CD419" s="397" t="str">
        <f t="shared" si="225"/>
        <v/>
      </c>
      <c r="CE419" s="559" t="str">
        <f t="array" ref="CE419">IFERROR(INDEX($C$10:$C$525,MATCH(0,COUNTIF($CE$9:CE418,$C$10:$C$525),0)),"")</f>
        <v/>
      </c>
      <c r="CF419" s="559">
        <f t="shared" si="230"/>
        <v>0</v>
      </c>
    </row>
    <row r="420" spans="1:84" ht="18.600000000000001" customHeight="1" thickBot="1" x14ac:dyDescent="0.35">
      <c r="A420" s="78" t="str">
        <f t="shared" si="203"/>
        <v/>
      </c>
      <c r="B420" s="576"/>
      <c r="C420" s="464"/>
      <c r="D420" s="349"/>
      <c r="E420" s="61" t="str">
        <f>IF(B420="","",IF(C420="","",IF(D420="","",INDEX(POBRANIE_!$B$6:$F$100,MATCH($D420,POBRANIE_!$A$6:$A$100,0),2))))</f>
        <v/>
      </c>
      <c r="F420" s="44"/>
      <c r="G420" s="45"/>
      <c r="H420" s="349"/>
      <c r="I420" s="46"/>
      <c r="J420" s="64" t="str">
        <f>IF($H420="","",IF($I420="","",IF($H420=LEGENDA!$B$21,0.6,IF($H420=LEGENDA!$B$22,0.7,0.8))))</f>
        <v/>
      </c>
      <c r="K420" s="61" t="str">
        <f t="shared" si="204"/>
        <v/>
      </c>
      <c r="L420" s="46"/>
      <c r="M420" s="61" t="str">
        <f>IF($H420="","",IF(OR(I420&gt;0,L420&gt;0),"",IF(AND(D420="TUZ",H420="gleba b. lekka"),"BŁĄD kol.8",IF(AND(D420="TUZ",H420="gleba lekka"),"BŁĄD kol.8",IF(AND(D420="TUZ",H420="gleba średnia"),"BŁĄD kol.8",IF(AND(D420="TUZ",H420="gleba ciężka"),"BŁĄD kol.8",IF(OR($H420=LEGENDA!$B$21,$H420=1),49,IF(OR($H420=LEGENDA!$B$22,$H420=2),59,IF(OR($H420=LEGENDA!$B$23,$H420=3),62,IF(OR($H420=4,$H420=LEGENDA!$B$24),66,IF(H420=LEGENDA!$O$25,86,IF(H420=LEGENDA!$O$26,91,IF(H420=LEGENDA!$O$27,73,IF(H420=LEGENDA!$O$28,66,IF(H420=LEGENDA!$O$29,135,IF(H420=LEGENDA!$O$30,158,IF(H420=LEGENDA!$O$31,117)))))))))))))))))</f>
        <v/>
      </c>
      <c r="N420" s="61" t="str">
        <f>IF(AND(D420="TUZ",H420="gleba b. lekka"),"BŁĄD kol.8",IF(AND(D420="TUZ",H420="gleba lekka"),"BŁĄD kol.8",IF(AND(D420="TUZ",H420="gleba średnia"),"BŁĄD kol.8",IF(AND(D420="TUZ",H420="gleba ciężka"),"BŁĄD kol.8",IF(AND(E420&lt;&gt;4,H420=LEGENDA!$O$29),"BŁĄD kol.8",IF(AND(E420&lt;&gt;4,H420=LEGENDA!$O$30),"BŁĄD kol.8",IF(AND(E420&lt;&gt;4,H420=LEGENDA!$O$31),"BŁĄD kol.8",IF(AND(E420&lt;&gt;4,H420=LEGENDA!$O$28),"BŁĄD kol.8",IF(AND(E420&lt;&gt;4,H420=LEGENDA!$O$27),"BŁĄD kol.8",IF(AND(E420&lt;&gt;4,H420=LEGENDA!$O$26),"BŁĄD kol.8",IF(AND(E420&lt;&gt;4,H420=LEGENDA!$O$25),"BŁĄD kol.8",IF(AX420="","",IF(AX420=1,0.6,IF(AX420=2,0.9,0.9))))))))))))))</f>
        <v/>
      </c>
      <c r="O420" s="381" t="str">
        <f t="shared" si="205"/>
        <v/>
      </c>
      <c r="P420" s="379" t="str">
        <f t="shared" si="206"/>
        <v/>
      </c>
      <c r="Q420" s="47"/>
      <c r="R420" s="46"/>
      <c r="S420" s="46"/>
      <c r="T420" s="46"/>
      <c r="U420" s="46"/>
      <c r="V420" s="61" t="str">
        <f t="shared" si="207"/>
        <v/>
      </c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61" t="str">
        <f t="shared" si="208"/>
        <v/>
      </c>
      <c r="AH420" s="66" t="e">
        <v>#VALUE!</v>
      </c>
      <c r="AI420" s="72">
        <v>0</v>
      </c>
      <c r="AJ420" s="73">
        <v>0</v>
      </c>
      <c r="AK420" s="67">
        <v>0</v>
      </c>
      <c r="AL420" s="51">
        <v>-63.360000000000007</v>
      </c>
      <c r="AM420" s="51">
        <v>-73.600000000000009</v>
      </c>
      <c r="AN420" s="51">
        <v>-164.8</v>
      </c>
      <c r="AO420" s="77">
        <v>0</v>
      </c>
      <c r="AP420" s="77">
        <v>0</v>
      </c>
      <c r="AQ420" s="77">
        <v>0</v>
      </c>
      <c r="AR420" s="77">
        <v>0</v>
      </c>
      <c r="AS420" s="77">
        <v>0</v>
      </c>
      <c r="AT420" s="77">
        <v>0</v>
      </c>
      <c r="AU420" s="46"/>
      <c r="AV420" s="350" t="str">
        <f t="shared" si="209"/>
        <v/>
      </c>
      <c r="AW420" s="76" t="str">
        <f t="shared" si="210"/>
        <v/>
      </c>
      <c r="AX420" s="198" t="str">
        <f>IF(A420="","",IF(D420="","",INDEX(POBRANIE_!$B$6:$F$101,MATCH(D420,POBRANIE_!$A$6:$A$101,0),5)))</f>
        <v/>
      </c>
      <c r="AY420" s="96" t="str">
        <f t="shared" si="211"/>
        <v/>
      </c>
      <c r="AZ420" s="96" t="str">
        <f t="shared" si="231"/>
        <v/>
      </c>
      <c r="BA420" s="292" t="str">
        <f t="shared" si="226"/>
        <v xml:space="preserve"> </v>
      </c>
      <c r="BB420" s="293" t="str">
        <f t="shared" si="227"/>
        <v xml:space="preserve"> </v>
      </c>
      <c r="BD420" s="45"/>
      <c r="BE420" s="387" t="str">
        <f t="shared" si="228"/>
        <v/>
      </c>
      <c r="BF420" s="388">
        <f t="shared" si="212"/>
        <v>0</v>
      </c>
      <c r="BG420" s="388">
        <f t="shared" si="213"/>
        <v>0</v>
      </c>
      <c r="BH420" s="388">
        <f t="shared" si="214"/>
        <v>0</v>
      </c>
      <c r="BI420" s="388">
        <f t="shared" si="215"/>
        <v>0</v>
      </c>
      <c r="BJ420" s="388">
        <f t="shared" si="216"/>
        <v>0</v>
      </c>
      <c r="BK420" s="389">
        <f t="shared" si="217"/>
        <v>0</v>
      </c>
      <c r="BL420" s="388">
        <f>IF(W420="",0,IF(W420=LEGENDA!C$43,0,1))</f>
        <v>0</v>
      </c>
      <c r="BM420" s="388">
        <f>IF(X420="",0,IF(X420=LEGENDA!D$43,0,1))</f>
        <v>0</v>
      </c>
      <c r="BN420" s="388">
        <f>IF(Y420="",0,IF(Y420=LEGENDA!E$43,0,1))</f>
        <v>0</v>
      </c>
      <c r="BO420" s="388">
        <f>IF(Z420="",0,IF(Z420=LEGENDA!F$43,0,1))</f>
        <v>0</v>
      </c>
      <c r="BP420" s="388">
        <f>IF(AA420="",0,IF(AA420=LEGENDA!G$43,0,1))</f>
        <v>0</v>
      </c>
      <c r="BQ420" s="388">
        <f>IF(AB420="",0,IF(AB420=LEGENDA!H$43,0,1))</f>
        <v>0</v>
      </c>
      <c r="BR420" s="388">
        <f>IF(AC420="",0,IF(AC420=LEGENDA!I$43,0,1))</f>
        <v>0</v>
      </c>
      <c r="BS420" s="388">
        <f>IF(AD420="",0,IF(AD420=LEGENDA!J$43,0,1))</f>
        <v>0</v>
      </c>
      <c r="BT420" s="388">
        <f>IF(AE420="",0,IF(AE420=LEGENDA!K$43,0,1))</f>
        <v>0</v>
      </c>
      <c r="BU420" s="388">
        <f>IF(AF420="",0,IF(AF420=LEGENDA!L$43,0,1))</f>
        <v>0</v>
      </c>
      <c r="BV420" s="390">
        <f t="shared" si="218"/>
        <v>0</v>
      </c>
      <c r="BW420" s="388">
        <f t="shared" si="219"/>
        <v>0</v>
      </c>
      <c r="BX420" s="390">
        <f t="shared" si="220"/>
        <v>0</v>
      </c>
      <c r="BY420" s="391">
        <f t="shared" si="221"/>
        <v>0</v>
      </c>
      <c r="BZ420" s="391">
        <f t="shared" si="222"/>
        <v>0</v>
      </c>
      <c r="CA420" s="391" t="str">
        <f t="shared" si="223"/>
        <v/>
      </c>
      <c r="CB420" s="386" t="str">
        <f t="shared" si="229"/>
        <v/>
      </c>
      <c r="CC420" s="94">
        <f t="shared" si="224"/>
        <v>0</v>
      </c>
      <c r="CD420" s="397" t="str">
        <f t="shared" si="225"/>
        <v/>
      </c>
      <c r="CE420" s="559" t="str">
        <f t="array" ref="CE420">IFERROR(INDEX($C$10:$C$525,MATCH(0,COUNTIF($CE$9:CE419,$C$10:$C$525),0)),"")</f>
        <v/>
      </c>
      <c r="CF420" s="559">
        <f t="shared" si="230"/>
        <v>0</v>
      </c>
    </row>
    <row r="421" spans="1:84" ht="16.2" thickBot="1" x14ac:dyDescent="0.35">
      <c r="A421" s="78" t="str">
        <f t="shared" si="203"/>
        <v/>
      </c>
      <c r="B421" s="576"/>
      <c r="C421" s="464"/>
      <c r="D421" s="349"/>
      <c r="E421" s="61" t="str">
        <f>IF(B421="","",IF(C421="","",IF(D421="","",INDEX(POBRANIE_!$B$6:$F$100,MATCH($D421,POBRANIE_!$A$6:$A$100,0),2))))</f>
        <v/>
      </c>
      <c r="F421" s="44"/>
      <c r="G421" s="45"/>
      <c r="H421" s="349"/>
      <c r="I421" s="46"/>
      <c r="J421" s="64" t="str">
        <f>IF($H421="","",IF($I421="","",IF($H421=LEGENDA!$B$21,0.6,IF($H421=LEGENDA!$B$22,0.7,0.8))))</f>
        <v/>
      </c>
      <c r="K421" s="61" t="str">
        <f t="shared" si="204"/>
        <v/>
      </c>
      <c r="L421" s="46"/>
      <c r="M421" s="61" t="str">
        <f>IF($H421="","",IF(OR(I421&gt;0,L421&gt;0),"",IF(AND(D421="TUZ",H421="gleba b. lekka"),"BŁĄD kol.8",IF(AND(D421="TUZ",H421="gleba lekka"),"BŁĄD kol.8",IF(AND(D421="TUZ",H421="gleba średnia"),"BŁĄD kol.8",IF(AND(D421="TUZ",H421="gleba ciężka"),"BŁĄD kol.8",IF(OR($H421=LEGENDA!$B$21,$H421=1),49,IF(OR($H421=LEGENDA!$B$22,$H421=2),59,IF(OR($H421=LEGENDA!$B$23,$H421=3),62,IF(OR($H421=4,$H421=LEGENDA!$B$24),66,IF(H421=LEGENDA!$O$25,86,IF(H421=LEGENDA!$O$26,91,IF(H421=LEGENDA!$O$27,73,IF(H421=LEGENDA!$O$28,66,IF(H421=LEGENDA!$O$29,135,IF(H421=LEGENDA!$O$30,158,IF(H421=LEGENDA!$O$31,117)))))))))))))))))</f>
        <v/>
      </c>
      <c r="N421" s="61" t="str">
        <f>IF(AND(D421="TUZ",H421="gleba b. lekka"),"BŁĄD kol.8",IF(AND(D421="TUZ",H421="gleba lekka"),"BŁĄD kol.8",IF(AND(D421="TUZ",H421="gleba średnia"),"BŁĄD kol.8",IF(AND(D421="TUZ",H421="gleba ciężka"),"BŁĄD kol.8",IF(AND(E421&lt;&gt;4,H421=LEGENDA!$O$29),"BŁĄD kol.8",IF(AND(E421&lt;&gt;4,H421=LEGENDA!$O$30),"BŁĄD kol.8",IF(AND(E421&lt;&gt;4,H421=LEGENDA!$O$31),"BŁĄD kol.8",IF(AND(E421&lt;&gt;4,H421=LEGENDA!$O$28),"BŁĄD kol.8",IF(AND(E421&lt;&gt;4,H421=LEGENDA!$O$27),"BŁĄD kol.8",IF(AND(E421&lt;&gt;4,H421=LEGENDA!$O$26),"BŁĄD kol.8",IF(AND(E421&lt;&gt;4,H421=LEGENDA!$O$25),"BŁĄD kol.8",IF(AX421="","",IF(AX421=1,0.6,IF(AX421=2,0.9,0.9))))))))))))))</f>
        <v/>
      </c>
      <c r="O421" s="381" t="str">
        <f t="shared" si="205"/>
        <v/>
      </c>
      <c r="P421" s="379" t="str">
        <f t="shared" si="206"/>
        <v/>
      </c>
      <c r="Q421" s="47"/>
      <c r="R421" s="46"/>
      <c r="S421" s="46"/>
      <c r="T421" s="46"/>
      <c r="U421" s="46"/>
      <c r="V421" s="61" t="str">
        <f t="shared" si="207"/>
        <v/>
      </c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61" t="str">
        <f t="shared" si="208"/>
        <v/>
      </c>
      <c r="AH421" s="66" t="e">
        <v>#VALUE!</v>
      </c>
      <c r="AI421" s="72">
        <v>0</v>
      </c>
      <c r="AJ421" s="73">
        <v>0</v>
      </c>
      <c r="AK421" s="67">
        <v>0</v>
      </c>
      <c r="AL421" s="51">
        <v>-63.360000000000007</v>
      </c>
      <c r="AM421" s="51">
        <v>-73.600000000000009</v>
      </c>
      <c r="AN421" s="51">
        <v>-164.8</v>
      </c>
      <c r="AO421" s="77">
        <v>0</v>
      </c>
      <c r="AP421" s="77">
        <v>0</v>
      </c>
      <c r="AQ421" s="77">
        <v>0</v>
      </c>
      <c r="AR421" s="77">
        <v>0</v>
      </c>
      <c r="AS421" s="77">
        <v>0</v>
      </c>
      <c r="AT421" s="77">
        <v>0</v>
      </c>
      <c r="AU421" s="46"/>
      <c r="AV421" s="350" t="str">
        <f t="shared" si="209"/>
        <v/>
      </c>
      <c r="AW421" s="76" t="str">
        <f t="shared" si="210"/>
        <v/>
      </c>
      <c r="AX421" s="198" t="str">
        <f>IF(A421="","",IF(D421="","",INDEX(POBRANIE_!$B$6:$F$101,MATCH(D421,POBRANIE_!$A$6:$A$101,0),5)))</f>
        <v/>
      </c>
      <c r="AY421" s="96" t="str">
        <f t="shared" si="211"/>
        <v/>
      </c>
      <c r="AZ421" s="96" t="str">
        <f t="shared" si="231"/>
        <v/>
      </c>
      <c r="BA421" s="292" t="str">
        <f t="shared" si="226"/>
        <v xml:space="preserve"> </v>
      </c>
      <c r="BB421" s="293" t="str">
        <f t="shared" si="227"/>
        <v xml:space="preserve"> </v>
      </c>
      <c r="BD421" s="45"/>
      <c r="BE421" s="387" t="str">
        <f t="shared" si="228"/>
        <v/>
      </c>
      <c r="BF421" s="388">
        <f t="shared" si="212"/>
        <v>0</v>
      </c>
      <c r="BG421" s="388">
        <f t="shared" si="213"/>
        <v>0</v>
      </c>
      <c r="BH421" s="388">
        <f t="shared" si="214"/>
        <v>0</v>
      </c>
      <c r="BI421" s="388">
        <f t="shared" si="215"/>
        <v>0</v>
      </c>
      <c r="BJ421" s="388">
        <f t="shared" si="216"/>
        <v>0</v>
      </c>
      <c r="BK421" s="389">
        <f t="shared" si="217"/>
        <v>0</v>
      </c>
      <c r="BL421" s="388">
        <f>IF(W421="",0,IF(W421=LEGENDA!C$43,0,1))</f>
        <v>0</v>
      </c>
      <c r="BM421" s="388">
        <f>IF(X421="",0,IF(X421=LEGENDA!D$43,0,1))</f>
        <v>0</v>
      </c>
      <c r="BN421" s="388">
        <f>IF(Y421="",0,IF(Y421=LEGENDA!E$43,0,1))</f>
        <v>0</v>
      </c>
      <c r="BO421" s="388">
        <f>IF(Z421="",0,IF(Z421=LEGENDA!F$43,0,1))</f>
        <v>0</v>
      </c>
      <c r="BP421" s="388">
        <f>IF(AA421="",0,IF(AA421=LEGENDA!G$43,0,1))</f>
        <v>0</v>
      </c>
      <c r="BQ421" s="388">
        <f>IF(AB421="",0,IF(AB421=LEGENDA!H$43,0,1))</f>
        <v>0</v>
      </c>
      <c r="BR421" s="388">
        <f>IF(AC421="",0,IF(AC421=LEGENDA!I$43,0,1))</f>
        <v>0</v>
      </c>
      <c r="BS421" s="388">
        <f>IF(AD421="",0,IF(AD421=LEGENDA!J$43,0,1))</f>
        <v>0</v>
      </c>
      <c r="BT421" s="388">
        <f>IF(AE421="",0,IF(AE421=LEGENDA!K$43,0,1))</f>
        <v>0</v>
      </c>
      <c r="BU421" s="388">
        <f>IF(AF421="",0,IF(AF421=LEGENDA!L$43,0,1))</f>
        <v>0</v>
      </c>
      <c r="BV421" s="390">
        <f t="shared" si="218"/>
        <v>0</v>
      </c>
      <c r="BW421" s="388">
        <f t="shared" si="219"/>
        <v>0</v>
      </c>
      <c r="BX421" s="390">
        <f t="shared" si="220"/>
        <v>0</v>
      </c>
      <c r="BY421" s="391">
        <f t="shared" si="221"/>
        <v>0</v>
      </c>
      <c r="BZ421" s="391">
        <f t="shared" si="222"/>
        <v>0</v>
      </c>
      <c r="CA421" s="391" t="str">
        <f t="shared" si="223"/>
        <v/>
      </c>
      <c r="CB421" s="386" t="str">
        <f t="shared" si="229"/>
        <v/>
      </c>
      <c r="CC421" s="94">
        <f t="shared" si="224"/>
        <v>0</v>
      </c>
      <c r="CD421" s="397" t="str">
        <f t="shared" si="225"/>
        <v/>
      </c>
      <c r="CE421" s="559" t="str">
        <f t="array" ref="CE421">IFERROR(INDEX($C$10:$C$525,MATCH(0,COUNTIF($CE$9:CE420,$C$10:$C$525),0)),"")</f>
        <v/>
      </c>
      <c r="CF421" s="559">
        <f t="shared" si="230"/>
        <v>0</v>
      </c>
    </row>
    <row r="422" spans="1:84" ht="16.2" thickBot="1" x14ac:dyDescent="0.35">
      <c r="A422" s="78" t="str">
        <f t="shared" si="203"/>
        <v/>
      </c>
      <c r="B422" s="576"/>
      <c r="C422" s="464"/>
      <c r="D422" s="349"/>
      <c r="E422" s="61" t="str">
        <f>IF(B422="","",IF(C422="","",IF(D422="","",INDEX(POBRANIE_!$B$6:$F$100,MATCH($D422,POBRANIE_!$A$6:$A$100,0),2))))</f>
        <v/>
      </c>
      <c r="F422" s="44"/>
      <c r="G422" s="45"/>
      <c r="H422" s="349"/>
      <c r="I422" s="46"/>
      <c r="J422" s="64" t="str">
        <f>IF($H422="","",IF($I422="","",IF($H422=LEGENDA!$B$21,0.6,IF($H422=LEGENDA!$B$22,0.7,0.8))))</f>
        <v/>
      </c>
      <c r="K422" s="61" t="str">
        <f t="shared" si="204"/>
        <v/>
      </c>
      <c r="L422" s="46"/>
      <c r="M422" s="61" t="str">
        <f>IF($H422="","",IF(OR(I422&gt;0,L422&gt;0),"",IF(AND(D422="TUZ",H422="gleba b. lekka"),"BŁĄD kol.8",IF(AND(D422="TUZ",H422="gleba lekka"),"BŁĄD kol.8",IF(AND(D422="TUZ",H422="gleba średnia"),"BŁĄD kol.8",IF(AND(D422="TUZ",H422="gleba ciężka"),"BŁĄD kol.8",IF(OR($H422=LEGENDA!$B$21,$H422=1),49,IF(OR($H422=LEGENDA!$B$22,$H422=2),59,IF(OR($H422=LEGENDA!$B$23,$H422=3),62,IF(OR($H422=4,$H422=LEGENDA!$B$24),66,IF(H422=LEGENDA!$O$25,86,IF(H422=LEGENDA!$O$26,91,IF(H422=LEGENDA!$O$27,73,IF(H422=LEGENDA!$O$28,66,IF(H422=LEGENDA!$O$29,135,IF(H422=LEGENDA!$O$30,158,IF(H422=LEGENDA!$O$31,117)))))))))))))))))</f>
        <v/>
      </c>
      <c r="N422" s="61" t="str">
        <f>IF(AND(D422="TUZ",H422="gleba b. lekka"),"BŁĄD kol.8",IF(AND(D422="TUZ",H422="gleba lekka"),"BŁĄD kol.8",IF(AND(D422="TUZ",H422="gleba średnia"),"BŁĄD kol.8",IF(AND(D422="TUZ",H422="gleba ciężka"),"BŁĄD kol.8",IF(AND(E422&lt;&gt;4,H422=LEGENDA!$O$29),"BŁĄD kol.8",IF(AND(E422&lt;&gt;4,H422=LEGENDA!$O$30),"BŁĄD kol.8",IF(AND(E422&lt;&gt;4,H422=LEGENDA!$O$31),"BŁĄD kol.8",IF(AND(E422&lt;&gt;4,H422=LEGENDA!$O$28),"BŁĄD kol.8",IF(AND(E422&lt;&gt;4,H422=LEGENDA!$O$27),"BŁĄD kol.8",IF(AND(E422&lt;&gt;4,H422=LEGENDA!$O$26),"BŁĄD kol.8",IF(AND(E422&lt;&gt;4,H422=LEGENDA!$O$25),"BŁĄD kol.8",IF(AX422="","",IF(AX422=1,0.6,IF(AX422=2,0.9,0.9))))))))))))))</f>
        <v/>
      </c>
      <c r="O422" s="381" t="str">
        <f t="shared" si="205"/>
        <v/>
      </c>
      <c r="P422" s="379" t="str">
        <f t="shared" si="206"/>
        <v/>
      </c>
      <c r="Q422" s="47"/>
      <c r="R422" s="46"/>
      <c r="S422" s="46"/>
      <c r="T422" s="46"/>
      <c r="U422" s="46"/>
      <c r="V422" s="61" t="str">
        <f t="shared" si="207"/>
        <v/>
      </c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61" t="str">
        <f t="shared" si="208"/>
        <v/>
      </c>
      <c r="AH422" s="66" t="e">
        <v>#VALUE!</v>
      </c>
      <c r="AI422" s="72">
        <v>0</v>
      </c>
      <c r="AJ422" s="73">
        <v>0</v>
      </c>
      <c r="AK422" s="67">
        <v>0</v>
      </c>
      <c r="AL422" s="51">
        <v>-63.360000000000007</v>
      </c>
      <c r="AM422" s="51">
        <v>-73.600000000000009</v>
      </c>
      <c r="AN422" s="51">
        <v>-164.8</v>
      </c>
      <c r="AO422" s="77">
        <v>0</v>
      </c>
      <c r="AP422" s="77">
        <v>0</v>
      </c>
      <c r="AQ422" s="77">
        <v>0</v>
      </c>
      <c r="AR422" s="77">
        <v>0</v>
      </c>
      <c r="AS422" s="77">
        <v>0</v>
      </c>
      <c r="AT422" s="77">
        <v>0</v>
      </c>
      <c r="AU422" s="46"/>
      <c r="AV422" s="350" t="str">
        <f t="shared" si="209"/>
        <v/>
      </c>
      <c r="AW422" s="76" t="str">
        <f t="shared" si="210"/>
        <v/>
      </c>
      <c r="AX422" s="198" t="str">
        <f>IF(A422="","",IF(D422="","",INDEX(POBRANIE_!$B$6:$F$101,MATCH(D422,POBRANIE_!$A$6:$A$101,0),5)))</f>
        <v/>
      </c>
      <c r="AY422" s="96" t="str">
        <f t="shared" si="211"/>
        <v/>
      </c>
      <c r="AZ422" s="96" t="str">
        <f t="shared" si="231"/>
        <v/>
      </c>
      <c r="BA422" s="292" t="str">
        <f t="shared" si="226"/>
        <v xml:space="preserve"> </v>
      </c>
      <c r="BB422" s="293" t="str">
        <f t="shared" si="227"/>
        <v xml:space="preserve"> </v>
      </c>
      <c r="BD422" s="45"/>
      <c r="BE422" s="387" t="str">
        <f t="shared" si="228"/>
        <v/>
      </c>
      <c r="BF422" s="388">
        <f t="shared" si="212"/>
        <v>0</v>
      </c>
      <c r="BG422" s="388">
        <f t="shared" si="213"/>
        <v>0</v>
      </c>
      <c r="BH422" s="388">
        <f t="shared" si="214"/>
        <v>0</v>
      </c>
      <c r="BI422" s="388">
        <f t="shared" si="215"/>
        <v>0</v>
      </c>
      <c r="BJ422" s="388">
        <f t="shared" si="216"/>
        <v>0</v>
      </c>
      <c r="BK422" s="389">
        <f t="shared" si="217"/>
        <v>0</v>
      </c>
      <c r="BL422" s="388">
        <f>IF(W422="",0,IF(W422=LEGENDA!C$43,0,1))</f>
        <v>0</v>
      </c>
      <c r="BM422" s="388">
        <f>IF(X422="",0,IF(X422=LEGENDA!D$43,0,1))</f>
        <v>0</v>
      </c>
      <c r="BN422" s="388">
        <f>IF(Y422="",0,IF(Y422=LEGENDA!E$43,0,1))</f>
        <v>0</v>
      </c>
      <c r="BO422" s="388">
        <f>IF(Z422="",0,IF(Z422=LEGENDA!F$43,0,1))</f>
        <v>0</v>
      </c>
      <c r="BP422" s="388">
        <f>IF(AA422="",0,IF(AA422=LEGENDA!G$43,0,1))</f>
        <v>0</v>
      </c>
      <c r="BQ422" s="388">
        <f>IF(AB422="",0,IF(AB422=LEGENDA!H$43,0,1))</f>
        <v>0</v>
      </c>
      <c r="BR422" s="388">
        <f>IF(AC422="",0,IF(AC422=LEGENDA!I$43,0,1))</f>
        <v>0</v>
      </c>
      <c r="BS422" s="388">
        <f>IF(AD422="",0,IF(AD422=LEGENDA!J$43,0,1))</f>
        <v>0</v>
      </c>
      <c r="BT422" s="388">
        <f>IF(AE422="",0,IF(AE422=LEGENDA!K$43,0,1))</f>
        <v>0</v>
      </c>
      <c r="BU422" s="388">
        <f>IF(AF422="",0,IF(AF422=LEGENDA!L$43,0,1))</f>
        <v>0</v>
      </c>
      <c r="BV422" s="390">
        <f t="shared" si="218"/>
        <v>0</v>
      </c>
      <c r="BW422" s="388">
        <f t="shared" si="219"/>
        <v>0</v>
      </c>
      <c r="BX422" s="390">
        <f t="shared" si="220"/>
        <v>0</v>
      </c>
      <c r="BY422" s="391">
        <f t="shared" si="221"/>
        <v>0</v>
      </c>
      <c r="BZ422" s="391">
        <f t="shared" si="222"/>
        <v>0</v>
      </c>
      <c r="CA422" s="391" t="str">
        <f t="shared" si="223"/>
        <v/>
      </c>
      <c r="CB422" s="386" t="str">
        <f t="shared" si="229"/>
        <v/>
      </c>
      <c r="CC422" s="94">
        <f t="shared" si="224"/>
        <v>0</v>
      </c>
      <c r="CD422" s="397" t="str">
        <f t="shared" si="225"/>
        <v/>
      </c>
      <c r="CE422" s="559" t="str">
        <f t="array" ref="CE422">IFERROR(INDEX($C$10:$C$525,MATCH(0,COUNTIF($CE$9:CE421,$C$10:$C$525),0)),"")</f>
        <v/>
      </c>
      <c r="CF422" s="559">
        <f t="shared" si="230"/>
        <v>0</v>
      </c>
    </row>
    <row r="423" spans="1:84" ht="18.600000000000001" customHeight="1" thickBot="1" x14ac:dyDescent="0.35">
      <c r="A423" s="78" t="str">
        <f t="shared" si="203"/>
        <v/>
      </c>
      <c r="B423" s="576"/>
      <c r="C423" s="464"/>
      <c r="D423" s="349"/>
      <c r="E423" s="61" t="str">
        <f>IF(B423="","",IF(C423="","",IF(D423="","",INDEX(POBRANIE_!$B$6:$F$100,MATCH($D423,POBRANIE_!$A$6:$A$100,0),2))))</f>
        <v/>
      </c>
      <c r="F423" s="44"/>
      <c r="G423" s="45"/>
      <c r="H423" s="349"/>
      <c r="I423" s="46"/>
      <c r="J423" s="64" t="str">
        <f>IF($H423="","",IF($I423="","",IF($H423=LEGENDA!$B$21,0.6,IF($H423=LEGENDA!$B$22,0.7,0.8))))</f>
        <v/>
      </c>
      <c r="K423" s="61" t="str">
        <f t="shared" si="204"/>
        <v/>
      </c>
      <c r="L423" s="46"/>
      <c r="M423" s="61" t="str">
        <f>IF($H423="","",IF(OR(I423&gt;0,L423&gt;0),"",IF(AND(D423="TUZ",H423="gleba b. lekka"),"BŁĄD kol.8",IF(AND(D423="TUZ",H423="gleba lekka"),"BŁĄD kol.8",IF(AND(D423="TUZ",H423="gleba średnia"),"BŁĄD kol.8",IF(AND(D423="TUZ",H423="gleba ciężka"),"BŁĄD kol.8",IF(OR($H423=LEGENDA!$B$21,$H423=1),49,IF(OR($H423=LEGENDA!$B$22,$H423=2),59,IF(OR($H423=LEGENDA!$B$23,$H423=3),62,IF(OR($H423=4,$H423=LEGENDA!$B$24),66,IF(H423=LEGENDA!$O$25,86,IF(H423=LEGENDA!$O$26,91,IF(H423=LEGENDA!$O$27,73,IF(H423=LEGENDA!$O$28,66,IF(H423=LEGENDA!$O$29,135,IF(H423=LEGENDA!$O$30,158,IF(H423=LEGENDA!$O$31,117)))))))))))))))))</f>
        <v/>
      </c>
      <c r="N423" s="61" t="str">
        <f>IF(AND(D423="TUZ",H423="gleba b. lekka"),"BŁĄD kol.8",IF(AND(D423="TUZ",H423="gleba lekka"),"BŁĄD kol.8",IF(AND(D423="TUZ",H423="gleba średnia"),"BŁĄD kol.8",IF(AND(D423="TUZ",H423="gleba ciężka"),"BŁĄD kol.8",IF(AND(E423&lt;&gt;4,H423=LEGENDA!$O$29),"BŁĄD kol.8",IF(AND(E423&lt;&gt;4,H423=LEGENDA!$O$30),"BŁĄD kol.8",IF(AND(E423&lt;&gt;4,H423=LEGENDA!$O$31),"BŁĄD kol.8",IF(AND(E423&lt;&gt;4,H423=LEGENDA!$O$28),"BŁĄD kol.8",IF(AND(E423&lt;&gt;4,H423=LEGENDA!$O$27),"BŁĄD kol.8",IF(AND(E423&lt;&gt;4,H423=LEGENDA!$O$26),"BŁĄD kol.8",IF(AND(E423&lt;&gt;4,H423=LEGENDA!$O$25),"BŁĄD kol.8",IF(AX423="","",IF(AX423=1,0.6,IF(AX423=2,0.9,0.9))))))))))))))</f>
        <v/>
      </c>
      <c r="O423" s="381" t="str">
        <f t="shared" si="205"/>
        <v/>
      </c>
      <c r="P423" s="379" t="str">
        <f t="shared" si="206"/>
        <v/>
      </c>
      <c r="Q423" s="47"/>
      <c r="R423" s="46"/>
      <c r="S423" s="46"/>
      <c r="T423" s="46"/>
      <c r="U423" s="46"/>
      <c r="V423" s="61" t="str">
        <f t="shared" si="207"/>
        <v/>
      </c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61" t="str">
        <f t="shared" si="208"/>
        <v/>
      </c>
      <c r="AH423" s="66" t="e">
        <v>#VALUE!</v>
      </c>
      <c r="AI423" s="72">
        <v>0</v>
      </c>
      <c r="AJ423" s="73">
        <v>0</v>
      </c>
      <c r="AK423" s="67">
        <v>0</v>
      </c>
      <c r="AL423" s="51">
        <v>-63.360000000000007</v>
      </c>
      <c r="AM423" s="51">
        <v>-73.600000000000009</v>
      </c>
      <c r="AN423" s="51">
        <v>-164.8</v>
      </c>
      <c r="AO423" s="77">
        <v>0</v>
      </c>
      <c r="AP423" s="77">
        <v>0</v>
      </c>
      <c r="AQ423" s="77">
        <v>0</v>
      </c>
      <c r="AR423" s="77">
        <v>0</v>
      </c>
      <c r="AS423" s="77">
        <v>0</v>
      </c>
      <c r="AT423" s="77">
        <v>0</v>
      </c>
      <c r="AU423" s="46"/>
      <c r="AV423" s="350" t="str">
        <f t="shared" si="209"/>
        <v/>
      </c>
      <c r="AW423" s="76" t="str">
        <f t="shared" si="210"/>
        <v/>
      </c>
      <c r="AX423" s="198" t="str">
        <f>IF(A423="","",IF(D423="","",INDEX(POBRANIE_!$B$6:$F$101,MATCH(D423,POBRANIE_!$A$6:$A$101,0),5)))</f>
        <v/>
      </c>
      <c r="AY423" s="96" t="str">
        <f t="shared" si="211"/>
        <v/>
      </c>
      <c r="AZ423" s="96" t="str">
        <f t="shared" si="231"/>
        <v/>
      </c>
      <c r="BA423" s="292" t="str">
        <f t="shared" si="226"/>
        <v xml:space="preserve"> </v>
      </c>
      <c r="BB423" s="293" t="str">
        <f t="shared" si="227"/>
        <v xml:space="preserve"> </v>
      </c>
      <c r="BD423" s="45"/>
      <c r="BE423" s="387" t="str">
        <f t="shared" si="228"/>
        <v/>
      </c>
      <c r="BF423" s="388">
        <f t="shared" si="212"/>
        <v>0</v>
      </c>
      <c r="BG423" s="388">
        <f t="shared" si="213"/>
        <v>0</v>
      </c>
      <c r="BH423" s="388">
        <f t="shared" si="214"/>
        <v>0</v>
      </c>
      <c r="BI423" s="388">
        <f t="shared" si="215"/>
        <v>0</v>
      </c>
      <c r="BJ423" s="388">
        <f t="shared" si="216"/>
        <v>0</v>
      </c>
      <c r="BK423" s="389">
        <f t="shared" si="217"/>
        <v>0</v>
      </c>
      <c r="BL423" s="388">
        <f>IF(W423="",0,IF(W423=LEGENDA!C$43,0,1))</f>
        <v>0</v>
      </c>
      <c r="BM423" s="388">
        <f>IF(X423="",0,IF(X423=LEGENDA!D$43,0,1))</f>
        <v>0</v>
      </c>
      <c r="BN423" s="388">
        <f>IF(Y423="",0,IF(Y423=LEGENDA!E$43,0,1))</f>
        <v>0</v>
      </c>
      <c r="BO423" s="388">
        <f>IF(Z423="",0,IF(Z423=LEGENDA!F$43,0,1))</f>
        <v>0</v>
      </c>
      <c r="BP423" s="388">
        <f>IF(AA423="",0,IF(AA423=LEGENDA!G$43,0,1))</f>
        <v>0</v>
      </c>
      <c r="BQ423" s="388">
        <f>IF(AB423="",0,IF(AB423=LEGENDA!H$43,0,1))</f>
        <v>0</v>
      </c>
      <c r="BR423" s="388">
        <f>IF(AC423="",0,IF(AC423=LEGENDA!I$43,0,1))</f>
        <v>0</v>
      </c>
      <c r="BS423" s="388">
        <f>IF(AD423="",0,IF(AD423=LEGENDA!J$43,0,1))</f>
        <v>0</v>
      </c>
      <c r="BT423" s="388">
        <f>IF(AE423="",0,IF(AE423=LEGENDA!K$43,0,1))</f>
        <v>0</v>
      </c>
      <c r="BU423" s="388">
        <f>IF(AF423="",0,IF(AF423=LEGENDA!L$43,0,1))</f>
        <v>0</v>
      </c>
      <c r="BV423" s="390">
        <f t="shared" si="218"/>
        <v>0</v>
      </c>
      <c r="BW423" s="388">
        <f t="shared" si="219"/>
        <v>0</v>
      </c>
      <c r="BX423" s="390">
        <f t="shared" si="220"/>
        <v>0</v>
      </c>
      <c r="BY423" s="391">
        <f t="shared" si="221"/>
        <v>0</v>
      </c>
      <c r="BZ423" s="391">
        <f t="shared" si="222"/>
        <v>0</v>
      </c>
      <c r="CA423" s="391" t="str">
        <f t="shared" si="223"/>
        <v/>
      </c>
      <c r="CB423" s="386" t="str">
        <f t="shared" si="229"/>
        <v/>
      </c>
      <c r="CC423" s="94">
        <f t="shared" si="224"/>
        <v>0</v>
      </c>
      <c r="CD423" s="397" t="str">
        <f t="shared" si="225"/>
        <v/>
      </c>
      <c r="CE423" s="559" t="str">
        <f t="array" ref="CE423">IFERROR(INDEX($C$10:$C$525,MATCH(0,COUNTIF($CE$9:CE422,$C$10:$C$525),0)),"")</f>
        <v/>
      </c>
      <c r="CF423" s="559">
        <f t="shared" si="230"/>
        <v>0</v>
      </c>
    </row>
    <row r="424" spans="1:84" ht="16.2" thickBot="1" x14ac:dyDescent="0.35">
      <c r="A424" s="78" t="str">
        <f t="shared" si="203"/>
        <v/>
      </c>
      <c r="B424" s="576"/>
      <c r="C424" s="464"/>
      <c r="D424" s="349"/>
      <c r="E424" s="61" t="str">
        <f>IF(B424="","",IF(C424="","",IF(D424="","",INDEX(POBRANIE_!$B$6:$F$100,MATCH($D424,POBRANIE_!$A$6:$A$100,0),2))))</f>
        <v/>
      </c>
      <c r="F424" s="44"/>
      <c r="G424" s="45"/>
      <c r="H424" s="349"/>
      <c r="I424" s="46"/>
      <c r="J424" s="64" t="str">
        <f>IF($H424="","",IF($I424="","",IF($H424=LEGENDA!$B$21,0.6,IF($H424=LEGENDA!$B$22,0.7,0.8))))</f>
        <v/>
      </c>
      <c r="K424" s="61" t="str">
        <f t="shared" si="204"/>
        <v/>
      </c>
      <c r="L424" s="46"/>
      <c r="M424" s="61" t="str">
        <f>IF($H424="","",IF(OR(I424&gt;0,L424&gt;0),"",IF(AND(D424="TUZ",H424="gleba b. lekka"),"BŁĄD kol.8",IF(AND(D424="TUZ",H424="gleba lekka"),"BŁĄD kol.8",IF(AND(D424="TUZ",H424="gleba średnia"),"BŁĄD kol.8",IF(AND(D424="TUZ",H424="gleba ciężka"),"BŁĄD kol.8",IF(OR($H424=LEGENDA!$B$21,$H424=1),49,IF(OR($H424=LEGENDA!$B$22,$H424=2),59,IF(OR($H424=LEGENDA!$B$23,$H424=3),62,IF(OR($H424=4,$H424=LEGENDA!$B$24),66,IF(H424=LEGENDA!$O$25,86,IF(H424=LEGENDA!$O$26,91,IF(H424=LEGENDA!$O$27,73,IF(H424=LEGENDA!$O$28,66,IF(H424=LEGENDA!$O$29,135,IF(H424=LEGENDA!$O$30,158,IF(H424=LEGENDA!$O$31,117)))))))))))))))))</f>
        <v/>
      </c>
      <c r="N424" s="61" t="str">
        <f>IF(AND(D424="TUZ",H424="gleba b. lekka"),"BŁĄD kol.8",IF(AND(D424="TUZ",H424="gleba lekka"),"BŁĄD kol.8",IF(AND(D424="TUZ",H424="gleba średnia"),"BŁĄD kol.8",IF(AND(D424="TUZ",H424="gleba ciężka"),"BŁĄD kol.8",IF(AND(E424&lt;&gt;4,H424=LEGENDA!$O$29),"BŁĄD kol.8",IF(AND(E424&lt;&gt;4,H424=LEGENDA!$O$30),"BŁĄD kol.8",IF(AND(E424&lt;&gt;4,H424=LEGENDA!$O$31),"BŁĄD kol.8",IF(AND(E424&lt;&gt;4,H424=LEGENDA!$O$28),"BŁĄD kol.8",IF(AND(E424&lt;&gt;4,H424=LEGENDA!$O$27),"BŁĄD kol.8",IF(AND(E424&lt;&gt;4,H424=LEGENDA!$O$26),"BŁĄD kol.8",IF(AND(E424&lt;&gt;4,H424=LEGENDA!$O$25),"BŁĄD kol.8",IF(AX424="","",IF(AX424=1,0.6,IF(AX424=2,0.9,0.9))))))))))))))</f>
        <v/>
      </c>
      <c r="O424" s="381" t="str">
        <f t="shared" si="205"/>
        <v/>
      </c>
      <c r="P424" s="379" t="str">
        <f t="shared" si="206"/>
        <v/>
      </c>
      <c r="Q424" s="47"/>
      <c r="R424" s="46"/>
      <c r="S424" s="46"/>
      <c r="T424" s="46"/>
      <c r="U424" s="46"/>
      <c r="V424" s="61" t="str">
        <f t="shared" si="207"/>
        <v/>
      </c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61" t="str">
        <f t="shared" si="208"/>
        <v/>
      </c>
      <c r="AH424" s="66" t="e">
        <v>#VALUE!</v>
      </c>
      <c r="AI424" s="72">
        <v>0</v>
      </c>
      <c r="AJ424" s="73">
        <v>0</v>
      </c>
      <c r="AK424" s="67">
        <v>0</v>
      </c>
      <c r="AL424" s="51">
        <v>-63.360000000000007</v>
      </c>
      <c r="AM424" s="51">
        <v>-73.600000000000009</v>
      </c>
      <c r="AN424" s="51">
        <v>-164.8</v>
      </c>
      <c r="AO424" s="77">
        <v>0</v>
      </c>
      <c r="AP424" s="77">
        <v>0</v>
      </c>
      <c r="AQ424" s="77">
        <v>0</v>
      </c>
      <c r="AR424" s="77">
        <v>0</v>
      </c>
      <c r="AS424" s="77">
        <v>0</v>
      </c>
      <c r="AT424" s="77">
        <v>0</v>
      </c>
      <c r="AU424" s="46"/>
      <c r="AV424" s="350" t="str">
        <f t="shared" si="209"/>
        <v/>
      </c>
      <c r="AW424" s="76" t="str">
        <f t="shared" si="210"/>
        <v/>
      </c>
      <c r="AX424" s="198" t="str">
        <f>IF(A424="","",IF(D424="","",INDEX(POBRANIE_!$B$6:$F$101,MATCH(D424,POBRANIE_!$A$6:$A$101,0),5)))</f>
        <v/>
      </c>
      <c r="AY424" s="96" t="str">
        <f t="shared" si="211"/>
        <v/>
      </c>
      <c r="AZ424" s="96" t="str">
        <f t="shared" si="231"/>
        <v/>
      </c>
      <c r="BA424" s="292" t="str">
        <f t="shared" si="226"/>
        <v xml:space="preserve"> </v>
      </c>
      <c r="BB424" s="293" t="str">
        <f t="shared" si="227"/>
        <v xml:space="preserve"> </v>
      </c>
      <c r="BD424" s="45"/>
      <c r="BE424" s="387" t="str">
        <f t="shared" si="228"/>
        <v/>
      </c>
      <c r="BF424" s="388">
        <f t="shared" si="212"/>
        <v>0</v>
      </c>
      <c r="BG424" s="388">
        <f t="shared" si="213"/>
        <v>0</v>
      </c>
      <c r="BH424" s="388">
        <f t="shared" si="214"/>
        <v>0</v>
      </c>
      <c r="BI424" s="388">
        <f t="shared" si="215"/>
        <v>0</v>
      </c>
      <c r="BJ424" s="388">
        <f t="shared" si="216"/>
        <v>0</v>
      </c>
      <c r="BK424" s="389">
        <f t="shared" si="217"/>
        <v>0</v>
      </c>
      <c r="BL424" s="388">
        <f>IF(W424="",0,IF(W424=LEGENDA!C$43,0,1))</f>
        <v>0</v>
      </c>
      <c r="BM424" s="388">
        <f>IF(X424="",0,IF(X424=LEGENDA!D$43,0,1))</f>
        <v>0</v>
      </c>
      <c r="BN424" s="388">
        <f>IF(Y424="",0,IF(Y424=LEGENDA!E$43,0,1))</f>
        <v>0</v>
      </c>
      <c r="BO424" s="388">
        <f>IF(Z424="",0,IF(Z424=LEGENDA!F$43,0,1))</f>
        <v>0</v>
      </c>
      <c r="BP424" s="388">
        <f>IF(AA424="",0,IF(AA424=LEGENDA!G$43,0,1))</f>
        <v>0</v>
      </c>
      <c r="BQ424" s="388">
        <f>IF(AB424="",0,IF(AB424=LEGENDA!H$43,0,1))</f>
        <v>0</v>
      </c>
      <c r="BR424" s="388">
        <f>IF(AC424="",0,IF(AC424=LEGENDA!I$43,0,1))</f>
        <v>0</v>
      </c>
      <c r="BS424" s="388">
        <f>IF(AD424="",0,IF(AD424=LEGENDA!J$43,0,1))</f>
        <v>0</v>
      </c>
      <c r="BT424" s="388">
        <f>IF(AE424="",0,IF(AE424=LEGENDA!K$43,0,1))</f>
        <v>0</v>
      </c>
      <c r="BU424" s="388">
        <f>IF(AF424="",0,IF(AF424=LEGENDA!L$43,0,1))</f>
        <v>0</v>
      </c>
      <c r="BV424" s="390">
        <f t="shared" si="218"/>
        <v>0</v>
      </c>
      <c r="BW424" s="388">
        <f t="shared" si="219"/>
        <v>0</v>
      </c>
      <c r="BX424" s="390">
        <f t="shared" si="220"/>
        <v>0</v>
      </c>
      <c r="BY424" s="391">
        <f t="shared" si="221"/>
        <v>0</v>
      </c>
      <c r="BZ424" s="391">
        <f t="shared" si="222"/>
        <v>0</v>
      </c>
      <c r="CA424" s="391" t="str">
        <f t="shared" si="223"/>
        <v/>
      </c>
      <c r="CB424" s="386" t="str">
        <f t="shared" si="229"/>
        <v/>
      </c>
      <c r="CC424" s="94">
        <f t="shared" si="224"/>
        <v>0</v>
      </c>
      <c r="CD424" s="397" t="str">
        <f t="shared" si="225"/>
        <v/>
      </c>
      <c r="CE424" s="559" t="str">
        <f t="array" ref="CE424">IFERROR(INDEX($C$10:$C$525,MATCH(0,COUNTIF($CE$9:CE423,$C$10:$C$525),0)),"")</f>
        <v/>
      </c>
      <c r="CF424" s="559">
        <f t="shared" si="230"/>
        <v>0</v>
      </c>
    </row>
    <row r="425" spans="1:84" ht="18.600000000000001" customHeight="1" thickBot="1" x14ac:dyDescent="0.35">
      <c r="A425" s="78" t="str">
        <f t="shared" si="203"/>
        <v/>
      </c>
      <c r="B425" s="576"/>
      <c r="C425" s="464"/>
      <c r="D425" s="349"/>
      <c r="E425" s="61" t="str">
        <f>IF(B425="","",IF(C425="","",IF(D425="","",INDEX(POBRANIE_!$B$6:$F$100,MATCH($D425,POBRANIE_!$A$6:$A$100,0),2))))</f>
        <v/>
      </c>
      <c r="F425" s="44"/>
      <c r="G425" s="45"/>
      <c r="H425" s="349"/>
      <c r="I425" s="46"/>
      <c r="J425" s="64" t="str">
        <f>IF($H425="","",IF($I425="","",IF($H425=LEGENDA!$B$21,0.6,IF($H425=LEGENDA!$B$22,0.7,0.8))))</f>
        <v/>
      </c>
      <c r="K425" s="61" t="str">
        <f t="shared" si="204"/>
        <v/>
      </c>
      <c r="L425" s="46"/>
      <c r="M425" s="61" t="str">
        <f>IF($H425="","",IF(OR(I425&gt;0,L425&gt;0),"",IF(AND(D425="TUZ",H425="gleba b. lekka"),"BŁĄD kol.8",IF(AND(D425="TUZ",H425="gleba lekka"),"BŁĄD kol.8",IF(AND(D425="TUZ",H425="gleba średnia"),"BŁĄD kol.8",IF(AND(D425="TUZ",H425="gleba ciężka"),"BŁĄD kol.8",IF(OR($H425=LEGENDA!$B$21,$H425=1),49,IF(OR($H425=LEGENDA!$B$22,$H425=2),59,IF(OR($H425=LEGENDA!$B$23,$H425=3),62,IF(OR($H425=4,$H425=LEGENDA!$B$24),66,IF(H425=LEGENDA!$O$25,86,IF(H425=LEGENDA!$O$26,91,IF(H425=LEGENDA!$O$27,73,IF(H425=LEGENDA!$O$28,66,IF(H425=LEGENDA!$O$29,135,IF(H425=LEGENDA!$O$30,158,IF(H425=LEGENDA!$O$31,117)))))))))))))))))</f>
        <v/>
      </c>
      <c r="N425" s="61" t="str">
        <f>IF(AND(D425="TUZ",H425="gleba b. lekka"),"BŁĄD kol.8",IF(AND(D425="TUZ",H425="gleba lekka"),"BŁĄD kol.8",IF(AND(D425="TUZ",H425="gleba średnia"),"BŁĄD kol.8",IF(AND(D425="TUZ",H425="gleba ciężka"),"BŁĄD kol.8",IF(AND(E425&lt;&gt;4,H425=LEGENDA!$O$29),"BŁĄD kol.8",IF(AND(E425&lt;&gt;4,H425=LEGENDA!$O$30),"BŁĄD kol.8",IF(AND(E425&lt;&gt;4,H425=LEGENDA!$O$31),"BŁĄD kol.8",IF(AND(E425&lt;&gt;4,H425=LEGENDA!$O$28),"BŁĄD kol.8",IF(AND(E425&lt;&gt;4,H425=LEGENDA!$O$27),"BŁĄD kol.8",IF(AND(E425&lt;&gt;4,H425=LEGENDA!$O$26),"BŁĄD kol.8",IF(AND(E425&lt;&gt;4,H425=LEGENDA!$O$25),"BŁĄD kol.8",IF(AX425="","",IF(AX425=1,0.6,IF(AX425=2,0.9,0.9))))))))))))))</f>
        <v/>
      </c>
      <c r="O425" s="381" t="str">
        <f t="shared" si="205"/>
        <v/>
      </c>
      <c r="P425" s="379" t="str">
        <f t="shared" si="206"/>
        <v/>
      </c>
      <c r="Q425" s="47"/>
      <c r="R425" s="46"/>
      <c r="S425" s="46"/>
      <c r="T425" s="46"/>
      <c r="U425" s="46"/>
      <c r="V425" s="61" t="str">
        <f t="shared" si="207"/>
        <v/>
      </c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61" t="str">
        <f t="shared" si="208"/>
        <v/>
      </c>
      <c r="AH425" s="66" t="e">
        <v>#VALUE!</v>
      </c>
      <c r="AI425" s="72">
        <v>0</v>
      </c>
      <c r="AJ425" s="73">
        <v>0</v>
      </c>
      <c r="AK425" s="67">
        <v>0</v>
      </c>
      <c r="AL425" s="51">
        <v>-63.360000000000007</v>
      </c>
      <c r="AM425" s="51">
        <v>-73.600000000000009</v>
      </c>
      <c r="AN425" s="51">
        <v>-164.8</v>
      </c>
      <c r="AO425" s="77">
        <v>0</v>
      </c>
      <c r="AP425" s="77">
        <v>0</v>
      </c>
      <c r="AQ425" s="77">
        <v>0</v>
      </c>
      <c r="AR425" s="77">
        <v>0</v>
      </c>
      <c r="AS425" s="77">
        <v>0</v>
      </c>
      <c r="AT425" s="77">
        <v>0</v>
      </c>
      <c r="AU425" s="46"/>
      <c r="AV425" s="350" t="str">
        <f t="shared" si="209"/>
        <v/>
      </c>
      <c r="AW425" s="76" t="str">
        <f t="shared" si="210"/>
        <v/>
      </c>
      <c r="AX425" s="198" t="str">
        <f>IF(A425="","",IF(D425="","",INDEX(POBRANIE_!$B$6:$F$101,MATCH(D425,POBRANIE_!$A$6:$A$101,0),5)))</f>
        <v/>
      </c>
      <c r="AY425" s="96" t="str">
        <f t="shared" si="211"/>
        <v/>
      </c>
      <c r="AZ425" s="96" t="str">
        <f t="shared" si="231"/>
        <v/>
      </c>
      <c r="BA425" s="292" t="str">
        <f t="shared" si="226"/>
        <v xml:space="preserve"> </v>
      </c>
      <c r="BB425" s="293" t="str">
        <f t="shared" si="227"/>
        <v xml:space="preserve"> </v>
      </c>
      <c r="BD425" s="45"/>
      <c r="BE425" s="387" t="str">
        <f t="shared" si="228"/>
        <v/>
      </c>
      <c r="BF425" s="388">
        <f t="shared" si="212"/>
        <v>0</v>
      </c>
      <c r="BG425" s="388">
        <f t="shared" si="213"/>
        <v>0</v>
      </c>
      <c r="BH425" s="388">
        <f t="shared" si="214"/>
        <v>0</v>
      </c>
      <c r="BI425" s="388">
        <f t="shared" si="215"/>
        <v>0</v>
      </c>
      <c r="BJ425" s="388">
        <f t="shared" si="216"/>
        <v>0</v>
      </c>
      <c r="BK425" s="389">
        <f t="shared" si="217"/>
        <v>0</v>
      </c>
      <c r="BL425" s="388">
        <f>IF(W425="",0,IF(W425=LEGENDA!C$43,0,1))</f>
        <v>0</v>
      </c>
      <c r="BM425" s="388">
        <f>IF(X425="",0,IF(X425=LEGENDA!D$43,0,1))</f>
        <v>0</v>
      </c>
      <c r="BN425" s="388">
        <f>IF(Y425="",0,IF(Y425=LEGENDA!E$43,0,1))</f>
        <v>0</v>
      </c>
      <c r="BO425" s="388">
        <f>IF(Z425="",0,IF(Z425=LEGENDA!F$43,0,1))</f>
        <v>0</v>
      </c>
      <c r="BP425" s="388">
        <f>IF(AA425="",0,IF(AA425=LEGENDA!G$43,0,1))</f>
        <v>0</v>
      </c>
      <c r="BQ425" s="388">
        <f>IF(AB425="",0,IF(AB425=LEGENDA!H$43,0,1))</f>
        <v>0</v>
      </c>
      <c r="BR425" s="388">
        <f>IF(AC425="",0,IF(AC425=LEGENDA!I$43,0,1))</f>
        <v>0</v>
      </c>
      <c r="BS425" s="388">
        <f>IF(AD425="",0,IF(AD425=LEGENDA!J$43,0,1))</f>
        <v>0</v>
      </c>
      <c r="BT425" s="388">
        <f>IF(AE425="",0,IF(AE425=LEGENDA!K$43,0,1))</f>
        <v>0</v>
      </c>
      <c r="BU425" s="388">
        <f>IF(AF425="",0,IF(AF425=LEGENDA!L$43,0,1))</f>
        <v>0</v>
      </c>
      <c r="BV425" s="390">
        <f t="shared" si="218"/>
        <v>0</v>
      </c>
      <c r="BW425" s="388">
        <f t="shared" si="219"/>
        <v>0</v>
      </c>
      <c r="BX425" s="390">
        <f t="shared" si="220"/>
        <v>0</v>
      </c>
      <c r="BY425" s="391">
        <f t="shared" si="221"/>
        <v>0</v>
      </c>
      <c r="BZ425" s="391">
        <f t="shared" si="222"/>
        <v>0</v>
      </c>
      <c r="CA425" s="391" t="str">
        <f t="shared" si="223"/>
        <v/>
      </c>
      <c r="CB425" s="386" t="str">
        <f t="shared" si="229"/>
        <v/>
      </c>
      <c r="CC425" s="94">
        <f t="shared" si="224"/>
        <v>0</v>
      </c>
      <c r="CD425" s="397" t="str">
        <f t="shared" si="225"/>
        <v/>
      </c>
      <c r="CE425" s="559" t="str">
        <f t="array" ref="CE425">IFERROR(INDEX($C$10:$C$525,MATCH(0,COUNTIF($CE$9:CE424,$C$10:$C$525),0)),"")</f>
        <v/>
      </c>
      <c r="CF425" s="559">
        <f t="shared" si="230"/>
        <v>0</v>
      </c>
    </row>
    <row r="426" spans="1:84" ht="16.2" thickBot="1" x14ac:dyDescent="0.35">
      <c r="A426" s="78" t="str">
        <f t="shared" ref="A426:A489" si="232">IF(B426="","",A425+1)</f>
        <v/>
      </c>
      <c r="B426" s="576"/>
      <c r="C426" s="464"/>
      <c r="D426" s="349"/>
      <c r="E426" s="61" t="str">
        <f>IF(B426="","",IF(C426="","",IF(D426="","",INDEX(POBRANIE_!$B$6:$F$100,MATCH($D426,POBRANIE_!$A$6:$A$100,0),2))))</f>
        <v/>
      </c>
      <c r="F426" s="44"/>
      <c r="G426" s="45"/>
      <c r="H426" s="349"/>
      <c r="I426" s="46"/>
      <c r="J426" s="64" t="str">
        <f>IF($H426="","",IF($I426="","",IF($H426=LEGENDA!$B$21,0.6,IF($H426=LEGENDA!$B$22,0.7,0.8))))</f>
        <v/>
      </c>
      <c r="K426" s="61" t="str">
        <f t="shared" ref="K426:K489" si="233">IF(H426="","",IF(I426="","",I426*J426))</f>
        <v/>
      </c>
      <c r="L426" s="46"/>
      <c r="M426" s="61" t="str">
        <f>IF($H426="","",IF(OR(I426&gt;0,L426&gt;0),"",IF(AND(D426="TUZ",H426="gleba b. lekka"),"BŁĄD kol.8",IF(AND(D426="TUZ",H426="gleba lekka"),"BŁĄD kol.8",IF(AND(D426="TUZ",H426="gleba średnia"),"BŁĄD kol.8",IF(AND(D426="TUZ",H426="gleba ciężka"),"BŁĄD kol.8",IF(OR($H426=LEGENDA!$B$21,$H426=1),49,IF(OR($H426=LEGENDA!$B$22,$H426=2),59,IF(OR($H426=LEGENDA!$B$23,$H426=3),62,IF(OR($H426=4,$H426=LEGENDA!$B$24),66,IF(H426=LEGENDA!$O$25,86,IF(H426=LEGENDA!$O$26,91,IF(H426=LEGENDA!$O$27,73,IF(H426=LEGENDA!$O$28,66,IF(H426=LEGENDA!$O$29,135,IF(H426=LEGENDA!$O$30,158,IF(H426=LEGENDA!$O$31,117)))))))))))))))))</f>
        <v/>
      </c>
      <c r="N426" s="61" t="str">
        <f>IF(AND(D426="TUZ",H426="gleba b. lekka"),"BŁĄD kol.8",IF(AND(D426="TUZ",H426="gleba lekka"),"BŁĄD kol.8",IF(AND(D426="TUZ",H426="gleba średnia"),"BŁĄD kol.8",IF(AND(D426="TUZ",H426="gleba ciężka"),"BŁĄD kol.8",IF(AND(E426&lt;&gt;4,H426=LEGENDA!$O$29),"BŁĄD kol.8",IF(AND(E426&lt;&gt;4,H426=LEGENDA!$O$30),"BŁĄD kol.8",IF(AND(E426&lt;&gt;4,H426=LEGENDA!$O$31),"BŁĄD kol.8",IF(AND(E426&lt;&gt;4,H426=LEGENDA!$O$28),"BŁĄD kol.8",IF(AND(E426&lt;&gt;4,H426=LEGENDA!$O$27),"BŁĄD kol.8",IF(AND(E426&lt;&gt;4,H426=LEGENDA!$O$26),"BŁĄD kol.8",IF(AND(E426&lt;&gt;4,H426=LEGENDA!$O$25),"BŁĄD kol.8",IF(AX426="","",IF(AX426=1,0.6,IF(AX426=2,0.9,0.9))))))))))))))</f>
        <v/>
      </c>
      <c r="O426" s="381" t="str">
        <f t="shared" ref="O426:O489" si="234">IF(AND($I426="",$L426="",$M426=""),"",IF($L426&gt;0,$L426*$N426,IF($I426&gt;0,$K426*$N426,IF(N426="","BŁĄD kol.4",$M426*$N426))))</f>
        <v/>
      </c>
      <c r="P426" s="379" t="str">
        <f t="shared" ref="P426:P489" si="235">IF(OR($F426="",$O426="",$N426=""),"",IF(BD426="",$F426*$O426,""))</f>
        <v/>
      </c>
      <c r="Q426" s="47"/>
      <c r="R426" s="46"/>
      <c r="S426" s="46"/>
      <c r="T426" s="46"/>
      <c r="U426" s="46"/>
      <c r="V426" s="61" t="str">
        <f t="shared" ref="V426:V489" si="236">IF(SUM(R426:U426)=0,"",IF(AND(SUM(R426:U426)&gt;0,BK426=0),SUM(R426:U426),"WYBIERZ Z MENU ROZWIJANEGO PORAWNĄ ILOŚĆ kg N"))</f>
        <v/>
      </c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61" t="str">
        <f t="shared" ref="AG426:AG489" si="237">IF(SUM(W426:AF426)=0,"",IF(AND(SUM(W426:AF426)&gt;0,BV426=0,BX426=0),SUM(W426:AF426),"WYBIERZ Z MENU ROZWIJANEGO PORAWNĄ ILOŚĆ kg N"))</f>
        <v/>
      </c>
      <c r="AH426" s="66" t="e">
        <v>#VALUE!</v>
      </c>
      <c r="AI426" s="72">
        <v>0</v>
      </c>
      <c r="AJ426" s="73">
        <v>0</v>
      </c>
      <c r="AK426" s="67">
        <v>0</v>
      </c>
      <c r="AL426" s="51">
        <v>-63.360000000000007</v>
      </c>
      <c r="AM426" s="51">
        <v>-73.600000000000009</v>
      </c>
      <c r="AN426" s="51">
        <v>-164.8</v>
      </c>
      <c r="AO426" s="77">
        <v>0</v>
      </c>
      <c r="AP426" s="77">
        <v>0</v>
      </c>
      <c r="AQ426" s="77">
        <v>0</v>
      </c>
      <c r="AR426" s="77">
        <v>0</v>
      </c>
      <c r="AS426" s="77">
        <v>0</v>
      </c>
      <c r="AT426" s="77">
        <v>0</v>
      </c>
      <c r="AU426" s="46"/>
      <c r="AV426" s="350" t="str">
        <f t="shared" ref="AV426:AV489" si="238">IF(D426="","",D426)</f>
        <v/>
      </c>
      <c r="AW426" s="76" t="str">
        <f t="shared" ref="AW426:AW489" si="239">IF(A426="","",A426)</f>
        <v/>
      </c>
      <c r="AX426" s="198" t="str">
        <f>IF(A426="","",IF(D426="","",INDEX(POBRANIE_!$B$6:$F$101,MATCH(D426,POBRANIE_!$A$6:$A$101,0),5)))</f>
        <v/>
      </c>
      <c r="AY426" s="96" t="str">
        <f t="shared" ref="AY426:AY489" si="240">IF(F426&gt;0,1,"")</f>
        <v/>
      </c>
      <c r="AZ426" s="96" t="str">
        <f t="shared" si="231"/>
        <v/>
      </c>
      <c r="BA426" s="292" t="str">
        <f t="shared" si="226"/>
        <v xml:space="preserve"> </v>
      </c>
      <c r="BB426" s="293" t="str">
        <f t="shared" si="227"/>
        <v xml:space="preserve"> </v>
      </c>
      <c r="BD426" s="45"/>
      <c r="BE426" s="387" t="str">
        <f t="shared" si="228"/>
        <v/>
      </c>
      <c r="BF426" s="388">
        <f t="shared" ref="BF426:BF489" si="241">IF(Q426="",0,IF(Q426=Q$8,0,1))</f>
        <v>0</v>
      </c>
      <c r="BG426" s="388">
        <f t="shared" ref="BG426:BG489" si="242">IF(R426="",0,IF(R426=R$8,0,1))</f>
        <v>0</v>
      </c>
      <c r="BH426" s="388">
        <f t="shared" ref="BH426:BH489" si="243">IF(S426="",0,IF(S426=S$8,0,1))</f>
        <v>0</v>
      </c>
      <c r="BI426" s="388">
        <f t="shared" ref="BI426:BI489" si="244">IF(T426="",0,IF(T426=T$8,0,1))</f>
        <v>0</v>
      </c>
      <c r="BJ426" s="388">
        <f t="shared" ref="BJ426:BJ489" si="245">IF(U426="",0,IF(U426=U$8,0,1))</f>
        <v>0</v>
      </c>
      <c r="BK426" s="389">
        <f t="shared" ref="BK426:BK489" si="246">SUM(BF426:BJ426)</f>
        <v>0</v>
      </c>
      <c r="BL426" s="388">
        <f>IF(W426="",0,IF(W426=LEGENDA!C$43,0,1))</f>
        <v>0</v>
      </c>
      <c r="BM426" s="388">
        <f>IF(X426="",0,IF(X426=LEGENDA!D$43,0,1))</f>
        <v>0</v>
      </c>
      <c r="BN426" s="388">
        <f>IF(Y426="",0,IF(Y426=LEGENDA!E$43,0,1))</f>
        <v>0</v>
      </c>
      <c r="BO426" s="388">
        <f>IF(Z426="",0,IF(Z426=LEGENDA!F$43,0,1))</f>
        <v>0</v>
      </c>
      <c r="BP426" s="388">
        <f>IF(AA426="",0,IF(AA426=LEGENDA!G$43,0,1))</f>
        <v>0</v>
      </c>
      <c r="BQ426" s="388">
        <f>IF(AB426="",0,IF(AB426=LEGENDA!H$43,0,1))</f>
        <v>0</v>
      </c>
      <c r="BR426" s="388">
        <f>IF(AC426="",0,IF(AC426=LEGENDA!I$43,0,1))</f>
        <v>0</v>
      </c>
      <c r="BS426" s="388">
        <f>IF(AD426="",0,IF(AD426=LEGENDA!J$43,0,1))</f>
        <v>0</v>
      </c>
      <c r="BT426" s="388">
        <f>IF(AE426="",0,IF(AE426=LEGENDA!K$43,0,1))</f>
        <v>0</v>
      </c>
      <c r="BU426" s="388">
        <f>IF(AF426="",0,IF(AF426=LEGENDA!L$43,0,1))</f>
        <v>0</v>
      </c>
      <c r="BV426" s="390">
        <f t="shared" ref="BV426:BV489" si="247">SUM(BL426:BU426)</f>
        <v>0</v>
      </c>
      <c r="BW426" s="388">
        <f t="shared" ref="BW426:BW489" si="248">IF(AU426="",0,IF(AU426=AU$8,0,1))</f>
        <v>0</v>
      </c>
      <c r="BX426" s="390">
        <f t="shared" ref="BX426:BX489" si="249">BW426</f>
        <v>0</v>
      </c>
      <c r="BY426" s="391">
        <f t="shared" ref="BY426:BY489" si="250">IF(AND(C426=CF424,D426=CG424),0,IF(OR(C425&lt;&gt;C426,D425&lt;&gt;D426),BE426,0))</f>
        <v>0</v>
      </c>
      <c r="BZ426" s="391">
        <f t="shared" ref="BZ426:BZ489" si="251">IF(OR(C426&lt;&gt;CF424,D426&lt;&gt;CG424),BE426,0)</f>
        <v>0</v>
      </c>
      <c r="CA426" s="391" t="str">
        <f t="shared" ref="CA426:CA489" si="252">IF(OR(BY426=0,BZ426=0),BE426,0)</f>
        <v/>
      </c>
      <c r="CB426" s="386" t="str">
        <f t="shared" si="229"/>
        <v/>
      </c>
      <c r="CC426" s="94">
        <f t="shared" ref="CC426:CC489" si="253">IF(BZ425&gt;0,0.0001,0)</f>
        <v>0</v>
      </c>
      <c r="CD426" s="397" t="str">
        <f t="shared" ref="CD426:CD489" si="254">IF(CB426="","",IF(CB426&gt;0,1,""))</f>
        <v/>
      </c>
      <c r="CE426" s="559" t="str">
        <f t="array" ref="CE426">IFERROR(INDEX($C$10:$C$525,MATCH(0,COUNTIF($CE$9:CE425,$C$10:$C$525),0)),"")</f>
        <v/>
      </c>
      <c r="CF426" s="559">
        <f t="shared" si="230"/>
        <v>0</v>
      </c>
    </row>
    <row r="427" spans="1:84" ht="16.2" thickBot="1" x14ac:dyDescent="0.35">
      <c r="A427" s="78" t="str">
        <f t="shared" si="232"/>
        <v/>
      </c>
      <c r="B427" s="576"/>
      <c r="C427" s="464"/>
      <c r="D427" s="349"/>
      <c r="E427" s="61" t="str">
        <f>IF(B427="","",IF(C427="","",IF(D427="","",INDEX(POBRANIE_!$B$6:$F$100,MATCH($D427,POBRANIE_!$A$6:$A$100,0),2))))</f>
        <v/>
      </c>
      <c r="F427" s="44"/>
      <c r="G427" s="45"/>
      <c r="H427" s="349"/>
      <c r="I427" s="46"/>
      <c r="J427" s="64" t="str">
        <f>IF($H427="","",IF($I427="","",IF($H427=LEGENDA!$B$21,0.6,IF($H427=LEGENDA!$B$22,0.7,0.8))))</f>
        <v/>
      </c>
      <c r="K427" s="61" t="str">
        <f t="shared" si="233"/>
        <v/>
      </c>
      <c r="L427" s="46"/>
      <c r="M427" s="61" t="str">
        <f>IF($H427="","",IF(OR(I427&gt;0,L427&gt;0),"",IF(AND(D427="TUZ",H427="gleba b. lekka"),"BŁĄD kol.8",IF(AND(D427="TUZ",H427="gleba lekka"),"BŁĄD kol.8",IF(AND(D427="TUZ",H427="gleba średnia"),"BŁĄD kol.8",IF(AND(D427="TUZ",H427="gleba ciężka"),"BŁĄD kol.8",IF(OR($H427=LEGENDA!$B$21,$H427=1),49,IF(OR($H427=LEGENDA!$B$22,$H427=2),59,IF(OR($H427=LEGENDA!$B$23,$H427=3),62,IF(OR($H427=4,$H427=LEGENDA!$B$24),66,IF(H427=LEGENDA!$O$25,86,IF(H427=LEGENDA!$O$26,91,IF(H427=LEGENDA!$O$27,73,IF(H427=LEGENDA!$O$28,66,IF(H427=LEGENDA!$O$29,135,IF(H427=LEGENDA!$O$30,158,IF(H427=LEGENDA!$O$31,117)))))))))))))))))</f>
        <v/>
      </c>
      <c r="N427" s="61" t="str">
        <f>IF(AND(D427="TUZ",H427="gleba b. lekka"),"BŁĄD kol.8",IF(AND(D427="TUZ",H427="gleba lekka"),"BŁĄD kol.8",IF(AND(D427="TUZ",H427="gleba średnia"),"BŁĄD kol.8",IF(AND(D427="TUZ",H427="gleba ciężka"),"BŁĄD kol.8",IF(AND(E427&lt;&gt;4,H427=LEGENDA!$O$29),"BŁĄD kol.8",IF(AND(E427&lt;&gt;4,H427=LEGENDA!$O$30),"BŁĄD kol.8",IF(AND(E427&lt;&gt;4,H427=LEGENDA!$O$31),"BŁĄD kol.8",IF(AND(E427&lt;&gt;4,H427=LEGENDA!$O$28),"BŁĄD kol.8",IF(AND(E427&lt;&gt;4,H427=LEGENDA!$O$27),"BŁĄD kol.8",IF(AND(E427&lt;&gt;4,H427=LEGENDA!$O$26),"BŁĄD kol.8",IF(AND(E427&lt;&gt;4,H427=LEGENDA!$O$25),"BŁĄD kol.8",IF(AX427="","",IF(AX427=1,0.6,IF(AX427=2,0.9,0.9))))))))))))))</f>
        <v/>
      </c>
      <c r="O427" s="381" t="str">
        <f t="shared" si="234"/>
        <v/>
      </c>
      <c r="P427" s="379" t="str">
        <f t="shared" si="235"/>
        <v/>
      </c>
      <c r="Q427" s="47"/>
      <c r="R427" s="46"/>
      <c r="S427" s="46"/>
      <c r="T427" s="46"/>
      <c r="U427" s="46"/>
      <c r="V427" s="61" t="str">
        <f t="shared" si="236"/>
        <v/>
      </c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61" t="str">
        <f t="shared" si="237"/>
        <v/>
      </c>
      <c r="AH427" s="66" t="e">
        <v>#VALUE!</v>
      </c>
      <c r="AI427" s="72">
        <v>0</v>
      </c>
      <c r="AJ427" s="73">
        <v>0</v>
      </c>
      <c r="AK427" s="67">
        <v>0</v>
      </c>
      <c r="AL427" s="51">
        <v>-63.360000000000007</v>
      </c>
      <c r="AM427" s="51">
        <v>-73.600000000000009</v>
      </c>
      <c r="AN427" s="51">
        <v>-164.8</v>
      </c>
      <c r="AO427" s="77">
        <v>0</v>
      </c>
      <c r="AP427" s="77">
        <v>0</v>
      </c>
      <c r="AQ427" s="77">
        <v>0</v>
      </c>
      <c r="AR427" s="77">
        <v>0</v>
      </c>
      <c r="AS427" s="77">
        <v>0</v>
      </c>
      <c r="AT427" s="77">
        <v>0</v>
      </c>
      <c r="AU427" s="46"/>
      <c r="AV427" s="350" t="str">
        <f t="shared" si="238"/>
        <v/>
      </c>
      <c r="AW427" s="76" t="str">
        <f t="shared" si="239"/>
        <v/>
      </c>
      <c r="AX427" s="198" t="str">
        <f>IF(A427="","",IF(D427="","",INDEX(POBRANIE_!$B$6:$F$101,MATCH(D427,POBRANIE_!$A$6:$A$101,0),5)))</f>
        <v/>
      </c>
      <c r="AY427" s="96" t="str">
        <f t="shared" si="240"/>
        <v/>
      </c>
      <c r="AZ427" s="96" t="str">
        <f t="shared" si="231"/>
        <v/>
      </c>
      <c r="BA427" s="292" t="str">
        <f t="shared" si="226"/>
        <v xml:space="preserve"> </v>
      </c>
      <c r="BB427" s="293" t="str">
        <f t="shared" si="227"/>
        <v xml:space="preserve"> </v>
      </c>
      <c r="BD427" s="45"/>
      <c r="BE427" s="387" t="str">
        <f t="shared" si="228"/>
        <v/>
      </c>
      <c r="BF427" s="388">
        <f t="shared" si="241"/>
        <v>0</v>
      </c>
      <c r="BG427" s="388">
        <f t="shared" si="242"/>
        <v>0</v>
      </c>
      <c r="BH427" s="388">
        <f t="shared" si="243"/>
        <v>0</v>
      </c>
      <c r="BI427" s="388">
        <f t="shared" si="244"/>
        <v>0</v>
      </c>
      <c r="BJ427" s="388">
        <f t="shared" si="245"/>
        <v>0</v>
      </c>
      <c r="BK427" s="389">
        <f t="shared" si="246"/>
        <v>0</v>
      </c>
      <c r="BL427" s="388">
        <f>IF(W427="",0,IF(W427=LEGENDA!C$43,0,1))</f>
        <v>0</v>
      </c>
      <c r="BM427" s="388">
        <f>IF(X427="",0,IF(X427=LEGENDA!D$43,0,1))</f>
        <v>0</v>
      </c>
      <c r="BN427" s="388">
        <f>IF(Y427="",0,IF(Y427=LEGENDA!E$43,0,1))</f>
        <v>0</v>
      </c>
      <c r="BO427" s="388">
        <f>IF(Z427="",0,IF(Z427=LEGENDA!F$43,0,1))</f>
        <v>0</v>
      </c>
      <c r="BP427" s="388">
        <f>IF(AA427="",0,IF(AA427=LEGENDA!G$43,0,1))</f>
        <v>0</v>
      </c>
      <c r="BQ427" s="388">
        <f>IF(AB427="",0,IF(AB427=LEGENDA!H$43,0,1))</f>
        <v>0</v>
      </c>
      <c r="BR427" s="388">
        <f>IF(AC427="",0,IF(AC427=LEGENDA!I$43,0,1))</f>
        <v>0</v>
      </c>
      <c r="BS427" s="388">
        <f>IF(AD427="",0,IF(AD427=LEGENDA!J$43,0,1))</f>
        <v>0</v>
      </c>
      <c r="BT427" s="388">
        <f>IF(AE427="",0,IF(AE427=LEGENDA!K$43,0,1))</f>
        <v>0</v>
      </c>
      <c r="BU427" s="388">
        <f>IF(AF427="",0,IF(AF427=LEGENDA!L$43,0,1))</f>
        <v>0</v>
      </c>
      <c r="BV427" s="390">
        <f t="shared" si="247"/>
        <v>0</v>
      </c>
      <c r="BW427" s="388">
        <f t="shared" si="248"/>
        <v>0</v>
      </c>
      <c r="BX427" s="390">
        <f t="shared" si="249"/>
        <v>0</v>
      </c>
      <c r="BY427" s="391">
        <f t="shared" si="250"/>
        <v>0</v>
      </c>
      <c r="BZ427" s="391">
        <f t="shared" si="251"/>
        <v>0</v>
      </c>
      <c r="CA427" s="391" t="str">
        <f t="shared" si="252"/>
        <v/>
      </c>
      <c r="CB427" s="386" t="str">
        <f t="shared" si="229"/>
        <v/>
      </c>
      <c r="CC427" s="94">
        <f t="shared" si="253"/>
        <v>0</v>
      </c>
      <c r="CD427" s="397" t="str">
        <f t="shared" si="254"/>
        <v/>
      </c>
      <c r="CE427" s="559" t="str">
        <f t="array" ref="CE427">IFERROR(INDEX($C$10:$C$525,MATCH(0,COUNTIF($CE$9:CE426,$C$10:$C$525),0)),"")</f>
        <v/>
      </c>
      <c r="CF427" s="559">
        <f t="shared" si="230"/>
        <v>0</v>
      </c>
    </row>
    <row r="428" spans="1:84" ht="16.2" thickBot="1" x14ac:dyDescent="0.35">
      <c r="A428" s="78" t="str">
        <f t="shared" si="232"/>
        <v/>
      </c>
      <c r="B428" s="576"/>
      <c r="C428" s="464"/>
      <c r="D428" s="349"/>
      <c r="E428" s="61" t="str">
        <f>IF(B428="","",IF(C428="","",IF(D428="","",INDEX(POBRANIE_!$B$6:$F$100,MATCH($D428,POBRANIE_!$A$6:$A$100,0),2))))</f>
        <v/>
      </c>
      <c r="F428" s="44"/>
      <c r="G428" s="45"/>
      <c r="H428" s="349"/>
      <c r="I428" s="46"/>
      <c r="J428" s="64" t="str">
        <f>IF($H428="","",IF($I428="","",IF($H428=LEGENDA!$B$21,0.6,IF($H428=LEGENDA!$B$22,0.7,0.8))))</f>
        <v/>
      </c>
      <c r="K428" s="61" t="str">
        <f t="shared" si="233"/>
        <v/>
      </c>
      <c r="L428" s="46"/>
      <c r="M428" s="61" t="str">
        <f>IF($H428="","",IF(OR(I428&gt;0,L428&gt;0),"",IF(AND(D428="TUZ",H428="gleba b. lekka"),"BŁĄD kol.8",IF(AND(D428="TUZ",H428="gleba lekka"),"BŁĄD kol.8",IF(AND(D428="TUZ",H428="gleba średnia"),"BŁĄD kol.8",IF(AND(D428="TUZ",H428="gleba ciężka"),"BŁĄD kol.8",IF(OR($H428=LEGENDA!$B$21,$H428=1),49,IF(OR($H428=LEGENDA!$B$22,$H428=2),59,IF(OR($H428=LEGENDA!$B$23,$H428=3),62,IF(OR($H428=4,$H428=LEGENDA!$B$24),66,IF(H428=LEGENDA!$O$25,86,IF(H428=LEGENDA!$O$26,91,IF(H428=LEGENDA!$O$27,73,IF(H428=LEGENDA!$O$28,66,IF(H428=LEGENDA!$O$29,135,IF(H428=LEGENDA!$O$30,158,IF(H428=LEGENDA!$O$31,117)))))))))))))))))</f>
        <v/>
      </c>
      <c r="N428" s="61" t="str">
        <f>IF(AND(D428="TUZ",H428="gleba b. lekka"),"BŁĄD kol.8",IF(AND(D428="TUZ",H428="gleba lekka"),"BŁĄD kol.8",IF(AND(D428="TUZ",H428="gleba średnia"),"BŁĄD kol.8",IF(AND(D428="TUZ",H428="gleba ciężka"),"BŁĄD kol.8",IF(AND(E428&lt;&gt;4,H428=LEGENDA!$O$29),"BŁĄD kol.8",IF(AND(E428&lt;&gt;4,H428=LEGENDA!$O$30),"BŁĄD kol.8",IF(AND(E428&lt;&gt;4,H428=LEGENDA!$O$31),"BŁĄD kol.8",IF(AND(E428&lt;&gt;4,H428=LEGENDA!$O$28),"BŁĄD kol.8",IF(AND(E428&lt;&gt;4,H428=LEGENDA!$O$27),"BŁĄD kol.8",IF(AND(E428&lt;&gt;4,H428=LEGENDA!$O$26),"BŁĄD kol.8",IF(AND(E428&lt;&gt;4,H428=LEGENDA!$O$25),"BŁĄD kol.8",IF(AX428="","",IF(AX428=1,0.6,IF(AX428=2,0.9,0.9))))))))))))))</f>
        <v/>
      </c>
      <c r="O428" s="381" t="str">
        <f t="shared" si="234"/>
        <v/>
      </c>
      <c r="P428" s="379" t="str">
        <f t="shared" si="235"/>
        <v/>
      </c>
      <c r="Q428" s="47"/>
      <c r="R428" s="46"/>
      <c r="S428" s="46"/>
      <c r="T428" s="46"/>
      <c r="U428" s="46"/>
      <c r="V428" s="61" t="str">
        <f t="shared" si="236"/>
        <v/>
      </c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61" t="str">
        <f t="shared" si="237"/>
        <v/>
      </c>
      <c r="AH428" s="66" t="e">
        <v>#VALUE!</v>
      </c>
      <c r="AI428" s="72">
        <v>0</v>
      </c>
      <c r="AJ428" s="73">
        <v>0</v>
      </c>
      <c r="AK428" s="67">
        <v>0</v>
      </c>
      <c r="AL428" s="51">
        <v>-63.360000000000007</v>
      </c>
      <c r="AM428" s="51">
        <v>-73.600000000000009</v>
      </c>
      <c r="AN428" s="51">
        <v>-164.8</v>
      </c>
      <c r="AO428" s="77">
        <v>0</v>
      </c>
      <c r="AP428" s="77">
        <v>0</v>
      </c>
      <c r="AQ428" s="77">
        <v>0</v>
      </c>
      <c r="AR428" s="77">
        <v>0</v>
      </c>
      <c r="AS428" s="77">
        <v>0</v>
      </c>
      <c r="AT428" s="77">
        <v>0</v>
      </c>
      <c r="AU428" s="46"/>
      <c r="AV428" s="350" t="str">
        <f t="shared" si="238"/>
        <v/>
      </c>
      <c r="AW428" s="76" t="str">
        <f t="shared" si="239"/>
        <v/>
      </c>
      <c r="AX428" s="198" t="str">
        <f>IF(A428="","",IF(D428="","",INDEX(POBRANIE_!$B$6:$F$101,MATCH(D428,POBRANIE_!$A$6:$A$101,0),5)))</f>
        <v/>
      </c>
      <c r="AY428" s="96" t="str">
        <f t="shared" si="240"/>
        <v/>
      </c>
      <c r="AZ428" s="96" t="str">
        <f t="shared" si="231"/>
        <v/>
      </c>
      <c r="BA428" s="292" t="str">
        <f t="shared" si="226"/>
        <v xml:space="preserve"> </v>
      </c>
      <c r="BB428" s="293" t="str">
        <f t="shared" si="227"/>
        <v xml:space="preserve"> </v>
      </c>
      <c r="BD428" s="45"/>
      <c r="BE428" s="387" t="str">
        <f t="shared" si="228"/>
        <v/>
      </c>
      <c r="BF428" s="388">
        <f t="shared" si="241"/>
        <v>0</v>
      </c>
      <c r="BG428" s="388">
        <f t="shared" si="242"/>
        <v>0</v>
      </c>
      <c r="BH428" s="388">
        <f t="shared" si="243"/>
        <v>0</v>
      </c>
      <c r="BI428" s="388">
        <f t="shared" si="244"/>
        <v>0</v>
      </c>
      <c r="BJ428" s="388">
        <f t="shared" si="245"/>
        <v>0</v>
      </c>
      <c r="BK428" s="389">
        <f t="shared" si="246"/>
        <v>0</v>
      </c>
      <c r="BL428" s="388">
        <f>IF(W428="",0,IF(W428=LEGENDA!C$43,0,1))</f>
        <v>0</v>
      </c>
      <c r="BM428" s="388">
        <f>IF(X428="",0,IF(X428=LEGENDA!D$43,0,1))</f>
        <v>0</v>
      </c>
      <c r="BN428" s="388">
        <f>IF(Y428="",0,IF(Y428=LEGENDA!E$43,0,1))</f>
        <v>0</v>
      </c>
      <c r="BO428" s="388">
        <f>IF(Z428="",0,IF(Z428=LEGENDA!F$43,0,1))</f>
        <v>0</v>
      </c>
      <c r="BP428" s="388">
        <f>IF(AA428="",0,IF(AA428=LEGENDA!G$43,0,1))</f>
        <v>0</v>
      </c>
      <c r="BQ428" s="388">
        <f>IF(AB428="",0,IF(AB428=LEGENDA!H$43,0,1))</f>
        <v>0</v>
      </c>
      <c r="BR428" s="388">
        <f>IF(AC428="",0,IF(AC428=LEGENDA!I$43,0,1))</f>
        <v>0</v>
      </c>
      <c r="BS428" s="388">
        <f>IF(AD428="",0,IF(AD428=LEGENDA!J$43,0,1))</f>
        <v>0</v>
      </c>
      <c r="BT428" s="388">
        <f>IF(AE428="",0,IF(AE428=LEGENDA!K$43,0,1))</f>
        <v>0</v>
      </c>
      <c r="BU428" s="388">
        <f>IF(AF428="",0,IF(AF428=LEGENDA!L$43,0,1))</f>
        <v>0</v>
      </c>
      <c r="BV428" s="390">
        <f t="shared" si="247"/>
        <v>0</v>
      </c>
      <c r="BW428" s="388">
        <f t="shared" si="248"/>
        <v>0</v>
      </c>
      <c r="BX428" s="390">
        <f t="shared" si="249"/>
        <v>0</v>
      </c>
      <c r="BY428" s="391">
        <f t="shared" si="250"/>
        <v>0</v>
      </c>
      <c r="BZ428" s="391">
        <f t="shared" si="251"/>
        <v>0</v>
      </c>
      <c r="CA428" s="391" t="str">
        <f t="shared" si="252"/>
        <v/>
      </c>
      <c r="CB428" s="386" t="str">
        <f t="shared" si="229"/>
        <v/>
      </c>
      <c r="CC428" s="94">
        <f t="shared" si="253"/>
        <v>0</v>
      </c>
      <c r="CD428" s="397" t="str">
        <f t="shared" si="254"/>
        <v/>
      </c>
      <c r="CE428" s="559" t="str">
        <f t="array" ref="CE428">IFERROR(INDEX($C$10:$C$525,MATCH(0,COUNTIF($CE$9:CE427,$C$10:$C$525),0)),"")</f>
        <v/>
      </c>
      <c r="CF428" s="559">
        <f t="shared" si="230"/>
        <v>0</v>
      </c>
    </row>
    <row r="429" spans="1:84" ht="16.2" thickBot="1" x14ac:dyDescent="0.35">
      <c r="A429" s="78" t="str">
        <f t="shared" si="232"/>
        <v/>
      </c>
      <c r="B429" s="576"/>
      <c r="C429" s="464"/>
      <c r="D429" s="349"/>
      <c r="E429" s="61" t="str">
        <f>IF(B429="","",IF(C429="","",IF(D429="","",INDEX(POBRANIE_!$B$6:$F$100,MATCH($D429,POBRANIE_!$A$6:$A$100,0),2))))</f>
        <v/>
      </c>
      <c r="F429" s="44"/>
      <c r="G429" s="45"/>
      <c r="H429" s="349"/>
      <c r="I429" s="46"/>
      <c r="J429" s="64" t="str">
        <f>IF($H429="","",IF($I429="","",IF($H429=LEGENDA!$B$21,0.6,IF($H429=LEGENDA!$B$22,0.7,0.8))))</f>
        <v/>
      </c>
      <c r="K429" s="61" t="str">
        <f t="shared" si="233"/>
        <v/>
      </c>
      <c r="L429" s="46"/>
      <c r="M429" s="61" t="str">
        <f>IF($H429="","",IF(OR(I429&gt;0,L429&gt;0),"",IF(AND(D429="TUZ",H429="gleba b. lekka"),"BŁĄD kol.8",IF(AND(D429="TUZ",H429="gleba lekka"),"BŁĄD kol.8",IF(AND(D429="TUZ",H429="gleba średnia"),"BŁĄD kol.8",IF(AND(D429="TUZ",H429="gleba ciężka"),"BŁĄD kol.8",IF(OR($H429=LEGENDA!$B$21,$H429=1),49,IF(OR($H429=LEGENDA!$B$22,$H429=2),59,IF(OR($H429=LEGENDA!$B$23,$H429=3),62,IF(OR($H429=4,$H429=LEGENDA!$B$24),66,IF(H429=LEGENDA!$O$25,86,IF(H429=LEGENDA!$O$26,91,IF(H429=LEGENDA!$O$27,73,IF(H429=LEGENDA!$O$28,66,IF(H429=LEGENDA!$O$29,135,IF(H429=LEGENDA!$O$30,158,IF(H429=LEGENDA!$O$31,117)))))))))))))))))</f>
        <v/>
      </c>
      <c r="N429" s="61" t="str">
        <f>IF(AND(D429="TUZ",H429="gleba b. lekka"),"BŁĄD kol.8",IF(AND(D429="TUZ",H429="gleba lekka"),"BŁĄD kol.8",IF(AND(D429="TUZ",H429="gleba średnia"),"BŁĄD kol.8",IF(AND(D429="TUZ",H429="gleba ciężka"),"BŁĄD kol.8",IF(AND(E429&lt;&gt;4,H429=LEGENDA!$O$29),"BŁĄD kol.8",IF(AND(E429&lt;&gt;4,H429=LEGENDA!$O$30),"BŁĄD kol.8",IF(AND(E429&lt;&gt;4,H429=LEGENDA!$O$31),"BŁĄD kol.8",IF(AND(E429&lt;&gt;4,H429=LEGENDA!$O$28),"BŁĄD kol.8",IF(AND(E429&lt;&gt;4,H429=LEGENDA!$O$27),"BŁĄD kol.8",IF(AND(E429&lt;&gt;4,H429=LEGENDA!$O$26),"BŁĄD kol.8",IF(AND(E429&lt;&gt;4,H429=LEGENDA!$O$25),"BŁĄD kol.8",IF(AX429="","",IF(AX429=1,0.6,IF(AX429=2,0.9,0.9))))))))))))))</f>
        <v/>
      </c>
      <c r="O429" s="381" t="str">
        <f t="shared" si="234"/>
        <v/>
      </c>
      <c r="P429" s="379" t="str">
        <f t="shared" si="235"/>
        <v/>
      </c>
      <c r="Q429" s="47"/>
      <c r="R429" s="46"/>
      <c r="S429" s="46"/>
      <c r="T429" s="46"/>
      <c r="U429" s="46"/>
      <c r="V429" s="61" t="str">
        <f t="shared" si="236"/>
        <v/>
      </c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61" t="str">
        <f t="shared" si="237"/>
        <v/>
      </c>
      <c r="AH429" s="66" t="e">
        <v>#VALUE!</v>
      </c>
      <c r="AI429" s="72">
        <v>0</v>
      </c>
      <c r="AJ429" s="73">
        <v>0</v>
      </c>
      <c r="AK429" s="67">
        <v>0</v>
      </c>
      <c r="AL429" s="51">
        <v>-63.360000000000007</v>
      </c>
      <c r="AM429" s="51">
        <v>-73.600000000000009</v>
      </c>
      <c r="AN429" s="51">
        <v>-164.8</v>
      </c>
      <c r="AO429" s="77">
        <v>0</v>
      </c>
      <c r="AP429" s="77">
        <v>0</v>
      </c>
      <c r="AQ429" s="77">
        <v>0</v>
      </c>
      <c r="AR429" s="77">
        <v>0</v>
      </c>
      <c r="AS429" s="77">
        <v>0</v>
      </c>
      <c r="AT429" s="77">
        <v>0</v>
      </c>
      <c r="AU429" s="46"/>
      <c r="AV429" s="350" t="str">
        <f t="shared" si="238"/>
        <v/>
      </c>
      <c r="AW429" s="76" t="str">
        <f t="shared" si="239"/>
        <v/>
      </c>
      <c r="AX429" s="198" t="str">
        <f>IF(A429="","",IF(D429="","",INDEX(POBRANIE_!$B$6:$F$101,MATCH(D429,POBRANIE_!$A$6:$A$101,0),5)))</f>
        <v/>
      </c>
      <c r="AY429" s="96" t="str">
        <f t="shared" si="240"/>
        <v/>
      </c>
      <c r="AZ429" s="96" t="str">
        <f t="shared" si="231"/>
        <v/>
      </c>
      <c r="BA429" s="292" t="str">
        <f t="shared" si="226"/>
        <v xml:space="preserve"> </v>
      </c>
      <c r="BB429" s="293" t="str">
        <f t="shared" si="227"/>
        <v xml:space="preserve"> </v>
      </c>
      <c r="BD429" s="45"/>
      <c r="BE429" s="387" t="str">
        <f t="shared" si="228"/>
        <v/>
      </c>
      <c r="BF429" s="388">
        <f t="shared" si="241"/>
        <v>0</v>
      </c>
      <c r="BG429" s="388">
        <f t="shared" si="242"/>
        <v>0</v>
      </c>
      <c r="BH429" s="388">
        <f t="shared" si="243"/>
        <v>0</v>
      </c>
      <c r="BI429" s="388">
        <f t="shared" si="244"/>
        <v>0</v>
      </c>
      <c r="BJ429" s="388">
        <f t="shared" si="245"/>
        <v>0</v>
      </c>
      <c r="BK429" s="389">
        <f t="shared" si="246"/>
        <v>0</v>
      </c>
      <c r="BL429" s="388">
        <f>IF(W429="",0,IF(W429=LEGENDA!C$43,0,1))</f>
        <v>0</v>
      </c>
      <c r="BM429" s="388">
        <f>IF(X429="",0,IF(X429=LEGENDA!D$43,0,1))</f>
        <v>0</v>
      </c>
      <c r="BN429" s="388">
        <f>IF(Y429="",0,IF(Y429=LEGENDA!E$43,0,1))</f>
        <v>0</v>
      </c>
      <c r="BO429" s="388">
        <f>IF(Z429="",0,IF(Z429=LEGENDA!F$43,0,1))</f>
        <v>0</v>
      </c>
      <c r="BP429" s="388">
        <f>IF(AA429="",0,IF(AA429=LEGENDA!G$43,0,1))</f>
        <v>0</v>
      </c>
      <c r="BQ429" s="388">
        <f>IF(AB429="",0,IF(AB429=LEGENDA!H$43,0,1))</f>
        <v>0</v>
      </c>
      <c r="BR429" s="388">
        <f>IF(AC429="",0,IF(AC429=LEGENDA!I$43,0,1))</f>
        <v>0</v>
      </c>
      <c r="BS429" s="388">
        <f>IF(AD429="",0,IF(AD429=LEGENDA!J$43,0,1))</f>
        <v>0</v>
      </c>
      <c r="BT429" s="388">
        <f>IF(AE429="",0,IF(AE429=LEGENDA!K$43,0,1))</f>
        <v>0</v>
      </c>
      <c r="BU429" s="388">
        <f>IF(AF429="",0,IF(AF429=LEGENDA!L$43,0,1))</f>
        <v>0</v>
      </c>
      <c r="BV429" s="390">
        <f t="shared" si="247"/>
        <v>0</v>
      </c>
      <c r="BW429" s="388">
        <f t="shared" si="248"/>
        <v>0</v>
      </c>
      <c r="BX429" s="390">
        <f t="shared" si="249"/>
        <v>0</v>
      </c>
      <c r="BY429" s="391">
        <f t="shared" si="250"/>
        <v>0</v>
      </c>
      <c r="BZ429" s="391">
        <f t="shared" si="251"/>
        <v>0</v>
      </c>
      <c r="CA429" s="391" t="str">
        <f t="shared" si="252"/>
        <v/>
      </c>
      <c r="CB429" s="386" t="str">
        <f t="shared" si="229"/>
        <v/>
      </c>
      <c r="CC429" s="94">
        <f t="shared" si="253"/>
        <v>0</v>
      </c>
      <c r="CD429" s="397" t="str">
        <f t="shared" si="254"/>
        <v/>
      </c>
      <c r="CE429" s="559" t="str">
        <f t="array" ref="CE429">IFERROR(INDEX($C$10:$C$525,MATCH(0,COUNTIF($CE$9:CE428,$C$10:$C$525),0)),"")</f>
        <v/>
      </c>
      <c r="CF429" s="559">
        <f t="shared" si="230"/>
        <v>0</v>
      </c>
    </row>
    <row r="430" spans="1:84" ht="16.2" thickBot="1" x14ac:dyDescent="0.35">
      <c r="A430" s="78" t="str">
        <f t="shared" si="232"/>
        <v/>
      </c>
      <c r="B430" s="576"/>
      <c r="C430" s="464"/>
      <c r="D430" s="349"/>
      <c r="E430" s="61" t="str">
        <f>IF(B430="","",IF(C430="","",IF(D430="","",INDEX(POBRANIE_!$B$6:$F$100,MATCH($D430,POBRANIE_!$A$6:$A$100,0),2))))</f>
        <v/>
      </c>
      <c r="F430" s="44"/>
      <c r="G430" s="45"/>
      <c r="H430" s="349"/>
      <c r="I430" s="46"/>
      <c r="J430" s="64" t="str">
        <f>IF($H430="","",IF($I430="","",IF($H430=LEGENDA!$B$21,0.6,IF($H430=LEGENDA!$B$22,0.7,0.8))))</f>
        <v/>
      </c>
      <c r="K430" s="61" t="str">
        <f t="shared" si="233"/>
        <v/>
      </c>
      <c r="L430" s="46"/>
      <c r="M430" s="61" t="str">
        <f>IF($H430="","",IF(OR(I430&gt;0,L430&gt;0),"",IF(AND(D430="TUZ",H430="gleba b. lekka"),"BŁĄD kol.8",IF(AND(D430="TUZ",H430="gleba lekka"),"BŁĄD kol.8",IF(AND(D430="TUZ",H430="gleba średnia"),"BŁĄD kol.8",IF(AND(D430="TUZ",H430="gleba ciężka"),"BŁĄD kol.8",IF(OR($H430=LEGENDA!$B$21,$H430=1),49,IF(OR($H430=LEGENDA!$B$22,$H430=2),59,IF(OR($H430=LEGENDA!$B$23,$H430=3),62,IF(OR($H430=4,$H430=LEGENDA!$B$24),66,IF(H430=LEGENDA!$O$25,86,IF(H430=LEGENDA!$O$26,91,IF(H430=LEGENDA!$O$27,73,IF(H430=LEGENDA!$O$28,66,IF(H430=LEGENDA!$O$29,135,IF(H430=LEGENDA!$O$30,158,IF(H430=LEGENDA!$O$31,117)))))))))))))))))</f>
        <v/>
      </c>
      <c r="N430" s="61" t="str">
        <f>IF(AND(D430="TUZ",H430="gleba b. lekka"),"BŁĄD kol.8",IF(AND(D430="TUZ",H430="gleba lekka"),"BŁĄD kol.8",IF(AND(D430="TUZ",H430="gleba średnia"),"BŁĄD kol.8",IF(AND(D430="TUZ",H430="gleba ciężka"),"BŁĄD kol.8",IF(AND(E430&lt;&gt;4,H430=LEGENDA!$O$29),"BŁĄD kol.8",IF(AND(E430&lt;&gt;4,H430=LEGENDA!$O$30),"BŁĄD kol.8",IF(AND(E430&lt;&gt;4,H430=LEGENDA!$O$31),"BŁĄD kol.8",IF(AND(E430&lt;&gt;4,H430=LEGENDA!$O$28),"BŁĄD kol.8",IF(AND(E430&lt;&gt;4,H430=LEGENDA!$O$27),"BŁĄD kol.8",IF(AND(E430&lt;&gt;4,H430=LEGENDA!$O$26),"BŁĄD kol.8",IF(AND(E430&lt;&gt;4,H430=LEGENDA!$O$25),"BŁĄD kol.8",IF(AX430="","",IF(AX430=1,0.6,IF(AX430=2,0.9,0.9))))))))))))))</f>
        <v/>
      </c>
      <c r="O430" s="381" t="str">
        <f t="shared" si="234"/>
        <v/>
      </c>
      <c r="P430" s="379" t="str">
        <f t="shared" si="235"/>
        <v/>
      </c>
      <c r="Q430" s="47"/>
      <c r="R430" s="46"/>
      <c r="S430" s="46"/>
      <c r="T430" s="46"/>
      <c r="U430" s="46"/>
      <c r="V430" s="61" t="str">
        <f t="shared" si="236"/>
        <v/>
      </c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61" t="str">
        <f t="shared" si="237"/>
        <v/>
      </c>
      <c r="AH430" s="66" t="e">
        <v>#VALUE!</v>
      </c>
      <c r="AI430" s="72">
        <v>0</v>
      </c>
      <c r="AJ430" s="73">
        <v>0</v>
      </c>
      <c r="AK430" s="67">
        <v>0</v>
      </c>
      <c r="AL430" s="51">
        <v>-63.360000000000007</v>
      </c>
      <c r="AM430" s="51">
        <v>-73.600000000000009</v>
      </c>
      <c r="AN430" s="51">
        <v>-164.8</v>
      </c>
      <c r="AO430" s="77">
        <v>0</v>
      </c>
      <c r="AP430" s="77">
        <v>0</v>
      </c>
      <c r="AQ430" s="77">
        <v>0</v>
      </c>
      <c r="AR430" s="77">
        <v>0</v>
      </c>
      <c r="AS430" s="77">
        <v>0</v>
      </c>
      <c r="AT430" s="77">
        <v>0</v>
      </c>
      <c r="AU430" s="46"/>
      <c r="AV430" s="350" t="str">
        <f t="shared" si="238"/>
        <v/>
      </c>
      <c r="AW430" s="76" t="str">
        <f t="shared" si="239"/>
        <v/>
      </c>
      <c r="AX430" s="198" t="str">
        <f>IF(A430="","",IF(D430="","",INDEX(POBRANIE_!$B$6:$F$101,MATCH(D430,POBRANIE_!$A$6:$A$101,0),5)))</f>
        <v/>
      </c>
      <c r="AY430" s="96" t="str">
        <f t="shared" si="240"/>
        <v/>
      </c>
      <c r="AZ430" s="96" t="str">
        <f t="shared" si="231"/>
        <v/>
      </c>
      <c r="BA430" s="292" t="str">
        <f t="shared" si="226"/>
        <v xml:space="preserve"> </v>
      </c>
      <c r="BB430" s="293" t="str">
        <f t="shared" si="227"/>
        <v xml:space="preserve"> </v>
      </c>
      <c r="BD430" s="45"/>
      <c r="BE430" s="387" t="str">
        <f t="shared" si="228"/>
        <v/>
      </c>
      <c r="BF430" s="388">
        <f t="shared" si="241"/>
        <v>0</v>
      </c>
      <c r="BG430" s="388">
        <f t="shared" si="242"/>
        <v>0</v>
      </c>
      <c r="BH430" s="388">
        <f t="shared" si="243"/>
        <v>0</v>
      </c>
      <c r="BI430" s="388">
        <f t="shared" si="244"/>
        <v>0</v>
      </c>
      <c r="BJ430" s="388">
        <f t="shared" si="245"/>
        <v>0</v>
      </c>
      <c r="BK430" s="389">
        <f t="shared" si="246"/>
        <v>0</v>
      </c>
      <c r="BL430" s="388">
        <f>IF(W430="",0,IF(W430=LEGENDA!C$43,0,1))</f>
        <v>0</v>
      </c>
      <c r="BM430" s="388">
        <f>IF(X430="",0,IF(X430=LEGENDA!D$43,0,1))</f>
        <v>0</v>
      </c>
      <c r="BN430" s="388">
        <f>IF(Y430="",0,IF(Y430=LEGENDA!E$43,0,1))</f>
        <v>0</v>
      </c>
      <c r="BO430" s="388">
        <f>IF(Z430="",0,IF(Z430=LEGENDA!F$43,0,1))</f>
        <v>0</v>
      </c>
      <c r="BP430" s="388">
        <f>IF(AA430="",0,IF(AA430=LEGENDA!G$43,0,1))</f>
        <v>0</v>
      </c>
      <c r="BQ430" s="388">
        <f>IF(AB430="",0,IF(AB430=LEGENDA!H$43,0,1))</f>
        <v>0</v>
      </c>
      <c r="BR430" s="388">
        <f>IF(AC430="",0,IF(AC430=LEGENDA!I$43,0,1))</f>
        <v>0</v>
      </c>
      <c r="BS430" s="388">
        <f>IF(AD430="",0,IF(AD430=LEGENDA!J$43,0,1))</f>
        <v>0</v>
      </c>
      <c r="BT430" s="388">
        <f>IF(AE430="",0,IF(AE430=LEGENDA!K$43,0,1))</f>
        <v>0</v>
      </c>
      <c r="BU430" s="388">
        <f>IF(AF430="",0,IF(AF430=LEGENDA!L$43,0,1))</f>
        <v>0</v>
      </c>
      <c r="BV430" s="390">
        <f t="shared" si="247"/>
        <v>0</v>
      </c>
      <c r="BW430" s="388">
        <f t="shared" si="248"/>
        <v>0</v>
      </c>
      <c r="BX430" s="390">
        <f t="shared" si="249"/>
        <v>0</v>
      </c>
      <c r="BY430" s="391">
        <f t="shared" si="250"/>
        <v>0</v>
      </c>
      <c r="BZ430" s="391">
        <f t="shared" si="251"/>
        <v>0</v>
      </c>
      <c r="CA430" s="391" t="str">
        <f t="shared" si="252"/>
        <v/>
      </c>
      <c r="CB430" s="386" t="str">
        <f t="shared" si="229"/>
        <v/>
      </c>
      <c r="CC430" s="94">
        <f t="shared" si="253"/>
        <v>0</v>
      </c>
      <c r="CD430" s="397" t="str">
        <f t="shared" si="254"/>
        <v/>
      </c>
      <c r="CE430" s="559" t="str">
        <f t="array" ref="CE430">IFERROR(INDEX($C$10:$C$525,MATCH(0,COUNTIF($CE$9:CE429,$C$10:$C$525),0)),"")</f>
        <v/>
      </c>
      <c r="CF430" s="559">
        <f t="shared" si="230"/>
        <v>0</v>
      </c>
    </row>
    <row r="431" spans="1:84" ht="18.600000000000001" customHeight="1" thickBot="1" x14ac:dyDescent="0.35">
      <c r="A431" s="78" t="str">
        <f t="shared" si="232"/>
        <v/>
      </c>
      <c r="B431" s="576"/>
      <c r="C431" s="464"/>
      <c r="D431" s="349"/>
      <c r="E431" s="61" t="str">
        <f>IF(B431="","",IF(C431="","",IF(D431="","",INDEX(POBRANIE_!$B$6:$F$100,MATCH($D431,POBRANIE_!$A$6:$A$100,0),2))))</f>
        <v/>
      </c>
      <c r="F431" s="44"/>
      <c r="G431" s="45"/>
      <c r="H431" s="349"/>
      <c r="I431" s="46"/>
      <c r="J431" s="64" t="str">
        <f>IF($H431="","",IF($I431="","",IF($H431=LEGENDA!$B$21,0.6,IF($H431=LEGENDA!$B$22,0.7,0.8))))</f>
        <v/>
      </c>
      <c r="K431" s="61" t="str">
        <f t="shared" si="233"/>
        <v/>
      </c>
      <c r="L431" s="46"/>
      <c r="M431" s="61" t="str">
        <f>IF($H431="","",IF(OR(I431&gt;0,L431&gt;0),"",IF(AND(D431="TUZ",H431="gleba b. lekka"),"BŁĄD kol.8",IF(AND(D431="TUZ",H431="gleba lekka"),"BŁĄD kol.8",IF(AND(D431="TUZ",H431="gleba średnia"),"BŁĄD kol.8",IF(AND(D431="TUZ",H431="gleba ciężka"),"BŁĄD kol.8",IF(OR($H431=LEGENDA!$B$21,$H431=1),49,IF(OR($H431=LEGENDA!$B$22,$H431=2),59,IF(OR($H431=LEGENDA!$B$23,$H431=3),62,IF(OR($H431=4,$H431=LEGENDA!$B$24),66,IF(H431=LEGENDA!$O$25,86,IF(H431=LEGENDA!$O$26,91,IF(H431=LEGENDA!$O$27,73,IF(H431=LEGENDA!$O$28,66,IF(H431=LEGENDA!$O$29,135,IF(H431=LEGENDA!$O$30,158,IF(H431=LEGENDA!$O$31,117)))))))))))))))))</f>
        <v/>
      </c>
      <c r="N431" s="61" t="str">
        <f>IF(AND(D431="TUZ",H431="gleba b. lekka"),"BŁĄD kol.8",IF(AND(D431="TUZ",H431="gleba lekka"),"BŁĄD kol.8",IF(AND(D431="TUZ",H431="gleba średnia"),"BŁĄD kol.8",IF(AND(D431="TUZ",H431="gleba ciężka"),"BŁĄD kol.8",IF(AND(E431&lt;&gt;4,H431=LEGENDA!$O$29),"BŁĄD kol.8",IF(AND(E431&lt;&gt;4,H431=LEGENDA!$O$30),"BŁĄD kol.8",IF(AND(E431&lt;&gt;4,H431=LEGENDA!$O$31),"BŁĄD kol.8",IF(AND(E431&lt;&gt;4,H431=LEGENDA!$O$28),"BŁĄD kol.8",IF(AND(E431&lt;&gt;4,H431=LEGENDA!$O$27),"BŁĄD kol.8",IF(AND(E431&lt;&gt;4,H431=LEGENDA!$O$26),"BŁĄD kol.8",IF(AND(E431&lt;&gt;4,H431=LEGENDA!$O$25),"BŁĄD kol.8",IF(AX431="","",IF(AX431=1,0.6,IF(AX431=2,0.9,0.9))))))))))))))</f>
        <v/>
      </c>
      <c r="O431" s="381" t="str">
        <f t="shared" si="234"/>
        <v/>
      </c>
      <c r="P431" s="379" t="str">
        <f t="shared" si="235"/>
        <v/>
      </c>
      <c r="Q431" s="47"/>
      <c r="R431" s="46"/>
      <c r="S431" s="46"/>
      <c r="T431" s="46"/>
      <c r="U431" s="46"/>
      <c r="V431" s="61" t="str">
        <f t="shared" si="236"/>
        <v/>
      </c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61" t="str">
        <f t="shared" si="237"/>
        <v/>
      </c>
      <c r="AH431" s="66" t="e">
        <v>#VALUE!</v>
      </c>
      <c r="AI431" s="72">
        <v>0</v>
      </c>
      <c r="AJ431" s="73">
        <v>0</v>
      </c>
      <c r="AK431" s="67">
        <v>0</v>
      </c>
      <c r="AL431" s="51">
        <v>-63.360000000000007</v>
      </c>
      <c r="AM431" s="51">
        <v>-73.600000000000009</v>
      </c>
      <c r="AN431" s="51">
        <v>-164.8</v>
      </c>
      <c r="AO431" s="77">
        <v>0</v>
      </c>
      <c r="AP431" s="77">
        <v>0</v>
      </c>
      <c r="AQ431" s="77">
        <v>0</v>
      </c>
      <c r="AR431" s="77">
        <v>0</v>
      </c>
      <c r="AS431" s="77">
        <v>0</v>
      </c>
      <c r="AT431" s="77">
        <v>0</v>
      </c>
      <c r="AU431" s="46"/>
      <c r="AV431" s="350" t="str">
        <f t="shared" si="238"/>
        <v/>
      </c>
      <c r="AW431" s="76" t="str">
        <f t="shared" si="239"/>
        <v/>
      </c>
      <c r="AX431" s="198" t="str">
        <f>IF(A431="","",IF(D431="","",INDEX(POBRANIE_!$B$6:$F$101,MATCH(D431,POBRANIE_!$A$6:$A$101,0),5)))</f>
        <v/>
      </c>
      <c r="AY431" s="96" t="str">
        <f t="shared" si="240"/>
        <v/>
      </c>
      <c r="AZ431" s="96" t="str">
        <f t="shared" si="231"/>
        <v/>
      </c>
      <c r="BA431" s="292" t="str">
        <f t="shared" si="226"/>
        <v xml:space="preserve"> </v>
      </c>
      <c r="BB431" s="293" t="str">
        <f t="shared" si="227"/>
        <v xml:space="preserve"> </v>
      </c>
      <c r="BD431" s="45"/>
      <c r="BE431" s="387" t="str">
        <f t="shared" si="228"/>
        <v/>
      </c>
      <c r="BF431" s="388">
        <f t="shared" si="241"/>
        <v>0</v>
      </c>
      <c r="BG431" s="388">
        <f t="shared" si="242"/>
        <v>0</v>
      </c>
      <c r="BH431" s="388">
        <f t="shared" si="243"/>
        <v>0</v>
      </c>
      <c r="BI431" s="388">
        <f t="shared" si="244"/>
        <v>0</v>
      </c>
      <c r="BJ431" s="388">
        <f t="shared" si="245"/>
        <v>0</v>
      </c>
      <c r="BK431" s="389">
        <f t="shared" si="246"/>
        <v>0</v>
      </c>
      <c r="BL431" s="388">
        <f>IF(W431="",0,IF(W431=LEGENDA!C$43,0,1))</f>
        <v>0</v>
      </c>
      <c r="BM431" s="388">
        <f>IF(X431="",0,IF(X431=LEGENDA!D$43,0,1))</f>
        <v>0</v>
      </c>
      <c r="BN431" s="388">
        <f>IF(Y431="",0,IF(Y431=LEGENDA!E$43,0,1))</f>
        <v>0</v>
      </c>
      <c r="BO431" s="388">
        <f>IF(Z431="",0,IF(Z431=LEGENDA!F$43,0,1))</f>
        <v>0</v>
      </c>
      <c r="BP431" s="388">
        <f>IF(AA431="",0,IF(AA431=LEGENDA!G$43,0,1))</f>
        <v>0</v>
      </c>
      <c r="BQ431" s="388">
        <f>IF(AB431="",0,IF(AB431=LEGENDA!H$43,0,1))</f>
        <v>0</v>
      </c>
      <c r="BR431" s="388">
        <f>IF(AC431="",0,IF(AC431=LEGENDA!I$43,0,1))</f>
        <v>0</v>
      </c>
      <c r="BS431" s="388">
        <f>IF(AD431="",0,IF(AD431=LEGENDA!J$43,0,1))</f>
        <v>0</v>
      </c>
      <c r="BT431" s="388">
        <f>IF(AE431="",0,IF(AE431=LEGENDA!K$43,0,1))</f>
        <v>0</v>
      </c>
      <c r="BU431" s="388">
        <f>IF(AF431="",0,IF(AF431=LEGENDA!L$43,0,1))</f>
        <v>0</v>
      </c>
      <c r="BV431" s="390">
        <f t="shared" si="247"/>
        <v>0</v>
      </c>
      <c r="BW431" s="388">
        <f t="shared" si="248"/>
        <v>0</v>
      </c>
      <c r="BX431" s="390">
        <f t="shared" si="249"/>
        <v>0</v>
      </c>
      <c r="BY431" s="391">
        <f t="shared" si="250"/>
        <v>0</v>
      </c>
      <c r="BZ431" s="391">
        <f t="shared" si="251"/>
        <v>0</v>
      </c>
      <c r="CA431" s="391" t="str">
        <f t="shared" si="252"/>
        <v/>
      </c>
      <c r="CB431" s="386" t="str">
        <f t="shared" si="229"/>
        <v/>
      </c>
      <c r="CC431" s="94">
        <f t="shared" si="253"/>
        <v>0</v>
      </c>
      <c r="CD431" s="397" t="str">
        <f t="shared" si="254"/>
        <v/>
      </c>
      <c r="CE431" s="559" t="str">
        <f t="array" ref="CE431">IFERROR(INDEX($C$10:$C$525,MATCH(0,COUNTIF($CE$9:CE430,$C$10:$C$525),0)),"")</f>
        <v/>
      </c>
      <c r="CF431" s="559">
        <f t="shared" si="230"/>
        <v>0</v>
      </c>
    </row>
    <row r="432" spans="1:84" ht="16.2" thickBot="1" x14ac:dyDescent="0.35">
      <c r="A432" s="78" t="str">
        <f t="shared" si="232"/>
        <v/>
      </c>
      <c r="B432" s="576"/>
      <c r="C432" s="464"/>
      <c r="D432" s="349"/>
      <c r="E432" s="61" t="str">
        <f>IF(B432="","",IF(C432="","",IF(D432="","",INDEX(POBRANIE_!$B$6:$F$100,MATCH($D432,POBRANIE_!$A$6:$A$100,0),2))))</f>
        <v/>
      </c>
      <c r="F432" s="44"/>
      <c r="G432" s="45"/>
      <c r="H432" s="349"/>
      <c r="I432" s="46"/>
      <c r="J432" s="64" t="str">
        <f>IF($H432="","",IF($I432="","",IF($H432=LEGENDA!$B$21,0.6,IF($H432=LEGENDA!$B$22,0.7,0.8))))</f>
        <v/>
      </c>
      <c r="K432" s="61" t="str">
        <f t="shared" si="233"/>
        <v/>
      </c>
      <c r="L432" s="46"/>
      <c r="M432" s="61" t="str">
        <f>IF($H432="","",IF(OR(I432&gt;0,L432&gt;0),"",IF(AND(D432="TUZ",H432="gleba b. lekka"),"BŁĄD kol.8",IF(AND(D432="TUZ",H432="gleba lekka"),"BŁĄD kol.8",IF(AND(D432="TUZ",H432="gleba średnia"),"BŁĄD kol.8",IF(AND(D432="TUZ",H432="gleba ciężka"),"BŁĄD kol.8",IF(OR($H432=LEGENDA!$B$21,$H432=1),49,IF(OR($H432=LEGENDA!$B$22,$H432=2),59,IF(OR($H432=LEGENDA!$B$23,$H432=3),62,IF(OR($H432=4,$H432=LEGENDA!$B$24),66,IF(H432=LEGENDA!$O$25,86,IF(H432=LEGENDA!$O$26,91,IF(H432=LEGENDA!$O$27,73,IF(H432=LEGENDA!$O$28,66,IF(H432=LEGENDA!$O$29,135,IF(H432=LEGENDA!$O$30,158,IF(H432=LEGENDA!$O$31,117)))))))))))))))))</f>
        <v/>
      </c>
      <c r="N432" s="61" t="str">
        <f>IF(AND(D432="TUZ",H432="gleba b. lekka"),"BŁĄD kol.8",IF(AND(D432="TUZ",H432="gleba lekka"),"BŁĄD kol.8",IF(AND(D432="TUZ",H432="gleba średnia"),"BŁĄD kol.8",IF(AND(D432="TUZ",H432="gleba ciężka"),"BŁĄD kol.8",IF(AND(E432&lt;&gt;4,H432=LEGENDA!$O$29),"BŁĄD kol.8",IF(AND(E432&lt;&gt;4,H432=LEGENDA!$O$30),"BŁĄD kol.8",IF(AND(E432&lt;&gt;4,H432=LEGENDA!$O$31),"BŁĄD kol.8",IF(AND(E432&lt;&gt;4,H432=LEGENDA!$O$28),"BŁĄD kol.8",IF(AND(E432&lt;&gt;4,H432=LEGENDA!$O$27),"BŁĄD kol.8",IF(AND(E432&lt;&gt;4,H432=LEGENDA!$O$26),"BŁĄD kol.8",IF(AND(E432&lt;&gt;4,H432=LEGENDA!$O$25),"BŁĄD kol.8",IF(AX432="","",IF(AX432=1,0.6,IF(AX432=2,0.9,0.9))))))))))))))</f>
        <v/>
      </c>
      <c r="O432" s="381" t="str">
        <f t="shared" si="234"/>
        <v/>
      </c>
      <c r="P432" s="379" t="str">
        <f t="shared" si="235"/>
        <v/>
      </c>
      <c r="Q432" s="47"/>
      <c r="R432" s="46"/>
      <c r="S432" s="46"/>
      <c r="T432" s="46"/>
      <c r="U432" s="46"/>
      <c r="V432" s="61" t="str">
        <f t="shared" si="236"/>
        <v/>
      </c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61" t="str">
        <f t="shared" si="237"/>
        <v/>
      </c>
      <c r="AH432" s="66" t="e">
        <v>#VALUE!</v>
      </c>
      <c r="AI432" s="72">
        <v>0</v>
      </c>
      <c r="AJ432" s="73">
        <v>0</v>
      </c>
      <c r="AK432" s="67">
        <v>0</v>
      </c>
      <c r="AL432" s="51">
        <v>-63.360000000000007</v>
      </c>
      <c r="AM432" s="51">
        <v>-73.600000000000009</v>
      </c>
      <c r="AN432" s="51">
        <v>-164.8</v>
      </c>
      <c r="AO432" s="77">
        <v>0</v>
      </c>
      <c r="AP432" s="77">
        <v>0</v>
      </c>
      <c r="AQ432" s="77">
        <v>0</v>
      </c>
      <c r="AR432" s="77">
        <v>0</v>
      </c>
      <c r="AS432" s="77">
        <v>0</v>
      </c>
      <c r="AT432" s="77">
        <v>0</v>
      </c>
      <c r="AU432" s="46"/>
      <c r="AV432" s="350" t="str">
        <f t="shared" si="238"/>
        <v/>
      </c>
      <c r="AW432" s="76" t="str">
        <f t="shared" si="239"/>
        <v/>
      </c>
      <c r="AX432" s="198" t="str">
        <f>IF(A432="","",IF(D432="","",INDEX(POBRANIE_!$B$6:$F$101,MATCH(D432,POBRANIE_!$A$6:$A$101,0),5)))</f>
        <v/>
      </c>
      <c r="AY432" s="96" t="str">
        <f t="shared" si="240"/>
        <v/>
      </c>
      <c r="AZ432" s="96" t="str">
        <f t="shared" si="231"/>
        <v/>
      </c>
      <c r="BA432" s="292" t="str">
        <f t="shared" si="226"/>
        <v xml:space="preserve"> </v>
      </c>
      <c r="BB432" s="293" t="str">
        <f t="shared" si="227"/>
        <v xml:space="preserve"> </v>
      </c>
      <c r="BD432" s="45"/>
      <c r="BE432" s="387" t="str">
        <f t="shared" si="228"/>
        <v/>
      </c>
      <c r="BF432" s="388">
        <f t="shared" si="241"/>
        <v>0</v>
      </c>
      <c r="BG432" s="388">
        <f t="shared" si="242"/>
        <v>0</v>
      </c>
      <c r="BH432" s="388">
        <f t="shared" si="243"/>
        <v>0</v>
      </c>
      <c r="BI432" s="388">
        <f t="shared" si="244"/>
        <v>0</v>
      </c>
      <c r="BJ432" s="388">
        <f t="shared" si="245"/>
        <v>0</v>
      </c>
      <c r="BK432" s="389">
        <f t="shared" si="246"/>
        <v>0</v>
      </c>
      <c r="BL432" s="388">
        <f>IF(W432="",0,IF(W432=LEGENDA!C$43,0,1))</f>
        <v>0</v>
      </c>
      <c r="BM432" s="388">
        <f>IF(X432="",0,IF(X432=LEGENDA!D$43,0,1))</f>
        <v>0</v>
      </c>
      <c r="BN432" s="388">
        <f>IF(Y432="",0,IF(Y432=LEGENDA!E$43,0,1))</f>
        <v>0</v>
      </c>
      <c r="BO432" s="388">
        <f>IF(Z432="",0,IF(Z432=LEGENDA!F$43,0,1))</f>
        <v>0</v>
      </c>
      <c r="BP432" s="388">
        <f>IF(AA432="",0,IF(AA432=LEGENDA!G$43,0,1))</f>
        <v>0</v>
      </c>
      <c r="BQ432" s="388">
        <f>IF(AB432="",0,IF(AB432=LEGENDA!H$43,0,1))</f>
        <v>0</v>
      </c>
      <c r="BR432" s="388">
        <f>IF(AC432="",0,IF(AC432=LEGENDA!I$43,0,1))</f>
        <v>0</v>
      </c>
      <c r="BS432" s="388">
        <f>IF(AD432="",0,IF(AD432=LEGENDA!J$43,0,1))</f>
        <v>0</v>
      </c>
      <c r="BT432" s="388">
        <f>IF(AE432="",0,IF(AE432=LEGENDA!K$43,0,1))</f>
        <v>0</v>
      </c>
      <c r="BU432" s="388">
        <f>IF(AF432="",0,IF(AF432=LEGENDA!L$43,0,1))</f>
        <v>0</v>
      </c>
      <c r="BV432" s="390">
        <f t="shared" si="247"/>
        <v>0</v>
      </c>
      <c r="BW432" s="388">
        <f t="shared" si="248"/>
        <v>0</v>
      </c>
      <c r="BX432" s="390">
        <f t="shared" si="249"/>
        <v>0</v>
      </c>
      <c r="BY432" s="391">
        <f t="shared" si="250"/>
        <v>0</v>
      </c>
      <c r="BZ432" s="391">
        <f t="shared" si="251"/>
        <v>0</v>
      </c>
      <c r="CA432" s="391" t="str">
        <f t="shared" si="252"/>
        <v/>
      </c>
      <c r="CB432" s="386" t="str">
        <f t="shared" si="229"/>
        <v/>
      </c>
      <c r="CC432" s="94">
        <f t="shared" si="253"/>
        <v>0</v>
      </c>
      <c r="CD432" s="397" t="str">
        <f t="shared" si="254"/>
        <v/>
      </c>
      <c r="CE432" s="559" t="str">
        <f t="array" ref="CE432">IFERROR(INDEX($C$10:$C$525,MATCH(0,COUNTIF($CE$9:CE431,$C$10:$C$525),0)),"")</f>
        <v/>
      </c>
      <c r="CF432" s="559">
        <f t="shared" si="230"/>
        <v>0</v>
      </c>
    </row>
    <row r="433" spans="1:84" ht="16.2" thickBot="1" x14ac:dyDescent="0.35">
      <c r="A433" s="78" t="str">
        <f t="shared" si="232"/>
        <v/>
      </c>
      <c r="B433" s="576"/>
      <c r="C433" s="464"/>
      <c r="D433" s="349"/>
      <c r="E433" s="61" t="str">
        <f>IF(B433="","",IF(C433="","",IF(D433="","",INDEX(POBRANIE_!$B$6:$F$100,MATCH($D433,POBRANIE_!$A$6:$A$100,0),2))))</f>
        <v/>
      </c>
      <c r="F433" s="44"/>
      <c r="G433" s="45"/>
      <c r="H433" s="349"/>
      <c r="I433" s="46"/>
      <c r="J433" s="64" t="str">
        <f>IF($H433="","",IF($I433="","",IF($H433=LEGENDA!$B$21,0.6,IF($H433=LEGENDA!$B$22,0.7,0.8))))</f>
        <v/>
      </c>
      <c r="K433" s="61" t="str">
        <f t="shared" si="233"/>
        <v/>
      </c>
      <c r="L433" s="46"/>
      <c r="M433" s="61" t="str">
        <f>IF($H433="","",IF(OR(I433&gt;0,L433&gt;0),"",IF(AND(D433="TUZ",H433="gleba b. lekka"),"BŁĄD kol.8",IF(AND(D433="TUZ",H433="gleba lekka"),"BŁĄD kol.8",IF(AND(D433="TUZ",H433="gleba średnia"),"BŁĄD kol.8",IF(AND(D433="TUZ",H433="gleba ciężka"),"BŁĄD kol.8",IF(OR($H433=LEGENDA!$B$21,$H433=1),49,IF(OR($H433=LEGENDA!$B$22,$H433=2),59,IF(OR($H433=LEGENDA!$B$23,$H433=3),62,IF(OR($H433=4,$H433=LEGENDA!$B$24),66,IF(H433=LEGENDA!$O$25,86,IF(H433=LEGENDA!$O$26,91,IF(H433=LEGENDA!$O$27,73,IF(H433=LEGENDA!$O$28,66,IF(H433=LEGENDA!$O$29,135,IF(H433=LEGENDA!$O$30,158,IF(H433=LEGENDA!$O$31,117)))))))))))))))))</f>
        <v/>
      </c>
      <c r="N433" s="61" t="str">
        <f>IF(AND(D433="TUZ",H433="gleba b. lekka"),"BŁĄD kol.8",IF(AND(D433="TUZ",H433="gleba lekka"),"BŁĄD kol.8",IF(AND(D433="TUZ",H433="gleba średnia"),"BŁĄD kol.8",IF(AND(D433="TUZ",H433="gleba ciężka"),"BŁĄD kol.8",IF(AND(E433&lt;&gt;4,H433=LEGENDA!$O$29),"BŁĄD kol.8",IF(AND(E433&lt;&gt;4,H433=LEGENDA!$O$30),"BŁĄD kol.8",IF(AND(E433&lt;&gt;4,H433=LEGENDA!$O$31),"BŁĄD kol.8",IF(AND(E433&lt;&gt;4,H433=LEGENDA!$O$28),"BŁĄD kol.8",IF(AND(E433&lt;&gt;4,H433=LEGENDA!$O$27),"BŁĄD kol.8",IF(AND(E433&lt;&gt;4,H433=LEGENDA!$O$26),"BŁĄD kol.8",IF(AND(E433&lt;&gt;4,H433=LEGENDA!$O$25),"BŁĄD kol.8",IF(AX433="","",IF(AX433=1,0.6,IF(AX433=2,0.9,0.9))))))))))))))</f>
        <v/>
      </c>
      <c r="O433" s="381" t="str">
        <f t="shared" si="234"/>
        <v/>
      </c>
      <c r="P433" s="379" t="str">
        <f t="shared" si="235"/>
        <v/>
      </c>
      <c r="Q433" s="47"/>
      <c r="R433" s="46"/>
      <c r="S433" s="46"/>
      <c r="T433" s="46"/>
      <c r="U433" s="46"/>
      <c r="V433" s="61" t="str">
        <f t="shared" si="236"/>
        <v/>
      </c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61" t="str">
        <f t="shared" si="237"/>
        <v/>
      </c>
      <c r="AH433" s="66" t="e">
        <v>#VALUE!</v>
      </c>
      <c r="AI433" s="72">
        <v>0</v>
      </c>
      <c r="AJ433" s="73">
        <v>0</v>
      </c>
      <c r="AK433" s="67">
        <v>0</v>
      </c>
      <c r="AL433" s="51">
        <v>-63.360000000000007</v>
      </c>
      <c r="AM433" s="51">
        <v>-73.600000000000009</v>
      </c>
      <c r="AN433" s="51">
        <v>-164.8</v>
      </c>
      <c r="AO433" s="77">
        <v>0</v>
      </c>
      <c r="AP433" s="77">
        <v>0</v>
      </c>
      <c r="AQ433" s="77">
        <v>0</v>
      </c>
      <c r="AR433" s="77">
        <v>0</v>
      </c>
      <c r="AS433" s="77">
        <v>0</v>
      </c>
      <c r="AT433" s="77">
        <v>0</v>
      </c>
      <c r="AU433" s="46"/>
      <c r="AV433" s="350" t="str">
        <f t="shared" si="238"/>
        <v/>
      </c>
      <c r="AW433" s="76" t="str">
        <f t="shared" si="239"/>
        <v/>
      </c>
      <c r="AX433" s="198" t="str">
        <f>IF(A433="","",IF(D433="","",INDEX(POBRANIE_!$B$6:$F$101,MATCH(D433,POBRANIE_!$A$6:$A$101,0),5)))</f>
        <v/>
      </c>
      <c r="AY433" s="96" t="str">
        <f t="shared" si="240"/>
        <v/>
      </c>
      <c r="AZ433" s="96" t="str">
        <f t="shared" si="231"/>
        <v/>
      </c>
      <c r="BA433" s="292" t="str">
        <f t="shared" si="226"/>
        <v xml:space="preserve"> </v>
      </c>
      <c r="BB433" s="293" t="str">
        <f t="shared" si="227"/>
        <v xml:space="preserve"> </v>
      </c>
      <c r="BD433" s="45"/>
      <c r="BE433" s="387" t="str">
        <f t="shared" si="228"/>
        <v/>
      </c>
      <c r="BF433" s="388">
        <f t="shared" si="241"/>
        <v>0</v>
      </c>
      <c r="BG433" s="388">
        <f t="shared" si="242"/>
        <v>0</v>
      </c>
      <c r="BH433" s="388">
        <f t="shared" si="243"/>
        <v>0</v>
      </c>
      <c r="BI433" s="388">
        <f t="shared" si="244"/>
        <v>0</v>
      </c>
      <c r="BJ433" s="388">
        <f t="shared" si="245"/>
        <v>0</v>
      </c>
      <c r="BK433" s="389">
        <f t="shared" si="246"/>
        <v>0</v>
      </c>
      <c r="BL433" s="388">
        <f>IF(W433="",0,IF(W433=LEGENDA!C$43,0,1))</f>
        <v>0</v>
      </c>
      <c r="BM433" s="388">
        <f>IF(X433="",0,IF(X433=LEGENDA!D$43,0,1))</f>
        <v>0</v>
      </c>
      <c r="BN433" s="388">
        <f>IF(Y433="",0,IF(Y433=LEGENDA!E$43,0,1))</f>
        <v>0</v>
      </c>
      <c r="BO433" s="388">
        <f>IF(Z433="",0,IF(Z433=LEGENDA!F$43,0,1))</f>
        <v>0</v>
      </c>
      <c r="BP433" s="388">
        <f>IF(AA433="",0,IF(AA433=LEGENDA!G$43,0,1))</f>
        <v>0</v>
      </c>
      <c r="BQ433" s="388">
        <f>IF(AB433="",0,IF(AB433=LEGENDA!H$43,0,1))</f>
        <v>0</v>
      </c>
      <c r="BR433" s="388">
        <f>IF(AC433="",0,IF(AC433=LEGENDA!I$43,0,1))</f>
        <v>0</v>
      </c>
      <c r="BS433" s="388">
        <f>IF(AD433="",0,IF(AD433=LEGENDA!J$43,0,1))</f>
        <v>0</v>
      </c>
      <c r="BT433" s="388">
        <f>IF(AE433="",0,IF(AE433=LEGENDA!K$43,0,1))</f>
        <v>0</v>
      </c>
      <c r="BU433" s="388">
        <f>IF(AF433="",0,IF(AF433=LEGENDA!L$43,0,1))</f>
        <v>0</v>
      </c>
      <c r="BV433" s="390">
        <f t="shared" si="247"/>
        <v>0</v>
      </c>
      <c r="BW433" s="388">
        <f t="shared" si="248"/>
        <v>0</v>
      </c>
      <c r="BX433" s="390">
        <f t="shared" si="249"/>
        <v>0</v>
      </c>
      <c r="BY433" s="391">
        <f t="shared" si="250"/>
        <v>0</v>
      </c>
      <c r="BZ433" s="391">
        <f t="shared" si="251"/>
        <v>0</v>
      </c>
      <c r="CA433" s="391" t="str">
        <f t="shared" si="252"/>
        <v/>
      </c>
      <c r="CB433" s="386" t="str">
        <f t="shared" si="229"/>
        <v/>
      </c>
      <c r="CC433" s="94">
        <f t="shared" si="253"/>
        <v>0</v>
      </c>
      <c r="CD433" s="397" t="str">
        <f t="shared" si="254"/>
        <v/>
      </c>
      <c r="CE433" s="559" t="str">
        <f t="array" ref="CE433">IFERROR(INDEX($C$10:$C$525,MATCH(0,COUNTIF($CE$9:CE432,$C$10:$C$525),0)),"")</f>
        <v/>
      </c>
      <c r="CF433" s="559">
        <f t="shared" si="230"/>
        <v>0</v>
      </c>
    </row>
    <row r="434" spans="1:84" ht="16.2" thickBot="1" x14ac:dyDescent="0.35">
      <c r="A434" s="78" t="str">
        <f t="shared" si="232"/>
        <v/>
      </c>
      <c r="B434" s="576"/>
      <c r="C434" s="464"/>
      <c r="D434" s="349"/>
      <c r="E434" s="61" t="str">
        <f>IF(B434="","",IF(C434="","",IF(D434="","",INDEX(POBRANIE_!$B$6:$F$100,MATCH($D434,POBRANIE_!$A$6:$A$100,0),2))))</f>
        <v/>
      </c>
      <c r="F434" s="44"/>
      <c r="G434" s="45"/>
      <c r="H434" s="349"/>
      <c r="I434" s="46"/>
      <c r="J434" s="64" t="str">
        <f>IF($H434="","",IF($I434="","",IF($H434=LEGENDA!$B$21,0.6,IF($H434=LEGENDA!$B$22,0.7,0.8))))</f>
        <v/>
      </c>
      <c r="K434" s="61" t="str">
        <f t="shared" si="233"/>
        <v/>
      </c>
      <c r="L434" s="46"/>
      <c r="M434" s="61" t="str">
        <f>IF($H434="","",IF(OR(I434&gt;0,L434&gt;0),"",IF(AND(D434="TUZ",H434="gleba b. lekka"),"BŁĄD kol.8",IF(AND(D434="TUZ",H434="gleba lekka"),"BŁĄD kol.8",IF(AND(D434="TUZ",H434="gleba średnia"),"BŁĄD kol.8",IF(AND(D434="TUZ",H434="gleba ciężka"),"BŁĄD kol.8",IF(OR($H434=LEGENDA!$B$21,$H434=1),49,IF(OR($H434=LEGENDA!$B$22,$H434=2),59,IF(OR($H434=LEGENDA!$B$23,$H434=3),62,IF(OR($H434=4,$H434=LEGENDA!$B$24),66,IF(H434=LEGENDA!$O$25,86,IF(H434=LEGENDA!$O$26,91,IF(H434=LEGENDA!$O$27,73,IF(H434=LEGENDA!$O$28,66,IF(H434=LEGENDA!$O$29,135,IF(H434=LEGENDA!$O$30,158,IF(H434=LEGENDA!$O$31,117)))))))))))))))))</f>
        <v/>
      </c>
      <c r="N434" s="61" t="str">
        <f>IF(AND(D434="TUZ",H434="gleba b. lekka"),"BŁĄD kol.8",IF(AND(D434="TUZ",H434="gleba lekka"),"BŁĄD kol.8",IF(AND(D434="TUZ",H434="gleba średnia"),"BŁĄD kol.8",IF(AND(D434="TUZ",H434="gleba ciężka"),"BŁĄD kol.8",IF(AND(E434&lt;&gt;4,H434=LEGENDA!$O$29),"BŁĄD kol.8",IF(AND(E434&lt;&gt;4,H434=LEGENDA!$O$30),"BŁĄD kol.8",IF(AND(E434&lt;&gt;4,H434=LEGENDA!$O$31),"BŁĄD kol.8",IF(AND(E434&lt;&gt;4,H434=LEGENDA!$O$28),"BŁĄD kol.8",IF(AND(E434&lt;&gt;4,H434=LEGENDA!$O$27),"BŁĄD kol.8",IF(AND(E434&lt;&gt;4,H434=LEGENDA!$O$26),"BŁĄD kol.8",IF(AND(E434&lt;&gt;4,H434=LEGENDA!$O$25),"BŁĄD kol.8",IF(AX434="","",IF(AX434=1,0.6,IF(AX434=2,0.9,0.9))))))))))))))</f>
        <v/>
      </c>
      <c r="O434" s="381" t="str">
        <f t="shared" si="234"/>
        <v/>
      </c>
      <c r="P434" s="379" t="str">
        <f t="shared" si="235"/>
        <v/>
      </c>
      <c r="Q434" s="47"/>
      <c r="R434" s="46"/>
      <c r="S434" s="46"/>
      <c r="T434" s="46"/>
      <c r="U434" s="46"/>
      <c r="V434" s="61" t="str">
        <f t="shared" si="236"/>
        <v/>
      </c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61" t="str">
        <f t="shared" si="237"/>
        <v/>
      </c>
      <c r="AH434" s="66" t="e">
        <v>#VALUE!</v>
      </c>
      <c r="AI434" s="72">
        <v>0</v>
      </c>
      <c r="AJ434" s="73">
        <v>0</v>
      </c>
      <c r="AK434" s="67">
        <v>0</v>
      </c>
      <c r="AL434" s="51">
        <v>-63.360000000000007</v>
      </c>
      <c r="AM434" s="51">
        <v>-73.600000000000009</v>
      </c>
      <c r="AN434" s="51">
        <v>-164.8</v>
      </c>
      <c r="AO434" s="77">
        <v>0</v>
      </c>
      <c r="AP434" s="77">
        <v>0</v>
      </c>
      <c r="AQ434" s="77">
        <v>0</v>
      </c>
      <c r="AR434" s="77">
        <v>0</v>
      </c>
      <c r="AS434" s="77">
        <v>0</v>
      </c>
      <c r="AT434" s="77">
        <v>0</v>
      </c>
      <c r="AU434" s="46"/>
      <c r="AV434" s="350" t="str">
        <f t="shared" si="238"/>
        <v/>
      </c>
      <c r="AW434" s="76" t="str">
        <f t="shared" si="239"/>
        <v/>
      </c>
      <c r="AX434" s="198" t="str">
        <f>IF(A434="","",IF(D434="","",INDEX(POBRANIE_!$B$6:$F$101,MATCH(D434,POBRANIE_!$A$6:$A$101,0),5)))</f>
        <v/>
      </c>
      <c r="AY434" s="96" t="str">
        <f t="shared" si="240"/>
        <v/>
      </c>
      <c r="AZ434" s="96" t="str">
        <f t="shared" si="231"/>
        <v/>
      </c>
      <c r="BA434" s="292" t="str">
        <f t="shared" si="226"/>
        <v xml:space="preserve"> </v>
      </c>
      <c r="BB434" s="293" t="str">
        <f t="shared" si="227"/>
        <v xml:space="preserve"> </v>
      </c>
      <c r="BD434" s="45"/>
      <c r="BE434" s="387" t="str">
        <f t="shared" si="228"/>
        <v/>
      </c>
      <c r="BF434" s="388">
        <f t="shared" si="241"/>
        <v>0</v>
      </c>
      <c r="BG434" s="388">
        <f t="shared" si="242"/>
        <v>0</v>
      </c>
      <c r="BH434" s="388">
        <f t="shared" si="243"/>
        <v>0</v>
      </c>
      <c r="BI434" s="388">
        <f t="shared" si="244"/>
        <v>0</v>
      </c>
      <c r="BJ434" s="388">
        <f t="shared" si="245"/>
        <v>0</v>
      </c>
      <c r="BK434" s="389">
        <f t="shared" si="246"/>
        <v>0</v>
      </c>
      <c r="BL434" s="388">
        <f>IF(W434="",0,IF(W434=LEGENDA!C$43,0,1))</f>
        <v>0</v>
      </c>
      <c r="BM434" s="388">
        <f>IF(X434="",0,IF(X434=LEGENDA!D$43,0,1))</f>
        <v>0</v>
      </c>
      <c r="BN434" s="388">
        <f>IF(Y434="",0,IF(Y434=LEGENDA!E$43,0,1))</f>
        <v>0</v>
      </c>
      <c r="BO434" s="388">
        <f>IF(Z434="",0,IF(Z434=LEGENDA!F$43,0,1))</f>
        <v>0</v>
      </c>
      <c r="BP434" s="388">
        <f>IF(AA434="",0,IF(AA434=LEGENDA!G$43,0,1))</f>
        <v>0</v>
      </c>
      <c r="BQ434" s="388">
        <f>IF(AB434="",0,IF(AB434=LEGENDA!H$43,0,1))</f>
        <v>0</v>
      </c>
      <c r="BR434" s="388">
        <f>IF(AC434="",0,IF(AC434=LEGENDA!I$43,0,1))</f>
        <v>0</v>
      </c>
      <c r="BS434" s="388">
        <f>IF(AD434="",0,IF(AD434=LEGENDA!J$43,0,1))</f>
        <v>0</v>
      </c>
      <c r="BT434" s="388">
        <f>IF(AE434="",0,IF(AE434=LEGENDA!K$43,0,1))</f>
        <v>0</v>
      </c>
      <c r="BU434" s="388">
        <f>IF(AF434="",0,IF(AF434=LEGENDA!L$43,0,1))</f>
        <v>0</v>
      </c>
      <c r="BV434" s="390">
        <f t="shared" si="247"/>
        <v>0</v>
      </c>
      <c r="BW434" s="388">
        <f t="shared" si="248"/>
        <v>0</v>
      </c>
      <c r="BX434" s="390">
        <f t="shared" si="249"/>
        <v>0</v>
      </c>
      <c r="BY434" s="391">
        <f t="shared" si="250"/>
        <v>0</v>
      </c>
      <c r="BZ434" s="391">
        <f t="shared" si="251"/>
        <v>0</v>
      </c>
      <c r="CA434" s="391" t="str">
        <f t="shared" si="252"/>
        <v/>
      </c>
      <c r="CB434" s="386" t="str">
        <f t="shared" si="229"/>
        <v/>
      </c>
      <c r="CC434" s="94">
        <f t="shared" si="253"/>
        <v>0</v>
      </c>
      <c r="CD434" s="397" t="str">
        <f t="shared" si="254"/>
        <v/>
      </c>
      <c r="CE434" s="559" t="str">
        <f t="array" ref="CE434">IFERROR(INDEX($C$10:$C$525,MATCH(0,COUNTIF($CE$9:CE433,$C$10:$C$525),0)),"")</f>
        <v/>
      </c>
      <c r="CF434" s="559">
        <f t="shared" si="230"/>
        <v>0</v>
      </c>
    </row>
    <row r="435" spans="1:84" ht="18.600000000000001" customHeight="1" thickBot="1" x14ac:dyDescent="0.35">
      <c r="A435" s="78" t="str">
        <f t="shared" si="232"/>
        <v/>
      </c>
      <c r="B435" s="576"/>
      <c r="C435" s="464"/>
      <c r="D435" s="349"/>
      <c r="E435" s="61" t="str">
        <f>IF(B435="","",IF(C435="","",IF(D435="","",INDEX(POBRANIE_!$B$6:$F$100,MATCH($D435,POBRANIE_!$A$6:$A$100,0),2))))</f>
        <v/>
      </c>
      <c r="F435" s="44"/>
      <c r="G435" s="45"/>
      <c r="H435" s="349"/>
      <c r="I435" s="46"/>
      <c r="J435" s="64" t="str">
        <f>IF($H435="","",IF($I435="","",IF($H435=LEGENDA!$B$21,0.6,IF($H435=LEGENDA!$B$22,0.7,0.8))))</f>
        <v/>
      </c>
      <c r="K435" s="61" t="str">
        <f t="shared" si="233"/>
        <v/>
      </c>
      <c r="L435" s="46"/>
      <c r="M435" s="61" t="str">
        <f>IF($H435="","",IF(OR(I435&gt;0,L435&gt;0),"",IF(AND(D435="TUZ",H435="gleba b. lekka"),"BŁĄD kol.8",IF(AND(D435="TUZ",H435="gleba lekka"),"BŁĄD kol.8",IF(AND(D435="TUZ",H435="gleba średnia"),"BŁĄD kol.8",IF(AND(D435="TUZ",H435="gleba ciężka"),"BŁĄD kol.8",IF(OR($H435=LEGENDA!$B$21,$H435=1),49,IF(OR($H435=LEGENDA!$B$22,$H435=2),59,IF(OR($H435=LEGENDA!$B$23,$H435=3),62,IF(OR($H435=4,$H435=LEGENDA!$B$24),66,IF(H435=LEGENDA!$O$25,86,IF(H435=LEGENDA!$O$26,91,IF(H435=LEGENDA!$O$27,73,IF(H435=LEGENDA!$O$28,66,IF(H435=LEGENDA!$O$29,135,IF(H435=LEGENDA!$O$30,158,IF(H435=LEGENDA!$O$31,117)))))))))))))))))</f>
        <v/>
      </c>
      <c r="N435" s="61" t="str">
        <f>IF(AND(D435="TUZ",H435="gleba b. lekka"),"BŁĄD kol.8",IF(AND(D435="TUZ",H435="gleba lekka"),"BŁĄD kol.8",IF(AND(D435="TUZ",H435="gleba średnia"),"BŁĄD kol.8",IF(AND(D435="TUZ",H435="gleba ciężka"),"BŁĄD kol.8",IF(AND(E435&lt;&gt;4,H435=LEGENDA!$O$29),"BŁĄD kol.8",IF(AND(E435&lt;&gt;4,H435=LEGENDA!$O$30),"BŁĄD kol.8",IF(AND(E435&lt;&gt;4,H435=LEGENDA!$O$31),"BŁĄD kol.8",IF(AND(E435&lt;&gt;4,H435=LEGENDA!$O$28),"BŁĄD kol.8",IF(AND(E435&lt;&gt;4,H435=LEGENDA!$O$27),"BŁĄD kol.8",IF(AND(E435&lt;&gt;4,H435=LEGENDA!$O$26),"BŁĄD kol.8",IF(AND(E435&lt;&gt;4,H435=LEGENDA!$O$25),"BŁĄD kol.8",IF(AX435="","",IF(AX435=1,0.6,IF(AX435=2,0.9,0.9))))))))))))))</f>
        <v/>
      </c>
      <c r="O435" s="381" t="str">
        <f t="shared" si="234"/>
        <v/>
      </c>
      <c r="P435" s="379" t="str">
        <f t="shared" si="235"/>
        <v/>
      </c>
      <c r="Q435" s="47"/>
      <c r="R435" s="46"/>
      <c r="S435" s="46"/>
      <c r="T435" s="46"/>
      <c r="U435" s="46"/>
      <c r="V435" s="61" t="str">
        <f t="shared" si="236"/>
        <v/>
      </c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61" t="str">
        <f t="shared" si="237"/>
        <v/>
      </c>
      <c r="AH435" s="66" t="e">
        <v>#VALUE!</v>
      </c>
      <c r="AI435" s="72">
        <v>0</v>
      </c>
      <c r="AJ435" s="73">
        <v>0</v>
      </c>
      <c r="AK435" s="67">
        <v>0</v>
      </c>
      <c r="AL435" s="51">
        <v>-63.360000000000007</v>
      </c>
      <c r="AM435" s="51">
        <v>-73.600000000000009</v>
      </c>
      <c r="AN435" s="51">
        <v>-164.8</v>
      </c>
      <c r="AO435" s="77">
        <v>0</v>
      </c>
      <c r="AP435" s="77">
        <v>0</v>
      </c>
      <c r="AQ435" s="77">
        <v>0</v>
      </c>
      <c r="AR435" s="77">
        <v>0</v>
      </c>
      <c r="AS435" s="77">
        <v>0</v>
      </c>
      <c r="AT435" s="77">
        <v>0</v>
      </c>
      <c r="AU435" s="46"/>
      <c r="AV435" s="350" t="str">
        <f t="shared" si="238"/>
        <v/>
      </c>
      <c r="AW435" s="76" t="str">
        <f t="shared" si="239"/>
        <v/>
      </c>
      <c r="AX435" s="198" t="str">
        <f>IF(A435="","",IF(D435="","",INDEX(POBRANIE_!$B$6:$F$101,MATCH(D435,POBRANIE_!$A$6:$A$101,0),5)))</f>
        <v/>
      </c>
      <c r="AY435" s="96" t="str">
        <f t="shared" si="240"/>
        <v/>
      </c>
      <c r="AZ435" s="96" t="str">
        <f t="shared" si="231"/>
        <v/>
      </c>
      <c r="BA435" s="292" t="str">
        <f t="shared" si="226"/>
        <v xml:space="preserve"> </v>
      </c>
      <c r="BB435" s="293" t="str">
        <f t="shared" si="227"/>
        <v xml:space="preserve"> </v>
      </c>
      <c r="BD435" s="45"/>
      <c r="BE435" s="387" t="str">
        <f t="shared" si="228"/>
        <v/>
      </c>
      <c r="BF435" s="388">
        <f t="shared" si="241"/>
        <v>0</v>
      </c>
      <c r="BG435" s="388">
        <f t="shared" si="242"/>
        <v>0</v>
      </c>
      <c r="BH435" s="388">
        <f t="shared" si="243"/>
        <v>0</v>
      </c>
      <c r="BI435" s="388">
        <f t="shared" si="244"/>
        <v>0</v>
      </c>
      <c r="BJ435" s="388">
        <f t="shared" si="245"/>
        <v>0</v>
      </c>
      <c r="BK435" s="389">
        <f t="shared" si="246"/>
        <v>0</v>
      </c>
      <c r="BL435" s="388">
        <f>IF(W435="",0,IF(W435=LEGENDA!C$43,0,1))</f>
        <v>0</v>
      </c>
      <c r="BM435" s="388">
        <f>IF(X435="",0,IF(X435=LEGENDA!D$43,0,1))</f>
        <v>0</v>
      </c>
      <c r="BN435" s="388">
        <f>IF(Y435="",0,IF(Y435=LEGENDA!E$43,0,1))</f>
        <v>0</v>
      </c>
      <c r="BO435" s="388">
        <f>IF(Z435="",0,IF(Z435=LEGENDA!F$43,0,1))</f>
        <v>0</v>
      </c>
      <c r="BP435" s="388">
        <f>IF(AA435="",0,IF(AA435=LEGENDA!G$43,0,1))</f>
        <v>0</v>
      </c>
      <c r="BQ435" s="388">
        <f>IF(AB435="",0,IF(AB435=LEGENDA!H$43,0,1))</f>
        <v>0</v>
      </c>
      <c r="BR435" s="388">
        <f>IF(AC435="",0,IF(AC435=LEGENDA!I$43,0,1))</f>
        <v>0</v>
      </c>
      <c r="BS435" s="388">
        <f>IF(AD435="",0,IF(AD435=LEGENDA!J$43,0,1))</f>
        <v>0</v>
      </c>
      <c r="BT435" s="388">
        <f>IF(AE435="",0,IF(AE435=LEGENDA!K$43,0,1))</f>
        <v>0</v>
      </c>
      <c r="BU435" s="388">
        <f>IF(AF435="",0,IF(AF435=LEGENDA!L$43,0,1))</f>
        <v>0</v>
      </c>
      <c r="BV435" s="390">
        <f t="shared" si="247"/>
        <v>0</v>
      </c>
      <c r="BW435" s="388">
        <f t="shared" si="248"/>
        <v>0</v>
      </c>
      <c r="BX435" s="390">
        <f t="shared" si="249"/>
        <v>0</v>
      </c>
      <c r="BY435" s="391">
        <f t="shared" si="250"/>
        <v>0</v>
      </c>
      <c r="BZ435" s="391">
        <f t="shared" si="251"/>
        <v>0</v>
      </c>
      <c r="CA435" s="391" t="str">
        <f t="shared" si="252"/>
        <v/>
      </c>
      <c r="CB435" s="386" t="str">
        <f t="shared" si="229"/>
        <v/>
      </c>
      <c r="CC435" s="94">
        <f t="shared" si="253"/>
        <v>0</v>
      </c>
      <c r="CD435" s="397" t="str">
        <f t="shared" si="254"/>
        <v/>
      </c>
      <c r="CE435" s="559" t="str">
        <f t="array" ref="CE435">IFERROR(INDEX($C$10:$C$525,MATCH(0,COUNTIF($CE$9:CE434,$C$10:$C$525),0)),"")</f>
        <v/>
      </c>
      <c r="CF435" s="559">
        <f t="shared" si="230"/>
        <v>0</v>
      </c>
    </row>
    <row r="436" spans="1:84" ht="18.600000000000001" customHeight="1" thickBot="1" x14ac:dyDescent="0.35">
      <c r="A436" s="78" t="str">
        <f t="shared" si="232"/>
        <v/>
      </c>
      <c r="B436" s="576"/>
      <c r="C436" s="464"/>
      <c r="D436" s="349"/>
      <c r="E436" s="61" t="str">
        <f>IF(B436="","",IF(C436="","",IF(D436="","",INDEX(POBRANIE_!$B$6:$F$100,MATCH($D436,POBRANIE_!$A$6:$A$100,0),2))))</f>
        <v/>
      </c>
      <c r="F436" s="44"/>
      <c r="G436" s="45"/>
      <c r="H436" s="349"/>
      <c r="I436" s="46"/>
      <c r="J436" s="64" t="str">
        <f>IF($H436="","",IF($I436="","",IF($H436=LEGENDA!$B$21,0.6,IF($H436=LEGENDA!$B$22,0.7,0.8))))</f>
        <v/>
      </c>
      <c r="K436" s="61" t="str">
        <f t="shared" si="233"/>
        <v/>
      </c>
      <c r="L436" s="46"/>
      <c r="M436" s="61" t="str">
        <f>IF($H436="","",IF(OR(I436&gt;0,L436&gt;0),"",IF(AND(D436="TUZ",H436="gleba b. lekka"),"BŁĄD kol.8",IF(AND(D436="TUZ",H436="gleba lekka"),"BŁĄD kol.8",IF(AND(D436="TUZ",H436="gleba średnia"),"BŁĄD kol.8",IF(AND(D436="TUZ",H436="gleba ciężka"),"BŁĄD kol.8",IF(OR($H436=LEGENDA!$B$21,$H436=1),49,IF(OR($H436=LEGENDA!$B$22,$H436=2),59,IF(OR($H436=LEGENDA!$B$23,$H436=3),62,IF(OR($H436=4,$H436=LEGENDA!$B$24),66,IF(H436=LEGENDA!$O$25,86,IF(H436=LEGENDA!$O$26,91,IF(H436=LEGENDA!$O$27,73,IF(H436=LEGENDA!$O$28,66,IF(H436=LEGENDA!$O$29,135,IF(H436=LEGENDA!$O$30,158,IF(H436=LEGENDA!$O$31,117)))))))))))))))))</f>
        <v/>
      </c>
      <c r="N436" s="61" t="str">
        <f>IF(AND(D436="TUZ",H436="gleba b. lekka"),"BŁĄD kol.8",IF(AND(D436="TUZ",H436="gleba lekka"),"BŁĄD kol.8",IF(AND(D436="TUZ",H436="gleba średnia"),"BŁĄD kol.8",IF(AND(D436="TUZ",H436="gleba ciężka"),"BŁĄD kol.8",IF(AND(E436&lt;&gt;4,H436=LEGENDA!$O$29),"BŁĄD kol.8",IF(AND(E436&lt;&gt;4,H436=LEGENDA!$O$30),"BŁĄD kol.8",IF(AND(E436&lt;&gt;4,H436=LEGENDA!$O$31),"BŁĄD kol.8",IF(AND(E436&lt;&gt;4,H436=LEGENDA!$O$28),"BŁĄD kol.8",IF(AND(E436&lt;&gt;4,H436=LEGENDA!$O$27),"BŁĄD kol.8",IF(AND(E436&lt;&gt;4,H436=LEGENDA!$O$26),"BŁĄD kol.8",IF(AND(E436&lt;&gt;4,H436=LEGENDA!$O$25),"BŁĄD kol.8",IF(AX436="","",IF(AX436=1,0.6,IF(AX436=2,0.9,0.9))))))))))))))</f>
        <v/>
      </c>
      <c r="O436" s="381" t="str">
        <f t="shared" si="234"/>
        <v/>
      </c>
      <c r="P436" s="379" t="str">
        <f t="shared" si="235"/>
        <v/>
      </c>
      <c r="Q436" s="47"/>
      <c r="R436" s="46"/>
      <c r="S436" s="46"/>
      <c r="T436" s="46"/>
      <c r="U436" s="46"/>
      <c r="V436" s="61" t="str">
        <f t="shared" si="236"/>
        <v/>
      </c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61" t="str">
        <f t="shared" si="237"/>
        <v/>
      </c>
      <c r="AH436" s="66" t="e">
        <v>#VALUE!</v>
      </c>
      <c r="AI436" s="72">
        <v>0</v>
      </c>
      <c r="AJ436" s="73">
        <v>0</v>
      </c>
      <c r="AK436" s="67">
        <v>0</v>
      </c>
      <c r="AL436" s="51">
        <v>-63.360000000000007</v>
      </c>
      <c r="AM436" s="51">
        <v>-73.600000000000009</v>
      </c>
      <c r="AN436" s="51">
        <v>-164.8</v>
      </c>
      <c r="AO436" s="77">
        <v>0</v>
      </c>
      <c r="AP436" s="77">
        <v>0</v>
      </c>
      <c r="AQ436" s="77">
        <v>0</v>
      </c>
      <c r="AR436" s="77">
        <v>0</v>
      </c>
      <c r="AS436" s="77">
        <v>0</v>
      </c>
      <c r="AT436" s="77">
        <v>0</v>
      </c>
      <c r="AU436" s="46"/>
      <c r="AV436" s="350" t="str">
        <f t="shared" si="238"/>
        <v/>
      </c>
      <c r="AW436" s="76" t="str">
        <f t="shared" si="239"/>
        <v/>
      </c>
      <c r="AX436" s="198" t="str">
        <f>IF(A436="","",IF(D436="","",INDEX(POBRANIE_!$B$6:$F$101,MATCH(D436,POBRANIE_!$A$6:$A$101,0),5)))</f>
        <v/>
      </c>
      <c r="AY436" s="96" t="str">
        <f t="shared" si="240"/>
        <v/>
      </c>
      <c r="AZ436" s="96" t="str">
        <f t="shared" si="231"/>
        <v/>
      </c>
      <c r="BA436" s="292" t="str">
        <f t="shared" si="226"/>
        <v xml:space="preserve"> </v>
      </c>
      <c r="BB436" s="293" t="str">
        <f t="shared" si="227"/>
        <v xml:space="preserve"> </v>
      </c>
      <c r="BD436" s="45"/>
      <c r="BE436" s="387" t="str">
        <f t="shared" si="228"/>
        <v/>
      </c>
      <c r="BF436" s="388">
        <f t="shared" si="241"/>
        <v>0</v>
      </c>
      <c r="BG436" s="388">
        <f t="shared" si="242"/>
        <v>0</v>
      </c>
      <c r="BH436" s="388">
        <f t="shared" si="243"/>
        <v>0</v>
      </c>
      <c r="BI436" s="388">
        <f t="shared" si="244"/>
        <v>0</v>
      </c>
      <c r="BJ436" s="388">
        <f t="shared" si="245"/>
        <v>0</v>
      </c>
      <c r="BK436" s="389">
        <f t="shared" si="246"/>
        <v>0</v>
      </c>
      <c r="BL436" s="388">
        <f>IF(W436="",0,IF(W436=LEGENDA!C$43,0,1))</f>
        <v>0</v>
      </c>
      <c r="BM436" s="388">
        <f>IF(X436="",0,IF(X436=LEGENDA!D$43,0,1))</f>
        <v>0</v>
      </c>
      <c r="BN436" s="388">
        <f>IF(Y436="",0,IF(Y436=LEGENDA!E$43,0,1))</f>
        <v>0</v>
      </c>
      <c r="BO436" s="388">
        <f>IF(Z436="",0,IF(Z436=LEGENDA!F$43,0,1))</f>
        <v>0</v>
      </c>
      <c r="BP436" s="388">
        <f>IF(AA436="",0,IF(AA436=LEGENDA!G$43,0,1))</f>
        <v>0</v>
      </c>
      <c r="BQ436" s="388">
        <f>IF(AB436="",0,IF(AB436=LEGENDA!H$43,0,1))</f>
        <v>0</v>
      </c>
      <c r="BR436" s="388">
        <f>IF(AC436="",0,IF(AC436=LEGENDA!I$43,0,1))</f>
        <v>0</v>
      </c>
      <c r="BS436" s="388">
        <f>IF(AD436="",0,IF(AD436=LEGENDA!J$43,0,1))</f>
        <v>0</v>
      </c>
      <c r="BT436" s="388">
        <f>IF(AE436="",0,IF(AE436=LEGENDA!K$43,0,1))</f>
        <v>0</v>
      </c>
      <c r="BU436" s="388">
        <f>IF(AF436="",0,IF(AF436=LEGENDA!L$43,0,1))</f>
        <v>0</v>
      </c>
      <c r="BV436" s="390">
        <f t="shared" si="247"/>
        <v>0</v>
      </c>
      <c r="BW436" s="388">
        <f t="shared" si="248"/>
        <v>0</v>
      </c>
      <c r="BX436" s="390">
        <f t="shared" si="249"/>
        <v>0</v>
      </c>
      <c r="BY436" s="391">
        <f t="shared" si="250"/>
        <v>0</v>
      </c>
      <c r="BZ436" s="391">
        <f t="shared" si="251"/>
        <v>0</v>
      </c>
      <c r="CA436" s="391" t="str">
        <f t="shared" si="252"/>
        <v/>
      </c>
      <c r="CB436" s="386" t="str">
        <f t="shared" si="229"/>
        <v/>
      </c>
      <c r="CC436" s="94">
        <f t="shared" si="253"/>
        <v>0</v>
      </c>
      <c r="CD436" s="397" t="str">
        <f t="shared" si="254"/>
        <v/>
      </c>
      <c r="CE436" s="559" t="str">
        <f t="array" ref="CE436">IFERROR(INDEX($C$10:$C$525,MATCH(0,COUNTIF($CE$9:CE435,$C$10:$C$525),0)),"")</f>
        <v/>
      </c>
      <c r="CF436" s="559">
        <f t="shared" si="230"/>
        <v>0</v>
      </c>
    </row>
    <row r="437" spans="1:84" ht="18.600000000000001" customHeight="1" thickBot="1" x14ac:dyDescent="0.35">
      <c r="A437" s="78" t="str">
        <f t="shared" si="232"/>
        <v/>
      </c>
      <c r="B437" s="576"/>
      <c r="C437" s="464"/>
      <c r="D437" s="349"/>
      <c r="E437" s="61" t="str">
        <f>IF(B437="","",IF(C437="","",IF(D437="","",INDEX(POBRANIE_!$B$6:$F$100,MATCH($D437,POBRANIE_!$A$6:$A$100,0),2))))</f>
        <v/>
      </c>
      <c r="F437" s="44"/>
      <c r="G437" s="45"/>
      <c r="H437" s="349"/>
      <c r="I437" s="46"/>
      <c r="J437" s="64" t="str">
        <f>IF($H437="","",IF($I437="","",IF($H437=LEGENDA!$B$21,0.6,IF($H437=LEGENDA!$B$22,0.7,0.8))))</f>
        <v/>
      </c>
      <c r="K437" s="61" t="str">
        <f t="shared" si="233"/>
        <v/>
      </c>
      <c r="L437" s="46"/>
      <c r="M437" s="61" t="str">
        <f>IF($H437="","",IF(OR(I437&gt;0,L437&gt;0),"",IF(AND(D437="TUZ",H437="gleba b. lekka"),"BŁĄD kol.8",IF(AND(D437="TUZ",H437="gleba lekka"),"BŁĄD kol.8",IF(AND(D437="TUZ",H437="gleba średnia"),"BŁĄD kol.8",IF(AND(D437="TUZ",H437="gleba ciężka"),"BŁĄD kol.8",IF(OR($H437=LEGENDA!$B$21,$H437=1),49,IF(OR($H437=LEGENDA!$B$22,$H437=2),59,IF(OR($H437=LEGENDA!$B$23,$H437=3),62,IF(OR($H437=4,$H437=LEGENDA!$B$24),66,IF(H437=LEGENDA!$O$25,86,IF(H437=LEGENDA!$O$26,91,IF(H437=LEGENDA!$O$27,73,IF(H437=LEGENDA!$O$28,66,IF(H437=LEGENDA!$O$29,135,IF(H437=LEGENDA!$O$30,158,IF(H437=LEGENDA!$O$31,117)))))))))))))))))</f>
        <v/>
      </c>
      <c r="N437" s="61" t="str">
        <f>IF(AND(D437="TUZ",H437="gleba b. lekka"),"BŁĄD kol.8",IF(AND(D437="TUZ",H437="gleba lekka"),"BŁĄD kol.8",IF(AND(D437="TUZ",H437="gleba średnia"),"BŁĄD kol.8",IF(AND(D437="TUZ",H437="gleba ciężka"),"BŁĄD kol.8",IF(AND(E437&lt;&gt;4,H437=LEGENDA!$O$29),"BŁĄD kol.8",IF(AND(E437&lt;&gt;4,H437=LEGENDA!$O$30),"BŁĄD kol.8",IF(AND(E437&lt;&gt;4,H437=LEGENDA!$O$31),"BŁĄD kol.8",IF(AND(E437&lt;&gt;4,H437=LEGENDA!$O$28),"BŁĄD kol.8",IF(AND(E437&lt;&gt;4,H437=LEGENDA!$O$27),"BŁĄD kol.8",IF(AND(E437&lt;&gt;4,H437=LEGENDA!$O$26),"BŁĄD kol.8",IF(AND(E437&lt;&gt;4,H437=LEGENDA!$O$25),"BŁĄD kol.8",IF(AX437="","",IF(AX437=1,0.6,IF(AX437=2,0.9,0.9))))))))))))))</f>
        <v/>
      </c>
      <c r="O437" s="381" t="str">
        <f t="shared" si="234"/>
        <v/>
      </c>
      <c r="P437" s="379" t="str">
        <f t="shared" si="235"/>
        <v/>
      </c>
      <c r="Q437" s="47"/>
      <c r="R437" s="46"/>
      <c r="S437" s="46"/>
      <c r="T437" s="46"/>
      <c r="U437" s="46"/>
      <c r="V437" s="61" t="str">
        <f t="shared" si="236"/>
        <v/>
      </c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61" t="str">
        <f t="shared" si="237"/>
        <v/>
      </c>
      <c r="AH437" s="66" t="e">
        <v>#VALUE!</v>
      </c>
      <c r="AI437" s="72">
        <v>0</v>
      </c>
      <c r="AJ437" s="73">
        <v>0</v>
      </c>
      <c r="AK437" s="67">
        <v>0</v>
      </c>
      <c r="AL437" s="51">
        <v>-63.360000000000007</v>
      </c>
      <c r="AM437" s="51">
        <v>-73.600000000000009</v>
      </c>
      <c r="AN437" s="51">
        <v>-164.8</v>
      </c>
      <c r="AO437" s="77">
        <v>0</v>
      </c>
      <c r="AP437" s="77">
        <v>0</v>
      </c>
      <c r="AQ437" s="77">
        <v>0</v>
      </c>
      <c r="AR437" s="77">
        <v>0</v>
      </c>
      <c r="AS437" s="77">
        <v>0</v>
      </c>
      <c r="AT437" s="77">
        <v>0</v>
      </c>
      <c r="AU437" s="46"/>
      <c r="AV437" s="350" t="str">
        <f t="shared" si="238"/>
        <v/>
      </c>
      <c r="AW437" s="76" t="str">
        <f t="shared" si="239"/>
        <v/>
      </c>
      <c r="AX437" s="198" t="str">
        <f>IF(A437="","",IF(D437="","",INDEX(POBRANIE_!$B$6:$F$101,MATCH(D437,POBRANIE_!$A$6:$A$101,0),5)))</f>
        <v/>
      </c>
      <c r="AY437" s="96" t="str">
        <f t="shared" si="240"/>
        <v/>
      </c>
      <c r="AZ437" s="96" t="str">
        <f t="shared" si="231"/>
        <v/>
      </c>
      <c r="BA437" s="292" t="str">
        <f t="shared" si="226"/>
        <v xml:space="preserve"> </v>
      </c>
      <c r="BB437" s="293" t="str">
        <f t="shared" si="227"/>
        <v xml:space="preserve"> </v>
      </c>
      <c r="BD437" s="45"/>
      <c r="BE437" s="387" t="str">
        <f t="shared" si="228"/>
        <v/>
      </c>
      <c r="BF437" s="388">
        <f t="shared" si="241"/>
        <v>0</v>
      </c>
      <c r="BG437" s="388">
        <f t="shared" si="242"/>
        <v>0</v>
      </c>
      <c r="BH437" s="388">
        <f t="shared" si="243"/>
        <v>0</v>
      </c>
      <c r="BI437" s="388">
        <f t="shared" si="244"/>
        <v>0</v>
      </c>
      <c r="BJ437" s="388">
        <f t="shared" si="245"/>
        <v>0</v>
      </c>
      <c r="BK437" s="389">
        <f t="shared" si="246"/>
        <v>0</v>
      </c>
      <c r="BL437" s="388">
        <f>IF(W437="",0,IF(W437=LEGENDA!C$43,0,1))</f>
        <v>0</v>
      </c>
      <c r="BM437" s="388">
        <f>IF(X437="",0,IF(X437=LEGENDA!D$43,0,1))</f>
        <v>0</v>
      </c>
      <c r="BN437" s="388">
        <f>IF(Y437="",0,IF(Y437=LEGENDA!E$43,0,1))</f>
        <v>0</v>
      </c>
      <c r="BO437" s="388">
        <f>IF(Z437="",0,IF(Z437=LEGENDA!F$43,0,1))</f>
        <v>0</v>
      </c>
      <c r="BP437" s="388">
        <f>IF(AA437="",0,IF(AA437=LEGENDA!G$43,0,1))</f>
        <v>0</v>
      </c>
      <c r="BQ437" s="388">
        <f>IF(AB437="",0,IF(AB437=LEGENDA!H$43,0,1))</f>
        <v>0</v>
      </c>
      <c r="BR437" s="388">
        <f>IF(AC437="",0,IF(AC437=LEGENDA!I$43,0,1))</f>
        <v>0</v>
      </c>
      <c r="BS437" s="388">
        <f>IF(AD437="",0,IF(AD437=LEGENDA!J$43,0,1))</f>
        <v>0</v>
      </c>
      <c r="BT437" s="388">
        <f>IF(AE437="",0,IF(AE437=LEGENDA!K$43,0,1))</f>
        <v>0</v>
      </c>
      <c r="BU437" s="388">
        <f>IF(AF437="",0,IF(AF437=LEGENDA!L$43,0,1))</f>
        <v>0</v>
      </c>
      <c r="BV437" s="390">
        <f t="shared" si="247"/>
        <v>0</v>
      </c>
      <c r="BW437" s="388">
        <f t="shared" si="248"/>
        <v>0</v>
      </c>
      <c r="BX437" s="390">
        <f t="shared" si="249"/>
        <v>0</v>
      </c>
      <c r="BY437" s="391">
        <f t="shared" si="250"/>
        <v>0</v>
      </c>
      <c r="BZ437" s="391">
        <f t="shared" si="251"/>
        <v>0</v>
      </c>
      <c r="CA437" s="391" t="str">
        <f t="shared" si="252"/>
        <v/>
      </c>
      <c r="CB437" s="386" t="str">
        <f t="shared" si="229"/>
        <v/>
      </c>
      <c r="CC437" s="94">
        <f t="shared" si="253"/>
        <v>0</v>
      </c>
      <c r="CD437" s="397" t="str">
        <f t="shared" si="254"/>
        <v/>
      </c>
      <c r="CE437" s="559" t="str">
        <f t="array" ref="CE437">IFERROR(INDEX($C$10:$C$525,MATCH(0,COUNTIF($CE$9:CE436,$C$10:$C$525),0)),"")</f>
        <v/>
      </c>
      <c r="CF437" s="559">
        <f t="shared" si="230"/>
        <v>0</v>
      </c>
    </row>
    <row r="438" spans="1:84" ht="18.600000000000001" customHeight="1" thickBot="1" x14ac:dyDescent="0.35">
      <c r="A438" s="78" t="str">
        <f t="shared" si="232"/>
        <v/>
      </c>
      <c r="B438" s="576"/>
      <c r="C438" s="464"/>
      <c r="D438" s="349"/>
      <c r="E438" s="61" t="str">
        <f>IF(B438="","",IF(C438="","",IF(D438="","",INDEX(POBRANIE_!$B$6:$F$100,MATCH($D438,POBRANIE_!$A$6:$A$100,0),2))))</f>
        <v/>
      </c>
      <c r="F438" s="44"/>
      <c r="G438" s="45"/>
      <c r="H438" s="349"/>
      <c r="I438" s="46"/>
      <c r="J438" s="64" t="str">
        <f>IF($H438="","",IF($I438="","",IF($H438=LEGENDA!$B$21,0.6,IF($H438=LEGENDA!$B$22,0.7,0.8))))</f>
        <v/>
      </c>
      <c r="K438" s="61" t="str">
        <f t="shared" si="233"/>
        <v/>
      </c>
      <c r="L438" s="46"/>
      <c r="M438" s="61" t="str">
        <f>IF($H438="","",IF(OR(I438&gt;0,L438&gt;0),"",IF(AND(D438="TUZ",H438="gleba b. lekka"),"BŁĄD kol.8",IF(AND(D438="TUZ",H438="gleba lekka"),"BŁĄD kol.8",IF(AND(D438="TUZ",H438="gleba średnia"),"BŁĄD kol.8",IF(AND(D438="TUZ",H438="gleba ciężka"),"BŁĄD kol.8",IF(OR($H438=LEGENDA!$B$21,$H438=1),49,IF(OR($H438=LEGENDA!$B$22,$H438=2),59,IF(OR($H438=LEGENDA!$B$23,$H438=3),62,IF(OR($H438=4,$H438=LEGENDA!$B$24),66,IF(H438=LEGENDA!$O$25,86,IF(H438=LEGENDA!$O$26,91,IF(H438=LEGENDA!$O$27,73,IF(H438=LEGENDA!$O$28,66,IF(H438=LEGENDA!$O$29,135,IF(H438=LEGENDA!$O$30,158,IF(H438=LEGENDA!$O$31,117)))))))))))))))))</f>
        <v/>
      </c>
      <c r="N438" s="61" t="str">
        <f>IF(AND(D438="TUZ",H438="gleba b. lekka"),"BŁĄD kol.8",IF(AND(D438="TUZ",H438="gleba lekka"),"BŁĄD kol.8",IF(AND(D438="TUZ",H438="gleba średnia"),"BŁĄD kol.8",IF(AND(D438="TUZ",H438="gleba ciężka"),"BŁĄD kol.8",IF(AND(E438&lt;&gt;4,H438=LEGENDA!$O$29),"BŁĄD kol.8",IF(AND(E438&lt;&gt;4,H438=LEGENDA!$O$30),"BŁĄD kol.8",IF(AND(E438&lt;&gt;4,H438=LEGENDA!$O$31),"BŁĄD kol.8",IF(AND(E438&lt;&gt;4,H438=LEGENDA!$O$28),"BŁĄD kol.8",IF(AND(E438&lt;&gt;4,H438=LEGENDA!$O$27),"BŁĄD kol.8",IF(AND(E438&lt;&gt;4,H438=LEGENDA!$O$26),"BŁĄD kol.8",IF(AND(E438&lt;&gt;4,H438=LEGENDA!$O$25),"BŁĄD kol.8",IF(AX438="","",IF(AX438=1,0.6,IF(AX438=2,0.9,0.9))))))))))))))</f>
        <v/>
      </c>
      <c r="O438" s="381" t="str">
        <f t="shared" si="234"/>
        <v/>
      </c>
      <c r="P438" s="379" t="str">
        <f t="shared" si="235"/>
        <v/>
      </c>
      <c r="Q438" s="47"/>
      <c r="R438" s="46"/>
      <c r="S438" s="46"/>
      <c r="T438" s="46"/>
      <c r="U438" s="46"/>
      <c r="V438" s="61" t="str">
        <f t="shared" si="236"/>
        <v/>
      </c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61" t="str">
        <f t="shared" si="237"/>
        <v/>
      </c>
      <c r="AH438" s="66" t="e">
        <v>#VALUE!</v>
      </c>
      <c r="AI438" s="72">
        <v>0</v>
      </c>
      <c r="AJ438" s="73">
        <v>0</v>
      </c>
      <c r="AK438" s="67">
        <v>0</v>
      </c>
      <c r="AL438" s="51">
        <v>-63.360000000000007</v>
      </c>
      <c r="AM438" s="51">
        <v>-73.600000000000009</v>
      </c>
      <c r="AN438" s="51">
        <v>-164.8</v>
      </c>
      <c r="AO438" s="77">
        <v>0</v>
      </c>
      <c r="AP438" s="77">
        <v>0</v>
      </c>
      <c r="AQ438" s="77">
        <v>0</v>
      </c>
      <c r="AR438" s="77">
        <v>0</v>
      </c>
      <c r="AS438" s="77">
        <v>0</v>
      </c>
      <c r="AT438" s="77">
        <v>0</v>
      </c>
      <c r="AU438" s="46"/>
      <c r="AV438" s="350" t="str">
        <f t="shared" si="238"/>
        <v/>
      </c>
      <c r="AW438" s="76" t="str">
        <f t="shared" si="239"/>
        <v/>
      </c>
      <c r="AX438" s="198" t="str">
        <f>IF(A438="","",IF(D438="","",INDEX(POBRANIE_!$B$6:$F$101,MATCH(D438,POBRANIE_!$A$6:$A$101,0),5)))</f>
        <v/>
      </c>
      <c r="AY438" s="96" t="str">
        <f t="shared" si="240"/>
        <v/>
      </c>
      <c r="AZ438" s="96" t="str">
        <f t="shared" si="231"/>
        <v/>
      </c>
      <c r="BA438" s="292" t="str">
        <f t="shared" si="226"/>
        <v xml:space="preserve"> </v>
      </c>
      <c r="BB438" s="293" t="str">
        <f t="shared" si="227"/>
        <v xml:space="preserve"> </v>
      </c>
      <c r="BD438" s="45"/>
      <c r="BE438" s="387" t="str">
        <f t="shared" si="228"/>
        <v/>
      </c>
      <c r="BF438" s="388">
        <f t="shared" si="241"/>
        <v>0</v>
      </c>
      <c r="BG438" s="388">
        <f t="shared" si="242"/>
        <v>0</v>
      </c>
      <c r="BH438" s="388">
        <f t="shared" si="243"/>
        <v>0</v>
      </c>
      <c r="BI438" s="388">
        <f t="shared" si="244"/>
        <v>0</v>
      </c>
      <c r="BJ438" s="388">
        <f t="shared" si="245"/>
        <v>0</v>
      </c>
      <c r="BK438" s="389">
        <f t="shared" si="246"/>
        <v>0</v>
      </c>
      <c r="BL438" s="388">
        <f>IF(W438="",0,IF(W438=LEGENDA!C$43,0,1))</f>
        <v>0</v>
      </c>
      <c r="BM438" s="388">
        <f>IF(X438="",0,IF(X438=LEGENDA!D$43,0,1))</f>
        <v>0</v>
      </c>
      <c r="BN438" s="388">
        <f>IF(Y438="",0,IF(Y438=LEGENDA!E$43,0,1))</f>
        <v>0</v>
      </c>
      <c r="BO438" s="388">
        <f>IF(Z438="",0,IF(Z438=LEGENDA!F$43,0,1))</f>
        <v>0</v>
      </c>
      <c r="BP438" s="388">
        <f>IF(AA438="",0,IF(AA438=LEGENDA!G$43,0,1))</f>
        <v>0</v>
      </c>
      <c r="BQ438" s="388">
        <f>IF(AB438="",0,IF(AB438=LEGENDA!H$43,0,1))</f>
        <v>0</v>
      </c>
      <c r="BR438" s="388">
        <f>IF(AC438="",0,IF(AC438=LEGENDA!I$43,0,1))</f>
        <v>0</v>
      </c>
      <c r="BS438" s="388">
        <f>IF(AD438="",0,IF(AD438=LEGENDA!J$43,0,1))</f>
        <v>0</v>
      </c>
      <c r="BT438" s="388">
        <f>IF(AE438="",0,IF(AE438=LEGENDA!K$43,0,1))</f>
        <v>0</v>
      </c>
      <c r="BU438" s="388">
        <f>IF(AF438="",0,IF(AF438=LEGENDA!L$43,0,1))</f>
        <v>0</v>
      </c>
      <c r="BV438" s="390">
        <f t="shared" si="247"/>
        <v>0</v>
      </c>
      <c r="BW438" s="388">
        <f t="shared" si="248"/>
        <v>0</v>
      </c>
      <c r="BX438" s="390">
        <f t="shared" si="249"/>
        <v>0</v>
      </c>
      <c r="BY438" s="391">
        <f t="shared" si="250"/>
        <v>0</v>
      </c>
      <c r="BZ438" s="391">
        <f t="shared" si="251"/>
        <v>0</v>
      </c>
      <c r="CA438" s="391" t="str">
        <f t="shared" si="252"/>
        <v/>
      </c>
      <c r="CB438" s="386" t="str">
        <f t="shared" si="229"/>
        <v/>
      </c>
      <c r="CC438" s="94">
        <f t="shared" si="253"/>
        <v>0</v>
      </c>
      <c r="CD438" s="397" t="str">
        <f t="shared" si="254"/>
        <v/>
      </c>
      <c r="CE438" s="559" t="str">
        <f t="array" ref="CE438">IFERROR(INDEX($C$10:$C$525,MATCH(0,COUNTIF($CE$9:CE437,$C$10:$C$525),0)),"")</f>
        <v/>
      </c>
      <c r="CF438" s="559">
        <f t="shared" si="230"/>
        <v>0</v>
      </c>
    </row>
    <row r="439" spans="1:84" ht="18.600000000000001" customHeight="1" thickBot="1" x14ac:dyDescent="0.35">
      <c r="A439" s="78" t="str">
        <f t="shared" si="232"/>
        <v/>
      </c>
      <c r="B439" s="576"/>
      <c r="C439" s="464"/>
      <c r="D439" s="349"/>
      <c r="E439" s="61" t="str">
        <f>IF(B439="","",IF(C439="","",IF(D439="","",INDEX(POBRANIE_!$B$6:$F$100,MATCH($D439,POBRANIE_!$A$6:$A$100,0),2))))</f>
        <v/>
      </c>
      <c r="F439" s="44"/>
      <c r="G439" s="45"/>
      <c r="H439" s="349"/>
      <c r="I439" s="46"/>
      <c r="J439" s="64" t="str">
        <f>IF($H439="","",IF($I439="","",IF($H439=LEGENDA!$B$21,0.6,IF($H439=LEGENDA!$B$22,0.7,0.8))))</f>
        <v/>
      </c>
      <c r="K439" s="61" t="str">
        <f t="shared" si="233"/>
        <v/>
      </c>
      <c r="L439" s="46"/>
      <c r="M439" s="61" t="str">
        <f>IF($H439="","",IF(OR(I439&gt;0,L439&gt;0),"",IF(AND(D439="TUZ",H439="gleba b. lekka"),"BŁĄD kol.8",IF(AND(D439="TUZ",H439="gleba lekka"),"BŁĄD kol.8",IF(AND(D439="TUZ",H439="gleba średnia"),"BŁĄD kol.8",IF(AND(D439="TUZ",H439="gleba ciężka"),"BŁĄD kol.8",IF(OR($H439=LEGENDA!$B$21,$H439=1),49,IF(OR($H439=LEGENDA!$B$22,$H439=2),59,IF(OR($H439=LEGENDA!$B$23,$H439=3),62,IF(OR($H439=4,$H439=LEGENDA!$B$24),66,IF(H439=LEGENDA!$O$25,86,IF(H439=LEGENDA!$O$26,91,IF(H439=LEGENDA!$O$27,73,IF(H439=LEGENDA!$O$28,66,IF(H439=LEGENDA!$O$29,135,IF(H439=LEGENDA!$O$30,158,IF(H439=LEGENDA!$O$31,117)))))))))))))))))</f>
        <v/>
      </c>
      <c r="N439" s="61" t="str">
        <f>IF(AND(D439="TUZ",H439="gleba b. lekka"),"BŁĄD kol.8",IF(AND(D439="TUZ",H439="gleba lekka"),"BŁĄD kol.8",IF(AND(D439="TUZ",H439="gleba średnia"),"BŁĄD kol.8",IF(AND(D439="TUZ",H439="gleba ciężka"),"BŁĄD kol.8",IF(AND(E439&lt;&gt;4,H439=LEGENDA!$O$29),"BŁĄD kol.8",IF(AND(E439&lt;&gt;4,H439=LEGENDA!$O$30),"BŁĄD kol.8",IF(AND(E439&lt;&gt;4,H439=LEGENDA!$O$31),"BŁĄD kol.8",IF(AND(E439&lt;&gt;4,H439=LEGENDA!$O$28),"BŁĄD kol.8",IF(AND(E439&lt;&gt;4,H439=LEGENDA!$O$27),"BŁĄD kol.8",IF(AND(E439&lt;&gt;4,H439=LEGENDA!$O$26),"BŁĄD kol.8",IF(AND(E439&lt;&gt;4,H439=LEGENDA!$O$25),"BŁĄD kol.8",IF(AX439="","",IF(AX439=1,0.6,IF(AX439=2,0.9,0.9))))))))))))))</f>
        <v/>
      </c>
      <c r="O439" s="381" t="str">
        <f t="shared" si="234"/>
        <v/>
      </c>
      <c r="P439" s="379" t="str">
        <f t="shared" si="235"/>
        <v/>
      </c>
      <c r="Q439" s="47"/>
      <c r="R439" s="46"/>
      <c r="S439" s="46"/>
      <c r="T439" s="46"/>
      <c r="U439" s="46"/>
      <c r="V439" s="61" t="str">
        <f t="shared" si="236"/>
        <v/>
      </c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61" t="str">
        <f t="shared" si="237"/>
        <v/>
      </c>
      <c r="AH439" s="66" t="e">
        <v>#VALUE!</v>
      </c>
      <c r="AI439" s="72">
        <v>0</v>
      </c>
      <c r="AJ439" s="73">
        <v>0</v>
      </c>
      <c r="AK439" s="67">
        <v>0</v>
      </c>
      <c r="AL439" s="51">
        <v>-63.360000000000007</v>
      </c>
      <c r="AM439" s="51">
        <v>-73.600000000000009</v>
      </c>
      <c r="AN439" s="51">
        <v>-164.8</v>
      </c>
      <c r="AO439" s="77">
        <v>0</v>
      </c>
      <c r="AP439" s="77">
        <v>0</v>
      </c>
      <c r="AQ439" s="77">
        <v>0</v>
      </c>
      <c r="AR439" s="77">
        <v>0</v>
      </c>
      <c r="AS439" s="77">
        <v>0</v>
      </c>
      <c r="AT439" s="77">
        <v>0</v>
      </c>
      <c r="AU439" s="46"/>
      <c r="AV439" s="350" t="str">
        <f t="shared" si="238"/>
        <v/>
      </c>
      <c r="AW439" s="76" t="str">
        <f t="shared" si="239"/>
        <v/>
      </c>
      <c r="AX439" s="198" t="str">
        <f>IF(A439="","",IF(D439="","",INDEX(POBRANIE_!$B$6:$F$101,MATCH(D439,POBRANIE_!$A$6:$A$101,0),5)))</f>
        <v/>
      </c>
      <c r="AY439" s="96" t="str">
        <f t="shared" si="240"/>
        <v/>
      </c>
      <c r="AZ439" s="96" t="str">
        <f t="shared" si="231"/>
        <v/>
      </c>
      <c r="BA439" s="292" t="str">
        <f t="shared" si="226"/>
        <v xml:space="preserve"> </v>
      </c>
      <c r="BB439" s="293" t="str">
        <f t="shared" si="227"/>
        <v xml:space="preserve"> </v>
      </c>
      <c r="BD439" s="45"/>
      <c r="BE439" s="387" t="str">
        <f t="shared" si="228"/>
        <v/>
      </c>
      <c r="BF439" s="388">
        <f t="shared" si="241"/>
        <v>0</v>
      </c>
      <c r="BG439" s="388">
        <f t="shared" si="242"/>
        <v>0</v>
      </c>
      <c r="BH439" s="388">
        <f t="shared" si="243"/>
        <v>0</v>
      </c>
      <c r="BI439" s="388">
        <f t="shared" si="244"/>
        <v>0</v>
      </c>
      <c r="BJ439" s="388">
        <f t="shared" si="245"/>
        <v>0</v>
      </c>
      <c r="BK439" s="389">
        <f t="shared" si="246"/>
        <v>0</v>
      </c>
      <c r="BL439" s="388">
        <f>IF(W439="",0,IF(W439=LEGENDA!C$43,0,1))</f>
        <v>0</v>
      </c>
      <c r="BM439" s="388">
        <f>IF(X439="",0,IF(X439=LEGENDA!D$43,0,1))</f>
        <v>0</v>
      </c>
      <c r="BN439" s="388">
        <f>IF(Y439="",0,IF(Y439=LEGENDA!E$43,0,1))</f>
        <v>0</v>
      </c>
      <c r="BO439" s="388">
        <f>IF(Z439="",0,IF(Z439=LEGENDA!F$43,0,1))</f>
        <v>0</v>
      </c>
      <c r="BP439" s="388">
        <f>IF(AA439="",0,IF(AA439=LEGENDA!G$43,0,1))</f>
        <v>0</v>
      </c>
      <c r="BQ439" s="388">
        <f>IF(AB439="",0,IF(AB439=LEGENDA!H$43,0,1))</f>
        <v>0</v>
      </c>
      <c r="BR439" s="388">
        <f>IF(AC439="",0,IF(AC439=LEGENDA!I$43,0,1))</f>
        <v>0</v>
      </c>
      <c r="BS439" s="388">
        <f>IF(AD439="",0,IF(AD439=LEGENDA!J$43,0,1))</f>
        <v>0</v>
      </c>
      <c r="BT439" s="388">
        <f>IF(AE439="",0,IF(AE439=LEGENDA!K$43,0,1))</f>
        <v>0</v>
      </c>
      <c r="BU439" s="388">
        <f>IF(AF439="",0,IF(AF439=LEGENDA!L$43,0,1))</f>
        <v>0</v>
      </c>
      <c r="BV439" s="390">
        <f t="shared" si="247"/>
        <v>0</v>
      </c>
      <c r="BW439" s="388">
        <f t="shared" si="248"/>
        <v>0</v>
      </c>
      <c r="BX439" s="390">
        <f t="shared" si="249"/>
        <v>0</v>
      </c>
      <c r="BY439" s="391">
        <f t="shared" si="250"/>
        <v>0</v>
      </c>
      <c r="BZ439" s="391">
        <f t="shared" si="251"/>
        <v>0</v>
      </c>
      <c r="CA439" s="391" t="str">
        <f t="shared" si="252"/>
        <v/>
      </c>
      <c r="CB439" s="386" t="str">
        <f t="shared" si="229"/>
        <v/>
      </c>
      <c r="CC439" s="94">
        <f t="shared" si="253"/>
        <v>0</v>
      </c>
      <c r="CD439" s="397" t="str">
        <f t="shared" si="254"/>
        <v/>
      </c>
      <c r="CE439" s="559" t="str">
        <f t="array" ref="CE439">IFERROR(INDEX($C$10:$C$525,MATCH(0,COUNTIF($CE$9:CE438,$C$10:$C$525),0)),"")</f>
        <v/>
      </c>
      <c r="CF439" s="559">
        <f t="shared" si="230"/>
        <v>0</v>
      </c>
    </row>
    <row r="440" spans="1:84" ht="18.600000000000001" customHeight="1" thickBot="1" x14ac:dyDescent="0.35">
      <c r="A440" s="78" t="str">
        <f t="shared" si="232"/>
        <v/>
      </c>
      <c r="B440" s="576"/>
      <c r="C440" s="464"/>
      <c r="D440" s="349"/>
      <c r="E440" s="61" t="str">
        <f>IF(B440="","",IF(C440="","",IF(D440="","",INDEX(POBRANIE_!$B$6:$F$100,MATCH($D440,POBRANIE_!$A$6:$A$100,0),2))))</f>
        <v/>
      </c>
      <c r="F440" s="44"/>
      <c r="G440" s="45"/>
      <c r="H440" s="349"/>
      <c r="I440" s="46"/>
      <c r="J440" s="64" t="str">
        <f>IF($H440="","",IF($I440="","",IF($H440=LEGENDA!$B$21,0.6,IF($H440=LEGENDA!$B$22,0.7,0.8))))</f>
        <v/>
      </c>
      <c r="K440" s="61" t="str">
        <f t="shared" si="233"/>
        <v/>
      </c>
      <c r="L440" s="46"/>
      <c r="M440" s="61" t="str">
        <f>IF($H440="","",IF(OR(I440&gt;0,L440&gt;0),"",IF(AND(D440="TUZ",H440="gleba b. lekka"),"BŁĄD kol.8",IF(AND(D440="TUZ",H440="gleba lekka"),"BŁĄD kol.8",IF(AND(D440="TUZ",H440="gleba średnia"),"BŁĄD kol.8",IF(AND(D440="TUZ",H440="gleba ciężka"),"BŁĄD kol.8",IF(OR($H440=LEGENDA!$B$21,$H440=1),49,IF(OR($H440=LEGENDA!$B$22,$H440=2),59,IF(OR($H440=LEGENDA!$B$23,$H440=3),62,IF(OR($H440=4,$H440=LEGENDA!$B$24),66,IF(H440=LEGENDA!$O$25,86,IF(H440=LEGENDA!$O$26,91,IF(H440=LEGENDA!$O$27,73,IF(H440=LEGENDA!$O$28,66,IF(H440=LEGENDA!$O$29,135,IF(H440=LEGENDA!$O$30,158,IF(H440=LEGENDA!$O$31,117)))))))))))))))))</f>
        <v/>
      </c>
      <c r="N440" s="61" t="str">
        <f>IF(AND(D440="TUZ",H440="gleba b. lekka"),"BŁĄD kol.8",IF(AND(D440="TUZ",H440="gleba lekka"),"BŁĄD kol.8",IF(AND(D440="TUZ",H440="gleba średnia"),"BŁĄD kol.8",IF(AND(D440="TUZ",H440="gleba ciężka"),"BŁĄD kol.8",IF(AND(E440&lt;&gt;4,H440=LEGENDA!$O$29),"BŁĄD kol.8",IF(AND(E440&lt;&gt;4,H440=LEGENDA!$O$30),"BŁĄD kol.8",IF(AND(E440&lt;&gt;4,H440=LEGENDA!$O$31),"BŁĄD kol.8",IF(AND(E440&lt;&gt;4,H440=LEGENDA!$O$28),"BŁĄD kol.8",IF(AND(E440&lt;&gt;4,H440=LEGENDA!$O$27),"BŁĄD kol.8",IF(AND(E440&lt;&gt;4,H440=LEGENDA!$O$26),"BŁĄD kol.8",IF(AND(E440&lt;&gt;4,H440=LEGENDA!$O$25),"BŁĄD kol.8",IF(AX440="","",IF(AX440=1,0.6,IF(AX440=2,0.9,0.9))))))))))))))</f>
        <v/>
      </c>
      <c r="O440" s="381" t="str">
        <f t="shared" si="234"/>
        <v/>
      </c>
      <c r="P440" s="379" t="str">
        <f t="shared" si="235"/>
        <v/>
      </c>
      <c r="Q440" s="47"/>
      <c r="R440" s="46"/>
      <c r="S440" s="46"/>
      <c r="T440" s="46"/>
      <c r="U440" s="46"/>
      <c r="V440" s="61" t="str">
        <f t="shared" si="236"/>
        <v/>
      </c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61" t="str">
        <f t="shared" si="237"/>
        <v/>
      </c>
      <c r="AH440" s="66" t="e">
        <v>#VALUE!</v>
      </c>
      <c r="AI440" s="72">
        <v>0</v>
      </c>
      <c r="AJ440" s="73">
        <v>0</v>
      </c>
      <c r="AK440" s="67">
        <v>0</v>
      </c>
      <c r="AL440" s="51">
        <v>-63.360000000000007</v>
      </c>
      <c r="AM440" s="51">
        <v>-73.600000000000009</v>
      </c>
      <c r="AN440" s="51">
        <v>-164.8</v>
      </c>
      <c r="AO440" s="77">
        <v>0</v>
      </c>
      <c r="AP440" s="77">
        <v>0</v>
      </c>
      <c r="AQ440" s="77">
        <v>0</v>
      </c>
      <c r="AR440" s="77">
        <v>0</v>
      </c>
      <c r="AS440" s="77">
        <v>0</v>
      </c>
      <c r="AT440" s="77">
        <v>0</v>
      </c>
      <c r="AU440" s="46"/>
      <c r="AV440" s="350" t="str">
        <f t="shared" si="238"/>
        <v/>
      </c>
      <c r="AW440" s="76" t="str">
        <f t="shared" si="239"/>
        <v/>
      </c>
      <c r="AX440" s="198" t="str">
        <f>IF(A440="","",IF(D440="","",INDEX(POBRANIE_!$B$6:$F$101,MATCH(D440,POBRANIE_!$A$6:$A$101,0),5)))</f>
        <v/>
      </c>
      <c r="AY440" s="96" t="str">
        <f t="shared" si="240"/>
        <v/>
      </c>
      <c r="AZ440" s="96" t="str">
        <f t="shared" si="231"/>
        <v/>
      </c>
      <c r="BA440" s="292" t="str">
        <f t="shared" si="226"/>
        <v xml:space="preserve"> </v>
      </c>
      <c r="BB440" s="293" t="str">
        <f t="shared" si="227"/>
        <v xml:space="preserve"> </v>
      </c>
      <c r="BD440" s="45"/>
      <c r="BE440" s="387" t="str">
        <f t="shared" si="228"/>
        <v/>
      </c>
      <c r="BF440" s="388">
        <f t="shared" si="241"/>
        <v>0</v>
      </c>
      <c r="BG440" s="388">
        <f t="shared" si="242"/>
        <v>0</v>
      </c>
      <c r="BH440" s="388">
        <f t="shared" si="243"/>
        <v>0</v>
      </c>
      <c r="BI440" s="388">
        <f t="shared" si="244"/>
        <v>0</v>
      </c>
      <c r="BJ440" s="388">
        <f t="shared" si="245"/>
        <v>0</v>
      </c>
      <c r="BK440" s="389">
        <f t="shared" si="246"/>
        <v>0</v>
      </c>
      <c r="BL440" s="388">
        <f>IF(W440="",0,IF(W440=LEGENDA!C$43,0,1))</f>
        <v>0</v>
      </c>
      <c r="BM440" s="388">
        <f>IF(X440="",0,IF(X440=LEGENDA!D$43,0,1))</f>
        <v>0</v>
      </c>
      <c r="BN440" s="388">
        <f>IF(Y440="",0,IF(Y440=LEGENDA!E$43,0,1))</f>
        <v>0</v>
      </c>
      <c r="BO440" s="388">
        <f>IF(Z440="",0,IF(Z440=LEGENDA!F$43,0,1))</f>
        <v>0</v>
      </c>
      <c r="BP440" s="388">
        <f>IF(AA440="",0,IF(AA440=LEGENDA!G$43,0,1))</f>
        <v>0</v>
      </c>
      <c r="BQ440" s="388">
        <f>IF(AB440="",0,IF(AB440=LEGENDA!H$43,0,1))</f>
        <v>0</v>
      </c>
      <c r="BR440" s="388">
        <f>IF(AC440="",0,IF(AC440=LEGENDA!I$43,0,1))</f>
        <v>0</v>
      </c>
      <c r="BS440" s="388">
        <f>IF(AD440="",0,IF(AD440=LEGENDA!J$43,0,1))</f>
        <v>0</v>
      </c>
      <c r="BT440" s="388">
        <f>IF(AE440="",0,IF(AE440=LEGENDA!K$43,0,1))</f>
        <v>0</v>
      </c>
      <c r="BU440" s="388">
        <f>IF(AF440="",0,IF(AF440=LEGENDA!L$43,0,1))</f>
        <v>0</v>
      </c>
      <c r="BV440" s="390">
        <f t="shared" si="247"/>
        <v>0</v>
      </c>
      <c r="BW440" s="388">
        <f t="shared" si="248"/>
        <v>0</v>
      </c>
      <c r="BX440" s="390">
        <f t="shared" si="249"/>
        <v>0</v>
      </c>
      <c r="BY440" s="391">
        <f t="shared" si="250"/>
        <v>0</v>
      </c>
      <c r="BZ440" s="391">
        <f t="shared" si="251"/>
        <v>0</v>
      </c>
      <c r="CA440" s="391" t="str">
        <f t="shared" si="252"/>
        <v/>
      </c>
      <c r="CB440" s="386" t="str">
        <f t="shared" si="229"/>
        <v/>
      </c>
      <c r="CC440" s="94">
        <f t="shared" si="253"/>
        <v>0</v>
      </c>
      <c r="CD440" s="397" t="str">
        <f t="shared" si="254"/>
        <v/>
      </c>
      <c r="CE440" s="559" t="str">
        <f t="array" ref="CE440">IFERROR(INDEX($C$10:$C$525,MATCH(0,COUNTIF($CE$9:CE439,$C$10:$C$525),0)),"")</f>
        <v/>
      </c>
      <c r="CF440" s="559">
        <f t="shared" si="230"/>
        <v>0</v>
      </c>
    </row>
    <row r="441" spans="1:84" ht="18.600000000000001" customHeight="1" thickBot="1" x14ac:dyDescent="0.35">
      <c r="A441" s="78" t="str">
        <f t="shared" si="232"/>
        <v/>
      </c>
      <c r="B441" s="576"/>
      <c r="C441" s="464"/>
      <c r="D441" s="349"/>
      <c r="E441" s="61" t="str">
        <f>IF(B441="","",IF(C441="","",IF(D441="","",INDEX(POBRANIE_!$B$6:$F$100,MATCH($D441,POBRANIE_!$A$6:$A$100,0),2))))</f>
        <v/>
      </c>
      <c r="F441" s="44"/>
      <c r="G441" s="45"/>
      <c r="H441" s="349"/>
      <c r="I441" s="46"/>
      <c r="J441" s="64" t="str">
        <f>IF($H441="","",IF($I441="","",IF($H441=LEGENDA!$B$21,0.6,IF($H441=LEGENDA!$B$22,0.7,0.8))))</f>
        <v/>
      </c>
      <c r="K441" s="61" t="str">
        <f t="shared" si="233"/>
        <v/>
      </c>
      <c r="L441" s="46"/>
      <c r="M441" s="61" t="str">
        <f>IF($H441="","",IF(OR(I441&gt;0,L441&gt;0),"",IF(AND(D441="TUZ",H441="gleba b. lekka"),"BŁĄD kol.8",IF(AND(D441="TUZ",H441="gleba lekka"),"BŁĄD kol.8",IF(AND(D441="TUZ",H441="gleba średnia"),"BŁĄD kol.8",IF(AND(D441="TUZ",H441="gleba ciężka"),"BŁĄD kol.8",IF(OR($H441=LEGENDA!$B$21,$H441=1),49,IF(OR($H441=LEGENDA!$B$22,$H441=2),59,IF(OR($H441=LEGENDA!$B$23,$H441=3),62,IF(OR($H441=4,$H441=LEGENDA!$B$24),66,IF(H441=LEGENDA!$O$25,86,IF(H441=LEGENDA!$O$26,91,IF(H441=LEGENDA!$O$27,73,IF(H441=LEGENDA!$O$28,66,IF(H441=LEGENDA!$O$29,135,IF(H441=LEGENDA!$O$30,158,IF(H441=LEGENDA!$O$31,117)))))))))))))))))</f>
        <v/>
      </c>
      <c r="N441" s="61" t="str">
        <f>IF(AND(D441="TUZ",H441="gleba b. lekka"),"BŁĄD kol.8",IF(AND(D441="TUZ",H441="gleba lekka"),"BŁĄD kol.8",IF(AND(D441="TUZ",H441="gleba średnia"),"BŁĄD kol.8",IF(AND(D441="TUZ",H441="gleba ciężka"),"BŁĄD kol.8",IF(AND(E441&lt;&gt;4,H441=LEGENDA!$O$29),"BŁĄD kol.8",IF(AND(E441&lt;&gt;4,H441=LEGENDA!$O$30),"BŁĄD kol.8",IF(AND(E441&lt;&gt;4,H441=LEGENDA!$O$31),"BŁĄD kol.8",IF(AND(E441&lt;&gt;4,H441=LEGENDA!$O$28),"BŁĄD kol.8",IF(AND(E441&lt;&gt;4,H441=LEGENDA!$O$27),"BŁĄD kol.8",IF(AND(E441&lt;&gt;4,H441=LEGENDA!$O$26),"BŁĄD kol.8",IF(AND(E441&lt;&gt;4,H441=LEGENDA!$O$25),"BŁĄD kol.8",IF(AX441="","",IF(AX441=1,0.6,IF(AX441=2,0.9,0.9))))))))))))))</f>
        <v/>
      </c>
      <c r="O441" s="381" t="str">
        <f t="shared" si="234"/>
        <v/>
      </c>
      <c r="P441" s="379" t="str">
        <f t="shared" si="235"/>
        <v/>
      </c>
      <c r="Q441" s="47"/>
      <c r="R441" s="46"/>
      <c r="S441" s="46"/>
      <c r="T441" s="46"/>
      <c r="U441" s="46"/>
      <c r="V441" s="61" t="str">
        <f t="shared" si="236"/>
        <v/>
      </c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61" t="str">
        <f t="shared" si="237"/>
        <v/>
      </c>
      <c r="AH441" s="66" t="e">
        <v>#VALUE!</v>
      </c>
      <c r="AI441" s="72">
        <v>0</v>
      </c>
      <c r="AJ441" s="73">
        <v>0</v>
      </c>
      <c r="AK441" s="67">
        <v>0</v>
      </c>
      <c r="AL441" s="51">
        <v>-63.360000000000007</v>
      </c>
      <c r="AM441" s="51">
        <v>-73.600000000000009</v>
      </c>
      <c r="AN441" s="51">
        <v>-164.8</v>
      </c>
      <c r="AO441" s="77">
        <v>0</v>
      </c>
      <c r="AP441" s="77">
        <v>0</v>
      </c>
      <c r="AQ441" s="77">
        <v>0</v>
      </c>
      <c r="AR441" s="77">
        <v>0</v>
      </c>
      <c r="AS441" s="77">
        <v>0</v>
      </c>
      <c r="AT441" s="77">
        <v>0</v>
      </c>
      <c r="AU441" s="46"/>
      <c r="AV441" s="350" t="str">
        <f t="shared" si="238"/>
        <v/>
      </c>
      <c r="AW441" s="76" t="str">
        <f t="shared" si="239"/>
        <v/>
      </c>
      <c r="AX441" s="198" t="str">
        <f>IF(A441="","",IF(D441="","",INDEX(POBRANIE_!$B$6:$F$101,MATCH(D441,POBRANIE_!$A$6:$A$101,0),5)))</f>
        <v/>
      </c>
      <c r="AY441" s="96" t="str">
        <f t="shared" si="240"/>
        <v/>
      </c>
      <c r="AZ441" s="96" t="str">
        <f t="shared" si="231"/>
        <v/>
      </c>
      <c r="BA441" s="292" t="str">
        <f t="shared" si="226"/>
        <v xml:space="preserve"> </v>
      </c>
      <c r="BB441" s="293" t="str">
        <f t="shared" si="227"/>
        <v xml:space="preserve"> </v>
      </c>
      <c r="BD441" s="45"/>
      <c r="BE441" s="387" t="str">
        <f t="shared" si="228"/>
        <v/>
      </c>
      <c r="BF441" s="388">
        <f t="shared" si="241"/>
        <v>0</v>
      </c>
      <c r="BG441" s="388">
        <f t="shared" si="242"/>
        <v>0</v>
      </c>
      <c r="BH441" s="388">
        <f t="shared" si="243"/>
        <v>0</v>
      </c>
      <c r="BI441" s="388">
        <f t="shared" si="244"/>
        <v>0</v>
      </c>
      <c r="BJ441" s="388">
        <f t="shared" si="245"/>
        <v>0</v>
      </c>
      <c r="BK441" s="389">
        <f t="shared" si="246"/>
        <v>0</v>
      </c>
      <c r="BL441" s="388">
        <f>IF(W441="",0,IF(W441=LEGENDA!C$43,0,1))</f>
        <v>0</v>
      </c>
      <c r="BM441" s="388">
        <f>IF(X441="",0,IF(X441=LEGENDA!D$43,0,1))</f>
        <v>0</v>
      </c>
      <c r="BN441" s="388">
        <f>IF(Y441="",0,IF(Y441=LEGENDA!E$43,0,1))</f>
        <v>0</v>
      </c>
      <c r="BO441" s="388">
        <f>IF(Z441="",0,IF(Z441=LEGENDA!F$43,0,1))</f>
        <v>0</v>
      </c>
      <c r="BP441" s="388">
        <f>IF(AA441="",0,IF(AA441=LEGENDA!G$43,0,1))</f>
        <v>0</v>
      </c>
      <c r="BQ441" s="388">
        <f>IF(AB441="",0,IF(AB441=LEGENDA!H$43,0,1))</f>
        <v>0</v>
      </c>
      <c r="BR441" s="388">
        <f>IF(AC441="",0,IF(AC441=LEGENDA!I$43,0,1))</f>
        <v>0</v>
      </c>
      <c r="BS441" s="388">
        <f>IF(AD441="",0,IF(AD441=LEGENDA!J$43,0,1))</f>
        <v>0</v>
      </c>
      <c r="BT441" s="388">
        <f>IF(AE441="",0,IF(AE441=LEGENDA!K$43,0,1))</f>
        <v>0</v>
      </c>
      <c r="BU441" s="388">
        <f>IF(AF441="",0,IF(AF441=LEGENDA!L$43,0,1))</f>
        <v>0</v>
      </c>
      <c r="BV441" s="390">
        <f t="shared" si="247"/>
        <v>0</v>
      </c>
      <c r="BW441" s="388">
        <f t="shared" si="248"/>
        <v>0</v>
      </c>
      <c r="BX441" s="390">
        <f t="shared" si="249"/>
        <v>0</v>
      </c>
      <c r="BY441" s="391">
        <f t="shared" si="250"/>
        <v>0</v>
      </c>
      <c r="BZ441" s="391">
        <f t="shared" si="251"/>
        <v>0</v>
      </c>
      <c r="CA441" s="391" t="str">
        <f t="shared" si="252"/>
        <v/>
      </c>
      <c r="CB441" s="386" t="str">
        <f t="shared" si="229"/>
        <v/>
      </c>
      <c r="CC441" s="94">
        <f t="shared" si="253"/>
        <v>0</v>
      </c>
      <c r="CD441" s="397" t="str">
        <f t="shared" si="254"/>
        <v/>
      </c>
      <c r="CE441" s="559" t="str">
        <f t="array" ref="CE441">IFERROR(INDEX($C$10:$C$525,MATCH(0,COUNTIF($CE$9:CE440,$C$10:$C$525),0)),"")</f>
        <v/>
      </c>
      <c r="CF441" s="559">
        <f t="shared" si="230"/>
        <v>0</v>
      </c>
    </row>
    <row r="442" spans="1:84" ht="18.600000000000001" customHeight="1" thickBot="1" x14ac:dyDescent="0.35">
      <c r="A442" s="78" t="str">
        <f t="shared" si="232"/>
        <v/>
      </c>
      <c r="B442" s="576"/>
      <c r="C442" s="464"/>
      <c r="D442" s="349"/>
      <c r="E442" s="61" t="str">
        <f>IF(B442="","",IF(C442="","",IF(D442="","",INDEX(POBRANIE_!$B$6:$F$100,MATCH($D442,POBRANIE_!$A$6:$A$100,0),2))))</f>
        <v/>
      </c>
      <c r="F442" s="44"/>
      <c r="G442" s="45"/>
      <c r="H442" s="349"/>
      <c r="I442" s="46"/>
      <c r="J442" s="64" t="str">
        <f>IF($H442="","",IF($I442="","",IF($H442=LEGENDA!$B$21,0.6,IF($H442=LEGENDA!$B$22,0.7,0.8))))</f>
        <v/>
      </c>
      <c r="K442" s="61" t="str">
        <f t="shared" si="233"/>
        <v/>
      </c>
      <c r="L442" s="46"/>
      <c r="M442" s="61" t="str">
        <f>IF($H442="","",IF(OR(I442&gt;0,L442&gt;0),"",IF(AND(D442="TUZ",H442="gleba b. lekka"),"BŁĄD kol.8",IF(AND(D442="TUZ",H442="gleba lekka"),"BŁĄD kol.8",IF(AND(D442="TUZ",H442="gleba średnia"),"BŁĄD kol.8",IF(AND(D442="TUZ",H442="gleba ciężka"),"BŁĄD kol.8",IF(OR($H442=LEGENDA!$B$21,$H442=1),49,IF(OR($H442=LEGENDA!$B$22,$H442=2),59,IF(OR($H442=LEGENDA!$B$23,$H442=3),62,IF(OR($H442=4,$H442=LEGENDA!$B$24),66,IF(H442=LEGENDA!$O$25,86,IF(H442=LEGENDA!$O$26,91,IF(H442=LEGENDA!$O$27,73,IF(H442=LEGENDA!$O$28,66,IF(H442=LEGENDA!$O$29,135,IF(H442=LEGENDA!$O$30,158,IF(H442=LEGENDA!$O$31,117)))))))))))))))))</f>
        <v/>
      </c>
      <c r="N442" s="61" t="str">
        <f>IF(AND(D442="TUZ",H442="gleba b. lekka"),"BŁĄD kol.8",IF(AND(D442="TUZ",H442="gleba lekka"),"BŁĄD kol.8",IF(AND(D442="TUZ",H442="gleba średnia"),"BŁĄD kol.8",IF(AND(D442="TUZ",H442="gleba ciężka"),"BŁĄD kol.8",IF(AND(E442&lt;&gt;4,H442=LEGENDA!$O$29),"BŁĄD kol.8",IF(AND(E442&lt;&gt;4,H442=LEGENDA!$O$30),"BŁĄD kol.8",IF(AND(E442&lt;&gt;4,H442=LEGENDA!$O$31),"BŁĄD kol.8",IF(AND(E442&lt;&gt;4,H442=LEGENDA!$O$28),"BŁĄD kol.8",IF(AND(E442&lt;&gt;4,H442=LEGENDA!$O$27),"BŁĄD kol.8",IF(AND(E442&lt;&gt;4,H442=LEGENDA!$O$26),"BŁĄD kol.8",IF(AND(E442&lt;&gt;4,H442=LEGENDA!$O$25),"BŁĄD kol.8",IF(AX442="","",IF(AX442=1,0.6,IF(AX442=2,0.9,0.9))))))))))))))</f>
        <v/>
      </c>
      <c r="O442" s="381" t="str">
        <f t="shared" si="234"/>
        <v/>
      </c>
      <c r="P442" s="379" t="str">
        <f t="shared" si="235"/>
        <v/>
      </c>
      <c r="Q442" s="47"/>
      <c r="R442" s="46"/>
      <c r="S442" s="46"/>
      <c r="T442" s="46"/>
      <c r="U442" s="46"/>
      <c r="V442" s="61" t="str">
        <f t="shared" si="236"/>
        <v/>
      </c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61" t="str">
        <f t="shared" si="237"/>
        <v/>
      </c>
      <c r="AH442" s="66" t="e">
        <v>#VALUE!</v>
      </c>
      <c r="AI442" s="72">
        <v>0</v>
      </c>
      <c r="AJ442" s="73">
        <v>0</v>
      </c>
      <c r="AK442" s="67">
        <v>0</v>
      </c>
      <c r="AL442" s="51">
        <v>-63.360000000000007</v>
      </c>
      <c r="AM442" s="51">
        <v>-73.600000000000009</v>
      </c>
      <c r="AN442" s="51">
        <v>-164.8</v>
      </c>
      <c r="AO442" s="77">
        <v>0</v>
      </c>
      <c r="AP442" s="77">
        <v>0</v>
      </c>
      <c r="AQ442" s="77">
        <v>0</v>
      </c>
      <c r="AR442" s="77">
        <v>0</v>
      </c>
      <c r="AS442" s="77">
        <v>0</v>
      </c>
      <c r="AT442" s="77">
        <v>0</v>
      </c>
      <c r="AU442" s="46"/>
      <c r="AV442" s="350" t="str">
        <f t="shared" si="238"/>
        <v/>
      </c>
      <c r="AW442" s="76" t="str">
        <f t="shared" si="239"/>
        <v/>
      </c>
      <c r="AX442" s="198" t="str">
        <f>IF(A442="","",IF(D442="","",INDEX(POBRANIE_!$B$6:$F$101,MATCH(D442,POBRANIE_!$A$6:$A$101,0),5)))</f>
        <v/>
      </c>
      <c r="AY442" s="96" t="str">
        <f t="shared" si="240"/>
        <v/>
      </c>
      <c r="AZ442" s="96" t="str">
        <f t="shared" si="231"/>
        <v/>
      </c>
      <c r="BA442" s="292" t="str">
        <f t="shared" si="226"/>
        <v xml:space="preserve"> </v>
      </c>
      <c r="BB442" s="293" t="str">
        <f t="shared" si="227"/>
        <v xml:space="preserve"> </v>
      </c>
      <c r="BD442" s="45"/>
      <c r="BE442" s="387" t="str">
        <f t="shared" si="228"/>
        <v/>
      </c>
      <c r="BF442" s="388">
        <f t="shared" si="241"/>
        <v>0</v>
      </c>
      <c r="BG442" s="388">
        <f t="shared" si="242"/>
        <v>0</v>
      </c>
      <c r="BH442" s="388">
        <f t="shared" si="243"/>
        <v>0</v>
      </c>
      <c r="BI442" s="388">
        <f t="shared" si="244"/>
        <v>0</v>
      </c>
      <c r="BJ442" s="388">
        <f t="shared" si="245"/>
        <v>0</v>
      </c>
      <c r="BK442" s="389">
        <f t="shared" si="246"/>
        <v>0</v>
      </c>
      <c r="BL442" s="388">
        <f>IF(W442="",0,IF(W442=LEGENDA!C$43,0,1))</f>
        <v>0</v>
      </c>
      <c r="BM442" s="388">
        <f>IF(X442="",0,IF(X442=LEGENDA!D$43,0,1))</f>
        <v>0</v>
      </c>
      <c r="BN442" s="388">
        <f>IF(Y442="",0,IF(Y442=LEGENDA!E$43,0,1))</f>
        <v>0</v>
      </c>
      <c r="BO442" s="388">
        <f>IF(Z442="",0,IF(Z442=LEGENDA!F$43,0,1))</f>
        <v>0</v>
      </c>
      <c r="BP442" s="388">
        <f>IF(AA442="",0,IF(AA442=LEGENDA!G$43,0,1))</f>
        <v>0</v>
      </c>
      <c r="BQ442" s="388">
        <f>IF(AB442="",0,IF(AB442=LEGENDA!H$43,0,1))</f>
        <v>0</v>
      </c>
      <c r="BR442" s="388">
        <f>IF(AC442="",0,IF(AC442=LEGENDA!I$43,0,1))</f>
        <v>0</v>
      </c>
      <c r="BS442" s="388">
        <f>IF(AD442="",0,IF(AD442=LEGENDA!J$43,0,1))</f>
        <v>0</v>
      </c>
      <c r="BT442" s="388">
        <f>IF(AE442="",0,IF(AE442=LEGENDA!K$43,0,1))</f>
        <v>0</v>
      </c>
      <c r="BU442" s="388">
        <f>IF(AF442="",0,IF(AF442=LEGENDA!L$43,0,1))</f>
        <v>0</v>
      </c>
      <c r="BV442" s="390">
        <f t="shared" si="247"/>
        <v>0</v>
      </c>
      <c r="BW442" s="388">
        <f t="shared" si="248"/>
        <v>0</v>
      </c>
      <c r="BX442" s="390">
        <f t="shared" si="249"/>
        <v>0</v>
      </c>
      <c r="BY442" s="391">
        <f t="shared" si="250"/>
        <v>0</v>
      </c>
      <c r="BZ442" s="391">
        <f t="shared" si="251"/>
        <v>0</v>
      </c>
      <c r="CA442" s="391" t="str">
        <f t="shared" si="252"/>
        <v/>
      </c>
      <c r="CB442" s="386" t="str">
        <f t="shared" si="229"/>
        <v/>
      </c>
      <c r="CC442" s="94">
        <f t="shared" si="253"/>
        <v>0</v>
      </c>
      <c r="CD442" s="397" t="str">
        <f t="shared" si="254"/>
        <v/>
      </c>
      <c r="CE442" s="559" t="str">
        <f t="array" ref="CE442">IFERROR(INDEX($C$10:$C$525,MATCH(0,COUNTIF($CE$9:CE441,$C$10:$C$525),0)),"")</f>
        <v/>
      </c>
      <c r="CF442" s="559">
        <f t="shared" si="230"/>
        <v>0</v>
      </c>
    </row>
    <row r="443" spans="1:84" ht="18.600000000000001" customHeight="1" thickBot="1" x14ac:dyDescent="0.35">
      <c r="A443" s="78" t="str">
        <f t="shared" si="232"/>
        <v/>
      </c>
      <c r="B443" s="576"/>
      <c r="C443" s="464"/>
      <c r="D443" s="349"/>
      <c r="E443" s="61" t="str">
        <f>IF(B443="","",IF(C443="","",IF(D443="","",INDEX(POBRANIE_!$B$6:$F$100,MATCH($D443,POBRANIE_!$A$6:$A$100,0),2))))</f>
        <v/>
      </c>
      <c r="F443" s="44"/>
      <c r="G443" s="45"/>
      <c r="H443" s="349"/>
      <c r="I443" s="46"/>
      <c r="J443" s="64" t="str">
        <f>IF($H443="","",IF($I443="","",IF($H443=LEGENDA!$B$21,0.6,IF($H443=LEGENDA!$B$22,0.7,0.8))))</f>
        <v/>
      </c>
      <c r="K443" s="61" t="str">
        <f t="shared" si="233"/>
        <v/>
      </c>
      <c r="L443" s="46"/>
      <c r="M443" s="61" t="str">
        <f>IF($H443="","",IF(OR(I443&gt;0,L443&gt;0),"",IF(AND(D443="TUZ",H443="gleba b. lekka"),"BŁĄD kol.8",IF(AND(D443="TUZ",H443="gleba lekka"),"BŁĄD kol.8",IF(AND(D443="TUZ",H443="gleba średnia"),"BŁĄD kol.8",IF(AND(D443="TUZ",H443="gleba ciężka"),"BŁĄD kol.8",IF(OR($H443=LEGENDA!$B$21,$H443=1),49,IF(OR($H443=LEGENDA!$B$22,$H443=2),59,IF(OR($H443=LEGENDA!$B$23,$H443=3),62,IF(OR($H443=4,$H443=LEGENDA!$B$24),66,IF(H443=LEGENDA!$O$25,86,IF(H443=LEGENDA!$O$26,91,IF(H443=LEGENDA!$O$27,73,IF(H443=LEGENDA!$O$28,66,IF(H443=LEGENDA!$O$29,135,IF(H443=LEGENDA!$O$30,158,IF(H443=LEGENDA!$O$31,117)))))))))))))))))</f>
        <v/>
      </c>
      <c r="N443" s="61" t="str">
        <f>IF(AND(D443="TUZ",H443="gleba b. lekka"),"BŁĄD kol.8",IF(AND(D443="TUZ",H443="gleba lekka"),"BŁĄD kol.8",IF(AND(D443="TUZ",H443="gleba średnia"),"BŁĄD kol.8",IF(AND(D443="TUZ",H443="gleba ciężka"),"BŁĄD kol.8",IF(AND(E443&lt;&gt;4,H443=LEGENDA!$O$29),"BŁĄD kol.8",IF(AND(E443&lt;&gt;4,H443=LEGENDA!$O$30),"BŁĄD kol.8",IF(AND(E443&lt;&gt;4,H443=LEGENDA!$O$31),"BŁĄD kol.8",IF(AND(E443&lt;&gt;4,H443=LEGENDA!$O$28),"BŁĄD kol.8",IF(AND(E443&lt;&gt;4,H443=LEGENDA!$O$27),"BŁĄD kol.8",IF(AND(E443&lt;&gt;4,H443=LEGENDA!$O$26),"BŁĄD kol.8",IF(AND(E443&lt;&gt;4,H443=LEGENDA!$O$25),"BŁĄD kol.8",IF(AX443="","",IF(AX443=1,0.6,IF(AX443=2,0.9,0.9))))))))))))))</f>
        <v/>
      </c>
      <c r="O443" s="381" t="str">
        <f t="shared" si="234"/>
        <v/>
      </c>
      <c r="P443" s="379" t="str">
        <f t="shared" si="235"/>
        <v/>
      </c>
      <c r="Q443" s="47"/>
      <c r="R443" s="46"/>
      <c r="S443" s="46"/>
      <c r="T443" s="46"/>
      <c r="U443" s="46"/>
      <c r="V443" s="61" t="str">
        <f t="shared" si="236"/>
        <v/>
      </c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61" t="str">
        <f t="shared" si="237"/>
        <v/>
      </c>
      <c r="AH443" s="66" t="e">
        <v>#VALUE!</v>
      </c>
      <c r="AI443" s="72">
        <v>0</v>
      </c>
      <c r="AJ443" s="73">
        <v>0</v>
      </c>
      <c r="AK443" s="67">
        <v>0</v>
      </c>
      <c r="AL443" s="51">
        <v>-63.360000000000007</v>
      </c>
      <c r="AM443" s="51">
        <v>-73.600000000000009</v>
      </c>
      <c r="AN443" s="51">
        <v>-164.8</v>
      </c>
      <c r="AO443" s="77">
        <v>0</v>
      </c>
      <c r="AP443" s="77">
        <v>0</v>
      </c>
      <c r="AQ443" s="77">
        <v>0</v>
      </c>
      <c r="AR443" s="77">
        <v>0</v>
      </c>
      <c r="AS443" s="77">
        <v>0</v>
      </c>
      <c r="AT443" s="77">
        <v>0</v>
      </c>
      <c r="AU443" s="46"/>
      <c r="AV443" s="350" t="str">
        <f t="shared" si="238"/>
        <v/>
      </c>
      <c r="AW443" s="76" t="str">
        <f t="shared" si="239"/>
        <v/>
      </c>
      <c r="AX443" s="198" t="str">
        <f>IF(A443="","",IF(D443="","",INDEX(POBRANIE_!$B$6:$F$101,MATCH(D443,POBRANIE_!$A$6:$A$101,0),5)))</f>
        <v/>
      </c>
      <c r="AY443" s="96" t="str">
        <f t="shared" si="240"/>
        <v/>
      </c>
      <c r="AZ443" s="96" t="str">
        <f t="shared" si="231"/>
        <v/>
      </c>
      <c r="BA443" s="292" t="str">
        <f t="shared" si="226"/>
        <v xml:space="preserve"> </v>
      </c>
      <c r="BB443" s="293" t="str">
        <f t="shared" si="227"/>
        <v xml:space="preserve"> </v>
      </c>
      <c r="BD443" s="45"/>
      <c r="BE443" s="387" t="str">
        <f t="shared" si="228"/>
        <v/>
      </c>
      <c r="BF443" s="388">
        <f t="shared" si="241"/>
        <v>0</v>
      </c>
      <c r="BG443" s="388">
        <f t="shared" si="242"/>
        <v>0</v>
      </c>
      <c r="BH443" s="388">
        <f t="shared" si="243"/>
        <v>0</v>
      </c>
      <c r="BI443" s="388">
        <f t="shared" si="244"/>
        <v>0</v>
      </c>
      <c r="BJ443" s="388">
        <f t="shared" si="245"/>
        <v>0</v>
      </c>
      <c r="BK443" s="389">
        <f t="shared" si="246"/>
        <v>0</v>
      </c>
      <c r="BL443" s="388">
        <f>IF(W443="",0,IF(W443=LEGENDA!C$43,0,1))</f>
        <v>0</v>
      </c>
      <c r="BM443" s="388">
        <f>IF(X443="",0,IF(X443=LEGENDA!D$43,0,1))</f>
        <v>0</v>
      </c>
      <c r="BN443" s="388">
        <f>IF(Y443="",0,IF(Y443=LEGENDA!E$43,0,1))</f>
        <v>0</v>
      </c>
      <c r="BO443" s="388">
        <f>IF(Z443="",0,IF(Z443=LEGENDA!F$43,0,1))</f>
        <v>0</v>
      </c>
      <c r="BP443" s="388">
        <f>IF(AA443="",0,IF(AA443=LEGENDA!G$43,0,1))</f>
        <v>0</v>
      </c>
      <c r="BQ443" s="388">
        <f>IF(AB443="",0,IF(AB443=LEGENDA!H$43,0,1))</f>
        <v>0</v>
      </c>
      <c r="BR443" s="388">
        <f>IF(AC443="",0,IF(AC443=LEGENDA!I$43,0,1))</f>
        <v>0</v>
      </c>
      <c r="BS443" s="388">
        <f>IF(AD443="",0,IF(AD443=LEGENDA!J$43,0,1))</f>
        <v>0</v>
      </c>
      <c r="BT443" s="388">
        <f>IF(AE443="",0,IF(AE443=LEGENDA!K$43,0,1))</f>
        <v>0</v>
      </c>
      <c r="BU443" s="388">
        <f>IF(AF443="",0,IF(AF443=LEGENDA!L$43,0,1))</f>
        <v>0</v>
      </c>
      <c r="BV443" s="390">
        <f t="shared" si="247"/>
        <v>0</v>
      </c>
      <c r="BW443" s="388">
        <f t="shared" si="248"/>
        <v>0</v>
      </c>
      <c r="BX443" s="390">
        <f t="shared" si="249"/>
        <v>0</v>
      </c>
      <c r="BY443" s="391">
        <f t="shared" si="250"/>
        <v>0</v>
      </c>
      <c r="BZ443" s="391">
        <f t="shared" si="251"/>
        <v>0</v>
      </c>
      <c r="CA443" s="391" t="str">
        <f t="shared" si="252"/>
        <v/>
      </c>
      <c r="CB443" s="386" t="str">
        <f t="shared" si="229"/>
        <v/>
      </c>
      <c r="CC443" s="94">
        <f t="shared" si="253"/>
        <v>0</v>
      </c>
      <c r="CD443" s="397" t="str">
        <f t="shared" si="254"/>
        <v/>
      </c>
      <c r="CE443" s="559" t="str">
        <f t="array" ref="CE443">IFERROR(INDEX($C$10:$C$525,MATCH(0,COUNTIF($CE$9:CE442,$C$10:$C$525),0)),"")</f>
        <v/>
      </c>
      <c r="CF443" s="559">
        <f t="shared" si="230"/>
        <v>0</v>
      </c>
    </row>
    <row r="444" spans="1:84" ht="18.600000000000001" customHeight="1" thickBot="1" x14ac:dyDescent="0.35">
      <c r="A444" s="78" t="str">
        <f t="shared" si="232"/>
        <v/>
      </c>
      <c r="B444" s="576"/>
      <c r="C444" s="464"/>
      <c r="D444" s="349"/>
      <c r="E444" s="61" t="str">
        <f>IF(B444="","",IF(C444="","",IF(D444="","",INDEX(POBRANIE_!$B$6:$F$100,MATCH($D444,POBRANIE_!$A$6:$A$100,0),2))))</f>
        <v/>
      </c>
      <c r="F444" s="44"/>
      <c r="G444" s="45"/>
      <c r="H444" s="349"/>
      <c r="I444" s="46"/>
      <c r="J444" s="64" t="str">
        <f>IF($H444="","",IF($I444="","",IF($H444=LEGENDA!$B$21,0.6,IF($H444=LEGENDA!$B$22,0.7,0.8))))</f>
        <v/>
      </c>
      <c r="K444" s="61" t="str">
        <f t="shared" si="233"/>
        <v/>
      </c>
      <c r="L444" s="46"/>
      <c r="M444" s="61" t="str">
        <f>IF($H444="","",IF(OR(I444&gt;0,L444&gt;0),"",IF(AND(D444="TUZ",H444="gleba b. lekka"),"BŁĄD kol.8",IF(AND(D444="TUZ",H444="gleba lekka"),"BŁĄD kol.8",IF(AND(D444="TUZ",H444="gleba średnia"),"BŁĄD kol.8",IF(AND(D444="TUZ",H444="gleba ciężka"),"BŁĄD kol.8",IF(OR($H444=LEGENDA!$B$21,$H444=1),49,IF(OR($H444=LEGENDA!$B$22,$H444=2),59,IF(OR($H444=LEGENDA!$B$23,$H444=3),62,IF(OR($H444=4,$H444=LEGENDA!$B$24),66,IF(H444=LEGENDA!$O$25,86,IF(H444=LEGENDA!$O$26,91,IF(H444=LEGENDA!$O$27,73,IF(H444=LEGENDA!$O$28,66,IF(H444=LEGENDA!$O$29,135,IF(H444=LEGENDA!$O$30,158,IF(H444=LEGENDA!$O$31,117)))))))))))))))))</f>
        <v/>
      </c>
      <c r="N444" s="61" t="str">
        <f>IF(AND(D444="TUZ",H444="gleba b. lekka"),"BŁĄD kol.8",IF(AND(D444="TUZ",H444="gleba lekka"),"BŁĄD kol.8",IF(AND(D444="TUZ",H444="gleba średnia"),"BŁĄD kol.8",IF(AND(D444="TUZ",H444="gleba ciężka"),"BŁĄD kol.8",IF(AND(E444&lt;&gt;4,H444=LEGENDA!$O$29),"BŁĄD kol.8",IF(AND(E444&lt;&gt;4,H444=LEGENDA!$O$30),"BŁĄD kol.8",IF(AND(E444&lt;&gt;4,H444=LEGENDA!$O$31),"BŁĄD kol.8",IF(AND(E444&lt;&gt;4,H444=LEGENDA!$O$28),"BŁĄD kol.8",IF(AND(E444&lt;&gt;4,H444=LEGENDA!$O$27),"BŁĄD kol.8",IF(AND(E444&lt;&gt;4,H444=LEGENDA!$O$26),"BŁĄD kol.8",IF(AND(E444&lt;&gt;4,H444=LEGENDA!$O$25),"BŁĄD kol.8",IF(AX444="","",IF(AX444=1,0.6,IF(AX444=2,0.9,0.9))))))))))))))</f>
        <v/>
      </c>
      <c r="O444" s="381" t="str">
        <f t="shared" si="234"/>
        <v/>
      </c>
      <c r="P444" s="379" t="str">
        <f t="shared" si="235"/>
        <v/>
      </c>
      <c r="Q444" s="47"/>
      <c r="R444" s="46"/>
      <c r="S444" s="46"/>
      <c r="T444" s="46"/>
      <c r="U444" s="46"/>
      <c r="V444" s="61" t="str">
        <f t="shared" si="236"/>
        <v/>
      </c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61" t="str">
        <f t="shared" si="237"/>
        <v/>
      </c>
      <c r="AH444" s="66" t="e">
        <v>#VALUE!</v>
      </c>
      <c r="AI444" s="72">
        <v>0</v>
      </c>
      <c r="AJ444" s="73">
        <v>0</v>
      </c>
      <c r="AK444" s="67">
        <v>0</v>
      </c>
      <c r="AL444" s="51">
        <v>-63.360000000000007</v>
      </c>
      <c r="AM444" s="51">
        <v>-73.600000000000009</v>
      </c>
      <c r="AN444" s="51">
        <v>-164.8</v>
      </c>
      <c r="AO444" s="77">
        <v>0</v>
      </c>
      <c r="AP444" s="77">
        <v>0</v>
      </c>
      <c r="AQ444" s="77">
        <v>0</v>
      </c>
      <c r="AR444" s="77">
        <v>0</v>
      </c>
      <c r="AS444" s="77">
        <v>0</v>
      </c>
      <c r="AT444" s="77">
        <v>0</v>
      </c>
      <c r="AU444" s="46"/>
      <c r="AV444" s="350" t="str">
        <f t="shared" si="238"/>
        <v/>
      </c>
      <c r="AW444" s="76" t="str">
        <f t="shared" si="239"/>
        <v/>
      </c>
      <c r="AX444" s="198" t="str">
        <f>IF(A444="","",IF(D444="","",INDEX(POBRANIE_!$B$6:$F$101,MATCH(D444,POBRANIE_!$A$6:$A$101,0),5)))</f>
        <v/>
      </c>
      <c r="AY444" s="96" t="str">
        <f t="shared" si="240"/>
        <v/>
      </c>
      <c r="AZ444" s="96" t="str">
        <f t="shared" si="231"/>
        <v/>
      </c>
      <c r="BA444" s="292" t="str">
        <f t="shared" si="226"/>
        <v xml:space="preserve"> </v>
      </c>
      <c r="BB444" s="293" t="str">
        <f t="shared" si="227"/>
        <v xml:space="preserve"> </v>
      </c>
      <c r="BD444" s="45"/>
      <c r="BE444" s="387" t="str">
        <f t="shared" si="228"/>
        <v/>
      </c>
      <c r="BF444" s="388">
        <f t="shared" si="241"/>
        <v>0</v>
      </c>
      <c r="BG444" s="388">
        <f t="shared" si="242"/>
        <v>0</v>
      </c>
      <c r="BH444" s="388">
        <f t="shared" si="243"/>
        <v>0</v>
      </c>
      <c r="BI444" s="388">
        <f t="shared" si="244"/>
        <v>0</v>
      </c>
      <c r="BJ444" s="388">
        <f t="shared" si="245"/>
        <v>0</v>
      </c>
      <c r="BK444" s="389">
        <f t="shared" si="246"/>
        <v>0</v>
      </c>
      <c r="BL444" s="388">
        <f>IF(W444="",0,IF(W444=LEGENDA!C$43,0,1))</f>
        <v>0</v>
      </c>
      <c r="BM444" s="388">
        <f>IF(X444="",0,IF(X444=LEGENDA!D$43,0,1))</f>
        <v>0</v>
      </c>
      <c r="BN444" s="388">
        <f>IF(Y444="",0,IF(Y444=LEGENDA!E$43,0,1))</f>
        <v>0</v>
      </c>
      <c r="BO444" s="388">
        <f>IF(Z444="",0,IF(Z444=LEGENDA!F$43,0,1))</f>
        <v>0</v>
      </c>
      <c r="BP444" s="388">
        <f>IF(AA444="",0,IF(AA444=LEGENDA!G$43,0,1))</f>
        <v>0</v>
      </c>
      <c r="BQ444" s="388">
        <f>IF(AB444="",0,IF(AB444=LEGENDA!H$43,0,1))</f>
        <v>0</v>
      </c>
      <c r="BR444" s="388">
        <f>IF(AC444="",0,IF(AC444=LEGENDA!I$43,0,1))</f>
        <v>0</v>
      </c>
      <c r="BS444" s="388">
        <f>IF(AD444="",0,IF(AD444=LEGENDA!J$43,0,1))</f>
        <v>0</v>
      </c>
      <c r="BT444" s="388">
        <f>IF(AE444="",0,IF(AE444=LEGENDA!K$43,0,1))</f>
        <v>0</v>
      </c>
      <c r="BU444" s="388">
        <f>IF(AF444="",0,IF(AF444=LEGENDA!L$43,0,1))</f>
        <v>0</v>
      </c>
      <c r="BV444" s="390">
        <f t="shared" si="247"/>
        <v>0</v>
      </c>
      <c r="BW444" s="388">
        <f t="shared" si="248"/>
        <v>0</v>
      </c>
      <c r="BX444" s="390">
        <f t="shared" si="249"/>
        <v>0</v>
      </c>
      <c r="BY444" s="391">
        <f t="shared" si="250"/>
        <v>0</v>
      </c>
      <c r="BZ444" s="391">
        <f t="shared" si="251"/>
        <v>0</v>
      </c>
      <c r="CA444" s="391" t="str">
        <f t="shared" si="252"/>
        <v/>
      </c>
      <c r="CB444" s="386" t="str">
        <f t="shared" si="229"/>
        <v/>
      </c>
      <c r="CC444" s="94">
        <f t="shared" si="253"/>
        <v>0</v>
      </c>
      <c r="CD444" s="397" t="str">
        <f t="shared" si="254"/>
        <v/>
      </c>
      <c r="CE444" s="559" t="str">
        <f t="array" ref="CE444">IFERROR(INDEX($C$10:$C$525,MATCH(0,COUNTIF($CE$9:CE443,$C$10:$C$525),0)),"")</f>
        <v/>
      </c>
      <c r="CF444" s="559">
        <f t="shared" si="230"/>
        <v>0</v>
      </c>
    </row>
    <row r="445" spans="1:84" ht="18.600000000000001" customHeight="1" thickBot="1" x14ac:dyDescent="0.35">
      <c r="A445" s="78" t="str">
        <f t="shared" si="232"/>
        <v/>
      </c>
      <c r="B445" s="576"/>
      <c r="C445" s="464"/>
      <c r="D445" s="349"/>
      <c r="E445" s="61" t="str">
        <f>IF(B445="","",IF(C445="","",IF(D445="","",INDEX(POBRANIE_!$B$6:$F$100,MATCH($D445,POBRANIE_!$A$6:$A$100,0),2))))</f>
        <v/>
      </c>
      <c r="F445" s="44"/>
      <c r="G445" s="45"/>
      <c r="H445" s="349"/>
      <c r="I445" s="46"/>
      <c r="J445" s="64" t="str">
        <f>IF($H445="","",IF($I445="","",IF($H445=LEGENDA!$B$21,0.6,IF($H445=LEGENDA!$B$22,0.7,0.8))))</f>
        <v/>
      </c>
      <c r="K445" s="61" t="str">
        <f t="shared" si="233"/>
        <v/>
      </c>
      <c r="L445" s="46"/>
      <c r="M445" s="61" t="str">
        <f>IF($H445="","",IF(OR(I445&gt;0,L445&gt;0),"",IF(AND(D445="TUZ",H445="gleba b. lekka"),"BŁĄD kol.8",IF(AND(D445="TUZ",H445="gleba lekka"),"BŁĄD kol.8",IF(AND(D445="TUZ",H445="gleba średnia"),"BŁĄD kol.8",IF(AND(D445="TUZ",H445="gleba ciężka"),"BŁĄD kol.8",IF(OR($H445=LEGENDA!$B$21,$H445=1),49,IF(OR($H445=LEGENDA!$B$22,$H445=2),59,IF(OR($H445=LEGENDA!$B$23,$H445=3),62,IF(OR($H445=4,$H445=LEGENDA!$B$24),66,IF(H445=LEGENDA!$O$25,86,IF(H445=LEGENDA!$O$26,91,IF(H445=LEGENDA!$O$27,73,IF(H445=LEGENDA!$O$28,66,IF(H445=LEGENDA!$O$29,135,IF(H445=LEGENDA!$O$30,158,IF(H445=LEGENDA!$O$31,117)))))))))))))))))</f>
        <v/>
      </c>
      <c r="N445" s="61" t="str">
        <f>IF(AND(D445="TUZ",H445="gleba b. lekka"),"BŁĄD kol.8",IF(AND(D445="TUZ",H445="gleba lekka"),"BŁĄD kol.8",IF(AND(D445="TUZ",H445="gleba średnia"),"BŁĄD kol.8",IF(AND(D445="TUZ",H445="gleba ciężka"),"BŁĄD kol.8",IF(AND(E445&lt;&gt;4,H445=LEGENDA!$O$29),"BŁĄD kol.8",IF(AND(E445&lt;&gt;4,H445=LEGENDA!$O$30),"BŁĄD kol.8",IF(AND(E445&lt;&gt;4,H445=LEGENDA!$O$31),"BŁĄD kol.8",IF(AND(E445&lt;&gt;4,H445=LEGENDA!$O$28),"BŁĄD kol.8",IF(AND(E445&lt;&gt;4,H445=LEGENDA!$O$27),"BŁĄD kol.8",IF(AND(E445&lt;&gt;4,H445=LEGENDA!$O$26),"BŁĄD kol.8",IF(AND(E445&lt;&gt;4,H445=LEGENDA!$O$25),"BŁĄD kol.8",IF(AX445="","",IF(AX445=1,0.6,IF(AX445=2,0.9,0.9))))))))))))))</f>
        <v/>
      </c>
      <c r="O445" s="381" t="str">
        <f t="shared" si="234"/>
        <v/>
      </c>
      <c r="P445" s="379" t="str">
        <f t="shared" si="235"/>
        <v/>
      </c>
      <c r="Q445" s="47"/>
      <c r="R445" s="46"/>
      <c r="S445" s="46"/>
      <c r="T445" s="46"/>
      <c r="U445" s="46"/>
      <c r="V445" s="61" t="str">
        <f t="shared" si="236"/>
        <v/>
      </c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61" t="str">
        <f t="shared" si="237"/>
        <v/>
      </c>
      <c r="AH445" s="66" t="e">
        <v>#VALUE!</v>
      </c>
      <c r="AI445" s="72">
        <v>0</v>
      </c>
      <c r="AJ445" s="73">
        <v>0</v>
      </c>
      <c r="AK445" s="67">
        <v>0</v>
      </c>
      <c r="AL445" s="51">
        <v>-63.360000000000007</v>
      </c>
      <c r="AM445" s="51">
        <v>-73.600000000000009</v>
      </c>
      <c r="AN445" s="51">
        <v>-164.8</v>
      </c>
      <c r="AO445" s="77">
        <v>0</v>
      </c>
      <c r="AP445" s="77">
        <v>0</v>
      </c>
      <c r="AQ445" s="77">
        <v>0</v>
      </c>
      <c r="AR445" s="77">
        <v>0</v>
      </c>
      <c r="AS445" s="77">
        <v>0</v>
      </c>
      <c r="AT445" s="77">
        <v>0</v>
      </c>
      <c r="AU445" s="46"/>
      <c r="AV445" s="350" t="str">
        <f t="shared" si="238"/>
        <v/>
      </c>
      <c r="AW445" s="76" t="str">
        <f t="shared" si="239"/>
        <v/>
      </c>
      <c r="AX445" s="198" t="str">
        <f>IF(A445="","",IF(D445="","",INDEX(POBRANIE_!$B$6:$F$101,MATCH(D445,POBRANIE_!$A$6:$A$101,0),5)))</f>
        <v/>
      </c>
      <c r="AY445" s="96" t="str">
        <f t="shared" si="240"/>
        <v/>
      </c>
      <c r="AZ445" s="96" t="str">
        <f t="shared" si="231"/>
        <v/>
      </c>
      <c r="BA445" s="292" t="str">
        <f t="shared" si="226"/>
        <v xml:space="preserve"> </v>
      </c>
      <c r="BB445" s="293" t="str">
        <f t="shared" si="227"/>
        <v xml:space="preserve"> </v>
      </c>
      <c r="BD445" s="45"/>
      <c r="BE445" s="387" t="str">
        <f t="shared" si="228"/>
        <v/>
      </c>
      <c r="BF445" s="388">
        <f t="shared" si="241"/>
        <v>0</v>
      </c>
      <c r="BG445" s="388">
        <f t="shared" si="242"/>
        <v>0</v>
      </c>
      <c r="BH445" s="388">
        <f t="shared" si="243"/>
        <v>0</v>
      </c>
      <c r="BI445" s="388">
        <f t="shared" si="244"/>
        <v>0</v>
      </c>
      <c r="BJ445" s="388">
        <f t="shared" si="245"/>
        <v>0</v>
      </c>
      <c r="BK445" s="389">
        <f t="shared" si="246"/>
        <v>0</v>
      </c>
      <c r="BL445" s="388">
        <f>IF(W445="",0,IF(W445=LEGENDA!C$43,0,1))</f>
        <v>0</v>
      </c>
      <c r="BM445" s="388">
        <f>IF(X445="",0,IF(X445=LEGENDA!D$43,0,1))</f>
        <v>0</v>
      </c>
      <c r="BN445" s="388">
        <f>IF(Y445="",0,IF(Y445=LEGENDA!E$43,0,1))</f>
        <v>0</v>
      </c>
      <c r="BO445" s="388">
        <f>IF(Z445="",0,IF(Z445=LEGENDA!F$43,0,1))</f>
        <v>0</v>
      </c>
      <c r="BP445" s="388">
        <f>IF(AA445="",0,IF(AA445=LEGENDA!G$43,0,1))</f>
        <v>0</v>
      </c>
      <c r="BQ445" s="388">
        <f>IF(AB445="",0,IF(AB445=LEGENDA!H$43,0,1))</f>
        <v>0</v>
      </c>
      <c r="BR445" s="388">
        <f>IF(AC445="",0,IF(AC445=LEGENDA!I$43,0,1))</f>
        <v>0</v>
      </c>
      <c r="BS445" s="388">
        <f>IF(AD445="",0,IF(AD445=LEGENDA!J$43,0,1))</f>
        <v>0</v>
      </c>
      <c r="BT445" s="388">
        <f>IF(AE445="",0,IF(AE445=LEGENDA!K$43,0,1))</f>
        <v>0</v>
      </c>
      <c r="BU445" s="388">
        <f>IF(AF445="",0,IF(AF445=LEGENDA!L$43,0,1))</f>
        <v>0</v>
      </c>
      <c r="BV445" s="390">
        <f t="shared" si="247"/>
        <v>0</v>
      </c>
      <c r="BW445" s="388">
        <f t="shared" si="248"/>
        <v>0</v>
      </c>
      <c r="BX445" s="390">
        <f t="shared" si="249"/>
        <v>0</v>
      </c>
      <c r="BY445" s="391">
        <f t="shared" si="250"/>
        <v>0</v>
      </c>
      <c r="BZ445" s="391">
        <f t="shared" si="251"/>
        <v>0</v>
      </c>
      <c r="CA445" s="391" t="str">
        <f t="shared" si="252"/>
        <v/>
      </c>
      <c r="CB445" s="386" t="str">
        <f t="shared" si="229"/>
        <v/>
      </c>
      <c r="CC445" s="94">
        <f t="shared" si="253"/>
        <v>0</v>
      </c>
      <c r="CD445" s="397" t="str">
        <f t="shared" si="254"/>
        <v/>
      </c>
      <c r="CE445" s="559" t="str">
        <f t="array" ref="CE445">IFERROR(INDEX($C$10:$C$525,MATCH(0,COUNTIF($CE$9:CE444,$C$10:$C$525),0)),"")</f>
        <v/>
      </c>
      <c r="CF445" s="559">
        <f t="shared" si="230"/>
        <v>0</v>
      </c>
    </row>
    <row r="446" spans="1:84" ht="18.600000000000001" customHeight="1" thickBot="1" x14ac:dyDescent="0.35">
      <c r="A446" s="78" t="str">
        <f t="shared" si="232"/>
        <v/>
      </c>
      <c r="B446" s="576"/>
      <c r="C446" s="464"/>
      <c r="D446" s="349"/>
      <c r="E446" s="61" t="str">
        <f>IF(B446="","",IF(C446="","",IF(D446="","",INDEX(POBRANIE_!$B$6:$F$100,MATCH($D446,POBRANIE_!$A$6:$A$100,0),2))))</f>
        <v/>
      </c>
      <c r="F446" s="44"/>
      <c r="G446" s="45"/>
      <c r="H446" s="349"/>
      <c r="I446" s="46"/>
      <c r="J446" s="64" t="str">
        <f>IF($H446="","",IF($I446="","",IF($H446=LEGENDA!$B$21,0.6,IF($H446=LEGENDA!$B$22,0.7,0.8))))</f>
        <v/>
      </c>
      <c r="K446" s="61" t="str">
        <f t="shared" si="233"/>
        <v/>
      </c>
      <c r="L446" s="46"/>
      <c r="M446" s="61" t="str">
        <f>IF($H446="","",IF(OR(I446&gt;0,L446&gt;0),"",IF(AND(D446="TUZ",H446="gleba b. lekka"),"BŁĄD kol.8",IF(AND(D446="TUZ",H446="gleba lekka"),"BŁĄD kol.8",IF(AND(D446="TUZ",H446="gleba średnia"),"BŁĄD kol.8",IF(AND(D446="TUZ",H446="gleba ciężka"),"BŁĄD kol.8",IF(OR($H446=LEGENDA!$B$21,$H446=1),49,IF(OR($H446=LEGENDA!$B$22,$H446=2),59,IF(OR($H446=LEGENDA!$B$23,$H446=3),62,IF(OR($H446=4,$H446=LEGENDA!$B$24),66,IF(H446=LEGENDA!$O$25,86,IF(H446=LEGENDA!$O$26,91,IF(H446=LEGENDA!$O$27,73,IF(H446=LEGENDA!$O$28,66,IF(H446=LEGENDA!$O$29,135,IF(H446=LEGENDA!$O$30,158,IF(H446=LEGENDA!$O$31,117)))))))))))))))))</f>
        <v/>
      </c>
      <c r="N446" s="61" t="str">
        <f>IF(AND(D446="TUZ",H446="gleba b. lekka"),"BŁĄD kol.8",IF(AND(D446="TUZ",H446="gleba lekka"),"BŁĄD kol.8",IF(AND(D446="TUZ",H446="gleba średnia"),"BŁĄD kol.8",IF(AND(D446="TUZ",H446="gleba ciężka"),"BŁĄD kol.8",IF(AND(E446&lt;&gt;4,H446=LEGENDA!$O$29),"BŁĄD kol.8",IF(AND(E446&lt;&gt;4,H446=LEGENDA!$O$30),"BŁĄD kol.8",IF(AND(E446&lt;&gt;4,H446=LEGENDA!$O$31),"BŁĄD kol.8",IF(AND(E446&lt;&gt;4,H446=LEGENDA!$O$28),"BŁĄD kol.8",IF(AND(E446&lt;&gt;4,H446=LEGENDA!$O$27),"BŁĄD kol.8",IF(AND(E446&lt;&gt;4,H446=LEGENDA!$O$26),"BŁĄD kol.8",IF(AND(E446&lt;&gt;4,H446=LEGENDA!$O$25),"BŁĄD kol.8",IF(AX446="","",IF(AX446=1,0.6,IF(AX446=2,0.9,0.9))))))))))))))</f>
        <v/>
      </c>
      <c r="O446" s="381" t="str">
        <f t="shared" si="234"/>
        <v/>
      </c>
      <c r="P446" s="379" t="str">
        <f t="shared" si="235"/>
        <v/>
      </c>
      <c r="Q446" s="47"/>
      <c r="R446" s="46"/>
      <c r="S446" s="46"/>
      <c r="T446" s="46"/>
      <c r="U446" s="46"/>
      <c r="V446" s="61" t="str">
        <f t="shared" si="236"/>
        <v/>
      </c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61" t="str">
        <f t="shared" si="237"/>
        <v/>
      </c>
      <c r="AH446" s="66" t="e">
        <v>#VALUE!</v>
      </c>
      <c r="AI446" s="72">
        <v>0</v>
      </c>
      <c r="AJ446" s="73">
        <v>0</v>
      </c>
      <c r="AK446" s="67">
        <v>0</v>
      </c>
      <c r="AL446" s="51">
        <v>-63.360000000000007</v>
      </c>
      <c r="AM446" s="51">
        <v>-73.600000000000009</v>
      </c>
      <c r="AN446" s="51">
        <v>-164.8</v>
      </c>
      <c r="AO446" s="77">
        <v>0</v>
      </c>
      <c r="AP446" s="77">
        <v>0</v>
      </c>
      <c r="AQ446" s="77">
        <v>0</v>
      </c>
      <c r="AR446" s="77">
        <v>0</v>
      </c>
      <c r="AS446" s="77">
        <v>0</v>
      </c>
      <c r="AT446" s="77">
        <v>0</v>
      </c>
      <c r="AU446" s="46"/>
      <c r="AV446" s="350" t="str">
        <f t="shared" si="238"/>
        <v/>
      </c>
      <c r="AW446" s="76" t="str">
        <f t="shared" si="239"/>
        <v/>
      </c>
      <c r="AX446" s="198" t="str">
        <f>IF(A446="","",IF(D446="","",INDEX(POBRANIE_!$B$6:$F$101,MATCH(D446,POBRANIE_!$A$6:$A$101,0),5)))</f>
        <v/>
      </c>
      <c r="AY446" s="96" t="str">
        <f t="shared" si="240"/>
        <v/>
      </c>
      <c r="AZ446" s="96" t="str">
        <f t="shared" si="231"/>
        <v/>
      </c>
      <c r="BA446" s="292" t="str">
        <f t="shared" si="226"/>
        <v xml:space="preserve"> </v>
      </c>
      <c r="BB446" s="293" t="str">
        <f t="shared" si="227"/>
        <v xml:space="preserve"> </v>
      </c>
      <c r="BD446" s="45"/>
      <c r="BE446" s="387" t="str">
        <f t="shared" si="228"/>
        <v/>
      </c>
      <c r="BF446" s="388">
        <f t="shared" si="241"/>
        <v>0</v>
      </c>
      <c r="BG446" s="388">
        <f t="shared" si="242"/>
        <v>0</v>
      </c>
      <c r="BH446" s="388">
        <f t="shared" si="243"/>
        <v>0</v>
      </c>
      <c r="BI446" s="388">
        <f t="shared" si="244"/>
        <v>0</v>
      </c>
      <c r="BJ446" s="388">
        <f t="shared" si="245"/>
        <v>0</v>
      </c>
      <c r="BK446" s="389">
        <f t="shared" si="246"/>
        <v>0</v>
      </c>
      <c r="BL446" s="388">
        <f>IF(W446="",0,IF(W446=LEGENDA!C$43,0,1))</f>
        <v>0</v>
      </c>
      <c r="BM446" s="388">
        <f>IF(X446="",0,IF(X446=LEGENDA!D$43,0,1))</f>
        <v>0</v>
      </c>
      <c r="BN446" s="388">
        <f>IF(Y446="",0,IF(Y446=LEGENDA!E$43,0,1))</f>
        <v>0</v>
      </c>
      <c r="BO446" s="388">
        <f>IF(Z446="",0,IF(Z446=LEGENDA!F$43,0,1))</f>
        <v>0</v>
      </c>
      <c r="BP446" s="388">
        <f>IF(AA446="",0,IF(AA446=LEGENDA!G$43,0,1))</f>
        <v>0</v>
      </c>
      <c r="BQ446" s="388">
        <f>IF(AB446="",0,IF(AB446=LEGENDA!H$43,0,1))</f>
        <v>0</v>
      </c>
      <c r="BR446" s="388">
        <f>IF(AC446="",0,IF(AC446=LEGENDA!I$43,0,1))</f>
        <v>0</v>
      </c>
      <c r="BS446" s="388">
        <f>IF(AD446="",0,IF(AD446=LEGENDA!J$43,0,1))</f>
        <v>0</v>
      </c>
      <c r="BT446" s="388">
        <f>IF(AE446="",0,IF(AE446=LEGENDA!K$43,0,1))</f>
        <v>0</v>
      </c>
      <c r="BU446" s="388">
        <f>IF(AF446="",0,IF(AF446=LEGENDA!L$43,0,1))</f>
        <v>0</v>
      </c>
      <c r="BV446" s="390">
        <f t="shared" si="247"/>
        <v>0</v>
      </c>
      <c r="BW446" s="388">
        <f t="shared" si="248"/>
        <v>0</v>
      </c>
      <c r="BX446" s="390">
        <f t="shared" si="249"/>
        <v>0</v>
      </c>
      <c r="BY446" s="391">
        <f t="shared" si="250"/>
        <v>0</v>
      </c>
      <c r="BZ446" s="391">
        <f t="shared" si="251"/>
        <v>0</v>
      </c>
      <c r="CA446" s="391" t="str">
        <f t="shared" si="252"/>
        <v/>
      </c>
      <c r="CB446" s="386" t="str">
        <f t="shared" si="229"/>
        <v/>
      </c>
      <c r="CC446" s="94">
        <f t="shared" si="253"/>
        <v>0</v>
      </c>
      <c r="CD446" s="397" t="str">
        <f t="shared" si="254"/>
        <v/>
      </c>
      <c r="CE446" s="559" t="str">
        <f t="array" ref="CE446">IFERROR(INDEX($C$10:$C$525,MATCH(0,COUNTIF($CE$9:CE445,$C$10:$C$525),0)),"")</f>
        <v/>
      </c>
      <c r="CF446" s="559">
        <f t="shared" si="230"/>
        <v>0</v>
      </c>
    </row>
    <row r="447" spans="1:84" ht="18.600000000000001" customHeight="1" thickBot="1" x14ac:dyDescent="0.35">
      <c r="A447" s="78" t="str">
        <f t="shared" si="232"/>
        <v/>
      </c>
      <c r="B447" s="576"/>
      <c r="C447" s="464"/>
      <c r="D447" s="349"/>
      <c r="E447" s="61" t="str">
        <f>IF(B447="","",IF(C447="","",IF(D447="","",INDEX(POBRANIE_!$B$6:$F$100,MATCH($D447,POBRANIE_!$A$6:$A$100,0),2))))</f>
        <v/>
      </c>
      <c r="F447" s="44"/>
      <c r="G447" s="45"/>
      <c r="H447" s="349"/>
      <c r="I447" s="46"/>
      <c r="J447" s="64" t="str">
        <f>IF($H447="","",IF($I447="","",IF($H447=LEGENDA!$B$21,0.6,IF($H447=LEGENDA!$B$22,0.7,0.8))))</f>
        <v/>
      </c>
      <c r="K447" s="61" t="str">
        <f t="shared" si="233"/>
        <v/>
      </c>
      <c r="L447" s="46"/>
      <c r="M447" s="61" t="str">
        <f>IF($H447="","",IF(OR(I447&gt;0,L447&gt;0),"",IF(AND(D447="TUZ",H447="gleba b. lekka"),"BŁĄD kol.8",IF(AND(D447="TUZ",H447="gleba lekka"),"BŁĄD kol.8",IF(AND(D447="TUZ",H447="gleba średnia"),"BŁĄD kol.8",IF(AND(D447="TUZ",H447="gleba ciężka"),"BŁĄD kol.8",IF(OR($H447=LEGENDA!$B$21,$H447=1),49,IF(OR($H447=LEGENDA!$B$22,$H447=2),59,IF(OR($H447=LEGENDA!$B$23,$H447=3),62,IF(OR($H447=4,$H447=LEGENDA!$B$24),66,IF(H447=LEGENDA!$O$25,86,IF(H447=LEGENDA!$O$26,91,IF(H447=LEGENDA!$O$27,73,IF(H447=LEGENDA!$O$28,66,IF(H447=LEGENDA!$O$29,135,IF(H447=LEGENDA!$O$30,158,IF(H447=LEGENDA!$O$31,117)))))))))))))))))</f>
        <v/>
      </c>
      <c r="N447" s="61" t="str">
        <f>IF(AND(D447="TUZ",H447="gleba b. lekka"),"BŁĄD kol.8",IF(AND(D447="TUZ",H447="gleba lekka"),"BŁĄD kol.8",IF(AND(D447="TUZ",H447="gleba średnia"),"BŁĄD kol.8",IF(AND(D447="TUZ",H447="gleba ciężka"),"BŁĄD kol.8",IF(AND(E447&lt;&gt;4,H447=LEGENDA!$O$29),"BŁĄD kol.8",IF(AND(E447&lt;&gt;4,H447=LEGENDA!$O$30),"BŁĄD kol.8",IF(AND(E447&lt;&gt;4,H447=LEGENDA!$O$31),"BŁĄD kol.8",IF(AND(E447&lt;&gt;4,H447=LEGENDA!$O$28),"BŁĄD kol.8",IF(AND(E447&lt;&gt;4,H447=LEGENDA!$O$27),"BŁĄD kol.8",IF(AND(E447&lt;&gt;4,H447=LEGENDA!$O$26),"BŁĄD kol.8",IF(AND(E447&lt;&gt;4,H447=LEGENDA!$O$25),"BŁĄD kol.8",IF(AX447="","",IF(AX447=1,0.6,IF(AX447=2,0.9,0.9))))))))))))))</f>
        <v/>
      </c>
      <c r="O447" s="381" t="str">
        <f t="shared" si="234"/>
        <v/>
      </c>
      <c r="P447" s="379" t="str">
        <f t="shared" si="235"/>
        <v/>
      </c>
      <c r="Q447" s="47"/>
      <c r="R447" s="46"/>
      <c r="S447" s="46"/>
      <c r="T447" s="46"/>
      <c r="U447" s="46"/>
      <c r="V447" s="61" t="str">
        <f t="shared" si="236"/>
        <v/>
      </c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61" t="str">
        <f t="shared" si="237"/>
        <v/>
      </c>
      <c r="AH447" s="66" t="e">
        <v>#VALUE!</v>
      </c>
      <c r="AI447" s="72">
        <v>0</v>
      </c>
      <c r="AJ447" s="73">
        <v>0</v>
      </c>
      <c r="AK447" s="67">
        <v>0</v>
      </c>
      <c r="AL447" s="51">
        <v>-63.360000000000007</v>
      </c>
      <c r="AM447" s="51">
        <v>-73.600000000000009</v>
      </c>
      <c r="AN447" s="51">
        <v>-164.8</v>
      </c>
      <c r="AO447" s="77">
        <v>0</v>
      </c>
      <c r="AP447" s="77">
        <v>0</v>
      </c>
      <c r="AQ447" s="77">
        <v>0</v>
      </c>
      <c r="AR447" s="77">
        <v>0</v>
      </c>
      <c r="AS447" s="77">
        <v>0</v>
      </c>
      <c r="AT447" s="77">
        <v>0</v>
      </c>
      <c r="AU447" s="46"/>
      <c r="AV447" s="350" t="str">
        <f t="shared" si="238"/>
        <v/>
      </c>
      <c r="AW447" s="76" t="str">
        <f t="shared" si="239"/>
        <v/>
      </c>
      <c r="AX447" s="198" t="str">
        <f>IF(A447="","",IF(D447="","",INDEX(POBRANIE_!$B$6:$F$101,MATCH(D447,POBRANIE_!$A$6:$A$101,0),5)))</f>
        <v/>
      </c>
      <c r="AY447" s="96" t="str">
        <f t="shared" si="240"/>
        <v/>
      </c>
      <c r="AZ447" s="96" t="str">
        <f t="shared" si="231"/>
        <v/>
      </c>
      <c r="BA447" s="292" t="str">
        <f t="shared" si="226"/>
        <v xml:space="preserve"> </v>
      </c>
      <c r="BB447" s="293" t="str">
        <f t="shared" si="227"/>
        <v xml:space="preserve"> </v>
      </c>
      <c r="BD447" s="45"/>
      <c r="BE447" s="387" t="str">
        <f t="shared" si="228"/>
        <v/>
      </c>
      <c r="BF447" s="388">
        <f t="shared" si="241"/>
        <v>0</v>
      </c>
      <c r="BG447" s="388">
        <f t="shared" si="242"/>
        <v>0</v>
      </c>
      <c r="BH447" s="388">
        <f t="shared" si="243"/>
        <v>0</v>
      </c>
      <c r="BI447" s="388">
        <f t="shared" si="244"/>
        <v>0</v>
      </c>
      <c r="BJ447" s="388">
        <f t="shared" si="245"/>
        <v>0</v>
      </c>
      <c r="BK447" s="389">
        <f t="shared" si="246"/>
        <v>0</v>
      </c>
      <c r="BL447" s="388">
        <f>IF(W447="",0,IF(W447=LEGENDA!C$43,0,1))</f>
        <v>0</v>
      </c>
      <c r="BM447" s="388">
        <f>IF(X447="",0,IF(X447=LEGENDA!D$43,0,1))</f>
        <v>0</v>
      </c>
      <c r="BN447" s="388">
        <f>IF(Y447="",0,IF(Y447=LEGENDA!E$43,0,1))</f>
        <v>0</v>
      </c>
      <c r="BO447" s="388">
        <f>IF(Z447="",0,IF(Z447=LEGENDA!F$43,0,1))</f>
        <v>0</v>
      </c>
      <c r="BP447" s="388">
        <f>IF(AA447="",0,IF(AA447=LEGENDA!G$43,0,1))</f>
        <v>0</v>
      </c>
      <c r="BQ447" s="388">
        <f>IF(AB447="",0,IF(AB447=LEGENDA!H$43,0,1))</f>
        <v>0</v>
      </c>
      <c r="BR447" s="388">
        <f>IF(AC447="",0,IF(AC447=LEGENDA!I$43,0,1))</f>
        <v>0</v>
      </c>
      <c r="BS447" s="388">
        <f>IF(AD447="",0,IF(AD447=LEGENDA!J$43,0,1))</f>
        <v>0</v>
      </c>
      <c r="BT447" s="388">
        <f>IF(AE447="",0,IF(AE447=LEGENDA!K$43,0,1))</f>
        <v>0</v>
      </c>
      <c r="BU447" s="388">
        <f>IF(AF447="",0,IF(AF447=LEGENDA!L$43,0,1))</f>
        <v>0</v>
      </c>
      <c r="BV447" s="390">
        <f t="shared" si="247"/>
        <v>0</v>
      </c>
      <c r="BW447" s="388">
        <f t="shared" si="248"/>
        <v>0</v>
      </c>
      <c r="BX447" s="390">
        <f t="shared" si="249"/>
        <v>0</v>
      </c>
      <c r="BY447" s="391">
        <f t="shared" si="250"/>
        <v>0</v>
      </c>
      <c r="BZ447" s="391">
        <f t="shared" si="251"/>
        <v>0</v>
      </c>
      <c r="CA447" s="391" t="str">
        <f t="shared" si="252"/>
        <v/>
      </c>
      <c r="CB447" s="386" t="str">
        <f t="shared" si="229"/>
        <v/>
      </c>
      <c r="CC447" s="94">
        <f t="shared" si="253"/>
        <v>0</v>
      </c>
      <c r="CD447" s="397" t="str">
        <f t="shared" si="254"/>
        <v/>
      </c>
      <c r="CE447" s="559" t="str">
        <f t="array" ref="CE447">IFERROR(INDEX($C$10:$C$525,MATCH(0,COUNTIF($CE$9:CE446,$C$10:$C$525),0)),"")</f>
        <v/>
      </c>
      <c r="CF447" s="559">
        <f t="shared" si="230"/>
        <v>0</v>
      </c>
    </row>
    <row r="448" spans="1:84" ht="18.600000000000001" customHeight="1" thickBot="1" x14ac:dyDescent="0.35">
      <c r="A448" s="78" t="str">
        <f t="shared" si="232"/>
        <v/>
      </c>
      <c r="B448" s="576"/>
      <c r="C448" s="464"/>
      <c r="D448" s="349"/>
      <c r="E448" s="61" t="str">
        <f>IF(B448="","",IF(C448="","",IF(D448="","",INDEX(POBRANIE_!$B$6:$F$100,MATCH($D448,POBRANIE_!$A$6:$A$100,0),2))))</f>
        <v/>
      </c>
      <c r="F448" s="44"/>
      <c r="G448" s="45"/>
      <c r="H448" s="349"/>
      <c r="I448" s="46"/>
      <c r="J448" s="64" t="str">
        <f>IF($H448="","",IF($I448="","",IF($H448=LEGENDA!$B$21,0.6,IF($H448=LEGENDA!$B$22,0.7,0.8))))</f>
        <v/>
      </c>
      <c r="K448" s="61" t="str">
        <f t="shared" si="233"/>
        <v/>
      </c>
      <c r="L448" s="46"/>
      <c r="M448" s="61" t="str">
        <f>IF($H448="","",IF(OR(I448&gt;0,L448&gt;0),"",IF(AND(D448="TUZ",H448="gleba b. lekka"),"BŁĄD kol.8",IF(AND(D448="TUZ",H448="gleba lekka"),"BŁĄD kol.8",IF(AND(D448="TUZ",H448="gleba średnia"),"BŁĄD kol.8",IF(AND(D448="TUZ",H448="gleba ciężka"),"BŁĄD kol.8",IF(OR($H448=LEGENDA!$B$21,$H448=1),49,IF(OR($H448=LEGENDA!$B$22,$H448=2),59,IF(OR($H448=LEGENDA!$B$23,$H448=3),62,IF(OR($H448=4,$H448=LEGENDA!$B$24),66,IF(H448=LEGENDA!$O$25,86,IF(H448=LEGENDA!$O$26,91,IF(H448=LEGENDA!$O$27,73,IF(H448=LEGENDA!$O$28,66,IF(H448=LEGENDA!$O$29,135,IF(H448=LEGENDA!$O$30,158,IF(H448=LEGENDA!$O$31,117)))))))))))))))))</f>
        <v/>
      </c>
      <c r="N448" s="61" t="str">
        <f>IF(AND(D448="TUZ",H448="gleba b. lekka"),"BŁĄD kol.8",IF(AND(D448="TUZ",H448="gleba lekka"),"BŁĄD kol.8",IF(AND(D448="TUZ",H448="gleba średnia"),"BŁĄD kol.8",IF(AND(D448="TUZ",H448="gleba ciężka"),"BŁĄD kol.8",IF(AND(E448&lt;&gt;4,H448=LEGENDA!$O$29),"BŁĄD kol.8",IF(AND(E448&lt;&gt;4,H448=LEGENDA!$O$30),"BŁĄD kol.8",IF(AND(E448&lt;&gt;4,H448=LEGENDA!$O$31),"BŁĄD kol.8",IF(AND(E448&lt;&gt;4,H448=LEGENDA!$O$28),"BŁĄD kol.8",IF(AND(E448&lt;&gt;4,H448=LEGENDA!$O$27),"BŁĄD kol.8",IF(AND(E448&lt;&gt;4,H448=LEGENDA!$O$26),"BŁĄD kol.8",IF(AND(E448&lt;&gt;4,H448=LEGENDA!$O$25),"BŁĄD kol.8",IF(AX448="","",IF(AX448=1,0.6,IF(AX448=2,0.9,0.9))))))))))))))</f>
        <v/>
      </c>
      <c r="O448" s="381" t="str">
        <f t="shared" si="234"/>
        <v/>
      </c>
      <c r="P448" s="379" t="str">
        <f t="shared" si="235"/>
        <v/>
      </c>
      <c r="Q448" s="47"/>
      <c r="R448" s="46"/>
      <c r="S448" s="46"/>
      <c r="T448" s="46"/>
      <c r="U448" s="46"/>
      <c r="V448" s="61" t="str">
        <f t="shared" si="236"/>
        <v/>
      </c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61" t="str">
        <f t="shared" si="237"/>
        <v/>
      </c>
      <c r="AH448" s="66" t="e">
        <v>#VALUE!</v>
      </c>
      <c r="AI448" s="72">
        <v>0</v>
      </c>
      <c r="AJ448" s="73">
        <v>0</v>
      </c>
      <c r="AK448" s="67">
        <v>0</v>
      </c>
      <c r="AL448" s="51">
        <v>-63.360000000000007</v>
      </c>
      <c r="AM448" s="51">
        <v>-73.600000000000009</v>
      </c>
      <c r="AN448" s="51">
        <v>-164.8</v>
      </c>
      <c r="AO448" s="77">
        <v>0</v>
      </c>
      <c r="AP448" s="77">
        <v>0</v>
      </c>
      <c r="AQ448" s="77">
        <v>0</v>
      </c>
      <c r="AR448" s="77">
        <v>0</v>
      </c>
      <c r="AS448" s="77">
        <v>0</v>
      </c>
      <c r="AT448" s="77">
        <v>0</v>
      </c>
      <c r="AU448" s="46"/>
      <c r="AV448" s="350" t="str">
        <f t="shared" si="238"/>
        <v/>
      </c>
      <c r="AW448" s="76" t="str">
        <f t="shared" si="239"/>
        <v/>
      </c>
      <c r="AX448" s="198" t="str">
        <f>IF(A448="","",IF(D448="","",INDEX(POBRANIE_!$B$6:$F$101,MATCH(D448,POBRANIE_!$A$6:$A$101,0),5)))</f>
        <v/>
      </c>
      <c r="AY448" s="96" t="str">
        <f t="shared" si="240"/>
        <v/>
      </c>
      <c r="AZ448" s="96" t="str">
        <f t="shared" si="231"/>
        <v/>
      </c>
      <c r="BA448" s="292" t="str">
        <f t="shared" si="226"/>
        <v xml:space="preserve"> </v>
      </c>
      <c r="BB448" s="293" t="str">
        <f t="shared" si="227"/>
        <v xml:space="preserve"> </v>
      </c>
      <c r="BD448" s="45"/>
      <c r="BE448" s="387" t="str">
        <f t="shared" si="228"/>
        <v/>
      </c>
      <c r="BF448" s="388">
        <f t="shared" si="241"/>
        <v>0</v>
      </c>
      <c r="BG448" s="388">
        <f t="shared" si="242"/>
        <v>0</v>
      </c>
      <c r="BH448" s="388">
        <f t="shared" si="243"/>
        <v>0</v>
      </c>
      <c r="BI448" s="388">
        <f t="shared" si="244"/>
        <v>0</v>
      </c>
      <c r="BJ448" s="388">
        <f t="shared" si="245"/>
        <v>0</v>
      </c>
      <c r="BK448" s="389">
        <f t="shared" si="246"/>
        <v>0</v>
      </c>
      <c r="BL448" s="388">
        <f>IF(W448="",0,IF(W448=LEGENDA!C$43,0,1))</f>
        <v>0</v>
      </c>
      <c r="BM448" s="388">
        <f>IF(X448="",0,IF(X448=LEGENDA!D$43,0,1))</f>
        <v>0</v>
      </c>
      <c r="BN448" s="388">
        <f>IF(Y448="",0,IF(Y448=LEGENDA!E$43,0,1))</f>
        <v>0</v>
      </c>
      <c r="BO448" s="388">
        <f>IF(Z448="",0,IF(Z448=LEGENDA!F$43,0,1))</f>
        <v>0</v>
      </c>
      <c r="BP448" s="388">
        <f>IF(AA448="",0,IF(AA448=LEGENDA!G$43,0,1))</f>
        <v>0</v>
      </c>
      <c r="BQ448" s="388">
        <f>IF(AB448="",0,IF(AB448=LEGENDA!H$43,0,1))</f>
        <v>0</v>
      </c>
      <c r="BR448" s="388">
        <f>IF(AC448="",0,IF(AC448=LEGENDA!I$43,0,1))</f>
        <v>0</v>
      </c>
      <c r="BS448" s="388">
        <f>IF(AD448="",0,IF(AD448=LEGENDA!J$43,0,1))</f>
        <v>0</v>
      </c>
      <c r="BT448" s="388">
        <f>IF(AE448="",0,IF(AE448=LEGENDA!K$43,0,1))</f>
        <v>0</v>
      </c>
      <c r="BU448" s="388">
        <f>IF(AF448="",0,IF(AF448=LEGENDA!L$43,0,1))</f>
        <v>0</v>
      </c>
      <c r="BV448" s="390">
        <f t="shared" si="247"/>
        <v>0</v>
      </c>
      <c r="BW448" s="388">
        <f t="shared" si="248"/>
        <v>0</v>
      </c>
      <c r="BX448" s="390">
        <f t="shared" si="249"/>
        <v>0</v>
      </c>
      <c r="BY448" s="391">
        <f t="shared" si="250"/>
        <v>0</v>
      </c>
      <c r="BZ448" s="391">
        <f t="shared" si="251"/>
        <v>0</v>
      </c>
      <c r="CA448" s="391" t="str">
        <f t="shared" si="252"/>
        <v/>
      </c>
      <c r="CB448" s="386" t="str">
        <f t="shared" si="229"/>
        <v/>
      </c>
      <c r="CC448" s="94">
        <f t="shared" si="253"/>
        <v>0</v>
      </c>
      <c r="CD448" s="397" t="str">
        <f t="shared" si="254"/>
        <v/>
      </c>
      <c r="CE448" s="559" t="str">
        <f t="array" ref="CE448">IFERROR(INDEX($C$10:$C$525,MATCH(0,COUNTIF($CE$9:CE447,$C$10:$C$525),0)),"")</f>
        <v/>
      </c>
      <c r="CF448" s="559">
        <f t="shared" si="230"/>
        <v>0</v>
      </c>
    </row>
    <row r="449" spans="1:84" ht="18.600000000000001" customHeight="1" thickBot="1" x14ac:dyDescent="0.35">
      <c r="A449" s="78" t="str">
        <f t="shared" si="232"/>
        <v/>
      </c>
      <c r="B449" s="576"/>
      <c r="C449" s="464"/>
      <c r="D449" s="349"/>
      <c r="E449" s="61" t="str">
        <f>IF(B449="","",IF(C449="","",IF(D449="","",INDEX(POBRANIE_!$B$6:$F$100,MATCH($D449,POBRANIE_!$A$6:$A$100,0),2))))</f>
        <v/>
      </c>
      <c r="F449" s="44"/>
      <c r="G449" s="45"/>
      <c r="H449" s="349"/>
      <c r="I449" s="46"/>
      <c r="J449" s="64" t="str">
        <f>IF($H449="","",IF($I449="","",IF($H449=LEGENDA!$B$21,0.6,IF($H449=LEGENDA!$B$22,0.7,0.8))))</f>
        <v/>
      </c>
      <c r="K449" s="61" t="str">
        <f t="shared" si="233"/>
        <v/>
      </c>
      <c r="L449" s="46"/>
      <c r="M449" s="61" t="str">
        <f>IF($H449="","",IF(OR(I449&gt;0,L449&gt;0),"",IF(AND(D449="TUZ",H449="gleba b. lekka"),"BŁĄD kol.8",IF(AND(D449="TUZ",H449="gleba lekka"),"BŁĄD kol.8",IF(AND(D449="TUZ",H449="gleba średnia"),"BŁĄD kol.8",IF(AND(D449="TUZ",H449="gleba ciężka"),"BŁĄD kol.8",IF(OR($H449=LEGENDA!$B$21,$H449=1),49,IF(OR($H449=LEGENDA!$B$22,$H449=2),59,IF(OR($H449=LEGENDA!$B$23,$H449=3),62,IF(OR($H449=4,$H449=LEGENDA!$B$24),66,IF(H449=LEGENDA!$O$25,86,IF(H449=LEGENDA!$O$26,91,IF(H449=LEGENDA!$O$27,73,IF(H449=LEGENDA!$O$28,66,IF(H449=LEGENDA!$O$29,135,IF(H449=LEGENDA!$O$30,158,IF(H449=LEGENDA!$O$31,117)))))))))))))))))</f>
        <v/>
      </c>
      <c r="N449" s="61" t="str">
        <f>IF(AND(D449="TUZ",H449="gleba b. lekka"),"BŁĄD kol.8",IF(AND(D449="TUZ",H449="gleba lekka"),"BŁĄD kol.8",IF(AND(D449="TUZ",H449="gleba średnia"),"BŁĄD kol.8",IF(AND(D449="TUZ",H449="gleba ciężka"),"BŁĄD kol.8",IF(AND(E449&lt;&gt;4,H449=LEGENDA!$O$29),"BŁĄD kol.8",IF(AND(E449&lt;&gt;4,H449=LEGENDA!$O$30),"BŁĄD kol.8",IF(AND(E449&lt;&gt;4,H449=LEGENDA!$O$31),"BŁĄD kol.8",IF(AND(E449&lt;&gt;4,H449=LEGENDA!$O$28),"BŁĄD kol.8",IF(AND(E449&lt;&gt;4,H449=LEGENDA!$O$27),"BŁĄD kol.8",IF(AND(E449&lt;&gt;4,H449=LEGENDA!$O$26),"BŁĄD kol.8",IF(AND(E449&lt;&gt;4,H449=LEGENDA!$O$25),"BŁĄD kol.8",IF(AX449="","",IF(AX449=1,0.6,IF(AX449=2,0.9,0.9))))))))))))))</f>
        <v/>
      </c>
      <c r="O449" s="381" t="str">
        <f t="shared" si="234"/>
        <v/>
      </c>
      <c r="P449" s="379" t="str">
        <f t="shared" si="235"/>
        <v/>
      </c>
      <c r="Q449" s="47"/>
      <c r="R449" s="46"/>
      <c r="S449" s="46"/>
      <c r="T449" s="46"/>
      <c r="U449" s="46"/>
      <c r="V449" s="61" t="str">
        <f t="shared" si="236"/>
        <v/>
      </c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61" t="str">
        <f t="shared" si="237"/>
        <v/>
      </c>
      <c r="AH449" s="66" t="e">
        <v>#VALUE!</v>
      </c>
      <c r="AI449" s="72">
        <v>0</v>
      </c>
      <c r="AJ449" s="73">
        <v>0</v>
      </c>
      <c r="AK449" s="67">
        <v>0</v>
      </c>
      <c r="AL449" s="51">
        <v>-63.360000000000007</v>
      </c>
      <c r="AM449" s="51">
        <v>-73.600000000000009</v>
      </c>
      <c r="AN449" s="51">
        <v>-164.8</v>
      </c>
      <c r="AO449" s="77">
        <v>0</v>
      </c>
      <c r="AP449" s="77">
        <v>0</v>
      </c>
      <c r="AQ449" s="77">
        <v>0</v>
      </c>
      <c r="AR449" s="77">
        <v>0</v>
      </c>
      <c r="AS449" s="77">
        <v>0</v>
      </c>
      <c r="AT449" s="77">
        <v>0</v>
      </c>
      <c r="AU449" s="46"/>
      <c r="AV449" s="350" t="str">
        <f t="shared" si="238"/>
        <v/>
      </c>
      <c r="AW449" s="76" t="str">
        <f t="shared" si="239"/>
        <v/>
      </c>
      <c r="AX449" s="198" t="str">
        <f>IF(A449="","",IF(D449="","",INDEX(POBRANIE_!$B$6:$F$101,MATCH(D449,POBRANIE_!$A$6:$A$101,0),5)))</f>
        <v/>
      </c>
      <c r="AY449" s="96" t="str">
        <f t="shared" si="240"/>
        <v/>
      </c>
      <c r="AZ449" s="96" t="str">
        <f t="shared" si="231"/>
        <v/>
      </c>
      <c r="BA449" s="292" t="str">
        <f t="shared" si="226"/>
        <v xml:space="preserve"> </v>
      </c>
      <c r="BB449" s="293" t="str">
        <f t="shared" si="227"/>
        <v xml:space="preserve"> </v>
      </c>
      <c r="BD449" s="45"/>
      <c r="BE449" s="387" t="str">
        <f t="shared" si="228"/>
        <v/>
      </c>
      <c r="BF449" s="388">
        <f t="shared" si="241"/>
        <v>0</v>
      </c>
      <c r="BG449" s="388">
        <f t="shared" si="242"/>
        <v>0</v>
      </c>
      <c r="BH449" s="388">
        <f t="shared" si="243"/>
        <v>0</v>
      </c>
      <c r="BI449" s="388">
        <f t="shared" si="244"/>
        <v>0</v>
      </c>
      <c r="BJ449" s="388">
        <f t="shared" si="245"/>
        <v>0</v>
      </c>
      <c r="BK449" s="389">
        <f t="shared" si="246"/>
        <v>0</v>
      </c>
      <c r="BL449" s="388">
        <f>IF(W449="",0,IF(W449=LEGENDA!C$43,0,1))</f>
        <v>0</v>
      </c>
      <c r="BM449" s="388">
        <f>IF(X449="",0,IF(X449=LEGENDA!D$43,0,1))</f>
        <v>0</v>
      </c>
      <c r="BN449" s="388">
        <f>IF(Y449="",0,IF(Y449=LEGENDA!E$43,0,1))</f>
        <v>0</v>
      </c>
      <c r="BO449" s="388">
        <f>IF(Z449="",0,IF(Z449=LEGENDA!F$43,0,1))</f>
        <v>0</v>
      </c>
      <c r="BP449" s="388">
        <f>IF(AA449="",0,IF(AA449=LEGENDA!G$43,0,1))</f>
        <v>0</v>
      </c>
      <c r="BQ449" s="388">
        <f>IF(AB449="",0,IF(AB449=LEGENDA!H$43,0,1))</f>
        <v>0</v>
      </c>
      <c r="BR449" s="388">
        <f>IF(AC449="",0,IF(AC449=LEGENDA!I$43,0,1))</f>
        <v>0</v>
      </c>
      <c r="BS449" s="388">
        <f>IF(AD449="",0,IF(AD449=LEGENDA!J$43,0,1))</f>
        <v>0</v>
      </c>
      <c r="BT449" s="388">
        <f>IF(AE449="",0,IF(AE449=LEGENDA!K$43,0,1))</f>
        <v>0</v>
      </c>
      <c r="BU449" s="388">
        <f>IF(AF449="",0,IF(AF449=LEGENDA!L$43,0,1))</f>
        <v>0</v>
      </c>
      <c r="BV449" s="390">
        <f t="shared" si="247"/>
        <v>0</v>
      </c>
      <c r="BW449" s="388">
        <f t="shared" si="248"/>
        <v>0</v>
      </c>
      <c r="BX449" s="390">
        <f t="shared" si="249"/>
        <v>0</v>
      </c>
      <c r="BY449" s="391">
        <f t="shared" si="250"/>
        <v>0</v>
      </c>
      <c r="BZ449" s="391">
        <f t="shared" si="251"/>
        <v>0</v>
      </c>
      <c r="CA449" s="391" t="str">
        <f t="shared" si="252"/>
        <v/>
      </c>
      <c r="CB449" s="386" t="str">
        <f t="shared" si="229"/>
        <v/>
      </c>
      <c r="CC449" s="94">
        <f t="shared" si="253"/>
        <v>0</v>
      </c>
      <c r="CD449" s="397" t="str">
        <f t="shared" si="254"/>
        <v/>
      </c>
      <c r="CE449" s="559" t="str">
        <f t="array" ref="CE449">IFERROR(INDEX($C$10:$C$525,MATCH(0,COUNTIF($CE$9:CE448,$C$10:$C$525),0)),"")</f>
        <v/>
      </c>
      <c r="CF449" s="559">
        <f t="shared" si="230"/>
        <v>0</v>
      </c>
    </row>
    <row r="450" spans="1:84" ht="18.600000000000001" customHeight="1" thickBot="1" x14ac:dyDescent="0.35">
      <c r="A450" s="78" t="str">
        <f t="shared" si="232"/>
        <v/>
      </c>
      <c r="B450" s="576"/>
      <c r="C450" s="464"/>
      <c r="D450" s="349"/>
      <c r="E450" s="61" t="str">
        <f>IF(B450="","",IF(C450="","",IF(D450="","",INDEX(POBRANIE_!$B$6:$F$100,MATCH($D450,POBRANIE_!$A$6:$A$100,0),2))))</f>
        <v/>
      </c>
      <c r="F450" s="44"/>
      <c r="G450" s="45"/>
      <c r="H450" s="349"/>
      <c r="I450" s="46"/>
      <c r="J450" s="64" t="str">
        <f>IF($H450="","",IF($I450="","",IF($H450=LEGENDA!$B$21,0.6,IF($H450=LEGENDA!$B$22,0.7,0.8))))</f>
        <v/>
      </c>
      <c r="K450" s="61" t="str">
        <f t="shared" si="233"/>
        <v/>
      </c>
      <c r="L450" s="46"/>
      <c r="M450" s="61" t="str">
        <f>IF($H450="","",IF(OR(I450&gt;0,L450&gt;0),"",IF(AND(D450="TUZ",H450="gleba b. lekka"),"BŁĄD kol.8",IF(AND(D450="TUZ",H450="gleba lekka"),"BŁĄD kol.8",IF(AND(D450="TUZ",H450="gleba średnia"),"BŁĄD kol.8",IF(AND(D450="TUZ",H450="gleba ciężka"),"BŁĄD kol.8",IF(OR($H450=LEGENDA!$B$21,$H450=1),49,IF(OR($H450=LEGENDA!$B$22,$H450=2),59,IF(OR($H450=LEGENDA!$B$23,$H450=3),62,IF(OR($H450=4,$H450=LEGENDA!$B$24),66,IF(H450=LEGENDA!$O$25,86,IF(H450=LEGENDA!$O$26,91,IF(H450=LEGENDA!$O$27,73,IF(H450=LEGENDA!$O$28,66,IF(H450=LEGENDA!$O$29,135,IF(H450=LEGENDA!$O$30,158,IF(H450=LEGENDA!$O$31,117)))))))))))))))))</f>
        <v/>
      </c>
      <c r="N450" s="61" t="str">
        <f>IF(AND(D450="TUZ",H450="gleba b. lekka"),"BŁĄD kol.8",IF(AND(D450="TUZ",H450="gleba lekka"),"BŁĄD kol.8",IF(AND(D450="TUZ",H450="gleba średnia"),"BŁĄD kol.8",IF(AND(D450="TUZ",H450="gleba ciężka"),"BŁĄD kol.8",IF(AND(E450&lt;&gt;4,H450=LEGENDA!$O$29),"BŁĄD kol.8",IF(AND(E450&lt;&gt;4,H450=LEGENDA!$O$30),"BŁĄD kol.8",IF(AND(E450&lt;&gt;4,H450=LEGENDA!$O$31),"BŁĄD kol.8",IF(AND(E450&lt;&gt;4,H450=LEGENDA!$O$28),"BŁĄD kol.8",IF(AND(E450&lt;&gt;4,H450=LEGENDA!$O$27),"BŁĄD kol.8",IF(AND(E450&lt;&gt;4,H450=LEGENDA!$O$26),"BŁĄD kol.8",IF(AND(E450&lt;&gt;4,H450=LEGENDA!$O$25),"BŁĄD kol.8",IF(AX450="","",IF(AX450=1,0.6,IF(AX450=2,0.9,0.9))))))))))))))</f>
        <v/>
      </c>
      <c r="O450" s="381" t="str">
        <f t="shared" si="234"/>
        <v/>
      </c>
      <c r="P450" s="379" t="str">
        <f t="shared" si="235"/>
        <v/>
      </c>
      <c r="Q450" s="47"/>
      <c r="R450" s="46"/>
      <c r="S450" s="46"/>
      <c r="T450" s="46"/>
      <c r="U450" s="46"/>
      <c r="V450" s="61" t="str">
        <f t="shared" si="236"/>
        <v/>
      </c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61" t="str">
        <f t="shared" si="237"/>
        <v/>
      </c>
      <c r="AH450" s="66" t="e">
        <v>#VALUE!</v>
      </c>
      <c r="AI450" s="72">
        <v>0</v>
      </c>
      <c r="AJ450" s="73">
        <v>0</v>
      </c>
      <c r="AK450" s="67">
        <v>0</v>
      </c>
      <c r="AL450" s="51">
        <v>-63.360000000000007</v>
      </c>
      <c r="AM450" s="51">
        <v>-73.600000000000009</v>
      </c>
      <c r="AN450" s="51">
        <v>-164.8</v>
      </c>
      <c r="AO450" s="77">
        <v>0</v>
      </c>
      <c r="AP450" s="77">
        <v>0</v>
      </c>
      <c r="AQ450" s="77">
        <v>0</v>
      </c>
      <c r="AR450" s="77">
        <v>0</v>
      </c>
      <c r="AS450" s="77">
        <v>0</v>
      </c>
      <c r="AT450" s="77">
        <v>0</v>
      </c>
      <c r="AU450" s="46"/>
      <c r="AV450" s="350" t="str">
        <f t="shared" si="238"/>
        <v/>
      </c>
      <c r="AW450" s="76" t="str">
        <f t="shared" si="239"/>
        <v/>
      </c>
      <c r="AX450" s="198" t="str">
        <f>IF(A450="","",IF(D450="","",INDEX(POBRANIE_!$B$6:$F$101,MATCH(D450,POBRANIE_!$A$6:$A$101,0),5)))</f>
        <v/>
      </c>
      <c r="AY450" s="96" t="str">
        <f t="shared" si="240"/>
        <v/>
      </c>
      <c r="AZ450" s="96" t="str">
        <f t="shared" si="231"/>
        <v/>
      </c>
      <c r="BA450" s="292" t="str">
        <f t="shared" si="226"/>
        <v xml:space="preserve"> </v>
      </c>
      <c r="BB450" s="293" t="str">
        <f t="shared" si="227"/>
        <v xml:space="preserve"> </v>
      </c>
      <c r="BD450" s="45"/>
      <c r="BE450" s="387" t="str">
        <f t="shared" si="228"/>
        <v/>
      </c>
      <c r="BF450" s="388">
        <f t="shared" si="241"/>
        <v>0</v>
      </c>
      <c r="BG450" s="388">
        <f t="shared" si="242"/>
        <v>0</v>
      </c>
      <c r="BH450" s="388">
        <f t="shared" si="243"/>
        <v>0</v>
      </c>
      <c r="BI450" s="388">
        <f t="shared" si="244"/>
        <v>0</v>
      </c>
      <c r="BJ450" s="388">
        <f t="shared" si="245"/>
        <v>0</v>
      </c>
      <c r="BK450" s="389">
        <f t="shared" si="246"/>
        <v>0</v>
      </c>
      <c r="BL450" s="388">
        <f>IF(W450="",0,IF(W450=LEGENDA!C$43,0,1))</f>
        <v>0</v>
      </c>
      <c r="BM450" s="388">
        <f>IF(X450="",0,IF(X450=LEGENDA!D$43,0,1))</f>
        <v>0</v>
      </c>
      <c r="BN450" s="388">
        <f>IF(Y450="",0,IF(Y450=LEGENDA!E$43,0,1))</f>
        <v>0</v>
      </c>
      <c r="BO450" s="388">
        <f>IF(Z450="",0,IF(Z450=LEGENDA!F$43,0,1))</f>
        <v>0</v>
      </c>
      <c r="BP450" s="388">
        <f>IF(AA450="",0,IF(AA450=LEGENDA!G$43,0,1))</f>
        <v>0</v>
      </c>
      <c r="BQ450" s="388">
        <f>IF(AB450="",0,IF(AB450=LEGENDA!H$43,0,1))</f>
        <v>0</v>
      </c>
      <c r="BR450" s="388">
        <f>IF(AC450="",0,IF(AC450=LEGENDA!I$43,0,1))</f>
        <v>0</v>
      </c>
      <c r="BS450" s="388">
        <f>IF(AD450="",0,IF(AD450=LEGENDA!J$43,0,1))</f>
        <v>0</v>
      </c>
      <c r="BT450" s="388">
        <f>IF(AE450="",0,IF(AE450=LEGENDA!K$43,0,1))</f>
        <v>0</v>
      </c>
      <c r="BU450" s="388">
        <f>IF(AF450="",0,IF(AF450=LEGENDA!L$43,0,1))</f>
        <v>0</v>
      </c>
      <c r="BV450" s="390">
        <f t="shared" si="247"/>
        <v>0</v>
      </c>
      <c r="BW450" s="388">
        <f t="shared" si="248"/>
        <v>0</v>
      </c>
      <c r="BX450" s="390">
        <f t="shared" si="249"/>
        <v>0</v>
      </c>
      <c r="BY450" s="391">
        <f t="shared" si="250"/>
        <v>0</v>
      </c>
      <c r="BZ450" s="391">
        <f t="shared" si="251"/>
        <v>0</v>
      </c>
      <c r="CA450" s="391" t="str">
        <f t="shared" si="252"/>
        <v/>
      </c>
      <c r="CB450" s="386" t="str">
        <f t="shared" si="229"/>
        <v/>
      </c>
      <c r="CC450" s="94">
        <f t="shared" si="253"/>
        <v>0</v>
      </c>
      <c r="CD450" s="397" t="str">
        <f t="shared" si="254"/>
        <v/>
      </c>
      <c r="CE450" s="559" t="str">
        <f t="array" ref="CE450">IFERROR(INDEX($C$10:$C$525,MATCH(0,COUNTIF($CE$9:CE449,$C$10:$C$525),0)),"")</f>
        <v/>
      </c>
      <c r="CF450" s="559">
        <f t="shared" si="230"/>
        <v>0</v>
      </c>
    </row>
    <row r="451" spans="1:84" ht="18.600000000000001" customHeight="1" thickBot="1" x14ac:dyDescent="0.35">
      <c r="A451" s="78" t="str">
        <f t="shared" si="232"/>
        <v/>
      </c>
      <c r="B451" s="576"/>
      <c r="C451" s="464"/>
      <c r="D451" s="349"/>
      <c r="E451" s="61" t="str">
        <f>IF(B451="","",IF(C451="","",IF(D451="","",INDEX(POBRANIE_!$B$6:$F$100,MATCH($D451,POBRANIE_!$A$6:$A$100,0),2))))</f>
        <v/>
      </c>
      <c r="F451" s="44"/>
      <c r="G451" s="45"/>
      <c r="H451" s="349"/>
      <c r="I451" s="46"/>
      <c r="J451" s="64" t="str">
        <f>IF($H451="","",IF($I451="","",IF($H451=LEGENDA!$B$21,0.6,IF($H451=LEGENDA!$B$22,0.7,0.8))))</f>
        <v/>
      </c>
      <c r="K451" s="61" t="str">
        <f t="shared" si="233"/>
        <v/>
      </c>
      <c r="L451" s="46"/>
      <c r="M451" s="61" t="str">
        <f>IF($H451="","",IF(OR(I451&gt;0,L451&gt;0),"",IF(AND(D451="TUZ",H451="gleba b. lekka"),"BŁĄD kol.8",IF(AND(D451="TUZ",H451="gleba lekka"),"BŁĄD kol.8",IF(AND(D451="TUZ",H451="gleba średnia"),"BŁĄD kol.8",IF(AND(D451="TUZ",H451="gleba ciężka"),"BŁĄD kol.8",IF(OR($H451=LEGENDA!$B$21,$H451=1),49,IF(OR($H451=LEGENDA!$B$22,$H451=2),59,IF(OR($H451=LEGENDA!$B$23,$H451=3),62,IF(OR($H451=4,$H451=LEGENDA!$B$24),66,IF(H451=LEGENDA!$O$25,86,IF(H451=LEGENDA!$O$26,91,IF(H451=LEGENDA!$O$27,73,IF(H451=LEGENDA!$O$28,66,IF(H451=LEGENDA!$O$29,135,IF(H451=LEGENDA!$O$30,158,IF(H451=LEGENDA!$O$31,117)))))))))))))))))</f>
        <v/>
      </c>
      <c r="N451" s="61" t="str">
        <f>IF(AND(D451="TUZ",H451="gleba b. lekka"),"BŁĄD kol.8",IF(AND(D451="TUZ",H451="gleba lekka"),"BŁĄD kol.8",IF(AND(D451="TUZ",H451="gleba średnia"),"BŁĄD kol.8",IF(AND(D451="TUZ",H451="gleba ciężka"),"BŁĄD kol.8",IF(AND(E451&lt;&gt;4,H451=LEGENDA!$O$29),"BŁĄD kol.8",IF(AND(E451&lt;&gt;4,H451=LEGENDA!$O$30),"BŁĄD kol.8",IF(AND(E451&lt;&gt;4,H451=LEGENDA!$O$31),"BŁĄD kol.8",IF(AND(E451&lt;&gt;4,H451=LEGENDA!$O$28),"BŁĄD kol.8",IF(AND(E451&lt;&gt;4,H451=LEGENDA!$O$27),"BŁĄD kol.8",IF(AND(E451&lt;&gt;4,H451=LEGENDA!$O$26),"BŁĄD kol.8",IF(AND(E451&lt;&gt;4,H451=LEGENDA!$O$25),"BŁĄD kol.8",IF(AX451="","",IF(AX451=1,0.6,IF(AX451=2,0.9,0.9))))))))))))))</f>
        <v/>
      </c>
      <c r="O451" s="381" t="str">
        <f t="shared" si="234"/>
        <v/>
      </c>
      <c r="P451" s="379" t="str">
        <f t="shared" si="235"/>
        <v/>
      </c>
      <c r="Q451" s="47"/>
      <c r="R451" s="46"/>
      <c r="S451" s="46"/>
      <c r="T451" s="46"/>
      <c r="U451" s="46"/>
      <c r="V451" s="61" t="str">
        <f t="shared" si="236"/>
        <v/>
      </c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61" t="str">
        <f t="shared" si="237"/>
        <v/>
      </c>
      <c r="AH451" s="66" t="e">
        <v>#VALUE!</v>
      </c>
      <c r="AI451" s="72">
        <v>0</v>
      </c>
      <c r="AJ451" s="73">
        <v>0</v>
      </c>
      <c r="AK451" s="67">
        <v>0</v>
      </c>
      <c r="AL451" s="51">
        <v>-63.360000000000007</v>
      </c>
      <c r="AM451" s="51">
        <v>-73.600000000000009</v>
      </c>
      <c r="AN451" s="51">
        <v>-164.8</v>
      </c>
      <c r="AO451" s="77">
        <v>0</v>
      </c>
      <c r="AP451" s="77">
        <v>0</v>
      </c>
      <c r="AQ451" s="77">
        <v>0</v>
      </c>
      <c r="AR451" s="77">
        <v>0</v>
      </c>
      <c r="AS451" s="77">
        <v>0</v>
      </c>
      <c r="AT451" s="77">
        <v>0</v>
      </c>
      <c r="AU451" s="46"/>
      <c r="AV451" s="350" t="str">
        <f t="shared" si="238"/>
        <v/>
      </c>
      <c r="AW451" s="76" t="str">
        <f t="shared" si="239"/>
        <v/>
      </c>
      <c r="AX451" s="198" t="str">
        <f>IF(A451="","",IF(D451="","",INDEX(POBRANIE_!$B$6:$F$101,MATCH(D451,POBRANIE_!$A$6:$A$101,0),5)))</f>
        <v/>
      </c>
      <c r="AY451" s="96" t="str">
        <f t="shared" si="240"/>
        <v/>
      </c>
      <c r="AZ451" s="96" t="str">
        <f t="shared" si="231"/>
        <v/>
      </c>
      <c r="BA451" s="292" t="str">
        <f t="shared" si="226"/>
        <v xml:space="preserve"> </v>
      </c>
      <c r="BB451" s="293" t="str">
        <f t="shared" si="227"/>
        <v xml:space="preserve"> </v>
      </c>
      <c r="BD451" s="45"/>
      <c r="BE451" s="387" t="str">
        <f t="shared" si="228"/>
        <v/>
      </c>
      <c r="BF451" s="388">
        <f t="shared" si="241"/>
        <v>0</v>
      </c>
      <c r="BG451" s="388">
        <f t="shared" si="242"/>
        <v>0</v>
      </c>
      <c r="BH451" s="388">
        <f t="shared" si="243"/>
        <v>0</v>
      </c>
      <c r="BI451" s="388">
        <f t="shared" si="244"/>
        <v>0</v>
      </c>
      <c r="BJ451" s="388">
        <f t="shared" si="245"/>
        <v>0</v>
      </c>
      <c r="BK451" s="389">
        <f t="shared" si="246"/>
        <v>0</v>
      </c>
      <c r="BL451" s="388">
        <f>IF(W451="",0,IF(W451=LEGENDA!C$43,0,1))</f>
        <v>0</v>
      </c>
      <c r="BM451" s="388">
        <f>IF(X451="",0,IF(X451=LEGENDA!D$43,0,1))</f>
        <v>0</v>
      </c>
      <c r="BN451" s="388">
        <f>IF(Y451="",0,IF(Y451=LEGENDA!E$43,0,1))</f>
        <v>0</v>
      </c>
      <c r="BO451" s="388">
        <f>IF(Z451="",0,IF(Z451=LEGENDA!F$43,0,1))</f>
        <v>0</v>
      </c>
      <c r="BP451" s="388">
        <f>IF(AA451="",0,IF(AA451=LEGENDA!G$43,0,1))</f>
        <v>0</v>
      </c>
      <c r="BQ451" s="388">
        <f>IF(AB451="",0,IF(AB451=LEGENDA!H$43,0,1))</f>
        <v>0</v>
      </c>
      <c r="BR451" s="388">
        <f>IF(AC451="",0,IF(AC451=LEGENDA!I$43,0,1))</f>
        <v>0</v>
      </c>
      <c r="BS451" s="388">
        <f>IF(AD451="",0,IF(AD451=LEGENDA!J$43,0,1))</f>
        <v>0</v>
      </c>
      <c r="BT451" s="388">
        <f>IF(AE451="",0,IF(AE451=LEGENDA!K$43,0,1))</f>
        <v>0</v>
      </c>
      <c r="BU451" s="388">
        <f>IF(AF451="",0,IF(AF451=LEGENDA!L$43,0,1))</f>
        <v>0</v>
      </c>
      <c r="BV451" s="390">
        <f t="shared" si="247"/>
        <v>0</v>
      </c>
      <c r="BW451" s="388">
        <f t="shared" si="248"/>
        <v>0</v>
      </c>
      <c r="BX451" s="390">
        <f t="shared" si="249"/>
        <v>0</v>
      </c>
      <c r="BY451" s="391">
        <f t="shared" si="250"/>
        <v>0</v>
      </c>
      <c r="BZ451" s="391">
        <f t="shared" si="251"/>
        <v>0</v>
      </c>
      <c r="CA451" s="391" t="str">
        <f t="shared" si="252"/>
        <v/>
      </c>
      <c r="CB451" s="386" t="str">
        <f t="shared" si="229"/>
        <v/>
      </c>
      <c r="CC451" s="94">
        <f t="shared" si="253"/>
        <v>0</v>
      </c>
      <c r="CD451" s="397" t="str">
        <f t="shared" si="254"/>
        <v/>
      </c>
      <c r="CE451" s="559" t="str">
        <f t="array" ref="CE451">IFERROR(INDEX($C$10:$C$525,MATCH(0,COUNTIF($CE$9:CE450,$C$10:$C$525),0)),"")</f>
        <v/>
      </c>
      <c r="CF451" s="559">
        <f t="shared" si="230"/>
        <v>0</v>
      </c>
    </row>
    <row r="452" spans="1:84" ht="18.600000000000001" customHeight="1" thickBot="1" x14ac:dyDescent="0.35">
      <c r="A452" s="78" t="str">
        <f t="shared" si="232"/>
        <v/>
      </c>
      <c r="B452" s="576"/>
      <c r="C452" s="464"/>
      <c r="D452" s="349"/>
      <c r="E452" s="61" t="str">
        <f>IF(B452="","",IF(C452="","",IF(D452="","",INDEX(POBRANIE_!$B$6:$F$100,MATCH($D452,POBRANIE_!$A$6:$A$100,0),2))))</f>
        <v/>
      </c>
      <c r="F452" s="44"/>
      <c r="G452" s="45"/>
      <c r="H452" s="349"/>
      <c r="I452" s="46"/>
      <c r="J452" s="64" t="str">
        <f>IF($H452="","",IF($I452="","",IF($H452=LEGENDA!$B$21,0.6,IF($H452=LEGENDA!$B$22,0.7,0.8))))</f>
        <v/>
      </c>
      <c r="K452" s="61" t="str">
        <f t="shared" si="233"/>
        <v/>
      </c>
      <c r="L452" s="46"/>
      <c r="M452" s="61" t="str">
        <f>IF($H452="","",IF(OR(I452&gt;0,L452&gt;0),"",IF(AND(D452="TUZ",H452="gleba b. lekka"),"BŁĄD kol.8",IF(AND(D452="TUZ",H452="gleba lekka"),"BŁĄD kol.8",IF(AND(D452="TUZ",H452="gleba średnia"),"BŁĄD kol.8",IF(AND(D452="TUZ",H452="gleba ciężka"),"BŁĄD kol.8",IF(OR($H452=LEGENDA!$B$21,$H452=1),49,IF(OR($H452=LEGENDA!$B$22,$H452=2),59,IF(OR($H452=LEGENDA!$B$23,$H452=3),62,IF(OR($H452=4,$H452=LEGENDA!$B$24),66,IF(H452=LEGENDA!$O$25,86,IF(H452=LEGENDA!$O$26,91,IF(H452=LEGENDA!$O$27,73,IF(H452=LEGENDA!$O$28,66,IF(H452=LEGENDA!$O$29,135,IF(H452=LEGENDA!$O$30,158,IF(H452=LEGENDA!$O$31,117)))))))))))))))))</f>
        <v/>
      </c>
      <c r="N452" s="61" t="str">
        <f>IF(AND(D452="TUZ",H452="gleba b. lekka"),"BŁĄD kol.8",IF(AND(D452="TUZ",H452="gleba lekka"),"BŁĄD kol.8",IF(AND(D452="TUZ",H452="gleba średnia"),"BŁĄD kol.8",IF(AND(D452="TUZ",H452="gleba ciężka"),"BŁĄD kol.8",IF(AND(E452&lt;&gt;4,H452=LEGENDA!$O$29),"BŁĄD kol.8",IF(AND(E452&lt;&gt;4,H452=LEGENDA!$O$30),"BŁĄD kol.8",IF(AND(E452&lt;&gt;4,H452=LEGENDA!$O$31),"BŁĄD kol.8",IF(AND(E452&lt;&gt;4,H452=LEGENDA!$O$28),"BŁĄD kol.8",IF(AND(E452&lt;&gt;4,H452=LEGENDA!$O$27),"BŁĄD kol.8",IF(AND(E452&lt;&gt;4,H452=LEGENDA!$O$26),"BŁĄD kol.8",IF(AND(E452&lt;&gt;4,H452=LEGENDA!$O$25),"BŁĄD kol.8",IF(AX452="","",IF(AX452=1,0.6,IF(AX452=2,0.9,0.9))))))))))))))</f>
        <v/>
      </c>
      <c r="O452" s="381" t="str">
        <f t="shared" si="234"/>
        <v/>
      </c>
      <c r="P452" s="379" t="str">
        <f t="shared" si="235"/>
        <v/>
      </c>
      <c r="Q452" s="47"/>
      <c r="R452" s="46"/>
      <c r="S452" s="46"/>
      <c r="T452" s="46"/>
      <c r="U452" s="46"/>
      <c r="V452" s="61" t="str">
        <f t="shared" si="236"/>
        <v/>
      </c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61" t="str">
        <f t="shared" si="237"/>
        <v/>
      </c>
      <c r="AH452" s="66" t="e">
        <v>#VALUE!</v>
      </c>
      <c r="AI452" s="72">
        <v>0</v>
      </c>
      <c r="AJ452" s="73">
        <v>0</v>
      </c>
      <c r="AK452" s="67">
        <v>0</v>
      </c>
      <c r="AL452" s="51">
        <v>-63.360000000000007</v>
      </c>
      <c r="AM452" s="51">
        <v>-73.600000000000009</v>
      </c>
      <c r="AN452" s="51">
        <v>-164.8</v>
      </c>
      <c r="AO452" s="77">
        <v>0</v>
      </c>
      <c r="AP452" s="77">
        <v>0</v>
      </c>
      <c r="AQ452" s="77">
        <v>0</v>
      </c>
      <c r="AR452" s="77">
        <v>0</v>
      </c>
      <c r="AS452" s="77">
        <v>0</v>
      </c>
      <c r="AT452" s="77">
        <v>0</v>
      </c>
      <c r="AU452" s="46"/>
      <c r="AV452" s="350" t="str">
        <f t="shared" si="238"/>
        <v/>
      </c>
      <c r="AW452" s="76" t="str">
        <f t="shared" si="239"/>
        <v/>
      </c>
      <c r="AX452" s="198" t="str">
        <f>IF(A452="","",IF(D452="","",INDEX(POBRANIE_!$B$6:$F$101,MATCH(D452,POBRANIE_!$A$6:$A$101,0),5)))</f>
        <v/>
      </c>
      <c r="AY452" s="96" t="str">
        <f t="shared" si="240"/>
        <v/>
      </c>
      <c r="AZ452" s="96" t="str">
        <f t="shared" si="231"/>
        <v/>
      </c>
      <c r="BA452" s="292" t="str">
        <f t="shared" si="226"/>
        <v xml:space="preserve"> </v>
      </c>
      <c r="BB452" s="293" t="str">
        <f t="shared" si="227"/>
        <v xml:space="preserve"> </v>
      </c>
      <c r="BD452" s="45"/>
      <c r="BE452" s="387" t="str">
        <f t="shared" si="228"/>
        <v/>
      </c>
      <c r="BF452" s="388">
        <f t="shared" si="241"/>
        <v>0</v>
      </c>
      <c r="BG452" s="388">
        <f t="shared" si="242"/>
        <v>0</v>
      </c>
      <c r="BH452" s="388">
        <f t="shared" si="243"/>
        <v>0</v>
      </c>
      <c r="BI452" s="388">
        <f t="shared" si="244"/>
        <v>0</v>
      </c>
      <c r="BJ452" s="388">
        <f t="shared" si="245"/>
        <v>0</v>
      </c>
      <c r="BK452" s="389">
        <f t="shared" si="246"/>
        <v>0</v>
      </c>
      <c r="BL452" s="388">
        <f>IF(W452="",0,IF(W452=LEGENDA!C$43,0,1))</f>
        <v>0</v>
      </c>
      <c r="BM452" s="388">
        <f>IF(X452="",0,IF(X452=LEGENDA!D$43,0,1))</f>
        <v>0</v>
      </c>
      <c r="BN452" s="388">
        <f>IF(Y452="",0,IF(Y452=LEGENDA!E$43,0,1))</f>
        <v>0</v>
      </c>
      <c r="BO452" s="388">
        <f>IF(Z452="",0,IF(Z452=LEGENDA!F$43,0,1))</f>
        <v>0</v>
      </c>
      <c r="BP452" s="388">
        <f>IF(AA452="",0,IF(AA452=LEGENDA!G$43,0,1))</f>
        <v>0</v>
      </c>
      <c r="BQ452" s="388">
        <f>IF(AB452="",0,IF(AB452=LEGENDA!H$43,0,1))</f>
        <v>0</v>
      </c>
      <c r="BR452" s="388">
        <f>IF(AC452="",0,IF(AC452=LEGENDA!I$43,0,1))</f>
        <v>0</v>
      </c>
      <c r="BS452" s="388">
        <f>IF(AD452="",0,IF(AD452=LEGENDA!J$43,0,1))</f>
        <v>0</v>
      </c>
      <c r="BT452" s="388">
        <f>IF(AE452="",0,IF(AE452=LEGENDA!K$43,0,1))</f>
        <v>0</v>
      </c>
      <c r="BU452" s="388">
        <f>IF(AF452="",0,IF(AF452=LEGENDA!L$43,0,1))</f>
        <v>0</v>
      </c>
      <c r="BV452" s="390">
        <f t="shared" si="247"/>
        <v>0</v>
      </c>
      <c r="BW452" s="388">
        <f t="shared" si="248"/>
        <v>0</v>
      </c>
      <c r="BX452" s="390">
        <f t="shared" si="249"/>
        <v>0</v>
      </c>
      <c r="BY452" s="391">
        <f t="shared" si="250"/>
        <v>0</v>
      </c>
      <c r="BZ452" s="391">
        <f t="shared" si="251"/>
        <v>0</v>
      </c>
      <c r="CA452" s="391" t="str">
        <f t="shared" si="252"/>
        <v/>
      </c>
      <c r="CB452" s="386" t="str">
        <f t="shared" si="229"/>
        <v/>
      </c>
      <c r="CC452" s="94">
        <f t="shared" si="253"/>
        <v>0</v>
      </c>
      <c r="CD452" s="397" t="str">
        <f t="shared" si="254"/>
        <v/>
      </c>
      <c r="CE452" s="559" t="str">
        <f t="array" ref="CE452">IFERROR(INDEX($C$10:$C$525,MATCH(0,COUNTIF($CE$9:CE451,$C$10:$C$525),0)),"")</f>
        <v/>
      </c>
      <c r="CF452" s="559">
        <f t="shared" si="230"/>
        <v>0</v>
      </c>
    </row>
    <row r="453" spans="1:84" ht="18.600000000000001" customHeight="1" thickBot="1" x14ac:dyDescent="0.35">
      <c r="A453" s="78" t="str">
        <f t="shared" si="232"/>
        <v/>
      </c>
      <c r="B453" s="576"/>
      <c r="C453" s="464"/>
      <c r="D453" s="349"/>
      <c r="E453" s="61" t="str">
        <f>IF(B453="","",IF(C453="","",IF(D453="","",INDEX(POBRANIE_!$B$6:$F$100,MATCH($D453,POBRANIE_!$A$6:$A$100,0),2))))</f>
        <v/>
      </c>
      <c r="F453" s="44"/>
      <c r="G453" s="45"/>
      <c r="H453" s="349"/>
      <c r="I453" s="46"/>
      <c r="J453" s="64" t="str">
        <f>IF($H453="","",IF($I453="","",IF($H453=LEGENDA!$B$21,0.6,IF($H453=LEGENDA!$B$22,0.7,0.8))))</f>
        <v/>
      </c>
      <c r="K453" s="61" t="str">
        <f t="shared" si="233"/>
        <v/>
      </c>
      <c r="L453" s="46"/>
      <c r="M453" s="61" t="str">
        <f>IF($H453="","",IF(OR(I453&gt;0,L453&gt;0),"",IF(AND(D453="TUZ",H453="gleba b. lekka"),"BŁĄD kol.8",IF(AND(D453="TUZ",H453="gleba lekka"),"BŁĄD kol.8",IF(AND(D453="TUZ",H453="gleba średnia"),"BŁĄD kol.8",IF(AND(D453="TUZ",H453="gleba ciężka"),"BŁĄD kol.8",IF(OR($H453=LEGENDA!$B$21,$H453=1),49,IF(OR($H453=LEGENDA!$B$22,$H453=2),59,IF(OR($H453=LEGENDA!$B$23,$H453=3),62,IF(OR($H453=4,$H453=LEGENDA!$B$24),66,IF(H453=LEGENDA!$O$25,86,IF(H453=LEGENDA!$O$26,91,IF(H453=LEGENDA!$O$27,73,IF(H453=LEGENDA!$O$28,66,IF(H453=LEGENDA!$O$29,135,IF(H453=LEGENDA!$O$30,158,IF(H453=LEGENDA!$O$31,117)))))))))))))))))</f>
        <v/>
      </c>
      <c r="N453" s="61" t="str">
        <f>IF(AND(D453="TUZ",H453="gleba b. lekka"),"BŁĄD kol.8",IF(AND(D453="TUZ",H453="gleba lekka"),"BŁĄD kol.8",IF(AND(D453="TUZ",H453="gleba średnia"),"BŁĄD kol.8",IF(AND(D453="TUZ",H453="gleba ciężka"),"BŁĄD kol.8",IF(AND(E453&lt;&gt;4,H453=LEGENDA!$O$29),"BŁĄD kol.8",IF(AND(E453&lt;&gt;4,H453=LEGENDA!$O$30),"BŁĄD kol.8",IF(AND(E453&lt;&gt;4,H453=LEGENDA!$O$31),"BŁĄD kol.8",IF(AND(E453&lt;&gt;4,H453=LEGENDA!$O$28),"BŁĄD kol.8",IF(AND(E453&lt;&gt;4,H453=LEGENDA!$O$27),"BŁĄD kol.8",IF(AND(E453&lt;&gt;4,H453=LEGENDA!$O$26),"BŁĄD kol.8",IF(AND(E453&lt;&gt;4,H453=LEGENDA!$O$25),"BŁĄD kol.8",IF(AX453="","",IF(AX453=1,0.6,IF(AX453=2,0.9,0.9))))))))))))))</f>
        <v/>
      </c>
      <c r="O453" s="381" t="str">
        <f t="shared" si="234"/>
        <v/>
      </c>
      <c r="P453" s="379" t="str">
        <f t="shared" si="235"/>
        <v/>
      </c>
      <c r="Q453" s="47"/>
      <c r="R453" s="46"/>
      <c r="S453" s="46"/>
      <c r="T453" s="46"/>
      <c r="U453" s="46"/>
      <c r="V453" s="61" t="str">
        <f t="shared" si="236"/>
        <v/>
      </c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61" t="str">
        <f t="shared" si="237"/>
        <v/>
      </c>
      <c r="AH453" s="66" t="e">
        <v>#VALUE!</v>
      </c>
      <c r="AI453" s="72">
        <v>0</v>
      </c>
      <c r="AJ453" s="73">
        <v>0</v>
      </c>
      <c r="AK453" s="67">
        <v>0</v>
      </c>
      <c r="AL453" s="51">
        <v>-63.360000000000007</v>
      </c>
      <c r="AM453" s="51">
        <v>-73.600000000000009</v>
      </c>
      <c r="AN453" s="51">
        <v>-164.8</v>
      </c>
      <c r="AO453" s="77">
        <v>0</v>
      </c>
      <c r="AP453" s="77">
        <v>0</v>
      </c>
      <c r="AQ453" s="77">
        <v>0</v>
      </c>
      <c r="AR453" s="77">
        <v>0</v>
      </c>
      <c r="AS453" s="77">
        <v>0</v>
      </c>
      <c r="AT453" s="77">
        <v>0</v>
      </c>
      <c r="AU453" s="46"/>
      <c r="AV453" s="350" t="str">
        <f t="shared" si="238"/>
        <v/>
      </c>
      <c r="AW453" s="76" t="str">
        <f t="shared" si="239"/>
        <v/>
      </c>
      <c r="AX453" s="198" t="str">
        <f>IF(A453="","",IF(D453="","",INDEX(POBRANIE_!$B$6:$F$101,MATCH(D453,POBRANIE_!$A$6:$A$101,0),5)))</f>
        <v/>
      </c>
      <c r="AY453" s="96" t="str">
        <f t="shared" si="240"/>
        <v/>
      </c>
      <c r="AZ453" s="96" t="str">
        <f t="shared" si="231"/>
        <v/>
      </c>
      <c r="BA453" s="292" t="str">
        <f t="shared" si="226"/>
        <v xml:space="preserve"> </v>
      </c>
      <c r="BB453" s="293" t="str">
        <f t="shared" si="227"/>
        <v xml:space="preserve"> </v>
      </c>
      <c r="BD453" s="45"/>
      <c r="BE453" s="387" t="str">
        <f t="shared" si="228"/>
        <v/>
      </c>
      <c r="BF453" s="388">
        <f t="shared" si="241"/>
        <v>0</v>
      </c>
      <c r="BG453" s="388">
        <f t="shared" si="242"/>
        <v>0</v>
      </c>
      <c r="BH453" s="388">
        <f t="shared" si="243"/>
        <v>0</v>
      </c>
      <c r="BI453" s="388">
        <f t="shared" si="244"/>
        <v>0</v>
      </c>
      <c r="BJ453" s="388">
        <f t="shared" si="245"/>
        <v>0</v>
      </c>
      <c r="BK453" s="389">
        <f t="shared" si="246"/>
        <v>0</v>
      </c>
      <c r="BL453" s="388">
        <f>IF(W453="",0,IF(W453=LEGENDA!C$43,0,1))</f>
        <v>0</v>
      </c>
      <c r="BM453" s="388">
        <f>IF(X453="",0,IF(X453=LEGENDA!D$43,0,1))</f>
        <v>0</v>
      </c>
      <c r="BN453" s="388">
        <f>IF(Y453="",0,IF(Y453=LEGENDA!E$43,0,1))</f>
        <v>0</v>
      </c>
      <c r="BO453" s="388">
        <f>IF(Z453="",0,IF(Z453=LEGENDA!F$43,0,1))</f>
        <v>0</v>
      </c>
      <c r="BP453" s="388">
        <f>IF(AA453="",0,IF(AA453=LEGENDA!G$43,0,1))</f>
        <v>0</v>
      </c>
      <c r="BQ453" s="388">
        <f>IF(AB453="",0,IF(AB453=LEGENDA!H$43,0,1))</f>
        <v>0</v>
      </c>
      <c r="BR453" s="388">
        <f>IF(AC453="",0,IF(AC453=LEGENDA!I$43,0,1))</f>
        <v>0</v>
      </c>
      <c r="BS453" s="388">
        <f>IF(AD453="",0,IF(AD453=LEGENDA!J$43,0,1))</f>
        <v>0</v>
      </c>
      <c r="BT453" s="388">
        <f>IF(AE453="",0,IF(AE453=LEGENDA!K$43,0,1))</f>
        <v>0</v>
      </c>
      <c r="BU453" s="388">
        <f>IF(AF453="",0,IF(AF453=LEGENDA!L$43,0,1))</f>
        <v>0</v>
      </c>
      <c r="BV453" s="390">
        <f t="shared" si="247"/>
        <v>0</v>
      </c>
      <c r="BW453" s="388">
        <f t="shared" si="248"/>
        <v>0</v>
      </c>
      <c r="BX453" s="390">
        <f t="shared" si="249"/>
        <v>0</v>
      </c>
      <c r="BY453" s="391">
        <f t="shared" si="250"/>
        <v>0</v>
      </c>
      <c r="BZ453" s="391">
        <f t="shared" si="251"/>
        <v>0</v>
      </c>
      <c r="CA453" s="391" t="str">
        <f t="shared" si="252"/>
        <v/>
      </c>
      <c r="CB453" s="386" t="str">
        <f t="shared" si="229"/>
        <v/>
      </c>
      <c r="CC453" s="94">
        <f t="shared" si="253"/>
        <v>0</v>
      </c>
      <c r="CD453" s="397" t="str">
        <f t="shared" si="254"/>
        <v/>
      </c>
      <c r="CE453" s="559" t="str">
        <f t="array" ref="CE453">IFERROR(INDEX($C$10:$C$525,MATCH(0,COUNTIF($CE$9:CE452,$C$10:$C$525),0)),"")</f>
        <v/>
      </c>
      <c r="CF453" s="559">
        <f t="shared" si="230"/>
        <v>0</v>
      </c>
    </row>
    <row r="454" spans="1:84" ht="18.600000000000001" customHeight="1" thickBot="1" x14ac:dyDescent="0.35">
      <c r="A454" s="78" t="str">
        <f t="shared" si="232"/>
        <v/>
      </c>
      <c r="B454" s="576"/>
      <c r="C454" s="464"/>
      <c r="D454" s="349"/>
      <c r="E454" s="61" t="str">
        <f>IF(B454="","",IF(C454="","",IF(D454="","",INDEX(POBRANIE_!$B$6:$F$100,MATCH($D454,POBRANIE_!$A$6:$A$100,0),2))))</f>
        <v/>
      </c>
      <c r="F454" s="44"/>
      <c r="G454" s="45"/>
      <c r="H454" s="349"/>
      <c r="I454" s="46"/>
      <c r="J454" s="64" t="str">
        <f>IF($H454="","",IF($I454="","",IF($H454=LEGENDA!$B$21,0.6,IF($H454=LEGENDA!$B$22,0.7,0.8))))</f>
        <v/>
      </c>
      <c r="K454" s="61" t="str">
        <f t="shared" si="233"/>
        <v/>
      </c>
      <c r="L454" s="46"/>
      <c r="M454" s="61" t="str">
        <f>IF($H454="","",IF(OR(I454&gt;0,L454&gt;0),"",IF(AND(D454="TUZ",H454="gleba b. lekka"),"BŁĄD kol.8",IF(AND(D454="TUZ",H454="gleba lekka"),"BŁĄD kol.8",IF(AND(D454="TUZ",H454="gleba średnia"),"BŁĄD kol.8",IF(AND(D454="TUZ",H454="gleba ciężka"),"BŁĄD kol.8",IF(OR($H454=LEGENDA!$B$21,$H454=1),49,IF(OR($H454=LEGENDA!$B$22,$H454=2),59,IF(OR($H454=LEGENDA!$B$23,$H454=3),62,IF(OR($H454=4,$H454=LEGENDA!$B$24),66,IF(H454=LEGENDA!$O$25,86,IF(H454=LEGENDA!$O$26,91,IF(H454=LEGENDA!$O$27,73,IF(H454=LEGENDA!$O$28,66,IF(H454=LEGENDA!$O$29,135,IF(H454=LEGENDA!$O$30,158,IF(H454=LEGENDA!$O$31,117)))))))))))))))))</f>
        <v/>
      </c>
      <c r="N454" s="61" t="str">
        <f>IF(AND(D454="TUZ",H454="gleba b. lekka"),"BŁĄD kol.8",IF(AND(D454="TUZ",H454="gleba lekka"),"BŁĄD kol.8",IF(AND(D454="TUZ",H454="gleba średnia"),"BŁĄD kol.8",IF(AND(D454="TUZ",H454="gleba ciężka"),"BŁĄD kol.8",IF(AND(E454&lt;&gt;4,H454=LEGENDA!$O$29),"BŁĄD kol.8",IF(AND(E454&lt;&gt;4,H454=LEGENDA!$O$30),"BŁĄD kol.8",IF(AND(E454&lt;&gt;4,H454=LEGENDA!$O$31),"BŁĄD kol.8",IF(AND(E454&lt;&gt;4,H454=LEGENDA!$O$28),"BŁĄD kol.8",IF(AND(E454&lt;&gt;4,H454=LEGENDA!$O$27),"BŁĄD kol.8",IF(AND(E454&lt;&gt;4,H454=LEGENDA!$O$26),"BŁĄD kol.8",IF(AND(E454&lt;&gt;4,H454=LEGENDA!$O$25),"BŁĄD kol.8",IF(AX454="","",IF(AX454=1,0.6,IF(AX454=2,0.9,0.9))))))))))))))</f>
        <v/>
      </c>
      <c r="O454" s="381" t="str">
        <f t="shared" si="234"/>
        <v/>
      </c>
      <c r="P454" s="379" t="str">
        <f t="shared" si="235"/>
        <v/>
      </c>
      <c r="Q454" s="47"/>
      <c r="R454" s="46"/>
      <c r="S454" s="46"/>
      <c r="T454" s="46"/>
      <c r="U454" s="46"/>
      <c r="V454" s="61" t="str">
        <f t="shared" si="236"/>
        <v/>
      </c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61" t="str">
        <f t="shared" si="237"/>
        <v/>
      </c>
      <c r="AH454" s="66" t="e">
        <v>#VALUE!</v>
      </c>
      <c r="AI454" s="72">
        <v>0</v>
      </c>
      <c r="AJ454" s="73">
        <v>0</v>
      </c>
      <c r="AK454" s="67">
        <v>0</v>
      </c>
      <c r="AL454" s="51">
        <v>-63.360000000000007</v>
      </c>
      <c r="AM454" s="51">
        <v>-73.600000000000009</v>
      </c>
      <c r="AN454" s="51">
        <v>-164.8</v>
      </c>
      <c r="AO454" s="77">
        <v>0</v>
      </c>
      <c r="AP454" s="77">
        <v>0</v>
      </c>
      <c r="AQ454" s="77">
        <v>0</v>
      </c>
      <c r="AR454" s="77">
        <v>0</v>
      </c>
      <c r="AS454" s="77">
        <v>0</v>
      </c>
      <c r="AT454" s="77">
        <v>0</v>
      </c>
      <c r="AU454" s="46"/>
      <c r="AV454" s="350" t="str">
        <f t="shared" si="238"/>
        <v/>
      </c>
      <c r="AW454" s="76" t="str">
        <f t="shared" si="239"/>
        <v/>
      </c>
      <c r="AX454" s="198" t="str">
        <f>IF(A454="","",IF(D454="","",INDEX(POBRANIE_!$B$6:$F$101,MATCH(D454,POBRANIE_!$A$6:$A$101,0),5)))</f>
        <v/>
      </c>
      <c r="AY454" s="96" t="str">
        <f t="shared" si="240"/>
        <v/>
      </c>
      <c r="AZ454" s="96" t="str">
        <f t="shared" si="231"/>
        <v/>
      </c>
      <c r="BA454" s="292" t="str">
        <f t="shared" si="226"/>
        <v xml:space="preserve"> </v>
      </c>
      <c r="BB454" s="293" t="str">
        <f t="shared" si="227"/>
        <v xml:space="preserve"> </v>
      </c>
      <c r="BD454" s="45"/>
      <c r="BE454" s="387" t="str">
        <f t="shared" si="228"/>
        <v/>
      </c>
      <c r="BF454" s="388">
        <f t="shared" si="241"/>
        <v>0</v>
      </c>
      <c r="BG454" s="388">
        <f t="shared" si="242"/>
        <v>0</v>
      </c>
      <c r="BH454" s="388">
        <f t="shared" si="243"/>
        <v>0</v>
      </c>
      <c r="BI454" s="388">
        <f t="shared" si="244"/>
        <v>0</v>
      </c>
      <c r="BJ454" s="388">
        <f t="shared" si="245"/>
        <v>0</v>
      </c>
      <c r="BK454" s="389">
        <f t="shared" si="246"/>
        <v>0</v>
      </c>
      <c r="BL454" s="388">
        <f>IF(W454="",0,IF(W454=LEGENDA!C$43,0,1))</f>
        <v>0</v>
      </c>
      <c r="BM454" s="388">
        <f>IF(X454="",0,IF(X454=LEGENDA!D$43,0,1))</f>
        <v>0</v>
      </c>
      <c r="BN454" s="388">
        <f>IF(Y454="",0,IF(Y454=LEGENDA!E$43,0,1))</f>
        <v>0</v>
      </c>
      <c r="BO454" s="388">
        <f>IF(Z454="",0,IF(Z454=LEGENDA!F$43,0,1))</f>
        <v>0</v>
      </c>
      <c r="BP454" s="388">
        <f>IF(AA454="",0,IF(AA454=LEGENDA!G$43,0,1))</f>
        <v>0</v>
      </c>
      <c r="BQ454" s="388">
        <f>IF(AB454="",0,IF(AB454=LEGENDA!H$43,0,1))</f>
        <v>0</v>
      </c>
      <c r="BR454" s="388">
        <f>IF(AC454="",0,IF(AC454=LEGENDA!I$43,0,1))</f>
        <v>0</v>
      </c>
      <c r="BS454" s="388">
        <f>IF(AD454="",0,IF(AD454=LEGENDA!J$43,0,1))</f>
        <v>0</v>
      </c>
      <c r="BT454" s="388">
        <f>IF(AE454="",0,IF(AE454=LEGENDA!K$43,0,1))</f>
        <v>0</v>
      </c>
      <c r="BU454" s="388">
        <f>IF(AF454="",0,IF(AF454=LEGENDA!L$43,0,1))</f>
        <v>0</v>
      </c>
      <c r="BV454" s="390">
        <f t="shared" si="247"/>
        <v>0</v>
      </c>
      <c r="BW454" s="388">
        <f t="shared" si="248"/>
        <v>0</v>
      </c>
      <c r="BX454" s="390">
        <f t="shared" si="249"/>
        <v>0</v>
      </c>
      <c r="BY454" s="391">
        <f t="shared" si="250"/>
        <v>0</v>
      </c>
      <c r="BZ454" s="391">
        <f t="shared" si="251"/>
        <v>0</v>
      </c>
      <c r="CA454" s="391" t="str">
        <f t="shared" si="252"/>
        <v/>
      </c>
      <c r="CB454" s="386" t="str">
        <f t="shared" si="229"/>
        <v/>
      </c>
      <c r="CC454" s="94">
        <f t="shared" si="253"/>
        <v>0</v>
      </c>
      <c r="CD454" s="397" t="str">
        <f t="shared" si="254"/>
        <v/>
      </c>
      <c r="CE454" s="559" t="str">
        <f t="array" ref="CE454">IFERROR(INDEX($C$10:$C$525,MATCH(0,COUNTIF($CE$9:CE453,$C$10:$C$525),0)),"")</f>
        <v/>
      </c>
      <c r="CF454" s="559">
        <f t="shared" si="230"/>
        <v>0</v>
      </c>
    </row>
    <row r="455" spans="1:84" ht="18.600000000000001" customHeight="1" thickBot="1" x14ac:dyDescent="0.35">
      <c r="A455" s="78" t="str">
        <f t="shared" si="232"/>
        <v/>
      </c>
      <c r="B455" s="576"/>
      <c r="C455" s="464"/>
      <c r="D455" s="349"/>
      <c r="E455" s="61" t="str">
        <f>IF(B455="","",IF(C455="","",IF(D455="","",INDEX(POBRANIE_!$B$6:$F$100,MATCH($D455,POBRANIE_!$A$6:$A$100,0),2))))</f>
        <v/>
      </c>
      <c r="F455" s="44"/>
      <c r="G455" s="45"/>
      <c r="H455" s="349"/>
      <c r="I455" s="46"/>
      <c r="J455" s="64" t="str">
        <f>IF($H455="","",IF($I455="","",IF($H455=LEGENDA!$B$21,0.6,IF($H455=LEGENDA!$B$22,0.7,0.8))))</f>
        <v/>
      </c>
      <c r="K455" s="61" t="str">
        <f t="shared" si="233"/>
        <v/>
      </c>
      <c r="L455" s="46"/>
      <c r="M455" s="61" t="str">
        <f>IF($H455="","",IF(OR(I455&gt;0,L455&gt;0),"",IF(AND(D455="TUZ",H455="gleba b. lekka"),"BŁĄD kol.8",IF(AND(D455="TUZ",H455="gleba lekka"),"BŁĄD kol.8",IF(AND(D455="TUZ",H455="gleba średnia"),"BŁĄD kol.8",IF(AND(D455="TUZ",H455="gleba ciężka"),"BŁĄD kol.8",IF(OR($H455=LEGENDA!$B$21,$H455=1),49,IF(OR($H455=LEGENDA!$B$22,$H455=2),59,IF(OR($H455=LEGENDA!$B$23,$H455=3),62,IF(OR($H455=4,$H455=LEGENDA!$B$24),66,IF(H455=LEGENDA!$O$25,86,IF(H455=LEGENDA!$O$26,91,IF(H455=LEGENDA!$O$27,73,IF(H455=LEGENDA!$O$28,66,IF(H455=LEGENDA!$O$29,135,IF(H455=LEGENDA!$O$30,158,IF(H455=LEGENDA!$O$31,117)))))))))))))))))</f>
        <v/>
      </c>
      <c r="N455" s="61" t="str">
        <f>IF(AND(D455="TUZ",H455="gleba b. lekka"),"BŁĄD kol.8",IF(AND(D455="TUZ",H455="gleba lekka"),"BŁĄD kol.8",IF(AND(D455="TUZ",H455="gleba średnia"),"BŁĄD kol.8",IF(AND(D455="TUZ",H455="gleba ciężka"),"BŁĄD kol.8",IF(AND(E455&lt;&gt;4,H455=LEGENDA!$O$29),"BŁĄD kol.8",IF(AND(E455&lt;&gt;4,H455=LEGENDA!$O$30),"BŁĄD kol.8",IF(AND(E455&lt;&gt;4,H455=LEGENDA!$O$31),"BŁĄD kol.8",IF(AND(E455&lt;&gt;4,H455=LEGENDA!$O$28),"BŁĄD kol.8",IF(AND(E455&lt;&gt;4,H455=LEGENDA!$O$27),"BŁĄD kol.8",IF(AND(E455&lt;&gt;4,H455=LEGENDA!$O$26),"BŁĄD kol.8",IF(AND(E455&lt;&gt;4,H455=LEGENDA!$O$25),"BŁĄD kol.8",IF(AX455="","",IF(AX455=1,0.6,IF(AX455=2,0.9,0.9))))))))))))))</f>
        <v/>
      </c>
      <c r="O455" s="381" t="str">
        <f t="shared" si="234"/>
        <v/>
      </c>
      <c r="P455" s="379" t="str">
        <f t="shared" si="235"/>
        <v/>
      </c>
      <c r="Q455" s="47"/>
      <c r="R455" s="46"/>
      <c r="S455" s="46"/>
      <c r="T455" s="46"/>
      <c r="U455" s="46"/>
      <c r="V455" s="61" t="str">
        <f t="shared" si="236"/>
        <v/>
      </c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61" t="str">
        <f t="shared" si="237"/>
        <v/>
      </c>
      <c r="AH455" s="66" t="e">
        <v>#VALUE!</v>
      </c>
      <c r="AI455" s="72">
        <v>0</v>
      </c>
      <c r="AJ455" s="73">
        <v>0</v>
      </c>
      <c r="AK455" s="67">
        <v>0</v>
      </c>
      <c r="AL455" s="51">
        <v>-63.360000000000007</v>
      </c>
      <c r="AM455" s="51">
        <v>-73.600000000000009</v>
      </c>
      <c r="AN455" s="51">
        <v>-164.8</v>
      </c>
      <c r="AO455" s="77">
        <v>0</v>
      </c>
      <c r="AP455" s="77">
        <v>0</v>
      </c>
      <c r="AQ455" s="77">
        <v>0</v>
      </c>
      <c r="AR455" s="77">
        <v>0</v>
      </c>
      <c r="AS455" s="77">
        <v>0</v>
      </c>
      <c r="AT455" s="77">
        <v>0</v>
      </c>
      <c r="AU455" s="46"/>
      <c r="AV455" s="350" t="str">
        <f t="shared" si="238"/>
        <v/>
      </c>
      <c r="AW455" s="76" t="str">
        <f t="shared" si="239"/>
        <v/>
      </c>
      <c r="AX455" s="198" t="str">
        <f>IF(A455="","",IF(D455="","",INDEX(POBRANIE_!$B$6:$F$101,MATCH(D455,POBRANIE_!$A$6:$A$101,0),5)))</f>
        <v/>
      </c>
      <c r="AY455" s="96" t="str">
        <f t="shared" si="240"/>
        <v/>
      </c>
      <c r="AZ455" s="96" t="str">
        <f t="shared" si="231"/>
        <v/>
      </c>
      <c r="BA455" s="292" t="str">
        <f t="shared" si="226"/>
        <v xml:space="preserve"> </v>
      </c>
      <c r="BB455" s="293" t="str">
        <f t="shared" si="227"/>
        <v xml:space="preserve"> </v>
      </c>
      <c r="BD455" s="45"/>
      <c r="BE455" s="387" t="str">
        <f t="shared" si="228"/>
        <v/>
      </c>
      <c r="BF455" s="388">
        <f t="shared" si="241"/>
        <v>0</v>
      </c>
      <c r="BG455" s="388">
        <f t="shared" si="242"/>
        <v>0</v>
      </c>
      <c r="BH455" s="388">
        <f t="shared" si="243"/>
        <v>0</v>
      </c>
      <c r="BI455" s="388">
        <f t="shared" si="244"/>
        <v>0</v>
      </c>
      <c r="BJ455" s="388">
        <f t="shared" si="245"/>
        <v>0</v>
      </c>
      <c r="BK455" s="389">
        <f t="shared" si="246"/>
        <v>0</v>
      </c>
      <c r="BL455" s="388">
        <f>IF(W455="",0,IF(W455=LEGENDA!C$43,0,1))</f>
        <v>0</v>
      </c>
      <c r="BM455" s="388">
        <f>IF(X455="",0,IF(X455=LEGENDA!D$43,0,1))</f>
        <v>0</v>
      </c>
      <c r="BN455" s="388">
        <f>IF(Y455="",0,IF(Y455=LEGENDA!E$43,0,1))</f>
        <v>0</v>
      </c>
      <c r="BO455" s="388">
        <f>IF(Z455="",0,IF(Z455=LEGENDA!F$43,0,1))</f>
        <v>0</v>
      </c>
      <c r="BP455" s="388">
        <f>IF(AA455="",0,IF(AA455=LEGENDA!G$43,0,1))</f>
        <v>0</v>
      </c>
      <c r="BQ455" s="388">
        <f>IF(AB455="",0,IF(AB455=LEGENDA!H$43,0,1))</f>
        <v>0</v>
      </c>
      <c r="BR455" s="388">
        <f>IF(AC455="",0,IF(AC455=LEGENDA!I$43,0,1))</f>
        <v>0</v>
      </c>
      <c r="BS455" s="388">
        <f>IF(AD455="",0,IF(AD455=LEGENDA!J$43,0,1))</f>
        <v>0</v>
      </c>
      <c r="BT455" s="388">
        <f>IF(AE455="",0,IF(AE455=LEGENDA!K$43,0,1))</f>
        <v>0</v>
      </c>
      <c r="BU455" s="388">
        <f>IF(AF455="",0,IF(AF455=LEGENDA!L$43,0,1))</f>
        <v>0</v>
      </c>
      <c r="BV455" s="390">
        <f t="shared" si="247"/>
        <v>0</v>
      </c>
      <c r="BW455" s="388">
        <f t="shared" si="248"/>
        <v>0</v>
      </c>
      <c r="BX455" s="390">
        <f t="shared" si="249"/>
        <v>0</v>
      </c>
      <c r="BY455" s="391">
        <f t="shared" si="250"/>
        <v>0</v>
      </c>
      <c r="BZ455" s="391">
        <f t="shared" si="251"/>
        <v>0</v>
      </c>
      <c r="CA455" s="391" t="str">
        <f t="shared" si="252"/>
        <v/>
      </c>
      <c r="CB455" s="386" t="str">
        <f t="shared" si="229"/>
        <v/>
      </c>
      <c r="CC455" s="94">
        <f t="shared" si="253"/>
        <v>0</v>
      </c>
      <c r="CD455" s="397" t="str">
        <f t="shared" si="254"/>
        <v/>
      </c>
      <c r="CE455" s="559" t="str">
        <f t="array" ref="CE455">IFERROR(INDEX($C$10:$C$525,MATCH(0,COUNTIF($CE$9:CE454,$C$10:$C$525),0)),"")</f>
        <v/>
      </c>
      <c r="CF455" s="559">
        <f t="shared" si="230"/>
        <v>0</v>
      </c>
    </row>
    <row r="456" spans="1:84" ht="18.600000000000001" customHeight="1" thickBot="1" x14ac:dyDescent="0.35">
      <c r="A456" s="78" t="str">
        <f t="shared" si="232"/>
        <v/>
      </c>
      <c r="B456" s="576"/>
      <c r="C456" s="464"/>
      <c r="D456" s="349"/>
      <c r="E456" s="61" t="str">
        <f>IF(B456="","",IF(C456="","",IF(D456="","",INDEX(POBRANIE_!$B$6:$F$100,MATCH($D456,POBRANIE_!$A$6:$A$100,0),2))))</f>
        <v/>
      </c>
      <c r="F456" s="44"/>
      <c r="G456" s="45"/>
      <c r="H456" s="349"/>
      <c r="I456" s="46"/>
      <c r="J456" s="64" t="str">
        <f>IF($H456="","",IF($I456="","",IF($H456=LEGENDA!$B$21,0.6,IF($H456=LEGENDA!$B$22,0.7,0.8))))</f>
        <v/>
      </c>
      <c r="K456" s="61" t="str">
        <f t="shared" si="233"/>
        <v/>
      </c>
      <c r="L456" s="46"/>
      <c r="M456" s="61" t="str">
        <f>IF($H456="","",IF(OR(I456&gt;0,L456&gt;0),"",IF(AND(D456="TUZ",H456="gleba b. lekka"),"BŁĄD kol.8",IF(AND(D456="TUZ",H456="gleba lekka"),"BŁĄD kol.8",IF(AND(D456="TUZ",H456="gleba średnia"),"BŁĄD kol.8",IF(AND(D456="TUZ",H456="gleba ciężka"),"BŁĄD kol.8",IF(OR($H456=LEGENDA!$B$21,$H456=1),49,IF(OR($H456=LEGENDA!$B$22,$H456=2),59,IF(OR($H456=LEGENDA!$B$23,$H456=3),62,IF(OR($H456=4,$H456=LEGENDA!$B$24),66,IF(H456=LEGENDA!$O$25,86,IF(H456=LEGENDA!$O$26,91,IF(H456=LEGENDA!$O$27,73,IF(H456=LEGENDA!$O$28,66,IF(H456=LEGENDA!$O$29,135,IF(H456=LEGENDA!$O$30,158,IF(H456=LEGENDA!$O$31,117)))))))))))))))))</f>
        <v/>
      </c>
      <c r="N456" s="61" t="str">
        <f>IF(AND(D456="TUZ",H456="gleba b. lekka"),"BŁĄD kol.8",IF(AND(D456="TUZ",H456="gleba lekka"),"BŁĄD kol.8",IF(AND(D456="TUZ",H456="gleba średnia"),"BŁĄD kol.8",IF(AND(D456="TUZ",H456="gleba ciężka"),"BŁĄD kol.8",IF(AND(E456&lt;&gt;4,H456=LEGENDA!$O$29),"BŁĄD kol.8",IF(AND(E456&lt;&gt;4,H456=LEGENDA!$O$30),"BŁĄD kol.8",IF(AND(E456&lt;&gt;4,H456=LEGENDA!$O$31),"BŁĄD kol.8",IF(AND(E456&lt;&gt;4,H456=LEGENDA!$O$28),"BŁĄD kol.8",IF(AND(E456&lt;&gt;4,H456=LEGENDA!$O$27),"BŁĄD kol.8",IF(AND(E456&lt;&gt;4,H456=LEGENDA!$O$26),"BŁĄD kol.8",IF(AND(E456&lt;&gt;4,H456=LEGENDA!$O$25),"BŁĄD kol.8",IF(AX456="","",IF(AX456=1,0.6,IF(AX456=2,0.9,0.9))))))))))))))</f>
        <v/>
      </c>
      <c r="O456" s="381" t="str">
        <f t="shared" si="234"/>
        <v/>
      </c>
      <c r="P456" s="379" t="str">
        <f t="shared" si="235"/>
        <v/>
      </c>
      <c r="Q456" s="47"/>
      <c r="R456" s="46"/>
      <c r="S456" s="46"/>
      <c r="T456" s="46"/>
      <c r="U456" s="46"/>
      <c r="V456" s="61" t="str">
        <f t="shared" si="236"/>
        <v/>
      </c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61" t="str">
        <f t="shared" si="237"/>
        <v/>
      </c>
      <c r="AH456" s="66" t="e">
        <v>#VALUE!</v>
      </c>
      <c r="AI456" s="72">
        <v>0</v>
      </c>
      <c r="AJ456" s="73">
        <v>0</v>
      </c>
      <c r="AK456" s="67">
        <v>0</v>
      </c>
      <c r="AL456" s="51">
        <v>-63.360000000000007</v>
      </c>
      <c r="AM456" s="51">
        <v>-73.600000000000009</v>
      </c>
      <c r="AN456" s="51">
        <v>-164.8</v>
      </c>
      <c r="AO456" s="77">
        <v>0</v>
      </c>
      <c r="AP456" s="77">
        <v>0</v>
      </c>
      <c r="AQ456" s="77">
        <v>0</v>
      </c>
      <c r="AR456" s="77">
        <v>0</v>
      </c>
      <c r="AS456" s="77">
        <v>0</v>
      </c>
      <c r="AT456" s="77">
        <v>0</v>
      </c>
      <c r="AU456" s="46"/>
      <c r="AV456" s="350" t="str">
        <f t="shared" si="238"/>
        <v/>
      </c>
      <c r="AW456" s="76" t="str">
        <f t="shared" si="239"/>
        <v/>
      </c>
      <c r="AX456" s="198" t="str">
        <f>IF(A456="","",IF(D456="","",INDEX(POBRANIE_!$B$6:$F$101,MATCH(D456,POBRANIE_!$A$6:$A$101,0),5)))</f>
        <v/>
      </c>
      <c r="AY456" s="96" t="str">
        <f t="shared" si="240"/>
        <v/>
      </c>
      <c r="AZ456" s="96" t="str">
        <f t="shared" si="231"/>
        <v/>
      </c>
      <c r="BA456" s="292" t="str">
        <f t="shared" si="226"/>
        <v xml:space="preserve"> </v>
      </c>
      <c r="BB456" s="293" t="str">
        <f t="shared" si="227"/>
        <v xml:space="preserve"> </v>
      </c>
      <c r="BD456" s="45"/>
      <c r="BE456" s="387" t="str">
        <f t="shared" si="228"/>
        <v/>
      </c>
      <c r="BF456" s="388">
        <f t="shared" si="241"/>
        <v>0</v>
      </c>
      <c r="BG456" s="388">
        <f t="shared" si="242"/>
        <v>0</v>
      </c>
      <c r="BH456" s="388">
        <f t="shared" si="243"/>
        <v>0</v>
      </c>
      <c r="BI456" s="388">
        <f t="shared" si="244"/>
        <v>0</v>
      </c>
      <c r="BJ456" s="388">
        <f t="shared" si="245"/>
        <v>0</v>
      </c>
      <c r="BK456" s="389">
        <f t="shared" si="246"/>
        <v>0</v>
      </c>
      <c r="BL456" s="388">
        <f>IF(W456="",0,IF(W456=LEGENDA!C$43,0,1))</f>
        <v>0</v>
      </c>
      <c r="BM456" s="388">
        <f>IF(X456="",0,IF(X456=LEGENDA!D$43,0,1))</f>
        <v>0</v>
      </c>
      <c r="BN456" s="388">
        <f>IF(Y456="",0,IF(Y456=LEGENDA!E$43,0,1))</f>
        <v>0</v>
      </c>
      <c r="BO456" s="388">
        <f>IF(Z456="",0,IF(Z456=LEGENDA!F$43,0,1))</f>
        <v>0</v>
      </c>
      <c r="BP456" s="388">
        <f>IF(AA456="",0,IF(AA456=LEGENDA!G$43,0,1))</f>
        <v>0</v>
      </c>
      <c r="BQ456" s="388">
        <f>IF(AB456="",0,IF(AB456=LEGENDA!H$43,0,1))</f>
        <v>0</v>
      </c>
      <c r="BR456" s="388">
        <f>IF(AC456="",0,IF(AC456=LEGENDA!I$43,0,1))</f>
        <v>0</v>
      </c>
      <c r="BS456" s="388">
        <f>IF(AD456="",0,IF(AD456=LEGENDA!J$43,0,1))</f>
        <v>0</v>
      </c>
      <c r="BT456" s="388">
        <f>IF(AE456="",0,IF(AE456=LEGENDA!K$43,0,1))</f>
        <v>0</v>
      </c>
      <c r="BU456" s="388">
        <f>IF(AF456="",0,IF(AF456=LEGENDA!L$43,0,1))</f>
        <v>0</v>
      </c>
      <c r="BV456" s="390">
        <f t="shared" si="247"/>
        <v>0</v>
      </c>
      <c r="BW456" s="388">
        <f t="shared" si="248"/>
        <v>0</v>
      </c>
      <c r="BX456" s="390">
        <f t="shared" si="249"/>
        <v>0</v>
      </c>
      <c r="BY456" s="391">
        <f t="shared" si="250"/>
        <v>0</v>
      </c>
      <c r="BZ456" s="391">
        <f t="shared" si="251"/>
        <v>0</v>
      </c>
      <c r="CA456" s="391" t="str">
        <f t="shared" si="252"/>
        <v/>
      </c>
      <c r="CB456" s="386" t="str">
        <f t="shared" si="229"/>
        <v/>
      </c>
      <c r="CC456" s="94">
        <f t="shared" si="253"/>
        <v>0</v>
      </c>
      <c r="CD456" s="397" t="str">
        <f t="shared" si="254"/>
        <v/>
      </c>
      <c r="CE456" s="559" t="str">
        <f t="array" ref="CE456">IFERROR(INDEX($C$10:$C$525,MATCH(0,COUNTIF($CE$9:CE455,$C$10:$C$525),0)),"")</f>
        <v/>
      </c>
      <c r="CF456" s="559">
        <f t="shared" si="230"/>
        <v>0</v>
      </c>
    </row>
    <row r="457" spans="1:84" ht="18.600000000000001" customHeight="1" thickBot="1" x14ac:dyDescent="0.35">
      <c r="A457" s="78" t="str">
        <f t="shared" si="232"/>
        <v/>
      </c>
      <c r="B457" s="576"/>
      <c r="C457" s="464"/>
      <c r="D457" s="349"/>
      <c r="E457" s="61" t="str">
        <f>IF(B457="","",IF(C457="","",IF(D457="","",INDEX(POBRANIE_!$B$6:$F$100,MATCH($D457,POBRANIE_!$A$6:$A$100,0),2))))</f>
        <v/>
      </c>
      <c r="F457" s="44"/>
      <c r="G457" s="45"/>
      <c r="H457" s="349"/>
      <c r="I457" s="46"/>
      <c r="J457" s="64" t="str">
        <f>IF($H457="","",IF($I457="","",IF($H457=LEGENDA!$B$21,0.6,IF($H457=LEGENDA!$B$22,0.7,0.8))))</f>
        <v/>
      </c>
      <c r="K457" s="61" t="str">
        <f t="shared" si="233"/>
        <v/>
      </c>
      <c r="L457" s="46"/>
      <c r="M457" s="61" t="str">
        <f>IF($H457="","",IF(OR(I457&gt;0,L457&gt;0),"",IF(AND(D457="TUZ",H457="gleba b. lekka"),"BŁĄD kol.8",IF(AND(D457="TUZ",H457="gleba lekka"),"BŁĄD kol.8",IF(AND(D457="TUZ",H457="gleba średnia"),"BŁĄD kol.8",IF(AND(D457="TUZ",H457="gleba ciężka"),"BŁĄD kol.8",IF(OR($H457=LEGENDA!$B$21,$H457=1),49,IF(OR($H457=LEGENDA!$B$22,$H457=2),59,IF(OR($H457=LEGENDA!$B$23,$H457=3),62,IF(OR($H457=4,$H457=LEGENDA!$B$24),66,IF(H457=LEGENDA!$O$25,86,IF(H457=LEGENDA!$O$26,91,IF(H457=LEGENDA!$O$27,73,IF(H457=LEGENDA!$O$28,66,IF(H457=LEGENDA!$O$29,135,IF(H457=LEGENDA!$O$30,158,IF(H457=LEGENDA!$O$31,117)))))))))))))))))</f>
        <v/>
      </c>
      <c r="N457" s="61" t="str">
        <f>IF(AND(D457="TUZ",H457="gleba b. lekka"),"BŁĄD kol.8",IF(AND(D457="TUZ",H457="gleba lekka"),"BŁĄD kol.8",IF(AND(D457="TUZ",H457="gleba średnia"),"BŁĄD kol.8",IF(AND(D457="TUZ",H457="gleba ciężka"),"BŁĄD kol.8",IF(AND(E457&lt;&gt;4,H457=LEGENDA!$O$29),"BŁĄD kol.8",IF(AND(E457&lt;&gt;4,H457=LEGENDA!$O$30),"BŁĄD kol.8",IF(AND(E457&lt;&gt;4,H457=LEGENDA!$O$31),"BŁĄD kol.8",IF(AND(E457&lt;&gt;4,H457=LEGENDA!$O$28),"BŁĄD kol.8",IF(AND(E457&lt;&gt;4,H457=LEGENDA!$O$27),"BŁĄD kol.8",IF(AND(E457&lt;&gt;4,H457=LEGENDA!$O$26),"BŁĄD kol.8",IF(AND(E457&lt;&gt;4,H457=LEGENDA!$O$25),"BŁĄD kol.8",IF(AX457="","",IF(AX457=1,0.6,IF(AX457=2,0.9,0.9))))))))))))))</f>
        <v/>
      </c>
      <c r="O457" s="381" t="str">
        <f t="shared" si="234"/>
        <v/>
      </c>
      <c r="P457" s="379" t="str">
        <f t="shared" si="235"/>
        <v/>
      </c>
      <c r="Q457" s="47"/>
      <c r="R457" s="46"/>
      <c r="S457" s="46"/>
      <c r="T457" s="46"/>
      <c r="U457" s="46"/>
      <c r="V457" s="61" t="str">
        <f t="shared" si="236"/>
        <v/>
      </c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61" t="str">
        <f t="shared" si="237"/>
        <v/>
      </c>
      <c r="AH457" s="66" t="e">
        <v>#VALUE!</v>
      </c>
      <c r="AI457" s="72">
        <v>0</v>
      </c>
      <c r="AJ457" s="73">
        <v>0</v>
      </c>
      <c r="AK457" s="67">
        <v>0</v>
      </c>
      <c r="AL457" s="51">
        <v>-63.360000000000007</v>
      </c>
      <c r="AM457" s="51">
        <v>-73.600000000000009</v>
      </c>
      <c r="AN457" s="51">
        <v>-164.8</v>
      </c>
      <c r="AO457" s="77">
        <v>0</v>
      </c>
      <c r="AP457" s="77">
        <v>0</v>
      </c>
      <c r="AQ457" s="77">
        <v>0</v>
      </c>
      <c r="AR457" s="77">
        <v>0</v>
      </c>
      <c r="AS457" s="77">
        <v>0</v>
      </c>
      <c r="AT457" s="77">
        <v>0</v>
      </c>
      <c r="AU457" s="46"/>
      <c r="AV457" s="350" t="str">
        <f t="shared" si="238"/>
        <v/>
      </c>
      <c r="AW457" s="76" t="str">
        <f t="shared" si="239"/>
        <v/>
      </c>
      <c r="AX457" s="198" t="str">
        <f>IF(A457="","",IF(D457="","",INDEX(POBRANIE_!$B$6:$F$101,MATCH(D457,POBRANIE_!$A$6:$A$101,0),5)))</f>
        <v/>
      </c>
      <c r="AY457" s="96" t="str">
        <f t="shared" si="240"/>
        <v/>
      </c>
      <c r="AZ457" s="96" t="str">
        <f t="shared" si="231"/>
        <v/>
      </c>
      <c r="BA457" s="292" t="str">
        <f t="shared" si="226"/>
        <v xml:space="preserve"> </v>
      </c>
      <c r="BB457" s="293" t="str">
        <f t="shared" si="227"/>
        <v xml:space="preserve"> </v>
      </c>
      <c r="BD457" s="45"/>
      <c r="BE457" s="387" t="str">
        <f t="shared" si="228"/>
        <v/>
      </c>
      <c r="BF457" s="388">
        <f t="shared" si="241"/>
        <v>0</v>
      </c>
      <c r="BG457" s="388">
        <f t="shared" si="242"/>
        <v>0</v>
      </c>
      <c r="BH457" s="388">
        <f t="shared" si="243"/>
        <v>0</v>
      </c>
      <c r="BI457" s="388">
        <f t="shared" si="244"/>
        <v>0</v>
      </c>
      <c r="BJ457" s="388">
        <f t="shared" si="245"/>
        <v>0</v>
      </c>
      <c r="BK457" s="389">
        <f t="shared" si="246"/>
        <v>0</v>
      </c>
      <c r="BL457" s="388">
        <f>IF(W457="",0,IF(W457=LEGENDA!C$43,0,1))</f>
        <v>0</v>
      </c>
      <c r="BM457" s="388">
        <f>IF(X457="",0,IF(X457=LEGENDA!D$43,0,1))</f>
        <v>0</v>
      </c>
      <c r="BN457" s="388">
        <f>IF(Y457="",0,IF(Y457=LEGENDA!E$43,0,1))</f>
        <v>0</v>
      </c>
      <c r="BO457" s="388">
        <f>IF(Z457="",0,IF(Z457=LEGENDA!F$43,0,1))</f>
        <v>0</v>
      </c>
      <c r="BP457" s="388">
        <f>IF(AA457="",0,IF(AA457=LEGENDA!G$43,0,1))</f>
        <v>0</v>
      </c>
      <c r="BQ457" s="388">
        <f>IF(AB457="",0,IF(AB457=LEGENDA!H$43,0,1))</f>
        <v>0</v>
      </c>
      <c r="BR457" s="388">
        <f>IF(AC457="",0,IF(AC457=LEGENDA!I$43,0,1))</f>
        <v>0</v>
      </c>
      <c r="BS457" s="388">
        <f>IF(AD457="",0,IF(AD457=LEGENDA!J$43,0,1))</f>
        <v>0</v>
      </c>
      <c r="BT457" s="388">
        <f>IF(AE457="",0,IF(AE457=LEGENDA!K$43,0,1))</f>
        <v>0</v>
      </c>
      <c r="BU457" s="388">
        <f>IF(AF457="",0,IF(AF457=LEGENDA!L$43,0,1))</f>
        <v>0</v>
      </c>
      <c r="BV457" s="390">
        <f t="shared" si="247"/>
        <v>0</v>
      </c>
      <c r="BW457" s="388">
        <f t="shared" si="248"/>
        <v>0</v>
      </c>
      <c r="BX457" s="390">
        <f t="shared" si="249"/>
        <v>0</v>
      </c>
      <c r="BY457" s="391">
        <f t="shared" si="250"/>
        <v>0</v>
      </c>
      <c r="BZ457" s="391">
        <f t="shared" si="251"/>
        <v>0</v>
      </c>
      <c r="CA457" s="391" t="str">
        <f t="shared" si="252"/>
        <v/>
      </c>
      <c r="CB457" s="386" t="str">
        <f t="shared" si="229"/>
        <v/>
      </c>
      <c r="CC457" s="94">
        <f t="shared" si="253"/>
        <v>0</v>
      </c>
      <c r="CD457" s="397" t="str">
        <f t="shared" si="254"/>
        <v/>
      </c>
      <c r="CE457" s="559" t="str">
        <f t="array" ref="CE457">IFERROR(INDEX($C$10:$C$525,MATCH(0,COUNTIF($CE$9:CE456,$C$10:$C$525),0)),"")</f>
        <v/>
      </c>
      <c r="CF457" s="559">
        <f t="shared" si="230"/>
        <v>0</v>
      </c>
    </row>
    <row r="458" spans="1:84" ht="18.600000000000001" customHeight="1" thickBot="1" x14ac:dyDescent="0.35">
      <c r="A458" s="78" t="str">
        <f t="shared" si="232"/>
        <v/>
      </c>
      <c r="B458" s="576"/>
      <c r="C458" s="464"/>
      <c r="D458" s="349"/>
      <c r="E458" s="61" t="str">
        <f>IF(B458="","",IF(C458="","",IF(D458="","",INDEX(POBRANIE_!$B$6:$F$100,MATCH($D458,POBRANIE_!$A$6:$A$100,0),2))))</f>
        <v/>
      </c>
      <c r="F458" s="44"/>
      <c r="G458" s="45"/>
      <c r="H458" s="349"/>
      <c r="I458" s="46"/>
      <c r="J458" s="64" t="str">
        <f>IF($H458="","",IF($I458="","",IF($H458=LEGENDA!$B$21,0.6,IF($H458=LEGENDA!$B$22,0.7,0.8))))</f>
        <v/>
      </c>
      <c r="K458" s="61" t="str">
        <f t="shared" si="233"/>
        <v/>
      </c>
      <c r="L458" s="46"/>
      <c r="M458" s="61" t="str">
        <f>IF($H458="","",IF(OR(I458&gt;0,L458&gt;0),"",IF(AND(D458="TUZ",H458="gleba b. lekka"),"BŁĄD kol.8",IF(AND(D458="TUZ",H458="gleba lekka"),"BŁĄD kol.8",IF(AND(D458="TUZ",H458="gleba średnia"),"BŁĄD kol.8",IF(AND(D458="TUZ",H458="gleba ciężka"),"BŁĄD kol.8",IF(OR($H458=LEGENDA!$B$21,$H458=1),49,IF(OR($H458=LEGENDA!$B$22,$H458=2),59,IF(OR($H458=LEGENDA!$B$23,$H458=3),62,IF(OR($H458=4,$H458=LEGENDA!$B$24),66,IF(H458=LEGENDA!$O$25,86,IF(H458=LEGENDA!$O$26,91,IF(H458=LEGENDA!$O$27,73,IF(H458=LEGENDA!$O$28,66,IF(H458=LEGENDA!$O$29,135,IF(H458=LEGENDA!$O$30,158,IF(H458=LEGENDA!$O$31,117)))))))))))))))))</f>
        <v/>
      </c>
      <c r="N458" s="61" t="str">
        <f>IF(AND(D458="TUZ",H458="gleba b. lekka"),"BŁĄD kol.8",IF(AND(D458="TUZ",H458="gleba lekka"),"BŁĄD kol.8",IF(AND(D458="TUZ",H458="gleba średnia"),"BŁĄD kol.8",IF(AND(D458="TUZ",H458="gleba ciężka"),"BŁĄD kol.8",IF(AND(E458&lt;&gt;4,H458=LEGENDA!$O$29),"BŁĄD kol.8",IF(AND(E458&lt;&gt;4,H458=LEGENDA!$O$30),"BŁĄD kol.8",IF(AND(E458&lt;&gt;4,H458=LEGENDA!$O$31),"BŁĄD kol.8",IF(AND(E458&lt;&gt;4,H458=LEGENDA!$O$28),"BŁĄD kol.8",IF(AND(E458&lt;&gt;4,H458=LEGENDA!$O$27),"BŁĄD kol.8",IF(AND(E458&lt;&gt;4,H458=LEGENDA!$O$26),"BŁĄD kol.8",IF(AND(E458&lt;&gt;4,H458=LEGENDA!$O$25),"BŁĄD kol.8",IF(AX458="","",IF(AX458=1,0.6,IF(AX458=2,0.9,0.9))))))))))))))</f>
        <v/>
      </c>
      <c r="O458" s="381" t="str">
        <f t="shared" si="234"/>
        <v/>
      </c>
      <c r="P458" s="379" t="str">
        <f t="shared" si="235"/>
        <v/>
      </c>
      <c r="Q458" s="47"/>
      <c r="R458" s="46"/>
      <c r="S458" s="46"/>
      <c r="T458" s="46"/>
      <c r="U458" s="46"/>
      <c r="V458" s="61" t="str">
        <f t="shared" si="236"/>
        <v/>
      </c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61" t="str">
        <f t="shared" si="237"/>
        <v/>
      </c>
      <c r="AH458" s="66" t="e">
        <v>#VALUE!</v>
      </c>
      <c r="AI458" s="72">
        <v>0</v>
      </c>
      <c r="AJ458" s="73">
        <v>0</v>
      </c>
      <c r="AK458" s="67">
        <v>0</v>
      </c>
      <c r="AL458" s="51">
        <v>-63.360000000000007</v>
      </c>
      <c r="AM458" s="51">
        <v>-73.600000000000009</v>
      </c>
      <c r="AN458" s="51">
        <v>-164.8</v>
      </c>
      <c r="AO458" s="77">
        <v>0</v>
      </c>
      <c r="AP458" s="77">
        <v>0</v>
      </c>
      <c r="AQ458" s="77">
        <v>0</v>
      </c>
      <c r="AR458" s="77">
        <v>0</v>
      </c>
      <c r="AS458" s="77">
        <v>0</v>
      </c>
      <c r="AT458" s="77">
        <v>0</v>
      </c>
      <c r="AU458" s="46"/>
      <c r="AV458" s="350" t="str">
        <f t="shared" si="238"/>
        <v/>
      </c>
      <c r="AW458" s="76" t="str">
        <f t="shared" si="239"/>
        <v/>
      </c>
      <c r="AX458" s="198" t="str">
        <f>IF(A458="","",IF(D458="","",INDEX(POBRANIE_!$B$6:$F$101,MATCH(D458,POBRANIE_!$A$6:$A$101,0),5)))</f>
        <v/>
      </c>
      <c r="AY458" s="96" t="str">
        <f t="shared" si="240"/>
        <v/>
      </c>
      <c r="AZ458" s="96" t="str">
        <f t="shared" si="231"/>
        <v/>
      </c>
      <c r="BA458" s="292" t="str">
        <f t="shared" si="226"/>
        <v xml:space="preserve"> </v>
      </c>
      <c r="BB458" s="293" t="str">
        <f t="shared" si="227"/>
        <v xml:space="preserve"> </v>
      </c>
      <c r="BD458" s="45"/>
      <c r="BE458" s="387" t="str">
        <f t="shared" si="228"/>
        <v/>
      </c>
      <c r="BF458" s="388">
        <f t="shared" si="241"/>
        <v>0</v>
      </c>
      <c r="BG458" s="388">
        <f t="shared" si="242"/>
        <v>0</v>
      </c>
      <c r="BH458" s="388">
        <f t="shared" si="243"/>
        <v>0</v>
      </c>
      <c r="BI458" s="388">
        <f t="shared" si="244"/>
        <v>0</v>
      </c>
      <c r="BJ458" s="388">
        <f t="shared" si="245"/>
        <v>0</v>
      </c>
      <c r="BK458" s="389">
        <f t="shared" si="246"/>
        <v>0</v>
      </c>
      <c r="BL458" s="388">
        <f>IF(W458="",0,IF(W458=LEGENDA!C$43,0,1))</f>
        <v>0</v>
      </c>
      <c r="BM458" s="388">
        <f>IF(X458="",0,IF(X458=LEGENDA!D$43,0,1))</f>
        <v>0</v>
      </c>
      <c r="BN458" s="388">
        <f>IF(Y458="",0,IF(Y458=LEGENDA!E$43,0,1))</f>
        <v>0</v>
      </c>
      <c r="BO458" s="388">
        <f>IF(Z458="",0,IF(Z458=LEGENDA!F$43,0,1))</f>
        <v>0</v>
      </c>
      <c r="BP458" s="388">
        <f>IF(AA458="",0,IF(AA458=LEGENDA!G$43,0,1))</f>
        <v>0</v>
      </c>
      <c r="BQ458" s="388">
        <f>IF(AB458="",0,IF(AB458=LEGENDA!H$43,0,1))</f>
        <v>0</v>
      </c>
      <c r="BR458" s="388">
        <f>IF(AC458="",0,IF(AC458=LEGENDA!I$43,0,1))</f>
        <v>0</v>
      </c>
      <c r="BS458" s="388">
        <f>IF(AD458="",0,IF(AD458=LEGENDA!J$43,0,1))</f>
        <v>0</v>
      </c>
      <c r="BT458" s="388">
        <f>IF(AE458="",0,IF(AE458=LEGENDA!K$43,0,1))</f>
        <v>0</v>
      </c>
      <c r="BU458" s="388">
        <f>IF(AF458="",0,IF(AF458=LEGENDA!L$43,0,1))</f>
        <v>0</v>
      </c>
      <c r="BV458" s="390">
        <f t="shared" si="247"/>
        <v>0</v>
      </c>
      <c r="BW458" s="388">
        <f t="shared" si="248"/>
        <v>0</v>
      </c>
      <c r="BX458" s="390">
        <f t="shared" si="249"/>
        <v>0</v>
      </c>
      <c r="BY458" s="391">
        <f t="shared" si="250"/>
        <v>0</v>
      </c>
      <c r="BZ458" s="391">
        <f t="shared" si="251"/>
        <v>0</v>
      </c>
      <c r="CA458" s="391" t="str">
        <f t="shared" si="252"/>
        <v/>
      </c>
      <c r="CB458" s="386" t="str">
        <f t="shared" si="229"/>
        <v/>
      </c>
      <c r="CC458" s="94">
        <f t="shared" si="253"/>
        <v>0</v>
      </c>
      <c r="CD458" s="397" t="str">
        <f t="shared" si="254"/>
        <v/>
      </c>
      <c r="CE458" s="559" t="str">
        <f t="array" ref="CE458">IFERROR(INDEX($C$10:$C$525,MATCH(0,COUNTIF($CE$9:CE457,$C$10:$C$525),0)),"")</f>
        <v/>
      </c>
      <c r="CF458" s="559">
        <f t="shared" si="230"/>
        <v>0</v>
      </c>
    </row>
    <row r="459" spans="1:84" ht="18.600000000000001" customHeight="1" thickBot="1" x14ac:dyDescent="0.35">
      <c r="A459" s="78" t="str">
        <f t="shared" si="232"/>
        <v/>
      </c>
      <c r="B459" s="576"/>
      <c r="C459" s="464"/>
      <c r="D459" s="349"/>
      <c r="E459" s="61" t="str">
        <f>IF(B459="","",IF(C459="","",IF(D459="","",INDEX(POBRANIE_!$B$6:$F$100,MATCH($D459,POBRANIE_!$A$6:$A$100,0),2))))</f>
        <v/>
      </c>
      <c r="F459" s="44"/>
      <c r="G459" s="45"/>
      <c r="H459" s="349"/>
      <c r="I459" s="46"/>
      <c r="J459" s="64" t="str">
        <f>IF($H459="","",IF($I459="","",IF($H459=LEGENDA!$B$21,0.6,IF($H459=LEGENDA!$B$22,0.7,0.8))))</f>
        <v/>
      </c>
      <c r="K459" s="61" t="str">
        <f t="shared" si="233"/>
        <v/>
      </c>
      <c r="L459" s="46"/>
      <c r="M459" s="61" t="str">
        <f>IF($H459="","",IF(OR(I459&gt;0,L459&gt;0),"",IF(AND(D459="TUZ",H459="gleba b. lekka"),"BŁĄD kol.8",IF(AND(D459="TUZ",H459="gleba lekka"),"BŁĄD kol.8",IF(AND(D459="TUZ",H459="gleba średnia"),"BŁĄD kol.8",IF(AND(D459="TUZ",H459="gleba ciężka"),"BŁĄD kol.8",IF(OR($H459=LEGENDA!$B$21,$H459=1),49,IF(OR($H459=LEGENDA!$B$22,$H459=2),59,IF(OR($H459=LEGENDA!$B$23,$H459=3),62,IF(OR($H459=4,$H459=LEGENDA!$B$24),66,IF(H459=LEGENDA!$O$25,86,IF(H459=LEGENDA!$O$26,91,IF(H459=LEGENDA!$O$27,73,IF(H459=LEGENDA!$O$28,66,IF(H459=LEGENDA!$O$29,135,IF(H459=LEGENDA!$O$30,158,IF(H459=LEGENDA!$O$31,117)))))))))))))))))</f>
        <v/>
      </c>
      <c r="N459" s="61" t="str">
        <f>IF(AND(D459="TUZ",H459="gleba b. lekka"),"BŁĄD kol.8",IF(AND(D459="TUZ",H459="gleba lekka"),"BŁĄD kol.8",IF(AND(D459="TUZ",H459="gleba średnia"),"BŁĄD kol.8",IF(AND(D459="TUZ",H459="gleba ciężka"),"BŁĄD kol.8",IF(AND(E459&lt;&gt;4,H459=LEGENDA!$O$29),"BŁĄD kol.8",IF(AND(E459&lt;&gt;4,H459=LEGENDA!$O$30),"BŁĄD kol.8",IF(AND(E459&lt;&gt;4,H459=LEGENDA!$O$31),"BŁĄD kol.8",IF(AND(E459&lt;&gt;4,H459=LEGENDA!$O$28),"BŁĄD kol.8",IF(AND(E459&lt;&gt;4,H459=LEGENDA!$O$27),"BŁĄD kol.8",IF(AND(E459&lt;&gt;4,H459=LEGENDA!$O$26),"BŁĄD kol.8",IF(AND(E459&lt;&gt;4,H459=LEGENDA!$O$25),"BŁĄD kol.8",IF(AX459="","",IF(AX459=1,0.6,IF(AX459=2,0.9,0.9))))))))))))))</f>
        <v/>
      </c>
      <c r="O459" s="381" t="str">
        <f t="shared" si="234"/>
        <v/>
      </c>
      <c r="P459" s="379" t="str">
        <f t="shared" si="235"/>
        <v/>
      </c>
      <c r="Q459" s="47"/>
      <c r="R459" s="46"/>
      <c r="S459" s="46"/>
      <c r="T459" s="46"/>
      <c r="U459" s="46"/>
      <c r="V459" s="61" t="str">
        <f t="shared" si="236"/>
        <v/>
      </c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61" t="str">
        <f t="shared" si="237"/>
        <v/>
      </c>
      <c r="AH459" s="66" t="e">
        <v>#VALUE!</v>
      </c>
      <c r="AI459" s="72">
        <v>0</v>
      </c>
      <c r="AJ459" s="73">
        <v>0</v>
      </c>
      <c r="AK459" s="67">
        <v>0</v>
      </c>
      <c r="AL459" s="51">
        <v>-63.360000000000007</v>
      </c>
      <c r="AM459" s="51">
        <v>-73.600000000000009</v>
      </c>
      <c r="AN459" s="51">
        <v>-164.8</v>
      </c>
      <c r="AO459" s="77">
        <v>0</v>
      </c>
      <c r="AP459" s="77">
        <v>0</v>
      </c>
      <c r="AQ459" s="77">
        <v>0</v>
      </c>
      <c r="AR459" s="77">
        <v>0</v>
      </c>
      <c r="AS459" s="77">
        <v>0</v>
      </c>
      <c r="AT459" s="77">
        <v>0</v>
      </c>
      <c r="AU459" s="46"/>
      <c r="AV459" s="350" t="str">
        <f t="shared" si="238"/>
        <v/>
      </c>
      <c r="AW459" s="76" t="str">
        <f t="shared" si="239"/>
        <v/>
      </c>
      <c r="AX459" s="198" t="str">
        <f>IF(A459="","",IF(D459="","",INDEX(POBRANIE_!$B$6:$F$101,MATCH(D459,POBRANIE_!$A$6:$A$101,0),5)))</f>
        <v/>
      </c>
      <c r="AY459" s="96" t="str">
        <f t="shared" si="240"/>
        <v/>
      </c>
      <c r="AZ459" s="96" t="str">
        <f t="shared" si="231"/>
        <v/>
      </c>
      <c r="BA459" s="292" t="str">
        <f t="shared" ref="BA459:BA522" si="255">IF($AZ459=""," ",$AZ459/4*$AY459)</f>
        <v xml:space="preserve"> </v>
      </c>
      <c r="BB459" s="293" t="str">
        <f t="shared" ref="BB459:BB522" si="256">IF($BA459=" "," ",_xlfn.CEILING.PRECISE($AZ459/4*$AY459,1))</f>
        <v xml:space="preserve"> </v>
      </c>
      <c r="BD459" s="45"/>
      <c r="BE459" s="387" t="str">
        <f t="shared" ref="BE459:BE522" si="257">IF(F459="","",IF(BD459="",F459,0))</f>
        <v/>
      </c>
      <c r="BF459" s="388">
        <f t="shared" si="241"/>
        <v>0</v>
      </c>
      <c r="BG459" s="388">
        <f t="shared" si="242"/>
        <v>0</v>
      </c>
      <c r="BH459" s="388">
        <f t="shared" si="243"/>
        <v>0</v>
      </c>
      <c r="BI459" s="388">
        <f t="shared" si="244"/>
        <v>0</v>
      </c>
      <c r="BJ459" s="388">
        <f t="shared" si="245"/>
        <v>0</v>
      </c>
      <c r="BK459" s="389">
        <f t="shared" si="246"/>
        <v>0</v>
      </c>
      <c r="BL459" s="388">
        <f>IF(W459="",0,IF(W459=LEGENDA!C$43,0,1))</f>
        <v>0</v>
      </c>
      <c r="BM459" s="388">
        <f>IF(X459="",0,IF(X459=LEGENDA!D$43,0,1))</f>
        <v>0</v>
      </c>
      <c r="BN459" s="388">
        <f>IF(Y459="",0,IF(Y459=LEGENDA!E$43,0,1))</f>
        <v>0</v>
      </c>
      <c r="BO459" s="388">
        <f>IF(Z459="",0,IF(Z459=LEGENDA!F$43,0,1))</f>
        <v>0</v>
      </c>
      <c r="BP459" s="388">
        <f>IF(AA459="",0,IF(AA459=LEGENDA!G$43,0,1))</f>
        <v>0</v>
      </c>
      <c r="BQ459" s="388">
        <f>IF(AB459="",0,IF(AB459=LEGENDA!H$43,0,1))</f>
        <v>0</v>
      </c>
      <c r="BR459" s="388">
        <f>IF(AC459="",0,IF(AC459=LEGENDA!I$43,0,1))</f>
        <v>0</v>
      </c>
      <c r="BS459" s="388">
        <f>IF(AD459="",0,IF(AD459=LEGENDA!J$43,0,1))</f>
        <v>0</v>
      </c>
      <c r="BT459" s="388">
        <f>IF(AE459="",0,IF(AE459=LEGENDA!K$43,0,1))</f>
        <v>0</v>
      </c>
      <c r="BU459" s="388">
        <f>IF(AF459="",0,IF(AF459=LEGENDA!L$43,0,1))</f>
        <v>0</v>
      </c>
      <c r="BV459" s="390">
        <f t="shared" si="247"/>
        <v>0</v>
      </c>
      <c r="BW459" s="388">
        <f t="shared" si="248"/>
        <v>0</v>
      </c>
      <c r="BX459" s="390">
        <f t="shared" si="249"/>
        <v>0</v>
      </c>
      <c r="BY459" s="391">
        <f t="shared" si="250"/>
        <v>0</v>
      </c>
      <c r="BZ459" s="391">
        <f t="shared" si="251"/>
        <v>0</v>
      </c>
      <c r="CA459" s="391" t="str">
        <f t="shared" si="252"/>
        <v/>
      </c>
      <c r="CB459" s="386" t="str">
        <f t="shared" ref="CB459:CB522" si="258">IF(F459="","",IF(AND(BY459+BZ459&gt;0,BY459=BZ459),BY459,IF(AND(CC460=CC461,CC461=CC462,CC462=CC463,CC463=CC464,CC464=CC465,CC465=CC466,CC466=CC467,CC467=CC468,CC468=CC469,CC469=CC470,CC470=CC471,CC471=CC472,CC472=CC473,BY459=0,CC459=0.0001),SUM(CA459:CA473),IF(AND(CC460=CC461,CC461=CC462,CC462=CC463,CC463=CC464,CC464=CC465,CC465=CC466,CC466=CC467,CC467=CC468,CC468=CC469,CC469=CC470,CC470=CC471,CC471=CC472,BY459=0,CC459=0.0001),SUM(CA459:CA472),IF(AND(CC460=CC461,CC461=CC462,CC462=CC463,CC463=CC464,CC464=CC465,CC465=CC466,CC466=CC467,CC467=CC468,CC468=CC469,CC469=CC470,CC470=CC471,BY459=0,CC459=0.0001),SUM(CA459:CA471),IF(AND(CC460=CC461,CC461=CC462,CC462=CC463,CC463=CC464,CC464=CC465,CC465=CC466,CC466=CC467,CC467=CC468,CC468=CC469,CC469=CC470,BY459=0,CC459=0.0001),SUM(CA459:CA470),IF(AND(CC460=CC461,CC461=CC462,CC462=CC463,CC463=CC464,CC464=CC465,CC465=CC466,CC466=CC467,CC467=CC468,CC468=CC469,BY459=0,CC459=0.0001),SUM(CA459:CA469),IF(AND(CC460=CC461,CC461=CC462,CC462=CC463,CC463=CC464,CC464=CC465,CC465=CC466,CC466=CC467,CC467=CC468,BY459=0,CC459=0.0001),SUM(CA459:CA468),IF(AND(CC460=CC461,CC461=CC462,CC462=CC463,CC463=CC464,CC464=CC465,CC465=CC466,CC466=CC467,BY459=0,CC459=0.0001),SUM(CA459:CA467),IF(AND(CC460=CC461,CC461=CC462,CC462=CC463,CC463=CC464,CC464=CC465,CC465=CC466,BY459=0,CC459=0.0001),SUM(CA459:CA466),IF(AND(CC460=CC461,CC461=CC462,CC462=CC463,CC463=CC464,CC464=CC465,BY459=0,CC459=0.0001),SUM(CA459:CA465),IF(AND(CC460=CC461,CC461=CC462,CC462=CC463,CC463=CC464,BY459=0,CC459=0.0001),SUM(CA459:CA464),IF(AND(CC460=CC461,CC461=CC462,CC462=CC463,BY459=0,CC459=0.0001),SUM(CA459:CA463),IF(AND(CC460=CC461,CC461=CC462,BY459=0,CC459=0.0001,CC459=0.0001),SUM(CA459:CA462),IF(AND(CC460=CC461,BY459=0,CC459=0.0001),SUM(CA459:CA461),IF(AND(BY459=0,CC459=0.0001),SUM(CA459:CA460),0))))))))))))))))</f>
        <v/>
      </c>
      <c r="CC459" s="94">
        <f t="shared" si="253"/>
        <v>0</v>
      </c>
      <c r="CD459" s="397" t="str">
        <f t="shared" si="254"/>
        <v/>
      </c>
      <c r="CE459" s="559" t="str">
        <f t="array" ref="CE459">IFERROR(INDEX($C$10:$C$525,MATCH(0,COUNTIF($CE$9:CE458,$C$10:$C$525),0)),"")</f>
        <v/>
      </c>
      <c r="CF459" s="559">
        <f t="shared" ref="CF459:CF522" si="259">IF(CE459="",0,CE459)</f>
        <v>0</v>
      </c>
    </row>
    <row r="460" spans="1:84" ht="18.600000000000001" customHeight="1" thickBot="1" x14ac:dyDescent="0.35">
      <c r="A460" s="78" t="str">
        <f t="shared" si="232"/>
        <v/>
      </c>
      <c r="B460" s="576"/>
      <c r="C460" s="464"/>
      <c r="D460" s="349"/>
      <c r="E460" s="61" t="str">
        <f>IF(B460="","",IF(C460="","",IF(D460="","",INDEX(POBRANIE_!$B$6:$F$100,MATCH($D460,POBRANIE_!$A$6:$A$100,0),2))))</f>
        <v/>
      </c>
      <c r="F460" s="44"/>
      <c r="G460" s="45"/>
      <c r="H460" s="349"/>
      <c r="I460" s="46"/>
      <c r="J460" s="64" t="str">
        <f>IF($H460="","",IF($I460="","",IF($H460=LEGENDA!$B$21,0.6,IF($H460=LEGENDA!$B$22,0.7,0.8))))</f>
        <v/>
      </c>
      <c r="K460" s="61" t="str">
        <f t="shared" si="233"/>
        <v/>
      </c>
      <c r="L460" s="46"/>
      <c r="M460" s="61" t="str">
        <f>IF($H460="","",IF(OR(I460&gt;0,L460&gt;0),"",IF(AND(D460="TUZ",H460="gleba b. lekka"),"BŁĄD kol.8",IF(AND(D460="TUZ",H460="gleba lekka"),"BŁĄD kol.8",IF(AND(D460="TUZ",H460="gleba średnia"),"BŁĄD kol.8",IF(AND(D460="TUZ",H460="gleba ciężka"),"BŁĄD kol.8",IF(OR($H460=LEGENDA!$B$21,$H460=1),49,IF(OR($H460=LEGENDA!$B$22,$H460=2),59,IF(OR($H460=LEGENDA!$B$23,$H460=3),62,IF(OR($H460=4,$H460=LEGENDA!$B$24),66,IF(H460=LEGENDA!$O$25,86,IF(H460=LEGENDA!$O$26,91,IF(H460=LEGENDA!$O$27,73,IF(H460=LEGENDA!$O$28,66,IF(H460=LEGENDA!$O$29,135,IF(H460=LEGENDA!$O$30,158,IF(H460=LEGENDA!$O$31,117)))))))))))))))))</f>
        <v/>
      </c>
      <c r="N460" s="61" t="str">
        <f>IF(AND(D460="TUZ",H460="gleba b. lekka"),"BŁĄD kol.8",IF(AND(D460="TUZ",H460="gleba lekka"),"BŁĄD kol.8",IF(AND(D460="TUZ",H460="gleba średnia"),"BŁĄD kol.8",IF(AND(D460="TUZ",H460="gleba ciężka"),"BŁĄD kol.8",IF(AND(E460&lt;&gt;4,H460=LEGENDA!$O$29),"BŁĄD kol.8",IF(AND(E460&lt;&gt;4,H460=LEGENDA!$O$30),"BŁĄD kol.8",IF(AND(E460&lt;&gt;4,H460=LEGENDA!$O$31),"BŁĄD kol.8",IF(AND(E460&lt;&gt;4,H460=LEGENDA!$O$28),"BŁĄD kol.8",IF(AND(E460&lt;&gt;4,H460=LEGENDA!$O$27),"BŁĄD kol.8",IF(AND(E460&lt;&gt;4,H460=LEGENDA!$O$26),"BŁĄD kol.8",IF(AND(E460&lt;&gt;4,H460=LEGENDA!$O$25),"BŁĄD kol.8",IF(AX460="","",IF(AX460=1,0.6,IF(AX460=2,0.9,0.9))))))))))))))</f>
        <v/>
      </c>
      <c r="O460" s="381" t="str">
        <f t="shared" si="234"/>
        <v/>
      </c>
      <c r="P460" s="379" t="str">
        <f t="shared" si="235"/>
        <v/>
      </c>
      <c r="Q460" s="47"/>
      <c r="R460" s="46"/>
      <c r="S460" s="46"/>
      <c r="T460" s="46"/>
      <c r="U460" s="46"/>
      <c r="V460" s="61" t="str">
        <f t="shared" si="236"/>
        <v/>
      </c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61" t="str">
        <f t="shared" si="237"/>
        <v/>
      </c>
      <c r="AH460" s="66" t="e">
        <v>#VALUE!</v>
      </c>
      <c r="AI460" s="72">
        <v>0</v>
      </c>
      <c r="AJ460" s="73">
        <v>0</v>
      </c>
      <c r="AK460" s="67">
        <v>0</v>
      </c>
      <c r="AL460" s="51">
        <v>-63.360000000000007</v>
      </c>
      <c r="AM460" s="51">
        <v>-73.600000000000009</v>
      </c>
      <c r="AN460" s="51">
        <v>-164.8</v>
      </c>
      <c r="AO460" s="77">
        <v>0</v>
      </c>
      <c r="AP460" s="77">
        <v>0</v>
      </c>
      <c r="AQ460" s="77">
        <v>0</v>
      </c>
      <c r="AR460" s="77">
        <v>0</v>
      </c>
      <c r="AS460" s="77">
        <v>0</v>
      </c>
      <c r="AT460" s="77">
        <v>0</v>
      </c>
      <c r="AU460" s="46"/>
      <c r="AV460" s="350" t="str">
        <f t="shared" si="238"/>
        <v/>
      </c>
      <c r="AW460" s="76" t="str">
        <f t="shared" si="239"/>
        <v/>
      </c>
      <c r="AX460" s="198" t="str">
        <f>IF(A460="","",IF(D460="","",INDEX(POBRANIE_!$B$6:$F$101,MATCH(D460,POBRANIE_!$A$6:$A$101,0),5)))</f>
        <v/>
      </c>
      <c r="AY460" s="96" t="str">
        <f t="shared" si="240"/>
        <v/>
      </c>
      <c r="AZ460" s="96" t="str">
        <f t="shared" ref="AZ460:AZ523" si="260">IF($CB460&gt;0,$CB460,"")</f>
        <v/>
      </c>
      <c r="BA460" s="292" t="str">
        <f t="shared" si="255"/>
        <v xml:space="preserve"> </v>
      </c>
      <c r="BB460" s="293" t="str">
        <f t="shared" si="256"/>
        <v xml:space="preserve"> </v>
      </c>
      <c r="BD460" s="45"/>
      <c r="BE460" s="387" t="str">
        <f t="shared" si="257"/>
        <v/>
      </c>
      <c r="BF460" s="388">
        <f t="shared" si="241"/>
        <v>0</v>
      </c>
      <c r="BG460" s="388">
        <f t="shared" si="242"/>
        <v>0</v>
      </c>
      <c r="BH460" s="388">
        <f t="shared" si="243"/>
        <v>0</v>
      </c>
      <c r="BI460" s="388">
        <f t="shared" si="244"/>
        <v>0</v>
      </c>
      <c r="BJ460" s="388">
        <f t="shared" si="245"/>
        <v>0</v>
      </c>
      <c r="BK460" s="389">
        <f t="shared" si="246"/>
        <v>0</v>
      </c>
      <c r="BL460" s="388">
        <f>IF(W460="",0,IF(W460=LEGENDA!C$43,0,1))</f>
        <v>0</v>
      </c>
      <c r="BM460" s="388">
        <f>IF(X460="",0,IF(X460=LEGENDA!D$43,0,1))</f>
        <v>0</v>
      </c>
      <c r="BN460" s="388">
        <f>IF(Y460="",0,IF(Y460=LEGENDA!E$43,0,1))</f>
        <v>0</v>
      </c>
      <c r="BO460" s="388">
        <f>IF(Z460="",0,IF(Z460=LEGENDA!F$43,0,1))</f>
        <v>0</v>
      </c>
      <c r="BP460" s="388">
        <f>IF(AA460="",0,IF(AA460=LEGENDA!G$43,0,1))</f>
        <v>0</v>
      </c>
      <c r="BQ460" s="388">
        <f>IF(AB460="",0,IF(AB460=LEGENDA!H$43,0,1))</f>
        <v>0</v>
      </c>
      <c r="BR460" s="388">
        <f>IF(AC460="",0,IF(AC460=LEGENDA!I$43,0,1))</f>
        <v>0</v>
      </c>
      <c r="BS460" s="388">
        <f>IF(AD460="",0,IF(AD460=LEGENDA!J$43,0,1))</f>
        <v>0</v>
      </c>
      <c r="BT460" s="388">
        <f>IF(AE460="",0,IF(AE460=LEGENDA!K$43,0,1))</f>
        <v>0</v>
      </c>
      <c r="BU460" s="388">
        <f>IF(AF460="",0,IF(AF460=LEGENDA!L$43,0,1))</f>
        <v>0</v>
      </c>
      <c r="BV460" s="390">
        <f t="shared" si="247"/>
        <v>0</v>
      </c>
      <c r="BW460" s="388">
        <f t="shared" si="248"/>
        <v>0</v>
      </c>
      <c r="BX460" s="390">
        <f t="shared" si="249"/>
        <v>0</v>
      </c>
      <c r="BY460" s="391">
        <f t="shared" si="250"/>
        <v>0</v>
      </c>
      <c r="BZ460" s="391">
        <f t="shared" si="251"/>
        <v>0</v>
      </c>
      <c r="CA460" s="391" t="str">
        <f t="shared" si="252"/>
        <v/>
      </c>
      <c r="CB460" s="386" t="str">
        <f t="shared" si="258"/>
        <v/>
      </c>
      <c r="CC460" s="94">
        <f t="shared" si="253"/>
        <v>0</v>
      </c>
      <c r="CD460" s="397" t="str">
        <f t="shared" si="254"/>
        <v/>
      </c>
      <c r="CE460" s="559" t="str">
        <f t="array" ref="CE460">IFERROR(INDEX($C$10:$C$525,MATCH(0,COUNTIF($CE$9:CE459,$C$10:$C$525),0)),"")</f>
        <v/>
      </c>
      <c r="CF460" s="559">
        <f t="shared" si="259"/>
        <v>0</v>
      </c>
    </row>
    <row r="461" spans="1:84" ht="18.600000000000001" customHeight="1" thickBot="1" x14ac:dyDescent="0.35">
      <c r="A461" s="78" t="str">
        <f t="shared" si="232"/>
        <v/>
      </c>
      <c r="B461" s="576"/>
      <c r="C461" s="464"/>
      <c r="D461" s="349"/>
      <c r="E461" s="61" t="str">
        <f>IF(B461="","",IF(C461="","",IF(D461="","",INDEX(POBRANIE_!$B$6:$F$100,MATCH($D461,POBRANIE_!$A$6:$A$100,0),2))))</f>
        <v/>
      </c>
      <c r="F461" s="44"/>
      <c r="G461" s="45"/>
      <c r="H461" s="349"/>
      <c r="I461" s="46"/>
      <c r="J461" s="64" t="str">
        <f>IF($H461="","",IF($I461="","",IF($H461=LEGENDA!$B$21,0.6,IF($H461=LEGENDA!$B$22,0.7,0.8))))</f>
        <v/>
      </c>
      <c r="K461" s="61" t="str">
        <f t="shared" si="233"/>
        <v/>
      </c>
      <c r="L461" s="46"/>
      <c r="M461" s="61" t="str">
        <f>IF($H461="","",IF(OR(I461&gt;0,L461&gt;0),"",IF(AND(D461="TUZ",H461="gleba b. lekka"),"BŁĄD kol.8",IF(AND(D461="TUZ",H461="gleba lekka"),"BŁĄD kol.8",IF(AND(D461="TUZ",H461="gleba średnia"),"BŁĄD kol.8",IF(AND(D461="TUZ",H461="gleba ciężka"),"BŁĄD kol.8",IF(OR($H461=LEGENDA!$B$21,$H461=1),49,IF(OR($H461=LEGENDA!$B$22,$H461=2),59,IF(OR($H461=LEGENDA!$B$23,$H461=3),62,IF(OR($H461=4,$H461=LEGENDA!$B$24),66,IF(H461=LEGENDA!$O$25,86,IF(H461=LEGENDA!$O$26,91,IF(H461=LEGENDA!$O$27,73,IF(H461=LEGENDA!$O$28,66,IF(H461=LEGENDA!$O$29,135,IF(H461=LEGENDA!$O$30,158,IF(H461=LEGENDA!$O$31,117)))))))))))))))))</f>
        <v/>
      </c>
      <c r="N461" s="61" t="str">
        <f>IF(AND(D461="TUZ",H461="gleba b. lekka"),"BŁĄD kol.8",IF(AND(D461="TUZ",H461="gleba lekka"),"BŁĄD kol.8",IF(AND(D461="TUZ",H461="gleba średnia"),"BŁĄD kol.8",IF(AND(D461="TUZ",H461="gleba ciężka"),"BŁĄD kol.8",IF(AND(E461&lt;&gt;4,H461=LEGENDA!$O$29),"BŁĄD kol.8",IF(AND(E461&lt;&gt;4,H461=LEGENDA!$O$30),"BŁĄD kol.8",IF(AND(E461&lt;&gt;4,H461=LEGENDA!$O$31),"BŁĄD kol.8",IF(AND(E461&lt;&gt;4,H461=LEGENDA!$O$28),"BŁĄD kol.8",IF(AND(E461&lt;&gt;4,H461=LEGENDA!$O$27),"BŁĄD kol.8",IF(AND(E461&lt;&gt;4,H461=LEGENDA!$O$26),"BŁĄD kol.8",IF(AND(E461&lt;&gt;4,H461=LEGENDA!$O$25),"BŁĄD kol.8",IF(AX461="","",IF(AX461=1,0.6,IF(AX461=2,0.9,0.9))))))))))))))</f>
        <v/>
      </c>
      <c r="O461" s="381" t="str">
        <f t="shared" si="234"/>
        <v/>
      </c>
      <c r="P461" s="379" t="str">
        <f t="shared" si="235"/>
        <v/>
      </c>
      <c r="Q461" s="47"/>
      <c r="R461" s="46"/>
      <c r="S461" s="46"/>
      <c r="T461" s="46"/>
      <c r="U461" s="46"/>
      <c r="V461" s="61" t="str">
        <f t="shared" si="236"/>
        <v/>
      </c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61" t="str">
        <f t="shared" si="237"/>
        <v/>
      </c>
      <c r="AH461" s="66" t="e">
        <v>#VALUE!</v>
      </c>
      <c r="AI461" s="72">
        <v>0</v>
      </c>
      <c r="AJ461" s="73">
        <v>0</v>
      </c>
      <c r="AK461" s="67">
        <v>0</v>
      </c>
      <c r="AL461" s="51">
        <v>-63.360000000000007</v>
      </c>
      <c r="AM461" s="51">
        <v>-73.600000000000009</v>
      </c>
      <c r="AN461" s="51">
        <v>-164.8</v>
      </c>
      <c r="AO461" s="77">
        <v>0</v>
      </c>
      <c r="AP461" s="77">
        <v>0</v>
      </c>
      <c r="AQ461" s="77">
        <v>0</v>
      </c>
      <c r="AR461" s="77">
        <v>0</v>
      </c>
      <c r="AS461" s="77">
        <v>0</v>
      </c>
      <c r="AT461" s="77">
        <v>0</v>
      </c>
      <c r="AU461" s="46"/>
      <c r="AV461" s="350" t="str">
        <f t="shared" si="238"/>
        <v/>
      </c>
      <c r="AW461" s="76" t="str">
        <f t="shared" si="239"/>
        <v/>
      </c>
      <c r="AX461" s="198" t="str">
        <f>IF(A461="","",IF(D461="","",INDEX(POBRANIE_!$B$6:$F$101,MATCH(D461,POBRANIE_!$A$6:$A$101,0),5)))</f>
        <v/>
      </c>
      <c r="AY461" s="96" t="str">
        <f t="shared" si="240"/>
        <v/>
      </c>
      <c r="AZ461" s="96" t="str">
        <f t="shared" si="260"/>
        <v/>
      </c>
      <c r="BA461" s="292" t="str">
        <f t="shared" si="255"/>
        <v xml:space="preserve"> </v>
      </c>
      <c r="BB461" s="293" t="str">
        <f t="shared" si="256"/>
        <v xml:space="preserve"> </v>
      </c>
      <c r="BD461" s="45"/>
      <c r="BE461" s="387" t="str">
        <f t="shared" si="257"/>
        <v/>
      </c>
      <c r="BF461" s="388">
        <f t="shared" si="241"/>
        <v>0</v>
      </c>
      <c r="BG461" s="388">
        <f t="shared" si="242"/>
        <v>0</v>
      </c>
      <c r="BH461" s="388">
        <f t="shared" si="243"/>
        <v>0</v>
      </c>
      <c r="BI461" s="388">
        <f t="shared" si="244"/>
        <v>0</v>
      </c>
      <c r="BJ461" s="388">
        <f t="shared" si="245"/>
        <v>0</v>
      </c>
      <c r="BK461" s="389">
        <f t="shared" si="246"/>
        <v>0</v>
      </c>
      <c r="BL461" s="388">
        <f>IF(W461="",0,IF(W461=LEGENDA!C$43,0,1))</f>
        <v>0</v>
      </c>
      <c r="BM461" s="388">
        <f>IF(X461="",0,IF(X461=LEGENDA!D$43,0,1))</f>
        <v>0</v>
      </c>
      <c r="BN461" s="388">
        <f>IF(Y461="",0,IF(Y461=LEGENDA!E$43,0,1))</f>
        <v>0</v>
      </c>
      <c r="BO461" s="388">
        <f>IF(Z461="",0,IF(Z461=LEGENDA!F$43,0,1))</f>
        <v>0</v>
      </c>
      <c r="BP461" s="388">
        <f>IF(AA461="",0,IF(AA461=LEGENDA!G$43,0,1))</f>
        <v>0</v>
      </c>
      <c r="BQ461" s="388">
        <f>IF(AB461="",0,IF(AB461=LEGENDA!H$43,0,1))</f>
        <v>0</v>
      </c>
      <c r="BR461" s="388">
        <f>IF(AC461="",0,IF(AC461=LEGENDA!I$43,0,1))</f>
        <v>0</v>
      </c>
      <c r="BS461" s="388">
        <f>IF(AD461="",0,IF(AD461=LEGENDA!J$43,0,1))</f>
        <v>0</v>
      </c>
      <c r="BT461" s="388">
        <f>IF(AE461="",0,IF(AE461=LEGENDA!K$43,0,1))</f>
        <v>0</v>
      </c>
      <c r="BU461" s="388">
        <f>IF(AF461="",0,IF(AF461=LEGENDA!L$43,0,1))</f>
        <v>0</v>
      </c>
      <c r="BV461" s="390">
        <f t="shared" si="247"/>
        <v>0</v>
      </c>
      <c r="BW461" s="388">
        <f t="shared" si="248"/>
        <v>0</v>
      </c>
      <c r="BX461" s="390">
        <f t="shared" si="249"/>
        <v>0</v>
      </c>
      <c r="BY461" s="391">
        <f t="shared" si="250"/>
        <v>0</v>
      </c>
      <c r="BZ461" s="391">
        <f t="shared" si="251"/>
        <v>0</v>
      </c>
      <c r="CA461" s="391" t="str">
        <f t="shared" si="252"/>
        <v/>
      </c>
      <c r="CB461" s="386" t="str">
        <f t="shared" si="258"/>
        <v/>
      </c>
      <c r="CC461" s="94">
        <f t="shared" si="253"/>
        <v>0</v>
      </c>
      <c r="CD461" s="397" t="str">
        <f t="shared" si="254"/>
        <v/>
      </c>
      <c r="CE461" s="559" t="str">
        <f t="array" ref="CE461">IFERROR(INDEX($C$10:$C$525,MATCH(0,COUNTIF($CE$9:CE460,$C$10:$C$525),0)),"")</f>
        <v/>
      </c>
      <c r="CF461" s="559">
        <f t="shared" si="259"/>
        <v>0</v>
      </c>
    </row>
    <row r="462" spans="1:84" ht="18.600000000000001" customHeight="1" thickBot="1" x14ac:dyDescent="0.35">
      <c r="A462" s="78" t="str">
        <f t="shared" si="232"/>
        <v/>
      </c>
      <c r="B462" s="576"/>
      <c r="C462" s="464"/>
      <c r="D462" s="349"/>
      <c r="E462" s="61" t="str">
        <f>IF(B462="","",IF(C462="","",IF(D462="","",INDEX(POBRANIE_!$B$6:$F$100,MATCH($D462,POBRANIE_!$A$6:$A$100,0),2))))</f>
        <v/>
      </c>
      <c r="F462" s="44"/>
      <c r="G462" s="45"/>
      <c r="H462" s="349"/>
      <c r="I462" s="46"/>
      <c r="J462" s="64" t="str">
        <f>IF($H462="","",IF($I462="","",IF($H462=LEGENDA!$B$21,0.6,IF($H462=LEGENDA!$B$22,0.7,0.8))))</f>
        <v/>
      </c>
      <c r="K462" s="61" t="str">
        <f t="shared" si="233"/>
        <v/>
      </c>
      <c r="L462" s="46"/>
      <c r="M462" s="61" t="str">
        <f>IF($H462="","",IF(OR(I462&gt;0,L462&gt;0),"",IF(AND(D462="TUZ",H462="gleba b. lekka"),"BŁĄD kol.8",IF(AND(D462="TUZ",H462="gleba lekka"),"BŁĄD kol.8",IF(AND(D462="TUZ",H462="gleba średnia"),"BŁĄD kol.8",IF(AND(D462="TUZ",H462="gleba ciężka"),"BŁĄD kol.8",IF(OR($H462=LEGENDA!$B$21,$H462=1),49,IF(OR($H462=LEGENDA!$B$22,$H462=2),59,IF(OR($H462=LEGENDA!$B$23,$H462=3),62,IF(OR($H462=4,$H462=LEGENDA!$B$24),66,IF(H462=LEGENDA!$O$25,86,IF(H462=LEGENDA!$O$26,91,IF(H462=LEGENDA!$O$27,73,IF(H462=LEGENDA!$O$28,66,IF(H462=LEGENDA!$O$29,135,IF(H462=LEGENDA!$O$30,158,IF(H462=LEGENDA!$O$31,117)))))))))))))))))</f>
        <v/>
      </c>
      <c r="N462" s="61" t="str">
        <f>IF(AND(D462="TUZ",H462="gleba b. lekka"),"BŁĄD kol.8",IF(AND(D462="TUZ",H462="gleba lekka"),"BŁĄD kol.8",IF(AND(D462="TUZ",H462="gleba średnia"),"BŁĄD kol.8",IF(AND(D462="TUZ",H462="gleba ciężka"),"BŁĄD kol.8",IF(AND(E462&lt;&gt;4,H462=LEGENDA!$O$29),"BŁĄD kol.8",IF(AND(E462&lt;&gt;4,H462=LEGENDA!$O$30),"BŁĄD kol.8",IF(AND(E462&lt;&gt;4,H462=LEGENDA!$O$31),"BŁĄD kol.8",IF(AND(E462&lt;&gt;4,H462=LEGENDA!$O$28),"BŁĄD kol.8",IF(AND(E462&lt;&gt;4,H462=LEGENDA!$O$27),"BŁĄD kol.8",IF(AND(E462&lt;&gt;4,H462=LEGENDA!$O$26),"BŁĄD kol.8",IF(AND(E462&lt;&gt;4,H462=LEGENDA!$O$25),"BŁĄD kol.8",IF(AX462="","",IF(AX462=1,0.6,IF(AX462=2,0.9,0.9))))))))))))))</f>
        <v/>
      </c>
      <c r="O462" s="381" t="str">
        <f t="shared" si="234"/>
        <v/>
      </c>
      <c r="P462" s="379" t="str">
        <f t="shared" si="235"/>
        <v/>
      </c>
      <c r="Q462" s="47"/>
      <c r="R462" s="46"/>
      <c r="S462" s="46"/>
      <c r="T462" s="46"/>
      <c r="U462" s="46"/>
      <c r="V462" s="61" t="str">
        <f t="shared" si="236"/>
        <v/>
      </c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61" t="str">
        <f t="shared" si="237"/>
        <v/>
      </c>
      <c r="AH462" s="66" t="e">
        <v>#VALUE!</v>
      </c>
      <c r="AI462" s="72">
        <v>0</v>
      </c>
      <c r="AJ462" s="73">
        <v>0</v>
      </c>
      <c r="AK462" s="67">
        <v>0</v>
      </c>
      <c r="AL462" s="51">
        <v>-63.360000000000007</v>
      </c>
      <c r="AM462" s="51">
        <v>-73.600000000000009</v>
      </c>
      <c r="AN462" s="51">
        <v>-164.8</v>
      </c>
      <c r="AO462" s="77">
        <v>0</v>
      </c>
      <c r="AP462" s="77">
        <v>0</v>
      </c>
      <c r="AQ462" s="77">
        <v>0</v>
      </c>
      <c r="AR462" s="77">
        <v>0</v>
      </c>
      <c r="AS462" s="77">
        <v>0</v>
      </c>
      <c r="AT462" s="77">
        <v>0</v>
      </c>
      <c r="AU462" s="46"/>
      <c r="AV462" s="350" t="str">
        <f t="shared" si="238"/>
        <v/>
      </c>
      <c r="AW462" s="76" t="str">
        <f t="shared" si="239"/>
        <v/>
      </c>
      <c r="AX462" s="198" t="str">
        <f>IF(A462="","",IF(D462="","",INDEX(POBRANIE_!$B$6:$F$101,MATCH(D462,POBRANIE_!$A$6:$A$101,0),5)))</f>
        <v/>
      </c>
      <c r="AY462" s="96" t="str">
        <f t="shared" si="240"/>
        <v/>
      </c>
      <c r="AZ462" s="96" t="str">
        <f t="shared" si="260"/>
        <v/>
      </c>
      <c r="BA462" s="292" t="str">
        <f t="shared" si="255"/>
        <v xml:space="preserve"> </v>
      </c>
      <c r="BB462" s="293" t="str">
        <f t="shared" si="256"/>
        <v xml:space="preserve"> </v>
      </c>
      <c r="BD462" s="45"/>
      <c r="BE462" s="387" t="str">
        <f t="shared" si="257"/>
        <v/>
      </c>
      <c r="BF462" s="388">
        <f t="shared" si="241"/>
        <v>0</v>
      </c>
      <c r="BG462" s="388">
        <f t="shared" si="242"/>
        <v>0</v>
      </c>
      <c r="BH462" s="388">
        <f t="shared" si="243"/>
        <v>0</v>
      </c>
      <c r="BI462" s="388">
        <f t="shared" si="244"/>
        <v>0</v>
      </c>
      <c r="BJ462" s="388">
        <f t="shared" si="245"/>
        <v>0</v>
      </c>
      <c r="BK462" s="389">
        <f t="shared" si="246"/>
        <v>0</v>
      </c>
      <c r="BL462" s="388">
        <f>IF(W462="",0,IF(W462=LEGENDA!C$43,0,1))</f>
        <v>0</v>
      </c>
      <c r="BM462" s="388">
        <f>IF(X462="",0,IF(X462=LEGENDA!D$43,0,1))</f>
        <v>0</v>
      </c>
      <c r="BN462" s="388">
        <f>IF(Y462="",0,IF(Y462=LEGENDA!E$43,0,1))</f>
        <v>0</v>
      </c>
      <c r="BO462" s="388">
        <f>IF(Z462="",0,IF(Z462=LEGENDA!F$43,0,1))</f>
        <v>0</v>
      </c>
      <c r="BP462" s="388">
        <f>IF(AA462="",0,IF(AA462=LEGENDA!G$43,0,1))</f>
        <v>0</v>
      </c>
      <c r="BQ462" s="388">
        <f>IF(AB462="",0,IF(AB462=LEGENDA!H$43,0,1))</f>
        <v>0</v>
      </c>
      <c r="BR462" s="388">
        <f>IF(AC462="",0,IF(AC462=LEGENDA!I$43,0,1))</f>
        <v>0</v>
      </c>
      <c r="BS462" s="388">
        <f>IF(AD462="",0,IF(AD462=LEGENDA!J$43,0,1))</f>
        <v>0</v>
      </c>
      <c r="BT462" s="388">
        <f>IF(AE462="",0,IF(AE462=LEGENDA!K$43,0,1))</f>
        <v>0</v>
      </c>
      <c r="BU462" s="388">
        <f>IF(AF462="",0,IF(AF462=LEGENDA!L$43,0,1))</f>
        <v>0</v>
      </c>
      <c r="BV462" s="390">
        <f t="shared" si="247"/>
        <v>0</v>
      </c>
      <c r="BW462" s="388">
        <f t="shared" si="248"/>
        <v>0</v>
      </c>
      <c r="BX462" s="390">
        <f t="shared" si="249"/>
        <v>0</v>
      </c>
      <c r="BY462" s="391">
        <f t="shared" si="250"/>
        <v>0</v>
      </c>
      <c r="BZ462" s="391">
        <f t="shared" si="251"/>
        <v>0</v>
      </c>
      <c r="CA462" s="391" t="str">
        <f t="shared" si="252"/>
        <v/>
      </c>
      <c r="CB462" s="386" t="str">
        <f t="shared" si="258"/>
        <v/>
      </c>
      <c r="CC462" s="94">
        <f t="shared" si="253"/>
        <v>0</v>
      </c>
      <c r="CD462" s="397" t="str">
        <f t="shared" si="254"/>
        <v/>
      </c>
      <c r="CE462" s="559" t="str">
        <f t="array" ref="CE462">IFERROR(INDEX($C$10:$C$525,MATCH(0,COUNTIF($CE$9:CE461,$C$10:$C$525),0)),"")</f>
        <v/>
      </c>
      <c r="CF462" s="559">
        <f t="shared" si="259"/>
        <v>0</v>
      </c>
    </row>
    <row r="463" spans="1:84" ht="18.600000000000001" customHeight="1" thickBot="1" x14ac:dyDescent="0.35">
      <c r="A463" s="78" t="str">
        <f t="shared" si="232"/>
        <v/>
      </c>
      <c r="B463" s="576"/>
      <c r="C463" s="464"/>
      <c r="D463" s="349"/>
      <c r="E463" s="61" t="str">
        <f>IF(B463="","",IF(C463="","",IF(D463="","",INDEX(POBRANIE_!$B$6:$F$100,MATCH($D463,POBRANIE_!$A$6:$A$100,0),2))))</f>
        <v/>
      </c>
      <c r="F463" s="44"/>
      <c r="G463" s="45"/>
      <c r="H463" s="349"/>
      <c r="I463" s="46"/>
      <c r="J463" s="64" t="str">
        <f>IF($H463="","",IF($I463="","",IF($H463=LEGENDA!$B$21,0.6,IF($H463=LEGENDA!$B$22,0.7,0.8))))</f>
        <v/>
      </c>
      <c r="K463" s="61" t="str">
        <f t="shared" si="233"/>
        <v/>
      </c>
      <c r="L463" s="46"/>
      <c r="M463" s="61" t="str">
        <f>IF($H463="","",IF(OR(I463&gt;0,L463&gt;0),"",IF(AND(D463="TUZ",H463="gleba b. lekka"),"BŁĄD kol.8",IF(AND(D463="TUZ",H463="gleba lekka"),"BŁĄD kol.8",IF(AND(D463="TUZ",H463="gleba średnia"),"BŁĄD kol.8",IF(AND(D463="TUZ",H463="gleba ciężka"),"BŁĄD kol.8",IF(OR($H463=LEGENDA!$B$21,$H463=1),49,IF(OR($H463=LEGENDA!$B$22,$H463=2),59,IF(OR($H463=LEGENDA!$B$23,$H463=3),62,IF(OR($H463=4,$H463=LEGENDA!$B$24),66,IF(H463=LEGENDA!$O$25,86,IF(H463=LEGENDA!$O$26,91,IF(H463=LEGENDA!$O$27,73,IF(H463=LEGENDA!$O$28,66,IF(H463=LEGENDA!$O$29,135,IF(H463=LEGENDA!$O$30,158,IF(H463=LEGENDA!$O$31,117)))))))))))))))))</f>
        <v/>
      </c>
      <c r="N463" s="61" t="str">
        <f>IF(AND(D463="TUZ",H463="gleba b. lekka"),"BŁĄD kol.8",IF(AND(D463="TUZ",H463="gleba lekka"),"BŁĄD kol.8",IF(AND(D463="TUZ",H463="gleba średnia"),"BŁĄD kol.8",IF(AND(D463="TUZ",H463="gleba ciężka"),"BŁĄD kol.8",IF(AND(E463&lt;&gt;4,H463=LEGENDA!$O$29),"BŁĄD kol.8",IF(AND(E463&lt;&gt;4,H463=LEGENDA!$O$30),"BŁĄD kol.8",IF(AND(E463&lt;&gt;4,H463=LEGENDA!$O$31),"BŁĄD kol.8",IF(AND(E463&lt;&gt;4,H463=LEGENDA!$O$28),"BŁĄD kol.8",IF(AND(E463&lt;&gt;4,H463=LEGENDA!$O$27),"BŁĄD kol.8",IF(AND(E463&lt;&gt;4,H463=LEGENDA!$O$26),"BŁĄD kol.8",IF(AND(E463&lt;&gt;4,H463=LEGENDA!$O$25),"BŁĄD kol.8",IF(AX463="","",IF(AX463=1,0.6,IF(AX463=2,0.9,0.9))))))))))))))</f>
        <v/>
      </c>
      <c r="O463" s="381" t="str">
        <f t="shared" si="234"/>
        <v/>
      </c>
      <c r="P463" s="379" t="str">
        <f t="shared" si="235"/>
        <v/>
      </c>
      <c r="Q463" s="47"/>
      <c r="R463" s="46"/>
      <c r="S463" s="46"/>
      <c r="T463" s="46"/>
      <c r="U463" s="46"/>
      <c r="V463" s="61" t="str">
        <f t="shared" si="236"/>
        <v/>
      </c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61" t="str">
        <f t="shared" si="237"/>
        <v/>
      </c>
      <c r="AH463" s="66" t="e">
        <v>#VALUE!</v>
      </c>
      <c r="AI463" s="72">
        <v>0</v>
      </c>
      <c r="AJ463" s="73">
        <v>0</v>
      </c>
      <c r="AK463" s="67">
        <v>0</v>
      </c>
      <c r="AL463" s="51">
        <v>-63.360000000000007</v>
      </c>
      <c r="AM463" s="51">
        <v>-73.600000000000009</v>
      </c>
      <c r="AN463" s="51">
        <v>-164.8</v>
      </c>
      <c r="AO463" s="77">
        <v>0</v>
      </c>
      <c r="AP463" s="77">
        <v>0</v>
      </c>
      <c r="AQ463" s="77">
        <v>0</v>
      </c>
      <c r="AR463" s="77">
        <v>0</v>
      </c>
      <c r="AS463" s="77">
        <v>0</v>
      </c>
      <c r="AT463" s="77">
        <v>0</v>
      </c>
      <c r="AU463" s="46"/>
      <c r="AV463" s="350" t="str">
        <f t="shared" si="238"/>
        <v/>
      </c>
      <c r="AW463" s="76" t="str">
        <f t="shared" si="239"/>
        <v/>
      </c>
      <c r="AX463" s="198" t="str">
        <f>IF(A463="","",IF(D463="","",INDEX(POBRANIE_!$B$6:$F$101,MATCH(D463,POBRANIE_!$A$6:$A$101,0),5)))</f>
        <v/>
      </c>
      <c r="AY463" s="96" t="str">
        <f t="shared" si="240"/>
        <v/>
      </c>
      <c r="AZ463" s="96" t="str">
        <f t="shared" si="260"/>
        <v/>
      </c>
      <c r="BA463" s="292" t="str">
        <f t="shared" si="255"/>
        <v xml:space="preserve"> </v>
      </c>
      <c r="BB463" s="293" t="str">
        <f t="shared" si="256"/>
        <v xml:space="preserve"> </v>
      </c>
      <c r="BD463" s="45"/>
      <c r="BE463" s="387" t="str">
        <f t="shared" si="257"/>
        <v/>
      </c>
      <c r="BF463" s="388">
        <f t="shared" si="241"/>
        <v>0</v>
      </c>
      <c r="BG463" s="388">
        <f t="shared" si="242"/>
        <v>0</v>
      </c>
      <c r="BH463" s="388">
        <f t="shared" si="243"/>
        <v>0</v>
      </c>
      <c r="BI463" s="388">
        <f t="shared" si="244"/>
        <v>0</v>
      </c>
      <c r="BJ463" s="388">
        <f t="shared" si="245"/>
        <v>0</v>
      </c>
      <c r="BK463" s="389">
        <f t="shared" si="246"/>
        <v>0</v>
      </c>
      <c r="BL463" s="388">
        <f>IF(W463="",0,IF(W463=LEGENDA!C$43,0,1))</f>
        <v>0</v>
      </c>
      <c r="BM463" s="388">
        <f>IF(X463="",0,IF(X463=LEGENDA!D$43,0,1))</f>
        <v>0</v>
      </c>
      <c r="BN463" s="388">
        <f>IF(Y463="",0,IF(Y463=LEGENDA!E$43,0,1))</f>
        <v>0</v>
      </c>
      <c r="BO463" s="388">
        <f>IF(Z463="",0,IF(Z463=LEGENDA!F$43,0,1))</f>
        <v>0</v>
      </c>
      <c r="BP463" s="388">
        <f>IF(AA463="",0,IF(AA463=LEGENDA!G$43,0,1))</f>
        <v>0</v>
      </c>
      <c r="BQ463" s="388">
        <f>IF(AB463="",0,IF(AB463=LEGENDA!H$43,0,1))</f>
        <v>0</v>
      </c>
      <c r="BR463" s="388">
        <f>IF(AC463="",0,IF(AC463=LEGENDA!I$43,0,1))</f>
        <v>0</v>
      </c>
      <c r="BS463" s="388">
        <f>IF(AD463="",0,IF(AD463=LEGENDA!J$43,0,1))</f>
        <v>0</v>
      </c>
      <c r="BT463" s="388">
        <f>IF(AE463="",0,IF(AE463=LEGENDA!K$43,0,1))</f>
        <v>0</v>
      </c>
      <c r="BU463" s="388">
        <f>IF(AF463="",0,IF(AF463=LEGENDA!L$43,0,1))</f>
        <v>0</v>
      </c>
      <c r="BV463" s="390">
        <f t="shared" si="247"/>
        <v>0</v>
      </c>
      <c r="BW463" s="388">
        <f t="shared" si="248"/>
        <v>0</v>
      </c>
      <c r="BX463" s="390">
        <f t="shared" si="249"/>
        <v>0</v>
      </c>
      <c r="BY463" s="391">
        <f t="shared" si="250"/>
        <v>0</v>
      </c>
      <c r="BZ463" s="391">
        <f t="shared" si="251"/>
        <v>0</v>
      </c>
      <c r="CA463" s="391" t="str">
        <f t="shared" si="252"/>
        <v/>
      </c>
      <c r="CB463" s="386" t="str">
        <f t="shared" si="258"/>
        <v/>
      </c>
      <c r="CC463" s="94">
        <f t="shared" si="253"/>
        <v>0</v>
      </c>
      <c r="CD463" s="397" t="str">
        <f t="shared" si="254"/>
        <v/>
      </c>
      <c r="CE463" s="559" t="str">
        <f t="array" ref="CE463">IFERROR(INDEX($C$10:$C$525,MATCH(0,COUNTIF($CE$9:CE462,$C$10:$C$525),0)),"")</f>
        <v/>
      </c>
      <c r="CF463" s="559">
        <f t="shared" si="259"/>
        <v>0</v>
      </c>
    </row>
    <row r="464" spans="1:84" ht="18.600000000000001" customHeight="1" thickBot="1" x14ac:dyDescent="0.35">
      <c r="A464" s="78" t="str">
        <f t="shared" si="232"/>
        <v/>
      </c>
      <c r="B464" s="576"/>
      <c r="C464" s="464"/>
      <c r="D464" s="349"/>
      <c r="E464" s="61" t="str">
        <f>IF(B464="","",IF(C464="","",IF(D464="","",INDEX(POBRANIE_!$B$6:$F$100,MATCH($D464,POBRANIE_!$A$6:$A$100,0),2))))</f>
        <v/>
      </c>
      <c r="F464" s="44"/>
      <c r="G464" s="45"/>
      <c r="H464" s="349"/>
      <c r="I464" s="46"/>
      <c r="J464" s="64" t="str">
        <f>IF($H464="","",IF($I464="","",IF($H464=LEGENDA!$B$21,0.6,IF($H464=LEGENDA!$B$22,0.7,0.8))))</f>
        <v/>
      </c>
      <c r="K464" s="61" t="str">
        <f t="shared" si="233"/>
        <v/>
      </c>
      <c r="L464" s="46"/>
      <c r="M464" s="61" t="str">
        <f>IF($H464="","",IF(OR(I464&gt;0,L464&gt;0),"",IF(AND(D464="TUZ",H464="gleba b. lekka"),"BŁĄD kol.8",IF(AND(D464="TUZ",H464="gleba lekka"),"BŁĄD kol.8",IF(AND(D464="TUZ",H464="gleba średnia"),"BŁĄD kol.8",IF(AND(D464="TUZ",H464="gleba ciężka"),"BŁĄD kol.8",IF(OR($H464=LEGENDA!$B$21,$H464=1),49,IF(OR($H464=LEGENDA!$B$22,$H464=2),59,IF(OR($H464=LEGENDA!$B$23,$H464=3),62,IF(OR($H464=4,$H464=LEGENDA!$B$24),66,IF(H464=LEGENDA!$O$25,86,IF(H464=LEGENDA!$O$26,91,IF(H464=LEGENDA!$O$27,73,IF(H464=LEGENDA!$O$28,66,IF(H464=LEGENDA!$O$29,135,IF(H464=LEGENDA!$O$30,158,IF(H464=LEGENDA!$O$31,117)))))))))))))))))</f>
        <v/>
      </c>
      <c r="N464" s="61" t="str">
        <f>IF(AND(D464="TUZ",H464="gleba b. lekka"),"BŁĄD kol.8",IF(AND(D464="TUZ",H464="gleba lekka"),"BŁĄD kol.8",IF(AND(D464="TUZ",H464="gleba średnia"),"BŁĄD kol.8",IF(AND(D464="TUZ",H464="gleba ciężka"),"BŁĄD kol.8",IF(AND(E464&lt;&gt;4,H464=LEGENDA!$O$29),"BŁĄD kol.8",IF(AND(E464&lt;&gt;4,H464=LEGENDA!$O$30),"BŁĄD kol.8",IF(AND(E464&lt;&gt;4,H464=LEGENDA!$O$31),"BŁĄD kol.8",IF(AND(E464&lt;&gt;4,H464=LEGENDA!$O$28),"BŁĄD kol.8",IF(AND(E464&lt;&gt;4,H464=LEGENDA!$O$27),"BŁĄD kol.8",IF(AND(E464&lt;&gt;4,H464=LEGENDA!$O$26),"BŁĄD kol.8",IF(AND(E464&lt;&gt;4,H464=LEGENDA!$O$25),"BŁĄD kol.8",IF(AX464="","",IF(AX464=1,0.6,IF(AX464=2,0.9,0.9))))))))))))))</f>
        <v/>
      </c>
      <c r="O464" s="381" t="str">
        <f t="shared" si="234"/>
        <v/>
      </c>
      <c r="P464" s="379" t="str">
        <f t="shared" si="235"/>
        <v/>
      </c>
      <c r="Q464" s="47"/>
      <c r="R464" s="46"/>
      <c r="S464" s="46"/>
      <c r="T464" s="46"/>
      <c r="U464" s="46"/>
      <c r="V464" s="61" t="str">
        <f t="shared" si="236"/>
        <v/>
      </c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61" t="str">
        <f t="shared" si="237"/>
        <v/>
      </c>
      <c r="AH464" s="66" t="e">
        <v>#VALUE!</v>
      </c>
      <c r="AI464" s="72">
        <v>0</v>
      </c>
      <c r="AJ464" s="73">
        <v>0</v>
      </c>
      <c r="AK464" s="67">
        <v>0</v>
      </c>
      <c r="AL464" s="51">
        <v>-63.360000000000007</v>
      </c>
      <c r="AM464" s="51">
        <v>-73.600000000000009</v>
      </c>
      <c r="AN464" s="51">
        <v>-164.8</v>
      </c>
      <c r="AO464" s="77">
        <v>0</v>
      </c>
      <c r="AP464" s="77">
        <v>0</v>
      </c>
      <c r="AQ464" s="77">
        <v>0</v>
      </c>
      <c r="AR464" s="77">
        <v>0</v>
      </c>
      <c r="AS464" s="77">
        <v>0</v>
      </c>
      <c r="AT464" s="77">
        <v>0</v>
      </c>
      <c r="AU464" s="46"/>
      <c r="AV464" s="350" t="str">
        <f t="shared" si="238"/>
        <v/>
      </c>
      <c r="AW464" s="76" t="str">
        <f t="shared" si="239"/>
        <v/>
      </c>
      <c r="AX464" s="198" t="str">
        <f>IF(A464="","",IF(D464="","",INDEX(POBRANIE_!$B$6:$F$101,MATCH(D464,POBRANIE_!$A$6:$A$101,0),5)))</f>
        <v/>
      </c>
      <c r="AY464" s="96" t="str">
        <f t="shared" si="240"/>
        <v/>
      </c>
      <c r="AZ464" s="96" t="str">
        <f t="shared" si="260"/>
        <v/>
      </c>
      <c r="BA464" s="292" t="str">
        <f t="shared" si="255"/>
        <v xml:space="preserve"> </v>
      </c>
      <c r="BB464" s="293" t="str">
        <f t="shared" si="256"/>
        <v xml:space="preserve"> </v>
      </c>
      <c r="BD464" s="45"/>
      <c r="BE464" s="387" t="str">
        <f t="shared" si="257"/>
        <v/>
      </c>
      <c r="BF464" s="388">
        <f t="shared" si="241"/>
        <v>0</v>
      </c>
      <c r="BG464" s="388">
        <f t="shared" si="242"/>
        <v>0</v>
      </c>
      <c r="BH464" s="388">
        <f t="shared" si="243"/>
        <v>0</v>
      </c>
      <c r="BI464" s="388">
        <f t="shared" si="244"/>
        <v>0</v>
      </c>
      <c r="BJ464" s="388">
        <f t="shared" si="245"/>
        <v>0</v>
      </c>
      <c r="BK464" s="389">
        <f t="shared" si="246"/>
        <v>0</v>
      </c>
      <c r="BL464" s="388">
        <f>IF(W464="",0,IF(W464=LEGENDA!C$43,0,1))</f>
        <v>0</v>
      </c>
      <c r="BM464" s="388">
        <f>IF(X464="",0,IF(X464=LEGENDA!D$43,0,1))</f>
        <v>0</v>
      </c>
      <c r="BN464" s="388">
        <f>IF(Y464="",0,IF(Y464=LEGENDA!E$43,0,1))</f>
        <v>0</v>
      </c>
      <c r="BO464" s="388">
        <f>IF(Z464="",0,IF(Z464=LEGENDA!F$43,0,1))</f>
        <v>0</v>
      </c>
      <c r="BP464" s="388">
        <f>IF(AA464="",0,IF(AA464=LEGENDA!G$43,0,1))</f>
        <v>0</v>
      </c>
      <c r="BQ464" s="388">
        <f>IF(AB464="",0,IF(AB464=LEGENDA!H$43,0,1))</f>
        <v>0</v>
      </c>
      <c r="BR464" s="388">
        <f>IF(AC464="",0,IF(AC464=LEGENDA!I$43,0,1))</f>
        <v>0</v>
      </c>
      <c r="BS464" s="388">
        <f>IF(AD464="",0,IF(AD464=LEGENDA!J$43,0,1))</f>
        <v>0</v>
      </c>
      <c r="BT464" s="388">
        <f>IF(AE464="",0,IF(AE464=LEGENDA!K$43,0,1))</f>
        <v>0</v>
      </c>
      <c r="BU464" s="388">
        <f>IF(AF464="",0,IF(AF464=LEGENDA!L$43,0,1))</f>
        <v>0</v>
      </c>
      <c r="BV464" s="390">
        <f t="shared" si="247"/>
        <v>0</v>
      </c>
      <c r="BW464" s="388">
        <f t="shared" si="248"/>
        <v>0</v>
      </c>
      <c r="BX464" s="390">
        <f t="shared" si="249"/>
        <v>0</v>
      </c>
      <c r="BY464" s="391">
        <f t="shared" si="250"/>
        <v>0</v>
      </c>
      <c r="BZ464" s="391">
        <f t="shared" si="251"/>
        <v>0</v>
      </c>
      <c r="CA464" s="391" t="str">
        <f t="shared" si="252"/>
        <v/>
      </c>
      <c r="CB464" s="386" t="str">
        <f t="shared" si="258"/>
        <v/>
      </c>
      <c r="CC464" s="94">
        <f t="shared" si="253"/>
        <v>0</v>
      </c>
      <c r="CD464" s="397" t="str">
        <f t="shared" si="254"/>
        <v/>
      </c>
      <c r="CE464" s="559" t="str">
        <f t="array" ref="CE464">IFERROR(INDEX($C$10:$C$525,MATCH(0,COUNTIF($CE$9:CE463,$C$10:$C$525),0)),"")</f>
        <v/>
      </c>
      <c r="CF464" s="559">
        <f t="shared" si="259"/>
        <v>0</v>
      </c>
    </row>
    <row r="465" spans="1:84" ht="18.600000000000001" customHeight="1" thickBot="1" x14ac:dyDescent="0.35">
      <c r="A465" s="78" t="str">
        <f t="shared" si="232"/>
        <v/>
      </c>
      <c r="B465" s="576"/>
      <c r="C465" s="464"/>
      <c r="D465" s="349"/>
      <c r="E465" s="61" t="str">
        <f>IF(B465="","",IF(C465="","",IF(D465="","",INDEX(POBRANIE_!$B$6:$F$100,MATCH($D465,POBRANIE_!$A$6:$A$100,0),2))))</f>
        <v/>
      </c>
      <c r="F465" s="44"/>
      <c r="G465" s="45"/>
      <c r="H465" s="349"/>
      <c r="I465" s="46"/>
      <c r="J465" s="64" t="str">
        <f>IF($H465="","",IF($I465="","",IF($H465=LEGENDA!$B$21,0.6,IF($H465=LEGENDA!$B$22,0.7,0.8))))</f>
        <v/>
      </c>
      <c r="K465" s="61" t="str">
        <f t="shared" si="233"/>
        <v/>
      </c>
      <c r="L465" s="46"/>
      <c r="M465" s="61" t="str">
        <f>IF($H465="","",IF(OR(I465&gt;0,L465&gt;0),"",IF(AND(D465="TUZ",H465="gleba b. lekka"),"BŁĄD kol.8",IF(AND(D465="TUZ",H465="gleba lekka"),"BŁĄD kol.8",IF(AND(D465="TUZ",H465="gleba średnia"),"BŁĄD kol.8",IF(AND(D465="TUZ",H465="gleba ciężka"),"BŁĄD kol.8",IF(OR($H465=LEGENDA!$B$21,$H465=1),49,IF(OR($H465=LEGENDA!$B$22,$H465=2),59,IF(OR($H465=LEGENDA!$B$23,$H465=3),62,IF(OR($H465=4,$H465=LEGENDA!$B$24),66,IF(H465=LEGENDA!$O$25,86,IF(H465=LEGENDA!$O$26,91,IF(H465=LEGENDA!$O$27,73,IF(H465=LEGENDA!$O$28,66,IF(H465=LEGENDA!$O$29,135,IF(H465=LEGENDA!$O$30,158,IF(H465=LEGENDA!$O$31,117)))))))))))))))))</f>
        <v/>
      </c>
      <c r="N465" s="61" t="str">
        <f>IF(AND(D465="TUZ",H465="gleba b. lekka"),"BŁĄD kol.8",IF(AND(D465="TUZ",H465="gleba lekka"),"BŁĄD kol.8",IF(AND(D465="TUZ",H465="gleba średnia"),"BŁĄD kol.8",IF(AND(D465="TUZ",H465="gleba ciężka"),"BŁĄD kol.8",IF(AND(E465&lt;&gt;4,H465=LEGENDA!$O$29),"BŁĄD kol.8",IF(AND(E465&lt;&gt;4,H465=LEGENDA!$O$30),"BŁĄD kol.8",IF(AND(E465&lt;&gt;4,H465=LEGENDA!$O$31),"BŁĄD kol.8",IF(AND(E465&lt;&gt;4,H465=LEGENDA!$O$28),"BŁĄD kol.8",IF(AND(E465&lt;&gt;4,H465=LEGENDA!$O$27),"BŁĄD kol.8",IF(AND(E465&lt;&gt;4,H465=LEGENDA!$O$26),"BŁĄD kol.8",IF(AND(E465&lt;&gt;4,H465=LEGENDA!$O$25),"BŁĄD kol.8",IF(AX465="","",IF(AX465=1,0.6,IF(AX465=2,0.9,0.9))))))))))))))</f>
        <v/>
      </c>
      <c r="O465" s="381" t="str">
        <f t="shared" si="234"/>
        <v/>
      </c>
      <c r="P465" s="379" t="str">
        <f t="shared" si="235"/>
        <v/>
      </c>
      <c r="Q465" s="47"/>
      <c r="R465" s="46"/>
      <c r="S465" s="46"/>
      <c r="T465" s="46"/>
      <c r="U465" s="46"/>
      <c r="V465" s="61" t="str">
        <f t="shared" si="236"/>
        <v/>
      </c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61" t="str">
        <f t="shared" si="237"/>
        <v/>
      </c>
      <c r="AH465" s="66" t="e">
        <v>#VALUE!</v>
      </c>
      <c r="AI465" s="72">
        <v>0</v>
      </c>
      <c r="AJ465" s="73">
        <v>0</v>
      </c>
      <c r="AK465" s="67">
        <v>0</v>
      </c>
      <c r="AL465" s="51">
        <v>-63.360000000000007</v>
      </c>
      <c r="AM465" s="51">
        <v>-73.600000000000009</v>
      </c>
      <c r="AN465" s="51">
        <v>-164.8</v>
      </c>
      <c r="AO465" s="77">
        <v>0</v>
      </c>
      <c r="AP465" s="77">
        <v>0</v>
      </c>
      <c r="AQ465" s="77">
        <v>0</v>
      </c>
      <c r="AR465" s="77">
        <v>0</v>
      </c>
      <c r="AS465" s="77">
        <v>0</v>
      </c>
      <c r="AT465" s="77">
        <v>0</v>
      </c>
      <c r="AU465" s="46"/>
      <c r="AV465" s="350" t="str">
        <f t="shared" si="238"/>
        <v/>
      </c>
      <c r="AW465" s="76" t="str">
        <f t="shared" si="239"/>
        <v/>
      </c>
      <c r="AX465" s="198" t="str">
        <f>IF(A465="","",IF(D465="","",INDEX(POBRANIE_!$B$6:$F$101,MATCH(D465,POBRANIE_!$A$6:$A$101,0),5)))</f>
        <v/>
      </c>
      <c r="AY465" s="96" t="str">
        <f t="shared" si="240"/>
        <v/>
      </c>
      <c r="AZ465" s="96" t="str">
        <f t="shared" si="260"/>
        <v/>
      </c>
      <c r="BA465" s="292" t="str">
        <f t="shared" si="255"/>
        <v xml:space="preserve"> </v>
      </c>
      <c r="BB465" s="293" t="str">
        <f t="shared" si="256"/>
        <v xml:space="preserve"> </v>
      </c>
      <c r="BD465" s="45"/>
      <c r="BE465" s="387" t="str">
        <f t="shared" si="257"/>
        <v/>
      </c>
      <c r="BF465" s="388">
        <f t="shared" si="241"/>
        <v>0</v>
      </c>
      <c r="BG465" s="388">
        <f t="shared" si="242"/>
        <v>0</v>
      </c>
      <c r="BH465" s="388">
        <f t="shared" si="243"/>
        <v>0</v>
      </c>
      <c r="BI465" s="388">
        <f t="shared" si="244"/>
        <v>0</v>
      </c>
      <c r="BJ465" s="388">
        <f t="shared" si="245"/>
        <v>0</v>
      </c>
      <c r="BK465" s="389">
        <f t="shared" si="246"/>
        <v>0</v>
      </c>
      <c r="BL465" s="388">
        <f>IF(W465="",0,IF(W465=LEGENDA!C$43,0,1))</f>
        <v>0</v>
      </c>
      <c r="BM465" s="388">
        <f>IF(X465="",0,IF(X465=LEGENDA!D$43,0,1))</f>
        <v>0</v>
      </c>
      <c r="BN465" s="388">
        <f>IF(Y465="",0,IF(Y465=LEGENDA!E$43,0,1))</f>
        <v>0</v>
      </c>
      <c r="BO465" s="388">
        <f>IF(Z465="",0,IF(Z465=LEGENDA!F$43,0,1))</f>
        <v>0</v>
      </c>
      <c r="BP465" s="388">
        <f>IF(AA465="",0,IF(AA465=LEGENDA!G$43,0,1))</f>
        <v>0</v>
      </c>
      <c r="BQ465" s="388">
        <f>IF(AB465="",0,IF(AB465=LEGENDA!H$43,0,1))</f>
        <v>0</v>
      </c>
      <c r="BR465" s="388">
        <f>IF(AC465="",0,IF(AC465=LEGENDA!I$43,0,1))</f>
        <v>0</v>
      </c>
      <c r="BS465" s="388">
        <f>IF(AD465="",0,IF(AD465=LEGENDA!J$43,0,1))</f>
        <v>0</v>
      </c>
      <c r="BT465" s="388">
        <f>IF(AE465="",0,IF(AE465=LEGENDA!K$43,0,1))</f>
        <v>0</v>
      </c>
      <c r="BU465" s="388">
        <f>IF(AF465="",0,IF(AF465=LEGENDA!L$43,0,1))</f>
        <v>0</v>
      </c>
      <c r="BV465" s="390">
        <f t="shared" si="247"/>
        <v>0</v>
      </c>
      <c r="BW465" s="388">
        <f t="shared" si="248"/>
        <v>0</v>
      </c>
      <c r="BX465" s="390">
        <f t="shared" si="249"/>
        <v>0</v>
      </c>
      <c r="BY465" s="391">
        <f t="shared" si="250"/>
        <v>0</v>
      </c>
      <c r="BZ465" s="391">
        <f t="shared" si="251"/>
        <v>0</v>
      </c>
      <c r="CA465" s="391" t="str">
        <f t="shared" si="252"/>
        <v/>
      </c>
      <c r="CB465" s="386" t="str">
        <f t="shared" si="258"/>
        <v/>
      </c>
      <c r="CC465" s="94">
        <f t="shared" si="253"/>
        <v>0</v>
      </c>
      <c r="CD465" s="397" t="str">
        <f t="shared" si="254"/>
        <v/>
      </c>
      <c r="CE465" s="559" t="str">
        <f t="array" ref="CE465">IFERROR(INDEX($C$10:$C$525,MATCH(0,COUNTIF($CE$9:CE464,$C$10:$C$525),0)),"")</f>
        <v/>
      </c>
      <c r="CF465" s="559">
        <f t="shared" si="259"/>
        <v>0</v>
      </c>
    </row>
    <row r="466" spans="1:84" ht="18.600000000000001" customHeight="1" thickBot="1" x14ac:dyDescent="0.35">
      <c r="A466" s="78" t="str">
        <f t="shared" si="232"/>
        <v/>
      </c>
      <c r="B466" s="576"/>
      <c r="C466" s="464"/>
      <c r="D466" s="349"/>
      <c r="E466" s="61" t="str">
        <f>IF(B466="","",IF(C466="","",IF(D466="","",INDEX(POBRANIE_!$B$6:$F$100,MATCH($D466,POBRANIE_!$A$6:$A$100,0),2))))</f>
        <v/>
      </c>
      <c r="F466" s="44"/>
      <c r="G466" s="45"/>
      <c r="H466" s="349"/>
      <c r="I466" s="46"/>
      <c r="J466" s="64" t="str">
        <f>IF($H466="","",IF($I466="","",IF($H466=LEGENDA!$B$21,0.6,IF($H466=LEGENDA!$B$22,0.7,0.8))))</f>
        <v/>
      </c>
      <c r="K466" s="61" t="str">
        <f t="shared" si="233"/>
        <v/>
      </c>
      <c r="L466" s="46"/>
      <c r="M466" s="61" t="str">
        <f>IF($H466="","",IF(OR(I466&gt;0,L466&gt;0),"",IF(AND(D466="TUZ",H466="gleba b. lekka"),"BŁĄD kol.8",IF(AND(D466="TUZ",H466="gleba lekka"),"BŁĄD kol.8",IF(AND(D466="TUZ",H466="gleba średnia"),"BŁĄD kol.8",IF(AND(D466="TUZ",H466="gleba ciężka"),"BŁĄD kol.8",IF(OR($H466=LEGENDA!$B$21,$H466=1),49,IF(OR($H466=LEGENDA!$B$22,$H466=2),59,IF(OR($H466=LEGENDA!$B$23,$H466=3),62,IF(OR($H466=4,$H466=LEGENDA!$B$24),66,IF(H466=LEGENDA!$O$25,86,IF(H466=LEGENDA!$O$26,91,IF(H466=LEGENDA!$O$27,73,IF(H466=LEGENDA!$O$28,66,IF(H466=LEGENDA!$O$29,135,IF(H466=LEGENDA!$O$30,158,IF(H466=LEGENDA!$O$31,117)))))))))))))))))</f>
        <v/>
      </c>
      <c r="N466" s="61" t="str">
        <f>IF(AND(D466="TUZ",H466="gleba b. lekka"),"BŁĄD kol.8",IF(AND(D466="TUZ",H466="gleba lekka"),"BŁĄD kol.8",IF(AND(D466="TUZ",H466="gleba średnia"),"BŁĄD kol.8",IF(AND(D466="TUZ",H466="gleba ciężka"),"BŁĄD kol.8",IF(AND(E466&lt;&gt;4,H466=LEGENDA!$O$29),"BŁĄD kol.8",IF(AND(E466&lt;&gt;4,H466=LEGENDA!$O$30),"BŁĄD kol.8",IF(AND(E466&lt;&gt;4,H466=LEGENDA!$O$31),"BŁĄD kol.8",IF(AND(E466&lt;&gt;4,H466=LEGENDA!$O$28),"BŁĄD kol.8",IF(AND(E466&lt;&gt;4,H466=LEGENDA!$O$27),"BŁĄD kol.8",IF(AND(E466&lt;&gt;4,H466=LEGENDA!$O$26),"BŁĄD kol.8",IF(AND(E466&lt;&gt;4,H466=LEGENDA!$O$25),"BŁĄD kol.8",IF(AX466="","",IF(AX466=1,0.6,IF(AX466=2,0.9,0.9))))))))))))))</f>
        <v/>
      </c>
      <c r="O466" s="381" t="str">
        <f t="shared" si="234"/>
        <v/>
      </c>
      <c r="P466" s="379" t="str">
        <f t="shared" si="235"/>
        <v/>
      </c>
      <c r="Q466" s="47"/>
      <c r="R466" s="46"/>
      <c r="S466" s="46"/>
      <c r="T466" s="46"/>
      <c r="U466" s="46"/>
      <c r="V466" s="61" t="str">
        <f t="shared" si="236"/>
        <v/>
      </c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61" t="str">
        <f t="shared" si="237"/>
        <v/>
      </c>
      <c r="AH466" s="66" t="e">
        <v>#VALUE!</v>
      </c>
      <c r="AI466" s="72">
        <v>0</v>
      </c>
      <c r="AJ466" s="73">
        <v>0</v>
      </c>
      <c r="AK466" s="67">
        <v>0</v>
      </c>
      <c r="AL466" s="51">
        <v>-63.360000000000007</v>
      </c>
      <c r="AM466" s="51">
        <v>-73.600000000000009</v>
      </c>
      <c r="AN466" s="51">
        <v>-164.8</v>
      </c>
      <c r="AO466" s="77">
        <v>0</v>
      </c>
      <c r="AP466" s="77">
        <v>0</v>
      </c>
      <c r="AQ466" s="77">
        <v>0</v>
      </c>
      <c r="AR466" s="77">
        <v>0</v>
      </c>
      <c r="AS466" s="77">
        <v>0</v>
      </c>
      <c r="AT466" s="77">
        <v>0</v>
      </c>
      <c r="AU466" s="46"/>
      <c r="AV466" s="350" t="str">
        <f t="shared" si="238"/>
        <v/>
      </c>
      <c r="AW466" s="76" t="str">
        <f t="shared" si="239"/>
        <v/>
      </c>
      <c r="AX466" s="198" t="str">
        <f>IF(A466="","",IF(D466="","",INDEX(POBRANIE_!$B$6:$F$101,MATCH(D466,POBRANIE_!$A$6:$A$101,0),5)))</f>
        <v/>
      </c>
      <c r="AY466" s="96" t="str">
        <f t="shared" si="240"/>
        <v/>
      </c>
      <c r="AZ466" s="96" t="str">
        <f t="shared" si="260"/>
        <v/>
      </c>
      <c r="BA466" s="292" t="str">
        <f t="shared" si="255"/>
        <v xml:space="preserve"> </v>
      </c>
      <c r="BB466" s="293" t="str">
        <f t="shared" si="256"/>
        <v xml:space="preserve"> </v>
      </c>
      <c r="BD466" s="45"/>
      <c r="BE466" s="387" t="str">
        <f t="shared" si="257"/>
        <v/>
      </c>
      <c r="BF466" s="388">
        <f t="shared" si="241"/>
        <v>0</v>
      </c>
      <c r="BG466" s="388">
        <f t="shared" si="242"/>
        <v>0</v>
      </c>
      <c r="BH466" s="388">
        <f t="shared" si="243"/>
        <v>0</v>
      </c>
      <c r="BI466" s="388">
        <f t="shared" si="244"/>
        <v>0</v>
      </c>
      <c r="BJ466" s="388">
        <f t="shared" si="245"/>
        <v>0</v>
      </c>
      <c r="BK466" s="389">
        <f t="shared" si="246"/>
        <v>0</v>
      </c>
      <c r="BL466" s="388">
        <f>IF(W466="",0,IF(W466=LEGENDA!C$43,0,1))</f>
        <v>0</v>
      </c>
      <c r="BM466" s="388">
        <f>IF(X466="",0,IF(X466=LEGENDA!D$43,0,1))</f>
        <v>0</v>
      </c>
      <c r="BN466" s="388">
        <f>IF(Y466="",0,IF(Y466=LEGENDA!E$43,0,1))</f>
        <v>0</v>
      </c>
      <c r="BO466" s="388">
        <f>IF(Z466="",0,IF(Z466=LEGENDA!F$43,0,1))</f>
        <v>0</v>
      </c>
      <c r="BP466" s="388">
        <f>IF(AA466="",0,IF(AA466=LEGENDA!G$43,0,1))</f>
        <v>0</v>
      </c>
      <c r="BQ466" s="388">
        <f>IF(AB466="",0,IF(AB466=LEGENDA!H$43,0,1))</f>
        <v>0</v>
      </c>
      <c r="BR466" s="388">
        <f>IF(AC466="",0,IF(AC466=LEGENDA!I$43,0,1))</f>
        <v>0</v>
      </c>
      <c r="BS466" s="388">
        <f>IF(AD466="",0,IF(AD466=LEGENDA!J$43,0,1))</f>
        <v>0</v>
      </c>
      <c r="BT466" s="388">
        <f>IF(AE466="",0,IF(AE466=LEGENDA!K$43,0,1))</f>
        <v>0</v>
      </c>
      <c r="BU466" s="388">
        <f>IF(AF466="",0,IF(AF466=LEGENDA!L$43,0,1))</f>
        <v>0</v>
      </c>
      <c r="BV466" s="390">
        <f t="shared" si="247"/>
        <v>0</v>
      </c>
      <c r="BW466" s="388">
        <f t="shared" si="248"/>
        <v>0</v>
      </c>
      <c r="BX466" s="390">
        <f t="shared" si="249"/>
        <v>0</v>
      </c>
      <c r="BY466" s="391">
        <f t="shared" si="250"/>
        <v>0</v>
      </c>
      <c r="BZ466" s="391">
        <f t="shared" si="251"/>
        <v>0</v>
      </c>
      <c r="CA466" s="391" t="str">
        <f t="shared" si="252"/>
        <v/>
      </c>
      <c r="CB466" s="386" t="str">
        <f t="shared" si="258"/>
        <v/>
      </c>
      <c r="CC466" s="94">
        <f t="shared" si="253"/>
        <v>0</v>
      </c>
      <c r="CD466" s="397" t="str">
        <f t="shared" si="254"/>
        <v/>
      </c>
      <c r="CE466" s="559" t="str">
        <f t="array" ref="CE466">IFERROR(INDEX($C$10:$C$525,MATCH(0,COUNTIF($CE$9:CE465,$C$10:$C$525),0)),"")</f>
        <v/>
      </c>
      <c r="CF466" s="559">
        <f t="shared" si="259"/>
        <v>0</v>
      </c>
    </row>
    <row r="467" spans="1:84" ht="18.600000000000001" customHeight="1" thickBot="1" x14ac:dyDescent="0.35">
      <c r="A467" s="78" t="str">
        <f t="shared" si="232"/>
        <v/>
      </c>
      <c r="B467" s="576"/>
      <c r="C467" s="464"/>
      <c r="D467" s="349"/>
      <c r="E467" s="61" t="str">
        <f>IF(B467="","",IF(C467="","",IF(D467="","",INDEX(POBRANIE_!$B$6:$F$100,MATCH($D467,POBRANIE_!$A$6:$A$100,0),2))))</f>
        <v/>
      </c>
      <c r="F467" s="44"/>
      <c r="G467" s="45"/>
      <c r="H467" s="349"/>
      <c r="I467" s="46"/>
      <c r="J467" s="64" t="str">
        <f>IF($H467="","",IF($I467="","",IF($H467=LEGENDA!$B$21,0.6,IF($H467=LEGENDA!$B$22,0.7,0.8))))</f>
        <v/>
      </c>
      <c r="K467" s="61" t="str">
        <f t="shared" si="233"/>
        <v/>
      </c>
      <c r="L467" s="46"/>
      <c r="M467" s="61" t="str">
        <f>IF($H467="","",IF(OR(I467&gt;0,L467&gt;0),"",IF(AND(D467="TUZ",H467="gleba b. lekka"),"BŁĄD kol.8",IF(AND(D467="TUZ",H467="gleba lekka"),"BŁĄD kol.8",IF(AND(D467="TUZ",H467="gleba średnia"),"BŁĄD kol.8",IF(AND(D467="TUZ",H467="gleba ciężka"),"BŁĄD kol.8",IF(OR($H467=LEGENDA!$B$21,$H467=1),49,IF(OR($H467=LEGENDA!$B$22,$H467=2),59,IF(OR($H467=LEGENDA!$B$23,$H467=3),62,IF(OR($H467=4,$H467=LEGENDA!$B$24),66,IF(H467=LEGENDA!$O$25,86,IF(H467=LEGENDA!$O$26,91,IF(H467=LEGENDA!$O$27,73,IF(H467=LEGENDA!$O$28,66,IF(H467=LEGENDA!$O$29,135,IF(H467=LEGENDA!$O$30,158,IF(H467=LEGENDA!$O$31,117)))))))))))))))))</f>
        <v/>
      </c>
      <c r="N467" s="61" t="str">
        <f>IF(AND(D467="TUZ",H467="gleba b. lekka"),"BŁĄD kol.8",IF(AND(D467="TUZ",H467="gleba lekka"),"BŁĄD kol.8",IF(AND(D467="TUZ",H467="gleba średnia"),"BŁĄD kol.8",IF(AND(D467="TUZ",H467="gleba ciężka"),"BŁĄD kol.8",IF(AND(E467&lt;&gt;4,H467=LEGENDA!$O$29),"BŁĄD kol.8",IF(AND(E467&lt;&gt;4,H467=LEGENDA!$O$30),"BŁĄD kol.8",IF(AND(E467&lt;&gt;4,H467=LEGENDA!$O$31),"BŁĄD kol.8",IF(AND(E467&lt;&gt;4,H467=LEGENDA!$O$28),"BŁĄD kol.8",IF(AND(E467&lt;&gt;4,H467=LEGENDA!$O$27),"BŁĄD kol.8",IF(AND(E467&lt;&gt;4,H467=LEGENDA!$O$26),"BŁĄD kol.8",IF(AND(E467&lt;&gt;4,H467=LEGENDA!$O$25),"BŁĄD kol.8",IF(AX467="","",IF(AX467=1,0.6,IF(AX467=2,0.9,0.9))))))))))))))</f>
        <v/>
      </c>
      <c r="O467" s="381" t="str">
        <f t="shared" si="234"/>
        <v/>
      </c>
      <c r="P467" s="379" t="str">
        <f t="shared" si="235"/>
        <v/>
      </c>
      <c r="Q467" s="47"/>
      <c r="R467" s="46"/>
      <c r="S467" s="46"/>
      <c r="T467" s="46"/>
      <c r="U467" s="46"/>
      <c r="V467" s="61" t="str">
        <f t="shared" si="236"/>
        <v/>
      </c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61" t="str">
        <f t="shared" si="237"/>
        <v/>
      </c>
      <c r="AH467" s="66" t="e">
        <v>#VALUE!</v>
      </c>
      <c r="AI467" s="72">
        <v>0</v>
      </c>
      <c r="AJ467" s="73">
        <v>0</v>
      </c>
      <c r="AK467" s="67">
        <v>0</v>
      </c>
      <c r="AL467" s="51">
        <v>-63.360000000000007</v>
      </c>
      <c r="AM467" s="51">
        <v>-73.600000000000009</v>
      </c>
      <c r="AN467" s="51">
        <v>-164.8</v>
      </c>
      <c r="AO467" s="77">
        <v>0</v>
      </c>
      <c r="AP467" s="77">
        <v>0</v>
      </c>
      <c r="AQ467" s="77">
        <v>0</v>
      </c>
      <c r="AR467" s="77">
        <v>0</v>
      </c>
      <c r="AS467" s="77">
        <v>0</v>
      </c>
      <c r="AT467" s="77">
        <v>0</v>
      </c>
      <c r="AU467" s="46"/>
      <c r="AV467" s="350" t="str">
        <f t="shared" si="238"/>
        <v/>
      </c>
      <c r="AW467" s="76" t="str">
        <f t="shared" si="239"/>
        <v/>
      </c>
      <c r="AX467" s="198" t="str">
        <f>IF(A467="","",IF(D467="","",INDEX(POBRANIE_!$B$6:$F$101,MATCH(D467,POBRANIE_!$A$6:$A$101,0),5)))</f>
        <v/>
      </c>
      <c r="AY467" s="96" t="str">
        <f t="shared" si="240"/>
        <v/>
      </c>
      <c r="AZ467" s="96" t="str">
        <f t="shared" si="260"/>
        <v/>
      </c>
      <c r="BA467" s="292" t="str">
        <f t="shared" si="255"/>
        <v xml:space="preserve"> </v>
      </c>
      <c r="BB467" s="293" t="str">
        <f t="shared" si="256"/>
        <v xml:space="preserve"> </v>
      </c>
      <c r="BD467" s="45"/>
      <c r="BE467" s="387" t="str">
        <f t="shared" si="257"/>
        <v/>
      </c>
      <c r="BF467" s="388">
        <f t="shared" si="241"/>
        <v>0</v>
      </c>
      <c r="BG467" s="388">
        <f t="shared" si="242"/>
        <v>0</v>
      </c>
      <c r="BH467" s="388">
        <f t="shared" si="243"/>
        <v>0</v>
      </c>
      <c r="BI467" s="388">
        <f t="shared" si="244"/>
        <v>0</v>
      </c>
      <c r="BJ467" s="388">
        <f t="shared" si="245"/>
        <v>0</v>
      </c>
      <c r="BK467" s="389">
        <f t="shared" si="246"/>
        <v>0</v>
      </c>
      <c r="BL467" s="388">
        <f>IF(W467="",0,IF(W467=LEGENDA!C$43,0,1))</f>
        <v>0</v>
      </c>
      <c r="BM467" s="388">
        <f>IF(X467="",0,IF(X467=LEGENDA!D$43,0,1))</f>
        <v>0</v>
      </c>
      <c r="BN467" s="388">
        <f>IF(Y467="",0,IF(Y467=LEGENDA!E$43,0,1))</f>
        <v>0</v>
      </c>
      <c r="BO467" s="388">
        <f>IF(Z467="",0,IF(Z467=LEGENDA!F$43,0,1))</f>
        <v>0</v>
      </c>
      <c r="BP467" s="388">
        <f>IF(AA467="",0,IF(AA467=LEGENDA!G$43,0,1))</f>
        <v>0</v>
      </c>
      <c r="BQ467" s="388">
        <f>IF(AB467="",0,IF(AB467=LEGENDA!H$43,0,1))</f>
        <v>0</v>
      </c>
      <c r="BR467" s="388">
        <f>IF(AC467="",0,IF(AC467=LEGENDA!I$43,0,1))</f>
        <v>0</v>
      </c>
      <c r="BS467" s="388">
        <f>IF(AD467="",0,IF(AD467=LEGENDA!J$43,0,1))</f>
        <v>0</v>
      </c>
      <c r="BT467" s="388">
        <f>IF(AE467="",0,IF(AE467=LEGENDA!K$43,0,1))</f>
        <v>0</v>
      </c>
      <c r="BU467" s="388">
        <f>IF(AF467="",0,IF(AF467=LEGENDA!L$43,0,1))</f>
        <v>0</v>
      </c>
      <c r="BV467" s="390">
        <f t="shared" si="247"/>
        <v>0</v>
      </c>
      <c r="BW467" s="388">
        <f t="shared" si="248"/>
        <v>0</v>
      </c>
      <c r="BX467" s="390">
        <f t="shared" si="249"/>
        <v>0</v>
      </c>
      <c r="BY467" s="391">
        <f t="shared" si="250"/>
        <v>0</v>
      </c>
      <c r="BZ467" s="391">
        <f t="shared" si="251"/>
        <v>0</v>
      </c>
      <c r="CA467" s="391" t="str">
        <f t="shared" si="252"/>
        <v/>
      </c>
      <c r="CB467" s="386" t="str">
        <f t="shared" si="258"/>
        <v/>
      </c>
      <c r="CC467" s="94">
        <f t="shared" si="253"/>
        <v>0</v>
      </c>
      <c r="CD467" s="397" t="str">
        <f t="shared" si="254"/>
        <v/>
      </c>
      <c r="CE467" s="559" t="str">
        <f t="array" ref="CE467">IFERROR(INDEX($C$10:$C$525,MATCH(0,COUNTIF($CE$9:CE466,$C$10:$C$525),0)),"")</f>
        <v/>
      </c>
      <c r="CF467" s="559">
        <f t="shared" si="259"/>
        <v>0</v>
      </c>
    </row>
    <row r="468" spans="1:84" ht="18.600000000000001" customHeight="1" thickBot="1" x14ac:dyDescent="0.35">
      <c r="A468" s="78" t="str">
        <f t="shared" si="232"/>
        <v/>
      </c>
      <c r="B468" s="576"/>
      <c r="C468" s="464"/>
      <c r="D468" s="349"/>
      <c r="E468" s="61" t="str">
        <f>IF(B468="","",IF(C468="","",IF(D468="","",INDEX(POBRANIE_!$B$6:$F$100,MATCH($D468,POBRANIE_!$A$6:$A$100,0),2))))</f>
        <v/>
      </c>
      <c r="F468" s="44"/>
      <c r="G468" s="45"/>
      <c r="H468" s="349"/>
      <c r="I468" s="46"/>
      <c r="J468" s="64" t="str">
        <f>IF($H468="","",IF($I468="","",IF($H468=LEGENDA!$B$21,0.6,IF($H468=LEGENDA!$B$22,0.7,0.8))))</f>
        <v/>
      </c>
      <c r="K468" s="61" t="str">
        <f t="shared" si="233"/>
        <v/>
      </c>
      <c r="L468" s="46"/>
      <c r="M468" s="61" t="str">
        <f>IF($H468="","",IF(OR(I468&gt;0,L468&gt;0),"",IF(AND(D468="TUZ",H468="gleba b. lekka"),"BŁĄD kol.8",IF(AND(D468="TUZ",H468="gleba lekka"),"BŁĄD kol.8",IF(AND(D468="TUZ",H468="gleba średnia"),"BŁĄD kol.8",IF(AND(D468="TUZ",H468="gleba ciężka"),"BŁĄD kol.8",IF(OR($H468=LEGENDA!$B$21,$H468=1),49,IF(OR($H468=LEGENDA!$B$22,$H468=2),59,IF(OR($H468=LEGENDA!$B$23,$H468=3),62,IF(OR($H468=4,$H468=LEGENDA!$B$24),66,IF(H468=LEGENDA!$O$25,86,IF(H468=LEGENDA!$O$26,91,IF(H468=LEGENDA!$O$27,73,IF(H468=LEGENDA!$O$28,66,IF(H468=LEGENDA!$O$29,135,IF(H468=LEGENDA!$O$30,158,IF(H468=LEGENDA!$O$31,117)))))))))))))))))</f>
        <v/>
      </c>
      <c r="N468" s="61" t="str">
        <f>IF(AND(D468="TUZ",H468="gleba b. lekka"),"BŁĄD kol.8",IF(AND(D468="TUZ",H468="gleba lekka"),"BŁĄD kol.8",IF(AND(D468="TUZ",H468="gleba średnia"),"BŁĄD kol.8",IF(AND(D468="TUZ",H468="gleba ciężka"),"BŁĄD kol.8",IF(AND(E468&lt;&gt;4,H468=LEGENDA!$O$29),"BŁĄD kol.8",IF(AND(E468&lt;&gt;4,H468=LEGENDA!$O$30),"BŁĄD kol.8",IF(AND(E468&lt;&gt;4,H468=LEGENDA!$O$31),"BŁĄD kol.8",IF(AND(E468&lt;&gt;4,H468=LEGENDA!$O$28),"BŁĄD kol.8",IF(AND(E468&lt;&gt;4,H468=LEGENDA!$O$27),"BŁĄD kol.8",IF(AND(E468&lt;&gt;4,H468=LEGENDA!$O$26),"BŁĄD kol.8",IF(AND(E468&lt;&gt;4,H468=LEGENDA!$O$25),"BŁĄD kol.8",IF(AX468="","",IF(AX468=1,0.6,IF(AX468=2,0.9,0.9))))))))))))))</f>
        <v/>
      </c>
      <c r="O468" s="381" t="str">
        <f t="shared" si="234"/>
        <v/>
      </c>
      <c r="P468" s="379" t="str">
        <f t="shared" si="235"/>
        <v/>
      </c>
      <c r="Q468" s="47"/>
      <c r="R468" s="46"/>
      <c r="S468" s="46"/>
      <c r="T468" s="46"/>
      <c r="U468" s="46"/>
      <c r="V468" s="61" t="str">
        <f t="shared" si="236"/>
        <v/>
      </c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61" t="str">
        <f t="shared" si="237"/>
        <v/>
      </c>
      <c r="AH468" s="66" t="e">
        <v>#VALUE!</v>
      </c>
      <c r="AI468" s="72">
        <v>0</v>
      </c>
      <c r="AJ468" s="73">
        <v>0</v>
      </c>
      <c r="AK468" s="67">
        <v>0</v>
      </c>
      <c r="AL468" s="51">
        <v>-63.360000000000007</v>
      </c>
      <c r="AM468" s="51">
        <v>-73.600000000000009</v>
      </c>
      <c r="AN468" s="51">
        <v>-164.8</v>
      </c>
      <c r="AO468" s="77">
        <v>0</v>
      </c>
      <c r="AP468" s="77">
        <v>0</v>
      </c>
      <c r="AQ468" s="77">
        <v>0</v>
      </c>
      <c r="AR468" s="77">
        <v>0</v>
      </c>
      <c r="AS468" s="77">
        <v>0</v>
      </c>
      <c r="AT468" s="77">
        <v>0</v>
      </c>
      <c r="AU468" s="46"/>
      <c r="AV468" s="350" t="str">
        <f t="shared" si="238"/>
        <v/>
      </c>
      <c r="AW468" s="76" t="str">
        <f t="shared" si="239"/>
        <v/>
      </c>
      <c r="AX468" s="198" t="str">
        <f>IF(A468="","",IF(D468="","",INDEX(POBRANIE_!$B$6:$F$101,MATCH(D468,POBRANIE_!$A$6:$A$101,0),5)))</f>
        <v/>
      </c>
      <c r="AY468" s="96" t="str">
        <f t="shared" si="240"/>
        <v/>
      </c>
      <c r="AZ468" s="96" t="str">
        <f t="shared" si="260"/>
        <v/>
      </c>
      <c r="BA468" s="292" t="str">
        <f t="shared" si="255"/>
        <v xml:space="preserve"> </v>
      </c>
      <c r="BB468" s="293" t="str">
        <f t="shared" si="256"/>
        <v xml:space="preserve"> </v>
      </c>
      <c r="BD468" s="45"/>
      <c r="BE468" s="387" t="str">
        <f t="shared" si="257"/>
        <v/>
      </c>
      <c r="BF468" s="388">
        <f t="shared" si="241"/>
        <v>0</v>
      </c>
      <c r="BG468" s="388">
        <f t="shared" si="242"/>
        <v>0</v>
      </c>
      <c r="BH468" s="388">
        <f t="shared" si="243"/>
        <v>0</v>
      </c>
      <c r="BI468" s="388">
        <f t="shared" si="244"/>
        <v>0</v>
      </c>
      <c r="BJ468" s="388">
        <f t="shared" si="245"/>
        <v>0</v>
      </c>
      <c r="BK468" s="389">
        <f t="shared" si="246"/>
        <v>0</v>
      </c>
      <c r="BL468" s="388">
        <f>IF(W468="",0,IF(W468=LEGENDA!C$43,0,1))</f>
        <v>0</v>
      </c>
      <c r="BM468" s="388">
        <f>IF(X468="",0,IF(X468=LEGENDA!D$43,0,1))</f>
        <v>0</v>
      </c>
      <c r="BN468" s="388">
        <f>IF(Y468="",0,IF(Y468=LEGENDA!E$43,0,1))</f>
        <v>0</v>
      </c>
      <c r="BO468" s="388">
        <f>IF(Z468="",0,IF(Z468=LEGENDA!F$43,0,1))</f>
        <v>0</v>
      </c>
      <c r="BP468" s="388">
        <f>IF(AA468="",0,IF(AA468=LEGENDA!G$43,0,1))</f>
        <v>0</v>
      </c>
      <c r="BQ468" s="388">
        <f>IF(AB468="",0,IF(AB468=LEGENDA!H$43,0,1))</f>
        <v>0</v>
      </c>
      <c r="BR468" s="388">
        <f>IF(AC468="",0,IF(AC468=LEGENDA!I$43,0,1))</f>
        <v>0</v>
      </c>
      <c r="BS468" s="388">
        <f>IF(AD468="",0,IF(AD468=LEGENDA!J$43,0,1))</f>
        <v>0</v>
      </c>
      <c r="BT468" s="388">
        <f>IF(AE468="",0,IF(AE468=LEGENDA!K$43,0,1))</f>
        <v>0</v>
      </c>
      <c r="BU468" s="388">
        <f>IF(AF468="",0,IF(AF468=LEGENDA!L$43,0,1))</f>
        <v>0</v>
      </c>
      <c r="BV468" s="390">
        <f t="shared" si="247"/>
        <v>0</v>
      </c>
      <c r="BW468" s="388">
        <f t="shared" si="248"/>
        <v>0</v>
      </c>
      <c r="BX468" s="390">
        <f t="shared" si="249"/>
        <v>0</v>
      </c>
      <c r="BY468" s="391">
        <f t="shared" si="250"/>
        <v>0</v>
      </c>
      <c r="BZ468" s="391">
        <f t="shared" si="251"/>
        <v>0</v>
      </c>
      <c r="CA468" s="391" t="str">
        <f t="shared" si="252"/>
        <v/>
      </c>
      <c r="CB468" s="386" t="str">
        <f t="shared" si="258"/>
        <v/>
      </c>
      <c r="CC468" s="94">
        <f t="shared" si="253"/>
        <v>0</v>
      </c>
      <c r="CD468" s="397" t="str">
        <f t="shared" si="254"/>
        <v/>
      </c>
      <c r="CE468" s="559" t="str">
        <f t="array" ref="CE468">IFERROR(INDEX($C$10:$C$525,MATCH(0,COUNTIF($CE$9:CE467,$C$10:$C$525),0)),"")</f>
        <v/>
      </c>
      <c r="CF468" s="559">
        <f t="shared" si="259"/>
        <v>0</v>
      </c>
    </row>
    <row r="469" spans="1:84" ht="18.600000000000001" customHeight="1" thickBot="1" x14ac:dyDescent="0.35">
      <c r="A469" s="78" t="str">
        <f t="shared" si="232"/>
        <v/>
      </c>
      <c r="B469" s="576"/>
      <c r="C469" s="464"/>
      <c r="D469" s="349"/>
      <c r="E469" s="61" t="str">
        <f>IF(B469="","",IF(C469="","",IF(D469="","",INDEX(POBRANIE_!$B$6:$F$100,MATCH($D469,POBRANIE_!$A$6:$A$100,0),2))))</f>
        <v/>
      </c>
      <c r="F469" s="44"/>
      <c r="G469" s="45"/>
      <c r="H469" s="349"/>
      <c r="I469" s="46"/>
      <c r="J469" s="64" t="str">
        <f>IF($H469="","",IF($I469="","",IF($H469=LEGENDA!$B$21,0.6,IF($H469=LEGENDA!$B$22,0.7,0.8))))</f>
        <v/>
      </c>
      <c r="K469" s="61" t="str">
        <f t="shared" si="233"/>
        <v/>
      </c>
      <c r="L469" s="46"/>
      <c r="M469" s="61" t="str">
        <f>IF($H469="","",IF(OR(I469&gt;0,L469&gt;0),"",IF(AND(D469="TUZ",H469="gleba b. lekka"),"BŁĄD kol.8",IF(AND(D469="TUZ",H469="gleba lekka"),"BŁĄD kol.8",IF(AND(D469="TUZ",H469="gleba średnia"),"BŁĄD kol.8",IF(AND(D469="TUZ",H469="gleba ciężka"),"BŁĄD kol.8",IF(OR($H469=LEGENDA!$B$21,$H469=1),49,IF(OR($H469=LEGENDA!$B$22,$H469=2),59,IF(OR($H469=LEGENDA!$B$23,$H469=3),62,IF(OR($H469=4,$H469=LEGENDA!$B$24),66,IF(H469=LEGENDA!$O$25,86,IF(H469=LEGENDA!$O$26,91,IF(H469=LEGENDA!$O$27,73,IF(H469=LEGENDA!$O$28,66,IF(H469=LEGENDA!$O$29,135,IF(H469=LEGENDA!$O$30,158,IF(H469=LEGENDA!$O$31,117)))))))))))))))))</f>
        <v/>
      </c>
      <c r="N469" s="61" t="str">
        <f>IF(AND(D469="TUZ",H469="gleba b. lekka"),"BŁĄD kol.8",IF(AND(D469="TUZ",H469="gleba lekka"),"BŁĄD kol.8",IF(AND(D469="TUZ",H469="gleba średnia"),"BŁĄD kol.8",IF(AND(D469="TUZ",H469="gleba ciężka"),"BŁĄD kol.8",IF(AND(E469&lt;&gt;4,H469=LEGENDA!$O$29),"BŁĄD kol.8",IF(AND(E469&lt;&gt;4,H469=LEGENDA!$O$30),"BŁĄD kol.8",IF(AND(E469&lt;&gt;4,H469=LEGENDA!$O$31),"BŁĄD kol.8",IF(AND(E469&lt;&gt;4,H469=LEGENDA!$O$28),"BŁĄD kol.8",IF(AND(E469&lt;&gt;4,H469=LEGENDA!$O$27),"BŁĄD kol.8",IF(AND(E469&lt;&gt;4,H469=LEGENDA!$O$26),"BŁĄD kol.8",IF(AND(E469&lt;&gt;4,H469=LEGENDA!$O$25),"BŁĄD kol.8",IF(AX469="","",IF(AX469=1,0.6,IF(AX469=2,0.9,0.9))))))))))))))</f>
        <v/>
      </c>
      <c r="O469" s="381" t="str">
        <f t="shared" si="234"/>
        <v/>
      </c>
      <c r="P469" s="379" t="str">
        <f t="shared" si="235"/>
        <v/>
      </c>
      <c r="Q469" s="47"/>
      <c r="R469" s="46"/>
      <c r="S469" s="46"/>
      <c r="T469" s="46"/>
      <c r="U469" s="46"/>
      <c r="V469" s="61" t="str">
        <f t="shared" si="236"/>
        <v/>
      </c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61" t="str">
        <f t="shared" si="237"/>
        <v/>
      </c>
      <c r="AH469" s="66" t="e">
        <v>#VALUE!</v>
      </c>
      <c r="AI469" s="72">
        <v>0</v>
      </c>
      <c r="AJ469" s="73">
        <v>0</v>
      </c>
      <c r="AK469" s="67">
        <v>0</v>
      </c>
      <c r="AL469" s="51">
        <v>-63.360000000000007</v>
      </c>
      <c r="AM469" s="51">
        <v>-73.600000000000009</v>
      </c>
      <c r="AN469" s="51">
        <v>-164.8</v>
      </c>
      <c r="AO469" s="77">
        <v>0</v>
      </c>
      <c r="AP469" s="77">
        <v>0</v>
      </c>
      <c r="AQ469" s="77">
        <v>0</v>
      </c>
      <c r="AR469" s="77">
        <v>0</v>
      </c>
      <c r="AS469" s="77">
        <v>0</v>
      </c>
      <c r="AT469" s="77">
        <v>0</v>
      </c>
      <c r="AU469" s="46"/>
      <c r="AV469" s="350" t="str">
        <f t="shared" si="238"/>
        <v/>
      </c>
      <c r="AW469" s="76" t="str">
        <f t="shared" si="239"/>
        <v/>
      </c>
      <c r="AX469" s="198" t="str">
        <f>IF(A469="","",IF(D469="","",INDEX(POBRANIE_!$B$6:$F$101,MATCH(D469,POBRANIE_!$A$6:$A$101,0),5)))</f>
        <v/>
      </c>
      <c r="AY469" s="96" t="str">
        <f t="shared" si="240"/>
        <v/>
      </c>
      <c r="AZ469" s="96" t="str">
        <f t="shared" si="260"/>
        <v/>
      </c>
      <c r="BA469" s="292" t="str">
        <f t="shared" si="255"/>
        <v xml:space="preserve"> </v>
      </c>
      <c r="BB469" s="293" t="str">
        <f t="shared" si="256"/>
        <v xml:space="preserve"> </v>
      </c>
      <c r="BD469" s="45"/>
      <c r="BE469" s="387" t="str">
        <f t="shared" si="257"/>
        <v/>
      </c>
      <c r="BF469" s="388">
        <f t="shared" si="241"/>
        <v>0</v>
      </c>
      <c r="BG469" s="388">
        <f t="shared" si="242"/>
        <v>0</v>
      </c>
      <c r="BH469" s="388">
        <f t="shared" si="243"/>
        <v>0</v>
      </c>
      <c r="BI469" s="388">
        <f t="shared" si="244"/>
        <v>0</v>
      </c>
      <c r="BJ469" s="388">
        <f t="shared" si="245"/>
        <v>0</v>
      </c>
      <c r="BK469" s="389">
        <f t="shared" si="246"/>
        <v>0</v>
      </c>
      <c r="BL469" s="388">
        <f>IF(W469="",0,IF(W469=LEGENDA!C$43,0,1))</f>
        <v>0</v>
      </c>
      <c r="BM469" s="388">
        <f>IF(X469="",0,IF(X469=LEGENDA!D$43,0,1))</f>
        <v>0</v>
      </c>
      <c r="BN469" s="388">
        <f>IF(Y469="",0,IF(Y469=LEGENDA!E$43,0,1))</f>
        <v>0</v>
      </c>
      <c r="BO469" s="388">
        <f>IF(Z469="",0,IF(Z469=LEGENDA!F$43,0,1))</f>
        <v>0</v>
      </c>
      <c r="BP469" s="388">
        <f>IF(AA469="",0,IF(AA469=LEGENDA!G$43,0,1))</f>
        <v>0</v>
      </c>
      <c r="BQ469" s="388">
        <f>IF(AB469="",0,IF(AB469=LEGENDA!H$43,0,1))</f>
        <v>0</v>
      </c>
      <c r="BR469" s="388">
        <f>IF(AC469="",0,IF(AC469=LEGENDA!I$43,0,1))</f>
        <v>0</v>
      </c>
      <c r="BS469" s="388">
        <f>IF(AD469="",0,IF(AD469=LEGENDA!J$43,0,1))</f>
        <v>0</v>
      </c>
      <c r="BT469" s="388">
        <f>IF(AE469="",0,IF(AE469=LEGENDA!K$43,0,1))</f>
        <v>0</v>
      </c>
      <c r="BU469" s="388">
        <f>IF(AF469="",0,IF(AF469=LEGENDA!L$43,0,1))</f>
        <v>0</v>
      </c>
      <c r="BV469" s="390">
        <f t="shared" si="247"/>
        <v>0</v>
      </c>
      <c r="BW469" s="388">
        <f t="shared" si="248"/>
        <v>0</v>
      </c>
      <c r="BX469" s="390">
        <f t="shared" si="249"/>
        <v>0</v>
      </c>
      <c r="BY469" s="391">
        <f t="shared" si="250"/>
        <v>0</v>
      </c>
      <c r="BZ469" s="391">
        <f t="shared" si="251"/>
        <v>0</v>
      </c>
      <c r="CA469" s="391" t="str">
        <f t="shared" si="252"/>
        <v/>
      </c>
      <c r="CB469" s="386" t="str">
        <f t="shared" si="258"/>
        <v/>
      </c>
      <c r="CC469" s="94">
        <f t="shared" si="253"/>
        <v>0</v>
      </c>
      <c r="CD469" s="397" t="str">
        <f t="shared" si="254"/>
        <v/>
      </c>
      <c r="CE469" s="559" t="str">
        <f t="array" ref="CE469">IFERROR(INDEX($C$10:$C$525,MATCH(0,COUNTIF($CE$9:CE468,$C$10:$C$525),0)),"")</f>
        <v/>
      </c>
      <c r="CF469" s="559">
        <f t="shared" si="259"/>
        <v>0</v>
      </c>
    </row>
    <row r="470" spans="1:84" ht="18.600000000000001" customHeight="1" thickBot="1" x14ac:dyDescent="0.35">
      <c r="A470" s="78" t="str">
        <f t="shared" si="232"/>
        <v/>
      </c>
      <c r="B470" s="576"/>
      <c r="C470" s="464"/>
      <c r="D470" s="349"/>
      <c r="E470" s="61" t="str">
        <f>IF(B470="","",IF(C470="","",IF(D470="","",INDEX(POBRANIE_!$B$6:$F$100,MATCH($D470,POBRANIE_!$A$6:$A$100,0),2))))</f>
        <v/>
      </c>
      <c r="F470" s="44"/>
      <c r="G470" s="45"/>
      <c r="H470" s="349"/>
      <c r="I470" s="46"/>
      <c r="J470" s="64" t="str">
        <f>IF($H470="","",IF($I470="","",IF($H470=LEGENDA!$B$21,0.6,IF($H470=LEGENDA!$B$22,0.7,0.8))))</f>
        <v/>
      </c>
      <c r="K470" s="61" t="str">
        <f t="shared" si="233"/>
        <v/>
      </c>
      <c r="L470" s="46"/>
      <c r="M470" s="61" t="str">
        <f>IF($H470="","",IF(OR(I470&gt;0,L470&gt;0),"",IF(AND(D470="TUZ",H470="gleba b. lekka"),"BŁĄD kol.8",IF(AND(D470="TUZ",H470="gleba lekka"),"BŁĄD kol.8",IF(AND(D470="TUZ",H470="gleba średnia"),"BŁĄD kol.8",IF(AND(D470="TUZ",H470="gleba ciężka"),"BŁĄD kol.8",IF(OR($H470=LEGENDA!$B$21,$H470=1),49,IF(OR($H470=LEGENDA!$B$22,$H470=2),59,IF(OR($H470=LEGENDA!$B$23,$H470=3),62,IF(OR($H470=4,$H470=LEGENDA!$B$24),66,IF(H470=LEGENDA!$O$25,86,IF(H470=LEGENDA!$O$26,91,IF(H470=LEGENDA!$O$27,73,IF(H470=LEGENDA!$O$28,66,IF(H470=LEGENDA!$O$29,135,IF(H470=LEGENDA!$O$30,158,IF(H470=LEGENDA!$O$31,117)))))))))))))))))</f>
        <v/>
      </c>
      <c r="N470" s="61" t="str">
        <f>IF(AND(D470="TUZ",H470="gleba b. lekka"),"BŁĄD kol.8",IF(AND(D470="TUZ",H470="gleba lekka"),"BŁĄD kol.8",IF(AND(D470="TUZ",H470="gleba średnia"),"BŁĄD kol.8",IF(AND(D470="TUZ",H470="gleba ciężka"),"BŁĄD kol.8",IF(AND(E470&lt;&gt;4,H470=LEGENDA!$O$29),"BŁĄD kol.8",IF(AND(E470&lt;&gt;4,H470=LEGENDA!$O$30),"BŁĄD kol.8",IF(AND(E470&lt;&gt;4,H470=LEGENDA!$O$31),"BŁĄD kol.8",IF(AND(E470&lt;&gt;4,H470=LEGENDA!$O$28),"BŁĄD kol.8",IF(AND(E470&lt;&gt;4,H470=LEGENDA!$O$27),"BŁĄD kol.8",IF(AND(E470&lt;&gt;4,H470=LEGENDA!$O$26),"BŁĄD kol.8",IF(AND(E470&lt;&gt;4,H470=LEGENDA!$O$25),"BŁĄD kol.8",IF(AX470="","",IF(AX470=1,0.6,IF(AX470=2,0.9,0.9))))))))))))))</f>
        <v/>
      </c>
      <c r="O470" s="381" t="str">
        <f t="shared" si="234"/>
        <v/>
      </c>
      <c r="P470" s="379" t="str">
        <f t="shared" si="235"/>
        <v/>
      </c>
      <c r="Q470" s="47"/>
      <c r="R470" s="46"/>
      <c r="S470" s="46"/>
      <c r="T470" s="46"/>
      <c r="U470" s="46"/>
      <c r="V470" s="61" t="str">
        <f t="shared" si="236"/>
        <v/>
      </c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61" t="str">
        <f t="shared" si="237"/>
        <v/>
      </c>
      <c r="AH470" s="66" t="e">
        <v>#VALUE!</v>
      </c>
      <c r="AI470" s="72">
        <v>0</v>
      </c>
      <c r="AJ470" s="73">
        <v>0</v>
      </c>
      <c r="AK470" s="67">
        <v>0</v>
      </c>
      <c r="AL470" s="51">
        <v>-63.360000000000007</v>
      </c>
      <c r="AM470" s="51">
        <v>-73.600000000000009</v>
      </c>
      <c r="AN470" s="51">
        <v>-164.8</v>
      </c>
      <c r="AO470" s="77">
        <v>0</v>
      </c>
      <c r="AP470" s="77">
        <v>0</v>
      </c>
      <c r="AQ470" s="77">
        <v>0</v>
      </c>
      <c r="AR470" s="77">
        <v>0</v>
      </c>
      <c r="AS470" s="77">
        <v>0</v>
      </c>
      <c r="AT470" s="77">
        <v>0</v>
      </c>
      <c r="AU470" s="46"/>
      <c r="AV470" s="350" t="str">
        <f t="shared" si="238"/>
        <v/>
      </c>
      <c r="AW470" s="76" t="str">
        <f t="shared" si="239"/>
        <v/>
      </c>
      <c r="AX470" s="198" t="str">
        <f>IF(A470="","",IF(D470="","",INDEX(POBRANIE_!$B$6:$F$101,MATCH(D470,POBRANIE_!$A$6:$A$101,0),5)))</f>
        <v/>
      </c>
      <c r="AY470" s="96" t="str">
        <f t="shared" si="240"/>
        <v/>
      </c>
      <c r="AZ470" s="96" t="str">
        <f t="shared" si="260"/>
        <v/>
      </c>
      <c r="BA470" s="292" t="str">
        <f t="shared" si="255"/>
        <v xml:space="preserve"> </v>
      </c>
      <c r="BB470" s="293" t="str">
        <f t="shared" si="256"/>
        <v xml:space="preserve"> </v>
      </c>
      <c r="BD470" s="45"/>
      <c r="BE470" s="387" t="str">
        <f t="shared" si="257"/>
        <v/>
      </c>
      <c r="BF470" s="388">
        <f t="shared" si="241"/>
        <v>0</v>
      </c>
      <c r="BG470" s="388">
        <f t="shared" si="242"/>
        <v>0</v>
      </c>
      <c r="BH470" s="388">
        <f t="shared" si="243"/>
        <v>0</v>
      </c>
      <c r="BI470" s="388">
        <f t="shared" si="244"/>
        <v>0</v>
      </c>
      <c r="BJ470" s="388">
        <f t="shared" si="245"/>
        <v>0</v>
      </c>
      <c r="BK470" s="389">
        <f t="shared" si="246"/>
        <v>0</v>
      </c>
      <c r="BL470" s="388">
        <f>IF(W470="",0,IF(W470=LEGENDA!C$43,0,1))</f>
        <v>0</v>
      </c>
      <c r="BM470" s="388">
        <f>IF(X470="",0,IF(X470=LEGENDA!D$43,0,1))</f>
        <v>0</v>
      </c>
      <c r="BN470" s="388">
        <f>IF(Y470="",0,IF(Y470=LEGENDA!E$43,0,1))</f>
        <v>0</v>
      </c>
      <c r="BO470" s="388">
        <f>IF(Z470="",0,IF(Z470=LEGENDA!F$43,0,1))</f>
        <v>0</v>
      </c>
      <c r="BP470" s="388">
        <f>IF(AA470="",0,IF(AA470=LEGENDA!G$43,0,1))</f>
        <v>0</v>
      </c>
      <c r="BQ470" s="388">
        <f>IF(AB470="",0,IF(AB470=LEGENDA!H$43,0,1))</f>
        <v>0</v>
      </c>
      <c r="BR470" s="388">
        <f>IF(AC470="",0,IF(AC470=LEGENDA!I$43,0,1))</f>
        <v>0</v>
      </c>
      <c r="BS470" s="388">
        <f>IF(AD470="",0,IF(AD470=LEGENDA!J$43,0,1))</f>
        <v>0</v>
      </c>
      <c r="BT470" s="388">
        <f>IF(AE470="",0,IF(AE470=LEGENDA!K$43,0,1))</f>
        <v>0</v>
      </c>
      <c r="BU470" s="388">
        <f>IF(AF470="",0,IF(AF470=LEGENDA!L$43,0,1))</f>
        <v>0</v>
      </c>
      <c r="BV470" s="390">
        <f t="shared" si="247"/>
        <v>0</v>
      </c>
      <c r="BW470" s="388">
        <f t="shared" si="248"/>
        <v>0</v>
      </c>
      <c r="BX470" s="390">
        <f t="shared" si="249"/>
        <v>0</v>
      </c>
      <c r="BY470" s="391">
        <f t="shared" si="250"/>
        <v>0</v>
      </c>
      <c r="BZ470" s="391">
        <f t="shared" si="251"/>
        <v>0</v>
      </c>
      <c r="CA470" s="391" t="str">
        <f t="shared" si="252"/>
        <v/>
      </c>
      <c r="CB470" s="386" t="str">
        <f t="shared" si="258"/>
        <v/>
      </c>
      <c r="CC470" s="94">
        <f t="shared" si="253"/>
        <v>0</v>
      </c>
      <c r="CD470" s="397" t="str">
        <f t="shared" si="254"/>
        <v/>
      </c>
      <c r="CE470" s="559" t="str">
        <f t="array" ref="CE470">IFERROR(INDEX($C$10:$C$525,MATCH(0,COUNTIF($CE$9:CE469,$C$10:$C$525),0)),"")</f>
        <v/>
      </c>
      <c r="CF470" s="559">
        <f t="shared" si="259"/>
        <v>0</v>
      </c>
    </row>
    <row r="471" spans="1:84" ht="18.600000000000001" customHeight="1" thickBot="1" x14ac:dyDescent="0.35">
      <c r="A471" s="78" t="str">
        <f t="shared" si="232"/>
        <v/>
      </c>
      <c r="B471" s="576"/>
      <c r="C471" s="464"/>
      <c r="D471" s="349"/>
      <c r="E471" s="61" t="str">
        <f>IF(B471="","",IF(C471="","",IF(D471="","",INDEX(POBRANIE_!$B$6:$F$100,MATCH($D471,POBRANIE_!$A$6:$A$100,0),2))))</f>
        <v/>
      </c>
      <c r="F471" s="44"/>
      <c r="G471" s="45"/>
      <c r="H471" s="349"/>
      <c r="I471" s="46"/>
      <c r="J471" s="64" t="str">
        <f>IF($H471="","",IF($I471="","",IF($H471=LEGENDA!$B$21,0.6,IF($H471=LEGENDA!$B$22,0.7,0.8))))</f>
        <v/>
      </c>
      <c r="K471" s="61" t="str">
        <f t="shared" si="233"/>
        <v/>
      </c>
      <c r="L471" s="46"/>
      <c r="M471" s="61" t="str">
        <f>IF($H471="","",IF(OR(I471&gt;0,L471&gt;0),"",IF(AND(D471="TUZ",H471="gleba b. lekka"),"BŁĄD kol.8",IF(AND(D471="TUZ",H471="gleba lekka"),"BŁĄD kol.8",IF(AND(D471="TUZ",H471="gleba średnia"),"BŁĄD kol.8",IF(AND(D471="TUZ",H471="gleba ciężka"),"BŁĄD kol.8",IF(OR($H471=LEGENDA!$B$21,$H471=1),49,IF(OR($H471=LEGENDA!$B$22,$H471=2),59,IF(OR($H471=LEGENDA!$B$23,$H471=3),62,IF(OR($H471=4,$H471=LEGENDA!$B$24),66,IF(H471=LEGENDA!$O$25,86,IF(H471=LEGENDA!$O$26,91,IF(H471=LEGENDA!$O$27,73,IF(H471=LEGENDA!$O$28,66,IF(H471=LEGENDA!$O$29,135,IF(H471=LEGENDA!$O$30,158,IF(H471=LEGENDA!$O$31,117)))))))))))))))))</f>
        <v/>
      </c>
      <c r="N471" s="61" t="str">
        <f>IF(AND(D471="TUZ",H471="gleba b. lekka"),"BŁĄD kol.8",IF(AND(D471="TUZ",H471="gleba lekka"),"BŁĄD kol.8",IF(AND(D471="TUZ",H471="gleba średnia"),"BŁĄD kol.8",IF(AND(D471="TUZ",H471="gleba ciężka"),"BŁĄD kol.8",IF(AND(E471&lt;&gt;4,H471=LEGENDA!$O$29),"BŁĄD kol.8",IF(AND(E471&lt;&gt;4,H471=LEGENDA!$O$30),"BŁĄD kol.8",IF(AND(E471&lt;&gt;4,H471=LEGENDA!$O$31),"BŁĄD kol.8",IF(AND(E471&lt;&gt;4,H471=LEGENDA!$O$28),"BŁĄD kol.8",IF(AND(E471&lt;&gt;4,H471=LEGENDA!$O$27),"BŁĄD kol.8",IF(AND(E471&lt;&gt;4,H471=LEGENDA!$O$26),"BŁĄD kol.8",IF(AND(E471&lt;&gt;4,H471=LEGENDA!$O$25),"BŁĄD kol.8",IF(AX471="","",IF(AX471=1,0.6,IF(AX471=2,0.9,0.9))))))))))))))</f>
        <v/>
      </c>
      <c r="O471" s="381" t="str">
        <f t="shared" si="234"/>
        <v/>
      </c>
      <c r="P471" s="379" t="str">
        <f t="shared" si="235"/>
        <v/>
      </c>
      <c r="Q471" s="47"/>
      <c r="R471" s="46"/>
      <c r="S471" s="46"/>
      <c r="T471" s="46"/>
      <c r="U471" s="46"/>
      <c r="V471" s="61" t="str">
        <f t="shared" si="236"/>
        <v/>
      </c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61" t="str">
        <f t="shared" si="237"/>
        <v/>
      </c>
      <c r="AH471" s="66" t="e">
        <v>#VALUE!</v>
      </c>
      <c r="AI471" s="72">
        <v>0</v>
      </c>
      <c r="AJ471" s="73">
        <v>0</v>
      </c>
      <c r="AK471" s="67">
        <v>0</v>
      </c>
      <c r="AL471" s="51">
        <v>-63.360000000000007</v>
      </c>
      <c r="AM471" s="51">
        <v>-73.600000000000009</v>
      </c>
      <c r="AN471" s="51">
        <v>-164.8</v>
      </c>
      <c r="AO471" s="77">
        <v>0</v>
      </c>
      <c r="AP471" s="77">
        <v>0</v>
      </c>
      <c r="AQ471" s="77">
        <v>0</v>
      </c>
      <c r="AR471" s="77">
        <v>0</v>
      </c>
      <c r="AS471" s="77">
        <v>0</v>
      </c>
      <c r="AT471" s="77">
        <v>0</v>
      </c>
      <c r="AU471" s="46"/>
      <c r="AV471" s="350" t="str">
        <f t="shared" si="238"/>
        <v/>
      </c>
      <c r="AW471" s="76" t="str">
        <f t="shared" si="239"/>
        <v/>
      </c>
      <c r="AX471" s="198" t="str">
        <f>IF(A471="","",IF(D471="","",INDEX(POBRANIE_!$B$6:$F$101,MATCH(D471,POBRANIE_!$A$6:$A$101,0),5)))</f>
        <v/>
      </c>
      <c r="AY471" s="96" t="str">
        <f t="shared" si="240"/>
        <v/>
      </c>
      <c r="AZ471" s="96" t="str">
        <f t="shared" si="260"/>
        <v/>
      </c>
      <c r="BA471" s="292" t="str">
        <f t="shared" si="255"/>
        <v xml:space="preserve"> </v>
      </c>
      <c r="BB471" s="293" t="str">
        <f t="shared" si="256"/>
        <v xml:space="preserve"> </v>
      </c>
      <c r="BD471" s="45"/>
      <c r="BE471" s="387" t="str">
        <f t="shared" si="257"/>
        <v/>
      </c>
      <c r="BF471" s="388">
        <f t="shared" si="241"/>
        <v>0</v>
      </c>
      <c r="BG471" s="388">
        <f t="shared" si="242"/>
        <v>0</v>
      </c>
      <c r="BH471" s="388">
        <f t="shared" si="243"/>
        <v>0</v>
      </c>
      <c r="BI471" s="388">
        <f t="shared" si="244"/>
        <v>0</v>
      </c>
      <c r="BJ471" s="388">
        <f t="shared" si="245"/>
        <v>0</v>
      </c>
      <c r="BK471" s="389">
        <f t="shared" si="246"/>
        <v>0</v>
      </c>
      <c r="BL471" s="388">
        <f>IF(W471="",0,IF(W471=LEGENDA!C$43,0,1))</f>
        <v>0</v>
      </c>
      <c r="BM471" s="388">
        <f>IF(X471="",0,IF(X471=LEGENDA!D$43,0,1))</f>
        <v>0</v>
      </c>
      <c r="BN471" s="388">
        <f>IF(Y471="",0,IF(Y471=LEGENDA!E$43,0,1))</f>
        <v>0</v>
      </c>
      <c r="BO471" s="388">
        <f>IF(Z471="",0,IF(Z471=LEGENDA!F$43,0,1))</f>
        <v>0</v>
      </c>
      <c r="BP471" s="388">
        <f>IF(AA471="",0,IF(AA471=LEGENDA!G$43,0,1))</f>
        <v>0</v>
      </c>
      <c r="BQ471" s="388">
        <f>IF(AB471="",0,IF(AB471=LEGENDA!H$43,0,1))</f>
        <v>0</v>
      </c>
      <c r="BR471" s="388">
        <f>IF(AC471="",0,IF(AC471=LEGENDA!I$43,0,1))</f>
        <v>0</v>
      </c>
      <c r="BS471" s="388">
        <f>IF(AD471="",0,IF(AD471=LEGENDA!J$43,0,1))</f>
        <v>0</v>
      </c>
      <c r="BT471" s="388">
        <f>IF(AE471="",0,IF(AE471=LEGENDA!K$43,0,1))</f>
        <v>0</v>
      </c>
      <c r="BU471" s="388">
        <f>IF(AF471="",0,IF(AF471=LEGENDA!L$43,0,1))</f>
        <v>0</v>
      </c>
      <c r="BV471" s="390">
        <f t="shared" si="247"/>
        <v>0</v>
      </c>
      <c r="BW471" s="388">
        <f t="shared" si="248"/>
        <v>0</v>
      </c>
      <c r="BX471" s="390">
        <f t="shared" si="249"/>
        <v>0</v>
      </c>
      <c r="BY471" s="391">
        <f t="shared" si="250"/>
        <v>0</v>
      </c>
      <c r="BZ471" s="391">
        <f t="shared" si="251"/>
        <v>0</v>
      </c>
      <c r="CA471" s="391" t="str">
        <f t="shared" si="252"/>
        <v/>
      </c>
      <c r="CB471" s="386" t="str">
        <f t="shared" si="258"/>
        <v/>
      </c>
      <c r="CC471" s="94">
        <f t="shared" si="253"/>
        <v>0</v>
      </c>
      <c r="CD471" s="397" t="str">
        <f t="shared" si="254"/>
        <v/>
      </c>
      <c r="CE471" s="559" t="str">
        <f t="array" ref="CE471">IFERROR(INDEX($C$10:$C$525,MATCH(0,COUNTIF($CE$9:CE470,$C$10:$C$525),0)),"")</f>
        <v/>
      </c>
      <c r="CF471" s="559">
        <f t="shared" si="259"/>
        <v>0</v>
      </c>
    </row>
    <row r="472" spans="1:84" ht="18.600000000000001" customHeight="1" thickBot="1" x14ac:dyDescent="0.35">
      <c r="A472" s="78" t="str">
        <f t="shared" si="232"/>
        <v/>
      </c>
      <c r="B472" s="576"/>
      <c r="C472" s="464"/>
      <c r="D472" s="349"/>
      <c r="E472" s="61" t="str">
        <f>IF(B472="","",IF(C472="","",IF(D472="","",INDEX(POBRANIE_!$B$6:$F$100,MATCH($D472,POBRANIE_!$A$6:$A$100,0),2))))</f>
        <v/>
      </c>
      <c r="F472" s="44"/>
      <c r="G472" s="45"/>
      <c r="H472" s="349"/>
      <c r="I472" s="46"/>
      <c r="J472" s="64" t="str">
        <f>IF($H472="","",IF($I472="","",IF($H472=LEGENDA!$B$21,0.6,IF($H472=LEGENDA!$B$22,0.7,0.8))))</f>
        <v/>
      </c>
      <c r="K472" s="61" t="str">
        <f t="shared" si="233"/>
        <v/>
      </c>
      <c r="L472" s="46"/>
      <c r="M472" s="61" t="str">
        <f>IF($H472="","",IF(OR(I472&gt;0,L472&gt;0),"",IF(AND(D472="TUZ",H472="gleba b. lekka"),"BŁĄD kol.8",IF(AND(D472="TUZ",H472="gleba lekka"),"BŁĄD kol.8",IF(AND(D472="TUZ",H472="gleba średnia"),"BŁĄD kol.8",IF(AND(D472="TUZ",H472="gleba ciężka"),"BŁĄD kol.8",IF(OR($H472=LEGENDA!$B$21,$H472=1),49,IF(OR($H472=LEGENDA!$B$22,$H472=2),59,IF(OR($H472=LEGENDA!$B$23,$H472=3),62,IF(OR($H472=4,$H472=LEGENDA!$B$24),66,IF(H472=LEGENDA!$O$25,86,IF(H472=LEGENDA!$O$26,91,IF(H472=LEGENDA!$O$27,73,IF(H472=LEGENDA!$O$28,66,IF(H472=LEGENDA!$O$29,135,IF(H472=LEGENDA!$O$30,158,IF(H472=LEGENDA!$O$31,117)))))))))))))))))</f>
        <v/>
      </c>
      <c r="N472" s="61" t="str">
        <f>IF(AND(D472="TUZ",H472="gleba b. lekka"),"BŁĄD kol.8",IF(AND(D472="TUZ",H472="gleba lekka"),"BŁĄD kol.8",IF(AND(D472="TUZ",H472="gleba średnia"),"BŁĄD kol.8",IF(AND(D472="TUZ",H472="gleba ciężka"),"BŁĄD kol.8",IF(AND(E472&lt;&gt;4,H472=LEGENDA!$O$29),"BŁĄD kol.8",IF(AND(E472&lt;&gt;4,H472=LEGENDA!$O$30),"BŁĄD kol.8",IF(AND(E472&lt;&gt;4,H472=LEGENDA!$O$31),"BŁĄD kol.8",IF(AND(E472&lt;&gt;4,H472=LEGENDA!$O$28),"BŁĄD kol.8",IF(AND(E472&lt;&gt;4,H472=LEGENDA!$O$27),"BŁĄD kol.8",IF(AND(E472&lt;&gt;4,H472=LEGENDA!$O$26),"BŁĄD kol.8",IF(AND(E472&lt;&gt;4,H472=LEGENDA!$O$25),"BŁĄD kol.8",IF(AX472="","",IF(AX472=1,0.6,IF(AX472=2,0.9,0.9))))))))))))))</f>
        <v/>
      </c>
      <c r="O472" s="381" t="str">
        <f t="shared" si="234"/>
        <v/>
      </c>
      <c r="P472" s="379" t="str">
        <f t="shared" si="235"/>
        <v/>
      </c>
      <c r="Q472" s="47"/>
      <c r="R472" s="46"/>
      <c r="S472" s="46"/>
      <c r="T472" s="46"/>
      <c r="U472" s="46"/>
      <c r="V472" s="61" t="str">
        <f t="shared" si="236"/>
        <v/>
      </c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61" t="str">
        <f t="shared" si="237"/>
        <v/>
      </c>
      <c r="AH472" s="66" t="e">
        <v>#VALUE!</v>
      </c>
      <c r="AI472" s="72">
        <v>0</v>
      </c>
      <c r="AJ472" s="73">
        <v>0</v>
      </c>
      <c r="AK472" s="67">
        <v>0</v>
      </c>
      <c r="AL472" s="51">
        <v>-63.360000000000007</v>
      </c>
      <c r="AM472" s="51">
        <v>-73.600000000000009</v>
      </c>
      <c r="AN472" s="51">
        <v>-164.8</v>
      </c>
      <c r="AO472" s="77">
        <v>0</v>
      </c>
      <c r="AP472" s="77">
        <v>0</v>
      </c>
      <c r="AQ472" s="77">
        <v>0</v>
      </c>
      <c r="AR472" s="77">
        <v>0</v>
      </c>
      <c r="AS472" s="77">
        <v>0</v>
      </c>
      <c r="AT472" s="77">
        <v>0</v>
      </c>
      <c r="AU472" s="46"/>
      <c r="AV472" s="350" t="str">
        <f t="shared" si="238"/>
        <v/>
      </c>
      <c r="AW472" s="76" t="str">
        <f t="shared" si="239"/>
        <v/>
      </c>
      <c r="AX472" s="198" t="str">
        <f>IF(A472="","",IF(D472="","",INDEX(POBRANIE_!$B$6:$F$101,MATCH(D472,POBRANIE_!$A$6:$A$101,0),5)))</f>
        <v/>
      </c>
      <c r="AY472" s="96" t="str">
        <f t="shared" si="240"/>
        <v/>
      </c>
      <c r="AZ472" s="96" t="str">
        <f t="shared" si="260"/>
        <v/>
      </c>
      <c r="BA472" s="292" t="str">
        <f t="shared" si="255"/>
        <v xml:space="preserve"> </v>
      </c>
      <c r="BB472" s="293" t="str">
        <f t="shared" si="256"/>
        <v xml:space="preserve"> </v>
      </c>
      <c r="BD472" s="45"/>
      <c r="BE472" s="387" t="str">
        <f t="shared" si="257"/>
        <v/>
      </c>
      <c r="BF472" s="388">
        <f t="shared" si="241"/>
        <v>0</v>
      </c>
      <c r="BG472" s="388">
        <f t="shared" si="242"/>
        <v>0</v>
      </c>
      <c r="BH472" s="388">
        <f t="shared" si="243"/>
        <v>0</v>
      </c>
      <c r="BI472" s="388">
        <f t="shared" si="244"/>
        <v>0</v>
      </c>
      <c r="BJ472" s="388">
        <f t="shared" si="245"/>
        <v>0</v>
      </c>
      <c r="BK472" s="389">
        <f t="shared" si="246"/>
        <v>0</v>
      </c>
      <c r="BL472" s="388">
        <f>IF(W472="",0,IF(W472=LEGENDA!C$43,0,1))</f>
        <v>0</v>
      </c>
      <c r="BM472" s="388">
        <f>IF(X472="",0,IF(X472=LEGENDA!D$43,0,1))</f>
        <v>0</v>
      </c>
      <c r="BN472" s="388">
        <f>IF(Y472="",0,IF(Y472=LEGENDA!E$43,0,1))</f>
        <v>0</v>
      </c>
      <c r="BO472" s="388">
        <f>IF(Z472="",0,IF(Z472=LEGENDA!F$43,0,1))</f>
        <v>0</v>
      </c>
      <c r="BP472" s="388">
        <f>IF(AA472="",0,IF(AA472=LEGENDA!G$43,0,1))</f>
        <v>0</v>
      </c>
      <c r="BQ472" s="388">
        <f>IF(AB472="",0,IF(AB472=LEGENDA!H$43,0,1))</f>
        <v>0</v>
      </c>
      <c r="BR472" s="388">
        <f>IF(AC472="",0,IF(AC472=LEGENDA!I$43,0,1))</f>
        <v>0</v>
      </c>
      <c r="BS472" s="388">
        <f>IF(AD472="",0,IF(AD472=LEGENDA!J$43,0,1))</f>
        <v>0</v>
      </c>
      <c r="BT472" s="388">
        <f>IF(AE472="",0,IF(AE472=LEGENDA!K$43,0,1))</f>
        <v>0</v>
      </c>
      <c r="BU472" s="388">
        <f>IF(AF472="",0,IF(AF472=LEGENDA!L$43,0,1))</f>
        <v>0</v>
      </c>
      <c r="BV472" s="390">
        <f t="shared" si="247"/>
        <v>0</v>
      </c>
      <c r="BW472" s="388">
        <f t="shared" si="248"/>
        <v>0</v>
      </c>
      <c r="BX472" s="390">
        <f t="shared" si="249"/>
        <v>0</v>
      </c>
      <c r="BY472" s="391">
        <f t="shared" si="250"/>
        <v>0</v>
      </c>
      <c r="BZ472" s="391">
        <f t="shared" si="251"/>
        <v>0</v>
      </c>
      <c r="CA472" s="391" t="str">
        <f t="shared" si="252"/>
        <v/>
      </c>
      <c r="CB472" s="386" t="str">
        <f t="shared" si="258"/>
        <v/>
      </c>
      <c r="CC472" s="94">
        <f t="shared" si="253"/>
        <v>0</v>
      </c>
      <c r="CD472" s="397" t="str">
        <f t="shared" si="254"/>
        <v/>
      </c>
      <c r="CE472" s="559" t="str">
        <f t="array" ref="CE472">IFERROR(INDEX($C$10:$C$525,MATCH(0,COUNTIF($CE$9:CE471,$C$10:$C$525),0)),"")</f>
        <v/>
      </c>
      <c r="CF472" s="559">
        <f t="shared" si="259"/>
        <v>0</v>
      </c>
    </row>
    <row r="473" spans="1:84" ht="18.600000000000001" customHeight="1" thickBot="1" x14ac:dyDescent="0.35">
      <c r="A473" s="78" t="str">
        <f t="shared" si="232"/>
        <v/>
      </c>
      <c r="B473" s="576"/>
      <c r="C473" s="464"/>
      <c r="D473" s="349"/>
      <c r="E473" s="61" t="str">
        <f>IF(B473="","",IF(C473="","",IF(D473="","",INDEX(POBRANIE_!$B$6:$F$100,MATCH($D473,POBRANIE_!$A$6:$A$100,0),2))))</f>
        <v/>
      </c>
      <c r="F473" s="44"/>
      <c r="G473" s="45"/>
      <c r="H473" s="349"/>
      <c r="I473" s="46"/>
      <c r="J473" s="64" t="str">
        <f>IF($H473="","",IF($I473="","",IF($H473=LEGENDA!$B$21,0.6,IF($H473=LEGENDA!$B$22,0.7,0.8))))</f>
        <v/>
      </c>
      <c r="K473" s="61" t="str">
        <f t="shared" si="233"/>
        <v/>
      </c>
      <c r="L473" s="46"/>
      <c r="M473" s="61" t="str">
        <f>IF($H473="","",IF(OR(I473&gt;0,L473&gt;0),"",IF(AND(D473="TUZ",H473="gleba b. lekka"),"BŁĄD kol.8",IF(AND(D473="TUZ",H473="gleba lekka"),"BŁĄD kol.8",IF(AND(D473="TUZ",H473="gleba średnia"),"BŁĄD kol.8",IF(AND(D473="TUZ",H473="gleba ciężka"),"BŁĄD kol.8",IF(OR($H473=LEGENDA!$B$21,$H473=1),49,IF(OR($H473=LEGENDA!$B$22,$H473=2),59,IF(OR($H473=LEGENDA!$B$23,$H473=3),62,IF(OR($H473=4,$H473=LEGENDA!$B$24),66,IF(H473=LEGENDA!$O$25,86,IF(H473=LEGENDA!$O$26,91,IF(H473=LEGENDA!$O$27,73,IF(H473=LEGENDA!$O$28,66,IF(H473=LEGENDA!$O$29,135,IF(H473=LEGENDA!$O$30,158,IF(H473=LEGENDA!$O$31,117)))))))))))))))))</f>
        <v/>
      </c>
      <c r="N473" s="61" t="str">
        <f>IF(AND(D473="TUZ",H473="gleba b. lekka"),"BŁĄD kol.8",IF(AND(D473="TUZ",H473="gleba lekka"),"BŁĄD kol.8",IF(AND(D473="TUZ",H473="gleba średnia"),"BŁĄD kol.8",IF(AND(D473="TUZ",H473="gleba ciężka"),"BŁĄD kol.8",IF(AND(E473&lt;&gt;4,H473=LEGENDA!$O$29),"BŁĄD kol.8",IF(AND(E473&lt;&gt;4,H473=LEGENDA!$O$30),"BŁĄD kol.8",IF(AND(E473&lt;&gt;4,H473=LEGENDA!$O$31),"BŁĄD kol.8",IF(AND(E473&lt;&gt;4,H473=LEGENDA!$O$28),"BŁĄD kol.8",IF(AND(E473&lt;&gt;4,H473=LEGENDA!$O$27),"BŁĄD kol.8",IF(AND(E473&lt;&gt;4,H473=LEGENDA!$O$26),"BŁĄD kol.8",IF(AND(E473&lt;&gt;4,H473=LEGENDA!$O$25),"BŁĄD kol.8",IF(AX473="","",IF(AX473=1,0.6,IF(AX473=2,0.9,0.9))))))))))))))</f>
        <v/>
      </c>
      <c r="O473" s="381" t="str">
        <f t="shared" si="234"/>
        <v/>
      </c>
      <c r="P473" s="379" t="str">
        <f t="shared" si="235"/>
        <v/>
      </c>
      <c r="Q473" s="47"/>
      <c r="R473" s="46"/>
      <c r="S473" s="46"/>
      <c r="T473" s="46"/>
      <c r="U473" s="46"/>
      <c r="V473" s="61" t="str">
        <f t="shared" si="236"/>
        <v/>
      </c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61" t="str">
        <f t="shared" si="237"/>
        <v/>
      </c>
      <c r="AH473" s="66" t="e">
        <v>#VALUE!</v>
      </c>
      <c r="AI473" s="72">
        <v>0</v>
      </c>
      <c r="AJ473" s="73">
        <v>0</v>
      </c>
      <c r="AK473" s="67">
        <v>0</v>
      </c>
      <c r="AL473" s="51">
        <v>-63.360000000000007</v>
      </c>
      <c r="AM473" s="51">
        <v>-73.600000000000009</v>
      </c>
      <c r="AN473" s="51">
        <v>-164.8</v>
      </c>
      <c r="AO473" s="77">
        <v>0</v>
      </c>
      <c r="AP473" s="77">
        <v>0</v>
      </c>
      <c r="AQ473" s="77">
        <v>0</v>
      </c>
      <c r="AR473" s="77">
        <v>0</v>
      </c>
      <c r="AS473" s="77">
        <v>0</v>
      </c>
      <c r="AT473" s="77">
        <v>0</v>
      </c>
      <c r="AU473" s="46"/>
      <c r="AV473" s="350" t="str">
        <f t="shared" si="238"/>
        <v/>
      </c>
      <c r="AW473" s="76" t="str">
        <f t="shared" si="239"/>
        <v/>
      </c>
      <c r="AX473" s="198" t="str">
        <f>IF(A473="","",IF(D473="","",INDEX(POBRANIE_!$B$6:$F$101,MATCH(D473,POBRANIE_!$A$6:$A$101,0),5)))</f>
        <v/>
      </c>
      <c r="AY473" s="96" t="str">
        <f t="shared" si="240"/>
        <v/>
      </c>
      <c r="AZ473" s="96" t="str">
        <f t="shared" si="260"/>
        <v/>
      </c>
      <c r="BA473" s="292" t="str">
        <f t="shared" si="255"/>
        <v xml:space="preserve"> </v>
      </c>
      <c r="BB473" s="293" t="str">
        <f t="shared" si="256"/>
        <v xml:space="preserve"> </v>
      </c>
      <c r="BD473" s="45"/>
      <c r="BE473" s="387" t="str">
        <f t="shared" si="257"/>
        <v/>
      </c>
      <c r="BF473" s="388">
        <f t="shared" si="241"/>
        <v>0</v>
      </c>
      <c r="BG473" s="388">
        <f t="shared" si="242"/>
        <v>0</v>
      </c>
      <c r="BH473" s="388">
        <f t="shared" si="243"/>
        <v>0</v>
      </c>
      <c r="BI473" s="388">
        <f t="shared" si="244"/>
        <v>0</v>
      </c>
      <c r="BJ473" s="388">
        <f t="shared" si="245"/>
        <v>0</v>
      </c>
      <c r="BK473" s="389">
        <f t="shared" si="246"/>
        <v>0</v>
      </c>
      <c r="BL473" s="388">
        <f>IF(W473="",0,IF(W473=LEGENDA!C$43,0,1))</f>
        <v>0</v>
      </c>
      <c r="BM473" s="388">
        <f>IF(X473="",0,IF(X473=LEGENDA!D$43,0,1))</f>
        <v>0</v>
      </c>
      <c r="BN473" s="388">
        <f>IF(Y473="",0,IF(Y473=LEGENDA!E$43,0,1))</f>
        <v>0</v>
      </c>
      <c r="BO473" s="388">
        <f>IF(Z473="",0,IF(Z473=LEGENDA!F$43,0,1))</f>
        <v>0</v>
      </c>
      <c r="BP473" s="388">
        <f>IF(AA473="",0,IF(AA473=LEGENDA!G$43,0,1))</f>
        <v>0</v>
      </c>
      <c r="BQ473" s="388">
        <f>IF(AB473="",0,IF(AB473=LEGENDA!H$43,0,1))</f>
        <v>0</v>
      </c>
      <c r="BR473" s="388">
        <f>IF(AC473="",0,IF(AC473=LEGENDA!I$43,0,1))</f>
        <v>0</v>
      </c>
      <c r="BS473" s="388">
        <f>IF(AD473="",0,IF(AD473=LEGENDA!J$43,0,1))</f>
        <v>0</v>
      </c>
      <c r="BT473" s="388">
        <f>IF(AE473="",0,IF(AE473=LEGENDA!K$43,0,1))</f>
        <v>0</v>
      </c>
      <c r="BU473" s="388">
        <f>IF(AF473="",0,IF(AF473=LEGENDA!L$43,0,1))</f>
        <v>0</v>
      </c>
      <c r="BV473" s="390">
        <f t="shared" si="247"/>
        <v>0</v>
      </c>
      <c r="BW473" s="388">
        <f t="shared" si="248"/>
        <v>0</v>
      </c>
      <c r="BX473" s="390">
        <f t="shared" si="249"/>
        <v>0</v>
      </c>
      <c r="BY473" s="391">
        <f t="shared" si="250"/>
        <v>0</v>
      </c>
      <c r="BZ473" s="391">
        <f t="shared" si="251"/>
        <v>0</v>
      </c>
      <c r="CA473" s="391" t="str">
        <f t="shared" si="252"/>
        <v/>
      </c>
      <c r="CB473" s="386" t="str">
        <f t="shared" si="258"/>
        <v/>
      </c>
      <c r="CC473" s="94">
        <f t="shared" si="253"/>
        <v>0</v>
      </c>
      <c r="CD473" s="397" t="str">
        <f t="shared" si="254"/>
        <v/>
      </c>
      <c r="CE473" s="559" t="str">
        <f t="array" ref="CE473">IFERROR(INDEX($C$10:$C$525,MATCH(0,COUNTIF($CE$9:CE472,$C$10:$C$525),0)),"")</f>
        <v/>
      </c>
      <c r="CF473" s="559">
        <f t="shared" si="259"/>
        <v>0</v>
      </c>
    </row>
    <row r="474" spans="1:84" ht="18.600000000000001" customHeight="1" thickBot="1" x14ac:dyDescent="0.35">
      <c r="A474" s="78" t="str">
        <f t="shared" si="232"/>
        <v/>
      </c>
      <c r="B474" s="576"/>
      <c r="C474" s="464"/>
      <c r="D474" s="349"/>
      <c r="E474" s="61" t="str">
        <f>IF(B474="","",IF(C474="","",IF(D474="","",INDEX(POBRANIE_!$B$6:$F$100,MATCH($D474,POBRANIE_!$A$6:$A$100,0),2))))</f>
        <v/>
      </c>
      <c r="F474" s="44"/>
      <c r="G474" s="45"/>
      <c r="H474" s="349"/>
      <c r="I474" s="46"/>
      <c r="J474" s="64" t="str">
        <f>IF($H474="","",IF($I474="","",IF($H474=LEGENDA!$B$21,0.6,IF($H474=LEGENDA!$B$22,0.7,0.8))))</f>
        <v/>
      </c>
      <c r="K474" s="61" t="str">
        <f t="shared" si="233"/>
        <v/>
      </c>
      <c r="L474" s="46"/>
      <c r="M474" s="61" t="str">
        <f>IF($H474="","",IF(OR(I474&gt;0,L474&gt;0),"",IF(AND(D474="TUZ",H474="gleba b. lekka"),"BŁĄD kol.8",IF(AND(D474="TUZ",H474="gleba lekka"),"BŁĄD kol.8",IF(AND(D474="TUZ",H474="gleba średnia"),"BŁĄD kol.8",IF(AND(D474="TUZ",H474="gleba ciężka"),"BŁĄD kol.8",IF(OR($H474=LEGENDA!$B$21,$H474=1),49,IF(OR($H474=LEGENDA!$B$22,$H474=2),59,IF(OR($H474=LEGENDA!$B$23,$H474=3),62,IF(OR($H474=4,$H474=LEGENDA!$B$24),66,IF(H474=LEGENDA!$O$25,86,IF(H474=LEGENDA!$O$26,91,IF(H474=LEGENDA!$O$27,73,IF(H474=LEGENDA!$O$28,66,IF(H474=LEGENDA!$O$29,135,IF(H474=LEGENDA!$O$30,158,IF(H474=LEGENDA!$O$31,117)))))))))))))))))</f>
        <v/>
      </c>
      <c r="N474" s="61" t="str">
        <f>IF(AND(D474="TUZ",H474="gleba b. lekka"),"BŁĄD kol.8",IF(AND(D474="TUZ",H474="gleba lekka"),"BŁĄD kol.8",IF(AND(D474="TUZ",H474="gleba średnia"),"BŁĄD kol.8",IF(AND(D474="TUZ",H474="gleba ciężka"),"BŁĄD kol.8",IF(AND(E474&lt;&gt;4,H474=LEGENDA!$O$29),"BŁĄD kol.8",IF(AND(E474&lt;&gt;4,H474=LEGENDA!$O$30),"BŁĄD kol.8",IF(AND(E474&lt;&gt;4,H474=LEGENDA!$O$31),"BŁĄD kol.8",IF(AND(E474&lt;&gt;4,H474=LEGENDA!$O$28),"BŁĄD kol.8",IF(AND(E474&lt;&gt;4,H474=LEGENDA!$O$27),"BŁĄD kol.8",IF(AND(E474&lt;&gt;4,H474=LEGENDA!$O$26),"BŁĄD kol.8",IF(AND(E474&lt;&gt;4,H474=LEGENDA!$O$25),"BŁĄD kol.8",IF(AX474="","",IF(AX474=1,0.6,IF(AX474=2,0.9,0.9))))))))))))))</f>
        <v/>
      </c>
      <c r="O474" s="381" t="str">
        <f t="shared" si="234"/>
        <v/>
      </c>
      <c r="P474" s="379" t="str">
        <f t="shared" si="235"/>
        <v/>
      </c>
      <c r="Q474" s="47"/>
      <c r="R474" s="46"/>
      <c r="S474" s="46"/>
      <c r="T474" s="46"/>
      <c r="U474" s="46"/>
      <c r="V474" s="61" t="str">
        <f t="shared" si="236"/>
        <v/>
      </c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61" t="str">
        <f t="shared" si="237"/>
        <v/>
      </c>
      <c r="AH474" s="66" t="e">
        <v>#VALUE!</v>
      </c>
      <c r="AI474" s="72">
        <v>0</v>
      </c>
      <c r="AJ474" s="73">
        <v>0</v>
      </c>
      <c r="AK474" s="67">
        <v>0</v>
      </c>
      <c r="AL474" s="51">
        <v>-63.360000000000007</v>
      </c>
      <c r="AM474" s="51">
        <v>-73.600000000000009</v>
      </c>
      <c r="AN474" s="51">
        <v>-164.8</v>
      </c>
      <c r="AO474" s="77">
        <v>0</v>
      </c>
      <c r="AP474" s="77">
        <v>0</v>
      </c>
      <c r="AQ474" s="77">
        <v>0</v>
      </c>
      <c r="AR474" s="77">
        <v>0</v>
      </c>
      <c r="AS474" s="77">
        <v>0</v>
      </c>
      <c r="AT474" s="77">
        <v>0</v>
      </c>
      <c r="AU474" s="46"/>
      <c r="AV474" s="350" t="str">
        <f t="shared" si="238"/>
        <v/>
      </c>
      <c r="AW474" s="76" t="str">
        <f t="shared" si="239"/>
        <v/>
      </c>
      <c r="AX474" s="198" t="str">
        <f>IF(A474="","",IF(D474="","",INDEX(POBRANIE_!$B$6:$F$101,MATCH(D474,POBRANIE_!$A$6:$A$101,0),5)))</f>
        <v/>
      </c>
      <c r="AY474" s="96" t="str">
        <f t="shared" si="240"/>
        <v/>
      </c>
      <c r="AZ474" s="96" t="str">
        <f t="shared" si="260"/>
        <v/>
      </c>
      <c r="BA474" s="292" t="str">
        <f t="shared" si="255"/>
        <v xml:space="preserve"> </v>
      </c>
      <c r="BB474" s="293" t="str">
        <f t="shared" si="256"/>
        <v xml:space="preserve"> </v>
      </c>
      <c r="BD474" s="45"/>
      <c r="BE474" s="387" t="str">
        <f t="shared" si="257"/>
        <v/>
      </c>
      <c r="BF474" s="388">
        <f t="shared" si="241"/>
        <v>0</v>
      </c>
      <c r="BG474" s="388">
        <f t="shared" si="242"/>
        <v>0</v>
      </c>
      <c r="BH474" s="388">
        <f t="shared" si="243"/>
        <v>0</v>
      </c>
      <c r="BI474" s="388">
        <f t="shared" si="244"/>
        <v>0</v>
      </c>
      <c r="BJ474" s="388">
        <f t="shared" si="245"/>
        <v>0</v>
      </c>
      <c r="BK474" s="389">
        <f t="shared" si="246"/>
        <v>0</v>
      </c>
      <c r="BL474" s="388">
        <f>IF(W474="",0,IF(W474=LEGENDA!C$43,0,1))</f>
        <v>0</v>
      </c>
      <c r="BM474" s="388">
        <f>IF(X474="",0,IF(X474=LEGENDA!D$43,0,1))</f>
        <v>0</v>
      </c>
      <c r="BN474" s="388">
        <f>IF(Y474="",0,IF(Y474=LEGENDA!E$43,0,1))</f>
        <v>0</v>
      </c>
      <c r="BO474" s="388">
        <f>IF(Z474="",0,IF(Z474=LEGENDA!F$43,0,1))</f>
        <v>0</v>
      </c>
      <c r="BP474" s="388">
        <f>IF(AA474="",0,IF(AA474=LEGENDA!G$43,0,1))</f>
        <v>0</v>
      </c>
      <c r="BQ474" s="388">
        <f>IF(AB474="",0,IF(AB474=LEGENDA!H$43,0,1))</f>
        <v>0</v>
      </c>
      <c r="BR474" s="388">
        <f>IF(AC474="",0,IF(AC474=LEGENDA!I$43,0,1))</f>
        <v>0</v>
      </c>
      <c r="BS474" s="388">
        <f>IF(AD474="",0,IF(AD474=LEGENDA!J$43,0,1))</f>
        <v>0</v>
      </c>
      <c r="BT474" s="388">
        <f>IF(AE474="",0,IF(AE474=LEGENDA!K$43,0,1))</f>
        <v>0</v>
      </c>
      <c r="BU474" s="388">
        <f>IF(AF474="",0,IF(AF474=LEGENDA!L$43,0,1))</f>
        <v>0</v>
      </c>
      <c r="BV474" s="390">
        <f t="shared" si="247"/>
        <v>0</v>
      </c>
      <c r="BW474" s="388">
        <f t="shared" si="248"/>
        <v>0</v>
      </c>
      <c r="BX474" s="390">
        <f t="shared" si="249"/>
        <v>0</v>
      </c>
      <c r="BY474" s="391">
        <f t="shared" si="250"/>
        <v>0</v>
      </c>
      <c r="BZ474" s="391">
        <f t="shared" si="251"/>
        <v>0</v>
      </c>
      <c r="CA474" s="391" t="str">
        <f t="shared" si="252"/>
        <v/>
      </c>
      <c r="CB474" s="386" t="str">
        <f t="shared" si="258"/>
        <v/>
      </c>
      <c r="CC474" s="94">
        <f t="shared" si="253"/>
        <v>0</v>
      </c>
      <c r="CD474" s="397" t="str">
        <f t="shared" si="254"/>
        <v/>
      </c>
      <c r="CE474" s="559" t="str">
        <f t="array" ref="CE474">IFERROR(INDEX($C$10:$C$525,MATCH(0,COUNTIF($CE$9:CE473,$C$10:$C$525),0)),"")</f>
        <v/>
      </c>
      <c r="CF474" s="559">
        <f t="shared" si="259"/>
        <v>0</v>
      </c>
    </row>
    <row r="475" spans="1:84" ht="18.600000000000001" customHeight="1" thickBot="1" x14ac:dyDescent="0.35">
      <c r="A475" s="78" t="str">
        <f t="shared" si="232"/>
        <v/>
      </c>
      <c r="B475" s="576"/>
      <c r="C475" s="464"/>
      <c r="D475" s="349"/>
      <c r="E475" s="61" t="str">
        <f>IF(B475="","",IF(C475="","",IF(D475="","",INDEX(POBRANIE_!$B$6:$F$100,MATCH($D475,POBRANIE_!$A$6:$A$100,0),2))))</f>
        <v/>
      </c>
      <c r="F475" s="44"/>
      <c r="G475" s="45"/>
      <c r="H475" s="349"/>
      <c r="I475" s="46"/>
      <c r="J475" s="64" t="str">
        <f>IF($H475="","",IF($I475="","",IF($H475=LEGENDA!$B$21,0.6,IF($H475=LEGENDA!$B$22,0.7,0.8))))</f>
        <v/>
      </c>
      <c r="K475" s="61" t="str">
        <f t="shared" si="233"/>
        <v/>
      </c>
      <c r="L475" s="46"/>
      <c r="M475" s="61" t="str">
        <f>IF($H475="","",IF(OR(I475&gt;0,L475&gt;0),"",IF(AND(D475="TUZ",H475="gleba b. lekka"),"BŁĄD kol.8",IF(AND(D475="TUZ",H475="gleba lekka"),"BŁĄD kol.8",IF(AND(D475="TUZ",H475="gleba średnia"),"BŁĄD kol.8",IF(AND(D475="TUZ",H475="gleba ciężka"),"BŁĄD kol.8",IF(OR($H475=LEGENDA!$B$21,$H475=1),49,IF(OR($H475=LEGENDA!$B$22,$H475=2),59,IF(OR($H475=LEGENDA!$B$23,$H475=3),62,IF(OR($H475=4,$H475=LEGENDA!$B$24),66,IF(H475=LEGENDA!$O$25,86,IF(H475=LEGENDA!$O$26,91,IF(H475=LEGENDA!$O$27,73,IF(H475=LEGENDA!$O$28,66,IF(H475=LEGENDA!$O$29,135,IF(H475=LEGENDA!$O$30,158,IF(H475=LEGENDA!$O$31,117)))))))))))))))))</f>
        <v/>
      </c>
      <c r="N475" s="61" t="str">
        <f>IF(AND(D475="TUZ",H475="gleba b. lekka"),"BŁĄD kol.8",IF(AND(D475="TUZ",H475="gleba lekka"),"BŁĄD kol.8",IF(AND(D475="TUZ",H475="gleba średnia"),"BŁĄD kol.8",IF(AND(D475="TUZ",H475="gleba ciężka"),"BŁĄD kol.8",IF(AND(E475&lt;&gt;4,H475=LEGENDA!$O$29),"BŁĄD kol.8",IF(AND(E475&lt;&gt;4,H475=LEGENDA!$O$30),"BŁĄD kol.8",IF(AND(E475&lt;&gt;4,H475=LEGENDA!$O$31),"BŁĄD kol.8",IF(AND(E475&lt;&gt;4,H475=LEGENDA!$O$28),"BŁĄD kol.8",IF(AND(E475&lt;&gt;4,H475=LEGENDA!$O$27),"BŁĄD kol.8",IF(AND(E475&lt;&gt;4,H475=LEGENDA!$O$26),"BŁĄD kol.8",IF(AND(E475&lt;&gt;4,H475=LEGENDA!$O$25),"BŁĄD kol.8",IF(AX475="","",IF(AX475=1,0.6,IF(AX475=2,0.9,0.9))))))))))))))</f>
        <v/>
      </c>
      <c r="O475" s="381" t="str">
        <f t="shared" si="234"/>
        <v/>
      </c>
      <c r="P475" s="379" t="str">
        <f t="shared" si="235"/>
        <v/>
      </c>
      <c r="Q475" s="47"/>
      <c r="R475" s="46"/>
      <c r="S475" s="46"/>
      <c r="T475" s="46"/>
      <c r="U475" s="46"/>
      <c r="V475" s="61" t="str">
        <f t="shared" si="236"/>
        <v/>
      </c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61" t="str">
        <f t="shared" si="237"/>
        <v/>
      </c>
      <c r="AH475" s="66" t="e">
        <v>#VALUE!</v>
      </c>
      <c r="AI475" s="72">
        <v>0</v>
      </c>
      <c r="AJ475" s="73">
        <v>0</v>
      </c>
      <c r="AK475" s="67">
        <v>0</v>
      </c>
      <c r="AL475" s="51">
        <v>-63.360000000000007</v>
      </c>
      <c r="AM475" s="51">
        <v>-73.600000000000009</v>
      </c>
      <c r="AN475" s="51">
        <v>-164.8</v>
      </c>
      <c r="AO475" s="77">
        <v>0</v>
      </c>
      <c r="AP475" s="77">
        <v>0</v>
      </c>
      <c r="AQ475" s="77">
        <v>0</v>
      </c>
      <c r="AR475" s="77">
        <v>0</v>
      </c>
      <c r="AS475" s="77">
        <v>0</v>
      </c>
      <c r="AT475" s="77">
        <v>0</v>
      </c>
      <c r="AU475" s="46"/>
      <c r="AV475" s="350" t="str">
        <f t="shared" si="238"/>
        <v/>
      </c>
      <c r="AW475" s="76" t="str">
        <f t="shared" si="239"/>
        <v/>
      </c>
      <c r="AX475" s="198" t="str">
        <f>IF(A475="","",IF(D475="","",INDEX(POBRANIE_!$B$6:$F$101,MATCH(D475,POBRANIE_!$A$6:$A$101,0),5)))</f>
        <v/>
      </c>
      <c r="AY475" s="96" t="str">
        <f t="shared" si="240"/>
        <v/>
      </c>
      <c r="AZ475" s="96" t="str">
        <f t="shared" si="260"/>
        <v/>
      </c>
      <c r="BA475" s="292" t="str">
        <f t="shared" si="255"/>
        <v xml:space="preserve"> </v>
      </c>
      <c r="BB475" s="293" t="str">
        <f t="shared" si="256"/>
        <v xml:space="preserve"> </v>
      </c>
      <c r="BD475" s="45"/>
      <c r="BE475" s="387" t="str">
        <f t="shared" si="257"/>
        <v/>
      </c>
      <c r="BF475" s="388">
        <f t="shared" si="241"/>
        <v>0</v>
      </c>
      <c r="BG475" s="388">
        <f t="shared" si="242"/>
        <v>0</v>
      </c>
      <c r="BH475" s="388">
        <f t="shared" si="243"/>
        <v>0</v>
      </c>
      <c r="BI475" s="388">
        <f t="shared" si="244"/>
        <v>0</v>
      </c>
      <c r="BJ475" s="388">
        <f t="shared" si="245"/>
        <v>0</v>
      </c>
      <c r="BK475" s="389">
        <f t="shared" si="246"/>
        <v>0</v>
      </c>
      <c r="BL475" s="388">
        <f>IF(W475="",0,IF(W475=LEGENDA!C$43,0,1))</f>
        <v>0</v>
      </c>
      <c r="BM475" s="388">
        <f>IF(X475="",0,IF(X475=LEGENDA!D$43,0,1))</f>
        <v>0</v>
      </c>
      <c r="BN475" s="388">
        <f>IF(Y475="",0,IF(Y475=LEGENDA!E$43,0,1))</f>
        <v>0</v>
      </c>
      <c r="BO475" s="388">
        <f>IF(Z475="",0,IF(Z475=LEGENDA!F$43,0,1))</f>
        <v>0</v>
      </c>
      <c r="BP475" s="388">
        <f>IF(AA475="",0,IF(AA475=LEGENDA!G$43,0,1))</f>
        <v>0</v>
      </c>
      <c r="BQ475" s="388">
        <f>IF(AB475="",0,IF(AB475=LEGENDA!H$43,0,1))</f>
        <v>0</v>
      </c>
      <c r="BR475" s="388">
        <f>IF(AC475="",0,IF(AC475=LEGENDA!I$43,0,1))</f>
        <v>0</v>
      </c>
      <c r="BS475" s="388">
        <f>IF(AD475="",0,IF(AD475=LEGENDA!J$43,0,1))</f>
        <v>0</v>
      </c>
      <c r="BT475" s="388">
        <f>IF(AE475="",0,IF(AE475=LEGENDA!K$43,0,1))</f>
        <v>0</v>
      </c>
      <c r="BU475" s="388">
        <f>IF(AF475="",0,IF(AF475=LEGENDA!L$43,0,1))</f>
        <v>0</v>
      </c>
      <c r="BV475" s="390">
        <f t="shared" si="247"/>
        <v>0</v>
      </c>
      <c r="BW475" s="388">
        <f t="shared" si="248"/>
        <v>0</v>
      </c>
      <c r="BX475" s="390">
        <f t="shared" si="249"/>
        <v>0</v>
      </c>
      <c r="BY475" s="391">
        <f t="shared" si="250"/>
        <v>0</v>
      </c>
      <c r="BZ475" s="391">
        <f t="shared" si="251"/>
        <v>0</v>
      </c>
      <c r="CA475" s="391" t="str">
        <f t="shared" si="252"/>
        <v/>
      </c>
      <c r="CB475" s="386" t="str">
        <f t="shared" si="258"/>
        <v/>
      </c>
      <c r="CC475" s="94">
        <f t="shared" si="253"/>
        <v>0</v>
      </c>
      <c r="CD475" s="397" t="str">
        <f t="shared" si="254"/>
        <v/>
      </c>
      <c r="CE475" s="559" t="str">
        <f t="array" ref="CE475">IFERROR(INDEX($C$10:$C$525,MATCH(0,COUNTIF($CE$9:CE474,$C$10:$C$525),0)),"")</f>
        <v/>
      </c>
      <c r="CF475" s="559">
        <f t="shared" si="259"/>
        <v>0</v>
      </c>
    </row>
    <row r="476" spans="1:84" ht="18.600000000000001" customHeight="1" thickBot="1" x14ac:dyDescent="0.35">
      <c r="A476" s="78" t="str">
        <f t="shared" si="232"/>
        <v/>
      </c>
      <c r="B476" s="576"/>
      <c r="C476" s="464"/>
      <c r="D476" s="349"/>
      <c r="E476" s="61" t="str">
        <f>IF(B476="","",IF(C476="","",IF(D476="","",INDEX(POBRANIE_!$B$6:$F$100,MATCH($D476,POBRANIE_!$A$6:$A$100,0),2))))</f>
        <v/>
      </c>
      <c r="F476" s="44"/>
      <c r="G476" s="45"/>
      <c r="H476" s="349"/>
      <c r="I476" s="46"/>
      <c r="J476" s="64" t="str">
        <f>IF($H476="","",IF($I476="","",IF($H476=LEGENDA!$B$21,0.6,IF($H476=LEGENDA!$B$22,0.7,0.8))))</f>
        <v/>
      </c>
      <c r="K476" s="61" t="str">
        <f t="shared" si="233"/>
        <v/>
      </c>
      <c r="L476" s="46"/>
      <c r="M476" s="61" t="str">
        <f>IF($H476="","",IF(OR(I476&gt;0,L476&gt;0),"",IF(AND(D476="TUZ",H476="gleba b. lekka"),"BŁĄD kol.8",IF(AND(D476="TUZ",H476="gleba lekka"),"BŁĄD kol.8",IF(AND(D476="TUZ",H476="gleba średnia"),"BŁĄD kol.8",IF(AND(D476="TUZ",H476="gleba ciężka"),"BŁĄD kol.8",IF(OR($H476=LEGENDA!$B$21,$H476=1),49,IF(OR($H476=LEGENDA!$B$22,$H476=2),59,IF(OR($H476=LEGENDA!$B$23,$H476=3),62,IF(OR($H476=4,$H476=LEGENDA!$B$24),66,IF(H476=LEGENDA!$O$25,86,IF(H476=LEGENDA!$O$26,91,IF(H476=LEGENDA!$O$27,73,IF(H476=LEGENDA!$O$28,66,IF(H476=LEGENDA!$O$29,135,IF(H476=LEGENDA!$O$30,158,IF(H476=LEGENDA!$O$31,117)))))))))))))))))</f>
        <v/>
      </c>
      <c r="N476" s="61" t="str">
        <f>IF(AND(D476="TUZ",H476="gleba b. lekka"),"BŁĄD kol.8",IF(AND(D476="TUZ",H476="gleba lekka"),"BŁĄD kol.8",IF(AND(D476="TUZ",H476="gleba średnia"),"BŁĄD kol.8",IF(AND(D476="TUZ",H476="gleba ciężka"),"BŁĄD kol.8",IF(AND(E476&lt;&gt;4,H476=LEGENDA!$O$29),"BŁĄD kol.8",IF(AND(E476&lt;&gt;4,H476=LEGENDA!$O$30),"BŁĄD kol.8",IF(AND(E476&lt;&gt;4,H476=LEGENDA!$O$31),"BŁĄD kol.8",IF(AND(E476&lt;&gt;4,H476=LEGENDA!$O$28),"BŁĄD kol.8",IF(AND(E476&lt;&gt;4,H476=LEGENDA!$O$27),"BŁĄD kol.8",IF(AND(E476&lt;&gt;4,H476=LEGENDA!$O$26),"BŁĄD kol.8",IF(AND(E476&lt;&gt;4,H476=LEGENDA!$O$25),"BŁĄD kol.8",IF(AX476="","",IF(AX476=1,0.6,IF(AX476=2,0.9,0.9))))))))))))))</f>
        <v/>
      </c>
      <c r="O476" s="381" t="str">
        <f t="shared" si="234"/>
        <v/>
      </c>
      <c r="P476" s="379" t="str">
        <f t="shared" si="235"/>
        <v/>
      </c>
      <c r="Q476" s="47"/>
      <c r="R476" s="46"/>
      <c r="S476" s="46"/>
      <c r="T476" s="46"/>
      <c r="U476" s="46"/>
      <c r="V476" s="61" t="str">
        <f t="shared" si="236"/>
        <v/>
      </c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61" t="str">
        <f t="shared" si="237"/>
        <v/>
      </c>
      <c r="AH476" s="66" t="e">
        <v>#VALUE!</v>
      </c>
      <c r="AI476" s="72">
        <v>0</v>
      </c>
      <c r="AJ476" s="73">
        <v>0</v>
      </c>
      <c r="AK476" s="67">
        <v>0</v>
      </c>
      <c r="AL476" s="51">
        <v>-63.360000000000007</v>
      </c>
      <c r="AM476" s="51">
        <v>-73.600000000000009</v>
      </c>
      <c r="AN476" s="51">
        <v>-164.8</v>
      </c>
      <c r="AO476" s="77">
        <v>0</v>
      </c>
      <c r="AP476" s="77">
        <v>0</v>
      </c>
      <c r="AQ476" s="77">
        <v>0</v>
      </c>
      <c r="AR476" s="77">
        <v>0</v>
      </c>
      <c r="AS476" s="77">
        <v>0</v>
      </c>
      <c r="AT476" s="77">
        <v>0</v>
      </c>
      <c r="AU476" s="46"/>
      <c r="AV476" s="350" t="str">
        <f t="shared" si="238"/>
        <v/>
      </c>
      <c r="AW476" s="76" t="str">
        <f t="shared" si="239"/>
        <v/>
      </c>
      <c r="AX476" s="198" t="str">
        <f>IF(A476="","",IF(D476="","",INDEX(POBRANIE_!$B$6:$F$101,MATCH(D476,POBRANIE_!$A$6:$A$101,0),5)))</f>
        <v/>
      </c>
      <c r="AY476" s="96" t="str">
        <f t="shared" si="240"/>
        <v/>
      </c>
      <c r="AZ476" s="96" t="str">
        <f t="shared" si="260"/>
        <v/>
      </c>
      <c r="BA476" s="292" t="str">
        <f t="shared" si="255"/>
        <v xml:space="preserve"> </v>
      </c>
      <c r="BB476" s="293" t="str">
        <f t="shared" si="256"/>
        <v xml:space="preserve"> </v>
      </c>
      <c r="BD476" s="45"/>
      <c r="BE476" s="387" t="str">
        <f t="shared" si="257"/>
        <v/>
      </c>
      <c r="BF476" s="388">
        <f t="shared" si="241"/>
        <v>0</v>
      </c>
      <c r="BG476" s="388">
        <f t="shared" si="242"/>
        <v>0</v>
      </c>
      <c r="BH476" s="388">
        <f t="shared" si="243"/>
        <v>0</v>
      </c>
      <c r="BI476" s="388">
        <f t="shared" si="244"/>
        <v>0</v>
      </c>
      <c r="BJ476" s="388">
        <f t="shared" si="245"/>
        <v>0</v>
      </c>
      <c r="BK476" s="389">
        <f t="shared" si="246"/>
        <v>0</v>
      </c>
      <c r="BL476" s="388">
        <f>IF(W476="",0,IF(W476=LEGENDA!C$43,0,1))</f>
        <v>0</v>
      </c>
      <c r="BM476" s="388">
        <f>IF(X476="",0,IF(X476=LEGENDA!D$43,0,1))</f>
        <v>0</v>
      </c>
      <c r="BN476" s="388">
        <f>IF(Y476="",0,IF(Y476=LEGENDA!E$43,0,1))</f>
        <v>0</v>
      </c>
      <c r="BO476" s="388">
        <f>IF(Z476="",0,IF(Z476=LEGENDA!F$43,0,1))</f>
        <v>0</v>
      </c>
      <c r="BP476" s="388">
        <f>IF(AA476="",0,IF(AA476=LEGENDA!G$43,0,1))</f>
        <v>0</v>
      </c>
      <c r="BQ476" s="388">
        <f>IF(AB476="",0,IF(AB476=LEGENDA!H$43,0,1))</f>
        <v>0</v>
      </c>
      <c r="BR476" s="388">
        <f>IF(AC476="",0,IF(AC476=LEGENDA!I$43,0,1))</f>
        <v>0</v>
      </c>
      <c r="BS476" s="388">
        <f>IF(AD476="",0,IF(AD476=LEGENDA!J$43,0,1))</f>
        <v>0</v>
      </c>
      <c r="BT476" s="388">
        <f>IF(AE476="",0,IF(AE476=LEGENDA!K$43,0,1))</f>
        <v>0</v>
      </c>
      <c r="BU476" s="388">
        <f>IF(AF476="",0,IF(AF476=LEGENDA!L$43,0,1))</f>
        <v>0</v>
      </c>
      <c r="BV476" s="390">
        <f t="shared" si="247"/>
        <v>0</v>
      </c>
      <c r="BW476" s="388">
        <f t="shared" si="248"/>
        <v>0</v>
      </c>
      <c r="BX476" s="390">
        <f t="shared" si="249"/>
        <v>0</v>
      </c>
      <c r="BY476" s="391">
        <f t="shared" si="250"/>
        <v>0</v>
      </c>
      <c r="BZ476" s="391">
        <f t="shared" si="251"/>
        <v>0</v>
      </c>
      <c r="CA476" s="391" t="str">
        <f t="shared" si="252"/>
        <v/>
      </c>
      <c r="CB476" s="386" t="str">
        <f t="shared" si="258"/>
        <v/>
      </c>
      <c r="CC476" s="94">
        <f t="shared" si="253"/>
        <v>0</v>
      </c>
      <c r="CD476" s="397" t="str">
        <f t="shared" si="254"/>
        <v/>
      </c>
      <c r="CE476" s="559" t="str">
        <f t="array" ref="CE476">IFERROR(INDEX($C$10:$C$525,MATCH(0,COUNTIF($CE$9:CE475,$C$10:$C$525),0)),"")</f>
        <v/>
      </c>
      <c r="CF476" s="559">
        <f t="shared" si="259"/>
        <v>0</v>
      </c>
    </row>
    <row r="477" spans="1:84" ht="18.600000000000001" customHeight="1" thickBot="1" x14ac:dyDescent="0.35">
      <c r="A477" s="78" t="str">
        <f t="shared" si="232"/>
        <v/>
      </c>
      <c r="B477" s="576"/>
      <c r="C477" s="464"/>
      <c r="D477" s="349"/>
      <c r="E477" s="61" t="str">
        <f>IF(B477="","",IF(C477="","",IF(D477="","",INDEX(POBRANIE_!$B$6:$F$100,MATCH($D477,POBRANIE_!$A$6:$A$100,0),2))))</f>
        <v/>
      </c>
      <c r="F477" s="44"/>
      <c r="G477" s="45"/>
      <c r="H477" s="349"/>
      <c r="I477" s="46"/>
      <c r="J477" s="64" t="str">
        <f>IF($H477="","",IF($I477="","",IF($H477=LEGENDA!$B$21,0.6,IF($H477=LEGENDA!$B$22,0.7,0.8))))</f>
        <v/>
      </c>
      <c r="K477" s="61" t="str">
        <f t="shared" si="233"/>
        <v/>
      </c>
      <c r="L477" s="46"/>
      <c r="M477" s="61" t="str">
        <f>IF($H477="","",IF(OR(I477&gt;0,L477&gt;0),"",IF(AND(D477="TUZ",H477="gleba b. lekka"),"BŁĄD kol.8",IF(AND(D477="TUZ",H477="gleba lekka"),"BŁĄD kol.8",IF(AND(D477="TUZ",H477="gleba średnia"),"BŁĄD kol.8",IF(AND(D477="TUZ",H477="gleba ciężka"),"BŁĄD kol.8",IF(OR($H477=LEGENDA!$B$21,$H477=1),49,IF(OR($H477=LEGENDA!$B$22,$H477=2),59,IF(OR($H477=LEGENDA!$B$23,$H477=3),62,IF(OR($H477=4,$H477=LEGENDA!$B$24),66,IF(H477=LEGENDA!$O$25,86,IF(H477=LEGENDA!$O$26,91,IF(H477=LEGENDA!$O$27,73,IF(H477=LEGENDA!$O$28,66,IF(H477=LEGENDA!$O$29,135,IF(H477=LEGENDA!$O$30,158,IF(H477=LEGENDA!$O$31,117)))))))))))))))))</f>
        <v/>
      </c>
      <c r="N477" s="61" t="str">
        <f>IF(AND(D477="TUZ",H477="gleba b. lekka"),"BŁĄD kol.8",IF(AND(D477="TUZ",H477="gleba lekka"),"BŁĄD kol.8",IF(AND(D477="TUZ",H477="gleba średnia"),"BŁĄD kol.8",IF(AND(D477="TUZ",H477="gleba ciężka"),"BŁĄD kol.8",IF(AND(E477&lt;&gt;4,H477=LEGENDA!$O$29),"BŁĄD kol.8",IF(AND(E477&lt;&gt;4,H477=LEGENDA!$O$30),"BŁĄD kol.8",IF(AND(E477&lt;&gt;4,H477=LEGENDA!$O$31),"BŁĄD kol.8",IF(AND(E477&lt;&gt;4,H477=LEGENDA!$O$28),"BŁĄD kol.8",IF(AND(E477&lt;&gt;4,H477=LEGENDA!$O$27),"BŁĄD kol.8",IF(AND(E477&lt;&gt;4,H477=LEGENDA!$O$26),"BŁĄD kol.8",IF(AND(E477&lt;&gt;4,H477=LEGENDA!$O$25),"BŁĄD kol.8",IF(AX477="","",IF(AX477=1,0.6,IF(AX477=2,0.9,0.9))))))))))))))</f>
        <v/>
      </c>
      <c r="O477" s="381" t="str">
        <f t="shared" si="234"/>
        <v/>
      </c>
      <c r="P477" s="379" t="str">
        <f t="shared" si="235"/>
        <v/>
      </c>
      <c r="Q477" s="47"/>
      <c r="R477" s="46"/>
      <c r="S477" s="46"/>
      <c r="T477" s="46"/>
      <c r="U477" s="46"/>
      <c r="V477" s="61" t="str">
        <f t="shared" si="236"/>
        <v/>
      </c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61" t="str">
        <f t="shared" si="237"/>
        <v/>
      </c>
      <c r="AH477" s="66" t="e">
        <v>#VALUE!</v>
      </c>
      <c r="AI477" s="72">
        <v>0</v>
      </c>
      <c r="AJ477" s="73">
        <v>0</v>
      </c>
      <c r="AK477" s="67">
        <v>0</v>
      </c>
      <c r="AL477" s="51">
        <v>-63.360000000000007</v>
      </c>
      <c r="AM477" s="51">
        <v>-73.600000000000009</v>
      </c>
      <c r="AN477" s="51">
        <v>-164.8</v>
      </c>
      <c r="AO477" s="77">
        <v>0</v>
      </c>
      <c r="AP477" s="77">
        <v>0</v>
      </c>
      <c r="AQ477" s="77">
        <v>0</v>
      </c>
      <c r="AR477" s="77">
        <v>0</v>
      </c>
      <c r="AS477" s="77">
        <v>0</v>
      </c>
      <c r="AT477" s="77">
        <v>0</v>
      </c>
      <c r="AU477" s="46"/>
      <c r="AV477" s="350" t="str">
        <f t="shared" si="238"/>
        <v/>
      </c>
      <c r="AW477" s="76" t="str">
        <f t="shared" si="239"/>
        <v/>
      </c>
      <c r="AX477" s="198" t="str">
        <f>IF(A477="","",IF(D477="","",INDEX(POBRANIE_!$B$6:$F$101,MATCH(D477,POBRANIE_!$A$6:$A$101,0),5)))</f>
        <v/>
      </c>
      <c r="AY477" s="96" t="str">
        <f t="shared" si="240"/>
        <v/>
      </c>
      <c r="AZ477" s="96" t="str">
        <f t="shared" si="260"/>
        <v/>
      </c>
      <c r="BA477" s="292" t="str">
        <f t="shared" si="255"/>
        <v xml:space="preserve"> </v>
      </c>
      <c r="BB477" s="293" t="str">
        <f t="shared" si="256"/>
        <v xml:space="preserve"> </v>
      </c>
      <c r="BD477" s="45"/>
      <c r="BE477" s="387" t="str">
        <f t="shared" si="257"/>
        <v/>
      </c>
      <c r="BF477" s="388">
        <f t="shared" si="241"/>
        <v>0</v>
      </c>
      <c r="BG477" s="388">
        <f t="shared" si="242"/>
        <v>0</v>
      </c>
      <c r="BH477" s="388">
        <f t="shared" si="243"/>
        <v>0</v>
      </c>
      <c r="BI477" s="388">
        <f t="shared" si="244"/>
        <v>0</v>
      </c>
      <c r="BJ477" s="388">
        <f t="shared" si="245"/>
        <v>0</v>
      </c>
      <c r="BK477" s="389">
        <f t="shared" si="246"/>
        <v>0</v>
      </c>
      <c r="BL477" s="388">
        <f>IF(W477="",0,IF(W477=LEGENDA!C$43,0,1))</f>
        <v>0</v>
      </c>
      <c r="BM477" s="388">
        <f>IF(X477="",0,IF(X477=LEGENDA!D$43,0,1))</f>
        <v>0</v>
      </c>
      <c r="BN477" s="388">
        <f>IF(Y477="",0,IF(Y477=LEGENDA!E$43,0,1))</f>
        <v>0</v>
      </c>
      <c r="BO477" s="388">
        <f>IF(Z477="",0,IF(Z477=LEGENDA!F$43,0,1))</f>
        <v>0</v>
      </c>
      <c r="BP477" s="388">
        <f>IF(AA477="",0,IF(AA477=LEGENDA!G$43,0,1))</f>
        <v>0</v>
      </c>
      <c r="BQ477" s="388">
        <f>IF(AB477="",0,IF(AB477=LEGENDA!H$43,0,1))</f>
        <v>0</v>
      </c>
      <c r="BR477" s="388">
        <f>IF(AC477="",0,IF(AC477=LEGENDA!I$43,0,1))</f>
        <v>0</v>
      </c>
      <c r="BS477" s="388">
        <f>IF(AD477="",0,IF(AD477=LEGENDA!J$43,0,1))</f>
        <v>0</v>
      </c>
      <c r="BT477" s="388">
        <f>IF(AE477="",0,IF(AE477=LEGENDA!K$43,0,1))</f>
        <v>0</v>
      </c>
      <c r="BU477" s="388">
        <f>IF(AF477="",0,IF(AF477=LEGENDA!L$43,0,1))</f>
        <v>0</v>
      </c>
      <c r="BV477" s="390">
        <f t="shared" si="247"/>
        <v>0</v>
      </c>
      <c r="BW477" s="388">
        <f t="shared" si="248"/>
        <v>0</v>
      </c>
      <c r="BX477" s="390">
        <f t="shared" si="249"/>
        <v>0</v>
      </c>
      <c r="BY477" s="391">
        <f t="shared" si="250"/>
        <v>0</v>
      </c>
      <c r="BZ477" s="391">
        <f t="shared" si="251"/>
        <v>0</v>
      </c>
      <c r="CA477" s="391" t="str">
        <f t="shared" si="252"/>
        <v/>
      </c>
      <c r="CB477" s="386" t="str">
        <f t="shared" si="258"/>
        <v/>
      </c>
      <c r="CC477" s="94">
        <f t="shared" si="253"/>
        <v>0</v>
      </c>
      <c r="CD477" s="397" t="str">
        <f t="shared" si="254"/>
        <v/>
      </c>
      <c r="CE477" s="559" t="str">
        <f t="array" ref="CE477">IFERROR(INDEX($C$10:$C$525,MATCH(0,COUNTIF($CE$9:CE476,$C$10:$C$525),0)),"")</f>
        <v/>
      </c>
      <c r="CF477" s="559">
        <f t="shared" si="259"/>
        <v>0</v>
      </c>
    </row>
    <row r="478" spans="1:84" ht="18.600000000000001" customHeight="1" thickBot="1" x14ac:dyDescent="0.35">
      <c r="A478" s="78" t="str">
        <f t="shared" si="232"/>
        <v/>
      </c>
      <c r="B478" s="576"/>
      <c r="C478" s="464"/>
      <c r="D478" s="349"/>
      <c r="E478" s="61" t="str">
        <f>IF(B478="","",IF(C478="","",IF(D478="","",INDEX(POBRANIE_!$B$6:$F$100,MATCH($D478,POBRANIE_!$A$6:$A$100,0),2))))</f>
        <v/>
      </c>
      <c r="F478" s="44"/>
      <c r="G478" s="45"/>
      <c r="H478" s="349"/>
      <c r="I478" s="46"/>
      <c r="J478" s="64" t="str">
        <f>IF($H478="","",IF($I478="","",IF($H478=LEGENDA!$B$21,0.6,IF($H478=LEGENDA!$B$22,0.7,0.8))))</f>
        <v/>
      </c>
      <c r="K478" s="61" t="str">
        <f t="shared" si="233"/>
        <v/>
      </c>
      <c r="L478" s="46"/>
      <c r="M478" s="61" t="str">
        <f>IF($H478="","",IF(OR(I478&gt;0,L478&gt;0),"",IF(AND(D478="TUZ",H478="gleba b. lekka"),"BŁĄD kol.8",IF(AND(D478="TUZ",H478="gleba lekka"),"BŁĄD kol.8",IF(AND(D478="TUZ",H478="gleba średnia"),"BŁĄD kol.8",IF(AND(D478="TUZ",H478="gleba ciężka"),"BŁĄD kol.8",IF(OR($H478=LEGENDA!$B$21,$H478=1),49,IF(OR($H478=LEGENDA!$B$22,$H478=2),59,IF(OR($H478=LEGENDA!$B$23,$H478=3),62,IF(OR($H478=4,$H478=LEGENDA!$B$24),66,IF(H478=LEGENDA!$O$25,86,IF(H478=LEGENDA!$O$26,91,IF(H478=LEGENDA!$O$27,73,IF(H478=LEGENDA!$O$28,66,IF(H478=LEGENDA!$O$29,135,IF(H478=LEGENDA!$O$30,158,IF(H478=LEGENDA!$O$31,117)))))))))))))))))</f>
        <v/>
      </c>
      <c r="N478" s="61" t="str">
        <f>IF(AND(D478="TUZ",H478="gleba b. lekka"),"BŁĄD kol.8",IF(AND(D478="TUZ",H478="gleba lekka"),"BŁĄD kol.8",IF(AND(D478="TUZ",H478="gleba średnia"),"BŁĄD kol.8",IF(AND(D478="TUZ",H478="gleba ciężka"),"BŁĄD kol.8",IF(AND(E478&lt;&gt;4,H478=LEGENDA!$O$29),"BŁĄD kol.8",IF(AND(E478&lt;&gt;4,H478=LEGENDA!$O$30),"BŁĄD kol.8",IF(AND(E478&lt;&gt;4,H478=LEGENDA!$O$31),"BŁĄD kol.8",IF(AND(E478&lt;&gt;4,H478=LEGENDA!$O$28),"BŁĄD kol.8",IF(AND(E478&lt;&gt;4,H478=LEGENDA!$O$27),"BŁĄD kol.8",IF(AND(E478&lt;&gt;4,H478=LEGENDA!$O$26),"BŁĄD kol.8",IF(AND(E478&lt;&gt;4,H478=LEGENDA!$O$25),"BŁĄD kol.8",IF(AX478="","",IF(AX478=1,0.6,IF(AX478=2,0.9,0.9))))))))))))))</f>
        <v/>
      </c>
      <c r="O478" s="381" t="str">
        <f t="shared" si="234"/>
        <v/>
      </c>
      <c r="P478" s="379" t="str">
        <f t="shared" si="235"/>
        <v/>
      </c>
      <c r="Q478" s="47"/>
      <c r="R478" s="46"/>
      <c r="S478" s="46"/>
      <c r="T478" s="46"/>
      <c r="U478" s="46"/>
      <c r="V478" s="61" t="str">
        <f t="shared" si="236"/>
        <v/>
      </c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61" t="str">
        <f t="shared" si="237"/>
        <v/>
      </c>
      <c r="AH478" s="66" t="e">
        <v>#VALUE!</v>
      </c>
      <c r="AI478" s="72">
        <v>0</v>
      </c>
      <c r="AJ478" s="73">
        <v>0</v>
      </c>
      <c r="AK478" s="67">
        <v>0</v>
      </c>
      <c r="AL478" s="51">
        <v>-63.360000000000007</v>
      </c>
      <c r="AM478" s="51">
        <v>-73.600000000000009</v>
      </c>
      <c r="AN478" s="51">
        <v>-164.8</v>
      </c>
      <c r="AO478" s="77">
        <v>0</v>
      </c>
      <c r="AP478" s="77">
        <v>0</v>
      </c>
      <c r="AQ478" s="77">
        <v>0</v>
      </c>
      <c r="AR478" s="77">
        <v>0</v>
      </c>
      <c r="AS478" s="77">
        <v>0</v>
      </c>
      <c r="AT478" s="77">
        <v>0</v>
      </c>
      <c r="AU478" s="46"/>
      <c r="AV478" s="350" t="str">
        <f t="shared" si="238"/>
        <v/>
      </c>
      <c r="AW478" s="76" t="str">
        <f t="shared" si="239"/>
        <v/>
      </c>
      <c r="AX478" s="198" t="str">
        <f>IF(A478="","",IF(D478="","",INDEX(POBRANIE_!$B$6:$F$101,MATCH(D478,POBRANIE_!$A$6:$A$101,0),5)))</f>
        <v/>
      </c>
      <c r="AY478" s="96" t="str">
        <f t="shared" si="240"/>
        <v/>
      </c>
      <c r="AZ478" s="96" t="str">
        <f t="shared" si="260"/>
        <v/>
      </c>
      <c r="BA478" s="292" t="str">
        <f t="shared" si="255"/>
        <v xml:space="preserve"> </v>
      </c>
      <c r="BB478" s="293" t="str">
        <f t="shared" si="256"/>
        <v xml:space="preserve"> </v>
      </c>
      <c r="BD478" s="45"/>
      <c r="BE478" s="387" t="str">
        <f t="shared" si="257"/>
        <v/>
      </c>
      <c r="BF478" s="388">
        <f t="shared" si="241"/>
        <v>0</v>
      </c>
      <c r="BG478" s="388">
        <f t="shared" si="242"/>
        <v>0</v>
      </c>
      <c r="BH478" s="388">
        <f t="shared" si="243"/>
        <v>0</v>
      </c>
      <c r="BI478" s="388">
        <f t="shared" si="244"/>
        <v>0</v>
      </c>
      <c r="BJ478" s="388">
        <f t="shared" si="245"/>
        <v>0</v>
      </c>
      <c r="BK478" s="389">
        <f t="shared" si="246"/>
        <v>0</v>
      </c>
      <c r="BL478" s="388">
        <f>IF(W478="",0,IF(W478=LEGENDA!C$43,0,1))</f>
        <v>0</v>
      </c>
      <c r="BM478" s="388">
        <f>IF(X478="",0,IF(X478=LEGENDA!D$43,0,1))</f>
        <v>0</v>
      </c>
      <c r="BN478" s="388">
        <f>IF(Y478="",0,IF(Y478=LEGENDA!E$43,0,1))</f>
        <v>0</v>
      </c>
      <c r="BO478" s="388">
        <f>IF(Z478="",0,IF(Z478=LEGENDA!F$43,0,1))</f>
        <v>0</v>
      </c>
      <c r="BP478" s="388">
        <f>IF(AA478="",0,IF(AA478=LEGENDA!G$43,0,1))</f>
        <v>0</v>
      </c>
      <c r="BQ478" s="388">
        <f>IF(AB478="",0,IF(AB478=LEGENDA!H$43,0,1))</f>
        <v>0</v>
      </c>
      <c r="BR478" s="388">
        <f>IF(AC478="",0,IF(AC478=LEGENDA!I$43,0,1))</f>
        <v>0</v>
      </c>
      <c r="BS478" s="388">
        <f>IF(AD478="",0,IF(AD478=LEGENDA!J$43,0,1))</f>
        <v>0</v>
      </c>
      <c r="BT478" s="388">
        <f>IF(AE478="",0,IF(AE478=LEGENDA!K$43,0,1))</f>
        <v>0</v>
      </c>
      <c r="BU478" s="388">
        <f>IF(AF478="",0,IF(AF478=LEGENDA!L$43,0,1))</f>
        <v>0</v>
      </c>
      <c r="BV478" s="390">
        <f t="shared" si="247"/>
        <v>0</v>
      </c>
      <c r="BW478" s="388">
        <f t="shared" si="248"/>
        <v>0</v>
      </c>
      <c r="BX478" s="390">
        <f t="shared" si="249"/>
        <v>0</v>
      </c>
      <c r="BY478" s="391">
        <f t="shared" si="250"/>
        <v>0</v>
      </c>
      <c r="BZ478" s="391">
        <f t="shared" si="251"/>
        <v>0</v>
      </c>
      <c r="CA478" s="391" t="str">
        <f t="shared" si="252"/>
        <v/>
      </c>
      <c r="CB478" s="386" t="str">
        <f t="shared" si="258"/>
        <v/>
      </c>
      <c r="CC478" s="94">
        <f t="shared" si="253"/>
        <v>0</v>
      </c>
      <c r="CD478" s="397" t="str">
        <f t="shared" si="254"/>
        <v/>
      </c>
      <c r="CE478" s="559" t="str">
        <f t="array" ref="CE478">IFERROR(INDEX($C$10:$C$525,MATCH(0,COUNTIF($CE$9:CE477,$C$10:$C$525),0)),"")</f>
        <v/>
      </c>
      <c r="CF478" s="559">
        <f t="shared" si="259"/>
        <v>0</v>
      </c>
    </row>
    <row r="479" spans="1:84" ht="18.600000000000001" customHeight="1" thickBot="1" x14ac:dyDescent="0.35">
      <c r="A479" s="78" t="str">
        <f t="shared" si="232"/>
        <v/>
      </c>
      <c r="B479" s="576"/>
      <c r="C479" s="464"/>
      <c r="D479" s="349"/>
      <c r="E479" s="61" t="str">
        <f>IF(B479="","",IF(C479="","",IF(D479="","",INDEX(POBRANIE_!$B$6:$F$100,MATCH($D479,POBRANIE_!$A$6:$A$100,0),2))))</f>
        <v/>
      </c>
      <c r="F479" s="44"/>
      <c r="G479" s="45"/>
      <c r="H479" s="349"/>
      <c r="I479" s="46"/>
      <c r="J479" s="64" t="str">
        <f>IF($H479="","",IF($I479="","",IF($H479=LEGENDA!$B$21,0.6,IF($H479=LEGENDA!$B$22,0.7,0.8))))</f>
        <v/>
      </c>
      <c r="K479" s="61" t="str">
        <f t="shared" si="233"/>
        <v/>
      </c>
      <c r="L479" s="46"/>
      <c r="M479" s="61" t="str">
        <f>IF($H479="","",IF(OR(I479&gt;0,L479&gt;0),"",IF(AND(D479="TUZ",H479="gleba b. lekka"),"BŁĄD kol.8",IF(AND(D479="TUZ",H479="gleba lekka"),"BŁĄD kol.8",IF(AND(D479="TUZ",H479="gleba średnia"),"BŁĄD kol.8",IF(AND(D479="TUZ",H479="gleba ciężka"),"BŁĄD kol.8",IF(OR($H479=LEGENDA!$B$21,$H479=1),49,IF(OR($H479=LEGENDA!$B$22,$H479=2),59,IF(OR($H479=LEGENDA!$B$23,$H479=3),62,IF(OR($H479=4,$H479=LEGENDA!$B$24),66,IF(H479=LEGENDA!$O$25,86,IF(H479=LEGENDA!$O$26,91,IF(H479=LEGENDA!$O$27,73,IF(H479=LEGENDA!$O$28,66,IF(H479=LEGENDA!$O$29,135,IF(H479=LEGENDA!$O$30,158,IF(H479=LEGENDA!$O$31,117)))))))))))))))))</f>
        <v/>
      </c>
      <c r="N479" s="61" t="str">
        <f>IF(AND(D479="TUZ",H479="gleba b. lekka"),"BŁĄD kol.8",IF(AND(D479="TUZ",H479="gleba lekka"),"BŁĄD kol.8",IF(AND(D479="TUZ",H479="gleba średnia"),"BŁĄD kol.8",IF(AND(D479="TUZ",H479="gleba ciężka"),"BŁĄD kol.8",IF(AND(E479&lt;&gt;4,H479=LEGENDA!$O$29),"BŁĄD kol.8",IF(AND(E479&lt;&gt;4,H479=LEGENDA!$O$30),"BŁĄD kol.8",IF(AND(E479&lt;&gt;4,H479=LEGENDA!$O$31),"BŁĄD kol.8",IF(AND(E479&lt;&gt;4,H479=LEGENDA!$O$28),"BŁĄD kol.8",IF(AND(E479&lt;&gt;4,H479=LEGENDA!$O$27),"BŁĄD kol.8",IF(AND(E479&lt;&gt;4,H479=LEGENDA!$O$26),"BŁĄD kol.8",IF(AND(E479&lt;&gt;4,H479=LEGENDA!$O$25),"BŁĄD kol.8",IF(AX479="","",IF(AX479=1,0.6,IF(AX479=2,0.9,0.9))))))))))))))</f>
        <v/>
      </c>
      <c r="O479" s="381" t="str">
        <f t="shared" si="234"/>
        <v/>
      </c>
      <c r="P479" s="379" t="str">
        <f t="shared" si="235"/>
        <v/>
      </c>
      <c r="Q479" s="47"/>
      <c r="R479" s="46"/>
      <c r="S479" s="46"/>
      <c r="T479" s="46"/>
      <c r="U479" s="46"/>
      <c r="V479" s="61" t="str">
        <f t="shared" si="236"/>
        <v/>
      </c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61" t="str">
        <f t="shared" si="237"/>
        <v/>
      </c>
      <c r="AH479" s="66" t="e">
        <v>#VALUE!</v>
      </c>
      <c r="AI479" s="72">
        <v>0</v>
      </c>
      <c r="AJ479" s="73">
        <v>0</v>
      </c>
      <c r="AK479" s="67">
        <v>0</v>
      </c>
      <c r="AL479" s="51">
        <v>-63.360000000000007</v>
      </c>
      <c r="AM479" s="51">
        <v>-73.600000000000009</v>
      </c>
      <c r="AN479" s="51">
        <v>-164.8</v>
      </c>
      <c r="AO479" s="77">
        <v>0</v>
      </c>
      <c r="AP479" s="77">
        <v>0</v>
      </c>
      <c r="AQ479" s="77">
        <v>0</v>
      </c>
      <c r="AR479" s="77">
        <v>0</v>
      </c>
      <c r="AS479" s="77">
        <v>0</v>
      </c>
      <c r="AT479" s="77">
        <v>0</v>
      </c>
      <c r="AU479" s="46"/>
      <c r="AV479" s="350" t="str">
        <f t="shared" si="238"/>
        <v/>
      </c>
      <c r="AW479" s="76" t="str">
        <f t="shared" si="239"/>
        <v/>
      </c>
      <c r="AX479" s="198" t="str">
        <f>IF(A479="","",IF(D479="","",INDEX(POBRANIE_!$B$6:$F$101,MATCH(D479,POBRANIE_!$A$6:$A$101,0),5)))</f>
        <v/>
      </c>
      <c r="AY479" s="96" t="str">
        <f t="shared" si="240"/>
        <v/>
      </c>
      <c r="AZ479" s="96" t="str">
        <f t="shared" si="260"/>
        <v/>
      </c>
      <c r="BA479" s="292" t="str">
        <f t="shared" si="255"/>
        <v xml:space="preserve"> </v>
      </c>
      <c r="BB479" s="293" t="str">
        <f t="shared" si="256"/>
        <v xml:space="preserve"> </v>
      </c>
      <c r="BD479" s="45"/>
      <c r="BE479" s="387" t="str">
        <f t="shared" si="257"/>
        <v/>
      </c>
      <c r="BF479" s="388">
        <f t="shared" si="241"/>
        <v>0</v>
      </c>
      <c r="BG479" s="388">
        <f t="shared" si="242"/>
        <v>0</v>
      </c>
      <c r="BH479" s="388">
        <f t="shared" si="243"/>
        <v>0</v>
      </c>
      <c r="BI479" s="388">
        <f t="shared" si="244"/>
        <v>0</v>
      </c>
      <c r="BJ479" s="388">
        <f t="shared" si="245"/>
        <v>0</v>
      </c>
      <c r="BK479" s="389">
        <f t="shared" si="246"/>
        <v>0</v>
      </c>
      <c r="BL479" s="388">
        <f>IF(W479="",0,IF(W479=LEGENDA!C$43,0,1))</f>
        <v>0</v>
      </c>
      <c r="BM479" s="388">
        <f>IF(X479="",0,IF(X479=LEGENDA!D$43,0,1))</f>
        <v>0</v>
      </c>
      <c r="BN479" s="388">
        <f>IF(Y479="",0,IF(Y479=LEGENDA!E$43,0,1))</f>
        <v>0</v>
      </c>
      <c r="BO479" s="388">
        <f>IF(Z479="",0,IF(Z479=LEGENDA!F$43,0,1))</f>
        <v>0</v>
      </c>
      <c r="BP479" s="388">
        <f>IF(AA479="",0,IF(AA479=LEGENDA!G$43,0,1))</f>
        <v>0</v>
      </c>
      <c r="BQ479" s="388">
        <f>IF(AB479="",0,IF(AB479=LEGENDA!H$43,0,1))</f>
        <v>0</v>
      </c>
      <c r="BR479" s="388">
        <f>IF(AC479="",0,IF(AC479=LEGENDA!I$43,0,1))</f>
        <v>0</v>
      </c>
      <c r="BS479" s="388">
        <f>IF(AD479="",0,IF(AD479=LEGENDA!J$43,0,1))</f>
        <v>0</v>
      </c>
      <c r="BT479" s="388">
        <f>IF(AE479="",0,IF(AE479=LEGENDA!K$43,0,1))</f>
        <v>0</v>
      </c>
      <c r="BU479" s="388">
        <f>IF(AF479="",0,IF(AF479=LEGENDA!L$43,0,1))</f>
        <v>0</v>
      </c>
      <c r="BV479" s="390">
        <f t="shared" si="247"/>
        <v>0</v>
      </c>
      <c r="BW479" s="388">
        <f t="shared" si="248"/>
        <v>0</v>
      </c>
      <c r="BX479" s="390">
        <f t="shared" si="249"/>
        <v>0</v>
      </c>
      <c r="BY479" s="391">
        <f t="shared" si="250"/>
        <v>0</v>
      </c>
      <c r="BZ479" s="391">
        <f t="shared" si="251"/>
        <v>0</v>
      </c>
      <c r="CA479" s="391" t="str">
        <f t="shared" si="252"/>
        <v/>
      </c>
      <c r="CB479" s="386" t="str">
        <f t="shared" si="258"/>
        <v/>
      </c>
      <c r="CC479" s="94">
        <f t="shared" si="253"/>
        <v>0</v>
      </c>
      <c r="CD479" s="397" t="str">
        <f t="shared" si="254"/>
        <v/>
      </c>
      <c r="CE479" s="559" t="str">
        <f t="array" ref="CE479">IFERROR(INDEX($C$10:$C$525,MATCH(0,COUNTIF($CE$9:CE478,$C$10:$C$525),0)),"")</f>
        <v/>
      </c>
      <c r="CF479" s="559">
        <f t="shared" si="259"/>
        <v>0</v>
      </c>
    </row>
    <row r="480" spans="1:84" ht="18.600000000000001" customHeight="1" thickBot="1" x14ac:dyDescent="0.35">
      <c r="A480" s="78" t="str">
        <f t="shared" si="232"/>
        <v/>
      </c>
      <c r="B480" s="576"/>
      <c r="C480" s="464"/>
      <c r="D480" s="349"/>
      <c r="E480" s="61" t="str">
        <f>IF(B480="","",IF(C480="","",IF(D480="","",INDEX(POBRANIE_!$B$6:$F$100,MATCH($D480,POBRANIE_!$A$6:$A$100,0),2))))</f>
        <v/>
      </c>
      <c r="F480" s="44"/>
      <c r="G480" s="45"/>
      <c r="H480" s="349"/>
      <c r="I480" s="46"/>
      <c r="J480" s="64" t="str">
        <f>IF($H480="","",IF($I480="","",IF($H480=LEGENDA!$B$21,0.6,IF($H480=LEGENDA!$B$22,0.7,0.8))))</f>
        <v/>
      </c>
      <c r="K480" s="61" t="str">
        <f t="shared" si="233"/>
        <v/>
      </c>
      <c r="L480" s="46"/>
      <c r="M480" s="61" t="str">
        <f>IF($H480="","",IF(OR(I480&gt;0,L480&gt;0),"",IF(AND(D480="TUZ",H480="gleba b. lekka"),"BŁĄD kol.8",IF(AND(D480="TUZ",H480="gleba lekka"),"BŁĄD kol.8",IF(AND(D480="TUZ",H480="gleba średnia"),"BŁĄD kol.8",IF(AND(D480="TUZ",H480="gleba ciężka"),"BŁĄD kol.8",IF(OR($H480=LEGENDA!$B$21,$H480=1),49,IF(OR($H480=LEGENDA!$B$22,$H480=2),59,IF(OR($H480=LEGENDA!$B$23,$H480=3),62,IF(OR($H480=4,$H480=LEGENDA!$B$24),66,IF(H480=LEGENDA!$O$25,86,IF(H480=LEGENDA!$O$26,91,IF(H480=LEGENDA!$O$27,73,IF(H480=LEGENDA!$O$28,66,IF(H480=LEGENDA!$O$29,135,IF(H480=LEGENDA!$O$30,158,IF(H480=LEGENDA!$O$31,117)))))))))))))))))</f>
        <v/>
      </c>
      <c r="N480" s="61" t="str">
        <f>IF(AND(D480="TUZ",H480="gleba b. lekka"),"BŁĄD kol.8",IF(AND(D480="TUZ",H480="gleba lekka"),"BŁĄD kol.8",IF(AND(D480="TUZ",H480="gleba średnia"),"BŁĄD kol.8",IF(AND(D480="TUZ",H480="gleba ciężka"),"BŁĄD kol.8",IF(AND(E480&lt;&gt;4,H480=LEGENDA!$O$29),"BŁĄD kol.8",IF(AND(E480&lt;&gt;4,H480=LEGENDA!$O$30),"BŁĄD kol.8",IF(AND(E480&lt;&gt;4,H480=LEGENDA!$O$31),"BŁĄD kol.8",IF(AND(E480&lt;&gt;4,H480=LEGENDA!$O$28),"BŁĄD kol.8",IF(AND(E480&lt;&gt;4,H480=LEGENDA!$O$27),"BŁĄD kol.8",IF(AND(E480&lt;&gt;4,H480=LEGENDA!$O$26),"BŁĄD kol.8",IF(AND(E480&lt;&gt;4,H480=LEGENDA!$O$25),"BŁĄD kol.8",IF(AX480="","",IF(AX480=1,0.6,IF(AX480=2,0.9,0.9))))))))))))))</f>
        <v/>
      </c>
      <c r="O480" s="381" t="str">
        <f t="shared" si="234"/>
        <v/>
      </c>
      <c r="P480" s="379" t="str">
        <f t="shared" si="235"/>
        <v/>
      </c>
      <c r="Q480" s="47"/>
      <c r="R480" s="46"/>
      <c r="S480" s="46"/>
      <c r="T480" s="46"/>
      <c r="U480" s="46"/>
      <c r="V480" s="61" t="str">
        <f t="shared" si="236"/>
        <v/>
      </c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61" t="str">
        <f t="shared" si="237"/>
        <v/>
      </c>
      <c r="AH480" s="66" t="e">
        <v>#VALUE!</v>
      </c>
      <c r="AI480" s="72">
        <v>0</v>
      </c>
      <c r="AJ480" s="73">
        <v>0</v>
      </c>
      <c r="AK480" s="67">
        <v>0</v>
      </c>
      <c r="AL480" s="51">
        <v>-63.360000000000007</v>
      </c>
      <c r="AM480" s="51">
        <v>-73.600000000000009</v>
      </c>
      <c r="AN480" s="51">
        <v>-164.8</v>
      </c>
      <c r="AO480" s="77">
        <v>0</v>
      </c>
      <c r="AP480" s="77">
        <v>0</v>
      </c>
      <c r="AQ480" s="77">
        <v>0</v>
      </c>
      <c r="AR480" s="77">
        <v>0</v>
      </c>
      <c r="AS480" s="77">
        <v>0</v>
      </c>
      <c r="AT480" s="77">
        <v>0</v>
      </c>
      <c r="AU480" s="46"/>
      <c r="AV480" s="350" t="str">
        <f t="shared" si="238"/>
        <v/>
      </c>
      <c r="AW480" s="76" t="str">
        <f t="shared" si="239"/>
        <v/>
      </c>
      <c r="AX480" s="198" t="str">
        <f>IF(A480="","",IF(D480="","",INDEX(POBRANIE_!$B$6:$F$101,MATCH(D480,POBRANIE_!$A$6:$A$101,0),5)))</f>
        <v/>
      </c>
      <c r="AY480" s="96" t="str">
        <f t="shared" si="240"/>
        <v/>
      </c>
      <c r="AZ480" s="96" t="str">
        <f t="shared" si="260"/>
        <v/>
      </c>
      <c r="BA480" s="292" t="str">
        <f t="shared" si="255"/>
        <v xml:space="preserve"> </v>
      </c>
      <c r="BB480" s="293" t="str">
        <f t="shared" si="256"/>
        <v xml:space="preserve"> </v>
      </c>
      <c r="BD480" s="45"/>
      <c r="BE480" s="387" t="str">
        <f t="shared" si="257"/>
        <v/>
      </c>
      <c r="BF480" s="388">
        <f t="shared" si="241"/>
        <v>0</v>
      </c>
      <c r="BG480" s="388">
        <f t="shared" si="242"/>
        <v>0</v>
      </c>
      <c r="BH480" s="388">
        <f t="shared" si="243"/>
        <v>0</v>
      </c>
      <c r="BI480" s="388">
        <f t="shared" si="244"/>
        <v>0</v>
      </c>
      <c r="BJ480" s="388">
        <f t="shared" si="245"/>
        <v>0</v>
      </c>
      <c r="BK480" s="389">
        <f t="shared" si="246"/>
        <v>0</v>
      </c>
      <c r="BL480" s="388">
        <f>IF(W480="",0,IF(W480=LEGENDA!C$43,0,1))</f>
        <v>0</v>
      </c>
      <c r="BM480" s="388">
        <f>IF(X480="",0,IF(X480=LEGENDA!D$43,0,1))</f>
        <v>0</v>
      </c>
      <c r="BN480" s="388">
        <f>IF(Y480="",0,IF(Y480=LEGENDA!E$43,0,1))</f>
        <v>0</v>
      </c>
      <c r="BO480" s="388">
        <f>IF(Z480="",0,IF(Z480=LEGENDA!F$43,0,1))</f>
        <v>0</v>
      </c>
      <c r="BP480" s="388">
        <f>IF(AA480="",0,IF(AA480=LEGENDA!G$43,0,1))</f>
        <v>0</v>
      </c>
      <c r="BQ480" s="388">
        <f>IF(AB480="",0,IF(AB480=LEGENDA!H$43,0,1))</f>
        <v>0</v>
      </c>
      <c r="BR480" s="388">
        <f>IF(AC480="",0,IF(AC480=LEGENDA!I$43,0,1))</f>
        <v>0</v>
      </c>
      <c r="BS480" s="388">
        <f>IF(AD480="",0,IF(AD480=LEGENDA!J$43,0,1))</f>
        <v>0</v>
      </c>
      <c r="BT480" s="388">
        <f>IF(AE480="",0,IF(AE480=LEGENDA!K$43,0,1))</f>
        <v>0</v>
      </c>
      <c r="BU480" s="388">
        <f>IF(AF480="",0,IF(AF480=LEGENDA!L$43,0,1))</f>
        <v>0</v>
      </c>
      <c r="BV480" s="390">
        <f t="shared" si="247"/>
        <v>0</v>
      </c>
      <c r="BW480" s="388">
        <f t="shared" si="248"/>
        <v>0</v>
      </c>
      <c r="BX480" s="390">
        <f t="shared" si="249"/>
        <v>0</v>
      </c>
      <c r="BY480" s="391">
        <f t="shared" si="250"/>
        <v>0</v>
      </c>
      <c r="BZ480" s="391">
        <f t="shared" si="251"/>
        <v>0</v>
      </c>
      <c r="CA480" s="391" t="str">
        <f t="shared" si="252"/>
        <v/>
      </c>
      <c r="CB480" s="386" t="str">
        <f t="shared" si="258"/>
        <v/>
      </c>
      <c r="CC480" s="94">
        <f t="shared" si="253"/>
        <v>0</v>
      </c>
      <c r="CD480" s="397" t="str">
        <f t="shared" si="254"/>
        <v/>
      </c>
      <c r="CE480" s="559" t="str">
        <f t="array" ref="CE480">IFERROR(INDEX($C$10:$C$525,MATCH(0,COUNTIF($CE$9:CE479,$C$10:$C$525),0)),"")</f>
        <v/>
      </c>
      <c r="CF480" s="559">
        <f t="shared" si="259"/>
        <v>0</v>
      </c>
    </row>
    <row r="481" spans="1:84" ht="18.600000000000001" customHeight="1" thickBot="1" x14ac:dyDescent="0.35">
      <c r="A481" s="78" t="str">
        <f t="shared" si="232"/>
        <v/>
      </c>
      <c r="B481" s="576"/>
      <c r="C481" s="464"/>
      <c r="D481" s="349"/>
      <c r="E481" s="61" t="str">
        <f>IF(B481="","",IF(C481="","",IF(D481="","",INDEX(POBRANIE_!$B$6:$F$100,MATCH($D481,POBRANIE_!$A$6:$A$100,0),2))))</f>
        <v/>
      </c>
      <c r="F481" s="44"/>
      <c r="G481" s="45"/>
      <c r="H481" s="349"/>
      <c r="I481" s="46"/>
      <c r="J481" s="64" t="str">
        <f>IF($H481="","",IF($I481="","",IF($H481=LEGENDA!$B$21,0.6,IF($H481=LEGENDA!$B$22,0.7,0.8))))</f>
        <v/>
      </c>
      <c r="K481" s="61" t="str">
        <f t="shared" si="233"/>
        <v/>
      </c>
      <c r="L481" s="46"/>
      <c r="M481" s="61" t="str">
        <f>IF($H481="","",IF(OR(I481&gt;0,L481&gt;0),"",IF(AND(D481="TUZ",H481="gleba b. lekka"),"BŁĄD kol.8",IF(AND(D481="TUZ",H481="gleba lekka"),"BŁĄD kol.8",IF(AND(D481="TUZ",H481="gleba średnia"),"BŁĄD kol.8",IF(AND(D481="TUZ",H481="gleba ciężka"),"BŁĄD kol.8",IF(OR($H481=LEGENDA!$B$21,$H481=1),49,IF(OR($H481=LEGENDA!$B$22,$H481=2),59,IF(OR($H481=LEGENDA!$B$23,$H481=3),62,IF(OR($H481=4,$H481=LEGENDA!$B$24),66,IF(H481=LEGENDA!$O$25,86,IF(H481=LEGENDA!$O$26,91,IF(H481=LEGENDA!$O$27,73,IF(H481=LEGENDA!$O$28,66,IF(H481=LEGENDA!$O$29,135,IF(H481=LEGENDA!$O$30,158,IF(H481=LEGENDA!$O$31,117)))))))))))))))))</f>
        <v/>
      </c>
      <c r="N481" s="61" t="str">
        <f>IF(AND(D481="TUZ",H481="gleba b. lekka"),"BŁĄD kol.8",IF(AND(D481="TUZ",H481="gleba lekka"),"BŁĄD kol.8",IF(AND(D481="TUZ",H481="gleba średnia"),"BŁĄD kol.8",IF(AND(D481="TUZ",H481="gleba ciężka"),"BŁĄD kol.8",IF(AND(E481&lt;&gt;4,H481=LEGENDA!$O$29),"BŁĄD kol.8",IF(AND(E481&lt;&gt;4,H481=LEGENDA!$O$30),"BŁĄD kol.8",IF(AND(E481&lt;&gt;4,H481=LEGENDA!$O$31),"BŁĄD kol.8",IF(AND(E481&lt;&gt;4,H481=LEGENDA!$O$28),"BŁĄD kol.8",IF(AND(E481&lt;&gt;4,H481=LEGENDA!$O$27),"BŁĄD kol.8",IF(AND(E481&lt;&gt;4,H481=LEGENDA!$O$26),"BŁĄD kol.8",IF(AND(E481&lt;&gt;4,H481=LEGENDA!$O$25),"BŁĄD kol.8",IF(AX481="","",IF(AX481=1,0.6,IF(AX481=2,0.9,0.9))))))))))))))</f>
        <v/>
      </c>
      <c r="O481" s="381" t="str">
        <f t="shared" si="234"/>
        <v/>
      </c>
      <c r="P481" s="379" t="str">
        <f t="shared" si="235"/>
        <v/>
      </c>
      <c r="Q481" s="47"/>
      <c r="R481" s="46"/>
      <c r="S481" s="46"/>
      <c r="T481" s="46"/>
      <c r="U481" s="46"/>
      <c r="V481" s="61" t="str">
        <f t="shared" si="236"/>
        <v/>
      </c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61" t="str">
        <f t="shared" si="237"/>
        <v/>
      </c>
      <c r="AH481" s="66" t="e">
        <v>#VALUE!</v>
      </c>
      <c r="AI481" s="72">
        <v>0</v>
      </c>
      <c r="AJ481" s="73">
        <v>0</v>
      </c>
      <c r="AK481" s="67">
        <v>0</v>
      </c>
      <c r="AL481" s="51">
        <v>-63.360000000000007</v>
      </c>
      <c r="AM481" s="51">
        <v>-73.600000000000009</v>
      </c>
      <c r="AN481" s="51">
        <v>-164.8</v>
      </c>
      <c r="AO481" s="77">
        <v>0</v>
      </c>
      <c r="AP481" s="77">
        <v>0</v>
      </c>
      <c r="AQ481" s="77">
        <v>0</v>
      </c>
      <c r="AR481" s="77">
        <v>0</v>
      </c>
      <c r="AS481" s="77">
        <v>0</v>
      </c>
      <c r="AT481" s="77">
        <v>0</v>
      </c>
      <c r="AU481" s="46"/>
      <c r="AV481" s="350" t="str">
        <f t="shared" si="238"/>
        <v/>
      </c>
      <c r="AW481" s="76" t="str">
        <f t="shared" si="239"/>
        <v/>
      </c>
      <c r="AX481" s="198" t="str">
        <f>IF(A481="","",IF(D481="","",INDEX(POBRANIE_!$B$6:$F$101,MATCH(D481,POBRANIE_!$A$6:$A$101,0),5)))</f>
        <v/>
      </c>
      <c r="AY481" s="96" t="str">
        <f t="shared" si="240"/>
        <v/>
      </c>
      <c r="AZ481" s="96" t="str">
        <f t="shared" si="260"/>
        <v/>
      </c>
      <c r="BA481" s="292" t="str">
        <f t="shared" si="255"/>
        <v xml:space="preserve"> </v>
      </c>
      <c r="BB481" s="293" t="str">
        <f t="shared" si="256"/>
        <v xml:space="preserve"> </v>
      </c>
      <c r="BD481" s="45"/>
      <c r="BE481" s="387" t="str">
        <f t="shared" si="257"/>
        <v/>
      </c>
      <c r="BF481" s="388">
        <f t="shared" si="241"/>
        <v>0</v>
      </c>
      <c r="BG481" s="388">
        <f t="shared" si="242"/>
        <v>0</v>
      </c>
      <c r="BH481" s="388">
        <f t="shared" si="243"/>
        <v>0</v>
      </c>
      <c r="BI481" s="388">
        <f t="shared" si="244"/>
        <v>0</v>
      </c>
      <c r="BJ481" s="388">
        <f t="shared" si="245"/>
        <v>0</v>
      </c>
      <c r="BK481" s="389">
        <f t="shared" si="246"/>
        <v>0</v>
      </c>
      <c r="BL481" s="388">
        <f>IF(W481="",0,IF(W481=LEGENDA!C$43,0,1))</f>
        <v>0</v>
      </c>
      <c r="BM481" s="388">
        <f>IF(X481="",0,IF(X481=LEGENDA!D$43,0,1))</f>
        <v>0</v>
      </c>
      <c r="BN481" s="388">
        <f>IF(Y481="",0,IF(Y481=LEGENDA!E$43,0,1))</f>
        <v>0</v>
      </c>
      <c r="BO481" s="388">
        <f>IF(Z481="",0,IF(Z481=LEGENDA!F$43,0,1))</f>
        <v>0</v>
      </c>
      <c r="BP481" s="388">
        <f>IF(AA481="",0,IF(AA481=LEGENDA!G$43,0,1))</f>
        <v>0</v>
      </c>
      <c r="BQ481" s="388">
        <f>IF(AB481="",0,IF(AB481=LEGENDA!H$43,0,1))</f>
        <v>0</v>
      </c>
      <c r="BR481" s="388">
        <f>IF(AC481="",0,IF(AC481=LEGENDA!I$43,0,1))</f>
        <v>0</v>
      </c>
      <c r="BS481" s="388">
        <f>IF(AD481="",0,IF(AD481=LEGENDA!J$43,0,1))</f>
        <v>0</v>
      </c>
      <c r="BT481" s="388">
        <f>IF(AE481="",0,IF(AE481=LEGENDA!K$43,0,1))</f>
        <v>0</v>
      </c>
      <c r="BU481" s="388">
        <f>IF(AF481="",0,IF(AF481=LEGENDA!L$43,0,1))</f>
        <v>0</v>
      </c>
      <c r="BV481" s="390">
        <f t="shared" si="247"/>
        <v>0</v>
      </c>
      <c r="BW481" s="388">
        <f t="shared" si="248"/>
        <v>0</v>
      </c>
      <c r="BX481" s="390">
        <f t="shared" si="249"/>
        <v>0</v>
      </c>
      <c r="BY481" s="391">
        <f t="shared" si="250"/>
        <v>0</v>
      </c>
      <c r="BZ481" s="391">
        <f t="shared" si="251"/>
        <v>0</v>
      </c>
      <c r="CA481" s="391" t="str">
        <f t="shared" si="252"/>
        <v/>
      </c>
      <c r="CB481" s="386" t="str">
        <f t="shared" si="258"/>
        <v/>
      </c>
      <c r="CC481" s="94">
        <f t="shared" si="253"/>
        <v>0</v>
      </c>
      <c r="CD481" s="397" t="str">
        <f t="shared" si="254"/>
        <v/>
      </c>
      <c r="CE481" s="559" t="str">
        <f t="array" ref="CE481">IFERROR(INDEX($C$10:$C$525,MATCH(0,COUNTIF($CE$9:CE480,$C$10:$C$525),0)),"")</f>
        <v/>
      </c>
      <c r="CF481" s="559">
        <f t="shared" si="259"/>
        <v>0</v>
      </c>
    </row>
    <row r="482" spans="1:84" ht="18.600000000000001" customHeight="1" thickBot="1" x14ac:dyDescent="0.35">
      <c r="A482" s="78" t="str">
        <f t="shared" si="232"/>
        <v/>
      </c>
      <c r="B482" s="576"/>
      <c r="C482" s="464"/>
      <c r="D482" s="349"/>
      <c r="E482" s="61" t="str">
        <f>IF(B482="","",IF(C482="","",IF(D482="","",INDEX(POBRANIE_!$B$6:$F$100,MATCH($D482,POBRANIE_!$A$6:$A$100,0),2))))</f>
        <v/>
      </c>
      <c r="F482" s="44"/>
      <c r="G482" s="45"/>
      <c r="H482" s="349"/>
      <c r="I482" s="46"/>
      <c r="J482" s="64" t="str">
        <f>IF($H482="","",IF($I482="","",IF($H482=LEGENDA!$B$21,0.6,IF($H482=LEGENDA!$B$22,0.7,0.8))))</f>
        <v/>
      </c>
      <c r="K482" s="61" t="str">
        <f t="shared" si="233"/>
        <v/>
      </c>
      <c r="L482" s="46"/>
      <c r="M482" s="61" t="str">
        <f>IF($H482="","",IF(OR(I482&gt;0,L482&gt;0),"",IF(AND(D482="TUZ",H482="gleba b. lekka"),"BŁĄD kol.8",IF(AND(D482="TUZ",H482="gleba lekka"),"BŁĄD kol.8",IF(AND(D482="TUZ",H482="gleba średnia"),"BŁĄD kol.8",IF(AND(D482="TUZ",H482="gleba ciężka"),"BŁĄD kol.8",IF(OR($H482=LEGENDA!$B$21,$H482=1),49,IF(OR($H482=LEGENDA!$B$22,$H482=2),59,IF(OR($H482=LEGENDA!$B$23,$H482=3),62,IF(OR($H482=4,$H482=LEGENDA!$B$24),66,IF(H482=LEGENDA!$O$25,86,IF(H482=LEGENDA!$O$26,91,IF(H482=LEGENDA!$O$27,73,IF(H482=LEGENDA!$O$28,66,IF(H482=LEGENDA!$O$29,135,IF(H482=LEGENDA!$O$30,158,IF(H482=LEGENDA!$O$31,117)))))))))))))))))</f>
        <v/>
      </c>
      <c r="N482" s="61" t="str">
        <f>IF(AND(D482="TUZ",H482="gleba b. lekka"),"BŁĄD kol.8",IF(AND(D482="TUZ",H482="gleba lekka"),"BŁĄD kol.8",IF(AND(D482="TUZ",H482="gleba średnia"),"BŁĄD kol.8",IF(AND(D482="TUZ",H482="gleba ciężka"),"BŁĄD kol.8",IF(AND(E482&lt;&gt;4,H482=LEGENDA!$O$29),"BŁĄD kol.8",IF(AND(E482&lt;&gt;4,H482=LEGENDA!$O$30),"BŁĄD kol.8",IF(AND(E482&lt;&gt;4,H482=LEGENDA!$O$31),"BŁĄD kol.8",IF(AND(E482&lt;&gt;4,H482=LEGENDA!$O$28),"BŁĄD kol.8",IF(AND(E482&lt;&gt;4,H482=LEGENDA!$O$27),"BŁĄD kol.8",IF(AND(E482&lt;&gt;4,H482=LEGENDA!$O$26),"BŁĄD kol.8",IF(AND(E482&lt;&gt;4,H482=LEGENDA!$O$25),"BŁĄD kol.8",IF(AX482="","",IF(AX482=1,0.6,IF(AX482=2,0.9,0.9))))))))))))))</f>
        <v/>
      </c>
      <c r="O482" s="381" t="str">
        <f t="shared" si="234"/>
        <v/>
      </c>
      <c r="P482" s="379" t="str">
        <f t="shared" si="235"/>
        <v/>
      </c>
      <c r="Q482" s="47"/>
      <c r="R482" s="46"/>
      <c r="S482" s="46"/>
      <c r="T482" s="46"/>
      <c r="U482" s="46"/>
      <c r="V482" s="61" t="str">
        <f t="shared" si="236"/>
        <v/>
      </c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61" t="str">
        <f t="shared" si="237"/>
        <v/>
      </c>
      <c r="AH482" s="66" t="e">
        <v>#VALUE!</v>
      </c>
      <c r="AI482" s="72">
        <v>0</v>
      </c>
      <c r="AJ482" s="73">
        <v>0</v>
      </c>
      <c r="AK482" s="67">
        <v>0</v>
      </c>
      <c r="AL482" s="51">
        <v>-63.360000000000007</v>
      </c>
      <c r="AM482" s="51">
        <v>-73.600000000000009</v>
      </c>
      <c r="AN482" s="51">
        <v>-164.8</v>
      </c>
      <c r="AO482" s="77">
        <v>0</v>
      </c>
      <c r="AP482" s="77">
        <v>0</v>
      </c>
      <c r="AQ482" s="77">
        <v>0</v>
      </c>
      <c r="AR482" s="77">
        <v>0</v>
      </c>
      <c r="AS482" s="77">
        <v>0</v>
      </c>
      <c r="AT482" s="77">
        <v>0</v>
      </c>
      <c r="AU482" s="46"/>
      <c r="AV482" s="350" t="str">
        <f t="shared" si="238"/>
        <v/>
      </c>
      <c r="AW482" s="76" t="str">
        <f t="shared" si="239"/>
        <v/>
      </c>
      <c r="AX482" s="198" t="str">
        <f>IF(A482="","",IF(D482="","",INDEX(POBRANIE_!$B$6:$F$101,MATCH(D482,POBRANIE_!$A$6:$A$101,0),5)))</f>
        <v/>
      </c>
      <c r="AY482" s="96" t="str">
        <f t="shared" si="240"/>
        <v/>
      </c>
      <c r="AZ482" s="96" t="str">
        <f t="shared" si="260"/>
        <v/>
      </c>
      <c r="BA482" s="292" t="str">
        <f t="shared" si="255"/>
        <v xml:space="preserve"> </v>
      </c>
      <c r="BB482" s="293" t="str">
        <f t="shared" si="256"/>
        <v xml:space="preserve"> </v>
      </c>
      <c r="BD482" s="45"/>
      <c r="BE482" s="387" t="str">
        <f t="shared" si="257"/>
        <v/>
      </c>
      <c r="BF482" s="388">
        <f t="shared" si="241"/>
        <v>0</v>
      </c>
      <c r="BG482" s="388">
        <f t="shared" si="242"/>
        <v>0</v>
      </c>
      <c r="BH482" s="388">
        <f t="shared" si="243"/>
        <v>0</v>
      </c>
      <c r="BI482" s="388">
        <f t="shared" si="244"/>
        <v>0</v>
      </c>
      <c r="BJ482" s="388">
        <f t="shared" si="245"/>
        <v>0</v>
      </c>
      <c r="BK482" s="389">
        <f t="shared" si="246"/>
        <v>0</v>
      </c>
      <c r="BL482" s="388">
        <f>IF(W482="",0,IF(W482=LEGENDA!C$43,0,1))</f>
        <v>0</v>
      </c>
      <c r="BM482" s="388">
        <f>IF(X482="",0,IF(X482=LEGENDA!D$43,0,1))</f>
        <v>0</v>
      </c>
      <c r="BN482" s="388">
        <f>IF(Y482="",0,IF(Y482=LEGENDA!E$43,0,1))</f>
        <v>0</v>
      </c>
      <c r="BO482" s="388">
        <f>IF(Z482="",0,IF(Z482=LEGENDA!F$43,0,1))</f>
        <v>0</v>
      </c>
      <c r="BP482" s="388">
        <f>IF(AA482="",0,IF(AA482=LEGENDA!G$43,0,1))</f>
        <v>0</v>
      </c>
      <c r="BQ482" s="388">
        <f>IF(AB482="",0,IF(AB482=LEGENDA!H$43,0,1))</f>
        <v>0</v>
      </c>
      <c r="BR482" s="388">
        <f>IF(AC482="",0,IF(AC482=LEGENDA!I$43,0,1))</f>
        <v>0</v>
      </c>
      <c r="BS482" s="388">
        <f>IF(AD482="",0,IF(AD482=LEGENDA!J$43,0,1))</f>
        <v>0</v>
      </c>
      <c r="BT482" s="388">
        <f>IF(AE482="",0,IF(AE482=LEGENDA!K$43,0,1))</f>
        <v>0</v>
      </c>
      <c r="BU482" s="388">
        <f>IF(AF482="",0,IF(AF482=LEGENDA!L$43,0,1))</f>
        <v>0</v>
      </c>
      <c r="BV482" s="390">
        <f t="shared" si="247"/>
        <v>0</v>
      </c>
      <c r="BW482" s="388">
        <f t="shared" si="248"/>
        <v>0</v>
      </c>
      <c r="BX482" s="390">
        <f t="shared" si="249"/>
        <v>0</v>
      </c>
      <c r="BY482" s="391">
        <f t="shared" si="250"/>
        <v>0</v>
      </c>
      <c r="BZ482" s="391">
        <f t="shared" si="251"/>
        <v>0</v>
      </c>
      <c r="CA482" s="391" t="str">
        <f t="shared" si="252"/>
        <v/>
      </c>
      <c r="CB482" s="386" t="str">
        <f t="shared" si="258"/>
        <v/>
      </c>
      <c r="CC482" s="94">
        <f t="shared" si="253"/>
        <v>0</v>
      </c>
      <c r="CD482" s="397" t="str">
        <f t="shared" si="254"/>
        <v/>
      </c>
      <c r="CE482" s="559" t="str">
        <f t="array" ref="CE482">IFERROR(INDEX($C$10:$C$525,MATCH(0,COUNTIF($CE$9:CE481,$C$10:$C$525),0)),"")</f>
        <v/>
      </c>
      <c r="CF482" s="559">
        <f t="shared" si="259"/>
        <v>0</v>
      </c>
    </row>
    <row r="483" spans="1:84" ht="18.600000000000001" customHeight="1" thickBot="1" x14ac:dyDescent="0.35">
      <c r="A483" s="78" t="str">
        <f t="shared" si="232"/>
        <v/>
      </c>
      <c r="B483" s="576"/>
      <c r="C483" s="464"/>
      <c r="D483" s="349"/>
      <c r="E483" s="61" t="str">
        <f>IF(B483="","",IF(C483="","",IF(D483="","",INDEX(POBRANIE_!$B$6:$F$100,MATCH($D483,POBRANIE_!$A$6:$A$100,0),2))))</f>
        <v/>
      </c>
      <c r="F483" s="44"/>
      <c r="G483" s="45"/>
      <c r="H483" s="349"/>
      <c r="I483" s="46"/>
      <c r="J483" s="64" t="str">
        <f>IF($H483="","",IF($I483="","",IF($H483=LEGENDA!$B$21,0.6,IF($H483=LEGENDA!$B$22,0.7,0.8))))</f>
        <v/>
      </c>
      <c r="K483" s="61" t="str">
        <f t="shared" si="233"/>
        <v/>
      </c>
      <c r="L483" s="46"/>
      <c r="M483" s="61" t="str">
        <f>IF($H483="","",IF(OR(I483&gt;0,L483&gt;0),"",IF(AND(D483="TUZ",H483="gleba b. lekka"),"BŁĄD kol.8",IF(AND(D483="TUZ",H483="gleba lekka"),"BŁĄD kol.8",IF(AND(D483="TUZ",H483="gleba średnia"),"BŁĄD kol.8",IF(AND(D483="TUZ",H483="gleba ciężka"),"BŁĄD kol.8",IF(OR($H483=LEGENDA!$B$21,$H483=1),49,IF(OR($H483=LEGENDA!$B$22,$H483=2),59,IF(OR($H483=LEGENDA!$B$23,$H483=3),62,IF(OR($H483=4,$H483=LEGENDA!$B$24),66,IF(H483=LEGENDA!$O$25,86,IF(H483=LEGENDA!$O$26,91,IF(H483=LEGENDA!$O$27,73,IF(H483=LEGENDA!$O$28,66,IF(H483=LEGENDA!$O$29,135,IF(H483=LEGENDA!$O$30,158,IF(H483=LEGENDA!$O$31,117)))))))))))))))))</f>
        <v/>
      </c>
      <c r="N483" s="61" t="str">
        <f>IF(AND(D483="TUZ",H483="gleba b. lekka"),"BŁĄD kol.8",IF(AND(D483="TUZ",H483="gleba lekka"),"BŁĄD kol.8",IF(AND(D483="TUZ",H483="gleba średnia"),"BŁĄD kol.8",IF(AND(D483="TUZ",H483="gleba ciężka"),"BŁĄD kol.8",IF(AND(E483&lt;&gt;4,H483=LEGENDA!$O$29),"BŁĄD kol.8",IF(AND(E483&lt;&gt;4,H483=LEGENDA!$O$30),"BŁĄD kol.8",IF(AND(E483&lt;&gt;4,H483=LEGENDA!$O$31),"BŁĄD kol.8",IF(AND(E483&lt;&gt;4,H483=LEGENDA!$O$28),"BŁĄD kol.8",IF(AND(E483&lt;&gt;4,H483=LEGENDA!$O$27),"BŁĄD kol.8",IF(AND(E483&lt;&gt;4,H483=LEGENDA!$O$26),"BŁĄD kol.8",IF(AND(E483&lt;&gt;4,H483=LEGENDA!$O$25),"BŁĄD kol.8",IF(AX483="","",IF(AX483=1,0.6,IF(AX483=2,0.9,0.9))))))))))))))</f>
        <v/>
      </c>
      <c r="O483" s="381" t="str">
        <f t="shared" si="234"/>
        <v/>
      </c>
      <c r="P483" s="379" t="str">
        <f t="shared" si="235"/>
        <v/>
      </c>
      <c r="Q483" s="47"/>
      <c r="R483" s="46"/>
      <c r="S483" s="46"/>
      <c r="T483" s="46"/>
      <c r="U483" s="46"/>
      <c r="V483" s="61" t="str">
        <f t="shared" si="236"/>
        <v/>
      </c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61" t="str">
        <f t="shared" si="237"/>
        <v/>
      </c>
      <c r="AH483" s="66" t="e">
        <v>#VALUE!</v>
      </c>
      <c r="AI483" s="72">
        <v>0</v>
      </c>
      <c r="AJ483" s="73">
        <v>0</v>
      </c>
      <c r="AK483" s="67">
        <v>0</v>
      </c>
      <c r="AL483" s="51">
        <v>-63.360000000000007</v>
      </c>
      <c r="AM483" s="51">
        <v>-73.600000000000009</v>
      </c>
      <c r="AN483" s="51">
        <v>-164.8</v>
      </c>
      <c r="AO483" s="77">
        <v>0</v>
      </c>
      <c r="AP483" s="77">
        <v>0</v>
      </c>
      <c r="AQ483" s="77">
        <v>0</v>
      </c>
      <c r="AR483" s="77">
        <v>0</v>
      </c>
      <c r="AS483" s="77">
        <v>0</v>
      </c>
      <c r="AT483" s="77">
        <v>0</v>
      </c>
      <c r="AU483" s="46"/>
      <c r="AV483" s="350" t="str">
        <f t="shared" si="238"/>
        <v/>
      </c>
      <c r="AW483" s="76" t="str">
        <f t="shared" si="239"/>
        <v/>
      </c>
      <c r="AX483" s="198" t="str">
        <f>IF(A483="","",IF(D483="","",INDEX(POBRANIE_!$B$6:$F$101,MATCH(D483,POBRANIE_!$A$6:$A$101,0),5)))</f>
        <v/>
      </c>
      <c r="AY483" s="96" t="str">
        <f t="shared" si="240"/>
        <v/>
      </c>
      <c r="AZ483" s="96" t="str">
        <f t="shared" si="260"/>
        <v/>
      </c>
      <c r="BA483" s="292" t="str">
        <f t="shared" si="255"/>
        <v xml:space="preserve"> </v>
      </c>
      <c r="BB483" s="293" t="str">
        <f t="shared" si="256"/>
        <v xml:space="preserve"> </v>
      </c>
      <c r="BD483" s="45"/>
      <c r="BE483" s="387" t="str">
        <f t="shared" si="257"/>
        <v/>
      </c>
      <c r="BF483" s="388">
        <f t="shared" si="241"/>
        <v>0</v>
      </c>
      <c r="BG483" s="388">
        <f t="shared" si="242"/>
        <v>0</v>
      </c>
      <c r="BH483" s="388">
        <f t="shared" si="243"/>
        <v>0</v>
      </c>
      <c r="BI483" s="388">
        <f t="shared" si="244"/>
        <v>0</v>
      </c>
      <c r="BJ483" s="388">
        <f t="shared" si="245"/>
        <v>0</v>
      </c>
      <c r="BK483" s="389">
        <f t="shared" si="246"/>
        <v>0</v>
      </c>
      <c r="BL483" s="388">
        <f>IF(W483="",0,IF(W483=LEGENDA!C$43,0,1))</f>
        <v>0</v>
      </c>
      <c r="BM483" s="388">
        <f>IF(X483="",0,IF(X483=LEGENDA!D$43,0,1))</f>
        <v>0</v>
      </c>
      <c r="BN483" s="388">
        <f>IF(Y483="",0,IF(Y483=LEGENDA!E$43,0,1))</f>
        <v>0</v>
      </c>
      <c r="BO483" s="388">
        <f>IF(Z483="",0,IF(Z483=LEGENDA!F$43,0,1))</f>
        <v>0</v>
      </c>
      <c r="BP483" s="388">
        <f>IF(AA483="",0,IF(AA483=LEGENDA!G$43,0,1))</f>
        <v>0</v>
      </c>
      <c r="BQ483" s="388">
        <f>IF(AB483="",0,IF(AB483=LEGENDA!H$43,0,1))</f>
        <v>0</v>
      </c>
      <c r="BR483" s="388">
        <f>IF(AC483="",0,IF(AC483=LEGENDA!I$43,0,1))</f>
        <v>0</v>
      </c>
      <c r="BS483" s="388">
        <f>IF(AD483="",0,IF(AD483=LEGENDA!J$43,0,1))</f>
        <v>0</v>
      </c>
      <c r="BT483" s="388">
        <f>IF(AE483="",0,IF(AE483=LEGENDA!K$43,0,1))</f>
        <v>0</v>
      </c>
      <c r="BU483" s="388">
        <f>IF(AF483="",0,IF(AF483=LEGENDA!L$43,0,1))</f>
        <v>0</v>
      </c>
      <c r="BV483" s="390">
        <f t="shared" si="247"/>
        <v>0</v>
      </c>
      <c r="BW483" s="388">
        <f t="shared" si="248"/>
        <v>0</v>
      </c>
      <c r="BX483" s="390">
        <f t="shared" si="249"/>
        <v>0</v>
      </c>
      <c r="BY483" s="391">
        <f t="shared" si="250"/>
        <v>0</v>
      </c>
      <c r="BZ483" s="391">
        <f t="shared" si="251"/>
        <v>0</v>
      </c>
      <c r="CA483" s="391" t="str">
        <f t="shared" si="252"/>
        <v/>
      </c>
      <c r="CB483" s="386" t="str">
        <f t="shared" si="258"/>
        <v/>
      </c>
      <c r="CC483" s="94">
        <f t="shared" si="253"/>
        <v>0</v>
      </c>
      <c r="CD483" s="397" t="str">
        <f t="shared" si="254"/>
        <v/>
      </c>
      <c r="CE483" s="559" t="str">
        <f t="array" ref="CE483">IFERROR(INDEX($C$10:$C$525,MATCH(0,COUNTIF($CE$9:CE482,$C$10:$C$525),0)),"")</f>
        <v/>
      </c>
      <c r="CF483" s="559">
        <f t="shared" si="259"/>
        <v>0</v>
      </c>
    </row>
    <row r="484" spans="1:84" ht="18.600000000000001" customHeight="1" thickBot="1" x14ac:dyDescent="0.35">
      <c r="A484" s="78" t="str">
        <f t="shared" si="232"/>
        <v/>
      </c>
      <c r="B484" s="576"/>
      <c r="C484" s="464"/>
      <c r="D484" s="349"/>
      <c r="E484" s="61" t="str">
        <f>IF(B484="","",IF(C484="","",IF(D484="","",INDEX(POBRANIE_!$B$6:$F$100,MATCH($D484,POBRANIE_!$A$6:$A$100,0),2))))</f>
        <v/>
      </c>
      <c r="F484" s="44"/>
      <c r="G484" s="45"/>
      <c r="H484" s="349"/>
      <c r="I484" s="46"/>
      <c r="J484" s="64" t="str">
        <f>IF($H484="","",IF($I484="","",IF($H484=LEGENDA!$B$21,0.6,IF($H484=LEGENDA!$B$22,0.7,0.8))))</f>
        <v/>
      </c>
      <c r="K484" s="61" t="str">
        <f t="shared" si="233"/>
        <v/>
      </c>
      <c r="L484" s="46"/>
      <c r="M484" s="61" t="str">
        <f>IF($H484="","",IF(OR(I484&gt;0,L484&gt;0),"",IF(AND(D484="TUZ",H484="gleba b. lekka"),"BŁĄD kol.8",IF(AND(D484="TUZ",H484="gleba lekka"),"BŁĄD kol.8",IF(AND(D484="TUZ",H484="gleba średnia"),"BŁĄD kol.8",IF(AND(D484="TUZ",H484="gleba ciężka"),"BŁĄD kol.8",IF(OR($H484=LEGENDA!$B$21,$H484=1),49,IF(OR($H484=LEGENDA!$B$22,$H484=2),59,IF(OR($H484=LEGENDA!$B$23,$H484=3),62,IF(OR($H484=4,$H484=LEGENDA!$B$24),66,IF(H484=LEGENDA!$O$25,86,IF(H484=LEGENDA!$O$26,91,IF(H484=LEGENDA!$O$27,73,IF(H484=LEGENDA!$O$28,66,IF(H484=LEGENDA!$O$29,135,IF(H484=LEGENDA!$O$30,158,IF(H484=LEGENDA!$O$31,117)))))))))))))))))</f>
        <v/>
      </c>
      <c r="N484" s="61" t="str">
        <f>IF(AND(D484="TUZ",H484="gleba b. lekka"),"BŁĄD kol.8",IF(AND(D484="TUZ",H484="gleba lekka"),"BŁĄD kol.8",IF(AND(D484="TUZ",H484="gleba średnia"),"BŁĄD kol.8",IF(AND(D484="TUZ",H484="gleba ciężka"),"BŁĄD kol.8",IF(AND(E484&lt;&gt;4,H484=LEGENDA!$O$29),"BŁĄD kol.8",IF(AND(E484&lt;&gt;4,H484=LEGENDA!$O$30),"BŁĄD kol.8",IF(AND(E484&lt;&gt;4,H484=LEGENDA!$O$31),"BŁĄD kol.8",IF(AND(E484&lt;&gt;4,H484=LEGENDA!$O$28),"BŁĄD kol.8",IF(AND(E484&lt;&gt;4,H484=LEGENDA!$O$27),"BŁĄD kol.8",IF(AND(E484&lt;&gt;4,H484=LEGENDA!$O$26),"BŁĄD kol.8",IF(AND(E484&lt;&gt;4,H484=LEGENDA!$O$25),"BŁĄD kol.8",IF(AX484="","",IF(AX484=1,0.6,IF(AX484=2,0.9,0.9))))))))))))))</f>
        <v/>
      </c>
      <c r="O484" s="381" t="str">
        <f t="shared" si="234"/>
        <v/>
      </c>
      <c r="P484" s="379" t="str">
        <f t="shared" si="235"/>
        <v/>
      </c>
      <c r="Q484" s="47"/>
      <c r="R484" s="46"/>
      <c r="S484" s="46"/>
      <c r="T484" s="46"/>
      <c r="U484" s="46"/>
      <c r="V484" s="61" t="str">
        <f t="shared" si="236"/>
        <v/>
      </c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61" t="str">
        <f t="shared" si="237"/>
        <v/>
      </c>
      <c r="AH484" s="66" t="e">
        <v>#VALUE!</v>
      </c>
      <c r="AI484" s="72">
        <v>0</v>
      </c>
      <c r="AJ484" s="73">
        <v>0</v>
      </c>
      <c r="AK484" s="67">
        <v>0</v>
      </c>
      <c r="AL484" s="51">
        <v>-63.360000000000007</v>
      </c>
      <c r="AM484" s="51">
        <v>-73.600000000000009</v>
      </c>
      <c r="AN484" s="51">
        <v>-164.8</v>
      </c>
      <c r="AO484" s="77">
        <v>0</v>
      </c>
      <c r="AP484" s="77">
        <v>0</v>
      </c>
      <c r="AQ484" s="77">
        <v>0</v>
      </c>
      <c r="AR484" s="77">
        <v>0</v>
      </c>
      <c r="AS484" s="77">
        <v>0</v>
      </c>
      <c r="AT484" s="77">
        <v>0</v>
      </c>
      <c r="AU484" s="46"/>
      <c r="AV484" s="350" t="str">
        <f t="shared" si="238"/>
        <v/>
      </c>
      <c r="AW484" s="76" t="str">
        <f t="shared" si="239"/>
        <v/>
      </c>
      <c r="AX484" s="198" t="str">
        <f>IF(A484="","",IF(D484="","",INDEX(POBRANIE_!$B$6:$F$101,MATCH(D484,POBRANIE_!$A$6:$A$101,0),5)))</f>
        <v/>
      </c>
      <c r="AY484" s="96" t="str">
        <f t="shared" si="240"/>
        <v/>
      </c>
      <c r="AZ484" s="96" t="str">
        <f t="shared" si="260"/>
        <v/>
      </c>
      <c r="BA484" s="292" t="str">
        <f t="shared" si="255"/>
        <v xml:space="preserve"> </v>
      </c>
      <c r="BB484" s="293" t="str">
        <f t="shared" si="256"/>
        <v xml:space="preserve"> </v>
      </c>
      <c r="BD484" s="45"/>
      <c r="BE484" s="387" t="str">
        <f t="shared" si="257"/>
        <v/>
      </c>
      <c r="BF484" s="388">
        <f t="shared" si="241"/>
        <v>0</v>
      </c>
      <c r="BG484" s="388">
        <f t="shared" si="242"/>
        <v>0</v>
      </c>
      <c r="BH484" s="388">
        <f t="shared" si="243"/>
        <v>0</v>
      </c>
      <c r="BI484" s="388">
        <f t="shared" si="244"/>
        <v>0</v>
      </c>
      <c r="BJ484" s="388">
        <f t="shared" si="245"/>
        <v>0</v>
      </c>
      <c r="BK484" s="389">
        <f t="shared" si="246"/>
        <v>0</v>
      </c>
      <c r="BL484" s="388">
        <f>IF(W484="",0,IF(W484=LEGENDA!C$43,0,1))</f>
        <v>0</v>
      </c>
      <c r="BM484" s="388">
        <f>IF(X484="",0,IF(X484=LEGENDA!D$43,0,1))</f>
        <v>0</v>
      </c>
      <c r="BN484" s="388">
        <f>IF(Y484="",0,IF(Y484=LEGENDA!E$43,0,1))</f>
        <v>0</v>
      </c>
      <c r="BO484" s="388">
        <f>IF(Z484="",0,IF(Z484=LEGENDA!F$43,0,1))</f>
        <v>0</v>
      </c>
      <c r="BP484" s="388">
        <f>IF(AA484="",0,IF(AA484=LEGENDA!G$43,0,1))</f>
        <v>0</v>
      </c>
      <c r="BQ484" s="388">
        <f>IF(AB484="",0,IF(AB484=LEGENDA!H$43,0,1))</f>
        <v>0</v>
      </c>
      <c r="BR484" s="388">
        <f>IF(AC484="",0,IF(AC484=LEGENDA!I$43,0,1))</f>
        <v>0</v>
      </c>
      <c r="BS484" s="388">
        <f>IF(AD484="",0,IF(AD484=LEGENDA!J$43,0,1))</f>
        <v>0</v>
      </c>
      <c r="BT484" s="388">
        <f>IF(AE484="",0,IF(AE484=LEGENDA!K$43,0,1))</f>
        <v>0</v>
      </c>
      <c r="BU484" s="388">
        <f>IF(AF484="",0,IF(AF484=LEGENDA!L$43,0,1))</f>
        <v>0</v>
      </c>
      <c r="BV484" s="390">
        <f t="shared" si="247"/>
        <v>0</v>
      </c>
      <c r="BW484" s="388">
        <f t="shared" si="248"/>
        <v>0</v>
      </c>
      <c r="BX484" s="390">
        <f t="shared" si="249"/>
        <v>0</v>
      </c>
      <c r="BY484" s="391">
        <f t="shared" si="250"/>
        <v>0</v>
      </c>
      <c r="BZ484" s="391">
        <f t="shared" si="251"/>
        <v>0</v>
      </c>
      <c r="CA484" s="391" t="str">
        <f t="shared" si="252"/>
        <v/>
      </c>
      <c r="CB484" s="386" t="str">
        <f t="shared" si="258"/>
        <v/>
      </c>
      <c r="CC484" s="94">
        <f t="shared" si="253"/>
        <v>0</v>
      </c>
      <c r="CD484" s="397" t="str">
        <f t="shared" si="254"/>
        <v/>
      </c>
      <c r="CE484" s="559" t="str">
        <f t="array" ref="CE484">IFERROR(INDEX($C$10:$C$525,MATCH(0,COUNTIF($CE$9:CE483,$C$10:$C$525),0)),"")</f>
        <v/>
      </c>
      <c r="CF484" s="559">
        <f t="shared" si="259"/>
        <v>0</v>
      </c>
    </row>
    <row r="485" spans="1:84" ht="18.600000000000001" customHeight="1" thickBot="1" x14ac:dyDescent="0.35">
      <c r="A485" s="78" t="str">
        <f t="shared" si="232"/>
        <v/>
      </c>
      <c r="B485" s="576"/>
      <c r="C485" s="464"/>
      <c r="D485" s="349"/>
      <c r="E485" s="61" t="str">
        <f>IF(B485="","",IF(C485="","",IF(D485="","",INDEX(POBRANIE_!$B$6:$F$100,MATCH($D485,POBRANIE_!$A$6:$A$100,0),2))))</f>
        <v/>
      </c>
      <c r="F485" s="44"/>
      <c r="G485" s="45"/>
      <c r="H485" s="349"/>
      <c r="I485" s="46"/>
      <c r="J485" s="64" t="str">
        <f>IF($H485="","",IF($I485="","",IF($H485=LEGENDA!$B$21,0.6,IF($H485=LEGENDA!$B$22,0.7,0.8))))</f>
        <v/>
      </c>
      <c r="K485" s="61" t="str">
        <f t="shared" si="233"/>
        <v/>
      </c>
      <c r="L485" s="46"/>
      <c r="M485" s="61" t="str">
        <f>IF($H485="","",IF(OR(I485&gt;0,L485&gt;0),"",IF(AND(D485="TUZ",H485="gleba b. lekka"),"BŁĄD kol.8",IF(AND(D485="TUZ",H485="gleba lekka"),"BŁĄD kol.8",IF(AND(D485="TUZ",H485="gleba średnia"),"BŁĄD kol.8",IF(AND(D485="TUZ",H485="gleba ciężka"),"BŁĄD kol.8",IF(OR($H485=LEGENDA!$B$21,$H485=1),49,IF(OR($H485=LEGENDA!$B$22,$H485=2),59,IF(OR($H485=LEGENDA!$B$23,$H485=3),62,IF(OR($H485=4,$H485=LEGENDA!$B$24),66,IF(H485=LEGENDA!$O$25,86,IF(H485=LEGENDA!$O$26,91,IF(H485=LEGENDA!$O$27,73,IF(H485=LEGENDA!$O$28,66,IF(H485=LEGENDA!$O$29,135,IF(H485=LEGENDA!$O$30,158,IF(H485=LEGENDA!$O$31,117)))))))))))))))))</f>
        <v/>
      </c>
      <c r="N485" s="61" t="str">
        <f>IF(AND(D485="TUZ",H485="gleba b. lekka"),"BŁĄD kol.8",IF(AND(D485="TUZ",H485="gleba lekka"),"BŁĄD kol.8",IF(AND(D485="TUZ",H485="gleba średnia"),"BŁĄD kol.8",IF(AND(D485="TUZ",H485="gleba ciężka"),"BŁĄD kol.8",IF(AND(E485&lt;&gt;4,H485=LEGENDA!$O$29),"BŁĄD kol.8",IF(AND(E485&lt;&gt;4,H485=LEGENDA!$O$30),"BŁĄD kol.8",IF(AND(E485&lt;&gt;4,H485=LEGENDA!$O$31),"BŁĄD kol.8",IF(AND(E485&lt;&gt;4,H485=LEGENDA!$O$28),"BŁĄD kol.8",IF(AND(E485&lt;&gt;4,H485=LEGENDA!$O$27),"BŁĄD kol.8",IF(AND(E485&lt;&gt;4,H485=LEGENDA!$O$26),"BŁĄD kol.8",IF(AND(E485&lt;&gt;4,H485=LEGENDA!$O$25),"BŁĄD kol.8",IF(AX485="","",IF(AX485=1,0.6,IF(AX485=2,0.9,0.9))))))))))))))</f>
        <v/>
      </c>
      <c r="O485" s="381" t="str">
        <f t="shared" si="234"/>
        <v/>
      </c>
      <c r="P485" s="379" t="str">
        <f t="shared" si="235"/>
        <v/>
      </c>
      <c r="Q485" s="47"/>
      <c r="R485" s="46"/>
      <c r="S485" s="46"/>
      <c r="T485" s="46"/>
      <c r="U485" s="46"/>
      <c r="V485" s="61" t="str">
        <f t="shared" si="236"/>
        <v/>
      </c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61" t="str">
        <f t="shared" si="237"/>
        <v/>
      </c>
      <c r="AH485" s="66" t="e">
        <v>#VALUE!</v>
      </c>
      <c r="AI485" s="72">
        <v>0</v>
      </c>
      <c r="AJ485" s="73">
        <v>0</v>
      </c>
      <c r="AK485" s="67">
        <v>0</v>
      </c>
      <c r="AL485" s="51">
        <v>-63.360000000000007</v>
      </c>
      <c r="AM485" s="51">
        <v>-73.600000000000009</v>
      </c>
      <c r="AN485" s="51">
        <v>-164.8</v>
      </c>
      <c r="AO485" s="77">
        <v>0</v>
      </c>
      <c r="AP485" s="77">
        <v>0</v>
      </c>
      <c r="AQ485" s="77">
        <v>0</v>
      </c>
      <c r="AR485" s="77">
        <v>0</v>
      </c>
      <c r="AS485" s="77">
        <v>0</v>
      </c>
      <c r="AT485" s="77">
        <v>0</v>
      </c>
      <c r="AU485" s="46"/>
      <c r="AV485" s="350" t="str">
        <f t="shared" si="238"/>
        <v/>
      </c>
      <c r="AW485" s="76" t="str">
        <f t="shared" si="239"/>
        <v/>
      </c>
      <c r="AX485" s="198" t="str">
        <f>IF(A485="","",IF(D485="","",INDEX(POBRANIE_!$B$6:$F$101,MATCH(D485,POBRANIE_!$A$6:$A$101,0),5)))</f>
        <v/>
      </c>
      <c r="AY485" s="96" t="str">
        <f t="shared" si="240"/>
        <v/>
      </c>
      <c r="AZ485" s="96" t="str">
        <f t="shared" si="260"/>
        <v/>
      </c>
      <c r="BA485" s="292" t="str">
        <f t="shared" si="255"/>
        <v xml:space="preserve"> </v>
      </c>
      <c r="BB485" s="293" t="str">
        <f t="shared" si="256"/>
        <v xml:space="preserve"> </v>
      </c>
      <c r="BD485" s="45"/>
      <c r="BE485" s="387" t="str">
        <f t="shared" si="257"/>
        <v/>
      </c>
      <c r="BF485" s="388">
        <f t="shared" si="241"/>
        <v>0</v>
      </c>
      <c r="BG485" s="388">
        <f t="shared" si="242"/>
        <v>0</v>
      </c>
      <c r="BH485" s="388">
        <f t="shared" si="243"/>
        <v>0</v>
      </c>
      <c r="BI485" s="388">
        <f t="shared" si="244"/>
        <v>0</v>
      </c>
      <c r="BJ485" s="388">
        <f t="shared" si="245"/>
        <v>0</v>
      </c>
      <c r="BK485" s="389">
        <f t="shared" si="246"/>
        <v>0</v>
      </c>
      <c r="BL485" s="388">
        <f>IF(W485="",0,IF(W485=LEGENDA!C$43,0,1))</f>
        <v>0</v>
      </c>
      <c r="BM485" s="388">
        <f>IF(X485="",0,IF(X485=LEGENDA!D$43,0,1))</f>
        <v>0</v>
      </c>
      <c r="BN485" s="388">
        <f>IF(Y485="",0,IF(Y485=LEGENDA!E$43,0,1))</f>
        <v>0</v>
      </c>
      <c r="BO485" s="388">
        <f>IF(Z485="",0,IF(Z485=LEGENDA!F$43,0,1))</f>
        <v>0</v>
      </c>
      <c r="BP485" s="388">
        <f>IF(AA485="",0,IF(AA485=LEGENDA!G$43,0,1))</f>
        <v>0</v>
      </c>
      <c r="BQ485" s="388">
        <f>IF(AB485="",0,IF(AB485=LEGENDA!H$43,0,1))</f>
        <v>0</v>
      </c>
      <c r="BR485" s="388">
        <f>IF(AC485="",0,IF(AC485=LEGENDA!I$43,0,1))</f>
        <v>0</v>
      </c>
      <c r="BS485" s="388">
        <f>IF(AD485="",0,IF(AD485=LEGENDA!J$43,0,1))</f>
        <v>0</v>
      </c>
      <c r="BT485" s="388">
        <f>IF(AE485="",0,IF(AE485=LEGENDA!K$43,0,1))</f>
        <v>0</v>
      </c>
      <c r="BU485" s="388">
        <f>IF(AF485="",0,IF(AF485=LEGENDA!L$43,0,1))</f>
        <v>0</v>
      </c>
      <c r="BV485" s="390">
        <f t="shared" si="247"/>
        <v>0</v>
      </c>
      <c r="BW485" s="388">
        <f t="shared" si="248"/>
        <v>0</v>
      </c>
      <c r="BX485" s="390">
        <f t="shared" si="249"/>
        <v>0</v>
      </c>
      <c r="BY485" s="391">
        <f t="shared" si="250"/>
        <v>0</v>
      </c>
      <c r="BZ485" s="391">
        <f t="shared" si="251"/>
        <v>0</v>
      </c>
      <c r="CA485" s="391" t="str">
        <f t="shared" si="252"/>
        <v/>
      </c>
      <c r="CB485" s="386" t="str">
        <f t="shared" si="258"/>
        <v/>
      </c>
      <c r="CC485" s="94">
        <f t="shared" si="253"/>
        <v>0</v>
      </c>
      <c r="CD485" s="397" t="str">
        <f t="shared" si="254"/>
        <v/>
      </c>
      <c r="CE485" s="559" t="str">
        <f t="array" ref="CE485">IFERROR(INDEX($C$10:$C$525,MATCH(0,COUNTIF($CE$9:CE484,$C$10:$C$525),0)),"")</f>
        <v/>
      </c>
      <c r="CF485" s="559">
        <f t="shared" si="259"/>
        <v>0</v>
      </c>
    </row>
    <row r="486" spans="1:84" ht="18.600000000000001" customHeight="1" thickBot="1" x14ac:dyDescent="0.35">
      <c r="A486" s="78" t="str">
        <f t="shared" si="232"/>
        <v/>
      </c>
      <c r="B486" s="576"/>
      <c r="C486" s="464"/>
      <c r="D486" s="349"/>
      <c r="E486" s="61" t="str">
        <f>IF(B486="","",IF(C486="","",IF(D486="","",INDEX(POBRANIE_!$B$6:$F$100,MATCH($D486,POBRANIE_!$A$6:$A$100,0),2))))</f>
        <v/>
      </c>
      <c r="F486" s="44"/>
      <c r="G486" s="45"/>
      <c r="H486" s="349"/>
      <c r="I486" s="46"/>
      <c r="J486" s="64" t="str">
        <f>IF($H486="","",IF($I486="","",IF($H486=LEGENDA!$B$21,0.6,IF($H486=LEGENDA!$B$22,0.7,0.8))))</f>
        <v/>
      </c>
      <c r="K486" s="61" t="str">
        <f t="shared" si="233"/>
        <v/>
      </c>
      <c r="L486" s="46"/>
      <c r="M486" s="61" t="str">
        <f>IF($H486="","",IF(OR(I486&gt;0,L486&gt;0),"",IF(AND(D486="TUZ",H486="gleba b. lekka"),"BŁĄD kol.8",IF(AND(D486="TUZ",H486="gleba lekka"),"BŁĄD kol.8",IF(AND(D486="TUZ",H486="gleba średnia"),"BŁĄD kol.8",IF(AND(D486="TUZ",H486="gleba ciężka"),"BŁĄD kol.8",IF(OR($H486=LEGENDA!$B$21,$H486=1),49,IF(OR($H486=LEGENDA!$B$22,$H486=2),59,IF(OR($H486=LEGENDA!$B$23,$H486=3),62,IF(OR($H486=4,$H486=LEGENDA!$B$24),66,IF(H486=LEGENDA!$O$25,86,IF(H486=LEGENDA!$O$26,91,IF(H486=LEGENDA!$O$27,73,IF(H486=LEGENDA!$O$28,66,IF(H486=LEGENDA!$O$29,135,IF(H486=LEGENDA!$O$30,158,IF(H486=LEGENDA!$O$31,117)))))))))))))))))</f>
        <v/>
      </c>
      <c r="N486" s="61" t="str">
        <f>IF(AND(D486="TUZ",H486="gleba b. lekka"),"BŁĄD kol.8",IF(AND(D486="TUZ",H486="gleba lekka"),"BŁĄD kol.8",IF(AND(D486="TUZ",H486="gleba średnia"),"BŁĄD kol.8",IF(AND(D486="TUZ",H486="gleba ciężka"),"BŁĄD kol.8",IF(AND(E486&lt;&gt;4,H486=LEGENDA!$O$29),"BŁĄD kol.8",IF(AND(E486&lt;&gt;4,H486=LEGENDA!$O$30),"BŁĄD kol.8",IF(AND(E486&lt;&gt;4,H486=LEGENDA!$O$31),"BŁĄD kol.8",IF(AND(E486&lt;&gt;4,H486=LEGENDA!$O$28),"BŁĄD kol.8",IF(AND(E486&lt;&gt;4,H486=LEGENDA!$O$27),"BŁĄD kol.8",IF(AND(E486&lt;&gt;4,H486=LEGENDA!$O$26),"BŁĄD kol.8",IF(AND(E486&lt;&gt;4,H486=LEGENDA!$O$25),"BŁĄD kol.8",IF(AX486="","",IF(AX486=1,0.6,IF(AX486=2,0.9,0.9))))))))))))))</f>
        <v/>
      </c>
      <c r="O486" s="381" t="str">
        <f t="shared" si="234"/>
        <v/>
      </c>
      <c r="P486" s="379" t="str">
        <f t="shared" si="235"/>
        <v/>
      </c>
      <c r="Q486" s="47"/>
      <c r="R486" s="46"/>
      <c r="S486" s="46"/>
      <c r="T486" s="46"/>
      <c r="U486" s="46"/>
      <c r="V486" s="61" t="str">
        <f t="shared" si="236"/>
        <v/>
      </c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61" t="str">
        <f t="shared" si="237"/>
        <v/>
      </c>
      <c r="AH486" s="66" t="e">
        <v>#VALUE!</v>
      </c>
      <c r="AI486" s="72">
        <v>0</v>
      </c>
      <c r="AJ486" s="73">
        <v>0</v>
      </c>
      <c r="AK486" s="67">
        <v>0</v>
      </c>
      <c r="AL486" s="51">
        <v>-63.360000000000007</v>
      </c>
      <c r="AM486" s="51">
        <v>-73.600000000000009</v>
      </c>
      <c r="AN486" s="51">
        <v>-164.8</v>
      </c>
      <c r="AO486" s="77">
        <v>0</v>
      </c>
      <c r="AP486" s="77">
        <v>0</v>
      </c>
      <c r="AQ486" s="77">
        <v>0</v>
      </c>
      <c r="AR486" s="77">
        <v>0</v>
      </c>
      <c r="AS486" s="77">
        <v>0</v>
      </c>
      <c r="AT486" s="77">
        <v>0</v>
      </c>
      <c r="AU486" s="46"/>
      <c r="AV486" s="350" t="str">
        <f t="shared" si="238"/>
        <v/>
      </c>
      <c r="AW486" s="76" t="str">
        <f t="shared" si="239"/>
        <v/>
      </c>
      <c r="AX486" s="198" t="str">
        <f>IF(A486="","",IF(D486="","",INDEX(POBRANIE_!$B$6:$F$101,MATCH(D486,POBRANIE_!$A$6:$A$101,0),5)))</f>
        <v/>
      </c>
      <c r="AY486" s="96" t="str">
        <f t="shared" si="240"/>
        <v/>
      </c>
      <c r="AZ486" s="96" t="str">
        <f t="shared" si="260"/>
        <v/>
      </c>
      <c r="BA486" s="292" t="str">
        <f t="shared" si="255"/>
        <v xml:space="preserve"> </v>
      </c>
      <c r="BB486" s="293" t="str">
        <f t="shared" si="256"/>
        <v xml:space="preserve"> </v>
      </c>
      <c r="BD486" s="45"/>
      <c r="BE486" s="387" t="str">
        <f t="shared" si="257"/>
        <v/>
      </c>
      <c r="BF486" s="388">
        <f t="shared" si="241"/>
        <v>0</v>
      </c>
      <c r="BG486" s="388">
        <f t="shared" si="242"/>
        <v>0</v>
      </c>
      <c r="BH486" s="388">
        <f t="shared" si="243"/>
        <v>0</v>
      </c>
      <c r="BI486" s="388">
        <f t="shared" si="244"/>
        <v>0</v>
      </c>
      <c r="BJ486" s="388">
        <f t="shared" si="245"/>
        <v>0</v>
      </c>
      <c r="BK486" s="389">
        <f t="shared" si="246"/>
        <v>0</v>
      </c>
      <c r="BL486" s="388">
        <f>IF(W486="",0,IF(W486=LEGENDA!C$43,0,1))</f>
        <v>0</v>
      </c>
      <c r="BM486" s="388">
        <f>IF(X486="",0,IF(X486=LEGENDA!D$43,0,1))</f>
        <v>0</v>
      </c>
      <c r="BN486" s="388">
        <f>IF(Y486="",0,IF(Y486=LEGENDA!E$43,0,1))</f>
        <v>0</v>
      </c>
      <c r="BO486" s="388">
        <f>IF(Z486="",0,IF(Z486=LEGENDA!F$43,0,1))</f>
        <v>0</v>
      </c>
      <c r="BP486" s="388">
        <f>IF(AA486="",0,IF(AA486=LEGENDA!G$43,0,1))</f>
        <v>0</v>
      </c>
      <c r="BQ486" s="388">
        <f>IF(AB486="",0,IF(AB486=LEGENDA!H$43,0,1))</f>
        <v>0</v>
      </c>
      <c r="BR486" s="388">
        <f>IF(AC486="",0,IF(AC486=LEGENDA!I$43,0,1))</f>
        <v>0</v>
      </c>
      <c r="BS486" s="388">
        <f>IF(AD486="",0,IF(AD486=LEGENDA!J$43,0,1))</f>
        <v>0</v>
      </c>
      <c r="BT486" s="388">
        <f>IF(AE486="",0,IF(AE486=LEGENDA!K$43,0,1))</f>
        <v>0</v>
      </c>
      <c r="BU486" s="388">
        <f>IF(AF486="",0,IF(AF486=LEGENDA!L$43,0,1))</f>
        <v>0</v>
      </c>
      <c r="BV486" s="390">
        <f t="shared" si="247"/>
        <v>0</v>
      </c>
      <c r="BW486" s="388">
        <f t="shared" si="248"/>
        <v>0</v>
      </c>
      <c r="BX486" s="390">
        <f t="shared" si="249"/>
        <v>0</v>
      </c>
      <c r="BY486" s="391">
        <f t="shared" si="250"/>
        <v>0</v>
      </c>
      <c r="BZ486" s="391">
        <f t="shared" si="251"/>
        <v>0</v>
      </c>
      <c r="CA486" s="391" t="str">
        <f t="shared" si="252"/>
        <v/>
      </c>
      <c r="CB486" s="386" t="str">
        <f t="shared" si="258"/>
        <v/>
      </c>
      <c r="CC486" s="94">
        <f t="shared" si="253"/>
        <v>0</v>
      </c>
      <c r="CD486" s="397" t="str">
        <f t="shared" si="254"/>
        <v/>
      </c>
      <c r="CE486" s="559" t="str">
        <f t="array" ref="CE486">IFERROR(INDEX($C$10:$C$525,MATCH(0,COUNTIF($CE$9:CE485,$C$10:$C$525),0)),"")</f>
        <v/>
      </c>
      <c r="CF486" s="559">
        <f t="shared" si="259"/>
        <v>0</v>
      </c>
    </row>
    <row r="487" spans="1:84" ht="18.600000000000001" customHeight="1" thickBot="1" x14ac:dyDescent="0.35">
      <c r="A487" s="78" t="str">
        <f t="shared" si="232"/>
        <v/>
      </c>
      <c r="B487" s="576"/>
      <c r="C487" s="464"/>
      <c r="D487" s="349"/>
      <c r="E487" s="61" t="str">
        <f>IF(B487="","",IF(C487="","",IF(D487="","",INDEX(POBRANIE_!$B$6:$F$100,MATCH($D487,POBRANIE_!$A$6:$A$100,0),2))))</f>
        <v/>
      </c>
      <c r="F487" s="44"/>
      <c r="G487" s="45"/>
      <c r="H487" s="349"/>
      <c r="I487" s="46"/>
      <c r="J487" s="64" t="str">
        <f>IF($H487="","",IF($I487="","",IF($H487=LEGENDA!$B$21,0.6,IF($H487=LEGENDA!$B$22,0.7,0.8))))</f>
        <v/>
      </c>
      <c r="K487" s="61" t="str">
        <f t="shared" si="233"/>
        <v/>
      </c>
      <c r="L487" s="46"/>
      <c r="M487" s="61" t="str">
        <f>IF($H487="","",IF(OR(I487&gt;0,L487&gt;0),"",IF(AND(D487="TUZ",H487="gleba b. lekka"),"BŁĄD kol.8",IF(AND(D487="TUZ",H487="gleba lekka"),"BŁĄD kol.8",IF(AND(D487="TUZ",H487="gleba średnia"),"BŁĄD kol.8",IF(AND(D487="TUZ",H487="gleba ciężka"),"BŁĄD kol.8",IF(OR($H487=LEGENDA!$B$21,$H487=1),49,IF(OR($H487=LEGENDA!$B$22,$H487=2),59,IF(OR($H487=LEGENDA!$B$23,$H487=3),62,IF(OR($H487=4,$H487=LEGENDA!$B$24),66,IF(H487=LEGENDA!$O$25,86,IF(H487=LEGENDA!$O$26,91,IF(H487=LEGENDA!$O$27,73,IF(H487=LEGENDA!$O$28,66,IF(H487=LEGENDA!$O$29,135,IF(H487=LEGENDA!$O$30,158,IF(H487=LEGENDA!$O$31,117)))))))))))))))))</f>
        <v/>
      </c>
      <c r="N487" s="61" t="str">
        <f>IF(AND(D487="TUZ",H487="gleba b. lekka"),"BŁĄD kol.8",IF(AND(D487="TUZ",H487="gleba lekka"),"BŁĄD kol.8",IF(AND(D487="TUZ",H487="gleba średnia"),"BŁĄD kol.8",IF(AND(D487="TUZ",H487="gleba ciężka"),"BŁĄD kol.8",IF(AND(E487&lt;&gt;4,H487=LEGENDA!$O$29),"BŁĄD kol.8",IF(AND(E487&lt;&gt;4,H487=LEGENDA!$O$30),"BŁĄD kol.8",IF(AND(E487&lt;&gt;4,H487=LEGENDA!$O$31),"BŁĄD kol.8",IF(AND(E487&lt;&gt;4,H487=LEGENDA!$O$28),"BŁĄD kol.8",IF(AND(E487&lt;&gt;4,H487=LEGENDA!$O$27),"BŁĄD kol.8",IF(AND(E487&lt;&gt;4,H487=LEGENDA!$O$26),"BŁĄD kol.8",IF(AND(E487&lt;&gt;4,H487=LEGENDA!$O$25),"BŁĄD kol.8",IF(AX487="","",IF(AX487=1,0.6,IF(AX487=2,0.9,0.9))))))))))))))</f>
        <v/>
      </c>
      <c r="O487" s="381" t="str">
        <f t="shared" si="234"/>
        <v/>
      </c>
      <c r="P487" s="379" t="str">
        <f t="shared" si="235"/>
        <v/>
      </c>
      <c r="Q487" s="47"/>
      <c r="R487" s="46"/>
      <c r="S487" s="46"/>
      <c r="T487" s="46"/>
      <c r="U487" s="46"/>
      <c r="V487" s="61" t="str">
        <f t="shared" si="236"/>
        <v/>
      </c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61" t="str">
        <f t="shared" si="237"/>
        <v/>
      </c>
      <c r="AH487" s="66" t="e">
        <v>#VALUE!</v>
      </c>
      <c r="AI487" s="72">
        <v>0</v>
      </c>
      <c r="AJ487" s="73">
        <v>0</v>
      </c>
      <c r="AK487" s="67">
        <v>0</v>
      </c>
      <c r="AL487" s="51">
        <v>-63.360000000000007</v>
      </c>
      <c r="AM487" s="51">
        <v>-73.600000000000009</v>
      </c>
      <c r="AN487" s="51">
        <v>-164.8</v>
      </c>
      <c r="AO487" s="77">
        <v>0</v>
      </c>
      <c r="AP487" s="77">
        <v>0</v>
      </c>
      <c r="AQ487" s="77">
        <v>0</v>
      </c>
      <c r="AR487" s="77">
        <v>0</v>
      </c>
      <c r="AS487" s="77">
        <v>0</v>
      </c>
      <c r="AT487" s="77">
        <v>0</v>
      </c>
      <c r="AU487" s="46"/>
      <c r="AV487" s="350" t="str">
        <f t="shared" si="238"/>
        <v/>
      </c>
      <c r="AW487" s="76" t="str">
        <f t="shared" si="239"/>
        <v/>
      </c>
      <c r="AX487" s="198" t="str">
        <f>IF(A487="","",IF(D487="","",INDEX(POBRANIE_!$B$6:$F$101,MATCH(D487,POBRANIE_!$A$6:$A$101,0),5)))</f>
        <v/>
      </c>
      <c r="AY487" s="96" t="str">
        <f t="shared" si="240"/>
        <v/>
      </c>
      <c r="AZ487" s="96" t="str">
        <f t="shared" si="260"/>
        <v/>
      </c>
      <c r="BA487" s="292" t="str">
        <f t="shared" si="255"/>
        <v xml:space="preserve"> </v>
      </c>
      <c r="BB487" s="293" t="str">
        <f t="shared" si="256"/>
        <v xml:space="preserve"> </v>
      </c>
      <c r="BD487" s="45"/>
      <c r="BE487" s="387" t="str">
        <f t="shared" si="257"/>
        <v/>
      </c>
      <c r="BF487" s="388">
        <f t="shared" si="241"/>
        <v>0</v>
      </c>
      <c r="BG487" s="388">
        <f t="shared" si="242"/>
        <v>0</v>
      </c>
      <c r="BH487" s="388">
        <f t="shared" si="243"/>
        <v>0</v>
      </c>
      <c r="BI487" s="388">
        <f t="shared" si="244"/>
        <v>0</v>
      </c>
      <c r="BJ487" s="388">
        <f t="shared" si="245"/>
        <v>0</v>
      </c>
      <c r="BK487" s="389">
        <f t="shared" si="246"/>
        <v>0</v>
      </c>
      <c r="BL487" s="388">
        <f>IF(W487="",0,IF(W487=LEGENDA!C$43,0,1))</f>
        <v>0</v>
      </c>
      <c r="BM487" s="388">
        <f>IF(X487="",0,IF(X487=LEGENDA!D$43,0,1))</f>
        <v>0</v>
      </c>
      <c r="BN487" s="388">
        <f>IF(Y487="",0,IF(Y487=LEGENDA!E$43,0,1))</f>
        <v>0</v>
      </c>
      <c r="BO487" s="388">
        <f>IF(Z487="",0,IF(Z487=LEGENDA!F$43,0,1))</f>
        <v>0</v>
      </c>
      <c r="BP487" s="388">
        <f>IF(AA487="",0,IF(AA487=LEGENDA!G$43,0,1))</f>
        <v>0</v>
      </c>
      <c r="BQ487" s="388">
        <f>IF(AB487="",0,IF(AB487=LEGENDA!H$43,0,1))</f>
        <v>0</v>
      </c>
      <c r="BR487" s="388">
        <f>IF(AC487="",0,IF(AC487=LEGENDA!I$43,0,1))</f>
        <v>0</v>
      </c>
      <c r="BS487" s="388">
        <f>IF(AD487="",0,IF(AD487=LEGENDA!J$43,0,1))</f>
        <v>0</v>
      </c>
      <c r="BT487" s="388">
        <f>IF(AE487="",0,IF(AE487=LEGENDA!K$43,0,1))</f>
        <v>0</v>
      </c>
      <c r="BU487" s="388">
        <f>IF(AF487="",0,IF(AF487=LEGENDA!L$43,0,1))</f>
        <v>0</v>
      </c>
      <c r="BV487" s="390">
        <f t="shared" si="247"/>
        <v>0</v>
      </c>
      <c r="BW487" s="388">
        <f t="shared" si="248"/>
        <v>0</v>
      </c>
      <c r="BX487" s="390">
        <f t="shared" si="249"/>
        <v>0</v>
      </c>
      <c r="BY487" s="391">
        <f t="shared" si="250"/>
        <v>0</v>
      </c>
      <c r="BZ487" s="391">
        <f t="shared" si="251"/>
        <v>0</v>
      </c>
      <c r="CA487" s="391" t="str">
        <f t="shared" si="252"/>
        <v/>
      </c>
      <c r="CB487" s="386" t="str">
        <f t="shared" si="258"/>
        <v/>
      </c>
      <c r="CC487" s="94">
        <f t="shared" si="253"/>
        <v>0</v>
      </c>
      <c r="CD487" s="397" t="str">
        <f t="shared" si="254"/>
        <v/>
      </c>
      <c r="CE487" s="559" t="str">
        <f t="array" ref="CE487">IFERROR(INDEX($C$10:$C$525,MATCH(0,COUNTIF($CE$9:CE486,$C$10:$C$525),0)),"")</f>
        <v/>
      </c>
      <c r="CF487" s="559">
        <f t="shared" si="259"/>
        <v>0</v>
      </c>
    </row>
    <row r="488" spans="1:84" ht="18.600000000000001" customHeight="1" thickBot="1" x14ac:dyDescent="0.35">
      <c r="A488" s="78" t="str">
        <f t="shared" si="232"/>
        <v/>
      </c>
      <c r="B488" s="576"/>
      <c r="C488" s="464"/>
      <c r="D488" s="349"/>
      <c r="E488" s="61" t="str">
        <f>IF(B488="","",IF(C488="","",IF(D488="","",INDEX(POBRANIE_!$B$6:$F$100,MATCH($D488,POBRANIE_!$A$6:$A$100,0),2))))</f>
        <v/>
      </c>
      <c r="F488" s="44"/>
      <c r="G488" s="45"/>
      <c r="H488" s="349"/>
      <c r="I488" s="46"/>
      <c r="J488" s="64" t="str">
        <f>IF($H488="","",IF($I488="","",IF($H488=LEGENDA!$B$21,0.6,IF($H488=LEGENDA!$B$22,0.7,0.8))))</f>
        <v/>
      </c>
      <c r="K488" s="61" t="str">
        <f t="shared" si="233"/>
        <v/>
      </c>
      <c r="L488" s="46"/>
      <c r="M488" s="61" t="str">
        <f>IF($H488="","",IF(OR(I488&gt;0,L488&gt;0),"",IF(AND(D488="TUZ",H488="gleba b. lekka"),"BŁĄD kol.8",IF(AND(D488="TUZ",H488="gleba lekka"),"BŁĄD kol.8",IF(AND(D488="TUZ",H488="gleba średnia"),"BŁĄD kol.8",IF(AND(D488="TUZ",H488="gleba ciężka"),"BŁĄD kol.8",IF(OR($H488=LEGENDA!$B$21,$H488=1),49,IF(OR($H488=LEGENDA!$B$22,$H488=2),59,IF(OR($H488=LEGENDA!$B$23,$H488=3),62,IF(OR($H488=4,$H488=LEGENDA!$B$24),66,IF(H488=LEGENDA!$O$25,86,IF(H488=LEGENDA!$O$26,91,IF(H488=LEGENDA!$O$27,73,IF(H488=LEGENDA!$O$28,66,IF(H488=LEGENDA!$O$29,135,IF(H488=LEGENDA!$O$30,158,IF(H488=LEGENDA!$O$31,117)))))))))))))))))</f>
        <v/>
      </c>
      <c r="N488" s="61" t="str">
        <f>IF(AND(D488="TUZ",H488="gleba b. lekka"),"BŁĄD kol.8",IF(AND(D488="TUZ",H488="gleba lekka"),"BŁĄD kol.8",IF(AND(D488="TUZ",H488="gleba średnia"),"BŁĄD kol.8",IF(AND(D488="TUZ",H488="gleba ciężka"),"BŁĄD kol.8",IF(AND(E488&lt;&gt;4,H488=LEGENDA!$O$29),"BŁĄD kol.8",IF(AND(E488&lt;&gt;4,H488=LEGENDA!$O$30),"BŁĄD kol.8",IF(AND(E488&lt;&gt;4,H488=LEGENDA!$O$31),"BŁĄD kol.8",IF(AND(E488&lt;&gt;4,H488=LEGENDA!$O$28),"BŁĄD kol.8",IF(AND(E488&lt;&gt;4,H488=LEGENDA!$O$27),"BŁĄD kol.8",IF(AND(E488&lt;&gt;4,H488=LEGENDA!$O$26),"BŁĄD kol.8",IF(AND(E488&lt;&gt;4,H488=LEGENDA!$O$25),"BŁĄD kol.8",IF(AX488="","",IF(AX488=1,0.6,IF(AX488=2,0.9,0.9))))))))))))))</f>
        <v/>
      </c>
      <c r="O488" s="381" t="str">
        <f t="shared" si="234"/>
        <v/>
      </c>
      <c r="P488" s="379" t="str">
        <f t="shared" si="235"/>
        <v/>
      </c>
      <c r="Q488" s="47"/>
      <c r="R488" s="46"/>
      <c r="S488" s="46"/>
      <c r="T488" s="46"/>
      <c r="U488" s="46"/>
      <c r="V488" s="61" t="str">
        <f t="shared" si="236"/>
        <v/>
      </c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61" t="str">
        <f t="shared" si="237"/>
        <v/>
      </c>
      <c r="AH488" s="66" t="e">
        <v>#VALUE!</v>
      </c>
      <c r="AI488" s="72">
        <v>0</v>
      </c>
      <c r="AJ488" s="73">
        <v>0</v>
      </c>
      <c r="AK488" s="67">
        <v>0</v>
      </c>
      <c r="AL488" s="51">
        <v>-63.360000000000007</v>
      </c>
      <c r="AM488" s="51">
        <v>-73.600000000000009</v>
      </c>
      <c r="AN488" s="51">
        <v>-164.8</v>
      </c>
      <c r="AO488" s="77">
        <v>0</v>
      </c>
      <c r="AP488" s="77">
        <v>0</v>
      </c>
      <c r="AQ488" s="77">
        <v>0</v>
      </c>
      <c r="AR488" s="77">
        <v>0</v>
      </c>
      <c r="AS488" s="77">
        <v>0</v>
      </c>
      <c r="AT488" s="77">
        <v>0</v>
      </c>
      <c r="AU488" s="46"/>
      <c r="AV488" s="350" t="str">
        <f t="shared" si="238"/>
        <v/>
      </c>
      <c r="AW488" s="76" t="str">
        <f t="shared" si="239"/>
        <v/>
      </c>
      <c r="AX488" s="198" t="str">
        <f>IF(A488="","",IF(D488="","",INDEX(POBRANIE_!$B$6:$F$101,MATCH(D488,POBRANIE_!$A$6:$A$101,0),5)))</f>
        <v/>
      </c>
      <c r="AY488" s="96" t="str">
        <f t="shared" si="240"/>
        <v/>
      </c>
      <c r="AZ488" s="96" t="str">
        <f t="shared" si="260"/>
        <v/>
      </c>
      <c r="BA488" s="292" t="str">
        <f t="shared" si="255"/>
        <v xml:space="preserve"> </v>
      </c>
      <c r="BB488" s="293" t="str">
        <f t="shared" si="256"/>
        <v xml:space="preserve"> </v>
      </c>
      <c r="BD488" s="45"/>
      <c r="BE488" s="387" t="str">
        <f t="shared" si="257"/>
        <v/>
      </c>
      <c r="BF488" s="388">
        <f t="shared" si="241"/>
        <v>0</v>
      </c>
      <c r="BG488" s="388">
        <f t="shared" si="242"/>
        <v>0</v>
      </c>
      <c r="BH488" s="388">
        <f t="shared" si="243"/>
        <v>0</v>
      </c>
      <c r="BI488" s="388">
        <f t="shared" si="244"/>
        <v>0</v>
      </c>
      <c r="BJ488" s="388">
        <f t="shared" si="245"/>
        <v>0</v>
      </c>
      <c r="BK488" s="389">
        <f t="shared" si="246"/>
        <v>0</v>
      </c>
      <c r="BL488" s="388">
        <f>IF(W488="",0,IF(W488=LEGENDA!C$43,0,1))</f>
        <v>0</v>
      </c>
      <c r="BM488" s="388">
        <f>IF(X488="",0,IF(X488=LEGENDA!D$43,0,1))</f>
        <v>0</v>
      </c>
      <c r="BN488" s="388">
        <f>IF(Y488="",0,IF(Y488=LEGENDA!E$43,0,1))</f>
        <v>0</v>
      </c>
      <c r="BO488" s="388">
        <f>IF(Z488="",0,IF(Z488=LEGENDA!F$43,0,1))</f>
        <v>0</v>
      </c>
      <c r="BP488" s="388">
        <f>IF(AA488="",0,IF(AA488=LEGENDA!G$43,0,1))</f>
        <v>0</v>
      </c>
      <c r="BQ488" s="388">
        <f>IF(AB488="",0,IF(AB488=LEGENDA!H$43,0,1))</f>
        <v>0</v>
      </c>
      <c r="BR488" s="388">
        <f>IF(AC488="",0,IF(AC488=LEGENDA!I$43,0,1))</f>
        <v>0</v>
      </c>
      <c r="BS488" s="388">
        <f>IF(AD488="",0,IF(AD488=LEGENDA!J$43,0,1))</f>
        <v>0</v>
      </c>
      <c r="BT488" s="388">
        <f>IF(AE488="",0,IF(AE488=LEGENDA!K$43,0,1))</f>
        <v>0</v>
      </c>
      <c r="BU488" s="388">
        <f>IF(AF488="",0,IF(AF488=LEGENDA!L$43,0,1))</f>
        <v>0</v>
      </c>
      <c r="BV488" s="390">
        <f t="shared" si="247"/>
        <v>0</v>
      </c>
      <c r="BW488" s="388">
        <f t="shared" si="248"/>
        <v>0</v>
      </c>
      <c r="BX488" s="390">
        <f t="shared" si="249"/>
        <v>0</v>
      </c>
      <c r="BY488" s="391">
        <f t="shared" si="250"/>
        <v>0</v>
      </c>
      <c r="BZ488" s="391">
        <f t="shared" si="251"/>
        <v>0</v>
      </c>
      <c r="CA488" s="391" t="str">
        <f t="shared" si="252"/>
        <v/>
      </c>
      <c r="CB488" s="386" t="str">
        <f t="shared" si="258"/>
        <v/>
      </c>
      <c r="CC488" s="94">
        <f t="shared" si="253"/>
        <v>0</v>
      </c>
      <c r="CD488" s="397" t="str">
        <f t="shared" si="254"/>
        <v/>
      </c>
      <c r="CE488" s="559" t="str">
        <f t="array" ref="CE488">IFERROR(INDEX($C$10:$C$525,MATCH(0,COUNTIF($CE$9:CE487,$C$10:$C$525),0)),"")</f>
        <v/>
      </c>
      <c r="CF488" s="559">
        <f t="shared" si="259"/>
        <v>0</v>
      </c>
    </row>
    <row r="489" spans="1:84" ht="18.600000000000001" customHeight="1" thickBot="1" x14ac:dyDescent="0.35">
      <c r="A489" s="78" t="str">
        <f t="shared" si="232"/>
        <v/>
      </c>
      <c r="B489" s="576"/>
      <c r="C489" s="464"/>
      <c r="D489" s="349"/>
      <c r="E489" s="61" t="str">
        <f>IF(B489="","",IF(C489="","",IF(D489="","",INDEX(POBRANIE_!$B$6:$F$100,MATCH($D489,POBRANIE_!$A$6:$A$100,0),2))))</f>
        <v/>
      </c>
      <c r="F489" s="44"/>
      <c r="G489" s="45"/>
      <c r="H489" s="349"/>
      <c r="I489" s="46"/>
      <c r="J489" s="64" t="str">
        <f>IF($H489="","",IF($I489="","",IF($H489=LEGENDA!$B$21,0.6,IF($H489=LEGENDA!$B$22,0.7,0.8))))</f>
        <v/>
      </c>
      <c r="K489" s="61" t="str">
        <f t="shared" si="233"/>
        <v/>
      </c>
      <c r="L489" s="46"/>
      <c r="M489" s="61" t="str">
        <f>IF($H489="","",IF(OR(I489&gt;0,L489&gt;0),"",IF(AND(D489="TUZ",H489="gleba b. lekka"),"BŁĄD kol.8",IF(AND(D489="TUZ",H489="gleba lekka"),"BŁĄD kol.8",IF(AND(D489="TUZ",H489="gleba średnia"),"BŁĄD kol.8",IF(AND(D489="TUZ",H489="gleba ciężka"),"BŁĄD kol.8",IF(OR($H489=LEGENDA!$B$21,$H489=1),49,IF(OR($H489=LEGENDA!$B$22,$H489=2),59,IF(OR($H489=LEGENDA!$B$23,$H489=3),62,IF(OR($H489=4,$H489=LEGENDA!$B$24),66,IF(H489=LEGENDA!$O$25,86,IF(H489=LEGENDA!$O$26,91,IF(H489=LEGENDA!$O$27,73,IF(H489=LEGENDA!$O$28,66,IF(H489=LEGENDA!$O$29,135,IF(H489=LEGENDA!$O$30,158,IF(H489=LEGENDA!$O$31,117)))))))))))))))))</f>
        <v/>
      </c>
      <c r="N489" s="61" t="str">
        <f>IF(AND(D489="TUZ",H489="gleba b. lekka"),"BŁĄD kol.8",IF(AND(D489="TUZ",H489="gleba lekka"),"BŁĄD kol.8",IF(AND(D489="TUZ",H489="gleba średnia"),"BŁĄD kol.8",IF(AND(D489="TUZ",H489="gleba ciężka"),"BŁĄD kol.8",IF(AND(E489&lt;&gt;4,H489=LEGENDA!$O$29),"BŁĄD kol.8",IF(AND(E489&lt;&gt;4,H489=LEGENDA!$O$30),"BŁĄD kol.8",IF(AND(E489&lt;&gt;4,H489=LEGENDA!$O$31),"BŁĄD kol.8",IF(AND(E489&lt;&gt;4,H489=LEGENDA!$O$28),"BŁĄD kol.8",IF(AND(E489&lt;&gt;4,H489=LEGENDA!$O$27),"BŁĄD kol.8",IF(AND(E489&lt;&gt;4,H489=LEGENDA!$O$26),"BŁĄD kol.8",IF(AND(E489&lt;&gt;4,H489=LEGENDA!$O$25),"BŁĄD kol.8",IF(AX489="","",IF(AX489=1,0.6,IF(AX489=2,0.9,0.9))))))))))))))</f>
        <v/>
      </c>
      <c r="O489" s="381" t="str">
        <f t="shared" si="234"/>
        <v/>
      </c>
      <c r="P489" s="379" t="str">
        <f t="shared" si="235"/>
        <v/>
      </c>
      <c r="Q489" s="47"/>
      <c r="R489" s="46"/>
      <c r="S489" s="46"/>
      <c r="T489" s="46"/>
      <c r="U489" s="46"/>
      <c r="V489" s="61" t="str">
        <f t="shared" si="236"/>
        <v/>
      </c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61" t="str">
        <f t="shared" si="237"/>
        <v/>
      </c>
      <c r="AH489" s="66" t="e">
        <v>#VALUE!</v>
      </c>
      <c r="AI489" s="72">
        <v>0</v>
      </c>
      <c r="AJ489" s="73">
        <v>0</v>
      </c>
      <c r="AK489" s="67">
        <v>0</v>
      </c>
      <c r="AL489" s="51">
        <v>-63.360000000000007</v>
      </c>
      <c r="AM489" s="51">
        <v>-73.600000000000009</v>
      </c>
      <c r="AN489" s="51">
        <v>-164.8</v>
      </c>
      <c r="AO489" s="77">
        <v>0</v>
      </c>
      <c r="AP489" s="77">
        <v>0</v>
      </c>
      <c r="AQ489" s="77">
        <v>0</v>
      </c>
      <c r="AR489" s="77">
        <v>0</v>
      </c>
      <c r="AS489" s="77">
        <v>0</v>
      </c>
      <c r="AT489" s="77">
        <v>0</v>
      </c>
      <c r="AU489" s="46"/>
      <c r="AV489" s="350" t="str">
        <f t="shared" si="238"/>
        <v/>
      </c>
      <c r="AW489" s="76" t="str">
        <f t="shared" si="239"/>
        <v/>
      </c>
      <c r="AX489" s="198" t="str">
        <f>IF(A489="","",IF(D489="","",INDEX(POBRANIE_!$B$6:$F$101,MATCH(D489,POBRANIE_!$A$6:$A$101,0),5)))</f>
        <v/>
      </c>
      <c r="AY489" s="96" t="str">
        <f t="shared" si="240"/>
        <v/>
      </c>
      <c r="AZ489" s="96" t="str">
        <f t="shared" si="260"/>
        <v/>
      </c>
      <c r="BA489" s="292" t="str">
        <f t="shared" si="255"/>
        <v xml:space="preserve"> </v>
      </c>
      <c r="BB489" s="293" t="str">
        <f t="shared" si="256"/>
        <v xml:space="preserve"> </v>
      </c>
      <c r="BD489" s="45"/>
      <c r="BE489" s="387" t="str">
        <f t="shared" si="257"/>
        <v/>
      </c>
      <c r="BF489" s="388">
        <f t="shared" si="241"/>
        <v>0</v>
      </c>
      <c r="BG489" s="388">
        <f t="shared" si="242"/>
        <v>0</v>
      </c>
      <c r="BH489" s="388">
        <f t="shared" si="243"/>
        <v>0</v>
      </c>
      <c r="BI489" s="388">
        <f t="shared" si="244"/>
        <v>0</v>
      </c>
      <c r="BJ489" s="388">
        <f t="shared" si="245"/>
        <v>0</v>
      </c>
      <c r="BK489" s="389">
        <f t="shared" si="246"/>
        <v>0</v>
      </c>
      <c r="BL489" s="388">
        <f>IF(W489="",0,IF(W489=LEGENDA!C$43,0,1))</f>
        <v>0</v>
      </c>
      <c r="BM489" s="388">
        <f>IF(X489="",0,IF(X489=LEGENDA!D$43,0,1))</f>
        <v>0</v>
      </c>
      <c r="BN489" s="388">
        <f>IF(Y489="",0,IF(Y489=LEGENDA!E$43,0,1))</f>
        <v>0</v>
      </c>
      <c r="BO489" s="388">
        <f>IF(Z489="",0,IF(Z489=LEGENDA!F$43,0,1))</f>
        <v>0</v>
      </c>
      <c r="BP489" s="388">
        <f>IF(AA489="",0,IF(AA489=LEGENDA!G$43,0,1))</f>
        <v>0</v>
      </c>
      <c r="BQ489" s="388">
        <f>IF(AB489="",0,IF(AB489=LEGENDA!H$43,0,1))</f>
        <v>0</v>
      </c>
      <c r="BR489" s="388">
        <f>IF(AC489="",0,IF(AC489=LEGENDA!I$43,0,1))</f>
        <v>0</v>
      </c>
      <c r="BS489" s="388">
        <f>IF(AD489="",0,IF(AD489=LEGENDA!J$43,0,1))</f>
        <v>0</v>
      </c>
      <c r="BT489" s="388">
        <f>IF(AE489="",0,IF(AE489=LEGENDA!K$43,0,1))</f>
        <v>0</v>
      </c>
      <c r="BU489" s="388">
        <f>IF(AF489="",0,IF(AF489=LEGENDA!L$43,0,1))</f>
        <v>0</v>
      </c>
      <c r="BV489" s="390">
        <f t="shared" si="247"/>
        <v>0</v>
      </c>
      <c r="BW489" s="388">
        <f t="shared" si="248"/>
        <v>0</v>
      </c>
      <c r="BX489" s="390">
        <f t="shared" si="249"/>
        <v>0</v>
      </c>
      <c r="BY489" s="391">
        <f t="shared" si="250"/>
        <v>0</v>
      </c>
      <c r="BZ489" s="391">
        <f t="shared" si="251"/>
        <v>0</v>
      </c>
      <c r="CA489" s="391" t="str">
        <f t="shared" si="252"/>
        <v/>
      </c>
      <c r="CB489" s="386" t="str">
        <f t="shared" si="258"/>
        <v/>
      </c>
      <c r="CC489" s="94">
        <f t="shared" si="253"/>
        <v>0</v>
      </c>
      <c r="CD489" s="397" t="str">
        <f t="shared" si="254"/>
        <v/>
      </c>
      <c r="CE489" s="559" t="str">
        <f t="array" ref="CE489">IFERROR(INDEX($C$10:$C$525,MATCH(0,COUNTIF($CE$9:CE488,$C$10:$C$525),0)),"")</f>
        <v/>
      </c>
      <c r="CF489" s="559">
        <f t="shared" si="259"/>
        <v>0</v>
      </c>
    </row>
    <row r="490" spans="1:84" ht="18.600000000000001" customHeight="1" thickBot="1" x14ac:dyDescent="0.35">
      <c r="A490" s="78" t="str">
        <f t="shared" ref="A490:A509" si="261">IF(B490="","",A489+1)</f>
        <v/>
      </c>
      <c r="B490" s="576"/>
      <c r="C490" s="464"/>
      <c r="D490" s="349"/>
      <c r="E490" s="61" t="str">
        <f>IF(B490="","",IF(C490="","",IF(D490="","",INDEX(POBRANIE_!$B$6:$F$100,MATCH($D490,POBRANIE_!$A$6:$A$100,0),2))))</f>
        <v/>
      </c>
      <c r="F490" s="44"/>
      <c r="G490" s="45"/>
      <c r="H490" s="349"/>
      <c r="I490" s="46"/>
      <c r="J490" s="64" t="str">
        <f>IF($H490="","",IF($I490="","",IF($H490=LEGENDA!$B$21,0.6,IF($H490=LEGENDA!$B$22,0.7,0.8))))</f>
        <v/>
      </c>
      <c r="K490" s="61" t="str">
        <f t="shared" ref="K490:K509" si="262">IF(H490="","",IF(I490="","",I490*J490))</f>
        <v/>
      </c>
      <c r="L490" s="46"/>
      <c r="M490" s="61" t="str">
        <f>IF($H490="","",IF(OR(I490&gt;0,L490&gt;0),"",IF(AND(D490="TUZ",H490="gleba b. lekka"),"BŁĄD kol.8",IF(AND(D490="TUZ",H490="gleba lekka"),"BŁĄD kol.8",IF(AND(D490="TUZ",H490="gleba średnia"),"BŁĄD kol.8",IF(AND(D490="TUZ",H490="gleba ciężka"),"BŁĄD kol.8",IF(OR($H490=LEGENDA!$B$21,$H490=1),49,IF(OR($H490=LEGENDA!$B$22,$H490=2),59,IF(OR($H490=LEGENDA!$B$23,$H490=3),62,IF(OR($H490=4,$H490=LEGENDA!$B$24),66,IF(H490=LEGENDA!$O$25,86,IF(H490=LEGENDA!$O$26,91,IF(H490=LEGENDA!$O$27,73,IF(H490=LEGENDA!$O$28,66,IF(H490=LEGENDA!$O$29,135,IF(H490=LEGENDA!$O$30,158,IF(H490=LEGENDA!$O$31,117)))))))))))))))))</f>
        <v/>
      </c>
      <c r="N490" s="61" t="str">
        <f>IF(AND(D490="TUZ",H490="gleba b. lekka"),"BŁĄD kol.8",IF(AND(D490="TUZ",H490="gleba lekka"),"BŁĄD kol.8",IF(AND(D490="TUZ",H490="gleba średnia"),"BŁĄD kol.8",IF(AND(D490="TUZ",H490="gleba ciężka"),"BŁĄD kol.8",IF(AND(E490&lt;&gt;4,H490=LEGENDA!$O$29),"BŁĄD kol.8",IF(AND(E490&lt;&gt;4,H490=LEGENDA!$O$30),"BŁĄD kol.8",IF(AND(E490&lt;&gt;4,H490=LEGENDA!$O$31),"BŁĄD kol.8",IF(AND(E490&lt;&gt;4,H490=LEGENDA!$O$28),"BŁĄD kol.8",IF(AND(E490&lt;&gt;4,H490=LEGENDA!$O$27),"BŁĄD kol.8",IF(AND(E490&lt;&gt;4,H490=LEGENDA!$O$26),"BŁĄD kol.8",IF(AND(E490&lt;&gt;4,H490=LEGENDA!$O$25),"BŁĄD kol.8",IF(AX490="","",IF(AX490=1,0.6,IF(AX490=2,0.9,0.9))))))))))))))</f>
        <v/>
      </c>
      <c r="O490" s="381" t="str">
        <f t="shared" ref="O490:O509" si="263">IF(AND($I490="",$L490="",$M490=""),"",IF($L490&gt;0,$L490*$N490,IF($I490&gt;0,$K490*$N490,IF(N490="","BŁĄD kol.4",$M490*$N490))))</f>
        <v/>
      </c>
      <c r="P490" s="379" t="str">
        <f t="shared" ref="P490:P509" si="264">IF(OR($F490="",$O490="",$N490=""),"",IF(BD490="",$F490*$O490,""))</f>
        <v/>
      </c>
      <c r="Q490" s="47"/>
      <c r="R490" s="46"/>
      <c r="S490" s="46"/>
      <c r="T490" s="46"/>
      <c r="U490" s="46"/>
      <c r="V490" s="61" t="str">
        <f t="shared" ref="V490:V509" si="265">IF(SUM(R490:U490)=0,"",IF(AND(SUM(R490:U490)&gt;0,BK490=0),SUM(R490:U490),"WYBIERZ Z MENU ROZWIJANEGO PORAWNĄ ILOŚĆ kg N"))</f>
        <v/>
      </c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61" t="str">
        <f t="shared" ref="AG490:AG509" si="266">IF(SUM(W490:AF490)=0,"",IF(AND(SUM(W490:AF490)&gt;0,BV490=0,BX490=0),SUM(W490:AF490),"WYBIERZ Z MENU ROZWIJANEGO PORAWNĄ ILOŚĆ kg N"))</f>
        <v/>
      </c>
      <c r="AH490" s="66" t="e">
        <v>#VALUE!</v>
      </c>
      <c r="AI490" s="72">
        <v>0</v>
      </c>
      <c r="AJ490" s="73">
        <v>0</v>
      </c>
      <c r="AK490" s="67">
        <v>0</v>
      </c>
      <c r="AL490" s="51">
        <v>-63.360000000000007</v>
      </c>
      <c r="AM490" s="51">
        <v>-73.600000000000009</v>
      </c>
      <c r="AN490" s="51">
        <v>-164.8</v>
      </c>
      <c r="AO490" s="77">
        <v>0</v>
      </c>
      <c r="AP490" s="77">
        <v>0</v>
      </c>
      <c r="AQ490" s="77">
        <v>0</v>
      </c>
      <c r="AR490" s="77">
        <v>0</v>
      </c>
      <c r="AS490" s="77">
        <v>0</v>
      </c>
      <c r="AT490" s="77">
        <v>0</v>
      </c>
      <c r="AU490" s="46"/>
      <c r="AV490" s="350" t="str">
        <f t="shared" ref="AV490:AV509" si="267">IF(D490="","",D490)</f>
        <v/>
      </c>
      <c r="AW490" s="76" t="str">
        <f t="shared" ref="AW490:AW509" si="268">IF(A490="","",A490)</f>
        <v/>
      </c>
      <c r="AX490" s="198" t="str">
        <f>IF(A490="","",IF(D490="","",INDEX(POBRANIE_!$B$6:$F$101,MATCH(D490,POBRANIE_!$A$6:$A$101,0),5)))</f>
        <v/>
      </c>
      <c r="AY490" s="96" t="str">
        <f t="shared" ref="AY490:AY509" si="269">IF(F490&gt;0,1,"")</f>
        <v/>
      </c>
      <c r="AZ490" s="96" t="str">
        <f t="shared" si="260"/>
        <v/>
      </c>
      <c r="BA490" s="292" t="str">
        <f t="shared" si="255"/>
        <v xml:space="preserve"> </v>
      </c>
      <c r="BB490" s="293" t="str">
        <f t="shared" si="256"/>
        <v xml:space="preserve"> </v>
      </c>
      <c r="BD490" s="45"/>
      <c r="BE490" s="387" t="str">
        <f t="shared" si="257"/>
        <v/>
      </c>
      <c r="BF490" s="388">
        <f t="shared" ref="BF490:BF509" si="270">IF(Q490="",0,IF(Q490=Q$8,0,1))</f>
        <v>0</v>
      </c>
      <c r="BG490" s="388">
        <f t="shared" ref="BG490:BG509" si="271">IF(R490="",0,IF(R490=R$8,0,1))</f>
        <v>0</v>
      </c>
      <c r="BH490" s="388">
        <f t="shared" ref="BH490:BH509" si="272">IF(S490="",0,IF(S490=S$8,0,1))</f>
        <v>0</v>
      </c>
      <c r="BI490" s="388">
        <f t="shared" ref="BI490:BI509" si="273">IF(T490="",0,IF(T490=T$8,0,1))</f>
        <v>0</v>
      </c>
      <c r="BJ490" s="388">
        <f t="shared" ref="BJ490:BJ509" si="274">IF(U490="",0,IF(U490=U$8,0,1))</f>
        <v>0</v>
      </c>
      <c r="BK490" s="389">
        <f t="shared" ref="BK490:BK509" si="275">SUM(BF490:BJ490)</f>
        <v>0</v>
      </c>
      <c r="BL490" s="388">
        <f>IF(W490="",0,IF(W490=LEGENDA!C$43,0,1))</f>
        <v>0</v>
      </c>
      <c r="BM490" s="388">
        <f>IF(X490="",0,IF(X490=LEGENDA!D$43,0,1))</f>
        <v>0</v>
      </c>
      <c r="BN490" s="388">
        <f>IF(Y490="",0,IF(Y490=LEGENDA!E$43,0,1))</f>
        <v>0</v>
      </c>
      <c r="BO490" s="388">
        <f>IF(Z490="",0,IF(Z490=LEGENDA!F$43,0,1))</f>
        <v>0</v>
      </c>
      <c r="BP490" s="388">
        <f>IF(AA490="",0,IF(AA490=LEGENDA!G$43,0,1))</f>
        <v>0</v>
      </c>
      <c r="BQ490" s="388">
        <f>IF(AB490="",0,IF(AB490=LEGENDA!H$43,0,1))</f>
        <v>0</v>
      </c>
      <c r="BR490" s="388">
        <f>IF(AC490="",0,IF(AC490=LEGENDA!I$43,0,1))</f>
        <v>0</v>
      </c>
      <c r="BS490" s="388">
        <f>IF(AD490="",0,IF(AD490=LEGENDA!J$43,0,1))</f>
        <v>0</v>
      </c>
      <c r="BT490" s="388">
        <f>IF(AE490="",0,IF(AE490=LEGENDA!K$43,0,1))</f>
        <v>0</v>
      </c>
      <c r="BU490" s="388">
        <f>IF(AF490="",0,IF(AF490=LEGENDA!L$43,0,1))</f>
        <v>0</v>
      </c>
      <c r="BV490" s="390">
        <f t="shared" ref="BV490:BV509" si="276">SUM(BL490:BU490)</f>
        <v>0</v>
      </c>
      <c r="BW490" s="388">
        <f t="shared" ref="BW490:BW509" si="277">IF(AU490="",0,IF(AU490=AU$8,0,1))</f>
        <v>0</v>
      </c>
      <c r="BX490" s="390">
        <f t="shared" ref="BX490:BX509" si="278">BW490</f>
        <v>0</v>
      </c>
      <c r="BY490" s="391">
        <f t="shared" ref="BY490:BY509" si="279">IF(AND(C490=CF488,D490=CG488),0,IF(OR(C489&lt;&gt;C490,D489&lt;&gt;D490),BE490,0))</f>
        <v>0</v>
      </c>
      <c r="BZ490" s="391">
        <f t="shared" ref="BZ490:BZ509" si="280">IF(OR(C490&lt;&gt;CF488,D490&lt;&gt;CG488),BE490,0)</f>
        <v>0</v>
      </c>
      <c r="CA490" s="391" t="str">
        <f t="shared" ref="CA490:CA509" si="281">IF(OR(BY490=0,BZ490=0),BE490,0)</f>
        <v/>
      </c>
      <c r="CB490" s="386" t="str">
        <f t="shared" si="258"/>
        <v/>
      </c>
      <c r="CC490" s="94">
        <f t="shared" ref="CC490:CC509" si="282">IF(BZ489&gt;0,0.0001,0)</f>
        <v>0</v>
      </c>
      <c r="CD490" s="397" t="str">
        <f t="shared" ref="CD490:CD509" si="283">IF(CB490="","",IF(CB490&gt;0,1,""))</f>
        <v/>
      </c>
      <c r="CE490" s="559" t="str">
        <f t="array" ref="CE490">IFERROR(INDEX($C$10:$C$525,MATCH(0,COUNTIF($CE$9:CE489,$C$10:$C$525),0)),"")</f>
        <v/>
      </c>
      <c r="CF490" s="559">
        <f t="shared" si="259"/>
        <v>0</v>
      </c>
    </row>
    <row r="491" spans="1:84" ht="18.600000000000001" customHeight="1" thickBot="1" x14ac:dyDescent="0.35">
      <c r="A491" s="78" t="str">
        <f t="shared" si="261"/>
        <v/>
      </c>
      <c r="B491" s="576"/>
      <c r="C491" s="464"/>
      <c r="D491" s="349"/>
      <c r="E491" s="61" t="str">
        <f>IF(B491="","",IF(C491="","",IF(D491="","",INDEX(POBRANIE_!$B$6:$F$100,MATCH($D491,POBRANIE_!$A$6:$A$100,0),2))))</f>
        <v/>
      </c>
      <c r="F491" s="44"/>
      <c r="G491" s="45"/>
      <c r="H491" s="349"/>
      <c r="I491" s="46"/>
      <c r="J491" s="64" t="str">
        <f>IF($H491="","",IF($I491="","",IF($H491=LEGENDA!$B$21,0.6,IF($H491=LEGENDA!$B$22,0.7,0.8))))</f>
        <v/>
      </c>
      <c r="K491" s="61" t="str">
        <f t="shared" si="262"/>
        <v/>
      </c>
      <c r="L491" s="46"/>
      <c r="M491" s="61" t="str">
        <f>IF($H491="","",IF(OR(I491&gt;0,L491&gt;0),"",IF(AND(D491="TUZ",H491="gleba b. lekka"),"BŁĄD kol.8",IF(AND(D491="TUZ",H491="gleba lekka"),"BŁĄD kol.8",IF(AND(D491="TUZ",H491="gleba średnia"),"BŁĄD kol.8",IF(AND(D491="TUZ",H491="gleba ciężka"),"BŁĄD kol.8",IF(OR($H491=LEGENDA!$B$21,$H491=1),49,IF(OR($H491=LEGENDA!$B$22,$H491=2),59,IF(OR($H491=LEGENDA!$B$23,$H491=3),62,IF(OR($H491=4,$H491=LEGENDA!$B$24),66,IF(H491=LEGENDA!$O$25,86,IF(H491=LEGENDA!$O$26,91,IF(H491=LEGENDA!$O$27,73,IF(H491=LEGENDA!$O$28,66,IF(H491=LEGENDA!$O$29,135,IF(H491=LEGENDA!$O$30,158,IF(H491=LEGENDA!$O$31,117)))))))))))))))))</f>
        <v/>
      </c>
      <c r="N491" s="61" t="str">
        <f>IF(AND(D491="TUZ",H491="gleba b. lekka"),"BŁĄD kol.8",IF(AND(D491="TUZ",H491="gleba lekka"),"BŁĄD kol.8",IF(AND(D491="TUZ",H491="gleba średnia"),"BŁĄD kol.8",IF(AND(D491="TUZ",H491="gleba ciężka"),"BŁĄD kol.8",IF(AND(E491&lt;&gt;4,H491=LEGENDA!$O$29),"BŁĄD kol.8",IF(AND(E491&lt;&gt;4,H491=LEGENDA!$O$30),"BŁĄD kol.8",IF(AND(E491&lt;&gt;4,H491=LEGENDA!$O$31),"BŁĄD kol.8",IF(AND(E491&lt;&gt;4,H491=LEGENDA!$O$28),"BŁĄD kol.8",IF(AND(E491&lt;&gt;4,H491=LEGENDA!$O$27),"BŁĄD kol.8",IF(AND(E491&lt;&gt;4,H491=LEGENDA!$O$26),"BŁĄD kol.8",IF(AND(E491&lt;&gt;4,H491=LEGENDA!$O$25),"BŁĄD kol.8",IF(AX491="","",IF(AX491=1,0.6,IF(AX491=2,0.9,0.9))))))))))))))</f>
        <v/>
      </c>
      <c r="O491" s="381" t="str">
        <f t="shared" si="263"/>
        <v/>
      </c>
      <c r="P491" s="379" t="str">
        <f t="shared" si="264"/>
        <v/>
      </c>
      <c r="Q491" s="47"/>
      <c r="R491" s="46"/>
      <c r="S491" s="46"/>
      <c r="T491" s="46"/>
      <c r="U491" s="46"/>
      <c r="V491" s="61" t="str">
        <f t="shared" si="265"/>
        <v/>
      </c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61" t="str">
        <f t="shared" si="266"/>
        <v/>
      </c>
      <c r="AH491" s="66" t="e">
        <v>#VALUE!</v>
      </c>
      <c r="AI491" s="72">
        <v>0</v>
      </c>
      <c r="AJ491" s="73">
        <v>0</v>
      </c>
      <c r="AK491" s="67">
        <v>0</v>
      </c>
      <c r="AL491" s="51">
        <v>-63.360000000000007</v>
      </c>
      <c r="AM491" s="51">
        <v>-73.600000000000009</v>
      </c>
      <c r="AN491" s="51">
        <v>-164.8</v>
      </c>
      <c r="AO491" s="77">
        <v>0</v>
      </c>
      <c r="AP491" s="77">
        <v>0</v>
      </c>
      <c r="AQ491" s="77">
        <v>0</v>
      </c>
      <c r="AR491" s="77">
        <v>0</v>
      </c>
      <c r="AS491" s="77">
        <v>0</v>
      </c>
      <c r="AT491" s="77">
        <v>0</v>
      </c>
      <c r="AU491" s="46"/>
      <c r="AV491" s="350" t="str">
        <f t="shared" si="267"/>
        <v/>
      </c>
      <c r="AW491" s="76" t="str">
        <f t="shared" si="268"/>
        <v/>
      </c>
      <c r="AX491" s="198" t="str">
        <f>IF(A491="","",IF(D491="","",INDEX(POBRANIE_!$B$6:$F$101,MATCH(D491,POBRANIE_!$A$6:$A$101,0),5)))</f>
        <v/>
      </c>
      <c r="AY491" s="96" t="str">
        <f t="shared" si="269"/>
        <v/>
      </c>
      <c r="AZ491" s="96" t="str">
        <f t="shared" si="260"/>
        <v/>
      </c>
      <c r="BA491" s="292" t="str">
        <f t="shared" si="255"/>
        <v xml:space="preserve"> </v>
      </c>
      <c r="BB491" s="293" t="str">
        <f t="shared" si="256"/>
        <v xml:space="preserve"> </v>
      </c>
      <c r="BD491" s="45"/>
      <c r="BE491" s="387" t="str">
        <f t="shared" si="257"/>
        <v/>
      </c>
      <c r="BF491" s="388">
        <f t="shared" si="270"/>
        <v>0</v>
      </c>
      <c r="BG491" s="388">
        <f t="shared" si="271"/>
        <v>0</v>
      </c>
      <c r="BH491" s="388">
        <f t="shared" si="272"/>
        <v>0</v>
      </c>
      <c r="BI491" s="388">
        <f t="shared" si="273"/>
        <v>0</v>
      </c>
      <c r="BJ491" s="388">
        <f t="shared" si="274"/>
        <v>0</v>
      </c>
      <c r="BK491" s="389">
        <f t="shared" si="275"/>
        <v>0</v>
      </c>
      <c r="BL491" s="388">
        <f>IF(W491="",0,IF(W491=LEGENDA!C$43,0,1))</f>
        <v>0</v>
      </c>
      <c r="BM491" s="388">
        <f>IF(X491="",0,IF(X491=LEGENDA!D$43,0,1))</f>
        <v>0</v>
      </c>
      <c r="BN491" s="388">
        <f>IF(Y491="",0,IF(Y491=LEGENDA!E$43,0,1))</f>
        <v>0</v>
      </c>
      <c r="BO491" s="388">
        <f>IF(Z491="",0,IF(Z491=LEGENDA!F$43,0,1))</f>
        <v>0</v>
      </c>
      <c r="BP491" s="388">
        <f>IF(AA491="",0,IF(AA491=LEGENDA!G$43,0,1))</f>
        <v>0</v>
      </c>
      <c r="BQ491" s="388">
        <f>IF(AB491="",0,IF(AB491=LEGENDA!H$43,0,1))</f>
        <v>0</v>
      </c>
      <c r="BR491" s="388">
        <f>IF(AC491="",0,IF(AC491=LEGENDA!I$43,0,1))</f>
        <v>0</v>
      </c>
      <c r="BS491" s="388">
        <f>IF(AD491="",0,IF(AD491=LEGENDA!J$43,0,1))</f>
        <v>0</v>
      </c>
      <c r="BT491" s="388">
        <f>IF(AE491="",0,IF(AE491=LEGENDA!K$43,0,1))</f>
        <v>0</v>
      </c>
      <c r="BU491" s="388">
        <f>IF(AF491="",0,IF(AF491=LEGENDA!L$43,0,1))</f>
        <v>0</v>
      </c>
      <c r="BV491" s="390">
        <f t="shared" si="276"/>
        <v>0</v>
      </c>
      <c r="BW491" s="388">
        <f t="shared" si="277"/>
        <v>0</v>
      </c>
      <c r="BX491" s="390">
        <f t="shared" si="278"/>
        <v>0</v>
      </c>
      <c r="BY491" s="391">
        <f t="shared" si="279"/>
        <v>0</v>
      </c>
      <c r="BZ491" s="391">
        <f t="shared" si="280"/>
        <v>0</v>
      </c>
      <c r="CA491" s="391" t="str">
        <f t="shared" si="281"/>
        <v/>
      </c>
      <c r="CB491" s="386" t="str">
        <f t="shared" si="258"/>
        <v/>
      </c>
      <c r="CC491" s="94">
        <f t="shared" si="282"/>
        <v>0</v>
      </c>
      <c r="CD491" s="397" t="str">
        <f t="shared" si="283"/>
        <v/>
      </c>
      <c r="CE491" s="559" t="str">
        <f t="array" ref="CE491">IFERROR(INDEX($C$10:$C$525,MATCH(0,COUNTIF($CE$9:CE490,$C$10:$C$525),0)),"")</f>
        <v/>
      </c>
      <c r="CF491" s="559">
        <f t="shared" si="259"/>
        <v>0</v>
      </c>
    </row>
    <row r="492" spans="1:84" ht="18.600000000000001" customHeight="1" thickBot="1" x14ac:dyDescent="0.35">
      <c r="A492" s="78" t="str">
        <f t="shared" si="261"/>
        <v/>
      </c>
      <c r="B492" s="576"/>
      <c r="C492" s="464"/>
      <c r="D492" s="349"/>
      <c r="E492" s="61" t="str">
        <f>IF(B492="","",IF(C492="","",IF(D492="","",INDEX(POBRANIE_!$B$6:$F$100,MATCH($D492,POBRANIE_!$A$6:$A$100,0),2))))</f>
        <v/>
      </c>
      <c r="F492" s="44"/>
      <c r="G492" s="45"/>
      <c r="H492" s="349"/>
      <c r="I492" s="46"/>
      <c r="J492" s="64" t="str">
        <f>IF($H492="","",IF($I492="","",IF($H492=LEGENDA!$B$21,0.6,IF($H492=LEGENDA!$B$22,0.7,0.8))))</f>
        <v/>
      </c>
      <c r="K492" s="61" t="str">
        <f t="shared" si="262"/>
        <v/>
      </c>
      <c r="L492" s="46"/>
      <c r="M492" s="61" t="str">
        <f>IF($H492="","",IF(OR(I492&gt;0,L492&gt;0),"",IF(AND(D492="TUZ",H492="gleba b. lekka"),"BŁĄD kol.8",IF(AND(D492="TUZ",H492="gleba lekka"),"BŁĄD kol.8",IF(AND(D492="TUZ",H492="gleba średnia"),"BŁĄD kol.8",IF(AND(D492="TUZ",H492="gleba ciężka"),"BŁĄD kol.8",IF(OR($H492=LEGENDA!$B$21,$H492=1),49,IF(OR($H492=LEGENDA!$B$22,$H492=2),59,IF(OR($H492=LEGENDA!$B$23,$H492=3),62,IF(OR($H492=4,$H492=LEGENDA!$B$24),66,IF(H492=LEGENDA!$O$25,86,IF(H492=LEGENDA!$O$26,91,IF(H492=LEGENDA!$O$27,73,IF(H492=LEGENDA!$O$28,66,IF(H492=LEGENDA!$O$29,135,IF(H492=LEGENDA!$O$30,158,IF(H492=LEGENDA!$O$31,117)))))))))))))))))</f>
        <v/>
      </c>
      <c r="N492" s="61" t="str">
        <f>IF(AND(D492="TUZ",H492="gleba b. lekka"),"BŁĄD kol.8",IF(AND(D492="TUZ",H492="gleba lekka"),"BŁĄD kol.8",IF(AND(D492="TUZ",H492="gleba średnia"),"BŁĄD kol.8",IF(AND(D492="TUZ",H492="gleba ciężka"),"BŁĄD kol.8",IF(AND(E492&lt;&gt;4,H492=LEGENDA!$O$29),"BŁĄD kol.8",IF(AND(E492&lt;&gt;4,H492=LEGENDA!$O$30),"BŁĄD kol.8",IF(AND(E492&lt;&gt;4,H492=LEGENDA!$O$31),"BŁĄD kol.8",IF(AND(E492&lt;&gt;4,H492=LEGENDA!$O$28),"BŁĄD kol.8",IF(AND(E492&lt;&gt;4,H492=LEGENDA!$O$27),"BŁĄD kol.8",IF(AND(E492&lt;&gt;4,H492=LEGENDA!$O$26),"BŁĄD kol.8",IF(AND(E492&lt;&gt;4,H492=LEGENDA!$O$25),"BŁĄD kol.8",IF(AX492="","",IF(AX492=1,0.6,IF(AX492=2,0.9,0.9))))))))))))))</f>
        <v/>
      </c>
      <c r="O492" s="381" t="str">
        <f t="shared" si="263"/>
        <v/>
      </c>
      <c r="P492" s="379" t="str">
        <f t="shared" si="264"/>
        <v/>
      </c>
      <c r="Q492" s="47"/>
      <c r="R492" s="46"/>
      <c r="S492" s="46"/>
      <c r="T492" s="46"/>
      <c r="U492" s="46"/>
      <c r="V492" s="61" t="str">
        <f t="shared" si="265"/>
        <v/>
      </c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61" t="str">
        <f t="shared" si="266"/>
        <v/>
      </c>
      <c r="AH492" s="66" t="e">
        <v>#VALUE!</v>
      </c>
      <c r="AI492" s="72">
        <v>0</v>
      </c>
      <c r="AJ492" s="73">
        <v>0</v>
      </c>
      <c r="AK492" s="67">
        <v>0</v>
      </c>
      <c r="AL492" s="51">
        <v>-63.360000000000007</v>
      </c>
      <c r="AM492" s="51">
        <v>-73.600000000000009</v>
      </c>
      <c r="AN492" s="51">
        <v>-164.8</v>
      </c>
      <c r="AO492" s="77">
        <v>0</v>
      </c>
      <c r="AP492" s="77">
        <v>0</v>
      </c>
      <c r="AQ492" s="77">
        <v>0</v>
      </c>
      <c r="AR492" s="77">
        <v>0</v>
      </c>
      <c r="AS492" s="77">
        <v>0</v>
      </c>
      <c r="AT492" s="77">
        <v>0</v>
      </c>
      <c r="AU492" s="46"/>
      <c r="AV492" s="350" t="str">
        <f t="shared" si="267"/>
        <v/>
      </c>
      <c r="AW492" s="76" t="str">
        <f t="shared" si="268"/>
        <v/>
      </c>
      <c r="AX492" s="198" t="str">
        <f>IF(A492="","",IF(D492="","",INDEX(POBRANIE_!$B$6:$F$101,MATCH(D492,POBRANIE_!$A$6:$A$101,0),5)))</f>
        <v/>
      </c>
      <c r="AY492" s="96" t="str">
        <f t="shared" si="269"/>
        <v/>
      </c>
      <c r="AZ492" s="96" t="str">
        <f t="shared" si="260"/>
        <v/>
      </c>
      <c r="BA492" s="292" t="str">
        <f t="shared" si="255"/>
        <v xml:space="preserve"> </v>
      </c>
      <c r="BB492" s="293" t="str">
        <f t="shared" si="256"/>
        <v xml:space="preserve"> </v>
      </c>
      <c r="BD492" s="45"/>
      <c r="BE492" s="387" t="str">
        <f t="shared" si="257"/>
        <v/>
      </c>
      <c r="BF492" s="388">
        <f t="shared" si="270"/>
        <v>0</v>
      </c>
      <c r="BG492" s="388">
        <f t="shared" si="271"/>
        <v>0</v>
      </c>
      <c r="BH492" s="388">
        <f t="shared" si="272"/>
        <v>0</v>
      </c>
      <c r="BI492" s="388">
        <f t="shared" si="273"/>
        <v>0</v>
      </c>
      <c r="BJ492" s="388">
        <f t="shared" si="274"/>
        <v>0</v>
      </c>
      <c r="BK492" s="389">
        <f t="shared" si="275"/>
        <v>0</v>
      </c>
      <c r="BL492" s="388">
        <f>IF(W492="",0,IF(W492=LEGENDA!C$43,0,1))</f>
        <v>0</v>
      </c>
      <c r="BM492" s="388">
        <f>IF(X492="",0,IF(X492=LEGENDA!D$43,0,1))</f>
        <v>0</v>
      </c>
      <c r="BN492" s="388">
        <f>IF(Y492="",0,IF(Y492=LEGENDA!E$43,0,1))</f>
        <v>0</v>
      </c>
      <c r="BO492" s="388">
        <f>IF(Z492="",0,IF(Z492=LEGENDA!F$43,0,1))</f>
        <v>0</v>
      </c>
      <c r="BP492" s="388">
        <f>IF(AA492="",0,IF(AA492=LEGENDA!G$43,0,1))</f>
        <v>0</v>
      </c>
      <c r="BQ492" s="388">
        <f>IF(AB492="",0,IF(AB492=LEGENDA!H$43,0,1))</f>
        <v>0</v>
      </c>
      <c r="BR492" s="388">
        <f>IF(AC492="",0,IF(AC492=LEGENDA!I$43,0,1))</f>
        <v>0</v>
      </c>
      <c r="BS492" s="388">
        <f>IF(AD492="",0,IF(AD492=LEGENDA!J$43,0,1))</f>
        <v>0</v>
      </c>
      <c r="BT492" s="388">
        <f>IF(AE492="",0,IF(AE492=LEGENDA!K$43,0,1))</f>
        <v>0</v>
      </c>
      <c r="BU492" s="388">
        <f>IF(AF492="",0,IF(AF492=LEGENDA!L$43,0,1))</f>
        <v>0</v>
      </c>
      <c r="BV492" s="390">
        <f t="shared" si="276"/>
        <v>0</v>
      </c>
      <c r="BW492" s="388">
        <f t="shared" si="277"/>
        <v>0</v>
      </c>
      <c r="BX492" s="390">
        <f t="shared" si="278"/>
        <v>0</v>
      </c>
      <c r="BY492" s="391">
        <f t="shared" si="279"/>
        <v>0</v>
      </c>
      <c r="BZ492" s="391">
        <f t="shared" si="280"/>
        <v>0</v>
      </c>
      <c r="CA492" s="391" t="str">
        <f t="shared" si="281"/>
        <v/>
      </c>
      <c r="CB492" s="386" t="str">
        <f t="shared" si="258"/>
        <v/>
      </c>
      <c r="CC492" s="94">
        <f t="shared" si="282"/>
        <v>0</v>
      </c>
      <c r="CD492" s="397" t="str">
        <f t="shared" si="283"/>
        <v/>
      </c>
      <c r="CE492" s="559" t="str">
        <f t="array" ref="CE492">IFERROR(INDEX($C$10:$C$525,MATCH(0,COUNTIF($CE$9:CE491,$C$10:$C$525),0)),"")</f>
        <v/>
      </c>
      <c r="CF492" s="559">
        <f t="shared" si="259"/>
        <v>0</v>
      </c>
    </row>
    <row r="493" spans="1:84" ht="18.600000000000001" customHeight="1" thickBot="1" x14ac:dyDescent="0.35">
      <c r="A493" s="78" t="str">
        <f t="shared" si="261"/>
        <v/>
      </c>
      <c r="B493" s="576"/>
      <c r="C493" s="464"/>
      <c r="D493" s="349"/>
      <c r="E493" s="61" t="str">
        <f>IF(B493="","",IF(C493="","",IF(D493="","",INDEX(POBRANIE_!$B$6:$F$100,MATCH($D493,POBRANIE_!$A$6:$A$100,0),2))))</f>
        <v/>
      </c>
      <c r="F493" s="44"/>
      <c r="G493" s="45"/>
      <c r="H493" s="349"/>
      <c r="I493" s="46"/>
      <c r="J493" s="64" t="str">
        <f>IF($H493="","",IF($I493="","",IF($H493=LEGENDA!$B$21,0.6,IF($H493=LEGENDA!$B$22,0.7,0.8))))</f>
        <v/>
      </c>
      <c r="K493" s="61" t="str">
        <f t="shared" si="262"/>
        <v/>
      </c>
      <c r="L493" s="46"/>
      <c r="M493" s="61" t="str">
        <f>IF($H493="","",IF(OR(I493&gt;0,L493&gt;0),"",IF(AND(D493="TUZ",H493="gleba b. lekka"),"BŁĄD kol.8",IF(AND(D493="TUZ",H493="gleba lekka"),"BŁĄD kol.8",IF(AND(D493="TUZ",H493="gleba średnia"),"BŁĄD kol.8",IF(AND(D493="TUZ",H493="gleba ciężka"),"BŁĄD kol.8",IF(OR($H493=LEGENDA!$B$21,$H493=1),49,IF(OR($H493=LEGENDA!$B$22,$H493=2),59,IF(OR($H493=LEGENDA!$B$23,$H493=3),62,IF(OR($H493=4,$H493=LEGENDA!$B$24),66,IF(H493=LEGENDA!$O$25,86,IF(H493=LEGENDA!$O$26,91,IF(H493=LEGENDA!$O$27,73,IF(H493=LEGENDA!$O$28,66,IF(H493=LEGENDA!$O$29,135,IF(H493=LEGENDA!$O$30,158,IF(H493=LEGENDA!$O$31,117)))))))))))))))))</f>
        <v/>
      </c>
      <c r="N493" s="61" t="str">
        <f>IF(AND(D493="TUZ",H493="gleba b. lekka"),"BŁĄD kol.8",IF(AND(D493="TUZ",H493="gleba lekka"),"BŁĄD kol.8",IF(AND(D493="TUZ",H493="gleba średnia"),"BŁĄD kol.8",IF(AND(D493="TUZ",H493="gleba ciężka"),"BŁĄD kol.8",IF(AND(E493&lt;&gt;4,H493=LEGENDA!$O$29),"BŁĄD kol.8",IF(AND(E493&lt;&gt;4,H493=LEGENDA!$O$30),"BŁĄD kol.8",IF(AND(E493&lt;&gt;4,H493=LEGENDA!$O$31),"BŁĄD kol.8",IF(AND(E493&lt;&gt;4,H493=LEGENDA!$O$28),"BŁĄD kol.8",IF(AND(E493&lt;&gt;4,H493=LEGENDA!$O$27),"BŁĄD kol.8",IF(AND(E493&lt;&gt;4,H493=LEGENDA!$O$26),"BŁĄD kol.8",IF(AND(E493&lt;&gt;4,H493=LEGENDA!$O$25),"BŁĄD kol.8",IF(AX493="","",IF(AX493=1,0.6,IF(AX493=2,0.9,0.9))))))))))))))</f>
        <v/>
      </c>
      <c r="O493" s="381" t="str">
        <f t="shared" si="263"/>
        <v/>
      </c>
      <c r="P493" s="379" t="str">
        <f t="shared" si="264"/>
        <v/>
      </c>
      <c r="Q493" s="47"/>
      <c r="R493" s="46"/>
      <c r="S493" s="46"/>
      <c r="T493" s="46"/>
      <c r="U493" s="46"/>
      <c r="V493" s="61" t="str">
        <f t="shared" si="265"/>
        <v/>
      </c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61" t="str">
        <f t="shared" si="266"/>
        <v/>
      </c>
      <c r="AH493" s="66" t="e">
        <v>#VALUE!</v>
      </c>
      <c r="AI493" s="72">
        <v>0</v>
      </c>
      <c r="AJ493" s="73">
        <v>0</v>
      </c>
      <c r="AK493" s="67">
        <v>0</v>
      </c>
      <c r="AL493" s="51">
        <v>-63.360000000000007</v>
      </c>
      <c r="AM493" s="51">
        <v>-73.600000000000009</v>
      </c>
      <c r="AN493" s="51">
        <v>-164.8</v>
      </c>
      <c r="AO493" s="77">
        <v>0</v>
      </c>
      <c r="AP493" s="77">
        <v>0</v>
      </c>
      <c r="AQ493" s="77">
        <v>0</v>
      </c>
      <c r="AR493" s="77">
        <v>0</v>
      </c>
      <c r="AS493" s="77">
        <v>0</v>
      </c>
      <c r="AT493" s="77">
        <v>0</v>
      </c>
      <c r="AU493" s="46"/>
      <c r="AV493" s="350" t="str">
        <f t="shared" si="267"/>
        <v/>
      </c>
      <c r="AW493" s="76" t="str">
        <f t="shared" si="268"/>
        <v/>
      </c>
      <c r="AX493" s="198" t="str">
        <f>IF(A493="","",IF(D493="","",INDEX(POBRANIE_!$B$6:$F$101,MATCH(D493,POBRANIE_!$A$6:$A$101,0),5)))</f>
        <v/>
      </c>
      <c r="AY493" s="96" t="str">
        <f t="shared" si="269"/>
        <v/>
      </c>
      <c r="AZ493" s="96" t="str">
        <f t="shared" si="260"/>
        <v/>
      </c>
      <c r="BA493" s="292" t="str">
        <f t="shared" si="255"/>
        <v xml:space="preserve"> </v>
      </c>
      <c r="BB493" s="293" t="str">
        <f t="shared" si="256"/>
        <v xml:space="preserve"> </v>
      </c>
      <c r="BD493" s="45"/>
      <c r="BE493" s="387" t="str">
        <f t="shared" si="257"/>
        <v/>
      </c>
      <c r="BF493" s="388">
        <f t="shared" si="270"/>
        <v>0</v>
      </c>
      <c r="BG493" s="388">
        <f t="shared" si="271"/>
        <v>0</v>
      </c>
      <c r="BH493" s="388">
        <f t="shared" si="272"/>
        <v>0</v>
      </c>
      <c r="BI493" s="388">
        <f t="shared" si="273"/>
        <v>0</v>
      </c>
      <c r="BJ493" s="388">
        <f t="shared" si="274"/>
        <v>0</v>
      </c>
      <c r="BK493" s="389">
        <f t="shared" si="275"/>
        <v>0</v>
      </c>
      <c r="BL493" s="388">
        <f>IF(W493="",0,IF(W493=LEGENDA!C$43,0,1))</f>
        <v>0</v>
      </c>
      <c r="BM493" s="388">
        <f>IF(X493="",0,IF(X493=LEGENDA!D$43,0,1))</f>
        <v>0</v>
      </c>
      <c r="BN493" s="388">
        <f>IF(Y493="",0,IF(Y493=LEGENDA!E$43,0,1))</f>
        <v>0</v>
      </c>
      <c r="BO493" s="388">
        <f>IF(Z493="",0,IF(Z493=LEGENDA!F$43,0,1))</f>
        <v>0</v>
      </c>
      <c r="BP493" s="388">
        <f>IF(AA493="",0,IF(AA493=LEGENDA!G$43,0,1))</f>
        <v>0</v>
      </c>
      <c r="BQ493" s="388">
        <f>IF(AB493="",0,IF(AB493=LEGENDA!H$43,0,1))</f>
        <v>0</v>
      </c>
      <c r="BR493" s="388">
        <f>IF(AC493="",0,IF(AC493=LEGENDA!I$43,0,1))</f>
        <v>0</v>
      </c>
      <c r="BS493" s="388">
        <f>IF(AD493="",0,IF(AD493=LEGENDA!J$43,0,1))</f>
        <v>0</v>
      </c>
      <c r="BT493" s="388">
        <f>IF(AE493="",0,IF(AE493=LEGENDA!K$43,0,1))</f>
        <v>0</v>
      </c>
      <c r="BU493" s="388">
        <f>IF(AF493="",0,IF(AF493=LEGENDA!L$43,0,1))</f>
        <v>0</v>
      </c>
      <c r="BV493" s="390">
        <f t="shared" si="276"/>
        <v>0</v>
      </c>
      <c r="BW493" s="388">
        <f t="shared" si="277"/>
        <v>0</v>
      </c>
      <c r="BX493" s="390">
        <f t="shared" si="278"/>
        <v>0</v>
      </c>
      <c r="BY493" s="391">
        <f t="shared" si="279"/>
        <v>0</v>
      </c>
      <c r="BZ493" s="391">
        <f t="shared" si="280"/>
        <v>0</v>
      </c>
      <c r="CA493" s="391" t="str">
        <f t="shared" si="281"/>
        <v/>
      </c>
      <c r="CB493" s="386" t="str">
        <f t="shared" si="258"/>
        <v/>
      </c>
      <c r="CC493" s="94">
        <f t="shared" si="282"/>
        <v>0</v>
      </c>
      <c r="CD493" s="397" t="str">
        <f t="shared" si="283"/>
        <v/>
      </c>
      <c r="CE493" s="559" t="str">
        <f t="array" ref="CE493">IFERROR(INDEX($C$10:$C$525,MATCH(0,COUNTIF($CE$9:CE492,$C$10:$C$525),0)),"")</f>
        <v/>
      </c>
      <c r="CF493" s="559">
        <f t="shared" si="259"/>
        <v>0</v>
      </c>
    </row>
    <row r="494" spans="1:84" ht="18.600000000000001" customHeight="1" thickBot="1" x14ac:dyDescent="0.35">
      <c r="A494" s="78" t="str">
        <f t="shared" si="261"/>
        <v/>
      </c>
      <c r="B494" s="576"/>
      <c r="C494" s="464"/>
      <c r="D494" s="349"/>
      <c r="E494" s="61" t="str">
        <f>IF(B494="","",IF(C494="","",IF(D494="","",INDEX(POBRANIE_!$B$6:$F$100,MATCH($D494,POBRANIE_!$A$6:$A$100,0),2))))</f>
        <v/>
      </c>
      <c r="F494" s="44"/>
      <c r="G494" s="45"/>
      <c r="H494" s="349"/>
      <c r="I494" s="46"/>
      <c r="J494" s="64" t="str">
        <f>IF($H494="","",IF($I494="","",IF($H494=LEGENDA!$B$21,0.6,IF($H494=LEGENDA!$B$22,0.7,0.8))))</f>
        <v/>
      </c>
      <c r="K494" s="61" t="str">
        <f t="shared" si="262"/>
        <v/>
      </c>
      <c r="L494" s="46"/>
      <c r="M494" s="61" t="str">
        <f>IF($H494="","",IF(OR(I494&gt;0,L494&gt;0),"",IF(AND(D494="TUZ",H494="gleba b. lekka"),"BŁĄD kol.8",IF(AND(D494="TUZ",H494="gleba lekka"),"BŁĄD kol.8",IF(AND(D494="TUZ",H494="gleba średnia"),"BŁĄD kol.8",IF(AND(D494="TUZ",H494="gleba ciężka"),"BŁĄD kol.8",IF(OR($H494=LEGENDA!$B$21,$H494=1),49,IF(OR($H494=LEGENDA!$B$22,$H494=2),59,IF(OR($H494=LEGENDA!$B$23,$H494=3),62,IF(OR($H494=4,$H494=LEGENDA!$B$24),66,IF(H494=LEGENDA!$O$25,86,IF(H494=LEGENDA!$O$26,91,IF(H494=LEGENDA!$O$27,73,IF(H494=LEGENDA!$O$28,66,IF(H494=LEGENDA!$O$29,135,IF(H494=LEGENDA!$O$30,158,IF(H494=LEGENDA!$O$31,117)))))))))))))))))</f>
        <v/>
      </c>
      <c r="N494" s="61" t="str">
        <f>IF(AND(D494="TUZ",H494="gleba b. lekka"),"BŁĄD kol.8",IF(AND(D494="TUZ",H494="gleba lekka"),"BŁĄD kol.8",IF(AND(D494="TUZ",H494="gleba średnia"),"BŁĄD kol.8",IF(AND(D494="TUZ",H494="gleba ciężka"),"BŁĄD kol.8",IF(AND(E494&lt;&gt;4,H494=LEGENDA!$O$29),"BŁĄD kol.8",IF(AND(E494&lt;&gt;4,H494=LEGENDA!$O$30),"BŁĄD kol.8",IF(AND(E494&lt;&gt;4,H494=LEGENDA!$O$31),"BŁĄD kol.8",IF(AND(E494&lt;&gt;4,H494=LEGENDA!$O$28),"BŁĄD kol.8",IF(AND(E494&lt;&gt;4,H494=LEGENDA!$O$27),"BŁĄD kol.8",IF(AND(E494&lt;&gt;4,H494=LEGENDA!$O$26),"BŁĄD kol.8",IF(AND(E494&lt;&gt;4,H494=LEGENDA!$O$25),"BŁĄD kol.8",IF(AX494="","",IF(AX494=1,0.6,IF(AX494=2,0.9,0.9))))))))))))))</f>
        <v/>
      </c>
      <c r="O494" s="381" t="str">
        <f t="shared" si="263"/>
        <v/>
      </c>
      <c r="P494" s="379" t="str">
        <f t="shared" si="264"/>
        <v/>
      </c>
      <c r="Q494" s="47"/>
      <c r="R494" s="46"/>
      <c r="S494" s="46"/>
      <c r="T494" s="46"/>
      <c r="U494" s="46"/>
      <c r="V494" s="61" t="str">
        <f t="shared" si="265"/>
        <v/>
      </c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61" t="str">
        <f t="shared" si="266"/>
        <v/>
      </c>
      <c r="AH494" s="66" t="e">
        <v>#VALUE!</v>
      </c>
      <c r="AI494" s="72">
        <v>0</v>
      </c>
      <c r="AJ494" s="73">
        <v>0</v>
      </c>
      <c r="AK494" s="67">
        <v>0</v>
      </c>
      <c r="AL494" s="51">
        <v>-63.360000000000007</v>
      </c>
      <c r="AM494" s="51">
        <v>-73.600000000000009</v>
      </c>
      <c r="AN494" s="51">
        <v>-164.8</v>
      </c>
      <c r="AO494" s="77">
        <v>0</v>
      </c>
      <c r="AP494" s="77">
        <v>0</v>
      </c>
      <c r="AQ494" s="77">
        <v>0</v>
      </c>
      <c r="AR494" s="77">
        <v>0</v>
      </c>
      <c r="AS494" s="77">
        <v>0</v>
      </c>
      <c r="AT494" s="77">
        <v>0</v>
      </c>
      <c r="AU494" s="46"/>
      <c r="AV494" s="350" t="str">
        <f t="shared" si="267"/>
        <v/>
      </c>
      <c r="AW494" s="76" t="str">
        <f t="shared" si="268"/>
        <v/>
      </c>
      <c r="AX494" s="198" t="str">
        <f>IF(A494="","",IF(D494="","",INDEX(POBRANIE_!$B$6:$F$101,MATCH(D494,POBRANIE_!$A$6:$A$101,0),5)))</f>
        <v/>
      </c>
      <c r="AY494" s="96" t="str">
        <f t="shared" si="269"/>
        <v/>
      </c>
      <c r="AZ494" s="96" t="str">
        <f t="shared" si="260"/>
        <v/>
      </c>
      <c r="BA494" s="292" t="str">
        <f t="shared" si="255"/>
        <v xml:space="preserve"> </v>
      </c>
      <c r="BB494" s="293" t="str">
        <f t="shared" si="256"/>
        <v xml:space="preserve"> </v>
      </c>
      <c r="BD494" s="45"/>
      <c r="BE494" s="387" t="str">
        <f t="shared" si="257"/>
        <v/>
      </c>
      <c r="BF494" s="388">
        <f t="shared" si="270"/>
        <v>0</v>
      </c>
      <c r="BG494" s="388">
        <f t="shared" si="271"/>
        <v>0</v>
      </c>
      <c r="BH494" s="388">
        <f t="shared" si="272"/>
        <v>0</v>
      </c>
      <c r="BI494" s="388">
        <f t="shared" si="273"/>
        <v>0</v>
      </c>
      <c r="BJ494" s="388">
        <f t="shared" si="274"/>
        <v>0</v>
      </c>
      <c r="BK494" s="389">
        <f t="shared" si="275"/>
        <v>0</v>
      </c>
      <c r="BL494" s="388">
        <f>IF(W494="",0,IF(W494=LEGENDA!C$43,0,1))</f>
        <v>0</v>
      </c>
      <c r="BM494" s="388">
        <f>IF(X494="",0,IF(X494=LEGENDA!D$43,0,1))</f>
        <v>0</v>
      </c>
      <c r="BN494" s="388">
        <f>IF(Y494="",0,IF(Y494=LEGENDA!E$43,0,1))</f>
        <v>0</v>
      </c>
      <c r="BO494" s="388">
        <f>IF(Z494="",0,IF(Z494=LEGENDA!F$43,0,1))</f>
        <v>0</v>
      </c>
      <c r="BP494" s="388">
        <f>IF(AA494="",0,IF(AA494=LEGENDA!G$43,0,1))</f>
        <v>0</v>
      </c>
      <c r="BQ494" s="388">
        <f>IF(AB494="",0,IF(AB494=LEGENDA!H$43,0,1))</f>
        <v>0</v>
      </c>
      <c r="BR494" s="388">
        <f>IF(AC494="",0,IF(AC494=LEGENDA!I$43,0,1))</f>
        <v>0</v>
      </c>
      <c r="BS494" s="388">
        <f>IF(AD494="",0,IF(AD494=LEGENDA!J$43,0,1))</f>
        <v>0</v>
      </c>
      <c r="BT494" s="388">
        <f>IF(AE494="",0,IF(AE494=LEGENDA!K$43,0,1))</f>
        <v>0</v>
      </c>
      <c r="BU494" s="388">
        <f>IF(AF494="",0,IF(AF494=LEGENDA!L$43,0,1))</f>
        <v>0</v>
      </c>
      <c r="BV494" s="390">
        <f t="shared" si="276"/>
        <v>0</v>
      </c>
      <c r="BW494" s="388">
        <f t="shared" si="277"/>
        <v>0</v>
      </c>
      <c r="BX494" s="390">
        <f t="shared" si="278"/>
        <v>0</v>
      </c>
      <c r="BY494" s="391">
        <f t="shared" si="279"/>
        <v>0</v>
      </c>
      <c r="BZ494" s="391">
        <f t="shared" si="280"/>
        <v>0</v>
      </c>
      <c r="CA494" s="391" t="str">
        <f t="shared" si="281"/>
        <v/>
      </c>
      <c r="CB494" s="386" t="str">
        <f t="shared" si="258"/>
        <v/>
      </c>
      <c r="CC494" s="94">
        <f t="shared" si="282"/>
        <v>0</v>
      </c>
      <c r="CD494" s="397" t="str">
        <f t="shared" si="283"/>
        <v/>
      </c>
      <c r="CE494" s="559" t="str">
        <f t="array" ref="CE494">IFERROR(INDEX($C$10:$C$525,MATCH(0,COUNTIF($CE$9:CE493,$C$10:$C$525),0)),"")</f>
        <v/>
      </c>
      <c r="CF494" s="559">
        <f t="shared" si="259"/>
        <v>0</v>
      </c>
    </row>
    <row r="495" spans="1:84" ht="18.600000000000001" customHeight="1" thickBot="1" x14ac:dyDescent="0.35">
      <c r="A495" s="78" t="str">
        <f t="shared" si="261"/>
        <v/>
      </c>
      <c r="B495" s="576"/>
      <c r="C495" s="464"/>
      <c r="D495" s="349"/>
      <c r="E495" s="61" t="str">
        <f>IF(B495="","",IF(C495="","",IF(D495="","",INDEX(POBRANIE_!$B$6:$F$100,MATCH($D495,POBRANIE_!$A$6:$A$100,0),2))))</f>
        <v/>
      </c>
      <c r="F495" s="44"/>
      <c r="G495" s="45"/>
      <c r="H495" s="349"/>
      <c r="I495" s="46"/>
      <c r="J495" s="64" t="str">
        <f>IF($H495="","",IF($I495="","",IF($H495=LEGENDA!$B$21,0.6,IF($H495=LEGENDA!$B$22,0.7,0.8))))</f>
        <v/>
      </c>
      <c r="K495" s="61" t="str">
        <f t="shared" si="262"/>
        <v/>
      </c>
      <c r="L495" s="46"/>
      <c r="M495" s="61" t="str">
        <f>IF($H495="","",IF(OR(I495&gt;0,L495&gt;0),"",IF(AND(D495="TUZ",H495="gleba b. lekka"),"BŁĄD kol.8",IF(AND(D495="TUZ",H495="gleba lekka"),"BŁĄD kol.8",IF(AND(D495="TUZ",H495="gleba średnia"),"BŁĄD kol.8",IF(AND(D495="TUZ",H495="gleba ciężka"),"BŁĄD kol.8",IF(OR($H495=LEGENDA!$B$21,$H495=1),49,IF(OR($H495=LEGENDA!$B$22,$H495=2),59,IF(OR($H495=LEGENDA!$B$23,$H495=3),62,IF(OR($H495=4,$H495=LEGENDA!$B$24),66,IF(H495=LEGENDA!$O$25,86,IF(H495=LEGENDA!$O$26,91,IF(H495=LEGENDA!$O$27,73,IF(H495=LEGENDA!$O$28,66,IF(H495=LEGENDA!$O$29,135,IF(H495=LEGENDA!$O$30,158,IF(H495=LEGENDA!$O$31,117)))))))))))))))))</f>
        <v/>
      </c>
      <c r="N495" s="61" t="str">
        <f>IF(AND(D495="TUZ",H495="gleba b. lekka"),"BŁĄD kol.8",IF(AND(D495="TUZ",H495="gleba lekka"),"BŁĄD kol.8",IF(AND(D495="TUZ",H495="gleba średnia"),"BŁĄD kol.8",IF(AND(D495="TUZ",H495="gleba ciężka"),"BŁĄD kol.8",IF(AND(E495&lt;&gt;4,H495=LEGENDA!$O$29),"BŁĄD kol.8",IF(AND(E495&lt;&gt;4,H495=LEGENDA!$O$30),"BŁĄD kol.8",IF(AND(E495&lt;&gt;4,H495=LEGENDA!$O$31),"BŁĄD kol.8",IF(AND(E495&lt;&gt;4,H495=LEGENDA!$O$28),"BŁĄD kol.8",IF(AND(E495&lt;&gt;4,H495=LEGENDA!$O$27),"BŁĄD kol.8",IF(AND(E495&lt;&gt;4,H495=LEGENDA!$O$26),"BŁĄD kol.8",IF(AND(E495&lt;&gt;4,H495=LEGENDA!$O$25),"BŁĄD kol.8",IF(AX495="","",IF(AX495=1,0.6,IF(AX495=2,0.9,0.9))))))))))))))</f>
        <v/>
      </c>
      <c r="O495" s="381" t="str">
        <f t="shared" si="263"/>
        <v/>
      </c>
      <c r="P495" s="379" t="str">
        <f t="shared" si="264"/>
        <v/>
      </c>
      <c r="Q495" s="47"/>
      <c r="R495" s="46"/>
      <c r="S495" s="46"/>
      <c r="T495" s="46"/>
      <c r="U495" s="46"/>
      <c r="V495" s="61" t="str">
        <f t="shared" si="265"/>
        <v/>
      </c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61" t="str">
        <f t="shared" si="266"/>
        <v/>
      </c>
      <c r="AH495" s="66" t="e">
        <v>#VALUE!</v>
      </c>
      <c r="AI495" s="72">
        <v>0</v>
      </c>
      <c r="AJ495" s="73">
        <v>0</v>
      </c>
      <c r="AK495" s="67">
        <v>0</v>
      </c>
      <c r="AL495" s="51">
        <v>-63.360000000000007</v>
      </c>
      <c r="AM495" s="51">
        <v>-73.600000000000009</v>
      </c>
      <c r="AN495" s="51">
        <v>-164.8</v>
      </c>
      <c r="AO495" s="77">
        <v>0</v>
      </c>
      <c r="AP495" s="77">
        <v>0</v>
      </c>
      <c r="AQ495" s="77">
        <v>0</v>
      </c>
      <c r="AR495" s="77">
        <v>0</v>
      </c>
      <c r="AS495" s="77">
        <v>0</v>
      </c>
      <c r="AT495" s="77">
        <v>0</v>
      </c>
      <c r="AU495" s="46"/>
      <c r="AV495" s="350" t="str">
        <f t="shared" si="267"/>
        <v/>
      </c>
      <c r="AW495" s="76" t="str">
        <f t="shared" si="268"/>
        <v/>
      </c>
      <c r="AX495" s="198" t="str">
        <f>IF(A495="","",IF(D495="","",INDEX(POBRANIE_!$B$6:$F$101,MATCH(D495,POBRANIE_!$A$6:$A$101,0),5)))</f>
        <v/>
      </c>
      <c r="AY495" s="96" t="str">
        <f t="shared" si="269"/>
        <v/>
      </c>
      <c r="AZ495" s="96" t="str">
        <f t="shared" si="260"/>
        <v/>
      </c>
      <c r="BA495" s="292" t="str">
        <f t="shared" si="255"/>
        <v xml:space="preserve"> </v>
      </c>
      <c r="BB495" s="293" t="str">
        <f t="shared" si="256"/>
        <v xml:space="preserve"> </v>
      </c>
      <c r="BD495" s="45"/>
      <c r="BE495" s="387" t="str">
        <f t="shared" si="257"/>
        <v/>
      </c>
      <c r="BF495" s="388">
        <f t="shared" si="270"/>
        <v>0</v>
      </c>
      <c r="BG495" s="388">
        <f t="shared" si="271"/>
        <v>0</v>
      </c>
      <c r="BH495" s="388">
        <f t="shared" si="272"/>
        <v>0</v>
      </c>
      <c r="BI495" s="388">
        <f t="shared" si="273"/>
        <v>0</v>
      </c>
      <c r="BJ495" s="388">
        <f t="shared" si="274"/>
        <v>0</v>
      </c>
      <c r="BK495" s="389">
        <f t="shared" si="275"/>
        <v>0</v>
      </c>
      <c r="BL495" s="388">
        <f>IF(W495="",0,IF(W495=LEGENDA!C$43,0,1))</f>
        <v>0</v>
      </c>
      <c r="BM495" s="388">
        <f>IF(X495="",0,IF(X495=LEGENDA!D$43,0,1))</f>
        <v>0</v>
      </c>
      <c r="BN495" s="388">
        <f>IF(Y495="",0,IF(Y495=LEGENDA!E$43,0,1))</f>
        <v>0</v>
      </c>
      <c r="BO495" s="388">
        <f>IF(Z495="",0,IF(Z495=LEGENDA!F$43,0,1))</f>
        <v>0</v>
      </c>
      <c r="BP495" s="388">
        <f>IF(AA495="",0,IF(AA495=LEGENDA!G$43,0,1))</f>
        <v>0</v>
      </c>
      <c r="BQ495" s="388">
        <f>IF(AB495="",0,IF(AB495=LEGENDA!H$43,0,1))</f>
        <v>0</v>
      </c>
      <c r="BR495" s="388">
        <f>IF(AC495="",0,IF(AC495=LEGENDA!I$43,0,1))</f>
        <v>0</v>
      </c>
      <c r="BS495" s="388">
        <f>IF(AD495="",0,IF(AD495=LEGENDA!J$43,0,1))</f>
        <v>0</v>
      </c>
      <c r="BT495" s="388">
        <f>IF(AE495="",0,IF(AE495=LEGENDA!K$43,0,1))</f>
        <v>0</v>
      </c>
      <c r="BU495" s="388">
        <f>IF(AF495="",0,IF(AF495=LEGENDA!L$43,0,1))</f>
        <v>0</v>
      </c>
      <c r="BV495" s="390">
        <f t="shared" si="276"/>
        <v>0</v>
      </c>
      <c r="BW495" s="388">
        <f t="shared" si="277"/>
        <v>0</v>
      </c>
      <c r="BX495" s="390">
        <f t="shared" si="278"/>
        <v>0</v>
      </c>
      <c r="BY495" s="391">
        <f t="shared" si="279"/>
        <v>0</v>
      </c>
      <c r="BZ495" s="391">
        <f t="shared" si="280"/>
        <v>0</v>
      </c>
      <c r="CA495" s="391" t="str">
        <f t="shared" si="281"/>
        <v/>
      </c>
      <c r="CB495" s="386" t="str">
        <f t="shared" si="258"/>
        <v/>
      </c>
      <c r="CC495" s="94">
        <f t="shared" si="282"/>
        <v>0</v>
      </c>
      <c r="CD495" s="397" t="str">
        <f t="shared" si="283"/>
        <v/>
      </c>
      <c r="CE495" s="559" t="str">
        <f t="array" ref="CE495">IFERROR(INDEX($C$10:$C$525,MATCH(0,COUNTIF($CE$9:CE494,$C$10:$C$525),0)),"")</f>
        <v/>
      </c>
      <c r="CF495" s="559">
        <f t="shared" si="259"/>
        <v>0</v>
      </c>
    </row>
    <row r="496" spans="1:84" ht="18.600000000000001" customHeight="1" thickBot="1" x14ac:dyDescent="0.35">
      <c r="A496" s="78" t="str">
        <f t="shared" si="261"/>
        <v/>
      </c>
      <c r="B496" s="576"/>
      <c r="C496" s="464"/>
      <c r="D496" s="349"/>
      <c r="E496" s="61" t="str">
        <f>IF(B496="","",IF(C496="","",IF(D496="","",INDEX(POBRANIE_!$B$6:$F$100,MATCH($D496,POBRANIE_!$A$6:$A$100,0),2))))</f>
        <v/>
      </c>
      <c r="F496" s="44"/>
      <c r="G496" s="45"/>
      <c r="H496" s="349"/>
      <c r="I496" s="46"/>
      <c r="J496" s="64" t="str">
        <f>IF($H496="","",IF($I496="","",IF($H496=LEGENDA!$B$21,0.6,IF($H496=LEGENDA!$B$22,0.7,0.8))))</f>
        <v/>
      </c>
      <c r="K496" s="61" t="str">
        <f t="shared" si="262"/>
        <v/>
      </c>
      <c r="L496" s="46"/>
      <c r="M496" s="61" t="str">
        <f>IF($H496="","",IF(OR(I496&gt;0,L496&gt;0),"",IF(AND(D496="TUZ",H496="gleba b. lekka"),"BŁĄD kol.8",IF(AND(D496="TUZ",H496="gleba lekka"),"BŁĄD kol.8",IF(AND(D496="TUZ",H496="gleba średnia"),"BŁĄD kol.8",IF(AND(D496="TUZ",H496="gleba ciężka"),"BŁĄD kol.8",IF(OR($H496=LEGENDA!$B$21,$H496=1),49,IF(OR($H496=LEGENDA!$B$22,$H496=2),59,IF(OR($H496=LEGENDA!$B$23,$H496=3),62,IF(OR($H496=4,$H496=LEGENDA!$B$24),66,IF(H496=LEGENDA!$O$25,86,IF(H496=LEGENDA!$O$26,91,IF(H496=LEGENDA!$O$27,73,IF(H496=LEGENDA!$O$28,66,IF(H496=LEGENDA!$O$29,135,IF(H496=LEGENDA!$O$30,158,IF(H496=LEGENDA!$O$31,117)))))))))))))))))</f>
        <v/>
      </c>
      <c r="N496" s="61" t="str">
        <f>IF(AND(D496="TUZ",H496="gleba b. lekka"),"BŁĄD kol.8",IF(AND(D496="TUZ",H496="gleba lekka"),"BŁĄD kol.8",IF(AND(D496="TUZ",H496="gleba średnia"),"BŁĄD kol.8",IF(AND(D496="TUZ",H496="gleba ciężka"),"BŁĄD kol.8",IF(AND(E496&lt;&gt;4,H496=LEGENDA!$O$29),"BŁĄD kol.8",IF(AND(E496&lt;&gt;4,H496=LEGENDA!$O$30),"BŁĄD kol.8",IF(AND(E496&lt;&gt;4,H496=LEGENDA!$O$31),"BŁĄD kol.8",IF(AND(E496&lt;&gt;4,H496=LEGENDA!$O$28),"BŁĄD kol.8",IF(AND(E496&lt;&gt;4,H496=LEGENDA!$O$27),"BŁĄD kol.8",IF(AND(E496&lt;&gt;4,H496=LEGENDA!$O$26),"BŁĄD kol.8",IF(AND(E496&lt;&gt;4,H496=LEGENDA!$O$25),"BŁĄD kol.8",IF(AX496="","",IF(AX496=1,0.6,IF(AX496=2,0.9,0.9))))))))))))))</f>
        <v/>
      </c>
      <c r="O496" s="381" t="str">
        <f t="shared" si="263"/>
        <v/>
      </c>
      <c r="P496" s="379" t="str">
        <f t="shared" si="264"/>
        <v/>
      </c>
      <c r="Q496" s="47"/>
      <c r="R496" s="46"/>
      <c r="S496" s="46"/>
      <c r="T496" s="46"/>
      <c r="U496" s="46"/>
      <c r="V496" s="61" t="str">
        <f t="shared" si="265"/>
        <v/>
      </c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61" t="str">
        <f t="shared" si="266"/>
        <v/>
      </c>
      <c r="AH496" s="66" t="e">
        <v>#VALUE!</v>
      </c>
      <c r="AI496" s="72">
        <v>0</v>
      </c>
      <c r="AJ496" s="73">
        <v>0</v>
      </c>
      <c r="AK496" s="67">
        <v>0</v>
      </c>
      <c r="AL496" s="51">
        <v>-63.360000000000007</v>
      </c>
      <c r="AM496" s="51">
        <v>-73.600000000000009</v>
      </c>
      <c r="AN496" s="51">
        <v>-164.8</v>
      </c>
      <c r="AO496" s="77">
        <v>0</v>
      </c>
      <c r="AP496" s="77">
        <v>0</v>
      </c>
      <c r="AQ496" s="77">
        <v>0</v>
      </c>
      <c r="AR496" s="77">
        <v>0</v>
      </c>
      <c r="AS496" s="77">
        <v>0</v>
      </c>
      <c r="AT496" s="77">
        <v>0</v>
      </c>
      <c r="AU496" s="46"/>
      <c r="AV496" s="350" t="str">
        <f t="shared" si="267"/>
        <v/>
      </c>
      <c r="AW496" s="76" t="str">
        <f t="shared" si="268"/>
        <v/>
      </c>
      <c r="AX496" s="198" t="str">
        <f>IF(A496="","",IF(D496="","",INDEX(POBRANIE_!$B$6:$F$101,MATCH(D496,POBRANIE_!$A$6:$A$101,0),5)))</f>
        <v/>
      </c>
      <c r="AY496" s="96" t="str">
        <f t="shared" si="269"/>
        <v/>
      </c>
      <c r="AZ496" s="96" t="str">
        <f t="shared" si="260"/>
        <v/>
      </c>
      <c r="BA496" s="292" t="str">
        <f t="shared" si="255"/>
        <v xml:space="preserve"> </v>
      </c>
      <c r="BB496" s="293" t="str">
        <f t="shared" si="256"/>
        <v xml:space="preserve"> </v>
      </c>
      <c r="BD496" s="45"/>
      <c r="BE496" s="387" t="str">
        <f t="shared" si="257"/>
        <v/>
      </c>
      <c r="BF496" s="388">
        <f t="shared" si="270"/>
        <v>0</v>
      </c>
      <c r="BG496" s="388">
        <f t="shared" si="271"/>
        <v>0</v>
      </c>
      <c r="BH496" s="388">
        <f t="shared" si="272"/>
        <v>0</v>
      </c>
      <c r="BI496" s="388">
        <f t="shared" si="273"/>
        <v>0</v>
      </c>
      <c r="BJ496" s="388">
        <f t="shared" si="274"/>
        <v>0</v>
      </c>
      <c r="BK496" s="389">
        <f t="shared" si="275"/>
        <v>0</v>
      </c>
      <c r="BL496" s="388">
        <f>IF(W496="",0,IF(W496=LEGENDA!C$43,0,1))</f>
        <v>0</v>
      </c>
      <c r="BM496" s="388">
        <f>IF(X496="",0,IF(X496=LEGENDA!D$43,0,1))</f>
        <v>0</v>
      </c>
      <c r="BN496" s="388">
        <f>IF(Y496="",0,IF(Y496=LEGENDA!E$43,0,1))</f>
        <v>0</v>
      </c>
      <c r="BO496" s="388">
        <f>IF(Z496="",0,IF(Z496=LEGENDA!F$43,0,1))</f>
        <v>0</v>
      </c>
      <c r="BP496" s="388">
        <f>IF(AA496="",0,IF(AA496=LEGENDA!G$43,0,1))</f>
        <v>0</v>
      </c>
      <c r="BQ496" s="388">
        <f>IF(AB496="",0,IF(AB496=LEGENDA!H$43,0,1))</f>
        <v>0</v>
      </c>
      <c r="BR496" s="388">
        <f>IF(AC496="",0,IF(AC496=LEGENDA!I$43,0,1))</f>
        <v>0</v>
      </c>
      <c r="BS496" s="388">
        <f>IF(AD496="",0,IF(AD496=LEGENDA!J$43,0,1))</f>
        <v>0</v>
      </c>
      <c r="BT496" s="388">
        <f>IF(AE496="",0,IF(AE496=LEGENDA!K$43,0,1))</f>
        <v>0</v>
      </c>
      <c r="BU496" s="388">
        <f>IF(AF496="",0,IF(AF496=LEGENDA!L$43,0,1))</f>
        <v>0</v>
      </c>
      <c r="BV496" s="390">
        <f t="shared" si="276"/>
        <v>0</v>
      </c>
      <c r="BW496" s="388">
        <f t="shared" si="277"/>
        <v>0</v>
      </c>
      <c r="BX496" s="390">
        <f t="shared" si="278"/>
        <v>0</v>
      </c>
      <c r="BY496" s="391">
        <f t="shared" si="279"/>
        <v>0</v>
      </c>
      <c r="BZ496" s="391">
        <f t="shared" si="280"/>
        <v>0</v>
      </c>
      <c r="CA496" s="391" t="str">
        <f t="shared" si="281"/>
        <v/>
      </c>
      <c r="CB496" s="386" t="str">
        <f t="shared" si="258"/>
        <v/>
      </c>
      <c r="CC496" s="94">
        <f t="shared" si="282"/>
        <v>0</v>
      </c>
      <c r="CD496" s="397" t="str">
        <f t="shared" si="283"/>
        <v/>
      </c>
      <c r="CE496" s="559" t="str">
        <f t="array" ref="CE496">IFERROR(INDEX($C$10:$C$525,MATCH(0,COUNTIF($CE$9:CE495,$C$10:$C$525),0)),"")</f>
        <v/>
      </c>
      <c r="CF496" s="559">
        <f t="shared" si="259"/>
        <v>0</v>
      </c>
    </row>
    <row r="497" spans="1:84" ht="18.600000000000001" customHeight="1" thickBot="1" x14ac:dyDescent="0.35">
      <c r="A497" s="78" t="str">
        <f t="shared" si="261"/>
        <v/>
      </c>
      <c r="B497" s="576"/>
      <c r="C497" s="464"/>
      <c r="D497" s="349"/>
      <c r="E497" s="61" t="str">
        <f>IF(B497="","",IF(C497="","",IF(D497="","",INDEX(POBRANIE_!$B$6:$F$100,MATCH($D497,POBRANIE_!$A$6:$A$100,0),2))))</f>
        <v/>
      </c>
      <c r="F497" s="44"/>
      <c r="G497" s="45"/>
      <c r="H497" s="349"/>
      <c r="I497" s="46"/>
      <c r="J497" s="64" t="str">
        <f>IF($H497="","",IF($I497="","",IF($H497=LEGENDA!$B$21,0.6,IF($H497=LEGENDA!$B$22,0.7,0.8))))</f>
        <v/>
      </c>
      <c r="K497" s="61" t="str">
        <f t="shared" si="262"/>
        <v/>
      </c>
      <c r="L497" s="46"/>
      <c r="M497" s="61" t="str">
        <f>IF($H497="","",IF(OR(I497&gt;0,L497&gt;0),"",IF(AND(D497="TUZ",H497="gleba b. lekka"),"BŁĄD kol.8",IF(AND(D497="TUZ",H497="gleba lekka"),"BŁĄD kol.8",IF(AND(D497="TUZ",H497="gleba średnia"),"BŁĄD kol.8",IF(AND(D497="TUZ",H497="gleba ciężka"),"BŁĄD kol.8",IF(OR($H497=LEGENDA!$B$21,$H497=1),49,IF(OR($H497=LEGENDA!$B$22,$H497=2),59,IF(OR($H497=LEGENDA!$B$23,$H497=3),62,IF(OR($H497=4,$H497=LEGENDA!$B$24),66,IF(H497=LEGENDA!$O$25,86,IF(H497=LEGENDA!$O$26,91,IF(H497=LEGENDA!$O$27,73,IF(H497=LEGENDA!$O$28,66,IF(H497=LEGENDA!$O$29,135,IF(H497=LEGENDA!$O$30,158,IF(H497=LEGENDA!$O$31,117)))))))))))))))))</f>
        <v/>
      </c>
      <c r="N497" s="61" t="str">
        <f>IF(AND(D497="TUZ",H497="gleba b. lekka"),"BŁĄD kol.8",IF(AND(D497="TUZ",H497="gleba lekka"),"BŁĄD kol.8",IF(AND(D497="TUZ",H497="gleba średnia"),"BŁĄD kol.8",IF(AND(D497="TUZ",H497="gleba ciężka"),"BŁĄD kol.8",IF(AND(E497&lt;&gt;4,H497=LEGENDA!$O$29),"BŁĄD kol.8",IF(AND(E497&lt;&gt;4,H497=LEGENDA!$O$30),"BŁĄD kol.8",IF(AND(E497&lt;&gt;4,H497=LEGENDA!$O$31),"BŁĄD kol.8",IF(AND(E497&lt;&gt;4,H497=LEGENDA!$O$28),"BŁĄD kol.8",IF(AND(E497&lt;&gt;4,H497=LEGENDA!$O$27),"BŁĄD kol.8",IF(AND(E497&lt;&gt;4,H497=LEGENDA!$O$26),"BŁĄD kol.8",IF(AND(E497&lt;&gt;4,H497=LEGENDA!$O$25),"BŁĄD kol.8",IF(AX497="","",IF(AX497=1,0.6,IF(AX497=2,0.9,0.9))))))))))))))</f>
        <v/>
      </c>
      <c r="O497" s="381" t="str">
        <f t="shared" si="263"/>
        <v/>
      </c>
      <c r="P497" s="379" t="str">
        <f t="shared" si="264"/>
        <v/>
      </c>
      <c r="Q497" s="47"/>
      <c r="R497" s="46"/>
      <c r="S497" s="46"/>
      <c r="T497" s="46"/>
      <c r="U497" s="46"/>
      <c r="V497" s="61" t="str">
        <f t="shared" si="265"/>
        <v/>
      </c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61" t="str">
        <f t="shared" si="266"/>
        <v/>
      </c>
      <c r="AH497" s="66" t="e">
        <v>#VALUE!</v>
      </c>
      <c r="AI497" s="72">
        <v>0</v>
      </c>
      <c r="AJ497" s="73">
        <v>0</v>
      </c>
      <c r="AK497" s="67">
        <v>0</v>
      </c>
      <c r="AL497" s="51">
        <v>-63.360000000000007</v>
      </c>
      <c r="AM497" s="51">
        <v>-73.600000000000009</v>
      </c>
      <c r="AN497" s="51">
        <v>-164.8</v>
      </c>
      <c r="AO497" s="77">
        <v>0</v>
      </c>
      <c r="AP497" s="77">
        <v>0</v>
      </c>
      <c r="AQ497" s="77">
        <v>0</v>
      </c>
      <c r="AR497" s="77">
        <v>0</v>
      </c>
      <c r="AS497" s="77">
        <v>0</v>
      </c>
      <c r="AT497" s="77">
        <v>0</v>
      </c>
      <c r="AU497" s="46"/>
      <c r="AV497" s="350" t="str">
        <f t="shared" si="267"/>
        <v/>
      </c>
      <c r="AW497" s="76" t="str">
        <f t="shared" si="268"/>
        <v/>
      </c>
      <c r="AX497" s="198" t="str">
        <f>IF(A497="","",IF(D497="","",INDEX(POBRANIE_!$B$6:$F$101,MATCH(D497,POBRANIE_!$A$6:$A$101,0),5)))</f>
        <v/>
      </c>
      <c r="AY497" s="96" t="str">
        <f t="shared" si="269"/>
        <v/>
      </c>
      <c r="AZ497" s="96" t="str">
        <f t="shared" si="260"/>
        <v/>
      </c>
      <c r="BA497" s="292" t="str">
        <f t="shared" si="255"/>
        <v xml:space="preserve"> </v>
      </c>
      <c r="BB497" s="293" t="str">
        <f t="shared" si="256"/>
        <v xml:space="preserve"> </v>
      </c>
      <c r="BD497" s="45"/>
      <c r="BE497" s="387" t="str">
        <f t="shared" si="257"/>
        <v/>
      </c>
      <c r="BF497" s="388">
        <f t="shared" si="270"/>
        <v>0</v>
      </c>
      <c r="BG497" s="388">
        <f t="shared" si="271"/>
        <v>0</v>
      </c>
      <c r="BH497" s="388">
        <f t="shared" si="272"/>
        <v>0</v>
      </c>
      <c r="BI497" s="388">
        <f t="shared" si="273"/>
        <v>0</v>
      </c>
      <c r="BJ497" s="388">
        <f t="shared" si="274"/>
        <v>0</v>
      </c>
      <c r="BK497" s="389">
        <f t="shared" si="275"/>
        <v>0</v>
      </c>
      <c r="BL497" s="388">
        <f>IF(W497="",0,IF(W497=LEGENDA!C$43,0,1))</f>
        <v>0</v>
      </c>
      <c r="BM497" s="388">
        <f>IF(X497="",0,IF(X497=LEGENDA!D$43,0,1))</f>
        <v>0</v>
      </c>
      <c r="BN497" s="388">
        <f>IF(Y497="",0,IF(Y497=LEGENDA!E$43,0,1))</f>
        <v>0</v>
      </c>
      <c r="BO497" s="388">
        <f>IF(Z497="",0,IF(Z497=LEGENDA!F$43,0,1))</f>
        <v>0</v>
      </c>
      <c r="BP497" s="388">
        <f>IF(AA497="",0,IF(AA497=LEGENDA!G$43,0,1))</f>
        <v>0</v>
      </c>
      <c r="BQ497" s="388">
        <f>IF(AB497="",0,IF(AB497=LEGENDA!H$43,0,1))</f>
        <v>0</v>
      </c>
      <c r="BR497" s="388">
        <f>IF(AC497="",0,IF(AC497=LEGENDA!I$43,0,1))</f>
        <v>0</v>
      </c>
      <c r="BS497" s="388">
        <f>IF(AD497="",0,IF(AD497=LEGENDA!J$43,0,1))</f>
        <v>0</v>
      </c>
      <c r="BT497" s="388">
        <f>IF(AE497="",0,IF(AE497=LEGENDA!K$43,0,1))</f>
        <v>0</v>
      </c>
      <c r="BU497" s="388">
        <f>IF(AF497="",0,IF(AF497=LEGENDA!L$43,0,1))</f>
        <v>0</v>
      </c>
      <c r="BV497" s="390">
        <f t="shared" si="276"/>
        <v>0</v>
      </c>
      <c r="BW497" s="388">
        <f t="shared" si="277"/>
        <v>0</v>
      </c>
      <c r="BX497" s="390">
        <f t="shared" si="278"/>
        <v>0</v>
      </c>
      <c r="BY497" s="391">
        <f t="shared" si="279"/>
        <v>0</v>
      </c>
      <c r="BZ497" s="391">
        <f t="shared" si="280"/>
        <v>0</v>
      </c>
      <c r="CA497" s="391" t="str">
        <f t="shared" si="281"/>
        <v/>
      </c>
      <c r="CB497" s="386" t="str">
        <f t="shared" si="258"/>
        <v/>
      </c>
      <c r="CC497" s="94">
        <f t="shared" si="282"/>
        <v>0</v>
      </c>
      <c r="CD497" s="397" t="str">
        <f t="shared" si="283"/>
        <v/>
      </c>
      <c r="CE497" s="559" t="str">
        <f t="array" ref="CE497">IFERROR(INDEX($C$10:$C$525,MATCH(0,COUNTIF($CE$9:CE496,$C$10:$C$525),0)),"")</f>
        <v/>
      </c>
      <c r="CF497" s="559">
        <f t="shared" si="259"/>
        <v>0</v>
      </c>
    </row>
    <row r="498" spans="1:84" ht="18.600000000000001" customHeight="1" thickBot="1" x14ac:dyDescent="0.35">
      <c r="A498" s="78" t="str">
        <f t="shared" si="261"/>
        <v/>
      </c>
      <c r="B498" s="576"/>
      <c r="C498" s="464"/>
      <c r="D498" s="349"/>
      <c r="E498" s="61" t="str">
        <f>IF(B498="","",IF(C498="","",IF(D498="","",INDEX(POBRANIE_!$B$6:$F$100,MATCH($D498,POBRANIE_!$A$6:$A$100,0),2))))</f>
        <v/>
      </c>
      <c r="F498" s="44"/>
      <c r="G498" s="45"/>
      <c r="H498" s="349"/>
      <c r="I498" s="46"/>
      <c r="J498" s="64" t="str">
        <f>IF($H498="","",IF($I498="","",IF($H498=LEGENDA!$B$21,0.6,IF($H498=LEGENDA!$B$22,0.7,0.8))))</f>
        <v/>
      </c>
      <c r="K498" s="61" t="str">
        <f t="shared" si="262"/>
        <v/>
      </c>
      <c r="L498" s="46"/>
      <c r="M498" s="61" t="str">
        <f>IF($H498="","",IF(OR(I498&gt;0,L498&gt;0),"",IF(AND(D498="TUZ",H498="gleba b. lekka"),"BŁĄD kol.8",IF(AND(D498="TUZ",H498="gleba lekka"),"BŁĄD kol.8",IF(AND(D498="TUZ",H498="gleba średnia"),"BŁĄD kol.8",IF(AND(D498="TUZ",H498="gleba ciężka"),"BŁĄD kol.8",IF(OR($H498=LEGENDA!$B$21,$H498=1),49,IF(OR($H498=LEGENDA!$B$22,$H498=2),59,IF(OR($H498=LEGENDA!$B$23,$H498=3),62,IF(OR($H498=4,$H498=LEGENDA!$B$24),66,IF(H498=LEGENDA!$O$25,86,IF(H498=LEGENDA!$O$26,91,IF(H498=LEGENDA!$O$27,73,IF(H498=LEGENDA!$O$28,66,IF(H498=LEGENDA!$O$29,135,IF(H498=LEGENDA!$O$30,158,IF(H498=LEGENDA!$O$31,117)))))))))))))))))</f>
        <v/>
      </c>
      <c r="N498" s="61" t="str">
        <f>IF(AND(D498="TUZ",H498="gleba b. lekka"),"BŁĄD kol.8",IF(AND(D498="TUZ",H498="gleba lekka"),"BŁĄD kol.8",IF(AND(D498="TUZ",H498="gleba średnia"),"BŁĄD kol.8",IF(AND(D498="TUZ",H498="gleba ciężka"),"BŁĄD kol.8",IF(AND(E498&lt;&gt;4,H498=LEGENDA!$O$29),"BŁĄD kol.8",IF(AND(E498&lt;&gt;4,H498=LEGENDA!$O$30),"BŁĄD kol.8",IF(AND(E498&lt;&gt;4,H498=LEGENDA!$O$31),"BŁĄD kol.8",IF(AND(E498&lt;&gt;4,H498=LEGENDA!$O$28),"BŁĄD kol.8",IF(AND(E498&lt;&gt;4,H498=LEGENDA!$O$27),"BŁĄD kol.8",IF(AND(E498&lt;&gt;4,H498=LEGENDA!$O$26),"BŁĄD kol.8",IF(AND(E498&lt;&gt;4,H498=LEGENDA!$O$25),"BŁĄD kol.8",IF(AX498="","",IF(AX498=1,0.6,IF(AX498=2,0.9,0.9))))))))))))))</f>
        <v/>
      </c>
      <c r="O498" s="381" t="str">
        <f t="shared" si="263"/>
        <v/>
      </c>
      <c r="P498" s="379" t="str">
        <f t="shared" si="264"/>
        <v/>
      </c>
      <c r="Q498" s="47"/>
      <c r="R498" s="46"/>
      <c r="S498" s="46"/>
      <c r="T498" s="46"/>
      <c r="U498" s="46"/>
      <c r="V498" s="61" t="str">
        <f t="shared" si="265"/>
        <v/>
      </c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61" t="str">
        <f t="shared" si="266"/>
        <v/>
      </c>
      <c r="AH498" s="66" t="e">
        <v>#VALUE!</v>
      </c>
      <c r="AI498" s="72">
        <v>0</v>
      </c>
      <c r="AJ498" s="73">
        <v>0</v>
      </c>
      <c r="AK498" s="67">
        <v>0</v>
      </c>
      <c r="AL498" s="51">
        <v>-63.360000000000007</v>
      </c>
      <c r="AM498" s="51">
        <v>-73.600000000000009</v>
      </c>
      <c r="AN498" s="51">
        <v>-164.8</v>
      </c>
      <c r="AO498" s="77">
        <v>0</v>
      </c>
      <c r="AP498" s="77">
        <v>0</v>
      </c>
      <c r="AQ498" s="77">
        <v>0</v>
      </c>
      <c r="AR498" s="77">
        <v>0</v>
      </c>
      <c r="AS498" s="77">
        <v>0</v>
      </c>
      <c r="AT498" s="77">
        <v>0</v>
      </c>
      <c r="AU498" s="46"/>
      <c r="AV498" s="350" t="str">
        <f t="shared" si="267"/>
        <v/>
      </c>
      <c r="AW498" s="76" t="str">
        <f t="shared" si="268"/>
        <v/>
      </c>
      <c r="AX498" s="198" t="str">
        <f>IF(A498="","",IF(D498="","",INDEX(POBRANIE_!$B$6:$F$101,MATCH(D498,POBRANIE_!$A$6:$A$101,0),5)))</f>
        <v/>
      </c>
      <c r="AY498" s="96" t="str">
        <f t="shared" si="269"/>
        <v/>
      </c>
      <c r="AZ498" s="96" t="str">
        <f t="shared" si="260"/>
        <v/>
      </c>
      <c r="BA498" s="292" t="str">
        <f t="shared" si="255"/>
        <v xml:space="preserve"> </v>
      </c>
      <c r="BB498" s="293" t="str">
        <f t="shared" si="256"/>
        <v xml:space="preserve"> </v>
      </c>
      <c r="BD498" s="45"/>
      <c r="BE498" s="387" t="str">
        <f t="shared" si="257"/>
        <v/>
      </c>
      <c r="BF498" s="388">
        <f t="shared" si="270"/>
        <v>0</v>
      </c>
      <c r="BG498" s="388">
        <f t="shared" si="271"/>
        <v>0</v>
      </c>
      <c r="BH498" s="388">
        <f t="shared" si="272"/>
        <v>0</v>
      </c>
      <c r="BI498" s="388">
        <f t="shared" si="273"/>
        <v>0</v>
      </c>
      <c r="BJ498" s="388">
        <f t="shared" si="274"/>
        <v>0</v>
      </c>
      <c r="BK498" s="389">
        <f t="shared" si="275"/>
        <v>0</v>
      </c>
      <c r="BL498" s="388">
        <f>IF(W498="",0,IF(W498=LEGENDA!C$43,0,1))</f>
        <v>0</v>
      </c>
      <c r="BM498" s="388">
        <f>IF(X498="",0,IF(X498=LEGENDA!D$43,0,1))</f>
        <v>0</v>
      </c>
      <c r="BN498" s="388">
        <f>IF(Y498="",0,IF(Y498=LEGENDA!E$43,0,1))</f>
        <v>0</v>
      </c>
      <c r="BO498" s="388">
        <f>IF(Z498="",0,IF(Z498=LEGENDA!F$43,0,1))</f>
        <v>0</v>
      </c>
      <c r="BP498" s="388">
        <f>IF(AA498="",0,IF(AA498=LEGENDA!G$43,0,1))</f>
        <v>0</v>
      </c>
      <c r="BQ498" s="388">
        <f>IF(AB498="",0,IF(AB498=LEGENDA!H$43,0,1))</f>
        <v>0</v>
      </c>
      <c r="BR498" s="388">
        <f>IF(AC498="",0,IF(AC498=LEGENDA!I$43,0,1))</f>
        <v>0</v>
      </c>
      <c r="BS498" s="388">
        <f>IF(AD498="",0,IF(AD498=LEGENDA!J$43,0,1))</f>
        <v>0</v>
      </c>
      <c r="BT498" s="388">
        <f>IF(AE498="",0,IF(AE498=LEGENDA!K$43,0,1))</f>
        <v>0</v>
      </c>
      <c r="BU498" s="388">
        <f>IF(AF498="",0,IF(AF498=LEGENDA!L$43,0,1))</f>
        <v>0</v>
      </c>
      <c r="BV498" s="390">
        <f t="shared" si="276"/>
        <v>0</v>
      </c>
      <c r="BW498" s="388">
        <f t="shared" si="277"/>
        <v>0</v>
      </c>
      <c r="BX498" s="390">
        <f t="shared" si="278"/>
        <v>0</v>
      </c>
      <c r="BY498" s="391">
        <f t="shared" si="279"/>
        <v>0</v>
      </c>
      <c r="BZ498" s="391">
        <f t="shared" si="280"/>
        <v>0</v>
      </c>
      <c r="CA498" s="391" t="str">
        <f t="shared" si="281"/>
        <v/>
      </c>
      <c r="CB498" s="386" t="str">
        <f t="shared" si="258"/>
        <v/>
      </c>
      <c r="CC498" s="94">
        <f t="shared" si="282"/>
        <v>0</v>
      </c>
      <c r="CD498" s="397" t="str">
        <f t="shared" si="283"/>
        <v/>
      </c>
      <c r="CE498" s="559" t="str">
        <f t="array" ref="CE498">IFERROR(INDEX($C$10:$C$525,MATCH(0,COUNTIF($CE$9:CE497,$C$10:$C$525),0)),"")</f>
        <v/>
      </c>
      <c r="CF498" s="559">
        <f t="shared" si="259"/>
        <v>0</v>
      </c>
    </row>
    <row r="499" spans="1:84" ht="18.600000000000001" customHeight="1" thickBot="1" x14ac:dyDescent="0.35">
      <c r="A499" s="78" t="str">
        <f t="shared" si="261"/>
        <v/>
      </c>
      <c r="B499" s="576"/>
      <c r="C499" s="464"/>
      <c r="D499" s="349"/>
      <c r="E499" s="61" t="str">
        <f>IF(B499="","",IF(C499="","",IF(D499="","",INDEX(POBRANIE_!$B$6:$F$100,MATCH($D499,POBRANIE_!$A$6:$A$100,0),2))))</f>
        <v/>
      </c>
      <c r="F499" s="44"/>
      <c r="G499" s="45"/>
      <c r="H499" s="349"/>
      <c r="I499" s="46"/>
      <c r="J499" s="64" t="str">
        <f>IF($H499="","",IF($I499="","",IF($H499=LEGENDA!$B$21,0.6,IF($H499=LEGENDA!$B$22,0.7,0.8))))</f>
        <v/>
      </c>
      <c r="K499" s="61" t="str">
        <f t="shared" si="262"/>
        <v/>
      </c>
      <c r="L499" s="46"/>
      <c r="M499" s="61" t="str">
        <f>IF($H499="","",IF(OR(I499&gt;0,L499&gt;0),"",IF(AND(D499="TUZ",H499="gleba b. lekka"),"BŁĄD kol.8",IF(AND(D499="TUZ",H499="gleba lekka"),"BŁĄD kol.8",IF(AND(D499="TUZ",H499="gleba średnia"),"BŁĄD kol.8",IF(AND(D499="TUZ",H499="gleba ciężka"),"BŁĄD kol.8",IF(OR($H499=LEGENDA!$B$21,$H499=1),49,IF(OR($H499=LEGENDA!$B$22,$H499=2),59,IF(OR($H499=LEGENDA!$B$23,$H499=3),62,IF(OR($H499=4,$H499=LEGENDA!$B$24),66,IF(H499=LEGENDA!$O$25,86,IF(H499=LEGENDA!$O$26,91,IF(H499=LEGENDA!$O$27,73,IF(H499=LEGENDA!$O$28,66,IF(H499=LEGENDA!$O$29,135,IF(H499=LEGENDA!$O$30,158,IF(H499=LEGENDA!$O$31,117)))))))))))))))))</f>
        <v/>
      </c>
      <c r="N499" s="61" t="str">
        <f>IF(AND(D499="TUZ",H499="gleba b. lekka"),"BŁĄD kol.8",IF(AND(D499="TUZ",H499="gleba lekka"),"BŁĄD kol.8",IF(AND(D499="TUZ",H499="gleba średnia"),"BŁĄD kol.8",IF(AND(D499="TUZ",H499="gleba ciężka"),"BŁĄD kol.8",IF(AND(E499&lt;&gt;4,H499=LEGENDA!$O$29),"BŁĄD kol.8",IF(AND(E499&lt;&gt;4,H499=LEGENDA!$O$30),"BŁĄD kol.8",IF(AND(E499&lt;&gt;4,H499=LEGENDA!$O$31),"BŁĄD kol.8",IF(AND(E499&lt;&gt;4,H499=LEGENDA!$O$28),"BŁĄD kol.8",IF(AND(E499&lt;&gt;4,H499=LEGENDA!$O$27),"BŁĄD kol.8",IF(AND(E499&lt;&gt;4,H499=LEGENDA!$O$26),"BŁĄD kol.8",IF(AND(E499&lt;&gt;4,H499=LEGENDA!$O$25),"BŁĄD kol.8",IF(AX499="","",IF(AX499=1,0.6,IF(AX499=2,0.9,0.9))))))))))))))</f>
        <v/>
      </c>
      <c r="O499" s="381" t="str">
        <f t="shared" si="263"/>
        <v/>
      </c>
      <c r="P499" s="379" t="str">
        <f t="shared" si="264"/>
        <v/>
      </c>
      <c r="Q499" s="47"/>
      <c r="R499" s="46"/>
      <c r="S499" s="46"/>
      <c r="T499" s="46"/>
      <c r="U499" s="46"/>
      <c r="V499" s="61" t="str">
        <f t="shared" si="265"/>
        <v/>
      </c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61" t="str">
        <f t="shared" si="266"/>
        <v/>
      </c>
      <c r="AH499" s="66" t="e">
        <v>#VALUE!</v>
      </c>
      <c r="AI499" s="72">
        <v>0</v>
      </c>
      <c r="AJ499" s="73">
        <v>0</v>
      </c>
      <c r="AK499" s="67">
        <v>0</v>
      </c>
      <c r="AL499" s="51">
        <v>-63.360000000000007</v>
      </c>
      <c r="AM499" s="51">
        <v>-73.600000000000009</v>
      </c>
      <c r="AN499" s="51">
        <v>-164.8</v>
      </c>
      <c r="AO499" s="77">
        <v>0</v>
      </c>
      <c r="AP499" s="77">
        <v>0</v>
      </c>
      <c r="AQ499" s="77">
        <v>0</v>
      </c>
      <c r="AR499" s="77">
        <v>0</v>
      </c>
      <c r="AS499" s="77">
        <v>0</v>
      </c>
      <c r="AT499" s="77">
        <v>0</v>
      </c>
      <c r="AU499" s="46"/>
      <c r="AV499" s="350" t="str">
        <f t="shared" si="267"/>
        <v/>
      </c>
      <c r="AW499" s="76" t="str">
        <f t="shared" si="268"/>
        <v/>
      </c>
      <c r="AX499" s="198" t="str">
        <f>IF(A499="","",IF(D499="","",INDEX(POBRANIE_!$B$6:$F$101,MATCH(D499,POBRANIE_!$A$6:$A$101,0),5)))</f>
        <v/>
      </c>
      <c r="AY499" s="96" t="str">
        <f t="shared" si="269"/>
        <v/>
      </c>
      <c r="AZ499" s="96" t="str">
        <f t="shared" si="260"/>
        <v/>
      </c>
      <c r="BA499" s="292" t="str">
        <f t="shared" si="255"/>
        <v xml:space="preserve"> </v>
      </c>
      <c r="BB499" s="293" t="str">
        <f t="shared" si="256"/>
        <v xml:space="preserve"> </v>
      </c>
      <c r="BD499" s="45"/>
      <c r="BE499" s="387" t="str">
        <f t="shared" si="257"/>
        <v/>
      </c>
      <c r="BF499" s="388">
        <f t="shared" si="270"/>
        <v>0</v>
      </c>
      <c r="BG499" s="388">
        <f t="shared" si="271"/>
        <v>0</v>
      </c>
      <c r="BH499" s="388">
        <f t="shared" si="272"/>
        <v>0</v>
      </c>
      <c r="BI499" s="388">
        <f t="shared" si="273"/>
        <v>0</v>
      </c>
      <c r="BJ499" s="388">
        <f t="shared" si="274"/>
        <v>0</v>
      </c>
      <c r="BK499" s="389">
        <f t="shared" si="275"/>
        <v>0</v>
      </c>
      <c r="BL499" s="388">
        <f>IF(W499="",0,IF(W499=LEGENDA!C$43,0,1))</f>
        <v>0</v>
      </c>
      <c r="BM499" s="388">
        <f>IF(X499="",0,IF(X499=LEGENDA!D$43,0,1))</f>
        <v>0</v>
      </c>
      <c r="BN499" s="388">
        <f>IF(Y499="",0,IF(Y499=LEGENDA!E$43,0,1))</f>
        <v>0</v>
      </c>
      <c r="BO499" s="388">
        <f>IF(Z499="",0,IF(Z499=LEGENDA!F$43,0,1))</f>
        <v>0</v>
      </c>
      <c r="BP499" s="388">
        <f>IF(AA499="",0,IF(AA499=LEGENDA!G$43,0,1))</f>
        <v>0</v>
      </c>
      <c r="BQ499" s="388">
        <f>IF(AB499="",0,IF(AB499=LEGENDA!H$43,0,1))</f>
        <v>0</v>
      </c>
      <c r="BR499" s="388">
        <f>IF(AC499="",0,IF(AC499=LEGENDA!I$43,0,1))</f>
        <v>0</v>
      </c>
      <c r="BS499" s="388">
        <f>IF(AD499="",0,IF(AD499=LEGENDA!J$43,0,1))</f>
        <v>0</v>
      </c>
      <c r="BT499" s="388">
        <f>IF(AE499="",0,IF(AE499=LEGENDA!K$43,0,1))</f>
        <v>0</v>
      </c>
      <c r="BU499" s="388">
        <f>IF(AF499="",0,IF(AF499=LEGENDA!L$43,0,1))</f>
        <v>0</v>
      </c>
      <c r="BV499" s="390">
        <f t="shared" si="276"/>
        <v>0</v>
      </c>
      <c r="BW499" s="388">
        <f t="shared" si="277"/>
        <v>0</v>
      </c>
      <c r="BX499" s="390">
        <f t="shared" si="278"/>
        <v>0</v>
      </c>
      <c r="BY499" s="391">
        <f t="shared" si="279"/>
        <v>0</v>
      </c>
      <c r="BZ499" s="391">
        <f t="shared" si="280"/>
        <v>0</v>
      </c>
      <c r="CA499" s="391" t="str">
        <f t="shared" si="281"/>
        <v/>
      </c>
      <c r="CB499" s="386" t="str">
        <f t="shared" si="258"/>
        <v/>
      </c>
      <c r="CC499" s="94">
        <f t="shared" si="282"/>
        <v>0</v>
      </c>
      <c r="CD499" s="397" t="str">
        <f t="shared" si="283"/>
        <v/>
      </c>
      <c r="CE499" s="559" t="str">
        <f t="array" ref="CE499">IFERROR(INDEX($C$10:$C$525,MATCH(0,COUNTIF($CE$9:CE498,$C$10:$C$525),0)),"")</f>
        <v/>
      </c>
      <c r="CF499" s="559">
        <f t="shared" si="259"/>
        <v>0</v>
      </c>
    </row>
    <row r="500" spans="1:84" ht="18.600000000000001" customHeight="1" thickBot="1" x14ac:dyDescent="0.35">
      <c r="A500" s="78" t="str">
        <f t="shared" si="261"/>
        <v/>
      </c>
      <c r="B500" s="576"/>
      <c r="C500" s="464"/>
      <c r="D500" s="349"/>
      <c r="E500" s="61" t="str">
        <f>IF(B500="","",IF(C500="","",IF(D500="","",INDEX(POBRANIE_!$B$6:$F$100,MATCH($D500,POBRANIE_!$A$6:$A$100,0),2))))</f>
        <v/>
      </c>
      <c r="F500" s="44"/>
      <c r="G500" s="45"/>
      <c r="H500" s="349"/>
      <c r="I500" s="46"/>
      <c r="J500" s="64" t="str">
        <f>IF($H500="","",IF($I500="","",IF($H500=LEGENDA!$B$21,0.6,IF($H500=LEGENDA!$B$22,0.7,0.8))))</f>
        <v/>
      </c>
      <c r="K500" s="61" t="str">
        <f t="shared" si="262"/>
        <v/>
      </c>
      <c r="L500" s="46"/>
      <c r="M500" s="61" t="str">
        <f>IF($H500="","",IF(OR(I500&gt;0,L500&gt;0),"",IF(AND(D500="TUZ",H500="gleba b. lekka"),"BŁĄD kol.8",IF(AND(D500="TUZ",H500="gleba lekka"),"BŁĄD kol.8",IF(AND(D500="TUZ",H500="gleba średnia"),"BŁĄD kol.8",IF(AND(D500="TUZ",H500="gleba ciężka"),"BŁĄD kol.8",IF(OR($H500=LEGENDA!$B$21,$H500=1),49,IF(OR($H500=LEGENDA!$B$22,$H500=2),59,IF(OR($H500=LEGENDA!$B$23,$H500=3),62,IF(OR($H500=4,$H500=LEGENDA!$B$24),66,IF(H500=LEGENDA!$O$25,86,IF(H500=LEGENDA!$O$26,91,IF(H500=LEGENDA!$O$27,73,IF(H500=LEGENDA!$O$28,66,IF(H500=LEGENDA!$O$29,135,IF(H500=LEGENDA!$O$30,158,IF(H500=LEGENDA!$O$31,117)))))))))))))))))</f>
        <v/>
      </c>
      <c r="N500" s="61" t="str">
        <f>IF(AND(D500="TUZ",H500="gleba b. lekka"),"BŁĄD kol.8",IF(AND(D500="TUZ",H500="gleba lekka"),"BŁĄD kol.8",IF(AND(D500="TUZ",H500="gleba średnia"),"BŁĄD kol.8",IF(AND(D500="TUZ",H500="gleba ciężka"),"BŁĄD kol.8",IF(AND(E500&lt;&gt;4,H500=LEGENDA!$O$29),"BŁĄD kol.8",IF(AND(E500&lt;&gt;4,H500=LEGENDA!$O$30),"BŁĄD kol.8",IF(AND(E500&lt;&gt;4,H500=LEGENDA!$O$31),"BŁĄD kol.8",IF(AND(E500&lt;&gt;4,H500=LEGENDA!$O$28),"BŁĄD kol.8",IF(AND(E500&lt;&gt;4,H500=LEGENDA!$O$27),"BŁĄD kol.8",IF(AND(E500&lt;&gt;4,H500=LEGENDA!$O$26),"BŁĄD kol.8",IF(AND(E500&lt;&gt;4,H500=LEGENDA!$O$25),"BŁĄD kol.8",IF(AX500="","",IF(AX500=1,0.6,IF(AX500=2,0.9,0.9))))))))))))))</f>
        <v/>
      </c>
      <c r="O500" s="381" t="str">
        <f t="shared" si="263"/>
        <v/>
      </c>
      <c r="P500" s="379" t="str">
        <f t="shared" si="264"/>
        <v/>
      </c>
      <c r="Q500" s="47"/>
      <c r="R500" s="46"/>
      <c r="S500" s="46"/>
      <c r="T500" s="46"/>
      <c r="U500" s="46"/>
      <c r="V500" s="61" t="str">
        <f t="shared" si="265"/>
        <v/>
      </c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61" t="str">
        <f t="shared" si="266"/>
        <v/>
      </c>
      <c r="AH500" s="66" t="e">
        <v>#VALUE!</v>
      </c>
      <c r="AI500" s="72">
        <v>0</v>
      </c>
      <c r="AJ500" s="73">
        <v>0</v>
      </c>
      <c r="AK500" s="67">
        <v>0</v>
      </c>
      <c r="AL500" s="51">
        <v>-63.360000000000007</v>
      </c>
      <c r="AM500" s="51">
        <v>-73.600000000000009</v>
      </c>
      <c r="AN500" s="51">
        <v>-164.8</v>
      </c>
      <c r="AO500" s="77">
        <v>0</v>
      </c>
      <c r="AP500" s="77">
        <v>0</v>
      </c>
      <c r="AQ500" s="77">
        <v>0</v>
      </c>
      <c r="AR500" s="77">
        <v>0</v>
      </c>
      <c r="AS500" s="77">
        <v>0</v>
      </c>
      <c r="AT500" s="77">
        <v>0</v>
      </c>
      <c r="AU500" s="46"/>
      <c r="AV500" s="350" t="str">
        <f t="shared" si="267"/>
        <v/>
      </c>
      <c r="AW500" s="76" t="str">
        <f t="shared" si="268"/>
        <v/>
      </c>
      <c r="AX500" s="198" t="str">
        <f>IF(A500="","",IF(D500="","",INDEX(POBRANIE_!$B$6:$F$101,MATCH(D500,POBRANIE_!$A$6:$A$101,0),5)))</f>
        <v/>
      </c>
      <c r="AY500" s="96" t="str">
        <f t="shared" si="269"/>
        <v/>
      </c>
      <c r="AZ500" s="96" t="str">
        <f t="shared" si="260"/>
        <v/>
      </c>
      <c r="BA500" s="292" t="str">
        <f t="shared" si="255"/>
        <v xml:space="preserve"> </v>
      </c>
      <c r="BB500" s="293" t="str">
        <f t="shared" si="256"/>
        <v xml:space="preserve"> </v>
      </c>
      <c r="BD500" s="45"/>
      <c r="BE500" s="387" t="str">
        <f t="shared" si="257"/>
        <v/>
      </c>
      <c r="BF500" s="388">
        <f t="shared" si="270"/>
        <v>0</v>
      </c>
      <c r="BG500" s="388">
        <f t="shared" si="271"/>
        <v>0</v>
      </c>
      <c r="BH500" s="388">
        <f t="shared" si="272"/>
        <v>0</v>
      </c>
      <c r="BI500" s="388">
        <f t="shared" si="273"/>
        <v>0</v>
      </c>
      <c r="BJ500" s="388">
        <f t="shared" si="274"/>
        <v>0</v>
      </c>
      <c r="BK500" s="389">
        <f t="shared" si="275"/>
        <v>0</v>
      </c>
      <c r="BL500" s="388">
        <f>IF(W500="",0,IF(W500=LEGENDA!C$43,0,1))</f>
        <v>0</v>
      </c>
      <c r="BM500" s="388">
        <f>IF(X500="",0,IF(X500=LEGENDA!D$43,0,1))</f>
        <v>0</v>
      </c>
      <c r="BN500" s="388">
        <f>IF(Y500="",0,IF(Y500=LEGENDA!E$43,0,1))</f>
        <v>0</v>
      </c>
      <c r="BO500" s="388">
        <f>IF(Z500="",0,IF(Z500=LEGENDA!F$43,0,1))</f>
        <v>0</v>
      </c>
      <c r="BP500" s="388">
        <f>IF(AA500="",0,IF(AA500=LEGENDA!G$43,0,1))</f>
        <v>0</v>
      </c>
      <c r="BQ500" s="388">
        <f>IF(AB500="",0,IF(AB500=LEGENDA!H$43,0,1))</f>
        <v>0</v>
      </c>
      <c r="BR500" s="388">
        <f>IF(AC500="",0,IF(AC500=LEGENDA!I$43,0,1))</f>
        <v>0</v>
      </c>
      <c r="BS500" s="388">
        <f>IF(AD500="",0,IF(AD500=LEGENDA!J$43,0,1))</f>
        <v>0</v>
      </c>
      <c r="BT500" s="388">
        <f>IF(AE500="",0,IF(AE500=LEGENDA!K$43,0,1))</f>
        <v>0</v>
      </c>
      <c r="BU500" s="388">
        <f>IF(AF500="",0,IF(AF500=LEGENDA!L$43,0,1))</f>
        <v>0</v>
      </c>
      <c r="BV500" s="390">
        <f t="shared" si="276"/>
        <v>0</v>
      </c>
      <c r="BW500" s="388">
        <f t="shared" si="277"/>
        <v>0</v>
      </c>
      <c r="BX500" s="390">
        <f t="shared" si="278"/>
        <v>0</v>
      </c>
      <c r="BY500" s="391">
        <f t="shared" si="279"/>
        <v>0</v>
      </c>
      <c r="BZ500" s="391">
        <f t="shared" si="280"/>
        <v>0</v>
      </c>
      <c r="CA500" s="391" t="str">
        <f t="shared" si="281"/>
        <v/>
      </c>
      <c r="CB500" s="386" t="str">
        <f t="shared" si="258"/>
        <v/>
      </c>
      <c r="CC500" s="94">
        <f t="shared" si="282"/>
        <v>0</v>
      </c>
      <c r="CD500" s="397" t="str">
        <f t="shared" si="283"/>
        <v/>
      </c>
      <c r="CE500" s="559" t="str">
        <f t="array" ref="CE500">IFERROR(INDEX($C$10:$C$525,MATCH(0,COUNTIF($CE$9:CE499,$C$10:$C$525),0)),"")</f>
        <v/>
      </c>
      <c r="CF500" s="559">
        <f t="shared" si="259"/>
        <v>0</v>
      </c>
    </row>
    <row r="501" spans="1:84" ht="18.600000000000001" customHeight="1" thickBot="1" x14ac:dyDescent="0.35">
      <c r="A501" s="78" t="str">
        <f t="shared" si="261"/>
        <v/>
      </c>
      <c r="B501" s="576"/>
      <c r="C501" s="464"/>
      <c r="D501" s="349"/>
      <c r="E501" s="61" t="str">
        <f>IF(B501="","",IF(C501="","",IF(D501="","",INDEX(POBRANIE_!$B$6:$F$100,MATCH($D501,POBRANIE_!$A$6:$A$100,0),2))))</f>
        <v/>
      </c>
      <c r="F501" s="44"/>
      <c r="G501" s="45"/>
      <c r="H501" s="349"/>
      <c r="I501" s="46"/>
      <c r="J501" s="64" t="str">
        <f>IF($H501="","",IF($I501="","",IF($H501=LEGENDA!$B$21,0.6,IF($H501=LEGENDA!$B$22,0.7,0.8))))</f>
        <v/>
      </c>
      <c r="K501" s="61" t="str">
        <f t="shared" si="262"/>
        <v/>
      </c>
      <c r="L501" s="46"/>
      <c r="M501" s="61" t="str">
        <f>IF($H501="","",IF(OR(I501&gt;0,L501&gt;0),"",IF(AND(D501="TUZ",H501="gleba b. lekka"),"BŁĄD kol.8",IF(AND(D501="TUZ",H501="gleba lekka"),"BŁĄD kol.8",IF(AND(D501="TUZ",H501="gleba średnia"),"BŁĄD kol.8",IF(AND(D501="TUZ",H501="gleba ciężka"),"BŁĄD kol.8",IF(OR($H501=LEGENDA!$B$21,$H501=1),49,IF(OR($H501=LEGENDA!$B$22,$H501=2),59,IF(OR($H501=LEGENDA!$B$23,$H501=3),62,IF(OR($H501=4,$H501=LEGENDA!$B$24),66,IF(H501=LEGENDA!$O$25,86,IF(H501=LEGENDA!$O$26,91,IF(H501=LEGENDA!$O$27,73,IF(H501=LEGENDA!$O$28,66,IF(H501=LEGENDA!$O$29,135,IF(H501=LEGENDA!$O$30,158,IF(H501=LEGENDA!$O$31,117)))))))))))))))))</f>
        <v/>
      </c>
      <c r="N501" s="61" t="str">
        <f>IF(AND(D501="TUZ",H501="gleba b. lekka"),"BŁĄD kol.8",IF(AND(D501="TUZ",H501="gleba lekka"),"BŁĄD kol.8",IF(AND(D501="TUZ",H501="gleba średnia"),"BŁĄD kol.8",IF(AND(D501="TUZ",H501="gleba ciężka"),"BŁĄD kol.8",IF(AND(E501&lt;&gt;4,H501=LEGENDA!$O$29),"BŁĄD kol.8",IF(AND(E501&lt;&gt;4,H501=LEGENDA!$O$30),"BŁĄD kol.8",IF(AND(E501&lt;&gt;4,H501=LEGENDA!$O$31),"BŁĄD kol.8",IF(AND(E501&lt;&gt;4,H501=LEGENDA!$O$28),"BŁĄD kol.8",IF(AND(E501&lt;&gt;4,H501=LEGENDA!$O$27),"BŁĄD kol.8",IF(AND(E501&lt;&gt;4,H501=LEGENDA!$O$26),"BŁĄD kol.8",IF(AND(E501&lt;&gt;4,H501=LEGENDA!$O$25),"BŁĄD kol.8",IF(AX501="","",IF(AX501=1,0.6,IF(AX501=2,0.9,0.9))))))))))))))</f>
        <v/>
      </c>
      <c r="O501" s="381" t="str">
        <f t="shared" si="263"/>
        <v/>
      </c>
      <c r="P501" s="379" t="str">
        <f t="shared" si="264"/>
        <v/>
      </c>
      <c r="Q501" s="47"/>
      <c r="R501" s="46"/>
      <c r="S501" s="46"/>
      <c r="T501" s="46"/>
      <c r="U501" s="46"/>
      <c r="V501" s="61" t="str">
        <f t="shared" si="265"/>
        <v/>
      </c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61" t="str">
        <f t="shared" si="266"/>
        <v/>
      </c>
      <c r="AH501" s="66" t="e">
        <v>#VALUE!</v>
      </c>
      <c r="AI501" s="72">
        <v>0</v>
      </c>
      <c r="AJ501" s="73">
        <v>0</v>
      </c>
      <c r="AK501" s="67">
        <v>0</v>
      </c>
      <c r="AL501" s="51">
        <v>-63.360000000000007</v>
      </c>
      <c r="AM501" s="51">
        <v>-73.600000000000009</v>
      </c>
      <c r="AN501" s="51">
        <v>-164.8</v>
      </c>
      <c r="AO501" s="77">
        <v>0</v>
      </c>
      <c r="AP501" s="77">
        <v>0</v>
      </c>
      <c r="AQ501" s="77">
        <v>0</v>
      </c>
      <c r="AR501" s="77">
        <v>0</v>
      </c>
      <c r="AS501" s="77">
        <v>0</v>
      </c>
      <c r="AT501" s="77">
        <v>0</v>
      </c>
      <c r="AU501" s="46"/>
      <c r="AV501" s="350" t="str">
        <f t="shared" si="267"/>
        <v/>
      </c>
      <c r="AW501" s="76" t="str">
        <f t="shared" si="268"/>
        <v/>
      </c>
      <c r="AX501" s="198" t="str">
        <f>IF(A501="","",IF(D501="","",INDEX(POBRANIE_!$B$6:$F$101,MATCH(D501,POBRANIE_!$A$6:$A$101,0),5)))</f>
        <v/>
      </c>
      <c r="AY501" s="96" t="str">
        <f t="shared" si="269"/>
        <v/>
      </c>
      <c r="AZ501" s="96" t="str">
        <f t="shared" si="260"/>
        <v/>
      </c>
      <c r="BA501" s="292" t="str">
        <f t="shared" si="255"/>
        <v xml:space="preserve"> </v>
      </c>
      <c r="BB501" s="293" t="str">
        <f t="shared" si="256"/>
        <v xml:space="preserve"> </v>
      </c>
      <c r="BD501" s="45"/>
      <c r="BE501" s="387" t="str">
        <f t="shared" si="257"/>
        <v/>
      </c>
      <c r="BF501" s="388">
        <f t="shared" si="270"/>
        <v>0</v>
      </c>
      <c r="BG501" s="388">
        <f t="shared" si="271"/>
        <v>0</v>
      </c>
      <c r="BH501" s="388">
        <f t="shared" si="272"/>
        <v>0</v>
      </c>
      <c r="BI501" s="388">
        <f t="shared" si="273"/>
        <v>0</v>
      </c>
      <c r="BJ501" s="388">
        <f t="shared" si="274"/>
        <v>0</v>
      </c>
      <c r="BK501" s="389">
        <f t="shared" si="275"/>
        <v>0</v>
      </c>
      <c r="BL501" s="388">
        <f>IF(W501="",0,IF(W501=LEGENDA!C$43,0,1))</f>
        <v>0</v>
      </c>
      <c r="BM501" s="388">
        <f>IF(X501="",0,IF(X501=LEGENDA!D$43,0,1))</f>
        <v>0</v>
      </c>
      <c r="BN501" s="388">
        <f>IF(Y501="",0,IF(Y501=LEGENDA!E$43,0,1))</f>
        <v>0</v>
      </c>
      <c r="BO501" s="388">
        <f>IF(Z501="",0,IF(Z501=LEGENDA!F$43,0,1))</f>
        <v>0</v>
      </c>
      <c r="BP501" s="388">
        <f>IF(AA501="",0,IF(AA501=LEGENDA!G$43,0,1))</f>
        <v>0</v>
      </c>
      <c r="BQ501" s="388">
        <f>IF(AB501="",0,IF(AB501=LEGENDA!H$43,0,1))</f>
        <v>0</v>
      </c>
      <c r="BR501" s="388">
        <f>IF(AC501="",0,IF(AC501=LEGENDA!I$43,0,1))</f>
        <v>0</v>
      </c>
      <c r="BS501" s="388">
        <f>IF(AD501="",0,IF(AD501=LEGENDA!J$43,0,1))</f>
        <v>0</v>
      </c>
      <c r="BT501" s="388">
        <f>IF(AE501="",0,IF(AE501=LEGENDA!K$43,0,1))</f>
        <v>0</v>
      </c>
      <c r="BU501" s="388">
        <f>IF(AF501="",0,IF(AF501=LEGENDA!L$43,0,1))</f>
        <v>0</v>
      </c>
      <c r="BV501" s="390">
        <f t="shared" si="276"/>
        <v>0</v>
      </c>
      <c r="BW501" s="388">
        <f t="shared" si="277"/>
        <v>0</v>
      </c>
      <c r="BX501" s="390">
        <f t="shared" si="278"/>
        <v>0</v>
      </c>
      <c r="BY501" s="391">
        <f t="shared" si="279"/>
        <v>0</v>
      </c>
      <c r="BZ501" s="391">
        <f t="shared" si="280"/>
        <v>0</v>
      </c>
      <c r="CA501" s="391" t="str">
        <f t="shared" si="281"/>
        <v/>
      </c>
      <c r="CB501" s="386" t="str">
        <f t="shared" si="258"/>
        <v/>
      </c>
      <c r="CC501" s="94">
        <f t="shared" si="282"/>
        <v>0</v>
      </c>
      <c r="CD501" s="397" t="str">
        <f t="shared" si="283"/>
        <v/>
      </c>
      <c r="CE501" s="559" t="str">
        <f t="array" ref="CE501">IFERROR(INDEX($C$10:$C$525,MATCH(0,COUNTIF($CE$9:CE500,$C$10:$C$525),0)),"")</f>
        <v/>
      </c>
      <c r="CF501" s="559">
        <f t="shared" si="259"/>
        <v>0</v>
      </c>
    </row>
    <row r="502" spans="1:84" ht="18.600000000000001" customHeight="1" thickBot="1" x14ac:dyDescent="0.35">
      <c r="A502" s="78" t="str">
        <f t="shared" si="261"/>
        <v/>
      </c>
      <c r="B502" s="576"/>
      <c r="C502" s="464"/>
      <c r="D502" s="349"/>
      <c r="E502" s="61" t="str">
        <f>IF(B502="","",IF(C502="","",IF(D502="","",INDEX(POBRANIE_!$B$6:$F$100,MATCH($D502,POBRANIE_!$A$6:$A$100,0),2))))</f>
        <v/>
      </c>
      <c r="F502" s="44"/>
      <c r="G502" s="45"/>
      <c r="H502" s="349"/>
      <c r="I502" s="46"/>
      <c r="J502" s="64" t="str">
        <f>IF($H502="","",IF($I502="","",IF($H502=LEGENDA!$B$21,0.6,IF($H502=LEGENDA!$B$22,0.7,0.8))))</f>
        <v/>
      </c>
      <c r="K502" s="61" t="str">
        <f t="shared" si="262"/>
        <v/>
      </c>
      <c r="L502" s="46"/>
      <c r="M502" s="61" t="str">
        <f>IF($H502="","",IF(OR(I502&gt;0,L502&gt;0),"",IF(AND(D502="TUZ",H502="gleba b. lekka"),"BŁĄD kol.8",IF(AND(D502="TUZ",H502="gleba lekka"),"BŁĄD kol.8",IF(AND(D502="TUZ",H502="gleba średnia"),"BŁĄD kol.8",IF(AND(D502="TUZ",H502="gleba ciężka"),"BŁĄD kol.8",IF(OR($H502=LEGENDA!$B$21,$H502=1),49,IF(OR($H502=LEGENDA!$B$22,$H502=2),59,IF(OR($H502=LEGENDA!$B$23,$H502=3),62,IF(OR($H502=4,$H502=LEGENDA!$B$24),66,IF(H502=LEGENDA!$O$25,86,IF(H502=LEGENDA!$O$26,91,IF(H502=LEGENDA!$O$27,73,IF(H502=LEGENDA!$O$28,66,IF(H502=LEGENDA!$O$29,135,IF(H502=LEGENDA!$O$30,158,IF(H502=LEGENDA!$O$31,117)))))))))))))))))</f>
        <v/>
      </c>
      <c r="N502" s="61" t="str">
        <f>IF(AND(D502="TUZ",H502="gleba b. lekka"),"BŁĄD kol.8",IF(AND(D502="TUZ",H502="gleba lekka"),"BŁĄD kol.8",IF(AND(D502="TUZ",H502="gleba średnia"),"BŁĄD kol.8",IF(AND(D502="TUZ",H502="gleba ciężka"),"BŁĄD kol.8",IF(AND(E502&lt;&gt;4,H502=LEGENDA!$O$29),"BŁĄD kol.8",IF(AND(E502&lt;&gt;4,H502=LEGENDA!$O$30),"BŁĄD kol.8",IF(AND(E502&lt;&gt;4,H502=LEGENDA!$O$31),"BŁĄD kol.8",IF(AND(E502&lt;&gt;4,H502=LEGENDA!$O$28),"BŁĄD kol.8",IF(AND(E502&lt;&gt;4,H502=LEGENDA!$O$27),"BŁĄD kol.8",IF(AND(E502&lt;&gt;4,H502=LEGENDA!$O$26),"BŁĄD kol.8",IF(AND(E502&lt;&gt;4,H502=LEGENDA!$O$25),"BŁĄD kol.8",IF(AX502="","",IF(AX502=1,0.6,IF(AX502=2,0.9,0.9))))))))))))))</f>
        <v/>
      </c>
      <c r="O502" s="381" t="str">
        <f t="shared" si="263"/>
        <v/>
      </c>
      <c r="P502" s="379" t="str">
        <f t="shared" si="264"/>
        <v/>
      </c>
      <c r="Q502" s="47"/>
      <c r="R502" s="46"/>
      <c r="S502" s="46"/>
      <c r="T502" s="46"/>
      <c r="U502" s="46"/>
      <c r="V502" s="61" t="str">
        <f t="shared" si="265"/>
        <v/>
      </c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61" t="str">
        <f t="shared" si="266"/>
        <v/>
      </c>
      <c r="AH502" s="66" t="e">
        <v>#VALUE!</v>
      </c>
      <c r="AI502" s="72">
        <v>0</v>
      </c>
      <c r="AJ502" s="73">
        <v>0</v>
      </c>
      <c r="AK502" s="67">
        <v>0</v>
      </c>
      <c r="AL502" s="51">
        <v>-63.360000000000007</v>
      </c>
      <c r="AM502" s="51">
        <v>-73.600000000000009</v>
      </c>
      <c r="AN502" s="51">
        <v>-164.8</v>
      </c>
      <c r="AO502" s="77">
        <v>0</v>
      </c>
      <c r="AP502" s="77">
        <v>0</v>
      </c>
      <c r="AQ502" s="77">
        <v>0</v>
      </c>
      <c r="AR502" s="77">
        <v>0</v>
      </c>
      <c r="AS502" s="77">
        <v>0</v>
      </c>
      <c r="AT502" s="77">
        <v>0</v>
      </c>
      <c r="AU502" s="46"/>
      <c r="AV502" s="350" t="str">
        <f t="shared" si="267"/>
        <v/>
      </c>
      <c r="AW502" s="76" t="str">
        <f t="shared" si="268"/>
        <v/>
      </c>
      <c r="AX502" s="198" t="str">
        <f>IF(A502="","",IF(D502="","",INDEX(POBRANIE_!$B$6:$F$101,MATCH(D502,POBRANIE_!$A$6:$A$101,0),5)))</f>
        <v/>
      </c>
      <c r="AY502" s="96" t="str">
        <f t="shared" si="269"/>
        <v/>
      </c>
      <c r="AZ502" s="96" t="str">
        <f t="shared" si="260"/>
        <v/>
      </c>
      <c r="BA502" s="292" t="str">
        <f t="shared" si="255"/>
        <v xml:space="preserve"> </v>
      </c>
      <c r="BB502" s="293" t="str">
        <f t="shared" si="256"/>
        <v xml:space="preserve"> </v>
      </c>
      <c r="BD502" s="45"/>
      <c r="BE502" s="387" t="str">
        <f t="shared" si="257"/>
        <v/>
      </c>
      <c r="BF502" s="388">
        <f t="shared" si="270"/>
        <v>0</v>
      </c>
      <c r="BG502" s="388">
        <f t="shared" si="271"/>
        <v>0</v>
      </c>
      <c r="BH502" s="388">
        <f t="shared" si="272"/>
        <v>0</v>
      </c>
      <c r="BI502" s="388">
        <f t="shared" si="273"/>
        <v>0</v>
      </c>
      <c r="BJ502" s="388">
        <f t="shared" si="274"/>
        <v>0</v>
      </c>
      <c r="BK502" s="389">
        <f t="shared" si="275"/>
        <v>0</v>
      </c>
      <c r="BL502" s="388">
        <f>IF(W502="",0,IF(W502=LEGENDA!C$43,0,1))</f>
        <v>0</v>
      </c>
      <c r="BM502" s="388">
        <f>IF(X502="",0,IF(X502=LEGENDA!D$43,0,1))</f>
        <v>0</v>
      </c>
      <c r="BN502" s="388">
        <f>IF(Y502="",0,IF(Y502=LEGENDA!E$43,0,1))</f>
        <v>0</v>
      </c>
      <c r="BO502" s="388">
        <f>IF(Z502="",0,IF(Z502=LEGENDA!F$43,0,1))</f>
        <v>0</v>
      </c>
      <c r="BP502" s="388">
        <f>IF(AA502="",0,IF(AA502=LEGENDA!G$43,0,1))</f>
        <v>0</v>
      </c>
      <c r="BQ502" s="388">
        <f>IF(AB502="",0,IF(AB502=LEGENDA!H$43,0,1))</f>
        <v>0</v>
      </c>
      <c r="BR502" s="388">
        <f>IF(AC502="",0,IF(AC502=LEGENDA!I$43,0,1))</f>
        <v>0</v>
      </c>
      <c r="BS502" s="388">
        <f>IF(AD502="",0,IF(AD502=LEGENDA!J$43,0,1))</f>
        <v>0</v>
      </c>
      <c r="BT502" s="388">
        <f>IF(AE502="",0,IF(AE502=LEGENDA!K$43,0,1))</f>
        <v>0</v>
      </c>
      <c r="BU502" s="388">
        <f>IF(AF502="",0,IF(AF502=LEGENDA!L$43,0,1))</f>
        <v>0</v>
      </c>
      <c r="BV502" s="390">
        <f t="shared" si="276"/>
        <v>0</v>
      </c>
      <c r="BW502" s="388">
        <f t="shared" si="277"/>
        <v>0</v>
      </c>
      <c r="BX502" s="390">
        <f t="shared" si="278"/>
        <v>0</v>
      </c>
      <c r="BY502" s="391">
        <f t="shared" si="279"/>
        <v>0</v>
      </c>
      <c r="BZ502" s="391">
        <f t="shared" si="280"/>
        <v>0</v>
      </c>
      <c r="CA502" s="391" t="str">
        <f t="shared" si="281"/>
        <v/>
      </c>
      <c r="CB502" s="386" t="str">
        <f t="shared" si="258"/>
        <v/>
      </c>
      <c r="CC502" s="94">
        <f t="shared" si="282"/>
        <v>0</v>
      </c>
      <c r="CD502" s="397" t="str">
        <f t="shared" si="283"/>
        <v/>
      </c>
      <c r="CE502" s="559" t="str">
        <f t="array" ref="CE502">IFERROR(INDEX($C$10:$C$525,MATCH(0,COUNTIF($CE$9:CE501,$C$10:$C$525),0)),"")</f>
        <v/>
      </c>
      <c r="CF502" s="559">
        <f t="shared" si="259"/>
        <v>0</v>
      </c>
    </row>
    <row r="503" spans="1:84" ht="18.600000000000001" customHeight="1" thickBot="1" x14ac:dyDescent="0.35">
      <c r="A503" s="78" t="str">
        <f t="shared" si="261"/>
        <v/>
      </c>
      <c r="B503" s="576"/>
      <c r="C503" s="464"/>
      <c r="D503" s="349"/>
      <c r="E503" s="61" t="str">
        <f>IF(B503="","",IF(C503="","",IF(D503="","",INDEX(POBRANIE_!$B$6:$F$100,MATCH($D503,POBRANIE_!$A$6:$A$100,0),2))))</f>
        <v/>
      </c>
      <c r="F503" s="44"/>
      <c r="G503" s="45"/>
      <c r="H503" s="349"/>
      <c r="I503" s="46"/>
      <c r="J503" s="64" t="str">
        <f>IF($H503="","",IF($I503="","",IF($H503=LEGENDA!$B$21,0.6,IF($H503=LEGENDA!$B$22,0.7,0.8))))</f>
        <v/>
      </c>
      <c r="K503" s="61" t="str">
        <f t="shared" si="262"/>
        <v/>
      </c>
      <c r="L503" s="46"/>
      <c r="M503" s="61" t="str">
        <f>IF($H503="","",IF(OR(I503&gt;0,L503&gt;0),"",IF(AND(D503="TUZ",H503="gleba b. lekka"),"BŁĄD kol.8",IF(AND(D503="TUZ",H503="gleba lekka"),"BŁĄD kol.8",IF(AND(D503="TUZ",H503="gleba średnia"),"BŁĄD kol.8",IF(AND(D503="TUZ",H503="gleba ciężka"),"BŁĄD kol.8",IF(OR($H503=LEGENDA!$B$21,$H503=1),49,IF(OR($H503=LEGENDA!$B$22,$H503=2),59,IF(OR($H503=LEGENDA!$B$23,$H503=3),62,IF(OR($H503=4,$H503=LEGENDA!$B$24),66,IF(H503=LEGENDA!$O$25,86,IF(H503=LEGENDA!$O$26,91,IF(H503=LEGENDA!$O$27,73,IF(H503=LEGENDA!$O$28,66,IF(H503=LEGENDA!$O$29,135,IF(H503=LEGENDA!$O$30,158,IF(H503=LEGENDA!$O$31,117)))))))))))))))))</f>
        <v/>
      </c>
      <c r="N503" s="61" t="str">
        <f>IF(AND(D503="TUZ",H503="gleba b. lekka"),"BŁĄD kol.8",IF(AND(D503="TUZ",H503="gleba lekka"),"BŁĄD kol.8",IF(AND(D503="TUZ",H503="gleba średnia"),"BŁĄD kol.8",IF(AND(D503="TUZ",H503="gleba ciężka"),"BŁĄD kol.8",IF(AND(E503&lt;&gt;4,H503=LEGENDA!$O$29),"BŁĄD kol.8",IF(AND(E503&lt;&gt;4,H503=LEGENDA!$O$30),"BŁĄD kol.8",IF(AND(E503&lt;&gt;4,H503=LEGENDA!$O$31),"BŁĄD kol.8",IF(AND(E503&lt;&gt;4,H503=LEGENDA!$O$28),"BŁĄD kol.8",IF(AND(E503&lt;&gt;4,H503=LEGENDA!$O$27),"BŁĄD kol.8",IF(AND(E503&lt;&gt;4,H503=LEGENDA!$O$26),"BŁĄD kol.8",IF(AND(E503&lt;&gt;4,H503=LEGENDA!$O$25),"BŁĄD kol.8",IF(AX503="","",IF(AX503=1,0.6,IF(AX503=2,0.9,0.9))))))))))))))</f>
        <v/>
      </c>
      <c r="O503" s="381" t="str">
        <f t="shared" si="263"/>
        <v/>
      </c>
      <c r="P503" s="379" t="str">
        <f t="shared" si="264"/>
        <v/>
      </c>
      <c r="Q503" s="47"/>
      <c r="R503" s="46"/>
      <c r="S503" s="46"/>
      <c r="T503" s="46"/>
      <c r="U503" s="46"/>
      <c r="V503" s="61" t="str">
        <f t="shared" si="265"/>
        <v/>
      </c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61" t="str">
        <f t="shared" si="266"/>
        <v/>
      </c>
      <c r="AH503" s="66" t="e">
        <v>#VALUE!</v>
      </c>
      <c r="AI503" s="72">
        <v>0</v>
      </c>
      <c r="AJ503" s="73">
        <v>0</v>
      </c>
      <c r="AK503" s="67">
        <v>0</v>
      </c>
      <c r="AL503" s="51">
        <v>-63.360000000000007</v>
      </c>
      <c r="AM503" s="51">
        <v>-73.600000000000009</v>
      </c>
      <c r="AN503" s="51">
        <v>-164.8</v>
      </c>
      <c r="AO503" s="77">
        <v>0</v>
      </c>
      <c r="AP503" s="77">
        <v>0</v>
      </c>
      <c r="AQ503" s="77">
        <v>0</v>
      </c>
      <c r="AR503" s="77">
        <v>0</v>
      </c>
      <c r="AS503" s="77">
        <v>0</v>
      </c>
      <c r="AT503" s="77">
        <v>0</v>
      </c>
      <c r="AU503" s="46"/>
      <c r="AV503" s="350" t="str">
        <f t="shared" si="267"/>
        <v/>
      </c>
      <c r="AW503" s="76" t="str">
        <f t="shared" si="268"/>
        <v/>
      </c>
      <c r="AX503" s="198" t="str">
        <f>IF(A503="","",IF(D503="","",INDEX(POBRANIE_!$B$6:$F$101,MATCH(D503,POBRANIE_!$A$6:$A$101,0),5)))</f>
        <v/>
      </c>
      <c r="AY503" s="96" t="str">
        <f t="shared" si="269"/>
        <v/>
      </c>
      <c r="AZ503" s="96" t="str">
        <f t="shared" si="260"/>
        <v/>
      </c>
      <c r="BA503" s="292" t="str">
        <f t="shared" si="255"/>
        <v xml:space="preserve"> </v>
      </c>
      <c r="BB503" s="293" t="str">
        <f t="shared" si="256"/>
        <v xml:space="preserve"> </v>
      </c>
      <c r="BD503" s="45"/>
      <c r="BE503" s="387" t="str">
        <f t="shared" si="257"/>
        <v/>
      </c>
      <c r="BF503" s="388">
        <f t="shared" si="270"/>
        <v>0</v>
      </c>
      <c r="BG503" s="388">
        <f t="shared" si="271"/>
        <v>0</v>
      </c>
      <c r="BH503" s="388">
        <f t="shared" si="272"/>
        <v>0</v>
      </c>
      <c r="BI503" s="388">
        <f t="shared" si="273"/>
        <v>0</v>
      </c>
      <c r="BJ503" s="388">
        <f t="shared" si="274"/>
        <v>0</v>
      </c>
      <c r="BK503" s="389">
        <f t="shared" si="275"/>
        <v>0</v>
      </c>
      <c r="BL503" s="388">
        <f>IF(W503="",0,IF(W503=LEGENDA!C$43,0,1))</f>
        <v>0</v>
      </c>
      <c r="BM503" s="388">
        <f>IF(X503="",0,IF(X503=LEGENDA!D$43,0,1))</f>
        <v>0</v>
      </c>
      <c r="BN503" s="388">
        <f>IF(Y503="",0,IF(Y503=LEGENDA!E$43,0,1))</f>
        <v>0</v>
      </c>
      <c r="BO503" s="388">
        <f>IF(Z503="",0,IF(Z503=LEGENDA!F$43,0,1))</f>
        <v>0</v>
      </c>
      <c r="BP503" s="388">
        <f>IF(AA503="",0,IF(AA503=LEGENDA!G$43,0,1))</f>
        <v>0</v>
      </c>
      <c r="BQ503" s="388">
        <f>IF(AB503="",0,IF(AB503=LEGENDA!H$43,0,1))</f>
        <v>0</v>
      </c>
      <c r="BR503" s="388">
        <f>IF(AC503="",0,IF(AC503=LEGENDA!I$43,0,1))</f>
        <v>0</v>
      </c>
      <c r="BS503" s="388">
        <f>IF(AD503="",0,IF(AD503=LEGENDA!J$43,0,1))</f>
        <v>0</v>
      </c>
      <c r="BT503" s="388">
        <f>IF(AE503="",0,IF(AE503=LEGENDA!K$43,0,1))</f>
        <v>0</v>
      </c>
      <c r="BU503" s="388">
        <f>IF(AF503="",0,IF(AF503=LEGENDA!L$43,0,1))</f>
        <v>0</v>
      </c>
      <c r="BV503" s="390">
        <f t="shared" si="276"/>
        <v>0</v>
      </c>
      <c r="BW503" s="388">
        <f t="shared" si="277"/>
        <v>0</v>
      </c>
      <c r="BX503" s="390">
        <f t="shared" si="278"/>
        <v>0</v>
      </c>
      <c r="BY503" s="391">
        <f t="shared" si="279"/>
        <v>0</v>
      </c>
      <c r="BZ503" s="391">
        <f t="shared" si="280"/>
        <v>0</v>
      </c>
      <c r="CA503" s="391" t="str">
        <f t="shared" si="281"/>
        <v/>
      </c>
      <c r="CB503" s="386" t="str">
        <f t="shared" si="258"/>
        <v/>
      </c>
      <c r="CC503" s="94">
        <f t="shared" si="282"/>
        <v>0</v>
      </c>
      <c r="CD503" s="397" t="str">
        <f t="shared" si="283"/>
        <v/>
      </c>
      <c r="CE503" s="559" t="str">
        <f t="array" ref="CE503">IFERROR(INDEX($C$10:$C$525,MATCH(0,COUNTIF($CE$9:CE502,$C$10:$C$525),0)),"")</f>
        <v/>
      </c>
      <c r="CF503" s="559">
        <f t="shared" si="259"/>
        <v>0</v>
      </c>
    </row>
    <row r="504" spans="1:84" ht="18.600000000000001" customHeight="1" thickBot="1" x14ac:dyDescent="0.35">
      <c r="A504" s="78" t="str">
        <f t="shared" si="261"/>
        <v/>
      </c>
      <c r="B504" s="576"/>
      <c r="C504" s="464"/>
      <c r="D504" s="349"/>
      <c r="E504" s="61" t="str">
        <f>IF(B504="","",IF(C504="","",IF(D504="","",INDEX(POBRANIE_!$B$6:$F$100,MATCH($D504,POBRANIE_!$A$6:$A$100,0),2))))</f>
        <v/>
      </c>
      <c r="F504" s="44"/>
      <c r="G504" s="45"/>
      <c r="H504" s="349"/>
      <c r="I504" s="46"/>
      <c r="J504" s="64" t="str">
        <f>IF($H504="","",IF($I504="","",IF($H504=LEGENDA!$B$21,0.6,IF($H504=LEGENDA!$B$22,0.7,0.8))))</f>
        <v/>
      </c>
      <c r="K504" s="61" t="str">
        <f t="shared" si="262"/>
        <v/>
      </c>
      <c r="L504" s="46"/>
      <c r="M504" s="61" t="str">
        <f>IF($H504="","",IF(OR(I504&gt;0,L504&gt;0),"",IF(AND(D504="TUZ",H504="gleba b. lekka"),"BŁĄD kol.8",IF(AND(D504="TUZ",H504="gleba lekka"),"BŁĄD kol.8",IF(AND(D504="TUZ",H504="gleba średnia"),"BŁĄD kol.8",IF(AND(D504="TUZ",H504="gleba ciężka"),"BŁĄD kol.8",IF(OR($H504=LEGENDA!$B$21,$H504=1),49,IF(OR($H504=LEGENDA!$B$22,$H504=2),59,IF(OR($H504=LEGENDA!$B$23,$H504=3),62,IF(OR($H504=4,$H504=LEGENDA!$B$24),66,IF(H504=LEGENDA!$O$25,86,IF(H504=LEGENDA!$O$26,91,IF(H504=LEGENDA!$O$27,73,IF(H504=LEGENDA!$O$28,66,IF(H504=LEGENDA!$O$29,135,IF(H504=LEGENDA!$O$30,158,IF(H504=LEGENDA!$O$31,117)))))))))))))))))</f>
        <v/>
      </c>
      <c r="N504" s="61" t="str">
        <f>IF(AND(D504="TUZ",H504="gleba b. lekka"),"BŁĄD kol.8",IF(AND(D504="TUZ",H504="gleba lekka"),"BŁĄD kol.8",IF(AND(D504="TUZ",H504="gleba średnia"),"BŁĄD kol.8",IF(AND(D504="TUZ",H504="gleba ciężka"),"BŁĄD kol.8",IF(AND(E504&lt;&gt;4,H504=LEGENDA!$O$29),"BŁĄD kol.8",IF(AND(E504&lt;&gt;4,H504=LEGENDA!$O$30),"BŁĄD kol.8",IF(AND(E504&lt;&gt;4,H504=LEGENDA!$O$31),"BŁĄD kol.8",IF(AND(E504&lt;&gt;4,H504=LEGENDA!$O$28),"BŁĄD kol.8",IF(AND(E504&lt;&gt;4,H504=LEGENDA!$O$27),"BŁĄD kol.8",IF(AND(E504&lt;&gt;4,H504=LEGENDA!$O$26),"BŁĄD kol.8",IF(AND(E504&lt;&gt;4,H504=LEGENDA!$O$25),"BŁĄD kol.8",IF(AX504="","",IF(AX504=1,0.6,IF(AX504=2,0.9,0.9))))))))))))))</f>
        <v/>
      </c>
      <c r="O504" s="381" t="str">
        <f t="shared" si="263"/>
        <v/>
      </c>
      <c r="P504" s="379" t="str">
        <f t="shared" si="264"/>
        <v/>
      </c>
      <c r="Q504" s="47"/>
      <c r="R504" s="46"/>
      <c r="S504" s="46"/>
      <c r="T504" s="46"/>
      <c r="U504" s="46"/>
      <c r="V504" s="61" t="str">
        <f t="shared" si="265"/>
        <v/>
      </c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61" t="str">
        <f t="shared" si="266"/>
        <v/>
      </c>
      <c r="AH504" s="66" t="e">
        <v>#VALUE!</v>
      </c>
      <c r="AI504" s="72">
        <v>0</v>
      </c>
      <c r="AJ504" s="73">
        <v>0</v>
      </c>
      <c r="AK504" s="67">
        <v>0</v>
      </c>
      <c r="AL504" s="51">
        <v>-63.360000000000007</v>
      </c>
      <c r="AM504" s="51">
        <v>-73.600000000000009</v>
      </c>
      <c r="AN504" s="51">
        <v>-164.8</v>
      </c>
      <c r="AO504" s="77">
        <v>0</v>
      </c>
      <c r="AP504" s="77">
        <v>0</v>
      </c>
      <c r="AQ504" s="77">
        <v>0</v>
      </c>
      <c r="AR504" s="77">
        <v>0</v>
      </c>
      <c r="AS504" s="77">
        <v>0</v>
      </c>
      <c r="AT504" s="77">
        <v>0</v>
      </c>
      <c r="AU504" s="46"/>
      <c r="AV504" s="350" t="str">
        <f t="shared" si="267"/>
        <v/>
      </c>
      <c r="AW504" s="76" t="str">
        <f t="shared" si="268"/>
        <v/>
      </c>
      <c r="AX504" s="198" t="str">
        <f>IF(A504="","",IF(D504="","",INDEX(POBRANIE_!$B$6:$F$101,MATCH(D504,POBRANIE_!$A$6:$A$101,0),5)))</f>
        <v/>
      </c>
      <c r="AY504" s="96" t="str">
        <f t="shared" si="269"/>
        <v/>
      </c>
      <c r="AZ504" s="96" t="str">
        <f t="shared" si="260"/>
        <v/>
      </c>
      <c r="BA504" s="292" t="str">
        <f t="shared" si="255"/>
        <v xml:space="preserve"> </v>
      </c>
      <c r="BB504" s="293" t="str">
        <f t="shared" si="256"/>
        <v xml:space="preserve"> </v>
      </c>
      <c r="BD504" s="45"/>
      <c r="BE504" s="387" t="str">
        <f t="shared" si="257"/>
        <v/>
      </c>
      <c r="BF504" s="388">
        <f t="shared" si="270"/>
        <v>0</v>
      </c>
      <c r="BG504" s="388">
        <f t="shared" si="271"/>
        <v>0</v>
      </c>
      <c r="BH504" s="388">
        <f t="shared" si="272"/>
        <v>0</v>
      </c>
      <c r="BI504" s="388">
        <f t="shared" si="273"/>
        <v>0</v>
      </c>
      <c r="BJ504" s="388">
        <f t="shared" si="274"/>
        <v>0</v>
      </c>
      <c r="BK504" s="389">
        <f t="shared" si="275"/>
        <v>0</v>
      </c>
      <c r="BL504" s="388">
        <f>IF(W504="",0,IF(W504=LEGENDA!C$43,0,1))</f>
        <v>0</v>
      </c>
      <c r="BM504" s="388">
        <f>IF(X504="",0,IF(X504=LEGENDA!D$43,0,1))</f>
        <v>0</v>
      </c>
      <c r="BN504" s="388">
        <f>IF(Y504="",0,IF(Y504=LEGENDA!E$43,0,1))</f>
        <v>0</v>
      </c>
      <c r="BO504" s="388">
        <f>IF(Z504="",0,IF(Z504=LEGENDA!F$43,0,1))</f>
        <v>0</v>
      </c>
      <c r="BP504" s="388">
        <f>IF(AA504="",0,IF(AA504=LEGENDA!G$43,0,1))</f>
        <v>0</v>
      </c>
      <c r="BQ504" s="388">
        <f>IF(AB504="",0,IF(AB504=LEGENDA!H$43,0,1))</f>
        <v>0</v>
      </c>
      <c r="BR504" s="388">
        <f>IF(AC504="",0,IF(AC504=LEGENDA!I$43,0,1))</f>
        <v>0</v>
      </c>
      <c r="BS504" s="388">
        <f>IF(AD504="",0,IF(AD504=LEGENDA!J$43,0,1))</f>
        <v>0</v>
      </c>
      <c r="BT504" s="388">
        <f>IF(AE504="",0,IF(AE504=LEGENDA!K$43,0,1))</f>
        <v>0</v>
      </c>
      <c r="BU504" s="388">
        <f>IF(AF504="",0,IF(AF504=LEGENDA!L$43,0,1))</f>
        <v>0</v>
      </c>
      <c r="BV504" s="390">
        <f t="shared" si="276"/>
        <v>0</v>
      </c>
      <c r="BW504" s="388">
        <f t="shared" si="277"/>
        <v>0</v>
      </c>
      <c r="BX504" s="390">
        <f t="shared" si="278"/>
        <v>0</v>
      </c>
      <c r="BY504" s="391">
        <f t="shared" si="279"/>
        <v>0</v>
      </c>
      <c r="BZ504" s="391">
        <f t="shared" si="280"/>
        <v>0</v>
      </c>
      <c r="CA504" s="391" t="str">
        <f t="shared" si="281"/>
        <v/>
      </c>
      <c r="CB504" s="386" t="str">
        <f t="shared" si="258"/>
        <v/>
      </c>
      <c r="CC504" s="94">
        <f t="shared" si="282"/>
        <v>0</v>
      </c>
      <c r="CD504" s="397" t="str">
        <f t="shared" si="283"/>
        <v/>
      </c>
      <c r="CE504" s="559" t="str">
        <f t="array" ref="CE504">IFERROR(INDEX($C$10:$C$525,MATCH(0,COUNTIF($CE$9:CE503,$C$10:$C$525),0)),"")</f>
        <v/>
      </c>
      <c r="CF504" s="559">
        <f t="shared" si="259"/>
        <v>0</v>
      </c>
    </row>
    <row r="505" spans="1:84" ht="18.600000000000001" customHeight="1" thickBot="1" x14ac:dyDescent="0.35">
      <c r="A505" s="78" t="str">
        <f t="shared" si="261"/>
        <v/>
      </c>
      <c r="B505" s="576"/>
      <c r="C505" s="464"/>
      <c r="D505" s="349"/>
      <c r="E505" s="61" t="str">
        <f>IF(B505="","",IF(C505="","",IF(D505="","",INDEX(POBRANIE_!$B$6:$F$100,MATCH($D505,POBRANIE_!$A$6:$A$100,0),2))))</f>
        <v/>
      </c>
      <c r="F505" s="44"/>
      <c r="G505" s="45"/>
      <c r="H505" s="349"/>
      <c r="I505" s="46"/>
      <c r="J505" s="64" t="str">
        <f>IF($H505="","",IF($I505="","",IF($H505=LEGENDA!$B$21,0.6,IF($H505=LEGENDA!$B$22,0.7,0.8))))</f>
        <v/>
      </c>
      <c r="K505" s="61" t="str">
        <f t="shared" si="262"/>
        <v/>
      </c>
      <c r="L505" s="46"/>
      <c r="M505" s="61" t="str">
        <f>IF($H505="","",IF(OR(I505&gt;0,L505&gt;0),"",IF(AND(D505="TUZ",H505="gleba b. lekka"),"BŁĄD kol.8",IF(AND(D505="TUZ",H505="gleba lekka"),"BŁĄD kol.8",IF(AND(D505="TUZ",H505="gleba średnia"),"BŁĄD kol.8",IF(AND(D505="TUZ",H505="gleba ciężka"),"BŁĄD kol.8",IF(OR($H505=LEGENDA!$B$21,$H505=1),49,IF(OR($H505=LEGENDA!$B$22,$H505=2),59,IF(OR($H505=LEGENDA!$B$23,$H505=3),62,IF(OR($H505=4,$H505=LEGENDA!$B$24),66,IF(H505=LEGENDA!$O$25,86,IF(H505=LEGENDA!$O$26,91,IF(H505=LEGENDA!$O$27,73,IF(H505=LEGENDA!$O$28,66,IF(H505=LEGENDA!$O$29,135,IF(H505=LEGENDA!$O$30,158,IF(H505=LEGENDA!$O$31,117)))))))))))))))))</f>
        <v/>
      </c>
      <c r="N505" s="61" t="str">
        <f>IF(AND(D505="TUZ",H505="gleba b. lekka"),"BŁĄD kol.8",IF(AND(D505="TUZ",H505="gleba lekka"),"BŁĄD kol.8",IF(AND(D505="TUZ",H505="gleba średnia"),"BŁĄD kol.8",IF(AND(D505="TUZ",H505="gleba ciężka"),"BŁĄD kol.8",IF(AND(E505&lt;&gt;4,H505=LEGENDA!$O$29),"BŁĄD kol.8",IF(AND(E505&lt;&gt;4,H505=LEGENDA!$O$30),"BŁĄD kol.8",IF(AND(E505&lt;&gt;4,H505=LEGENDA!$O$31),"BŁĄD kol.8",IF(AND(E505&lt;&gt;4,H505=LEGENDA!$O$28),"BŁĄD kol.8",IF(AND(E505&lt;&gt;4,H505=LEGENDA!$O$27),"BŁĄD kol.8",IF(AND(E505&lt;&gt;4,H505=LEGENDA!$O$26),"BŁĄD kol.8",IF(AND(E505&lt;&gt;4,H505=LEGENDA!$O$25),"BŁĄD kol.8",IF(AX505="","",IF(AX505=1,0.6,IF(AX505=2,0.9,0.9))))))))))))))</f>
        <v/>
      </c>
      <c r="O505" s="381" t="str">
        <f t="shared" si="263"/>
        <v/>
      </c>
      <c r="P505" s="379" t="str">
        <f t="shared" si="264"/>
        <v/>
      </c>
      <c r="Q505" s="47"/>
      <c r="R505" s="46"/>
      <c r="S505" s="46"/>
      <c r="T505" s="46"/>
      <c r="U505" s="46"/>
      <c r="V505" s="61" t="str">
        <f t="shared" si="265"/>
        <v/>
      </c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61" t="str">
        <f t="shared" si="266"/>
        <v/>
      </c>
      <c r="AH505" s="66" t="e">
        <v>#VALUE!</v>
      </c>
      <c r="AI505" s="72">
        <v>0</v>
      </c>
      <c r="AJ505" s="73">
        <v>0</v>
      </c>
      <c r="AK505" s="67">
        <v>0</v>
      </c>
      <c r="AL505" s="51">
        <v>-63.360000000000007</v>
      </c>
      <c r="AM505" s="51">
        <v>-73.600000000000009</v>
      </c>
      <c r="AN505" s="51">
        <v>-164.8</v>
      </c>
      <c r="AO505" s="77">
        <v>0</v>
      </c>
      <c r="AP505" s="77">
        <v>0</v>
      </c>
      <c r="AQ505" s="77">
        <v>0</v>
      </c>
      <c r="AR505" s="77">
        <v>0</v>
      </c>
      <c r="AS505" s="77">
        <v>0</v>
      </c>
      <c r="AT505" s="77">
        <v>0</v>
      </c>
      <c r="AU505" s="46"/>
      <c r="AV505" s="350" t="str">
        <f t="shared" si="267"/>
        <v/>
      </c>
      <c r="AW505" s="76" t="str">
        <f t="shared" si="268"/>
        <v/>
      </c>
      <c r="AX505" s="198" t="str">
        <f>IF(A505="","",IF(D505="","",INDEX(POBRANIE_!$B$6:$F$101,MATCH(D505,POBRANIE_!$A$6:$A$101,0),5)))</f>
        <v/>
      </c>
      <c r="AY505" s="96" t="str">
        <f t="shared" si="269"/>
        <v/>
      </c>
      <c r="AZ505" s="96" t="str">
        <f t="shared" si="260"/>
        <v/>
      </c>
      <c r="BA505" s="292" t="str">
        <f t="shared" si="255"/>
        <v xml:space="preserve"> </v>
      </c>
      <c r="BB505" s="293" t="str">
        <f t="shared" si="256"/>
        <v xml:space="preserve"> </v>
      </c>
      <c r="BD505" s="45"/>
      <c r="BE505" s="387" t="str">
        <f t="shared" si="257"/>
        <v/>
      </c>
      <c r="BF505" s="388">
        <f t="shared" si="270"/>
        <v>0</v>
      </c>
      <c r="BG505" s="388">
        <f t="shared" si="271"/>
        <v>0</v>
      </c>
      <c r="BH505" s="388">
        <f t="shared" si="272"/>
        <v>0</v>
      </c>
      <c r="BI505" s="388">
        <f t="shared" si="273"/>
        <v>0</v>
      </c>
      <c r="BJ505" s="388">
        <f t="shared" si="274"/>
        <v>0</v>
      </c>
      <c r="BK505" s="389">
        <f t="shared" si="275"/>
        <v>0</v>
      </c>
      <c r="BL505" s="388">
        <f>IF(W505="",0,IF(W505=LEGENDA!C$43,0,1))</f>
        <v>0</v>
      </c>
      <c r="BM505" s="388">
        <f>IF(X505="",0,IF(X505=LEGENDA!D$43,0,1))</f>
        <v>0</v>
      </c>
      <c r="BN505" s="388">
        <f>IF(Y505="",0,IF(Y505=LEGENDA!E$43,0,1))</f>
        <v>0</v>
      </c>
      <c r="BO505" s="388">
        <f>IF(Z505="",0,IF(Z505=LEGENDA!F$43,0,1))</f>
        <v>0</v>
      </c>
      <c r="BP505" s="388">
        <f>IF(AA505="",0,IF(AA505=LEGENDA!G$43,0,1))</f>
        <v>0</v>
      </c>
      <c r="BQ505" s="388">
        <f>IF(AB505="",0,IF(AB505=LEGENDA!H$43,0,1))</f>
        <v>0</v>
      </c>
      <c r="BR505" s="388">
        <f>IF(AC505="",0,IF(AC505=LEGENDA!I$43,0,1))</f>
        <v>0</v>
      </c>
      <c r="BS505" s="388">
        <f>IF(AD505="",0,IF(AD505=LEGENDA!J$43,0,1))</f>
        <v>0</v>
      </c>
      <c r="BT505" s="388">
        <f>IF(AE505="",0,IF(AE505=LEGENDA!K$43,0,1))</f>
        <v>0</v>
      </c>
      <c r="BU505" s="388">
        <f>IF(AF505="",0,IF(AF505=LEGENDA!L$43,0,1))</f>
        <v>0</v>
      </c>
      <c r="BV505" s="390">
        <f t="shared" si="276"/>
        <v>0</v>
      </c>
      <c r="BW505" s="388">
        <f t="shared" si="277"/>
        <v>0</v>
      </c>
      <c r="BX505" s="390">
        <f t="shared" si="278"/>
        <v>0</v>
      </c>
      <c r="BY505" s="391">
        <f t="shared" si="279"/>
        <v>0</v>
      </c>
      <c r="BZ505" s="391">
        <f t="shared" si="280"/>
        <v>0</v>
      </c>
      <c r="CA505" s="391" t="str">
        <f t="shared" si="281"/>
        <v/>
      </c>
      <c r="CB505" s="386" t="str">
        <f t="shared" si="258"/>
        <v/>
      </c>
      <c r="CC505" s="94">
        <f t="shared" si="282"/>
        <v>0</v>
      </c>
      <c r="CD505" s="397" t="str">
        <f t="shared" si="283"/>
        <v/>
      </c>
      <c r="CE505" s="559" t="str">
        <f t="array" ref="CE505">IFERROR(INDEX($C$10:$C$525,MATCH(0,COUNTIF($CE$9:CE504,$C$10:$C$525),0)),"")</f>
        <v/>
      </c>
      <c r="CF505" s="559">
        <f t="shared" si="259"/>
        <v>0</v>
      </c>
    </row>
    <row r="506" spans="1:84" ht="18.600000000000001" customHeight="1" thickBot="1" x14ac:dyDescent="0.35">
      <c r="A506" s="78" t="str">
        <f t="shared" si="261"/>
        <v/>
      </c>
      <c r="B506" s="576"/>
      <c r="C506" s="464"/>
      <c r="D506" s="349"/>
      <c r="E506" s="61" t="str">
        <f>IF(B506="","",IF(C506="","",IF(D506="","",INDEX(POBRANIE_!$B$6:$F$100,MATCH($D506,POBRANIE_!$A$6:$A$100,0),2))))</f>
        <v/>
      </c>
      <c r="F506" s="44"/>
      <c r="G506" s="45"/>
      <c r="H506" s="349"/>
      <c r="I506" s="46"/>
      <c r="J506" s="64" t="str">
        <f>IF($H506="","",IF($I506="","",IF($H506=LEGENDA!$B$21,0.6,IF($H506=LEGENDA!$B$22,0.7,0.8))))</f>
        <v/>
      </c>
      <c r="K506" s="61" t="str">
        <f t="shared" si="262"/>
        <v/>
      </c>
      <c r="L506" s="46"/>
      <c r="M506" s="61" t="str">
        <f>IF($H506="","",IF(OR(I506&gt;0,L506&gt;0),"",IF(AND(D506="TUZ",H506="gleba b. lekka"),"BŁĄD kol.8",IF(AND(D506="TUZ",H506="gleba lekka"),"BŁĄD kol.8",IF(AND(D506="TUZ",H506="gleba średnia"),"BŁĄD kol.8",IF(AND(D506="TUZ",H506="gleba ciężka"),"BŁĄD kol.8",IF(OR($H506=LEGENDA!$B$21,$H506=1),49,IF(OR($H506=LEGENDA!$B$22,$H506=2),59,IF(OR($H506=LEGENDA!$B$23,$H506=3),62,IF(OR($H506=4,$H506=LEGENDA!$B$24),66,IF(H506=LEGENDA!$O$25,86,IF(H506=LEGENDA!$O$26,91,IF(H506=LEGENDA!$O$27,73,IF(H506=LEGENDA!$O$28,66,IF(H506=LEGENDA!$O$29,135,IF(H506=LEGENDA!$O$30,158,IF(H506=LEGENDA!$O$31,117)))))))))))))))))</f>
        <v/>
      </c>
      <c r="N506" s="61" t="str">
        <f>IF(AND(D506="TUZ",H506="gleba b. lekka"),"BŁĄD kol.8",IF(AND(D506="TUZ",H506="gleba lekka"),"BŁĄD kol.8",IF(AND(D506="TUZ",H506="gleba średnia"),"BŁĄD kol.8",IF(AND(D506="TUZ",H506="gleba ciężka"),"BŁĄD kol.8",IF(AND(E506&lt;&gt;4,H506=LEGENDA!$O$29),"BŁĄD kol.8",IF(AND(E506&lt;&gt;4,H506=LEGENDA!$O$30),"BŁĄD kol.8",IF(AND(E506&lt;&gt;4,H506=LEGENDA!$O$31),"BŁĄD kol.8",IF(AND(E506&lt;&gt;4,H506=LEGENDA!$O$28),"BŁĄD kol.8",IF(AND(E506&lt;&gt;4,H506=LEGENDA!$O$27),"BŁĄD kol.8",IF(AND(E506&lt;&gt;4,H506=LEGENDA!$O$26),"BŁĄD kol.8",IF(AND(E506&lt;&gt;4,H506=LEGENDA!$O$25),"BŁĄD kol.8",IF(AX506="","",IF(AX506=1,0.6,IF(AX506=2,0.9,0.9))))))))))))))</f>
        <v/>
      </c>
      <c r="O506" s="381" t="str">
        <f t="shared" si="263"/>
        <v/>
      </c>
      <c r="P506" s="379" t="str">
        <f t="shared" si="264"/>
        <v/>
      </c>
      <c r="Q506" s="47"/>
      <c r="R506" s="46"/>
      <c r="S506" s="46"/>
      <c r="T506" s="46"/>
      <c r="U506" s="46"/>
      <c r="V506" s="61" t="str">
        <f t="shared" si="265"/>
        <v/>
      </c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61" t="str">
        <f t="shared" si="266"/>
        <v/>
      </c>
      <c r="AH506" s="66" t="e">
        <v>#VALUE!</v>
      </c>
      <c r="AI506" s="72">
        <v>0</v>
      </c>
      <c r="AJ506" s="73">
        <v>0</v>
      </c>
      <c r="AK506" s="67">
        <v>0</v>
      </c>
      <c r="AL506" s="51">
        <v>-63.360000000000007</v>
      </c>
      <c r="AM506" s="51">
        <v>-73.600000000000009</v>
      </c>
      <c r="AN506" s="51">
        <v>-164.8</v>
      </c>
      <c r="AO506" s="77">
        <v>0</v>
      </c>
      <c r="AP506" s="77">
        <v>0</v>
      </c>
      <c r="AQ506" s="77">
        <v>0</v>
      </c>
      <c r="AR506" s="77">
        <v>0</v>
      </c>
      <c r="AS506" s="77">
        <v>0</v>
      </c>
      <c r="AT506" s="77">
        <v>0</v>
      </c>
      <c r="AU506" s="46"/>
      <c r="AV506" s="350" t="str">
        <f t="shared" si="267"/>
        <v/>
      </c>
      <c r="AW506" s="76" t="str">
        <f t="shared" si="268"/>
        <v/>
      </c>
      <c r="AX506" s="198" t="str">
        <f>IF(A506="","",IF(D506="","",INDEX(POBRANIE_!$B$6:$F$101,MATCH(D506,POBRANIE_!$A$6:$A$101,0),5)))</f>
        <v/>
      </c>
      <c r="AY506" s="96" t="str">
        <f t="shared" si="269"/>
        <v/>
      </c>
      <c r="AZ506" s="96" t="str">
        <f t="shared" si="260"/>
        <v/>
      </c>
      <c r="BA506" s="292" t="str">
        <f t="shared" si="255"/>
        <v xml:space="preserve"> </v>
      </c>
      <c r="BB506" s="293" t="str">
        <f t="shared" si="256"/>
        <v xml:space="preserve"> </v>
      </c>
      <c r="BD506" s="45"/>
      <c r="BE506" s="387" t="str">
        <f t="shared" si="257"/>
        <v/>
      </c>
      <c r="BF506" s="388">
        <f t="shared" si="270"/>
        <v>0</v>
      </c>
      <c r="BG506" s="388">
        <f t="shared" si="271"/>
        <v>0</v>
      </c>
      <c r="BH506" s="388">
        <f t="shared" si="272"/>
        <v>0</v>
      </c>
      <c r="BI506" s="388">
        <f t="shared" si="273"/>
        <v>0</v>
      </c>
      <c r="BJ506" s="388">
        <f t="shared" si="274"/>
        <v>0</v>
      </c>
      <c r="BK506" s="389">
        <f t="shared" si="275"/>
        <v>0</v>
      </c>
      <c r="BL506" s="388">
        <f>IF(W506="",0,IF(W506=LEGENDA!C$43,0,1))</f>
        <v>0</v>
      </c>
      <c r="BM506" s="388">
        <f>IF(X506="",0,IF(X506=LEGENDA!D$43,0,1))</f>
        <v>0</v>
      </c>
      <c r="BN506" s="388">
        <f>IF(Y506="",0,IF(Y506=LEGENDA!E$43,0,1))</f>
        <v>0</v>
      </c>
      <c r="BO506" s="388">
        <f>IF(Z506="",0,IF(Z506=LEGENDA!F$43,0,1))</f>
        <v>0</v>
      </c>
      <c r="BP506" s="388">
        <f>IF(AA506="",0,IF(AA506=LEGENDA!G$43,0,1))</f>
        <v>0</v>
      </c>
      <c r="BQ506" s="388">
        <f>IF(AB506="",0,IF(AB506=LEGENDA!H$43,0,1))</f>
        <v>0</v>
      </c>
      <c r="BR506" s="388">
        <f>IF(AC506="",0,IF(AC506=LEGENDA!I$43,0,1))</f>
        <v>0</v>
      </c>
      <c r="BS506" s="388">
        <f>IF(AD506="",0,IF(AD506=LEGENDA!J$43,0,1))</f>
        <v>0</v>
      </c>
      <c r="BT506" s="388">
        <f>IF(AE506="",0,IF(AE506=LEGENDA!K$43,0,1))</f>
        <v>0</v>
      </c>
      <c r="BU506" s="388">
        <f>IF(AF506="",0,IF(AF506=LEGENDA!L$43,0,1))</f>
        <v>0</v>
      </c>
      <c r="BV506" s="390">
        <f t="shared" si="276"/>
        <v>0</v>
      </c>
      <c r="BW506" s="388">
        <f t="shared" si="277"/>
        <v>0</v>
      </c>
      <c r="BX506" s="390">
        <f t="shared" si="278"/>
        <v>0</v>
      </c>
      <c r="BY506" s="391">
        <f t="shared" si="279"/>
        <v>0</v>
      </c>
      <c r="BZ506" s="391">
        <f t="shared" si="280"/>
        <v>0</v>
      </c>
      <c r="CA506" s="391" t="str">
        <f t="shared" si="281"/>
        <v/>
      </c>
      <c r="CB506" s="386" t="str">
        <f t="shared" si="258"/>
        <v/>
      </c>
      <c r="CC506" s="94">
        <f t="shared" si="282"/>
        <v>0</v>
      </c>
      <c r="CD506" s="397" t="str">
        <f t="shared" si="283"/>
        <v/>
      </c>
      <c r="CE506" s="559" t="str">
        <f t="array" ref="CE506">IFERROR(INDEX($C$10:$C$525,MATCH(0,COUNTIF($CE$9:CE505,$C$10:$C$525),0)),"")</f>
        <v/>
      </c>
      <c r="CF506" s="559">
        <f t="shared" si="259"/>
        <v>0</v>
      </c>
    </row>
    <row r="507" spans="1:84" ht="18.600000000000001" customHeight="1" thickBot="1" x14ac:dyDescent="0.35">
      <c r="A507" s="78" t="str">
        <f t="shared" si="261"/>
        <v/>
      </c>
      <c r="B507" s="576"/>
      <c r="C507" s="464"/>
      <c r="D507" s="349"/>
      <c r="E507" s="61" t="str">
        <f>IF(B507="","",IF(C507="","",IF(D507="","",INDEX(POBRANIE_!$B$6:$F$100,MATCH($D507,POBRANIE_!$A$6:$A$100,0),2))))</f>
        <v/>
      </c>
      <c r="F507" s="44"/>
      <c r="G507" s="45"/>
      <c r="H507" s="349"/>
      <c r="I507" s="46"/>
      <c r="J507" s="64" t="str">
        <f>IF($H507="","",IF($I507="","",IF($H507=LEGENDA!$B$21,0.6,IF($H507=LEGENDA!$B$22,0.7,0.8))))</f>
        <v/>
      </c>
      <c r="K507" s="61" t="str">
        <f t="shared" si="262"/>
        <v/>
      </c>
      <c r="L507" s="46"/>
      <c r="M507" s="61" t="str">
        <f>IF($H507="","",IF(OR(I507&gt;0,L507&gt;0),"",IF(AND(D507="TUZ",H507="gleba b. lekka"),"BŁĄD kol.8",IF(AND(D507="TUZ",H507="gleba lekka"),"BŁĄD kol.8",IF(AND(D507="TUZ",H507="gleba średnia"),"BŁĄD kol.8",IF(AND(D507="TUZ",H507="gleba ciężka"),"BŁĄD kol.8",IF(OR($H507=LEGENDA!$B$21,$H507=1),49,IF(OR($H507=LEGENDA!$B$22,$H507=2),59,IF(OR($H507=LEGENDA!$B$23,$H507=3),62,IF(OR($H507=4,$H507=LEGENDA!$B$24),66,IF(H507=LEGENDA!$O$25,86,IF(H507=LEGENDA!$O$26,91,IF(H507=LEGENDA!$O$27,73,IF(H507=LEGENDA!$O$28,66,IF(H507=LEGENDA!$O$29,135,IF(H507=LEGENDA!$O$30,158,IF(H507=LEGENDA!$O$31,117)))))))))))))))))</f>
        <v/>
      </c>
      <c r="N507" s="61" t="str">
        <f>IF(AND(D507="TUZ",H507="gleba b. lekka"),"BŁĄD kol.8",IF(AND(D507="TUZ",H507="gleba lekka"),"BŁĄD kol.8",IF(AND(D507="TUZ",H507="gleba średnia"),"BŁĄD kol.8",IF(AND(D507="TUZ",H507="gleba ciężka"),"BŁĄD kol.8",IF(AND(E507&lt;&gt;4,H507=LEGENDA!$O$29),"BŁĄD kol.8",IF(AND(E507&lt;&gt;4,H507=LEGENDA!$O$30),"BŁĄD kol.8",IF(AND(E507&lt;&gt;4,H507=LEGENDA!$O$31),"BŁĄD kol.8",IF(AND(E507&lt;&gt;4,H507=LEGENDA!$O$28),"BŁĄD kol.8",IF(AND(E507&lt;&gt;4,H507=LEGENDA!$O$27),"BŁĄD kol.8",IF(AND(E507&lt;&gt;4,H507=LEGENDA!$O$26),"BŁĄD kol.8",IF(AND(E507&lt;&gt;4,H507=LEGENDA!$O$25),"BŁĄD kol.8",IF(AX507="","",IF(AX507=1,0.6,IF(AX507=2,0.9,0.9))))))))))))))</f>
        <v/>
      </c>
      <c r="O507" s="381" t="str">
        <f t="shared" si="263"/>
        <v/>
      </c>
      <c r="P507" s="379" t="str">
        <f t="shared" si="264"/>
        <v/>
      </c>
      <c r="Q507" s="47"/>
      <c r="R507" s="46"/>
      <c r="S507" s="46"/>
      <c r="T507" s="46"/>
      <c r="U507" s="46"/>
      <c r="V507" s="61" t="str">
        <f t="shared" si="265"/>
        <v/>
      </c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61" t="str">
        <f t="shared" si="266"/>
        <v/>
      </c>
      <c r="AH507" s="66" t="e">
        <v>#VALUE!</v>
      </c>
      <c r="AI507" s="72">
        <v>0</v>
      </c>
      <c r="AJ507" s="73">
        <v>0</v>
      </c>
      <c r="AK507" s="67">
        <v>0</v>
      </c>
      <c r="AL507" s="51">
        <v>-63.360000000000007</v>
      </c>
      <c r="AM507" s="51">
        <v>-73.600000000000009</v>
      </c>
      <c r="AN507" s="51">
        <v>-164.8</v>
      </c>
      <c r="AO507" s="77">
        <v>0</v>
      </c>
      <c r="AP507" s="77">
        <v>0</v>
      </c>
      <c r="AQ507" s="77">
        <v>0</v>
      </c>
      <c r="AR507" s="77">
        <v>0</v>
      </c>
      <c r="AS507" s="77">
        <v>0</v>
      </c>
      <c r="AT507" s="77">
        <v>0</v>
      </c>
      <c r="AU507" s="46"/>
      <c r="AV507" s="350" t="str">
        <f t="shared" si="267"/>
        <v/>
      </c>
      <c r="AW507" s="76" t="str">
        <f t="shared" si="268"/>
        <v/>
      </c>
      <c r="AX507" s="198" t="str">
        <f>IF(A507="","",IF(D507="","",INDEX(POBRANIE_!$B$6:$F$101,MATCH(D507,POBRANIE_!$A$6:$A$101,0),5)))</f>
        <v/>
      </c>
      <c r="AY507" s="96" t="str">
        <f t="shared" si="269"/>
        <v/>
      </c>
      <c r="AZ507" s="96" t="str">
        <f t="shared" si="260"/>
        <v/>
      </c>
      <c r="BA507" s="292" t="str">
        <f t="shared" si="255"/>
        <v xml:space="preserve"> </v>
      </c>
      <c r="BB507" s="293" t="str">
        <f t="shared" si="256"/>
        <v xml:space="preserve"> </v>
      </c>
      <c r="BD507" s="45"/>
      <c r="BE507" s="387" t="str">
        <f t="shared" si="257"/>
        <v/>
      </c>
      <c r="BF507" s="388">
        <f t="shared" si="270"/>
        <v>0</v>
      </c>
      <c r="BG507" s="388">
        <f t="shared" si="271"/>
        <v>0</v>
      </c>
      <c r="BH507" s="388">
        <f t="shared" si="272"/>
        <v>0</v>
      </c>
      <c r="BI507" s="388">
        <f t="shared" si="273"/>
        <v>0</v>
      </c>
      <c r="BJ507" s="388">
        <f t="shared" si="274"/>
        <v>0</v>
      </c>
      <c r="BK507" s="389">
        <f t="shared" si="275"/>
        <v>0</v>
      </c>
      <c r="BL507" s="388">
        <f>IF(W507="",0,IF(W507=LEGENDA!C$43,0,1))</f>
        <v>0</v>
      </c>
      <c r="BM507" s="388">
        <f>IF(X507="",0,IF(X507=LEGENDA!D$43,0,1))</f>
        <v>0</v>
      </c>
      <c r="BN507" s="388">
        <f>IF(Y507="",0,IF(Y507=LEGENDA!E$43,0,1))</f>
        <v>0</v>
      </c>
      <c r="BO507" s="388">
        <f>IF(Z507="",0,IF(Z507=LEGENDA!F$43,0,1))</f>
        <v>0</v>
      </c>
      <c r="BP507" s="388">
        <f>IF(AA507="",0,IF(AA507=LEGENDA!G$43,0,1))</f>
        <v>0</v>
      </c>
      <c r="BQ507" s="388">
        <f>IF(AB507="",0,IF(AB507=LEGENDA!H$43,0,1))</f>
        <v>0</v>
      </c>
      <c r="BR507" s="388">
        <f>IF(AC507="",0,IF(AC507=LEGENDA!I$43,0,1))</f>
        <v>0</v>
      </c>
      <c r="BS507" s="388">
        <f>IF(AD507="",0,IF(AD507=LEGENDA!J$43,0,1))</f>
        <v>0</v>
      </c>
      <c r="BT507" s="388">
        <f>IF(AE507="",0,IF(AE507=LEGENDA!K$43,0,1))</f>
        <v>0</v>
      </c>
      <c r="BU507" s="388">
        <f>IF(AF507="",0,IF(AF507=LEGENDA!L$43,0,1))</f>
        <v>0</v>
      </c>
      <c r="BV507" s="390">
        <f t="shared" si="276"/>
        <v>0</v>
      </c>
      <c r="BW507" s="388">
        <f t="shared" si="277"/>
        <v>0</v>
      </c>
      <c r="BX507" s="390">
        <f t="shared" si="278"/>
        <v>0</v>
      </c>
      <c r="BY507" s="391">
        <f t="shared" si="279"/>
        <v>0</v>
      </c>
      <c r="BZ507" s="391">
        <f t="shared" si="280"/>
        <v>0</v>
      </c>
      <c r="CA507" s="391" t="str">
        <f t="shared" si="281"/>
        <v/>
      </c>
      <c r="CB507" s="386" t="str">
        <f t="shared" si="258"/>
        <v/>
      </c>
      <c r="CC507" s="94">
        <f t="shared" si="282"/>
        <v>0</v>
      </c>
      <c r="CD507" s="397" t="str">
        <f t="shared" si="283"/>
        <v/>
      </c>
      <c r="CE507" s="559" t="str">
        <f t="array" ref="CE507">IFERROR(INDEX($C$10:$C$525,MATCH(0,COUNTIF($CE$9:CE506,$C$10:$C$525),0)),"")</f>
        <v/>
      </c>
      <c r="CF507" s="559">
        <f t="shared" si="259"/>
        <v>0</v>
      </c>
    </row>
    <row r="508" spans="1:84" ht="18.600000000000001" customHeight="1" thickBot="1" x14ac:dyDescent="0.35">
      <c r="A508" s="78" t="str">
        <f t="shared" si="261"/>
        <v/>
      </c>
      <c r="B508" s="576"/>
      <c r="C508" s="464"/>
      <c r="D508" s="349"/>
      <c r="E508" s="61" t="str">
        <f>IF(B508="","",IF(C508="","",IF(D508="","",INDEX(POBRANIE_!$B$6:$F$100,MATCH($D508,POBRANIE_!$A$6:$A$100,0),2))))</f>
        <v/>
      </c>
      <c r="F508" s="44"/>
      <c r="G508" s="45"/>
      <c r="H508" s="349"/>
      <c r="I508" s="46"/>
      <c r="J508" s="64" t="str">
        <f>IF($H508="","",IF($I508="","",IF($H508=LEGENDA!$B$21,0.6,IF($H508=LEGENDA!$B$22,0.7,0.8))))</f>
        <v/>
      </c>
      <c r="K508" s="61" t="str">
        <f t="shared" si="262"/>
        <v/>
      </c>
      <c r="L508" s="46"/>
      <c r="M508" s="61" t="str">
        <f>IF($H508="","",IF(OR(I508&gt;0,L508&gt;0),"",IF(AND(D508="TUZ",H508="gleba b. lekka"),"BŁĄD kol.8",IF(AND(D508="TUZ",H508="gleba lekka"),"BŁĄD kol.8",IF(AND(D508="TUZ",H508="gleba średnia"),"BŁĄD kol.8",IF(AND(D508="TUZ",H508="gleba ciężka"),"BŁĄD kol.8",IF(OR($H508=LEGENDA!$B$21,$H508=1),49,IF(OR($H508=LEGENDA!$B$22,$H508=2),59,IF(OR($H508=LEGENDA!$B$23,$H508=3),62,IF(OR($H508=4,$H508=LEGENDA!$B$24),66,IF(H508=LEGENDA!$O$25,86,IF(H508=LEGENDA!$O$26,91,IF(H508=LEGENDA!$O$27,73,IF(H508=LEGENDA!$O$28,66,IF(H508=LEGENDA!$O$29,135,IF(H508=LEGENDA!$O$30,158,IF(H508=LEGENDA!$O$31,117)))))))))))))))))</f>
        <v/>
      </c>
      <c r="N508" s="61" t="str">
        <f>IF(AND(D508="TUZ",H508="gleba b. lekka"),"BŁĄD kol.8",IF(AND(D508="TUZ",H508="gleba lekka"),"BŁĄD kol.8",IF(AND(D508="TUZ",H508="gleba średnia"),"BŁĄD kol.8",IF(AND(D508="TUZ",H508="gleba ciężka"),"BŁĄD kol.8",IF(AND(E508&lt;&gt;4,H508=LEGENDA!$O$29),"BŁĄD kol.8",IF(AND(E508&lt;&gt;4,H508=LEGENDA!$O$30),"BŁĄD kol.8",IF(AND(E508&lt;&gt;4,H508=LEGENDA!$O$31),"BŁĄD kol.8",IF(AND(E508&lt;&gt;4,H508=LEGENDA!$O$28),"BŁĄD kol.8",IF(AND(E508&lt;&gt;4,H508=LEGENDA!$O$27),"BŁĄD kol.8",IF(AND(E508&lt;&gt;4,H508=LEGENDA!$O$26),"BŁĄD kol.8",IF(AND(E508&lt;&gt;4,H508=LEGENDA!$O$25),"BŁĄD kol.8",IF(AX508="","",IF(AX508=1,0.6,IF(AX508=2,0.9,0.9))))))))))))))</f>
        <v/>
      </c>
      <c r="O508" s="381" t="str">
        <f t="shared" si="263"/>
        <v/>
      </c>
      <c r="P508" s="379" t="str">
        <f t="shared" si="264"/>
        <v/>
      </c>
      <c r="Q508" s="47"/>
      <c r="R508" s="46"/>
      <c r="S508" s="46"/>
      <c r="T508" s="46"/>
      <c r="U508" s="46"/>
      <c r="V508" s="61" t="str">
        <f t="shared" si="265"/>
        <v/>
      </c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61" t="str">
        <f t="shared" si="266"/>
        <v/>
      </c>
      <c r="AH508" s="66" t="e">
        <v>#VALUE!</v>
      </c>
      <c r="AI508" s="72">
        <v>0</v>
      </c>
      <c r="AJ508" s="73">
        <v>0</v>
      </c>
      <c r="AK508" s="67">
        <v>0</v>
      </c>
      <c r="AL508" s="51">
        <v>-63.360000000000007</v>
      </c>
      <c r="AM508" s="51">
        <v>-73.600000000000009</v>
      </c>
      <c r="AN508" s="51">
        <v>-164.8</v>
      </c>
      <c r="AO508" s="77">
        <v>0</v>
      </c>
      <c r="AP508" s="77">
        <v>0</v>
      </c>
      <c r="AQ508" s="77">
        <v>0</v>
      </c>
      <c r="AR508" s="77">
        <v>0</v>
      </c>
      <c r="AS508" s="77">
        <v>0</v>
      </c>
      <c r="AT508" s="77">
        <v>0</v>
      </c>
      <c r="AU508" s="46"/>
      <c r="AV508" s="350" t="str">
        <f t="shared" si="267"/>
        <v/>
      </c>
      <c r="AW508" s="76" t="str">
        <f t="shared" si="268"/>
        <v/>
      </c>
      <c r="AX508" s="198" t="str">
        <f>IF(A508="","",IF(D508="","",INDEX(POBRANIE_!$B$6:$F$101,MATCH(D508,POBRANIE_!$A$6:$A$101,0),5)))</f>
        <v/>
      </c>
      <c r="AY508" s="96" t="str">
        <f t="shared" si="269"/>
        <v/>
      </c>
      <c r="AZ508" s="96" t="str">
        <f t="shared" si="260"/>
        <v/>
      </c>
      <c r="BA508" s="292" t="str">
        <f t="shared" si="255"/>
        <v xml:space="preserve"> </v>
      </c>
      <c r="BB508" s="293" t="str">
        <f t="shared" si="256"/>
        <v xml:space="preserve"> </v>
      </c>
      <c r="BD508" s="45"/>
      <c r="BE508" s="387" t="str">
        <f t="shared" si="257"/>
        <v/>
      </c>
      <c r="BF508" s="388">
        <f t="shared" si="270"/>
        <v>0</v>
      </c>
      <c r="BG508" s="388">
        <f t="shared" si="271"/>
        <v>0</v>
      </c>
      <c r="BH508" s="388">
        <f t="shared" si="272"/>
        <v>0</v>
      </c>
      <c r="BI508" s="388">
        <f t="shared" si="273"/>
        <v>0</v>
      </c>
      <c r="BJ508" s="388">
        <f t="shared" si="274"/>
        <v>0</v>
      </c>
      <c r="BK508" s="389">
        <f t="shared" si="275"/>
        <v>0</v>
      </c>
      <c r="BL508" s="388">
        <f>IF(W508="",0,IF(W508=LEGENDA!C$43,0,1))</f>
        <v>0</v>
      </c>
      <c r="BM508" s="388">
        <f>IF(X508="",0,IF(X508=LEGENDA!D$43,0,1))</f>
        <v>0</v>
      </c>
      <c r="BN508" s="388">
        <f>IF(Y508="",0,IF(Y508=LEGENDA!E$43,0,1))</f>
        <v>0</v>
      </c>
      <c r="BO508" s="388">
        <f>IF(Z508="",0,IF(Z508=LEGENDA!F$43,0,1))</f>
        <v>0</v>
      </c>
      <c r="BP508" s="388">
        <f>IF(AA508="",0,IF(AA508=LEGENDA!G$43,0,1))</f>
        <v>0</v>
      </c>
      <c r="BQ508" s="388">
        <f>IF(AB508="",0,IF(AB508=LEGENDA!H$43,0,1))</f>
        <v>0</v>
      </c>
      <c r="BR508" s="388">
        <f>IF(AC508="",0,IF(AC508=LEGENDA!I$43,0,1))</f>
        <v>0</v>
      </c>
      <c r="BS508" s="388">
        <f>IF(AD508="",0,IF(AD508=LEGENDA!J$43,0,1))</f>
        <v>0</v>
      </c>
      <c r="BT508" s="388">
        <f>IF(AE508="",0,IF(AE508=LEGENDA!K$43,0,1))</f>
        <v>0</v>
      </c>
      <c r="BU508" s="388">
        <f>IF(AF508="",0,IF(AF508=LEGENDA!L$43,0,1))</f>
        <v>0</v>
      </c>
      <c r="BV508" s="390">
        <f t="shared" si="276"/>
        <v>0</v>
      </c>
      <c r="BW508" s="388">
        <f t="shared" si="277"/>
        <v>0</v>
      </c>
      <c r="BX508" s="390">
        <f t="shared" si="278"/>
        <v>0</v>
      </c>
      <c r="BY508" s="391">
        <f t="shared" si="279"/>
        <v>0</v>
      </c>
      <c r="BZ508" s="391">
        <f t="shared" si="280"/>
        <v>0</v>
      </c>
      <c r="CA508" s="391" t="str">
        <f t="shared" si="281"/>
        <v/>
      </c>
      <c r="CB508" s="386" t="str">
        <f t="shared" si="258"/>
        <v/>
      </c>
      <c r="CC508" s="94">
        <f t="shared" si="282"/>
        <v>0</v>
      </c>
      <c r="CD508" s="397" t="str">
        <f t="shared" si="283"/>
        <v/>
      </c>
      <c r="CE508" s="559" t="str">
        <f t="array" ref="CE508">IFERROR(INDEX($C$10:$C$525,MATCH(0,COUNTIF($CE$9:CE507,$C$10:$C$525),0)),"")</f>
        <v/>
      </c>
      <c r="CF508" s="559">
        <f t="shared" si="259"/>
        <v>0</v>
      </c>
    </row>
    <row r="509" spans="1:84" ht="18.600000000000001" customHeight="1" thickBot="1" x14ac:dyDescent="0.35">
      <c r="A509" s="78" t="str">
        <f t="shared" si="261"/>
        <v/>
      </c>
      <c r="B509" s="576"/>
      <c r="C509" s="464"/>
      <c r="D509" s="349"/>
      <c r="E509" s="61" t="str">
        <f>IF(B509="","",IF(C509="","",IF(D509="","",INDEX(POBRANIE_!$B$6:$F$100,MATCH($D509,POBRANIE_!$A$6:$A$100,0),2))))</f>
        <v/>
      </c>
      <c r="F509" s="44"/>
      <c r="G509" s="45"/>
      <c r="H509" s="349"/>
      <c r="I509" s="46"/>
      <c r="J509" s="64" t="str">
        <f>IF($H509="","",IF($I509="","",IF($H509=LEGENDA!$B$21,0.6,IF($H509=LEGENDA!$B$22,0.7,0.8))))</f>
        <v/>
      </c>
      <c r="K509" s="61" t="str">
        <f t="shared" si="262"/>
        <v/>
      </c>
      <c r="L509" s="46"/>
      <c r="M509" s="61" t="str">
        <f>IF($H509="","",IF(OR(I509&gt;0,L509&gt;0),"",IF(AND(D509="TUZ",H509="gleba b. lekka"),"BŁĄD kol.8",IF(AND(D509="TUZ",H509="gleba lekka"),"BŁĄD kol.8",IF(AND(D509="TUZ",H509="gleba średnia"),"BŁĄD kol.8",IF(AND(D509="TUZ",H509="gleba ciężka"),"BŁĄD kol.8",IF(OR($H509=LEGENDA!$B$21,$H509=1),49,IF(OR($H509=LEGENDA!$B$22,$H509=2),59,IF(OR($H509=LEGENDA!$B$23,$H509=3),62,IF(OR($H509=4,$H509=LEGENDA!$B$24),66,IF(H509=LEGENDA!$O$25,86,IF(H509=LEGENDA!$O$26,91,IF(H509=LEGENDA!$O$27,73,IF(H509=LEGENDA!$O$28,66,IF(H509=LEGENDA!$O$29,135,IF(H509=LEGENDA!$O$30,158,IF(H509=LEGENDA!$O$31,117)))))))))))))))))</f>
        <v/>
      </c>
      <c r="N509" s="61" t="str">
        <f>IF(AND(D509="TUZ",H509="gleba b. lekka"),"BŁĄD kol.8",IF(AND(D509="TUZ",H509="gleba lekka"),"BŁĄD kol.8",IF(AND(D509="TUZ",H509="gleba średnia"),"BŁĄD kol.8",IF(AND(D509="TUZ",H509="gleba ciężka"),"BŁĄD kol.8",IF(AND(E509&lt;&gt;4,H509=LEGENDA!$O$29),"BŁĄD kol.8",IF(AND(E509&lt;&gt;4,H509=LEGENDA!$O$30),"BŁĄD kol.8",IF(AND(E509&lt;&gt;4,H509=LEGENDA!$O$31),"BŁĄD kol.8",IF(AND(E509&lt;&gt;4,H509=LEGENDA!$O$28),"BŁĄD kol.8",IF(AND(E509&lt;&gt;4,H509=LEGENDA!$O$27),"BŁĄD kol.8",IF(AND(E509&lt;&gt;4,H509=LEGENDA!$O$26),"BŁĄD kol.8",IF(AND(E509&lt;&gt;4,H509=LEGENDA!$O$25),"BŁĄD kol.8",IF(AX509="","",IF(AX509=1,0.6,IF(AX509=2,0.9,0.9))))))))))))))</f>
        <v/>
      </c>
      <c r="O509" s="381" t="str">
        <f t="shared" si="263"/>
        <v/>
      </c>
      <c r="P509" s="379" t="str">
        <f t="shared" si="264"/>
        <v/>
      </c>
      <c r="Q509" s="47"/>
      <c r="R509" s="46"/>
      <c r="S509" s="46"/>
      <c r="T509" s="46"/>
      <c r="U509" s="46"/>
      <c r="V509" s="61" t="str">
        <f t="shared" si="265"/>
        <v/>
      </c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61" t="str">
        <f t="shared" si="266"/>
        <v/>
      </c>
      <c r="AH509" s="66" t="e">
        <v>#VALUE!</v>
      </c>
      <c r="AI509" s="72">
        <v>0</v>
      </c>
      <c r="AJ509" s="73">
        <v>0</v>
      </c>
      <c r="AK509" s="67">
        <v>0</v>
      </c>
      <c r="AL509" s="51">
        <v>-63.360000000000007</v>
      </c>
      <c r="AM509" s="51">
        <v>-73.600000000000009</v>
      </c>
      <c r="AN509" s="51">
        <v>-164.8</v>
      </c>
      <c r="AO509" s="77">
        <v>0</v>
      </c>
      <c r="AP509" s="77">
        <v>0</v>
      </c>
      <c r="AQ509" s="77">
        <v>0</v>
      </c>
      <c r="AR509" s="77">
        <v>0</v>
      </c>
      <c r="AS509" s="77">
        <v>0</v>
      </c>
      <c r="AT509" s="77">
        <v>0</v>
      </c>
      <c r="AU509" s="46"/>
      <c r="AV509" s="350" t="str">
        <f t="shared" si="267"/>
        <v/>
      </c>
      <c r="AW509" s="76" t="str">
        <f t="shared" si="268"/>
        <v/>
      </c>
      <c r="AX509" s="198" t="str">
        <f>IF(A509="","",IF(D509="","",INDEX(POBRANIE_!$B$6:$F$101,MATCH(D509,POBRANIE_!$A$6:$A$101,0),5)))</f>
        <v/>
      </c>
      <c r="AY509" s="96" t="str">
        <f t="shared" si="269"/>
        <v/>
      </c>
      <c r="AZ509" s="96" t="str">
        <f t="shared" si="260"/>
        <v/>
      </c>
      <c r="BA509" s="292" t="str">
        <f t="shared" si="255"/>
        <v xml:space="preserve"> </v>
      </c>
      <c r="BB509" s="293" t="str">
        <f t="shared" si="256"/>
        <v xml:space="preserve"> </v>
      </c>
      <c r="BD509" s="45"/>
      <c r="BE509" s="387" t="str">
        <f t="shared" si="257"/>
        <v/>
      </c>
      <c r="BF509" s="388">
        <f t="shared" si="270"/>
        <v>0</v>
      </c>
      <c r="BG509" s="388">
        <f t="shared" si="271"/>
        <v>0</v>
      </c>
      <c r="BH509" s="388">
        <f t="shared" si="272"/>
        <v>0</v>
      </c>
      <c r="BI509" s="388">
        <f t="shared" si="273"/>
        <v>0</v>
      </c>
      <c r="BJ509" s="388">
        <f t="shared" si="274"/>
        <v>0</v>
      </c>
      <c r="BK509" s="389">
        <f t="shared" si="275"/>
        <v>0</v>
      </c>
      <c r="BL509" s="388">
        <f>IF(W509="",0,IF(W509=LEGENDA!C$43,0,1))</f>
        <v>0</v>
      </c>
      <c r="BM509" s="388">
        <f>IF(X509="",0,IF(X509=LEGENDA!D$43,0,1))</f>
        <v>0</v>
      </c>
      <c r="BN509" s="388">
        <f>IF(Y509="",0,IF(Y509=LEGENDA!E$43,0,1))</f>
        <v>0</v>
      </c>
      <c r="BO509" s="388">
        <f>IF(Z509="",0,IF(Z509=LEGENDA!F$43,0,1))</f>
        <v>0</v>
      </c>
      <c r="BP509" s="388">
        <f>IF(AA509="",0,IF(AA509=LEGENDA!G$43,0,1))</f>
        <v>0</v>
      </c>
      <c r="BQ509" s="388">
        <f>IF(AB509="",0,IF(AB509=LEGENDA!H$43,0,1))</f>
        <v>0</v>
      </c>
      <c r="BR509" s="388">
        <f>IF(AC509="",0,IF(AC509=LEGENDA!I$43,0,1))</f>
        <v>0</v>
      </c>
      <c r="BS509" s="388">
        <f>IF(AD509="",0,IF(AD509=LEGENDA!J$43,0,1))</f>
        <v>0</v>
      </c>
      <c r="BT509" s="388">
        <f>IF(AE509="",0,IF(AE509=LEGENDA!K$43,0,1))</f>
        <v>0</v>
      </c>
      <c r="BU509" s="388">
        <f>IF(AF509="",0,IF(AF509=LEGENDA!L$43,0,1))</f>
        <v>0</v>
      </c>
      <c r="BV509" s="390">
        <f t="shared" si="276"/>
        <v>0</v>
      </c>
      <c r="BW509" s="388">
        <f t="shared" si="277"/>
        <v>0</v>
      </c>
      <c r="BX509" s="390">
        <f t="shared" si="278"/>
        <v>0</v>
      </c>
      <c r="BY509" s="391">
        <f t="shared" si="279"/>
        <v>0</v>
      </c>
      <c r="BZ509" s="391">
        <f t="shared" si="280"/>
        <v>0</v>
      </c>
      <c r="CA509" s="391" t="str">
        <f t="shared" si="281"/>
        <v/>
      </c>
      <c r="CB509" s="386" t="str">
        <f t="shared" si="258"/>
        <v/>
      </c>
      <c r="CC509" s="94">
        <f t="shared" si="282"/>
        <v>0</v>
      </c>
      <c r="CD509" s="397" t="str">
        <f t="shared" si="283"/>
        <v/>
      </c>
      <c r="CE509" s="559" t="str">
        <f t="array" ref="CE509">IFERROR(INDEX($C$10:$C$525,MATCH(0,COUNTIF($CE$9:CE508,$C$10:$C$525),0)),"")</f>
        <v/>
      </c>
      <c r="CF509" s="559">
        <f t="shared" si="259"/>
        <v>0</v>
      </c>
    </row>
    <row r="510" spans="1:84" ht="18.600000000000001" customHeight="1" thickBot="1" x14ac:dyDescent="0.35">
      <c r="A510" s="78" t="str">
        <f t="shared" ref="A510:A525" si="284">IF(B510="","",A509+1)</f>
        <v/>
      </c>
      <c r="B510" s="576"/>
      <c r="C510" s="464"/>
      <c r="D510" s="349"/>
      <c r="E510" s="61" t="str">
        <f>IF(B510="","",IF(C510="","",IF(D510="","",INDEX(POBRANIE_!$B$6:$F$100,MATCH($D510,POBRANIE_!$A$6:$A$100,0),2))))</f>
        <v/>
      </c>
      <c r="F510" s="44"/>
      <c r="G510" s="45"/>
      <c r="H510" s="349"/>
      <c r="I510" s="46"/>
      <c r="J510" s="64" t="str">
        <f>IF($H510="","",IF($I510="","",IF($H510=LEGENDA!$B$21,0.6,IF($H510=LEGENDA!$B$22,0.7,0.8))))</f>
        <v/>
      </c>
      <c r="K510" s="61" t="str">
        <f t="shared" ref="K510:K525" si="285">IF(H510="","",IF(I510="","",I510*J510))</f>
        <v/>
      </c>
      <c r="L510" s="46"/>
      <c r="M510" s="61" t="str">
        <f>IF($H510="","",IF(OR(I510&gt;0,L510&gt;0),"",IF(AND(D510="TUZ",H510="gleba b. lekka"),"BŁĄD kol.8",IF(AND(D510="TUZ",H510="gleba lekka"),"BŁĄD kol.8",IF(AND(D510="TUZ",H510="gleba średnia"),"BŁĄD kol.8",IF(AND(D510="TUZ",H510="gleba ciężka"),"BŁĄD kol.8",IF(OR($H510=LEGENDA!$B$21,$H510=1),49,IF(OR($H510=LEGENDA!$B$22,$H510=2),59,IF(OR($H510=LEGENDA!$B$23,$H510=3),62,IF(OR($H510=4,$H510=LEGENDA!$B$24),66,IF(H510=LEGENDA!$O$25,86,IF(H510=LEGENDA!$O$26,91,IF(H510=LEGENDA!$O$27,73,IF(H510=LEGENDA!$O$28,66,IF(H510=LEGENDA!$O$29,135,IF(H510=LEGENDA!$O$30,158,IF(H510=LEGENDA!$O$31,117)))))))))))))))))</f>
        <v/>
      </c>
      <c r="N510" s="61" t="str">
        <f>IF(AND(D510="TUZ",H510="gleba b. lekka"),"BŁĄD kol.8",IF(AND(D510="TUZ",H510="gleba lekka"),"BŁĄD kol.8",IF(AND(D510="TUZ",H510="gleba średnia"),"BŁĄD kol.8",IF(AND(D510="TUZ",H510="gleba ciężka"),"BŁĄD kol.8",IF(AND(E510&lt;&gt;4,H510=LEGENDA!$O$29),"BŁĄD kol.8",IF(AND(E510&lt;&gt;4,H510=LEGENDA!$O$30),"BŁĄD kol.8",IF(AND(E510&lt;&gt;4,H510=LEGENDA!$O$31),"BŁĄD kol.8",IF(AND(E510&lt;&gt;4,H510=LEGENDA!$O$28),"BŁĄD kol.8",IF(AND(E510&lt;&gt;4,H510=LEGENDA!$O$27),"BŁĄD kol.8",IF(AND(E510&lt;&gt;4,H510=LEGENDA!$O$26),"BŁĄD kol.8",IF(AND(E510&lt;&gt;4,H510=LEGENDA!$O$25),"BŁĄD kol.8",IF(AX510="","",IF(AX510=1,0.6,IF(AX510=2,0.9,0.9))))))))))))))</f>
        <v/>
      </c>
      <c r="O510" s="381" t="str">
        <f t="shared" ref="O510:O525" si="286">IF(AND($I510="",$L510="",$M510=""),"",IF($L510&gt;0,$L510*$N510,IF($I510&gt;0,$K510*$N510,IF(N510="","BŁĄD kol.4",$M510*$N510))))</f>
        <v/>
      </c>
      <c r="P510" s="379" t="str">
        <f t="shared" ref="P510:P525" si="287">IF(OR($F510="",$O510="",$N510=""),"",IF(BD510="",$F510*$O510,""))</f>
        <v/>
      </c>
      <c r="Q510" s="47"/>
      <c r="R510" s="46"/>
      <c r="S510" s="46"/>
      <c r="T510" s="46"/>
      <c r="U510" s="46"/>
      <c r="V510" s="61" t="str">
        <f t="shared" ref="V510:V525" si="288">IF(SUM(R510:U510)=0,"",IF(AND(SUM(R510:U510)&gt;0,BK510=0),SUM(R510:U510),"WYBIERZ Z MENU ROZWIJANEGO PORAWNĄ ILOŚĆ kg N"))</f>
        <v/>
      </c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61" t="str">
        <f t="shared" ref="AG510:AG525" si="289">IF(SUM(W510:AF510)=0,"",IF(AND(SUM(W510:AF510)&gt;0,BV510=0,BX510=0),SUM(W510:AF510),"WYBIERZ Z MENU ROZWIJANEGO PORAWNĄ ILOŚĆ kg N"))</f>
        <v/>
      </c>
      <c r="AH510" s="66" t="e">
        <v>#VALUE!</v>
      </c>
      <c r="AI510" s="72">
        <v>0</v>
      </c>
      <c r="AJ510" s="73">
        <v>0</v>
      </c>
      <c r="AK510" s="67">
        <v>0</v>
      </c>
      <c r="AL510" s="51">
        <v>-63.360000000000007</v>
      </c>
      <c r="AM510" s="51">
        <v>-73.600000000000009</v>
      </c>
      <c r="AN510" s="51">
        <v>-164.8</v>
      </c>
      <c r="AO510" s="77">
        <v>0</v>
      </c>
      <c r="AP510" s="77">
        <v>0</v>
      </c>
      <c r="AQ510" s="77">
        <v>0</v>
      </c>
      <c r="AR510" s="77">
        <v>0</v>
      </c>
      <c r="AS510" s="77">
        <v>0</v>
      </c>
      <c r="AT510" s="77">
        <v>0</v>
      </c>
      <c r="AU510" s="46"/>
      <c r="AV510" s="350" t="str">
        <f t="shared" ref="AV510:AV525" si="290">IF(D510="","",D510)</f>
        <v/>
      </c>
      <c r="AW510" s="76" t="str">
        <f t="shared" ref="AW510:AW525" si="291">IF(A510="","",A510)</f>
        <v/>
      </c>
      <c r="AX510" s="198" t="str">
        <f>IF(A510="","",IF(D510="","",INDEX(POBRANIE_!$B$6:$F$101,MATCH(D510,POBRANIE_!$A$6:$A$101,0),5)))</f>
        <v/>
      </c>
      <c r="AY510" s="96" t="str">
        <f t="shared" ref="AY510:AY525" si="292">IF(F510&gt;0,1,"")</f>
        <v/>
      </c>
      <c r="AZ510" s="96" t="str">
        <f t="shared" si="260"/>
        <v/>
      </c>
      <c r="BA510" s="292" t="str">
        <f t="shared" si="255"/>
        <v xml:space="preserve"> </v>
      </c>
      <c r="BB510" s="293" t="str">
        <f t="shared" si="256"/>
        <v xml:space="preserve"> </v>
      </c>
      <c r="BD510" s="45"/>
      <c r="BE510" s="387" t="str">
        <f t="shared" si="257"/>
        <v/>
      </c>
      <c r="BF510" s="388">
        <f t="shared" ref="BF510:BF525" si="293">IF(Q510="",0,IF(Q510=Q$8,0,1))</f>
        <v>0</v>
      </c>
      <c r="BG510" s="388">
        <f t="shared" ref="BG510:BG525" si="294">IF(R510="",0,IF(R510=R$8,0,1))</f>
        <v>0</v>
      </c>
      <c r="BH510" s="388">
        <f t="shared" ref="BH510:BH525" si="295">IF(S510="",0,IF(S510=S$8,0,1))</f>
        <v>0</v>
      </c>
      <c r="BI510" s="388">
        <f t="shared" ref="BI510:BI525" si="296">IF(T510="",0,IF(T510=T$8,0,1))</f>
        <v>0</v>
      </c>
      <c r="BJ510" s="388">
        <f t="shared" ref="BJ510:BJ525" si="297">IF(U510="",0,IF(U510=U$8,0,1))</f>
        <v>0</v>
      </c>
      <c r="BK510" s="389">
        <f t="shared" ref="BK510:BK525" si="298">SUM(BF510:BJ510)</f>
        <v>0</v>
      </c>
      <c r="BL510" s="388">
        <f>IF(W510="",0,IF(W510=LEGENDA!C$43,0,1))</f>
        <v>0</v>
      </c>
      <c r="BM510" s="388">
        <f>IF(X510="",0,IF(X510=LEGENDA!D$43,0,1))</f>
        <v>0</v>
      </c>
      <c r="BN510" s="388">
        <f>IF(Y510="",0,IF(Y510=LEGENDA!E$43,0,1))</f>
        <v>0</v>
      </c>
      <c r="BO510" s="388">
        <f>IF(Z510="",0,IF(Z510=LEGENDA!F$43,0,1))</f>
        <v>0</v>
      </c>
      <c r="BP510" s="388">
        <f>IF(AA510="",0,IF(AA510=LEGENDA!G$43,0,1))</f>
        <v>0</v>
      </c>
      <c r="BQ510" s="388">
        <f>IF(AB510="",0,IF(AB510=LEGENDA!H$43,0,1))</f>
        <v>0</v>
      </c>
      <c r="BR510" s="388">
        <f>IF(AC510="",0,IF(AC510=LEGENDA!I$43,0,1))</f>
        <v>0</v>
      </c>
      <c r="BS510" s="388">
        <f>IF(AD510="",0,IF(AD510=LEGENDA!J$43,0,1))</f>
        <v>0</v>
      </c>
      <c r="BT510" s="388">
        <f>IF(AE510="",0,IF(AE510=LEGENDA!K$43,0,1))</f>
        <v>0</v>
      </c>
      <c r="BU510" s="388">
        <f>IF(AF510="",0,IF(AF510=LEGENDA!L$43,0,1))</f>
        <v>0</v>
      </c>
      <c r="BV510" s="390">
        <f t="shared" ref="BV510:BV525" si="299">SUM(BL510:BU510)</f>
        <v>0</v>
      </c>
      <c r="BW510" s="388">
        <f t="shared" ref="BW510:BW525" si="300">IF(AU510="",0,IF(AU510=AU$8,0,1))</f>
        <v>0</v>
      </c>
      <c r="BX510" s="390">
        <f t="shared" ref="BX510:BX525" si="301">BW510</f>
        <v>0</v>
      </c>
      <c r="BY510" s="391">
        <f t="shared" ref="BY510:BY525" si="302">IF(AND(C510=CF508,D510=CG508),0,IF(OR(C509&lt;&gt;C510,D509&lt;&gt;D510),BE510,0))</f>
        <v>0</v>
      </c>
      <c r="BZ510" s="391">
        <f t="shared" ref="BZ510:BZ525" si="303">IF(OR(C510&lt;&gt;CF508,D510&lt;&gt;CG508),BE510,0)</f>
        <v>0</v>
      </c>
      <c r="CA510" s="391" t="str">
        <f t="shared" ref="CA510:CA525" si="304">IF(OR(BY510=0,BZ510=0),BE510,0)</f>
        <v/>
      </c>
      <c r="CB510" s="386" t="str">
        <f t="shared" si="258"/>
        <v/>
      </c>
      <c r="CC510" s="94">
        <f t="shared" ref="CC510:CC525" si="305">IF(BZ509&gt;0,0.0001,0)</f>
        <v>0</v>
      </c>
      <c r="CD510" s="397" t="str">
        <f t="shared" ref="CD510:CD525" si="306">IF(CB510="","",IF(CB510&gt;0,1,""))</f>
        <v/>
      </c>
      <c r="CE510" s="559" t="str">
        <f t="array" ref="CE510">IFERROR(INDEX($C$10:$C$525,MATCH(0,COUNTIF($CE$9:CE509,$C$10:$C$525),0)),"")</f>
        <v/>
      </c>
      <c r="CF510" s="559">
        <f t="shared" si="259"/>
        <v>0</v>
      </c>
    </row>
    <row r="511" spans="1:84" ht="18.600000000000001" customHeight="1" thickBot="1" x14ac:dyDescent="0.35">
      <c r="A511" s="78" t="str">
        <f t="shared" si="284"/>
        <v/>
      </c>
      <c r="B511" s="576"/>
      <c r="C511" s="464"/>
      <c r="D511" s="349"/>
      <c r="E511" s="61" t="str">
        <f>IF(B511="","",IF(C511="","",IF(D511="","",INDEX(POBRANIE_!$B$6:$F$100,MATCH($D511,POBRANIE_!$A$6:$A$100,0),2))))</f>
        <v/>
      </c>
      <c r="F511" s="44"/>
      <c r="G511" s="45"/>
      <c r="H511" s="349"/>
      <c r="I511" s="46"/>
      <c r="J511" s="64" t="str">
        <f>IF($H511="","",IF($I511="","",IF($H511=LEGENDA!$B$21,0.6,IF($H511=LEGENDA!$B$22,0.7,0.8))))</f>
        <v/>
      </c>
      <c r="K511" s="61" t="str">
        <f t="shared" si="285"/>
        <v/>
      </c>
      <c r="L511" s="46"/>
      <c r="M511" s="61" t="str">
        <f>IF($H511="","",IF(OR(I511&gt;0,L511&gt;0),"",IF(AND(D511="TUZ",H511="gleba b. lekka"),"BŁĄD kol.8",IF(AND(D511="TUZ",H511="gleba lekka"),"BŁĄD kol.8",IF(AND(D511="TUZ",H511="gleba średnia"),"BŁĄD kol.8",IF(AND(D511="TUZ",H511="gleba ciężka"),"BŁĄD kol.8",IF(OR($H511=LEGENDA!$B$21,$H511=1),49,IF(OR($H511=LEGENDA!$B$22,$H511=2),59,IF(OR($H511=LEGENDA!$B$23,$H511=3),62,IF(OR($H511=4,$H511=LEGENDA!$B$24),66,IF(H511=LEGENDA!$O$25,86,IF(H511=LEGENDA!$O$26,91,IF(H511=LEGENDA!$O$27,73,IF(H511=LEGENDA!$O$28,66,IF(H511=LEGENDA!$O$29,135,IF(H511=LEGENDA!$O$30,158,IF(H511=LEGENDA!$O$31,117)))))))))))))))))</f>
        <v/>
      </c>
      <c r="N511" s="61" t="str">
        <f>IF(AND(D511="TUZ",H511="gleba b. lekka"),"BŁĄD kol.8",IF(AND(D511="TUZ",H511="gleba lekka"),"BŁĄD kol.8",IF(AND(D511="TUZ",H511="gleba średnia"),"BŁĄD kol.8",IF(AND(D511="TUZ",H511="gleba ciężka"),"BŁĄD kol.8",IF(AND(E511&lt;&gt;4,H511=LEGENDA!$O$29),"BŁĄD kol.8",IF(AND(E511&lt;&gt;4,H511=LEGENDA!$O$30),"BŁĄD kol.8",IF(AND(E511&lt;&gt;4,H511=LEGENDA!$O$31),"BŁĄD kol.8",IF(AND(E511&lt;&gt;4,H511=LEGENDA!$O$28),"BŁĄD kol.8",IF(AND(E511&lt;&gt;4,H511=LEGENDA!$O$27),"BŁĄD kol.8",IF(AND(E511&lt;&gt;4,H511=LEGENDA!$O$26),"BŁĄD kol.8",IF(AND(E511&lt;&gt;4,H511=LEGENDA!$O$25),"BŁĄD kol.8",IF(AX511="","",IF(AX511=1,0.6,IF(AX511=2,0.9,0.9))))))))))))))</f>
        <v/>
      </c>
      <c r="O511" s="381" t="str">
        <f t="shared" si="286"/>
        <v/>
      </c>
      <c r="P511" s="379" t="str">
        <f t="shared" si="287"/>
        <v/>
      </c>
      <c r="Q511" s="47"/>
      <c r="R511" s="46"/>
      <c r="S511" s="46"/>
      <c r="T511" s="46"/>
      <c r="U511" s="46"/>
      <c r="V511" s="61" t="str">
        <f t="shared" si="288"/>
        <v/>
      </c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61" t="str">
        <f t="shared" si="289"/>
        <v/>
      </c>
      <c r="AH511" s="66" t="e">
        <v>#VALUE!</v>
      </c>
      <c r="AI511" s="72">
        <v>0</v>
      </c>
      <c r="AJ511" s="73">
        <v>0</v>
      </c>
      <c r="AK511" s="67">
        <v>0</v>
      </c>
      <c r="AL511" s="51">
        <v>-63.360000000000007</v>
      </c>
      <c r="AM511" s="51">
        <v>-73.600000000000009</v>
      </c>
      <c r="AN511" s="51">
        <v>-164.8</v>
      </c>
      <c r="AO511" s="77">
        <v>0</v>
      </c>
      <c r="AP511" s="77">
        <v>0</v>
      </c>
      <c r="AQ511" s="77">
        <v>0</v>
      </c>
      <c r="AR511" s="77">
        <v>0</v>
      </c>
      <c r="AS511" s="77">
        <v>0</v>
      </c>
      <c r="AT511" s="77">
        <v>0</v>
      </c>
      <c r="AU511" s="46"/>
      <c r="AV511" s="350" t="str">
        <f t="shared" si="290"/>
        <v/>
      </c>
      <c r="AW511" s="76" t="str">
        <f t="shared" si="291"/>
        <v/>
      </c>
      <c r="AX511" s="198" t="str">
        <f>IF(A511="","",IF(D511="","",INDEX(POBRANIE_!$B$6:$F$101,MATCH(D511,POBRANIE_!$A$6:$A$101,0),5)))</f>
        <v/>
      </c>
      <c r="AY511" s="96" t="str">
        <f t="shared" si="292"/>
        <v/>
      </c>
      <c r="AZ511" s="96" t="str">
        <f t="shared" si="260"/>
        <v/>
      </c>
      <c r="BA511" s="292" t="str">
        <f t="shared" si="255"/>
        <v xml:space="preserve"> </v>
      </c>
      <c r="BB511" s="293" t="str">
        <f t="shared" si="256"/>
        <v xml:space="preserve"> </v>
      </c>
      <c r="BD511" s="45"/>
      <c r="BE511" s="387" t="str">
        <f t="shared" si="257"/>
        <v/>
      </c>
      <c r="BF511" s="388">
        <f t="shared" si="293"/>
        <v>0</v>
      </c>
      <c r="BG511" s="388">
        <f t="shared" si="294"/>
        <v>0</v>
      </c>
      <c r="BH511" s="388">
        <f t="shared" si="295"/>
        <v>0</v>
      </c>
      <c r="BI511" s="388">
        <f t="shared" si="296"/>
        <v>0</v>
      </c>
      <c r="BJ511" s="388">
        <f t="shared" si="297"/>
        <v>0</v>
      </c>
      <c r="BK511" s="389">
        <f t="shared" si="298"/>
        <v>0</v>
      </c>
      <c r="BL511" s="388">
        <f>IF(W511="",0,IF(W511=LEGENDA!C$43,0,1))</f>
        <v>0</v>
      </c>
      <c r="BM511" s="388">
        <f>IF(X511="",0,IF(X511=LEGENDA!D$43,0,1))</f>
        <v>0</v>
      </c>
      <c r="BN511" s="388">
        <f>IF(Y511="",0,IF(Y511=LEGENDA!E$43,0,1))</f>
        <v>0</v>
      </c>
      <c r="BO511" s="388">
        <f>IF(Z511="",0,IF(Z511=LEGENDA!F$43,0,1))</f>
        <v>0</v>
      </c>
      <c r="BP511" s="388">
        <f>IF(AA511="",0,IF(AA511=LEGENDA!G$43,0,1))</f>
        <v>0</v>
      </c>
      <c r="BQ511" s="388">
        <f>IF(AB511="",0,IF(AB511=LEGENDA!H$43,0,1))</f>
        <v>0</v>
      </c>
      <c r="BR511" s="388">
        <f>IF(AC511="",0,IF(AC511=LEGENDA!I$43,0,1))</f>
        <v>0</v>
      </c>
      <c r="BS511" s="388">
        <f>IF(AD511="",0,IF(AD511=LEGENDA!J$43,0,1))</f>
        <v>0</v>
      </c>
      <c r="BT511" s="388">
        <f>IF(AE511="",0,IF(AE511=LEGENDA!K$43,0,1))</f>
        <v>0</v>
      </c>
      <c r="BU511" s="388">
        <f>IF(AF511="",0,IF(AF511=LEGENDA!L$43,0,1))</f>
        <v>0</v>
      </c>
      <c r="BV511" s="390">
        <f t="shared" si="299"/>
        <v>0</v>
      </c>
      <c r="BW511" s="388">
        <f t="shared" si="300"/>
        <v>0</v>
      </c>
      <c r="BX511" s="390">
        <f t="shared" si="301"/>
        <v>0</v>
      </c>
      <c r="BY511" s="391">
        <f t="shared" si="302"/>
        <v>0</v>
      </c>
      <c r="BZ511" s="391">
        <f t="shared" si="303"/>
        <v>0</v>
      </c>
      <c r="CA511" s="391" t="str">
        <f t="shared" si="304"/>
        <v/>
      </c>
      <c r="CB511" s="386" t="str">
        <f t="shared" si="258"/>
        <v/>
      </c>
      <c r="CC511" s="94">
        <f t="shared" si="305"/>
        <v>0</v>
      </c>
      <c r="CD511" s="397" t="str">
        <f t="shared" si="306"/>
        <v/>
      </c>
      <c r="CE511" s="559" t="str">
        <f t="array" ref="CE511">IFERROR(INDEX($C$10:$C$525,MATCH(0,COUNTIF($CE$9:CE510,$C$10:$C$525),0)),"")</f>
        <v/>
      </c>
      <c r="CF511" s="559">
        <f t="shared" si="259"/>
        <v>0</v>
      </c>
    </row>
    <row r="512" spans="1:84" ht="18.600000000000001" customHeight="1" thickBot="1" x14ac:dyDescent="0.35">
      <c r="A512" s="78" t="str">
        <f t="shared" si="284"/>
        <v/>
      </c>
      <c r="B512" s="576"/>
      <c r="C512" s="464"/>
      <c r="D512" s="349"/>
      <c r="E512" s="61" t="str">
        <f>IF(B512="","",IF(C512="","",IF(D512="","",INDEX(POBRANIE_!$B$6:$F$100,MATCH($D512,POBRANIE_!$A$6:$A$100,0),2))))</f>
        <v/>
      </c>
      <c r="F512" s="44"/>
      <c r="G512" s="45"/>
      <c r="H512" s="349"/>
      <c r="I512" s="46"/>
      <c r="J512" s="64" t="str">
        <f>IF($H512="","",IF($I512="","",IF($H512=LEGENDA!$B$21,0.6,IF($H512=LEGENDA!$B$22,0.7,0.8))))</f>
        <v/>
      </c>
      <c r="K512" s="61" t="str">
        <f t="shared" si="285"/>
        <v/>
      </c>
      <c r="L512" s="46"/>
      <c r="M512" s="61" t="str">
        <f>IF($H512="","",IF(OR(I512&gt;0,L512&gt;0),"",IF(AND(D512="TUZ",H512="gleba b. lekka"),"BŁĄD kol.8",IF(AND(D512="TUZ",H512="gleba lekka"),"BŁĄD kol.8",IF(AND(D512="TUZ",H512="gleba średnia"),"BŁĄD kol.8",IF(AND(D512="TUZ",H512="gleba ciężka"),"BŁĄD kol.8",IF(OR($H512=LEGENDA!$B$21,$H512=1),49,IF(OR($H512=LEGENDA!$B$22,$H512=2),59,IF(OR($H512=LEGENDA!$B$23,$H512=3),62,IF(OR($H512=4,$H512=LEGENDA!$B$24),66,IF(H512=LEGENDA!$O$25,86,IF(H512=LEGENDA!$O$26,91,IF(H512=LEGENDA!$O$27,73,IF(H512=LEGENDA!$O$28,66,IF(H512=LEGENDA!$O$29,135,IF(H512=LEGENDA!$O$30,158,IF(H512=LEGENDA!$O$31,117)))))))))))))))))</f>
        <v/>
      </c>
      <c r="N512" s="61" t="str">
        <f>IF(AND(D512="TUZ",H512="gleba b. lekka"),"BŁĄD kol.8",IF(AND(D512="TUZ",H512="gleba lekka"),"BŁĄD kol.8",IF(AND(D512="TUZ",H512="gleba średnia"),"BŁĄD kol.8",IF(AND(D512="TUZ",H512="gleba ciężka"),"BŁĄD kol.8",IF(AND(E512&lt;&gt;4,H512=LEGENDA!$O$29),"BŁĄD kol.8",IF(AND(E512&lt;&gt;4,H512=LEGENDA!$O$30),"BŁĄD kol.8",IF(AND(E512&lt;&gt;4,H512=LEGENDA!$O$31),"BŁĄD kol.8",IF(AND(E512&lt;&gt;4,H512=LEGENDA!$O$28),"BŁĄD kol.8",IF(AND(E512&lt;&gt;4,H512=LEGENDA!$O$27),"BŁĄD kol.8",IF(AND(E512&lt;&gt;4,H512=LEGENDA!$O$26),"BŁĄD kol.8",IF(AND(E512&lt;&gt;4,H512=LEGENDA!$O$25),"BŁĄD kol.8",IF(AX512="","",IF(AX512=1,0.6,IF(AX512=2,0.9,0.9))))))))))))))</f>
        <v/>
      </c>
      <c r="O512" s="381" t="str">
        <f t="shared" si="286"/>
        <v/>
      </c>
      <c r="P512" s="379" t="str">
        <f t="shared" si="287"/>
        <v/>
      </c>
      <c r="Q512" s="47"/>
      <c r="R512" s="46"/>
      <c r="S512" s="46"/>
      <c r="T512" s="46"/>
      <c r="U512" s="46"/>
      <c r="V512" s="61" t="str">
        <f t="shared" si="288"/>
        <v/>
      </c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61" t="str">
        <f t="shared" si="289"/>
        <v/>
      </c>
      <c r="AH512" s="66" t="e">
        <v>#VALUE!</v>
      </c>
      <c r="AI512" s="72">
        <v>0</v>
      </c>
      <c r="AJ512" s="73">
        <v>0</v>
      </c>
      <c r="AK512" s="67">
        <v>0</v>
      </c>
      <c r="AL512" s="51">
        <v>-63.360000000000007</v>
      </c>
      <c r="AM512" s="51">
        <v>-73.600000000000009</v>
      </c>
      <c r="AN512" s="51">
        <v>-164.8</v>
      </c>
      <c r="AO512" s="77">
        <v>0</v>
      </c>
      <c r="AP512" s="77">
        <v>0</v>
      </c>
      <c r="AQ512" s="77">
        <v>0</v>
      </c>
      <c r="AR512" s="77">
        <v>0</v>
      </c>
      <c r="AS512" s="77">
        <v>0</v>
      </c>
      <c r="AT512" s="77">
        <v>0</v>
      </c>
      <c r="AU512" s="46"/>
      <c r="AV512" s="350" t="str">
        <f t="shared" si="290"/>
        <v/>
      </c>
      <c r="AW512" s="76" t="str">
        <f t="shared" si="291"/>
        <v/>
      </c>
      <c r="AX512" s="198" t="str">
        <f>IF(A512="","",IF(D512="","",INDEX(POBRANIE_!$B$6:$F$101,MATCH(D512,POBRANIE_!$A$6:$A$101,0),5)))</f>
        <v/>
      </c>
      <c r="AY512" s="96" t="str">
        <f t="shared" si="292"/>
        <v/>
      </c>
      <c r="AZ512" s="96" t="str">
        <f t="shared" si="260"/>
        <v/>
      </c>
      <c r="BA512" s="292" t="str">
        <f t="shared" si="255"/>
        <v xml:space="preserve"> </v>
      </c>
      <c r="BB512" s="293" t="str">
        <f t="shared" si="256"/>
        <v xml:space="preserve"> </v>
      </c>
      <c r="BD512" s="45"/>
      <c r="BE512" s="387" t="str">
        <f t="shared" si="257"/>
        <v/>
      </c>
      <c r="BF512" s="388">
        <f t="shared" si="293"/>
        <v>0</v>
      </c>
      <c r="BG512" s="388">
        <f t="shared" si="294"/>
        <v>0</v>
      </c>
      <c r="BH512" s="388">
        <f t="shared" si="295"/>
        <v>0</v>
      </c>
      <c r="BI512" s="388">
        <f t="shared" si="296"/>
        <v>0</v>
      </c>
      <c r="BJ512" s="388">
        <f t="shared" si="297"/>
        <v>0</v>
      </c>
      <c r="BK512" s="389">
        <f t="shared" si="298"/>
        <v>0</v>
      </c>
      <c r="BL512" s="388">
        <f>IF(W512="",0,IF(W512=LEGENDA!C$43,0,1))</f>
        <v>0</v>
      </c>
      <c r="BM512" s="388">
        <f>IF(X512="",0,IF(X512=LEGENDA!D$43,0,1))</f>
        <v>0</v>
      </c>
      <c r="BN512" s="388">
        <f>IF(Y512="",0,IF(Y512=LEGENDA!E$43,0,1))</f>
        <v>0</v>
      </c>
      <c r="BO512" s="388">
        <f>IF(Z512="",0,IF(Z512=LEGENDA!F$43,0,1))</f>
        <v>0</v>
      </c>
      <c r="BP512" s="388">
        <f>IF(AA512="",0,IF(AA512=LEGENDA!G$43,0,1))</f>
        <v>0</v>
      </c>
      <c r="BQ512" s="388">
        <f>IF(AB512="",0,IF(AB512=LEGENDA!H$43,0,1))</f>
        <v>0</v>
      </c>
      <c r="BR512" s="388">
        <f>IF(AC512="",0,IF(AC512=LEGENDA!I$43,0,1))</f>
        <v>0</v>
      </c>
      <c r="BS512" s="388">
        <f>IF(AD512="",0,IF(AD512=LEGENDA!J$43,0,1))</f>
        <v>0</v>
      </c>
      <c r="BT512" s="388">
        <f>IF(AE512="",0,IF(AE512=LEGENDA!K$43,0,1))</f>
        <v>0</v>
      </c>
      <c r="BU512" s="388">
        <f>IF(AF512="",0,IF(AF512=LEGENDA!L$43,0,1))</f>
        <v>0</v>
      </c>
      <c r="BV512" s="390">
        <f t="shared" si="299"/>
        <v>0</v>
      </c>
      <c r="BW512" s="388">
        <f t="shared" si="300"/>
        <v>0</v>
      </c>
      <c r="BX512" s="390">
        <f t="shared" si="301"/>
        <v>0</v>
      </c>
      <c r="BY512" s="391">
        <f t="shared" si="302"/>
        <v>0</v>
      </c>
      <c r="BZ512" s="391">
        <f t="shared" si="303"/>
        <v>0</v>
      </c>
      <c r="CA512" s="391" t="str">
        <f t="shared" si="304"/>
        <v/>
      </c>
      <c r="CB512" s="386" t="str">
        <f t="shared" si="258"/>
        <v/>
      </c>
      <c r="CC512" s="94">
        <f t="shared" si="305"/>
        <v>0</v>
      </c>
      <c r="CD512" s="397" t="str">
        <f t="shared" si="306"/>
        <v/>
      </c>
      <c r="CE512" s="559" t="str">
        <f t="array" ref="CE512">IFERROR(INDEX($C$10:$C$525,MATCH(0,COUNTIF($CE$9:CE511,$C$10:$C$525),0)),"")</f>
        <v/>
      </c>
      <c r="CF512" s="559">
        <f t="shared" si="259"/>
        <v>0</v>
      </c>
    </row>
    <row r="513" spans="1:84" ht="18.600000000000001" customHeight="1" thickBot="1" x14ac:dyDescent="0.35">
      <c r="A513" s="78" t="str">
        <f t="shared" si="284"/>
        <v/>
      </c>
      <c r="B513" s="576"/>
      <c r="C513" s="464"/>
      <c r="D513" s="349"/>
      <c r="E513" s="61" t="str">
        <f>IF(B513="","",IF(C513="","",IF(D513="","",INDEX(POBRANIE_!$B$6:$F$100,MATCH($D513,POBRANIE_!$A$6:$A$100,0),2))))</f>
        <v/>
      </c>
      <c r="F513" s="44"/>
      <c r="G513" s="45"/>
      <c r="H513" s="349"/>
      <c r="I513" s="46"/>
      <c r="J513" s="64" t="str">
        <f>IF($H513="","",IF($I513="","",IF($H513=LEGENDA!$B$21,0.6,IF($H513=LEGENDA!$B$22,0.7,0.8))))</f>
        <v/>
      </c>
      <c r="K513" s="61" t="str">
        <f t="shared" si="285"/>
        <v/>
      </c>
      <c r="L513" s="46"/>
      <c r="M513" s="61" t="str">
        <f>IF($H513="","",IF(OR(I513&gt;0,L513&gt;0),"",IF(AND(D513="TUZ",H513="gleba b. lekka"),"BŁĄD kol.8",IF(AND(D513="TUZ",H513="gleba lekka"),"BŁĄD kol.8",IF(AND(D513="TUZ",H513="gleba średnia"),"BŁĄD kol.8",IF(AND(D513="TUZ",H513="gleba ciężka"),"BŁĄD kol.8",IF(OR($H513=LEGENDA!$B$21,$H513=1),49,IF(OR($H513=LEGENDA!$B$22,$H513=2),59,IF(OR($H513=LEGENDA!$B$23,$H513=3),62,IF(OR($H513=4,$H513=LEGENDA!$B$24),66,IF(H513=LEGENDA!$O$25,86,IF(H513=LEGENDA!$O$26,91,IF(H513=LEGENDA!$O$27,73,IF(H513=LEGENDA!$O$28,66,IF(H513=LEGENDA!$O$29,135,IF(H513=LEGENDA!$O$30,158,IF(H513=LEGENDA!$O$31,117)))))))))))))))))</f>
        <v/>
      </c>
      <c r="N513" s="61" t="str">
        <f>IF(AND(D513="TUZ",H513="gleba b. lekka"),"BŁĄD kol.8",IF(AND(D513="TUZ",H513="gleba lekka"),"BŁĄD kol.8",IF(AND(D513="TUZ",H513="gleba średnia"),"BŁĄD kol.8",IF(AND(D513="TUZ",H513="gleba ciężka"),"BŁĄD kol.8",IF(AND(E513&lt;&gt;4,H513=LEGENDA!$O$29),"BŁĄD kol.8",IF(AND(E513&lt;&gt;4,H513=LEGENDA!$O$30),"BŁĄD kol.8",IF(AND(E513&lt;&gt;4,H513=LEGENDA!$O$31),"BŁĄD kol.8",IF(AND(E513&lt;&gt;4,H513=LEGENDA!$O$28),"BŁĄD kol.8",IF(AND(E513&lt;&gt;4,H513=LEGENDA!$O$27),"BŁĄD kol.8",IF(AND(E513&lt;&gt;4,H513=LEGENDA!$O$26),"BŁĄD kol.8",IF(AND(E513&lt;&gt;4,H513=LEGENDA!$O$25),"BŁĄD kol.8",IF(AX513="","",IF(AX513=1,0.6,IF(AX513=2,0.9,0.9))))))))))))))</f>
        <v/>
      </c>
      <c r="O513" s="381" t="str">
        <f t="shared" si="286"/>
        <v/>
      </c>
      <c r="P513" s="379" t="str">
        <f t="shared" si="287"/>
        <v/>
      </c>
      <c r="Q513" s="47"/>
      <c r="R513" s="46"/>
      <c r="S513" s="46"/>
      <c r="T513" s="46"/>
      <c r="U513" s="46"/>
      <c r="V513" s="61" t="str">
        <f t="shared" si="288"/>
        <v/>
      </c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61" t="str">
        <f t="shared" si="289"/>
        <v/>
      </c>
      <c r="AH513" s="66" t="e">
        <v>#VALUE!</v>
      </c>
      <c r="AI513" s="72">
        <v>0</v>
      </c>
      <c r="AJ513" s="73">
        <v>0</v>
      </c>
      <c r="AK513" s="67">
        <v>0</v>
      </c>
      <c r="AL513" s="51">
        <v>-63.360000000000007</v>
      </c>
      <c r="AM513" s="51">
        <v>-73.600000000000009</v>
      </c>
      <c r="AN513" s="51">
        <v>-164.8</v>
      </c>
      <c r="AO513" s="77">
        <v>0</v>
      </c>
      <c r="AP513" s="77">
        <v>0</v>
      </c>
      <c r="AQ513" s="77">
        <v>0</v>
      </c>
      <c r="AR513" s="77">
        <v>0</v>
      </c>
      <c r="AS513" s="77">
        <v>0</v>
      </c>
      <c r="AT513" s="77">
        <v>0</v>
      </c>
      <c r="AU513" s="46"/>
      <c r="AV513" s="350" t="str">
        <f t="shared" si="290"/>
        <v/>
      </c>
      <c r="AW513" s="76" t="str">
        <f t="shared" si="291"/>
        <v/>
      </c>
      <c r="AX513" s="198" t="str">
        <f>IF(A513="","",IF(D513="","",INDEX(POBRANIE_!$B$6:$F$101,MATCH(D513,POBRANIE_!$A$6:$A$101,0),5)))</f>
        <v/>
      </c>
      <c r="AY513" s="96" t="str">
        <f t="shared" si="292"/>
        <v/>
      </c>
      <c r="AZ513" s="96" t="str">
        <f t="shared" si="260"/>
        <v/>
      </c>
      <c r="BA513" s="292" t="str">
        <f t="shared" si="255"/>
        <v xml:space="preserve"> </v>
      </c>
      <c r="BB513" s="293" t="str">
        <f t="shared" si="256"/>
        <v xml:space="preserve"> </v>
      </c>
      <c r="BD513" s="45"/>
      <c r="BE513" s="387" t="str">
        <f t="shared" si="257"/>
        <v/>
      </c>
      <c r="BF513" s="388">
        <f t="shared" si="293"/>
        <v>0</v>
      </c>
      <c r="BG513" s="388">
        <f t="shared" si="294"/>
        <v>0</v>
      </c>
      <c r="BH513" s="388">
        <f t="shared" si="295"/>
        <v>0</v>
      </c>
      <c r="BI513" s="388">
        <f t="shared" si="296"/>
        <v>0</v>
      </c>
      <c r="BJ513" s="388">
        <f t="shared" si="297"/>
        <v>0</v>
      </c>
      <c r="BK513" s="389">
        <f t="shared" si="298"/>
        <v>0</v>
      </c>
      <c r="BL513" s="388">
        <f>IF(W513="",0,IF(W513=LEGENDA!C$43,0,1))</f>
        <v>0</v>
      </c>
      <c r="BM513" s="388">
        <f>IF(X513="",0,IF(X513=LEGENDA!D$43,0,1))</f>
        <v>0</v>
      </c>
      <c r="BN513" s="388">
        <f>IF(Y513="",0,IF(Y513=LEGENDA!E$43,0,1))</f>
        <v>0</v>
      </c>
      <c r="BO513" s="388">
        <f>IF(Z513="",0,IF(Z513=LEGENDA!F$43,0,1))</f>
        <v>0</v>
      </c>
      <c r="BP513" s="388">
        <f>IF(AA513="",0,IF(AA513=LEGENDA!G$43,0,1))</f>
        <v>0</v>
      </c>
      <c r="BQ513" s="388">
        <f>IF(AB513="",0,IF(AB513=LEGENDA!H$43,0,1))</f>
        <v>0</v>
      </c>
      <c r="BR513" s="388">
        <f>IF(AC513="",0,IF(AC513=LEGENDA!I$43,0,1))</f>
        <v>0</v>
      </c>
      <c r="BS513" s="388">
        <f>IF(AD513="",0,IF(AD513=LEGENDA!J$43,0,1))</f>
        <v>0</v>
      </c>
      <c r="BT513" s="388">
        <f>IF(AE513="",0,IF(AE513=LEGENDA!K$43,0,1))</f>
        <v>0</v>
      </c>
      <c r="BU513" s="388">
        <f>IF(AF513="",0,IF(AF513=LEGENDA!L$43,0,1))</f>
        <v>0</v>
      </c>
      <c r="BV513" s="390">
        <f t="shared" si="299"/>
        <v>0</v>
      </c>
      <c r="BW513" s="388">
        <f t="shared" si="300"/>
        <v>0</v>
      </c>
      <c r="BX513" s="390">
        <f t="shared" si="301"/>
        <v>0</v>
      </c>
      <c r="BY513" s="391">
        <f t="shared" si="302"/>
        <v>0</v>
      </c>
      <c r="BZ513" s="391">
        <f t="shared" si="303"/>
        <v>0</v>
      </c>
      <c r="CA513" s="391" t="str">
        <f t="shared" si="304"/>
        <v/>
      </c>
      <c r="CB513" s="386" t="str">
        <f t="shared" si="258"/>
        <v/>
      </c>
      <c r="CC513" s="94">
        <f t="shared" si="305"/>
        <v>0</v>
      </c>
      <c r="CD513" s="397" t="str">
        <f t="shared" si="306"/>
        <v/>
      </c>
      <c r="CE513" s="559" t="str">
        <f t="array" ref="CE513">IFERROR(INDEX($C$10:$C$525,MATCH(0,COUNTIF($CE$9:CE512,$C$10:$C$525),0)),"")</f>
        <v/>
      </c>
      <c r="CF513" s="559">
        <f t="shared" si="259"/>
        <v>0</v>
      </c>
    </row>
    <row r="514" spans="1:84" ht="18.600000000000001" customHeight="1" thickBot="1" x14ac:dyDescent="0.35">
      <c r="A514" s="78" t="str">
        <f t="shared" si="284"/>
        <v/>
      </c>
      <c r="B514" s="576"/>
      <c r="C514" s="464"/>
      <c r="D514" s="349"/>
      <c r="E514" s="61" t="str">
        <f>IF(B514="","",IF(C514="","",IF(D514="","",INDEX(POBRANIE_!$B$6:$F$100,MATCH($D514,POBRANIE_!$A$6:$A$100,0),2))))</f>
        <v/>
      </c>
      <c r="F514" s="44"/>
      <c r="G514" s="45"/>
      <c r="H514" s="349"/>
      <c r="I514" s="46"/>
      <c r="J514" s="64" t="str">
        <f>IF($H514="","",IF($I514="","",IF($H514=LEGENDA!$B$21,0.6,IF($H514=LEGENDA!$B$22,0.7,0.8))))</f>
        <v/>
      </c>
      <c r="K514" s="61" t="str">
        <f t="shared" si="285"/>
        <v/>
      </c>
      <c r="L514" s="46"/>
      <c r="M514" s="61" t="str">
        <f>IF($H514="","",IF(OR(I514&gt;0,L514&gt;0),"",IF(AND(D514="TUZ",H514="gleba b. lekka"),"BŁĄD kol.8",IF(AND(D514="TUZ",H514="gleba lekka"),"BŁĄD kol.8",IF(AND(D514="TUZ",H514="gleba średnia"),"BŁĄD kol.8",IF(AND(D514="TUZ",H514="gleba ciężka"),"BŁĄD kol.8",IF(OR($H514=LEGENDA!$B$21,$H514=1),49,IF(OR($H514=LEGENDA!$B$22,$H514=2),59,IF(OR($H514=LEGENDA!$B$23,$H514=3),62,IF(OR($H514=4,$H514=LEGENDA!$B$24),66,IF(H514=LEGENDA!$O$25,86,IF(H514=LEGENDA!$O$26,91,IF(H514=LEGENDA!$O$27,73,IF(H514=LEGENDA!$O$28,66,IF(H514=LEGENDA!$O$29,135,IF(H514=LEGENDA!$O$30,158,IF(H514=LEGENDA!$O$31,117)))))))))))))))))</f>
        <v/>
      </c>
      <c r="N514" s="61" t="str">
        <f>IF(AND(D514="TUZ",H514="gleba b. lekka"),"BŁĄD kol.8",IF(AND(D514="TUZ",H514="gleba lekka"),"BŁĄD kol.8",IF(AND(D514="TUZ",H514="gleba średnia"),"BŁĄD kol.8",IF(AND(D514="TUZ",H514="gleba ciężka"),"BŁĄD kol.8",IF(AND(E514&lt;&gt;4,H514=LEGENDA!$O$29),"BŁĄD kol.8",IF(AND(E514&lt;&gt;4,H514=LEGENDA!$O$30),"BŁĄD kol.8",IF(AND(E514&lt;&gt;4,H514=LEGENDA!$O$31),"BŁĄD kol.8",IF(AND(E514&lt;&gt;4,H514=LEGENDA!$O$28),"BŁĄD kol.8",IF(AND(E514&lt;&gt;4,H514=LEGENDA!$O$27),"BŁĄD kol.8",IF(AND(E514&lt;&gt;4,H514=LEGENDA!$O$26),"BŁĄD kol.8",IF(AND(E514&lt;&gt;4,H514=LEGENDA!$O$25),"BŁĄD kol.8",IF(AX514="","",IF(AX514=1,0.6,IF(AX514=2,0.9,0.9))))))))))))))</f>
        <v/>
      </c>
      <c r="O514" s="381" t="str">
        <f t="shared" si="286"/>
        <v/>
      </c>
      <c r="P514" s="379" t="str">
        <f t="shared" si="287"/>
        <v/>
      </c>
      <c r="Q514" s="47"/>
      <c r="R514" s="46"/>
      <c r="S514" s="46"/>
      <c r="T514" s="46"/>
      <c r="U514" s="46"/>
      <c r="V514" s="61" t="str">
        <f t="shared" si="288"/>
        <v/>
      </c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61" t="str">
        <f t="shared" si="289"/>
        <v/>
      </c>
      <c r="AH514" s="66" t="e">
        <v>#VALUE!</v>
      </c>
      <c r="AI514" s="72">
        <v>0</v>
      </c>
      <c r="AJ514" s="73">
        <v>0</v>
      </c>
      <c r="AK514" s="67">
        <v>0</v>
      </c>
      <c r="AL514" s="51">
        <v>-63.360000000000007</v>
      </c>
      <c r="AM514" s="51">
        <v>-73.600000000000009</v>
      </c>
      <c r="AN514" s="51">
        <v>-164.8</v>
      </c>
      <c r="AO514" s="77">
        <v>0</v>
      </c>
      <c r="AP514" s="77">
        <v>0</v>
      </c>
      <c r="AQ514" s="77">
        <v>0</v>
      </c>
      <c r="AR514" s="77">
        <v>0</v>
      </c>
      <c r="AS514" s="77">
        <v>0</v>
      </c>
      <c r="AT514" s="77">
        <v>0</v>
      </c>
      <c r="AU514" s="46"/>
      <c r="AV514" s="350" t="str">
        <f t="shared" si="290"/>
        <v/>
      </c>
      <c r="AW514" s="76" t="str">
        <f t="shared" si="291"/>
        <v/>
      </c>
      <c r="AX514" s="198" t="str">
        <f>IF(A514="","",IF(D514="","",INDEX(POBRANIE_!$B$6:$F$101,MATCH(D514,POBRANIE_!$A$6:$A$101,0),5)))</f>
        <v/>
      </c>
      <c r="AY514" s="96" t="str">
        <f t="shared" si="292"/>
        <v/>
      </c>
      <c r="AZ514" s="96" t="str">
        <f t="shared" si="260"/>
        <v/>
      </c>
      <c r="BA514" s="292" t="str">
        <f t="shared" si="255"/>
        <v xml:space="preserve"> </v>
      </c>
      <c r="BB514" s="293" t="str">
        <f t="shared" si="256"/>
        <v xml:space="preserve"> </v>
      </c>
      <c r="BD514" s="45"/>
      <c r="BE514" s="387" t="str">
        <f t="shared" si="257"/>
        <v/>
      </c>
      <c r="BF514" s="388">
        <f t="shared" si="293"/>
        <v>0</v>
      </c>
      <c r="BG514" s="388">
        <f t="shared" si="294"/>
        <v>0</v>
      </c>
      <c r="BH514" s="388">
        <f t="shared" si="295"/>
        <v>0</v>
      </c>
      <c r="BI514" s="388">
        <f t="shared" si="296"/>
        <v>0</v>
      </c>
      <c r="BJ514" s="388">
        <f t="shared" si="297"/>
        <v>0</v>
      </c>
      <c r="BK514" s="389">
        <f t="shared" si="298"/>
        <v>0</v>
      </c>
      <c r="BL514" s="388">
        <f>IF(W514="",0,IF(W514=LEGENDA!C$43,0,1))</f>
        <v>0</v>
      </c>
      <c r="BM514" s="388">
        <f>IF(X514="",0,IF(X514=LEGENDA!D$43,0,1))</f>
        <v>0</v>
      </c>
      <c r="BN514" s="388">
        <f>IF(Y514="",0,IF(Y514=LEGENDA!E$43,0,1))</f>
        <v>0</v>
      </c>
      <c r="BO514" s="388">
        <f>IF(Z514="",0,IF(Z514=LEGENDA!F$43,0,1))</f>
        <v>0</v>
      </c>
      <c r="BP514" s="388">
        <f>IF(AA514="",0,IF(AA514=LEGENDA!G$43,0,1))</f>
        <v>0</v>
      </c>
      <c r="BQ514" s="388">
        <f>IF(AB514="",0,IF(AB514=LEGENDA!H$43,0,1))</f>
        <v>0</v>
      </c>
      <c r="BR514" s="388">
        <f>IF(AC514="",0,IF(AC514=LEGENDA!I$43,0,1))</f>
        <v>0</v>
      </c>
      <c r="BS514" s="388">
        <f>IF(AD514="",0,IF(AD514=LEGENDA!J$43,0,1))</f>
        <v>0</v>
      </c>
      <c r="BT514" s="388">
        <f>IF(AE514="",0,IF(AE514=LEGENDA!K$43,0,1))</f>
        <v>0</v>
      </c>
      <c r="BU514" s="388">
        <f>IF(AF514="",0,IF(AF514=LEGENDA!L$43,0,1))</f>
        <v>0</v>
      </c>
      <c r="BV514" s="390">
        <f t="shared" si="299"/>
        <v>0</v>
      </c>
      <c r="BW514" s="388">
        <f t="shared" si="300"/>
        <v>0</v>
      </c>
      <c r="BX514" s="390">
        <f t="shared" si="301"/>
        <v>0</v>
      </c>
      <c r="BY514" s="391">
        <f t="shared" si="302"/>
        <v>0</v>
      </c>
      <c r="BZ514" s="391">
        <f t="shared" si="303"/>
        <v>0</v>
      </c>
      <c r="CA514" s="391" t="str">
        <f t="shared" si="304"/>
        <v/>
      </c>
      <c r="CB514" s="386" t="str">
        <f t="shared" si="258"/>
        <v/>
      </c>
      <c r="CC514" s="94">
        <f t="shared" si="305"/>
        <v>0</v>
      </c>
      <c r="CD514" s="397" t="str">
        <f t="shared" si="306"/>
        <v/>
      </c>
      <c r="CE514" s="559" t="str">
        <f t="array" ref="CE514">IFERROR(INDEX($C$10:$C$525,MATCH(0,COUNTIF($CE$9:CE513,$C$10:$C$525),0)),"")</f>
        <v/>
      </c>
      <c r="CF514" s="559">
        <f t="shared" si="259"/>
        <v>0</v>
      </c>
    </row>
    <row r="515" spans="1:84" ht="18.600000000000001" customHeight="1" thickBot="1" x14ac:dyDescent="0.35">
      <c r="A515" s="78" t="str">
        <f t="shared" si="284"/>
        <v/>
      </c>
      <c r="B515" s="576"/>
      <c r="C515" s="464"/>
      <c r="D515" s="349"/>
      <c r="E515" s="61" t="str">
        <f>IF(B515="","",IF(C515="","",IF(D515="","",INDEX(POBRANIE_!$B$6:$F$100,MATCH($D515,POBRANIE_!$A$6:$A$100,0),2))))</f>
        <v/>
      </c>
      <c r="F515" s="44"/>
      <c r="G515" s="45"/>
      <c r="H515" s="349"/>
      <c r="I515" s="46"/>
      <c r="J515" s="64" t="str">
        <f>IF($H515="","",IF($I515="","",IF($H515=LEGENDA!$B$21,0.6,IF($H515=LEGENDA!$B$22,0.7,0.8))))</f>
        <v/>
      </c>
      <c r="K515" s="61" t="str">
        <f t="shared" si="285"/>
        <v/>
      </c>
      <c r="L515" s="46"/>
      <c r="M515" s="61" t="str">
        <f>IF($H515="","",IF(OR(I515&gt;0,L515&gt;0),"",IF(AND(D515="TUZ",H515="gleba b. lekka"),"BŁĄD kol.8",IF(AND(D515="TUZ",H515="gleba lekka"),"BŁĄD kol.8",IF(AND(D515="TUZ",H515="gleba średnia"),"BŁĄD kol.8",IF(AND(D515="TUZ",H515="gleba ciężka"),"BŁĄD kol.8",IF(OR($H515=LEGENDA!$B$21,$H515=1),49,IF(OR($H515=LEGENDA!$B$22,$H515=2),59,IF(OR($H515=LEGENDA!$B$23,$H515=3),62,IF(OR($H515=4,$H515=LEGENDA!$B$24),66,IF(H515=LEGENDA!$O$25,86,IF(H515=LEGENDA!$O$26,91,IF(H515=LEGENDA!$O$27,73,IF(H515=LEGENDA!$O$28,66,IF(H515=LEGENDA!$O$29,135,IF(H515=LEGENDA!$O$30,158,IF(H515=LEGENDA!$O$31,117)))))))))))))))))</f>
        <v/>
      </c>
      <c r="N515" s="61" t="str">
        <f>IF(AND(D515="TUZ",H515="gleba b. lekka"),"BŁĄD kol.8",IF(AND(D515="TUZ",H515="gleba lekka"),"BŁĄD kol.8",IF(AND(D515="TUZ",H515="gleba średnia"),"BŁĄD kol.8",IF(AND(D515="TUZ",H515="gleba ciężka"),"BŁĄD kol.8",IF(AND(E515&lt;&gt;4,H515=LEGENDA!$O$29),"BŁĄD kol.8",IF(AND(E515&lt;&gt;4,H515=LEGENDA!$O$30),"BŁĄD kol.8",IF(AND(E515&lt;&gt;4,H515=LEGENDA!$O$31),"BŁĄD kol.8",IF(AND(E515&lt;&gt;4,H515=LEGENDA!$O$28),"BŁĄD kol.8",IF(AND(E515&lt;&gt;4,H515=LEGENDA!$O$27),"BŁĄD kol.8",IF(AND(E515&lt;&gt;4,H515=LEGENDA!$O$26),"BŁĄD kol.8",IF(AND(E515&lt;&gt;4,H515=LEGENDA!$O$25),"BŁĄD kol.8",IF(AX515="","",IF(AX515=1,0.6,IF(AX515=2,0.9,0.9))))))))))))))</f>
        <v/>
      </c>
      <c r="O515" s="381" t="str">
        <f t="shared" si="286"/>
        <v/>
      </c>
      <c r="P515" s="379" t="str">
        <f t="shared" si="287"/>
        <v/>
      </c>
      <c r="Q515" s="47"/>
      <c r="R515" s="46"/>
      <c r="S515" s="46"/>
      <c r="T515" s="46"/>
      <c r="U515" s="46"/>
      <c r="V515" s="61" t="str">
        <f t="shared" si="288"/>
        <v/>
      </c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61" t="str">
        <f t="shared" si="289"/>
        <v/>
      </c>
      <c r="AH515" s="66" t="e">
        <v>#VALUE!</v>
      </c>
      <c r="AI515" s="72">
        <v>0</v>
      </c>
      <c r="AJ515" s="73">
        <v>0</v>
      </c>
      <c r="AK515" s="67">
        <v>0</v>
      </c>
      <c r="AL515" s="51">
        <v>-63.360000000000007</v>
      </c>
      <c r="AM515" s="51">
        <v>-73.600000000000009</v>
      </c>
      <c r="AN515" s="51">
        <v>-164.8</v>
      </c>
      <c r="AO515" s="77">
        <v>0</v>
      </c>
      <c r="AP515" s="77">
        <v>0</v>
      </c>
      <c r="AQ515" s="77">
        <v>0</v>
      </c>
      <c r="AR515" s="77">
        <v>0</v>
      </c>
      <c r="AS515" s="77">
        <v>0</v>
      </c>
      <c r="AT515" s="77">
        <v>0</v>
      </c>
      <c r="AU515" s="46"/>
      <c r="AV515" s="350" t="str">
        <f t="shared" si="290"/>
        <v/>
      </c>
      <c r="AW515" s="76" t="str">
        <f t="shared" si="291"/>
        <v/>
      </c>
      <c r="AX515" s="198" t="str">
        <f>IF(A515="","",IF(D515="","",INDEX(POBRANIE_!$B$6:$F$101,MATCH(D515,POBRANIE_!$A$6:$A$101,0),5)))</f>
        <v/>
      </c>
      <c r="AY515" s="96" t="str">
        <f t="shared" si="292"/>
        <v/>
      </c>
      <c r="AZ515" s="96" t="str">
        <f t="shared" si="260"/>
        <v/>
      </c>
      <c r="BA515" s="292" t="str">
        <f t="shared" si="255"/>
        <v xml:space="preserve"> </v>
      </c>
      <c r="BB515" s="293" t="str">
        <f t="shared" si="256"/>
        <v xml:space="preserve"> </v>
      </c>
      <c r="BD515" s="45"/>
      <c r="BE515" s="387" t="str">
        <f t="shared" si="257"/>
        <v/>
      </c>
      <c r="BF515" s="388">
        <f t="shared" si="293"/>
        <v>0</v>
      </c>
      <c r="BG515" s="388">
        <f t="shared" si="294"/>
        <v>0</v>
      </c>
      <c r="BH515" s="388">
        <f t="shared" si="295"/>
        <v>0</v>
      </c>
      <c r="BI515" s="388">
        <f t="shared" si="296"/>
        <v>0</v>
      </c>
      <c r="BJ515" s="388">
        <f t="shared" si="297"/>
        <v>0</v>
      </c>
      <c r="BK515" s="389">
        <f t="shared" si="298"/>
        <v>0</v>
      </c>
      <c r="BL515" s="388">
        <f>IF(W515="",0,IF(W515=LEGENDA!C$43,0,1))</f>
        <v>0</v>
      </c>
      <c r="BM515" s="388">
        <f>IF(X515="",0,IF(X515=LEGENDA!D$43,0,1))</f>
        <v>0</v>
      </c>
      <c r="BN515" s="388">
        <f>IF(Y515="",0,IF(Y515=LEGENDA!E$43,0,1))</f>
        <v>0</v>
      </c>
      <c r="BO515" s="388">
        <f>IF(Z515="",0,IF(Z515=LEGENDA!F$43,0,1))</f>
        <v>0</v>
      </c>
      <c r="BP515" s="388">
        <f>IF(AA515="",0,IF(AA515=LEGENDA!G$43,0,1))</f>
        <v>0</v>
      </c>
      <c r="BQ515" s="388">
        <f>IF(AB515="",0,IF(AB515=LEGENDA!H$43,0,1))</f>
        <v>0</v>
      </c>
      <c r="BR515" s="388">
        <f>IF(AC515="",0,IF(AC515=LEGENDA!I$43,0,1))</f>
        <v>0</v>
      </c>
      <c r="BS515" s="388">
        <f>IF(AD515="",0,IF(AD515=LEGENDA!J$43,0,1))</f>
        <v>0</v>
      </c>
      <c r="BT515" s="388">
        <f>IF(AE515="",0,IF(AE515=LEGENDA!K$43,0,1))</f>
        <v>0</v>
      </c>
      <c r="BU515" s="388">
        <f>IF(AF515="",0,IF(AF515=LEGENDA!L$43,0,1))</f>
        <v>0</v>
      </c>
      <c r="BV515" s="390">
        <f t="shared" si="299"/>
        <v>0</v>
      </c>
      <c r="BW515" s="388">
        <f t="shared" si="300"/>
        <v>0</v>
      </c>
      <c r="BX515" s="390">
        <f t="shared" si="301"/>
        <v>0</v>
      </c>
      <c r="BY515" s="391">
        <f t="shared" si="302"/>
        <v>0</v>
      </c>
      <c r="BZ515" s="391">
        <f t="shared" si="303"/>
        <v>0</v>
      </c>
      <c r="CA515" s="391" t="str">
        <f t="shared" si="304"/>
        <v/>
      </c>
      <c r="CB515" s="386" t="str">
        <f t="shared" si="258"/>
        <v/>
      </c>
      <c r="CC515" s="94">
        <f t="shared" si="305"/>
        <v>0</v>
      </c>
      <c r="CD515" s="397" t="str">
        <f t="shared" si="306"/>
        <v/>
      </c>
      <c r="CE515" s="559" t="str">
        <f t="array" ref="CE515">IFERROR(INDEX($C$10:$C$525,MATCH(0,COUNTIF($CE$9:CE514,$C$10:$C$525),0)),"")</f>
        <v/>
      </c>
      <c r="CF515" s="559">
        <f t="shared" si="259"/>
        <v>0</v>
      </c>
    </row>
    <row r="516" spans="1:84" ht="18.600000000000001" customHeight="1" thickBot="1" x14ac:dyDescent="0.35">
      <c r="A516" s="78" t="str">
        <f t="shared" si="284"/>
        <v/>
      </c>
      <c r="B516" s="576"/>
      <c r="C516" s="464"/>
      <c r="D516" s="349"/>
      <c r="E516" s="61" t="str">
        <f>IF(B516="","",IF(C516="","",IF(D516="","",INDEX(POBRANIE_!$B$6:$F$100,MATCH($D516,POBRANIE_!$A$6:$A$100,0),2))))</f>
        <v/>
      </c>
      <c r="F516" s="44"/>
      <c r="G516" s="45"/>
      <c r="H516" s="349"/>
      <c r="I516" s="46"/>
      <c r="J516" s="64" t="str">
        <f>IF($H516="","",IF($I516="","",IF($H516=LEGENDA!$B$21,0.6,IF($H516=LEGENDA!$B$22,0.7,0.8))))</f>
        <v/>
      </c>
      <c r="K516" s="61" t="str">
        <f t="shared" si="285"/>
        <v/>
      </c>
      <c r="L516" s="46"/>
      <c r="M516" s="61" t="str">
        <f>IF($H516="","",IF(OR(I516&gt;0,L516&gt;0),"",IF(AND(D516="TUZ",H516="gleba b. lekka"),"BŁĄD kol.8",IF(AND(D516="TUZ",H516="gleba lekka"),"BŁĄD kol.8",IF(AND(D516="TUZ",H516="gleba średnia"),"BŁĄD kol.8",IF(AND(D516="TUZ",H516="gleba ciężka"),"BŁĄD kol.8",IF(OR($H516=LEGENDA!$B$21,$H516=1),49,IF(OR($H516=LEGENDA!$B$22,$H516=2),59,IF(OR($H516=LEGENDA!$B$23,$H516=3),62,IF(OR($H516=4,$H516=LEGENDA!$B$24),66,IF(H516=LEGENDA!$O$25,86,IF(H516=LEGENDA!$O$26,91,IF(H516=LEGENDA!$O$27,73,IF(H516=LEGENDA!$O$28,66,IF(H516=LEGENDA!$O$29,135,IF(H516=LEGENDA!$O$30,158,IF(H516=LEGENDA!$O$31,117)))))))))))))))))</f>
        <v/>
      </c>
      <c r="N516" s="61" t="str">
        <f>IF(AND(D516="TUZ",H516="gleba b. lekka"),"BŁĄD kol.8",IF(AND(D516="TUZ",H516="gleba lekka"),"BŁĄD kol.8",IF(AND(D516="TUZ",H516="gleba średnia"),"BŁĄD kol.8",IF(AND(D516="TUZ",H516="gleba ciężka"),"BŁĄD kol.8",IF(AND(E516&lt;&gt;4,H516=LEGENDA!$O$29),"BŁĄD kol.8",IF(AND(E516&lt;&gt;4,H516=LEGENDA!$O$30),"BŁĄD kol.8",IF(AND(E516&lt;&gt;4,H516=LEGENDA!$O$31),"BŁĄD kol.8",IF(AND(E516&lt;&gt;4,H516=LEGENDA!$O$28),"BŁĄD kol.8",IF(AND(E516&lt;&gt;4,H516=LEGENDA!$O$27),"BŁĄD kol.8",IF(AND(E516&lt;&gt;4,H516=LEGENDA!$O$26),"BŁĄD kol.8",IF(AND(E516&lt;&gt;4,H516=LEGENDA!$O$25),"BŁĄD kol.8",IF(AX516="","",IF(AX516=1,0.6,IF(AX516=2,0.9,0.9))))))))))))))</f>
        <v/>
      </c>
      <c r="O516" s="381" t="str">
        <f t="shared" si="286"/>
        <v/>
      </c>
      <c r="P516" s="379" t="str">
        <f t="shared" si="287"/>
        <v/>
      </c>
      <c r="Q516" s="47"/>
      <c r="R516" s="46"/>
      <c r="S516" s="46"/>
      <c r="T516" s="46"/>
      <c r="U516" s="46"/>
      <c r="V516" s="61" t="str">
        <f t="shared" si="288"/>
        <v/>
      </c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61" t="str">
        <f t="shared" si="289"/>
        <v/>
      </c>
      <c r="AH516" s="66" t="e">
        <v>#VALUE!</v>
      </c>
      <c r="AI516" s="72">
        <v>0</v>
      </c>
      <c r="AJ516" s="73">
        <v>0</v>
      </c>
      <c r="AK516" s="67">
        <v>0</v>
      </c>
      <c r="AL516" s="51">
        <v>-63.360000000000007</v>
      </c>
      <c r="AM516" s="51">
        <v>-73.600000000000009</v>
      </c>
      <c r="AN516" s="51">
        <v>-164.8</v>
      </c>
      <c r="AO516" s="77">
        <v>0</v>
      </c>
      <c r="AP516" s="77">
        <v>0</v>
      </c>
      <c r="AQ516" s="77">
        <v>0</v>
      </c>
      <c r="AR516" s="77">
        <v>0</v>
      </c>
      <c r="AS516" s="77">
        <v>0</v>
      </c>
      <c r="AT516" s="77">
        <v>0</v>
      </c>
      <c r="AU516" s="46"/>
      <c r="AV516" s="350" t="str">
        <f t="shared" si="290"/>
        <v/>
      </c>
      <c r="AW516" s="76" t="str">
        <f t="shared" si="291"/>
        <v/>
      </c>
      <c r="AX516" s="198" t="str">
        <f>IF(A516="","",IF(D516="","",INDEX(POBRANIE_!$B$6:$F$101,MATCH(D516,POBRANIE_!$A$6:$A$101,0),5)))</f>
        <v/>
      </c>
      <c r="AY516" s="96" t="str">
        <f t="shared" si="292"/>
        <v/>
      </c>
      <c r="AZ516" s="96" t="str">
        <f t="shared" si="260"/>
        <v/>
      </c>
      <c r="BA516" s="292" t="str">
        <f t="shared" si="255"/>
        <v xml:space="preserve"> </v>
      </c>
      <c r="BB516" s="293" t="str">
        <f t="shared" si="256"/>
        <v xml:space="preserve"> </v>
      </c>
      <c r="BD516" s="45"/>
      <c r="BE516" s="387" t="str">
        <f t="shared" si="257"/>
        <v/>
      </c>
      <c r="BF516" s="388">
        <f t="shared" si="293"/>
        <v>0</v>
      </c>
      <c r="BG516" s="388">
        <f t="shared" si="294"/>
        <v>0</v>
      </c>
      <c r="BH516" s="388">
        <f t="shared" si="295"/>
        <v>0</v>
      </c>
      <c r="BI516" s="388">
        <f t="shared" si="296"/>
        <v>0</v>
      </c>
      <c r="BJ516" s="388">
        <f t="shared" si="297"/>
        <v>0</v>
      </c>
      <c r="BK516" s="389">
        <f t="shared" si="298"/>
        <v>0</v>
      </c>
      <c r="BL516" s="388">
        <f>IF(W516="",0,IF(W516=LEGENDA!C$43,0,1))</f>
        <v>0</v>
      </c>
      <c r="BM516" s="388">
        <f>IF(X516="",0,IF(X516=LEGENDA!D$43,0,1))</f>
        <v>0</v>
      </c>
      <c r="BN516" s="388">
        <f>IF(Y516="",0,IF(Y516=LEGENDA!E$43,0,1))</f>
        <v>0</v>
      </c>
      <c r="BO516" s="388">
        <f>IF(Z516="",0,IF(Z516=LEGENDA!F$43,0,1))</f>
        <v>0</v>
      </c>
      <c r="BP516" s="388">
        <f>IF(AA516="",0,IF(AA516=LEGENDA!G$43,0,1))</f>
        <v>0</v>
      </c>
      <c r="BQ516" s="388">
        <f>IF(AB516="",0,IF(AB516=LEGENDA!H$43,0,1))</f>
        <v>0</v>
      </c>
      <c r="BR516" s="388">
        <f>IF(AC516="",0,IF(AC516=LEGENDA!I$43,0,1))</f>
        <v>0</v>
      </c>
      <c r="BS516" s="388">
        <f>IF(AD516="",0,IF(AD516=LEGENDA!J$43,0,1))</f>
        <v>0</v>
      </c>
      <c r="BT516" s="388">
        <f>IF(AE516="",0,IF(AE516=LEGENDA!K$43,0,1))</f>
        <v>0</v>
      </c>
      <c r="BU516" s="388">
        <f>IF(AF516="",0,IF(AF516=LEGENDA!L$43,0,1))</f>
        <v>0</v>
      </c>
      <c r="BV516" s="390">
        <f t="shared" si="299"/>
        <v>0</v>
      </c>
      <c r="BW516" s="388">
        <f t="shared" si="300"/>
        <v>0</v>
      </c>
      <c r="BX516" s="390">
        <f t="shared" si="301"/>
        <v>0</v>
      </c>
      <c r="BY516" s="391">
        <f t="shared" si="302"/>
        <v>0</v>
      </c>
      <c r="BZ516" s="391">
        <f t="shared" si="303"/>
        <v>0</v>
      </c>
      <c r="CA516" s="391" t="str">
        <f t="shared" si="304"/>
        <v/>
      </c>
      <c r="CB516" s="386" t="str">
        <f t="shared" si="258"/>
        <v/>
      </c>
      <c r="CC516" s="94">
        <f t="shared" si="305"/>
        <v>0</v>
      </c>
      <c r="CD516" s="397" t="str">
        <f t="shared" si="306"/>
        <v/>
      </c>
      <c r="CE516" s="559" t="str">
        <f t="array" ref="CE516">IFERROR(INDEX($C$10:$C$525,MATCH(0,COUNTIF($CE$9:CE515,$C$10:$C$525),0)),"")</f>
        <v/>
      </c>
      <c r="CF516" s="559">
        <f t="shared" si="259"/>
        <v>0</v>
      </c>
    </row>
    <row r="517" spans="1:84" ht="18.600000000000001" customHeight="1" thickBot="1" x14ac:dyDescent="0.35">
      <c r="A517" s="78" t="str">
        <f t="shared" si="284"/>
        <v/>
      </c>
      <c r="B517" s="576"/>
      <c r="C517" s="464"/>
      <c r="D517" s="349"/>
      <c r="E517" s="61" t="str">
        <f>IF(B517="","",IF(C517="","",IF(D517="","",INDEX(POBRANIE_!$B$6:$F$100,MATCH($D517,POBRANIE_!$A$6:$A$100,0),2))))</f>
        <v/>
      </c>
      <c r="F517" s="44"/>
      <c r="G517" s="45"/>
      <c r="H517" s="349"/>
      <c r="I517" s="46"/>
      <c r="J517" s="64" t="str">
        <f>IF($H517="","",IF($I517="","",IF($H517=LEGENDA!$B$21,0.6,IF($H517=LEGENDA!$B$22,0.7,0.8))))</f>
        <v/>
      </c>
      <c r="K517" s="61" t="str">
        <f t="shared" si="285"/>
        <v/>
      </c>
      <c r="L517" s="46"/>
      <c r="M517" s="61" t="str">
        <f>IF($H517="","",IF(OR(I517&gt;0,L517&gt;0),"",IF(AND(D517="TUZ",H517="gleba b. lekka"),"BŁĄD kol.8",IF(AND(D517="TUZ",H517="gleba lekka"),"BŁĄD kol.8",IF(AND(D517="TUZ",H517="gleba średnia"),"BŁĄD kol.8",IF(AND(D517="TUZ",H517="gleba ciężka"),"BŁĄD kol.8",IF(OR($H517=LEGENDA!$B$21,$H517=1),49,IF(OR($H517=LEGENDA!$B$22,$H517=2),59,IF(OR($H517=LEGENDA!$B$23,$H517=3),62,IF(OR($H517=4,$H517=LEGENDA!$B$24),66,IF(H517=LEGENDA!$O$25,86,IF(H517=LEGENDA!$O$26,91,IF(H517=LEGENDA!$O$27,73,IF(H517=LEGENDA!$O$28,66,IF(H517=LEGENDA!$O$29,135,IF(H517=LEGENDA!$O$30,158,IF(H517=LEGENDA!$O$31,117)))))))))))))))))</f>
        <v/>
      </c>
      <c r="N517" s="61" t="str">
        <f>IF(AND(D517="TUZ",H517="gleba b. lekka"),"BŁĄD kol.8",IF(AND(D517="TUZ",H517="gleba lekka"),"BŁĄD kol.8",IF(AND(D517="TUZ",H517="gleba średnia"),"BŁĄD kol.8",IF(AND(D517="TUZ",H517="gleba ciężka"),"BŁĄD kol.8",IF(AND(E517&lt;&gt;4,H517=LEGENDA!$O$29),"BŁĄD kol.8",IF(AND(E517&lt;&gt;4,H517=LEGENDA!$O$30),"BŁĄD kol.8",IF(AND(E517&lt;&gt;4,H517=LEGENDA!$O$31),"BŁĄD kol.8",IF(AND(E517&lt;&gt;4,H517=LEGENDA!$O$28),"BŁĄD kol.8",IF(AND(E517&lt;&gt;4,H517=LEGENDA!$O$27),"BŁĄD kol.8",IF(AND(E517&lt;&gt;4,H517=LEGENDA!$O$26),"BŁĄD kol.8",IF(AND(E517&lt;&gt;4,H517=LEGENDA!$O$25),"BŁĄD kol.8",IF(AX517="","",IF(AX517=1,0.6,IF(AX517=2,0.9,0.9))))))))))))))</f>
        <v/>
      </c>
      <c r="O517" s="381" t="str">
        <f t="shared" si="286"/>
        <v/>
      </c>
      <c r="P517" s="379" t="str">
        <f t="shared" si="287"/>
        <v/>
      </c>
      <c r="Q517" s="47"/>
      <c r="R517" s="46"/>
      <c r="S517" s="46"/>
      <c r="T517" s="46"/>
      <c r="U517" s="46"/>
      <c r="V517" s="61" t="str">
        <f t="shared" si="288"/>
        <v/>
      </c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61" t="str">
        <f t="shared" si="289"/>
        <v/>
      </c>
      <c r="AH517" s="66" t="e">
        <v>#VALUE!</v>
      </c>
      <c r="AI517" s="72">
        <v>0</v>
      </c>
      <c r="AJ517" s="73">
        <v>0</v>
      </c>
      <c r="AK517" s="67">
        <v>0</v>
      </c>
      <c r="AL517" s="51">
        <v>-63.360000000000007</v>
      </c>
      <c r="AM517" s="51">
        <v>-73.600000000000009</v>
      </c>
      <c r="AN517" s="51">
        <v>-164.8</v>
      </c>
      <c r="AO517" s="77">
        <v>0</v>
      </c>
      <c r="AP517" s="77">
        <v>0</v>
      </c>
      <c r="AQ517" s="77">
        <v>0</v>
      </c>
      <c r="AR517" s="77">
        <v>0</v>
      </c>
      <c r="AS517" s="77">
        <v>0</v>
      </c>
      <c r="AT517" s="77">
        <v>0</v>
      </c>
      <c r="AU517" s="46"/>
      <c r="AV517" s="350" t="str">
        <f t="shared" si="290"/>
        <v/>
      </c>
      <c r="AW517" s="76" t="str">
        <f t="shared" si="291"/>
        <v/>
      </c>
      <c r="AX517" s="198" t="str">
        <f>IF(A517="","",IF(D517="","",INDEX(POBRANIE_!$B$6:$F$101,MATCH(D517,POBRANIE_!$A$6:$A$101,0),5)))</f>
        <v/>
      </c>
      <c r="AY517" s="96" t="str">
        <f t="shared" si="292"/>
        <v/>
      </c>
      <c r="AZ517" s="96" t="str">
        <f t="shared" si="260"/>
        <v/>
      </c>
      <c r="BA517" s="292" t="str">
        <f t="shared" si="255"/>
        <v xml:space="preserve"> </v>
      </c>
      <c r="BB517" s="293" t="str">
        <f t="shared" si="256"/>
        <v xml:space="preserve"> </v>
      </c>
      <c r="BD517" s="45"/>
      <c r="BE517" s="387" t="str">
        <f t="shared" si="257"/>
        <v/>
      </c>
      <c r="BF517" s="388">
        <f t="shared" si="293"/>
        <v>0</v>
      </c>
      <c r="BG517" s="388">
        <f t="shared" si="294"/>
        <v>0</v>
      </c>
      <c r="BH517" s="388">
        <f t="shared" si="295"/>
        <v>0</v>
      </c>
      <c r="BI517" s="388">
        <f t="shared" si="296"/>
        <v>0</v>
      </c>
      <c r="BJ517" s="388">
        <f t="shared" si="297"/>
        <v>0</v>
      </c>
      <c r="BK517" s="389">
        <f t="shared" si="298"/>
        <v>0</v>
      </c>
      <c r="BL517" s="388">
        <f>IF(W517="",0,IF(W517=LEGENDA!C$43,0,1))</f>
        <v>0</v>
      </c>
      <c r="BM517" s="388">
        <f>IF(X517="",0,IF(X517=LEGENDA!D$43,0,1))</f>
        <v>0</v>
      </c>
      <c r="BN517" s="388">
        <f>IF(Y517="",0,IF(Y517=LEGENDA!E$43,0,1))</f>
        <v>0</v>
      </c>
      <c r="BO517" s="388">
        <f>IF(Z517="",0,IF(Z517=LEGENDA!F$43,0,1))</f>
        <v>0</v>
      </c>
      <c r="BP517" s="388">
        <f>IF(AA517="",0,IF(AA517=LEGENDA!G$43,0,1))</f>
        <v>0</v>
      </c>
      <c r="BQ517" s="388">
        <f>IF(AB517="",0,IF(AB517=LEGENDA!H$43,0,1))</f>
        <v>0</v>
      </c>
      <c r="BR517" s="388">
        <f>IF(AC517="",0,IF(AC517=LEGENDA!I$43,0,1))</f>
        <v>0</v>
      </c>
      <c r="BS517" s="388">
        <f>IF(AD517="",0,IF(AD517=LEGENDA!J$43,0,1))</f>
        <v>0</v>
      </c>
      <c r="BT517" s="388">
        <f>IF(AE517="",0,IF(AE517=LEGENDA!K$43,0,1))</f>
        <v>0</v>
      </c>
      <c r="BU517" s="388">
        <f>IF(AF517="",0,IF(AF517=LEGENDA!L$43,0,1))</f>
        <v>0</v>
      </c>
      <c r="BV517" s="390">
        <f t="shared" si="299"/>
        <v>0</v>
      </c>
      <c r="BW517" s="388">
        <f t="shared" si="300"/>
        <v>0</v>
      </c>
      <c r="BX517" s="390">
        <f t="shared" si="301"/>
        <v>0</v>
      </c>
      <c r="BY517" s="391">
        <f t="shared" si="302"/>
        <v>0</v>
      </c>
      <c r="BZ517" s="391">
        <f t="shared" si="303"/>
        <v>0</v>
      </c>
      <c r="CA517" s="391" t="str">
        <f t="shared" si="304"/>
        <v/>
      </c>
      <c r="CB517" s="386" t="str">
        <f t="shared" si="258"/>
        <v/>
      </c>
      <c r="CC517" s="94">
        <f t="shared" si="305"/>
        <v>0</v>
      </c>
      <c r="CD517" s="397" t="str">
        <f t="shared" si="306"/>
        <v/>
      </c>
      <c r="CE517" s="559" t="str">
        <f t="array" ref="CE517">IFERROR(INDEX($C$10:$C$525,MATCH(0,COUNTIF($CE$9:CE516,$C$10:$C$525),0)),"")</f>
        <v/>
      </c>
      <c r="CF517" s="559">
        <f t="shared" si="259"/>
        <v>0</v>
      </c>
    </row>
    <row r="518" spans="1:84" ht="18.600000000000001" customHeight="1" thickBot="1" x14ac:dyDescent="0.35">
      <c r="A518" s="78" t="str">
        <f t="shared" si="284"/>
        <v/>
      </c>
      <c r="B518" s="576"/>
      <c r="C518" s="464"/>
      <c r="D518" s="349"/>
      <c r="E518" s="61" t="str">
        <f>IF(B518="","",IF(C518="","",IF(D518="","",INDEX(POBRANIE_!$B$6:$F$100,MATCH($D518,POBRANIE_!$A$6:$A$100,0),2))))</f>
        <v/>
      </c>
      <c r="F518" s="44"/>
      <c r="G518" s="45"/>
      <c r="H518" s="349"/>
      <c r="I518" s="46"/>
      <c r="J518" s="64" t="str">
        <f>IF($H518="","",IF($I518="","",IF($H518=LEGENDA!$B$21,0.6,IF($H518=LEGENDA!$B$22,0.7,0.8))))</f>
        <v/>
      </c>
      <c r="K518" s="61" t="str">
        <f t="shared" si="285"/>
        <v/>
      </c>
      <c r="L518" s="46"/>
      <c r="M518" s="61" t="str">
        <f>IF($H518="","",IF(OR(I518&gt;0,L518&gt;0),"",IF(AND(D518="TUZ",H518="gleba b. lekka"),"BŁĄD kol.8",IF(AND(D518="TUZ",H518="gleba lekka"),"BŁĄD kol.8",IF(AND(D518="TUZ",H518="gleba średnia"),"BŁĄD kol.8",IF(AND(D518="TUZ",H518="gleba ciężka"),"BŁĄD kol.8",IF(OR($H518=LEGENDA!$B$21,$H518=1),49,IF(OR($H518=LEGENDA!$B$22,$H518=2),59,IF(OR($H518=LEGENDA!$B$23,$H518=3),62,IF(OR($H518=4,$H518=LEGENDA!$B$24),66,IF(H518=LEGENDA!$O$25,86,IF(H518=LEGENDA!$O$26,91,IF(H518=LEGENDA!$O$27,73,IF(H518=LEGENDA!$O$28,66,IF(H518=LEGENDA!$O$29,135,IF(H518=LEGENDA!$O$30,158,IF(H518=LEGENDA!$O$31,117)))))))))))))))))</f>
        <v/>
      </c>
      <c r="N518" s="61" t="str">
        <f>IF(AND(D518="TUZ",H518="gleba b. lekka"),"BŁĄD kol.8",IF(AND(D518="TUZ",H518="gleba lekka"),"BŁĄD kol.8",IF(AND(D518="TUZ",H518="gleba średnia"),"BŁĄD kol.8",IF(AND(D518="TUZ",H518="gleba ciężka"),"BŁĄD kol.8",IF(AND(E518&lt;&gt;4,H518=LEGENDA!$O$29),"BŁĄD kol.8",IF(AND(E518&lt;&gt;4,H518=LEGENDA!$O$30),"BŁĄD kol.8",IF(AND(E518&lt;&gt;4,H518=LEGENDA!$O$31),"BŁĄD kol.8",IF(AND(E518&lt;&gt;4,H518=LEGENDA!$O$28),"BŁĄD kol.8",IF(AND(E518&lt;&gt;4,H518=LEGENDA!$O$27),"BŁĄD kol.8",IF(AND(E518&lt;&gt;4,H518=LEGENDA!$O$26),"BŁĄD kol.8",IF(AND(E518&lt;&gt;4,H518=LEGENDA!$O$25),"BŁĄD kol.8",IF(AX518="","",IF(AX518=1,0.6,IF(AX518=2,0.9,0.9))))))))))))))</f>
        <v/>
      </c>
      <c r="O518" s="381" t="str">
        <f t="shared" si="286"/>
        <v/>
      </c>
      <c r="P518" s="379" t="str">
        <f t="shared" si="287"/>
        <v/>
      </c>
      <c r="Q518" s="47"/>
      <c r="R518" s="46"/>
      <c r="S518" s="46"/>
      <c r="T518" s="46"/>
      <c r="U518" s="46"/>
      <c r="V518" s="61" t="str">
        <f t="shared" si="288"/>
        <v/>
      </c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61" t="str">
        <f t="shared" si="289"/>
        <v/>
      </c>
      <c r="AH518" s="66" t="e">
        <v>#VALUE!</v>
      </c>
      <c r="AI518" s="72">
        <v>0</v>
      </c>
      <c r="AJ518" s="73">
        <v>0</v>
      </c>
      <c r="AK518" s="67">
        <v>0</v>
      </c>
      <c r="AL518" s="51">
        <v>-63.360000000000007</v>
      </c>
      <c r="AM518" s="51">
        <v>-73.600000000000009</v>
      </c>
      <c r="AN518" s="51">
        <v>-164.8</v>
      </c>
      <c r="AO518" s="77">
        <v>0</v>
      </c>
      <c r="AP518" s="77">
        <v>0</v>
      </c>
      <c r="AQ518" s="77">
        <v>0</v>
      </c>
      <c r="AR518" s="77">
        <v>0</v>
      </c>
      <c r="AS518" s="77">
        <v>0</v>
      </c>
      <c r="AT518" s="77">
        <v>0</v>
      </c>
      <c r="AU518" s="46"/>
      <c r="AV518" s="350" t="str">
        <f t="shared" si="290"/>
        <v/>
      </c>
      <c r="AW518" s="76" t="str">
        <f t="shared" si="291"/>
        <v/>
      </c>
      <c r="AX518" s="198" t="str">
        <f>IF(A518="","",IF(D518="","",INDEX(POBRANIE_!$B$6:$F$101,MATCH(D518,POBRANIE_!$A$6:$A$101,0),5)))</f>
        <v/>
      </c>
      <c r="AY518" s="96" t="str">
        <f t="shared" si="292"/>
        <v/>
      </c>
      <c r="AZ518" s="96" t="str">
        <f t="shared" si="260"/>
        <v/>
      </c>
      <c r="BA518" s="292" t="str">
        <f t="shared" si="255"/>
        <v xml:space="preserve"> </v>
      </c>
      <c r="BB518" s="293" t="str">
        <f t="shared" si="256"/>
        <v xml:space="preserve"> </v>
      </c>
      <c r="BD518" s="45"/>
      <c r="BE518" s="387" t="str">
        <f t="shared" si="257"/>
        <v/>
      </c>
      <c r="BF518" s="388">
        <f t="shared" si="293"/>
        <v>0</v>
      </c>
      <c r="BG518" s="388">
        <f t="shared" si="294"/>
        <v>0</v>
      </c>
      <c r="BH518" s="388">
        <f t="shared" si="295"/>
        <v>0</v>
      </c>
      <c r="BI518" s="388">
        <f t="shared" si="296"/>
        <v>0</v>
      </c>
      <c r="BJ518" s="388">
        <f t="shared" si="297"/>
        <v>0</v>
      </c>
      <c r="BK518" s="389">
        <f t="shared" si="298"/>
        <v>0</v>
      </c>
      <c r="BL518" s="388">
        <f>IF(W518="",0,IF(W518=LEGENDA!C$43,0,1))</f>
        <v>0</v>
      </c>
      <c r="BM518" s="388">
        <f>IF(X518="",0,IF(X518=LEGENDA!D$43,0,1))</f>
        <v>0</v>
      </c>
      <c r="BN518" s="388">
        <f>IF(Y518="",0,IF(Y518=LEGENDA!E$43,0,1))</f>
        <v>0</v>
      </c>
      <c r="BO518" s="388">
        <f>IF(Z518="",0,IF(Z518=LEGENDA!F$43,0,1))</f>
        <v>0</v>
      </c>
      <c r="BP518" s="388">
        <f>IF(AA518="",0,IF(AA518=LEGENDA!G$43,0,1))</f>
        <v>0</v>
      </c>
      <c r="BQ518" s="388">
        <f>IF(AB518="",0,IF(AB518=LEGENDA!H$43,0,1))</f>
        <v>0</v>
      </c>
      <c r="BR518" s="388">
        <f>IF(AC518="",0,IF(AC518=LEGENDA!I$43,0,1))</f>
        <v>0</v>
      </c>
      <c r="BS518" s="388">
        <f>IF(AD518="",0,IF(AD518=LEGENDA!J$43,0,1))</f>
        <v>0</v>
      </c>
      <c r="BT518" s="388">
        <f>IF(AE518="",0,IF(AE518=LEGENDA!K$43,0,1))</f>
        <v>0</v>
      </c>
      <c r="BU518" s="388">
        <f>IF(AF518="",0,IF(AF518=LEGENDA!L$43,0,1))</f>
        <v>0</v>
      </c>
      <c r="BV518" s="390">
        <f t="shared" si="299"/>
        <v>0</v>
      </c>
      <c r="BW518" s="388">
        <f t="shared" si="300"/>
        <v>0</v>
      </c>
      <c r="BX518" s="390">
        <f t="shared" si="301"/>
        <v>0</v>
      </c>
      <c r="BY518" s="391">
        <f t="shared" si="302"/>
        <v>0</v>
      </c>
      <c r="BZ518" s="391">
        <f t="shared" si="303"/>
        <v>0</v>
      </c>
      <c r="CA518" s="391" t="str">
        <f t="shared" si="304"/>
        <v/>
      </c>
      <c r="CB518" s="386" t="str">
        <f t="shared" si="258"/>
        <v/>
      </c>
      <c r="CC518" s="94">
        <f t="shared" si="305"/>
        <v>0</v>
      </c>
      <c r="CD518" s="397" t="str">
        <f t="shared" si="306"/>
        <v/>
      </c>
      <c r="CE518" s="559" t="str">
        <f t="array" ref="CE518">IFERROR(INDEX($C$10:$C$525,MATCH(0,COUNTIF($CE$9:CE517,$C$10:$C$525),0)),"")</f>
        <v/>
      </c>
      <c r="CF518" s="559">
        <f t="shared" si="259"/>
        <v>0</v>
      </c>
    </row>
    <row r="519" spans="1:84" ht="18.600000000000001" customHeight="1" thickBot="1" x14ac:dyDescent="0.35">
      <c r="A519" s="78" t="str">
        <f t="shared" si="284"/>
        <v/>
      </c>
      <c r="B519" s="576"/>
      <c r="C519" s="464"/>
      <c r="D519" s="349"/>
      <c r="E519" s="61" t="str">
        <f>IF(B519="","",IF(C519="","",IF(D519="","",INDEX(POBRANIE_!$B$6:$F$100,MATCH($D519,POBRANIE_!$A$6:$A$100,0),2))))</f>
        <v/>
      </c>
      <c r="F519" s="44" t="str">
        <f>[1]PLAN_1!$H70</f>
        <v/>
      </c>
      <c r="G519" s="45"/>
      <c r="H519" s="349"/>
      <c r="I519" s="46"/>
      <c r="J519" s="64" t="str">
        <f>IF($H519="","",IF($I519="","",IF($H519=LEGENDA!$B$21,0.6,IF($H519=LEGENDA!$B$22,0.7,0.8))))</f>
        <v/>
      </c>
      <c r="K519" s="61" t="str">
        <f t="shared" si="285"/>
        <v/>
      </c>
      <c r="L519" s="46"/>
      <c r="M519" s="61" t="str">
        <f>IF($H519="","",IF(OR(I519&gt;0,L519&gt;0),"",IF(AND(D519="TUZ",H519="gleba b. lekka"),"BŁĄD kol.8",IF(AND(D519="TUZ",H519="gleba lekka"),"BŁĄD kol.8",IF(AND(D519="TUZ",H519="gleba średnia"),"BŁĄD kol.8",IF(AND(D519="TUZ",H519="gleba ciężka"),"BŁĄD kol.8",IF(OR($H519=LEGENDA!$B$21,$H519=1),49,IF(OR($H519=LEGENDA!$B$22,$H519=2),59,IF(OR($H519=LEGENDA!$B$23,$H519=3),62,IF(OR($H519=4,$H519=LEGENDA!$B$24),66,IF(H519=LEGENDA!$O$25,86,IF(H519=LEGENDA!$O$26,91,IF(H519=LEGENDA!$O$27,73,IF(H519=LEGENDA!$O$28,66,IF(H519=LEGENDA!$O$29,135,IF(H519=LEGENDA!$O$30,158,IF(H519=LEGENDA!$O$31,117)))))))))))))))))</f>
        <v/>
      </c>
      <c r="N519" s="61" t="str">
        <f>IF(AND(D519="TUZ",H519="gleba b. lekka"),"BŁĄD kol.8",IF(AND(D519="TUZ",H519="gleba lekka"),"BŁĄD kol.8",IF(AND(D519="TUZ",H519="gleba średnia"),"BŁĄD kol.8",IF(AND(D519="TUZ",H519="gleba ciężka"),"BŁĄD kol.8",IF(AND(E519&lt;&gt;4,H519=LEGENDA!$O$29),"BŁĄD kol.8",IF(AND(E519&lt;&gt;4,H519=LEGENDA!$O$30),"BŁĄD kol.8",IF(AND(E519&lt;&gt;4,H519=LEGENDA!$O$31),"BŁĄD kol.8",IF(AND(E519&lt;&gt;4,H519=LEGENDA!$O$28),"BŁĄD kol.8",IF(AND(E519&lt;&gt;4,H519=LEGENDA!$O$27),"BŁĄD kol.8",IF(AND(E519&lt;&gt;4,H519=LEGENDA!$O$26),"BŁĄD kol.8",IF(AND(E519&lt;&gt;4,H519=LEGENDA!$O$25),"BŁĄD kol.8",IF(AX519="","",IF(AX519=1,0.6,IF(AX519=2,0.9,0.9))))))))))))))</f>
        <v/>
      </c>
      <c r="O519" s="381" t="str">
        <f t="shared" si="286"/>
        <v/>
      </c>
      <c r="P519" s="379" t="str">
        <f t="shared" si="287"/>
        <v/>
      </c>
      <c r="Q519" s="47"/>
      <c r="R519" s="46"/>
      <c r="S519" s="46"/>
      <c r="T519" s="46"/>
      <c r="U519" s="46"/>
      <c r="V519" s="61" t="str">
        <f t="shared" si="288"/>
        <v/>
      </c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61" t="str">
        <f t="shared" si="289"/>
        <v/>
      </c>
      <c r="AH519" s="66" t="e">
        <v>#VALUE!</v>
      </c>
      <c r="AI519" s="72">
        <v>0</v>
      </c>
      <c r="AJ519" s="73">
        <v>0</v>
      </c>
      <c r="AK519" s="67">
        <v>0</v>
      </c>
      <c r="AL519" s="51">
        <v>-63.360000000000007</v>
      </c>
      <c r="AM519" s="51">
        <v>-73.600000000000009</v>
      </c>
      <c r="AN519" s="51">
        <v>-164.8</v>
      </c>
      <c r="AO519" s="77">
        <v>0</v>
      </c>
      <c r="AP519" s="77">
        <v>0</v>
      </c>
      <c r="AQ519" s="77">
        <v>0</v>
      </c>
      <c r="AR519" s="77">
        <v>0</v>
      </c>
      <c r="AS519" s="77">
        <v>0</v>
      </c>
      <c r="AT519" s="77">
        <v>0</v>
      </c>
      <c r="AU519" s="46"/>
      <c r="AV519" s="350" t="str">
        <f t="shared" si="290"/>
        <v/>
      </c>
      <c r="AW519" s="76" t="str">
        <f t="shared" si="291"/>
        <v/>
      </c>
      <c r="AX519" s="198" t="str">
        <f>IF(A519="","",IF(D519="","",INDEX(POBRANIE_!$B$6:$F$101,MATCH(D519,POBRANIE_!$A$6:$A$101,0),5)))</f>
        <v/>
      </c>
      <c r="AY519" s="96">
        <f t="shared" si="292"/>
        <v>1</v>
      </c>
      <c r="AZ519" s="96" t="str">
        <f t="shared" si="260"/>
        <v/>
      </c>
      <c r="BA519" s="292" t="str">
        <f t="shared" si="255"/>
        <v xml:space="preserve"> </v>
      </c>
      <c r="BB519" s="293" t="str">
        <f t="shared" si="256"/>
        <v xml:space="preserve"> </v>
      </c>
      <c r="BD519" s="45"/>
      <c r="BE519" s="387" t="str">
        <f t="shared" si="257"/>
        <v/>
      </c>
      <c r="BF519" s="388">
        <f t="shared" si="293"/>
        <v>0</v>
      </c>
      <c r="BG519" s="388">
        <f t="shared" si="294"/>
        <v>0</v>
      </c>
      <c r="BH519" s="388">
        <f t="shared" si="295"/>
        <v>0</v>
      </c>
      <c r="BI519" s="388">
        <f t="shared" si="296"/>
        <v>0</v>
      </c>
      <c r="BJ519" s="388">
        <f t="shared" si="297"/>
        <v>0</v>
      </c>
      <c r="BK519" s="389">
        <f t="shared" si="298"/>
        <v>0</v>
      </c>
      <c r="BL519" s="388">
        <f>IF(W519="",0,IF(W519=LEGENDA!C$43,0,1))</f>
        <v>0</v>
      </c>
      <c r="BM519" s="388">
        <f>IF(X519="",0,IF(X519=LEGENDA!D$43,0,1))</f>
        <v>0</v>
      </c>
      <c r="BN519" s="388">
        <f>IF(Y519="",0,IF(Y519=LEGENDA!E$43,0,1))</f>
        <v>0</v>
      </c>
      <c r="BO519" s="388">
        <f>IF(Z519="",0,IF(Z519=LEGENDA!F$43,0,1))</f>
        <v>0</v>
      </c>
      <c r="BP519" s="388">
        <f>IF(AA519="",0,IF(AA519=LEGENDA!G$43,0,1))</f>
        <v>0</v>
      </c>
      <c r="BQ519" s="388">
        <f>IF(AB519="",0,IF(AB519=LEGENDA!H$43,0,1))</f>
        <v>0</v>
      </c>
      <c r="BR519" s="388">
        <f>IF(AC519="",0,IF(AC519=LEGENDA!I$43,0,1))</f>
        <v>0</v>
      </c>
      <c r="BS519" s="388">
        <f>IF(AD519="",0,IF(AD519=LEGENDA!J$43,0,1))</f>
        <v>0</v>
      </c>
      <c r="BT519" s="388">
        <f>IF(AE519="",0,IF(AE519=LEGENDA!K$43,0,1))</f>
        <v>0</v>
      </c>
      <c r="BU519" s="388">
        <f>IF(AF519="",0,IF(AF519=LEGENDA!L$43,0,1))</f>
        <v>0</v>
      </c>
      <c r="BV519" s="390">
        <f t="shared" si="299"/>
        <v>0</v>
      </c>
      <c r="BW519" s="388">
        <f t="shared" si="300"/>
        <v>0</v>
      </c>
      <c r="BX519" s="390">
        <f t="shared" si="301"/>
        <v>0</v>
      </c>
      <c r="BY519" s="391">
        <f t="shared" si="302"/>
        <v>0</v>
      </c>
      <c r="BZ519" s="391">
        <f t="shared" si="303"/>
        <v>0</v>
      </c>
      <c r="CA519" s="391" t="str">
        <f t="shared" si="304"/>
        <v/>
      </c>
      <c r="CB519" s="386" t="str">
        <f t="shared" si="258"/>
        <v/>
      </c>
      <c r="CC519" s="94">
        <f t="shared" si="305"/>
        <v>0</v>
      </c>
      <c r="CD519" s="397" t="str">
        <f t="shared" si="306"/>
        <v/>
      </c>
      <c r="CE519" s="559" t="str">
        <f t="array" ref="CE519">IFERROR(INDEX($C$10:$C$525,MATCH(0,COUNTIF($CE$9:CE518,$C$10:$C$525),0)),"")</f>
        <v/>
      </c>
      <c r="CF519" s="559">
        <f t="shared" si="259"/>
        <v>0</v>
      </c>
    </row>
    <row r="520" spans="1:84" ht="18.600000000000001" customHeight="1" thickBot="1" x14ac:dyDescent="0.35">
      <c r="A520" s="78" t="str">
        <f t="shared" si="284"/>
        <v/>
      </c>
      <c r="B520" s="576"/>
      <c r="C520" s="464"/>
      <c r="D520" s="349"/>
      <c r="E520" s="61" t="str">
        <f>IF(B520="","",IF(C520="","",IF(D520="","",INDEX(POBRANIE_!$B$6:$F$100,MATCH($D520,POBRANIE_!$A$6:$A$100,0),2))))</f>
        <v/>
      </c>
      <c r="F520" s="44" t="str">
        <f>[1]PLAN_1!$H71</f>
        <v/>
      </c>
      <c r="G520" s="45"/>
      <c r="H520" s="349"/>
      <c r="I520" s="46"/>
      <c r="J520" s="64" t="str">
        <f>IF($H520="","",IF($I520="","",IF($H520=LEGENDA!$B$21,0.6,IF($H520=LEGENDA!$B$22,0.7,0.8))))</f>
        <v/>
      </c>
      <c r="K520" s="61" t="str">
        <f t="shared" si="285"/>
        <v/>
      </c>
      <c r="L520" s="46"/>
      <c r="M520" s="61" t="str">
        <f>IF($H520="","",IF(OR(I520&gt;0,L520&gt;0),"",IF(AND(D520="TUZ",H520="gleba b. lekka"),"BŁĄD kol.8",IF(AND(D520="TUZ",H520="gleba lekka"),"BŁĄD kol.8",IF(AND(D520="TUZ",H520="gleba średnia"),"BŁĄD kol.8",IF(AND(D520="TUZ",H520="gleba ciężka"),"BŁĄD kol.8",IF(OR($H520=LEGENDA!$B$21,$H520=1),49,IF(OR($H520=LEGENDA!$B$22,$H520=2),59,IF(OR($H520=LEGENDA!$B$23,$H520=3),62,IF(OR($H520=4,$H520=LEGENDA!$B$24),66,IF(H520=LEGENDA!$O$25,86,IF(H520=LEGENDA!$O$26,91,IF(H520=LEGENDA!$O$27,73,IF(H520=LEGENDA!$O$28,66,IF(H520=LEGENDA!$O$29,135,IF(H520=LEGENDA!$O$30,158,IF(H520=LEGENDA!$O$31,117)))))))))))))))))</f>
        <v/>
      </c>
      <c r="N520" s="61" t="str">
        <f>IF(AND(D520="TUZ",H520="gleba b. lekka"),"BŁĄD kol.8",IF(AND(D520="TUZ",H520="gleba lekka"),"BŁĄD kol.8",IF(AND(D520="TUZ",H520="gleba średnia"),"BŁĄD kol.8",IF(AND(D520="TUZ",H520="gleba ciężka"),"BŁĄD kol.8",IF(AND(E520&lt;&gt;4,H520=LEGENDA!$O$29),"BŁĄD kol.8",IF(AND(E520&lt;&gt;4,H520=LEGENDA!$O$30),"BŁĄD kol.8",IF(AND(E520&lt;&gt;4,H520=LEGENDA!$O$31),"BŁĄD kol.8",IF(AND(E520&lt;&gt;4,H520=LEGENDA!$O$28),"BŁĄD kol.8",IF(AND(E520&lt;&gt;4,H520=LEGENDA!$O$27),"BŁĄD kol.8",IF(AND(E520&lt;&gt;4,H520=LEGENDA!$O$26),"BŁĄD kol.8",IF(AND(E520&lt;&gt;4,H520=LEGENDA!$O$25),"BŁĄD kol.8",IF(AX520="","",IF(AX520=1,0.6,IF(AX520=2,0.9,0.9))))))))))))))</f>
        <v/>
      </c>
      <c r="O520" s="381" t="str">
        <f t="shared" si="286"/>
        <v/>
      </c>
      <c r="P520" s="379" t="str">
        <f t="shared" si="287"/>
        <v/>
      </c>
      <c r="Q520" s="47"/>
      <c r="R520" s="46"/>
      <c r="S520" s="46"/>
      <c r="T520" s="46"/>
      <c r="U520" s="46"/>
      <c r="V520" s="61" t="str">
        <f t="shared" si="288"/>
        <v/>
      </c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61" t="str">
        <f t="shared" si="289"/>
        <v/>
      </c>
      <c r="AH520" s="66" t="e">
        <v>#VALUE!</v>
      </c>
      <c r="AI520" s="72">
        <v>0</v>
      </c>
      <c r="AJ520" s="73">
        <v>0</v>
      </c>
      <c r="AK520" s="67">
        <v>0</v>
      </c>
      <c r="AL520" s="51">
        <v>-63.360000000000007</v>
      </c>
      <c r="AM520" s="51">
        <v>-73.600000000000009</v>
      </c>
      <c r="AN520" s="51">
        <v>-164.8</v>
      </c>
      <c r="AO520" s="77">
        <v>0</v>
      </c>
      <c r="AP520" s="77">
        <v>0</v>
      </c>
      <c r="AQ520" s="77">
        <v>0</v>
      </c>
      <c r="AR520" s="77">
        <v>0</v>
      </c>
      <c r="AS520" s="77">
        <v>0</v>
      </c>
      <c r="AT520" s="77">
        <v>0</v>
      </c>
      <c r="AU520" s="46"/>
      <c r="AV520" s="350" t="str">
        <f t="shared" si="290"/>
        <v/>
      </c>
      <c r="AW520" s="76" t="str">
        <f t="shared" si="291"/>
        <v/>
      </c>
      <c r="AX520" s="198" t="str">
        <f>IF(A520="","",IF(D520="","",INDEX(POBRANIE_!$B$6:$F$101,MATCH(D520,POBRANIE_!$A$6:$A$101,0),5)))</f>
        <v/>
      </c>
      <c r="AY520" s="96">
        <f t="shared" si="292"/>
        <v>1</v>
      </c>
      <c r="AZ520" s="96" t="str">
        <f t="shared" si="260"/>
        <v/>
      </c>
      <c r="BA520" s="292" t="str">
        <f t="shared" si="255"/>
        <v xml:space="preserve"> </v>
      </c>
      <c r="BB520" s="293" t="str">
        <f t="shared" si="256"/>
        <v xml:space="preserve"> </v>
      </c>
      <c r="BD520" s="45"/>
      <c r="BE520" s="387" t="str">
        <f t="shared" si="257"/>
        <v/>
      </c>
      <c r="BF520" s="388">
        <f t="shared" si="293"/>
        <v>0</v>
      </c>
      <c r="BG520" s="388">
        <f t="shared" si="294"/>
        <v>0</v>
      </c>
      <c r="BH520" s="388">
        <f t="shared" si="295"/>
        <v>0</v>
      </c>
      <c r="BI520" s="388">
        <f t="shared" si="296"/>
        <v>0</v>
      </c>
      <c r="BJ520" s="388">
        <f t="shared" si="297"/>
        <v>0</v>
      </c>
      <c r="BK520" s="389">
        <f t="shared" si="298"/>
        <v>0</v>
      </c>
      <c r="BL520" s="388">
        <f>IF(W520="",0,IF(W520=LEGENDA!C$43,0,1))</f>
        <v>0</v>
      </c>
      <c r="BM520" s="388">
        <f>IF(X520="",0,IF(X520=LEGENDA!D$43,0,1))</f>
        <v>0</v>
      </c>
      <c r="BN520" s="388">
        <f>IF(Y520="",0,IF(Y520=LEGENDA!E$43,0,1))</f>
        <v>0</v>
      </c>
      <c r="BO520" s="388">
        <f>IF(Z520="",0,IF(Z520=LEGENDA!F$43,0,1))</f>
        <v>0</v>
      </c>
      <c r="BP520" s="388">
        <f>IF(AA520="",0,IF(AA520=LEGENDA!G$43,0,1))</f>
        <v>0</v>
      </c>
      <c r="BQ520" s="388">
        <f>IF(AB520="",0,IF(AB520=LEGENDA!H$43,0,1))</f>
        <v>0</v>
      </c>
      <c r="BR520" s="388">
        <f>IF(AC520="",0,IF(AC520=LEGENDA!I$43,0,1))</f>
        <v>0</v>
      </c>
      <c r="BS520" s="388">
        <f>IF(AD520="",0,IF(AD520=LEGENDA!J$43,0,1))</f>
        <v>0</v>
      </c>
      <c r="BT520" s="388">
        <f>IF(AE520="",0,IF(AE520=LEGENDA!K$43,0,1))</f>
        <v>0</v>
      </c>
      <c r="BU520" s="388">
        <f>IF(AF520="",0,IF(AF520=LEGENDA!L$43,0,1))</f>
        <v>0</v>
      </c>
      <c r="BV520" s="390">
        <f t="shared" si="299"/>
        <v>0</v>
      </c>
      <c r="BW520" s="388">
        <f t="shared" si="300"/>
        <v>0</v>
      </c>
      <c r="BX520" s="390">
        <f t="shared" si="301"/>
        <v>0</v>
      </c>
      <c r="BY520" s="391">
        <f t="shared" si="302"/>
        <v>0</v>
      </c>
      <c r="BZ520" s="391">
        <f t="shared" si="303"/>
        <v>0</v>
      </c>
      <c r="CA520" s="391" t="str">
        <f t="shared" si="304"/>
        <v/>
      </c>
      <c r="CB520" s="386" t="str">
        <f t="shared" si="258"/>
        <v/>
      </c>
      <c r="CC520" s="94">
        <f t="shared" si="305"/>
        <v>0</v>
      </c>
      <c r="CD520" s="397" t="str">
        <f t="shared" si="306"/>
        <v/>
      </c>
      <c r="CE520" s="559" t="str">
        <f t="array" ref="CE520">IFERROR(INDEX($C$10:$C$525,MATCH(0,COUNTIF($CE$9:CE519,$C$10:$C$525),0)),"")</f>
        <v/>
      </c>
      <c r="CF520" s="559">
        <f t="shared" si="259"/>
        <v>0</v>
      </c>
    </row>
    <row r="521" spans="1:84" ht="18.600000000000001" customHeight="1" thickBot="1" x14ac:dyDescent="0.35">
      <c r="A521" s="78" t="str">
        <f t="shared" si="284"/>
        <v/>
      </c>
      <c r="B521" s="576"/>
      <c r="C521" s="464"/>
      <c r="D521" s="349"/>
      <c r="E521" s="61" t="str">
        <f>IF(B521="","",IF(C521="","",IF(D521="","",INDEX(POBRANIE_!$B$6:$F$100,MATCH($D521,POBRANIE_!$A$6:$A$100,0),2))))</f>
        <v/>
      </c>
      <c r="F521" s="44" t="str">
        <f>[1]PLAN_1!$H72</f>
        <v/>
      </c>
      <c r="G521" s="45"/>
      <c r="H521" s="349"/>
      <c r="I521" s="46"/>
      <c r="J521" s="64" t="str">
        <f>IF($H521="","",IF($I521="","",IF($H521=LEGENDA!$B$21,0.6,IF($H521=LEGENDA!$B$22,0.7,0.8))))</f>
        <v/>
      </c>
      <c r="K521" s="61" t="str">
        <f t="shared" si="285"/>
        <v/>
      </c>
      <c r="L521" s="46"/>
      <c r="M521" s="61" t="str">
        <f>IF($H521="","",IF(OR(I521&gt;0,L521&gt;0),"",IF(AND(D521="TUZ",H521="gleba b. lekka"),"BŁĄD kol.8",IF(AND(D521="TUZ",H521="gleba lekka"),"BŁĄD kol.8",IF(AND(D521="TUZ",H521="gleba średnia"),"BŁĄD kol.8",IF(AND(D521="TUZ",H521="gleba ciężka"),"BŁĄD kol.8",IF(OR($H521=LEGENDA!$B$21,$H521=1),49,IF(OR($H521=LEGENDA!$B$22,$H521=2),59,IF(OR($H521=LEGENDA!$B$23,$H521=3),62,IF(OR($H521=4,$H521=LEGENDA!$B$24),66,IF(H521=LEGENDA!$O$25,86,IF(H521=LEGENDA!$O$26,91,IF(H521=LEGENDA!$O$27,73,IF(H521=LEGENDA!$O$28,66,IF(H521=LEGENDA!$O$29,135,IF(H521=LEGENDA!$O$30,158,IF(H521=LEGENDA!$O$31,117)))))))))))))))))</f>
        <v/>
      </c>
      <c r="N521" s="61" t="str">
        <f>IF(AND(D521="TUZ",H521="gleba b. lekka"),"BŁĄD kol.8",IF(AND(D521="TUZ",H521="gleba lekka"),"BŁĄD kol.8",IF(AND(D521="TUZ",H521="gleba średnia"),"BŁĄD kol.8",IF(AND(D521="TUZ",H521="gleba ciężka"),"BŁĄD kol.8",IF(AND(E521&lt;&gt;4,H521=LEGENDA!$O$29),"BŁĄD kol.8",IF(AND(E521&lt;&gt;4,H521=LEGENDA!$O$30),"BŁĄD kol.8",IF(AND(E521&lt;&gt;4,H521=LEGENDA!$O$31),"BŁĄD kol.8",IF(AND(E521&lt;&gt;4,H521=LEGENDA!$O$28),"BŁĄD kol.8",IF(AND(E521&lt;&gt;4,H521=LEGENDA!$O$27),"BŁĄD kol.8",IF(AND(E521&lt;&gt;4,H521=LEGENDA!$O$26),"BŁĄD kol.8",IF(AND(E521&lt;&gt;4,H521=LEGENDA!$O$25),"BŁĄD kol.8",IF(AX521="","",IF(AX521=1,0.6,IF(AX521=2,0.9,0.9))))))))))))))</f>
        <v/>
      </c>
      <c r="O521" s="381" t="str">
        <f t="shared" si="286"/>
        <v/>
      </c>
      <c r="P521" s="379" t="str">
        <f t="shared" si="287"/>
        <v/>
      </c>
      <c r="Q521" s="47"/>
      <c r="R521" s="46"/>
      <c r="S521" s="46"/>
      <c r="T521" s="46"/>
      <c r="U521" s="46"/>
      <c r="V521" s="61" t="str">
        <f t="shared" si="288"/>
        <v/>
      </c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61" t="str">
        <f t="shared" si="289"/>
        <v/>
      </c>
      <c r="AH521" s="66" t="e">
        <v>#VALUE!</v>
      </c>
      <c r="AI521" s="72">
        <v>0</v>
      </c>
      <c r="AJ521" s="73">
        <v>0</v>
      </c>
      <c r="AK521" s="67">
        <v>0</v>
      </c>
      <c r="AL521" s="51">
        <v>-63.360000000000007</v>
      </c>
      <c r="AM521" s="51">
        <v>-73.600000000000009</v>
      </c>
      <c r="AN521" s="51">
        <v>-164.8</v>
      </c>
      <c r="AO521" s="77">
        <v>0</v>
      </c>
      <c r="AP521" s="77">
        <v>0</v>
      </c>
      <c r="AQ521" s="77">
        <v>0</v>
      </c>
      <c r="AR521" s="77">
        <v>0</v>
      </c>
      <c r="AS521" s="77">
        <v>0</v>
      </c>
      <c r="AT521" s="77">
        <v>0</v>
      </c>
      <c r="AU521" s="46"/>
      <c r="AV521" s="350" t="str">
        <f t="shared" si="290"/>
        <v/>
      </c>
      <c r="AW521" s="76" t="str">
        <f t="shared" si="291"/>
        <v/>
      </c>
      <c r="AX521" s="198" t="str">
        <f>IF(A521="","",IF(D521="","",INDEX(POBRANIE_!$B$6:$F$101,MATCH(D521,POBRANIE_!$A$6:$A$101,0),5)))</f>
        <v/>
      </c>
      <c r="AY521" s="96">
        <f t="shared" si="292"/>
        <v>1</v>
      </c>
      <c r="AZ521" s="96" t="str">
        <f t="shared" si="260"/>
        <v/>
      </c>
      <c r="BA521" s="292" t="str">
        <f t="shared" si="255"/>
        <v xml:space="preserve"> </v>
      </c>
      <c r="BB521" s="293" t="str">
        <f t="shared" si="256"/>
        <v xml:space="preserve"> </v>
      </c>
      <c r="BD521" s="45"/>
      <c r="BE521" s="387" t="str">
        <f t="shared" si="257"/>
        <v/>
      </c>
      <c r="BF521" s="388">
        <f t="shared" si="293"/>
        <v>0</v>
      </c>
      <c r="BG521" s="388">
        <f t="shared" si="294"/>
        <v>0</v>
      </c>
      <c r="BH521" s="388">
        <f t="shared" si="295"/>
        <v>0</v>
      </c>
      <c r="BI521" s="388">
        <f t="shared" si="296"/>
        <v>0</v>
      </c>
      <c r="BJ521" s="388">
        <f t="shared" si="297"/>
        <v>0</v>
      </c>
      <c r="BK521" s="389">
        <f t="shared" si="298"/>
        <v>0</v>
      </c>
      <c r="BL521" s="388">
        <f>IF(W521="",0,IF(W521=LEGENDA!C$43,0,1))</f>
        <v>0</v>
      </c>
      <c r="BM521" s="388">
        <f>IF(X521="",0,IF(X521=LEGENDA!D$43,0,1))</f>
        <v>0</v>
      </c>
      <c r="BN521" s="388">
        <f>IF(Y521="",0,IF(Y521=LEGENDA!E$43,0,1))</f>
        <v>0</v>
      </c>
      <c r="BO521" s="388">
        <f>IF(Z521="",0,IF(Z521=LEGENDA!F$43,0,1))</f>
        <v>0</v>
      </c>
      <c r="BP521" s="388">
        <f>IF(AA521="",0,IF(AA521=LEGENDA!G$43,0,1))</f>
        <v>0</v>
      </c>
      <c r="BQ521" s="388">
        <f>IF(AB521="",0,IF(AB521=LEGENDA!H$43,0,1))</f>
        <v>0</v>
      </c>
      <c r="BR521" s="388">
        <f>IF(AC521="",0,IF(AC521=LEGENDA!I$43,0,1))</f>
        <v>0</v>
      </c>
      <c r="BS521" s="388">
        <f>IF(AD521="",0,IF(AD521=LEGENDA!J$43,0,1))</f>
        <v>0</v>
      </c>
      <c r="BT521" s="388">
        <f>IF(AE521="",0,IF(AE521=LEGENDA!K$43,0,1))</f>
        <v>0</v>
      </c>
      <c r="BU521" s="388">
        <f>IF(AF521="",0,IF(AF521=LEGENDA!L$43,0,1))</f>
        <v>0</v>
      </c>
      <c r="BV521" s="390">
        <f t="shared" si="299"/>
        <v>0</v>
      </c>
      <c r="BW521" s="388">
        <f t="shared" si="300"/>
        <v>0</v>
      </c>
      <c r="BX521" s="390">
        <f t="shared" si="301"/>
        <v>0</v>
      </c>
      <c r="BY521" s="391">
        <f t="shared" si="302"/>
        <v>0</v>
      </c>
      <c r="BZ521" s="391">
        <f t="shared" si="303"/>
        <v>0</v>
      </c>
      <c r="CA521" s="391" t="str">
        <f t="shared" si="304"/>
        <v/>
      </c>
      <c r="CB521" s="386" t="str">
        <f t="shared" si="258"/>
        <v/>
      </c>
      <c r="CC521" s="94">
        <f t="shared" si="305"/>
        <v>0</v>
      </c>
      <c r="CD521" s="397" t="str">
        <f t="shared" si="306"/>
        <v/>
      </c>
      <c r="CE521" s="559" t="str">
        <f t="array" ref="CE521">IFERROR(INDEX($C$10:$C$525,MATCH(0,COUNTIF($CE$9:CE520,$C$10:$C$525),0)),"")</f>
        <v/>
      </c>
      <c r="CF521" s="559">
        <f t="shared" si="259"/>
        <v>0</v>
      </c>
    </row>
    <row r="522" spans="1:84" ht="18.600000000000001" customHeight="1" thickBot="1" x14ac:dyDescent="0.35">
      <c r="A522" s="78" t="str">
        <f t="shared" si="284"/>
        <v/>
      </c>
      <c r="B522" s="576"/>
      <c r="C522" s="464"/>
      <c r="D522" s="349"/>
      <c r="E522" s="61" t="str">
        <f>IF(B522="","",IF(C522="","",IF(D522="","",INDEX(POBRANIE_!$B$6:$F$100,MATCH($D522,POBRANIE_!$A$6:$A$100,0),2))))</f>
        <v/>
      </c>
      <c r="F522" s="44" t="str">
        <f>[1]PLAN_1!$H73</f>
        <v/>
      </c>
      <c r="G522" s="45"/>
      <c r="H522" s="349"/>
      <c r="I522" s="46"/>
      <c r="J522" s="64" t="str">
        <f>IF($H522="","",IF($I522="","",IF($H522=LEGENDA!$B$21,0.6,IF($H522=LEGENDA!$B$22,0.7,0.8))))</f>
        <v/>
      </c>
      <c r="K522" s="61" t="str">
        <f t="shared" si="285"/>
        <v/>
      </c>
      <c r="L522" s="46"/>
      <c r="M522" s="61" t="str">
        <f>IF($H522="","",IF(OR(I522&gt;0,L522&gt;0),"",IF(AND(D522="TUZ",H522="gleba b. lekka"),"BŁĄD kol.8",IF(AND(D522="TUZ",H522="gleba lekka"),"BŁĄD kol.8",IF(AND(D522="TUZ",H522="gleba średnia"),"BŁĄD kol.8",IF(AND(D522="TUZ",H522="gleba ciężka"),"BŁĄD kol.8",IF(OR($H522=LEGENDA!$B$21,$H522=1),49,IF(OR($H522=LEGENDA!$B$22,$H522=2),59,IF(OR($H522=LEGENDA!$B$23,$H522=3),62,IF(OR($H522=4,$H522=LEGENDA!$B$24),66,IF(H522=LEGENDA!$O$25,86,IF(H522=LEGENDA!$O$26,91,IF(H522=LEGENDA!$O$27,73,IF(H522=LEGENDA!$O$28,66,IF(H522=LEGENDA!$O$29,135,IF(H522=LEGENDA!$O$30,158,IF(H522=LEGENDA!$O$31,117)))))))))))))))))</f>
        <v/>
      </c>
      <c r="N522" s="61" t="str">
        <f>IF(AND(D522="TUZ",H522="gleba b. lekka"),"BŁĄD kol.8",IF(AND(D522="TUZ",H522="gleba lekka"),"BŁĄD kol.8",IF(AND(D522="TUZ",H522="gleba średnia"),"BŁĄD kol.8",IF(AND(D522="TUZ",H522="gleba ciężka"),"BŁĄD kol.8",IF(AND(E522&lt;&gt;4,H522=LEGENDA!$O$29),"BŁĄD kol.8",IF(AND(E522&lt;&gt;4,H522=LEGENDA!$O$30),"BŁĄD kol.8",IF(AND(E522&lt;&gt;4,H522=LEGENDA!$O$31),"BŁĄD kol.8",IF(AND(E522&lt;&gt;4,H522=LEGENDA!$O$28),"BŁĄD kol.8",IF(AND(E522&lt;&gt;4,H522=LEGENDA!$O$27),"BŁĄD kol.8",IF(AND(E522&lt;&gt;4,H522=LEGENDA!$O$26),"BŁĄD kol.8",IF(AND(E522&lt;&gt;4,H522=LEGENDA!$O$25),"BŁĄD kol.8",IF(AX522="","",IF(AX522=1,0.6,IF(AX522=2,0.9,0.9))))))))))))))</f>
        <v/>
      </c>
      <c r="O522" s="381" t="str">
        <f t="shared" si="286"/>
        <v/>
      </c>
      <c r="P522" s="379" t="str">
        <f t="shared" si="287"/>
        <v/>
      </c>
      <c r="Q522" s="47"/>
      <c r="R522" s="46"/>
      <c r="S522" s="46"/>
      <c r="T522" s="46"/>
      <c r="U522" s="46"/>
      <c r="V522" s="61" t="str">
        <f t="shared" si="288"/>
        <v/>
      </c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61" t="str">
        <f t="shared" si="289"/>
        <v/>
      </c>
      <c r="AH522" s="66" t="e">
        <v>#VALUE!</v>
      </c>
      <c r="AI522" s="72">
        <v>0</v>
      </c>
      <c r="AJ522" s="73">
        <v>0</v>
      </c>
      <c r="AK522" s="67">
        <v>0</v>
      </c>
      <c r="AL522" s="51">
        <v>-63.360000000000007</v>
      </c>
      <c r="AM522" s="51">
        <v>-73.600000000000009</v>
      </c>
      <c r="AN522" s="51">
        <v>-164.8</v>
      </c>
      <c r="AO522" s="77">
        <v>0</v>
      </c>
      <c r="AP522" s="77">
        <v>0</v>
      </c>
      <c r="AQ522" s="77">
        <v>0</v>
      </c>
      <c r="AR522" s="77">
        <v>0</v>
      </c>
      <c r="AS522" s="77">
        <v>0</v>
      </c>
      <c r="AT522" s="77">
        <v>0</v>
      </c>
      <c r="AU522" s="46"/>
      <c r="AV522" s="350" t="str">
        <f t="shared" si="290"/>
        <v/>
      </c>
      <c r="AW522" s="76" t="str">
        <f t="shared" si="291"/>
        <v/>
      </c>
      <c r="AX522" s="198" t="str">
        <f>IF(A522="","",IF(D522="","",INDEX(POBRANIE_!$B$6:$F$101,MATCH(D522,POBRANIE_!$A$6:$A$101,0),5)))</f>
        <v/>
      </c>
      <c r="AY522" s="96">
        <f t="shared" si="292"/>
        <v>1</v>
      </c>
      <c r="AZ522" s="96" t="str">
        <f t="shared" si="260"/>
        <v/>
      </c>
      <c r="BA522" s="292" t="str">
        <f t="shared" si="255"/>
        <v xml:space="preserve"> </v>
      </c>
      <c r="BB522" s="293" t="str">
        <f t="shared" si="256"/>
        <v xml:space="preserve"> </v>
      </c>
      <c r="BD522" s="45"/>
      <c r="BE522" s="387" t="str">
        <f t="shared" si="257"/>
        <v/>
      </c>
      <c r="BF522" s="388">
        <f t="shared" si="293"/>
        <v>0</v>
      </c>
      <c r="BG522" s="388">
        <f t="shared" si="294"/>
        <v>0</v>
      </c>
      <c r="BH522" s="388">
        <f t="shared" si="295"/>
        <v>0</v>
      </c>
      <c r="BI522" s="388">
        <f t="shared" si="296"/>
        <v>0</v>
      </c>
      <c r="BJ522" s="388">
        <f t="shared" si="297"/>
        <v>0</v>
      </c>
      <c r="BK522" s="389">
        <f t="shared" si="298"/>
        <v>0</v>
      </c>
      <c r="BL522" s="388">
        <f>IF(W522="",0,IF(W522=LEGENDA!C$43,0,1))</f>
        <v>0</v>
      </c>
      <c r="BM522" s="388">
        <f>IF(X522="",0,IF(X522=LEGENDA!D$43,0,1))</f>
        <v>0</v>
      </c>
      <c r="BN522" s="388">
        <f>IF(Y522="",0,IF(Y522=LEGENDA!E$43,0,1))</f>
        <v>0</v>
      </c>
      <c r="BO522" s="388">
        <f>IF(Z522="",0,IF(Z522=LEGENDA!F$43,0,1))</f>
        <v>0</v>
      </c>
      <c r="BP522" s="388">
        <f>IF(AA522="",0,IF(AA522=LEGENDA!G$43,0,1))</f>
        <v>0</v>
      </c>
      <c r="BQ522" s="388">
        <f>IF(AB522="",0,IF(AB522=LEGENDA!H$43,0,1))</f>
        <v>0</v>
      </c>
      <c r="BR522" s="388">
        <f>IF(AC522="",0,IF(AC522=LEGENDA!I$43,0,1))</f>
        <v>0</v>
      </c>
      <c r="BS522" s="388">
        <f>IF(AD522="",0,IF(AD522=LEGENDA!J$43,0,1))</f>
        <v>0</v>
      </c>
      <c r="BT522" s="388">
        <f>IF(AE522="",0,IF(AE522=LEGENDA!K$43,0,1))</f>
        <v>0</v>
      </c>
      <c r="BU522" s="388">
        <f>IF(AF522="",0,IF(AF522=LEGENDA!L$43,0,1))</f>
        <v>0</v>
      </c>
      <c r="BV522" s="390">
        <f t="shared" si="299"/>
        <v>0</v>
      </c>
      <c r="BW522" s="388">
        <f t="shared" si="300"/>
        <v>0</v>
      </c>
      <c r="BX522" s="390">
        <f t="shared" si="301"/>
        <v>0</v>
      </c>
      <c r="BY522" s="391">
        <f t="shared" si="302"/>
        <v>0</v>
      </c>
      <c r="BZ522" s="391">
        <f t="shared" si="303"/>
        <v>0</v>
      </c>
      <c r="CA522" s="391" t="str">
        <f t="shared" si="304"/>
        <v/>
      </c>
      <c r="CB522" s="386" t="str">
        <f t="shared" si="258"/>
        <v/>
      </c>
      <c r="CC522" s="94">
        <f t="shared" si="305"/>
        <v>0</v>
      </c>
      <c r="CD522" s="397" t="str">
        <f t="shared" si="306"/>
        <v/>
      </c>
      <c r="CE522" s="559" t="str">
        <f t="array" ref="CE522">IFERROR(INDEX($C$10:$C$525,MATCH(0,COUNTIF($CE$9:CE521,$C$10:$C$525),0)),"")</f>
        <v/>
      </c>
      <c r="CF522" s="559">
        <f t="shared" si="259"/>
        <v>0</v>
      </c>
    </row>
    <row r="523" spans="1:84" ht="18.600000000000001" customHeight="1" thickBot="1" x14ac:dyDescent="0.35">
      <c r="A523" s="78" t="str">
        <f t="shared" si="284"/>
        <v/>
      </c>
      <c r="B523" s="576"/>
      <c r="C523" s="464"/>
      <c r="D523" s="349"/>
      <c r="E523" s="61" t="str">
        <f>IF(B523="","",IF(C523="","",IF(D523="","",INDEX(POBRANIE_!$B$6:$F$100,MATCH($D523,POBRANIE_!$A$6:$A$100,0),2))))</f>
        <v/>
      </c>
      <c r="F523" s="44" t="str">
        <f>[1]PLAN_1!$H74</f>
        <v/>
      </c>
      <c r="G523" s="45"/>
      <c r="H523" s="349"/>
      <c r="I523" s="46"/>
      <c r="J523" s="64" t="str">
        <f>IF($H523="","",IF($I523="","",IF($H523=LEGENDA!$B$21,0.6,IF($H523=LEGENDA!$B$22,0.7,0.8))))</f>
        <v/>
      </c>
      <c r="K523" s="61" t="str">
        <f t="shared" si="285"/>
        <v/>
      </c>
      <c r="L523" s="46"/>
      <c r="M523" s="61" t="str">
        <f>IF($H523="","",IF(OR(I523&gt;0,L523&gt;0),"",IF(AND(D523="TUZ",H523="gleba b. lekka"),"BŁĄD kol.8",IF(AND(D523="TUZ",H523="gleba lekka"),"BŁĄD kol.8",IF(AND(D523="TUZ",H523="gleba średnia"),"BŁĄD kol.8",IF(AND(D523="TUZ",H523="gleba ciężka"),"BŁĄD kol.8",IF(OR($H523=LEGENDA!$B$21,$H523=1),49,IF(OR($H523=LEGENDA!$B$22,$H523=2),59,IF(OR($H523=LEGENDA!$B$23,$H523=3),62,IF(OR($H523=4,$H523=LEGENDA!$B$24),66,IF(H523=LEGENDA!$O$25,86,IF(H523=LEGENDA!$O$26,91,IF(H523=LEGENDA!$O$27,73,IF(H523=LEGENDA!$O$28,66,IF(H523=LEGENDA!$O$29,135,IF(H523=LEGENDA!$O$30,158,IF(H523=LEGENDA!$O$31,117)))))))))))))))))</f>
        <v/>
      </c>
      <c r="N523" s="61" t="str">
        <f>IF(AND(D523="TUZ",H523="gleba b. lekka"),"BŁĄD kol.8",IF(AND(D523="TUZ",H523="gleba lekka"),"BŁĄD kol.8",IF(AND(D523="TUZ",H523="gleba średnia"),"BŁĄD kol.8",IF(AND(D523="TUZ",H523="gleba ciężka"),"BŁĄD kol.8",IF(AND(E523&lt;&gt;4,H523=LEGENDA!$O$29),"BŁĄD kol.8",IF(AND(E523&lt;&gt;4,H523=LEGENDA!$O$30),"BŁĄD kol.8",IF(AND(E523&lt;&gt;4,H523=LEGENDA!$O$31),"BŁĄD kol.8",IF(AND(E523&lt;&gt;4,H523=LEGENDA!$O$28),"BŁĄD kol.8",IF(AND(E523&lt;&gt;4,H523=LEGENDA!$O$27),"BŁĄD kol.8",IF(AND(E523&lt;&gt;4,H523=LEGENDA!$O$26),"BŁĄD kol.8",IF(AND(E523&lt;&gt;4,H523=LEGENDA!$O$25),"BŁĄD kol.8",IF(AX523="","",IF(AX523=1,0.6,IF(AX523=2,0.9,0.9))))))))))))))</f>
        <v/>
      </c>
      <c r="O523" s="381" t="str">
        <f t="shared" si="286"/>
        <v/>
      </c>
      <c r="P523" s="379" t="str">
        <f t="shared" si="287"/>
        <v/>
      </c>
      <c r="Q523" s="47"/>
      <c r="R523" s="46"/>
      <c r="S523" s="46"/>
      <c r="T523" s="46"/>
      <c r="U523" s="46"/>
      <c r="V523" s="61" t="str">
        <f t="shared" si="288"/>
        <v/>
      </c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61" t="str">
        <f t="shared" si="289"/>
        <v/>
      </c>
      <c r="AH523" s="66" t="e">
        <v>#VALUE!</v>
      </c>
      <c r="AI523" s="72">
        <v>0</v>
      </c>
      <c r="AJ523" s="73">
        <v>0</v>
      </c>
      <c r="AK523" s="67">
        <v>0</v>
      </c>
      <c r="AL523" s="51">
        <v>-63.360000000000007</v>
      </c>
      <c r="AM523" s="51">
        <v>-73.600000000000009</v>
      </c>
      <c r="AN523" s="51">
        <v>-164.8</v>
      </c>
      <c r="AO523" s="77">
        <v>0</v>
      </c>
      <c r="AP523" s="77">
        <v>0</v>
      </c>
      <c r="AQ523" s="77">
        <v>0</v>
      </c>
      <c r="AR523" s="77">
        <v>0</v>
      </c>
      <c r="AS523" s="77">
        <v>0</v>
      </c>
      <c r="AT523" s="77">
        <v>0</v>
      </c>
      <c r="AU523" s="46"/>
      <c r="AV523" s="350" t="str">
        <f t="shared" si="290"/>
        <v/>
      </c>
      <c r="AW523" s="76" t="str">
        <f t="shared" si="291"/>
        <v/>
      </c>
      <c r="AX523" s="198" t="str">
        <f>IF(A523="","",IF(D523="","",INDEX(POBRANIE_!$B$6:$F$101,MATCH(D523,POBRANIE_!$A$6:$A$101,0),5)))</f>
        <v/>
      </c>
      <c r="AY523" s="96">
        <f t="shared" si="292"/>
        <v>1</v>
      </c>
      <c r="AZ523" s="96" t="str">
        <f t="shared" si="260"/>
        <v/>
      </c>
      <c r="BA523" s="292" t="str">
        <f t="shared" ref="BA523:BA525" si="307">IF($AZ523=""," ",$AZ523/4*$AY523)</f>
        <v xml:space="preserve"> </v>
      </c>
      <c r="BB523" s="293" t="str">
        <f t="shared" ref="BB523:BB525" si="308">IF($BA523=" "," ",_xlfn.CEILING.PRECISE($AZ523/4*$AY523,1))</f>
        <v xml:space="preserve"> </v>
      </c>
      <c r="BD523" s="45"/>
      <c r="BE523" s="387" t="str">
        <f t="shared" ref="BE523:BE525" si="309">IF(F523="","",IF(BD523="",F523,0))</f>
        <v/>
      </c>
      <c r="BF523" s="388">
        <f t="shared" si="293"/>
        <v>0</v>
      </c>
      <c r="BG523" s="388">
        <f t="shared" si="294"/>
        <v>0</v>
      </c>
      <c r="BH523" s="388">
        <f t="shared" si="295"/>
        <v>0</v>
      </c>
      <c r="BI523" s="388">
        <f t="shared" si="296"/>
        <v>0</v>
      </c>
      <c r="BJ523" s="388">
        <f t="shared" si="297"/>
        <v>0</v>
      </c>
      <c r="BK523" s="389">
        <f t="shared" si="298"/>
        <v>0</v>
      </c>
      <c r="BL523" s="388">
        <f>IF(W523="",0,IF(W523=LEGENDA!C$43,0,1))</f>
        <v>0</v>
      </c>
      <c r="BM523" s="388">
        <f>IF(X523="",0,IF(X523=LEGENDA!D$43,0,1))</f>
        <v>0</v>
      </c>
      <c r="BN523" s="388">
        <f>IF(Y523="",0,IF(Y523=LEGENDA!E$43,0,1))</f>
        <v>0</v>
      </c>
      <c r="BO523" s="388">
        <f>IF(Z523="",0,IF(Z523=LEGENDA!F$43,0,1))</f>
        <v>0</v>
      </c>
      <c r="BP523" s="388">
        <f>IF(AA523="",0,IF(AA523=LEGENDA!G$43,0,1))</f>
        <v>0</v>
      </c>
      <c r="BQ523" s="388">
        <f>IF(AB523="",0,IF(AB523=LEGENDA!H$43,0,1))</f>
        <v>0</v>
      </c>
      <c r="BR523" s="388">
        <f>IF(AC523="",0,IF(AC523=LEGENDA!I$43,0,1))</f>
        <v>0</v>
      </c>
      <c r="BS523" s="388">
        <f>IF(AD523="",0,IF(AD523=LEGENDA!J$43,0,1))</f>
        <v>0</v>
      </c>
      <c r="BT523" s="388">
        <f>IF(AE523="",0,IF(AE523=LEGENDA!K$43,0,1))</f>
        <v>0</v>
      </c>
      <c r="BU523" s="388">
        <f>IF(AF523="",0,IF(AF523=LEGENDA!L$43,0,1))</f>
        <v>0</v>
      </c>
      <c r="BV523" s="390">
        <f t="shared" si="299"/>
        <v>0</v>
      </c>
      <c r="BW523" s="388">
        <f t="shared" si="300"/>
        <v>0</v>
      </c>
      <c r="BX523" s="390">
        <f t="shared" si="301"/>
        <v>0</v>
      </c>
      <c r="BY523" s="391">
        <f t="shared" si="302"/>
        <v>0</v>
      </c>
      <c r="BZ523" s="391">
        <f t="shared" si="303"/>
        <v>0</v>
      </c>
      <c r="CA523" s="391" t="str">
        <f t="shared" si="304"/>
        <v/>
      </c>
      <c r="CB523" s="386" t="str">
        <f t="shared" ref="CB523:CB525" si="310">IF(F523="","",IF(AND(BY523+BZ523&gt;0,BY523=BZ523),BY523,IF(AND(CC524=CC525,CC525=CC526,CC526=CC527,CC527=CC528,CC528=CC529,CC529=CC530,CC530=CC531,CC531=CC532,CC532=CC533,CC533=CC534,CC534=CC535,CC535=CC536,CC536=CC537,BY523=0,CC523=0.0001),SUM(CA523:CA537),IF(AND(CC524=CC525,CC525=CC526,CC526=CC527,CC527=CC528,CC528=CC529,CC529=CC530,CC530=CC531,CC531=CC532,CC532=CC533,CC533=CC534,CC534=CC535,CC535=CC536,BY523=0,CC523=0.0001),SUM(CA523:CA536),IF(AND(CC524=CC525,CC525=CC526,CC526=CC527,CC527=CC528,CC528=CC529,CC529=CC530,CC530=CC531,CC531=CC532,CC532=CC533,CC533=CC534,CC534=CC535,BY523=0,CC523=0.0001),SUM(CA523:CA535),IF(AND(CC524=CC525,CC525=CC526,CC526=CC527,CC527=CC528,CC528=CC529,CC529=CC530,CC530=CC531,CC531=CC532,CC532=CC533,CC533=CC534,BY523=0,CC523=0.0001),SUM(CA523:CA534),IF(AND(CC524=CC525,CC525=CC526,CC526=CC527,CC527=CC528,CC528=CC529,CC529=CC530,CC530=CC531,CC531=CC532,CC532=CC533,BY523=0,CC523=0.0001),SUM(CA523:CA533),IF(AND(CC524=CC525,CC525=CC526,CC526=CC527,CC527=CC528,CC528=CC529,CC529=CC530,CC530=CC531,CC531=CC532,BY523=0,CC523=0.0001),SUM(CA523:CA532),IF(AND(CC524=CC525,CC525=CC526,CC526=CC527,CC527=CC528,CC528=CC529,CC529=CC530,CC530=CC531,BY523=0,CC523=0.0001),SUM(CA523:CA531),IF(AND(CC524=CC525,CC525=CC526,CC526=CC527,CC527=CC528,CC528=CC529,CC529=CC530,BY523=0,CC523=0.0001),SUM(CA523:CA530),IF(AND(CC524=CC525,CC525=CC526,CC526=CC527,CC527=CC528,CC528=CC529,BY523=0,CC523=0.0001),SUM(CA523:CA529),IF(AND(CC524=CC525,CC525=CC526,CC526=CC527,CC527=CC528,BY523=0,CC523=0.0001),SUM(CA523:CA528),IF(AND(CC524=CC525,CC525=CC526,CC526=CC527,BY523=0,CC523=0.0001),SUM(CA523:CA527),IF(AND(CC524=CC525,CC525=CC526,BY523=0,CC523=0.0001,CC523=0.0001),SUM(CA523:CA526),IF(AND(CC524=CC525,BY523=0,CC523=0.0001),SUM(CA523:CA525),IF(AND(BY523=0,CC523=0.0001),SUM(CA523:CA524),0))))))))))))))))</f>
        <v/>
      </c>
      <c r="CC523" s="94">
        <f t="shared" si="305"/>
        <v>0</v>
      </c>
      <c r="CD523" s="397" t="str">
        <f t="shared" si="306"/>
        <v/>
      </c>
      <c r="CE523" s="559" t="str">
        <f t="array" ref="CE523">IFERROR(INDEX($C$10:$C$525,MATCH(0,COUNTIF($CE$9:CE522,$C$10:$C$525),0)),"")</f>
        <v/>
      </c>
      <c r="CF523" s="559">
        <f t="shared" ref="CF523:CF525" si="311">IF(CE523="",0,CE523)</f>
        <v>0</v>
      </c>
    </row>
    <row r="524" spans="1:84" ht="18.600000000000001" customHeight="1" thickBot="1" x14ac:dyDescent="0.35">
      <c r="A524" s="78" t="str">
        <f t="shared" si="284"/>
        <v/>
      </c>
      <c r="B524" s="576"/>
      <c r="C524" s="464"/>
      <c r="D524" s="349"/>
      <c r="E524" s="61" t="str">
        <f>IF(B524="","",IF(C524="","",IF(D524="","",INDEX(POBRANIE_!$B$6:$F$100,MATCH($D524,POBRANIE_!$A$6:$A$100,0),2))))</f>
        <v/>
      </c>
      <c r="F524" s="44" t="str">
        <f>[1]PLAN_1!$H75</f>
        <v/>
      </c>
      <c r="G524" s="45"/>
      <c r="H524" s="349"/>
      <c r="I524" s="46"/>
      <c r="J524" s="64" t="str">
        <f>IF($H524="","",IF($I524="","",IF($H524=LEGENDA!$B$21,0.6,IF($H524=LEGENDA!$B$22,0.7,0.8))))</f>
        <v/>
      </c>
      <c r="K524" s="61" t="str">
        <f t="shared" si="285"/>
        <v/>
      </c>
      <c r="L524" s="46"/>
      <c r="M524" s="61" t="str">
        <f>IF($H524="","",IF(OR(I524&gt;0,L524&gt;0),"",IF(AND(D524="TUZ",H524="gleba b. lekka"),"BŁĄD kol.8",IF(AND(D524="TUZ",H524="gleba lekka"),"BŁĄD kol.8",IF(AND(D524="TUZ",H524="gleba średnia"),"BŁĄD kol.8",IF(AND(D524="TUZ",H524="gleba ciężka"),"BŁĄD kol.8",IF(OR($H524=LEGENDA!$B$21,$H524=1),49,IF(OR($H524=LEGENDA!$B$22,$H524=2),59,IF(OR($H524=LEGENDA!$B$23,$H524=3),62,IF(OR($H524=4,$H524=LEGENDA!$B$24),66,IF(H524=LEGENDA!$O$25,86,IF(H524=LEGENDA!$O$26,91,IF(H524=LEGENDA!$O$27,73,IF(H524=LEGENDA!$O$28,66,IF(H524=LEGENDA!$O$29,135,IF(H524=LEGENDA!$O$30,158,IF(H524=LEGENDA!$O$31,117)))))))))))))))))</f>
        <v/>
      </c>
      <c r="N524" s="61" t="str">
        <f>IF(AND(D524="TUZ",H524="gleba b. lekka"),"BŁĄD kol.8",IF(AND(D524="TUZ",H524="gleba lekka"),"BŁĄD kol.8",IF(AND(D524="TUZ",H524="gleba średnia"),"BŁĄD kol.8",IF(AND(D524="TUZ",H524="gleba ciężka"),"BŁĄD kol.8",IF(AND(E524&lt;&gt;4,H524=LEGENDA!$O$29),"BŁĄD kol.8",IF(AND(E524&lt;&gt;4,H524=LEGENDA!$O$30),"BŁĄD kol.8",IF(AND(E524&lt;&gt;4,H524=LEGENDA!$O$31),"BŁĄD kol.8",IF(AND(E524&lt;&gt;4,H524=LEGENDA!$O$28),"BŁĄD kol.8",IF(AND(E524&lt;&gt;4,H524=LEGENDA!$O$27),"BŁĄD kol.8",IF(AND(E524&lt;&gt;4,H524=LEGENDA!$O$26),"BŁĄD kol.8",IF(AND(E524&lt;&gt;4,H524=LEGENDA!$O$25),"BŁĄD kol.8",IF(AX524="","",IF(AX524=1,0.6,IF(AX524=2,0.9,0.9))))))))))))))</f>
        <v/>
      </c>
      <c r="O524" s="381" t="str">
        <f t="shared" si="286"/>
        <v/>
      </c>
      <c r="P524" s="379" t="str">
        <f t="shared" si="287"/>
        <v/>
      </c>
      <c r="Q524" s="47"/>
      <c r="R524" s="46"/>
      <c r="S524" s="46"/>
      <c r="T524" s="46"/>
      <c r="U524" s="46"/>
      <c r="V524" s="61" t="str">
        <f t="shared" si="288"/>
        <v/>
      </c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61" t="str">
        <f t="shared" si="289"/>
        <v/>
      </c>
      <c r="AH524" s="66" t="e">
        <v>#VALUE!</v>
      </c>
      <c r="AI524" s="72">
        <v>0</v>
      </c>
      <c r="AJ524" s="73">
        <v>0</v>
      </c>
      <c r="AK524" s="67">
        <v>0</v>
      </c>
      <c r="AL524" s="51">
        <v>-63.360000000000007</v>
      </c>
      <c r="AM524" s="51">
        <v>-73.600000000000009</v>
      </c>
      <c r="AN524" s="51">
        <v>-164.8</v>
      </c>
      <c r="AO524" s="77">
        <v>0</v>
      </c>
      <c r="AP524" s="77">
        <v>0</v>
      </c>
      <c r="AQ524" s="77">
        <v>0</v>
      </c>
      <c r="AR524" s="77">
        <v>0</v>
      </c>
      <c r="AS524" s="77">
        <v>0</v>
      </c>
      <c r="AT524" s="77">
        <v>0</v>
      </c>
      <c r="AU524" s="46"/>
      <c r="AV524" s="350" t="str">
        <f t="shared" si="290"/>
        <v/>
      </c>
      <c r="AW524" s="76" t="str">
        <f t="shared" si="291"/>
        <v/>
      </c>
      <c r="AX524" s="198" t="str">
        <f>IF(A524="","",IF(D524="","",INDEX(POBRANIE_!$B$6:$F$101,MATCH(D524,POBRANIE_!$A$6:$A$101,0),5)))</f>
        <v/>
      </c>
      <c r="AY524" s="96">
        <f t="shared" si="292"/>
        <v>1</v>
      </c>
      <c r="AZ524" s="96" t="str">
        <f t="shared" ref="AZ524:AZ525" si="312">IF($CB524&gt;0,$CB524,"")</f>
        <v/>
      </c>
      <c r="BA524" s="292" t="str">
        <f t="shared" si="307"/>
        <v xml:space="preserve"> </v>
      </c>
      <c r="BB524" s="293" t="str">
        <f t="shared" si="308"/>
        <v xml:space="preserve"> </v>
      </c>
      <c r="BD524" s="45"/>
      <c r="BE524" s="387" t="str">
        <f t="shared" si="309"/>
        <v/>
      </c>
      <c r="BF524" s="388">
        <f t="shared" si="293"/>
        <v>0</v>
      </c>
      <c r="BG524" s="388">
        <f t="shared" si="294"/>
        <v>0</v>
      </c>
      <c r="BH524" s="388">
        <f t="shared" si="295"/>
        <v>0</v>
      </c>
      <c r="BI524" s="388">
        <f t="shared" si="296"/>
        <v>0</v>
      </c>
      <c r="BJ524" s="388">
        <f t="shared" si="297"/>
        <v>0</v>
      </c>
      <c r="BK524" s="389">
        <f t="shared" si="298"/>
        <v>0</v>
      </c>
      <c r="BL524" s="388">
        <f>IF(W524="",0,IF(W524=LEGENDA!C$43,0,1))</f>
        <v>0</v>
      </c>
      <c r="BM524" s="388">
        <f>IF(X524="",0,IF(X524=LEGENDA!D$43,0,1))</f>
        <v>0</v>
      </c>
      <c r="BN524" s="388">
        <f>IF(Y524="",0,IF(Y524=LEGENDA!E$43,0,1))</f>
        <v>0</v>
      </c>
      <c r="BO524" s="388">
        <f>IF(Z524="",0,IF(Z524=LEGENDA!F$43,0,1))</f>
        <v>0</v>
      </c>
      <c r="BP524" s="388">
        <f>IF(AA524="",0,IF(AA524=LEGENDA!G$43,0,1))</f>
        <v>0</v>
      </c>
      <c r="BQ524" s="388">
        <f>IF(AB524="",0,IF(AB524=LEGENDA!H$43,0,1))</f>
        <v>0</v>
      </c>
      <c r="BR524" s="388">
        <f>IF(AC524="",0,IF(AC524=LEGENDA!I$43,0,1))</f>
        <v>0</v>
      </c>
      <c r="BS524" s="388">
        <f>IF(AD524="",0,IF(AD524=LEGENDA!J$43,0,1))</f>
        <v>0</v>
      </c>
      <c r="BT524" s="388">
        <f>IF(AE524="",0,IF(AE524=LEGENDA!K$43,0,1))</f>
        <v>0</v>
      </c>
      <c r="BU524" s="388">
        <f>IF(AF524="",0,IF(AF524=LEGENDA!L$43,0,1))</f>
        <v>0</v>
      </c>
      <c r="BV524" s="390">
        <f t="shared" si="299"/>
        <v>0</v>
      </c>
      <c r="BW524" s="388">
        <f t="shared" si="300"/>
        <v>0</v>
      </c>
      <c r="BX524" s="390">
        <f t="shared" si="301"/>
        <v>0</v>
      </c>
      <c r="BY524" s="391">
        <f t="shared" si="302"/>
        <v>0</v>
      </c>
      <c r="BZ524" s="391">
        <f t="shared" si="303"/>
        <v>0</v>
      </c>
      <c r="CA524" s="391" t="str">
        <f t="shared" si="304"/>
        <v/>
      </c>
      <c r="CB524" s="386" t="str">
        <f t="shared" si="310"/>
        <v/>
      </c>
      <c r="CC524" s="94">
        <f t="shared" si="305"/>
        <v>0</v>
      </c>
      <c r="CD524" s="397" t="str">
        <f t="shared" si="306"/>
        <v/>
      </c>
      <c r="CE524" s="559" t="str">
        <f t="array" ref="CE524">IFERROR(INDEX($C$10:$C$525,MATCH(0,COUNTIF($CE$9:CE523,$C$10:$C$525),0)),"")</f>
        <v/>
      </c>
      <c r="CF524" s="559">
        <f t="shared" si="311"/>
        <v>0</v>
      </c>
    </row>
    <row r="525" spans="1:84" ht="18.600000000000001" customHeight="1" thickBot="1" x14ac:dyDescent="0.35">
      <c r="A525" s="78" t="str">
        <f t="shared" si="284"/>
        <v/>
      </c>
      <c r="B525" s="576"/>
      <c r="C525" s="464"/>
      <c r="D525" s="349"/>
      <c r="E525" s="61" t="str">
        <f>IF(B525="","",IF(C525="","",IF(D525="","",INDEX(POBRANIE_!$B$6:$F$100,MATCH($D525,POBRANIE_!$A$6:$A$100,0),2))))</f>
        <v/>
      </c>
      <c r="F525" s="44" t="str">
        <f>[1]PLAN_1!$H76</f>
        <v/>
      </c>
      <c r="G525" s="45"/>
      <c r="H525" s="349"/>
      <c r="I525" s="46"/>
      <c r="J525" s="64" t="str">
        <f>IF($H525="","",IF($I525="","",IF($H525=LEGENDA!$B$21,0.6,IF($H525=LEGENDA!$B$22,0.7,0.8))))</f>
        <v/>
      </c>
      <c r="K525" s="61" t="str">
        <f t="shared" si="285"/>
        <v/>
      </c>
      <c r="L525" s="46"/>
      <c r="M525" s="61" t="str">
        <f>IF($H525="","",IF(OR(I525&gt;0,L525&gt;0),"",IF(AND(D525="TUZ",H525="gleba b. lekka"),"BŁĄD kol.8",IF(AND(D525="TUZ",H525="gleba lekka"),"BŁĄD kol.8",IF(AND(D525="TUZ",H525="gleba średnia"),"BŁĄD kol.8",IF(AND(D525="TUZ",H525="gleba ciężka"),"BŁĄD kol.8",IF(OR($H525=LEGENDA!$B$21,$H525=1),49,IF(OR($H525=LEGENDA!$B$22,$H525=2),59,IF(OR($H525=LEGENDA!$B$23,$H525=3),62,IF(OR($H525=4,$H525=LEGENDA!$B$24),66,IF(H525=LEGENDA!$O$25,86,IF(H525=LEGENDA!$O$26,91,IF(H525=LEGENDA!$O$27,73,IF(H525=LEGENDA!$O$28,66,IF(H525=LEGENDA!$O$29,135,IF(H525=LEGENDA!$O$30,158,IF(H525=LEGENDA!$O$31,117)))))))))))))))))</f>
        <v/>
      </c>
      <c r="N525" s="61" t="str">
        <f>IF(AND(D525="TUZ",H525="gleba b. lekka"),"BŁĄD kol.8",IF(AND(D525="TUZ",H525="gleba lekka"),"BŁĄD kol.8",IF(AND(D525="TUZ",H525="gleba średnia"),"BŁĄD kol.8",IF(AND(D525="TUZ",H525="gleba ciężka"),"BŁĄD kol.8",IF(AND(E525&lt;&gt;4,H525=LEGENDA!$O$29),"BŁĄD kol.8",IF(AND(E525&lt;&gt;4,H525=LEGENDA!$O$30),"BŁĄD kol.8",IF(AND(E525&lt;&gt;4,H525=LEGENDA!$O$31),"BŁĄD kol.8",IF(AND(E525&lt;&gt;4,H525=LEGENDA!$O$28),"BŁĄD kol.8",IF(AND(E525&lt;&gt;4,H525=LEGENDA!$O$27),"BŁĄD kol.8",IF(AND(E525&lt;&gt;4,H525=LEGENDA!$O$26),"BŁĄD kol.8",IF(AND(E525&lt;&gt;4,H525=LEGENDA!$O$25),"BŁĄD kol.8",IF(AX525="","",IF(AX525=1,0.6,IF(AX525=2,0.9,0.9))))))))))))))</f>
        <v/>
      </c>
      <c r="O525" s="381" t="str">
        <f t="shared" si="286"/>
        <v/>
      </c>
      <c r="P525" s="379" t="str">
        <f t="shared" si="287"/>
        <v/>
      </c>
      <c r="Q525" s="47"/>
      <c r="R525" s="46"/>
      <c r="S525" s="46"/>
      <c r="T525" s="46"/>
      <c r="U525" s="46"/>
      <c r="V525" s="61" t="str">
        <f t="shared" si="288"/>
        <v/>
      </c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61" t="str">
        <f t="shared" si="289"/>
        <v/>
      </c>
      <c r="AH525" s="66" t="e">
        <v>#VALUE!</v>
      </c>
      <c r="AI525" s="72">
        <v>0</v>
      </c>
      <c r="AJ525" s="73">
        <v>0</v>
      </c>
      <c r="AK525" s="67">
        <v>0</v>
      </c>
      <c r="AL525" s="51">
        <v>-63.360000000000007</v>
      </c>
      <c r="AM525" s="51">
        <v>-73.600000000000009</v>
      </c>
      <c r="AN525" s="51">
        <v>-164.8</v>
      </c>
      <c r="AO525" s="77">
        <v>0</v>
      </c>
      <c r="AP525" s="77">
        <v>0</v>
      </c>
      <c r="AQ525" s="77">
        <v>0</v>
      </c>
      <c r="AR525" s="77">
        <v>0</v>
      </c>
      <c r="AS525" s="77">
        <v>0</v>
      </c>
      <c r="AT525" s="77">
        <v>0</v>
      </c>
      <c r="AU525" s="46"/>
      <c r="AV525" s="350" t="str">
        <f t="shared" si="290"/>
        <v/>
      </c>
      <c r="AW525" s="76" t="str">
        <f t="shared" si="291"/>
        <v/>
      </c>
      <c r="AX525" s="198" t="str">
        <f>IF(A525="","",IF(D525="","",INDEX(POBRANIE_!$B$6:$F$101,MATCH(D525,POBRANIE_!$A$6:$A$101,0),5)))</f>
        <v/>
      </c>
      <c r="AY525" s="96">
        <f t="shared" si="292"/>
        <v>1</v>
      </c>
      <c r="AZ525" s="96" t="str">
        <f t="shared" si="312"/>
        <v/>
      </c>
      <c r="BA525" s="292" t="str">
        <f t="shared" si="307"/>
        <v xml:space="preserve"> </v>
      </c>
      <c r="BB525" s="293" t="str">
        <f t="shared" si="308"/>
        <v xml:space="preserve"> </v>
      </c>
      <c r="BD525" s="45"/>
      <c r="BE525" s="387" t="str">
        <f t="shared" si="309"/>
        <v/>
      </c>
      <c r="BF525" s="388">
        <f t="shared" si="293"/>
        <v>0</v>
      </c>
      <c r="BG525" s="388">
        <f t="shared" si="294"/>
        <v>0</v>
      </c>
      <c r="BH525" s="388">
        <f t="shared" si="295"/>
        <v>0</v>
      </c>
      <c r="BI525" s="388">
        <f t="shared" si="296"/>
        <v>0</v>
      </c>
      <c r="BJ525" s="388">
        <f t="shared" si="297"/>
        <v>0</v>
      </c>
      <c r="BK525" s="389">
        <f t="shared" si="298"/>
        <v>0</v>
      </c>
      <c r="BL525" s="388">
        <f>IF(W525="",0,IF(W525=LEGENDA!C$43,0,1))</f>
        <v>0</v>
      </c>
      <c r="BM525" s="388">
        <f>IF(X525="",0,IF(X525=LEGENDA!D$43,0,1))</f>
        <v>0</v>
      </c>
      <c r="BN525" s="388">
        <f>IF(Y525="",0,IF(Y525=LEGENDA!E$43,0,1))</f>
        <v>0</v>
      </c>
      <c r="BO525" s="388">
        <f>IF(Z525="",0,IF(Z525=LEGENDA!F$43,0,1))</f>
        <v>0</v>
      </c>
      <c r="BP525" s="388">
        <f>IF(AA525="",0,IF(AA525=LEGENDA!G$43,0,1))</f>
        <v>0</v>
      </c>
      <c r="BQ525" s="388">
        <f>IF(AB525="",0,IF(AB525=LEGENDA!H$43,0,1))</f>
        <v>0</v>
      </c>
      <c r="BR525" s="388">
        <f>IF(AC525="",0,IF(AC525=LEGENDA!I$43,0,1))</f>
        <v>0</v>
      </c>
      <c r="BS525" s="388">
        <f>IF(AD525="",0,IF(AD525=LEGENDA!J$43,0,1))</f>
        <v>0</v>
      </c>
      <c r="BT525" s="388">
        <f>IF(AE525="",0,IF(AE525=LEGENDA!K$43,0,1))</f>
        <v>0</v>
      </c>
      <c r="BU525" s="388">
        <f>IF(AF525="",0,IF(AF525=LEGENDA!L$43,0,1))</f>
        <v>0</v>
      </c>
      <c r="BV525" s="390">
        <f t="shared" si="299"/>
        <v>0</v>
      </c>
      <c r="BW525" s="388">
        <f t="shared" si="300"/>
        <v>0</v>
      </c>
      <c r="BX525" s="390">
        <f t="shared" si="301"/>
        <v>0</v>
      </c>
      <c r="BY525" s="391">
        <f t="shared" si="302"/>
        <v>0</v>
      </c>
      <c r="BZ525" s="391">
        <f t="shared" si="303"/>
        <v>0</v>
      </c>
      <c r="CA525" s="391" t="str">
        <f t="shared" si="304"/>
        <v/>
      </c>
      <c r="CB525" s="386" t="str">
        <f t="shared" si="310"/>
        <v/>
      </c>
      <c r="CC525" s="94">
        <f t="shared" si="305"/>
        <v>0</v>
      </c>
      <c r="CD525" s="397" t="str">
        <f t="shared" si="306"/>
        <v/>
      </c>
      <c r="CE525" s="559" t="str">
        <f t="array" ref="CE525">IFERROR(INDEX($C$10:$C$525,MATCH(0,COUNTIF($CE$9:CE524,$C$10:$C$525),0)),"")</f>
        <v/>
      </c>
      <c r="CF525" s="559">
        <f t="shared" si="311"/>
        <v>0</v>
      </c>
    </row>
    <row r="527" spans="1:84" x14ac:dyDescent="0.25">
      <c r="A527" s="94" t="s">
        <v>310</v>
      </c>
      <c r="B527" s="122" t="s">
        <v>587</v>
      </c>
    </row>
    <row r="528" spans="1:84" ht="14.4" x14ac:dyDescent="0.3">
      <c r="A528" s="123" t="s">
        <v>200</v>
      </c>
      <c r="B528" s="124" t="s">
        <v>377</v>
      </c>
    </row>
  </sheetData>
  <sheetProtection algorithmName="SHA-512" hashValue="JCBmuvWSAVgpZqObUeGvVqQIOBX8j5aaSyOolQKBWxncOKSFa7TxR2sOMZrV9e4rVwK6s3pQkHhAFvQfU4QqKg==" saltValue="R+V28hgyYgQYFN7Mj4Sj3g==" spinCount="100000" sheet="1" objects="1" scenarios="1"/>
  <mergeCells count="54">
    <mergeCell ref="CD4:CD7"/>
    <mergeCell ref="CB4:CB7"/>
    <mergeCell ref="CH9:CK9"/>
    <mergeCell ref="AX4:AX6"/>
    <mergeCell ref="AG6:AG7"/>
    <mergeCell ref="AV4:AV8"/>
    <mergeCell ref="AW4:AW8"/>
    <mergeCell ref="BD4:BD7"/>
    <mergeCell ref="BE4:BE7"/>
    <mergeCell ref="BA4:BB5"/>
    <mergeCell ref="BA6:BA7"/>
    <mergeCell ref="BB6:BB7"/>
    <mergeCell ref="W7:Z7"/>
    <mergeCell ref="AA7:AD7"/>
    <mergeCell ref="R5:V5"/>
    <mergeCell ref="W5:AG5"/>
    <mergeCell ref="V6:V7"/>
    <mergeCell ref="H7:H8"/>
    <mergeCell ref="CA4:CA7"/>
    <mergeCell ref="BY4:BY7"/>
    <mergeCell ref="BZ4:BZ7"/>
    <mergeCell ref="I6:K6"/>
    <mergeCell ref="R6:S6"/>
    <mergeCell ref="T6:U6"/>
    <mergeCell ref="W6:AD6"/>
    <mergeCell ref="AE6:AF6"/>
    <mergeCell ref="W4:AG4"/>
    <mergeCell ref="AH4:AK4"/>
    <mergeCell ref="AU4:AU7"/>
    <mergeCell ref="AH7:AK8"/>
    <mergeCell ref="BC4:BC7"/>
    <mergeCell ref="AY4:AY7"/>
    <mergeCell ref="AZ4:AZ7"/>
    <mergeCell ref="A4:A8"/>
    <mergeCell ref="E4:E8"/>
    <mergeCell ref="H4:H6"/>
    <mergeCell ref="Q4:Q5"/>
    <mergeCell ref="I5:L5"/>
    <mergeCell ref="M5:M7"/>
    <mergeCell ref="L6:L7"/>
    <mergeCell ref="Q6:Q7"/>
    <mergeCell ref="I4:M4"/>
    <mergeCell ref="N4:N7"/>
    <mergeCell ref="O4:O7"/>
    <mergeCell ref="P4:P7"/>
    <mergeCell ref="B7:B8"/>
    <mergeCell ref="C7:C8"/>
    <mergeCell ref="D7:D8"/>
    <mergeCell ref="F7:F8"/>
    <mergeCell ref="I2:P2"/>
    <mergeCell ref="U2:AD2"/>
    <mergeCell ref="I3:P3"/>
    <mergeCell ref="U3:AD3"/>
    <mergeCell ref="R4:V4"/>
  </mergeCells>
  <phoneticPr fontId="88" type="noConversion"/>
  <conditionalFormatting sqref="B10:B525">
    <cfRule type="containsBlanks" dxfId="78" priority="29">
      <formula>LEN(TRIM(B10))=0</formula>
    </cfRule>
  </conditionalFormatting>
  <conditionalFormatting sqref="C10:C40">
    <cfRule type="duplicateValues" dxfId="77" priority="5"/>
    <cfRule type="duplicateValues" dxfId="76" priority="6"/>
  </conditionalFormatting>
  <conditionalFormatting sqref="C41:C525">
    <cfRule type="duplicateValues" dxfId="75" priority="12"/>
    <cfRule type="duplicateValues" dxfId="74" priority="13"/>
    <cfRule type="duplicateValues" dxfId="73" priority="14"/>
    <cfRule type="duplicateValues" dxfId="72" priority="18"/>
    <cfRule type="containsBlanks" dxfId="71" priority="27">
      <formula>LEN(TRIM(C41))=0</formula>
    </cfRule>
  </conditionalFormatting>
  <conditionalFormatting sqref="C10:D10 C11:C40 D10:D525">
    <cfRule type="containsBlanks" dxfId="70" priority="7">
      <formula>LEN(TRIM(C10))=0</formula>
    </cfRule>
  </conditionalFormatting>
  <conditionalFormatting sqref="F10:I525">
    <cfRule type="containsBlanks" dxfId="69" priority="26">
      <formula>LEN(TRIM(F10))=0</formula>
    </cfRule>
  </conditionalFormatting>
  <conditionalFormatting sqref="L10:L525">
    <cfRule type="containsBlanks" dxfId="68" priority="37">
      <formula>LEN(TRIM(L10))=0</formula>
    </cfRule>
  </conditionalFormatting>
  <conditionalFormatting sqref="Q10:Q168">
    <cfRule type="colorScale" priority="32">
      <colorScale>
        <cfvo type="num" val="0"/>
        <cfvo type="num" val="25"/>
        <cfvo type="formula" val="&quot;&gt;25&quot;"/>
        <color rgb="FFFFFFCC"/>
        <color theme="0"/>
        <color rgb="FFFF3300"/>
      </colorScale>
    </cfRule>
  </conditionalFormatting>
  <conditionalFormatting sqref="Q10:U525">
    <cfRule type="containsBlanks" dxfId="67" priority="35">
      <formula>LEN(TRIM(Q10))=0</formula>
    </cfRule>
  </conditionalFormatting>
  <conditionalFormatting sqref="R10:R525">
    <cfRule type="colorScale" priority="31">
      <colorScale>
        <cfvo type="num" val="0"/>
        <cfvo type="num" val="30"/>
        <cfvo type="formula" val="&quot;&gt;30&quot;"/>
        <color theme="0"/>
        <color theme="0"/>
        <color rgb="FFFF3300"/>
      </colorScale>
    </cfRule>
  </conditionalFormatting>
  <conditionalFormatting sqref="S10:S525">
    <cfRule type="colorScale" priority="30">
      <colorScale>
        <cfvo type="num" val="0"/>
        <cfvo type="num" val="15"/>
        <cfvo type="formula" val="&quot;&gt;15&quot;"/>
        <color theme="0"/>
        <color theme="0"/>
        <color rgb="FFFF3300"/>
      </colorScale>
    </cfRule>
  </conditionalFormatting>
  <conditionalFormatting sqref="W10:W525 AA10:AA525">
    <cfRule type="colorScale" priority="1">
      <colorScale>
        <cfvo type="num" val="0"/>
        <cfvo type="num" val="30"/>
        <cfvo type="formula" val="&quot;&gt;30&quot;"/>
        <color theme="0"/>
        <color theme="0"/>
        <color rgb="FFFF3300"/>
      </colorScale>
    </cfRule>
  </conditionalFormatting>
  <conditionalFormatting sqref="W10:AA525">
    <cfRule type="containsBlanks" dxfId="66" priority="2">
      <formula>LEN(TRIM(W10))=0</formula>
    </cfRule>
  </conditionalFormatting>
  <conditionalFormatting sqref="AB10:AF525">
    <cfRule type="containsBlanks" dxfId="65" priority="4">
      <formula>LEN(TRIM(AB10))=0</formula>
    </cfRule>
  </conditionalFormatting>
  <conditionalFormatting sqref="AE10:AF525">
    <cfRule type="colorScale" priority="3">
      <colorScale>
        <cfvo type="num" val="0"/>
        <cfvo type="num" val="30"/>
        <cfvo type="formula" val="&quot;&gt;30&quot;"/>
        <color theme="0"/>
        <color theme="0"/>
        <color rgb="FFFF3300"/>
      </colorScale>
    </cfRule>
  </conditionalFormatting>
  <conditionalFormatting sqref="AJ10:AJ525">
    <cfRule type="cellIs" dxfId="64" priority="39" operator="greaterThan">
      <formula>0</formula>
    </cfRule>
    <cfRule type="cellIs" dxfId="63" priority="40" operator="greaterThan">
      <formula>0</formula>
    </cfRule>
  </conditionalFormatting>
  <conditionalFormatting sqref="AU10:AU525">
    <cfRule type="containsBlanks" dxfId="62" priority="33">
      <formula>LEN(TRIM(AU10))=0</formula>
    </cfRule>
  </conditionalFormatting>
  <conditionalFormatting sqref="BD10:BD525">
    <cfRule type="containsText" dxfId="61" priority="8" operator="containsText" text="x">
      <formula>NOT(ISERROR(SEARCH("x",BD10)))</formula>
    </cfRule>
    <cfRule type="containsBlanks" dxfId="60" priority="25">
      <formula>LEN(TRIM(BD10))=0</formula>
    </cfRule>
  </conditionalFormatting>
  <dataValidations count="7">
    <dataValidation type="list" allowBlank="1" showInputMessage="1" showErrorMessage="1" sqref="AU10:AU525" xr:uid="{00000000-0002-0000-0200-000000000000}">
      <formula1>$AU$8</formula1>
    </dataValidation>
    <dataValidation type="list" allowBlank="1" showInputMessage="1" showErrorMessage="1" sqref="U10:U525" xr:uid="{00000000-0002-0000-0200-000001000000}">
      <formula1>$U$8</formula1>
    </dataValidation>
    <dataValidation type="list" allowBlank="1" showInputMessage="1" showErrorMessage="1" sqref="T10:T525" xr:uid="{00000000-0002-0000-0200-000002000000}">
      <formula1>$T$8</formula1>
    </dataValidation>
    <dataValidation type="list" allowBlank="1" showInputMessage="1" showErrorMessage="1" sqref="S10:S525" xr:uid="{00000000-0002-0000-0200-000003000000}">
      <formula1>$S$8</formula1>
    </dataValidation>
    <dataValidation type="list" allowBlank="1" showInputMessage="1" showErrorMessage="1" sqref="R10:R525" xr:uid="{00000000-0002-0000-0200-000004000000}">
      <formula1>$R$8</formula1>
    </dataValidation>
    <dataValidation type="list" allowBlank="1" showErrorMessage="1" sqref="Q10:Q525" xr:uid="{00000000-0002-0000-0200-000005000000}">
      <formula1>$Q$8</formula1>
    </dataValidation>
    <dataValidation type="list" allowBlank="1" showInputMessage="1" showErrorMessage="1" sqref="AE10:AF525 W10:W525 AA10:AA525" xr:uid="{8A1E4FD7-BE5A-4AAA-ABA4-06E115665150}">
      <formula1>W$8</formula1>
    </dataValidation>
  </dataValidations>
  <pageMargins left="0.74803149606299213" right="0.74803149606299213" top="0.98425196850393704" bottom="0.98425196850393704" header="0.51181102362204722" footer="0.51181102362204722"/>
  <pageSetup paperSize="9" scale="70" orientation="landscape" r:id="rId1"/>
  <headerFooter alignWithMargins="0">
    <oddFooter xml:space="preserve">&amp;LAplikację excel opracował: Krzysztof Graf, OSChR w Poznaniu&amp;RPNA wersja 2.5_2024
</oddFooter>
  </headerFooter>
  <colBreaks count="1" manualBreakCount="1">
    <brk id="16" max="517" man="1"/>
  </col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Title="Wybierz z listy rozwijanej" prompt="Wybierz kategorię" xr:uid="{FCE4A7FA-A8CB-41DF-BC0A-69112348D4C2}">
          <x14:formula1>
            <xm:f>LEGENDA!$O$20:$O$32</xm:f>
          </x14:formula1>
          <xm:sqref>H10:H525</xm:sqref>
        </x14:dataValidation>
        <x14:dataValidation type="list" allowBlank="1" showInputMessage="1" showErrorMessage="1" xr:uid="{00000000-0002-0000-0200-000008000000}">
          <x14:formula1>
            <xm:f>LEGENDA!D$43</xm:f>
          </x14:formula1>
          <xm:sqref>AB10:AD525 X10:Z525</xm:sqref>
        </x14:dataValidation>
        <x14:dataValidation type="list" allowBlank="1" showInputMessage="1" showErrorMessage="1" prompt="Wybierz roślinę" xr:uid="{4F81C5AE-6A77-433A-B999-8606747D2A06}">
          <x14:formula1>
            <xm:f>POBRANIE_!$A$5:$A$101</xm:f>
          </x14:formula1>
          <xm:sqref>D10:D525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>
    <tabColor theme="9" tint="0.39997558519241921"/>
  </sheetPr>
  <dimension ref="A1:EU528"/>
  <sheetViews>
    <sheetView view="pageBreakPreview" zoomScale="70" zoomScaleNormal="100" zoomScaleSheetLayoutView="70" workbookViewId="0">
      <pane xSplit="10" ySplit="12" topLeftCell="K13" activePane="bottomRight" state="frozen"/>
      <selection pane="topRight" activeCell="K1" sqref="K1"/>
      <selection pane="bottomLeft" activeCell="A13" sqref="A13"/>
      <selection pane="bottomRight" activeCell="E13" sqref="E13"/>
    </sheetView>
  </sheetViews>
  <sheetFormatPr defaultColWidth="9.109375" defaultRowHeight="13.2" x14ac:dyDescent="0.25"/>
  <cols>
    <col min="1" max="1" width="4.88671875" style="37" customWidth="1"/>
    <col min="2" max="2" width="8" style="37" customWidth="1"/>
    <col min="3" max="3" width="27.109375" style="37" customWidth="1"/>
    <col min="4" max="4" width="19.6640625" style="37" customWidth="1"/>
    <col min="5" max="5" width="13.5546875" style="37" customWidth="1"/>
    <col min="6" max="6" width="15.109375" style="37" customWidth="1"/>
    <col min="7" max="7" width="3.6640625" style="37" hidden="1" customWidth="1"/>
    <col min="8" max="8" width="10.44140625" style="37" customWidth="1"/>
    <col min="9" max="10" width="10.109375" style="37" customWidth="1"/>
    <col min="11" max="11" width="8.88671875" style="37" customWidth="1"/>
    <col min="12" max="12" width="8.6640625" style="37" customWidth="1"/>
    <col min="13" max="13" width="10.44140625" style="37" customWidth="1"/>
    <col min="14" max="14" width="10.33203125" style="37" customWidth="1"/>
    <col min="15" max="15" width="9.33203125" style="37" customWidth="1"/>
    <col min="16" max="16" width="10.33203125" style="50" customWidth="1"/>
    <col min="17" max="17" width="9.44140625" style="37" customWidth="1"/>
    <col min="18" max="18" width="0.109375" style="37" customWidth="1"/>
    <col min="19" max="19" width="15.109375" style="37" customWidth="1"/>
    <col min="20" max="20" width="12.33203125" style="37" customWidth="1"/>
    <col min="21" max="21" width="9.109375" style="37"/>
    <col min="22" max="22" width="15.33203125" style="37" customWidth="1"/>
    <col min="23" max="23" width="7.88671875" style="37" customWidth="1"/>
    <col min="24" max="24" width="9.109375" style="37" customWidth="1"/>
    <col min="25" max="25" width="9.109375" style="37"/>
    <col min="26" max="26" width="16.88671875" style="37" customWidth="1"/>
    <col min="27" max="27" width="7.6640625" style="37" customWidth="1"/>
    <col min="28" max="28" width="9.33203125" style="37" customWidth="1"/>
    <col min="29" max="29" width="9" style="37" customWidth="1"/>
    <col min="30" max="30" width="8.88671875" style="37" customWidth="1"/>
    <col min="31" max="31" width="9.44140625" style="37" hidden="1" customWidth="1"/>
    <col min="32" max="32" width="14.5546875" style="37" customWidth="1"/>
    <col min="33" max="33" width="13.5546875" style="37" customWidth="1"/>
    <col min="34" max="34" width="13.44140625" style="37" customWidth="1"/>
    <col min="35" max="35" width="15.109375" style="37" customWidth="1"/>
    <col min="36" max="36" width="7.77734375" style="37" hidden="1" customWidth="1"/>
    <col min="37" max="37" width="7.33203125" style="268" hidden="1" customWidth="1"/>
    <col min="38" max="38" width="7.109375" style="37" hidden="1" customWidth="1"/>
    <col min="39" max="39" width="6.109375" style="37" hidden="1" customWidth="1"/>
    <col min="40" max="40" width="8.77734375" style="37" hidden="1" customWidth="1"/>
    <col min="41" max="41" width="6.88671875" style="37" hidden="1" customWidth="1"/>
    <col min="42" max="44" width="6.109375" style="37" hidden="1" customWidth="1"/>
    <col min="45" max="45" width="4.6640625" style="37" hidden="1" customWidth="1"/>
    <col min="46" max="46" width="7.77734375" style="37" hidden="1" customWidth="1"/>
    <col min="47" max="47" width="13" style="37" hidden="1" customWidth="1"/>
    <col min="48" max="48" width="13.109375" style="37" customWidth="1"/>
    <col min="49" max="49" width="12.88671875" style="50" customWidth="1"/>
    <col min="50" max="58" width="9.109375" style="37" hidden="1" customWidth="1"/>
    <col min="59" max="60" width="7" style="37" hidden="1" customWidth="1"/>
    <col min="61" max="61" width="7.88671875" style="37" hidden="1" customWidth="1"/>
    <col min="62" max="62" width="9.109375" style="37" hidden="1" customWidth="1"/>
    <col min="63" max="63" width="2.5546875" style="37" hidden="1" customWidth="1"/>
    <col min="64" max="69" width="9.109375" style="37" hidden="1" customWidth="1"/>
    <col min="70" max="70" width="3.109375" style="37" hidden="1" customWidth="1"/>
    <col min="71" max="74" width="9.109375" style="37" hidden="1" customWidth="1"/>
    <col min="75" max="75" width="15.21875" style="37" customWidth="1"/>
    <col min="76" max="76" width="13.5546875" style="37" customWidth="1"/>
    <col min="77" max="77" width="6.33203125" style="37" customWidth="1"/>
    <col min="78" max="79" width="9.5546875" style="37" hidden="1" customWidth="1"/>
    <col min="80" max="80" width="8.5546875" style="37" hidden="1" customWidth="1"/>
    <col min="81" max="84" width="8.33203125" style="37" hidden="1" customWidth="1"/>
    <col min="85" max="85" width="9.109375" style="37" hidden="1" customWidth="1"/>
    <col min="86" max="86" width="8.6640625" style="37" hidden="1" customWidth="1"/>
    <col min="87" max="87" width="9.44140625" style="37" hidden="1" customWidth="1"/>
    <col min="88" max="88" width="5.44140625" style="37" hidden="1" customWidth="1"/>
    <col min="89" max="90" width="0" style="37" hidden="1" customWidth="1"/>
    <col min="91" max="91" width="5.6640625" style="37" hidden="1" customWidth="1"/>
    <col min="92" max="132" width="9.109375" style="37"/>
    <col min="133" max="139" width="0" style="37" hidden="1" customWidth="1"/>
    <col min="140" max="149" width="9.109375" style="37"/>
    <col min="150" max="151" width="0" style="37" hidden="1" customWidth="1"/>
    <col min="152" max="16384" width="9.109375" style="37"/>
  </cols>
  <sheetData>
    <row r="1" spans="1:91" x14ac:dyDescent="0.25">
      <c r="F1" s="94" t="str">
        <f>""&amp;LEGENDA!$B$10&amp;"  "&amp;LEGENDA!$H$10&amp;" "</f>
        <v xml:space="preserve">FORMULARZ DO UŻYTKU DLA POTRZEB OPINIOWANIA W OKRĘGOWEJ STACJI CHEMICZNO-ROLNICZEJ   </v>
      </c>
      <c r="S1" s="155" t="s">
        <v>83</v>
      </c>
      <c r="V1" s="125"/>
      <c r="W1" s="94" t="str">
        <f>""&amp;LEGENDA!$B$10&amp;"  "&amp;LEGENDA!$H$10&amp;" "</f>
        <v xml:space="preserve">FORMULARZ DO UŻYTKU DLA POTRZEB OPINIOWANIA W OKRĘGOWEJ STACJI CHEMICZNO-ROLNICZEJ   </v>
      </c>
      <c r="X1" s="125"/>
      <c r="BX1" s="155"/>
      <c r="BY1" s="155" t="s">
        <v>84</v>
      </c>
    </row>
    <row r="2" spans="1:91" x14ac:dyDescent="0.25">
      <c r="AW2" s="458"/>
    </row>
    <row r="3" spans="1:91" ht="15.6" customHeight="1" x14ac:dyDescent="0.3">
      <c r="A3" s="441" t="s">
        <v>143</v>
      </c>
      <c r="E3" s="54" t="str">
        <f>IF('ZASOBY N'!E$2="","",'ZASOBY N'!E$2)</f>
        <v/>
      </c>
      <c r="F3" s="55">
        <f>IF('ZASOBY N'!F$2="","",'ZASOBY N'!F$2)</f>
        <v>0</v>
      </c>
      <c r="H3" s="56" t="str">
        <f>IF('ZASOBY N'!G$2="","",'ZASOBY N'!G$2)</f>
        <v/>
      </c>
      <c r="K3" s="618" t="str">
        <f>IF('STR TYT'!$B$25="","",'STR TYT'!$B$25)</f>
        <v/>
      </c>
      <c r="L3" s="618"/>
      <c r="M3" s="618"/>
      <c r="N3" s="618"/>
      <c r="O3" s="618"/>
      <c r="P3" s="618"/>
      <c r="Q3" s="618"/>
      <c r="T3" s="441" t="s">
        <v>143</v>
      </c>
      <c r="Y3" s="54" t="str">
        <f>IF('ZASOBY N'!$E$2="","",'ZASOBY N'!$E$2)</f>
        <v/>
      </c>
      <c r="Z3" s="55">
        <f>IF('ZASOBY N'!F$2="","",'ZASOBY N'!F$2)</f>
        <v>0</v>
      </c>
      <c r="AA3" s="56" t="str">
        <f>IF('ZASOBY N'!G$2="","",'ZASOBY N'!G$2)</f>
        <v/>
      </c>
      <c r="AD3" s="737" t="str">
        <f>IF('STR TYT'!$B$25="","",'STR TYT'!$B$25)</f>
        <v/>
      </c>
      <c r="AE3" s="737"/>
      <c r="AF3" s="737"/>
      <c r="AG3" s="737"/>
      <c r="AH3" s="737"/>
      <c r="AI3" s="737"/>
      <c r="AJ3" s="737"/>
      <c r="AK3" s="737"/>
      <c r="AL3" s="737"/>
      <c r="AM3" s="737"/>
      <c r="AN3" s="737"/>
      <c r="AO3" s="737"/>
      <c r="AP3" s="737"/>
      <c r="AQ3" s="737"/>
      <c r="AR3" s="737"/>
      <c r="AS3" s="737"/>
      <c r="AT3" s="737"/>
      <c r="AU3" s="737"/>
      <c r="AV3" s="737"/>
      <c r="AW3" s="737"/>
      <c r="AX3" s="737"/>
      <c r="AY3" s="737"/>
      <c r="AZ3" s="737"/>
      <c r="BA3" s="737"/>
      <c r="BB3" s="737"/>
      <c r="BC3" s="737"/>
      <c r="BD3" s="737"/>
      <c r="BE3" s="737"/>
      <c r="BF3" s="737"/>
      <c r="BG3" s="737"/>
      <c r="BH3" s="737"/>
      <c r="BI3" s="737"/>
      <c r="BJ3" s="737"/>
      <c r="BK3" s="737"/>
      <c r="BL3" s="737"/>
      <c r="BM3" s="737"/>
      <c r="BN3" s="737"/>
      <c r="BO3" s="737"/>
      <c r="BP3" s="737"/>
      <c r="BQ3" s="737"/>
      <c r="BR3" s="737"/>
      <c r="BS3" s="737"/>
      <c r="BT3" s="737"/>
      <c r="BU3" s="737"/>
      <c r="BV3" s="737"/>
      <c r="BW3" s="737"/>
      <c r="BX3" s="737"/>
    </row>
    <row r="4" spans="1:91" ht="13.8" thickBot="1" x14ac:dyDescent="0.3">
      <c r="D4" s="125"/>
      <c r="E4" s="125"/>
      <c r="F4" s="125"/>
      <c r="G4" s="125"/>
      <c r="K4" s="730" t="s">
        <v>8</v>
      </c>
      <c r="L4" s="730"/>
      <c r="M4" s="730"/>
      <c r="N4" s="730"/>
      <c r="O4" s="730"/>
      <c r="P4" s="730"/>
      <c r="Y4" s="125"/>
      <c r="Z4" s="125"/>
      <c r="AA4" s="125"/>
      <c r="AD4" s="731" t="s">
        <v>8</v>
      </c>
      <c r="AE4" s="731"/>
      <c r="AF4" s="731"/>
      <c r="AG4" s="731"/>
      <c r="AH4" s="731"/>
      <c r="AI4" s="731"/>
      <c r="AJ4" s="125"/>
      <c r="CH4" s="38" t="s">
        <v>544</v>
      </c>
    </row>
    <row r="5" spans="1:91" ht="18" thickBot="1" x14ac:dyDescent="0.3">
      <c r="A5" s="51"/>
      <c r="B5" s="440" t="s">
        <v>516</v>
      </c>
      <c r="C5" s="51"/>
      <c r="D5" s="126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337"/>
      <c r="Q5" s="127"/>
      <c r="R5" s="127"/>
      <c r="S5" s="127"/>
      <c r="U5" s="440" t="s">
        <v>522</v>
      </c>
      <c r="V5" s="51"/>
      <c r="W5" s="51"/>
      <c r="X5" s="51"/>
      <c r="Y5" s="128"/>
      <c r="Z5" s="127"/>
      <c r="AA5" s="127"/>
      <c r="AB5" s="127"/>
      <c r="AC5" s="127"/>
      <c r="AD5" s="127"/>
      <c r="AE5" s="127"/>
      <c r="AF5" s="127"/>
      <c r="AG5" s="127"/>
      <c r="AU5" s="595" t="s">
        <v>590</v>
      </c>
      <c r="CC5" s="763" t="s">
        <v>531</v>
      </c>
      <c r="CD5" s="764"/>
      <c r="CE5" s="762" t="s">
        <v>532</v>
      </c>
      <c r="CF5" s="762"/>
      <c r="CG5" s="762"/>
      <c r="CI5" s="762" t="s">
        <v>531</v>
      </c>
      <c r="CJ5" s="762"/>
    </row>
    <row r="6" spans="1:91" ht="18" customHeight="1" thickBot="1" x14ac:dyDescent="0.35">
      <c r="A6" s="156"/>
      <c r="B6" s="157"/>
      <c r="C6" s="83"/>
      <c r="D6" s="158"/>
      <c r="E6" s="638" t="s">
        <v>515</v>
      </c>
      <c r="F6" s="713"/>
      <c r="G6" s="713" t="s">
        <v>85</v>
      </c>
      <c r="H6" s="738" t="s">
        <v>520</v>
      </c>
      <c r="I6" s="645"/>
      <c r="J6" s="703" t="s">
        <v>86</v>
      </c>
      <c r="K6" s="733" t="s">
        <v>519</v>
      </c>
      <c r="L6" s="733"/>
      <c r="M6" s="733"/>
      <c r="N6" s="733"/>
      <c r="O6" s="733"/>
      <c r="P6" s="733"/>
      <c r="Q6" s="733"/>
      <c r="R6" s="733"/>
      <c r="S6" s="159"/>
      <c r="T6" s="732" t="str">
        <f>K6</f>
        <v>Nawozy naturalne lub inne organiczne</v>
      </c>
      <c r="U6" s="733"/>
      <c r="V6" s="733"/>
      <c r="W6" s="733"/>
      <c r="X6" s="733"/>
      <c r="Y6" s="733"/>
      <c r="Z6" s="733"/>
      <c r="AA6" s="733"/>
      <c r="AB6" s="733"/>
      <c r="AC6" s="733"/>
      <c r="AD6" s="733"/>
      <c r="AE6" s="733"/>
      <c r="AF6" s="734"/>
      <c r="AG6" s="713" t="s">
        <v>87</v>
      </c>
      <c r="AH6" s="713" t="s">
        <v>88</v>
      </c>
      <c r="AI6" s="703" t="s">
        <v>89</v>
      </c>
      <c r="AJ6" s="323"/>
      <c r="AK6" s="715" t="s">
        <v>361</v>
      </c>
      <c r="AL6" s="715" t="s">
        <v>363</v>
      </c>
      <c r="AM6" s="715" t="s">
        <v>364</v>
      </c>
      <c r="AN6" s="704" t="s">
        <v>382</v>
      </c>
      <c r="AO6" s="735" t="s">
        <v>388</v>
      </c>
      <c r="AP6" s="330" t="s">
        <v>138</v>
      </c>
      <c r="AQ6" s="330" t="s">
        <v>211</v>
      </c>
      <c r="AR6" s="330" t="s">
        <v>210</v>
      </c>
      <c r="AS6" s="330" t="s">
        <v>140</v>
      </c>
      <c r="AT6" s="331" t="s">
        <v>214</v>
      </c>
      <c r="AU6" s="331" t="s">
        <v>510</v>
      </c>
      <c r="AV6" s="703" t="s">
        <v>539</v>
      </c>
      <c r="AW6" s="645" t="s">
        <v>540</v>
      </c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158"/>
      <c r="BX6" s="701" t="s">
        <v>94</v>
      </c>
      <c r="BY6" s="701" t="s">
        <v>322</v>
      </c>
      <c r="BZ6" s="700" t="s">
        <v>526</v>
      </c>
      <c r="CA6" s="700" t="s">
        <v>527</v>
      </c>
      <c r="CB6" s="760" t="s">
        <v>528</v>
      </c>
      <c r="CC6" s="760" t="s">
        <v>529</v>
      </c>
      <c r="CD6" s="760" t="s">
        <v>530</v>
      </c>
      <c r="CE6" s="760" t="s">
        <v>529</v>
      </c>
      <c r="CF6" s="760" t="s">
        <v>530</v>
      </c>
      <c r="CG6" s="760" t="s">
        <v>533</v>
      </c>
      <c r="CH6" s="760" t="s">
        <v>538</v>
      </c>
      <c r="CI6" s="760" t="s">
        <v>533</v>
      </c>
      <c r="CJ6" s="760" t="s">
        <v>534</v>
      </c>
    </row>
    <row r="7" spans="1:91" ht="20.399999999999999" customHeight="1" thickBot="1" x14ac:dyDescent="0.3">
      <c r="A7" s="160"/>
      <c r="B7" s="87" t="s">
        <v>90</v>
      </c>
      <c r="C7" s="644" t="s">
        <v>406</v>
      </c>
      <c r="D7" s="694" t="s">
        <v>91</v>
      </c>
      <c r="E7" s="639"/>
      <c r="F7" s="714"/>
      <c r="G7" s="714"/>
      <c r="H7" s="739"/>
      <c r="I7" s="646"/>
      <c r="J7" s="702"/>
      <c r="K7" s="750" t="s">
        <v>92</v>
      </c>
      <c r="L7" s="750"/>
      <c r="M7" s="750"/>
      <c r="N7" s="750"/>
      <c r="O7" s="750"/>
      <c r="P7" s="750"/>
      <c r="Q7" s="750"/>
      <c r="R7" s="750"/>
      <c r="S7" s="751"/>
      <c r="T7" s="752" t="s">
        <v>93</v>
      </c>
      <c r="U7" s="667"/>
      <c r="V7" s="667"/>
      <c r="W7" s="667"/>
      <c r="X7" s="667"/>
      <c r="Y7" s="667"/>
      <c r="Z7" s="667"/>
      <c r="AA7" s="667"/>
      <c r="AB7" s="667"/>
      <c r="AC7" s="750"/>
      <c r="AD7" s="750"/>
      <c r="AE7" s="750"/>
      <c r="AF7" s="753"/>
      <c r="AG7" s="714"/>
      <c r="AH7" s="714" t="s">
        <v>88</v>
      </c>
      <c r="AI7" s="702"/>
      <c r="AJ7" s="324"/>
      <c r="AK7" s="715"/>
      <c r="AL7" s="715"/>
      <c r="AM7" s="715"/>
      <c r="AN7" s="705"/>
      <c r="AO7" s="736"/>
      <c r="AP7" s="452" t="s">
        <v>557</v>
      </c>
      <c r="AQ7" s="328"/>
      <c r="AR7" s="328"/>
      <c r="AS7" s="328" t="s">
        <v>141</v>
      </c>
      <c r="AT7" s="328"/>
      <c r="AU7" s="328" t="s">
        <v>511</v>
      </c>
      <c r="AV7" s="702"/>
      <c r="AW7" s="646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698" t="s">
        <v>91</v>
      </c>
      <c r="BX7" s="702"/>
      <c r="BY7" s="702"/>
      <c r="BZ7" s="700"/>
      <c r="CA7" s="700"/>
      <c r="CB7" s="760"/>
      <c r="CC7" s="760"/>
      <c r="CD7" s="760"/>
      <c r="CE7" s="760"/>
      <c r="CF7" s="760"/>
      <c r="CG7" s="760"/>
      <c r="CH7" s="760"/>
      <c r="CI7" s="760"/>
      <c r="CJ7" s="760"/>
    </row>
    <row r="8" spans="1:91" ht="13.2" customHeight="1" thickBot="1" x14ac:dyDescent="0.3">
      <c r="A8" s="160"/>
      <c r="B8" s="87" t="s">
        <v>26</v>
      </c>
      <c r="C8" s="644"/>
      <c r="D8" s="694"/>
      <c r="E8" s="754" t="s">
        <v>94</v>
      </c>
      <c r="F8" s="644" t="s">
        <v>95</v>
      </c>
      <c r="G8" s="714"/>
      <c r="H8" s="644" t="s">
        <v>96</v>
      </c>
      <c r="I8" s="756" t="s">
        <v>97</v>
      </c>
      <c r="J8" s="702"/>
      <c r="K8" s="757" t="s">
        <v>521</v>
      </c>
      <c r="L8" s="161" t="s">
        <v>98</v>
      </c>
      <c r="M8" s="745" t="s">
        <v>99</v>
      </c>
      <c r="N8" s="759"/>
      <c r="O8" s="713" t="s">
        <v>100</v>
      </c>
      <c r="P8" s="738" t="s">
        <v>25</v>
      </c>
      <c r="Q8" s="738" t="s">
        <v>25</v>
      </c>
      <c r="R8" s="162" t="s">
        <v>98</v>
      </c>
      <c r="S8" s="163" t="s">
        <v>101</v>
      </c>
      <c r="T8" s="164" t="s">
        <v>98</v>
      </c>
      <c r="U8" s="745" t="s">
        <v>99</v>
      </c>
      <c r="V8" s="745"/>
      <c r="W8" s="745"/>
      <c r="X8" s="745"/>
      <c r="Y8" s="745"/>
      <c r="Z8" s="745"/>
      <c r="AA8" s="745"/>
      <c r="AB8" s="746"/>
      <c r="AC8" s="747" t="s">
        <v>25</v>
      </c>
      <c r="AD8" s="738" t="s">
        <v>25</v>
      </c>
      <c r="AE8" s="165" t="s">
        <v>98</v>
      </c>
      <c r="AF8" s="166" t="s">
        <v>101</v>
      </c>
      <c r="AG8" s="167" t="s">
        <v>102</v>
      </c>
      <c r="AH8" s="168" t="s">
        <v>102</v>
      </c>
      <c r="AI8" s="702"/>
      <c r="AJ8" s="717" t="s">
        <v>103</v>
      </c>
      <c r="AK8" s="715"/>
      <c r="AL8" s="715"/>
      <c r="AM8" s="715"/>
      <c r="AN8" s="705"/>
      <c r="AO8" s="736"/>
      <c r="AP8" s="328"/>
      <c r="AQ8" s="328"/>
      <c r="AR8" s="328"/>
      <c r="AS8" s="328"/>
      <c r="AT8" s="328"/>
      <c r="AU8" s="328" t="s">
        <v>512</v>
      </c>
      <c r="AV8" s="702"/>
      <c r="AW8" s="646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698"/>
      <c r="BX8" s="702"/>
      <c r="BY8" s="702"/>
      <c r="BZ8" s="700"/>
      <c r="CA8" s="700"/>
      <c r="CB8" s="760"/>
      <c r="CC8" s="760"/>
      <c r="CD8" s="760"/>
      <c r="CE8" s="760"/>
      <c r="CF8" s="760"/>
      <c r="CG8" s="760"/>
      <c r="CH8" s="760"/>
      <c r="CI8" s="760"/>
      <c r="CJ8" s="760"/>
    </row>
    <row r="9" spans="1:91" ht="28.95" customHeight="1" thickBot="1" x14ac:dyDescent="0.3">
      <c r="A9" s="160" t="s">
        <v>9</v>
      </c>
      <c r="B9" s="169"/>
      <c r="C9" s="644"/>
      <c r="D9" s="694"/>
      <c r="E9" s="754"/>
      <c r="F9" s="644"/>
      <c r="G9" s="714"/>
      <c r="H9" s="644"/>
      <c r="I9" s="756"/>
      <c r="J9" s="702"/>
      <c r="K9" s="758"/>
      <c r="L9" s="170"/>
      <c r="M9" s="166" t="s">
        <v>104</v>
      </c>
      <c r="N9" s="171" t="s">
        <v>105</v>
      </c>
      <c r="O9" s="644"/>
      <c r="P9" s="739"/>
      <c r="Q9" s="739"/>
      <c r="R9" s="163" t="s">
        <v>106</v>
      </c>
      <c r="S9" s="163" t="s">
        <v>107</v>
      </c>
      <c r="T9" s="172"/>
      <c r="U9" s="740" t="s">
        <v>104</v>
      </c>
      <c r="V9" s="741"/>
      <c r="W9" s="741"/>
      <c r="X9" s="260" t="str">
        <f>IF(Y3="","",IF(AA3="",E3-1,E3))</f>
        <v/>
      </c>
      <c r="Y9" s="740" t="s">
        <v>105</v>
      </c>
      <c r="Z9" s="741"/>
      <c r="AA9" s="741"/>
      <c r="AB9" s="260" t="str">
        <f>IF(X9="","",X9+1)</f>
        <v/>
      </c>
      <c r="AC9" s="739"/>
      <c r="AD9" s="739"/>
      <c r="AE9" s="166" t="s">
        <v>106</v>
      </c>
      <c r="AF9" s="166" t="s">
        <v>107</v>
      </c>
      <c r="AG9" s="167" t="s">
        <v>108</v>
      </c>
      <c r="AH9" s="168"/>
      <c r="AI9" s="702"/>
      <c r="AJ9" s="717"/>
      <c r="AK9" s="715"/>
      <c r="AL9" s="715"/>
      <c r="AM9" s="715"/>
      <c r="AN9" s="705"/>
      <c r="AO9" s="736"/>
      <c r="AP9" s="328"/>
      <c r="AQ9" s="328"/>
      <c r="AR9" s="328"/>
      <c r="AS9" s="328"/>
      <c r="AT9" s="328"/>
      <c r="AU9" s="328" t="s">
        <v>513</v>
      </c>
      <c r="AV9" s="702"/>
      <c r="AW9" s="646"/>
      <c r="AX9" s="94"/>
      <c r="AY9" s="94"/>
      <c r="AZ9" s="94"/>
      <c r="BA9" s="94"/>
      <c r="BB9" s="94"/>
      <c r="BC9" s="94"/>
      <c r="BD9" s="230">
        <f>IF(AND(COUNTIF($C$13:$C$525,C13)=1,SUMIF(C13:$C$525,C13,AH13:$AH$525)=AH13),AH13,IF(COUNTIF($C12:C$13,C13)&gt;=1,0,IF(SUMIF(C13:$C$525,C13,AH13:$AH$525)&gt;AH13,SUMIF(C13:$C$525,C13,AH13:$AH$525),0)))</f>
        <v>0</v>
      </c>
      <c r="BE9" s="230"/>
      <c r="BF9" s="94"/>
      <c r="BG9" s="94"/>
      <c r="BH9" s="94"/>
      <c r="BI9" s="94"/>
      <c r="BJ9" s="415" t="s">
        <v>483</v>
      </c>
      <c r="BK9" s="94"/>
      <c r="BL9" s="94"/>
      <c r="BM9" s="94"/>
      <c r="BN9" s="75"/>
      <c r="BO9" s="94"/>
      <c r="BP9" s="94"/>
      <c r="BQ9" s="415" t="s">
        <v>484</v>
      </c>
      <c r="BR9" s="94"/>
      <c r="BS9" s="383" t="s">
        <v>498</v>
      </c>
      <c r="BT9" s="94"/>
      <c r="BU9" s="75"/>
      <c r="BV9" s="94"/>
      <c r="BW9" s="698"/>
      <c r="BX9" s="702"/>
      <c r="BY9" s="702"/>
      <c r="BZ9" s="700"/>
      <c r="CA9" s="700"/>
      <c r="CB9" s="760"/>
      <c r="CC9" s="760"/>
      <c r="CD9" s="760"/>
      <c r="CE9" s="760"/>
      <c r="CF9" s="760"/>
      <c r="CG9" s="760"/>
      <c r="CH9" s="760"/>
      <c r="CI9" s="760"/>
      <c r="CJ9" s="760"/>
    </row>
    <row r="10" spans="1:91" ht="31.8" customHeight="1" thickBot="1" x14ac:dyDescent="0.3">
      <c r="A10" s="160"/>
      <c r="B10" s="169"/>
      <c r="C10" s="644"/>
      <c r="D10" s="694"/>
      <c r="E10" s="754"/>
      <c r="F10" s="644"/>
      <c r="G10" s="714"/>
      <c r="H10" s="644"/>
      <c r="I10" s="756"/>
      <c r="J10" s="702"/>
      <c r="K10" s="758"/>
      <c r="L10" s="170" t="s">
        <v>109</v>
      </c>
      <c r="M10" s="258" t="str">
        <f>IF(X9="","",X9-1)</f>
        <v/>
      </c>
      <c r="N10" s="259" t="str">
        <f>X9</f>
        <v/>
      </c>
      <c r="O10" s="644"/>
      <c r="P10" s="739"/>
      <c r="Q10" s="739"/>
      <c r="R10" s="163" t="s">
        <v>110</v>
      </c>
      <c r="S10" s="168" t="s">
        <v>111</v>
      </c>
      <c r="T10" s="172" t="s">
        <v>109</v>
      </c>
      <c r="U10" s="173" t="s">
        <v>112</v>
      </c>
      <c r="V10" s="174" t="s">
        <v>113</v>
      </c>
      <c r="W10" s="742" t="s">
        <v>100</v>
      </c>
      <c r="X10" s="742" t="s">
        <v>114</v>
      </c>
      <c r="Y10" s="170" t="s">
        <v>112</v>
      </c>
      <c r="Z10" s="166" t="s">
        <v>113</v>
      </c>
      <c r="AA10" s="744" t="s">
        <v>100</v>
      </c>
      <c r="AB10" s="744" t="s">
        <v>114</v>
      </c>
      <c r="AC10" s="739"/>
      <c r="AD10" s="739"/>
      <c r="AE10" s="175" t="s">
        <v>110</v>
      </c>
      <c r="AF10" s="176" t="s">
        <v>111</v>
      </c>
      <c r="AG10" s="167" t="s">
        <v>115</v>
      </c>
      <c r="AH10" s="177" t="s">
        <v>116</v>
      </c>
      <c r="AI10" s="702" t="s">
        <v>117</v>
      </c>
      <c r="AJ10" s="717"/>
      <c r="AK10" s="715"/>
      <c r="AL10" s="715"/>
      <c r="AM10" s="715"/>
      <c r="AN10" s="706"/>
      <c r="AO10" s="736"/>
      <c r="AP10" s="328"/>
      <c r="AQ10" s="328"/>
      <c r="AR10" s="328"/>
      <c r="AS10" s="328"/>
      <c r="AT10" s="328"/>
      <c r="AU10" s="328" t="s">
        <v>509</v>
      </c>
      <c r="AV10" s="702"/>
      <c r="AW10" s="646"/>
      <c r="AX10" s="94"/>
      <c r="AY10" s="122" t="s">
        <v>560</v>
      </c>
      <c r="AZ10" s="94"/>
      <c r="BA10" s="94"/>
      <c r="BB10" s="94"/>
      <c r="BC10" s="94"/>
      <c r="BD10" s="230"/>
      <c r="BE10" s="230"/>
      <c r="BF10" s="724" t="s">
        <v>485</v>
      </c>
      <c r="BG10" s="727" t="s">
        <v>486</v>
      </c>
      <c r="BH10" s="94"/>
      <c r="BI10" s="94"/>
      <c r="BJ10" s="94"/>
      <c r="BK10" s="405"/>
      <c r="BL10" s="721" t="s">
        <v>487</v>
      </c>
      <c r="BM10" s="707" t="s">
        <v>488</v>
      </c>
      <c r="BN10" s="707" t="s">
        <v>489</v>
      </c>
      <c r="BO10" s="710" t="s">
        <v>490</v>
      </c>
      <c r="BP10" s="94"/>
      <c r="BQ10" s="94"/>
      <c r="BR10" s="405"/>
      <c r="BS10" s="721" t="s">
        <v>491</v>
      </c>
      <c r="BT10" s="707" t="s">
        <v>492</v>
      </c>
      <c r="BU10" s="707" t="s">
        <v>493</v>
      </c>
      <c r="BV10" s="710" t="s">
        <v>494</v>
      </c>
      <c r="BW10" s="698"/>
      <c r="BX10" s="702"/>
      <c r="BY10" s="702"/>
      <c r="BZ10" s="700"/>
      <c r="CA10" s="700"/>
      <c r="CB10" s="760"/>
      <c r="CC10" s="760"/>
      <c r="CD10" s="760"/>
      <c r="CE10" s="760"/>
      <c r="CF10" s="760"/>
      <c r="CG10" s="760"/>
      <c r="CH10" s="760"/>
      <c r="CI10" s="760"/>
      <c r="CJ10" s="761"/>
      <c r="CK10" s="548">
        <f>IF(COUNTIFS(T13:T525,"Błąd kol.7")+COUNTIFS(T13:T525,"Błąd kol.8")&gt;0,"Błąd danych kol. 7 lub 8",0)</f>
        <v>0</v>
      </c>
      <c r="CL10" s="549"/>
      <c r="CM10" s="550"/>
    </row>
    <row r="11" spans="1:91" ht="27" customHeight="1" thickBot="1" x14ac:dyDescent="0.3">
      <c r="A11" s="178"/>
      <c r="B11" s="179"/>
      <c r="C11" s="748"/>
      <c r="D11" s="749"/>
      <c r="E11" s="755"/>
      <c r="F11" s="748"/>
      <c r="G11" s="180" t="s">
        <v>28</v>
      </c>
      <c r="H11" s="181" t="s">
        <v>118</v>
      </c>
      <c r="I11" s="182" t="s">
        <v>118</v>
      </c>
      <c r="J11" s="183" t="s">
        <v>82</v>
      </c>
      <c r="K11" s="347" t="s">
        <v>407</v>
      </c>
      <c r="L11" s="167" t="s">
        <v>45</v>
      </c>
      <c r="M11" s="176" t="s">
        <v>119</v>
      </c>
      <c r="N11" s="185" t="s">
        <v>119</v>
      </c>
      <c r="O11" s="644"/>
      <c r="P11" s="167" t="s">
        <v>45</v>
      </c>
      <c r="Q11" s="167" t="s">
        <v>50</v>
      </c>
      <c r="R11" s="168" t="s">
        <v>120</v>
      </c>
      <c r="S11" s="133">
        <f>SUM(S13:S525)</f>
        <v>0</v>
      </c>
      <c r="T11" s="186" t="s">
        <v>45</v>
      </c>
      <c r="U11" s="357" t="s">
        <v>408</v>
      </c>
      <c r="V11" s="187" t="s">
        <v>45</v>
      </c>
      <c r="W11" s="743"/>
      <c r="X11" s="743"/>
      <c r="Y11" s="357" t="str">
        <f>U11</f>
        <v>w  t/ha (m3/ha)</v>
      </c>
      <c r="Z11" s="187" t="s">
        <v>45</v>
      </c>
      <c r="AA11" s="743"/>
      <c r="AB11" s="743"/>
      <c r="AC11" s="187" t="s">
        <v>45</v>
      </c>
      <c r="AD11" s="134" t="s">
        <v>50</v>
      </c>
      <c r="AE11" s="135" t="str">
        <f>R11</f>
        <v>t (m3)</v>
      </c>
      <c r="AF11" s="136">
        <f>SUM(AF13:AF525)</f>
        <v>0</v>
      </c>
      <c r="AG11" s="134" t="s">
        <v>121</v>
      </c>
      <c r="AH11" s="188" t="s">
        <v>43</v>
      </c>
      <c r="AI11" s="716"/>
      <c r="AJ11" s="718"/>
      <c r="AK11" s="284"/>
      <c r="AL11" s="94"/>
      <c r="AM11" s="94"/>
      <c r="AN11" s="316">
        <f>AN526</f>
        <v>0</v>
      </c>
      <c r="AO11" s="736"/>
      <c r="AP11" s="328"/>
      <c r="AQ11" s="328"/>
      <c r="AR11" s="328"/>
      <c r="AS11" s="328"/>
      <c r="AT11" s="328"/>
      <c r="AU11" s="328" t="s">
        <v>217</v>
      </c>
      <c r="AV11" s="183" t="s">
        <v>102</v>
      </c>
      <c r="AW11" s="348" t="s">
        <v>102</v>
      </c>
      <c r="AX11" s="94"/>
      <c r="AY11" s="416">
        <f>IFERROR(AY17,0)</f>
        <v>0</v>
      </c>
      <c r="AZ11" s="417" t="s">
        <v>495</v>
      </c>
      <c r="BA11" s="94"/>
      <c r="BB11" s="94"/>
      <c r="BC11" s="94"/>
      <c r="BD11" s="230"/>
      <c r="BE11" s="719" t="s">
        <v>496</v>
      </c>
      <c r="BF11" s="725"/>
      <c r="BG11" s="728"/>
      <c r="BH11" s="94"/>
      <c r="BI11" s="94"/>
      <c r="BJ11" s="418"/>
      <c r="BK11" s="406"/>
      <c r="BL11" s="722"/>
      <c r="BM11" s="708"/>
      <c r="BN11" s="708"/>
      <c r="BO11" s="711"/>
      <c r="BP11" s="94"/>
      <c r="BQ11" s="418"/>
      <c r="BR11" s="406"/>
      <c r="BS11" s="722"/>
      <c r="BT11" s="708"/>
      <c r="BU11" s="708"/>
      <c r="BV11" s="711"/>
      <c r="BW11" s="699"/>
      <c r="BX11" s="183"/>
      <c r="BY11" s="183"/>
      <c r="BZ11" s="700"/>
      <c r="CA11" s="700"/>
      <c r="CB11" s="760"/>
      <c r="CC11" s="760"/>
      <c r="CD11" s="760"/>
      <c r="CE11" s="760"/>
      <c r="CF11" s="760"/>
      <c r="CG11" s="760"/>
      <c r="CH11" s="760"/>
      <c r="CI11" s="760"/>
      <c r="CJ11" s="761"/>
      <c r="CK11" s="551" t="s">
        <v>565</v>
      </c>
      <c r="CL11" s="552" t="s">
        <v>566</v>
      </c>
      <c r="CM11" s="553" t="s">
        <v>567</v>
      </c>
    </row>
    <row r="12" spans="1:91" ht="54" customHeight="1" thickBot="1" x14ac:dyDescent="0.3">
      <c r="A12" s="189">
        <v>1</v>
      </c>
      <c r="B12" s="190">
        <v>2</v>
      </c>
      <c r="C12" s="190">
        <v>3</v>
      </c>
      <c r="D12" s="191">
        <v>4</v>
      </c>
      <c r="E12" s="192" t="s">
        <v>395</v>
      </c>
      <c r="F12" s="118" t="s">
        <v>396</v>
      </c>
      <c r="G12" s="118">
        <v>7</v>
      </c>
      <c r="H12" s="118">
        <v>7</v>
      </c>
      <c r="I12" s="190">
        <v>8</v>
      </c>
      <c r="J12" s="190">
        <v>9</v>
      </c>
      <c r="K12" s="190">
        <v>10</v>
      </c>
      <c r="L12" s="190" t="s">
        <v>122</v>
      </c>
      <c r="M12" s="190" t="s">
        <v>123</v>
      </c>
      <c r="N12" s="190" t="s">
        <v>124</v>
      </c>
      <c r="O12" s="190">
        <v>14</v>
      </c>
      <c r="P12" s="190" t="s">
        <v>125</v>
      </c>
      <c r="Q12" s="190" t="s">
        <v>126</v>
      </c>
      <c r="R12" s="190"/>
      <c r="S12" s="191" t="s">
        <v>127</v>
      </c>
      <c r="T12" s="189" t="s">
        <v>128</v>
      </c>
      <c r="U12" s="190">
        <v>19</v>
      </c>
      <c r="V12" s="190" t="s">
        <v>129</v>
      </c>
      <c r="W12" s="190">
        <v>21</v>
      </c>
      <c r="X12" s="193" t="s">
        <v>130</v>
      </c>
      <c r="Y12" s="190">
        <v>23</v>
      </c>
      <c r="Z12" s="190" t="s">
        <v>131</v>
      </c>
      <c r="AA12" s="190">
        <v>25</v>
      </c>
      <c r="AB12" s="190" t="s">
        <v>132</v>
      </c>
      <c r="AC12" s="194" t="s">
        <v>133</v>
      </c>
      <c r="AD12" s="194" t="s">
        <v>134</v>
      </c>
      <c r="AE12" s="190"/>
      <c r="AF12" s="261" t="s">
        <v>135</v>
      </c>
      <c r="AG12" s="190" t="s">
        <v>136</v>
      </c>
      <c r="AH12" s="190" t="s">
        <v>137</v>
      </c>
      <c r="AI12" s="191">
        <v>32</v>
      </c>
      <c r="AJ12" s="325"/>
      <c r="AK12" s="285">
        <f>AK526</f>
        <v>0</v>
      </c>
      <c r="AL12" s="94"/>
      <c r="AM12" s="94"/>
      <c r="AN12" s="317">
        <v>37</v>
      </c>
      <c r="AO12" s="736"/>
      <c r="AP12" s="332">
        <f t="shared" ref="AP12:AU12" si="0">AP526</f>
        <v>0</v>
      </c>
      <c r="AQ12" s="332">
        <f t="shared" si="0"/>
        <v>0</v>
      </c>
      <c r="AR12" s="332">
        <f t="shared" si="0"/>
        <v>0</v>
      </c>
      <c r="AS12" s="332">
        <f t="shared" si="0"/>
        <v>0</v>
      </c>
      <c r="AT12" s="332">
        <f t="shared" si="0"/>
        <v>0</v>
      </c>
      <c r="AU12" s="332">
        <f t="shared" si="0"/>
        <v>0</v>
      </c>
      <c r="AV12" s="377">
        <v>33</v>
      </c>
      <c r="AW12" s="377">
        <v>34</v>
      </c>
      <c r="AX12" s="94"/>
      <c r="AY12" s="419" t="s">
        <v>497</v>
      </c>
      <c r="AZ12" s="94"/>
      <c r="BA12" s="94"/>
      <c r="BB12" s="94"/>
      <c r="BC12" s="94"/>
      <c r="BD12" s="420"/>
      <c r="BE12" s="720"/>
      <c r="BF12" s="726"/>
      <c r="BG12" s="729"/>
      <c r="BH12" s="94"/>
      <c r="BI12" s="94"/>
      <c r="BJ12" s="414">
        <f>IF(AND(BL12=1,BM12=1,SUMIF($C12:$C$525,$C12,$AH12:$AH$525)=$AH12),$AH12,IF($BO12&gt;0,$BO12,IF(AND(COUNTIF($C$11:$C11,$C12)&gt;=1,COUNTIF($D11:$D11,$D12)&gt;=1),0,IF(AND(SUMIF($C12:$C$525,$C12,$AH12:$AH$525)&gt;$AH12,SUMIF($D12:$D$525,$D12,$AH12:$AH$525)&gt;$AH12),SUMIF($C12:$C$525,$C12,$AH12:$AH$525),0))))</f>
        <v>0</v>
      </c>
      <c r="BK12" s="407"/>
      <c r="BL12" s="723"/>
      <c r="BM12" s="709"/>
      <c r="BN12" s="709"/>
      <c r="BO12" s="712"/>
      <c r="BP12" s="94"/>
      <c r="BQ12" s="414">
        <f>IF(AND(BS12=1,BT12=1,SUMIF($C12:$C$525,$C12,$AH12:$AH$525)=$AH12),$AH12,IF($BO12&gt;0,$BO12,IF(AND(COUNTIF($C$11:$C11,$C12)&gt;=1,COUNTIF($D11:$D11,$D12)&gt;=1),0,IF(AND(SUMIF($C12:$C$525,$C12,$AH12:$AH$525)&gt;$AH12,SUMIF($D12:$D$525,$D12,$AH12:$AH$525)&gt;$AH12),SUMIF($C12:$C$525,$C12,$AH12:$AH$525),0))))</f>
        <v>0</v>
      </c>
      <c r="BR12" s="407"/>
      <c r="BS12" s="723"/>
      <c r="BT12" s="709"/>
      <c r="BU12" s="709"/>
      <c r="BV12" s="712"/>
      <c r="BW12" s="377">
        <v>35</v>
      </c>
      <c r="BX12" s="377">
        <v>36</v>
      </c>
      <c r="BY12" s="377">
        <v>37</v>
      </c>
      <c r="BZ12" s="428"/>
      <c r="CA12" s="428"/>
      <c r="CB12" s="432"/>
      <c r="CC12" s="433"/>
      <c r="CD12" s="433"/>
      <c r="CE12" s="433"/>
      <c r="CF12" s="434"/>
      <c r="CK12" s="554">
        <f>COUNTIFS(T13:T525,"Błąd kol.7")</f>
        <v>0</v>
      </c>
      <c r="CL12" s="555">
        <f>COUNTIFS(T13:T525,"Błąd kol.8")</f>
        <v>0</v>
      </c>
      <c r="CM12" s="556">
        <f>SUM(CK12:CL12)</f>
        <v>0</v>
      </c>
    </row>
    <row r="13" spans="1:91" ht="18.899999999999999" customHeight="1" thickBot="1" x14ac:dyDescent="0.3">
      <c r="A13" s="152" t="str">
        <f>IF('ZASOBY N'!A10="","",'ZASOBY N'!A10)</f>
        <v/>
      </c>
      <c r="B13" s="137" t="str">
        <f>IF('ZASOBY N'!B10="","",'ZASOBY N'!B10)</f>
        <v/>
      </c>
      <c r="C13" s="137" t="str">
        <f>IF('ZASOBY N'!C10="","",'ZASOBY N'!C10)</f>
        <v/>
      </c>
      <c r="D13" s="353" t="str">
        <f>IF('ZASOBY N'!D10="","",'ZASOBY N'!D10)</f>
        <v/>
      </c>
      <c r="E13" s="404"/>
      <c r="F13" s="130"/>
      <c r="G13" s="129"/>
      <c r="H13" s="301"/>
      <c r="I13" s="301"/>
      <c r="J13" s="147" t="str">
        <f>IF('ZASOBY N'!$F10="","",'ZASOBY N'!$F10)</f>
        <v/>
      </c>
      <c r="K13" s="403"/>
      <c r="L13" s="254" t="str">
        <f t="shared" ref="L13:L18" si="1">IF(A13="","",IF(AND(M13="",N13=""),"",IF(AND(M13&gt;0,N13&gt;0),M13+N13,IF(M13&gt;0,M13,N13))))</f>
        <v/>
      </c>
      <c r="M13" s="300"/>
      <c r="N13" s="300"/>
      <c r="O13" s="140" t="str">
        <f>IF(L13="","",IF(OR(E13=LEGENDA!$D$28,E13=LEGENDA!$D$29,E13=LEGENDA!$D$31,E13=LEGENDA!$D$38),0.15,0))</f>
        <v/>
      </c>
      <c r="P13" s="140" t="str">
        <f>IF(L13="","",IF(AND(E13=LEGENDA!$D$39,H13=""),"BRAK kol.7",IF(AND(F13=LEGENDA!$A$105,H13=""),"BRAK kol.7",IF(AND(F13=LEGENDA!$A$106,H13=""),"BRAK kol.7",IF(AND(F13=LEGENDA!$A$107,H13=""),"BRAK kol.7",IF(AND(F13=LEGENDA!$A$108,H13=""),"BRAK kol.7",IF(AND(F13=LEGENDA!$A$109,H13=""),"BRAK kol.7",L13*O13)))))))</f>
        <v/>
      </c>
      <c r="Q13" s="141" t="str">
        <f>IFERROR(IF(OR(J13="",L13=""),"",J13*P13),"BRAK kol.7")</f>
        <v/>
      </c>
      <c r="R13" s="141" t="str">
        <f>IF(OR(K13="",G13=""),"",G13*$K13)</f>
        <v/>
      </c>
      <c r="S13" s="149" t="str">
        <f>IF(A13="","",IF(AND(J13="",K13=""),"",IF(J13="","",IF(K13="",0,J13*K13))))</f>
        <v/>
      </c>
      <c r="T13" s="431" t="str">
        <f>IF(AND(H13="",I13=""),"",IF(AND(F13="Drób",H13&lt;5,H13&gt;0),"Błąd kol.7",IF(AND(F13="Drób",I13&lt;5,I13&gt;0),"Błąd kol.8",IF(AND(Z13="",V13=""),"",IF(Z13="",V13,IF($V13="",$Z13,IF(AND($Z13&gt;0,$V13&gt;0),$Z13+$V13,"")))))))</f>
        <v/>
      </c>
      <c r="U13" s="402"/>
      <c r="V13" s="431" t="str">
        <f>IF(AND($H13="",$I13="",$U13=""),"",IF(AND($H13&gt;0,$U13&gt;0,AI13&gt;0),$H13*$U13*AI13,IF(AND($I13&gt;0,$U13&gt;0,AI13&gt;0),$I13*$U13*AI13,IF(AND($H13&gt;0,$U13&gt;0),$H13*$U13,IF(AND($I13&gt;0,$U13&gt;0),$I13*$U13,"")))))</f>
        <v/>
      </c>
      <c r="W13" s="257"/>
      <c r="X13" s="302" t="str">
        <f>IF(U13="","",IF(AND(V13="",W13=""),"",IF(AND(E13=LEGENDA!$D$39,H13=""),"BRAK kol.7",IF(AND(F13=LEGENDA!$A$105,H13="",E13=LEGENDA!$D$35),V13*W13,IF(AND(F13=LEGENDA!$A$105,H13="",E13=LEGENDA!$D$36),V13*W13,IF(AND(F13=LEGENDA!$A$105,H13=""),"BRAK kol.7",IF(AND(F13=LEGENDA!$A$106,H13=""),"BRAK kol.7",IF(AND(F13=LEGENDA!$A$107,H13=""),"BRAK kol.7",IF(AND(F13=LEGENDA!$A$108,H13=""),"BRAK kol.7",IF(AND(F13=LEGENDA!$A$109,H13=""),"BRAK kol.7",IF(AND(U13&gt;0,W13=""),"Brakkol21",IF(OR(T13="Błąd kol. 7",T13="Błąd kol.8"),T13,IF(AND(H13="",I13=""),"BRAKkol7-8",V13*W13)))))))))))))</f>
        <v/>
      </c>
      <c r="Y13" s="402"/>
      <c r="Z13" s="431" t="str">
        <f>IF(AND($H13="",$I13="",$Y13=""),"",IF(AND($H13&gt;0,$Y13&gt;0,AI13&gt;0),$H13*$Y13*AI13,IF(AND($I13&gt;0,$Y13&gt;0,AI13&gt;0),$I13*$Y13*AI13,IF(AND($H13&gt;0,$Y13&gt;0),$H13*$Y13,IF(AND($I13&gt;0,$Y13&gt;0),$I13*$Y13,"")))))</f>
        <v/>
      </c>
      <c r="AA13" s="257"/>
      <c r="AB13" s="302" t="str">
        <f>IF(AND(H13="",I13="",Y13&gt;0,AA13&gt;0),"BRAKkol7-8",IF(OR(Y13="",Z13="",AA13=""),"",IF(AND(E13=LEGENDA!$D$39,H13=""),"BRAK kol.7",IF(AND(F13=LEGENDA!$A$105,H13=""),"BRAK kol.7",IF(AND(F13=LEGENDA!$A$106,H13=""),"BRAK kol.7",IF(AND(F13=LEGENDA!$A$107,H13=""),"BRAK kol.7",IF(AND(F13=LEGENDA!$A$108,H13=""),"BRAK kol.7",IF(AND(F13=LEGENDA!$A$109,H13=""),"BRAK kol.7",Z13*AA13))))))))</f>
        <v/>
      </c>
      <c r="AC13" s="302" t="str">
        <f>IF(AND(X13="",AB13=""),"",IF(X13="",AB13,IF(AB13="",X13,IF(OR(X13="BRAK kol.7",AB13="BRAK kol.7"),"BRAK kol.7",IF(OR(X13="BRAKkol7-8",AB13="BRAKkol7-8"),"BRAKkol7-8",X13+AB13)))))</f>
        <v/>
      </c>
      <c r="AD13" s="143" t="str">
        <f>IFERROR(IF(OR(J13="",AC13=""),"",IF(AND(E13=LEGENDA!$D$39,H13="",I13=""),"BRAKkol.7-8",AC13*$J13)),"BRAKkol7-8")</f>
        <v/>
      </c>
      <c r="AE13" s="144" t="str">
        <f>IF(OR(Y13="",U13=""),"",(Y13+U13)*$K13)</f>
        <v/>
      </c>
      <c r="AF13" s="143" t="str">
        <f>IF(A13="","",IF(AND(U13="",Y13=""),"",IF(J13="","",J13*(U13+Y13))))</f>
        <v/>
      </c>
      <c r="AG13" s="143" t="str">
        <f>IF(AND($N13="",$V13=""),"",IF(N13="",V13,IF(V13="",N13,$N13+$V13)))</f>
        <v/>
      </c>
      <c r="AH13" s="143" t="str">
        <f>IF(AND($V13="",$Z13=""),"",IF($V13="",$Z13,IF($Z13="",$V13,IF(AND($Z13&gt;0,$V13&gt;0),$Z13+$V13,""))))</f>
        <v/>
      </c>
      <c r="AI13" s="131"/>
      <c r="AJ13" s="326"/>
      <c r="AK13" s="286" t="str">
        <f>IF(AH13="","",IF(AH13&gt;170,1,IF(AN14="","",IF(OR(AH14="",AN14=""),"",IF(AH13&gt;170,1,"")))))</f>
        <v/>
      </c>
      <c r="AL13" s="287" t="str">
        <f>IF($AK13="","",B13)</f>
        <v/>
      </c>
      <c r="AM13" s="287" t="str">
        <f>IF($AK13="","",C13)</f>
        <v/>
      </c>
      <c r="AN13" s="318" t="str">
        <f>IF('ZASOBY N'!BD10="","",'ZASOBY N'!BD10)</f>
        <v/>
      </c>
      <c r="AO13" s="320"/>
      <c r="AP13" s="329">
        <f>IF(AS13&gt;0,0,IF(OR($E13=AP$6,$E13=AP$7),$AF13,0))</f>
        <v>0</v>
      </c>
      <c r="AQ13" s="333">
        <f t="shared" ref="AQ13:AT28" si="2">IF($E13=AQ$6,$AF13,0)</f>
        <v>0</v>
      </c>
      <c r="AR13" s="333">
        <f t="shared" si="2"/>
        <v>0</v>
      </c>
      <c r="AS13" s="333">
        <f>IF(OR($E13=AS$6,F13=$AS$7),$AF13,0)</f>
        <v>0</v>
      </c>
      <c r="AT13" s="333">
        <f t="shared" si="2"/>
        <v>0</v>
      </c>
      <c r="AU13" s="333">
        <f>IF(OR($E13=AU$6,$E13=AU$7,$E13=AU$8,$E13=AU$9,$E13=AU$10,$E13=AU$11,$E13=AU$5),$AF13,0)</f>
        <v>0</v>
      </c>
      <c r="AV13" s="396" t="str">
        <f>IF(BJ13=0,"",NN!BJ13)</f>
        <v/>
      </c>
      <c r="AW13" s="459" t="str">
        <f>IF('UPR BILANS N'!W11="","",'UPR BILANS N'!W11)</f>
        <v/>
      </c>
      <c r="AX13" s="94" t="str">
        <f>IF(AV13="","",IF(AV13&gt;170,1,""))</f>
        <v/>
      </c>
      <c r="AY13" s="421">
        <f>IF(AND(COUNTIF($C$13:$C$525,C13)=1,SUMIF(C13:$C$525,C13,AH13:$AH$525)=AH13),AH13,IF(SUMIF(C13:$C$525,C13,AH13:$AH$525)&gt;AH13,SUMIF(C13:$C$525,C13,AH13:$AH$525),0))</f>
        <v>0</v>
      </c>
      <c r="AZ13" s="182" t="str">
        <f t="shared" ref="AZ13:BA14" si="3">C13</f>
        <v/>
      </c>
      <c r="BA13" s="94" t="str">
        <f t="shared" si="3"/>
        <v/>
      </c>
      <c r="BB13" s="422"/>
      <c r="BC13" s="94"/>
      <c r="BD13" s="420">
        <f>IF(BF13=1,$AH13,IF(AND(SUMIF($C13:$C$525,$C13,$AH13:$AH$525)&gt;$AH13,SUMIF($D13:$D$525,$D13,$AH13:$AH$525)&gt;$AH13),SUMIF($C13:$C$525,$C13,$AH13:$AH$525),0))</f>
        <v>0</v>
      </c>
      <c r="BE13" s="423">
        <f>COUNTIFS(AZ13:$AZ$525,AZ13,BA13:$BA$525,BA13,BB13:$BB$525,BB13,BC13:$BC$525,BC13)</f>
        <v>0</v>
      </c>
      <c r="BF13" s="230">
        <f>COUNTIFS(C13:C$525,C13,D13:D$525,D13)</f>
        <v>513</v>
      </c>
      <c r="BG13" s="230">
        <f>COUNTIFS($C$13:C13,C13,$D$13:D13,D13)</f>
        <v>1</v>
      </c>
      <c r="BH13" s="94">
        <f>COUNTIFS(C13:C$525,C13,D13:D$525,D13)</f>
        <v>513</v>
      </c>
      <c r="BI13" s="94">
        <f>COUNTIFS($C$13:C13,C13,$D$13:D13,D13)</f>
        <v>1</v>
      </c>
      <c r="BJ13" s="413">
        <f>IF(BL13=1,$BO13,IF(SUMIF($C13:$C$525,$C13,$AH13:$AH$525)&gt;$AH13,SUMIF($C13:$C$525,$C13,$BN13:$BN$525),0))</f>
        <v>0</v>
      </c>
      <c r="BK13" s="424"/>
      <c r="BL13" s="409">
        <f>COUNTIFS('ZASOBY N'!$B10:$B$525,'ZASOBY N'!$B10,'ZASOBY N'!$C10:'ZASOBY N'!$C$525,'ZASOBY N'!$C10,'ZASOBY N'!$D10:'ZASOBY N'!$D$525,'ZASOBY N'!$D10,'ZASOBY N'!$H10:'ZASOBY N'!$H$525,'ZASOBY N'!$H10 )</f>
        <v>0</v>
      </c>
      <c r="BM13" s="410">
        <f>COUNTIFS('ZASOBY N'!$B$10:$B10,'ZASOBY N'!$B10,'ZASOBY N'!$C$10:'ZASOBY N'!$C10,'ZASOBY N'!$C10,'ZASOBY N'!$D$10:'ZASOBY N'!$D10,'ZASOBY N'!$D10,'ZASOBY N'!$H$10:'ZASOBY N'!$H10,'ZASOBY N'!$H10 )</f>
        <v>0</v>
      </c>
      <c r="BN13" s="411">
        <f>IF(AND($BL13&gt;1,$BM13&gt;=1,CH13=1),$AH13,IF(AND($BL13=1,$BM13&gt;1,CH13=1),$AH13,0))</f>
        <v>0</v>
      </c>
      <c r="BO13" s="425">
        <f>IF(AND($BL13=1,$BM13=1,CH13=1),$AH13,0)</f>
        <v>0</v>
      </c>
      <c r="BP13" s="94"/>
      <c r="BQ13" s="413">
        <f>IF(BS13=1,$AH13,IF(SUMIF($C13:$C$525,$C13,$AH13:$AH$525)&gt;$AH13,SUMIF($C13:$C$525,$C13,$BU13:$BU$525),0))</f>
        <v>0</v>
      </c>
      <c r="BR13" s="424"/>
      <c r="BS13" s="409">
        <f>COUNTIFS('ZASOBY N'!$B10:$B$525,'ZASOBY N'!$B10,'ZASOBY N'!$C10:'ZASOBY N'!$C$525,'ZASOBY N'!$C10,'ZASOBY N'!$D10:'ZASOBY N'!$D$525,'ZASOBY N'!$D10,'ZASOBY N'!$F10:'ZASOBY N'!$F$525,'ZASOBY N'!$F10,'ZASOBY N'!$H10:'ZASOBY N'!$H$525,'ZASOBY N'!$H10 )</f>
        <v>0</v>
      </c>
      <c r="BT13" s="410">
        <f>COUNTIFS('ZASOBY N'!$B$10:$B10,'ZASOBY N'!$B10,'ZASOBY N'!$C$10:'ZASOBY N'!$C10,'ZASOBY N'!$C10,'ZASOBY N'!$D$10:'ZASOBY N'!$D10,'ZASOBY N'!$D10,'ZASOBY N'!$F$10:'ZASOBY N'!$F10,'ZASOBY N'!$F10,'ZASOBY N'!$H$10:'ZASOBY N'!$H10,'ZASOBY N'!$H10 )</f>
        <v>0</v>
      </c>
      <c r="BU13" s="411">
        <f>IF(AND($BS13&gt;1,$BT13&gt;=1),$AH13,IF(AND($BS13=1,$BT13&gt;1),$AH13,0))</f>
        <v>0</v>
      </c>
      <c r="BV13" s="406">
        <f>IF(AND($BS13=1,$BT13=1),$AH13,0)</f>
        <v>0</v>
      </c>
      <c r="BW13" s="426" t="str">
        <f>IF(AND(D13="",AV13=""),"",D13)</f>
        <v/>
      </c>
      <c r="BX13" s="439" t="str">
        <f>IF(E13=0,"",NN!E13)</f>
        <v/>
      </c>
      <c r="BY13" s="396" t="str">
        <f>IF(A13="","",NN!A13)</f>
        <v/>
      </c>
      <c r="BZ13" s="428" t="str">
        <f>IF(OR(E13=LEGENDA!$D$30,E13=LEGENDA!$D$31,E13=LEGENDA!$D$32,E13=LEGENDA!$D$33,E13=LEGENDA!$D$34,E13=LEGENDA!$D$35,E13=LEGENDA!$D$36,E13=LEGENDA!$D$37),AV13,"")</f>
        <v/>
      </c>
      <c r="CA13" s="428" t="str">
        <f>IF(OR(E13=LEGENDA!$D$30,E13=LEGENDA!$D$31,E13=LEGENDA!$D$32,E13=LEGENDA!$D$33,E13=LEGENDA!$D$34,E13=LEGENDA!$D$35,E13=LEGENDA!$D$36,E13=LEGENDA!$D$37),AG13,"")</f>
        <v/>
      </c>
      <c r="CB13" s="397" t="str">
        <f>IF(BZ13="","",IF(BZ13&gt;170,1,""))</f>
        <v/>
      </c>
      <c r="CC13" s="397" t="str">
        <f>IF(V13="","",IF(AND(V13&gt;170,CH13=1),1,""))</f>
        <v/>
      </c>
      <c r="CD13" s="397" t="str">
        <f>IF(Z13="","",IF(AND(Z13&gt;170,CH13=1),1,""))</f>
        <v/>
      </c>
      <c r="CE13" s="397" t="str">
        <f>IF(M13="","",IF(AND(M13&gt;170,CH13=1),1,""))</f>
        <v/>
      </c>
      <c r="CF13" s="397" t="str">
        <f>IF(N13="","",IF(AND(N13&gt;170,CH13=1),1,""))</f>
        <v/>
      </c>
      <c r="CG13" s="397" t="str">
        <f>IF(L13="","",IF(AND(L13&gt;170,CH13=1),1,""))</f>
        <v/>
      </c>
      <c r="CH13" s="397" t="str">
        <f>IF(OR(E13=LEGENDA!$D$28,E13=LEGENDA!$D$29,E13=LEGENDA!$D$30,E13=LEGENDA!$D$31,E13=LEGENDA!$D$32,E13=LEGENDA!$D$33,E13=LEGENDA!$D$34,E13=LEGENDA!$D$35,E13=LEGENDA!$D$36,E13=LEGENDA!$D$39),1,"")</f>
        <v/>
      </c>
      <c r="CI13" s="397" t="str">
        <f>IF(T13="","",IF(AND(T13&gt;170,CH13=1),1,""))</f>
        <v/>
      </c>
      <c r="CJ13" s="397" t="str">
        <f>IF(BJ13="","",IF(BJ13&gt;170,1,""))</f>
        <v/>
      </c>
    </row>
    <row r="14" spans="1:91" ht="18.899999999999999" customHeight="1" thickBot="1" x14ac:dyDescent="0.3">
      <c r="A14" s="152" t="str">
        <f>IF('ZASOBY N'!A11="","",'ZASOBY N'!A11)</f>
        <v/>
      </c>
      <c r="B14" s="137" t="str">
        <f>IF('ZASOBY N'!B11="","",'ZASOBY N'!B11)</f>
        <v/>
      </c>
      <c r="C14" s="137" t="str">
        <f>IF('ZASOBY N'!C11="","",'ZASOBY N'!C11)</f>
        <v/>
      </c>
      <c r="D14" s="354" t="str">
        <f>IF('ZASOBY N'!D11="","",'ZASOBY N'!D11)</f>
        <v/>
      </c>
      <c r="E14" s="404"/>
      <c r="F14" s="130"/>
      <c r="G14" s="129"/>
      <c r="H14" s="301"/>
      <c r="I14" s="301"/>
      <c r="J14" s="147" t="str">
        <f>IF('ZASOBY N'!$F11="","",'ZASOBY N'!$F11)</f>
        <v/>
      </c>
      <c r="K14" s="403"/>
      <c r="L14" s="254" t="str">
        <f t="shared" si="1"/>
        <v/>
      </c>
      <c r="M14" s="300"/>
      <c r="N14" s="300"/>
      <c r="O14" s="140" t="str">
        <f>IF(L14="","",IF(OR(E14=LEGENDA!$D$28,E14=LEGENDA!$D$29,E14=LEGENDA!$D$31,E14=LEGENDA!$D$38),0.15,0))</f>
        <v/>
      </c>
      <c r="P14" s="140" t="str">
        <f>IF(L14="","",IF(AND(E14=LEGENDA!$D$39,H14=""),"BRAK kol.7",IF(AND(F14=LEGENDA!$A$105,H14=""),"BRAK kol.7",IF(AND(F14=LEGENDA!$A$106,H14=""),"BRAK kol.7",IF(AND(F14=LEGENDA!$A$107,H14=""),"BRAK kol.7",IF(AND(F14=LEGENDA!$A$108,H14=""),"BRAK kol.7",IF(AND(F14=LEGENDA!$A$109,H14=""),"BRAK kol.7",L14*O14)))))))</f>
        <v/>
      </c>
      <c r="Q14" s="141" t="str">
        <f t="shared" ref="Q14:Q77" si="4">IFERROR(IF(OR(J14="",L14=""),"",J14*P14),"BRAK kol.7")</f>
        <v/>
      </c>
      <c r="R14" s="142" t="str">
        <f t="shared" ref="R14:R77" si="5">IF(OR(K14="",G14=""),"",G14*$K14)</f>
        <v/>
      </c>
      <c r="S14" s="149" t="str">
        <f>IF(A14="","",IF(AND(J14="",K14=""),"",IF(J14="","",IF(K14="",0,J14*K14))))</f>
        <v/>
      </c>
      <c r="T14" s="431" t="str">
        <f t="shared" ref="T14:T77" si="6">IF(AND(H14="",I14=""),"",IF(AND(F14="Drób",H14&lt;5,H14&gt;0),"Błąd kol.7",IF(AND(F14="Drób",I14&lt;5,I14&gt;0),"Błąd kol.8",IF(AND(Z14="",V14=""),"",IF(Z14="",V14,IF($V14="",$Z14,IF(AND($Z14&gt;0,$V14&gt;0),$Z14+$V14,"")))))))</f>
        <v/>
      </c>
      <c r="U14" s="430"/>
      <c r="V14" s="431" t="str">
        <f t="shared" ref="V14:V77" si="7">IF(AND($H14="",$I14="",$U14=""),"",IF(AND($H14&gt;0,$U14&gt;0,AI14&gt;0),$H14*$U14*AI14,IF(AND($I14&gt;0,$U14&gt;0,AI14&gt;0),$I14*$U14*AI14,IF(AND($H14&gt;0,$U14&gt;0),$H14*$U14,IF(AND($I14&gt;0,$U14&gt;0),$I14*$U14,"")))))</f>
        <v/>
      </c>
      <c r="W14" s="257"/>
      <c r="X14" s="302" t="str">
        <f>IF(U14="","",IF(AND(V14="",W14=""),"",IF(AND(E14=LEGENDA!$D$39,H14=""),"BRAK kol.7",IF(AND(F14=LEGENDA!$A$105,H14="",E14=LEGENDA!$D$35),V14*W14,IF(AND(F14=LEGENDA!$A$105,H14="",E14=LEGENDA!$D$36),V14*W14,IF(AND(F14=LEGENDA!$A$105,H14=""),"BRAK kol.7",IF(AND(F14=LEGENDA!$A$106,H14=""),"BRAK kol.7",IF(AND(F14=LEGENDA!$A$107,H14=""),"BRAK kol.7",IF(AND(F14=LEGENDA!$A$108,H14=""),"BRAK kol.7",IF(AND(F14=LEGENDA!$A$109,H14=""),"BRAK kol.7",IF(AND(U14&gt;0,W14=""),"Brakkol21",IF(OR(T14="Błąd kol. 7",T14="Błąd kol.8"),T14,IF(AND(H14="",I14=""),"BRAKkol7-8",V14*W14)))))))))))))</f>
        <v/>
      </c>
      <c r="Y14" s="430"/>
      <c r="Z14" s="431" t="str">
        <f t="shared" ref="Z14:Z77" si="8">IF(AND($H14="",$I14="",$Y14=""),"",IF(AND($H14&gt;0,$Y14&gt;0,AI14&gt;0),$H14*$Y14*AI14,IF(AND($I14&gt;0,$Y14&gt;0,AI14&gt;0),$I14*$Y14*AI14,IF(AND($H14&gt;0,$Y14&gt;0),$H14*$Y14,IF(AND($I14&gt;0,$Y14&gt;0),$I14*$Y14,"")))))</f>
        <v/>
      </c>
      <c r="AA14" s="257"/>
      <c r="AB14" s="302" t="str">
        <f>IF(OR(Y14="",Z14="",AA14=""),"",IF(AND(E14=LEGENDA!$D$39,H14=""),"BRAK kol.7",IF(AND(F14=LEGENDA!$A$105,H14=""),"BRAK kol.7",IF(AND(F14=LEGENDA!$A$106,H14=""),"BRAK kol.7",IF(AND(F14=LEGENDA!$A$107,H14=""),"BRAK kol.7",IF(AND(F14=LEGENDA!$A$108,H14=""),"BRAK kol.7",IF(AND(F14=LEGENDA!$A$109,H14=""),"BRAK kol.7",Z14*AA14)))))))</f>
        <v/>
      </c>
      <c r="AC14" s="302" t="str">
        <f t="shared" ref="AC14:AC77" si="9">IF(AND(X14="",AB14=""),"",IF(X14="",AB14,IF(AB14="",X14,IF(OR(X14="BRAK kol.7",AB14="BRAK kol.7"),"BRAK kol.7",IF(OR(X14="BRAKkol7-8",AB14="BRAKkol7-8"),"BRAKkol7-8",X14+AB14)))))</f>
        <v/>
      </c>
      <c r="AD14" s="143" t="str">
        <f>IFERROR(IF(OR(J14="",AC14=""),"",IF(AND(E14=LEGENDA!$D$39,H14="",I14=""),"BRAK kol.7",AC14*$J14)),"BRAK kol.7")</f>
        <v/>
      </c>
      <c r="AE14" s="144" t="str">
        <f t="shared" ref="AE14:AE77" si="10">IF(OR(Y14="",U14=""),"",(Y14+U14)*$K14)</f>
        <v/>
      </c>
      <c r="AF14" s="143" t="str">
        <f t="shared" ref="AF14:AF77" si="11">IF(A14="","",IF(AND(U14="",Y14=""),"",IF(J14="","",J14*(U14+Y14))))</f>
        <v/>
      </c>
      <c r="AG14" s="143" t="str">
        <f t="shared" ref="AG14:AG77" si="12">IF(AND($N14="",$V14=""),"",IF(N14="",V14,IF(V14="",N14,$N14+$V14)))</f>
        <v/>
      </c>
      <c r="AH14" s="143" t="str">
        <f t="shared" ref="AH14:AH77" si="13">IF(AND($V14="",$Z14=""),"",IF($V14="",$Z14,IF($Z14="",$V14,IF(AND($Z14&gt;0,$V14&gt;0),$Z14+$V14,""))))</f>
        <v/>
      </c>
      <c r="AI14" s="131"/>
      <c r="AJ14" s="148" t="str">
        <f t="shared" ref="AJ14:AJ19" si="14">IF(AI14="","",$AF14*$AI14)</f>
        <v/>
      </c>
      <c r="AK14" s="286" t="str">
        <f t="shared" ref="AK14:AK77" si="15">IF(AH14="","",IF(AH14&gt;170,1,IF(AN15="","",IF(OR(AH15="",AN15=""),"",IF(AH14&gt;170,1,"")))))</f>
        <v/>
      </c>
      <c r="AL14" s="287" t="str">
        <f t="shared" ref="AL14:AL77" si="16">IF($AK14="","",B14)</f>
        <v/>
      </c>
      <c r="AM14" s="287" t="str">
        <f t="shared" ref="AM14:AM77" si="17">IF($AK14="","",C14)</f>
        <v/>
      </c>
      <c r="AN14" s="318" t="str">
        <f>IF('ZASOBY N'!BD11="","",'ZASOBY N'!BD11)</f>
        <v/>
      </c>
      <c r="AO14" s="320"/>
      <c r="AP14" s="329">
        <f t="shared" ref="AP14:AP77" si="18">IF(AS14&gt;0,0,IF(OR($E14=AP$6,$E14=AP$7),$AF14,0))</f>
        <v>0</v>
      </c>
      <c r="AQ14" s="333">
        <f t="shared" si="2"/>
        <v>0</v>
      </c>
      <c r="AR14" s="333">
        <f t="shared" si="2"/>
        <v>0</v>
      </c>
      <c r="AS14" s="333">
        <f t="shared" ref="AS14:AS77" si="19">IF(OR($E14=AS$6,F14=$AS$7),$AF14,0)</f>
        <v>0</v>
      </c>
      <c r="AT14" s="333">
        <f t="shared" si="2"/>
        <v>0</v>
      </c>
      <c r="AU14" s="333">
        <f t="shared" ref="AU14:AU77" si="20">IF(OR($E14=AU$6,$E14=AU$7,$E14=AU$8,$E14=AU$9,$E14=AU$10,$E14=AU$11),$AF14,0)</f>
        <v>0</v>
      </c>
      <c r="AV14" s="396" t="str">
        <f>IF(BJ14=0,"",NN!BJ14)</f>
        <v/>
      </c>
      <c r="AW14" s="460" t="str">
        <f>IF('UPR BILANS N'!W12="","",'UPR BILANS N'!W12)</f>
        <v/>
      </c>
      <c r="AX14" s="94" t="str">
        <f t="shared" ref="AX14:AX77" si="21">IF(AV14="","",IF(AV14&gt;170,1,""))</f>
        <v/>
      </c>
      <c r="AY14" s="421">
        <f>IF(AND(COUNTIF($C$13:$C$525,C14)=1,SUMIF(C14:$C$525,C14,AH14:$AH$525)=AH14),AH14,IF(COUNTIF($C$13:C13,C14)&gt;=1,0,IF(SUMIF(C14:$C$525,C14,AH14:$AH$525)&gt;AH14,SUMIF(C14:$C$525,C14,AH14:$AH$525),0)))</f>
        <v>0</v>
      </c>
      <c r="AZ14" s="182" t="str">
        <f t="shared" si="3"/>
        <v/>
      </c>
      <c r="BA14" s="94" t="str">
        <f t="shared" si="3"/>
        <v/>
      </c>
      <c r="BB14" s="422"/>
      <c r="BC14" s="94"/>
      <c r="BD14" s="420">
        <f>IF(AND(BF14=1,BG14=1,SUMIF($C14:$C$525,$C14,$AH14:$AH$525)=$AH14),$AH14,IF(AND(COUNTIF($C$13:$C13,$C14)&gt;=1,COUNTIF($D$13:$D13,$D14)&gt;=1),0,IF(AND(SUMIF($C14:$C$525,$C14,$AH14:$AH$525)&gt;$AH14,SUMIF($D14:$D$525,$D14,$AH14:$AH$525)&gt;$AH14),SUMIF($C14:$C$525,$C14,$AH14:$AH$525),0)))</f>
        <v>0</v>
      </c>
      <c r="BE14" s="423">
        <f>COUNTIFS(AZ14:$AZ$525,AZ14,BA14:$BA$525,BA14,BB14:$BB$525,BB14,BC14:$BC$525,BC14)</f>
        <v>0</v>
      </c>
      <c r="BF14" s="230">
        <f>COUNTIFS(C14:C$525,C14,D14:D$525,D14)</f>
        <v>512</v>
      </c>
      <c r="BG14" s="230">
        <f>COUNTIFS($C$13:C14,C14,$D$13:D14,D14)</f>
        <v>2</v>
      </c>
      <c r="BH14" s="94">
        <f>COUNTIFS(C14:C$525,C14,D14:D$525,D14)</f>
        <v>512</v>
      </c>
      <c r="BI14" s="94">
        <f>COUNTIFS($C$13:C14,C14,$D$13:D14,D14)</f>
        <v>2</v>
      </c>
      <c r="BJ14" s="414">
        <f>IFERROR(IF(AND(BL14=1,BM14=1,SUMIF($C14:$C$525,$C14,$AH14:$AH$525)=$BN14),$BN14,IF($BO14&gt;0,$BO14,IF(AND(B14=B15,C14=C15,D14=D15,J14=J15),AH14+AH15,IF(AND(COUNTIF($C$13:$C13,$C14)&gt;=1,COUNTIF($D$13:$D13,$D14)&gt;=1),0,IF(AND(SUMIF($B14:$B$525,$B14,$AH14:$AH$525)&gt;$AH14,SUMIF($C14:$C$525,$C14,$AH14:$AH$525)&gt;$AH14,SUMIF($D14:$D$525,$D14,$AH14:$AH$525)&gt;$AH14),SUMIF($C14:$C$525,$C14,$BN14:$BN$525),0))))),0)</f>
        <v>0</v>
      </c>
      <c r="BK14" s="424"/>
      <c r="BL14" s="409">
        <f>COUNTIFS('ZASOBY N'!$B11:$B$525,'ZASOBY N'!$B11,'ZASOBY N'!$C11:'ZASOBY N'!$C$525,'ZASOBY N'!$C11,'ZASOBY N'!$D11:'ZASOBY N'!$D$525,'ZASOBY N'!$D11,'ZASOBY N'!$H11:'ZASOBY N'!$H$525,'ZASOBY N'!$H11 )</f>
        <v>0</v>
      </c>
      <c r="BM14" s="410">
        <f>COUNTIFS('ZASOBY N'!$B$10:$B11,'ZASOBY N'!$B11,'ZASOBY N'!$C$10:'ZASOBY N'!$C11,'ZASOBY N'!$C11,'ZASOBY N'!$D$10:'ZASOBY N'!$D11,'ZASOBY N'!$D11,'ZASOBY N'!$H$10:'ZASOBY N'!$H11,'ZASOBY N'!$H11 )</f>
        <v>0</v>
      </c>
      <c r="BN14" s="411">
        <f>IF(AND($BL14&gt;1,$BM14&gt;=1,CH14=1),$AH14,IF(AND($BL14=1,$BM14&gt;1,CH14=1),$AH14,0))</f>
        <v>0</v>
      </c>
      <c r="BO14" s="425">
        <f>IF(AND($BL14=1,$BM14=1,CH14=1),$AH14,0)</f>
        <v>0</v>
      </c>
      <c r="BP14" s="94"/>
      <c r="BQ14" s="414">
        <f>IF(AND(BS14=1,BT14=1,SUMIF($C14:$C$525,$C14,$AH14:$AH$525)=$AH14),$AH14,IF($BV14&gt;0,$BV14,IF(AND(COUNTIF($C$13:$C13,$C14)&gt;=1,COUNTIF($D$13:$D13,$D14)&gt;=1),0,IF(AND(SUMIF($C14:$C$525,$C14,$AH14:$AH$525)&gt;$AH14,SUMIF($D14:$D$525,$D14,$AH14:$AH$525)&gt;$AH14),SUMIF($C14:$C$525,$C14,$AH14:$AH$525),0))))</f>
        <v>0</v>
      </c>
      <c r="BR14" s="424"/>
      <c r="BS14" s="409">
        <f>COUNTIFS('ZASOBY N'!$B11:$B$525,'ZASOBY N'!$B11,'ZASOBY N'!$C11:'ZASOBY N'!$C$525,'ZASOBY N'!$C11,'ZASOBY N'!$D11:'ZASOBY N'!$D$525,'ZASOBY N'!$D11,'ZASOBY N'!$F11:'ZASOBY N'!$F$525,'ZASOBY N'!$F11,'ZASOBY N'!$H11:'ZASOBY N'!$H$525,'ZASOBY N'!$H11 )</f>
        <v>0</v>
      </c>
      <c r="BT14" s="410">
        <f>COUNTIFS('ZASOBY N'!$B$10:$B11,'ZASOBY N'!$B11,'ZASOBY N'!$C$10:'ZASOBY N'!$C11,'ZASOBY N'!$C11,'ZASOBY N'!$D$10:'ZASOBY N'!$D11,'ZASOBY N'!$D11,'ZASOBY N'!$F$10:'ZASOBY N'!$F11,'ZASOBY N'!$F11,'ZASOBY N'!$H$10:'ZASOBY N'!$H11,'ZASOBY N'!$H11 )</f>
        <v>0</v>
      </c>
      <c r="BU14" s="411">
        <f>IF(AND($BS14&gt;1,$BT14&gt;=1),$AH14,IF(AND($BS14=1,$BT14&gt;1),$AH14,0))</f>
        <v>0</v>
      </c>
      <c r="BV14" s="425">
        <f>IF(AND($BS14=1,$BT14=1),$AH14,0)</f>
        <v>0</v>
      </c>
      <c r="BW14" s="426" t="str">
        <f t="shared" ref="BW14:BW77" si="22">IF(AND(D14="",AV14=""),"",D14)</f>
        <v/>
      </c>
      <c r="BX14" s="439" t="str">
        <f>IF(E14=0,"",NN!E14)</f>
        <v/>
      </c>
      <c r="BY14" s="396" t="str">
        <f>IF(A14="","",NN!A14)</f>
        <v/>
      </c>
      <c r="BZ14" s="428" t="str">
        <f>IF(OR(E14=LEGENDA!$D$30,E14=LEGENDA!$D$31,E14=LEGENDA!$D$32,E14=LEGENDA!$D$33,E14=LEGENDA!$D$34,E14=LEGENDA!$D$35,E14=LEGENDA!$D$36,E14=LEGENDA!$D$37),AV14,"")</f>
        <v/>
      </c>
      <c r="CA14" s="428" t="str">
        <f>IF(OR(E14=LEGENDA!$D$30,E14=LEGENDA!$D$31,E14=LEGENDA!$D$32,E14=LEGENDA!$D$33,E14=LEGENDA!$D$34,E14=LEGENDA!$D$35,E14=LEGENDA!$D$36,E14=LEGENDA!$D$37),AG14,"")</f>
        <v/>
      </c>
      <c r="CB14" s="397" t="str">
        <f t="shared" ref="CB14:CB77" si="23">IF(BZ14="","",IF(BZ14&gt;170,1,""))</f>
        <v/>
      </c>
      <c r="CC14" s="397" t="str">
        <f>IF(V14="","",IF(AND(V14&gt;170,CH14=1),1,""))</f>
        <v/>
      </c>
      <c r="CD14" s="397" t="str">
        <f>IF(Z14="","",IF(AND(Z14&gt;170,CH14=1),1,""))</f>
        <v/>
      </c>
      <c r="CE14" s="397" t="str">
        <f>IF(M14="","",IF(AND(M14&gt;170,CH14=1),1,""))</f>
        <v/>
      </c>
      <c r="CF14" s="397" t="str">
        <f>IF(N14="","",IF(AND(N14&gt;170,CH14=1),1,""))</f>
        <v/>
      </c>
      <c r="CG14" s="397" t="str">
        <f>IF(L14="","",IF(AND(L14&gt;170,CH14=1),1,""))</f>
        <v/>
      </c>
      <c r="CH14" s="397" t="str">
        <f>IF(OR(E14=LEGENDA!$D$28,E14=LEGENDA!$D$29,E14=LEGENDA!$D$30,E14=LEGENDA!$D$31,E14=LEGENDA!$D$32,E14=LEGENDA!$D$33,E14=LEGENDA!$D$34,E14=LEGENDA!$D$35,E14=LEGENDA!$D$36,E14=LEGENDA!$D$39),1,"")</f>
        <v/>
      </c>
      <c r="CI14" s="397" t="str">
        <f>IF(T14="","",IF(AND(T14&gt;170,CH14=1),1,""))</f>
        <v/>
      </c>
      <c r="CJ14" s="397" t="str">
        <f t="shared" ref="CJ14:CJ77" si="24">IF(BJ14="","",IF(BJ14&gt;170,1,""))</f>
        <v/>
      </c>
    </row>
    <row r="15" spans="1:91" ht="18.899999999999999" customHeight="1" thickBot="1" x14ac:dyDescent="0.3">
      <c r="A15" s="152" t="str">
        <f>IF('ZASOBY N'!A12="","",'ZASOBY N'!A12)</f>
        <v/>
      </c>
      <c r="B15" s="137" t="str">
        <f>IF('ZASOBY N'!B12="","",'ZASOBY N'!B12)</f>
        <v/>
      </c>
      <c r="C15" s="137" t="str">
        <f>IF('ZASOBY N'!C12="","",'ZASOBY N'!C12)</f>
        <v/>
      </c>
      <c r="D15" s="354" t="str">
        <f>IF('ZASOBY N'!D12="","",'ZASOBY N'!D12)</f>
        <v/>
      </c>
      <c r="E15" s="404"/>
      <c r="F15" s="130"/>
      <c r="G15" s="129"/>
      <c r="H15" s="301"/>
      <c r="I15" s="301"/>
      <c r="J15" s="147" t="str">
        <f>IF('ZASOBY N'!$F12="","",'ZASOBY N'!$F12)</f>
        <v/>
      </c>
      <c r="K15" s="403"/>
      <c r="L15" s="254" t="str">
        <f t="shared" si="1"/>
        <v/>
      </c>
      <c r="M15" s="300"/>
      <c r="N15" s="300"/>
      <c r="O15" s="140" t="str">
        <f>IF(L15="","",IF(OR(E15=LEGENDA!$D$28,E15=LEGENDA!$D$29,E15=LEGENDA!$D$31,E15=LEGENDA!$D$38),0.15,0))</f>
        <v/>
      </c>
      <c r="P15" s="140" t="str">
        <f>IF(L15="","",IF(AND(E15=LEGENDA!$D$39,H15=""),"BRAK kol.7",IF(AND(F15=LEGENDA!$A$105,H15=""),"BRAK kol.7",IF(AND(F15=LEGENDA!$A$106,H15=""),"BRAK kol.7",IF(AND(F15=LEGENDA!$A$107,H15=""),"BRAK kol.7",IF(AND(F15=LEGENDA!$A$108,H15=""),"BRAK kol.7",IF(AND(F15=LEGENDA!$A$109,H15=""),"BRAK kol.7",L15*O15)))))))</f>
        <v/>
      </c>
      <c r="Q15" s="141" t="str">
        <f t="shared" si="4"/>
        <v/>
      </c>
      <c r="R15" s="142" t="str">
        <f t="shared" si="5"/>
        <v/>
      </c>
      <c r="S15" s="149" t="str">
        <f t="shared" ref="S15:S78" si="25">IF(A15="","",IF(AND(J15="",K15=""),"",IF(J15="","",IF(K15="",0,J15*K15))))</f>
        <v/>
      </c>
      <c r="T15" s="431" t="str">
        <f t="shared" si="6"/>
        <v/>
      </c>
      <c r="U15" s="402"/>
      <c r="V15" s="431" t="str">
        <f t="shared" si="7"/>
        <v/>
      </c>
      <c r="W15" s="257"/>
      <c r="X15" s="302" t="str">
        <f>IF(U15="","",IF(AND(V15="",W15=""),"",IF(AND(E15=LEGENDA!$D$39,H15=""),"BRAK kol.7",IF(AND(F15=LEGENDA!$A$105,H15="",E15=LEGENDA!$D$35),V15*W15,IF(AND(F15=LEGENDA!$A$105,H15="",E15=LEGENDA!$D$36),V15*W15,IF(AND(F15=LEGENDA!$A$105,H15=""),"BRAK kol.7",IF(AND(F15=LEGENDA!$A$106,H15=""),"BRAK kol.7",IF(AND(F15=LEGENDA!$A$107,H15=""),"BRAK kol.7",IF(AND(F15=LEGENDA!$A$108,H15=""),"BRAK kol.7",IF(AND(F15=LEGENDA!$A$109,H15=""),"BRAK kol.7",IF(AND(U15&gt;0,W15=""),"Brakkol21",IF(OR(T15="Błąd kol. 7",T15="Błąd kol.8"),T15,IF(AND(H15="",I15=""),"BRAKkol7-8",V15*W15)))))))))))))</f>
        <v/>
      </c>
      <c r="Y15" s="402"/>
      <c r="Z15" s="431" t="str">
        <f t="shared" si="8"/>
        <v/>
      </c>
      <c r="AA15" s="257"/>
      <c r="AB15" s="302" t="str">
        <f>IF(OR(Y15="",Z15="",AA15=""),"",IF(AND(E15=LEGENDA!$D$39,H15=""),"BRAK kol.7",IF(AND(F15=LEGENDA!$A$105,H15=""),"BRAK kol.7",IF(AND(F15=LEGENDA!$A$106,H15=""),"BRAK kol.7",IF(AND(F15=LEGENDA!$A$107,H15=""),"BRAK kol.7",IF(AND(F15=LEGENDA!$A$108,H15=""),"BRAK kol.7",IF(AND(F15=LEGENDA!$A$109,H15=""),"BRAK kol.7",Z15*AA15)))))))</f>
        <v/>
      </c>
      <c r="AC15" s="302" t="str">
        <f t="shared" si="9"/>
        <v/>
      </c>
      <c r="AD15" s="143" t="str">
        <f>IFERROR(IF(OR(J15="",AC15=""),"",IF(AND(E15=LEGENDA!$D$39,H15="",I15=""),"BRAK kol.7",AC15*$J15)),"BRAK kol.7")</f>
        <v/>
      </c>
      <c r="AE15" s="144" t="str">
        <f t="shared" si="10"/>
        <v/>
      </c>
      <c r="AF15" s="143" t="str">
        <f t="shared" si="11"/>
        <v/>
      </c>
      <c r="AG15" s="143" t="str">
        <f t="shared" si="12"/>
        <v/>
      </c>
      <c r="AH15" s="143" t="str">
        <f t="shared" si="13"/>
        <v/>
      </c>
      <c r="AI15" s="131"/>
      <c r="AJ15" s="148" t="str">
        <f t="shared" si="14"/>
        <v/>
      </c>
      <c r="AK15" s="286" t="str">
        <f t="shared" si="15"/>
        <v/>
      </c>
      <c r="AL15" s="287" t="str">
        <f t="shared" si="16"/>
        <v/>
      </c>
      <c r="AM15" s="287" t="str">
        <f t="shared" si="17"/>
        <v/>
      </c>
      <c r="AN15" s="318" t="str">
        <f>IF('ZASOBY N'!BD12="","",'ZASOBY N'!BD12)</f>
        <v/>
      </c>
      <c r="AO15" s="320"/>
      <c r="AP15" s="329">
        <f t="shared" si="18"/>
        <v>0</v>
      </c>
      <c r="AQ15" s="333">
        <f t="shared" si="2"/>
        <v>0</v>
      </c>
      <c r="AR15" s="333">
        <f t="shared" si="2"/>
        <v>0</v>
      </c>
      <c r="AS15" s="333">
        <f t="shared" si="19"/>
        <v>0</v>
      </c>
      <c r="AT15" s="333">
        <f t="shared" si="2"/>
        <v>0</v>
      </c>
      <c r="AU15" s="333">
        <f t="shared" si="20"/>
        <v>0</v>
      </c>
      <c r="AV15" s="396" t="str">
        <f>IF(BJ15=0,"",NN!BJ15)</f>
        <v/>
      </c>
      <c r="AW15" s="460" t="str">
        <f>IF('UPR BILANS N'!W13="","",'UPR BILANS N'!W13)</f>
        <v/>
      </c>
      <c r="AX15" s="94" t="str">
        <f t="shared" si="21"/>
        <v/>
      </c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414">
        <f>IFERROR(IF(AND(BL15=1,BM15=1,SUMIF($C15:$C$525,$C15,$AH15:$AH$525)=$BN15),$BN15,IF($BO15&gt;0,$BO15,IF(AND(B15=B16,C15=C16,D15=D16,J15=J16),AH15+AH16,IF(AND(COUNTIF($C$13:$C14,$C15)&gt;=1,COUNTIF($D$13:$D14,$D15)&gt;=1),0,IF(AND(SUMIF($B15:$B$525,$B15,$AH15:$AH$525)&gt;$AH15,SUMIF($C15:$C$525,$C15,$AH15:$AH$525)&gt;$AH15,SUMIF($D15:$D$525,$D15,$AH15:$AH$525)&gt;$AH15),SUMIF($C15:$C$525,$C15,$BN15:$BN$525),0))))),0)</f>
        <v>0</v>
      </c>
      <c r="BK15" s="424"/>
      <c r="BL15" s="409">
        <f>COUNTIFS('ZASOBY N'!$B12:$B$525,'ZASOBY N'!$B12,'ZASOBY N'!$C12:'ZASOBY N'!$C$525,'ZASOBY N'!$C12,'ZASOBY N'!$D12:'ZASOBY N'!$D$525,'ZASOBY N'!$D12,'ZASOBY N'!$H12:'ZASOBY N'!$H$525,'ZASOBY N'!$H12 )</f>
        <v>0</v>
      </c>
      <c r="BM15" s="410">
        <f>COUNTIFS('ZASOBY N'!$B$10:$B12,'ZASOBY N'!$B12,'ZASOBY N'!$C$10:'ZASOBY N'!$C12,'ZASOBY N'!$C12,'ZASOBY N'!$D$10:'ZASOBY N'!$D12,'ZASOBY N'!$D12,'ZASOBY N'!$H$10:'ZASOBY N'!$H12,'ZASOBY N'!$H12 )</f>
        <v>0</v>
      </c>
      <c r="BN15" s="411">
        <f t="shared" ref="BN15:BN78" si="26">IF(AND($BL15&gt;1,$BM15&gt;=1,CH15=1),$AH15,IF(AND($BL15=1,$BM15&gt;1,CH15=1),$AH15,0))</f>
        <v>0</v>
      </c>
      <c r="BO15" s="425">
        <f t="shared" ref="BO15:BO78" si="27">IF(AND($BL15=1,$BM15=1,CH15=1),$AH15,0)</f>
        <v>0</v>
      </c>
      <c r="BP15" s="94"/>
      <c r="BQ15" s="94"/>
      <c r="BR15" s="94"/>
      <c r="BS15" s="94"/>
      <c r="BT15" s="94"/>
      <c r="BU15" s="94"/>
      <c r="BV15" s="94"/>
      <c r="BW15" s="426" t="str">
        <f t="shared" si="22"/>
        <v/>
      </c>
      <c r="BX15" s="439" t="str">
        <f>IF(E15=0,"",NN!E15)</f>
        <v/>
      </c>
      <c r="BY15" s="396" t="str">
        <f>IF(A15="","",NN!A15)</f>
        <v/>
      </c>
      <c r="BZ15" s="428" t="str">
        <f>IF(OR(E15=LEGENDA!$D$30,E15=LEGENDA!$D$31,E15=LEGENDA!$D$32,E15=LEGENDA!$D$33,E15=LEGENDA!$D$34,E15=LEGENDA!$D$35,E15=LEGENDA!$D$36,E15=LEGENDA!$D$37),AV15,"")</f>
        <v/>
      </c>
      <c r="CA15" s="428" t="str">
        <f>IF(OR(E15=LEGENDA!$D$30,E15=LEGENDA!$D$31,E15=LEGENDA!$D$32,E15=LEGENDA!$D$33,E15=LEGENDA!$D$34,E15=LEGENDA!$D$35,E15=LEGENDA!$D$36,E15=LEGENDA!$D$37),AG15,"")</f>
        <v/>
      </c>
      <c r="CB15" s="397" t="str">
        <f t="shared" si="23"/>
        <v/>
      </c>
      <c r="CC15" s="397" t="str">
        <f t="shared" ref="CC15:CC78" si="28">IF(V15="","",IF(AND(V15&gt;170,CH15=1),1,""))</f>
        <v/>
      </c>
      <c r="CD15" s="397" t="str">
        <f t="shared" ref="CD15:CD78" si="29">IF(Z15="","",IF(AND(Z15&gt;170,CH15=1),1,""))</f>
        <v/>
      </c>
      <c r="CE15" s="397" t="str">
        <f t="shared" ref="CE15:CE78" si="30">IF(M15="","",IF(AND(M15&gt;170,CH15=1),1,""))</f>
        <v/>
      </c>
      <c r="CF15" s="397" t="str">
        <f t="shared" ref="CF15:CF78" si="31">IF(N15="","",IF(AND(N15&gt;170,CH15=1),1,""))</f>
        <v/>
      </c>
      <c r="CG15" s="397" t="str">
        <f t="shared" ref="CG15:CG78" si="32">IF(L15="","",IF(AND(L15&gt;170,CH15=1),1,""))</f>
        <v/>
      </c>
      <c r="CH15" s="397" t="str">
        <f>IF(OR(E15=LEGENDA!$D$28,E15=LEGENDA!$D$29,E15=LEGENDA!$D$30,E15=LEGENDA!$D$31,E15=LEGENDA!$D$32,E15=LEGENDA!$D$33,E15=LEGENDA!$D$34,E15=LEGENDA!$D$35,E15=LEGENDA!$D$36,E15=LEGENDA!$D$39),1,"")</f>
        <v/>
      </c>
      <c r="CI15" s="397" t="str">
        <f t="shared" ref="CI15:CI78" si="33">IF(T15="","",IF(AND(T15&gt;170,CH15=1),1,""))</f>
        <v/>
      </c>
      <c r="CJ15" s="397" t="str">
        <f t="shared" si="24"/>
        <v/>
      </c>
    </row>
    <row r="16" spans="1:91" ht="18.899999999999999" customHeight="1" thickBot="1" x14ac:dyDescent="0.3">
      <c r="A16" s="152" t="str">
        <f>IF('ZASOBY N'!A13="","",'ZASOBY N'!A13)</f>
        <v/>
      </c>
      <c r="B16" s="137" t="str">
        <f>IF('ZASOBY N'!B13="","",'ZASOBY N'!B13)</f>
        <v/>
      </c>
      <c r="C16" s="137" t="str">
        <f>IF('ZASOBY N'!C13="","",'ZASOBY N'!C13)</f>
        <v/>
      </c>
      <c r="D16" s="354" t="str">
        <f>IF('ZASOBY N'!D13="","",'ZASOBY N'!D13)</f>
        <v/>
      </c>
      <c r="E16" s="404"/>
      <c r="F16" s="130"/>
      <c r="G16" s="129"/>
      <c r="H16" s="301"/>
      <c r="I16" s="301"/>
      <c r="J16" s="147" t="str">
        <f>IF('ZASOBY N'!$F13="","",'ZASOBY N'!$F13)</f>
        <v/>
      </c>
      <c r="K16" s="403"/>
      <c r="L16" s="254" t="str">
        <f t="shared" si="1"/>
        <v/>
      </c>
      <c r="M16" s="300"/>
      <c r="N16" s="300"/>
      <c r="O16" s="140" t="str">
        <f>IF(L16="","",IF(OR(E16=LEGENDA!$D$28,E16=LEGENDA!$D$29,E16=LEGENDA!$D$31,E16=LEGENDA!$D$38),0.15,0))</f>
        <v/>
      </c>
      <c r="P16" s="140" t="str">
        <f>IF(L16="","",IF(AND(E16=LEGENDA!$D$39,H16=""),"BRAK kol.7",IF(AND(F16=LEGENDA!$A$105,H16=""),"BRAK kol.7",IF(AND(F16=LEGENDA!$A$106,H16=""),"BRAK kol.7",IF(AND(F16=LEGENDA!$A$107,H16=""),"BRAK kol.7",IF(AND(F16=LEGENDA!$A$108,H16=""),"BRAK kol.7",IF(AND(F16=LEGENDA!$A$109,H16=""),"BRAK kol.7",L16*O16)))))))</f>
        <v/>
      </c>
      <c r="Q16" s="141" t="str">
        <f t="shared" si="4"/>
        <v/>
      </c>
      <c r="R16" s="142" t="str">
        <f t="shared" si="5"/>
        <v/>
      </c>
      <c r="S16" s="149" t="str">
        <f t="shared" si="25"/>
        <v/>
      </c>
      <c r="T16" s="431" t="str">
        <f t="shared" si="6"/>
        <v/>
      </c>
      <c r="U16" s="402"/>
      <c r="V16" s="431" t="str">
        <f t="shared" si="7"/>
        <v/>
      </c>
      <c r="W16" s="257"/>
      <c r="X16" s="302" t="str">
        <f>IF(U16="","",IF(AND(V16="",W16=""),"",IF(AND(E16=LEGENDA!$D$39,H16=""),"BRAK kol.7",IF(AND(F16=LEGENDA!$A$105,H16="",E16=LEGENDA!$D$35),V16*W16,IF(AND(F16=LEGENDA!$A$105,H16="",E16=LEGENDA!$D$36),V16*W16,IF(AND(F16=LEGENDA!$A$105,H16=""),"BRAK kol.7",IF(AND(F16=LEGENDA!$A$106,H16=""),"BRAK kol.7",IF(AND(F16=LEGENDA!$A$107,H16=""),"BRAK kol.7",IF(AND(F16=LEGENDA!$A$108,H16=""),"BRAK kol.7",IF(AND(F16=LEGENDA!$A$109,H16=""),"BRAK kol.7",IF(AND(U16&gt;0,W16=""),"Brakkol21",IF(OR(T16="Błąd kol. 7",T16="Błąd kol.8"),T16,IF(AND(H16="",I16=""),"BRAKkol7-8",V16*W16)))))))))))))</f>
        <v/>
      </c>
      <c r="Y16" s="402"/>
      <c r="Z16" s="431" t="str">
        <f t="shared" si="8"/>
        <v/>
      </c>
      <c r="AA16" s="257"/>
      <c r="AB16" s="302" t="str">
        <f>IF(OR(Y16="",Z16="",AA16=""),"",IF(AND(E16=LEGENDA!$D$39,H16=""),"BRAK kol.7",IF(AND(F16=LEGENDA!$A$105,H16=""),"BRAK kol.7",IF(AND(F16=LEGENDA!$A$106,H16=""),"BRAK kol.7",IF(AND(F16=LEGENDA!$A$107,H16=""),"BRAK kol.7",IF(AND(F16=LEGENDA!$A$108,H16=""),"BRAK kol.7",IF(AND(F16=LEGENDA!$A$109,H16=""),"BRAK kol.7",Z16*AA16)))))))</f>
        <v/>
      </c>
      <c r="AC16" s="302" t="str">
        <f t="shared" si="9"/>
        <v/>
      </c>
      <c r="AD16" s="143" t="str">
        <f>IFERROR(IF(OR(J16="",AC16=""),"",IF(AND(E16=LEGENDA!$D$39,H16="",I16=""),"BRAK kol.7",AC16*$J16)),"BRAK kol.7")</f>
        <v/>
      </c>
      <c r="AE16" s="144" t="str">
        <f t="shared" si="10"/>
        <v/>
      </c>
      <c r="AF16" s="143" t="str">
        <f t="shared" si="11"/>
        <v/>
      </c>
      <c r="AG16" s="143" t="str">
        <f t="shared" si="12"/>
        <v/>
      </c>
      <c r="AH16" s="143" t="str">
        <f t="shared" si="13"/>
        <v/>
      </c>
      <c r="AI16" s="131"/>
      <c r="AJ16" s="148" t="str">
        <f t="shared" si="14"/>
        <v/>
      </c>
      <c r="AK16" s="286" t="str">
        <f t="shared" si="15"/>
        <v/>
      </c>
      <c r="AL16" s="287" t="str">
        <f t="shared" si="16"/>
        <v/>
      </c>
      <c r="AM16" s="287" t="str">
        <f t="shared" si="17"/>
        <v/>
      </c>
      <c r="AN16" s="318" t="str">
        <f>IF('ZASOBY N'!BD13="","",'ZASOBY N'!BD13)</f>
        <v/>
      </c>
      <c r="AO16" s="320"/>
      <c r="AP16" s="329">
        <f t="shared" si="18"/>
        <v>0</v>
      </c>
      <c r="AQ16" s="333">
        <f t="shared" si="2"/>
        <v>0</v>
      </c>
      <c r="AR16" s="333">
        <f t="shared" si="2"/>
        <v>0</v>
      </c>
      <c r="AS16" s="333">
        <f t="shared" si="19"/>
        <v>0</v>
      </c>
      <c r="AT16" s="333">
        <f t="shared" si="2"/>
        <v>0</v>
      </c>
      <c r="AU16" s="333">
        <f t="shared" si="20"/>
        <v>0</v>
      </c>
      <c r="AV16" s="396" t="str">
        <f>IF(BJ16=0,"",NN!BJ16)</f>
        <v/>
      </c>
      <c r="AW16" s="460" t="str">
        <f>IF('UPR BILANS N'!W14="","",'UPR BILANS N'!W14)</f>
        <v/>
      </c>
      <c r="AX16" s="94" t="str">
        <f t="shared" si="21"/>
        <v/>
      </c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414">
        <f>IFERROR(IF(AND(BL16=1,BM16=1,SUMIF($C16:$C$525,$C16,$AH16:$AH$525)=$BN16),$BN16,IF($BO16&gt;0,$BO16,IF(AND(B16=B17,C16=C17,D16=D17,J16=J17),AH16+AH17,IF(AND(COUNTIF($C$13:$C15,$C16)&gt;=1,COUNTIF($D$13:$D15,$D16)&gt;=1),0,IF(AND(SUMIF($B16:$B$525,$B16,$AH16:$AH$525)&gt;$AH16,SUMIF($C16:$C$525,$C16,$AH16:$AH$525)&gt;$AH16,SUMIF($D16:$D$525,$D16,$AH16:$AH$525)&gt;$AH16),SUMIF($C16:$C$525,$C16,$BN16:$BN$525),0))))),0)</f>
        <v>0</v>
      </c>
      <c r="BK16" s="424"/>
      <c r="BL16" s="409">
        <f>COUNTIFS('ZASOBY N'!$B13:$B$525,'ZASOBY N'!$B13,'ZASOBY N'!$C13:'ZASOBY N'!$C$525,'ZASOBY N'!$C13,'ZASOBY N'!$D13:'ZASOBY N'!$D$525,'ZASOBY N'!$D13,'ZASOBY N'!$H13:'ZASOBY N'!$H$525,'ZASOBY N'!$H13 )</f>
        <v>0</v>
      </c>
      <c r="BM16" s="410">
        <f>COUNTIFS('ZASOBY N'!$B$10:$B13,'ZASOBY N'!$B13,'ZASOBY N'!$C$10:'ZASOBY N'!$C13,'ZASOBY N'!$C13,'ZASOBY N'!$D$10:'ZASOBY N'!$D13,'ZASOBY N'!$D13,'ZASOBY N'!$H$10:'ZASOBY N'!$H13,'ZASOBY N'!$H13 )</f>
        <v>0</v>
      </c>
      <c r="BN16" s="411">
        <f t="shared" si="26"/>
        <v>0</v>
      </c>
      <c r="BO16" s="425">
        <f t="shared" si="27"/>
        <v>0</v>
      </c>
      <c r="BP16" s="94"/>
      <c r="BQ16" s="94"/>
      <c r="BR16" s="94"/>
      <c r="BS16" s="94"/>
      <c r="BT16" s="94"/>
      <c r="BU16" s="94"/>
      <c r="BV16" s="94"/>
      <c r="BW16" s="426" t="str">
        <f t="shared" si="22"/>
        <v/>
      </c>
      <c r="BX16" s="439" t="str">
        <f>IF(E16=0,"",NN!E16)</f>
        <v/>
      </c>
      <c r="BY16" s="396" t="str">
        <f>IF(A16="","",NN!A16)</f>
        <v/>
      </c>
      <c r="BZ16" s="428" t="str">
        <f>IF(OR(E16=LEGENDA!$D$30,E16=LEGENDA!$D$31,E16=LEGENDA!$D$32,E16=LEGENDA!$D$33,E16=LEGENDA!$D$34,E16=LEGENDA!$D$35,E16=LEGENDA!$D$36,E16=LEGENDA!$D$37),AV16,"")</f>
        <v/>
      </c>
      <c r="CA16" s="428" t="str">
        <f>IF(OR(E16=LEGENDA!$D$30,E16=LEGENDA!$D$31,E16=LEGENDA!$D$32,E16=LEGENDA!$D$33,E16=LEGENDA!$D$34,E16=LEGENDA!$D$35,E16=LEGENDA!$D$36,E16=LEGENDA!$D$37),AG16,"")</f>
        <v/>
      </c>
      <c r="CB16" s="397" t="str">
        <f t="shared" si="23"/>
        <v/>
      </c>
      <c r="CC16" s="397" t="str">
        <f t="shared" si="28"/>
        <v/>
      </c>
      <c r="CD16" s="397" t="str">
        <f t="shared" si="29"/>
        <v/>
      </c>
      <c r="CE16" s="397" t="str">
        <f t="shared" si="30"/>
        <v/>
      </c>
      <c r="CF16" s="397" t="str">
        <f t="shared" si="31"/>
        <v/>
      </c>
      <c r="CG16" s="397" t="str">
        <f t="shared" si="32"/>
        <v/>
      </c>
      <c r="CH16" s="397" t="str">
        <f>IF(OR(E16=LEGENDA!$D$28,E16=LEGENDA!$D$29,E16=LEGENDA!$D$30,E16=LEGENDA!$D$31,E16=LEGENDA!$D$32,E16=LEGENDA!$D$33,E16=LEGENDA!$D$34,E16=LEGENDA!$D$35,E16=LEGENDA!$D$36,E16=LEGENDA!$D$39),1,"")</f>
        <v/>
      </c>
      <c r="CI16" s="397" t="str">
        <f t="shared" si="33"/>
        <v/>
      </c>
      <c r="CJ16" s="397" t="str">
        <f t="shared" si="24"/>
        <v/>
      </c>
    </row>
    <row r="17" spans="1:88" ht="18.899999999999999" customHeight="1" thickBot="1" x14ac:dyDescent="0.3">
      <c r="A17" s="152" t="str">
        <f>IF('ZASOBY N'!A14="","",'ZASOBY N'!A14)</f>
        <v/>
      </c>
      <c r="B17" s="137" t="str">
        <f>IF('ZASOBY N'!B14="","",'ZASOBY N'!B14)</f>
        <v/>
      </c>
      <c r="C17" s="137" t="str">
        <f>IF('ZASOBY N'!C14="","",'ZASOBY N'!C14)</f>
        <v/>
      </c>
      <c r="D17" s="354" t="str">
        <f>IF('ZASOBY N'!D14="","",'ZASOBY N'!D14)</f>
        <v/>
      </c>
      <c r="E17" s="404"/>
      <c r="F17" s="130"/>
      <c r="G17" s="129"/>
      <c r="H17" s="301"/>
      <c r="I17" s="301"/>
      <c r="J17" s="147" t="str">
        <f>IF('ZASOBY N'!$F14="","",'ZASOBY N'!$F14)</f>
        <v/>
      </c>
      <c r="K17" s="403"/>
      <c r="L17" s="254" t="str">
        <f t="shared" si="1"/>
        <v/>
      </c>
      <c r="M17" s="300"/>
      <c r="N17" s="300"/>
      <c r="O17" s="140" t="str">
        <f>IF(L17="","",IF(OR(E17=LEGENDA!$D$28,E17=LEGENDA!$D$29,E17=LEGENDA!$D$31,E17=LEGENDA!$D$38),0.15,0))</f>
        <v/>
      </c>
      <c r="P17" s="140" t="str">
        <f>IF(L17="","",IF(AND(E17=LEGENDA!$D$39,H17=""),"BRAK kol.7",IF(AND(F17=LEGENDA!$A$105,H17=""),"BRAK kol.7",IF(AND(F17=LEGENDA!$A$106,H17=""),"BRAK kol.7",IF(AND(F17=LEGENDA!$A$107,H17=""),"BRAK kol.7",IF(AND(F17=LEGENDA!$A$108,H17=""),"BRAK kol.7",IF(AND(F17=LEGENDA!$A$109,H17=""),"BRAK kol.7",L17*O17)))))))</f>
        <v/>
      </c>
      <c r="Q17" s="141" t="str">
        <f t="shared" si="4"/>
        <v/>
      </c>
      <c r="R17" s="142" t="str">
        <f t="shared" si="5"/>
        <v/>
      </c>
      <c r="S17" s="149" t="str">
        <f t="shared" si="25"/>
        <v/>
      </c>
      <c r="T17" s="431" t="str">
        <f t="shared" si="6"/>
        <v/>
      </c>
      <c r="U17" s="402"/>
      <c r="V17" s="431" t="str">
        <f t="shared" si="7"/>
        <v/>
      </c>
      <c r="W17" s="257"/>
      <c r="X17" s="302" t="str">
        <f>IF(U17="","",IF(AND(V17="",W17=""),"",IF(AND(E17=LEGENDA!$D$39,H17=""),"BRAK kol.7",IF(AND(F17=LEGENDA!$A$105,H17="",E17=LEGENDA!$D$35),V17*W17,IF(AND(F17=LEGENDA!$A$105,H17="",E17=LEGENDA!$D$36),V17*W17,IF(AND(F17=LEGENDA!$A$105,H17=""),"BRAK kol.7",IF(AND(F17=LEGENDA!$A$106,H17=""),"BRAK kol.7",IF(AND(F17=LEGENDA!$A$107,H17=""),"BRAK kol.7",IF(AND(F17=LEGENDA!$A$108,H17=""),"BRAK kol.7",IF(AND(F17=LEGENDA!$A$109,H17=""),"BRAK kol.7",IF(AND(U17&gt;0,W17=""),"Brakkol21",IF(OR(T17="Błąd kol. 7",T17="Błąd kol.8"),T17,IF(AND(H17="",I17=""),"BRAKkol7-8",V17*W17)))))))))))))</f>
        <v/>
      </c>
      <c r="Y17" s="402"/>
      <c r="Z17" s="431" t="str">
        <f t="shared" si="8"/>
        <v/>
      </c>
      <c r="AA17" s="257"/>
      <c r="AB17" s="302" t="str">
        <f>IF(OR(Y17="",Z17="",AA17=""),"",IF(AND(E17=LEGENDA!$D$39,H17=""),"BRAK kol.7",IF(AND(F17=LEGENDA!$A$105,H17=""),"BRAK kol.7",IF(AND(F17=LEGENDA!$A$106,H17=""),"BRAK kol.7",IF(AND(F17=LEGENDA!$A$107,H17=""),"BRAK kol.7",IF(AND(F17=LEGENDA!$A$108,H17=""),"BRAK kol.7",IF(AND(F17=LEGENDA!$A$109,H17=""),"BRAK kol.7",Z17*AA17)))))))</f>
        <v/>
      </c>
      <c r="AC17" s="302" t="str">
        <f t="shared" si="9"/>
        <v/>
      </c>
      <c r="AD17" s="143" t="str">
        <f>IFERROR(IF(OR(J17="",AC17=""),"",IF(AND(E17=LEGENDA!$D$39,H17="",I17=""),"BRAK kol.7",AC17*$J17)),"BRAK kol.7")</f>
        <v/>
      </c>
      <c r="AE17" s="144" t="str">
        <f t="shared" si="10"/>
        <v/>
      </c>
      <c r="AF17" s="143" t="str">
        <f t="shared" si="11"/>
        <v/>
      </c>
      <c r="AG17" s="143" t="str">
        <f t="shared" si="12"/>
        <v/>
      </c>
      <c r="AH17" s="143" t="str">
        <f t="shared" si="13"/>
        <v/>
      </c>
      <c r="AI17" s="131"/>
      <c r="AJ17" s="148" t="str">
        <f t="shared" si="14"/>
        <v/>
      </c>
      <c r="AK17" s="286" t="str">
        <f t="shared" si="15"/>
        <v/>
      </c>
      <c r="AL17" s="287" t="str">
        <f t="shared" si="16"/>
        <v/>
      </c>
      <c r="AM17" s="287" t="str">
        <f t="shared" si="17"/>
        <v/>
      </c>
      <c r="AN17" s="318" t="str">
        <f>IF('ZASOBY N'!BD14="","",'ZASOBY N'!BD14)</f>
        <v/>
      </c>
      <c r="AO17" s="320"/>
      <c r="AP17" s="329">
        <f t="shared" si="18"/>
        <v>0</v>
      </c>
      <c r="AQ17" s="333">
        <f t="shared" si="2"/>
        <v>0</v>
      </c>
      <c r="AR17" s="333">
        <f t="shared" si="2"/>
        <v>0</v>
      </c>
      <c r="AS17" s="333">
        <f t="shared" si="19"/>
        <v>0</v>
      </c>
      <c r="AT17" s="333">
        <f t="shared" si="2"/>
        <v>0</v>
      </c>
      <c r="AU17" s="333">
        <f t="shared" si="20"/>
        <v>0</v>
      </c>
      <c r="AV17" s="396" t="str">
        <f>IF(BJ17=0,"",NN!BJ17)</f>
        <v/>
      </c>
      <c r="AW17" s="460" t="str">
        <f>IF('UPR BILANS N'!W15="","",'UPR BILANS N'!W15)</f>
        <v/>
      </c>
      <c r="AX17" s="94" t="str">
        <f t="shared" si="21"/>
        <v/>
      </c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414">
        <f>IFERROR(IF(AND(BL17=1,BM17=1,SUMIF($C17:$C$525,$C17,$AH17:$AH$525)=$BN17),$BN17,IF($BO17&gt;0,$BO17,IF(AND(B17=B18,C17=C18,D17=D18,J17=J18),AH17+AH18,IF(AND(COUNTIF($C$13:$C16,$C17)&gt;=1,COUNTIF($D$13:$D16,$D17)&gt;=1),0,IF(AND(SUMIF($B17:$B$525,$B17,$AH17:$AH$525)&gt;$AH17,SUMIF($C17:$C$525,$C17,$AH17:$AH$525)&gt;$AH17,SUMIF($D17:$D$525,$D17,$AH17:$AH$525)&gt;$AH17),SUMIF($C17:$C$525,$C17,$BN17:$BN$525),0))))),0)</f>
        <v>0</v>
      </c>
      <c r="BK17" s="424"/>
      <c r="BL17" s="409">
        <f>COUNTIFS('ZASOBY N'!$B14:$B$525,'ZASOBY N'!$B14,'ZASOBY N'!$C14:'ZASOBY N'!$C$525,'ZASOBY N'!$C14,'ZASOBY N'!$D14:'ZASOBY N'!$D$525,'ZASOBY N'!$D14,'ZASOBY N'!$H14:'ZASOBY N'!$H$525,'ZASOBY N'!$H14 )</f>
        <v>0</v>
      </c>
      <c r="BM17" s="410">
        <f>COUNTIFS('ZASOBY N'!$B$10:$B14,'ZASOBY N'!$B14,'ZASOBY N'!$C$10:'ZASOBY N'!$C14,'ZASOBY N'!$C14,'ZASOBY N'!$D$10:'ZASOBY N'!$D14,'ZASOBY N'!$D14,'ZASOBY N'!$H$10:'ZASOBY N'!$H14,'ZASOBY N'!$H14 )</f>
        <v>0</v>
      </c>
      <c r="BN17" s="411">
        <f t="shared" si="26"/>
        <v>0</v>
      </c>
      <c r="BO17" s="425">
        <f t="shared" si="27"/>
        <v>0</v>
      </c>
      <c r="BP17" s="94"/>
      <c r="BQ17" s="94"/>
      <c r="BR17" s="94"/>
      <c r="BS17" s="94"/>
      <c r="BT17" s="94"/>
      <c r="BU17" s="94"/>
      <c r="BV17" s="94"/>
      <c r="BW17" s="426" t="str">
        <f t="shared" si="22"/>
        <v/>
      </c>
      <c r="BX17" s="439" t="str">
        <f>IF(E17=0,"",NN!E17)</f>
        <v/>
      </c>
      <c r="BY17" s="396" t="str">
        <f>IF(A17="","",NN!A17)</f>
        <v/>
      </c>
      <c r="BZ17" s="428" t="str">
        <f>IF(OR(E17=LEGENDA!$D$30,E17=LEGENDA!$D$31,E17=LEGENDA!$D$32,E17=LEGENDA!$D$33,E17=LEGENDA!$D$34,E17=LEGENDA!$D$35,E17=LEGENDA!$D$36,E17=LEGENDA!$D$37),AV17,"")</f>
        <v/>
      </c>
      <c r="CA17" s="428" t="str">
        <f>IF(OR(E17=LEGENDA!$D$30,E17=LEGENDA!$D$31,E17=LEGENDA!$D$32,E17=LEGENDA!$D$33,E17=LEGENDA!$D$34,E17=LEGENDA!$D$35,E17=LEGENDA!$D$36,E17=LEGENDA!$D$37),AG17,"")</f>
        <v/>
      </c>
      <c r="CB17" s="397" t="str">
        <f t="shared" si="23"/>
        <v/>
      </c>
      <c r="CC17" s="397" t="str">
        <f t="shared" si="28"/>
        <v/>
      </c>
      <c r="CD17" s="397" t="str">
        <f t="shared" si="29"/>
        <v/>
      </c>
      <c r="CE17" s="397" t="str">
        <f t="shared" si="30"/>
        <v/>
      </c>
      <c r="CF17" s="397" t="str">
        <f t="shared" si="31"/>
        <v/>
      </c>
      <c r="CG17" s="397" t="str">
        <f t="shared" si="32"/>
        <v/>
      </c>
      <c r="CH17" s="397" t="str">
        <f>IF(OR(E17=LEGENDA!$D$28,E17=LEGENDA!$D$29,E17=LEGENDA!$D$30,E17=LEGENDA!$D$31,E17=LEGENDA!$D$32,E17=LEGENDA!$D$33,E17=LEGENDA!$D$34,E17=LEGENDA!$D$35,E17=LEGENDA!$D$36,E17=LEGENDA!$D$39),1,"")</f>
        <v/>
      </c>
      <c r="CI17" s="397" t="str">
        <f t="shared" si="33"/>
        <v/>
      </c>
      <c r="CJ17" s="397" t="str">
        <f t="shared" si="24"/>
        <v/>
      </c>
    </row>
    <row r="18" spans="1:88" ht="18.899999999999999" customHeight="1" thickBot="1" x14ac:dyDescent="0.3">
      <c r="A18" s="152" t="str">
        <f>IF('ZASOBY N'!A15="","",'ZASOBY N'!A15)</f>
        <v/>
      </c>
      <c r="B18" s="137" t="str">
        <f>IF('ZASOBY N'!B15="","",'ZASOBY N'!B15)</f>
        <v/>
      </c>
      <c r="C18" s="137" t="str">
        <f>IF('ZASOBY N'!C15="","",'ZASOBY N'!C15)</f>
        <v/>
      </c>
      <c r="D18" s="354" t="str">
        <f>IF('ZASOBY N'!D15="","",'ZASOBY N'!D15)</f>
        <v/>
      </c>
      <c r="E18" s="404"/>
      <c r="F18" s="130"/>
      <c r="G18" s="129"/>
      <c r="H18" s="301"/>
      <c r="I18" s="301"/>
      <c r="J18" s="147" t="str">
        <f>IF('ZASOBY N'!$F15="","",'ZASOBY N'!$F15)</f>
        <v/>
      </c>
      <c r="K18" s="403"/>
      <c r="L18" s="254" t="str">
        <f t="shared" si="1"/>
        <v/>
      </c>
      <c r="M18" s="300"/>
      <c r="N18" s="300"/>
      <c r="O18" s="140" t="str">
        <f>IF(L18="","",IF(OR(E18=LEGENDA!$D$28,E18=LEGENDA!$D$29,E18=LEGENDA!$D$31,E18=LEGENDA!$D$38),0.15,0))</f>
        <v/>
      </c>
      <c r="P18" s="140" t="str">
        <f>IF(L18="","",IF(AND(E18=LEGENDA!$D$39,H18=""),"BRAK kol.7",IF(AND(F18=LEGENDA!$A$105,H18=""),"BRAK kol.7",IF(AND(F18=LEGENDA!$A$106,H18=""),"BRAK kol.7",IF(AND(F18=LEGENDA!$A$107,H18=""),"BRAK kol.7",IF(AND(F18=LEGENDA!$A$108,H18=""),"BRAK kol.7",IF(AND(F18=LEGENDA!$A$109,H18=""),"BRAK kol.7",L18*O18)))))))</f>
        <v/>
      </c>
      <c r="Q18" s="141" t="str">
        <f t="shared" si="4"/>
        <v/>
      </c>
      <c r="R18" s="142" t="str">
        <f t="shared" si="5"/>
        <v/>
      </c>
      <c r="S18" s="149" t="str">
        <f t="shared" si="25"/>
        <v/>
      </c>
      <c r="T18" s="431" t="str">
        <f t="shared" si="6"/>
        <v/>
      </c>
      <c r="U18" s="402"/>
      <c r="V18" s="431" t="str">
        <f t="shared" si="7"/>
        <v/>
      </c>
      <c r="W18" s="257"/>
      <c r="X18" s="302" t="str">
        <f>IF(U18="","",IF(AND(V18="",W18=""),"",IF(AND(E18=LEGENDA!$D$39,H18=""),"BRAK kol.7",IF(AND(F18=LEGENDA!$A$105,H18="",E18=LEGENDA!$D$35),V18*W18,IF(AND(F18=LEGENDA!$A$105,H18="",E18=LEGENDA!$D$36),V18*W18,IF(AND(F18=LEGENDA!$A$105,H18=""),"BRAK kol.7",IF(AND(F18=LEGENDA!$A$106,H18=""),"BRAK kol.7",IF(AND(F18=LEGENDA!$A$107,H18=""),"BRAK kol.7",IF(AND(F18=LEGENDA!$A$108,H18=""),"BRAK kol.7",IF(AND(F18=LEGENDA!$A$109,H18=""),"BRAK kol.7",IF(AND(U18&gt;0,W18=""),"Brakkol21",IF(OR(T18="Błąd kol. 7",T18="Błąd kol.8"),T18,IF(AND(H18="",I18=""),"BRAKkol7-8",V18*W18)))))))))))))</f>
        <v/>
      </c>
      <c r="Y18" s="402"/>
      <c r="Z18" s="431" t="str">
        <f t="shared" si="8"/>
        <v/>
      </c>
      <c r="AA18" s="257"/>
      <c r="AB18" s="302" t="str">
        <f>IF(OR(Y18="",Z18="",AA18=""),"",IF(AND(E18=LEGENDA!$D$39,H18=""),"BRAK kol.7",IF(AND(F18=LEGENDA!$A$105,H18=""),"BRAK kol.7",IF(AND(F18=LEGENDA!$A$106,H18=""),"BRAK kol.7",IF(AND(F18=LEGENDA!$A$107,H18=""),"BRAK kol.7",IF(AND(F18=LEGENDA!$A$108,H18=""),"BRAK kol.7",IF(AND(F18=LEGENDA!$A$109,H18=""),"BRAK kol.7",Z18*AA18)))))))</f>
        <v/>
      </c>
      <c r="AC18" s="302" t="str">
        <f t="shared" si="9"/>
        <v/>
      </c>
      <c r="AD18" s="143" t="str">
        <f>IFERROR(IF(OR(J18="",AC18=""),"",IF(AND(E18=LEGENDA!$D$39,H18="",I18=""),"BRAK kol.7",AC18*$J18)),"BRAK kol.7")</f>
        <v/>
      </c>
      <c r="AE18" s="144" t="str">
        <f t="shared" si="10"/>
        <v/>
      </c>
      <c r="AF18" s="143" t="str">
        <f t="shared" si="11"/>
        <v/>
      </c>
      <c r="AG18" s="143" t="str">
        <f t="shared" si="12"/>
        <v/>
      </c>
      <c r="AH18" s="143" t="str">
        <f t="shared" si="13"/>
        <v/>
      </c>
      <c r="AI18" s="131"/>
      <c r="AJ18" s="148" t="str">
        <f t="shared" si="14"/>
        <v/>
      </c>
      <c r="AK18" s="286" t="str">
        <f t="shared" si="15"/>
        <v/>
      </c>
      <c r="AL18" s="287" t="str">
        <f t="shared" si="16"/>
        <v/>
      </c>
      <c r="AM18" s="287" t="str">
        <f t="shared" si="17"/>
        <v/>
      </c>
      <c r="AN18" s="318" t="str">
        <f>IF('ZASOBY N'!BD15="","",'ZASOBY N'!BD15)</f>
        <v/>
      </c>
      <c r="AO18" s="320"/>
      <c r="AP18" s="329">
        <f t="shared" si="18"/>
        <v>0</v>
      </c>
      <c r="AQ18" s="333">
        <f t="shared" si="2"/>
        <v>0</v>
      </c>
      <c r="AR18" s="333">
        <f t="shared" si="2"/>
        <v>0</v>
      </c>
      <c r="AS18" s="333">
        <f t="shared" si="19"/>
        <v>0</v>
      </c>
      <c r="AT18" s="333">
        <f t="shared" si="2"/>
        <v>0</v>
      </c>
      <c r="AU18" s="333">
        <f t="shared" si="20"/>
        <v>0</v>
      </c>
      <c r="AV18" s="396" t="str">
        <f>IF(BJ18=0,"",NN!BJ18)</f>
        <v/>
      </c>
      <c r="AW18" s="460" t="str">
        <f>IF('UPR BILANS N'!W16="","",'UPR BILANS N'!W16)</f>
        <v/>
      </c>
      <c r="AX18" s="94" t="str">
        <f t="shared" si="21"/>
        <v/>
      </c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414">
        <f>IFERROR(IF(AND(BL18=1,BM18=1,SUMIF($C18:$C$525,$C18,$AH18:$AH$525)=$BN18),$BN18,IF($BO18&gt;0,$BO18,IF(AND(B18=B19,C18=C19,D18=D19,J18=J19),AH18+AH19,IF(AND(COUNTIF($C$13:$C17,$C18)&gt;=1,COUNTIF($D$13:$D17,$D18)&gt;=1),0,IF(AND(SUMIF($B18:$B$525,$B18,$AH18:$AH$525)&gt;$AH18,SUMIF($C18:$C$525,$C18,$AH18:$AH$525)&gt;$AH18,SUMIF($D18:$D$525,$D18,$AH18:$AH$525)&gt;$AH18),SUMIF($C18:$C$525,$C18,$BN18:$BN$525),0))))),0)</f>
        <v>0</v>
      </c>
      <c r="BK18" s="424"/>
      <c r="BL18" s="409">
        <f>COUNTIFS('ZASOBY N'!$B15:$B$525,'ZASOBY N'!$B15,'ZASOBY N'!$C15:'ZASOBY N'!$C$525,'ZASOBY N'!$C15,'ZASOBY N'!$D15:'ZASOBY N'!$D$525,'ZASOBY N'!$D15,'ZASOBY N'!$H15:'ZASOBY N'!$H$525,'ZASOBY N'!$H15 )</f>
        <v>0</v>
      </c>
      <c r="BM18" s="410">
        <f>COUNTIFS('ZASOBY N'!$B$10:$B15,'ZASOBY N'!$B15,'ZASOBY N'!$C$10:'ZASOBY N'!$C15,'ZASOBY N'!$C15,'ZASOBY N'!$D$10:'ZASOBY N'!$D15,'ZASOBY N'!$D15,'ZASOBY N'!$H$10:'ZASOBY N'!$H15,'ZASOBY N'!$H15 )</f>
        <v>0</v>
      </c>
      <c r="BN18" s="411">
        <f t="shared" si="26"/>
        <v>0</v>
      </c>
      <c r="BO18" s="425">
        <f t="shared" si="27"/>
        <v>0</v>
      </c>
      <c r="BP18" s="94"/>
      <c r="BQ18" s="94"/>
      <c r="BR18" s="94"/>
      <c r="BS18" s="94"/>
      <c r="BT18" s="94"/>
      <c r="BU18" s="94"/>
      <c r="BV18" s="94"/>
      <c r="BW18" s="426" t="str">
        <f t="shared" si="22"/>
        <v/>
      </c>
      <c r="BX18" s="439" t="str">
        <f>IF(E18=0,"",NN!E18)</f>
        <v/>
      </c>
      <c r="BY18" s="396" t="str">
        <f>IF(A18="","",NN!A18)</f>
        <v/>
      </c>
      <c r="BZ18" s="428" t="str">
        <f>IF(OR(E18=LEGENDA!$D$30,E18=LEGENDA!$D$31,E18=LEGENDA!$D$32,E18=LEGENDA!$D$33,E18=LEGENDA!$D$34,E18=LEGENDA!$D$35,E18=LEGENDA!$D$36,E18=LEGENDA!$D$37),AV18,"")</f>
        <v/>
      </c>
      <c r="CA18" s="428" t="str">
        <f>IF(OR(E18=LEGENDA!$D$30,E18=LEGENDA!$D$31,E18=LEGENDA!$D$32,E18=LEGENDA!$D$33,E18=LEGENDA!$D$34,E18=LEGENDA!$D$35,E18=LEGENDA!$D$36,E18=LEGENDA!$D$37),AG18,"")</f>
        <v/>
      </c>
      <c r="CB18" s="397" t="str">
        <f t="shared" si="23"/>
        <v/>
      </c>
      <c r="CC18" s="397" t="str">
        <f t="shared" si="28"/>
        <v/>
      </c>
      <c r="CD18" s="397" t="str">
        <f t="shared" si="29"/>
        <v/>
      </c>
      <c r="CE18" s="397" t="str">
        <f t="shared" si="30"/>
        <v/>
      </c>
      <c r="CF18" s="397" t="str">
        <f t="shared" si="31"/>
        <v/>
      </c>
      <c r="CG18" s="397" t="str">
        <f t="shared" si="32"/>
        <v/>
      </c>
      <c r="CH18" s="397" t="str">
        <f>IF(OR(E18=LEGENDA!$D$28,E18=LEGENDA!$D$29,E18=LEGENDA!$D$30,E18=LEGENDA!$D$31,E18=LEGENDA!$D$32,E18=LEGENDA!$D$33,E18=LEGENDA!$D$34,E18=LEGENDA!$D$35,E18=LEGENDA!$D$36,E18=LEGENDA!$D$39),1,"")</f>
        <v/>
      </c>
      <c r="CI18" s="397" t="str">
        <f t="shared" si="33"/>
        <v/>
      </c>
      <c r="CJ18" s="397" t="str">
        <f t="shared" si="24"/>
        <v/>
      </c>
    </row>
    <row r="19" spans="1:88" ht="18.899999999999999" customHeight="1" thickBot="1" x14ac:dyDescent="0.3">
      <c r="A19" s="152" t="str">
        <f>IF('ZASOBY N'!A16="","",'ZASOBY N'!A16)</f>
        <v/>
      </c>
      <c r="B19" s="137" t="str">
        <f>IF('ZASOBY N'!B16="","",'ZASOBY N'!B16)</f>
        <v/>
      </c>
      <c r="C19" s="137" t="str">
        <f>IF('ZASOBY N'!C16="","",'ZASOBY N'!C16)</f>
        <v/>
      </c>
      <c r="D19" s="354" t="str">
        <f>IF('ZASOBY N'!D16="","",'ZASOBY N'!D16)</f>
        <v/>
      </c>
      <c r="E19" s="404"/>
      <c r="F19" s="130"/>
      <c r="G19" s="129"/>
      <c r="H19" s="301"/>
      <c r="I19" s="301"/>
      <c r="J19" s="147" t="str">
        <f>IF('ZASOBY N'!$F16="","",'ZASOBY N'!$F16)</f>
        <v/>
      </c>
      <c r="K19" s="403"/>
      <c r="L19" s="254" t="str">
        <f>IF(A19="","",IF(AND(M19="",N19=""),"",IF(AND(M19&gt;0,N19&gt;0),M19+N19,IF(M19&gt;0,M19,N19))))</f>
        <v/>
      </c>
      <c r="M19" s="300"/>
      <c r="N19" s="300"/>
      <c r="O19" s="140" t="str">
        <f>IF(L19="","",IF(OR(E19=LEGENDA!$D$28,E19=LEGENDA!$D$29,E19=LEGENDA!$D$31,E19=LEGENDA!$D$38),0.15,0))</f>
        <v/>
      </c>
      <c r="P19" s="140" t="str">
        <f>IF(L19="","",IF(AND(E19=LEGENDA!$D$39,H19=""),"BRAK kol.7",IF(AND(F19=LEGENDA!$A$105,H19=""),"BRAK kol.7",IF(AND(F19=LEGENDA!$A$106,H19=""),"BRAK kol.7",IF(AND(F19=LEGENDA!$A$107,H19=""),"BRAK kol.7",IF(AND(F19=LEGENDA!$A$108,H19=""),"BRAK kol.7",IF(AND(F19=LEGENDA!$A$109,H19=""),"BRAK kol.7",L19*O19)))))))</f>
        <v/>
      </c>
      <c r="Q19" s="141" t="str">
        <f t="shared" si="4"/>
        <v/>
      </c>
      <c r="R19" s="142" t="str">
        <f t="shared" si="5"/>
        <v/>
      </c>
      <c r="S19" s="149" t="str">
        <f t="shared" si="25"/>
        <v/>
      </c>
      <c r="T19" s="431" t="str">
        <f t="shared" si="6"/>
        <v/>
      </c>
      <c r="U19" s="402"/>
      <c r="V19" s="431" t="str">
        <f t="shared" si="7"/>
        <v/>
      </c>
      <c r="W19" s="257"/>
      <c r="X19" s="302" t="str">
        <f>IF(U19="","",IF(AND(V19="",W19=""),"",IF(AND(E19=LEGENDA!$D$39,H19=""),"BRAK kol.7",IF(AND(F19=LEGENDA!$A$105,H19="",E19=LEGENDA!$D$35),V19*W19,IF(AND(F19=LEGENDA!$A$105,H19="",E19=LEGENDA!$D$36),V19*W19,IF(AND(F19=LEGENDA!$A$105,H19=""),"BRAK kol.7",IF(AND(F19=LEGENDA!$A$106,H19=""),"BRAK kol.7",IF(AND(F19=LEGENDA!$A$107,H19=""),"BRAK kol.7",IF(AND(F19=LEGENDA!$A$108,H19=""),"BRAK kol.7",IF(AND(F19=LEGENDA!$A$109,H19=""),"BRAK kol.7",IF(AND(U19&gt;0,W19=""),"Brakkol21",IF(OR(T19="Błąd kol. 7",T19="Błąd kol.8"),T19,IF(AND(H19="",I19=""),"BRAKkol7-8",V19*W19)))))))))))))</f>
        <v/>
      </c>
      <c r="Y19" s="402"/>
      <c r="Z19" s="431" t="str">
        <f t="shared" si="8"/>
        <v/>
      </c>
      <c r="AA19" s="257"/>
      <c r="AB19" s="302" t="str">
        <f>IF(OR(Y19="",Z19="",AA19=""),"",IF(AND(E19=LEGENDA!$D$39,H19=""),"BRAK kol.7",IF(AND(F19=LEGENDA!$A$105,H19=""),"BRAK kol.7",IF(AND(F19=LEGENDA!$A$106,H19=""),"BRAK kol.7",IF(AND(F19=LEGENDA!$A$107,H19=""),"BRAK kol.7",IF(AND(F19=LEGENDA!$A$108,H19=""),"BRAK kol.7",IF(AND(F19=LEGENDA!$A$109,H19=""),"BRAK kol.7",Z19*AA19)))))))</f>
        <v/>
      </c>
      <c r="AC19" s="302" t="str">
        <f t="shared" si="9"/>
        <v/>
      </c>
      <c r="AD19" s="143" t="str">
        <f>IFERROR(IF(OR(J19="",AC19=""),"",IF(AND(E19=LEGENDA!$D$39,H19="",I19=""),"BRAK kol.7",AC19*$J19)),"BRAK kol.7")</f>
        <v/>
      </c>
      <c r="AE19" s="144" t="str">
        <f t="shared" si="10"/>
        <v/>
      </c>
      <c r="AF19" s="143" t="str">
        <f t="shared" si="11"/>
        <v/>
      </c>
      <c r="AG19" s="143" t="str">
        <f t="shared" si="12"/>
        <v/>
      </c>
      <c r="AH19" s="143" t="str">
        <f t="shared" si="13"/>
        <v/>
      </c>
      <c r="AI19" s="131"/>
      <c r="AJ19" s="148" t="str">
        <f t="shared" si="14"/>
        <v/>
      </c>
      <c r="AK19" s="286" t="str">
        <f t="shared" si="15"/>
        <v/>
      </c>
      <c r="AL19" s="287" t="str">
        <f t="shared" si="16"/>
        <v/>
      </c>
      <c r="AM19" s="287" t="str">
        <f t="shared" si="17"/>
        <v/>
      </c>
      <c r="AN19" s="318" t="str">
        <f>IF('ZASOBY N'!BD16="","",'ZASOBY N'!BD16)</f>
        <v/>
      </c>
      <c r="AO19" s="320"/>
      <c r="AP19" s="329">
        <f t="shared" si="18"/>
        <v>0</v>
      </c>
      <c r="AQ19" s="333">
        <f t="shared" si="2"/>
        <v>0</v>
      </c>
      <c r="AR19" s="333">
        <f t="shared" si="2"/>
        <v>0</v>
      </c>
      <c r="AS19" s="333">
        <f t="shared" si="19"/>
        <v>0</v>
      </c>
      <c r="AT19" s="333">
        <f t="shared" si="2"/>
        <v>0</v>
      </c>
      <c r="AU19" s="333">
        <f t="shared" si="20"/>
        <v>0</v>
      </c>
      <c r="AV19" s="396" t="str">
        <f>IF(BJ19=0,"",NN!BJ19)</f>
        <v/>
      </c>
      <c r="AW19" s="460" t="str">
        <f>IF('UPR BILANS N'!W17="","",'UPR BILANS N'!W17)</f>
        <v/>
      </c>
      <c r="AX19" s="94" t="str">
        <f t="shared" si="21"/>
        <v/>
      </c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414">
        <f>IFERROR(IF(AND(BL19=1,BM19=1,SUMIF($C19:$C$525,$C19,$AH19:$AH$525)=$BN19),$BN19,IF($BO19&gt;0,$BO19,IF(AND(B19=B20,C19=C20,D19=D20,J19=J20),AH19+AH20,IF(AND(COUNTIF($C$13:$C18,$C19)&gt;=1,COUNTIF($D$13:$D18,$D19)&gt;=1),0,IF(AND(SUMIF($B19:$B$525,$B19,$AH19:$AH$525)&gt;$AH19,SUMIF($C19:$C$525,$C19,$AH19:$AH$525)&gt;$AH19,SUMIF($D19:$D$525,$D19,$AH19:$AH$525)&gt;$AH19),SUMIF($C19:$C$525,$C19,$BN19:$BN$525),0))))),0)</f>
        <v>0</v>
      </c>
      <c r="BK19" s="424"/>
      <c r="BL19" s="409">
        <f>COUNTIFS('ZASOBY N'!$B16:$B$525,'ZASOBY N'!$B16,'ZASOBY N'!$C16:'ZASOBY N'!$C$525,'ZASOBY N'!$C16,'ZASOBY N'!$D16:'ZASOBY N'!$D$525,'ZASOBY N'!$D16,'ZASOBY N'!$H16:'ZASOBY N'!$H$525,'ZASOBY N'!$H16 )</f>
        <v>0</v>
      </c>
      <c r="BM19" s="410">
        <f>COUNTIFS('ZASOBY N'!$B$10:$B16,'ZASOBY N'!$B16,'ZASOBY N'!$C$10:'ZASOBY N'!$C16,'ZASOBY N'!$C16,'ZASOBY N'!$D$10:'ZASOBY N'!$D16,'ZASOBY N'!$D16,'ZASOBY N'!$H$10:'ZASOBY N'!$H16,'ZASOBY N'!$H16 )</f>
        <v>0</v>
      </c>
      <c r="BN19" s="411">
        <f t="shared" si="26"/>
        <v>0</v>
      </c>
      <c r="BO19" s="425">
        <f t="shared" si="27"/>
        <v>0</v>
      </c>
      <c r="BP19" s="94"/>
      <c r="BQ19" s="94"/>
      <c r="BR19" s="94"/>
      <c r="BS19" s="94"/>
      <c r="BT19" s="94"/>
      <c r="BU19" s="94"/>
      <c r="BV19" s="94"/>
      <c r="BW19" s="426" t="str">
        <f t="shared" si="22"/>
        <v/>
      </c>
      <c r="BX19" s="439" t="str">
        <f>IF(E19=0,"",NN!E19)</f>
        <v/>
      </c>
      <c r="BY19" s="396" t="str">
        <f>IF(A19="","",NN!A19)</f>
        <v/>
      </c>
      <c r="BZ19" s="428" t="str">
        <f>IF(OR(E19=LEGENDA!$D$30,E19=LEGENDA!$D$31,E19=LEGENDA!$D$32,E19=LEGENDA!$D$33,E19=LEGENDA!$D$34,E19=LEGENDA!$D$35,E19=LEGENDA!$D$36,E19=LEGENDA!$D$37),AV19,"")</f>
        <v/>
      </c>
      <c r="CA19" s="428" t="str">
        <f>IF(OR(E19=LEGENDA!$D$30,E19=LEGENDA!$D$31,E19=LEGENDA!$D$32,E19=LEGENDA!$D$33,E19=LEGENDA!$D$34,E19=LEGENDA!$D$35,E19=LEGENDA!$D$36,E19=LEGENDA!$D$37),AG19,"")</f>
        <v/>
      </c>
      <c r="CB19" s="397" t="str">
        <f t="shared" si="23"/>
        <v/>
      </c>
      <c r="CC19" s="397" t="str">
        <f t="shared" si="28"/>
        <v/>
      </c>
      <c r="CD19" s="397" t="str">
        <f t="shared" si="29"/>
        <v/>
      </c>
      <c r="CE19" s="397" t="str">
        <f t="shared" si="30"/>
        <v/>
      </c>
      <c r="CF19" s="397" t="str">
        <f t="shared" si="31"/>
        <v/>
      </c>
      <c r="CG19" s="397" t="str">
        <f t="shared" si="32"/>
        <v/>
      </c>
      <c r="CH19" s="397" t="str">
        <f>IF(OR(E19=LEGENDA!$D$28,E19=LEGENDA!$D$29,E19=LEGENDA!$D$30,E19=LEGENDA!$D$31,E19=LEGENDA!$D$32,E19=LEGENDA!$D$33,E19=LEGENDA!$D$34,E19=LEGENDA!$D$35,E19=LEGENDA!$D$36,E19=LEGENDA!$D$39),1,"")</f>
        <v/>
      </c>
      <c r="CI19" s="397" t="str">
        <f t="shared" si="33"/>
        <v/>
      </c>
      <c r="CJ19" s="397" t="str">
        <f t="shared" si="24"/>
        <v/>
      </c>
    </row>
    <row r="20" spans="1:88" ht="18.899999999999999" customHeight="1" thickBot="1" x14ac:dyDescent="0.3">
      <c r="A20" s="152" t="str">
        <f>IF('ZASOBY N'!A17="","",'ZASOBY N'!A17)</f>
        <v/>
      </c>
      <c r="B20" s="137" t="str">
        <f>IF('ZASOBY N'!B17="","",'ZASOBY N'!B17)</f>
        <v/>
      </c>
      <c r="C20" s="137" t="str">
        <f>IF('ZASOBY N'!C17="","",'ZASOBY N'!C17)</f>
        <v/>
      </c>
      <c r="D20" s="354" t="str">
        <f>IF('ZASOBY N'!D17="","",'ZASOBY N'!D17)</f>
        <v/>
      </c>
      <c r="E20" s="404"/>
      <c r="F20" s="130"/>
      <c r="G20" s="129"/>
      <c r="H20" s="301"/>
      <c r="I20" s="301"/>
      <c r="J20" s="147" t="str">
        <f>IF('ZASOBY N'!$F17="","",'ZASOBY N'!$F17)</f>
        <v/>
      </c>
      <c r="K20" s="403"/>
      <c r="L20" s="254" t="str">
        <f t="shared" ref="L20:L83" si="34">IF(A20="","",IF(AND(M20="",N20=""),"",IF(AND(M20&gt;0,N20&gt;0),M20+N20,IF(M20&gt;0,M20,N20))))</f>
        <v/>
      </c>
      <c r="M20" s="300"/>
      <c r="N20" s="300"/>
      <c r="O20" s="140" t="str">
        <f>IF(L20="","",IF(OR(E20=LEGENDA!$D$28,E20=LEGENDA!$D$29,E20=LEGENDA!$D$31,E20=LEGENDA!$D$38),0.15,0))</f>
        <v/>
      </c>
      <c r="P20" s="140" t="str">
        <f>IF(L20="","",IF(AND(E20=LEGENDA!$D$39,H20=""),"BRAK kol.7",IF(AND(F20=LEGENDA!$A$105,H20=""),"BRAK kol.7",IF(AND(F20=LEGENDA!$A$106,H20=""),"BRAK kol.7",IF(AND(F20=LEGENDA!$A$107,H20=""),"BRAK kol.7",IF(AND(F20=LEGENDA!$A$108,H20=""),"BRAK kol.7",IF(AND(F20=LEGENDA!$A$109,H20=""),"BRAK kol.7",L20*O20)))))))</f>
        <v/>
      </c>
      <c r="Q20" s="141" t="str">
        <f t="shared" si="4"/>
        <v/>
      </c>
      <c r="R20" s="142" t="str">
        <f t="shared" si="5"/>
        <v/>
      </c>
      <c r="S20" s="149" t="str">
        <f t="shared" si="25"/>
        <v/>
      </c>
      <c r="T20" s="431" t="str">
        <f t="shared" si="6"/>
        <v/>
      </c>
      <c r="U20" s="402"/>
      <c r="V20" s="431" t="str">
        <f t="shared" si="7"/>
        <v/>
      </c>
      <c r="W20" s="257"/>
      <c r="X20" s="302" t="str">
        <f>IF(U20="","",IF(AND(V20="",W20=""),"",IF(AND(E20=LEGENDA!$D$39,H20=""),"BRAK kol.7",IF(AND(F20=LEGENDA!$A$105,H20="",E20=LEGENDA!$D$35),V20*W20,IF(AND(F20=LEGENDA!$A$105,H20="",E20=LEGENDA!$D$36),V20*W20,IF(AND(F20=LEGENDA!$A$105,H20=""),"BRAK kol.7",IF(AND(F20=LEGENDA!$A$106,H20=""),"BRAK kol.7",IF(AND(F20=LEGENDA!$A$107,H20=""),"BRAK kol.7",IF(AND(F20=LEGENDA!$A$108,H20=""),"BRAK kol.7",IF(AND(F20=LEGENDA!$A$109,H20=""),"BRAK kol.7",IF(AND(U20&gt;0,W20=""),"Brakkol21",IF(OR(T20="Błąd kol. 7",T20="Błąd kol.8"),T20,IF(AND(H20="",I20=""),"BRAKkol7-8",V20*W20)))))))))))))</f>
        <v/>
      </c>
      <c r="Y20" s="402"/>
      <c r="Z20" s="431" t="str">
        <f t="shared" si="8"/>
        <v/>
      </c>
      <c r="AA20" s="257"/>
      <c r="AB20" s="302" t="str">
        <f>IF(OR(Y20="",Z20="",AA20=""),"",IF(AND(E20=LEGENDA!$D$39,H20=""),"BRAK kol.7",IF(AND(F20=LEGENDA!$A$105,H20=""),"BRAK kol.7",IF(AND(F20=LEGENDA!$A$106,H20=""),"BRAK kol.7",IF(AND(F20=LEGENDA!$A$107,H20=""),"BRAK kol.7",IF(AND(F20=LEGENDA!$A$108,H20=""),"BRAK kol.7",IF(AND(F20=LEGENDA!$A$109,H20=""),"BRAK kol.7",Z20*AA20)))))))</f>
        <v/>
      </c>
      <c r="AC20" s="302" t="str">
        <f t="shared" si="9"/>
        <v/>
      </c>
      <c r="AD20" s="143" t="str">
        <f>IFERROR(IF(OR(J20="",AC20=""),"",IF(AND(E20=LEGENDA!$D$39,H20="",I20=""),"BRAK kol.7",AC20*$J20)),"BRAK kol.7")</f>
        <v/>
      </c>
      <c r="AE20" s="144" t="str">
        <f t="shared" si="10"/>
        <v/>
      </c>
      <c r="AF20" s="143" t="str">
        <f t="shared" si="11"/>
        <v/>
      </c>
      <c r="AG20" s="143" t="str">
        <f t="shared" si="12"/>
        <v/>
      </c>
      <c r="AH20" s="143" t="str">
        <f t="shared" si="13"/>
        <v/>
      </c>
      <c r="AI20" s="131"/>
      <c r="AJ20" s="327"/>
      <c r="AK20" s="286" t="str">
        <f t="shared" si="15"/>
        <v/>
      </c>
      <c r="AL20" s="287" t="str">
        <f t="shared" si="16"/>
        <v/>
      </c>
      <c r="AM20" s="287" t="str">
        <f t="shared" si="17"/>
        <v/>
      </c>
      <c r="AN20" s="318" t="str">
        <f>IF('ZASOBY N'!BD17="","",'ZASOBY N'!BD17)</f>
        <v/>
      </c>
      <c r="AO20" s="320"/>
      <c r="AP20" s="329">
        <f t="shared" si="18"/>
        <v>0</v>
      </c>
      <c r="AQ20" s="333">
        <f t="shared" si="2"/>
        <v>0</v>
      </c>
      <c r="AR20" s="333">
        <f t="shared" si="2"/>
        <v>0</v>
      </c>
      <c r="AS20" s="333">
        <f t="shared" si="19"/>
        <v>0</v>
      </c>
      <c r="AT20" s="333">
        <f t="shared" si="2"/>
        <v>0</v>
      </c>
      <c r="AU20" s="333">
        <f t="shared" si="20"/>
        <v>0</v>
      </c>
      <c r="AV20" s="396" t="str">
        <f>IF(BJ20=0,"",NN!BJ20)</f>
        <v/>
      </c>
      <c r="AW20" s="460" t="str">
        <f>IF('UPR BILANS N'!W18="","",'UPR BILANS N'!W18)</f>
        <v/>
      </c>
      <c r="AX20" s="94" t="str">
        <f t="shared" si="21"/>
        <v/>
      </c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414">
        <f>IFERROR(IF(AND(BL20=1,BM20=1,SUMIF($C20:$C$525,$C20,$AH20:$AH$525)=$BN20),$BN20,IF($BO20&gt;0,$BO20,IF(AND(B20=B21,C20=C21,D20=D21,J20=J21),AH20+AH21,IF(AND(COUNTIF($C$13:$C19,$C20)&gt;=1,COUNTIF($D$13:$D19,$D20)&gt;=1),0,IF(AND(SUMIF($B20:$B$525,$B20,$AH20:$AH$525)&gt;$AH20,SUMIF($C20:$C$525,$C20,$AH20:$AH$525)&gt;$AH20,SUMIF($D20:$D$525,$D20,$AH20:$AH$525)&gt;$AH20),SUMIF($C20:$C$525,$C20,$BN20:$BN$525),0))))),0)</f>
        <v>0</v>
      </c>
      <c r="BK20" s="424"/>
      <c r="BL20" s="409">
        <f>COUNTIFS('ZASOBY N'!$B17:$B$525,'ZASOBY N'!$B17,'ZASOBY N'!$C17:'ZASOBY N'!$C$525,'ZASOBY N'!$C17,'ZASOBY N'!$D17:'ZASOBY N'!$D$525,'ZASOBY N'!$D17,'ZASOBY N'!$H17:'ZASOBY N'!$H$525,'ZASOBY N'!$H17 )</f>
        <v>0</v>
      </c>
      <c r="BM20" s="410">
        <f>COUNTIFS('ZASOBY N'!$B$10:$B17,'ZASOBY N'!$B17,'ZASOBY N'!$C$10:'ZASOBY N'!$C17,'ZASOBY N'!$C17,'ZASOBY N'!$D$10:'ZASOBY N'!$D17,'ZASOBY N'!$D17,'ZASOBY N'!$H$10:'ZASOBY N'!$H17,'ZASOBY N'!$H17 )</f>
        <v>0</v>
      </c>
      <c r="BN20" s="411">
        <f t="shared" si="26"/>
        <v>0</v>
      </c>
      <c r="BO20" s="425">
        <f t="shared" si="27"/>
        <v>0</v>
      </c>
      <c r="BP20" s="94"/>
      <c r="BQ20" s="94"/>
      <c r="BR20" s="94"/>
      <c r="BS20" s="94"/>
      <c r="BT20" s="94"/>
      <c r="BU20" s="94"/>
      <c r="BV20" s="94"/>
      <c r="BW20" s="426" t="str">
        <f t="shared" si="22"/>
        <v/>
      </c>
      <c r="BX20" s="439" t="str">
        <f>IF(E20=0,"",NN!E20)</f>
        <v/>
      </c>
      <c r="BY20" s="396" t="str">
        <f>IF(A20="","",NN!A20)</f>
        <v/>
      </c>
      <c r="BZ20" s="428" t="str">
        <f>IF(OR(E20=LEGENDA!$D$30,E20=LEGENDA!$D$31,E20=LEGENDA!$D$32,E20=LEGENDA!$D$33,E20=LEGENDA!$D$34,E20=LEGENDA!$D$35,E20=LEGENDA!$D$36,E20=LEGENDA!$D$37),AV20,"")</f>
        <v/>
      </c>
      <c r="CA20" s="428" t="str">
        <f>IF(OR(E20=LEGENDA!$D$30,E20=LEGENDA!$D$31,E20=LEGENDA!$D$32,E20=LEGENDA!$D$33,E20=LEGENDA!$D$34,E20=LEGENDA!$D$35,E20=LEGENDA!$D$36,E20=LEGENDA!$D$37),AG20,"")</f>
        <v/>
      </c>
      <c r="CB20" s="397" t="str">
        <f t="shared" si="23"/>
        <v/>
      </c>
      <c r="CC20" s="397" t="str">
        <f t="shared" si="28"/>
        <v/>
      </c>
      <c r="CD20" s="397" t="str">
        <f t="shared" si="29"/>
        <v/>
      </c>
      <c r="CE20" s="397" t="str">
        <f t="shared" si="30"/>
        <v/>
      </c>
      <c r="CF20" s="397" t="str">
        <f t="shared" si="31"/>
        <v/>
      </c>
      <c r="CG20" s="397" t="str">
        <f t="shared" si="32"/>
        <v/>
      </c>
      <c r="CH20" s="397" t="str">
        <f>IF(OR(E20=LEGENDA!$D$28,E20=LEGENDA!$D$29,E20=LEGENDA!$D$30,E20=LEGENDA!$D$31,E20=LEGENDA!$D$32,E20=LEGENDA!$D$33,E20=LEGENDA!$D$34,E20=LEGENDA!$D$35,E20=LEGENDA!$D$36,E20=LEGENDA!$D$39),1,"")</f>
        <v/>
      </c>
      <c r="CI20" s="397" t="str">
        <f t="shared" si="33"/>
        <v/>
      </c>
      <c r="CJ20" s="397" t="str">
        <f t="shared" si="24"/>
        <v/>
      </c>
    </row>
    <row r="21" spans="1:88" ht="18.75" customHeight="1" thickBot="1" x14ac:dyDescent="0.3">
      <c r="A21" s="152" t="str">
        <f>IF('ZASOBY N'!A18="","",'ZASOBY N'!A18)</f>
        <v/>
      </c>
      <c r="B21" s="137" t="str">
        <f>IF('ZASOBY N'!B18="","",'ZASOBY N'!B18)</f>
        <v/>
      </c>
      <c r="C21" s="137" t="str">
        <f>IF('ZASOBY N'!C18="","",'ZASOBY N'!C18)</f>
        <v/>
      </c>
      <c r="D21" s="354" t="str">
        <f>IF('ZASOBY N'!D18="","",'ZASOBY N'!D18)</f>
        <v/>
      </c>
      <c r="E21" s="404"/>
      <c r="F21" s="130"/>
      <c r="G21" s="129"/>
      <c r="H21" s="301"/>
      <c r="I21" s="301"/>
      <c r="J21" s="147" t="str">
        <f>IF('ZASOBY N'!$F18="","",'ZASOBY N'!$F18)</f>
        <v/>
      </c>
      <c r="K21" s="403"/>
      <c r="L21" s="254" t="str">
        <f t="shared" si="34"/>
        <v/>
      </c>
      <c r="M21" s="300"/>
      <c r="N21" s="300"/>
      <c r="O21" s="140" t="str">
        <f>IF(L21="","",IF(OR(E21=LEGENDA!$D$28,E21=LEGENDA!$D$29,E21=LEGENDA!$D$31,E21=LEGENDA!$D$38),0.15,0))</f>
        <v/>
      </c>
      <c r="P21" s="140" t="str">
        <f>IF(L21="","",IF(AND(E21=LEGENDA!$D$39,H21=""),"BRAK kol.7",IF(AND(F21=LEGENDA!$A$105,H21=""),"BRAK kol.7",IF(AND(F21=LEGENDA!$A$106,H21=""),"BRAK kol.7",IF(AND(F21=LEGENDA!$A$107,H21=""),"BRAK kol.7",IF(AND(F21=LEGENDA!$A$108,H21=""),"BRAK kol.7",IF(AND(F21=LEGENDA!$A$109,H21=""),"BRAK kol.7",L21*O21)))))))</f>
        <v/>
      </c>
      <c r="Q21" s="141" t="str">
        <f t="shared" si="4"/>
        <v/>
      </c>
      <c r="R21" s="142" t="str">
        <f t="shared" si="5"/>
        <v/>
      </c>
      <c r="S21" s="149" t="str">
        <f t="shared" si="25"/>
        <v/>
      </c>
      <c r="T21" s="431" t="str">
        <f t="shared" si="6"/>
        <v/>
      </c>
      <c r="U21" s="402"/>
      <c r="V21" s="431" t="str">
        <f t="shared" si="7"/>
        <v/>
      </c>
      <c r="W21" s="257"/>
      <c r="X21" s="302" t="str">
        <f>IF(U21="","",IF(AND(V21="",W21=""),"",IF(AND(E21=LEGENDA!$D$39,H21=""),"BRAK kol.7",IF(AND(F21=LEGENDA!$A$105,H21="",E21=LEGENDA!$D$35),V21*W21,IF(AND(F21=LEGENDA!$A$105,H21="",E21=LEGENDA!$D$36),V21*W21,IF(AND(F21=LEGENDA!$A$105,H21=""),"BRAK kol.7",IF(AND(F21=LEGENDA!$A$106,H21=""),"BRAK kol.7",IF(AND(F21=LEGENDA!$A$107,H21=""),"BRAK kol.7",IF(AND(F21=LEGENDA!$A$108,H21=""),"BRAK kol.7",IF(AND(F21=LEGENDA!$A$109,H21=""),"BRAK kol.7",IF(AND(U21&gt;0,W21=""),"Brakkol21",IF(OR(T21="Błąd kol. 7",T21="Błąd kol.8"),T21,IF(AND(H21="",I21=""),"BRAKkol7-8",V21*W21)))))))))))))</f>
        <v/>
      </c>
      <c r="Y21" s="402"/>
      <c r="Z21" s="431" t="str">
        <f t="shared" si="8"/>
        <v/>
      </c>
      <c r="AA21" s="257"/>
      <c r="AB21" s="302" t="str">
        <f>IF(OR(Y21="",Z21="",AA21=""),"",IF(AND(E21=LEGENDA!$D$39,H21=""),"BRAK kol.7",IF(AND(F21=LEGENDA!$A$105,H21=""),"BRAK kol.7",IF(AND(F21=LEGENDA!$A$106,H21=""),"BRAK kol.7",IF(AND(F21=LEGENDA!$A$107,H21=""),"BRAK kol.7",IF(AND(F21=LEGENDA!$A$108,H21=""),"BRAK kol.7",IF(AND(F21=LEGENDA!$A$109,H21=""),"BRAK kol.7",Z21*AA21)))))))</f>
        <v/>
      </c>
      <c r="AC21" s="302" t="str">
        <f t="shared" si="9"/>
        <v/>
      </c>
      <c r="AD21" s="143" t="str">
        <f>IFERROR(IF(OR(J21="",AC21=""),"",IF(AND(E21=LEGENDA!$D$39,H21="",I21=""),"BRAK kol.7",AC21*$J21)),"BRAK kol.7")</f>
        <v/>
      </c>
      <c r="AE21" s="144" t="str">
        <f t="shared" si="10"/>
        <v/>
      </c>
      <c r="AF21" s="143" t="str">
        <f t="shared" si="11"/>
        <v/>
      </c>
      <c r="AG21" s="143" t="str">
        <f t="shared" si="12"/>
        <v/>
      </c>
      <c r="AH21" s="143" t="str">
        <f t="shared" si="13"/>
        <v/>
      </c>
      <c r="AI21" s="131"/>
      <c r="AJ21" s="327"/>
      <c r="AK21" s="286" t="str">
        <f t="shared" si="15"/>
        <v/>
      </c>
      <c r="AL21" s="287" t="str">
        <f t="shared" si="16"/>
        <v/>
      </c>
      <c r="AM21" s="287" t="str">
        <f t="shared" si="17"/>
        <v/>
      </c>
      <c r="AN21" s="318" t="str">
        <f>IF('ZASOBY N'!BD18="","",'ZASOBY N'!BD18)</f>
        <v/>
      </c>
      <c r="AO21" s="320"/>
      <c r="AP21" s="329">
        <f t="shared" si="18"/>
        <v>0</v>
      </c>
      <c r="AQ21" s="333">
        <f t="shared" si="2"/>
        <v>0</v>
      </c>
      <c r="AR21" s="333">
        <f t="shared" si="2"/>
        <v>0</v>
      </c>
      <c r="AS21" s="333">
        <f t="shared" si="19"/>
        <v>0</v>
      </c>
      <c r="AT21" s="333">
        <f t="shared" si="2"/>
        <v>0</v>
      </c>
      <c r="AU21" s="333">
        <f t="shared" si="20"/>
        <v>0</v>
      </c>
      <c r="AV21" s="396" t="str">
        <f>IF(BJ21=0,"",NN!BJ21)</f>
        <v/>
      </c>
      <c r="AW21" s="460" t="str">
        <f>IF('UPR BILANS N'!W19="","",'UPR BILANS N'!W19)</f>
        <v/>
      </c>
      <c r="AX21" s="94" t="str">
        <f t="shared" si="21"/>
        <v/>
      </c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414">
        <f>IFERROR(IF(AND(BL21=1,BM21=1,SUMIF($C21:$C$525,$C21,$AH21:$AH$525)=$BN21),$BN21,IF($BO21&gt;0,$BO21,IF(AND(B21=B22,C21=C22,D21=D22,J21=J22),AH21+AH22,IF(AND(COUNTIF($C$13:$C20,$C21)&gt;=1,COUNTIF($D$13:$D20,$D21)&gt;=1),0,IF(AND(SUMIF($B21:$B$525,$B21,$AH21:$AH$525)&gt;$AH21,SUMIF($C21:$C$525,$C21,$AH21:$AH$525)&gt;$AH21,SUMIF($D21:$D$525,$D21,$AH21:$AH$525)&gt;$AH21),SUMIF($C21:$C$525,$C21,$BN21:$BN$525),0))))),0)</f>
        <v>0</v>
      </c>
      <c r="BK21" s="424"/>
      <c r="BL21" s="409">
        <f>COUNTIFS('ZASOBY N'!$B18:$B$525,'ZASOBY N'!$B18,'ZASOBY N'!$C18:'ZASOBY N'!$C$525,'ZASOBY N'!$C18,'ZASOBY N'!$D18:'ZASOBY N'!$D$525,'ZASOBY N'!$D18,'ZASOBY N'!$H18:'ZASOBY N'!$H$525,'ZASOBY N'!$H18 )</f>
        <v>0</v>
      </c>
      <c r="BM21" s="410">
        <f>COUNTIFS('ZASOBY N'!$B$10:$B18,'ZASOBY N'!$B18,'ZASOBY N'!$C$10:'ZASOBY N'!$C18,'ZASOBY N'!$C18,'ZASOBY N'!$D$10:'ZASOBY N'!$D18,'ZASOBY N'!$D18,'ZASOBY N'!$H$10:'ZASOBY N'!$H18,'ZASOBY N'!$H18 )</f>
        <v>0</v>
      </c>
      <c r="BN21" s="411">
        <f t="shared" si="26"/>
        <v>0</v>
      </c>
      <c r="BO21" s="425">
        <f t="shared" si="27"/>
        <v>0</v>
      </c>
      <c r="BP21" s="94"/>
      <c r="BQ21" s="94"/>
      <c r="BR21" s="94"/>
      <c r="BS21" s="94"/>
      <c r="BT21" s="94"/>
      <c r="BU21" s="94"/>
      <c r="BV21" s="94"/>
      <c r="BW21" s="426" t="str">
        <f t="shared" si="22"/>
        <v/>
      </c>
      <c r="BX21" s="439" t="str">
        <f>IF(E21=0,"",NN!E21)</f>
        <v/>
      </c>
      <c r="BY21" s="396" t="str">
        <f>IF(A21="","",NN!A21)</f>
        <v/>
      </c>
      <c r="BZ21" s="428" t="str">
        <f>IF(OR(E21=LEGENDA!$D$30,E21=LEGENDA!$D$31,E21=LEGENDA!$D$32,E21=LEGENDA!$D$33,E21=LEGENDA!$D$34,E21=LEGENDA!$D$35,E21=LEGENDA!$D$36,E21=LEGENDA!$D$37),AV21,"")</f>
        <v/>
      </c>
      <c r="CA21" s="428" t="str">
        <f>IF(OR(E21=LEGENDA!$D$30,E21=LEGENDA!$D$31,E21=LEGENDA!$D$32,E21=LEGENDA!$D$33,E21=LEGENDA!$D$34,E21=LEGENDA!$D$35,E21=LEGENDA!$D$36,E21=LEGENDA!$D$37),AG21,"")</f>
        <v/>
      </c>
      <c r="CB21" s="397" t="str">
        <f t="shared" si="23"/>
        <v/>
      </c>
      <c r="CC21" s="397" t="str">
        <f t="shared" si="28"/>
        <v/>
      </c>
      <c r="CD21" s="397" t="str">
        <f t="shared" si="29"/>
        <v/>
      </c>
      <c r="CE21" s="397" t="str">
        <f t="shared" si="30"/>
        <v/>
      </c>
      <c r="CF21" s="397" t="str">
        <f t="shared" si="31"/>
        <v/>
      </c>
      <c r="CG21" s="397" t="str">
        <f t="shared" si="32"/>
        <v/>
      </c>
      <c r="CH21" s="397" t="str">
        <f>IF(OR(E21=LEGENDA!$D$28,E21=LEGENDA!$D$29,E21=LEGENDA!$D$30,E21=LEGENDA!$D$31,E21=LEGENDA!$D$32,E21=LEGENDA!$D$33,E21=LEGENDA!$D$34,E21=LEGENDA!$D$35,E21=LEGENDA!$D$36,E21=LEGENDA!$D$39),1,"")</f>
        <v/>
      </c>
      <c r="CI21" s="397" t="str">
        <f t="shared" si="33"/>
        <v/>
      </c>
      <c r="CJ21" s="397" t="str">
        <f t="shared" si="24"/>
        <v/>
      </c>
    </row>
    <row r="22" spans="1:88" ht="18.75" customHeight="1" thickBot="1" x14ac:dyDescent="0.3">
      <c r="A22" s="152" t="str">
        <f>IF('ZASOBY N'!A19="","",'ZASOBY N'!A19)</f>
        <v/>
      </c>
      <c r="B22" s="137" t="str">
        <f>IF('ZASOBY N'!B19="","",'ZASOBY N'!B19)</f>
        <v/>
      </c>
      <c r="C22" s="137" t="str">
        <f>IF('ZASOBY N'!C19="","",'ZASOBY N'!C19)</f>
        <v/>
      </c>
      <c r="D22" s="354" t="str">
        <f>IF('ZASOBY N'!D19="","",'ZASOBY N'!D19)</f>
        <v/>
      </c>
      <c r="E22" s="404"/>
      <c r="F22" s="130"/>
      <c r="G22" s="129"/>
      <c r="H22" s="301"/>
      <c r="I22" s="301"/>
      <c r="J22" s="147" t="str">
        <f>IF('ZASOBY N'!$F19="","",'ZASOBY N'!$F19)</f>
        <v/>
      </c>
      <c r="K22" s="403"/>
      <c r="L22" s="254" t="str">
        <f t="shared" si="34"/>
        <v/>
      </c>
      <c r="M22" s="300"/>
      <c r="N22" s="300"/>
      <c r="O22" s="140" t="str">
        <f>IF(L22="","",IF(OR(E22=LEGENDA!$D$28,E22=LEGENDA!$D$29,E22=LEGENDA!$D$31,E22=LEGENDA!$D$38),0.15,0))</f>
        <v/>
      </c>
      <c r="P22" s="140" t="str">
        <f>IF(L22="","",IF(AND(E22=LEGENDA!$D$39,H22=""),"BRAK kol.7",IF(AND(F22=LEGENDA!$A$105,H22=""),"BRAK kol.7",IF(AND(F22=LEGENDA!$A$106,H22=""),"BRAK kol.7",IF(AND(F22=LEGENDA!$A$107,H22=""),"BRAK kol.7",IF(AND(F22=LEGENDA!$A$108,H22=""),"BRAK kol.7",IF(AND(F22=LEGENDA!$A$109,H22=""),"BRAK kol.7",L22*O22)))))))</f>
        <v/>
      </c>
      <c r="Q22" s="141" t="str">
        <f t="shared" si="4"/>
        <v/>
      </c>
      <c r="R22" s="142" t="str">
        <f t="shared" si="5"/>
        <v/>
      </c>
      <c r="S22" s="149" t="str">
        <f t="shared" si="25"/>
        <v/>
      </c>
      <c r="T22" s="431" t="str">
        <f t="shared" si="6"/>
        <v/>
      </c>
      <c r="U22" s="402"/>
      <c r="V22" s="431" t="str">
        <f t="shared" si="7"/>
        <v/>
      </c>
      <c r="W22" s="257"/>
      <c r="X22" s="302" t="str">
        <f>IF(U22="","",IF(AND(V22="",W22=""),"",IF(AND(E22=LEGENDA!$D$39,H22=""),"BRAK kol.7",IF(AND(F22=LEGENDA!$A$105,H22="",E22=LEGENDA!$D$35),V22*W22,IF(AND(F22=LEGENDA!$A$105,H22="",E22=LEGENDA!$D$36),V22*W22,IF(AND(F22=LEGENDA!$A$105,H22=""),"BRAK kol.7",IF(AND(F22=LEGENDA!$A$106,H22=""),"BRAK kol.7",IF(AND(F22=LEGENDA!$A$107,H22=""),"BRAK kol.7",IF(AND(F22=LEGENDA!$A$108,H22=""),"BRAK kol.7",IF(AND(F22=LEGENDA!$A$109,H22=""),"BRAK kol.7",IF(AND(U22&gt;0,W22=""),"Brakkol21",IF(OR(T22="Błąd kol. 7",T22="Błąd kol.8"),T22,IF(AND(H22="",I22=""),"BRAKkol7-8",V22*W22)))))))))))))</f>
        <v/>
      </c>
      <c r="Y22" s="402"/>
      <c r="Z22" s="431" t="str">
        <f t="shared" si="8"/>
        <v/>
      </c>
      <c r="AA22" s="257"/>
      <c r="AB22" s="302" t="str">
        <f>IF(OR(Y22="",Z22="",AA22=""),"",IF(AND(E22=LEGENDA!$D$39,H22=""),"BRAK kol.7",IF(AND(F22=LEGENDA!$A$105,H22=""),"BRAK kol.7",IF(AND(F22=LEGENDA!$A$106,H22=""),"BRAK kol.7",IF(AND(F22=LEGENDA!$A$107,H22=""),"BRAK kol.7",IF(AND(F22=LEGENDA!$A$108,H22=""),"BRAK kol.7",IF(AND(F22=LEGENDA!$A$109,H22=""),"BRAK kol.7",Z22*AA22)))))))</f>
        <v/>
      </c>
      <c r="AC22" s="302" t="str">
        <f t="shared" si="9"/>
        <v/>
      </c>
      <c r="AD22" s="143" t="str">
        <f>IFERROR(IF(OR(J22="",AC22=""),"",IF(AND(E22=LEGENDA!$D$39,H22="",I22=""),"BRAK kol.7",AC22*$J22)),"BRAK kol.7")</f>
        <v/>
      </c>
      <c r="AE22" s="144" t="str">
        <f t="shared" si="10"/>
        <v/>
      </c>
      <c r="AF22" s="143" t="str">
        <f t="shared" si="11"/>
        <v/>
      </c>
      <c r="AG22" s="143" t="str">
        <f t="shared" si="12"/>
        <v/>
      </c>
      <c r="AH22" s="143" t="str">
        <f t="shared" si="13"/>
        <v/>
      </c>
      <c r="AI22" s="131"/>
      <c r="AJ22" s="327"/>
      <c r="AK22" s="286" t="str">
        <f t="shared" si="15"/>
        <v/>
      </c>
      <c r="AL22" s="287" t="str">
        <f t="shared" si="16"/>
        <v/>
      </c>
      <c r="AM22" s="287" t="str">
        <f t="shared" si="17"/>
        <v/>
      </c>
      <c r="AN22" s="318" t="str">
        <f>IF('ZASOBY N'!BD19="","",'ZASOBY N'!BD19)</f>
        <v/>
      </c>
      <c r="AO22" s="320"/>
      <c r="AP22" s="329">
        <f t="shared" si="18"/>
        <v>0</v>
      </c>
      <c r="AQ22" s="333">
        <f t="shared" si="2"/>
        <v>0</v>
      </c>
      <c r="AR22" s="333">
        <f t="shared" si="2"/>
        <v>0</v>
      </c>
      <c r="AS22" s="333">
        <f t="shared" si="19"/>
        <v>0</v>
      </c>
      <c r="AT22" s="333">
        <f t="shared" si="2"/>
        <v>0</v>
      </c>
      <c r="AU22" s="333">
        <f t="shared" si="20"/>
        <v>0</v>
      </c>
      <c r="AV22" s="396" t="str">
        <f>IF(BJ22=0,"",NN!BJ22)</f>
        <v/>
      </c>
      <c r="AW22" s="460" t="str">
        <f>IF('UPR BILANS N'!W20="","",'UPR BILANS N'!W20)</f>
        <v/>
      </c>
      <c r="AX22" s="94" t="str">
        <f t="shared" si="21"/>
        <v/>
      </c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414">
        <f>IFERROR(IF(AND(BL22=1,BM22=1,SUMIF($C22:$C$525,$C22,$AH22:$AH$525)=$BN22),$BN22,IF($BO22&gt;0,$BO22,IF(AND(B22=B23,C22=C23,D22=D23,J22=J23),AH22+AH23,IF(AND(COUNTIF($C$13:$C21,$C22)&gt;=1,COUNTIF($D$13:$D21,$D22)&gt;=1),0,IF(AND(SUMIF($B22:$B$525,$B22,$AH22:$AH$525)&gt;$AH22,SUMIF($C22:$C$525,$C22,$AH22:$AH$525)&gt;$AH22,SUMIF($D22:$D$525,$D22,$AH22:$AH$525)&gt;$AH22),SUMIF($C22:$C$525,$C22,$BN22:$BN$525),0))))),0)</f>
        <v>0</v>
      </c>
      <c r="BK22" s="424"/>
      <c r="BL22" s="409">
        <f>COUNTIFS('ZASOBY N'!$B19:$B$525,'ZASOBY N'!$B19,'ZASOBY N'!$C19:'ZASOBY N'!$C$525,'ZASOBY N'!$C19,'ZASOBY N'!$D19:'ZASOBY N'!$D$525,'ZASOBY N'!$D19,'ZASOBY N'!$H19:'ZASOBY N'!$H$525,'ZASOBY N'!$H19 )</f>
        <v>0</v>
      </c>
      <c r="BM22" s="410">
        <f>COUNTIFS('ZASOBY N'!$B$10:$B19,'ZASOBY N'!$B19,'ZASOBY N'!$C$10:'ZASOBY N'!$C19,'ZASOBY N'!$C19,'ZASOBY N'!$D$10:'ZASOBY N'!$D19,'ZASOBY N'!$D19,'ZASOBY N'!$H$10:'ZASOBY N'!$H19,'ZASOBY N'!$H19 )</f>
        <v>0</v>
      </c>
      <c r="BN22" s="411">
        <f t="shared" si="26"/>
        <v>0</v>
      </c>
      <c r="BO22" s="425">
        <f t="shared" si="27"/>
        <v>0</v>
      </c>
      <c r="BP22" s="94"/>
      <c r="BQ22" s="94"/>
      <c r="BR22" s="94"/>
      <c r="BS22" s="94"/>
      <c r="BT22" s="94"/>
      <c r="BU22" s="94"/>
      <c r="BV22" s="94"/>
      <c r="BW22" s="426" t="str">
        <f t="shared" si="22"/>
        <v/>
      </c>
      <c r="BX22" s="439" t="str">
        <f>IF(E22=0,"",NN!E22)</f>
        <v/>
      </c>
      <c r="BY22" s="396" t="str">
        <f>IF(A22="","",NN!A22)</f>
        <v/>
      </c>
      <c r="BZ22" s="428" t="str">
        <f>IF(OR(E22=LEGENDA!$D$30,E22=LEGENDA!$D$31,E22=LEGENDA!$D$32,E22=LEGENDA!$D$33,E22=LEGENDA!$D$34,E22=LEGENDA!$D$35,E22=LEGENDA!$D$36,E22=LEGENDA!$D$37),AV22,"")</f>
        <v/>
      </c>
      <c r="CA22" s="428" t="str">
        <f>IF(OR(E22=LEGENDA!$D$30,E22=LEGENDA!$D$31,E22=LEGENDA!$D$32,E22=LEGENDA!$D$33,E22=LEGENDA!$D$34,E22=LEGENDA!$D$35,E22=LEGENDA!$D$36,E22=LEGENDA!$D$37),AG22,"")</f>
        <v/>
      </c>
      <c r="CB22" s="397" t="str">
        <f t="shared" si="23"/>
        <v/>
      </c>
      <c r="CC22" s="397" t="str">
        <f t="shared" si="28"/>
        <v/>
      </c>
      <c r="CD22" s="397" t="str">
        <f t="shared" si="29"/>
        <v/>
      </c>
      <c r="CE22" s="397" t="str">
        <f t="shared" si="30"/>
        <v/>
      </c>
      <c r="CF22" s="397" t="str">
        <f t="shared" si="31"/>
        <v/>
      </c>
      <c r="CG22" s="397" t="str">
        <f t="shared" si="32"/>
        <v/>
      </c>
      <c r="CH22" s="397" t="str">
        <f>IF(OR(E22=LEGENDA!$D$28,E22=LEGENDA!$D$29,E22=LEGENDA!$D$30,E22=LEGENDA!$D$31,E22=LEGENDA!$D$32,E22=LEGENDA!$D$33,E22=LEGENDA!$D$34,E22=LEGENDA!$D$35,E22=LEGENDA!$D$36,E22=LEGENDA!$D$39),1,"")</f>
        <v/>
      </c>
      <c r="CI22" s="397" t="str">
        <f t="shared" si="33"/>
        <v/>
      </c>
      <c r="CJ22" s="397" t="str">
        <f t="shared" si="24"/>
        <v/>
      </c>
    </row>
    <row r="23" spans="1:88" ht="18.75" customHeight="1" thickBot="1" x14ac:dyDescent="0.3">
      <c r="A23" s="152" t="str">
        <f>IF('ZASOBY N'!A20="","",'ZASOBY N'!A20)</f>
        <v/>
      </c>
      <c r="B23" s="137" t="str">
        <f>IF('ZASOBY N'!B20="","",'ZASOBY N'!B20)</f>
        <v/>
      </c>
      <c r="C23" s="137" t="str">
        <f>IF('ZASOBY N'!C20="","",'ZASOBY N'!C20)</f>
        <v/>
      </c>
      <c r="D23" s="354" t="str">
        <f>IF('ZASOBY N'!D20="","",'ZASOBY N'!D20)</f>
        <v/>
      </c>
      <c r="E23" s="404"/>
      <c r="F23" s="130"/>
      <c r="G23" s="129"/>
      <c r="H23" s="301"/>
      <c r="I23" s="301"/>
      <c r="J23" s="147" t="str">
        <f>IF('ZASOBY N'!$F20="","",'ZASOBY N'!$F20)</f>
        <v/>
      </c>
      <c r="K23" s="403"/>
      <c r="L23" s="254" t="str">
        <f t="shared" si="34"/>
        <v/>
      </c>
      <c r="M23" s="300"/>
      <c r="N23" s="300"/>
      <c r="O23" s="140" t="str">
        <f>IF(L23="","",IF(OR(E23=LEGENDA!$D$28,E23=LEGENDA!$D$29,E23=LEGENDA!$D$31,E23=LEGENDA!$D$38),0.15,0))</f>
        <v/>
      </c>
      <c r="P23" s="140" t="str">
        <f>IF(L23="","",IF(AND(E23=LEGENDA!$D$39,H23=""),"BRAK kol.7",IF(AND(F23=LEGENDA!$A$105,H23=""),"BRAK kol.7",IF(AND(F23=LEGENDA!$A$106,H23=""),"BRAK kol.7",IF(AND(F23=LEGENDA!$A$107,H23=""),"BRAK kol.7",IF(AND(F23=LEGENDA!$A$108,H23=""),"BRAK kol.7",IF(AND(F23=LEGENDA!$A$109,H23=""),"BRAK kol.7",L23*O23)))))))</f>
        <v/>
      </c>
      <c r="Q23" s="141" t="str">
        <f t="shared" si="4"/>
        <v/>
      </c>
      <c r="R23" s="142" t="str">
        <f t="shared" si="5"/>
        <v/>
      </c>
      <c r="S23" s="149" t="str">
        <f t="shared" si="25"/>
        <v/>
      </c>
      <c r="T23" s="431" t="str">
        <f t="shared" si="6"/>
        <v/>
      </c>
      <c r="U23" s="402"/>
      <c r="V23" s="431" t="str">
        <f t="shared" si="7"/>
        <v/>
      </c>
      <c r="W23" s="257"/>
      <c r="X23" s="302" t="str">
        <f>IF(U23="","",IF(AND(V23="",W23=""),"",IF(AND(E23=LEGENDA!$D$39,H23=""),"BRAK kol.7",IF(AND(F23=LEGENDA!$A$105,H23="",E23=LEGENDA!$D$35),V23*W23,IF(AND(F23=LEGENDA!$A$105,H23="",E23=LEGENDA!$D$36),V23*W23,IF(AND(F23=LEGENDA!$A$105,H23=""),"BRAK kol.7",IF(AND(F23=LEGENDA!$A$106,H23=""),"BRAK kol.7",IF(AND(F23=LEGENDA!$A$107,H23=""),"BRAK kol.7",IF(AND(F23=LEGENDA!$A$108,H23=""),"BRAK kol.7",IF(AND(F23=LEGENDA!$A$109,H23=""),"BRAK kol.7",IF(AND(U23&gt;0,W23=""),"Brakkol21",IF(OR(T23="Błąd kol. 7",T23="Błąd kol.8"),T23,IF(AND(H23="",I23=""),"BRAKkol7-8",V23*W23)))))))))))))</f>
        <v/>
      </c>
      <c r="Y23" s="402"/>
      <c r="Z23" s="431" t="str">
        <f t="shared" si="8"/>
        <v/>
      </c>
      <c r="AA23" s="257"/>
      <c r="AB23" s="302" t="str">
        <f>IF(OR(Y23="",Z23="",AA23=""),"",IF(AND(E23=LEGENDA!$D$39,H23=""),"BRAK kol.7",IF(AND(F23=LEGENDA!$A$105,H23=""),"BRAK kol.7",IF(AND(F23=LEGENDA!$A$106,H23=""),"BRAK kol.7",IF(AND(F23=LEGENDA!$A$107,H23=""),"BRAK kol.7",IF(AND(F23=LEGENDA!$A$108,H23=""),"BRAK kol.7",IF(AND(F23=LEGENDA!$A$109,H23=""),"BRAK kol.7",Z23*AA23)))))))</f>
        <v/>
      </c>
      <c r="AC23" s="302" t="str">
        <f t="shared" si="9"/>
        <v/>
      </c>
      <c r="AD23" s="143" t="str">
        <f>IFERROR(IF(OR(J23="",AC23=""),"",IF(AND(E23=LEGENDA!$D$39,H23="",I23=""),"BRAK kol.7",AC23*$J23)),"BRAK kol.7")</f>
        <v/>
      </c>
      <c r="AE23" s="144" t="str">
        <f t="shared" si="10"/>
        <v/>
      </c>
      <c r="AF23" s="143" t="str">
        <f t="shared" si="11"/>
        <v/>
      </c>
      <c r="AG23" s="143" t="str">
        <f t="shared" si="12"/>
        <v/>
      </c>
      <c r="AH23" s="143" t="str">
        <f t="shared" si="13"/>
        <v/>
      </c>
      <c r="AI23" s="131"/>
      <c r="AJ23" s="327"/>
      <c r="AK23" s="286" t="str">
        <f t="shared" si="15"/>
        <v/>
      </c>
      <c r="AL23" s="287" t="str">
        <f t="shared" si="16"/>
        <v/>
      </c>
      <c r="AM23" s="287" t="str">
        <f t="shared" si="17"/>
        <v/>
      </c>
      <c r="AN23" s="318" t="str">
        <f>IF('ZASOBY N'!BD20="","",'ZASOBY N'!BD20)</f>
        <v/>
      </c>
      <c r="AO23" s="320"/>
      <c r="AP23" s="329">
        <f t="shared" si="18"/>
        <v>0</v>
      </c>
      <c r="AQ23" s="333">
        <f t="shared" si="2"/>
        <v>0</v>
      </c>
      <c r="AR23" s="333">
        <f t="shared" si="2"/>
        <v>0</v>
      </c>
      <c r="AS23" s="333">
        <f t="shared" si="19"/>
        <v>0</v>
      </c>
      <c r="AT23" s="333">
        <f t="shared" si="2"/>
        <v>0</v>
      </c>
      <c r="AU23" s="333">
        <f t="shared" si="20"/>
        <v>0</v>
      </c>
      <c r="AV23" s="396" t="str">
        <f>IF(BJ23=0,"",NN!BJ23)</f>
        <v/>
      </c>
      <c r="AW23" s="460" t="str">
        <f>IF('UPR BILANS N'!W21="","",'UPR BILANS N'!W21)</f>
        <v/>
      </c>
      <c r="AX23" s="94" t="str">
        <f t="shared" si="21"/>
        <v/>
      </c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414">
        <f>IFERROR(IF(AND(BL23=1,BM23=1,SUMIF($C23:$C$525,$C23,$AH23:$AH$525)=$BN23),$BN23,IF($BO23&gt;0,$BO23,IF(AND(B23=B24,C23=C24,D23=D24,J23=J24),AH23+AH24,IF(AND(COUNTIF($C$13:$C22,$C23)&gt;=1,COUNTIF($D$13:$D22,$D23)&gt;=1),0,IF(AND(SUMIF($B23:$B$525,$B23,$AH23:$AH$525)&gt;$AH23,SUMIF($C23:$C$525,$C23,$AH23:$AH$525)&gt;$AH23,SUMIF($D23:$D$525,$D23,$AH23:$AH$525)&gt;$AH23),SUMIF($C23:$C$525,$C23,$BN23:$BN$525),0))))),0)</f>
        <v>0</v>
      </c>
      <c r="BK23" s="424"/>
      <c r="BL23" s="409">
        <f>COUNTIFS('ZASOBY N'!$B20:$B$525,'ZASOBY N'!$B20,'ZASOBY N'!$C20:'ZASOBY N'!$C$525,'ZASOBY N'!$C20,'ZASOBY N'!$D20:'ZASOBY N'!$D$525,'ZASOBY N'!$D20,'ZASOBY N'!$H20:'ZASOBY N'!$H$525,'ZASOBY N'!$H20 )</f>
        <v>0</v>
      </c>
      <c r="BM23" s="410">
        <f>COUNTIFS('ZASOBY N'!$B$10:$B20,'ZASOBY N'!$B20,'ZASOBY N'!$C$10:'ZASOBY N'!$C20,'ZASOBY N'!$C20,'ZASOBY N'!$D$10:'ZASOBY N'!$D20,'ZASOBY N'!$D20,'ZASOBY N'!$H$10:'ZASOBY N'!$H20,'ZASOBY N'!$H20 )</f>
        <v>0</v>
      </c>
      <c r="BN23" s="411">
        <f t="shared" si="26"/>
        <v>0</v>
      </c>
      <c r="BO23" s="425">
        <f t="shared" si="27"/>
        <v>0</v>
      </c>
      <c r="BP23" s="94"/>
      <c r="BQ23" s="94"/>
      <c r="BR23" s="94"/>
      <c r="BS23" s="94"/>
      <c r="BT23" s="94"/>
      <c r="BU23" s="94"/>
      <c r="BV23" s="94"/>
      <c r="BW23" s="426" t="str">
        <f t="shared" si="22"/>
        <v/>
      </c>
      <c r="BX23" s="439" t="str">
        <f>IF(E23=0,"",NN!E23)</f>
        <v/>
      </c>
      <c r="BY23" s="396" t="str">
        <f>IF(A23="","",NN!A23)</f>
        <v/>
      </c>
      <c r="BZ23" s="428" t="str">
        <f>IF(OR(E23=LEGENDA!$D$30,E23=LEGENDA!$D$31,E23=LEGENDA!$D$32,E23=LEGENDA!$D$33,E23=LEGENDA!$D$34,E23=LEGENDA!$D$35,E23=LEGENDA!$D$36,E23=LEGENDA!$D$37),AV23,"")</f>
        <v/>
      </c>
      <c r="CA23" s="428" t="str">
        <f>IF(OR(E23=LEGENDA!$D$30,E23=LEGENDA!$D$31,E23=LEGENDA!$D$32,E23=LEGENDA!$D$33,E23=LEGENDA!$D$34,E23=LEGENDA!$D$35,E23=LEGENDA!$D$36,E23=LEGENDA!$D$37),AG23,"")</f>
        <v/>
      </c>
      <c r="CB23" s="397" t="str">
        <f t="shared" si="23"/>
        <v/>
      </c>
      <c r="CC23" s="397" t="str">
        <f t="shared" si="28"/>
        <v/>
      </c>
      <c r="CD23" s="397" t="str">
        <f t="shared" si="29"/>
        <v/>
      </c>
      <c r="CE23" s="397" t="str">
        <f t="shared" si="30"/>
        <v/>
      </c>
      <c r="CF23" s="397" t="str">
        <f t="shared" si="31"/>
        <v/>
      </c>
      <c r="CG23" s="397" t="str">
        <f t="shared" si="32"/>
        <v/>
      </c>
      <c r="CH23" s="397" t="str">
        <f>IF(OR(E23=LEGENDA!$D$28,E23=LEGENDA!$D$29,E23=LEGENDA!$D$30,E23=LEGENDA!$D$31,E23=LEGENDA!$D$32,E23=LEGENDA!$D$33,E23=LEGENDA!$D$34,E23=LEGENDA!$D$35,E23=LEGENDA!$D$36,E23=LEGENDA!$D$39),1,"")</f>
        <v/>
      </c>
      <c r="CI23" s="397" t="str">
        <f t="shared" si="33"/>
        <v/>
      </c>
      <c r="CJ23" s="397" t="str">
        <f t="shared" si="24"/>
        <v/>
      </c>
    </row>
    <row r="24" spans="1:88" ht="18.75" customHeight="1" thickBot="1" x14ac:dyDescent="0.3">
      <c r="A24" s="152" t="str">
        <f>IF('ZASOBY N'!A21="","",'ZASOBY N'!A21)</f>
        <v/>
      </c>
      <c r="B24" s="137" t="str">
        <f>IF('ZASOBY N'!B21="","",'ZASOBY N'!B21)</f>
        <v/>
      </c>
      <c r="C24" s="137" t="str">
        <f>IF('ZASOBY N'!C21="","",'ZASOBY N'!C21)</f>
        <v/>
      </c>
      <c r="D24" s="354" t="str">
        <f>IF('ZASOBY N'!D21="","",'ZASOBY N'!D21)</f>
        <v/>
      </c>
      <c r="E24" s="404"/>
      <c r="F24" s="130"/>
      <c r="G24" s="129"/>
      <c r="H24" s="301"/>
      <c r="I24" s="301"/>
      <c r="J24" s="147" t="str">
        <f>IF('ZASOBY N'!$F21="","",'ZASOBY N'!$F21)</f>
        <v/>
      </c>
      <c r="K24" s="403"/>
      <c r="L24" s="254" t="str">
        <f t="shared" si="34"/>
        <v/>
      </c>
      <c r="M24" s="300"/>
      <c r="N24" s="300"/>
      <c r="O24" s="140" t="str">
        <f>IF(L24="","",IF(OR(E24=LEGENDA!$D$28,E24=LEGENDA!$D$29,E24=LEGENDA!$D$31,E24=LEGENDA!$D$38),0.15,0))</f>
        <v/>
      </c>
      <c r="P24" s="140" t="str">
        <f>IF(L24="","",IF(AND(E24=LEGENDA!$D$39,H24=""),"BRAK kol.7",IF(AND(F24=LEGENDA!$A$105,H24=""),"BRAK kol.7",IF(AND(F24=LEGENDA!$A$106,H24=""),"BRAK kol.7",IF(AND(F24=LEGENDA!$A$107,H24=""),"BRAK kol.7",IF(AND(F24=LEGENDA!$A$108,H24=""),"BRAK kol.7",IF(AND(F24=LEGENDA!$A$109,H24=""),"BRAK kol.7",L24*O24)))))))</f>
        <v/>
      </c>
      <c r="Q24" s="141" t="str">
        <f t="shared" si="4"/>
        <v/>
      </c>
      <c r="R24" s="142" t="str">
        <f t="shared" si="5"/>
        <v/>
      </c>
      <c r="S24" s="149" t="str">
        <f t="shared" si="25"/>
        <v/>
      </c>
      <c r="T24" s="431" t="str">
        <f t="shared" si="6"/>
        <v/>
      </c>
      <c r="U24" s="402"/>
      <c r="V24" s="431" t="str">
        <f t="shared" si="7"/>
        <v/>
      </c>
      <c r="W24" s="257"/>
      <c r="X24" s="302" t="str">
        <f>IF(U24="","",IF(AND(V24="",W24=""),"",IF(AND(E24=LEGENDA!$D$39,H24=""),"BRAK kol.7",IF(AND(F24=LEGENDA!$A$105,H24="",E24=LEGENDA!$D$35),V24*W24,IF(AND(F24=LEGENDA!$A$105,H24="",E24=LEGENDA!$D$36),V24*W24,IF(AND(F24=LEGENDA!$A$105,H24=""),"BRAK kol.7",IF(AND(F24=LEGENDA!$A$106,H24=""),"BRAK kol.7",IF(AND(F24=LEGENDA!$A$107,H24=""),"BRAK kol.7",IF(AND(F24=LEGENDA!$A$108,H24=""),"BRAK kol.7",IF(AND(F24=LEGENDA!$A$109,H24=""),"BRAK kol.7",IF(AND(U24&gt;0,W24=""),"Brakkol21",IF(OR(T24="Błąd kol. 7",T24="Błąd kol.8"),T24,IF(AND(H24="",I24=""),"BRAKkol7-8",V24*W24)))))))))))))</f>
        <v/>
      </c>
      <c r="Y24" s="402"/>
      <c r="Z24" s="431" t="str">
        <f t="shared" si="8"/>
        <v/>
      </c>
      <c r="AA24" s="257"/>
      <c r="AB24" s="302" t="str">
        <f>IF(OR(Y24="",Z24="",AA24=""),"",IF(AND(E24=LEGENDA!$D$39,H24=""),"BRAK kol.7",IF(AND(F24=LEGENDA!$A$105,H24=""),"BRAK kol.7",IF(AND(F24=LEGENDA!$A$106,H24=""),"BRAK kol.7",IF(AND(F24=LEGENDA!$A$107,H24=""),"BRAK kol.7",IF(AND(F24=LEGENDA!$A$108,H24=""),"BRAK kol.7",IF(AND(F24=LEGENDA!$A$109,H24=""),"BRAK kol.7",Z24*AA24)))))))</f>
        <v/>
      </c>
      <c r="AC24" s="302" t="str">
        <f t="shared" si="9"/>
        <v/>
      </c>
      <c r="AD24" s="143" t="str">
        <f>IFERROR(IF(OR(J24="",AC24=""),"",IF(AND(E24=LEGENDA!$D$39,H24="",I24=""),"BRAK kol.7",AC24*$J24)),"BRAK kol.7")</f>
        <v/>
      </c>
      <c r="AE24" s="144" t="str">
        <f t="shared" si="10"/>
        <v/>
      </c>
      <c r="AF24" s="143" t="str">
        <f t="shared" si="11"/>
        <v/>
      </c>
      <c r="AG24" s="143" t="str">
        <f t="shared" si="12"/>
        <v/>
      </c>
      <c r="AH24" s="143" t="str">
        <f t="shared" si="13"/>
        <v/>
      </c>
      <c r="AI24" s="131"/>
      <c r="AJ24" s="327"/>
      <c r="AK24" s="286" t="str">
        <f t="shared" si="15"/>
        <v/>
      </c>
      <c r="AL24" s="287" t="str">
        <f t="shared" si="16"/>
        <v/>
      </c>
      <c r="AM24" s="287" t="str">
        <f t="shared" si="17"/>
        <v/>
      </c>
      <c r="AN24" s="318" t="str">
        <f>IF('ZASOBY N'!BD21="","",'ZASOBY N'!BD21)</f>
        <v/>
      </c>
      <c r="AO24" s="320"/>
      <c r="AP24" s="329">
        <f t="shared" si="18"/>
        <v>0</v>
      </c>
      <c r="AQ24" s="333">
        <f t="shared" si="2"/>
        <v>0</v>
      </c>
      <c r="AR24" s="333">
        <f t="shared" si="2"/>
        <v>0</v>
      </c>
      <c r="AS24" s="333">
        <f t="shared" si="19"/>
        <v>0</v>
      </c>
      <c r="AT24" s="333">
        <f t="shared" si="2"/>
        <v>0</v>
      </c>
      <c r="AU24" s="333">
        <f t="shared" si="20"/>
        <v>0</v>
      </c>
      <c r="AV24" s="396" t="str">
        <f>IF(BJ24=0,"",NN!BJ24)</f>
        <v/>
      </c>
      <c r="AW24" s="460" t="str">
        <f>IF('UPR BILANS N'!W22="","",'UPR BILANS N'!W22)</f>
        <v/>
      </c>
      <c r="AX24" s="94" t="str">
        <f t="shared" si="21"/>
        <v/>
      </c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414">
        <f>IFERROR(IF(AND(BL24=1,BM24=1,SUMIF($C24:$C$525,$C24,$AH24:$AH$525)=$BN24),$BN24,IF($BO24&gt;0,$BO24,IF(AND(B24=B25,C24=C25,D24=D25,J24=J25),AH24+AH25,IF(AND(COUNTIF($C$13:$C23,$C24)&gt;=1,COUNTIF($D$13:$D23,$D24)&gt;=1),0,IF(AND(SUMIF($B24:$B$525,$B24,$AH24:$AH$525)&gt;$AH24,SUMIF($C24:$C$525,$C24,$AH24:$AH$525)&gt;$AH24,SUMIF($D24:$D$525,$D24,$AH24:$AH$525)&gt;$AH24),SUMIF($C24:$C$525,$C24,$BN24:$BN$525),0))))),0)</f>
        <v>0</v>
      </c>
      <c r="BK24" s="424"/>
      <c r="BL24" s="409">
        <f>COUNTIFS('ZASOBY N'!$B21:$B$525,'ZASOBY N'!$B21,'ZASOBY N'!$C21:'ZASOBY N'!$C$525,'ZASOBY N'!$C21,'ZASOBY N'!$D21:'ZASOBY N'!$D$525,'ZASOBY N'!$D21,'ZASOBY N'!$H21:'ZASOBY N'!$H$525,'ZASOBY N'!$H21 )</f>
        <v>0</v>
      </c>
      <c r="BM24" s="410">
        <f>COUNTIFS('ZASOBY N'!$B$10:$B21,'ZASOBY N'!$B21,'ZASOBY N'!$C$10:'ZASOBY N'!$C21,'ZASOBY N'!$C21,'ZASOBY N'!$D$10:'ZASOBY N'!$D21,'ZASOBY N'!$D21,'ZASOBY N'!$H$10:'ZASOBY N'!$H21,'ZASOBY N'!$H21 )</f>
        <v>0</v>
      </c>
      <c r="BN24" s="411">
        <f t="shared" si="26"/>
        <v>0</v>
      </c>
      <c r="BO24" s="425">
        <f t="shared" si="27"/>
        <v>0</v>
      </c>
      <c r="BP24" s="94"/>
      <c r="BQ24" s="94"/>
      <c r="BR24" s="94"/>
      <c r="BS24" s="94"/>
      <c r="BT24" s="94"/>
      <c r="BU24" s="94"/>
      <c r="BV24" s="94"/>
      <c r="BW24" s="426" t="str">
        <f t="shared" si="22"/>
        <v/>
      </c>
      <c r="BX24" s="439" t="str">
        <f>IF(E24=0,"",NN!E24)</f>
        <v/>
      </c>
      <c r="BY24" s="396" t="str">
        <f>IF(A24="","",NN!A24)</f>
        <v/>
      </c>
      <c r="BZ24" s="428" t="str">
        <f>IF(OR(E24=LEGENDA!$D$30,E24=LEGENDA!$D$31,E24=LEGENDA!$D$32,E24=LEGENDA!$D$33,E24=LEGENDA!$D$34,E24=LEGENDA!$D$35,E24=LEGENDA!$D$36,E24=LEGENDA!$D$37),AV24,"")</f>
        <v/>
      </c>
      <c r="CA24" s="428" t="str">
        <f>IF(OR(E24=LEGENDA!$D$30,E24=LEGENDA!$D$31,E24=LEGENDA!$D$32,E24=LEGENDA!$D$33,E24=LEGENDA!$D$34,E24=LEGENDA!$D$35,E24=LEGENDA!$D$36,E24=LEGENDA!$D$37),AG24,"")</f>
        <v/>
      </c>
      <c r="CB24" s="397" t="str">
        <f t="shared" si="23"/>
        <v/>
      </c>
      <c r="CC24" s="397" t="str">
        <f t="shared" si="28"/>
        <v/>
      </c>
      <c r="CD24" s="397" t="str">
        <f t="shared" si="29"/>
        <v/>
      </c>
      <c r="CE24" s="397" t="str">
        <f t="shared" si="30"/>
        <v/>
      </c>
      <c r="CF24" s="397" t="str">
        <f t="shared" si="31"/>
        <v/>
      </c>
      <c r="CG24" s="397" t="str">
        <f t="shared" si="32"/>
        <v/>
      </c>
      <c r="CH24" s="397" t="str">
        <f>IF(OR(E24=LEGENDA!$D$28,E24=LEGENDA!$D$29,E24=LEGENDA!$D$30,E24=LEGENDA!$D$31,E24=LEGENDA!$D$32,E24=LEGENDA!$D$33,E24=LEGENDA!$D$34,E24=LEGENDA!$D$35,E24=LEGENDA!$D$36,E24=LEGENDA!$D$39),1,"")</f>
        <v/>
      </c>
      <c r="CI24" s="397" t="str">
        <f t="shared" si="33"/>
        <v/>
      </c>
      <c r="CJ24" s="397" t="str">
        <f t="shared" si="24"/>
        <v/>
      </c>
    </row>
    <row r="25" spans="1:88" ht="18.75" customHeight="1" thickBot="1" x14ac:dyDescent="0.3">
      <c r="A25" s="152" t="str">
        <f>IF('ZASOBY N'!A22="","",'ZASOBY N'!A22)</f>
        <v/>
      </c>
      <c r="B25" s="137" t="str">
        <f>IF('ZASOBY N'!B22="","",'ZASOBY N'!B22)</f>
        <v/>
      </c>
      <c r="C25" s="137" t="str">
        <f>IF('ZASOBY N'!C22="","",'ZASOBY N'!C22)</f>
        <v/>
      </c>
      <c r="D25" s="354" t="str">
        <f>IF('ZASOBY N'!D22="","",'ZASOBY N'!D22)</f>
        <v/>
      </c>
      <c r="E25" s="404"/>
      <c r="F25" s="130"/>
      <c r="G25" s="129"/>
      <c r="H25" s="301"/>
      <c r="I25" s="301"/>
      <c r="J25" s="147" t="str">
        <f>IF('ZASOBY N'!$F22="","",'ZASOBY N'!$F22)</f>
        <v/>
      </c>
      <c r="K25" s="403"/>
      <c r="L25" s="254" t="str">
        <f t="shared" si="34"/>
        <v/>
      </c>
      <c r="M25" s="300"/>
      <c r="N25" s="300"/>
      <c r="O25" s="140" t="str">
        <f>IF(L25="","",IF(OR(E25=LEGENDA!$D$28,E25=LEGENDA!$D$29,E25=LEGENDA!$D$31,E25=LEGENDA!$D$38),0.15,0))</f>
        <v/>
      </c>
      <c r="P25" s="140" t="str">
        <f>IF(L25="","",IF(AND(E25=LEGENDA!$D$39,H25=""),"BRAK kol.7",IF(AND(F25=LEGENDA!$A$105,H25=""),"BRAK kol.7",IF(AND(F25=LEGENDA!$A$106,H25=""),"BRAK kol.7",IF(AND(F25=LEGENDA!$A$107,H25=""),"BRAK kol.7",IF(AND(F25=LEGENDA!$A$108,H25=""),"BRAK kol.7",IF(AND(F25=LEGENDA!$A$109,H25=""),"BRAK kol.7",L25*O25)))))))</f>
        <v/>
      </c>
      <c r="Q25" s="141" t="str">
        <f t="shared" si="4"/>
        <v/>
      </c>
      <c r="R25" s="142" t="str">
        <f t="shared" si="5"/>
        <v/>
      </c>
      <c r="S25" s="149" t="str">
        <f t="shared" si="25"/>
        <v/>
      </c>
      <c r="T25" s="431" t="str">
        <f t="shared" si="6"/>
        <v/>
      </c>
      <c r="U25" s="402"/>
      <c r="V25" s="431" t="str">
        <f t="shared" si="7"/>
        <v/>
      </c>
      <c r="W25" s="257"/>
      <c r="X25" s="302" t="str">
        <f>IF(U25="","",IF(AND(V25="",W25=""),"",IF(AND(E25=LEGENDA!$D$39,H25=""),"BRAK kol.7",IF(AND(F25=LEGENDA!$A$105,H25="",E25=LEGENDA!$D$35),V25*W25,IF(AND(F25=LEGENDA!$A$105,H25="",E25=LEGENDA!$D$36),V25*W25,IF(AND(F25=LEGENDA!$A$105,H25=""),"BRAK kol.7",IF(AND(F25=LEGENDA!$A$106,H25=""),"BRAK kol.7",IF(AND(F25=LEGENDA!$A$107,H25=""),"BRAK kol.7",IF(AND(F25=LEGENDA!$A$108,H25=""),"BRAK kol.7",IF(AND(F25=LEGENDA!$A$109,H25=""),"BRAK kol.7",IF(AND(U25&gt;0,W25=""),"Brakkol21",IF(OR(T25="Błąd kol. 7",T25="Błąd kol.8"),T25,IF(AND(H25="",I25=""),"BRAKkol7-8",V25*W25)))))))))))))</f>
        <v/>
      </c>
      <c r="Y25" s="402"/>
      <c r="Z25" s="431" t="str">
        <f t="shared" si="8"/>
        <v/>
      </c>
      <c r="AA25" s="257"/>
      <c r="AB25" s="302" t="str">
        <f>IF(OR(Y25="",Z25="",AA25=""),"",IF(AND(E25=LEGENDA!$D$39,H25=""),"BRAK kol.7",IF(AND(F25=LEGENDA!$A$105,H25=""),"BRAK kol.7",IF(AND(F25=LEGENDA!$A$106,H25=""),"BRAK kol.7",IF(AND(F25=LEGENDA!$A$107,H25=""),"BRAK kol.7",IF(AND(F25=LEGENDA!$A$108,H25=""),"BRAK kol.7",IF(AND(F25=LEGENDA!$A$109,H25=""),"BRAK kol.7",Z25*AA25)))))))</f>
        <v/>
      </c>
      <c r="AC25" s="302" t="str">
        <f t="shared" si="9"/>
        <v/>
      </c>
      <c r="AD25" s="143" t="str">
        <f>IFERROR(IF(OR(J25="",AC25=""),"",IF(AND(E25=LEGENDA!$D$39,H25="",I25=""),"BRAK kol.7",AC25*$J25)),"BRAK kol.7")</f>
        <v/>
      </c>
      <c r="AE25" s="144" t="str">
        <f t="shared" si="10"/>
        <v/>
      </c>
      <c r="AF25" s="143" t="str">
        <f t="shared" si="11"/>
        <v/>
      </c>
      <c r="AG25" s="143" t="str">
        <f t="shared" si="12"/>
        <v/>
      </c>
      <c r="AH25" s="143" t="str">
        <f t="shared" si="13"/>
        <v/>
      </c>
      <c r="AI25" s="131"/>
      <c r="AJ25" s="327"/>
      <c r="AK25" s="286" t="str">
        <f t="shared" si="15"/>
        <v/>
      </c>
      <c r="AL25" s="287" t="str">
        <f t="shared" si="16"/>
        <v/>
      </c>
      <c r="AM25" s="287" t="str">
        <f t="shared" si="17"/>
        <v/>
      </c>
      <c r="AN25" s="318" t="str">
        <f>IF('ZASOBY N'!BD22="","",'ZASOBY N'!BD22)</f>
        <v/>
      </c>
      <c r="AO25" s="320"/>
      <c r="AP25" s="329">
        <f t="shared" si="18"/>
        <v>0</v>
      </c>
      <c r="AQ25" s="333">
        <f t="shared" si="2"/>
        <v>0</v>
      </c>
      <c r="AR25" s="333">
        <f t="shared" si="2"/>
        <v>0</v>
      </c>
      <c r="AS25" s="333">
        <f t="shared" si="19"/>
        <v>0</v>
      </c>
      <c r="AT25" s="333">
        <f t="shared" si="2"/>
        <v>0</v>
      </c>
      <c r="AU25" s="333">
        <f t="shared" si="20"/>
        <v>0</v>
      </c>
      <c r="AV25" s="396" t="str">
        <f>IF(BJ25=0,"",NN!BJ25)</f>
        <v/>
      </c>
      <c r="AW25" s="460" t="str">
        <f>IF('UPR BILANS N'!W23="","",'UPR BILANS N'!W23)</f>
        <v/>
      </c>
      <c r="AX25" s="94" t="str">
        <f t="shared" si="21"/>
        <v/>
      </c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414">
        <f>IFERROR(IF(AND(BL25=1,BM25=1,SUMIF($C25:$C$525,$C25,$AH25:$AH$525)=$BN25),$BN25,IF($BO25&gt;0,$BO25,IF(AND(B25=B26,C25=C26,D25=D26,J25=J26),AH25+AH26,IF(AND(COUNTIF($C$13:$C24,$C25)&gt;=1,COUNTIF($D$13:$D24,$D25)&gt;=1),0,IF(AND(SUMIF($B25:$B$525,$B25,$AH25:$AH$525)&gt;$AH25,SUMIF($C25:$C$525,$C25,$AH25:$AH$525)&gt;$AH25,SUMIF($D25:$D$525,$D25,$AH25:$AH$525)&gt;$AH25),SUMIF($C25:$C$525,$C25,$BN25:$BN$525),0))))),0)</f>
        <v>0</v>
      </c>
      <c r="BK25" s="424"/>
      <c r="BL25" s="409">
        <f>COUNTIFS('ZASOBY N'!$B22:$B$525,'ZASOBY N'!$B22,'ZASOBY N'!$C22:'ZASOBY N'!$C$525,'ZASOBY N'!$C22,'ZASOBY N'!$D22:'ZASOBY N'!$D$525,'ZASOBY N'!$D22,'ZASOBY N'!$H22:'ZASOBY N'!$H$525,'ZASOBY N'!$H22 )</f>
        <v>0</v>
      </c>
      <c r="BM25" s="410">
        <f>COUNTIFS('ZASOBY N'!$B$10:$B22,'ZASOBY N'!$B22,'ZASOBY N'!$C$10:'ZASOBY N'!$C22,'ZASOBY N'!$C22,'ZASOBY N'!$D$10:'ZASOBY N'!$D22,'ZASOBY N'!$D22,'ZASOBY N'!$H$10:'ZASOBY N'!$H22,'ZASOBY N'!$H22 )</f>
        <v>0</v>
      </c>
      <c r="BN25" s="411">
        <f t="shared" si="26"/>
        <v>0</v>
      </c>
      <c r="BO25" s="425">
        <f t="shared" si="27"/>
        <v>0</v>
      </c>
      <c r="BP25" s="94"/>
      <c r="BQ25" s="94"/>
      <c r="BR25" s="94"/>
      <c r="BS25" s="94"/>
      <c r="BT25" s="94"/>
      <c r="BU25" s="94"/>
      <c r="BV25" s="94"/>
      <c r="BW25" s="426" t="str">
        <f t="shared" si="22"/>
        <v/>
      </c>
      <c r="BX25" s="439" t="str">
        <f>IF(E25=0,"",NN!E25)</f>
        <v/>
      </c>
      <c r="BY25" s="396" t="str">
        <f>IF(A25="","",NN!A25)</f>
        <v/>
      </c>
      <c r="BZ25" s="428" t="str">
        <f>IF(OR(E25=LEGENDA!$D$30,E25=LEGENDA!$D$31,E25=LEGENDA!$D$32,E25=LEGENDA!$D$33,E25=LEGENDA!$D$34,E25=LEGENDA!$D$35,E25=LEGENDA!$D$36,E25=LEGENDA!$D$37),AV25,"")</f>
        <v/>
      </c>
      <c r="CA25" s="428" t="str">
        <f>IF(OR(E25=LEGENDA!$D$30,E25=LEGENDA!$D$31,E25=LEGENDA!$D$32,E25=LEGENDA!$D$33,E25=LEGENDA!$D$34,E25=LEGENDA!$D$35,E25=LEGENDA!$D$36,E25=LEGENDA!$D$37),AG25,"")</f>
        <v/>
      </c>
      <c r="CB25" s="397" t="str">
        <f t="shared" si="23"/>
        <v/>
      </c>
      <c r="CC25" s="397" t="str">
        <f t="shared" si="28"/>
        <v/>
      </c>
      <c r="CD25" s="397" t="str">
        <f t="shared" si="29"/>
        <v/>
      </c>
      <c r="CE25" s="397" t="str">
        <f t="shared" si="30"/>
        <v/>
      </c>
      <c r="CF25" s="397" t="str">
        <f t="shared" si="31"/>
        <v/>
      </c>
      <c r="CG25" s="397" t="str">
        <f t="shared" si="32"/>
        <v/>
      </c>
      <c r="CH25" s="397" t="str">
        <f>IF(OR(E25=LEGENDA!$D$28,E25=LEGENDA!$D$29,E25=LEGENDA!$D$30,E25=LEGENDA!$D$31,E25=LEGENDA!$D$32,E25=LEGENDA!$D$33,E25=LEGENDA!$D$34,E25=LEGENDA!$D$35,E25=LEGENDA!$D$36,E25=LEGENDA!$D$39),1,"")</f>
        <v/>
      </c>
      <c r="CI25" s="397" t="str">
        <f t="shared" si="33"/>
        <v/>
      </c>
      <c r="CJ25" s="397" t="str">
        <f t="shared" si="24"/>
        <v/>
      </c>
    </row>
    <row r="26" spans="1:88" ht="18.75" customHeight="1" thickBot="1" x14ac:dyDescent="0.3">
      <c r="A26" s="152" t="str">
        <f>IF('ZASOBY N'!A23="","",'ZASOBY N'!A23)</f>
        <v/>
      </c>
      <c r="B26" s="137" t="str">
        <f>IF('ZASOBY N'!B23="","",'ZASOBY N'!B23)</f>
        <v/>
      </c>
      <c r="C26" s="137" t="str">
        <f>IF('ZASOBY N'!C23="","",'ZASOBY N'!C23)</f>
        <v/>
      </c>
      <c r="D26" s="354" t="str">
        <f>IF('ZASOBY N'!D23="","",'ZASOBY N'!D23)</f>
        <v/>
      </c>
      <c r="E26" s="404"/>
      <c r="F26" s="130"/>
      <c r="G26" s="129"/>
      <c r="H26" s="301"/>
      <c r="I26" s="301"/>
      <c r="J26" s="147" t="str">
        <f>IF('ZASOBY N'!$F23="","",'ZASOBY N'!$F23)</f>
        <v/>
      </c>
      <c r="K26" s="403"/>
      <c r="L26" s="254" t="str">
        <f t="shared" si="34"/>
        <v/>
      </c>
      <c r="M26" s="300"/>
      <c r="N26" s="300"/>
      <c r="O26" s="140" t="str">
        <f>IF(L26="","",IF(OR(E26=LEGENDA!$D$28,E26=LEGENDA!$D$29,E26=LEGENDA!$D$31,E26=LEGENDA!$D$38),0.15,0))</f>
        <v/>
      </c>
      <c r="P26" s="140" t="str">
        <f>IF(L26="","",IF(AND(E26=LEGENDA!$D$39,H26=""),"BRAK kol.7",IF(AND(F26=LEGENDA!$A$105,H26=""),"BRAK kol.7",IF(AND(F26=LEGENDA!$A$106,H26=""),"BRAK kol.7",IF(AND(F26=LEGENDA!$A$107,H26=""),"BRAK kol.7",IF(AND(F26=LEGENDA!$A$108,H26=""),"BRAK kol.7",IF(AND(F26=LEGENDA!$A$109,H26=""),"BRAK kol.7",L26*O26)))))))</f>
        <v/>
      </c>
      <c r="Q26" s="141" t="str">
        <f t="shared" si="4"/>
        <v/>
      </c>
      <c r="R26" s="142" t="str">
        <f t="shared" si="5"/>
        <v/>
      </c>
      <c r="S26" s="149" t="str">
        <f t="shared" si="25"/>
        <v/>
      </c>
      <c r="T26" s="431" t="str">
        <f t="shared" si="6"/>
        <v/>
      </c>
      <c r="U26" s="402"/>
      <c r="V26" s="431" t="str">
        <f t="shared" si="7"/>
        <v/>
      </c>
      <c r="W26" s="257"/>
      <c r="X26" s="302" t="str">
        <f>IF(U26="","",IF(AND(V26="",W26=""),"",IF(AND(E26=LEGENDA!$D$39,H26=""),"BRAK kol.7",IF(AND(F26=LEGENDA!$A$105,H26="",E26=LEGENDA!$D$35),V26*W26,IF(AND(F26=LEGENDA!$A$105,H26="",E26=LEGENDA!$D$36),V26*W26,IF(AND(F26=LEGENDA!$A$105,H26=""),"BRAK kol.7",IF(AND(F26=LEGENDA!$A$106,H26=""),"BRAK kol.7",IF(AND(F26=LEGENDA!$A$107,H26=""),"BRAK kol.7",IF(AND(F26=LEGENDA!$A$108,H26=""),"BRAK kol.7",IF(AND(F26=LEGENDA!$A$109,H26=""),"BRAK kol.7",IF(AND(U26&gt;0,W26=""),"Brakkol21",IF(OR(T26="Błąd kol. 7",T26="Błąd kol.8"),T26,IF(AND(H26="",I26=""),"BRAKkol7-8",V26*W26)))))))))))))</f>
        <v/>
      </c>
      <c r="Y26" s="402"/>
      <c r="Z26" s="431" t="str">
        <f t="shared" si="8"/>
        <v/>
      </c>
      <c r="AA26" s="257"/>
      <c r="AB26" s="302" t="str">
        <f>IF(OR(Y26="",Z26="",AA26=""),"",IF(AND(E26=LEGENDA!$D$39,H26=""),"BRAK kol.7",IF(AND(F26=LEGENDA!$A$105,H26=""),"BRAK kol.7",IF(AND(F26=LEGENDA!$A$106,H26=""),"BRAK kol.7",IF(AND(F26=LEGENDA!$A$107,H26=""),"BRAK kol.7",IF(AND(F26=LEGENDA!$A$108,H26=""),"BRAK kol.7",IF(AND(F26=LEGENDA!$A$109,H26=""),"BRAK kol.7",Z26*AA26)))))))</f>
        <v/>
      </c>
      <c r="AC26" s="302" t="str">
        <f t="shared" si="9"/>
        <v/>
      </c>
      <c r="AD26" s="143" t="str">
        <f>IFERROR(IF(OR(J26="",AC26=""),"",IF(AND(E26=LEGENDA!$D$39,H26="",I26=""),"BRAK kol.7",AC26*$J26)),"BRAK kol.7")</f>
        <v/>
      </c>
      <c r="AE26" s="144" t="str">
        <f t="shared" si="10"/>
        <v/>
      </c>
      <c r="AF26" s="143" t="str">
        <f t="shared" si="11"/>
        <v/>
      </c>
      <c r="AG26" s="143" t="str">
        <f t="shared" si="12"/>
        <v/>
      </c>
      <c r="AH26" s="143" t="str">
        <f t="shared" si="13"/>
        <v/>
      </c>
      <c r="AI26" s="131"/>
      <c r="AJ26" s="327"/>
      <c r="AK26" s="286" t="str">
        <f t="shared" si="15"/>
        <v/>
      </c>
      <c r="AL26" s="287" t="str">
        <f t="shared" si="16"/>
        <v/>
      </c>
      <c r="AM26" s="287" t="str">
        <f t="shared" si="17"/>
        <v/>
      </c>
      <c r="AN26" s="318" t="str">
        <f>IF('ZASOBY N'!BD23="","",'ZASOBY N'!BD23)</f>
        <v/>
      </c>
      <c r="AO26" s="320"/>
      <c r="AP26" s="329">
        <f t="shared" si="18"/>
        <v>0</v>
      </c>
      <c r="AQ26" s="333">
        <f t="shared" si="2"/>
        <v>0</v>
      </c>
      <c r="AR26" s="333">
        <f t="shared" si="2"/>
        <v>0</v>
      </c>
      <c r="AS26" s="333">
        <f t="shared" si="19"/>
        <v>0</v>
      </c>
      <c r="AT26" s="333">
        <f t="shared" si="2"/>
        <v>0</v>
      </c>
      <c r="AU26" s="333">
        <f t="shared" si="20"/>
        <v>0</v>
      </c>
      <c r="AV26" s="396" t="str">
        <f>IF(BJ26=0,"",NN!BJ26)</f>
        <v/>
      </c>
      <c r="AW26" s="460" t="str">
        <f>IF('UPR BILANS N'!W24="","",'UPR BILANS N'!W24)</f>
        <v/>
      </c>
      <c r="AX26" s="94" t="str">
        <f t="shared" si="21"/>
        <v/>
      </c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414">
        <f>IFERROR(IF(AND(BL26=1,BM26=1,SUMIF($C26:$C$525,$C26,$AH26:$AH$525)=$BN26),$BN26,IF($BO26&gt;0,$BO26,IF(AND(B26=B27,C26=C27,D26=D27,J26=J27),AH26+AH27,IF(AND(COUNTIF($C$13:$C25,$C26)&gt;=1,COUNTIF($D$13:$D25,$D26)&gt;=1),0,IF(AND(SUMIF($B26:$B$525,$B26,$AH26:$AH$525)&gt;$AH26,SUMIF($C26:$C$525,$C26,$AH26:$AH$525)&gt;$AH26,SUMIF($D26:$D$525,$D26,$AH26:$AH$525)&gt;$AH26),SUMIF($C26:$C$525,$C26,$BN26:$BN$525),0))))),0)</f>
        <v>0</v>
      </c>
      <c r="BK26" s="424"/>
      <c r="BL26" s="409">
        <f>COUNTIFS('ZASOBY N'!$B23:$B$525,'ZASOBY N'!$B23,'ZASOBY N'!$C23:'ZASOBY N'!$C$525,'ZASOBY N'!$C23,'ZASOBY N'!$D23:'ZASOBY N'!$D$525,'ZASOBY N'!$D23,'ZASOBY N'!$H23:'ZASOBY N'!$H$525,'ZASOBY N'!$H23 )</f>
        <v>0</v>
      </c>
      <c r="BM26" s="410">
        <f>COUNTIFS('ZASOBY N'!$B$10:$B23,'ZASOBY N'!$B23,'ZASOBY N'!$C$10:'ZASOBY N'!$C23,'ZASOBY N'!$C23,'ZASOBY N'!$D$10:'ZASOBY N'!$D23,'ZASOBY N'!$D23,'ZASOBY N'!$H$10:'ZASOBY N'!$H23,'ZASOBY N'!$H23 )</f>
        <v>0</v>
      </c>
      <c r="BN26" s="411">
        <f t="shared" si="26"/>
        <v>0</v>
      </c>
      <c r="BO26" s="425">
        <f t="shared" si="27"/>
        <v>0</v>
      </c>
      <c r="BP26" s="94"/>
      <c r="BQ26" s="94"/>
      <c r="BR26" s="94"/>
      <c r="BS26" s="94"/>
      <c r="BT26" s="94"/>
      <c r="BU26" s="94"/>
      <c r="BV26" s="94"/>
      <c r="BW26" s="426" t="str">
        <f t="shared" si="22"/>
        <v/>
      </c>
      <c r="BX26" s="439" t="str">
        <f>IF(E26=0,"",NN!E26)</f>
        <v/>
      </c>
      <c r="BY26" s="396" t="str">
        <f>IF(A26="","",NN!A26)</f>
        <v/>
      </c>
      <c r="BZ26" s="428" t="str">
        <f>IF(OR(E26=LEGENDA!$D$30,E26=LEGENDA!$D$31,E26=LEGENDA!$D$32,E26=LEGENDA!$D$33,E26=LEGENDA!$D$34,E26=LEGENDA!$D$35,E26=LEGENDA!$D$36,E26=LEGENDA!$D$37),AV26,"")</f>
        <v/>
      </c>
      <c r="CA26" s="428" t="str">
        <f>IF(OR(E26=LEGENDA!$D$30,E26=LEGENDA!$D$31,E26=LEGENDA!$D$32,E26=LEGENDA!$D$33,E26=LEGENDA!$D$34,E26=LEGENDA!$D$35,E26=LEGENDA!$D$36,E26=LEGENDA!$D$37),AG26,"")</f>
        <v/>
      </c>
      <c r="CB26" s="397" t="str">
        <f t="shared" si="23"/>
        <v/>
      </c>
      <c r="CC26" s="397" t="str">
        <f t="shared" si="28"/>
        <v/>
      </c>
      <c r="CD26" s="397" t="str">
        <f t="shared" si="29"/>
        <v/>
      </c>
      <c r="CE26" s="397" t="str">
        <f t="shared" si="30"/>
        <v/>
      </c>
      <c r="CF26" s="397" t="str">
        <f t="shared" si="31"/>
        <v/>
      </c>
      <c r="CG26" s="397" t="str">
        <f t="shared" si="32"/>
        <v/>
      </c>
      <c r="CH26" s="397" t="str">
        <f>IF(OR(E26=LEGENDA!$D$28,E26=LEGENDA!$D$29,E26=LEGENDA!$D$30,E26=LEGENDA!$D$31,E26=LEGENDA!$D$32,E26=LEGENDA!$D$33,E26=LEGENDA!$D$34,E26=LEGENDA!$D$35,E26=LEGENDA!$D$36,E26=LEGENDA!$D$39),1,"")</f>
        <v/>
      </c>
      <c r="CI26" s="397" t="str">
        <f t="shared" si="33"/>
        <v/>
      </c>
      <c r="CJ26" s="397" t="str">
        <f t="shared" si="24"/>
        <v/>
      </c>
    </row>
    <row r="27" spans="1:88" ht="18.75" customHeight="1" thickBot="1" x14ac:dyDescent="0.3">
      <c r="A27" s="152" t="str">
        <f>IF('ZASOBY N'!A24="","",'ZASOBY N'!A24)</f>
        <v/>
      </c>
      <c r="B27" s="137" t="str">
        <f>IF('ZASOBY N'!B24="","",'ZASOBY N'!B24)</f>
        <v/>
      </c>
      <c r="C27" s="137" t="str">
        <f>IF('ZASOBY N'!C24="","",'ZASOBY N'!C24)</f>
        <v/>
      </c>
      <c r="D27" s="354" t="str">
        <f>IF('ZASOBY N'!D24="","",'ZASOBY N'!D24)</f>
        <v/>
      </c>
      <c r="E27" s="404"/>
      <c r="F27" s="130"/>
      <c r="G27" s="129"/>
      <c r="H27" s="301"/>
      <c r="I27" s="301"/>
      <c r="J27" s="147" t="str">
        <f>IF('ZASOBY N'!$F24="","",'ZASOBY N'!$F24)</f>
        <v/>
      </c>
      <c r="K27" s="403"/>
      <c r="L27" s="254" t="str">
        <f t="shared" si="34"/>
        <v/>
      </c>
      <c r="M27" s="300"/>
      <c r="N27" s="300"/>
      <c r="O27" s="140" t="str">
        <f>IF(L27="","",IF(OR(E27=LEGENDA!$D$28,E27=LEGENDA!$D$29,E27=LEGENDA!$D$31,E27=LEGENDA!$D$38),0.15,0))</f>
        <v/>
      </c>
      <c r="P27" s="140" t="str">
        <f>IF(L27="","",IF(AND(E27=LEGENDA!$D$39,H27=""),"BRAK kol.7",IF(AND(F27=LEGENDA!$A$105,H27=""),"BRAK kol.7",IF(AND(F27=LEGENDA!$A$106,H27=""),"BRAK kol.7",IF(AND(F27=LEGENDA!$A$107,H27=""),"BRAK kol.7",IF(AND(F27=LEGENDA!$A$108,H27=""),"BRAK kol.7",IF(AND(F27=LEGENDA!$A$109,H27=""),"BRAK kol.7",L27*O27)))))))</f>
        <v/>
      </c>
      <c r="Q27" s="141" t="str">
        <f t="shared" si="4"/>
        <v/>
      </c>
      <c r="R27" s="142" t="str">
        <f t="shared" si="5"/>
        <v/>
      </c>
      <c r="S27" s="149" t="str">
        <f t="shared" si="25"/>
        <v/>
      </c>
      <c r="T27" s="431" t="str">
        <f t="shared" si="6"/>
        <v/>
      </c>
      <c r="U27" s="402"/>
      <c r="V27" s="431" t="str">
        <f t="shared" si="7"/>
        <v/>
      </c>
      <c r="W27" s="257"/>
      <c r="X27" s="302" t="str">
        <f>IF(U27="","",IF(AND(V27="",W27=""),"",IF(AND(E27=LEGENDA!$D$39,H27=""),"BRAK kol.7",IF(AND(F27=LEGENDA!$A$105,H27="",E27=LEGENDA!$D$35),V27*W27,IF(AND(F27=LEGENDA!$A$105,H27="",E27=LEGENDA!$D$36),V27*W27,IF(AND(F27=LEGENDA!$A$105,H27=""),"BRAK kol.7",IF(AND(F27=LEGENDA!$A$106,H27=""),"BRAK kol.7",IF(AND(F27=LEGENDA!$A$107,H27=""),"BRAK kol.7",IF(AND(F27=LEGENDA!$A$108,H27=""),"BRAK kol.7",IF(AND(F27=LEGENDA!$A$109,H27=""),"BRAK kol.7",IF(AND(U27&gt;0,W27=""),"Brakkol21",IF(OR(T27="Błąd kol. 7",T27="Błąd kol.8"),T27,IF(AND(H27="",I27=""),"BRAKkol7-8",V27*W27)))))))))))))</f>
        <v/>
      </c>
      <c r="Y27" s="402"/>
      <c r="Z27" s="431" t="str">
        <f t="shared" si="8"/>
        <v/>
      </c>
      <c r="AA27" s="257"/>
      <c r="AB27" s="302" t="str">
        <f>IF(OR(Y27="",Z27="",AA27=""),"",IF(AND(E27=LEGENDA!$D$39,H27=""),"BRAK kol.7",IF(AND(F27=LEGENDA!$A$105,H27=""),"BRAK kol.7",IF(AND(F27=LEGENDA!$A$106,H27=""),"BRAK kol.7",IF(AND(F27=LEGENDA!$A$107,H27=""),"BRAK kol.7",IF(AND(F27=LEGENDA!$A$108,H27=""),"BRAK kol.7",IF(AND(F27=LEGENDA!$A$109,H27=""),"BRAK kol.7",Z27*AA27)))))))</f>
        <v/>
      </c>
      <c r="AC27" s="302" t="str">
        <f t="shared" si="9"/>
        <v/>
      </c>
      <c r="AD27" s="143" t="str">
        <f>IFERROR(IF(OR(J27="",AC27=""),"",IF(AND(E27=LEGENDA!$D$39,H27="",I27=""),"BRAK kol.7",AC27*$J27)),"BRAK kol.7")</f>
        <v/>
      </c>
      <c r="AE27" s="144" t="str">
        <f t="shared" si="10"/>
        <v/>
      </c>
      <c r="AF27" s="143" t="str">
        <f t="shared" si="11"/>
        <v/>
      </c>
      <c r="AG27" s="143" t="str">
        <f t="shared" si="12"/>
        <v/>
      </c>
      <c r="AH27" s="143" t="str">
        <f t="shared" si="13"/>
        <v/>
      </c>
      <c r="AI27" s="131"/>
      <c r="AJ27" s="327"/>
      <c r="AK27" s="286" t="str">
        <f t="shared" si="15"/>
        <v/>
      </c>
      <c r="AL27" s="287" t="str">
        <f t="shared" si="16"/>
        <v/>
      </c>
      <c r="AM27" s="287" t="str">
        <f t="shared" si="17"/>
        <v/>
      </c>
      <c r="AN27" s="318" t="str">
        <f>IF('ZASOBY N'!BD24="","",'ZASOBY N'!BD24)</f>
        <v/>
      </c>
      <c r="AO27" s="320"/>
      <c r="AP27" s="329">
        <f t="shared" si="18"/>
        <v>0</v>
      </c>
      <c r="AQ27" s="333">
        <f t="shared" si="2"/>
        <v>0</v>
      </c>
      <c r="AR27" s="333">
        <f t="shared" si="2"/>
        <v>0</v>
      </c>
      <c r="AS27" s="333">
        <f t="shared" si="19"/>
        <v>0</v>
      </c>
      <c r="AT27" s="333">
        <f t="shared" si="2"/>
        <v>0</v>
      </c>
      <c r="AU27" s="333">
        <f t="shared" si="20"/>
        <v>0</v>
      </c>
      <c r="AV27" s="396" t="str">
        <f>IF(BJ27=0,"",NN!BJ27)</f>
        <v/>
      </c>
      <c r="AW27" s="460" t="str">
        <f>IF('UPR BILANS N'!W25="","",'UPR BILANS N'!W25)</f>
        <v/>
      </c>
      <c r="AX27" s="94" t="str">
        <f t="shared" si="21"/>
        <v/>
      </c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414">
        <f>IFERROR(IF(AND(BL27=1,BM27=1,SUMIF($C27:$C$525,$C27,$AH27:$AH$525)=$BN27),$BN27,IF($BO27&gt;0,$BO27,IF(AND(B27=B28,C27=C28,D27=D28,J27=J28),AH27+AH28,IF(AND(COUNTIF($C$13:$C26,$C27)&gt;=1,COUNTIF($D$13:$D26,$D27)&gt;=1),0,IF(AND(SUMIF($B27:$B$525,$B27,$AH27:$AH$525)&gt;$AH27,SUMIF($C27:$C$525,$C27,$AH27:$AH$525)&gt;$AH27,SUMIF($D27:$D$525,$D27,$AH27:$AH$525)&gt;$AH27),SUMIF($C27:$C$525,$C27,$BN27:$BN$525),0))))),0)</f>
        <v>0</v>
      </c>
      <c r="BK27" s="424"/>
      <c r="BL27" s="409">
        <f>COUNTIFS('ZASOBY N'!$B24:$B$525,'ZASOBY N'!$B24,'ZASOBY N'!$C24:'ZASOBY N'!$C$525,'ZASOBY N'!$C24,'ZASOBY N'!$D24:'ZASOBY N'!$D$525,'ZASOBY N'!$D24,'ZASOBY N'!$H24:'ZASOBY N'!$H$525,'ZASOBY N'!$H24 )</f>
        <v>0</v>
      </c>
      <c r="BM27" s="410">
        <f>COUNTIFS('ZASOBY N'!$B$10:$B24,'ZASOBY N'!$B24,'ZASOBY N'!$C$10:'ZASOBY N'!$C24,'ZASOBY N'!$C24,'ZASOBY N'!$D$10:'ZASOBY N'!$D24,'ZASOBY N'!$D24,'ZASOBY N'!$H$10:'ZASOBY N'!$H24,'ZASOBY N'!$H24 )</f>
        <v>0</v>
      </c>
      <c r="BN27" s="411">
        <f t="shared" si="26"/>
        <v>0</v>
      </c>
      <c r="BO27" s="425">
        <f t="shared" si="27"/>
        <v>0</v>
      </c>
      <c r="BP27" s="94"/>
      <c r="BQ27" s="94"/>
      <c r="BR27" s="94"/>
      <c r="BS27" s="94"/>
      <c r="BT27" s="94"/>
      <c r="BU27" s="94"/>
      <c r="BV27" s="94"/>
      <c r="BW27" s="426" t="str">
        <f t="shared" si="22"/>
        <v/>
      </c>
      <c r="BX27" s="439" t="str">
        <f>IF(E27=0,"",NN!E27)</f>
        <v/>
      </c>
      <c r="BY27" s="396" t="str">
        <f>IF(A27="","",NN!A27)</f>
        <v/>
      </c>
      <c r="BZ27" s="428" t="str">
        <f>IF(OR(E27=LEGENDA!$D$30,E27=LEGENDA!$D$31,E27=LEGENDA!$D$32,E27=LEGENDA!$D$33,E27=LEGENDA!$D$34,E27=LEGENDA!$D$35,E27=LEGENDA!$D$36,E27=LEGENDA!$D$37),AV27,"")</f>
        <v/>
      </c>
      <c r="CA27" s="428" t="str">
        <f>IF(OR(E27=LEGENDA!$D$30,E27=LEGENDA!$D$31,E27=LEGENDA!$D$32,E27=LEGENDA!$D$33,E27=LEGENDA!$D$34,E27=LEGENDA!$D$35,E27=LEGENDA!$D$36,E27=LEGENDA!$D$37),AG27,"")</f>
        <v/>
      </c>
      <c r="CB27" s="397" t="str">
        <f t="shared" si="23"/>
        <v/>
      </c>
      <c r="CC27" s="397" t="str">
        <f t="shared" si="28"/>
        <v/>
      </c>
      <c r="CD27" s="397" t="str">
        <f t="shared" si="29"/>
        <v/>
      </c>
      <c r="CE27" s="397" t="str">
        <f t="shared" si="30"/>
        <v/>
      </c>
      <c r="CF27" s="397" t="str">
        <f t="shared" si="31"/>
        <v/>
      </c>
      <c r="CG27" s="397" t="str">
        <f t="shared" si="32"/>
        <v/>
      </c>
      <c r="CH27" s="397" t="str">
        <f>IF(OR(E27=LEGENDA!$D$28,E27=LEGENDA!$D$29,E27=LEGENDA!$D$30,E27=LEGENDA!$D$31,E27=LEGENDA!$D$32,E27=LEGENDA!$D$33,E27=LEGENDA!$D$34,E27=LEGENDA!$D$35,E27=LEGENDA!$D$36,E27=LEGENDA!$D$39),1,"")</f>
        <v/>
      </c>
      <c r="CI27" s="397" t="str">
        <f t="shared" si="33"/>
        <v/>
      </c>
      <c r="CJ27" s="397" t="str">
        <f t="shared" si="24"/>
        <v/>
      </c>
    </row>
    <row r="28" spans="1:88" ht="18.75" customHeight="1" thickBot="1" x14ac:dyDescent="0.3">
      <c r="A28" s="152" t="str">
        <f>IF('ZASOBY N'!A25="","",'ZASOBY N'!A25)</f>
        <v/>
      </c>
      <c r="B28" s="137" t="str">
        <f>IF('ZASOBY N'!B25="","",'ZASOBY N'!B25)</f>
        <v/>
      </c>
      <c r="C28" s="137" t="str">
        <f>IF('ZASOBY N'!C25="","",'ZASOBY N'!C25)</f>
        <v/>
      </c>
      <c r="D28" s="354" t="str">
        <f>IF('ZASOBY N'!D25="","",'ZASOBY N'!D25)</f>
        <v/>
      </c>
      <c r="E28" s="404"/>
      <c r="F28" s="130"/>
      <c r="G28" s="129"/>
      <c r="H28" s="301"/>
      <c r="I28" s="301"/>
      <c r="J28" s="147" t="str">
        <f>IF('ZASOBY N'!$F25="","",'ZASOBY N'!$F25)</f>
        <v/>
      </c>
      <c r="K28" s="403"/>
      <c r="L28" s="254" t="str">
        <f t="shared" si="34"/>
        <v/>
      </c>
      <c r="M28" s="300"/>
      <c r="N28" s="300"/>
      <c r="O28" s="140" t="str">
        <f>IF(L28="","",IF(OR(E28=LEGENDA!$D$28,E28=LEGENDA!$D$29,E28=LEGENDA!$D$31,E28=LEGENDA!$D$38),0.15,0))</f>
        <v/>
      </c>
      <c r="P28" s="140" t="str">
        <f>IF(L28="","",IF(AND(E28=LEGENDA!$D$39,H28=""),"BRAK kol.7",IF(AND(F28=LEGENDA!$A$105,H28=""),"BRAK kol.7",IF(AND(F28=LEGENDA!$A$106,H28=""),"BRAK kol.7",IF(AND(F28=LEGENDA!$A$107,H28=""),"BRAK kol.7",IF(AND(F28=LEGENDA!$A$108,H28=""),"BRAK kol.7",IF(AND(F28=LEGENDA!$A$109,H28=""),"BRAK kol.7",L28*O28)))))))</f>
        <v/>
      </c>
      <c r="Q28" s="141" t="str">
        <f t="shared" si="4"/>
        <v/>
      </c>
      <c r="R28" s="142" t="str">
        <f t="shared" si="5"/>
        <v/>
      </c>
      <c r="S28" s="149" t="str">
        <f t="shared" si="25"/>
        <v/>
      </c>
      <c r="T28" s="431" t="str">
        <f t="shared" si="6"/>
        <v/>
      </c>
      <c r="U28" s="402"/>
      <c r="V28" s="431" t="str">
        <f t="shared" si="7"/>
        <v/>
      </c>
      <c r="W28" s="257"/>
      <c r="X28" s="302" t="str">
        <f>IF(U28="","",IF(AND(V28="",W28=""),"",IF(AND(E28=LEGENDA!$D$39,H28=""),"BRAK kol.7",IF(AND(F28=LEGENDA!$A$105,H28="",E28=LEGENDA!$D$35),V28*W28,IF(AND(F28=LEGENDA!$A$105,H28="",E28=LEGENDA!$D$36),V28*W28,IF(AND(F28=LEGENDA!$A$105,H28=""),"BRAK kol.7",IF(AND(F28=LEGENDA!$A$106,H28=""),"BRAK kol.7",IF(AND(F28=LEGENDA!$A$107,H28=""),"BRAK kol.7",IF(AND(F28=LEGENDA!$A$108,H28=""),"BRAK kol.7",IF(AND(F28=LEGENDA!$A$109,H28=""),"BRAK kol.7",IF(AND(U28&gt;0,W28=""),"Brakkol21",IF(OR(T28="Błąd kol. 7",T28="Błąd kol.8"),T28,IF(AND(H28="",I28=""),"BRAKkol7-8",V28*W28)))))))))))))</f>
        <v/>
      </c>
      <c r="Y28" s="402"/>
      <c r="Z28" s="431" t="str">
        <f t="shared" si="8"/>
        <v/>
      </c>
      <c r="AA28" s="257"/>
      <c r="AB28" s="302" t="str">
        <f>IF(OR(Y28="",Z28="",AA28=""),"",IF(AND(E28=LEGENDA!$D$39,H28=""),"BRAK kol.7",IF(AND(F28=LEGENDA!$A$105,H28=""),"BRAK kol.7",IF(AND(F28=LEGENDA!$A$106,H28=""),"BRAK kol.7",IF(AND(F28=LEGENDA!$A$107,H28=""),"BRAK kol.7",IF(AND(F28=LEGENDA!$A$108,H28=""),"BRAK kol.7",IF(AND(F28=LEGENDA!$A$109,H28=""),"BRAK kol.7",Z28*AA28)))))))</f>
        <v/>
      </c>
      <c r="AC28" s="302" t="str">
        <f t="shared" si="9"/>
        <v/>
      </c>
      <c r="AD28" s="143" t="str">
        <f>IFERROR(IF(OR(J28="",AC28=""),"",IF(AND(E28=LEGENDA!$D$39,H28="",I28=""),"BRAK kol.7",AC28*$J28)),"BRAK kol.7")</f>
        <v/>
      </c>
      <c r="AE28" s="144" t="str">
        <f t="shared" si="10"/>
        <v/>
      </c>
      <c r="AF28" s="143" t="str">
        <f t="shared" si="11"/>
        <v/>
      </c>
      <c r="AG28" s="143" t="str">
        <f t="shared" si="12"/>
        <v/>
      </c>
      <c r="AH28" s="143" t="str">
        <f t="shared" si="13"/>
        <v/>
      </c>
      <c r="AI28" s="131"/>
      <c r="AJ28" s="327"/>
      <c r="AK28" s="286" t="str">
        <f t="shared" si="15"/>
        <v/>
      </c>
      <c r="AL28" s="287" t="str">
        <f t="shared" si="16"/>
        <v/>
      </c>
      <c r="AM28" s="287" t="str">
        <f t="shared" si="17"/>
        <v/>
      </c>
      <c r="AN28" s="318" t="str">
        <f>IF('ZASOBY N'!BD25="","",'ZASOBY N'!BD25)</f>
        <v/>
      </c>
      <c r="AO28" s="320"/>
      <c r="AP28" s="329">
        <f t="shared" si="18"/>
        <v>0</v>
      </c>
      <c r="AQ28" s="333">
        <f t="shared" si="2"/>
        <v>0</v>
      </c>
      <c r="AR28" s="333">
        <f t="shared" si="2"/>
        <v>0</v>
      </c>
      <c r="AS28" s="333">
        <f t="shared" si="19"/>
        <v>0</v>
      </c>
      <c r="AT28" s="333">
        <f t="shared" si="2"/>
        <v>0</v>
      </c>
      <c r="AU28" s="333">
        <f t="shared" si="20"/>
        <v>0</v>
      </c>
      <c r="AV28" s="396" t="str">
        <f>IF(BJ28=0,"",NN!BJ28)</f>
        <v/>
      </c>
      <c r="AW28" s="460" t="str">
        <f>IF('UPR BILANS N'!W26="","",'UPR BILANS N'!W26)</f>
        <v/>
      </c>
      <c r="AX28" s="94" t="str">
        <f t="shared" si="21"/>
        <v/>
      </c>
      <c r="AY28" s="94"/>
      <c r="AZ28" s="94"/>
      <c r="BA28" s="94"/>
      <c r="BB28" s="94"/>
      <c r="BC28" s="94"/>
      <c r="BD28" s="94"/>
      <c r="BE28" s="94"/>
      <c r="BF28" s="94"/>
      <c r="BG28" s="94"/>
      <c r="BH28" s="94"/>
      <c r="BI28" s="94"/>
      <c r="BJ28" s="414">
        <f>IFERROR(IF(AND(BL28=1,BM28=1,SUMIF($C28:$C$525,$C28,$AH28:$AH$525)=$BN28),$BN28,IF($BO28&gt;0,$BO28,IF(AND(B28=B29,C28=C29,D28=D29,J28=J29),AH28+AH29,IF(AND(COUNTIF($C$13:$C27,$C28)&gt;=1,COUNTIF($D$13:$D27,$D28)&gt;=1),0,IF(AND(SUMIF($B28:$B$525,$B28,$AH28:$AH$525)&gt;$AH28,SUMIF($C28:$C$525,$C28,$AH28:$AH$525)&gt;$AH28,SUMIF($D28:$D$525,$D28,$AH28:$AH$525)&gt;$AH28),SUMIF($C28:$C$525,$C28,$BN28:$BN$525),0))))),0)</f>
        <v>0</v>
      </c>
      <c r="BK28" s="424"/>
      <c r="BL28" s="409">
        <f>COUNTIFS('ZASOBY N'!$B25:$B$525,'ZASOBY N'!$B25,'ZASOBY N'!$C25:'ZASOBY N'!$C$525,'ZASOBY N'!$C25,'ZASOBY N'!$D25:'ZASOBY N'!$D$525,'ZASOBY N'!$D25,'ZASOBY N'!$H25:'ZASOBY N'!$H$525,'ZASOBY N'!$H25 )</f>
        <v>0</v>
      </c>
      <c r="BM28" s="410">
        <f>COUNTIFS('ZASOBY N'!$B$10:$B25,'ZASOBY N'!$B25,'ZASOBY N'!$C$10:'ZASOBY N'!$C25,'ZASOBY N'!$C25,'ZASOBY N'!$D$10:'ZASOBY N'!$D25,'ZASOBY N'!$D25,'ZASOBY N'!$H$10:'ZASOBY N'!$H25,'ZASOBY N'!$H25 )</f>
        <v>0</v>
      </c>
      <c r="BN28" s="411">
        <f t="shared" si="26"/>
        <v>0</v>
      </c>
      <c r="BO28" s="425">
        <f t="shared" si="27"/>
        <v>0</v>
      </c>
      <c r="BP28" s="94"/>
      <c r="BQ28" s="94"/>
      <c r="BR28" s="94"/>
      <c r="BS28" s="94"/>
      <c r="BT28" s="94"/>
      <c r="BU28" s="94"/>
      <c r="BV28" s="94"/>
      <c r="BW28" s="426" t="str">
        <f t="shared" si="22"/>
        <v/>
      </c>
      <c r="BX28" s="439" t="str">
        <f>IF(E28=0,"",NN!E28)</f>
        <v/>
      </c>
      <c r="BY28" s="396" t="str">
        <f>IF(A28="","",NN!A28)</f>
        <v/>
      </c>
      <c r="BZ28" s="428" t="str">
        <f>IF(OR(E28=LEGENDA!$D$30,E28=LEGENDA!$D$31,E28=LEGENDA!$D$32,E28=LEGENDA!$D$33,E28=LEGENDA!$D$34,E28=LEGENDA!$D$35,E28=LEGENDA!$D$36,E28=LEGENDA!$D$37),AV28,"")</f>
        <v/>
      </c>
      <c r="CA28" s="428" t="str">
        <f>IF(OR(E28=LEGENDA!$D$30,E28=LEGENDA!$D$31,E28=LEGENDA!$D$32,E28=LEGENDA!$D$33,E28=LEGENDA!$D$34,E28=LEGENDA!$D$35,E28=LEGENDA!$D$36,E28=LEGENDA!$D$37),AG28,"")</f>
        <v/>
      </c>
      <c r="CB28" s="397" t="str">
        <f t="shared" si="23"/>
        <v/>
      </c>
      <c r="CC28" s="397" t="str">
        <f t="shared" si="28"/>
        <v/>
      </c>
      <c r="CD28" s="397" t="str">
        <f t="shared" si="29"/>
        <v/>
      </c>
      <c r="CE28" s="397" t="str">
        <f t="shared" si="30"/>
        <v/>
      </c>
      <c r="CF28" s="397" t="str">
        <f t="shared" si="31"/>
        <v/>
      </c>
      <c r="CG28" s="397" t="str">
        <f t="shared" si="32"/>
        <v/>
      </c>
      <c r="CH28" s="397" t="str">
        <f>IF(OR(E28=LEGENDA!$D$28,E28=LEGENDA!$D$29,E28=LEGENDA!$D$30,E28=LEGENDA!$D$31,E28=LEGENDA!$D$32,E28=LEGENDA!$D$33,E28=LEGENDA!$D$34,E28=LEGENDA!$D$35,E28=LEGENDA!$D$36,E28=LEGENDA!$D$39),1,"")</f>
        <v/>
      </c>
      <c r="CI28" s="397" t="str">
        <f t="shared" si="33"/>
        <v/>
      </c>
      <c r="CJ28" s="397" t="str">
        <f t="shared" si="24"/>
        <v/>
      </c>
    </row>
    <row r="29" spans="1:88" ht="18.75" customHeight="1" thickBot="1" x14ac:dyDescent="0.3">
      <c r="A29" s="152" t="str">
        <f>IF('ZASOBY N'!A26="","",'ZASOBY N'!A26)</f>
        <v/>
      </c>
      <c r="B29" s="137" t="str">
        <f>IF('ZASOBY N'!B26="","",'ZASOBY N'!B26)</f>
        <v/>
      </c>
      <c r="C29" s="137" t="str">
        <f>IF('ZASOBY N'!C26="","",'ZASOBY N'!C26)</f>
        <v/>
      </c>
      <c r="D29" s="354" t="str">
        <f>IF('ZASOBY N'!D26="","",'ZASOBY N'!D26)</f>
        <v/>
      </c>
      <c r="E29" s="404"/>
      <c r="F29" s="130"/>
      <c r="G29" s="129"/>
      <c r="H29" s="301"/>
      <c r="I29" s="301"/>
      <c r="J29" s="147" t="str">
        <f>IF('ZASOBY N'!$F26="","",'ZASOBY N'!$F26)</f>
        <v/>
      </c>
      <c r="K29" s="403"/>
      <c r="L29" s="254" t="str">
        <f t="shared" si="34"/>
        <v/>
      </c>
      <c r="M29" s="300"/>
      <c r="N29" s="300"/>
      <c r="O29" s="140" t="str">
        <f>IF(L29="","",IF(OR(E29=LEGENDA!$D$28,E29=LEGENDA!$D$29,E29=LEGENDA!$D$31,E29=LEGENDA!$D$38),0.15,0))</f>
        <v/>
      </c>
      <c r="P29" s="140" t="str">
        <f>IF(L29="","",IF(AND(E29=LEGENDA!$D$39,H29=""),"BRAK kol.7",IF(AND(F29=LEGENDA!$A$105,H29=""),"BRAK kol.7",IF(AND(F29=LEGENDA!$A$106,H29=""),"BRAK kol.7",IF(AND(F29=LEGENDA!$A$107,H29=""),"BRAK kol.7",IF(AND(F29=LEGENDA!$A$108,H29=""),"BRAK kol.7",IF(AND(F29=LEGENDA!$A$109,H29=""),"BRAK kol.7",L29*O29)))))))</f>
        <v/>
      </c>
      <c r="Q29" s="141" t="str">
        <f t="shared" si="4"/>
        <v/>
      </c>
      <c r="R29" s="142" t="str">
        <f t="shared" si="5"/>
        <v/>
      </c>
      <c r="S29" s="149" t="str">
        <f t="shared" si="25"/>
        <v/>
      </c>
      <c r="T29" s="431" t="str">
        <f t="shared" si="6"/>
        <v/>
      </c>
      <c r="U29" s="402"/>
      <c r="V29" s="431" t="str">
        <f t="shared" si="7"/>
        <v/>
      </c>
      <c r="W29" s="257"/>
      <c r="X29" s="302" t="str">
        <f>IF(U29="","",IF(AND(V29="",W29=""),"",IF(AND(E29=LEGENDA!$D$39,H29=""),"BRAK kol.7",IF(AND(F29=LEGENDA!$A$105,H29="",E29=LEGENDA!$D$35),V29*W29,IF(AND(F29=LEGENDA!$A$105,H29="",E29=LEGENDA!$D$36),V29*W29,IF(AND(F29=LEGENDA!$A$105,H29=""),"BRAK kol.7",IF(AND(F29=LEGENDA!$A$106,H29=""),"BRAK kol.7",IF(AND(F29=LEGENDA!$A$107,H29=""),"BRAK kol.7",IF(AND(F29=LEGENDA!$A$108,H29=""),"BRAK kol.7",IF(AND(F29=LEGENDA!$A$109,H29=""),"BRAK kol.7",IF(AND(U29&gt;0,W29=""),"Brakkol21",IF(OR(T29="Błąd kol. 7",T29="Błąd kol.8"),T29,IF(AND(H29="",I29=""),"BRAKkol7-8",V29*W29)))))))))))))</f>
        <v/>
      </c>
      <c r="Y29" s="402"/>
      <c r="Z29" s="431" t="str">
        <f t="shared" si="8"/>
        <v/>
      </c>
      <c r="AA29" s="257"/>
      <c r="AB29" s="302" t="str">
        <f>IF(OR(Y29="",Z29="",AA29=""),"",IF(AND(E29=LEGENDA!$D$39,H29=""),"BRAK kol.7",IF(AND(F29=LEGENDA!$A$105,H29=""),"BRAK kol.7",IF(AND(F29=LEGENDA!$A$106,H29=""),"BRAK kol.7",IF(AND(F29=LEGENDA!$A$107,H29=""),"BRAK kol.7",IF(AND(F29=LEGENDA!$A$108,H29=""),"BRAK kol.7",IF(AND(F29=LEGENDA!$A$109,H29=""),"BRAK kol.7",Z29*AA29)))))))</f>
        <v/>
      </c>
      <c r="AC29" s="302" t="str">
        <f t="shared" si="9"/>
        <v/>
      </c>
      <c r="AD29" s="143" t="str">
        <f>IFERROR(IF(OR(J29="",AC29=""),"",IF(AND(E29=LEGENDA!$D$39,H29="",I29=""),"BRAK kol.7",AC29*$J29)),"BRAK kol.7")</f>
        <v/>
      </c>
      <c r="AE29" s="144" t="str">
        <f t="shared" si="10"/>
        <v/>
      </c>
      <c r="AF29" s="143" t="str">
        <f t="shared" si="11"/>
        <v/>
      </c>
      <c r="AG29" s="143" t="str">
        <f t="shared" si="12"/>
        <v/>
      </c>
      <c r="AH29" s="143" t="str">
        <f t="shared" si="13"/>
        <v/>
      </c>
      <c r="AI29" s="131"/>
      <c r="AJ29" s="327"/>
      <c r="AK29" s="286" t="str">
        <f t="shared" si="15"/>
        <v/>
      </c>
      <c r="AL29" s="287" t="str">
        <f t="shared" si="16"/>
        <v/>
      </c>
      <c r="AM29" s="287" t="str">
        <f t="shared" si="17"/>
        <v/>
      </c>
      <c r="AN29" s="318" t="str">
        <f>IF('ZASOBY N'!BD26="","",'ZASOBY N'!BD26)</f>
        <v/>
      </c>
      <c r="AO29" s="320"/>
      <c r="AP29" s="329">
        <f t="shared" si="18"/>
        <v>0</v>
      </c>
      <c r="AQ29" s="333">
        <f t="shared" ref="AQ29:AR92" si="35">IF($E29=AQ$6,$AF29,0)</f>
        <v>0</v>
      </c>
      <c r="AR29" s="333">
        <f t="shared" si="35"/>
        <v>0</v>
      </c>
      <c r="AS29" s="333">
        <f t="shared" si="19"/>
        <v>0</v>
      </c>
      <c r="AT29" s="333">
        <f t="shared" ref="AT29:AT45" si="36">IF($E29=AT$6,$AF29,0)</f>
        <v>0</v>
      </c>
      <c r="AU29" s="333">
        <f t="shared" si="20"/>
        <v>0</v>
      </c>
      <c r="AV29" s="396" t="str">
        <f>IF(BJ29=0,"",NN!BJ29)</f>
        <v/>
      </c>
      <c r="AW29" s="460" t="str">
        <f>IF('UPR BILANS N'!W27="","",'UPR BILANS N'!W27)</f>
        <v/>
      </c>
      <c r="AX29" s="94" t="str">
        <f t="shared" si="21"/>
        <v/>
      </c>
      <c r="AY29" s="94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414">
        <f>IFERROR(IF(AND(BL29=1,BM29=1,SUMIF($C29:$C$525,$C29,$AH29:$AH$525)=$BN29),$BN29,IF($BO29&gt;0,$BO29,IF(AND(B29=B30,C29=C30,D29=D30,J29=J30),AH29+AH30,IF(AND(COUNTIF($C$13:$C28,$C29)&gt;=1,COUNTIF($D$13:$D28,$D29)&gt;=1),0,IF(AND(SUMIF($B29:$B$525,$B29,$AH29:$AH$525)&gt;$AH29,SUMIF($C29:$C$525,$C29,$AH29:$AH$525)&gt;$AH29,SUMIF($D29:$D$525,$D29,$AH29:$AH$525)&gt;$AH29),SUMIF($C29:$C$525,$C29,$BN29:$BN$525),0))))),0)</f>
        <v>0</v>
      </c>
      <c r="BK29" s="424"/>
      <c r="BL29" s="409">
        <f>COUNTIFS('ZASOBY N'!$B26:$B$525,'ZASOBY N'!$B26,'ZASOBY N'!$C26:'ZASOBY N'!$C$525,'ZASOBY N'!$C26,'ZASOBY N'!$D26:'ZASOBY N'!$D$525,'ZASOBY N'!$D26,'ZASOBY N'!$H26:'ZASOBY N'!$H$525,'ZASOBY N'!$H26 )</f>
        <v>0</v>
      </c>
      <c r="BM29" s="410">
        <f>COUNTIFS('ZASOBY N'!$B$10:$B26,'ZASOBY N'!$B26,'ZASOBY N'!$C$10:'ZASOBY N'!$C26,'ZASOBY N'!$C26,'ZASOBY N'!$D$10:'ZASOBY N'!$D26,'ZASOBY N'!$D26,'ZASOBY N'!$H$10:'ZASOBY N'!$H26,'ZASOBY N'!$H26 )</f>
        <v>0</v>
      </c>
      <c r="BN29" s="411">
        <f t="shared" si="26"/>
        <v>0</v>
      </c>
      <c r="BO29" s="425">
        <f t="shared" si="27"/>
        <v>0</v>
      </c>
      <c r="BP29" s="94"/>
      <c r="BQ29" s="94"/>
      <c r="BR29" s="94"/>
      <c r="BS29" s="94"/>
      <c r="BT29" s="94"/>
      <c r="BU29" s="94"/>
      <c r="BV29" s="94"/>
      <c r="BW29" s="426" t="str">
        <f t="shared" si="22"/>
        <v/>
      </c>
      <c r="BX29" s="439" t="str">
        <f>IF(E29=0,"",NN!E29)</f>
        <v/>
      </c>
      <c r="BY29" s="396" t="str">
        <f>IF(A29="","",NN!A29)</f>
        <v/>
      </c>
      <c r="BZ29" s="428" t="str">
        <f>IF(OR(E29=LEGENDA!$D$30,E29=LEGENDA!$D$31,E29=LEGENDA!$D$32,E29=LEGENDA!$D$33,E29=LEGENDA!$D$34,E29=LEGENDA!$D$35,E29=LEGENDA!$D$36,E29=LEGENDA!$D$37),AV29,"")</f>
        <v/>
      </c>
      <c r="CA29" s="428" t="str">
        <f>IF(OR(E29=LEGENDA!$D$30,E29=LEGENDA!$D$31,E29=LEGENDA!$D$32,E29=LEGENDA!$D$33,E29=LEGENDA!$D$34,E29=LEGENDA!$D$35,E29=LEGENDA!$D$36,E29=LEGENDA!$D$37),AG29,"")</f>
        <v/>
      </c>
      <c r="CB29" s="397" t="str">
        <f t="shared" si="23"/>
        <v/>
      </c>
      <c r="CC29" s="397" t="str">
        <f t="shared" si="28"/>
        <v/>
      </c>
      <c r="CD29" s="397" t="str">
        <f t="shared" si="29"/>
        <v/>
      </c>
      <c r="CE29" s="397" t="str">
        <f t="shared" si="30"/>
        <v/>
      </c>
      <c r="CF29" s="397" t="str">
        <f t="shared" si="31"/>
        <v/>
      </c>
      <c r="CG29" s="397" t="str">
        <f t="shared" si="32"/>
        <v/>
      </c>
      <c r="CH29" s="397" t="str">
        <f>IF(OR(E29=LEGENDA!$D$28,E29=LEGENDA!$D$29,E29=LEGENDA!$D$30,E29=LEGENDA!$D$31,E29=LEGENDA!$D$32,E29=LEGENDA!$D$33,E29=LEGENDA!$D$34,E29=LEGENDA!$D$35,E29=LEGENDA!$D$36,E29=LEGENDA!$D$39),1,"")</f>
        <v/>
      </c>
      <c r="CI29" s="397" t="str">
        <f t="shared" si="33"/>
        <v/>
      </c>
      <c r="CJ29" s="397" t="str">
        <f t="shared" si="24"/>
        <v/>
      </c>
    </row>
    <row r="30" spans="1:88" ht="18.75" customHeight="1" thickBot="1" x14ac:dyDescent="0.3">
      <c r="A30" s="152" t="str">
        <f>IF('ZASOBY N'!A27="","",'ZASOBY N'!A27)</f>
        <v/>
      </c>
      <c r="B30" s="137" t="str">
        <f>IF('ZASOBY N'!B27="","",'ZASOBY N'!B27)</f>
        <v/>
      </c>
      <c r="C30" s="137" t="str">
        <f>IF('ZASOBY N'!C27="","",'ZASOBY N'!C27)</f>
        <v/>
      </c>
      <c r="D30" s="354" t="str">
        <f>IF('ZASOBY N'!D27="","",'ZASOBY N'!D27)</f>
        <v/>
      </c>
      <c r="E30" s="404"/>
      <c r="F30" s="130"/>
      <c r="G30" s="129"/>
      <c r="H30" s="301"/>
      <c r="I30" s="301"/>
      <c r="J30" s="147" t="str">
        <f>IF('ZASOBY N'!$F27="","",'ZASOBY N'!$F27)</f>
        <v/>
      </c>
      <c r="K30" s="403"/>
      <c r="L30" s="254" t="str">
        <f t="shared" si="34"/>
        <v/>
      </c>
      <c r="M30" s="300"/>
      <c r="N30" s="300"/>
      <c r="O30" s="140" t="str">
        <f>IF(L30="","",IF(OR(E30=LEGENDA!$D$28,E30=LEGENDA!$D$29,E30=LEGENDA!$D$31,E30=LEGENDA!$D$38),0.15,0))</f>
        <v/>
      </c>
      <c r="P30" s="140" t="str">
        <f>IF(L30="","",IF(AND(E30=LEGENDA!$D$39,H30=""),"BRAK kol.7",IF(AND(F30=LEGENDA!$A$105,H30=""),"BRAK kol.7",IF(AND(F30=LEGENDA!$A$106,H30=""),"BRAK kol.7",IF(AND(F30=LEGENDA!$A$107,H30=""),"BRAK kol.7",IF(AND(F30=LEGENDA!$A$108,H30=""),"BRAK kol.7",IF(AND(F30=LEGENDA!$A$109,H30=""),"BRAK kol.7",L30*O30)))))))</f>
        <v/>
      </c>
      <c r="Q30" s="141" t="str">
        <f t="shared" si="4"/>
        <v/>
      </c>
      <c r="R30" s="142" t="str">
        <f t="shared" si="5"/>
        <v/>
      </c>
      <c r="S30" s="149" t="str">
        <f t="shared" si="25"/>
        <v/>
      </c>
      <c r="T30" s="431" t="str">
        <f t="shared" si="6"/>
        <v/>
      </c>
      <c r="U30" s="402"/>
      <c r="V30" s="431" t="str">
        <f t="shared" si="7"/>
        <v/>
      </c>
      <c r="W30" s="257"/>
      <c r="X30" s="302" t="str">
        <f>IF(U30="","",IF(AND(V30="",W30=""),"",IF(AND(E30=LEGENDA!$D$39,H30=""),"BRAK kol.7",IF(AND(F30=LEGENDA!$A$105,H30="",E30=LEGENDA!$D$35),V30*W30,IF(AND(F30=LEGENDA!$A$105,H30="",E30=LEGENDA!$D$36),V30*W30,IF(AND(F30=LEGENDA!$A$105,H30=""),"BRAK kol.7",IF(AND(F30=LEGENDA!$A$106,H30=""),"BRAK kol.7",IF(AND(F30=LEGENDA!$A$107,H30=""),"BRAK kol.7",IF(AND(F30=LEGENDA!$A$108,H30=""),"BRAK kol.7",IF(AND(F30=LEGENDA!$A$109,H30=""),"BRAK kol.7",IF(AND(U30&gt;0,W30=""),"Brakkol21",IF(OR(T30="Błąd kol. 7",T30="Błąd kol.8"),T30,IF(AND(H30="",I30=""),"BRAKkol7-8",V30*W30)))))))))))))</f>
        <v/>
      </c>
      <c r="Y30" s="402"/>
      <c r="Z30" s="431" t="str">
        <f t="shared" si="8"/>
        <v/>
      </c>
      <c r="AA30" s="257"/>
      <c r="AB30" s="302" t="str">
        <f>IF(OR(Y30="",Z30="",AA30=""),"",IF(AND(E30=LEGENDA!$D$39,H30=""),"BRAK kol.7",IF(AND(F30=LEGENDA!$A$105,H30=""),"BRAK kol.7",IF(AND(F30=LEGENDA!$A$106,H30=""),"BRAK kol.7",IF(AND(F30=LEGENDA!$A$107,H30=""),"BRAK kol.7",IF(AND(F30=LEGENDA!$A$108,H30=""),"BRAK kol.7",IF(AND(F30=LEGENDA!$A$109,H30=""),"BRAK kol.7",Z30*AA30)))))))</f>
        <v/>
      </c>
      <c r="AC30" s="302" t="str">
        <f t="shared" si="9"/>
        <v/>
      </c>
      <c r="AD30" s="143" t="str">
        <f>IFERROR(IF(OR(J30="",AC30=""),"",IF(AND(E30=LEGENDA!$D$39,H30="",I30=""),"BRAK kol.7",AC30*$J30)),"BRAK kol.7")</f>
        <v/>
      </c>
      <c r="AE30" s="144" t="str">
        <f t="shared" si="10"/>
        <v/>
      </c>
      <c r="AF30" s="143" t="str">
        <f t="shared" si="11"/>
        <v/>
      </c>
      <c r="AG30" s="143" t="str">
        <f t="shared" si="12"/>
        <v/>
      </c>
      <c r="AH30" s="143" t="str">
        <f t="shared" si="13"/>
        <v/>
      </c>
      <c r="AI30" s="131"/>
      <c r="AJ30" s="327"/>
      <c r="AK30" s="286" t="str">
        <f t="shared" si="15"/>
        <v/>
      </c>
      <c r="AL30" s="287" t="str">
        <f t="shared" si="16"/>
        <v/>
      </c>
      <c r="AM30" s="287" t="str">
        <f t="shared" si="17"/>
        <v/>
      </c>
      <c r="AN30" s="318" t="str">
        <f>IF('ZASOBY N'!BD27="","",'ZASOBY N'!BD27)</f>
        <v/>
      </c>
      <c r="AO30" s="320"/>
      <c r="AP30" s="329">
        <f t="shared" si="18"/>
        <v>0</v>
      </c>
      <c r="AQ30" s="333">
        <f t="shared" si="35"/>
        <v>0</v>
      </c>
      <c r="AR30" s="333">
        <f t="shared" si="35"/>
        <v>0</v>
      </c>
      <c r="AS30" s="333">
        <f t="shared" si="19"/>
        <v>0</v>
      </c>
      <c r="AT30" s="333">
        <f t="shared" si="36"/>
        <v>0</v>
      </c>
      <c r="AU30" s="333">
        <f t="shared" si="20"/>
        <v>0</v>
      </c>
      <c r="AV30" s="396" t="str">
        <f>IF(BJ30=0,"",NN!BJ30)</f>
        <v/>
      </c>
      <c r="AW30" s="460" t="str">
        <f>IF('UPR BILANS N'!W28="","",'UPR BILANS N'!W28)</f>
        <v/>
      </c>
      <c r="AX30" s="94" t="str">
        <f t="shared" si="21"/>
        <v/>
      </c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414">
        <f>IFERROR(IF(AND(BL30=1,BM30=1,SUMIF($C30:$C$525,$C30,$AH30:$AH$525)=$BN30),$BN30,IF($BO30&gt;0,$BO30,IF(AND(B30=B31,C30=C31,D30=D31,J30=J31),AH30+AH31,IF(AND(COUNTIF($C$13:$C29,$C30)&gt;=1,COUNTIF($D$13:$D29,$D30)&gt;=1),0,IF(AND(SUMIF($B30:$B$525,$B30,$AH30:$AH$525)&gt;$AH30,SUMIF($C30:$C$525,$C30,$AH30:$AH$525)&gt;$AH30,SUMIF($D30:$D$525,$D30,$AH30:$AH$525)&gt;$AH30),SUMIF($C30:$C$525,$C30,$BN30:$BN$525),0))))),0)</f>
        <v>0</v>
      </c>
      <c r="BK30" s="424"/>
      <c r="BL30" s="409">
        <f>COUNTIFS('ZASOBY N'!$B27:$B$525,'ZASOBY N'!$B27,'ZASOBY N'!$C27:'ZASOBY N'!$C$525,'ZASOBY N'!$C27,'ZASOBY N'!$D27:'ZASOBY N'!$D$525,'ZASOBY N'!$D27,'ZASOBY N'!$H27:'ZASOBY N'!$H$525,'ZASOBY N'!$H27 )</f>
        <v>0</v>
      </c>
      <c r="BM30" s="410">
        <f>COUNTIFS('ZASOBY N'!$B$10:$B27,'ZASOBY N'!$B27,'ZASOBY N'!$C$10:'ZASOBY N'!$C27,'ZASOBY N'!$C27,'ZASOBY N'!$D$10:'ZASOBY N'!$D27,'ZASOBY N'!$D27,'ZASOBY N'!$H$10:'ZASOBY N'!$H27,'ZASOBY N'!$H27 )</f>
        <v>0</v>
      </c>
      <c r="BN30" s="411">
        <f t="shared" si="26"/>
        <v>0</v>
      </c>
      <c r="BO30" s="425">
        <f t="shared" si="27"/>
        <v>0</v>
      </c>
      <c r="BP30" s="94"/>
      <c r="BQ30" s="94"/>
      <c r="BR30" s="94"/>
      <c r="BS30" s="94"/>
      <c r="BT30" s="94"/>
      <c r="BU30" s="94"/>
      <c r="BV30" s="94"/>
      <c r="BW30" s="426" t="str">
        <f t="shared" si="22"/>
        <v/>
      </c>
      <c r="BX30" s="439" t="str">
        <f>IF(E30=0,"",NN!E30)</f>
        <v/>
      </c>
      <c r="BY30" s="396" t="str">
        <f>IF(A30="","",NN!A30)</f>
        <v/>
      </c>
      <c r="BZ30" s="428" t="str">
        <f>IF(OR(E30=LEGENDA!$D$30,E30=LEGENDA!$D$31,E30=LEGENDA!$D$32,E30=LEGENDA!$D$33,E30=LEGENDA!$D$34,E30=LEGENDA!$D$35,E30=LEGENDA!$D$36,E30=LEGENDA!$D$37),AV30,"")</f>
        <v/>
      </c>
      <c r="CA30" s="428" t="str">
        <f>IF(OR(E30=LEGENDA!$D$30,E30=LEGENDA!$D$31,E30=LEGENDA!$D$32,E30=LEGENDA!$D$33,E30=LEGENDA!$D$34,E30=LEGENDA!$D$35,E30=LEGENDA!$D$36,E30=LEGENDA!$D$37),AG30,"")</f>
        <v/>
      </c>
      <c r="CB30" s="397" t="str">
        <f t="shared" si="23"/>
        <v/>
      </c>
      <c r="CC30" s="397" t="str">
        <f t="shared" si="28"/>
        <v/>
      </c>
      <c r="CD30" s="397" t="str">
        <f t="shared" si="29"/>
        <v/>
      </c>
      <c r="CE30" s="397" t="str">
        <f t="shared" si="30"/>
        <v/>
      </c>
      <c r="CF30" s="397" t="str">
        <f t="shared" si="31"/>
        <v/>
      </c>
      <c r="CG30" s="397" t="str">
        <f t="shared" si="32"/>
        <v/>
      </c>
      <c r="CH30" s="397" t="str">
        <f>IF(OR(E30=LEGENDA!$D$28,E30=LEGENDA!$D$29,E30=LEGENDA!$D$30,E30=LEGENDA!$D$31,E30=LEGENDA!$D$32,E30=LEGENDA!$D$33,E30=LEGENDA!$D$34,E30=LEGENDA!$D$35,E30=LEGENDA!$D$36,E30=LEGENDA!$D$39),1,"")</f>
        <v/>
      </c>
      <c r="CI30" s="397" t="str">
        <f t="shared" si="33"/>
        <v/>
      </c>
      <c r="CJ30" s="397" t="str">
        <f t="shared" si="24"/>
        <v/>
      </c>
    </row>
    <row r="31" spans="1:88" ht="18.75" customHeight="1" thickBot="1" x14ac:dyDescent="0.3">
      <c r="A31" s="152" t="str">
        <f>IF('ZASOBY N'!A28="","",'ZASOBY N'!A28)</f>
        <v/>
      </c>
      <c r="B31" s="137" t="str">
        <f>IF('ZASOBY N'!B28="","",'ZASOBY N'!B28)</f>
        <v/>
      </c>
      <c r="C31" s="137" t="str">
        <f>IF('ZASOBY N'!C28="","",'ZASOBY N'!C28)</f>
        <v/>
      </c>
      <c r="D31" s="354" t="str">
        <f>IF('ZASOBY N'!D28="","",'ZASOBY N'!D28)</f>
        <v/>
      </c>
      <c r="E31" s="404"/>
      <c r="F31" s="130"/>
      <c r="G31" s="129"/>
      <c r="H31" s="301"/>
      <c r="I31" s="301"/>
      <c r="J31" s="147" t="str">
        <f>IF('ZASOBY N'!$F28="","",'ZASOBY N'!$F28)</f>
        <v/>
      </c>
      <c r="K31" s="403"/>
      <c r="L31" s="254" t="str">
        <f t="shared" si="34"/>
        <v/>
      </c>
      <c r="M31" s="300"/>
      <c r="N31" s="300"/>
      <c r="O31" s="140" t="str">
        <f>IF(L31="","",IF(OR(E31=LEGENDA!$D$28,E31=LEGENDA!$D$29,E31=LEGENDA!$D$31,E31=LEGENDA!$D$38),0.15,0))</f>
        <v/>
      </c>
      <c r="P31" s="140" t="str">
        <f>IF(L31="","",IF(AND(E31=LEGENDA!$D$39,H31=""),"BRAK kol.7",IF(AND(F31=LEGENDA!$A$105,H31=""),"BRAK kol.7",IF(AND(F31=LEGENDA!$A$106,H31=""),"BRAK kol.7",IF(AND(F31=LEGENDA!$A$107,H31=""),"BRAK kol.7",IF(AND(F31=LEGENDA!$A$108,H31=""),"BRAK kol.7",IF(AND(F31=LEGENDA!$A$109,H31=""),"BRAK kol.7",L31*O31)))))))</f>
        <v/>
      </c>
      <c r="Q31" s="141" t="str">
        <f t="shared" si="4"/>
        <v/>
      </c>
      <c r="R31" s="142" t="str">
        <f t="shared" si="5"/>
        <v/>
      </c>
      <c r="S31" s="149" t="str">
        <f t="shared" si="25"/>
        <v/>
      </c>
      <c r="T31" s="431" t="str">
        <f t="shared" si="6"/>
        <v/>
      </c>
      <c r="U31" s="402"/>
      <c r="V31" s="431" t="str">
        <f t="shared" si="7"/>
        <v/>
      </c>
      <c r="W31" s="257"/>
      <c r="X31" s="302" t="str">
        <f>IF(U31="","",IF(AND(V31="",W31=""),"",IF(AND(E31=LEGENDA!$D$39,H31=""),"BRAK kol.7",IF(AND(F31=LEGENDA!$A$105,H31="",E31=LEGENDA!$D$35),V31*W31,IF(AND(F31=LEGENDA!$A$105,H31="",E31=LEGENDA!$D$36),V31*W31,IF(AND(F31=LEGENDA!$A$105,H31=""),"BRAK kol.7",IF(AND(F31=LEGENDA!$A$106,H31=""),"BRAK kol.7",IF(AND(F31=LEGENDA!$A$107,H31=""),"BRAK kol.7",IF(AND(F31=LEGENDA!$A$108,H31=""),"BRAK kol.7",IF(AND(F31=LEGENDA!$A$109,H31=""),"BRAK kol.7",IF(AND(U31&gt;0,W31=""),"Brakkol21",IF(OR(T31="Błąd kol. 7",T31="Błąd kol.8"),T31,IF(AND(H31="",I31=""),"BRAKkol7-8",V31*W31)))))))))))))</f>
        <v/>
      </c>
      <c r="Y31" s="402"/>
      <c r="Z31" s="431" t="str">
        <f t="shared" si="8"/>
        <v/>
      </c>
      <c r="AA31" s="257"/>
      <c r="AB31" s="302" t="str">
        <f>IF(OR(Y31="",Z31="",AA31=""),"",IF(AND(E31=LEGENDA!$D$39,H31=""),"BRAK kol.7",IF(AND(F31=LEGENDA!$A$105,H31=""),"BRAK kol.7",IF(AND(F31=LEGENDA!$A$106,H31=""),"BRAK kol.7",IF(AND(F31=LEGENDA!$A$107,H31=""),"BRAK kol.7",IF(AND(F31=LEGENDA!$A$108,H31=""),"BRAK kol.7",IF(AND(F31=LEGENDA!$A$109,H31=""),"BRAK kol.7",Z31*AA31)))))))</f>
        <v/>
      </c>
      <c r="AC31" s="302" t="str">
        <f t="shared" si="9"/>
        <v/>
      </c>
      <c r="AD31" s="143" t="str">
        <f>IFERROR(IF(OR(J31="",AC31=""),"",IF(AND(E31=LEGENDA!$D$39,H31="",I31=""),"BRAK kol.7",AC31*$J31)),"BRAK kol.7")</f>
        <v/>
      </c>
      <c r="AE31" s="144" t="str">
        <f t="shared" si="10"/>
        <v/>
      </c>
      <c r="AF31" s="143" t="str">
        <f t="shared" si="11"/>
        <v/>
      </c>
      <c r="AG31" s="143" t="str">
        <f t="shared" si="12"/>
        <v/>
      </c>
      <c r="AH31" s="143" t="str">
        <f t="shared" si="13"/>
        <v/>
      </c>
      <c r="AI31" s="131"/>
      <c r="AJ31" s="327"/>
      <c r="AK31" s="286" t="str">
        <f t="shared" si="15"/>
        <v/>
      </c>
      <c r="AL31" s="287" t="str">
        <f t="shared" si="16"/>
        <v/>
      </c>
      <c r="AM31" s="287" t="str">
        <f t="shared" si="17"/>
        <v/>
      </c>
      <c r="AN31" s="318" t="str">
        <f>IF('ZASOBY N'!BD28="","",'ZASOBY N'!BD28)</f>
        <v/>
      </c>
      <c r="AO31" s="320"/>
      <c r="AP31" s="329">
        <f t="shared" si="18"/>
        <v>0</v>
      </c>
      <c r="AQ31" s="333">
        <f t="shared" si="35"/>
        <v>0</v>
      </c>
      <c r="AR31" s="333">
        <f t="shared" si="35"/>
        <v>0</v>
      </c>
      <c r="AS31" s="333">
        <f t="shared" si="19"/>
        <v>0</v>
      </c>
      <c r="AT31" s="333">
        <f t="shared" si="36"/>
        <v>0</v>
      </c>
      <c r="AU31" s="333">
        <f t="shared" si="20"/>
        <v>0</v>
      </c>
      <c r="AV31" s="396" t="str">
        <f>IF(BJ31=0,"",NN!BJ31)</f>
        <v/>
      </c>
      <c r="AW31" s="460" t="str">
        <f>IF('UPR BILANS N'!W29="","",'UPR BILANS N'!W29)</f>
        <v/>
      </c>
      <c r="AX31" s="94" t="str">
        <f t="shared" si="21"/>
        <v/>
      </c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414">
        <f>IFERROR(IF(AND(BL31=1,BM31=1,SUMIF($C31:$C$525,$C31,$AH31:$AH$525)=$BN31),$BN31,IF($BO31&gt;0,$BO31,IF(AND(B31=B32,C31=C32,D31=D32,J31=J32),AH31+AH32,IF(AND(COUNTIF($C$13:$C30,$C31)&gt;=1,COUNTIF($D$13:$D30,$D31)&gt;=1),0,IF(AND(SUMIF($B31:$B$525,$B31,$AH31:$AH$525)&gt;$AH31,SUMIF($C31:$C$525,$C31,$AH31:$AH$525)&gt;$AH31,SUMIF($D31:$D$525,$D31,$AH31:$AH$525)&gt;$AH31),SUMIF($C31:$C$525,$C31,$BN31:$BN$525),0))))),0)</f>
        <v>0</v>
      </c>
      <c r="BK31" s="424"/>
      <c r="BL31" s="409">
        <f>COUNTIFS('ZASOBY N'!$B28:$B$525,'ZASOBY N'!$B28,'ZASOBY N'!$C28:'ZASOBY N'!$C$525,'ZASOBY N'!$C28,'ZASOBY N'!$D28:'ZASOBY N'!$D$525,'ZASOBY N'!$D28,'ZASOBY N'!$H28:'ZASOBY N'!$H$525,'ZASOBY N'!$H28 )</f>
        <v>0</v>
      </c>
      <c r="BM31" s="410">
        <f>COUNTIFS('ZASOBY N'!$B$10:$B28,'ZASOBY N'!$B28,'ZASOBY N'!$C$10:'ZASOBY N'!$C28,'ZASOBY N'!$C28,'ZASOBY N'!$D$10:'ZASOBY N'!$D28,'ZASOBY N'!$D28,'ZASOBY N'!$H$10:'ZASOBY N'!$H28,'ZASOBY N'!$H28 )</f>
        <v>0</v>
      </c>
      <c r="BN31" s="411">
        <f t="shared" si="26"/>
        <v>0</v>
      </c>
      <c r="BO31" s="425">
        <f t="shared" si="27"/>
        <v>0</v>
      </c>
      <c r="BP31" s="94"/>
      <c r="BQ31" s="94"/>
      <c r="BR31" s="94"/>
      <c r="BS31" s="94"/>
      <c r="BT31" s="94"/>
      <c r="BU31" s="94"/>
      <c r="BV31" s="94"/>
      <c r="BW31" s="426" t="str">
        <f t="shared" si="22"/>
        <v/>
      </c>
      <c r="BX31" s="439" t="str">
        <f>IF(E31=0,"",NN!E31)</f>
        <v/>
      </c>
      <c r="BY31" s="396" t="str">
        <f>IF(A31="","",NN!A31)</f>
        <v/>
      </c>
      <c r="BZ31" s="428" t="str">
        <f>IF(OR(E31=LEGENDA!$D$30,E31=LEGENDA!$D$31,E31=LEGENDA!$D$32,E31=LEGENDA!$D$33,E31=LEGENDA!$D$34,E31=LEGENDA!$D$35,E31=LEGENDA!$D$36,E31=LEGENDA!$D$37),AV31,"")</f>
        <v/>
      </c>
      <c r="CA31" s="428" t="str">
        <f>IF(OR(E31=LEGENDA!$D$30,E31=LEGENDA!$D$31,E31=LEGENDA!$D$32,E31=LEGENDA!$D$33,E31=LEGENDA!$D$34,E31=LEGENDA!$D$35,E31=LEGENDA!$D$36,E31=LEGENDA!$D$37),AG31,"")</f>
        <v/>
      </c>
      <c r="CB31" s="397" t="str">
        <f t="shared" si="23"/>
        <v/>
      </c>
      <c r="CC31" s="397" t="str">
        <f t="shared" si="28"/>
        <v/>
      </c>
      <c r="CD31" s="397" t="str">
        <f t="shared" si="29"/>
        <v/>
      </c>
      <c r="CE31" s="397" t="str">
        <f t="shared" si="30"/>
        <v/>
      </c>
      <c r="CF31" s="397" t="str">
        <f t="shared" si="31"/>
        <v/>
      </c>
      <c r="CG31" s="397" t="str">
        <f t="shared" si="32"/>
        <v/>
      </c>
      <c r="CH31" s="397" t="str">
        <f>IF(OR(E31=LEGENDA!$D$28,E31=LEGENDA!$D$29,E31=LEGENDA!$D$30,E31=LEGENDA!$D$31,E31=LEGENDA!$D$32,E31=LEGENDA!$D$33,E31=LEGENDA!$D$34,E31=LEGENDA!$D$35,E31=LEGENDA!$D$36,E31=LEGENDA!$D$39),1,"")</f>
        <v/>
      </c>
      <c r="CI31" s="397" t="str">
        <f t="shared" si="33"/>
        <v/>
      </c>
      <c r="CJ31" s="397" t="str">
        <f t="shared" si="24"/>
        <v/>
      </c>
    </row>
    <row r="32" spans="1:88" ht="18.75" customHeight="1" thickBot="1" x14ac:dyDescent="0.3">
      <c r="A32" s="152" t="str">
        <f>IF('ZASOBY N'!A29="","",'ZASOBY N'!A29)</f>
        <v/>
      </c>
      <c r="B32" s="137" t="str">
        <f>IF('ZASOBY N'!B29="","",'ZASOBY N'!B29)</f>
        <v/>
      </c>
      <c r="C32" s="137" t="str">
        <f>IF('ZASOBY N'!C29="","",'ZASOBY N'!C29)</f>
        <v/>
      </c>
      <c r="D32" s="354" t="str">
        <f>IF('ZASOBY N'!D29="","",'ZASOBY N'!D29)</f>
        <v/>
      </c>
      <c r="E32" s="404"/>
      <c r="F32" s="130"/>
      <c r="G32" s="129"/>
      <c r="H32" s="301"/>
      <c r="I32" s="301"/>
      <c r="J32" s="147" t="str">
        <f>IF('ZASOBY N'!$F29="","",'ZASOBY N'!$F29)</f>
        <v/>
      </c>
      <c r="K32" s="403"/>
      <c r="L32" s="254" t="str">
        <f t="shared" si="34"/>
        <v/>
      </c>
      <c r="M32" s="300"/>
      <c r="N32" s="300"/>
      <c r="O32" s="140" t="str">
        <f>IF(L32="","",IF(OR(E32=LEGENDA!$D$28,E32=LEGENDA!$D$29,E32=LEGENDA!$D$31,E32=LEGENDA!$D$38),0.15,0))</f>
        <v/>
      </c>
      <c r="P32" s="140" t="str">
        <f>IF(L32="","",IF(AND(E32=LEGENDA!$D$39,H32=""),"BRAK kol.7",IF(AND(F32=LEGENDA!$A$105,H32=""),"BRAK kol.7",IF(AND(F32=LEGENDA!$A$106,H32=""),"BRAK kol.7",IF(AND(F32=LEGENDA!$A$107,H32=""),"BRAK kol.7",IF(AND(F32=LEGENDA!$A$108,H32=""),"BRAK kol.7",IF(AND(F32=LEGENDA!$A$109,H32=""),"BRAK kol.7",L32*O32)))))))</f>
        <v/>
      </c>
      <c r="Q32" s="141" t="str">
        <f t="shared" si="4"/>
        <v/>
      </c>
      <c r="R32" s="142" t="str">
        <f t="shared" si="5"/>
        <v/>
      </c>
      <c r="S32" s="149" t="str">
        <f t="shared" si="25"/>
        <v/>
      </c>
      <c r="T32" s="431" t="str">
        <f t="shared" si="6"/>
        <v/>
      </c>
      <c r="U32" s="402"/>
      <c r="V32" s="431" t="str">
        <f t="shared" si="7"/>
        <v/>
      </c>
      <c r="W32" s="257"/>
      <c r="X32" s="302" t="str">
        <f>IF(U32="","",IF(AND(V32="",W32=""),"",IF(AND(E32=LEGENDA!$D$39,H32=""),"BRAK kol.7",IF(AND(F32=LEGENDA!$A$105,H32="",E32=LEGENDA!$D$35),V32*W32,IF(AND(F32=LEGENDA!$A$105,H32="",E32=LEGENDA!$D$36),V32*W32,IF(AND(F32=LEGENDA!$A$105,H32=""),"BRAK kol.7",IF(AND(F32=LEGENDA!$A$106,H32=""),"BRAK kol.7",IF(AND(F32=LEGENDA!$A$107,H32=""),"BRAK kol.7",IF(AND(F32=LEGENDA!$A$108,H32=""),"BRAK kol.7",IF(AND(F32=LEGENDA!$A$109,H32=""),"BRAK kol.7",IF(AND(U32&gt;0,W32=""),"Brakkol21",IF(OR(T32="Błąd kol. 7",T32="Błąd kol.8"),T32,IF(AND(H32="",I32=""),"BRAKkol7-8",V32*W32)))))))))))))</f>
        <v/>
      </c>
      <c r="Y32" s="402"/>
      <c r="Z32" s="431" t="str">
        <f t="shared" si="8"/>
        <v/>
      </c>
      <c r="AA32" s="257"/>
      <c r="AB32" s="302" t="str">
        <f>IF(OR(Y32="",Z32="",AA32=""),"",IF(AND(E32=LEGENDA!$D$39,H32=""),"BRAK kol.7",IF(AND(F32=LEGENDA!$A$105,H32=""),"BRAK kol.7",IF(AND(F32=LEGENDA!$A$106,H32=""),"BRAK kol.7",IF(AND(F32=LEGENDA!$A$107,H32=""),"BRAK kol.7",IF(AND(F32=LEGENDA!$A$108,H32=""),"BRAK kol.7",IF(AND(F32=LEGENDA!$A$109,H32=""),"BRAK kol.7",Z32*AA32)))))))</f>
        <v/>
      </c>
      <c r="AC32" s="302" t="str">
        <f t="shared" si="9"/>
        <v/>
      </c>
      <c r="AD32" s="143" t="str">
        <f>IFERROR(IF(OR(J32="",AC32=""),"",IF(AND(E32=LEGENDA!$D$39,H32="",I32=""),"BRAK kol.7",AC32*$J32)),"BRAK kol.7")</f>
        <v/>
      </c>
      <c r="AE32" s="144" t="str">
        <f t="shared" si="10"/>
        <v/>
      </c>
      <c r="AF32" s="143" t="str">
        <f t="shared" si="11"/>
        <v/>
      </c>
      <c r="AG32" s="143" t="str">
        <f t="shared" si="12"/>
        <v/>
      </c>
      <c r="AH32" s="143" t="str">
        <f t="shared" si="13"/>
        <v/>
      </c>
      <c r="AI32" s="131"/>
      <c r="AJ32" s="327"/>
      <c r="AK32" s="286" t="str">
        <f t="shared" si="15"/>
        <v/>
      </c>
      <c r="AL32" s="287" t="str">
        <f t="shared" si="16"/>
        <v/>
      </c>
      <c r="AM32" s="287" t="str">
        <f t="shared" si="17"/>
        <v/>
      </c>
      <c r="AN32" s="318" t="str">
        <f>IF('ZASOBY N'!BD29="","",'ZASOBY N'!BD29)</f>
        <v/>
      </c>
      <c r="AO32" s="320"/>
      <c r="AP32" s="329">
        <f t="shared" si="18"/>
        <v>0</v>
      </c>
      <c r="AQ32" s="333">
        <f t="shared" si="35"/>
        <v>0</v>
      </c>
      <c r="AR32" s="333">
        <f t="shared" si="35"/>
        <v>0</v>
      </c>
      <c r="AS32" s="333">
        <f t="shared" si="19"/>
        <v>0</v>
      </c>
      <c r="AT32" s="333">
        <f t="shared" si="36"/>
        <v>0</v>
      </c>
      <c r="AU32" s="333">
        <f t="shared" si="20"/>
        <v>0</v>
      </c>
      <c r="AV32" s="396" t="str">
        <f>IF(BJ32=0,"",NN!BJ32)</f>
        <v/>
      </c>
      <c r="AW32" s="460" t="str">
        <f>IF('UPR BILANS N'!W30="","",'UPR BILANS N'!W30)</f>
        <v/>
      </c>
      <c r="AX32" s="94" t="str">
        <f t="shared" si="21"/>
        <v/>
      </c>
      <c r="AY32" s="94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414">
        <f>IFERROR(IF(AND(BL32=1,BM32=1,SUMIF($C32:$C$525,$C32,$AH32:$AH$525)=$BN32),$BN32,IF($BO32&gt;0,$BO32,IF(AND(B32=B33,C32=C33,D32=D33,J32=J33),AH32+AH33,IF(AND(COUNTIF($C$13:$C31,$C32)&gt;=1,COUNTIF($D$13:$D31,$D32)&gt;=1),0,IF(AND(SUMIF($B32:$B$525,$B32,$AH32:$AH$525)&gt;$AH32,SUMIF($C32:$C$525,$C32,$AH32:$AH$525)&gt;$AH32,SUMIF($D32:$D$525,$D32,$AH32:$AH$525)&gt;$AH32),SUMIF($C32:$C$525,$C32,$BN32:$BN$525),0))))),0)</f>
        <v>0</v>
      </c>
      <c r="BK32" s="424"/>
      <c r="BL32" s="409">
        <f>COUNTIFS('ZASOBY N'!$B29:$B$525,'ZASOBY N'!$B29,'ZASOBY N'!$C29:'ZASOBY N'!$C$525,'ZASOBY N'!$C29,'ZASOBY N'!$D29:'ZASOBY N'!$D$525,'ZASOBY N'!$D29,'ZASOBY N'!$H29:'ZASOBY N'!$H$525,'ZASOBY N'!$H29 )</f>
        <v>0</v>
      </c>
      <c r="BM32" s="410">
        <f>COUNTIFS('ZASOBY N'!$B$10:$B29,'ZASOBY N'!$B29,'ZASOBY N'!$C$10:'ZASOBY N'!$C29,'ZASOBY N'!$C29,'ZASOBY N'!$D$10:'ZASOBY N'!$D29,'ZASOBY N'!$D29,'ZASOBY N'!$H$10:'ZASOBY N'!$H29,'ZASOBY N'!$H29 )</f>
        <v>0</v>
      </c>
      <c r="BN32" s="411">
        <f t="shared" si="26"/>
        <v>0</v>
      </c>
      <c r="BO32" s="425">
        <f t="shared" si="27"/>
        <v>0</v>
      </c>
      <c r="BP32" s="94"/>
      <c r="BQ32" s="94"/>
      <c r="BR32" s="94"/>
      <c r="BS32" s="94"/>
      <c r="BT32" s="94"/>
      <c r="BU32" s="94"/>
      <c r="BV32" s="94"/>
      <c r="BW32" s="426" t="str">
        <f t="shared" si="22"/>
        <v/>
      </c>
      <c r="BX32" s="439" t="str">
        <f>IF(E32=0,"",NN!E32)</f>
        <v/>
      </c>
      <c r="BY32" s="396" t="str">
        <f>IF(A32="","",NN!A32)</f>
        <v/>
      </c>
      <c r="BZ32" s="428" t="str">
        <f>IF(OR(E32=LEGENDA!$D$30,E32=LEGENDA!$D$31,E32=LEGENDA!$D$32,E32=LEGENDA!$D$33,E32=LEGENDA!$D$34,E32=LEGENDA!$D$35,E32=LEGENDA!$D$36,E32=LEGENDA!$D$37),AV32,"")</f>
        <v/>
      </c>
      <c r="CA32" s="428" t="str">
        <f>IF(OR(E32=LEGENDA!$D$30,E32=LEGENDA!$D$31,E32=LEGENDA!$D$32,E32=LEGENDA!$D$33,E32=LEGENDA!$D$34,E32=LEGENDA!$D$35,E32=LEGENDA!$D$36,E32=LEGENDA!$D$37),AG32,"")</f>
        <v/>
      </c>
      <c r="CB32" s="397" t="str">
        <f t="shared" si="23"/>
        <v/>
      </c>
      <c r="CC32" s="397" t="str">
        <f t="shared" si="28"/>
        <v/>
      </c>
      <c r="CD32" s="397" t="str">
        <f t="shared" si="29"/>
        <v/>
      </c>
      <c r="CE32" s="397" t="str">
        <f t="shared" si="30"/>
        <v/>
      </c>
      <c r="CF32" s="397" t="str">
        <f t="shared" si="31"/>
        <v/>
      </c>
      <c r="CG32" s="397" t="str">
        <f t="shared" si="32"/>
        <v/>
      </c>
      <c r="CH32" s="397" t="str">
        <f>IF(OR(E32=LEGENDA!$D$28,E32=LEGENDA!$D$29,E32=LEGENDA!$D$30,E32=LEGENDA!$D$31,E32=LEGENDA!$D$32,E32=LEGENDA!$D$33,E32=LEGENDA!$D$34,E32=LEGENDA!$D$35,E32=LEGENDA!$D$36,E32=LEGENDA!$D$39),1,"")</f>
        <v/>
      </c>
      <c r="CI32" s="397" t="str">
        <f t="shared" si="33"/>
        <v/>
      </c>
      <c r="CJ32" s="397" t="str">
        <f t="shared" si="24"/>
        <v/>
      </c>
    </row>
    <row r="33" spans="1:88" ht="18.75" customHeight="1" thickBot="1" x14ac:dyDescent="0.3">
      <c r="A33" s="152" t="str">
        <f>IF('ZASOBY N'!A30="","",'ZASOBY N'!A30)</f>
        <v/>
      </c>
      <c r="B33" s="137" t="str">
        <f>IF('ZASOBY N'!B30="","",'ZASOBY N'!B30)</f>
        <v/>
      </c>
      <c r="C33" s="137" t="str">
        <f>IF('ZASOBY N'!C30="","",'ZASOBY N'!C30)</f>
        <v/>
      </c>
      <c r="D33" s="354" t="str">
        <f>IF('ZASOBY N'!D30="","",'ZASOBY N'!D30)</f>
        <v/>
      </c>
      <c r="E33" s="404"/>
      <c r="F33" s="130"/>
      <c r="G33" s="129"/>
      <c r="H33" s="301"/>
      <c r="I33" s="301"/>
      <c r="J33" s="147" t="str">
        <f>IF('ZASOBY N'!$F30="","",'ZASOBY N'!$F30)</f>
        <v/>
      </c>
      <c r="K33" s="403"/>
      <c r="L33" s="254" t="str">
        <f t="shared" si="34"/>
        <v/>
      </c>
      <c r="M33" s="300"/>
      <c r="N33" s="300"/>
      <c r="O33" s="140" t="str">
        <f>IF(L33="","",IF(OR(E33=LEGENDA!$D$28,E33=LEGENDA!$D$29,E33=LEGENDA!$D$31,E33=LEGENDA!$D$38),0.15,0))</f>
        <v/>
      </c>
      <c r="P33" s="140" t="str">
        <f>IF(L33="","",IF(AND(E33=LEGENDA!$D$39,H33=""),"BRAK kol.7",IF(AND(F33=LEGENDA!$A$105,H33=""),"BRAK kol.7",IF(AND(F33=LEGENDA!$A$106,H33=""),"BRAK kol.7",IF(AND(F33=LEGENDA!$A$107,H33=""),"BRAK kol.7",IF(AND(F33=LEGENDA!$A$108,H33=""),"BRAK kol.7",IF(AND(F33=LEGENDA!$A$109,H33=""),"BRAK kol.7",L33*O33)))))))</f>
        <v/>
      </c>
      <c r="Q33" s="141" t="str">
        <f t="shared" si="4"/>
        <v/>
      </c>
      <c r="R33" s="142" t="str">
        <f t="shared" si="5"/>
        <v/>
      </c>
      <c r="S33" s="149" t="str">
        <f t="shared" si="25"/>
        <v/>
      </c>
      <c r="T33" s="431" t="str">
        <f t="shared" si="6"/>
        <v/>
      </c>
      <c r="U33" s="402"/>
      <c r="V33" s="431" t="str">
        <f t="shared" si="7"/>
        <v/>
      </c>
      <c r="W33" s="257"/>
      <c r="X33" s="302" t="str">
        <f>IF(U33="","",IF(AND(V33="",W33=""),"",IF(AND(E33=LEGENDA!$D$39,H33=""),"BRAK kol.7",IF(AND(F33=LEGENDA!$A$105,H33="",E33=LEGENDA!$D$35),V33*W33,IF(AND(F33=LEGENDA!$A$105,H33="",E33=LEGENDA!$D$36),V33*W33,IF(AND(F33=LEGENDA!$A$105,H33=""),"BRAK kol.7",IF(AND(F33=LEGENDA!$A$106,H33=""),"BRAK kol.7",IF(AND(F33=LEGENDA!$A$107,H33=""),"BRAK kol.7",IF(AND(F33=LEGENDA!$A$108,H33=""),"BRAK kol.7",IF(AND(F33=LEGENDA!$A$109,H33=""),"BRAK kol.7",IF(AND(U33&gt;0,W33=""),"Brakkol21",IF(OR(T33="Błąd kol. 7",T33="Błąd kol.8"),T33,IF(AND(H33="",I33=""),"BRAKkol7-8",V33*W33)))))))))))))</f>
        <v/>
      </c>
      <c r="Y33" s="402"/>
      <c r="Z33" s="431" t="str">
        <f t="shared" si="8"/>
        <v/>
      </c>
      <c r="AA33" s="257"/>
      <c r="AB33" s="302" t="str">
        <f>IF(OR(Y33="",Z33="",AA33=""),"",IF(AND(E33=LEGENDA!$D$39,H33=""),"BRAK kol.7",IF(AND(F33=LEGENDA!$A$105,H33=""),"BRAK kol.7",IF(AND(F33=LEGENDA!$A$106,H33=""),"BRAK kol.7",IF(AND(F33=LEGENDA!$A$107,H33=""),"BRAK kol.7",IF(AND(F33=LEGENDA!$A$108,H33=""),"BRAK kol.7",IF(AND(F33=LEGENDA!$A$109,H33=""),"BRAK kol.7",Z33*AA33)))))))</f>
        <v/>
      </c>
      <c r="AC33" s="302" t="str">
        <f t="shared" si="9"/>
        <v/>
      </c>
      <c r="AD33" s="143" t="str">
        <f>IFERROR(IF(OR(J33="",AC33=""),"",IF(AND(E33=LEGENDA!$D$39,H33="",I33=""),"BRAK kol.7",AC33*$J33)),"BRAK kol.7")</f>
        <v/>
      </c>
      <c r="AE33" s="144" t="str">
        <f t="shared" si="10"/>
        <v/>
      </c>
      <c r="AF33" s="143" t="str">
        <f t="shared" si="11"/>
        <v/>
      </c>
      <c r="AG33" s="143" t="str">
        <f t="shared" si="12"/>
        <v/>
      </c>
      <c r="AH33" s="143" t="str">
        <f t="shared" si="13"/>
        <v/>
      </c>
      <c r="AI33" s="131"/>
      <c r="AJ33" s="327"/>
      <c r="AK33" s="286" t="str">
        <f t="shared" si="15"/>
        <v/>
      </c>
      <c r="AL33" s="287" t="str">
        <f t="shared" si="16"/>
        <v/>
      </c>
      <c r="AM33" s="287" t="str">
        <f t="shared" si="17"/>
        <v/>
      </c>
      <c r="AN33" s="318" t="str">
        <f>IF('ZASOBY N'!BD30="","",'ZASOBY N'!BD30)</f>
        <v/>
      </c>
      <c r="AO33" s="320"/>
      <c r="AP33" s="329">
        <f t="shared" si="18"/>
        <v>0</v>
      </c>
      <c r="AQ33" s="333">
        <f t="shared" si="35"/>
        <v>0</v>
      </c>
      <c r="AR33" s="333">
        <f t="shared" si="35"/>
        <v>0</v>
      </c>
      <c r="AS33" s="333">
        <f t="shared" si="19"/>
        <v>0</v>
      </c>
      <c r="AT33" s="333">
        <f t="shared" si="36"/>
        <v>0</v>
      </c>
      <c r="AU33" s="333">
        <f t="shared" si="20"/>
        <v>0</v>
      </c>
      <c r="AV33" s="396" t="str">
        <f>IF(BJ33=0,"",NN!BJ33)</f>
        <v/>
      </c>
      <c r="AW33" s="460" t="str">
        <f>IF('UPR BILANS N'!W31="","",'UPR BILANS N'!W31)</f>
        <v/>
      </c>
      <c r="AX33" s="94" t="str">
        <f t="shared" si="21"/>
        <v/>
      </c>
      <c r="AY33" s="94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J33" s="414">
        <f>IFERROR(IF(AND(BL33=1,BM33=1,SUMIF($C33:$C$525,$C33,$AH33:$AH$525)=$BN33),$BN33,IF($BO33&gt;0,$BO33,IF(AND(B33=B34,C33=C34,D33=D34,J33=J34),AH33+AH34,IF(AND(COUNTIF($C$13:$C32,$C33)&gt;=1,COUNTIF($D$13:$D32,$D33)&gt;=1),0,IF(AND(SUMIF($B33:$B$525,$B33,$AH33:$AH$525)&gt;$AH33,SUMIF($C33:$C$525,$C33,$AH33:$AH$525)&gt;$AH33,SUMIF($D33:$D$525,$D33,$AH33:$AH$525)&gt;$AH33),SUMIF($C33:$C$525,$C33,$BN33:$BN$525),0))))),0)</f>
        <v>0</v>
      </c>
      <c r="BK33" s="424"/>
      <c r="BL33" s="409">
        <f>COUNTIFS('ZASOBY N'!$B30:$B$525,'ZASOBY N'!$B30,'ZASOBY N'!$C30:'ZASOBY N'!$C$525,'ZASOBY N'!$C30,'ZASOBY N'!$D30:'ZASOBY N'!$D$525,'ZASOBY N'!$D30,'ZASOBY N'!$H30:'ZASOBY N'!$H$525,'ZASOBY N'!$H30 )</f>
        <v>0</v>
      </c>
      <c r="BM33" s="410">
        <f>COUNTIFS('ZASOBY N'!$B$10:$B30,'ZASOBY N'!$B30,'ZASOBY N'!$C$10:'ZASOBY N'!$C30,'ZASOBY N'!$C30,'ZASOBY N'!$D$10:'ZASOBY N'!$D30,'ZASOBY N'!$D30,'ZASOBY N'!$H$10:'ZASOBY N'!$H30,'ZASOBY N'!$H30 )</f>
        <v>0</v>
      </c>
      <c r="BN33" s="411">
        <f t="shared" si="26"/>
        <v>0</v>
      </c>
      <c r="BO33" s="425">
        <f t="shared" si="27"/>
        <v>0</v>
      </c>
      <c r="BP33" s="94"/>
      <c r="BQ33" s="94"/>
      <c r="BR33" s="94"/>
      <c r="BS33" s="94"/>
      <c r="BT33" s="94"/>
      <c r="BU33" s="94"/>
      <c r="BV33" s="94"/>
      <c r="BW33" s="426" t="str">
        <f t="shared" si="22"/>
        <v/>
      </c>
      <c r="BX33" s="439" t="str">
        <f>IF(E33=0,"",NN!E33)</f>
        <v/>
      </c>
      <c r="BY33" s="396" t="str">
        <f>IF(A33="","",NN!A33)</f>
        <v/>
      </c>
      <c r="BZ33" s="428" t="str">
        <f>IF(OR(E33=LEGENDA!$D$30,E33=LEGENDA!$D$31,E33=LEGENDA!$D$32,E33=LEGENDA!$D$33,E33=LEGENDA!$D$34,E33=LEGENDA!$D$35,E33=LEGENDA!$D$36,E33=LEGENDA!$D$37),AV33,"")</f>
        <v/>
      </c>
      <c r="CA33" s="428" t="str">
        <f>IF(OR(E33=LEGENDA!$D$30,E33=LEGENDA!$D$31,E33=LEGENDA!$D$32,E33=LEGENDA!$D$33,E33=LEGENDA!$D$34,E33=LEGENDA!$D$35,E33=LEGENDA!$D$36,E33=LEGENDA!$D$37),AG33,"")</f>
        <v/>
      </c>
      <c r="CB33" s="397" t="str">
        <f t="shared" si="23"/>
        <v/>
      </c>
      <c r="CC33" s="397" t="str">
        <f t="shared" si="28"/>
        <v/>
      </c>
      <c r="CD33" s="397" t="str">
        <f t="shared" si="29"/>
        <v/>
      </c>
      <c r="CE33" s="397" t="str">
        <f t="shared" si="30"/>
        <v/>
      </c>
      <c r="CF33" s="397" t="str">
        <f t="shared" si="31"/>
        <v/>
      </c>
      <c r="CG33" s="397" t="str">
        <f t="shared" si="32"/>
        <v/>
      </c>
      <c r="CH33" s="397" t="str">
        <f>IF(OR(E33=LEGENDA!$D$28,E33=LEGENDA!$D$29,E33=LEGENDA!$D$30,E33=LEGENDA!$D$31,E33=LEGENDA!$D$32,E33=LEGENDA!$D$33,E33=LEGENDA!$D$34,E33=LEGENDA!$D$35,E33=LEGENDA!$D$36,E33=LEGENDA!$D$39),1,"")</f>
        <v/>
      </c>
      <c r="CI33" s="397" t="str">
        <f t="shared" si="33"/>
        <v/>
      </c>
      <c r="CJ33" s="397" t="str">
        <f t="shared" si="24"/>
        <v/>
      </c>
    </row>
    <row r="34" spans="1:88" ht="18.75" customHeight="1" thickBot="1" x14ac:dyDescent="0.3">
      <c r="A34" s="152" t="str">
        <f>IF('ZASOBY N'!A31="","",'ZASOBY N'!A31)</f>
        <v/>
      </c>
      <c r="B34" s="137" t="str">
        <f>IF('ZASOBY N'!B31="","",'ZASOBY N'!B31)</f>
        <v/>
      </c>
      <c r="C34" s="137" t="str">
        <f>IF('ZASOBY N'!C31="","",'ZASOBY N'!C31)</f>
        <v/>
      </c>
      <c r="D34" s="354" t="str">
        <f>IF('ZASOBY N'!D31="","",'ZASOBY N'!D31)</f>
        <v/>
      </c>
      <c r="E34" s="404"/>
      <c r="F34" s="130"/>
      <c r="G34" s="129"/>
      <c r="H34" s="301"/>
      <c r="I34" s="301"/>
      <c r="J34" s="147" t="str">
        <f>IF('ZASOBY N'!$F31="","",'ZASOBY N'!$F31)</f>
        <v/>
      </c>
      <c r="K34" s="403"/>
      <c r="L34" s="254" t="str">
        <f t="shared" si="34"/>
        <v/>
      </c>
      <c r="M34" s="300"/>
      <c r="N34" s="300"/>
      <c r="O34" s="140" t="str">
        <f>IF(L34="","",IF(OR(E34=LEGENDA!$D$28,E34=LEGENDA!$D$29,E34=LEGENDA!$D$31,E34=LEGENDA!$D$38),0.15,0))</f>
        <v/>
      </c>
      <c r="P34" s="140" t="str">
        <f>IF(L34="","",IF(AND(E34=LEGENDA!$D$39,H34=""),"BRAK kol.7",IF(AND(F34=LEGENDA!$A$105,H34=""),"BRAK kol.7",IF(AND(F34=LEGENDA!$A$106,H34=""),"BRAK kol.7",IF(AND(F34=LEGENDA!$A$107,H34=""),"BRAK kol.7",IF(AND(F34=LEGENDA!$A$108,H34=""),"BRAK kol.7",IF(AND(F34=LEGENDA!$A$109,H34=""),"BRAK kol.7",L34*O34)))))))</f>
        <v/>
      </c>
      <c r="Q34" s="141" t="str">
        <f t="shared" si="4"/>
        <v/>
      </c>
      <c r="R34" s="142" t="str">
        <f t="shared" si="5"/>
        <v/>
      </c>
      <c r="S34" s="149" t="str">
        <f t="shared" si="25"/>
        <v/>
      </c>
      <c r="T34" s="431" t="str">
        <f t="shared" si="6"/>
        <v/>
      </c>
      <c r="U34" s="402"/>
      <c r="V34" s="431" t="str">
        <f t="shared" si="7"/>
        <v/>
      </c>
      <c r="W34" s="257"/>
      <c r="X34" s="302" t="str">
        <f>IF(U34="","",IF(AND(V34="",W34=""),"",IF(AND(E34=LEGENDA!$D$39,H34=""),"BRAK kol.7",IF(AND(F34=LEGENDA!$A$105,H34="",E34=LEGENDA!$D$35),V34*W34,IF(AND(F34=LEGENDA!$A$105,H34="",E34=LEGENDA!$D$36),V34*W34,IF(AND(F34=LEGENDA!$A$105,H34=""),"BRAK kol.7",IF(AND(F34=LEGENDA!$A$106,H34=""),"BRAK kol.7",IF(AND(F34=LEGENDA!$A$107,H34=""),"BRAK kol.7",IF(AND(F34=LEGENDA!$A$108,H34=""),"BRAK kol.7",IF(AND(F34=LEGENDA!$A$109,H34=""),"BRAK kol.7",IF(AND(U34&gt;0,W34=""),"Brakkol21",IF(OR(T34="Błąd kol. 7",T34="Błąd kol.8"),T34,IF(AND(H34="",I34=""),"BRAKkol7-8",V34*W34)))))))))))))</f>
        <v/>
      </c>
      <c r="Y34" s="402"/>
      <c r="Z34" s="431" t="str">
        <f t="shared" si="8"/>
        <v/>
      </c>
      <c r="AA34" s="257"/>
      <c r="AB34" s="302" t="str">
        <f>IF(OR(Y34="",Z34="",AA34=""),"",IF(AND(E34=LEGENDA!$D$39,H34=""),"BRAK kol.7",IF(AND(F34=LEGENDA!$A$105,H34=""),"BRAK kol.7",IF(AND(F34=LEGENDA!$A$106,H34=""),"BRAK kol.7",IF(AND(F34=LEGENDA!$A$107,H34=""),"BRAK kol.7",IF(AND(F34=LEGENDA!$A$108,H34=""),"BRAK kol.7",IF(AND(F34=LEGENDA!$A$109,H34=""),"BRAK kol.7",Z34*AA34)))))))</f>
        <v/>
      </c>
      <c r="AC34" s="302" t="str">
        <f t="shared" si="9"/>
        <v/>
      </c>
      <c r="AD34" s="143" t="str">
        <f>IFERROR(IF(OR(J34="",AC34=""),"",IF(AND(E34=LEGENDA!$D$39,H34="",I34=""),"BRAK kol.7",AC34*$J34)),"BRAK kol.7")</f>
        <v/>
      </c>
      <c r="AE34" s="144" t="str">
        <f t="shared" si="10"/>
        <v/>
      </c>
      <c r="AF34" s="143" t="str">
        <f t="shared" si="11"/>
        <v/>
      </c>
      <c r="AG34" s="143" t="str">
        <f t="shared" si="12"/>
        <v/>
      </c>
      <c r="AH34" s="143" t="str">
        <f t="shared" si="13"/>
        <v/>
      </c>
      <c r="AI34" s="131"/>
      <c r="AJ34" s="327"/>
      <c r="AK34" s="286" t="str">
        <f t="shared" si="15"/>
        <v/>
      </c>
      <c r="AL34" s="287" t="str">
        <f t="shared" si="16"/>
        <v/>
      </c>
      <c r="AM34" s="287" t="str">
        <f t="shared" si="17"/>
        <v/>
      </c>
      <c r="AN34" s="318" t="str">
        <f>IF('ZASOBY N'!BD31="","",'ZASOBY N'!BD31)</f>
        <v/>
      </c>
      <c r="AO34" s="320"/>
      <c r="AP34" s="329">
        <f t="shared" si="18"/>
        <v>0</v>
      </c>
      <c r="AQ34" s="333">
        <f t="shared" si="35"/>
        <v>0</v>
      </c>
      <c r="AR34" s="333">
        <f t="shared" si="35"/>
        <v>0</v>
      </c>
      <c r="AS34" s="333">
        <f t="shared" si="19"/>
        <v>0</v>
      </c>
      <c r="AT34" s="333">
        <f t="shared" si="36"/>
        <v>0</v>
      </c>
      <c r="AU34" s="333">
        <f t="shared" si="20"/>
        <v>0</v>
      </c>
      <c r="AV34" s="396" t="str">
        <f>IF(BJ34=0,"",NN!BJ34)</f>
        <v/>
      </c>
      <c r="AW34" s="460" t="str">
        <f>IF('UPR BILANS N'!W32="","",'UPR BILANS N'!W32)</f>
        <v/>
      </c>
      <c r="AX34" s="94" t="str">
        <f t="shared" si="21"/>
        <v/>
      </c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414">
        <f>IFERROR(IF(AND(BL34=1,BM34=1,SUMIF($C34:$C$525,$C34,$AH34:$AH$525)=$BN34),$BN34,IF($BO34&gt;0,$BO34,IF(AND(B34=B35,C34=C35,D34=D35,J34=J35),AH34+AH35,IF(AND(COUNTIF($C$13:$C33,$C34)&gt;=1,COUNTIF($D$13:$D33,$D34)&gt;=1),0,IF(AND(SUMIF($B34:$B$525,$B34,$AH34:$AH$525)&gt;$AH34,SUMIF($C34:$C$525,$C34,$AH34:$AH$525)&gt;$AH34,SUMIF($D34:$D$525,$D34,$AH34:$AH$525)&gt;$AH34),SUMIF($C34:$C$525,$C34,$BN34:$BN$525),0))))),0)</f>
        <v>0</v>
      </c>
      <c r="BK34" s="424"/>
      <c r="BL34" s="409">
        <f>COUNTIFS('ZASOBY N'!$B31:$B$525,'ZASOBY N'!$B31,'ZASOBY N'!$C31:'ZASOBY N'!$C$525,'ZASOBY N'!$C31,'ZASOBY N'!$D31:'ZASOBY N'!$D$525,'ZASOBY N'!$D31,'ZASOBY N'!$H31:'ZASOBY N'!$H$525,'ZASOBY N'!$H31 )</f>
        <v>0</v>
      </c>
      <c r="BM34" s="410">
        <f>COUNTIFS('ZASOBY N'!$B$10:$B31,'ZASOBY N'!$B31,'ZASOBY N'!$C$10:'ZASOBY N'!$C31,'ZASOBY N'!$C31,'ZASOBY N'!$D$10:'ZASOBY N'!$D31,'ZASOBY N'!$D31,'ZASOBY N'!$H$10:'ZASOBY N'!$H31,'ZASOBY N'!$H31 )</f>
        <v>0</v>
      </c>
      <c r="BN34" s="411">
        <f t="shared" si="26"/>
        <v>0</v>
      </c>
      <c r="BO34" s="425">
        <f t="shared" si="27"/>
        <v>0</v>
      </c>
      <c r="BP34" s="94"/>
      <c r="BQ34" s="94"/>
      <c r="BR34" s="94"/>
      <c r="BS34" s="94"/>
      <c r="BT34" s="94"/>
      <c r="BU34" s="94"/>
      <c r="BV34" s="94"/>
      <c r="BW34" s="426" t="str">
        <f t="shared" si="22"/>
        <v/>
      </c>
      <c r="BX34" s="439" t="str">
        <f>IF(E34=0,"",NN!E34)</f>
        <v/>
      </c>
      <c r="BY34" s="396" t="str">
        <f>IF(A34="","",NN!A34)</f>
        <v/>
      </c>
      <c r="BZ34" s="428" t="str">
        <f>IF(OR(E34=LEGENDA!$D$30,E34=LEGENDA!$D$31,E34=LEGENDA!$D$32,E34=LEGENDA!$D$33,E34=LEGENDA!$D$34,E34=LEGENDA!$D$35,E34=LEGENDA!$D$36,E34=LEGENDA!$D$37),AV34,"")</f>
        <v/>
      </c>
      <c r="CA34" s="428" t="str">
        <f>IF(OR(E34=LEGENDA!$D$30,E34=LEGENDA!$D$31,E34=LEGENDA!$D$32,E34=LEGENDA!$D$33,E34=LEGENDA!$D$34,E34=LEGENDA!$D$35,E34=LEGENDA!$D$36,E34=LEGENDA!$D$37),AG34,"")</f>
        <v/>
      </c>
      <c r="CB34" s="397" t="str">
        <f t="shared" si="23"/>
        <v/>
      </c>
      <c r="CC34" s="397" t="str">
        <f t="shared" si="28"/>
        <v/>
      </c>
      <c r="CD34" s="397" t="str">
        <f t="shared" si="29"/>
        <v/>
      </c>
      <c r="CE34" s="397" t="str">
        <f t="shared" si="30"/>
        <v/>
      </c>
      <c r="CF34" s="397" t="str">
        <f t="shared" si="31"/>
        <v/>
      </c>
      <c r="CG34" s="397" t="str">
        <f t="shared" si="32"/>
        <v/>
      </c>
      <c r="CH34" s="397" t="str">
        <f>IF(OR(E34=LEGENDA!$D$28,E34=LEGENDA!$D$29,E34=LEGENDA!$D$30,E34=LEGENDA!$D$31,E34=LEGENDA!$D$32,E34=LEGENDA!$D$33,E34=LEGENDA!$D$34,E34=LEGENDA!$D$35,E34=LEGENDA!$D$36,E34=LEGENDA!$D$39),1,"")</f>
        <v/>
      </c>
      <c r="CI34" s="397" t="str">
        <f t="shared" si="33"/>
        <v/>
      </c>
      <c r="CJ34" s="397" t="str">
        <f t="shared" si="24"/>
        <v/>
      </c>
    </row>
    <row r="35" spans="1:88" ht="18.75" customHeight="1" thickBot="1" x14ac:dyDescent="0.3">
      <c r="A35" s="152" t="str">
        <f>IF('ZASOBY N'!A32="","",'ZASOBY N'!A32)</f>
        <v/>
      </c>
      <c r="B35" s="137" t="str">
        <f>IF('ZASOBY N'!B32="","",'ZASOBY N'!B32)</f>
        <v/>
      </c>
      <c r="C35" s="137" t="str">
        <f>IF('ZASOBY N'!C32="","",'ZASOBY N'!C32)</f>
        <v/>
      </c>
      <c r="D35" s="354" t="str">
        <f>IF('ZASOBY N'!D32="","",'ZASOBY N'!D32)</f>
        <v/>
      </c>
      <c r="E35" s="404"/>
      <c r="F35" s="130"/>
      <c r="G35" s="129"/>
      <c r="H35" s="301"/>
      <c r="I35" s="301"/>
      <c r="J35" s="147" t="str">
        <f>IF('ZASOBY N'!$F32="","",'ZASOBY N'!$F32)</f>
        <v/>
      </c>
      <c r="K35" s="403"/>
      <c r="L35" s="254" t="str">
        <f t="shared" si="34"/>
        <v/>
      </c>
      <c r="M35" s="300"/>
      <c r="N35" s="300"/>
      <c r="O35" s="140" t="str">
        <f>IF(L35="","",IF(OR(E35=LEGENDA!$D$28,E35=LEGENDA!$D$29,E35=LEGENDA!$D$31,E35=LEGENDA!$D$38),0.15,0))</f>
        <v/>
      </c>
      <c r="P35" s="140" t="str">
        <f>IF(L35="","",IF(AND(E35=LEGENDA!$D$39,H35=""),"BRAK kol.7",IF(AND(F35=LEGENDA!$A$105,H35=""),"BRAK kol.7",IF(AND(F35=LEGENDA!$A$106,H35=""),"BRAK kol.7",IF(AND(F35=LEGENDA!$A$107,H35=""),"BRAK kol.7",IF(AND(F35=LEGENDA!$A$108,H35=""),"BRAK kol.7",IF(AND(F35=LEGENDA!$A$109,H35=""),"BRAK kol.7",L35*O35)))))))</f>
        <v/>
      </c>
      <c r="Q35" s="141" t="str">
        <f t="shared" si="4"/>
        <v/>
      </c>
      <c r="R35" s="142" t="str">
        <f t="shared" si="5"/>
        <v/>
      </c>
      <c r="S35" s="149" t="str">
        <f t="shared" si="25"/>
        <v/>
      </c>
      <c r="T35" s="431" t="str">
        <f t="shared" si="6"/>
        <v/>
      </c>
      <c r="U35" s="402"/>
      <c r="V35" s="431" t="str">
        <f t="shared" si="7"/>
        <v/>
      </c>
      <c r="W35" s="257"/>
      <c r="X35" s="302" t="str">
        <f>IF(U35="","",IF(AND(V35="",W35=""),"",IF(AND(E35=LEGENDA!$D$39,H35=""),"BRAK kol.7",IF(AND(F35=LEGENDA!$A$105,H35="",E35=LEGENDA!$D$35),V35*W35,IF(AND(F35=LEGENDA!$A$105,H35="",E35=LEGENDA!$D$36),V35*W35,IF(AND(F35=LEGENDA!$A$105,H35=""),"BRAK kol.7",IF(AND(F35=LEGENDA!$A$106,H35=""),"BRAK kol.7",IF(AND(F35=LEGENDA!$A$107,H35=""),"BRAK kol.7",IF(AND(F35=LEGENDA!$A$108,H35=""),"BRAK kol.7",IF(AND(F35=LEGENDA!$A$109,H35=""),"BRAK kol.7",IF(AND(U35&gt;0,W35=""),"Brakkol21",IF(OR(T35="Błąd kol. 7",T35="Błąd kol.8"),T35,IF(AND(H35="",I35=""),"BRAKkol7-8",V35*W35)))))))))))))</f>
        <v/>
      </c>
      <c r="Y35" s="402"/>
      <c r="Z35" s="431" t="str">
        <f t="shared" si="8"/>
        <v/>
      </c>
      <c r="AA35" s="257"/>
      <c r="AB35" s="302" t="str">
        <f>IF(OR(Y35="",Z35="",AA35=""),"",IF(AND(E35=LEGENDA!$D$39,H35=""),"BRAK kol.7",IF(AND(F35=LEGENDA!$A$105,H35=""),"BRAK kol.7",IF(AND(F35=LEGENDA!$A$106,H35=""),"BRAK kol.7",IF(AND(F35=LEGENDA!$A$107,H35=""),"BRAK kol.7",IF(AND(F35=LEGENDA!$A$108,H35=""),"BRAK kol.7",IF(AND(F35=LEGENDA!$A$109,H35=""),"BRAK kol.7",Z35*AA35)))))))</f>
        <v/>
      </c>
      <c r="AC35" s="302" t="str">
        <f t="shared" si="9"/>
        <v/>
      </c>
      <c r="AD35" s="143" t="str">
        <f>IFERROR(IF(OR(J35="",AC35=""),"",IF(AND(E35=LEGENDA!$D$39,H35="",I35=""),"BRAK kol.7",AC35*$J35)),"BRAK kol.7")</f>
        <v/>
      </c>
      <c r="AE35" s="144" t="str">
        <f t="shared" si="10"/>
        <v/>
      </c>
      <c r="AF35" s="143" t="str">
        <f t="shared" si="11"/>
        <v/>
      </c>
      <c r="AG35" s="143" t="str">
        <f t="shared" si="12"/>
        <v/>
      </c>
      <c r="AH35" s="143" t="str">
        <f t="shared" si="13"/>
        <v/>
      </c>
      <c r="AI35" s="131"/>
      <c r="AJ35" s="327"/>
      <c r="AK35" s="286" t="str">
        <f t="shared" si="15"/>
        <v/>
      </c>
      <c r="AL35" s="287" t="str">
        <f t="shared" si="16"/>
        <v/>
      </c>
      <c r="AM35" s="287" t="str">
        <f t="shared" si="17"/>
        <v/>
      </c>
      <c r="AN35" s="318" t="str">
        <f>IF('ZASOBY N'!BD32="","",'ZASOBY N'!BD32)</f>
        <v/>
      </c>
      <c r="AO35" s="320"/>
      <c r="AP35" s="329">
        <f t="shared" si="18"/>
        <v>0</v>
      </c>
      <c r="AQ35" s="333">
        <f t="shared" si="35"/>
        <v>0</v>
      </c>
      <c r="AR35" s="333">
        <f t="shared" si="35"/>
        <v>0</v>
      </c>
      <c r="AS35" s="333">
        <f t="shared" si="19"/>
        <v>0</v>
      </c>
      <c r="AT35" s="333">
        <f t="shared" si="36"/>
        <v>0</v>
      </c>
      <c r="AU35" s="333">
        <f t="shared" si="20"/>
        <v>0</v>
      </c>
      <c r="AV35" s="396" t="str">
        <f>IF(BJ35=0,"",NN!BJ35)</f>
        <v/>
      </c>
      <c r="AW35" s="460" t="str">
        <f>IF('UPR BILANS N'!W33="","",'UPR BILANS N'!W33)</f>
        <v/>
      </c>
      <c r="AX35" s="94" t="str">
        <f t="shared" si="21"/>
        <v/>
      </c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414">
        <f>IFERROR(IF(AND(BL35=1,BM35=1,SUMIF($C35:$C$525,$C35,$AH35:$AH$525)=$BN35),$BN35,IF($BO35&gt;0,$BO35,IF(AND(B35=B36,C35=C36,D35=D36,J35=J36),AH35+AH36,IF(AND(COUNTIF($C$13:$C34,$C35)&gt;=1,COUNTIF($D$13:$D34,$D35)&gt;=1),0,IF(AND(SUMIF($B35:$B$525,$B35,$AH35:$AH$525)&gt;$AH35,SUMIF($C35:$C$525,$C35,$AH35:$AH$525)&gt;$AH35,SUMIF($D35:$D$525,$D35,$AH35:$AH$525)&gt;$AH35),SUMIF($C35:$C$525,$C35,$BN35:$BN$525),0))))),0)</f>
        <v>0</v>
      </c>
      <c r="BK35" s="424"/>
      <c r="BL35" s="409">
        <f>COUNTIFS('ZASOBY N'!$B32:$B$525,'ZASOBY N'!$B32,'ZASOBY N'!$C32:'ZASOBY N'!$C$525,'ZASOBY N'!$C32,'ZASOBY N'!$D32:'ZASOBY N'!$D$525,'ZASOBY N'!$D32,'ZASOBY N'!$H32:'ZASOBY N'!$H$525,'ZASOBY N'!$H32 )</f>
        <v>0</v>
      </c>
      <c r="BM35" s="410">
        <f>COUNTIFS('ZASOBY N'!$B$10:$B32,'ZASOBY N'!$B32,'ZASOBY N'!$C$10:'ZASOBY N'!$C32,'ZASOBY N'!$C32,'ZASOBY N'!$D$10:'ZASOBY N'!$D32,'ZASOBY N'!$D32,'ZASOBY N'!$H$10:'ZASOBY N'!$H32,'ZASOBY N'!$H32 )</f>
        <v>0</v>
      </c>
      <c r="BN35" s="411">
        <f t="shared" si="26"/>
        <v>0</v>
      </c>
      <c r="BO35" s="425">
        <f t="shared" si="27"/>
        <v>0</v>
      </c>
      <c r="BP35" s="94"/>
      <c r="BQ35" s="94"/>
      <c r="BR35" s="94"/>
      <c r="BS35" s="94"/>
      <c r="BT35" s="94"/>
      <c r="BU35" s="94"/>
      <c r="BV35" s="94"/>
      <c r="BW35" s="426" t="str">
        <f t="shared" si="22"/>
        <v/>
      </c>
      <c r="BX35" s="439" t="str">
        <f>IF(E35=0,"",NN!E35)</f>
        <v/>
      </c>
      <c r="BY35" s="396" t="str">
        <f>IF(A35="","",NN!A35)</f>
        <v/>
      </c>
      <c r="BZ35" s="428" t="str">
        <f>IF(OR(E35=LEGENDA!$D$30,E35=LEGENDA!$D$31,E35=LEGENDA!$D$32,E35=LEGENDA!$D$33,E35=LEGENDA!$D$34,E35=LEGENDA!$D$35,E35=LEGENDA!$D$36,E35=LEGENDA!$D$37),AV35,"")</f>
        <v/>
      </c>
      <c r="CA35" s="428" t="str">
        <f>IF(OR(E35=LEGENDA!$D$30,E35=LEGENDA!$D$31,E35=LEGENDA!$D$32,E35=LEGENDA!$D$33,E35=LEGENDA!$D$34,E35=LEGENDA!$D$35,E35=LEGENDA!$D$36,E35=LEGENDA!$D$37),AG35,"")</f>
        <v/>
      </c>
      <c r="CB35" s="397" t="str">
        <f t="shared" si="23"/>
        <v/>
      </c>
      <c r="CC35" s="397" t="str">
        <f t="shared" si="28"/>
        <v/>
      </c>
      <c r="CD35" s="397" t="str">
        <f t="shared" si="29"/>
        <v/>
      </c>
      <c r="CE35" s="397" t="str">
        <f t="shared" si="30"/>
        <v/>
      </c>
      <c r="CF35" s="397" t="str">
        <f t="shared" si="31"/>
        <v/>
      </c>
      <c r="CG35" s="397" t="str">
        <f t="shared" si="32"/>
        <v/>
      </c>
      <c r="CH35" s="397" t="str">
        <f>IF(OR(E35=LEGENDA!$D$28,E35=LEGENDA!$D$29,E35=LEGENDA!$D$30,E35=LEGENDA!$D$31,E35=LEGENDA!$D$32,E35=LEGENDA!$D$33,E35=LEGENDA!$D$34,E35=LEGENDA!$D$35,E35=LEGENDA!$D$36,E35=LEGENDA!$D$39),1,"")</f>
        <v/>
      </c>
      <c r="CI35" s="397" t="str">
        <f t="shared" si="33"/>
        <v/>
      </c>
      <c r="CJ35" s="397" t="str">
        <f t="shared" si="24"/>
        <v/>
      </c>
    </row>
    <row r="36" spans="1:88" ht="18.75" customHeight="1" thickBot="1" x14ac:dyDescent="0.3">
      <c r="A36" s="152" t="str">
        <f>IF('ZASOBY N'!A33="","",'ZASOBY N'!A33)</f>
        <v/>
      </c>
      <c r="B36" s="137" t="str">
        <f>IF('ZASOBY N'!B33="","",'ZASOBY N'!B33)</f>
        <v/>
      </c>
      <c r="C36" s="137" t="str">
        <f>IF('ZASOBY N'!C33="","",'ZASOBY N'!C33)</f>
        <v/>
      </c>
      <c r="D36" s="354" t="str">
        <f>IF('ZASOBY N'!D33="","",'ZASOBY N'!D33)</f>
        <v/>
      </c>
      <c r="E36" s="404"/>
      <c r="F36" s="130"/>
      <c r="G36" s="129"/>
      <c r="H36" s="301"/>
      <c r="I36" s="301"/>
      <c r="J36" s="147" t="str">
        <f>IF('ZASOBY N'!$F33="","",'ZASOBY N'!$F33)</f>
        <v/>
      </c>
      <c r="K36" s="403"/>
      <c r="L36" s="254" t="str">
        <f t="shared" si="34"/>
        <v/>
      </c>
      <c r="M36" s="300"/>
      <c r="N36" s="300"/>
      <c r="O36" s="140" t="str">
        <f>IF(L36="","",IF(OR(E36=LEGENDA!$D$28,E36=LEGENDA!$D$29,E36=LEGENDA!$D$31,E36=LEGENDA!$D$38),0.15,0))</f>
        <v/>
      </c>
      <c r="P36" s="140" t="str">
        <f>IF(L36="","",IF(AND(E36=LEGENDA!$D$39,H36=""),"BRAK kol.7",IF(AND(F36=LEGENDA!$A$105,H36=""),"BRAK kol.7",IF(AND(F36=LEGENDA!$A$106,H36=""),"BRAK kol.7",IF(AND(F36=LEGENDA!$A$107,H36=""),"BRAK kol.7",IF(AND(F36=LEGENDA!$A$108,H36=""),"BRAK kol.7",IF(AND(F36=LEGENDA!$A$109,H36=""),"BRAK kol.7",L36*O36)))))))</f>
        <v/>
      </c>
      <c r="Q36" s="141" t="str">
        <f t="shared" si="4"/>
        <v/>
      </c>
      <c r="R36" s="142" t="str">
        <f t="shared" si="5"/>
        <v/>
      </c>
      <c r="S36" s="149" t="str">
        <f t="shared" si="25"/>
        <v/>
      </c>
      <c r="T36" s="431" t="str">
        <f t="shared" si="6"/>
        <v/>
      </c>
      <c r="U36" s="402"/>
      <c r="V36" s="431" t="str">
        <f t="shared" si="7"/>
        <v/>
      </c>
      <c r="W36" s="257"/>
      <c r="X36" s="302" t="str">
        <f>IF(U36="","",IF(AND(V36="",W36=""),"",IF(AND(E36=LEGENDA!$D$39,H36=""),"BRAK kol.7",IF(AND(F36=LEGENDA!$A$105,H36="",E36=LEGENDA!$D$35),V36*W36,IF(AND(F36=LEGENDA!$A$105,H36="",E36=LEGENDA!$D$36),V36*W36,IF(AND(F36=LEGENDA!$A$105,H36=""),"BRAK kol.7",IF(AND(F36=LEGENDA!$A$106,H36=""),"BRAK kol.7",IF(AND(F36=LEGENDA!$A$107,H36=""),"BRAK kol.7",IF(AND(F36=LEGENDA!$A$108,H36=""),"BRAK kol.7",IF(AND(F36=LEGENDA!$A$109,H36=""),"BRAK kol.7",IF(AND(U36&gt;0,W36=""),"Brakkol21",IF(OR(T36="Błąd kol. 7",T36="Błąd kol.8"),T36,IF(AND(H36="",I36=""),"BRAKkol7-8",V36*W36)))))))))))))</f>
        <v/>
      </c>
      <c r="Y36" s="402"/>
      <c r="Z36" s="431" t="str">
        <f t="shared" si="8"/>
        <v/>
      </c>
      <c r="AA36" s="257"/>
      <c r="AB36" s="302" t="str">
        <f>IF(OR(Y36="",Z36="",AA36=""),"",IF(AND(E36=LEGENDA!$D$39,H36=""),"BRAK kol.7",IF(AND(F36=LEGENDA!$A$105,H36=""),"BRAK kol.7",IF(AND(F36=LEGENDA!$A$106,H36=""),"BRAK kol.7",IF(AND(F36=LEGENDA!$A$107,H36=""),"BRAK kol.7",IF(AND(F36=LEGENDA!$A$108,H36=""),"BRAK kol.7",IF(AND(F36=LEGENDA!$A$109,H36=""),"BRAK kol.7",Z36*AA36)))))))</f>
        <v/>
      </c>
      <c r="AC36" s="302" t="str">
        <f t="shared" si="9"/>
        <v/>
      </c>
      <c r="AD36" s="143" t="str">
        <f>IFERROR(IF(OR(J36="",AC36=""),"",IF(AND(E36=LEGENDA!$D$39,H36="",I36=""),"BRAK kol.7",AC36*$J36)),"BRAK kol.7")</f>
        <v/>
      </c>
      <c r="AE36" s="144" t="str">
        <f t="shared" si="10"/>
        <v/>
      </c>
      <c r="AF36" s="143" t="str">
        <f t="shared" si="11"/>
        <v/>
      </c>
      <c r="AG36" s="143" t="str">
        <f t="shared" si="12"/>
        <v/>
      </c>
      <c r="AH36" s="143" t="str">
        <f t="shared" si="13"/>
        <v/>
      </c>
      <c r="AI36" s="131"/>
      <c r="AJ36" s="327"/>
      <c r="AK36" s="286" t="str">
        <f t="shared" si="15"/>
        <v/>
      </c>
      <c r="AL36" s="287" t="str">
        <f t="shared" si="16"/>
        <v/>
      </c>
      <c r="AM36" s="287" t="str">
        <f t="shared" si="17"/>
        <v/>
      </c>
      <c r="AN36" s="318" t="str">
        <f>IF('ZASOBY N'!BD33="","",'ZASOBY N'!BD33)</f>
        <v/>
      </c>
      <c r="AO36" s="320"/>
      <c r="AP36" s="329">
        <f t="shared" si="18"/>
        <v>0</v>
      </c>
      <c r="AQ36" s="333">
        <f t="shared" si="35"/>
        <v>0</v>
      </c>
      <c r="AR36" s="333">
        <f t="shared" si="35"/>
        <v>0</v>
      </c>
      <c r="AS36" s="333">
        <f t="shared" si="19"/>
        <v>0</v>
      </c>
      <c r="AT36" s="333">
        <f t="shared" si="36"/>
        <v>0</v>
      </c>
      <c r="AU36" s="333">
        <f t="shared" si="20"/>
        <v>0</v>
      </c>
      <c r="AV36" s="396" t="str">
        <f>IF(BJ36=0,"",NN!BJ36)</f>
        <v/>
      </c>
      <c r="AW36" s="460" t="str">
        <f>IF('UPR BILANS N'!W34="","",'UPR BILANS N'!W34)</f>
        <v/>
      </c>
      <c r="AX36" s="94" t="str">
        <f t="shared" si="21"/>
        <v/>
      </c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414">
        <f>IFERROR(IF(AND(BL36=1,BM36=1,SUMIF($C36:$C$525,$C36,$AH36:$AH$525)=$BN36),$BN36,IF($BO36&gt;0,$BO36,IF(AND(B36=B37,C36=C37,D36=D37,J36=J37),AH36+AH37,IF(AND(COUNTIF($C$13:$C35,$C36)&gt;=1,COUNTIF($D$13:$D35,$D36)&gt;=1),0,IF(AND(SUMIF($B36:$B$525,$B36,$AH36:$AH$525)&gt;$AH36,SUMIF($C36:$C$525,$C36,$AH36:$AH$525)&gt;$AH36,SUMIF($D36:$D$525,$D36,$AH36:$AH$525)&gt;$AH36),SUMIF($C36:$C$525,$C36,$BN36:$BN$525),0))))),0)</f>
        <v>0</v>
      </c>
      <c r="BK36" s="424"/>
      <c r="BL36" s="409">
        <f>COUNTIFS('ZASOBY N'!$B33:$B$525,'ZASOBY N'!$B33,'ZASOBY N'!$C33:'ZASOBY N'!$C$525,'ZASOBY N'!$C33,'ZASOBY N'!$D33:'ZASOBY N'!$D$525,'ZASOBY N'!$D33,'ZASOBY N'!$H33:'ZASOBY N'!$H$525,'ZASOBY N'!$H33 )</f>
        <v>0</v>
      </c>
      <c r="BM36" s="410">
        <f>COUNTIFS('ZASOBY N'!$B$10:$B33,'ZASOBY N'!$B33,'ZASOBY N'!$C$10:'ZASOBY N'!$C33,'ZASOBY N'!$C33,'ZASOBY N'!$D$10:'ZASOBY N'!$D33,'ZASOBY N'!$D33,'ZASOBY N'!$H$10:'ZASOBY N'!$H33,'ZASOBY N'!$H33 )</f>
        <v>0</v>
      </c>
      <c r="BN36" s="411">
        <f t="shared" si="26"/>
        <v>0</v>
      </c>
      <c r="BO36" s="425">
        <f t="shared" si="27"/>
        <v>0</v>
      </c>
      <c r="BP36" s="94"/>
      <c r="BQ36" s="94"/>
      <c r="BR36" s="94"/>
      <c r="BS36" s="94"/>
      <c r="BT36" s="94"/>
      <c r="BU36" s="94"/>
      <c r="BV36" s="94"/>
      <c r="BW36" s="426" t="str">
        <f t="shared" si="22"/>
        <v/>
      </c>
      <c r="BX36" s="439" t="str">
        <f>IF(E36=0,"",NN!E36)</f>
        <v/>
      </c>
      <c r="BY36" s="396" t="str">
        <f>IF(A36="","",NN!A36)</f>
        <v/>
      </c>
      <c r="BZ36" s="428" t="str">
        <f>IF(OR(E36=LEGENDA!$D$30,E36=LEGENDA!$D$31,E36=LEGENDA!$D$32,E36=LEGENDA!$D$33,E36=LEGENDA!$D$34,E36=LEGENDA!$D$35,E36=LEGENDA!$D$36,E36=LEGENDA!$D$37),AV36,"")</f>
        <v/>
      </c>
      <c r="CA36" s="428" t="str">
        <f>IF(OR(E36=LEGENDA!$D$30,E36=LEGENDA!$D$31,E36=LEGENDA!$D$32,E36=LEGENDA!$D$33,E36=LEGENDA!$D$34,E36=LEGENDA!$D$35,E36=LEGENDA!$D$36,E36=LEGENDA!$D$37),AG36,"")</f>
        <v/>
      </c>
      <c r="CB36" s="397" t="str">
        <f t="shared" si="23"/>
        <v/>
      </c>
      <c r="CC36" s="397" t="str">
        <f t="shared" si="28"/>
        <v/>
      </c>
      <c r="CD36" s="397" t="str">
        <f t="shared" si="29"/>
        <v/>
      </c>
      <c r="CE36" s="397" t="str">
        <f t="shared" si="30"/>
        <v/>
      </c>
      <c r="CF36" s="397" t="str">
        <f t="shared" si="31"/>
        <v/>
      </c>
      <c r="CG36" s="397" t="str">
        <f t="shared" si="32"/>
        <v/>
      </c>
      <c r="CH36" s="397" t="str">
        <f>IF(OR(E36=LEGENDA!$D$28,E36=LEGENDA!$D$29,E36=LEGENDA!$D$30,E36=LEGENDA!$D$31,E36=LEGENDA!$D$32,E36=LEGENDA!$D$33,E36=LEGENDA!$D$34,E36=LEGENDA!$D$35,E36=LEGENDA!$D$36,E36=LEGENDA!$D$39),1,"")</f>
        <v/>
      </c>
      <c r="CI36" s="397" t="str">
        <f t="shared" si="33"/>
        <v/>
      </c>
      <c r="CJ36" s="397" t="str">
        <f t="shared" si="24"/>
        <v/>
      </c>
    </row>
    <row r="37" spans="1:88" ht="18.75" customHeight="1" thickBot="1" x14ac:dyDescent="0.3">
      <c r="A37" s="152" t="str">
        <f>IF('ZASOBY N'!A34="","",'ZASOBY N'!A34)</f>
        <v/>
      </c>
      <c r="B37" s="137" t="str">
        <f>IF('ZASOBY N'!B34="","",'ZASOBY N'!B34)</f>
        <v/>
      </c>
      <c r="C37" s="137" t="str">
        <f>IF('ZASOBY N'!C34="","",'ZASOBY N'!C34)</f>
        <v/>
      </c>
      <c r="D37" s="354" t="str">
        <f>IF('ZASOBY N'!D34="","",'ZASOBY N'!D34)</f>
        <v/>
      </c>
      <c r="E37" s="404"/>
      <c r="F37" s="130"/>
      <c r="G37" s="129"/>
      <c r="H37" s="301"/>
      <c r="I37" s="301"/>
      <c r="J37" s="147" t="str">
        <f>IF('ZASOBY N'!$F34="","",'ZASOBY N'!$F34)</f>
        <v/>
      </c>
      <c r="K37" s="403"/>
      <c r="L37" s="254" t="str">
        <f t="shared" si="34"/>
        <v/>
      </c>
      <c r="M37" s="300"/>
      <c r="N37" s="300"/>
      <c r="O37" s="140" t="str">
        <f>IF(L37="","",IF(OR(E37=LEGENDA!$D$28,E37=LEGENDA!$D$29,E37=LEGENDA!$D$31,E37=LEGENDA!$D$38),0.15,0))</f>
        <v/>
      </c>
      <c r="P37" s="140" t="str">
        <f>IF(L37="","",IF(AND(E37=LEGENDA!$D$39,H37=""),"BRAK kol.7",IF(AND(F37=LEGENDA!$A$105,H37=""),"BRAK kol.7",IF(AND(F37=LEGENDA!$A$106,H37=""),"BRAK kol.7",IF(AND(F37=LEGENDA!$A$107,H37=""),"BRAK kol.7",IF(AND(F37=LEGENDA!$A$108,H37=""),"BRAK kol.7",IF(AND(F37=LEGENDA!$A$109,H37=""),"BRAK kol.7",L37*O37)))))))</f>
        <v/>
      </c>
      <c r="Q37" s="141" t="str">
        <f t="shared" si="4"/>
        <v/>
      </c>
      <c r="R37" s="142" t="str">
        <f t="shared" si="5"/>
        <v/>
      </c>
      <c r="S37" s="149" t="str">
        <f t="shared" si="25"/>
        <v/>
      </c>
      <c r="T37" s="431" t="str">
        <f t="shared" si="6"/>
        <v/>
      </c>
      <c r="U37" s="402"/>
      <c r="V37" s="431" t="str">
        <f t="shared" si="7"/>
        <v/>
      </c>
      <c r="W37" s="257"/>
      <c r="X37" s="302" t="str">
        <f>IF(U37="","",IF(AND(V37="",W37=""),"",IF(AND(E37=LEGENDA!$D$39,H37=""),"BRAK kol.7",IF(AND(F37=LEGENDA!$A$105,H37="",E37=LEGENDA!$D$35),V37*W37,IF(AND(F37=LEGENDA!$A$105,H37="",E37=LEGENDA!$D$36),V37*W37,IF(AND(F37=LEGENDA!$A$105,H37=""),"BRAK kol.7",IF(AND(F37=LEGENDA!$A$106,H37=""),"BRAK kol.7",IF(AND(F37=LEGENDA!$A$107,H37=""),"BRAK kol.7",IF(AND(F37=LEGENDA!$A$108,H37=""),"BRAK kol.7",IF(AND(F37=LEGENDA!$A$109,H37=""),"BRAK kol.7",IF(AND(U37&gt;0,W37=""),"Brakkol21",IF(OR(T37="Błąd kol. 7",T37="Błąd kol.8"),T37,IF(AND(H37="",I37=""),"BRAKkol7-8",V37*W37)))))))))))))</f>
        <v/>
      </c>
      <c r="Y37" s="402"/>
      <c r="Z37" s="431" t="str">
        <f t="shared" si="8"/>
        <v/>
      </c>
      <c r="AA37" s="257"/>
      <c r="AB37" s="302" t="str">
        <f>IF(OR(Y37="",Z37="",AA37=""),"",IF(AND(E37=LEGENDA!$D$39,H37=""),"BRAK kol.7",IF(AND(F37=LEGENDA!$A$105,H37=""),"BRAK kol.7",IF(AND(F37=LEGENDA!$A$106,H37=""),"BRAK kol.7",IF(AND(F37=LEGENDA!$A$107,H37=""),"BRAK kol.7",IF(AND(F37=LEGENDA!$A$108,H37=""),"BRAK kol.7",IF(AND(F37=LEGENDA!$A$109,H37=""),"BRAK kol.7",Z37*AA37)))))))</f>
        <v/>
      </c>
      <c r="AC37" s="302" t="str">
        <f t="shared" si="9"/>
        <v/>
      </c>
      <c r="AD37" s="143" t="str">
        <f>IFERROR(IF(OR(J37="",AC37=""),"",IF(AND(E37=LEGENDA!$D$39,H37="",I37=""),"BRAK kol.7",AC37*$J37)),"BRAK kol.7")</f>
        <v/>
      </c>
      <c r="AE37" s="144" t="str">
        <f t="shared" si="10"/>
        <v/>
      </c>
      <c r="AF37" s="143" t="str">
        <f t="shared" si="11"/>
        <v/>
      </c>
      <c r="AG37" s="143" t="str">
        <f t="shared" si="12"/>
        <v/>
      </c>
      <c r="AH37" s="143" t="str">
        <f t="shared" si="13"/>
        <v/>
      </c>
      <c r="AI37" s="131"/>
      <c r="AJ37" s="327"/>
      <c r="AK37" s="286" t="str">
        <f t="shared" si="15"/>
        <v/>
      </c>
      <c r="AL37" s="287" t="str">
        <f t="shared" si="16"/>
        <v/>
      </c>
      <c r="AM37" s="287" t="str">
        <f t="shared" si="17"/>
        <v/>
      </c>
      <c r="AN37" s="318" t="str">
        <f>IF('ZASOBY N'!BD34="","",'ZASOBY N'!BD34)</f>
        <v/>
      </c>
      <c r="AO37" s="320"/>
      <c r="AP37" s="329">
        <f t="shared" si="18"/>
        <v>0</v>
      </c>
      <c r="AQ37" s="333">
        <f t="shared" si="35"/>
        <v>0</v>
      </c>
      <c r="AR37" s="333">
        <f t="shared" si="35"/>
        <v>0</v>
      </c>
      <c r="AS37" s="333">
        <f t="shared" si="19"/>
        <v>0</v>
      </c>
      <c r="AT37" s="333">
        <f t="shared" si="36"/>
        <v>0</v>
      </c>
      <c r="AU37" s="333">
        <f t="shared" si="20"/>
        <v>0</v>
      </c>
      <c r="AV37" s="396" t="str">
        <f>IF(BJ37=0,"",NN!BJ37)</f>
        <v/>
      </c>
      <c r="AW37" s="460" t="str">
        <f>IF('UPR BILANS N'!W35="","",'UPR BILANS N'!W35)</f>
        <v/>
      </c>
      <c r="AX37" s="94" t="str">
        <f t="shared" si="21"/>
        <v/>
      </c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414">
        <f>IFERROR(IF(AND(BL37=1,BM37=1,SUMIF($C37:$C$525,$C37,$AH37:$AH$525)=$BN37),$BN37,IF($BO37&gt;0,$BO37,IF(AND(B37=B38,C37=C38,D37=D38,J37=J38),AH37+AH38,IF(AND(COUNTIF($C$13:$C36,$C37)&gt;=1,COUNTIF($D$13:$D36,$D37)&gt;=1),0,IF(AND(SUMIF($B37:$B$525,$B37,$AH37:$AH$525)&gt;$AH37,SUMIF($C37:$C$525,$C37,$AH37:$AH$525)&gt;$AH37,SUMIF($D37:$D$525,$D37,$AH37:$AH$525)&gt;$AH37),SUMIF($C37:$C$525,$C37,$BN37:$BN$525),0))))),0)</f>
        <v>0</v>
      </c>
      <c r="BK37" s="424"/>
      <c r="BL37" s="409">
        <f>COUNTIFS('ZASOBY N'!$B34:$B$525,'ZASOBY N'!$B34,'ZASOBY N'!$C34:'ZASOBY N'!$C$525,'ZASOBY N'!$C34,'ZASOBY N'!$D34:'ZASOBY N'!$D$525,'ZASOBY N'!$D34,'ZASOBY N'!$H34:'ZASOBY N'!$H$525,'ZASOBY N'!$H34 )</f>
        <v>0</v>
      </c>
      <c r="BM37" s="410">
        <f>COUNTIFS('ZASOBY N'!$B$10:$B34,'ZASOBY N'!$B34,'ZASOBY N'!$C$10:'ZASOBY N'!$C34,'ZASOBY N'!$C34,'ZASOBY N'!$D$10:'ZASOBY N'!$D34,'ZASOBY N'!$D34,'ZASOBY N'!$H$10:'ZASOBY N'!$H34,'ZASOBY N'!$H34 )</f>
        <v>0</v>
      </c>
      <c r="BN37" s="411">
        <f t="shared" si="26"/>
        <v>0</v>
      </c>
      <c r="BO37" s="425">
        <f t="shared" si="27"/>
        <v>0</v>
      </c>
      <c r="BP37" s="94"/>
      <c r="BQ37" s="94"/>
      <c r="BR37" s="94"/>
      <c r="BS37" s="94"/>
      <c r="BT37" s="94"/>
      <c r="BU37" s="94"/>
      <c r="BV37" s="94"/>
      <c r="BW37" s="426" t="str">
        <f t="shared" si="22"/>
        <v/>
      </c>
      <c r="BX37" s="439" t="str">
        <f>IF(E37=0,"",NN!E37)</f>
        <v/>
      </c>
      <c r="BY37" s="396" t="str">
        <f>IF(A37="","",NN!A37)</f>
        <v/>
      </c>
      <c r="BZ37" s="428" t="str">
        <f>IF(OR(E37=LEGENDA!$D$30,E37=LEGENDA!$D$31,E37=LEGENDA!$D$32,E37=LEGENDA!$D$33,E37=LEGENDA!$D$34,E37=LEGENDA!$D$35,E37=LEGENDA!$D$36,E37=LEGENDA!$D$37),AV37,"")</f>
        <v/>
      </c>
      <c r="CA37" s="428" t="str">
        <f>IF(OR(E37=LEGENDA!$D$30,E37=LEGENDA!$D$31,E37=LEGENDA!$D$32,E37=LEGENDA!$D$33,E37=LEGENDA!$D$34,E37=LEGENDA!$D$35,E37=LEGENDA!$D$36,E37=LEGENDA!$D$37),AG37,"")</f>
        <v/>
      </c>
      <c r="CB37" s="397" t="str">
        <f t="shared" si="23"/>
        <v/>
      </c>
      <c r="CC37" s="397" t="str">
        <f t="shared" si="28"/>
        <v/>
      </c>
      <c r="CD37" s="397" t="str">
        <f t="shared" si="29"/>
        <v/>
      </c>
      <c r="CE37" s="397" t="str">
        <f t="shared" si="30"/>
        <v/>
      </c>
      <c r="CF37" s="397" t="str">
        <f t="shared" si="31"/>
        <v/>
      </c>
      <c r="CG37" s="397" t="str">
        <f t="shared" si="32"/>
        <v/>
      </c>
      <c r="CH37" s="397" t="str">
        <f>IF(OR(E37=LEGENDA!$D$28,E37=LEGENDA!$D$29,E37=LEGENDA!$D$30,E37=LEGENDA!$D$31,E37=LEGENDA!$D$32,E37=LEGENDA!$D$33,E37=LEGENDA!$D$34,E37=LEGENDA!$D$35,E37=LEGENDA!$D$36,E37=LEGENDA!$D$39),1,"")</f>
        <v/>
      </c>
      <c r="CI37" s="397" t="str">
        <f t="shared" si="33"/>
        <v/>
      </c>
      <c r="CJ37" s="397" t="str">
        <f t="shared" si="24"/>
        <v/>
      </c>
    </row>
    <row r="38" spans="1:88" ht="18.75" customHeight="1" thickBot="1" x14ac:dyDescent="0.3">
      <c r="A38" s="152" t="str">
        <f>IF('ZASOBY N'!A35="","",'ZASOBY N'!A35)</f>
        <v/>
      </c>
      <c r="B38" s="137" t="str">
        <f>IF('ZASOBY N'!B35="","",'ZASOBY N'!B35)</f>
        <v/>
      </c>
      <c r="C38" s="137" t="str">
        <f>IF('ZASOBY N'!C35="","",'ZASOBY N'!C35)</f>
        <v/>
      </c>
      <c r="D38" s="354" t="str">
        <f>IF('ZASOBY N'!D35="","",'ZASOBY N'!D35)</f>
        <v/>
      </c>
      <c r="E38" s="404"/>
      <c r="F38" s="130"/>
      <c r="G38" s="129"/>
      <c r="H38" s="301"/>
      <c r="I38" s="301"/>
      <c r="J38" s="147" t="str">
        <f>IF('ZASOBY N'!$F35="","",'ZASOBY N'!$F35)</f>
        <v/>
      </c>
      <c r="K38" s="403"/>
      <c r="L38" s="254" t="str">
        <f t="shared" si="34"/>
        <v/>
      </c>
      <c r="M38" s="300"/>
      <c r="N38" s="300"/>
      <c r="O38" s="140" t="str">
        <f>IF(L38="","",IF(OR(E38=LEGENDA!$D$28,E38=LEGENDA!$D$29,E38=LEGENDA!$D$31,E38=LEGENDA!$D$38),0.15,0))</f>
        <v/>
      </c>
      <c r="P38" s="140" t="str">
        <f>IF(L38="","",IF(AND(E38=LEGENDA!$D$39,H38=""),"BRAK kol.7",IF(AND(F38=LEGENDA!$A$105,H38=""),"BRAK kol.7",IF(AND(F38=LEGENDA!$A$106,H38=""),"BRAK kol.7",IF(AND(F38=LEGENDA!$A$107,H38=""),"BRAK kol.7",IF(AND(F38=LEGENDA!$A$108,H38=""),"BRAK kol.7",IF(AND(F38=LEGENDA!$A$109,H38=""),"BRAK kol.7",L38*O38)))))))</f>
        <v/>
      </c>
      <c r="Q38" s="141" t="str">
        <f t="shared" si="4"/>
        <v/>
      </c>
      <c r="R38" s="142" t="str">
        <f t="shared" si="5"/>
        <v/>
      </c>
      <c r="S38" s="149" t="str">
        <f t="shared" si="25"/>
        <v/>
      </c>
      <c r="T38" s="431" t="str">
        <f t="shared" si="6"/>
        <v/>
      </c>
      <c r="U38" s="402"/>
      <c r="V38" s="431" t="str">
        <f t="shared" si="7"/>
        <v/>
      </c>
      <c r="W38" s="257"/>
      <c r="X38" s="302" t="str">
        <f>IF(U38="","",IF(AND(V38="",W38=""),"",IF(AND(E38=LEGENDA!$D$39,H38=""),"BRAK kol.7",IF(AND(F38=LEGENDA!$A$105,H38="",E38=LEGENDA!$D$35),V38*W38,IF(AND(F38=LEGENDA!$A$105,H38="",E38=LEGENDA!$D$36),V38*W38,IF(AND(F38=LEGENDA!$A$105,H38=""),"BRAK kol.7",IF(AND(F38=LEGENDA!$A$106,H38=""),"BRAK kol.7",IF(AND(F38=LEGENDA!$A$107,H38=""),"BRAK kol.7",IF(AND(F38=LEGENDA!$A$108,H38=""),"BRAK kol.7",IF(AND(F38=LEGENDA!$A$109,H38=""),"BRAK kol.7",IF(AND(U38&gt;0,W38=""),"Brakkol21",IF(OR(T38="Błąd kol. 7",T38="Błąd kol.8"),T38,IF(AND(H38="",I38=""),"BRAKkol7-8",V38*W38)))))))))))))</f>
        <v/>
      </c>
      <c r="Y38" s="402"/>
      <c r="Z38" s="431" t="str">
        <f t="shared" si="8"/>
        <v/>
      </c>
      <c r="AA38" s="257"/>
      <c r="AB38" s="302" t="str">
        <f>IF(OR(Y38="",Z38="",AA38=""),"",IF(AND(E38=LEGENDA!$D$39,H38=""),"BRAK kol.7",IF(AND(F38=LEGENDA!$A$105,H38=""),"BRAK kol.7",IF(AND(F38=LEGENDA!$A$106,H38=""),"BRAK kol.7",IF(AND(F38=LEGENDA!$A$107,H38=""),"BRAK kol.7",IF(AND(F38=LEGENDA!$A$108,H38=""),"BRAK kol.7",IF(AND(F38=LEGENDA!$A$109,H38=""),"BRAK kol.7",Z38*AA38)))))))</f>
        <v/>
      </c>
      <c r="AC38" s="302" t="str">
        <f t="shared" si="9"/>
        <v/>
      </c>
      <c r="AD38" s="143" t="str">
        <f>IFERROR(IF(OR(J38="",AC38=""),"",IF(AND(E38=LEGENDA!$D$39,H38="",I38=""),"BRAK kol.7",AC38*$J38)),"BRAK kol.7")</f>
        <v/>
      </c>
      <c r="AE38" s="144" t="str">
        <f t="shared" si="10"/>
        <v/>
      </c>
      <c r="AF38" s="143" t="str">
        <f t="shared" si="11"/>
        <v/>
      </c>
      <c r="AG38" s="143" t="str">
        <f t="shared" si="12"/>
        <v/>
      </c>
      <c r="AH38" s="143" t="str">
        <f t="shared" si="13"/>
        <v/>
      </c>
      <c r="AI38" s="131"/>
      <c r="AJ38" s="327"/>
      <c r="AK38" s="286" t="str">
        <f t="shared" si="15"/>
        <v/>
      </c>
      <c r="AL38" s="287" t="str">
        <f t="shared" si="16"/>
        <v/>
      </c>
      <c r="AM38" s="287" t="str">
        <f t="shared" si="17"/>
        <v/>
      </c>
      <c r="AN38" s="318" t="str">
        <f>IF('ZASOBY N'!BD35="","",'ZASOBY N'!BD35)</f>
        <v/>
      </c>
      <c r="AO38" s="320"/>
      <c r="AP38" s="329">
        <f t="shared" si="18"/>
        <v>0</v>
      </c>
      <c r="AQ38" s="333">
        <f t="shared" si="35"/>
        <v>0</v>
      </c>
      <c r="AR38" s="333">
        <f t="shared" si="35"/>
        <v>0</v>
      </c>
      <c r="AS38" s="333">
        <f t="shared" si="19"/>
        <v>0</v>
      </c>
      <c r="AT38" s="333">
        <f t="shared" si="36"/>
        <v>0</v>
      </c>
      <c r="AU38" s="333">
        <f t="shared" si="20"/>
        <v>0</v>
      </c>
      <c r="AV38" s="396" t="str">
        <f>IF(BJ38=0,"",NN!BJ38)</f>
        <v/>
      </c>
      <c r="AW38" s="460" t="str">
        <f>IF('UPR BILANS N'!W36="","",'UPR BILANS N'!W36)</f>
        <v/>
      </c>
      <c r="AX38" s="94" t="str">
        <f t="shared" si="21"/>
        <v/>
      </c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414">
        <f>IFERROR(IF(AND(BL38=1,BM38=1,SUMIF($C38:$C$525,$C38,$AH38:$AH$525)=$BN38),$BN38,IF($BO38&gt;0,$BO38,IF(AND(B38=B39,C38=C39,D38=D39,J38=J39),AH38+AH39,IF(AND(COUNTIF($C$13:$C37,$C38)&gt;=1,COUNTIF($D$13:$D37,$D38)&gt;=1),0,IF(AND(SUMIF($B38:$B$525,$B38,$AH38:$AH$525)&gt;$AH38,SUMIF($C38:$C$525,$C38,$AH38:$AH$525)&gt;$AH38,SUMIF($D38:$D$525,$D38,$AH38:$AH$525)&gt;$AH38),SUMIF($C38:$C$525,$C38,$BN38:$BN$525),0))))),0)</f>
        <v>0</v>
      </c>
      <c r="BK38" s="424"/>
      <c r="BL38" s="409">
        <f>COUNTIFS('ZASOBY N'!$B35:$B$525,'ZASOBY N'!$B35,'ZASOBY N'!$C35:'ZASOBY N'!$C$525,'ZASOBY N'!$C35,'ZASOBY N'!$D35:'ZASOBY N'!$D$525,'ZASOBY N'!$D35,'ZASOBY N'!$H35:'ZASOBY N'!$H$525,'ZASOBY N'!$H35 )</f>
        <v>0</v>
      </c>
      <c r="BM38" s="410">
        <f>COUNTIFS('ZASOBY N'!$B$10:$B35,'ZASOBY N'!$B35,'ZASOBY N'!$C$10:'ZASOBY N'!$C35,'ZASOBY N'!$C35,'ZASOBY N'!$D$10:'ZASOBY N'!$D35,'ZASOBY N'!$D35,'ZASOBY N'!$H$10:'ZASOBY N'!$H35,'ZASOBY N'!$H35 )</f>
        <v>0</v>
      </c>
      <c r="BN38" s="411">
        <f t="shared" si="26"/>
        <v>0</v>
      </c>
      <c r="BO38" s="425">
        <f t="shared" si="27"/>
        <v>0</v>
      </c>
      <c r="BP38" s="94"/>
      <c r="BQ38" s="94"/>
      <c r="BR38" s="94"/>
      <c r="BS38" s="94"/>
      <c r="BT38" s="94"/>
      <c r="BU38" s="94"/>
      <c r="BV38" s="94"/>
      <c r="BW38" s="426" t="str">
        <f t="shared" si="22"/>
        <v/>
      </c>
      <c r="BX38" s="439" t="str">
        <f>IF(E38=0,"",NN!E38)</f>
        <v/>
      </c>
      <c r="BY38" s="396" t="str">
        <f>IF(A38="","",NN!A38)</f>
        <v/>
      </c>
      <c r="BZ38" s="428" t="str">
        <f>IF(OR(E38=LEGENDA!$D$30,E38=LEGENDA!$D$31,E38=LEGENDA!$D$32,E38=LEGENDA!$D$33,E38=LEGENDA!$D$34,E38=LEGENDA!$D$35,E38=LEGENDA!$D$36,E38=LEGENDA!$D$37),AV38,"")</f>
        <v/>
      </c>
      <c r="CA38" s="428" t="str">
        <f>IF(OR(E38=LEGENDA!$D$30,E38=LEGENDA!$D$31,E38=LEGENDA!$D$32,E38=LEGENDA!$D$33,E38=LEGENDA!$D$34,E38=LEGENDA!$D$35,E38=LEGENDA!$D$36,E38=LEGENDA!$D$37),AG38,"")</f>
        <v/>
      </c>
      <c r="CB38" s="397" t="str">
        <f t="shared" si="23"/>
        <v/>
      </c>
      <c r="CC38" s="397" t="str">
        <f t="shared" si="28"/>
        <v/>
      </c>
      <c r="CD38" s="397" t="str">
        <f t="shared" si="29"/>
        <v/>
      </c>
      <c r="CE38" s="397" t="str">
        <f t="shared" si="30"/>
        <v/>
      </c>
      <c r="CF38" s="397" t="str">
        <f t="shared" si="31"/>
        <v/>
      </c>
      <c r="CG38" s="397" t="str">
        <f t="shared" si="32"/>
        <v/>
      </c>
      <c r="CH38" s="397" t="str">
        <f>IF(OR(E38=LEGENDA!$D$28,E38=LEGENDA!$D$29,E38=LEGENDA!$D$30,E38=LEGENDA!$D$31,E38=LEGENDA!$D$32,E38=LEGENDA!$D$33,E38=LEGENDA!$D$34,E38=LEGENDA!$D$35,E38=LEGENDA!$D$36,E38=LEGENDA!$D$39),1,"")</f>
        <v/>
      </c>
      <c r="CI38" s="397" t="str">
        <f t="shared" si="33"/>
        <v/>
      </c>
      <c r="CJ38" s="397" t="str">
        <f t="shared" si="24"/>
        <v/>
      </c>
    </row>
    <row r="39" spans="1:88" ht="18.75" customHeight="1" thickBot="1" x14ac:dyDescent="0.3">
      <c r="A39" s="152" t="str">
        <f>IF('ZASOBY N'!A36="","",'ZASOBY N'!A36)</f>
        <v/>
      </c>
      <c r="B39" s="137" t="str">
        <f>IF('ZASOBY N'!B36="","",'ZASOBY N'!B36)</f>
        <v/>
      </c>
      <c r="C39" s="137" t="str">
        <f>IF('ZASOBY N'!C36="","",'ZASOBY N'!C36)</f>
        <v/>
      </c>
      <c r="D39" s="354" t="str">
        <f>IF('ZASOBY N'!D36="","",'ZASOBY N'!D36)</f>
        <v/>
      </c>
      <c r="E39" s="404"/>
      <c r="F39" s="130"/>
      <c r="G39" s="129"/>
      <c r="H39" s="301"/>
      <c r="I39" s="301"/>
      <c r="J39" s="147" t="str">
        <f>IF('ZASOBY N'!$F36="","",'ZASOBY N'!$F36)</f>
        <v/>
      </c>
      <c r="K39" s="403"/>
      <c r="L39" s="254" t="str">
        <f t="shared" si="34"/>
        <v/>
      </c>
      <c r="M39" s="300"/>
      <c r="N39" s="300"/>
      <c r="O39" s="140" t="str">
        <f>IF(L39="","",IF(OR(E39=LEGENDA!$D$28,E39=LEGENDA!$D$29,E39=LEGENDA!$D$31,E39=LEGENDA!$D$38),0.15,0))</f>
        <v/>
      </c>
      <c r="P39" s="140" t="str">
        <f>IF(L39="","",IF(AND(E39=LEGENDA!$D$39,H39=""),"BRAK kol.7",IF(AND(F39=LEGENDA!$A$105,H39=""),"BRAK kol.7",IF(AND(F39=LEGENDA!$A$106,H39=""),"BRAK kol.7",IF(AND(F39=LEGENDA!$A$107,H39=""),"BRAK kol.7",IF(AND(F39=LEGENDA!$A$108,H39=""),"BRAK kol.7",IF(AND(F39=LEGENDA!$A$109,H39=""),"BRAK kol.7",L39*O39)))))))</f>
        <v/>
      </c>
      <c r="Q39" s="141" t="str">
        <f t="shared" si="4"/>
        <v/>
      </c>
      <c r="R39" s="142" t="str">
        <f t="shared" si="5"/>
        <v/>
      </c>
      <c r="S39" s="149" t="str">
        <f t="shared" si="25"/>
        <v/>
      </c>
      <c r="T39" s="431" t="str">
        <f t="shared" si="6"/>
        <v/>
      </c>
      <c r="U39" s="402"/>
      <c r="V39" s="431" t="str">
        <f t="shared" si="7"/>
        <v/>
      </c>
      <c r="W39" s="257"/>
      <c r="X39" s="302" t="str">
        <f>IF(U39="","",IF(AND(V39="",W39=""),"",IF(AND(E39=LEGENDA!$D$39,H39=""),"BRAK kol.7",IF(AND(F39=LEGENDA!$A$105,H39="",E39=LEGENDA!$D$35),V39*W39,IF(AND(F39=LEGENDA!$A$105,H39="",E39=LEGENDA!$D$36),V39*W39,IF(AND(F39=LEGENDA!$A$105,H39=""),"BRAK kol.7",IF(AND(F39=LEGENDA!$A$106,H39=""),"BRAK kol.7",IF(AND(F39=LEGENDA!$A$107,H39=""),"BRAK kol.7",IF(AND(F39=LEGENDA!$A$108,H39=""),"BRAK kol.7",IF(AND(F39=LEGENDA!$A$109,H39=""),"BRAK kol.7",IF(AND(U39&gt;0,W39=""),"Brakkol21",IF(OR(T39="Błąd kol. 7",T39="Błąd kol.8"),T39,IF(AND(H39="",I39=""),"BRAKkol7-8",V39*W39)))))))))))))</f>
        <v/>
      </c>
      <c r="Y39" s="402"/>
      <c r="Z39" s="431" t="str">
        <f t="shared" si="8"/>
        <v/>
      </c>
      <c r="AA39" s="257"/>
      <c r="AB39" s="302" t="str">
        <f>IF(OR(Y39="",Z39="",AA39=""),"",IF(AND(E39=LEGENDA!$D$39,H39=""),"BRAK kol.7",IF(AND(F39=LEGENDA!$A$105,H39=""),"BRAK kol.7",IF(AND(F39=LEGENDA!$A$106,H39=""),"BRAK kol.7",IF(AND(F39=LEGENDA!$A$107,H39=""),"BRAK kol.7",IF(AND(F39=LEGENDA!$A$108,H39=""),"BRAK kol.7",IF(AND(F39=LEGENDA!$A$109,H39=""),"BRAK kol.7",Z39*AA39)))))))</f>
        <v/>
      </c>
      <c r="AC39" s="302" t="str">
        <f t="shared" si="9"/>
        <v/>
      </c>
      <c r="AD39" s="143" t="str">
        <f>IFERROR(IF(OR(J39="",AC39=""),"",IF(AND(E39=LEGENDA!$D$39,H39="",I39=""),"BRAK kol.7",AC39*$J39)),"BRAK kol.7")</f>
        <v/>
      </c>
      <c r="AE39" s="144" t="str">
        <f t="shared" si="10"/>
        <v/>
      </c>
      <c r="AF39" s="143" t="str">
        <f t="shared" si="11"/>
        <v/>
      </c>
      <c r="AG39" s="143" t="str">
        <f t="shared" si="12"/>
        <v/>
      </c>
      <c r="AH39" s="143" t="str">
        <f t="shared" si="13"/>
        <v/>
      </c>
      <c r="AI39" s="131"/>
      <c r="AJ39" s="327"/>
      <c r="AK39" s="286" t="str">
        <f t="shared" si="15"/>
        <v/>
      </c>
      <c r="AL39" s="287" t="str">
        <f t="shared" si="16"/>
        <v/>
      </c>
      <c r="AM39" s="287" t="str">
        <f t="shared" si="17"/>
        <v/>
      </c>
      <c r="AN39" s="318" t="str">
        <f>IF('ZASOBY N'!BD36="","",'ZASOBY N'!BD36)</f>
        <v/>
      </c>
      <c r="AO39" s="320"/>
      <c r="AP39" s="329">
        <f t="shared" si="18"/>
        <v>0</v>
      </c>
      <c r="AQ39" s="333">
        <f t="shared" si="35"/>
        <v>0</v>
      </c>
      <c r="AR39" s="333">
        <f t="shared" si="35"/>
        <v>0</v>
      </c>
      <c r="AS39" s="333">
        <f t="shared" si="19"/>
        <v>0</v>
      </c>
      <c r="AT39" s="333">
        <f t="shared" si="36"/>
        <v>0</v>
      </c>
      <c r="AU39" s="333">
        <f t="shared" si="20"/>
        <v>0</v>
      </c>
      <c r="AV39" s="396" t="str">
        <f>IF(BJ39=0,"",NN!BJ39)</f>
        <v/>
      </c>
      <c r="AW39" s="460" t="str">
        <f>IF('UPR BILANS N'!W37="","",'UPR BILANS N'!W37)</f>
        <v/>
      </c>
      <c r="AX39" s="94" t="str">
        <f t="shared" si="21"/>
        <v/>
      </c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414">
        <f>IFERROR(IF(AND(BL39=1,BM39=1,SUMIF($C39:$C$525,$C39,$AH39:$AH$525)=$BN39),$BN39,IF($BO39&gt;0,$BO39,IF(AND(B39=B40,C39=C40,D39=D40,J39=J40),AH39+AH40,IF(AND(COUNTIF($C$13:$C38,$C39)&gt;=1,COUNTIF($D$13:$D38,$D39)&gt;=1),0,IF(AND(SUMIF($B39:$B$525,$B39,$AH39:$AH$525)&gt;$AH39,SUMIF($C39:$C$525,$C39,$AH39:$AH$525)&gt;$AH39,SUMIF($D39:$D$525,$D39,$AH39:$AH$525)&gt;$AH39),SUMIF($C39:$C$525,$C39,$BN39:$BN$525),0))))),0)</f>
        <v>0</v>
      </c>
      <c r="BK39" s="424"/>
      <c r="BL39" s="409">
        <f>COUNTIFS('ZASOBY N'!$B36:$B$525,'ZASOBY N'!$B36,'ZASOBY N'!$C36:'ZASOBY N'!$C$525,'ZASOBY N'!$C36,'ZASOBY N'!$D36:'ZASOBY N'!$D$525,'ZASOBY N'!$D36,'ZASOBY N'!$H36:'ZASOBY N'!$H$525,'ZASOBY N'!$H36 )</f>
        <v>0</v>
      </c>
      <c r="BM39" s="410">
        <f>COUNTIFS('ZASOBY N'!$B$10:$B36,'ZASOBY N'!$B36,'ZASOBY N'!$C$10:'ZASOBY N'!$C36,'ZASOBY N'!$C36,'ZASOBY N'!$D$10:'ZASOBY N'!$D36,'ZASOBY N'!$D36,'ZASOBY N'!$H$10:'ZASOBY N'!$H36,'ZASOBY N'!$H36 )</f>
        <v>0</v>
      </c>
      <c r="BN39" s="411">
        <f t="shared" si="26"/>
        <v>0</v>
      </c>
      <c r="BO39" s="425">
        <f t="shared" si="27"/>
        <v>0</v>
      </c>
      <c r="BP39" s="94"/>
      <c r="BQ39" s="94"/>
      <c r="BR39" s="94"/>
      <c r="BS39" s="94"/>
      <c r="BT39" s="94"/>
      <c r="BU39" s="94"/>
      <c r="BV39" s="94"/>
      <c r="BW39" s="426" t="str">
        <f t="shared" si="22"/>
        <v/>
      </c>
      <c r="BX39" s="439" t="str">
        <f>IF(E39=0,"",NN!E39)</f>
        <v/>
      </c>
      <c r="BY39" s="396" t="str">
        <f>IF(A39="","",NN!A39)</f>
        <v/>
      </c>
      <c r="BZ39" s="428" t="str">
        <f>IF(OR(E39=LEGENDA!$D$30,E39=LEGENDA!$D$31,E39=LEGENDA!$D$32,E39=LEGENDA!$D$33,E39=LEGENDA!$D$34,E39=LEGENDA!$D$35,E39=LEGENDA!$D$36,E39=LEGENDA!$D$37),AV39,"")</f>
        <v/>
      </c>
      <c r="CA39" s="428" t="str">
        <f>IF(OR(E39=LEGENDA!$D$30,E39=LEGENDA!$D$31,E39=LEGENDA!$D$32,E39=LEGENDA!$D$33,E39=LEGENDA!$D$34,E39=LEGENDA!$D$35,E39=LEGENDA!$D$36,E39=LEGENDA!$D$37),AG39,"")</f>
        <v/>
      </c>
      <c r="CB39" s="397" t="str">
        <f t="shared" si="23"/>
        <v/>
      </c>
      <c r="CC39" s="397" t="str">
        <f t="shared" si="28"/>
        <v/>
      </c>
      <c r="CD39" s="397" t="str">
        <f t="shared" si="29"/>
        <v/>
      </c>
      <c r="CE39" s="397" t="str">
        <f t="shared" si="30"/>
        <v/>
      </c>
      <c r="CF39" s="397" t="str">
        <f t="shared" si="31"/>
        <v/>
      </c>
      <c r="CG39" s="397" t="str">
        <f t="shared" si="32"/>
        <v/>
      </c>
      <c r="CH39" s="397" t="str">
        <f>IF(OR(E39=LEGENDA!$D$28,E39=LEGENDA!$D$29,E39=LEGENDA!$D$30,E39=LEGENDA!$D$31,E39=LEGENDA!$D$32,E39=LEGENDA!$D$33,E39=LEGENDA!$D$34,E39=LEGENDA!$D$35,E39=LEGENDA!$D$36,E39=LEGENDA!$D$39),1,"")</f>
        <v/>
      </c>
      <c r="CI39" s="397" t="str">
        <f t="shared" si="33"/>
        <v/>
      </c>
      <c r="CJ39" s="397" t="str">
        <f t="shared" si="24"/>
        <v/>
      </c>
    </row>
    <row r="40" spans="1:88" ht="18.75" customHeight="1" thickBot="1" x14ac:dyDescent="0.3">
      <c r="A40" s="152" t="str">
        <f>IF('ZASOBY N'!A37="","",'ZASOBY N'!A37)</f>
        <v/>
      </c>
      <c r="B40" s="137" t="str">
        <f>IF('ZASOBY N'!B37="","",'ZASOBY N'!B37)</f>
        <v/>
      </c>
      <c r="C40" s="137" t="str">
        <f>IF('ZASOBY N'!C37="","",'ZASOBY N'!C37)</f>
        <v/>
      </c>
      <c r="D40" s="354" t="str">
        <f>IF('ZASOBY N'!D37="","",'ZASOBY N'!D37)</f>
        <v/>
      </c>
      <c r="E40" s="404"/>
      <c r="F40" s="130"/>
      <c r="G40" s="129"/>
      <c r="H40" s="301"/>
      <c r="I40" s="301"/>
      <c r="J40" s="147" t="str">
        <f>IF('ZASOBY N'!$F37="","",'ZASOBY N'!$F37)</f>
        <v/>
      </c>
      <c r="K40" s="403"/>
      <c r="L40" s="254" t="str">
        <f t="shared" si="34"/>
        <v/>
      </c>
      <c r="M40" s="300"/>
      <c r="N40" s="300"/>
      <c r="O40" s="140" t="str">
        <f>IF(L40="","",IF(OR(E40=LEGENDA!$D$28,E40=LEGENDA!$D$29,E40=LEGENDA!$D$31,E40=LEGENDA!$D$38),0.15,0))</f>
        <v/>
      </c>
      <c r="P40" s="140" t="str">
        <f>IF(L40="","",IF(AND(E40=LEGENDA!$D$39,H40=""),"BRAK kol.7",IF(AND(F40=LEGENDA!$A$105,H40=""),"BRAK kol.7",IF(AND(F40=LEGENDA!$A$106,H40=""),"BRAK kol.7",IF(AND(F40=LEGENDA!$A$107,H40=""),"BRAK kol.7",IF(AND(F40=LEGENDA!$A$108,H40=""),"BRAK kol.7",IF(AND(F40=LEGENDA!$A$109,H40=""),"BRAK kol.7",L40*O40)))))))</f>
        <v/>
      </c>
      <c r="Q40" s="141" t="str">
        <f t="shared" si="4"/>
        <v/>
      </c>
      <c r="R40" s="142" t="str">
        <f t="shared" si="5"/>
        <v/>
      </c>
      <c r="S40" s="149" t="str">
        <f t="shared" si="25"/>
        <v/>
      </c>
      <c r="T40" s="431" t="str">
        <f t="shared" si="6"/>
        <v/>
      </c>
      <c r="U40" s="402"/>
      <c r="V40" s="431" t="str">
        <f t="shared" si="7"/>
        <v/>
      </c>
      <c r="W40" s="257"/>
      <c r="X40" s="302" t="str">
        <f>IF(U40="","",IF(AND(V40="",W40=""),"",IF(AND(E40=LEGENDA!$D$39,H40=""),"BRAK kol.7",IF(AND(F40=LEGENDA!$A$105,H40="",E40=LEGENDA!$D$35),V40*W40,IF(AND(F40=LEGENDA!$A$105,H40="",E40=LEGENDA!$D$36),V40*W40,IF(AND(F40=LEGENDA!$A$105,H40=""),"BRAK kol.7",IF(AND(F40=LEGENDA!$A$106,H40=""),"BRAK kol.7",IF(AND(F40=LEGENDA!$A$107,H40=""),"BRAK kol.7",IF(AND(F40=LEGENDA!$A$108,H40=""),"BRAK kol.7",IF(AND(F40=LEGENDA!$A$109,H40=""),"BRAK kol.7",IF(AND(U40&gt;0,W40=""),"Brakkol21",IF(OR(T40="Błąd kol. 7",T40="Błąd kol.8"),T40,IF(AND(H40="",I40=""),"BRAKkol7-8",V40*W40)))))))))))))</f>
        <v/>
      </c>
      <c r="Y40" s="402"/>
      <c r="Z40" s="431" t="str">
        <f t="shared" si="8"/>
        <v/>
      </c>
      <c r="AA40" s="257"/>
      <c r="AB40" s="302" t="str">
        <f>IF(OR(Y40="",Z40="",AA40=""),"",IF(AND(E40=LEGENDA!$D$39,H40=""),"BRAK kol.7",IF(AND(F40=LEGENDA!$A$105,H40=""),"BRAK kol.7",IF(AND(F40=LEGENDA!$A$106,H40=""),"BRAK kol.7",IF(AND(F40=LEGENDA!$A$107,H40=""),"BRAK kol.7",IF(AND(F40=LEGENDA!$A$108,H40=""),"BRAK kol.7",IF(AND(F40=LEGENDA!$A$109,H40=""),"BRAK kol.7",Z40*AA40)))))))</f>
        <v/>
      </c>
      <c r="AC40" s="302" t="str">
        <f t="shared" si="9"/>
        <v/>
      </c>
      <c r="AD40" s="143" t="str">
        <f>IFERROR(IF(OR(J40="",AC40=""),"",IF(AND(E40=LEGENDA!$D$39,H40="",I40=""),"BRAK kol.7",AC40*$J40)),"BRAK kol.7")</f>
        <v/>
      </c>
      <c r="AE40" s="144" t="str">
        <f t="shared" si="10"/>
        <v/>
      </c>
      <c r="AF40" s="143" t="str">
        <f t="shared" si="11"/>
        <v/>
      </c>
      <c r="AG40" s="143" t="str">
        <f t="shared" si="12"/>
        <v/>
      </c>
      <c r="AH40" s="143" t="str">
        <f t="shared" si="13"/>
        <v/>
      </c>
      <c r="AI40" s="131"/>
      <c r="AJ40" s="327"/>
      <c r="AK40" s="286" t="str">
        <f t="shared" si="15"/>
        <v/>
      </c>
      <c r="AL40" s="287" t="str">
        <f t="shared" si="16"/>
        <v/>
      </c>
      <c r="AM40" s="287" t="str">
        <f t="shared" si="17"/>
        <v/>
      </c>
      <c r="AN40" s="318" t="str">
        <f>IF('ZASOBY N'!BD37="","",'ZASOBY N'!BD37)</f>
        <v/>
      </c>
      <c r="AO40" s="320"/>
      <c r="AP40" s="329">
        <f t="shared" si="18"/>
        <v>0</v>
      </c>
      <c r="AQ40" s="333">
        <f t="shared" si="35"/>
        <v>0</v>
      </c>
      <c r="AR40" s="333">
        <f t="shared" si="35"/>
        <v>0</v>
      </c>
      <c r="AS40" s="333">
        <f t="shared" si="19"/>
        <v>0</v>
      </c>
      <c r="AT40" s="333">
        <f t="shared" si="36"/>
        <v>0</v>
      </c>
      <c r="AU40" s="333">
        <f t="shared" si="20"/>
        <v>0</v>
      </c>
      <c r="AV40" s="396" t="str">
        <f>IF(BJ40=0,"",NN!BJ40)</f>
        <v/>
      </c>
      <c r="AW40" s="460" t="str">
        <f>IF('UPR BILANS N'!W38="","",'UPR BILANS N'!W38)</f>
        <v/>
      </c>
      <c r="AX40" s="94" t="str">
        <f t="shared" si="21"/>
        <v/>
      </c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414">
        <f>IFERROR(IF(AND(BL40=1,BM40=1,SUMIF($C40:$C$525,$C40,$AH40:$AH$525)=$BN40),$BN40,IF($BO40&gt;0,$BO40,IF(AND(B40=B41,C40=C41,D40=D41,J40=J41),AH40+AH41,IF(AND(COUNTIF($C$13:$C39,$C40)&gt;=1,COUNTIF($D$13:$D39,$D40)&gt;=1),0,IF(AND(SUMIF($B40:$B$525,$B40,$AH40:$AH$525)&gt;$AH40,SUMIF($C40:$C$525,$C40,$AH40:$AH$525)&gt;$AH40,SUMIF($D40:$D$525,$D40,$AH40:$AH$525)&gt;$AH40),SUMIF($C40:$C$525,$C40,$BN40:$BN$525),0))))),0)</f>
        <v>0</v>
      </c>
      <c r="BK40" s="424"/>
      <c r="BL40" s="409">
        <f>COUNTIFS('ZASOBY N'!$B37:$B$525,'ZASOBY N'!$B37,'ZASOBY N'!$C37:'ZASOBY N'!$C$525,'ZASOBY N'!$C37,'ZASOBY N'!$D37:'ZASOBY N'!$D$525,'ZASOBY N'!$D37,'ZASOBY N'!$H37:'ZASOBY N'!$H$525,'ZASOBY N'!$H37 )</f>
        <v>0</v>
      </c>
      <c r="BM40" s="410">
        <f>COUNTIFS('ZASOBY N'!$B$10:$B37,'ZASOBY N'!$B37,'ZASOBY N'!$C$10:'ZASOBY N'!$C37,'ZASOBY N'!$C37,'ZASOBY N'!$D$10:'ZASOBY N'!$D37,'ZASOBY N'!$D37,'ZASOBY N'!$H$10:'ZASOBY N'!$H37,'ZASOBY N'!$H37 )</f>
        <v>0</v>
      </c>
      <c r="BN40" s="411">
        <f t="shared" si="26"/>
        <v>0</v>
      </c>
      <c r="BO40" s="425">
        <f t="shared" si="27"/>
        <v>0</v>
      </c>
      <c r="BP40" s="94"/>
      <c r="BQ40" s="94"/>
      <c r="BR40" s="94"/>
      <c r="BS40" s="94"/>
      <c r="BT40" s="94"/>
      <c r="BU40" s="94"/>
      <c r="BV40" s="94"/>
      <c r="BW40" s="426" t="str">
        <f t="shared" si="22"/>
        <v/>
      </c>
      <c r="BX40" s="439" t="str">
        <f>IF(E40=0,"",NN!E40)</f>
        <v/>
      </c>
      <c r="BY40" s="396" t="str">
        <f>IF(A40="","",NN!A40)</f>
        <v/>
      </c>
      <c r="BZ40" s="428" t="str">
        <f>IF(OR(E40=LEGENDA!$D$30,E40=LEGENDA!$D$31,E40=LEGENDA!$D$32,E40=LEGENDA!$D$33,E40=LEGENDA!$D$34,E40=LEGENDA!$D$35,E40=LEGENDA!$D$36,E40=LEGENDA!$D$37),AV40,"")</f>
        <v/>
      </c>
      <c r="CA40" s="428" t="str">
        <f>IF(OR(E40=LEGENDA!$D$30,E40=LEGENDA!$D$31,E40=LEGENDA!$D$32,E40=LEGENDA!$D$33,E40=LEGENDA!$D$34,E40=LEGENDA!$D$35,E40=LEGENDA!$D$36,E40=LEGENDA!$D$37),AG40,"")</f>
        <v/>
      </c>
      <c r="CB40" s="397" t="str">
        <f t="shared" si="23"/>
        <v/>
      </c>
      <c r="CC40" s="397" t="str">
        <f t="shared" si="28"/>
        <v/>
      </c>
      <c r="CD40" s="397" t="str">
        <f t="shared" si="29"/>
        <v/>
      </c>
      <c r="CE40" s="397" t="str">
        <f t="shared" si="30"/>
        <v/>
      </c>
      <c r="CF40" s="397" t="str">
        <f t="shared" si="31"/>
        <v/>
      </c>
      <c r="CG40" s="397" t="str">
        <f t="shared" si="32"/>
        <v/>
      </c>
      <c r="CH40" s="397" t="str">
        <f>IF(OR(E40=LEGENDA!$D$28,E40=LEGENDA!$D$29,E40=LEGENDA!$D$30,E40=LEGENDA!$D$31,E40=LEGENDA!$D$32,E40=LEGENDA!$D$33,E40=LEGENDA!$D$34,E40=LEGENDA!$D$35,E40=LEGENDA!$D$36,E40=LEGENDA!$D$39),1,"")</f>
        <v/>
      </c>
      <c r="CI40" s="397" t="str">
        <f t="shared" si="33"/>
        <v/>
      </c>
      <c r="CJ40" s="397" t="str">
        <f t="shared" si="24"/>
        <v/>
      </c>
    </row>
    <row r="41" spans="1:88" ht="18.75" customHeight="1" thickBot="1" x14ac:dyDescent="0.3">
      <c r="A41" s="152" t="str">
        <f>IF('ZASOBY N'!A38="","",'ZASOBY N'!A38)</f>
        <v/>
      </c>
      <c r="B41" s="137" t="str">
        <f>IF('ZASOBY N'!B38="","",'ZASOBY N'!B38)</f>
        <v/>
      </c>
      <c r="C41" s="137" t="str">
        <f>IF('ZASOBY N'!C38="","",'ZASOBY N'!C38)</f>
        <v/>
      </c>
      <c r="D41" s="354" t="str">
        <f>IF('ZASOBY N'!D38="","",'ZASOBY N'!D38)</f>
        <v/>
      </c>
      <c r="E41" s="404"/>
      <c r="F41" s="130"/>
      <c r="G41" s="129"/>
      <c r="H41" s="301"/>
      <c r="I41" s="301"/>
      <c r="J41" s="147" t="str">
        <f>IF('ZASOBY N'!$F38="","",'ZASOBY N'!$F38)</f>
        <v/>
      </c>
      <c r="K41" s="403"/>
      <c r="L41" s="254" t="str">
        <f t="shared" si="34"/>
        <v/>
      </c>
      <c r="M41" s="300"/>
      <c r="N41" s="300"/>
      <c r="O41" s="140" t="str">
        <f>IF(L41="","",IF(OR(E41=LEGENDA!$D$28,E41=LEGENDA!$D$29,E41=LEGENDA!$D$31,E41=LEGENDA!$D$38),0.15,0))</f>
        <v/>
      </c>
      <c r="P41" s="140" t="str">
        <f>IF(L41="","",IF(AND(E41=LEGENDA!$D$39,H41=""),"BRAK kol.7",IF(AND(F41=LEGENDA!$A$105,H41=""),"BRAK kol.7",IF(AND(F41=LEGENDA!$A$106,H41=""),"BRAK kol.7",IF(AND(F41=LEGENDA!$A$107,H41=""),"BRAK kol.7",IF(AND(F41=LEGENDA!$A$108,H41=""),"BRAK kol.7",IF(AND(F41=LEGENDA!$A$109,H41=""),"BRAK kol.7",L41*O41)))))))</f>
        <v/>
      </c>
      <c r="Q41" s="141" t="str">
        <f t="shared" si="4"/>
        <v/>
      </c>
      <c r="R41" s="142" t="str">
        <f t="shared" si="5"/>
        <v/>
      </c>
      <c r="S41" s="149" t="str">
        <f t="shared" si="25"/>
        <v/>
      </c>
      <c r="T41" s="431" t="str">
        <f t="shared" si="6"/>
        <v/>
      </c>
      <c r="U41" s="402"/>
      <c r="V41" s="431" t="str">
        <f t="shared" si="7"/>
        <v/>
      </c>
      <c r="W41" s="257"/>
      <c r="X41" s="302" t="str">
        <f>IF(U41="","",IF(AND(V41="",W41=""),"",IF(AND(E41=LEGENDA!$D$39,H41=""),"BRAK kol.7",IF(AND(F41=LEGENDA!$A$105,H41="",E41=LEGENDA!$D$35),V41*W41,IF(AND(F41=LEGENDA!$A$105,H41="",E41=LEGENDA!$D$36),V41*W41,IF(AND(F41=LEGENDA!$A$105,H41=""),"BRAK kol.7",IF(AND(F41=LEGENDA!$A$106,H41=""),"BRAK kol.7",IF(AND(F41=LEGENDA!$A$107,H41=""),"BRAK kol.7",IF(AND(F41=LEGENDA!$A$108,H41=""),"BRAK kol.7",IF(AND(F41=LEGENDA!$A$109,H41=""),"BRAK kol.7",IF(AND(U41&gt;0,W41=""),"Brakkol21",IF(OR(T41="Błąd kol. 7",T41="Błąd kol.8"),T41,IF(AND(H41="",I41=""),"BRAKkol7-8",V41*W41)))))))))))))</f>
        <v/>
      </c>
      <c r="Y41" s="402"/>
      <c r="Z41" s="431" t="str">
        <f t="shared" si="8"/>
        <v/>
      </c>
      <c r="AA41" s="257"/>
      <c r="AB41" s="302" t="str">
        <f>IF(OR(Y41="",Z41="",AA41=""),"",IF(AND(E41=LEGENDA!$D$39,H41=""),"BRAK kol.7",IF(AND(F41=LEGENDA!$A$105,H41=""),"BRAK kol.7",IF(AND(F41=LEGENDA!$A$106,H41=""),"BRAK kol.7",IF(AND(F41=LEGENDA!$A$107,H41=""),"BRAK kol.7",IF(AND(F41=LEGENDA!$A$108,H41=""),"BRAK kol.7",IF(AND(F41=LEGENDA!$A$109,H41=""),"BRAK kol.7",Z41*AA41)))))))</f>
        <v/>
      </c>
      <c r="AC41" s="302" t="str">
        <f t="shared" si="9"/>
        <v/>
      </c>
      <c r="AD41" s="143" t="str">
        <f>IFERROR(IF(OR(J41="",AC41=""),"",IF(AND(E41=LEGENDA!$D$39,H41="",I41=""),"BRAK kol.7",AC41*$J41)),"BRAK kol.7")</f>
        <v/>
      </c>
      <c r="AE41" s="144" t="str">
        <f t="shared" si="10"/>
        <v/>
      </c>
      <c r="AF41" s="143" t="str">
        <f t="shared" si="11"/>
        <v/>
      </c>
      <c r="AG41" s="143" t="str">
        <f t="shared" si="12"/>
        <v/>
      </c>
      <c r="AH41" s="143" t="str">
        <f t="shared" si="13"/>
        <v/>
      </c>
      <c r="AI41" s="131"/>
      <c r="AJ41" s="327"/>
      <c r="AK41" s="286" t="str">
        <f t="shared" si="15"/>
        <v/>
      </c>
      <c r="AL41" s="287" t="str">
        <f t="shared" si="16"/>
        <v/>
      </c>
      <c r="AM41" s="287" t="str">
        <f t="shared" si="17"/>
        <v/>
      </c>
      <c r="AN41" s="318" t="str">
        <f>IF('ZASOBY N'!BD38="","",'ZASOBY N'!BD38)</f>
        <v/>
      </c>
      <c r="AO41" s="320"/>
      <c r="AP41" s="329">
        <f t="shared" si="18"/>
        <v>0</v>
      </c>
      <c r="AQ41" s="333">
        <f t="shared" si="35"/>
        <v>0</v>
      </c>
      <c r="AR41" s="333">
        <f t="shared" si="35"/>
        <v>0</v>
      </c>
      <c r="AS41" s="333">
        <f t="shared" si="19"/>
        <v>0</v>
      </c>
      <c r="AT41" s="333">
        <f t="shared" si="36"/>
        <v>0</v>
      </c>
      <c r="AU41" s="333">
        <f t="shared" si="20"/>
        <v>0</v>
      </c>
      <c r="AV41" s="396" t="str">
        <f>IF(BJ41=0,"",NN!BJ41)</f>
        <v/>
      </c>
      <c r="AW41" s="460" t="str">
        <f>IF('UPR BILANS N'!W39="","",'UPR BILANS N'!W39)</f>
        <v/>
      </c>
      <c r="AX41" s="94" t="str">
        <f t="shared" si="21"/>
        <v/>
      </c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414">
        <f>IFERROR(IF(AND(BL41=1,BM41=1,SUMIF($C41:$C$525,$C41,$AH41:$AH$525)=$BN41),$BN41,IF($BO41&gt;0,$BO41,IF(AND(B41=B42,C41=C42,D41=D42,J41=J42),AH41+AH42,IF(AND(COUNTIF($C$13:$C40,$C41)&gt;=1,COUNTIF($D$13:$D40,$D41)&gt;=1),0,IF(AND(SUMIF($B41:$B$525,$B41,$AH41:$AH$525)&gt;$AH41,SUMIF($C41:$C$525,$C41,$AH41:$AH$525)&gt;$AH41,SUMIF($D41:$D$525,$D41,$AH41:$AH$525)&gt;$AH41),SUMIF($C41:$C$525,$C41,$BN41:$BN$525),0))))),0)</f>
        <v>0</v>
      </c>
      <c r="BK41" s="424"/>
      <c r="BL41" s="409">
        <f>COUNTIFS('ZASOBY N'!$B38:$B$525,'ZASOBY N'!$B38,'ZASOBY N'!$C38:'ZASOBY N'!$C$525,'ZASOBY N'!$C38,'ZASOBY N'!$D38:'ZASOBY N'!$D$525,'ZASOBY N'!$D38,'ZASOBY N'!$H38:'ZASOBY N'!$H$525,'ZASOBY N'!$H38 )</f>
        <v>0</v>
      </c>
      <c r="BM41" s="410">
        <f>COUNTIFS('ZASOBY N'!$B$10:$B38,'ZASOBY N'!$B38,'ZASOBY N'!$C$10:'ZASOBY N'!$C38,'ZASOBY N'!$C38,'ZASOBY N'!$D$10:'ZASOBY N'!$D38,'ZASOBY N'!$D38,'ZASOBY N'!$H$10:'ZASOBY N'!$H38,'ZASOBY N'!$H38 )</f>
        <v>0</v>
      </c>
      <c r="BN41" s="411">
        <f t="shared" si="26"/>
        <v>0</v>
      </c>
      <c r="BO41" s="425">
        <f t="shared" si="27"/>
        <v>0</v>
      </c>
      <c r="BP41" s="94"/>
      <c r="BQ41" s="94"/>
      <c r="BR41" s="94"/>
      <c r="BS41" s="94"/>
      <c r="BT41" s="94"/>
      <c r="BU41" s="94"/>
      <c r="BV41" s="94"/>
      <c r="BW41" s="426" t="str">
        <f t="shared" si="22"/>
        <v/>
      </c>
      <c r="BX41" s="439" t="str">
        <f>IF(E41=0,"",NN!E41)</f>
        <v/>
      </c>
      <c r="BY41" s="396" t="str">
        <f>IF(A41="","",NN!A41)</f>
        <v/>
      </c>
      <c r="BZ41" s="428" t="str">
        <f>IF(OR(E41=LEGENDA!$D$30,E41=LEGENDA!$D$31,E41=LEGENDA!$D$32,E41=LEGENDA!$D$33,E41=LEGENDA!$D$34,E41=LEGENDA!$D$35,E41=LEGENDA!$D$36,E41=LEGENDA!$D$37),AV41,"")</f>
        <v/>
      </c>
      <c r="CA41" s="428" t="str">
        <f>IF(OR(E41=LEGENDA!$D$30,E41=LEGENDA!$D$31,E41=LEGENDA!$D$32,E41=LEGENDA!$D$33,E41=LEGENDA!$D$34,E41=LEGENDA!$D$35,E41=LEGENDA!$D$36,E41=LEGENDA!$D$37),AG41,"")</f>
        <v/>
      </c>
      <c r="CB41" s="397" t="str">
        <f t="shared" si="23"/>
        <v/>
      </c>
      <c r="CC41" s="397" t="str">
        <f t="shared" si="28"/>
        <v/>
      </c>
      <c r="CD41" s="397" t="str">
        <f t="shared" si="29"/>
        <v/>
      </c>
      <c r="CE41" s="397" t="str">
        <f t="shared" si="30"/>
        <v/>
      </c>
      <c r="CF41" s="397" t="str">
        <f t="shared" si="31"/>
        <v/>
      </c>
      <c r="CG41" s="397" t="str">
        <f t="shared" si="32"/>
        <v/>
      </c>
      <c r="CH41" s="397" t="str">
        <f>IF(OR(E41=LEGENDA!$D$28,E41=LEGENDA!$D$29,E41=LEGENDA!$D$30,E41=LEGENDA!$D$31,E41=LEGENDA!$D$32,E41=LEGENDA!$D$33,E41=LEGENDA!$D$34,E41=LEGENDA!$D$35,E41=LEGENDA!$D$36,E41=LEGENDA!$D$39),1,"")</f>
        <v/>
      </c>
      <c r="CI41" s="397" t="str">
        <f t="shared" si="33"/>
        <v/>
      </c>
      <c r="CJ41" s="397" t="str">
        <f t="shared" si="24"/>
        <v/>
      </c>
    </row>
    <row r="42" spans="1:88" ht="18.75" customHeight="1" thickBot="1" x14ac:dyDescent="0.3">
      <c r="A42" s="152" t="str">
        <f>IF('ZASOBY N'!A39="","",'ZASOBY N'!A39)</f>
        <v/>
      </c>
      <c r="B42" s="137" t="str">
        <f>IF('ZASOBY N'!B39="","",'ZASOBY N'!B39)</f>
        <v/>
      </c>
      <c r="C42" s="137" t="str">
        <f>IF('ZASOBY N'!C39="","",'ZASOBY N'!C39)</f>
        <v/>
      </c>
      <c r="D42" s="354" t="str">
        <f>IF('ZASOBY N'!D39="","",'ZASOBY N'!D39)</f>
        <v/>
      </c>
      <c r="E42" s="404"/>
      <c r="F42" s="130"/>
      <c r="G42" s="129"/>
      <c r="H42" s="301"/>
      <c r="I42" s="301"/>
      <c r="J42" s="147" t="str">
        <f>IF('ZASOBY N'!$F39="","",'ZASOBY N'!$F39)</f>
        <v/>
      </c>
      <c r="K42" s="403"/>
      <c r="L42" s="254" t="str">
        <f t="shared" si="34"/>
        <v/>
      </c>
      <c r="M42" s="300"/>
      <c r="N42" s="300"/>
      <c r="O42" s="140" t="str">
        <f>IF(L42="","",IF(OR(E42=LEGENDA!$D$28,E42=LEGENDA!$D$29,E42=LEGENDA!$D$31,E42=LEGENDA!$D$38),0.15,0))</f>
        <v/>
      </c>
      <c r="P42" s="140" t="str">
        <f>IF(L42="","",IF(AND(E42=LEGENDA!$D$39,H42=""),"BRAK kol.7",IF(AND(F42=LEGENDA!$A$105,H42=""),"BRAK kol.7",IF(AND(F42=LEGENDA!$A$106,H42=""),"BRAK kol.7",IF(AND(F42=LEGENDA!$A$107,H42=""),"BRAK kol.7",IF(AND(F42=LEGENDA!$A$108,H42=""),"BRAK kol.7",IF(AND(F42=LEGENDA!$A$109,H42=""),"BRAK kol.7",L42*O42)))))))</f>
        <v/>
      </c>
      <c r="Q42" s="141" t="str">
        <f t="shared" si="4"/>
        <v/>
      </c>
      <c r="R42" s="142" t="str">
        <f t="shared" si="5"/>
        <v/>
      </c>
      <c r="S42" s="149" t="str">
        <f t="shared" si="25"/>
        <v/>
      </c>
      <c r="T42" s="431" t="str">
        <f t="shared" si="6"/>
        <v/>
      </c>
      <c r="U42" s="402"/>
      <c r="V42" s="431" t="str">
        <f t="shared" si="7"/>
        <v/>
      </c>
      <c r="W42" s="257"/>
      <c r="X42" s="302" t="str">
        <f>IF(U42="","",IF(AND(V42="",W42=""),"",IF(AND(E42=LEGENDA!$D$39,H42=""),"BRAK kol.7",IF(AND(F42=LEGENDA!$A$105,H42="",E42=LEGENDA!$D$35),V42*W42,IF(AND(F42=LEGENDA!$A$105,H42="",E42=LEGENDA!$D$36),V42*W42,IF(AND(F42=LEGENDA!$A$105,H42=""),"BRAK kol.7",IF(AND(F42=LEGENDA!$A$106,H42=""),"BRAK kol.7",IF(AND(F42=LEGENDA!$A$107,H42=""),"BRAK kol.7",IF(AND(F42=LEGENDA!$A$108,H42=""),"BRAK kol.7",IF(AND(F42=LEGENDA!$A$109,H42=""),"BRAK kol.7",IF(AND(U42&gt;0,W42=""),"Brakkol21",IF(OR(T42="Błąd kol. 7",T42="Błąd kol.8"),T42,IF(AND(H42="",I42=""),"BRAKkol7-8",V42*W42)))))))))))))</f>
        <v/>
      </c>
      <c r="Y42" s="402"/>
      <c r="Z42" s="431" t="str">
        <f t="shared" si="8"/>
        <v/>
      </c>
      <c r="AA42" s="257"/>
      <c r="AB42" s="302" t="str">
        <f>IF(OR(Y42="",Z42="",AA42=""),"",IF(AND(E42=LEGENDA!$D$39,H42=""),"BRAK kol.7",IF(AND(F42=LEGENDA!$A$105,H42=""),"BRAK kol.7",IF(AND(F42=LEGENDA!$A$106,H42=""),"BRAK kol.7",IF(AND(F42=LEGENDA!$A$107,H42=""),"BRAK kol.7",IF(AND(F42=LEGENDA!$A$108,H42=""),"BRAK kol.7",IF(AND(F42=LEGENDA!$A$109,H42=""),"BRAK kol.7",Z42*AA42)))))))</f>
        <v/>
      </c>
      <c r="AC42" s="302" t="str">
        <f t="shared" si="9"/>
        <v/>
      </c>
      <c r="AD42" s="143" t="str">
        <f>IFERROR(IF(OR(J42="",AC42=""),"",IF(AND(E42=LEGENDA!$D$39,H42="",I42=""),"BRAK kol.7",AC42*$J42)),"BRAK kol.7")</f>
        <v/>
      </c>
      <c r="AE42" s="144" t="str">
        <f t="shared" si="10"/>
        <v/>
      </c>
      <c r="AF42" s="143" t="str">
        <f t="shared" si="11"/>
        <v/>
      </c>
      <c r="AG42" s="143" t="str">
        <f t="shared" si="12"/>
        <v/>
      </c>
      <c r="AH42" s="143" t="str">
        <f t="shared" si="13"/>
        <v/>
      </c>
      <c r="AI42" s="131"/>
      <c r="AJ42" s="327"/>
      <c r="AK42" s="286" t="str">
        <f t="shared" si="15"/>
        <v/>
      </c>
      <c r="AL42" s="287" t="str">
        <f t="shared" si="16"/>
        <v/>
      </c>
      <c r="AM42" s="287" t="str">
        <f t="shared" si="17"/>
        <v/>
      </c>
      <c r="AN42" s="318" t="str">
        <f>IF('ZASOBY N'!BD39="","",'ZASOBY N'!BD39)</f>
        <v/>
      </c>
      <c r="AO42" s="320"/>
      <c r="AP42" s="329">
        <f t="shared" si="18"/>
        <v>0</v>
      </c>
      <c r="AQ42" s="333">
        <f t="shared" si="35"/>
        <v>0</v>
      </c>
      <c r="AR42" s="333">
        <f t="shared" si="35"/>
        <v>0</v>
      </c>
      <c r="AS42" s="333">
        <f t="shared" si="19"/>
        <v>0</v>
      </c>
      <c r="AT42" s="333">
        <f t="shared" si="36"/>
        <v>0</v>
      </c>
      <c r="AU42" s="333">
        <f t="shared" si="20"/>
        <v>0</v>
      </c>
      <c r="AV42" s="396" t="str">
        <f>IF(BJ42=0,"",NN!BJ42)</f>
        <v/>
      </c>
      <c r="AW42" s="460" t="str">
        <f>IF('UPR BILANS N'!W40="","",'UPR BILANS N'!W40)</f>
        <v/>
      </c>
      <c r="AX42" s="94" t="str">
        <f t="shared" si="21"/>
        <v/>
      </c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414">
        <f>IFERROR(IF(AND(BL42=1,BM42=1,SUMIF($C42:$C$525,$C42,$AH42:$AH$525)=$BN42),$BN42,IF($BO42&gt;0,$BO42,IF(AND(B42=B43,C42=C43,D42=D43,J42=J43),AH42+AH43,IF(AND(COUNTIF($C$13:$C41,$C42)&gt;=1,COUNTIF($D$13:$D41,$D42)&gt;=1),0,IF(AND(SUMIF($B42:$B$525,$B42,$AH42:$AH$525)&gt;$AH42,SUMIF($C42:$C$525,$C42,$AH42:$AH$525)&gt;$AH42,SUMIF($D42:$D$525,$D42,$AH42:$AH$525)&gt;$AH42),SUMIF($C42:$C$525,$C42,$BN42:$BN$525),0))))),0)</f>
        <v>0</v>
      </c>
      <c r="BK42" s="424"/>
      <c r="BL42" s="409">
        <f>COUNTIFS('ZASOBY N'!$B39:$B$525,'ZASOBY N'!$B39,'ZASOBY N'!$C39:'ZASOBY N'!$C$525,'ZASOBY N'!$C39,'ZASOBY N'!$D39:'ZASOBY N'!$D$525,'ZASOBY N'!$D39,'ZASOBY N'!$H39:'ZASOBY N'!$H$525,'ZASOBY N'!$H39 )</f>
        <v>0</v>
      </c>
      <c r="BM42" s="410">
        <f>COUNTIFS('ZASOBY N'!$B$10:$B39,'ZASOBY N'!$B39,'ZASOBY N'!$C$10:'ZASOBY N'!$C39,'ZASOBY N'!$C39,'ZASOBY N'!$D$10:'ZASOBY N'!$D39,'ZASOBY N'!$D39,'ZASOBY N'!$H$10:'ZASOBY N'!$H39,'ZASOBY N'!$H39 )</f>
        <v>0</v>
      </c>
      <c r="BN42" s="411">
        <f t="shared" si="26"/>
        <v>0</v>
      </c>
      <c r="BO42" s="425">
        <f t="shared" si="27"/>
        <v>0</v>
      </c>
      <c r="BP42" s="94"/>
      <c r="BQ42" s="94"/>
      <c r="BR42" s="94"/>
      <c r="BS42" s="94"/>
      <c r="BT42" s="94"/>
      <c r="BU42" s="94"/>
      <c r="BV42" s="94"/>
      <c r="BW42" s="426" t="str">
        <f t="shared" si="22"/>
        <v/>
      </c>
      <c r="BX42" s="439" t="str">
        <f>IF(E42=0,"",NN!E42)</f>
        <v/>
      </c>
      <c r="BY42" s="396" t="str">
        <f>IF(A42="","",NN!A42)</f>
        <v/>
      </c>
      <c r="BZ42" s="428" t="str">
        <f>IF(OR(E42=LEGENDA!$D$30,E42=LEGENDA!$D$31,E42=LEGENDA!$D$32,E42=LEGENDA!$D$33,E42=LEGENDA!$D$34,E42=LEGENDA!$D$35,E42=LEGENDA!$D$36,E42=LEGENDA!$D$37),AV42,"")</f>
        <v/>
      </c>
      <c r="CA42" s="428" t="str">
        <f>IF(OR(E42=LEGENDA!$D$30,E42=LEGENDA!$D$31,E42=LEGENDA!$D$32,E42=LEGENDA!$D$33,E42=LEGENDA!$D$34,E42=LEGENDA!$D$35,E42=LEGENDA!$D$36,E42=LEGENDA!$D$37),AG42,"")</f>
        <v/>
      </c>
      <c r="CB42" s="397" t="str">
        <f t="shared" si="23"/>
        <v/>
      </c>
      <c r="CC42" s="397" t="str">
        <f t="shared" si="28"/>
        <v/>
      </c>
      <c r="CD42" s="397" t="str">
        <f t="shared" si="29"/>
        <v/>
      </c>
      <c r="CE42" s="397" t="str">
        <f t="shared" si="30"/>
        <v/>
      </c>
      <c r="CF42" s="397" t="str">
        <f t="shared" si="31"/>
        <v/>
      </c>
      <c r="CG42" s="397" t="str">
        <f t="shared" si="32"/>
        <v/>
      </c>
      <c r="CH42" s="397" t="str">
        <f>IF(OR(E42=LEGENDA!$D$28,E42=LEGENDA!$D$29,E42=LEGENDA!$D$30,E42=LEGENDA!$D$31,E42=LEGENDA!$D$32,E42=LEGENDA!$D$33,E42=LEGENDA!$D$34,E42=LEGENDA!$D$35,E42=LEGENDA!$D$36,E42=LEGENDA!$D$39),1,"")</f>
        <v/>
      </c>
      <c r="CI42" s="397" t="str">
        <f t="shared" si="33"/>
        <v/>
      </c>
      <c r="CJ42" s="397" t="str">
        <f t="shared" si="24"/>
        <v/>
      </c>
    </row>
    <row r="43" spans="1:88" ht="18.75" customHeight="1" thickBot="1" x14ac:dyDescent="0.3">
      <c r="A43" s="152" t="str">
        <f>IF('ZASOBY N'!A40="","",'ZASOBY N'!A40)</f>
        <v/>
      </c>
      <c r="B43" s="137" t="str">
        <f>IF('ZASOBY N'!B40="","",'ZASOBY N'!B40)</f>
        <v/>
      </c>
      <c r="C43" s="137" t="str">
        <f>IF('ZASOBY N'!C40="","",'ZASOBY N'!C40)</f>
        <v/>
      </c>
      <c r="D43" s="354" t="str">
        <f>IF('ZASOBY N'!D40="","",'ZASOBY N'!D40)</f>
        <v/>
      </c>
      <c r="E43" s="404"/>
      <c r="F43" s="130"/>
      <c r="G43" s="129"/>
      <c r="H43" s="301"/>
      <c r="I43" s="301"/>
      <c r="J43" s="147" t="str">
        <f>IF('ZASOBY N'!$F40="","",'ZASOBY N'!$F40)</f>
        <v/>
      </c>
      <c r="K43" s="403"/>
      <c r="L43" s="254" t="str">
        <f t="shared" si="34"/>
        <v/>
      </c>
      <c r="M43" s="300"/>
      <c r="N43" s="300"/>
      <c r="O43" s="140" t="str">
        <f>IF(L43="","",IF(OR(E43=LEGENDA!$D$28,E43=LEGENDA!$D$29,E43=LEGENDA!$D$31,E43=LEGENDA!$D$38),0.15,0))</f>
        <v/>
      </c>
      <c r="P43" s="140" t="str">
        <f>IF(L43="","",IF(AND(E43=LEGENDA!$D$39,H43=""),"BRAK kol.7",IF(AND(F43=LEGENDA!$A$105,H43=""),"BRAK kol.7",IF(AND(F43=LEGENDA!$A$106,H43=""),"BRAK kol.7",IF(AND(F43=LEGENDA!$A$107,H43=""),"BRAK kol.7",IF(AND(F43=LEGENDA!$A$108,H43=""),"BRAK kol.7",IF(AND(F43=LEGENDA!$A$109,H43=""),"BRAK kol.7",L43*O43)))))))</f>
        <v/>
      </c>
      <c r="Q43" s="141" t="str">
        <f t="shared" si="4"/>
        <v/>
      </c>
      <c r="R43" s="142" t="str">
        <f t="shared" si="5"/>
        <v/>
      </c>
      <c r="S43" s="149" t="str">
        <f t="shared" si="25"/>
        <v/>
      </c>
      <c r="T43" s="431" t="str">
        <f t="shared" si="6"/>
        <v/>
      </c>
      <c r="U43" s="402"/>
      <c r="V43" s="431" t="str">
        <f t="shared" si="7"/>
        <v/>
      </c>
      <c r="W43" s="257"/>
      <c r="X43" s="302" t="str">
        <f>IF(U43="","",IF(AND(V43="",W43=""),"",IF(AND(E43=LEGENDA!$D$39,H43=""),"BRAK kol.7",IF(AND(F43=LEGENDA!$A$105,H43="",E43=LEGENDA!$D$35),V43*W43,IF(AND(F43=LEGENDA!$A$105,H43="",E43=LEGENDA!$D$36),V43*W43,IF(AND(F43=LEGENDA!$A$105,H43=""),"BRAK kol.7",IF(AND(F43=LEGENDA!$A$106,H43=""),"BRAK kol.7",IF(AND(F43=LEGENDA!$A$107,H43=""),"BRAK kol.7",IF(AND(F43=LEGENDA!$A$108,H43=""),"BRAK kol.7",IF(AND(F43=LEGENDA!$A$109,H43=""),"BRAK kol.7",IF(AND(U43&gt;0,W43=""),"Brakkol21",IF(OR(T43="Błąd kol. 7",T43="Błąd kol.8"),T43,IF(AND(H43="",I43=""),"BRAKkol7-8",V43*W43)))))))))))))</f>
        <v/>
      </c>
      <c r="Y43" s="402"/>
      <c r="Z43" s="431" t="str">
        <f t="shared" si="8"/>
        <v/>
      </c>
      <c r="AA43" s="257"/>
      <c r="AB43" s="302" t="str">
        <f>IF(OR(Y43="",Z43="",AA43=""),"",IF(AND(E43=LEGENDA!$D$39,H43=""),"BRAK kol.7",IF(AND(F43=LEGENDA!$A$105,H43=""),"BRAK kol.7",IF(AND(F43=LEGENDA!$A$106,H43=""),"BRAK kol.7",IF(AND(F43=LEGENDA!$A$107,H43=""),"BRAK kol.7",IF(AND(F43=LEGENDA!$A$108,H43=""),"BRAK kol.7",IF(AND(F43=LEGENDA!$A$109,H43=""),"BRAK kol.7",Z43*AA43)))))))</f>
        <v/>
      </c>
      <c r="AC43" s="302" t="str">
        <f t="shared" si="9"/>
        <v/>
      </c>
      <c r="AD43" s="143" t="str">
        <f>IFERROR(IF(OR(J43="",AC43=""),"",IF(AND(E43=LEGENDA!$D$39,H43="",I43=""),"BRAK kol.7",AC43*$J43)),"BRAK kol.7")</f>
        <v/>
      </c>
      <c r="AE43" s="144" t="str">
        <f t="shared" si="10"/>
        <v/>
      </c>
      <c r="AF43" s="143" t="str">
        <f t="shared" si="11"/>
        <v/>
      </c>
      <c r="AG43" s="143" t="str">
        <f t="shared" si="12"/>
        <v/>
      </c>
      <c r="AH43" s="143" t="str">
        <f t="shared" si="13"/>
        <v/>
      </c>
      <c r="AI43" s="131"/>
      <c r="AJ43" s="327"/>
      <c r="AK43" s="286" t="str">
        <f t="shared" si="15"/>
        <v/>
      </c>
      <c r="AL43" s="287" t="str">
        <f t="shared" si="16"/>
        <v/>
      </c>
      <c r="AM43" s="287" t="str">
        <f t="shared" si="17"/>
        <v/>
      </c>
      <c r="AN43" s="318" t="str">
        <f>IF('ZASOBY N'!BD40="","",'ZASOBY N'!BD40)</f>
        <v/>
      </c>
      <c r="AO43" s="320"/>
      <c r="AP43" s="329">
        <f t="shared" si="18"/>
        <v>0</v>
      </c>
      <c r="AQ43" s="333">
        <f t="shared" si="35"/>
        <v>0</v>
      </c>
      <c r="AR43" s="333">
        <f t="shared" si="35"/>
        <v>0</v>
      </c>
      <c r="AS43" s="333">
        <f t="shared" si="19"/>
        <v>0</v>
      </c>
      <c r="AT43" s="333">
        <f t="shared" si="36"/>
        <v>0</v>
      </c>
      <c r="AU43" s="333">
        <f t="shared" si="20"/>
        <v>0</v>
      </c>
      <c r="AV43" s="396" t="str">
        <f>IF(BJ43=0,"",NN!BJ43)</f>
        <v/>
      </c>
      <c r="AW43" s="460" t="str">
        <f>IF('UPR BILANS N'!W41="","",'UPR BILANS N'!W41)</f>
        <v/>
      </c>
      <c r="AX43" s="94" t="str">
        <f t="shared" si="21"/>
        <v/>
      </c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414">
        <f>IFERROR(IF(AND(BL43=1,BM43=1,SUMIF($C43:$C$525,$C43,$AH43:$AH$525)=$BN43),$BN43,IF($BO43&gt;0,$BO43,IF(AND(B43=B44,C43=C44,D43=D44,J43=J44),AH43+AH44,IF(AND(COUNTIF($C$13:$C42,$C43)&gt;=1,COUNTIF($D$13:$D42,$D43)&gt;=1),0,IF(AND(SUMIF($B43:$B$525,$B43,$AH43:$AH$525)&gt;$AH43,SUMIF($C43:$C$525,$C43,$AH43:$AH$525)&gt;$AH43,SUMIF($D43:$D$525,$D43,$AH43:$AH$525)&gt;$AH43),SUMIF($C43:$C$525,$C43,$BN43:$BN$525),0))))),0)</f>
        <v>0</v>
      </c>
      <c r="BK43" s="424"/>
      <c r="BL43" s="409">
        <f>COUNTIFS('ZASOBY N'!$B40:$B$525,'ZASOBY N'!$B40,'ZASOBY N'!$C40:'ZASOBY N'!$C$525,'ZASOBY N'!$C40,'ZASOBY N'!$D40:'ZASOBY N'!$D$525,'ZASOBY N'!$D40,'ZASOBY N'!$H40:'ZASOBY N'!$H$525,'ZASOBY N'!$H40 )</f>
        <v>0</v>
      </c>
      <c r="BM43" s="410">
        <f>COUNTIFS('ZASOBY N'!$B$10:$B40,'ZASOBY N'!$B40,'ZASOBY N'!$C$10:'ZASOBY N'!$C40,'ZASOBY N'!$C40,'ZASOBY N'!$D$10:'ZASOBY N'!$D40,'ZASOBY N'!$D40,'ZASOBY N'!$H$10:'ZASOBY N'!$H40,'ZASOBY N'!$H40 )</f>
        <v>0</v>
      </c>
      <c r="BN43" s="411">
        <f t="shared" si="26"/>
        <v>0</v>
      </c>
      <c r="BO43" s="425">
        <f t="shared" si="27"/>
        <v>0</v>
      </c>
      <c r="BP43" s="94"/>
      <c r="BQ43" s="94"/>
      <c r="BR43" s="94"/>
      <c r="BS43" s="94"/>
      <c r="BT43" s="94"/>
      <c r="BU43" s="94"/>
      <c r="BV43" s="94"/>
      <c r="BW43" s="426" t="str">
        <f t="shared" si="22"/>
        <v/>
      </c>
      <c r="BX43" s="439" t="str">
        <f>IF(E43=0,"",NN!E43)</f>
        <v/>
      </c>
      <c r="BY43" s="396" t="str">
        <f>IF(A43="","",NN!A43)</f>
        <v/>
      </c>
      <c r="BZ43" s="428" t="str">
        <f>IF(OR(E43=LEGENDA!$D$30,E43=LEGENDA!$D$31,E43=LEGENDA!$D$32,E43=LEGENDA!$D$33,E43=LEGENDA!$D$34,E43=LEGENDA!$D$35,E43=LEGENDA!$D$36,E43=LEGENDA!$D$37),AV43,"")</f>
        <v/>
      </c>
      <c r="CA43" s="428" t="str">
        <f>IF(OR(E43=LEGENDA!$D$30,E43=LEGENDA!$D$31,E43=LEGENDA!$D$32,E43=LEGENDA!$D$33,E43=LEGENDA!$D$34,E43=LEGENDA!$D$35,E43=LEGENDA!$D$36,E43=LEGENDA!$D$37),AG43,"")</f>
        <v/>
      </c>
      <c r="CB43" s="397" t="str">
        <f t="shared" si="23"/>
        <v/>
      </c>
      <c r="CC43" s="397" t="str">
        <f t="shared" si="28"/>
        <v/>
      </c>
      <c r="CD43" s="397" t="str">
        <f t="shared" si="29"/>
        <v/>
      </c>
      <c r="CE43" s="397" t="str">
        <f t="shared" si="30"/>
        <v/>
      </c>
      <c r="CF43" s="397" t="str">
        <f t="shared" si="31"/>
        <v/>
      </c>
      <c r="CG43" s="397" t="str">
        <f t="shared" si="32"/>
        <v/>
      </c>
      <c r="CH43" s="397" t="str">
        <f>IF(OR(E43=LEGENDA!$D$28,E43=LEGENDA!$D$29,E43=LEGENDA!$D$30,E43=LEGENDA!$D$31,E43=LEGENDA!$D$32,E43=LEGENDA!$D$33,E43=LEGENDA!$D$34,E43=LEGENDA!$D$35,E43=LEGENDA!$D$36,E43=LEGENDA!$D$39),1,"")</f>
        <v/>
      </c>
      <c r="CI43" s="397" t="str">
        <f t="shared" si="33"/>
        <v/>
      </c>
      <c r="CJ43" s="397" t="str">
        <f t="shared" si="24"/>
        <v/>
      </c>
    </row>
    <row r="44" spans="1:88" ht="18.75" customHeight="1" thickBot="1" x14ac:dyDescent="0.3">
      <c r="A44" s="152" t="str">
        <f>IF('ZASOBY N'!A41="","",'ZASOBY N'!A41)</f>
        <v/>
      </c>
      <c r="B44" s="137" t="str">
        <f>IF('ZASOBY N'!B41="","",'ZASOBY N'!B41)</f>
        <v/>
      </c>
      <c r="C44" s="137" t="str">
        <f>IF('ZASOBY N'!C41="","",'ZASOBY N'!C41)</f>
        <v/>
      </c>
      <c r="D44" s="354" t="str">
        <f>IF('ZASOBY N'!D41="","",'ZASOBY N'!D41)</f>
        <v/>
      </c>
      <c r="E44" s="404"/>
      <c r="F44" s="130"/>
      <c r="G44" s="129"/>
      <c r="H44" s="301"/>
      <c r="I44" s="301"/>
      <c r="J44" s="147" t="str">
        <f>IF('ZASOBY N'!$F41="","",'ZASOBY N'!$F41)</f>
        <v/>
      </c>
      <c r="K44" s="403"/>
      <c r="L44" s="254" t="str">
        <f t="shared" si="34"/>
        <v/>
      </c>
      <c r="M44" s="300"/>
      <c r="N44" s="300"/>
      <c r="O44" s="140" t="str">
        <f>IF(L44="","",IF(OR(E44=LEGENDA!$D$28,E44=LEGENDA!$D$29,E44=LEGENDA!$D$31,E44=LEGENDA!$D$38),0.15,0))</f>
        <v/>
      </c>
      <c r="P44" s="140" t="str">
        <f>IF(L44="","",IF(AND(E44=LEGENDA!$D$39,H44=""),"BRAK kol.7",IF(AND(F44=LEGENDA!$A$105,H44=""),"BRAK kol.7",IF(AND(F44=LEGENDA!$A$106,H44=""),"BRAK kol.7",IF(AND(F44=LEGENDA!$A$107,H44=""),"BRAK kol.7",IF(AND(F44=LEGENDA!$A$108,H44=""),"BRAK kol.7",IF(AND(F44=LEGENDA!$A$109,H44=""),"BRAK kol.7",L44*O44)))))))</f>
        <v/>
      </c>
      <c r="Q44" s="141" t="str">
        <f t="shared" si="4"/>
        <v/>
      </c>
      <c r="R44" s="142" t="str">
        <f t="shared" si="5"/>
        <v/>
      </c>
      <c r="S44" s="149" t="str">
        <f t="shared" si="25"/>
        <v/>
      </c>
      <c r="T44" s="431" t="str">
        <f t="shared" si="6"/>
        <v/>
      </c>
      <c r="U44" s="402"/>
      <c r="V44" s="431" t="str">
        <f t="shared" si="7"/>
        <v/>
      </c>
      <c r="W44" s="257"/>
      <c r="X44" s="302" t="str">
        <f>IF(U44="","",IF(AND(V44="",W44=""),"",IF(AND(E44=LEGENDA!$D$39,H44=""),"BRAK kol.7",IF(AND(F44=LEGENDA!$A$105,H44="",E44=LEGENDA!$D$35),V44*W44,IF(AND(F44=LEGENDA!$A$105,H44="",E44=LEGENDA!$D$36),V44*W44,IF(AND(F44=LEGENDA!$A$105,H44=""),"BRAK kol.7",IF(AND(F44=LEGENDA!$A$106,H44=""),"BRAK kol.7",IF(AND(F44=LEGENDA!$A$107,H44=""),"BRAK kol.7",IF(AND(F44=LEGENDA!$A$108,H44=""),"BRAK kol.7",IF(AND(F44=LEGENDA!$A$109,H44=""),"BRAK kol.7",IF(AND(U44&gt;0,W44=""),"Brakkol21",IF(OR(T44="Błąd kol. 7",T44="Błąd kol.8"),T44,IF(AND(H44="",I44=""),"BRAKkol7-8",V44*W44)))))))))))))</f>
        <v/>
      </c>
      <c r="Y44" s="402"/>
      <c r="Z44" s="431" t="str">
        <f t="shared" si="8"/>
        <v/>
      </c>
      <c r="AA44" s="257"/>
      <c r="AB44" s="302" t="str">
        <f>IF(OR(Y44="",Z44="",AA44=""),"",IF(AND(E44=LEGENDA!$D$39,H44=""),"BRAK kol.7",IF(AND(F44=LEGENDA!$A$105,H44=""),"BRAK kol.7",IF(AND(F44=LEGENDA!$A$106,H44=""),"BRAK kol.7",IF(AND(F44=LEGENDA!$A$107,H44=""),"BRAK kol.7",IF(AND(F44=LEGENDA!$A$108,H44=""),"BRAK kol.7",IF(AND(F44=LEGENDA!$A$109,H44=""),"BRAK kol.7",Z44*AA44)))))))</f>
        <v/>
      </c>
      <c r="AC44" s="302" t="str">
        <f t="shared" si="9"/>
        <v/>
      </c>
      <c r="AD44" s="143" t="str">
        <f>IFERROR(IF(OR(J44="",AC44=""),"",IF(AND(E44=LEGENDA!$D$39,H44="",I44=""),"BRAK kol.7",AC44*$J44)),"BRAK kol.7")</f>
        <v/>
      </c>
      <c r="AE44" s="144" t="str">
        <f t="shared" si="10"/>
        <v/>
      </c>
      <c r="AF44" s="143" t="str">
        <f t="shared" si="11"/>
        <v/>
      </c>
      <c r="AG44" s="143" t="str">
        <f t="shared" si="12"/>
        <v/>
      </c>
      <c r="AH44" s="143" t="str">
        <f t="shared" si="13"/>
        <v/>
      </c>
      <c r="AI44" s="131"/>
      <c r="AJ44" s="327"/>
      <c r="AK44" s="286" t="str">
        <f t="shared" si="15"/>
        <v/>
      </c>
      <c r="AL44" s="287" t="str">
        <f t="shared" si="16"/>
        <v/>
      </c>
      <c r="AM44" s="287" t="str">
        <f t="shared" si="17"/>
        <v/>
      </c>
      <c r="AN44" s="318" t="str">
        <f>IF('ZASOBY N'!BD41="","",'ZASOBY N'!BD41)</f>
        <v/>
      </c>
      <c r="AO44" s="320"/>
      <c r="AP44" s="329">
        <f t="shared" si="18"/>
        <v>0</v>
      </c>
      <c r="AQ44" s="333">
        <f t="shared" si="35"/>
        <v>0</v>
      </c>
      <c r="AR44" s="333">
        <f t="shared" si="35"/>
        <v>0</v>
      </c>
      <c r="AS44" s="333">
        <f t="shared" si="19"/>
        <v>0</v>
      </c>
      <c r="AT44" s="333">
        <f t="shared" si="36"/>
        <v>0</v>
      </c>
      <c r="AU44" s="333">
        <f t="shared" si="20"/>
        <v>0</v>
      </c>
      <c r="AV44" s="396" t="str">
        <f>IF(BJ44=0,"",NN!BJ44)</f>
        <v/>
      </c>
      <c r="AW44" s="460" t="str">
        <f>IF('UPR BILANS N'!W42="","",'UPR BILANS N'!W42)</f>
        <v/>
      </c>
      <c r="AX44" s="94" t="str">
        <f t="shared" si="21"/>
        <v/>
      </c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414">
        <f>IFERROR(IF(AND(BL44=1,BM44=1,SUMIF($C44:$C$525,$C44,$AH44:$AH$525)=$BN44),$BN44,IF($BO44&gt;0,$BO44,IF(AND(B44=B45,C44=C45,D44=D45,J44=J45),AH44+AH45,IF(AND(COUNTIF($C$13:$C43,$C44)&gt;=1,COUNTIF($D$13:$D43,$D44)&gt;=1),0,IF(AND(SUMIF($B44:$B$525,$B44,$AH44:$AH$525)&gt;$AH44,SUMIF($C44:$C$525,$C44,$AH44:$AH$525)&gt;$AH44,SUMIF($D44:$D$525,$D44,$AH44:$AH$525)&gt;$AH44),SUMIF($C44:$C$525,$C44,$BN44:$BN$525),0))))),0)</f>
        <v>0</v>
      </c>
      <c r="BK44" s="424"/>
      <c r="BL44" s="409">
        <f>COUNTIFS('ZASOBY N'!$B41:$B$525,'ZASOBY N'!$B41,'ZASOBY N'!$C41:'ZASOBY N'!$C$525,'ZASOBY N'!$C41,'ZASOBY N'!$D41:'ZASOBY N'!$D$525,'ZASOBY N'!$D41,'ZASOBY N'!$H41:'ZASOBY N'!$H$525,'ZASOBY N'!$H41 )</f>
        <v>0</v>
      </c>
      <c r="BM44" s="410">
        <f>COUNTIFS('ZASOBY N'!$B$10:$B41,'ZASOBY N'!$B41,'ZASOBY N'!$C$10:'ZASOBY N'!$C41,'ZASOBY N'!$C41,'ZASOBY N'!$D$10:'ZASOBY N'!$D41,'ZASOBY N'!$D41,'ZASOBY N'!$H$10:'ZASOBY N'!$H41,'ZASOBY N'!$H41 )</f>
        <v>0</v>
      </c>
      <c r="BN44" s="411">
        <f t="shared" si="26"/>
        <v>0</v>
      </c>
      <c r="BO44" s="425">
        <f t="shared" si="27"/>
        <v>0</v>
      </c>
      <c r="BP44" s="94"/>
      <c r="BQ44" s="94"/>
      <c r="BR44" s="94"/>
      <c r="BS44" s="94"/>
      <c r="BT44" s="94"/>
      <c r="BU44" s="94"/>
      <c r="BV44" s="94"/>
      <c r="BW44" s="426" t="str">
        <f t="shared" si="22"/>
        <v/>
      </c>
      <c r="BX44" s="439" t="str">
        <f>IF(E44=0,"",NN!E44)</f>
        <v/>
      </c>
      <c r="BY44" s="396" t="str">
        <f>IF(A44="","",NN!A44)</f>
        <v/>
      </c>
      <c r="BZ44" s="428" t="str">
        <f>IF(OR(E44=LEGENDA!$D$30,E44=LEGENDA!$D$31,E44=LEGENDA!$D$32,E44=LEGENDA!$D$33,E44=LEGENDA!$D$34,E44=LEGENDA!$D$35,E44=LEGENDA!$D$36,E44=LEGENDA!$D$37),AV44,"")</f>
        <v/>
      </c>
      <c r="CA44" s="428" t="str">
        <f>IF(OR(E44=LEGENDA!$D$30,E44=LEGENDA!$D$31,E44=LEGENDA!$D$32,E44=LEGENDA!$D$33,E44=LEGENDA!$D$34,E44=LEGENDA!$D$35,E44=LEGENDA!$D$36,E44=LEGENDA!$D$37),AG44,"")</f>
        <v/>
      </c>
      <c r="CB44" s="397" t="str">
        <f t="shared" si="23"/>
        <v/>
      </c>
      <c r="CC44" s="397" t="str">
        <f t="shared" si="28"/>
        <v/>
      </c>
      <c r="CD44" s="397" t="str">
        <f t="shared" si="29"/>
        <v/>
      </c>
      <c r="CE44" s="397" t="str">
        <f t="shared" si="30"/>
        <v/>
      </c>
      <c r="CF44" s="397" t="str">
        <f t="shared" si="31"/>
        <v/>
      </c>
      <c r="CG44" s="397" t="str">
        <f t="shared" si="32"/>
        <v/>
      </c>
      <c r="CH44" s="397" t="str">
        <f>IF(OR(E44=LEGENDA!$D$28,E44=LEGENDA!$D$29,E44=LEGENDA!$D$30,E44=LEGENDA!$D$31,E44=LEGENDA!$D$32,E44=LEGENDA!$D$33,E44=LEGENDA!$D$34,E44=LEGENDA!$D$35,E44=LEGENDA!$D$36,E44=LEGENDA!$D$39),1,"")</f>
        <v/>
      </c>
      <c r="CI44" s="397" t="str">
        <f t="shared" si="33"/>
        <v/>
      </c>
      <c r="CJ44" s="397" t="str">
        <f t="shared" si="24"/>
        <v/>
      </c>
    </row>
    <row r="45" spans="1:88" ht="18.75" customHeight="1" thickBot="1" x14ac:dyDescent="0.3">
      <c r="A45" s="152" t="str">
        <f>IF('ZASOBY N'!A42="","",'ZASOBY N'!A42)</f>
        <v/>
      </c>
      <c r="B45" s="137" t="str">
        <f>IF('ZASOBY N'!B42="","",'ZASOBY N'!B42)</f>
        <v/>
      </c>
      <c r="C45" s="137" t="str">
        <f>IF('ZASOBY N'!C42="","",'ZASOBY N'!C42)</f>
        <v/>
      </c>
      <c r="D45" s="354" t="str">
        <f>IF('ZASOBY N'!D42="","",'ZASOBY N'!D42)</f>
        <v/>
      </c>
      <c r="E45" s="404"/>
      <c r="F45" s="130"/>
      <c r="G45" s="129"/>
      <c r="H45" s="301"/>
      <c r="I45" s="301"/>
      <c r="J45" s="147" t="str">
        <f>IF('ZASOBY N'!$F42="","",'ZASOBY N'!$F42)</f>
        <v/>
      </c>
      <c r="K45" s="403"/>
      <c r="L45" s="254" t="str">
        <f t="shared" si="34"/>
        <v/>
      </c>
      <c r="M45" s="300"/>
      <c r="N45" s="300"/>
      <c r="O45" s="140" t="str">
        <f>IF(L45="","",IF(OR(E45=LEGENDA!$D$28,E45=LEGENDA!$D$29,E45=LEGENDA!$D$31,E45=LEGENDA!$D$38),0.15,0))</f>
        <v/>
      </c>
      <c r="P45" s="140" t="str">
        <f>IF(L45="","",IF(AND(E45=LEGENDA!$D$39,H45=""),"BRAK kol.7",IF(AND(F45=LEGENDA!$A$105,H45=""),"BRAK kol.7",IF(AND(F45=LEGENDA!$A$106,H45=""),"BRAK kol.7",IF(AND(F45=LEGENDA!$A$107,H45=""),"BRAK kol.7",IF(AND(F45=LEGENDA!$A$108,H45=""),"BRAK kol.7",IF(AND(F45=LEGENDA!$A$109,H45=""),"BRAK kol.7",L45*O45)))))))</f>
        <v/>
      </c>
      <c r="Q45" s="141" t="str">
        <f t="shared" si="4"/>
        <v/>
      </c>
      <c r="R45" s="142" t="str">
        <f t="shared" si="5"/>
        <v/>
      </c>
      <c r="S45" s="149" t="str">
        <f t="shared" si="25"/>
        <v/>
      </c>
      <c r="T45" s="431" t="str">
        <f t="shared" si="6"/>
        <v/>
      </c>
      <c r="U45" s="402"/>
      <c r="V45" s="431" t="str">
        <f t="shared" si="7"/>
        <v/>
      </c>
      <c r="W45" s="257"/>
      <c r="X45" s="302" t="str">
        <f>IF(U45="","",IF(AND(V45="",W45=""),"",IF(AND(E45=LEGENDA!$D$39,H45=""),"BRAK kol.7",IF(AND(F45=LEGENDA!$A$105,H45="",E45=LEGENDA!$D$35),V45*W45,IF(AND(F45=LEGENDA!$A$105,H45="",E45=LEGENDA!$D$36),V45*W45,IF(AND(F45=LEGENDA!$A$105,H45=""),"BRAK kol.7",IF(AND(F45=LEGENDA!$A$106,H45=""),"BRAK kol.7",IF(AND(F45=LEGENDA!$A$107,H45=""),"BRAK kol.7",IF(AND(F45=LEGENDA!$A$108,H45=""),"BRAK kol.7",IF(AND(F45=LEGENDA!$A$109,H45=""),"BRAK kol.7",IF(AND(U45&gt;0,W45=""),"Brakkol21",IF(OR(T45="Błąd kol. 7",T45="Błąd kol.8"),T45,IF(AND(H45="",I45=""),"BRAKkol7-8",V45*W45)))))))))))))</f>
        <v/>
      </c>
      <c r="Y45" s="402"/>
      <c r="Z45" s="431" t="str">
        <f t="shared" si="8"/>
        <v/>
      </c>
      <c r="AA45" s="257"/>
      <c r="AB45" s="302" t="str">
        <f>IF(OR(Y45="",Z45="",AA45=""),"",IF(AND(E45=LEGENDA!$D$39,H45=""),"BRAK kol.7",IF(AND(F45=LEGENDA!$A$105,H45=""),"BRAK kol.7",IF(AND(F45=LEGENDA!$A$106,H45=""),"BRAK kol.7",IF(AND(F45=LEGENDA!$A$107,H45=""),"BRAK kol.7",IF(AND(F45=LEGENDA!$A$108,H45=""),"BRAK kol.7",IF(AND(F45=LEGENDA!$A$109,H45=""),"BRAK kol.7",Z45*AA45)))))))</f>
        <v/>
      </c>
      <c r="AC45" s="302" t="str">
        <f t="shared" si="9"/>
        <v/>
      </c>
      <c r="AD45" s="143" t="str">
        <f>IFERROR(IF(OR(J45="",AC45=""),"",IF(AND(E45=LEGENDA!$D$39,H45="",I45=""),"BRAK kol.7",AC45*$J45)),"BRAK kol.7")</f>
        <v/>
      </c>
      <c r="AE45" s="144" t="str">
        <f t="shared" si="10"/>
        <v/>
      </c>
      <c r="AF45" s="143" t="str">
        <f t="shared" si="11"/>
        <v/>
      </c>
      <c r="AG45" s="143" t="str">
        <f t="shared" si="12"/>
        <v/>
      </c>
      <c r="AH45" s="143" t="str">
        <f t="shared" si="13"/>
        <v/>
      </c>
      <c r="AI45" s="131"/>
      <c r="AJ45" s="327"/>
      <c r="AK45" s="286" t="str">
        <f t="shared" si="15"/>
        <v/>
      </c>
      <c r="AL45" s="287" t="str">
        <f t="shared" si="16"/>
        <v/>
      </c>
      <c r="AM45" s="287" t="str">
        <f t="shared" si="17"/>
        <v/>
      </c>
      <c r="AN45" s="318" t="str">
        <f>IF('ZASOBY N'!BD42="","",'ZASOBY N'!BD42)</f>
        <v/>
      </c>
      <c r="AO45" s="320"/>
      <c r="AP45" s="329">
        <f t="shared" si="18"/>
        <v>0</v>
      </c>
      <c r="AQ45" s="333">
        <f t="shared" si="35"/>
        <v>0</v>
      </c>
      <c r="AR45" s="333">
        <f t="shared" si="35"/>
        <v>0</v>
      </c>
      <c r="AS45" s="333">
        <f t="shared" si="19"/>
        <v>0</v>
      </c>
      <c r="AT45" s="333">
        <f t="shared" si="36"/>
        <v>0</v>
      </c>
      <c r="AU45" s="333">
        <f t="shared" si="20"/>
        <v>0</v>
      </c>
      <c r="AV45" s="396" t="str">
        <f>IF(BJ45=0,"",NN!BJ45)</f>
        <v/>
      </c>
      <c r="AW45" s="460" t="str">
        <f>IF('UPR BILANS N'!W43="","",'UPR BILANS N'!W43)</f>
        <v/>
      </c>
      <c r="AX45" s="94" t="str">
        <f t="shared" si="21"/>
        <v/>
      </c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414">
        <f>IFERROR(IF(AND(BL45=1,BM45=1,SUMIF($C45:$C$525,$C45,$AH45:$AH$525)=$BN45),$BN45,IF($BO45&gt;0,$BO45,IF(AND(B45=B46,C45=C46,D45=D46,J45=J46),AH45+AH46,IF(AND(COUNTIF($C$13:$C44,$C45)&gt;=1,COUNTIF($D$13:$D44,$D45)&gt;=1),0,IF(AND(SUMIF($B45:$B$525,$B45,$AH45:$AH$525)&gt;$AH45,SUMIF($C45:$C$525,$C45,$AH45:$AH$525)&gt;$AH45,SUMIF($D45:$D$525,$D45,$AH45:$AH$525)&gt;$AH45),SUMIF($C45:$C$525,$C45,$BN45:$BN$525),0))))),0)</f>
        <v>0</v>
      </c>
      <c r="BK45" s="424"/>
      <c r="BL45" s="409">
        <f>COUNTIFS('ZASOBY N'!$B42:$B$525,'ZASOBY N'!$B42,'ZASOBY N'!$C42:'ZASOBY N'!$C$525,'ZASOBY N'!$C42,'ZASOBY N'!$D42:'ZASOBY N'!$D$525,'ZASOBY N'!$D42,'ZASOBY N'!$H42:'ZASOBY N'!$H$525,'ZASOBY N'!$H42 )</f>
        <v>0</v>
      </c>
      <c r="BM45" s="410">
        <f>COUNTIFS('ZASOBY N'!$B$10:$B42,'ZASOBY N'!$B42,'ZASOBY N'!$C$10:'ZASOBY N'!$C42,'ZASOBY N'!$C42,'ZASOBY N'!$D$10:'ZASOBY N'!$D42,'ZASOBY N'!$D42,'ZASOBY N'!$H$10:'ZASOBY N'!$H42,'ZASOBY N'!$H42 )</f>
        <v>0</v>
      </c>
      <c r="BN45" s="411">
        <f t="shared" si="26"/>
        <v>0</v>
      </c>
      <c r="BO45" s="425">
        <f t="shared" si="27"/>
        <v>0</v>
      </c>
      <c r="BP45" s="94"/>
      <c r="BQ45" s="94"/>
      <c r="BR45" s="94"/>
      <c r="BS45" s="94"/>
      <c r="BT45" s="94"/>
      <c r="BU45" s="94"/>
      <c r="BV45" s="94"/>
      <c r="BW45" s="426" t="str">
        <f t="shared" si="22"/>
        <v/>
      </c>
      <c r="BX45" s="439" t="str">
        <f>IF(E45=0,"",NN!E45)</f>
        <v/>
      </c>
      <c r="BY45" s="396" t="str">
        <f>IF(A45="","",NN!A45)</f>
        <v/>
      </c>
      <c r="BZ45" s="428" t="str">
        <f>IF(OR(E45=LEGENDA!$D$30,E45=LEGENDA!$D$31,E45=LEGENDA!$D$32,E45=LEGENDA!$D$33,E45=LEGENDA!$D$34,E45=LEGENDA!$D$35,E45=LEGENDA!$D$36,E45=LEGENDA!$D$37),AV45,"")</f>
        <v/>
      </c>
      <c r="CA45" s="428" t="str">
        <f>IF(OR(E45=LEGENDA!$D$30,E45=LEGENDA!$D$31,E45=LEGENDA!$D$32,E45=LEGENDA!$D$33,E45=LEGENDA!$D$34,E45=LEGENDA!$D$35,E45=LEGENDA!$D$36,E45=LEGENDA!$D$37),AG45,"")</f>
        <v/>
      </c>
      <c r="CB45" s="397" t="str">
        <f t="shared" si="23"/>
        <v/>
      </c>
      <c r="CC45" s="397" t="str">
        <f t="shared" si="28"/>
        <v/>
      </c>
      <c r="CD45" s="397" t="str">
        <f t="shared" si="29"/>
        <v/>
      </c>
      <c r="CE45" s="397" t="str">
        <f t="shared" si="30"/>
        <v/>
      </c>
      <c r="CF45" s="397" t="str">
        <f t="shared" si="31"/>
        <v/>
      </c>
      <c r="CG45" s="397" t="str">
        <f t="shared" si="32"/>
        <v/>
      </c>
      <c r="CH45" s="397" t="str">
        <f>IF(OR(E45=LEGENDA!$D$28,E45=LEGENDA!$D$29,E45=LEGENDA!$D$30,E45=LEGENDA!$D$31,E45=LEGENDA!$D$32,E45=LEGENDA!$D$33,E45=LEGENDA!$D$34,E45=LEGENDA!$D$35,E45=LEGENDA!$D$36,E45=LEGENDA!$D$39),1,"")</f>
        <v/>
      </c>
      <c r="CI45" s="397" t="str">
        <f t="shared" si="33"/>
        <v/>
      </c>
      <c r="CJ45" s="397" t="str">
        <f t="shared" si="24"/>
        <v/>
      </c>
    </row>
    <row r="46" spans="1:88" ht="18.75" customHeight="1" thickBot="1" x14ac:dyDescent="0.3">
      <c r="A46" s="152" t="str">
        <f>IF('ZASOBY N'!A43="","",'ZASOBY N'!A43)</f>
        <v/>
      </c>
      <c r="B46" s="137" t="str">
        <f>IF('ZASOBY N'!B43="","",'ZASOBY N'!B43)</f>
        <v/>
      </c>
      <c r="C46" s="137" t="str">
        <f>IF('ZASOBY N'!C43="","",'ZASOBY N'!C43)</f>
        <v/>
      </c>
      <c r="D46" s="354" t="str">
        <f>IF('ZASOBY N'!D43="","",'ZASOBY N'!D43)</f>
        <v/>
      </c>
      <c r="E46" s="404"/>
      <c r="F46" s="130"/>
      <c r="G46" s="129"/>
      <c r="H46" s="301"/>
      <c r="I46" s="301"/>
      <c r="J46" s="147" t="str">
        <f>IF('ZASOBY N'!$F43="","",'ZASOBY N'!$F43)</f>
        <v/>
      </c>
      <c r="K46" s="403"/>
      <c r="L46" s="254" t="str">
        <f t="shared" si="34"/>
        <v/>
      </c>
      <c r="M46" s="300"/>
      <c r="N46" s="300"/>
      <c r="O46" s="140" t="str">
        <f>IF(L46="","",IF(OR(E46=LEGENDA!$D$28,E46=LEGENDA!$D$29,E46=LEGENDA!$D$31,E46=LEGENDA!$D$38),0.15,0))</f>
        <v/>
      </c>
      <c r="P46" s="140" t="str">
        <f>IF(L46="","",IF(AND(E46=LEGENDA!$D$39,H46=""),"BRAK kol.7",IF(AND(F46=LEGENDA!$A$105,H46=""),"BRAK kol.7",IF(AND(F46=LEGENDA!$A$106,H46=""),"BRAK kol.7",IF(AND(F46=LEGENDA!$A$107,H46=""),"BRAK kol.7",IF(AND(F46=LEGENDA!$A$108,H46=""),"BRAK kol.7",IF(AND(F46=LEGENDA!$A$109,H46=""),"BRAK kol.7",L46*O46)))))))</f>
        <v/>
      </c>
      <c r="Q46" s="141" t="str">
        <f t="shared" si="4"/>
        <v/>
      </c>
      <c r="R46" s="142" t="str">
        <f t="shared" si="5"/>
        <v/>
      </c>
      <c r="S46" s="149" t="str">
        <f t="shared" si="25"/>
        <v/>
      </c>
      <c r="T46" s="431" t="str">
        <f t="shared" si="6"/>
        <v/>
      </c>
      <c r="U46" s="402"/>
      <c r="V46" s="431" t="str">
        <f t="shared" si="7"/>
        <v/>
      </c>
      <c r="W46" s="257"/>
      <c r="X46" s="302" t="str">
        <f>IF(U46="","",IF(AND(V46="",W46=""),"",IF(AND(E46=LEGENDA!$D$39,H46=""),"BRAK kol.7",IF(AND(F46=LEGENDA!$A$105,H46="",E46=LEGENDA!$D$35),V46*W46,IF(AND(F46=LEGENDA!$A$105,H46="",E46=LEGENDA!$D$36),V46*W46,IF(AND(F46=LEGENDA!$A$105,H46=""),"BRAK kol.7",IF(AND(F46=LEGENDA!$A$106,H46=""),"BRAK kol.7",IF(AND(F46=LEGENDA!$A$107,H46=""),"BRAK kol.7",IF(AND(F46=LEGENDA!$A$108,H46=""),"BRAK kol.7",IF(AND(F46=LEGENDA!$A$109,H46=""),"BRAK kol.7",IF(AND(U46&gt;0,W46=""),"Brakkol21",IF(OR(T46="Błąd kol. 7",T46="Błąd kol.8"),T46,IF(AND(H46="",I46=""),"BRAKkol7-8",V46*W46)))))))))))))</f>
        <v/>
      </c>
      <c r="Y46" s="402"/>
      <c r="Z46" s="431" t="str">
        <f t="shared" si="8"/>
        <v/>
      </c>
      <c r="AA46" s="257"/>
      <c r="AB46" s="302" t="str">
        <f>IF(OR(Y46="",Z46="",AA46=""),"",IF(AND(E46=LEGENDA!$D$39,H46=""),"BRAK kol.7",IF(AND(F46=LEGENDA!$A$105,H46=""),"BRAK kol.7",IF(AND(F46=LEGENDA!$A$106,H46=""),"BRAK kol.7",IF(AND(F46=LEGENDA!$A$107,H46=""),"BRAK kol.7",IF(AND(F46=LEGENDA!$A$108,H46=""),"BRAK kol.7",IF(AND(F46=LEGENDA!$A$109,H46=""),"BRAK kol.7",Z46*AA46)))))))</f>
        <v/>
      </c>
      <c r="AC46" s="302" t="str">
        <f t="shared" si="9"/>
        <v/>
      </c>
      <c r="AD46" s="143" t="str">
        <f>IFERROR(IF(OR(J46="",AC46=""),"",IF(AND(E46=LEGENDA!$D$39,H46="",I46=""),"BRAK kol.7",AC46*$J46)),"BRAK kol.7")</f>
        <v/>
      </c>
      <c r="AE46" s="144" t="str">
        <f t="shared" si="10"/>
        <v/>
      </c>
      <c r="AF46" s="143" t="str">
        <f t="shared" si="11"/>
        <v/>
      </c>
      <c r="AG46" s="143" t="str">
        <f t="shared" si="12"/>
        <v/>
      </c>
      <c r="AH46" s="143" t="str">
        <f t="shared" si="13"/>
        <v/>
      </c>
      <c r="AI46" s="131"/>
      <c r="AJ46" s="327"/>
      <c r="AK46" s="286" t="str">
        <f t="shared" si="15"/>
        <v/>
      </c>
      <c r="AL46" s="287" t="str">
        <f t="shared" si="16"/>
        <v/>
      </c>
      <c r="AM46" s="287" t="str">
        <f t="shared" si="17"/>
        <v/>
      </c>
      <c r="AN46" s="318" t="str">
        <f>IF('ZASOBY N'!BD43="","",'ZASOBY N'!BD43)</f>
        <v/>
      </c>
      <c r="AO46" s="320"/>
      <c r="AP46" s="329">
        <f t="shared" si="18"/>
        <v>0</v>
      </c>
      <c r="AQ46" s="333">
        <f t="shared" si="35"/>
        <v>0</v>
      </c>
      <c r="AR46" s="333">
        <f t="shared" si="35"/>
        <v>0</v>
      </c>
      <c r="AS46" s="333">
        <f t="shared" si="19"/>
        <v>0</v>
      </c>
      <c r="AT46" s="333">
        <f t="shared" ref="AT46:AT77" si="37">IF($E46=AT$6,$AF46,0)</f>
        <v>0</v>
      </c>
      <c r="AU46" s="333">
        <f t="shared" si="20"/>
        <v>0</v>
      </c>
      <c r="AV46" s="396" t="str">
        <f>IF(BJ46=0,"",NN!BJ46)</f>
        <v/>
      </c>
      <c r="AW46" s="460" t="str">
        <f>IF('UPR BILANS N'!W44="","",'UPR BILANS N'!W44)</f>
        <v/>
      </c>
      <c r="AX46" s="94" t="str">
        <f t="shared" si="21"/>
        <v/>
      </c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414">
        <f>IFERROR(IF(AND(BL46=1,BM46=1,SUMIF($C46:$C$525,$C46,$AH46:$AH$525)=$BN46),$BN46,IF($BO46&gt;0,$BO46,IF(AND(B46=B47,C46=C47,D46=D47,J46=J47),AH46+AH47,IF(AND(COUNTIF($C$13:$C45,$C46)&gt;=1,COUNTIF($D$13:$D45,$D46)&gt;=1),0,IF(AND(SUMIF($B46:$B$525,$B46,$AH46:$AH$525)&gt;$AH46,SUMIF($C46:$C$525,$C46,$AH46:$AH$525)&gt;$AH46,SUMIF($D46:$D$525,$D46,$AH46:$AH$525)&gt;$AH46),SUMIF($C46:$C$525,$C46,$BN46:$BN$525),0))))),0)</f>
        <v>0</v>
      </c>
      <c r="BK46" s="424"/>
      <c r="BL46" s="409">
        <f>COUNTIFS('ZASOBY N'!$B43:$B$525,'ZASOBY N'!$B43,'ZASOBY N'!$C43:'ZASOBY N'!$C$525,'ZASOBY N'!$C43,'ZASOBY N'!$D43:'ZASOBY N'!$D$525,'ZASOBY N'!$D43,'ZASOBY N'!$H43:'ZASOBY N'!$H$525,'ZASOBY N'!$H43 )</f>
        <v>0</v>
      </c>
      <c r="BM46" s="410">
        <f>COUNTIFS('ZASOBY N'!$B$10:$B43,'ZASOBY N'!$B43,'ZASOBY N'!$C$10:'ZASOBY N'!$C43,'ZASOBY N'!$C43,'ZASOBY N'!$D$10:'ZASOBY N'!$D43,'ZASOBY N'!$D43,'ZASOBY N'!$H$10:'ZASOBY N'!$H43,'ZASOBY N'!$H43 )</f>
        <v>0</v>
      </c>
      <c r="BN46" s="411">
        <f t="shared" si="26"/>
        <v>0</v>
      </c>
      <c r="BO46" s="425">
        <f t="shared" si="27"/>
        <v>0</v>
      </c>
      <c r="BP46" s="94"/>
      <c r="BQ46" s="94"/>
      <c r="BR46" s="94"/>
      <c r="BS46" s="94"/>
      <c r="BT46" s="94"/>
      <c r="BU46" s="94"/>
      <c r="BV46" s="94"/>
      <c r="BW46" s="426" t="str">
        <f t="shared" si="22"/>
        <v/>
      </c>
      <c r="BX46" s="439" t="str">
        <f>IF(E46=0,"",NN!E46)</f>
        <v/>
      </c>
      <c r="BY46" s="396" t="str">
        <f>IF(A46="","",NN!A46)</f>
        <v/>
      </c>
      <c r="BZ46" s="428" t="str">
        <f>IF(OR(E46=LEGENDA!$D$30,E46=LEGENDA!$D$31,E46=LEGENDA!$D$32,E46=LEGENDA!$D$33,E46=LEGENDA!$D$34,E46=LEGENDA!$D$35,E46=LEGENDA!$D$36,E46=LEGENDA!$D$37),AV46,"")</f>
        <v/>
      </c>
      <c r="CA46" s="428" t="str">
        <f>IF(OR(E46=LEGENDA!$D$30,E46=LEGENDA!$D$31,E46=LEGENDA!$D$32,E46=LEGENDA!$D$33,E46=LEGENDA!$D$34,E46=LEGENDA!$D$35,E46=LEGENDA!$D$36,E46=LEGENDA!$D$37),AG46,"")</f>
        <v/>
      </c>
      <c r="CB46" s="397" t="str">
        <f t="shared" si="23"/>
        <v/>
      </c>
      <c r="CC46" s="397" t="str">
        <f t="shared" si="28"/>
        <v/>
      </c>
      <c r="CD46" s="397" t="str">
        <f t="shared" si="29"/>
        <v/>
      </c>
      <c r="CE46" s="397" t="str">
        <f t="shared" si="30"/>
        <v/>
      </c>
      <c r="CF46" s="397" t="str">
        <f t="shared" si="31"/>
        <v/>
      </c>
      <c r="CG46" s="397" t="str">
        <f t="shared" si="32"/>
        <v/>
      </c>
      <c r="CH46" s="397" t="str">
        <f>IF(OR(E46=LEGENDA!$D$28,E46=LEGENDA!$D$29,E46=LEGENDA!$D$30,E46=LEGENDA!$D$31,E46=LEGENDA!$D$32,E46=LEGENDA!$D$33,E46=LEGENDA!$D$34,E46=LEGENDA!$D$35,E46=LEGENDA!$D$36,E46=LEGENDA!$D$39),1,"")</f>
        <v/>
      </c>
      <c r="CI46" s="397" t="str">
        <f t="shared" si="33"/>
        <v/>
      </c>
      <c r="CJ46" s="397" t="str">
        <f t="shared" si="24"/>
        <v/>
      </c>
    </row>
    <row r="47" spans="1:88" ht="18.75" customHeight="1" thickBot="1" x14ac:dyDescent="0.3">
      <c r="A47" s="152" t="str">
        <f>IF('ZASOBY N'!A44="","",'ZASOBY N'!A44)</f>
        <v/>
      </c>
      <c r="B47" s="137" t="str">
        <f>IF('ZASOBY N'!B44="","",'ZASOBY N'!B44)</f>
        <v/>
      </c>
      <c r="C47" s="137" t="str">
        <f>IF('ZASOBY N'!C44="","",'ZASOBY N'!C44)</f>
        <v/>
      </c>
      <c r="D47" s="354" t="str">
        <f>IF('ZASOBY N'!D44="","",'ZASOBY N'!D44)</f>
        <v/>
      </c>
      <c r="E47" s="404"/>
      <c r="F47" s="130"/>
      <c r="G47" s="129"/>
      <c r="H47" s="301"/>
      <c r="I47" s="301"/>
      <c r="J47" s="147" t="str">
        <f>IF('ZASOBY N'!$F44="","",'ZASOBY N'!$F44)</f>
        <v/>
      </c>
      <c r="K47" s="403"/>
      <c r="L47" s="254" t="str">
        <f t="shared" si="34"/>
        <v/>
      </c>
      <c r="M47" s="300"/>
      <c r="N47" s="300"/>
      <c r="O47" s="140" t="str">
        <f>IF(L47="","",IF(OR(E47=LEGENDA!$D$28,E47=LEGENDA!$D$29,E47=LEGENDA!$D$31,E47=LEGENDA!$D$38),0.15,0))</f>
        <v/>
      </c>
      <c r="P47" s="140" t="str">
        <f>IF(L47="","",IF(AND(E47=LEGENDA!$D$39,H47=""),"BRAK kol.7",IF(AND(F47=LEGENDA!$A$105,H47=""),"BRAK kol.7",IF(AND(F47=LEGENDA!$A$106,H47=""),"BRAK kol.7",IF(AND(F47=LEGENDA!$A$107,H47=""),"BRAK kol.7",IF(AND(F47=LEGENDA!$A$108,H47=""),"BRAK kol.7",IF(AND(F47=LEGENDA!$A$109,H47=""),"BRAK kol.7",L47*O47)))))))</f>
        <v/>
      </c>
      <c r="Q47" s="141" t="str">
        <f t="shared" si="4"/>
        <v/>
      </c>
      <c r="R47" s="142" t="str">
        <f t="shared" si="5"/>
        <v/>
      </c>
      <c r="S47" s="149" t="str">
        <f t="shared" si="25"/>
        <v/>
      </c>
      <c r="T47" s="431" t="str">
        <f t="shared" si="6"/>
        <v/>
      </c>
      <c r="U47" s="402"/>
      <c r="V47" s="431" t="str">
        <f t="shared" si="7"/>
        <v/>
      </c>
      <c r="W47" s="257"/>
      <c r="X47" s="302" t="str">
        <f>IF(U47="","",IF(AND(V47="",W47=""),"",IF(AND(E47=LEGENDA!$D$39,H47=""),"BRAK kol.7",IF(AND(F47=LEGENDA!$A$105,H47="",E47=LEGENDA!$D$35),V47*W47,IF(AND(F47=LEGENDA!$A$105,H47="",E47=LEGENDA!$D$36),V47*W47,IF(AND(F47=LEGENDA!$A$105,H47=""),"BRAK kol.7",IF(AND(F47=LEGENDA!$A$106,H47=""),"BRAK kol.7",IF(AND(F47=LEGENDA!$A$107,H47=""),"BRAK kol.7",IF(AND(F47=LEGENDA!$A$108,H47=""),"BRAK kol.7",IF(AND(F47=LEGENDA!$A$109,H47=""),"BRAK kol.7",IF(AND(U47&gt;0,W47=""),"Brakkol21",IF(OR(T47="Błąd kol. 7",T47="Błąd kol.8"),T47,IF(AND(H47="",I47=""),"BRAKkol7-8",V47*W47)))))))))))))</f>
        <v/>
      </c>
      <c r="Y47" s="402"/>
      <c r="Z47" s="431" t="str">
        <f t="shared" si="8"/>
        <v/>
      </c>
      <c r="AA47" s="257"/>
      <c r="AB47" s="302" t="str">
        <f>IF(OR(Y47="",Z47="",AA47=""),"",IF(AND(E47=LEGENDA!$D$39,H47=""),"BRAK kol.7",IF(AND(F47=LEGENDA!$A$105,H47=""),"BRAK kol.7",IF(AND(F47=LEGENDA!$A$106,H47=""),"BRAK kol.7",IF(AND(F47=LEGENDA!$A$107,H47=""),"BRAK kol.7",IF(AND(F47=LEGENDA!$A$108,H47=""),"BRAK kol.7",IF(AND(F47=LEGENDA!$A$109,H47=""),"BRAK kol.7",Z47*AA47)))))))</f>
        <v/>
      </c>
      <c r="AC47" s="302" t="str">
        <f t="shared" si="9"/>
        <v/>
      </c>
      <c r="AD47" s="143" t="str">
        <f>IFERROR(IF(OR(J47="",AC47=""),"",IF(AND(E47=LEGENDA!$D$39,H47="",I47=""),"BRAK kol.7",AC47*$J47)),"BRAK kol.7")</f>
        <v/>
      </c>
      <c r="AE47" s="144" t="str">
        <f t="shared" si="10"/>
        <v/>
      </c>
      <c r="AF47" s="143" t="str">
        <f t="shared" si="11"/>
        <v/>
      </c>
      <c r="AG47" s="143" t="str">
        <f t="shared" si="12"/>
        <v/>
      </c>
      <c r="AH47" s="143" t="str">
        <f t="shared" si="13"/>
        <v/>
      </c>
      <c r="AI47" s="131"/>
      <c r="AJ47" s="327"/>
      <c r="AK47" s="286" t="str">
        <f t="shared" si="15"/>
        <v/>
      </c>
      <c r="AL47" s="287" t="str">
        <f t="shared" si="16"/>
        <v/>
      </c>
      <c r="AM47" s="287" t="str">
        <f t="shared" si="17"/>
        <v/>
      </c>
      <c r="AN47" s="318" t="str">
        <f>IF('ZASOBY N'!BD44="","",'ZASOBY N'!BD44)</f>
        <v/>
      </c>
      <c r="AO47" s="320"/>
      <c r="AP47" s="329">
        <f t="shared" si="18"/>
        <v>0</v>
      </c>
      <c r="AQ47" s="333">
        <f t="shared" si="35"/>
        <v>0</v>
      </c>
      <c r="AR47" s="333">
        <f t="shared" si="35"/>
        <v>0</v>
      </c>
      <c r="AS47" s="333">
        <f t="shared" si="19"/>
        <v>0</v>
      </c>
      <c r="AT47" s="333">
        <f t="shared" si="37"/>
        <v>0</v>
      </c>
      <c r="AU47" s="333">
        <f t="shared" si="20"/>
        <v>0</v>
      </c>
      <c r="AV47" s="396" t="str">
        <f>IF(BJ47=0,"",NN!BJ47)</f>
        <v/>
      </c>
      <c r="AW47" s="460" t="str">
        <f>IF('UPR BILANS N'!W45="","",'UPR BILANS N'!W45)</f>
        <v/>
      </c>
      <c r="AX47" s="94" t="str">
        <f t="shared" si="21"/>
        <v/>
      </c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414">
        <f>IFERROR(IF(AND(BL47=1,BM47=1,SUMIF($C47:$C$525,$C47,$AH47:$AH$525)=$BN47),$BN47,IF($BO47&gt;0,$BO47,IF(AND(B47=B48,C47=C48,D47=D48,J47=J48),AH47+AH48,IF(AND(COUNTIF($C$13:$C46,$C47)&gt;=1,COUNTIF($D$13:$D46,$D47)&gt;=1),0,IF(AND(SUMIF($B47:$B$525,$B47,$AH47:$AH$525)&gt;$AH47,SUMIF($C47:$C$525,$C47,$AH47:$AH$525)&gt;$AH47,SUMIF($D47:$D$525,$D47,$AH47:$AH$525)&gt;$AH47),SUMIF($C47:$C$525,$C47,$BN47:$BN$525),0))))),0)</f>
        <v>0</v>
      </c>
      <c r="BK47" s="424"/>
      <c r="BL47" s="409">
        <f>COUNTIFS('ZASOBY N'!$B44:$B$525,'ZASOBY N'!$B44,'ZASOBY N'!$C44:'ZASOBY N'!$C$525,'ZASOBY N'!$C44,'ZASOBY N'!$D44:'ZASOBY N'!$D$525,'ZASOBY N'!$D44,'ZASOBY N'!$H44:'ZASOBY N'!$H$525,'ZASOBY N'!$H44 )</f>
        <v>0</v>
      </c>
      <c r="BM47" s="410">
        <f>COUNTIFS('ZASOBY N'!$B$10:$B44,'ZASOBY N'!$B44,'ZASOBY N'!$C$10:'ZASOBY N'!$C44,'ZASOBY N'!$C44,'ZASOBY N'!$D$10:'ZASOBY N'!$D44,'ZASOBY N'!$D44,'ZASOBY N'!$H$10:'ZASOBY N'!$H44,'ZASOBY N'!$H44 )</f>
        <v>0</v>
      </c>
      <c r="BN47" s="411">
        <f t="shared" si="26"/>
        <v>0</v>
      </c>
      <c r="BO47" s="425">
        <f t="shared" si="27"/>
        <v>0</v>
      </c>
      <c r="BP47" s="94"/>
      <c r="BQ47" s="94"/>
      <c r="BR47" s="94"/>
      <c r="BS47" s="94"/>
      <c r="BT47" s="94"/>
      <c r="BU47" s="94"/>
      <c r="BV47" s="94"/>
      <c r="BW47" s="426" t="str">
        <f t="shared" si="22"/>
        <v/>
      </c>
      <c r="BX47" s="439" t="str">
        <f>IF(E47=0,"",NN!E47)</f>
        <v/>
      </c>
      <c r="BY47" s="396" t="str">
        <f>IF(A47="","",NN!A47)</f>
        <v/>
      </c>
      <c r="BZ47" s="428" t="str">
        <f>IF(OR(E47=LEGENDA!$D$30,E47=LEGENDA!$D$31,E47=LEGENDA!$D$32,E47=LEGENDA!$D$33,E47=LEGENDA!$D$34,E47=LEGENDA!$D$35,E47=LEGENDA!$D$36,E47=LEGENDA!$D$37),AV47,"")</f>
        <v/>
      </c>
      <c r="CA47" s="428" t="str">
        <f>IF(OR(E47=LEGENDA!$D$30,E47=LEGENDA!$D$31,E47=LEGENDA!$D$32,E47=LEGENDA!$D$33,E47=LEGENDA!$D$34,E47=LEGENDA!$D$35,E47=LEGENDA!$D$36,E47=LEGENDA!$D$37),AG47,"")</f>
        <v/>
      </c>
      <c r="CB47" s="397" t="str">
        <f t="shared" si="23"/>
        <v/>
      </c>
      <c r="CC47" s="397" t="str">
        <f t="shared" si="28"/>
        <v/>
      </c>
      <c r="CD47" s="397" t="str">
        <f t="shared" si="29"/>
        <v/>
      </c>
      <c r="CE47" s="397" t="str">
        <f t="shared" si="30"/>
        <v/>
      </c>
      <c r="CF47" s="397" t="str">
        <f t="shared" si="31"/>
        <v/>
      </c>
      <c r="CG47" s="397" t="str">
        <f t="shared" si="32"/>
        <v/>
      </c>
      <c r="CH47" s="397" t="str">
        <f>IF(OR(E47=LEGENDA!$D$28,E47=LEGENDA!$D$29,E47=LEGENDA!$D$30,E47=LEGENDA!$D$31,E47=LEGENDA!$D$32,E47=LEGENDA!$D$33,E47=LEGENDA!$D$34,E47=LEGENDA!$D$35,E47=LEGENDA!$D$36,E47=LEGENDA!$D$39),1,"")</f>
        <v/>
      </c>
      <c r="CI47" s="397" t="str">
        <f t="shared" si="33"/>
        <v/>
      </c>
      <c r="CJ47" s="397" t="str">
        <f t="shared" si="24"/>
        <v/>
      </c>
    </row>
    <row r="48" spans="1:88" ht="18.75" customHeight="1" thickBot="1" x14ac:dyDescent="0.3">
      <c r="A48" s="152" t="str">
        <f>IF('ZASOBY N'!A45="","",'ZASOBY N'!A45)</f>
        <v/>
      </c>
      <c r="B48" s="137" t="str">
        <f>IF('ZASOBY N'!B45="","",'ZASOBY N'!B45)</f>
        <v/>
      </c>
      <c r="C48" s="137" t="str">
        <f>IF('ZASOBY N'!C45="","",'ZASOBY N'!C45)</f>
        <v/>
      </c>
      <c r="D48" s="354" t="str">
        <f>IF('ZASOBY N'!D45="","",'ZASOBY N'!D45)</f>
        <v/>
      </c>
      <c r="E48" s="404"/>
      <c r="F48" s="130"/>
      <c r="G48" s="129"/>
      <c r="H48" s="301"/>
      <c r="I48" s="301"/>
      <c r="J48" s="147" t="str">
        <f>IF('ZASOBY N'!$F45="","",'ZASOBY N'!$F45)</f>
        <v/>
      </c>
      <c r="K48" s="403"/>
      <c r="L48" s="254" t="str">
        <f t="shared" si="34"/>
        <v/>
      </c>
      <c r="M48" s="300"/>
      <c r="N48" s="300"/>
      <c r="O48" s="140" t="str">
        <f>IF(L48="","",IF(OR(E48=LEGENDA!$D$28,E48=LEGENDA!$D$29,E48=LEGENDA!$D$31,E48=LEGENDA!$D$38),0.15,0))</f>
        <v/>
      </c>
      <c r="P48" s="140" t="str">
        <f>IF(L48="","",IF(AND(E48=LEGENDA!$D$39,H48=""),"BRAK kol.7",IF(AND(F48=LEGENDA!$A$105,H48=""),"BRAK kol.7",IF(AND(F48=LEGENDA!$A$106,H48=""),"BRAK kol.7",IF(AND(F48=LEGENDA!$A$107,H48=""),"BRAK kol.7",IF(AND(F48=LEGENDA!$A$108,H48=""),"BRAK kol.7",IF(AND(F48=LEGENDA!$A$109,H48=""),"BRAK kol.7",L48*O48)))))))</f>
        <v/>
      </c>
      <c r="Q48" s="141" t="str">
        <f t="shared" si="4"/>
        <v/>
      </c>
      <c r="R48" s="142" t="str">
        <f t="shared" si="5"/>
        <v/>
      </c>
      <c r="S48" s="149" t="str">
        <f t="shared" si="25"/>
        <v/>
      </c>
      <c r="T48" s="431" t="str">
        <f t="shared" si="6"/>
        <v/>
      </c>
      <c r="U48" s="402"/>
      <c r="V48" s="431" t="str">
        <f t="shared" si="7"/>
        <v/>
      </c>
      <c r="W48" s="257"/>
      <c r="X48" s="302" t="str">
        <f>IF(U48="","",IF(AND(V48="",W48=""),"",IF(AND(E48=LEGENDA!$D$39,H48=""),"BRAK kol.7",IF(AND(F48=LEGENDA!$A$105,H48="",E48=LEGENDA!$D$35),V48*W48,IF(AND(F48=LEGENDA!$A$105,H48="",E48=LEGENDA!$D$36),V48*W48,IF(AND(F48=LEGENDA!$A$105,H48=""),"BRAK kol.7",IF(AND(F48=LEGENDA!$A$106,H48=""),"BRAK kol.7",IF(AND(F48=LEGENDA!$A$107,H48=""),"BRAK kol.7",IF(AND(F48=LEGENDA!$A$108,H48=""),"BRAK kol.7",IF(AND(F48=LEGENDA!$A$109,H48=""),"BRAK kol.7",IF(AND(U48&gt;0,W48=""),"Brakkol21",IF(OR(T48="Błąd kol. 7",T48="Błąd kol.8"),T48,IF(AND(H48="",I48=""),"BRAKkol7-8",V48*W48)))))))))))))</f>
        <v/>
      </c>
      <c r="Y48" s="402"/>
      <c r="Z48" s="431" t="str">
        <f t="shared" si="8"/>
        <v/>
      </c>
      <c r="AA48" s="257"/>
      <c r="AB48" s="302" t="str">
        <f>IF(OR(Y48="",Z48="",AA48=""),"",IF(AND(E48=LEGENDA!$D$39,H48=""),"BRAK kol.7",IF(AND(F48=LEGENDA!$A$105,H48=""),"BRAK kol.7",IF(AND(F48=LEGENDA!$A$106,H48=""),"BRAK kol.7",IF(AND(F48=LEGENDA!$A$107,H48=""),"BRAK kol.7",IF(AND(F48=LEGENDA!$A$108,H48=""),"BRAK kol.7",IF(AND(F48=LEGENDA!$A$109,H48=""),"BRAK kol.7",Z48*AA48)))))))</f>
        <v/>
      </c>
      <c r="AC48" s="302" t="str">
        <f t="shared" si="9"/>
        <v/>
      </c>
      <c r="AD48" s="143" t="str">
        <f>IFERROR(IF(OR(J48="",AC48=""),"",IF(AND(E48=LEGENDA!$D$39,H48="",I48=""),"BRAK kol.7",AC48*$J48)),"BRAK kol.7")</f>
        <v/>
      </c>
      <c r="AE48" s="144" t="str">
        <f t="shared" si="10"/>
        <v/>
      </c>
      <c r="AF48" s="143" t="str">
        <f t="shared" si="11"/>
        <v/>
      </c>
      <c r="AG48" s="143" t="str">
        <f t="shared" si="12"/>
        <v/>
      </c>
      <c r="AH48" s="143" t="str">
        <f t="shared" si="13"/>
        <v/>
      </c>
      <c r="AI48" s="131"/>
      <c r="AJ48" s="327"/>
      <c r="AK48" s="286" t="str">
        <f t="shared" si="15"/>
        <v/>
      </c>
      <c r="AL48" s="287" t="str">
        <f t="shared" si="16"/>
        <v/>
      </c>
      <c r="AM48" s="287" t="str">
        <f t="shared" si="17"/>
        <v/>
      </c>
      <c r="AN48" s="318" t="str">
        <f>IF('ZASOBY N'!BD45="","",'ZASOBY N'!BD45)</f>
        <v/>
      </c>
      <c r="AO48" s="320"/>
      <c r="AP48" s="329">
        <f t="shared" si="18"/>
        <v>0</v>
      </c>
      <c r="AQ48" s="333">
        <f t="shared" si="35"/>
        <v>0</v>
      </c>
      <c r="AR48" s="333">
        <f t="shared" si="35"/>
        <v>0</v>
      </c>
      <c r="AS48" s="333">
        <f t="shared" si="19"/>
        <v>0</v>
      </c>
      <c r="AT48" s="333">
        <f t="shared" si="37"/>
        <v>0</v>
      </c>
      <c r="AU48" s="333">
        <f t="shared" si="20"/>
        <v>0</v>
      </c>
      <c r="AV48" s="396" t="str">
        <f>IF(BJ48=0,"",NN!BJ48)</f>
        <v/>
      </c>
      <c r="AW48" s="460" t="str">
        <f>IF('UPR BILANS N'!W46="","",'UPR BILANS N'!W46)</f>
        <v/>
      </c>
      <c r="AX48" s="94" t="str">
        <f t="shared" si="21"/>
        <v/>
      </c>
      <c r="AY48" s="94"/>
      <c r="AZ48" s="94"/>
      <c r="BA48" s="94"/>
      <c r="BB48" s="94"/>
      <c r="BC48" s="94"/>
      <c r="BD48" s="94"/>
      <c r="BE48" s="94"/>
      <c r="BF48" s="94"/>
      <c r="BG48" s="94"/>
      <c r="BH48" s="94"/>
      <c r="BI48" s="94"/>
      <c r="BJ48" s="414">
        <f>IFERROR(IF(AND(BL48=1,BM48=1,SUMIF($C48:$C$525,$C48,$AH48:$AH$525)=$BN48),$BN48,IF($BO48&gt;0,$BO48,IF(AND(B48=B49,C48=C49,D48=D49,J48=J49),AH48+AH49,IF(AND(COUNTIF($C$13:$C47,$C48)&gt;=1,COUNTIF($D$13:$D47,$D48)&gt;=1),0,IF(AND(SUMIF($B48:$B$525,$B48,$AH48:$AH$525)&gt;$AH48,SUMIF($C48:$C$525,$C48,$AH48:$AH$525)&gt;$AH48,SUMIF($D48:$D$525,$D48,$AH48:$AH$525)&gt;$AH48),SUMIF($C48:$C$525,$C48,$BN48:$BN$525),0))))),0)</f>
        <v>0</v>
      </c>
      <c r="BK48" s="424"/>
      <c r="BL48" s="409">
        <f>COUNTIFS('ZASOBY N'!$B45:$B$525,'ZASOBY N'!$B45,'ZASOBY N'!$C45:'ZASOBY N'!$C$525,'ZASOBY N'!$C45,'ZASOBY N'!$D45:'ZASOBY N'!$D$525,'ZASOBY N'!$D45,'ZASOBY N'!$H45:'ZASOBY N'!$H$525,'ZASOBY N'!$H45 )</f>
        <v>0</v>
      </c>
      <c r="BM48" s="410">
        <f>COUNTIFS('ZASOBY N'!$B$10:$B45,'ZASOBY N'!$B45,'ZASOBY N'!$C$10:'ZASOBY N'!$C45,'ZASOBY N'!$C45,'ZASOBY N'!$D$10:'ZASOBY N'!$D45,'ZASOBY N'!$D45,'ZASOBY N'!$H$10:'ZASOBY N'!$H45,'ZASOBY N'!$H45 )</f>
        <v>0</v>
      </c>
      <c r="BN48" s="411">
        <f t="shared" si="26"/>
        <v>0</v>
      </c>
      <c r="BO48" s="425">
        <f t="shared" si="27"/>
        <v>0</v>
      </c>
      <c r="BP48" s="94"/>
      <c r="BQ48" s="94"/>
      <c r="BR48" s="94"/>
      <c r="BS48" s="94"/>
      <c r="BT48" s="94"/>
      <c r="BU48" s="94"/>
      <c r="BV48" s="94"/>
      <c r="BW48" s="426" t="str">
        <f t="shared" si="22"/>
        <v/>
      </c>
      <c r="BX48" s="439" t="str">
        <f>IF(E48=0,"",NN!E48)</f>
        <v/>
      </c>
      <c r="BY48" s="396" t="str">
        <f>IF(A48="","",NN!A48)</f>
        <v/>
      </c>
      <c r="BZ48" s="428" t="str">
        <f>IF(OR(E48=LEGENDA!$D$30,E48=LEGENDA!$D$31,E48=LEGENDA!$D$32,E48=LEGENDA!$D$33,E48=LEGENDA!$D$34,E48=LEGENDA!$D$35,E48=LEGENDA!$D$36,E48=LEGENDA!$D$37),AV48,"")</f>
        <v/>
      </c>
      <c r="CA48" s="428" t="str">
        <f>IF(OR(E48=LEGENDA!$D$30,E48=LEGENDA!$D$31,E48=LEGENDA!$D$32,E48=LEGENDA!$D$33,E48=LEGENDA!$D$34,E48=LEGENDA!$D$35,E48=LEGENDA!$D$36,E48=LEGENDA!$D$37),AG48,"")</f>
        <v/>
      </c>
      <c r="CB48" s="397" t="str">
        <f t="shared" si="23"/>
        <v/>
      </c>
      <c r="CC48" s="397" t="str">
        <f t="shared" si="28"/>
        <v/>
      </c>
      <c r="CD48" s="397" t="str">
        <f t="shared" si="29"/>
        <v/>
      </c>
      <c r="CE48" s="397" t="str">
        <f t="shared" si="30"/>
        <v/>
      </c>
      <c r="CF48" s="397" t="str">
        <f t="shared" si="31"/>
        <v/>
      </c>
      <c r="CG48" s="397" t="str">
        <f t="shared" si="32"/>
        <v/>
      </c>
      <c r="CH48" s="397" t="str">
        <f>IF(OR(E48=LEGENDA!$D$28,E48=LEGENDA!$D$29,E48=LEGENDA!$D$30,E48=LEGENDA!$D$31,E48=LEGENDA!$D$32,E48=LEGENDA!$D$33,E48=LEGENDA!$D$34,E48=LEGENDA!$D$35,E48=LEGENDA!$D$36,E48=LEGENDA!$D$39),1,"")</f>
        <v/>
      </c>
      <c r="CI48" s="397" t="str">
        <f t="shared" si="33"/>
        <v/>
      </c>
      <c r="CJ48" s="397" t="str">
        <f t="shared" si="24"/>
        <v/>
      </c>
    </row>
    <row r="49" spans="1:88" ht="18.75" customHeight="1" thickBot="1" x14ac:dyDescent="0.3">
      <c r="A49" s="152" t="str">
        <f>IF('ZASOBY N'!A46="","",'ZASOBY N'!A46)</f>
        <v/>
      </c>
      <c r="B49" s="137" t="str">
        <f>IF('ZASOBY N'!B46="","",'ZASOBY N'!B46)</f>
        <v/>
      </c>
      <c r="C49" s="137" t="str">
        <f>IF('ZASOBY N'!C46="","",'ZASOBY N'!C46)</f>
        <v/>
      </c>
      <c r="D49" s="354" t="str">
        <f>IF('ZASOBY N'!D46="","",'ZASOBY N'!D46)</f>
        <v/>
      </c>
      <c r="E49" s="404"/>
      <c r="F49" s="130"/>
      <c r="G49" s="129"/>
      <c r="H49" s="301"/>
      <c r="I49" s="301"/>
      <c r="J49" s="147" t="str">
        <f>IF('ZASOBY N'!$F46="","",'ZASOBY N'!$F46)</f>
        <v/>
      </c>
      <c r="K49" s="403"/>
      <c r="L49" s="254" t="str">
        <f t="shared" si="34"/>
        <v/>
      </c>
      <c r="M49" s="300"/>
      <c r="N49" s="300"/>
      <c r="O49" s="140" t="str">
        <f>IF(L49="","",IF(OR(E49=LEGENDA!$D$28,E49=LEGENDA!$D$29,E49=LEGENDA!$D$31,E49=LEGENDA!$D$38),0.15,0))</f>
        <v/>
      </c>
      <c r="P49" s="140" t="str">
        <f>IF(L49="","",IF(AND(E49=LEGENDA!$D$39,H49=""),"BRAK kol.7",IF(AND(F49=LEGENDA!$A$105,H49=""),"BRAK kol.7",IF(AND(F49=LEGENDA!$A$106,H49=""),"BRAK kol.7",IF(AND(F49=LEGENDA!$A$107,H49=""),"BRAK kol.7",IF(AND(F49=LEGENDA!$A$108,H49=""),"BRAK kol.7",IF(AND(F49=LEGENDA!$A$109,H49=""),"BRAK kol.7",L49*O49)))))))</f>
        <v/>
      </c>
      <c r="Q49" s="141" t="str">
        <f t="shared" si="4"/>
        <v/>
      </c>
      <c r="R49" s="142" t="str">
        <f t="shared" si="5"/>
        <v/>
      </c>
      <c r="S49" s="149" t="str">
        <f t="shared" si="25"/>
        <v/>
      </c>
      <c r="T49" s="431" t="str">
        <f t="shared" si="6"/>
        <v/>
      </c>
      <c r="U49" s="402"/>
      <c r="V49" s="431" t="str">
        <f t="shared" si="7"/>
        <v/>
      </c>
      <c r="W49" s="257"/>
      <c r="X49" s="302" t="str">
        <f>IF(U49="","",IF(AND(V49="",W49=""),"",IF(AND(E49=LEGENDA!$D$39,H49=""),"BRAK kol.7",IF(AND(F49=LEGENDA!$A$105,H49="",E49=LEGENDA!$D$35),V49*W49,IF(AND(F49=LEGENDA!$A$105,H49="",E49=LEGENDA!$D$36),V49*W49,IF(AND(F49=LEGENDA!$A$105,H49=""),"BRAK kol.7",IF(AND(F49=LEGENDA!$A$106,H49=""),"BRAK kol.7",IF(AND(F49=LEGENDA!$A$107,H49=""),"BRAK kol.7",IF(AND(F49=LEGENDA!$A$108,H49=""),"BRAK kol.7",IF(AND(F49=LEGENDA!$A$109,H49=""),"BRAK kol.7",IF(AND(U49&gt;0,W49=""),"Brakkol21",IF(OR(T49="Błąd kol. 7",T49="Błąd kol.8"),T49,IF(AND(H49="",I49=""),"BRAKkol7-8",V49*W49)))))))))))))</f>
        <v/>
      </c>
      <c r="Y49" s="402"/>
      <c r="Z49" s="431" t="str">
        <f t="shared" si="8"/>
        <v/>
      </c>
      <c r="AA49" s="257"/>
      <c r="AB49" s="302" t="str">
        <f>IF(OR(Y49="",Z49="",AA49=""),"",IF(AND(E49=LEGENDA!$D$39,H49=""),"BRAK kol.7",IF(AND(F49=LEGENDA!$A$105,H49=""),"BRAK kol.7",IF(AND(F49=LEGENDA!$A$106,H49=""),"BRAK kol.7",IF(AND(F49=LEGENDA!$A$107,H49=""),"BRAK kol.7",IF(AND(F49=LEGENDA!$A$108,H49=""),"BRAK kol.7",IF(AND(F49=LEGENDA!$A$109,H49=""),"BRAK kol.7",Z49*AA49)))))))</f>
        <v/>
      </c>
      <c r="AC49" s="302" t="str">
        <f t="shared" si="9"/>
        <v/>
      </c>
      <c r="AD49" s="143" t="str">
        <f>IFERROR(IF(OR(J49="",AC49=""),"",IF(AND(E49=LEGENDA!$D$39,H49="",I49=""),"BRAK kol.7",AC49*$J49)),"BRAK kol.7")</f>
        <v/>
      </c>
      <c r="AE49" s="144" t="str">
        <f t="shared" si="10"/>
        <v/>
      </c>
      <c r="AF49" s="143" t="str">
        <f t="shared" si="11"/>
        <v/>
      </c>
      <c r="AG49" s="143" t="str">
        <f t="shared" si="12"/>
        <v/>
      </c>
      <c r="AH49" s="143" t="str">
        <f t="shared" si="13"/>
        <v/>
      </c>
      <c r="AI49" s="131"/>
      <c r="AJ49" s="327"/>
      <c r="AK49" s="286" t="str">
        <f t="shared" si="15"/>
        <v/>
      </c>
      <c r="AL49" s="287" t="str">
        <f t="shared" si="16"/>
        <v/>
      </c>
      <c r="AM49" s="287" t="str">
        <f t="shared" si="17"/>
        <v/>
      </c>
      <c r="AN49" s="318" t="str">
        <f>IF('ZASOBY N'!BD46="","",'ZASOBY N'!BD46)</f>
        <v/>
      </c>
      <c r="AO49" s="320"/>
      <c r="AP49" s="329">
        <f t="shared" si="18"/>
        <v>0</v>
      </c>
      <c r="AQ49" s="333">
        <f t="shared" si="35"/>
        <v>0</v>
      </c>
      <c r="AR49" s="333">
        <f t="shared" si="35"/>
        <v>0</v>
      </c>
      <c r="AS49" s="333">
        <f t="shared" si="19"/>
        <v>0</v>
      </c>
      <c r="AT49" s="333">
        <f t="shared" si="37"/>
        <v>0</v>
      </c>
      <c r="AU49" s="333">
        <f t="shared" si="20"/>
        <v>0</v>
      </c>
      <c r="AV49" s="396" t="str">
        <f>IF(BJ49=0,"",NN!BJ49)</f>
        <v/>
      </c>
      <c r="AW49" s="460" t="str">
        <f>IF('UPR BILANS N'!W47="","",'UPR BILANS N'!W47)</f>
        <v/>
      </c>
      <c r="AX49" s="94" t="str">
        <f t="shared" si="21"/>
        <v/>
      </c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414">
        <f>IFERROR(IF(AND(BL49=1,BM49=1,SUMIF($C49:$C$525,$C49,$AH49:$AH$525)=$BN49),$BN49,IF($BO49&gt;0,$BO49,IF(AND(B49=B50,C49=C50,D49=D50,J49=J50),AH49+AH50,IF(AND(COUNTIF($C$13:$C48,$C49)&gt;=1,COUNTIF($D$13:$D48,$D49)&gt;=1),0,IF(AND(SUMIF($B49:$B$525,$B49,$AH49:$AH$525)&gt;$AH49,SUMIF($C49:$C$525,$C49,$AH49:$AH$525)&gt;$AH49,SUMIF($D49:$D$525,$D49,$AH49:$AH$525)&gt;$AH49),SUMIF($C49:$C$525,$C49,$BN49:$BN$525),0))))),0)</f>
        <v>0</v>
      </c>
      <c r="BK49" s="424"/>
      <c r="BL49" s="409">
        <f>COUNTIFS('ZASOBY N'!$B46:$B$525,'ZASOBY N'!$B46,'ZASOBY N'!$C46:'ZASOBY N'!$C$525,'ZASOBY N'!$C46,'ZASOBY N'!$D46:'ZASOBY N'!$D$525,'ZASOBY N'!$D46,'ZASOBY N'!$H46:'ZASOBY N'!$H$525,'ZASOBY N'!$H46 )</f>
        <v>0</v>
      </c>
      <c r="BM49" s="410">
        <f>COUNTIFS('ZASOBY N'!$B$10:$B46,'ZASOBY N'!$B46,'ZASOBY N'!$C$10:'ZASOBY N'!$C46,'ZASOBY N'!$C46,'ZASOBY N'!$D$10:'ZASOBY N'!$D46,'ZASOBY N'!$D46,'ZASOBY N'!$H$10:'ZASOBY N'!$H46,'ZASOBY N'!$H46 )</f>
        <v>0</v>
      </c>
      <c r="BN49" s="411">
        <f t="shared" si="26"/>
        <v>0</v>
      </c>
      <c r="BO49" s="425">
        <f t="shared" si="27"/>
        <v>0</v>
      </c>
      <c r="BP49" s="94"/>
      <c r="BQ49" s="94"/>
      <c r="BR49" s="94"/>
      <c r="BS49" s="94"/>
      <c r="BT49" s="94"/>
      <c r="BU49" s="94"/>
      <c r="BV49" s="94"/>
      <c r="BW49" s="426" t="str">
        <f t="shared" si="22"/>
        <v/>
      </c>
      <c r="BX49" s="439" t="str">
        <f>IF(E49=0,"",NN!E49)</f>
        <v/>
      </c>
      <c r="BY49" s="396" t="str">
        <f>IF(A49="","",NN!A49)</f>
        <v/>
      </c>
      <c r="BZ49" s="428" t="str">
        <f>IF(OR(E49=LEGENDA!$D$30,E49=LEGENDA!$D$31,E49=LEGENDA!$D$32,E49=LEGENDA!$D$33,E49=LEGENDA!$D$34,E49=LEGENDA!$D$35,E49=LEGENDA!$D$36,E49=LEGENDA!$D$37),AV49,"")</f>
        <v/>
      </c>
      <c r="CA49" s="428" t="str">
        <f>IF(OR(E49=LEGENDA!$D$30,E49=LEGENDA!$D$31,E49=LEGENDA!$D$32,E49=LEGENDA!$D$33,E49=LEGENDA!$D$34,E49=LEGENDA!$D$35,E49=LEGENDA!$D$36,E49=LEGENDA!$D$37),AG49,"")</f>
        <v/>
      </c>
      <c r="CB49" s="397" t="str">
        <f t="shared" si="23"/>
        <v/>
      </c>
      <c r="CC49" s="397" t="str">
        <f t="shared" si="28"/>
        <v/>
      </c>
      <c r="CD49" s="397" t="str">
        <f t="shared" si="29"/>
        <v/>
      </c>
      <c r="CE49" s="397" t="str">
        <f t="shared" si="30"/>
        <v/>
      </c>
      <c r="CF49" s="397" t="str">
        <f t="shared" si="31"/>
        <v/>
      </c>
      <c r="CG49" s="397" t="str">
        <f t="shared" si="32"/>
        <v/>
      </c>
      <c r="CH49" s="397" t="str">
        <f>IF(OR(E49=LEGENDA!$D$28,E49=LEGENDA!$D$29,E49=LEGENDA!$D$30,E49=LEGENDA!$D$31,E49=LEGENDA!$D$32,E49=LEGENDA!$D$33,E49=LEGENDA!$D$34,E49=LEGENDA!$D$35,E49=LEGENDA!$D$36,E49=LEGENDA!$D$39),1,"")</f>
        <v/>
      </c>
      <c r="CI49" s="397" t="str">
        <f t="shared" si="33"/>
        <v/>
      </c>
      <c r="CJ49" s="397" t="str">
        <f t="shared" si="24"/>
        <v/>
      </c>
    </row>
    <row r="50" spans="1:88" ht="18.75" customHeight="1" thickBot="1" x14ac:dyDescent="0.3">
      <c r="A50" s="152" t="str">
        <f>IF('ZASOBY N'!A47="","",'ZASOBY N'!A47)</f>
        <v/>
      </c>
      <c r="B50" s="137" t="str">
        <f>IF('ZASOBY N'!B47="","",'ZASOBY N'!B47)</f>
        <v/>
      </c>
      <c r="C50" s="137" t="str">
        <f>IF('ZASOBY N'!C47="","",'ZASOBY N'!C47)</f>
        <v/>
      </c>
      <c r="D50" s="354" t="str">
        <f>IF('ZASOBY N'!D47="","",'ZASOBY N'!D47)</f>
        <v/>
      </c>
      <c r="E50" s="404"/>
      <c r="F50" s="130"/>
      <c r="G50" s="129"/>
      <c r="H50" s="301"/>
      <c r="I50" s="301"/>
      <c r="J50" s="147" t="str">
        <f>IF('ZASOBY N'!$F47="","",'ZASOBY N'!$F47)</f>
        <v/>
      </c>
      <c r="K50" s="403"/>
      <c r="L50" s="254" t="str">
        <f t="shared" si="34"/>
        <v/>
      </c>
      <c r="M50" s="300"/>
      <c r="N50" s="300"/>
      <c r="O50" s="140" t="str">
        <f>IF(L50="","",IF(OR(E50=LEGENDA!$D$28,E50=LEGENDA!$D$29,E50=LEGENDA!$D$31,E50=LEGENDA!$D$38),0.15,0))</f>
        <v/>
      </c>
      <c r="P50" s="140" t="str">
        <f>IF(L50="","",IF(AND(E50=LEGENDA!$D$39,H50=""),"BRAK kol.7",IF(AND(F50=LEGENDA!$A$105,H50=""),"BRAK kol.7",IF(AND(F50=LEGENDA!$A$106,H50=""),"BRAK kol.7",IF(AND(F50=LEGENDA!$A$107,H50=""),"BRAK kol.7",IF(AND(F50=LEGENDA!$A$108,H50=""),"BRAK kol.7",IF(AND(F50=LEGENDA!$A$109,H50=""),"BRAK kol.7",L50*O50)))))))</f>
        <v/>
      </c>
      <c r="Q50" s="141" t="str">
        <f t="shared" si="4"/>
        <v/>
      </c>
      <c r="R50" s="142" t="str">
        <f t="shared" si="5"/>
        <v/>
      </c>
      <c r="S50" s="149" t="str">
        <f t="shared" si="25"/>
        <v/>
      </c>
      <c r="T50" s="431" t="str">
        <f t="shared" si="6"/>
        <v/>
      </c>
      <c r="U50" s="402"/>
      <c r="V50" s="431" t="str">
        <f t="shared" si="7"/>
        <v/>
      </c>
      <c r="W50" s="257"/>
      <c r="X50" s="302" t="str">
        <f>IF(U50="","",IF(AND(V50="",W50=""),"",IF(AND(E50=LEGENDA!$D$39,H50=""),"BRAK kol.7",IF(AND(F50=LEGENDA!$A$105,H50="",E50=LEGENDA!$D$35),V50*W50,IF(AND(F50=LEGENDA!$A$105,H50="",E50=LEGENDA!$D$36),V50*W50,IF(AND(F50=LEGENDA!$A$105,H50=""),"BRAK kol.7",IF(AND(F50=LEGENDA!$A$106,H50=""),"BRAK kol.7",IF(AND(F50=LEGENDA!$A$107,H50=""),"BRAK kol.7",IF(AND(F50=LEGENDA!$A$108,H50=""),"BRAK kol.7",IF(AND(F50=LEGENDA!$A$109,H50=""),"BRAK kol.7",IF(AND(U50&gt;0,W50=""),"Brakkol21",IF(OR(T50="Błąd kol. 7",T50="Błąd kol.8"),T50,IF(AND(H50="",I50=""),"BRAKkol7-8",V50*W50)))))))))))))</f>
        <v/>
      </c>
      <c r="Y50" s="402"/>
      <c r="Z50" s="431" t="str">
        <f t="shared" si="8"/>
        <v/>
      </c>
      <c r="AA50" s="257"/>
      <c r="AB50" s="302" t="str">
        <f>IF(OR(Y50="",Z50="",AA50=""),"",IF(AND(E50=LEGENDA!$D$39,H50=""),"BRAK kol.7",IF(AND(F50=LEGENDA!$A$105,H50=""),"BRAK kol.7",IF(AND(F50=LEGENDA!$A$106,H50=""),"BRAK kol.7",IF(AND(F50=LEGENDA!$A$107,H50=""),"BRAK kol.7",IF(AND(F50=LEGENDA!$A$108,H50=""),"BRAK kol.7",IF(AND(F50=LEGENDA!$A$109,H50=""),"BRAK kol.7",Z50*AA50)))))))</f>
        <v/>
      </c>
      <c r="AC50" s="302" t="str">
        <f t="shared" si="9"/>
        <v/>
      </c>
      <c r="AD50" s="143" t="str">
        <f>IFERROR(IF(OR(J50="",AC50=""),"",IF(AND(E50=LEGENDA!$D$39,H50="",I50=""),"BRAK kol.7",AC50*$J50)),"BRAK kol.7")</f>
        <v/>
      </c>
      <c r="AE50" s="144" t="str">
        <f t="shared" si="10"/>
        <v/>
      </c>
      <c r="AF50" s="143" t="str">
        <f t="shared" si="11"/>
        <v/>
      </c>
      <c r="AG50" s="143" t="str">
        <f t="shared" si="12"/>
        <v/>
      </c>
      <c r="AH50" s="143" t="str">
        <f t="shared" si="13"/>
        <v/>
      </c>
      <c r="AI50" s="131"/>
      <c r="AJ50" s="327"/>
      <c r="AK50" s="286" t="str">
        <f t="shared" si="15"/>
        <v/>
      </c>
      <c r="AL50" s="287" t="str">
        <f t="shared" si="16"/>
        <v/>
      </c>
      <c r="AM50" s="287" t="str">
        <f t="shared" si="17"/>
        <v/>
      </c>
      <c r="AN50" s="318" t="str">
        <f>IF('ZASOBY N'!BD47="","",'ZASOBY N'!BD47)</f>
        <v/>
      </c>
      <c r="AO50" s="320"/>
      <c r="AP50" s="329">
        <f t="shared" si="18"/>
        <v>0</v>
      </c>
      <c r="AQ50" s="333">
        <f t="shared" si="35"/>
        <v>0</v>
      </c>
      <c r="AR50" s="333">
        <f t="shared" si="35"/>
        <v>0</v>
      </c>
      <c r="AS50" s="333">
        <f t="shared" si="19"/>
        <v>0</v>
      </c>
      <c r="AT50" s="333">
        <f t="shared" si="37"/>
        <v>0</v>
      </c>
      <c r="AU50" s="333">
        <f t="shared" si="20"/>
        <v>0</v>
      </c>
      <c r="AV50" s="396" t="str">
        <f>IF(BJ50=0,"",NN!BJ50)</f>
        <v/>
      </c>
      <c r="AW50" s="460" t="str">
        <f>IF('UPR BILANS N'!W48="","",'UPR BILANS N'!W48)</f>
        <v/>
      </c>
      <c r="AX50" s="94" t="str">
        <f t="shared" si="21"/>
        <v/>
      </c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414">
        <f>IFERROR(IF(AND(BL50=1,BM50=1,SUMIF($C50:$C$525,$C50,$AH50:$AH$525)=$BN50),$BN50,IF($BO50&gt;0,$BO50,IF(AND(B50=B51,C50=C51,D50=D51,J50=J51),AH50+AH51,IF(AND(COUNTIF($C$13:$C49,$C50)&gt;=1,COUNTIF($D$13:$D49,$D50)&gt;=1),0,IF(AND(SUMIF($B50:$B$525,$B50,$AH50:$AH$525)&gt;$AH50,SUMIF($C50:$C$525,$C50,$AH50:$AH$525)&gt;$AH50,SUMIF($D50:$D$525,$D50,$AH50:$AH$525)&gt;$AH50),SUMIF($C50:$C$525,$C50,$BN50:$BN$525),0))))),0)</f>
        <v>0</v>
      </c>
      <c r="BK50" s="424"/>
      <c r="BL50" s="409">
        <f>COUNTIFS('ZASOBY N'!$B47:$B$525,'ZASOBY N'!$B47,'ZASOBY N'!$C47:'ZASOBY N'!$C$525,'ZASOBY N'!$C47,'ZASOBY N'!$D47:'ZASOBY N'!$D$525,'ZASOBY N'!$D47,'ZASOBY N'!$H47:'ZASOBY N'!$H$525,'ZASOBY N'!$H47 )</f>
        <v>0</v>
      </c>
      <c r="BM50" s="410">
        <f>COUNTIFS('ZASOBY N'!$B$10:$B47,'ZASOBY N'!$B47,'ZASOBY N'!$C$10:'ZASOBY N'!$C47,'ZASOBY N'!$C47,'ZASOBY N'!$D$10:'ZASOBY N'!$D47,'ZASOBY N'!$D47,'ZASOBY N'!$H$10:'ZASOBY N'!$H47,'ZASOBY N'!$H47 )</f>
        <v>0</v>
      </c>
      <c r="BN50" s="411">
        <f t="shared" si="26"/>
        <v>0</v>
      </c>
      <c r="BO50" s="425">
        <f t="shared" si="27"/>
        <v>0</v>
      </c>
      <c r="BP50" s="94"/>
      <c r="BQ50" s="94"/>
      <c r="BR50" s="94"/>
      <c r="BS50" s="94"/>
      <c r="BT50" s="94"/>
      <c r="BU50" s="94"/>
      <c r="BV50" s="94"/>
      <c r="BW50" s="426" t="str">
        <f t="shared" si="22"/>
        <v/>
      </c>
      <c r="BX50" s="439" t="str">
        <f>IF(E50=0,"",NN!E50)</f>
        <v/>
      </c>
      <c r="BY50" s="396" t="str">
        <f>IF(A50="","",NN!A50)</f>
        <v/>
      </c>
      <c r="BZ50" s="428" t="str">
        <f>IF(OR(E50=LEGENDA!$D$30,E50=LEGENDA!$D$31,E50=LEGENDA!$D$32,E50=LEGENDA!$D$33,E50=LEGENDA!$D$34,E50=LEGENDA!$D$35,E50=LEGENDA!$D$36,E50=LEGENDA!$D$37),AV50,"")</f>
        <v/>
      </c>
      <c r="CA50" s="428" t="str">
        <f>IF(OR(E50=LEGENDA!$D$30,E50=LEGENDA!$D$31,E50=LEGENDA!$D$32,E50=LEGENDA!$D$33,E50=LEGENDA!$D$34,E50=LEGENDA!$D$35,E50=LEGENDA!$D$36,E50=LEGENDA!$D$37),AG50,"")</f>
        <v/>
      </c>
      <c r="CB50" s="397" t="str">
        <f t="shared" si="23"/>
        <v/>
      </c>
      <c r="CC50" s="397" t="str">
        <f t="shared" si="28"/>
        <v/>
      </c>
      <c r="CD50" s="397" t="str">
        <f t="shared" si="29"/>
        <v/>
      </c>
      <c r="CE50" s="397" t="str">
        <f t="shared" si="30"/>
        <v/>
      </c>
      <c r="CF50" s="397" t="str">
        <f t="shared" si="31"/>
        <v/>
      </c>
      <c r="CG50" s="397" t="str">
        <f t="shared" si="32"/>
        <v/>
      </c>
      <c r="CH50" s="397" t="str">
        <f>IF(OR(E50=LEGENDA!$D$28,E50=LEGENDA!$D$29,E50=LEGENDA!$D$30,E50=LEGENDA!$D$31,E50=LEGENDA!$D$32,E50=LEGENDA!$D$33,E50=LEGENDA!$D$34,E50=LEGENDA!$D$35,E50=LEGENDA!$D$36,E50=LEGENDA!$D$39),1,"")</f>
        <v/>
      </c>
      <c r="CI50" s="397" t="str">
        <f t="shared" si="33"/>
        <v/>
      </c>
      <c r="CJ50" s="397" t="str">
        <f t="shared" si="24"/>
        <v/>
      </c>
    </row>
    <row r="51" spans="1:88" ht="18.75" customHeight="1" thickBot="1" x14ac:dyDescent="0.3">
      <c r="A51" s="152" t="str">
        <f>IF('ZASOBY N'!A48="","",'ZASOBY N'!A48)</f>
        <v/>
      </c>
      <c r="B51" s="137" t="str">
        <f>IF('ZASOBY N'!B48="","",'ZASOBY N'!B48)</f>
        <v/>
      </c>
      <c r="C51" s="137" t="str">
        <f>IF('ZASOBY N'!C48="","",'ZASOBY N'!C48)</f>
        <v/>
      </c>
      <c r="D51" s="354" t="str">
        <f>IF('ZASOBY N'!D48="","",'ZASOBY N'!D48)</f>
        <v/>
      </c>
      <c r="E51" s="404"/>
      <c r="F51" s="130"/>
      <c r="G51" s="129"/>
      <c r="H51" s="301"/>
      <c r="I51" s="301"/>
      <c r="J51" s="147" t="str">
        <f>IF('ZASOBY N'!$F48="","",'ZASOBY N'!$F48)</f>
        <v/>
      </c>
      <c r="K51" s="403"/>
      <c r="L51" s="254" t="str">
        <f t="shared" si="34"/>
        <v/>
      </c>
      <c r="M51" s="300"/>
      <c r="N51" s="300"/>
      <c r="O51" s="140" t="str">
        <f>IF(L51="","",IF(OR(E51=LEGENDA!$D$28,E51=LEGENDA!$D$29,E51=LEGENDA!$D$31,E51=LEGENDA!$D$38),0.15,0))</f>
        <v/>
      </c>
      <c r="P51" s="140" t="str">
        <f>IF(L51="","",IF(AND(E51=LEGENDA!$D$39,H51=""),"BRAK kol.7",IF(AND(F51=LEGENDA!$A$105,H51=""),"BRAK kol.7",IF(AND(F51=LEGENDA!$A$106,H51=""),"BRAK kol.7",IF(AND(F51=LEGENDA!$A$107,H51=""),"BRAK kol.7",IF(AND(F51=LEGENDA!$A$108,H51=""),"BRAK kol.7",IF(AND(F51=LEGENDA!$A$109,H51=""),"BRAK kol.7",L51*O51)))))))</f>
        <v/>
      </c>
      <c r="Q51" s="141" t="str">
        <f t="shared" si="4"/>
        <v/>
      </c>
      <c r="R51" s="142" t="str">
        <f t="shared" si="5"/>
        <v/>
      </c>
      <c r="S51" s="149" t="str">
        <f t="shared" si="25"/>
        <v/>
      </c>
      <c r="T51" s="431" t="str">
        <f t="shared" si="6"/>
        <v/>
      </c>
      <c r="U51" s="402"/>
      <c r="V51" s="431" t="str">
        <f t="shared" si="7"/>
        <v/>
      </c>
      <c r="W51" s="257"/>
      <c r="X51" s="302" t="str">
        <f>IF(U51="","",IF(AND(V51="",W51=""),"",IF(AND(E51=LEGENDA!$D$39,H51=""),"BRAK kol.7",IF(AND(F51=LEGENDA!$A$105,H51="",E51=LEGENDA!$D$35),V51*W51,IF(AND(F51=LEGENDA!$A$105,H51="",E51=LEGENDA!$D$36),V51*W51,IF(AND(F51=LEGENDA!$A$105,H51=""),"BRAK kol.7",IF(AND(F51=LEGENDA!$A$106,H51=""),"BRAK kol.7",IF(AND(F51=LEGENDA!$A$107,H51=""),"BRAK kol.7",IF(AND(F51=LEGENDA!$A$108,H51=""),"BRAK kol.7",IF(AND(F51=LEGENDA!$A$109,H51=""),"BRAK kol.7",IF(AND(U51&gt;0,W51=""),"Brakkol21",IF(OR(T51="Błąd kol. 7",T51="Błąd kol.8"),T51,IF(AND(H51="",I51=""),"BRAKkol7-8",V51*W51)))))))))))))</f>
        <v/>
      </c>
      <c r="Y51" s="402"/>
      <c r="Z51" s="431" t="str">
        <f t="shared" si="8"/>
        <v/>
      </c>
      <c r="AA51" s="257"/>
      <c r="AB51" s="302" t="str">
        <f>IF(OR(Y51="",Z51="",AA51=""),"",IF(AND(E51=LEGENDA!$D$39,H51=""),"BRAK kol.7",IF(AND(F51=LEGENDA!$A$105,H51=""),"BRAK kol.7",IF(AND(F51=LEGENDA!$A$106,H51=""),"BRAK kol.7",IF(AND(F51=LEGENDA!$A$107,H51=""),"BRAK kol.7",IF(AND(F51=LEGENDA!$A$108,H51=""),"BRAK kol.7",IF(AND(F51=LEGENDA!$A$109,H51=""),"BRAK kol.7",Z51*AA51)))))))</f>
        <v/>
      </c>
      <c r="AC51" s="302" t="str">
        <f t="shared" si="9"/>
        <v/>
      </c>
      <c r="AD51" s="143" t="str">
        <f>IFERROR(IF(OR(J51="",AC51=""),"",IF(AND(E51=LEGENDA!$D$39,H51="",I51=""),"BRAK kol.7",AC51*$J51)),"BRAK kol.7")</f>
        <v/>
      </c>
      <c r="AE51" s="144" t="str">
        <f t="shared" si="10"/>
        <v/>
      </c>
      <c r="AF51" s="143" t="str">
        <f t="shared" si="11"/>
        <v/>
      </c>
      <c r="AG51" s="143" t="str">
        <f t="shared" si="12"/>
        <v/>
      </c>
      <c r="AH51" s="143" t="str">
        <f t="shared" si="13"/>
        <v/>
      </c>
      <c r="AI51" s="131"/>
      <c r="AJ51" s="327"/>
      <c r="AK51" s="286" t="str">
        <f t="shared" si="15"/>
        <v/>
      </c>
      <c r="AL51" s="287" t="str">
        <f t="shared" si="16"/>
        <v/>
      </c>
      <c r="AM51" s="287" t="str">
        <f t="shared" si="17"/>
        <v/>
      </c>
      <c r="AN51" s="318" t="str">
        <f>IF('ZASOBY N'!BD48="","",'ZASOBY N'!BD48)</f>
        <v/>
      </c>
      <c r="AO51" s="320"/>
      <c r="AP51" s="329">
        <f t="shared" si="18"/>
        <v>0</v>
      </c>
      <c r="AQ51" s="333">
        <f t="shared" si="35"/>
        <v>0</v>
      </c>
      <c r="AR51" s="333">
        <f t="shared" si="35"/>
        <v>0</v>
      </c>
      <c r="AS51" s="333">
        <f t="shared" si="19"/>
        <v>0</v>
      </c>
      <c r="AT51" s="333">
        <f t="shared" si="37"/>
        <v>0</v>
      </c>
      <c r="AU51" s="333">
        <f t="shared" si="20"/>
        <v>0</v>
      </c>
      <c r="AV51" s="396" t="str">
        <f>IF(BJ51=0,"",NN!BJ51)</f>
        <v/>
      </c>
      <c r="AW51" s="460" t="str">
        <f>IF('UPR BILANS N'!W49="","",'UPR BILANS N'!W49)</f>
        <v/>
      </c>
      <c r="AX51" s="94" t="str">
        <f t="shared" si="21"/>
        <v/>
      </c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414">
        <f>IFERROR(IF(AND(BL51=1,BM51=1,SUMIF($C51:$C$525,$C51,$AH51:$AH$525)=$BN51),$BN51,IF($BO51&gt;0,$BO51,IF(AND(B51=B52,C51=C52,D51=D52,J51=J52),AH51+AH52,IF(AND(COUNTIF($C$13:$C50,$C51)&gt;=1,COUNTIF($D$13:$D50,$D51)&gt;=1),0,IF(AND(SUMIF($B51:$B$525,$B51,$AH51:$AH$525)&gt;$AH51,SUMIF($C51:$C$525,$C51,$AH51:$AH$525)&gt;$AH51,SUMIF($D51:$D$525,$D51,$AH51:$AH$525)&gt;$AH51),SUMIF($C51:$C$525,$C51,$BN51:$BN$525),0))))),0)</f>
        <v>0</v>
      </c>
      <c r="BK51" s="424"/>
      <c r="BL51" s="409">
        <f>COUNTIFS('ZASOBY N'!$B48:$B$525,'ZASOBY N'!$B48,'ZASOBY N'!$C48:'ZASOBY N'!$C$525,'ZASOBY N'!$C48,'ZASOBY N'!$D48:'ZASOBY N'!$D$525,'ZASOBY N'!$D48,'ZASOBY N'!$H48:'ZASOBY N'!$H$525,'ZASOBY N'!$H48 )</f>
        <v>0</v>
      </c>
      <c r="BM51" s="410">
        <f>COUNTIFS('ZASOBY N'!$B$10:$B48,'ZASOBY N'!$B48,'ZASOBY N'!$C$10:'ZASOBY N'!$C48,'ZASOBY N'!$C48,'ZASOBY N'!$D$10:'ZASOBY N'!$D48,'ZASOBY N'!$D48,'ZASOBY N'!$H$10:'ZASOBY N'!$H48,'ZASOBY N'!$H48 )</f>
        <v>0</v>
      </c>
      <c r="BN51" s="411">
        <f t="shared" si="26"/>
        <v>0</v>
      </c>
      <c r="BO51" s="425">
        <f t="shared" si="27"/>
        <v>0</v>
      </c>
      <c r="BP51" s="94"/>
      <c r="BQ51" s="94"/>
      <c r="BR51" s="94"/>
      <c r="BS51" s="94"/>
      <c r="BT51" s="94"/>
      <c r="BU51" s="94"/>
      <c r="BV51" s="94"/>
      <c r="BW51" s="426" t="str">
        <f t="shared" si="22"/>
        <v/>
      </c>
      <c r="BX51" s="439" t="str">
        <f>IF(E51=0,"",NN!E51)</f>
        <v/>
      </c>
      <c r="BY51" s="396" t="str">
        <f>IF(A51="","",NN!A51)</f>
        <v/>
      </c>
      <c r="BZ51" s="428" t="str">
        <f>IF(OR(E51=LEGENDA!$D$30,E51=LEGENDA!$D$31,E51=LEGENDA!$D$32,E51=LEGENDA!$D$33,E51=LEGENDA!$D$34,E51=LEGENDA!$D$35,E51=LEGENDA!$D$36,E51=LEGENDA!$D$37),AV51,"")</f>
        <v/>
      </c>
      <c r="CA51" s="428" t="str">
        <f>IF(OR(E51=LEGENDA!$D$30,E51=LEGENDA!$D$31,E51=LEGENDA!$D$32,E51=LEGENDA!$D$33,E51=LEGENDA!$D$34,E51=LEGENDA!$D$35,E51=LEGENDA!$D$36,E51=LEGENDA!$D$37),AG51,"")</f>
        <v/>
      </c>
      <c r="CB51" s="397" t="str">
        <f t="shared" si="23"/>
        <v/>
      </c>
      <c r="CC51" s="397" t="str">
        <f t="shared" si="28"/>
        <v/>
      </c>
      <c r="CD51" s="397" t="str">
        <f t="shared" si="29"/>
        <v/>
      </c>
      <c r="CE51" s="397" t="str">
        <f t="shared" si="30"/>
        <v/>
      </c>
      <c r="CF51" s="397" t="str">
        <f t="shared" si="31"/>
        <v/>
      </c>
      <c r="CG51" s="397" t="str">
        <f t="shared" si="32"/>
        <v/>
      </c>
      <c r="CH51" s="397" t="str">
        <f>IF(OR(E51=LEGENDA!$D$28,E51=LEGENDA!$D$29,E51=LEGENDA!$D$30,E51=LEGENDA!$D$31,E51=LEGENDA!$D$32,E51=LEGENDA!$D$33,E51=LEGENDA!$D$34,E51=LEGENDA!$D$35,E51=LEGENDA!$D$36,E51=LEGENDA!$D$39),1,"")</f>
        <v/>
      </c>
      <c r="CI51" s="397" t="str">
        <f t="shared" si="33"/>
        <v/>
      </c>
      <c r="CJ51" s="397" t="str">
        <f t="shared" si="24"/>
        <v/>
      </c>
    </row>
    <row r="52" spans="1:88" ht="18.75" customHeight="1" thickBot="1" x14ac:dyDescent="0.3">
      <c r="A52" s="152" t="str">
        <f>IF('ZASOBY N'!A49="","",'ZASOBY N'!A49)</f>
        <v/>
      </c>
      <c r="B52" s="137" t="str">
        <f>IF('ZASOBY N'!B49="","",'ZASOBY N'!B49)</f>
        <v/>
      </c>
      <c r="C52" s="137" t="str">
        <f>IF('ZASOBY N'!C49="","",'ZASOBY N'!C49)</f>
        <v/>
      </c>
      <c r="D52" s="354" t="str">
        <f>IF('ZASOBY N'!D49="","",'ZASOBY N'!D49)</f>
        <v/>
      </c>
      <c r="E52" s="404"/>
      <c r="F52" s="130"/>
      <c r="G52" s="129"/>
      <c r="H52" s="301"/>
      <c r="I52" s="301"/>
      <c r="J52" s="147" t="str">
        <f>IF('ZASOBY N'!$F49="","",'ZASOBY N'!$F49)</f>
        <v/>
      </c>
      <c r="K52" s="403"/>
      <c r="L52" s="254" t="str">
        <f t="shared" si="34"/>
        <v/>
      </c>
      <c r="M52" s="300"/>
      <c r="N52" s="300"/>
      <c r="O52" s="140" t="str">
        <f>IF(L52="","",IF(OR(E52=LEGENDA!$D$28,E52=LEGENDA!$D$29,E52=LEGENDA!$D$31,E52=LEGENDA!$D$38),0.15,0))</f>
        <v/>
      </c>
      <c r="P52" s="140" t="str">
        <f>IF(L52="","",IF(AND(E52=LEGENDA!$D$39,H52=""),"BRAK kol.7",IF(AND(F52=LEGENDA!$A$105,H52=""),"BRAK kol.7",IF(AND(F52=LEGENDA!$A$106,H52=""),"BRAK kol.7",IF(AND(F52=LEGENDA!$A$107,H52=""),"BRAK kol.7",IF(AND(F52=LEGENDA!$A$108,H52=""),"BRAK kol.7",IF(AND(F52=LEGENDA!$A$109,H52=""),"BRAK kol.7",L52*O52)))))))</f>
        <v/>
      </c>
      <c r="Q52" s="141" t="str">
        <f t="shared" si="4"/>
        <v/>
      </c>
      <c r="R52" s="142" t="str">
        <f t="shared" si="5"/>
        <v/>
      </c>
      <c r="S52" s="149" t="str">
        <f t="shared" si="25"/>
        <v/>
      </c>
      <c r="T52" s="431" t="str">
        <f t="shared" si="6"/>
        <v/>
      </c>
      <c r="U52" s="402"/>
      <c r="V52" s="431" t="str">
        <f t="shared" si="7"/>
        <v/>
      </c>
      <c r="W52" s="257"/>
      <c r="X52" s="302" t="str">
        <f>IF(U52="","",IF(AND(V52="",W52=""),"",IF(AND(E52=LEGENDA!$D$39,H52=""),"BRAK kol.7",IF(AND(F52=LEGENDA!$A$105,H52="",E52=LEGENDA!$D$35),V52*W52,IF(AND(F52=LEGENDA!$A$105,H52="",E52=LEGENDA!$D$36),V52*W52,IF(AND(F52=LEGENDA!$A$105,H52=""),"BRAK kol.7",IF(AND(F52=LEGENDA!$A$106,H52=""),"BRAK kol.7",IF(AND(F52=LEGENDA!$A$107,H52=""),"BRAK kol.7",IF(AND(F52=LEGENDA!$A$108,H52=""),"BRAK kol.7",IF(AND(F52=LEGENDA!$A$109,H52=""),"BRAK kol.7",IF(AND(U52&gt;0,W52=""),"Brakkol21",IF(OR(T52="Błąd kol. 7",T52="Błąd kol.8"),T52,IF(AND(H52="",I52=""),"BRAKkol7-8",V52*W52)))))))))))))</f>
        <v/>
      </c>
      <c r="Y52" s="402"/>
      <c r="Z52" s="431" t="str">
        <f t="shared" si="8"/>
        <v/>
      </c>
      <c r="AA52" s="257"/>
      <c r="AB52" s="302" t="str">
        <f>IF(OR(Y52="",Z52="",AA52=""),"",IF(AND(E52=LEGENDA!$D$39,H52=""),"BRAK kol.7",IF(AND(F52=LEGENDA!$A$105,H52=""),"BRAK kol.7",IF(AND(F52=LEGENDA!$A$106,H52=""),"BRAK kol.7",IF(AND(F52=LEGENDA!$A$107,H52=""),"BRAK kol.7",IF(AND(F52=LEGENDA!$A$108,H52=""),"BRAK kol.7",IF(AND(F52=LEGENDA!$A$109,H52=""),"BRAK kol.7",Z52*AA52)))))))</f>
        <v/>
      </c>
      <c r="AC52" s="302" t="str">
        <f t="shared" si="9"/>
        <v/>
      </c>
      <c r="AD52" s="143" t="str">
        <f>IFERROR(IF(OR(J52="",AC52=""),"",IF(AND(E52=LEGENDA!$D$39,H52="",I52=""),"BRAK kol.7",AC52*$J52)),"BRAK kol.7")</f>
        <v/>
      </c>
      <c r="AE52" s="144" t="str">
        <f t="shared" si="10"/>
        <v/>
      </c>
      <c r="AF52" s="143" t="str">
        <f t="shared" si="11"/>
        <v/>
      </c>
      <c r="AG52" s="143" t="str">
        <f t="shared" si="12"/>
        <v/>
      </c>
      <c r="AH52" s="143" t="str">
        <f t="shared" si="13"/>
        <v/>
      </c>
      <c r="AI52" s="131"/>
      <c r="AJ52" s="327"/>
      <c r="AK52" s="286" t="str">
        <f t="shared" si="15"/>
        <v/>
      </c>
      <c r="AL52" s="287" t="str">
        <f t="shared" si="16"/>
        <v/>
      </c>
      <c r="AM52" s="287" t="str">
        <f t="shared" si="17"/>
        <v/>
      </c>
      <c r="AN52" s="318" t="str">
        <f>IF('ZASOBY N'!BD49="","",'ZASOBY N'!BD49)</f>
        <v/>
      </c>
      <c r="AO52" s="320"/>
      <c r="AP52" s="329">
        <f t="shared" si="18"/>
        <v>0</v>
      </c>
      <c r="AQ52" s="333">
        <f t="shared" si="35"/>
        <v>0</v>
      </c>
      <c r="AR52" s="333">
        <f t="shared" si="35"/>
        <v>0</v>
      </c>
      <c r="AS52" s="333">
        <f t="shared" si="19"/>
        <v>0</v>
      </c>
      <c r="AT52" s="333">
        <f t="shared" si="37"/>
        <v>0</v>
      </c>
      <c r="AU52" s="333">
        <f t="shared" si="20"/>
        <v>0</v>
      </c>
      <c r="AV52" s="396" t="str">
        <f>IF(BJ52=0,"",NN!BJ52)</f>
        <v/>
      </c>
      <c r="AW52" s="460" t="str">
        <f>IF('UPR BILANS N'!W50="","",'UPR BILANS N'!W50)</f>
        <v/>
      </c>
      <c r="AX52" s="94" t="str">
        <f t="shared" si="21"/>
        <v/>
      </c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414">
        <f>IFERROR(IF(AND(BL52=1,BM52=1,SUMIF($C52:$C$525,$C52,$AH52:$AH$525)=$BN52),$BN52,IF($BO52&gt;0,$BO52,IF(AND(B52=B53,C52=C53,D52=D53,J52=J53),AH52+AH53,IF(AND(COUNTIF($C$13:$C51,$C52)&gt;=1,COUNTIF($D$13:$D51,$D52)&gt;=1),0,IF(AND(SUMIF($B52:$B$525,$B52,$AH52:$AH$525)&gt;$AH52,SUMIF($C52:$C$525,$C52,$AH52:$AH$525)&gt;$AH52,SUMIF($D52:$D$525,$D52,$AH52:$AH$525)&gt;$AH52),SUMIF($C52:$C$525,$C52,$BN52:$BN$525),0))))),0)</f>
        <v>0</v>
      </c>
      <c r="BK52" s="424"/>
      <c r="BL52" s="409">
        <f>COUNTIFS('ZASOBY N'!$B49:$B$525,'ZASOBY N'!$B49,'ZASOBY N'!$C49:'ZASOBY N'!$C$525,'ZASOBY N'!$C49,'ZASOBY N'!$D49:'ZASOBY N'!$D$525,'ZASOBY N'!$D49,'ZASOBY N'!$H49:'ZASOBY N'!$H$525,'ZASOBY N'!$H49 )</f>
        <v>0</v>
      </c>
      <c r="BM52" s="410">
        <f>COUNTIFS('ZASOBY N'!$B$10:$B49,'ZASOBY N'!$B49,'ZASOBY N'!$C$10:'ZASOBY N'!$C49,'ZASOBY N'!$C49,'ZASOBY N'!$D$10:'ZASOBY N'!$D49,'ZASOBY N'!$D49,'ZASOBY N'!$H$10:'ZASOBY N'!$H49,'ZASOBY N'!$H49 )</f>
        <v>0</v>
      </c>
      <c r="BN52" s="411">
        <f t="shared" si="26"/>
        <v>0</v>
      </c>
      <c r="BO52" s="425">
        <f t="shared" si="27"/>
        <v>0</v>
      </c>
      <c r="BP52" s="94"/>
      <c r="BQ52" s="94"/>
      <c r="BR52" s="94"/>
      <c r="BS52" s="94"/>
      <c r="BT52" s="94"/>
      <c r="BU52" s="94"/>
      <c r="BV52" s="94"/>
      <c r="BW52" s="426" t="str">
        <f t="shared" si="22"/>
        <v/>
      </c>
      <c r="BX52" s="439" t="str">
        <f>IF(E52=0,"",NN!E52)</f>
        <v/>
      </c>
      <c r="BY52" s="396" t="str">
        <f>IF(A52="","",NN!A52)</f>
        <v/>
      </c>
      <c r="BZ52" s="428" t="str">
        <f>IF(OR(E52=LEGENDA!$D$30,E52=LEGENDA!$D$31,E52=LEGENDA!$D$32,E52=LEGENDA!$D$33,E52=LEGENDA!$D$34,E52=LEGENDA!$D$35,E52=LEGENDA!$D$36,E52=LEGENDA!$D$37),AV52,"")</f>
        <v/>
      </c>
      <c r="CA52" s="428" t="str">
        <f>IF(OR(E52=LEGENDA!$D$30,E52=LEGENDA!$D$31,E52=LEGENDA!$D$32,E52=LEGENDA!$D$33,E52=LEGENDA!$D$34,E52=LEGENDA!$D$35,E52=LEGENDA!$D$36,E52=LEGENDA!$D$37),AG52,"")</f>
        <v/>
      </c>
      <c r="CB52" s="397" t="str">
        <f t="shared" si="23"/>
        <v/>
      </c>
      <c r="CC52" s="397" t="str">
        <f t="shared" si="28"/>
        <v/>
      </c>
      <c r="CD52" s="397" t="str">
        <f t="shared" si="29"/>
        <v/>
      </c>
      <c r="CE52" s="397" t="str">
        <f t="shared" si="30"/>
        <v/>
      </c>
      <c r="CF52" s="397" t="str">
        <f t="shared" si="31"/>
        <v/>
      </c>
      <c r="CG52" s="397" t="str">
        <f t="shared" si="32"/>
        <v/>
      </c>
      <c r="CH52" s="397" t="str">
        <f>IF(OR(E52=LEGENDA!$D$28,E52=LEGENDA!$D$29,E52=LEGENDA!$D$30,E52=LEGENDA!$D$31,E52=LEGENDA!$D$32,E52=LEGENDA!$D$33,E52=LEGENDA!$D$34,E52=LEGENDA!$D$35,E52=LEGENDA!$D$36,E52=LEGENDA!$D$39),1,"")</f>
        <v/>
      </c>
      <c r="CI52" s="397" t="str">
        <f t="shared" si="33"/>
        <v/>
      </c>
      <c r="CJ52" s="397" t="str">
        <f t="shared" si="24"/>
        <v/>
      </c>
    </row>
    <row r="53" spans="1:88" ht="18.75" customHeight="1" thickBot="1" x14ac:dyDescent="0.3">
      <c r="A53" s="152" t="str">
        <f>IF('ZASOBY N'!A50="","",'ZASOBY N'!A50)</f>
        <v/>
      </c>
      <c r="B53" s="137" t="str">
        <f>IF('ZASOBY N'!B50="","",'ZASOBY N'!B50)</f>
        <v/>
      </c>
      <c r="C53" s="137" t="str">
        <f>IF('ZASOBY N'!C50="","",'ZASOBY N'!C50)</f>
        <v/>
      </c>
      <c r="D53" s="354" t="str">
        <f>IF('ZASOBY N'!D50="","",'ZASOBY N'!D50)</f>
        <v/>
      </c>
      <c r="E53" s="404"/>
      <c r="F53" s="130"/>
      <c r="G53" s="129"/>
      <c r="H53" s="301"/>
      <c r="I53" s="301"/>
      <c r="J53" s="147" t="str">
        <f>IF('ZASOBY N'!$F50="","",'ZASOBY N'!$F50)</f>
        <v/>
      </c>
      <c r="K53" s="403"/>
      <c r="L53" s="254" t="str">
        <f t="shared" si="34"/>
        <v/>
      </c>
      <c r="M53" s="300"/>
      <c r="N53" s="300"/>
      <c r="O53" s="140" t="str">
        <f>IF(L53="","",IF(OR(E53=LEGENDA!$D$28,E53=LEGENDA!$D$29,E53=LEGENDA!$D$31,E53=LEGENDA!$D$38),0.15,0))</f>
        <v/>
      </c>
      <c r="P53" s="140" t="str">
        <f>IF(L53="","",IF(AND(E53=LEGENDA!$D$39,H53=""),"BRAK kol.7",IF(AND(F53=LEGENDA!$A$105,H53=""),"BRAK kol.7",IF(AND(F53=LEGENDA!$A$106,H53=""),"BRAK kol.7",IF(AND(F53=LEGENDA!$A$107,H53=""),"BRAK kol.7",IF(AND(F53=LEGENDA!$A$108,H53=""),"BRAK kol.7",IF(AND(F53=LEGENDA!$A$109,H53=""),"BRAK kol.7",L53*O53)))))))</f>
        <v/>
      </c>
      <c r="Q53" s="141" t="str">
        <f t="shared" si="4"/>
        <v/>
      </c>
      <c r="R53" s="142" t="str">
        <f t="shared" si="5"/>
        <v/>
      </c>
      <c r="S53" s="149" t="str">
        <f t="shared" si="25"/>
        <v/>
      </c>
      <c r="T53" s="431" t="str">
        <f t="shared" si="6"/>
        <v/>
      </c>
      <c r="U53" s="402"/>
      <c r="V53" s="431" t="str">
        <f t="shared" si="7"/>
        <v/>
      </c>
      <c r="W53" s="257"/>
      <c r="X53" s="302" t="str">
        <f>IF(U53="","",IF(AND(V53="",W53=""),"",IF(AND(E53=LEGENDA!$D$39,H53=""),"BRAK kol.7",IF(AND(F53=LEGENDA!$A$105,H53="",E53=LEGENDA!$D$35),V53*W53,IF(AND(F53=LEGENDA!$A$105,H53="",E53=LEGENDA!$D$36),V53*W53,IF(AND(F53=LEGENDA!$A$105,H53=""),"BRAK kol.7",IF(AND(F53=LEGENDA!$A$106,H53=""),"BRAK kol.7",IF(AND(F53=LEGENDA!$A$107,H53=""),"BRAK kol.7",IF(AND(F53=LEGENDA!$A$108,H53=""),"BRAK kol.7",IF(AND(F53=LEGENDA!$A$109,H53=""),"BRAK kol.7",IF(AND(U53&gt;0,W53=""),"Brakkol21",IF(OR(T53="Błąd kol. 7",T53="Błąd kol.8"),T53,IF(AND(H53="",I53=""),"BRAKkol7-8",V53*W53)))))))))))))</f>
        <v/>
      </c>
      <c r="Y53" s="402"/>
      <c r="Z53" s="431" t="str">
        <f t="shared" si="8"/>
        <v/>
      </c>
      <c r="AA53" s="257"/>
      <c r="AB53" s="302" t="str">
        <f>IF(OR(Y53="",Z53="",AA53=""),"",IF(AND(E53=LEGENDA!$D$39,H53=""),"BRAK kol.7",IF(AND(F53=LEGENDA!$A$105,H53=""),"BRAK kol.7",IF(AND(F53=LEGENDA!$A$106,H53=""),"BRAK kol.7",IF(AND(F53=LEGENDA!$A$107,H53=""),"BRAK kol.7",IF(AND(F53=LEGENDA!$A$108,H53=""),"BRAK kol.7",IF(AND(F53=LEGENDA!$A$109,H53=""),"BRAK kol.7",Z53*AA53)))))))</f>
        <v/>
      </c>
      <c r="AC53" s="302" t="str">
        <f t="shared" si="9"/>
        <v/>
      </c>
      <c r="AD53" s="143" t="str">
        <f>IFERROR(IF(OR(J53="",AC53=""),"",IF(AND(E53=LEGENDA!$D$39,H53="",I53=""),"BRAK kol.7",AC53*$J53)),"BRAK kol.7")</f>
        <v/>
      </c>
      <c r="AE53" s="144" t="str">
        <f t="shared" si="10"/>
        <v/>
      </c>
      <c r="AF53" s="143" t="str">
        <f t="shared" si="11"/>
        <v/>
      </c>
      <c r="AG53" s="143" t="str">
        <f t="shared" si="12"/>
        <v/>
      </c>
      <c r="AH53" s="143" t="str">
        <f t="shared" si="13"/>
        <v/>
      </c>
      <c r="AI53" s="131"/>
      <c r="AJ53" s="327"/>
      <c r="AK53" s="286" t="str">
        <f t="shared" si="15"/>
        <v/>
      </c>
      <c r="AL53" s="287" t="str">
        <f t="shared" si="16"/>
        <v/>
      </c>
      <c r="AM53" s="287" t="str">
        <f t="shared" si="17"/>
        <v/>
      </c>
      <c r="AN53" s="318" t="str">
        <f>IF('ZASOBY N'!BD50="","",'ZASOBY N'!BD50)</f>
        <v/>
      </c>
      <c r="AO53" s="320"/>
      <c r="AP53" s="329">
        <f t="shared" si="18"/>
        <v>0</v>
      </c>
      <c r="AQ53" s="333">
        <f t="shared" si="35"/>
        <v>0</v>
      </c>
      <c r="AR53" s="333">
        <f t="shared" si="35"/>
        <v>0</v>
      </c>
      <c r="AS53" s="333">
        <f t="shared" si="19"/>
        <v>0</v>
      </c>
      <c r="AT53" s="333">
        <f t="shared" si="37"/>
        <v>0</v>
      </c>
      <c r="AU53" s="333">
        <f t="shared" si="20"/>
        <v>0</v>
      </c>
      <c r="AV53" s="396" t="str">
        <f>IF(BJ53=0,"",NN!BJ53)</f>
        <v/>
      </c>
      <c r="AW53" s="460" t="str">
        <f>IF('UPR BILANS N'!W51="","",'UPR BILANS N'!W51)</f>
        <v/>
      </c>
      <c r="AX53" s="94" t="str">
        <f t="shared" si="21"/>
        <v/>
      </c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414">
        <f>IFERROR(IF(AND(BL53=1,BM53=1,SUMIF($C53:$C$525,$C53,$AH53:$AH$525)=$BN53),$BN53,IF($BO53&gt;0,$BO53,IF(AND(B53=B54,C53=C54,D53=D54,J53=J54),AH53+AH54,IF(AND(COUNTIF($C$13:$C52,$C53)&gt;=1,COUNTIF($D$13:$D52,$D53)&gt;=1),0,IF(AND(SUMIF($B53:$B$525,$B53,$AH53:$AH$525)&gt;$AH53,SUMIF($C53:$C$525,$C53,$AH53:$AH$525)&gt;$AH53,SUMIF($D53:$D$525,$D53,$AH53:$AH$525)&gt;$AH53),SUMIF($C53:$C$525,$C53,$BN53:$BN$525),0))))),0)</f>
        <v>0</v>
      </c>
      <c r="BK53" s="424"/>
      <c r="BL53" s="409">
        <f>COUNTIFS('ZASOBY N'!$B50:$B$525,'ZASOBY N'!$B50,'ZASOBY N'!$C50:'ZASOBY N'!$C$525,'ZASOBY N'!$C50,'ZASOBY N'!$D50:'ZASOBY N'!$D$525,'ZASOBY N'!$D50,'ZASOBY N'!$H50:'ZASOBY N'!$H$525,'ZASOBY N'!$H50 )</f>
        <v>0</v>
      </c>
      <c r="BM53" s="410">
        <f>COUNTIFS('ZASOBY N'!$B$10:$B50,'ZASOBY N'!$B50,'ZASOBY N'!$C$10:'ZASOBY N'!$C50,'ZASOBY N'!$C50,'ZASOBY N'!$D$10:'ZASOBY N'!$D50,'ZASOBY N'!$D50,'ZASOBY N'!$H$10:'ZASOBY N'!$H50,'ZASOBY N'!$H50 )</f>
        <v>0</v>
      </c>
      <c r="BN53" s="411">
        <f t="shared" si="26"/>
        <v>0</v>
      </c>
      <c r="BO53" s="425">
        <f t="shared" si="27"/>
        <v>0</v>
      </c>
      <c r="BP53" s="94"/>
      <c r="BQ53" s="94"/>
      <c r="BR53" s="94"/>
      <c r="BS53" s="94"/>
      <c r="BT53" s="94"/>
      <c r="BU53" s="94"/>
      <c r="BV53" s="94"/>
      <c r="BW53" s="426" t="str">
        <f t="shared" si="22"/>
        <v/>
      </c>
      <c r="BX53" s="439" t="str">
        <f>IF(E53=0,"",NN!E53)</f>
        <v/>
      </c>
      <c r="BY53" s="396" t="str">
        <f>IF(A53="","",NN!A53)</f>
        <v/>
      </c>
      <c r="BZ53" s="428" t="str">
        <f>IF(OR(E53=LEGENDA!$D$30,E53=LEGENDA!$D$31,E53=LEGENDA!$D$32,E53=LEGENDA!$D$33,E53=LEGENDA!$D$34,E53=LEGENDA!$D$35,E53=LEGENDA!$D$36,E53=LEGENDA!$D$37),AV53,"")</f>
        <v/>
      </c>
      <c r="CA53" s="428" t="str">
        <f>IF(OR(E53=LEGENDA!$D$30,E53=LEGENDA!$D$31,E53=LEGENDA!$D$32,E53=LEGENDA!$D$33,E53=LEGENDA!$D$34,E53=LEGENDA!$D$35,E53=LEGENDA!$D$36,E53=LEGENDA!$D$37),AG53,"")</f>
        <v/>
      </c>
      <c r="CB53" s="397" t="str">
        <f t="shared" si="23"/>
        <v/>
      </c>
      <c r="CC53" s="397" t="str">
        <f t="shared" si="28"/>
        <v/>
      </c>
      <c r="CD53" s="397" t="str">
        <f t="shared" si="29"/>
        <v/>
      </c>
      <c r="CE53" s="397" t="str">
        <f t="shared" si="30"/>
        <v/>
      </c>
      <c r="CF53" s="397" t="str">
        <f t="shared" si="31"/>
        <v/>
      </c>
      <c r="CG53" s="397" t="str">
        <f t="shared" si="32"/>
        <v/>
      </c>
      <c r="CH53" s="397" t="str">
        <f>IF(OR(E53=LEGENDA!$D$28,E53=LEGENDA!$D$29,E53=LEGENDA!$D$30,E53=LEGENDA!$D$31,E53=LEGENDA!$D$32,E53=LEGENDA!$D$33,E53=LEGENDA!$D$34,E53=LEGENDA!$D$35,E53=LEGENDA!$D$36,E53=LEGENDA!$D$39),1,"")</f>
        <v/>
      </c>
      <c r="CI53" s="397" t="str">
        <f t="shared" si="33"/>
        <v/>
      </c>
      <c r="CJ53" s="397" t="str">
        <f t="shared" si="24"/>
        <v/>
      </c>
    </row>
    <row r="54" spans="1:88" ht="18.75" customHeight="1" thickBot="1" x14ac:dyDescent="0.3">
      <c r="A54" s="152" t="str">
        <f>IF('ZASOBY N'!A51="","",'ZASOBY N'!A51)</f>
        <v/>
      </c>
      <c r="B54" s="137" t="str">
        <f>IF('ZASOBY N'!B51="","",'ZASOBY N'!B51)</f>
        <v/>
      </c>
      <c r="C54" s="137" t="str">
        <f>IF('ZASOBY N'!C51="","",'ZASOBY N'!C51)</f>
        <v/>
      </c>
      <c r="D54" s="354" t="str">
        <f>IF('ZASOBY N'!D51="","",'ZASOBY N'!D51)</f>
        <v/>
      </c>
      <c r="E54" s="404"/>
      <c r="F54" s="130"/>
      <c r="G54" s="129"/>
      <c r="H54" s="301"/>
      <c r="I54" s="301"/>
      <c r="J54" s="147" t="str">
        <f>IF('ZASOBY N'!$F51="","",'ZASOBY N'!$F51)</f>
        <v/>
      </c>
      <c r="K54" s="403"/>
      <c r="L54" s="254" t="str">
        <f t="shared" si="34"/>
        <v/>
      </c>
      <c r="M54" s="300"/>
      <c r="N54" s="300"/>
      <c r="O54" s="140" t="str">
        <f>IF(L54="","",IF(OR(E54=LEGENDA!$D$28,E54=LEGENDA!$D$29,E54=LEGENDA!$D$31,E54=LEGENDA!$D$38),0.15,0))</f>
        <v/>
      </c>
      <c r="P54" s="140" t="str">
        <f>IF(L54="","",IF(AND(E54=LEGENDA!$D$39,H54=""),"BRAK kol.7",IF(AND(F54=LEGENDA!$A$105,H54=""),"BRAK kol.7",IF(AND(F54=LEGENDA!$A$106,H54=""),"BRAK kol.7",IF(AND(F54=LEGENDA!$A$107,H54=""),"BRAK kol.7",IF(AND(F54=LEGENDA!$A$108,H54=""),"BRAK kol.7",IF(AND(F54=LEGENDA!$A$109,H54=""),"BRAK kol.7",L54*O54)))))))</f>
        <v/>
      </c>
      <c r="Q54" s="141" t="str">
        <f t="shared" si="4"/>
        <v/>
      </c>
      <c r="R54" s="142" t="str">
        <f t="shared" si="5"/>
        <v/>
      </c>
      <c r="S54" s="149" t="str">
        <f t="shared" si="25"/>
        <v/>
      </c>
      <c r="T54" s="431" t="str">
        <f t="shared" si="6"/>
        <v/>
      </c>
      <c r="U54" s="402"/>
      <c r="V54" s="431" t="str">
        <f t="shared" si="7"/>
        <v/>
      </c>
      <c r="W54" s="257"/>
      <c r="X54" s="302" t="str">
        <f>IF(U54="","",IF(AND(V54="",W54=""),"",IF(AND(E54=LEGENDA!$D$39,H54=""),"BRAK kol.7",IF(AND(F54=LEGENDA!$A$105,H54="",E54=LEGENDA!$D$35),V54*W54,IF(AND(F54=LEGENDA!$A$105,H54="",E54=LEGENDA!$D$36),V54*W54,IF(AND(F54=LEGENDA!$A$105,H54=""),"BRAK kol.7",IF(AND(F54=LEGENDA!$A$106,H54=""),"BRAK kol.7",IF(AND(F54=LEGENDA!$A$107,H54=""),"BRAK kol.7",IF(AND(F54=LEGENDA!$A$108,H54=""),"BRAK kol.7",IF(AND(F54=LEGENDA!$A$109,H54=""),"BRAK kol.7",IF(AND(U54&gt;0,W54=""),"Brakkol21",IF(OR(T54="Błąd kol. 7",T54="Błąd kol.8"),T54,IF(AND(H54="",I54=""),"BRAKkol7-8",V54*W54)))))))))))))</f>
        <v/>
      </c>
      <c r="Y54" s="402"/>
      <c r="Z54" s="431" t="str">
        <f t="shared" si="8"/>
        <v/>
      </c>
      <c r="AA54" s="257"/>
      <c r="AB54" s="302" t="str">
        <f>IF(OR(Y54="",Z54="",AA54=""),"",IF(AND(E54=LEGENDA!$D$39,H54=""),"BRAK kol.7",IF(AND(F54=LEGENDA!$A$105,H54=""),"BRAK kol.7",IF(AND(F54=LEGENDA!$A$106,H54=""),"BRAK kol.7",IF(AND(F54=LEGENDA!$A$107,H54=""),"BRAK kol.7",IF(AND(F54=LEGENDA!$A$108,H54=""),"BRAK kol.7",IF(AND(F54=LEGENDA!$A$109,H54=""),"BRAK kol.7",Z54*AA54)))))))</f>
        <v/>
      </c>
      <c r="AC54" s="302" t="str">
        <f t="shared" si="9"/>
        <v/>
      </c>
      <c r="AD54" s="143" t="str">
        <f>IFERROR(IF(OR(J54="",AC54=""),"",IF(AND(E54=LEGENDA!$D$39,H54="",I54=""),"BRAK kol.7",AC54*$J54)),"BRAK kol.7")</f>
        <v/>
      </c>
      <c r="AE54" s="144" t="str">
        <f t="shared" si="10"/>
        <v/>
      </c>
      <c r="AF54" s="143" t="str">
        <f t="shared" si="11"/>
        <v/>
      </c>
      <c r="AG54" s="143" t="str">
        <f t="shared" si="12"/>
        <v/>
      </c>
      <c r="AH54" s="143" t="str">
        <f t="shared" si="13"/>
        <v/>
      </c>
      <c r="AI54" s="131"/>
      <c r="AJ54" s="327"/>
      <c r="AK54" s="286" t="str">
        <f t="shared" si="15"/>
        <v/>
      </c>
      <c r="AL54" s="287" t="str">
        <f t="shared" si="16"/>
        <v/>
      </c>
      <c r="AM54" s="287" t="str">
        <f t="shared" si="17"/>
        <v/>
      </c>
      <c r="AN54" s="318" t="str">
        <f>IF('ZASOBY N'!BD51="","",'ZASOBY N'!BD51)</f>
        <v/>
      </c>
      <c r="AO54" s="320"/>
      <c r="AP54" s="329">
        <f t="shared" si="18"/>
        <v>0</v>
      </c>
      <c r="AQ54" s="333">
        <f t="shared" si="35"/>
        <v>0</v>
      </c>
      <c r="AR54" s="333">
        <f t="shared" si="35"/>
        <v>0</v>
      </c>
      <c r="AS54" s="333">
        <f t="shared" si="19"/>
        <v>0</v>
      </c>
      <c r="AT54" s="333">
        <f t="shared" si="37"/>
        <v>0</v>
      </c>
      <c r="AU54" s="333">
        <f t="shared" si="20"/>
        <v>0</v>
      </c>
      <c r="AV54" s="396" t="str">
        <f>IF(BJ54=0,"",NN!BJ54)</f>
        <v/>
      </c>
      <c r="AW54" s="460" t="str">
        <f>IF('UPR BILANS N'!W52="","",'UPR BILANS N'!W52)</f>
        <v/>
      </c>
      <c r="AX54" s="94" t="str">
        <f t="shared" si="21"/>
        <v/>
      </c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414">
        <f>IFERROR(IF(AND(BL54=1,BM54=1,SUMIF($C54:$C$525,$C54,$AH54:$AH$525)=$BN54),$BN54,IF($BO54&gt;0,$BO54,IF(AND(B54=B55,C54=C55,D54=D55,J54=J55),AH54+AH55,IF(AND(COUNTIF($C$13:$C53,$C54)&gt;=1,COUNTIF($D$13:$D53,$D54)&gt;=1),0,IF(AND(SUMIF($B54:$B$525,$B54,$AH54:$AH$525)&gt;$AH54,SUMIF($C54:$C$525,$C54,$AH54:$AH$525)&gt;$AH54,SUMIF($D54:$D$525,$D54,$AH54:$AH$525)&gt;$AH54),SUMIF($C54:$C$525,$C54,$BN54:$BN$525),0))))),0)</f>
        <v>0</v>
      </c>
      <c r="BK54" s="424"/>
      <c r="BL54" s="409">
        <f>COUNTIFS('ZASOBY N'!$B51:$B$525,'ZASOBY N'!$B51,'ZASOBY N'!$C51:'ZASOBY N'!$C$525,'ZASOBY N'!$C51,'ZASOBY N'!$D51:'ZASOBY N'!$D$525,'ZASOBY N'!$D51,'ZASOBY N'!$H51:'ZASOBY N'!$H$525,'ZASOBY N'!$H51 )</f>
        <v>0</v>
      </c>
      <c r="BM54" s="410">
        <f>COUNTIFS('ZASOBY N'!$B$10:$B51,'ZASOBY N'!$B51,'ZASOBY N'!$C$10:'ZASOBY N'!$C51,'ZASOBY N'!$C51,'ZASOBY N'!$D$10:'ZASOBY N'!$D51,'ZASOBY N'!$D51,'ZASOBY N'!$H$10:'ZASOBY N'!$H51,'ZASOBY N'!$H51 )</f>
        <v>0</v>
      </c>
      <c r="BN54" s="411">
        <f t="shared" si="26"/>
        <v>0</v>
      </c>
      <c r="BO54" s="425">
        <f t="shared" si="27"/>
        <v>0</v>
      </c>
      <c r="BP54" s="94"/>
      <c r="BQ54" s="94"/>
      <c r="BR54" s="94"/>
      <c r="BS54" s="94"/>
      <c r="BT54" s="94"/>
      <c r="BU54" s="94"/>
      <c r="BV54" s="94"/>
      <c r="BW54" s="426" t="str">
        <f t="shared" si="22"/>
        <v/>
      </c>
      <c r="BX54" s="439" t="str">
        <f>IF(E54=0,"",NN!E54)</f>
        <v/>
      </c>
      <c r="BY54" s="396" t="str">
        <f>IF(A54="","",NN!A54)</f>
        <v/>
      </c>
      <c r="BZ54" s="428" t="str">
        <f>IF(OR(E54=LEGENDA!$D$30,E54=LEGENDA!$D$31,E54=LEGENDA!$D$32,E54=LEGENDA!$D$33,E54=LEGENDA!$D$34,E54=LEGENDA!$D$35,E54=LEGENDA!$D$36,E54=LEGENDA!$D$37),AV54,"")</f>
        <v/>
      </c>
      <c r="CA54" s="428" t="str">
        <f>IF(OR(E54=LEGENDA!$D$30,E54=LEGENDA!$D$31,E54=LEGENDA!$D$32,E54=LEGENDA!$D$33,E54=LEGENDA!$D$34,E54=LEGENDA!$D$35,E54=LEGENDA!$D$36,E54=LEGENDA!$D$37),AG54,"")</f>
        <v/>
      </c>
      <c r="CB54" s="397" t="str">
        <f t="shared" si="23"/>
        <v/>
      </c>
      <c r="CC54" s="397" t="str">
        <f t="shared" si="28"/>
        <v/>
      </c>
      <c r="CD54" s="397" t="str">
        <f t="shared" si="29"/>
        <v/>
      </c>
      <c r="CE54" s="397" t="str">
        <f t="shared" si="30"/>
        <v/>
      </c>
      <c r="CF54" s="397" t="str">
        <f t="shared" si="31"/>
        <v/>
      </c>
      <c r="CG54" s="397" t="str">
        <f t="shared" si="32"/>
        <v/>
      </c>
      <c r="CH54" s="397" t="str">
        <f>IF(OR(E54=LEGENDA!$D$28,E54=LEGENDA!$D$29,E54=LEGENDA!$D$30,E54=LEGENDA!$D$31,E54=LEGENDA!$D$32,E54=LEGENDA!$D$33,E54=LEGENDA!$D$34,E54=LEGENDA!$D$35,E54=LEGENDA!$D$36,E54=LEGENDA!$D$39),1,"")</f>
        <v/>
      </c>
      <c r="CI54" s="397" t="str">
        <f t="shared" si="33"/>
        <v/>
      </c>
      <c r="CJ54" s="397" t="str">
        <f t="shared" si="24"/>
        <v/>
      </c>
    </row>
    <row r="55" spans="1:88" ht="18.75" customHeight="1" thickBot="1" x14ac:dyDescent="0.3">
      <c r="A55" s="152" t="str">
        <f>IF('ZASOBY N'!A52="","",'ZASOBY N'!A52)</f>
        <v/>
      </c>
      <c r="B55" s="137" t="str">
        <f>IF('ZASOBY N'!B52="","",'ZASOBY N'!B52)</f>
        <v/>
      </c>
      <c r="C55" s="137" t="str">
        <f>IF('ZASOBY N'!C52="","",'ZASOBY N'!C52)</f>
        <v/>
      </c>
      <c r="D55" s="354" t="str">
        <f>IF('ZASOBY N'!D52="","",'ZASOBY N'!D52)</f>
        <v/>
      </c>
      <c r="E55" s="404"/>
      <c r="F55" s="130"/>
      <c r="G55" s="129"/>
      <c r="H55" s="301"/>
      <c r="I55" s="301"/>
      <c r="J55" s="147" t="str">
        <f>IF('ZASOBY N'!$F52="","",'ZASOBY N'!$F52)</f>
        <v/>
      </c>
      <c r="K55" s="403"/>
      <c r="L55" s="254" t="str">
        <f t="shared" si="34"/>
        <v/>
      </c>
      <c r="M55" s="300"/>
      <c r="N55" s="300"/>
      <c r="O55" s="140" t="str">
        <f>IF(L55="","",IF(OR(E55=LEGENDA!$D$28,E55=LEGENDA!$D$29,E55=LEGENDA!$D$31,E55=LEGENDA!$D$38),0.15,0))</f>
        <v/>
      </c>
      <c r="P55" s="140" t="str">
        <f>IF(L55="","",IF(AND(E55=LEGENDA!$D$39,H55=""),"BRAK kol.7",IF(AND(F55=LEGENDA!$A$105,H55=""),"BRAK kol.7",IF(AND(F55=LEGENDA!$A$106,H55=""),"BRAK kol.7",IF(AND(F55=LEGENDA!$A$107,H55=""),"BRAK kol.7",IF(AND(F55=LEGENDA!$A$108,H55=""),"BRAK kol.7",IF(AND(F55=LEGENDA!$A$109,H55=""),"BRAK kol.7",L55*O55)))))))</f>
        <v/>
      </c>
      <c r="Q55" s="141" t="str">
        <f t="shared" si="4"/>
        <v/>
      </c>
      <c r="R55" s="142" t="str">
        <f t="shared" si="5"/>
        <v/>
      </c>
      <c r="S55" s="149" t="str">
        <f t="shared" si="25"/>
        <v/>
      </c>
      <c r="T55" s="431" t="str">
        <f t="shared" si="6"/>
        <v/>
      </c>
      <c r="U55" s="402"/>
      <c r="V55" s="431" t="str">
        <f t="shared" si="7"/>
        <v/>
      </c>
      <c r="W55" s="257"/>
      <c r="X55" s="302" t="str">
        <f>IF(U55="","",IF(AND(V55="",W55=""),"",IF(AND(E55=LEGENDA!$D$39,H55=""),"BRAK kol.7",IF(AND(F55=LEGENDA!$A$105,H55="",E55=LEGENDA!$D$35),V55*W55,IF(AND(F55=LEGENDA!$A$105,H55="",E55=LEGENDA!$D$36),V55*W55,IF(AND(F55=LEGENDA!$A$105,H55=""),"BRAK kol.7",IF(AND(F55=LEGENDA!$A$106,H55=""),"BRAK kol.7",IF(AND(F55=LEGENDA!$A$107,H55=""),"BRAK kol.7",IF(AND(F55=LEGENDA!$A$108,H55=""),"BRAK kol.7",IF(AND(F55=LEGENDA!$A$109,H55=""),"BRAK kol.7",IF(AND(U55&gt;0,W55=""),"Brakkol21",IF(OR(T55="Błąd kol. 7",T55="Błąd kol.8"),T55,IF(AND(H55="",I55=""),"BRAKkol7-8",V55*W55)))))))))))))</f>
        <v/>
      </c>
      <c r="Y55" s="402"/>
      <c r="Z55" s="431" t="str">
        <f t="shared" si="8"/>
        <v/>
      </c>
      <c r="AA55" s="257"/>
      <c r="AB55" s="302" t="str">
        <f>IF(OR(Y55="",Z55="",AA55=""),"",IF(AND(E55=LEGENDA!$D$39,H55=""),"BRAK kol.7",IF(AND(F55=LEGENDA!$A$105,H55=""),"BRAK kol.7",IF(AND(F55=LEGENDA!$A$106,H55=""),"BRAK kol.7",IF(AND(F55=LEGENDA!$A$107,H55=""),"BRAK kol.7",IF(AND(F55=LEGENDA!$A$108,H55=""),"BRAK kol.7",IF(AND(F55=LEGENDA!$A$109,H55=""),"BRAK kol.7",Z55*AA55)))))))</f>
        <v/>
      </c>
      <c r="AC55" s="302" t="str">
        <f t="shared" si="9"/>
        <v/>
      </c>
      <c r="AD55" s="143" t="str">
        <f>IFERROR(IF(OR(J55="",AC55=""),"",IF(AND(E55=LEGENDA!$D$39,H55="",I55=""),"BRAK kol.7",AC55*$J55)),"BRAK kol.7")</f>
        <v/>
      </c>
      <c r="AE55" s="144" t="str">
        <f t="shared" si="10"/>
        <v/>
      </c>
      <c r="AF55" s="143" t="str">
        <f t="shared" si="11"/>
        <v/>
      </c>
      <c r="AG55" s="143" t="str">
        <f t="shared" si="12"/>
        <v/>
      </c>
      <c r="AH55" s="143" t="str">
        <f t="shared" si="13"/>
        <v/>
      </c>
      <c r="AI55" s="131"/>
      <c r="AJ55" s="327"/>
      <c r="AK55" s="286" t="str">
        <f t="shared" si="15"/>
        <v/>
      </c>
      <c r="AL55" s="287" t="str">
        <f t="shared" si="16"/>
        <v/>
      </c>
      <c r="AM55" s="287" t="str">
        <f t="shared" si="17"/>
        <v/>
      </c>
      <c r="AN55" s="318" t="str">
        <f>IF('ZASOBY N'!BD52="","",'ZASOBY N'!BD52)</f>
        <v/>
      </c>
      <c r="AO55" s="320"/>
      <c r="AP55" s="329">
        <f t="shared" si="18"/>
        <v>0</v>
      </c>
      <c r="AQ55" s="333">
        <f t="shared" si="35"/>
        <v>0</v>
      </c>
      <c r="AR55" s="333">
        <f t="shared" si="35"/>
        <v>0</v>
      </c>
      <c r="AS55" s="333">
        <f t="shared" si="19"/>
        <v>0</v>
      </c>
      <c r="AT55" s="333">
        <f t="shared" si="37"/>
        <v>0</v>
      </c>
      <c r="AU55" s="333">
        <f t="shared" si="20"/>
        <v>0</v>
      </c>
      <c r="AV55" s="396" t="str">
        <f>IF(BJ55=0,"",NN!BJ55)</f>
        <v/>
      </c>
      <c r="AW55" s="460" t="str">
        <f>IF('UPR BILANS N'!W53="","",'UPR BILANS N'!W53)</f>
        <v/>
      </c>
      <c r="AX55" s="94" t="str">
        <f t="shared" si="21"/>
        <v/>
      </c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414">
        <f>IFERROR(IF(AND(BL55=1,BM55=1,SUMIF($C55:$C$525,$C55,$AH55:$AH$525)=$BN55),$BN55,IF($BO55&gt;0,$BO55,IF(AND(B55=B56,C55=C56,D55=D56,J55=J56),AH55+AH56,IF(AND(COUNTIF($C$13:$C54,$C55)&gt;=1,COUNTIF($D$13:$D54,$D55)&gt;=1),0,IF(AND(SUMIF($B55:$B$525,$B55,$AH55:$AH$525)&gt;$AH55,SUMIF($C55:$C$525,$C55,$AH55:$AH$525)&gt;$AH55,SUMIF($D55:$D$525,$D55,$AH55:$AH$525)&gt;$AH55),SUMIF($C55:$C$525,$C55,$BN55:$BN$525),0))))),0)</f>
        <v>0</v>
      </c>
      <c r="BK55" s="424"/>
      <c r="BL55" s="409">
        <f>COUNTIFS('ZASOBY N'!$B52:$B$525,'ZASOBY N'!$B52,'ZASOBY N'!$C52:'ZASOBY N'!$C$525,'ZASOBY N'!$C52,'ZASOBY N'!$D52:'ZASOBY N'!$D$525,'ZASOBY N'!$D52,'ZASOBY N'!$H52:'ZASOBY N'!$H$525,'ZASOBY N'!$H52 )</f>
        <v>0</v>
      </c>
      <c r="BM55" s="410">
        <f>COUNTIFS('ZASOBY N'!$B$10:$B52,'ZASOBY N'!$B52,'ZASOBY N'!$C$10:'ZASOBY N'!$C52,'ZASOBY N'!$C52,'ZASOBY N'!$D$10:'ZASOBY N'!$D52,'ZASOBY N'!$D52,'ZASOBY N'!$H$10:'ZASOBY N'!$H52,'ZASOBY N'!$H52 )</f>
        <v>0</v>
      </c>
      <c r="BN55" s="411">
        <f t="shared" si="26"/>
        <v>0</v>
      </c>
      <c r="BO55" s="425">
        <f t="shared" si="27"/>
        <v>0</v>
      </c>
      <c r="BP55" s="94"/>
      <c r="BQ55" s="94"/>
      <c r="BR55" s="94"/>
      <c r="BS55" s="94"/>
      <c r="BT55" s="94"/>
      <c r="BU55" s="94"/>
      <c r="BV55" s="94"/>
      <c r="BW55" s="426" t="str">
        <f t="shared" si="22"/>
        <v/>
      </c>
      <c r="BX55" s="439" t="str">
        <f>IF(E55=0,"",NN!E55)</f>
        <v/>
      </c>
      <c r="BY55" s="396" t="str">
        <f>IF(A55="","",NN!A55)</f>
        <v/>
      </c>
      <c r="BZ55" s="428" t="str">
        <f>IF(OR(E55=LEGENDA!$D$30,E55=LEGENDA!$D$31,E55=LEGENDA!$D$32,E55=LEGENDA!$D$33,E55=LEGENDA!$D$34,E55=LEGENDA!$D$35,E55=LEGENDA!$D$36,E55=LEGENDA!$D$37),AV55,"")</f>
        <v/>
      </c>
      <c r="CA55" s="428" t="str">
        <f>IF(OR(E55=LEGENDA!$D$30,E55=LEGENDA!$D$31,E55=LEGENDA!$D$32,E55=LEGENDA!$D$33,E55=LEGENDA!$D$34,E55=LEGENDA!$D$35,E55=LEGENDA!$D$36,E55=LEGENDA!$D$37),AG55,"")</f>
        <v/>
      </c>
      <c r="CB55" s="397" t="str">
        <f t="shared" si="23"/>
        <v/>
      </c>
      <c r="CC55" s="397" t="str">
        <f t="shared" si="28"/>
        <v/>
      </c>
      <c r="CD55" s="397" t="str">
        <f t="shared" si="29"/>
        <v/>
      </c>
      <c r="CE55" s="397" t="str">
        <f t="shared" si="30"/>
        <v/>
      </c>
      <c r="CF55" s="397" t="str">
        <f t="shared" si="31"/>
        <v/>
      </c>
      <c r="CG55" s="397" t="str">
        <f t="shared" si="32"/>
        <v/>
      </c>
      <c r="CH55" s="397" t="str">
        <f>IF(OR(E55=LEGENDA!$D$28,E55=LEGENDA!$D$29,E55=LEGENDA!$D$30,E55=LEGENDA!$D$31,E55=LEGENDA!$D$32,E55=LEGENDA!$D$33,E55=LEGENDA!$D$34,E55=LEGENDA!$D$35,E55=LEGENDA!$D$36,E55=LEGENDA!$D$39),1,"")</f>
        <v/>
      </c>
      <c r="CI55" s="397" t="str">
        <f t="shared" si="33"/>
        <v/>
      </c>
      <c r="CJ55" s="397" t="str">
        <f t="shared" si="24"/>
        <v/>
      </c>
    </row>
    <row r="56" spans="1:88" ht="18.75" customHeight="1" thickBot="1" x14ac:dyDescent="0.3">
      <c r="A56" s="152" t="str">
        <f>IF('ZASOBY N'!A53="","",'ZASOBY N'!A53)</f>
        <v/>
      </c>
      <c r="B56" s="137" t="str">
        <f>IF('ZASOBY N'!B53="","",'ZASOBY N'!B53)</f>
        <v/>
      </c>
      <c r="C56" s="137" t="str">
        <f>IF('ZASOBY N'!C53="","",'ZASOBY N'!C53)</f>
        <v/>
      </c>
      <c r="D56" s="354" t="str">
        <f>IF('ZASOBY N'!D53="","",'ZASOBY N'!D53)</f>
        <v/>
      </c>
      <c r="E56" s="404"/>
      <c r="F56" s="130"/>
      <c r="G56" s="129"/>
      <c r="H56" s="301"/>
      <c r="I56" s="301"/>
      <c r="J56" s="147" t="str">
        <f>IF('ZASOBY N'!$F53="","",'ZASOBY N'!$F53)</f>
        <v/>
      </c>
      <c r="K56" s="403"/>
      <c r="L56" s="254" t="str">
        <f t="shared" si="34"/>
        <v/>
      </c>
      <c r="M56" s="300"/>
      <c r="N56" s="300"/>
      <c r="O56" s="140" t="str">
        <f>IF(L56="","",IF(OR(E56=LEGENDA!$D$28,E56=LEGENDA!$D$29,E56=LEGENDA!$D$31,E56=LEGENDA!$D$38),0.15,0))</f>
        <v/>
      </c>
      <c r="P56" s="140" t="str">
        <f>IF(L56="","",IF(AND(E56=LEGENDA!$D$39,H56=""),"BRAK kol.7",IF(AND(F56=LEGENDA!$A$105,H56=""),"BRAK kol.7",IF(AND(F56=LEGENDA!$A$106,H56=""),"BRAK kol.7",IF(AND(F56=LEGENDA!$A$107,H56=""),"BRAK kol.7",IF(AND(F56=LEGENDA!$A$108,H56=""),"BRAK kol.7",IF(AND(F56=LEGENDA!$A$109,H56=""),"BRAK kol.7",L56*O56)))))))</f>
        <v/>
      </c>
      <c r="Q56" s="141" t="str">
        <f t="shared" si="4"/>
        <v/>
      </c>
      <c r="R56" s="142" t="str">
        <f t="shared" si="5"/>
        <v/>
      </c>
      <c r="S56" s="149" t="str">
        <f t="shared" si="25"/>
        <v/>
      </c>
      <c r="T56" s="431" t="str">
        <f t="shared" si="6"/>
        <v/>
      </c>
      <c r="U56" s="402"/>
      <c r="V56" s="431" t="str">
        <f t="shared" si="7"/>
        <v/>
      </c>
      <c r="W56" s="257"/>
      <c r="X56" s="302" t="str">
        <f>IF(U56="","",IF(AND(V56="",W56=""),"",IF(AND(E56=LEGENDA!$D$39,H56=""),"BRAK kol.7",IF(AND(F56=LEGENDA!$A$105,H56="",E56=LEGENDA!$D$35),V56*W56,IF(AND(F56=LEGENDA!$A$105,H56="",E56=LEGENDA!$D$36),V56*W56,IF(AND(F56=LEGENDA!$A$105,H56=""),"BRAK kol.7",IF(AND(F56=LEGENDA!$A$106,H56=""),"BRAK kol.7",IF(AND(F56=LEGENDA!$A$107,H56=""),"BRAK kol.7",IF(AND(F56=LEGENDA!$A$108,H56=""),"BRAK kol.7",IF(AND(F56=LEGENDA!$A$109,H56=""),"BRAK kol.7",IF(AND(U56&gt;0,W56=""),"Brakkol21",IF(OR(T56="Błąd kol. 7",T56="Błąd kol.8"),T56,IF(AND(H56="",I56=""),"BRAKkol7-8",V56*W56)))))))))))))</f>
        <v/>
      </c>
      <c r="Y56" s="402"/>
      <c r="Z56" s="431" t="str">
        <f t="shared" si="8"/>
        <v/>
      </c>
      <c r="AA56" s="257"/>
      <c r="AB56" s="302" t="str">
        <f>IF(OR(Y56="",Z56="",AA56=""),"",IF(AND(E56=LEGENDA!$D$39,H56=""),"BRAK kol.7",IF(AND(F56=LEGENDA!$A$105,H56=""),"BRAK kol.7",IF(AND(F56=LEGENDA!$A$106,H56=""),"BRAK kol.7",IF(AND(F56=LEGENDA!$A$107,H56=""),"BRAK kol.7",IF(AND(F56=LEGENDA!$A$108,H56=""),"BRAK kol.7",IF(AND(F56=LEGENDA!$A$109,H56=""),"BRAK kol.7",Z56*AA56)))))))</f>
        <v/>
      </c>
      <c r="AC56" s="302" t="str">
        <f t="shared" si="9"/>
        <v/>
      </c>
      <c r="AD56" s="143" t="str">
        <f>IFERROR(IF(OR(J56="",AC56=""),"",IF(AND(E56=LEGENDA!$D$39,H56="",I56=""),"BRAK kol.7",AC56*$J56)),"BRAK kol.7")</f>
        <v/>
      </c>
      <c r="AE56" s="144" t="str">
        <f t="shared" si="10"/>
        <v/>
      </c>
      <c r="AF56" s="143" t="str">
        <f t="shared" si="11"/>
        <v/>
      </c>
      <c r="AG56" s="143" t="str">
        <f t="shared" si="12"/>
        <v/>
      </c>
      <c r="AH56" s="143" t="str">
        <f t="shared" si="13"/>
        <v/>
      </c>
      <c r="AI56" s="131"/>
      <c r="AJ56" s="327"/>
      <c r="AK56" s="286" t="str">
        <f t="shared" si="15"/>
        <v/>
      </c>
      <c r="AL56" s="287" t="str">
        <f t="shared" si="16"/>
        <v/>
      </c>
      <c r="AM56" s="287" t="str">
        <f t="shared" si="17"/>
        <v/>
      </c>
      <c r="AN56" s="318" t="str">
        <f>IF('ZASOBY N'!BD53="","",'ZASOBY N'!BD53)</f>
        <v/>
      </c>
      <c r="AO56" s="320"/>
      <c r="AP56" s="329">
        <f t="shared" si="18"/>
        <v>0</v>
      </c>
      <c r="AQ56" s="333">
        <f t="shared" si="35"/>
        <v>0</v>
      </c>
      <c r="AR56" s="333">
        <f t="shared" si="35"/>
        <v>0</v>
      </c>
      <c r="AS56" s="333">
        <f t="shared" si="19"/>
        <v>0</v>
      </c>
      <c r="AT56" s="333">
        <f t="shared" si="37"/>
        <v>0</v>
      </c>
      <c r="AU56" s="333">
        <f t="shared" si="20"/>
        <v>0</v>
      </c>
      <c r="AV56" s="396" t="str">
        <f>IF(BJ56=0,"",NN!BJ56)</f>
        <v/>
      </c>
      <c r="AW56" s="460" t="str">
        <f>IF('UPR BILANS N'!W54="","",'UPR BILANS N'!W54)</f>
        <v/>
      </c>
      <c r="AX56" s="94" t="str">
        <f t="shared" si="21"/>
        <v/>
      </c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414">
        <f>IFERROR(IF(AND(BL56=1,BM56=1,SUMIF($C56:$C$525,$C56,$AH56:$AH$525)=$BN56),$BN56,IF($BO56&gt;0,$BO56,IF(AND(B56=B57,C56=C57,D56=D57,J56=J57),AH56+AH57,IF(AND(COUNTIF($C$13:$C55,$C56)&gt;=1,COUNTIF($D$13:$D55,$D56)&gt;=1),0,IF(AND(SUMIF($B56:$B$525,$B56,$AH56:$AH$525)&gt;$AH56,SUMIF($C56:$C$525,$C56,$AH56:$AH$525)&gt;$AH56,SUMIF($D56:$D$525,$D56,$AH56:$AH$525)&gt;$AH56),SUMIF($C56:$C$525,$C56,$BN56:$BN$525),0))))),0)</f>
        <v>0</v>
      </c>
      <c r="BK56" s="424"/>
      <c r="BL56" s="409">
        <f>COUNTIFS('ZASOBY N'!$B53:$B$525,'ZASOBY N'!$B53,'ZASOBY N'!$C53:'ZASOBY N'!$C$525,'ZASOBY N'!$C53,'ZASOBY N'!$D53:'ZASOBY N'!$D$525,'ZASOBY N'!$D53,'ZASOBY N'!$H53:'ZASOBY N'!$H$525,'ZASOBY N'!$H53 )</f>
        <v>0</v>
      </c>
      <c r="BM56" s="410">
        <f>COUNTIFS('ZASOBY N'!$B$10:$B53,'ZASOBY N'!$B53,'ZASOBY N'!$C$10:'ZASOBY N'!$C53,'ZASOBY N'!$C53,'ZASOBY N'!$D$10:'ZASOBY N'!$D53,'ZASOBY N'!$D53,'ZASOBY N'!$H$10:'ZASOBY N'!$H53,'ZASOBY N'!$H53 )</f>
        <v>0</v>
      </c>
      <c r="BN56" s="411">
        <f t="shared" si="26"/>
        <v>0</v>
      </c>
      <c r="BO56" s="425">
        <f t="shared" si="27"/>
        <v>0</v>
      </c>
      <c r="BP56" s="94"/>
      <c r="BQ56" s="94"/>
      <c r="BR56" s="94"/>
      <c r="BS56" s="94"/>
      <c r="BT56" s="94"/>
      <c r="BU56" s="94"/>
      <c r="BV56" s="94"/>
      <c r="BW56" s="426" t="str">
        <f t="shared" si="22"/>
        <v/>
      </c>
      <c r="BX56" s="439" t="str">
        <f>IF(E56=0,"",NN!E56)</f>
        <v/>
      </c>
      <c r="BY56" s="396" t="str">
        <f>IF(A56="","",NN!A56)</f>
        <v/>
      </c>
      <c r="BZ56" s="428" t="str">
        <f>IF(OR(E56=LEGENDA!$D$30,E56=LEGENDA!$D$31,E56=LEGENDA!$D$32,E56=LEGENDA!$D$33,E56=LEGENDA!$D$34,E56=LEGENDA!$D$35,E56=LEGENDA!$D$36,E56=LEGENDA!$D$37),AV56,"")</f>
        <v/>
      </c>
      <c r="CA56" s="428" t="str">
        <f>IF(OR(E56=LEGENDA!$D$30,E56=LEGENDA!$D$31,E56=LEGENDA!$D$32,E56=LEGENDA!$D$33,E56=LEGENDA!$D$34,E56=LEGENDA!$D$35,E56=LEGENDA!$D$36,E56=LEGENDA!$D$37),AG56,"")</f>
        <v/>
      </c>
      <c r="CB56" s="397" t="str">
        <f t="shared" si="23"/>
        <v/>
      </c>
      <c r="CC56" s="397" t="str">
        <f t="shared" si="28"/>
        <v/>
      </c>
      <c r="CD56" s="397" t="str">
        <f t="shared" si="29"/>
        <v/>
      </c>
      <c r="CE56" s="397" t="str">
        <f t="shared" si="30"/>
        <v/>
      </c>
      <c r="CF56" s="397" t="str">
        <f t="shared" si="31"/>
        <v/>
      </c>
      <c r="CG56" s="397" t="str">
        <f t="shared" si="32"/>
        <v/>
      </c>
      <c r="CH56" s="397" t="str">
        <f>IF(OR(E56=LEGENDA!$D$28,E56=LEGENDA!$D$29,E56=LEGENDA!$D$30,E56=LEGENDA!$D$31,E56=LEGENDA!$D$32,E56=LEGENDA!$D$33,E56=LEGENDA!$D$34,E56=LEGENDA!$D$35,E56=LEGENDA!$D$36,E56=LEGENDA!$D$39),1,"")</f>
        <v/>
      </c>
      <c r="CI56" s="397" t="str">
        <f t="shared" si="33"/>
        <v/>
      </c>
      <c r="CJ56" s="397" t="str">
        <f t="shared" si="24"/>
        <v/>
      </c>
    </row>
    <row r="57" spans="1:88" ht="18.75" customHeight="1" thickBot="1" x14ac:dyDescent="0.3">
      <c r="A57" s="152" t="str">
        <f>IF('ZASOBY N'!A54="","",'ZASOBY N'!A54)</f>
        <v/>
      </c>
      <c r="B57" s="137" t="str">
        <f>IF('ZASOBY N'!B54="","",'ZASOBY N'!B54)</f>
        <v/>
      </c>
      <c r="C57" s="137" t="str">
        <f>IF('ZASOBY N'!C54="","",'ZASOBY N'!C54)</f>
        <v/>
      </c>
      <c r="D57" s="354" t="str">
        <f>IF('ZASOBY N'!D54="","",'ZASOBY N'!D54)</f>
        <v/>
      </c>
      <c r="E57" s="404"/>
      <c r="F57" s="130"/>
      <c r="G57" s="129"/>
      <c r="H57" s="301"/>
      <c r="I57" s="301"/>
      <c r="J57" s="147" t="str">
        <f>IF('ZASOBY N'!$F54="","",'ZASOBY N'!$F54)</f>
        <v/>
      </c>
      <c r="K57" s="403"/>
      <c r="L57" s="254" t="str">
        <f t="shared" si="34"/>
        <v/>
      </c>
      <c r="M57" s="300"/>
      <c r="N57" s="300"/>
      <c r="O57" s="140" t="str">
        <f>IF(L57="","",IF(OR(E57=LEGENDA!$D$28,E57=LEGENDA!$D$29,E57=LEGENDA!$D$31,E57=LEGENDA!$D$38),0.15,0))</f>
        <v/>
      </c>
      <c r="P57" s="140" t="str">
        <f>IF(L57="","",IF(AND(E57=LEGENDA!$D$39,H57=""),"BRAK kol.7",IF(AND(F57=LEGENDA!$A$105,H57=""),"BRAK kol.7",IF(AND(F57=LEGENDA!$A$106,H57=""),"BRAK kol.7",IF(AND(F57=LEGENDA!$A$107,H57=""),"BRAK kol.7",IF(AND(F57=LEGENDA!$A$108,H57=""),"BRAK kol.7",IF(AND(F57=LEGENDA!$A$109,H57=""),"BRAK kol.7",L57*O57)))))))</f>
        <v/>
      </c>
      <c r="Q57" s="141" t="str">
        <f t="shared" si="4"/>
        <v/>
      </c>
      <c r="R57" s="142" t="str">
        <f t="shared" si="5"/>
        <v/>
      </c>
      <c r="S57" s="149" t="str">
        <f t="shared" si="25"/>
        <v/>
      </c>
      <c r="T57" s="431" t="str">
        <f t="shared" si="6"/>
        <v/>
      </c>
      <c r="U57" s="402"/>
      <c r="V57" s="431" t="str">
        <f t="shared" si="7"/>
        <v/>
      </c>
      <c r="W57" s="257"/>
      <c r="X57" s="302" t="str">
        <f>IF(U57="","",IF(AND(V57="",W57=""),"",IF(AND(E57=LEGENDA!$D$39,H57=""),"BRAK kol.7",IF(AND(F57=LEGENDA!$A$105,H57="",E57=LEGENDA!$D$35),V57*W57,IF(AND(F57=LEGENDA!$A$105,H57="",E57=LEGENDA!$D$36),V57*W57,IF(AND(F57=LEGENDA!$A$105,H57=""),"BRAK kol.7",IF(AND(F57=LEGENDA!$A$106,H57=""),"BRAK kol.7",IF(AND(F57=LEGENDA!$A$107,H57=""),"BRAK kol.7",IF(AND(F57=LEGENDA!$A$108,H57=""),"BRAK kol.7",IF(AND(F57=LEGENDA!$A$109,H57=""),"BRAK kol.7",IF(AND(U57&gt;0,W57=""),"Brakkol21",IF(OR(T57="Błąd kol. 7",T57="Błąd kol.8"),T57,IF(AND(H57="",I57=""),"BRAKkol7-8",V57*W57)))))))))))))</f>
        <v/>
      </c>
      <c r="Y57" s="402"/>
      <c r="Z57" s="431" t="str">
        <f t="shared" si="8"/>
        <v/>
      </c>
      <c r="AA57" s="257"/>
      <c r="AB57" s="302" t="str">
        <f>IF(OR(Y57="",Z57="",AA57=""),"",IF(AND(E57=LEGENDA!$D$39,H57=""),"BRAK kol.7",IF(AND(F57=LEGENDA!$A$105,H57=""),"BRAK kol.7",IF(AND(F57=LEGENDA!$A$106,H57=""),"BRAK kol.7",IF(AND(F57=LEGENDA!$A$107,H57=""),"BRAK kol.7",IF(AND(F57=LEGENDA!$A$108,H57=""),"BRAK kol.7",IF(AND(F57=LEGENDA!$A$109,H57=""),"BRAK kol.7",Z57*AA57)))))))</f>
        <v/>
      </c>
      <c r="AC57" s="302" t="str">
        <f t="shared" si="9"/>
        <v/>
      </c>
      <c r="AD57" s="143" t="str">
        <f>IFERROR(IF(OR(J57="",AC57=""),"",IF(AND(E57=LEGENDA!$D$39,H57="",I57=""),"BRAK kol.7",AC57*$J57)),"BRAK kol.7")</f>
        <v/>
      </c>
      <c r="AE57" s="144" t="str">
        <f t="shared" si="10"/>
        <v/>
      </c>
      <c r="AF57" s="143" t="str">
        <f t="shared" si="11"/>
        <v/>
      </c>
      <c r="AG57" s="143" t="str">
        <f t="shared" si="12"/>
        <v/>
      </c>
      <c r="AH57" s="143" t="str">
        <f t="shared" si="13"/>
        <v/>
      </c>
      <c r="AI57" s="131"/>
      <c r="AJ57" s="327"/>
      <c r="AK57" s="286" t="str">
        <f t="shared" si="15"/>
        <v/>
      </c>
      <c r="AL57" s="287" t="str">
        <f t="shared" si="16"/>
        <v/>
      </c>
      <c r="AM57" s="287" t="str">
        <f t="shared" si="17"/>
        <v/>
      </c>
      <c r="AN57" s="318" t="str">
        <f>IF('ZASOBY N'!BD54="","",'ZASOBY N'!BD54)</f>
        <v/>
      </c>
      <c r="AO57" s="320"/>
      <c r="AP57" s="329">
        <f t="shared" si="18"/>
        <v>0</v>
      </c>
      <c r="AQ57" s="333">
        <f t="shared" si="35"/>
        <v>0</v>
      </c>
      <c r="AR57" s="333">
        <f t="shared" si="35"/>
        <v>0</v>
      </c>
      <c r="AS57" s="333">
        <f t="shared" si="19"/>
        <v>0</v>
      </c>
      <c r="AT57" s="333">
        <f t="shared" si="37"/>
        <v>0</v>
      </c>
      <c r="AU57" s="333">
        <f t="shared" si="20"/>
        <v>0</v>
      </c>
      <c r="AV57" s="396" t="str">
        <f>IF(BJ57=0,"",NN!BJ57)</f>
        <v/>
      </c>
      <c r="AW57" s="460" t="str">
        <f>IF('UPR BILANS N'!W55="","",'UPR BILANS N'!W55)</f>
        <v/>
      </c>
      <c r="AX57" s="94" t="str">
        <f t="shared" si="21"/>
        <v/>
      </c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414">
        <f>IFERROR(IF(AND(BL57=1,BM57=1,SUMIF($C57:$C$525,$C57,$AH57:$AH$525)=$BN57),$BN57,IF($BO57&gt;0,$BO57,IF(AND(B57=B58,C57=C58,D57=D58,J57=J58),AH57+AH58,IF(AND(COUNTIF($C$13:$C56,$C57)&gt;=1,COUNTIF($D$13:$D56,$D57)&gt;=1),0,IF(AND(SUMIF($B57:$B$525,$B57,$AH57:$AH$525)&gt;$AH57,SUMIF($C57:$C$525,$C57,$AH57:$AH$525)&gt;$AH57,SUMIF($D57:$D$525,$D57,$AH57:$AH$525)&gt;$AH57),SUMIF($C57:$C$525,$C57,$BN57:$BN$525),0))))),0)</f>
        <v>0</v>
      </c>
      <c r="BK57" s="424"/>
      <c r="BL57" s="409">
        <f>COUNTIFS('ZASOBY N'!$B54:$B$525,'ZASOBY N'!$B54,'ZASOBY N'!$C54:'ZASOBY N'!$C$525,'ZASOBY N'!$C54,'ZASOBY N'!$D54:'ZASOBY N'!$D$525,'ZASOBY N'!$D54,'ZASOBY N'!$H54:'ZASOBY N'!$H$525,'ZASOBY N'!$H54 )</f>
        <v>0</v>
      </c>
      <c r="BM57" s="410">
        <f>COUNTIFS('ZASOBY N'!$B$10:$B54,'ZASOBY N'!$B54,'ZASOBY N'!$C$10:'ZASOBY N'!$C54,'ZASOBY N'!$C54,'ZASOBY N'!$D$10:'ZASOBY N'!$D54,'ZASOBY N'!$D54,'ZASOBY N'!$H$10:'ZASOBY N'!$H54,'ZASOBY N'!$H54 )</f>
        <v>0</v>
      </c>
      <c r="BN57" s="411">
        <f t="shared" si="26"/>
        <v>0</v>
      </c>
      <c r="BO57" s="425">
        <f t="shared" si="27"/>
        <v>0</v>
      </c>
      <c r="BP57" s="94"/>
      <c r="BQ57" s="94"/>
      <c r="BR57" s="94"/>
      <c r="BS57" s="94"/>
      <c r="BT57" s="94"/>
      <c r="BU57" s="94"/>
      <c r="BV57" s="94"/>
      <c r="BW57" s="426" t="str">
        <f t="shared" si="22"/>
        <v/>
      </c>
      <c r="BX57" s="439" t="str">
        <f>IF(E57=0,"",NN!E57)</f>
        <v/>
      </c>
      <c r="BY57" s="396" t="str">
        <f>IF(A57="","",NN!A57)</f>
        <v/>
      </c>
      <c r="BZ57" s="428" t="str">
        <f>IF(OR(E57=LEGENDA!$D$30,E57=LEGENDA!$D$31,E57=LEGENDA!$D$32,E57=LEGENDA!$D$33,E57=LEGENDA!$D$34,E57=LEGENDA!$D$35,E57=LEGENDA!$D$36,E57=LEGENDA!$D$37),AV57,"")</f>
        <v/>
      </c>
      <c r="CA57" s="428" t="str">
        <f>IF(OR(E57=LEGENDA!$D$30,E57=LEGENDA!$D$31,E57=LEGENDA!$D$32,E57=LEGENDA!$D$33,E57=LEGENDA!$D$34,E57=LEGENDA!$D$35,E57=LEGENDA!$D$36,E57=LEGENDA!$D$37),AG57,"")</f>
        <v/>
      </c>
      <c r="CB57" s="397" t="str">
        <f t="shared" si="23"/>
        <v/>
      </c>
      <c r="CC57" s="397" t="str">
        <f t="shared" si="28"/>
        <v/>
      </c>
      <c r="CD57" s="397" t="str">
        <f t="shared" si="29"/>
        <v/>
      </c>
      <c r="CE57" s="397" t="str">
        <f t="shared" si="30"/>
        <v/>
      </c>
      <c r="CF57" s="397" t="str">
        <f t="shared" si="31"/>
        <v/>
      </c>
      <c r="CG57" s="397" t="str">
        <f t="shared" si="32"/>
        <v/>
      </c>
      <c r="CH57" s="397" t="str">
        <f>IF(OR(E57=LEGENDA!$D$28,E57=LEGENDA!$D$29,E57=LEGENDA!$D$30,E57=LEGENDA!$D$31,E57=LEGENDA!$D$32,E57=LEGENDA!$D$33,E57=LEGENDA!$D$34,E57=LEGENDA!$D$35,E57=LEGENDA!$D$36,E57=LEGENDA!$D$39),1,"")</f>
        <v/>
      </c>
      <c r="CI57" s="397" t="str">
        <f t="shared" si="33"/>
        <v/>
      </c>
      <c r="CJ57" s="397" t="str">
        <f t="shared" si="24"/>
        <v/>
      </c>
    </row>
    <row r="58" spans="1:88" ht="18.75" customHeight="1" thickBot="1" x14ac:dyDescent="0.3">
      <c r="A58" s="152" t="str">
        <f>IF('ZASOBY N'!A55="","",'ZASOBY N'!A55)</f>
        <v/>
      </c>
      <c r="B58" s="137" t="str">
        <f>IF('ZASOBY N'!B55="","",'ZASOBY N'!B55)</f>
        <v/>
      </c>
      <c r="C58" s="137" t="str">
        <f>IF('ZASOBY N'!C55="","",'ZASOBY N'!C55)</f>
        <v/>
      </c>
      <c r="D58" s="354" t="str">
        <f>IF('ZASOBY N'!D55="","",'ZASOBY N'!D55)</f>
        <v/>
      </c>
      <c r="E58" s="404"/>
      <c r="F58" s="130"/>
      <c r="G58" s="129"/>
      <c r="H58" s="301"/>
      <c r="I58" s="301"/>
      <c r="J58" s="147" t="str">
        <f>IF('ZASOBY N'!$F55="","",'ZASOBY N'!$F55)</f>
        <v/>
      </c>
      <c r="K58" s="403"/>
      <c r="L58" s="254" t="str">
        <f t="shared" si="34"/>
        <v/>
      </c>
      <c r="M58" s="300"/>
      <c r="N58" s="300"/>
      <c r="O58" s="140" t="str">
        <f>IF(L58="","",IF(OR(E58=LEGENDA!$D$28,E58=LEGENDA!$D$29,E58=LEGENDA!$D$31,E58=LEGENDA!$D$38),0.15,0))</f>
        <v/>
      </c>
      <c r="P58" s="140" t="str">
        <f>IF(L58="","",IF(AND(E58=LEGENDA!$D$39,H58=""),"BRAK kol.7",IF(AND(F58=LEGENDA!$A$105,H58=""),"BRAK kol.7",IF(AND(F58=LEGENDA!$A$106,H58=""),"BRAK kol.7",IF(AND(F58=LEGENDA!$A$107,H58=""),"BRAK kol.7",IF(AND(F58=LEGENDA!$A$108,H58=""),"BRAK kol.7",IF(AND(F58=LEGENDA!$A$109,H58=""),"BRAK kol.7",L58*O58)))))))</f>
        <v/>
      </c>
      <c r="Q58" s="141" t="str">
        <f t="shared" si="4"/>
        <v/>
      </c>
      <c r="R58" s="142" t="str">
        <f t="shared" si="5"/>
        <v/>
      </c>
      <c r="S58" s="149" t="str">
        <f t="shared" si="25"/>
        <v/>
      </c>
      <c r="T58" s="431" t="str">
        <f t="shared" si="6"/>
        <v/>
      </c>
      <c r="U58" s="402"/>
      <c r="V58" s="431" t="str">
        <f t="shared" si="7"/>
        <v/>
      </c>
      <c r="W58" s="257"/>
      <c r="X58" s="302" t="str">
        <f>IF(U58="","",IF(AND(V58="",W58=""),"",IF(AND(E58=LEGENDA!$D$39,H58=""),"BRAK kol.7",IF(AND(F58=LEGENDA!$A$105,H58="",E58=LEGENDA!$D$35),V58*W58,IF(AND(F58=LEGENDA!$A$105,H58="",E58=LEGENDA!$D$36),V58*W58,IF(AND(F58=LEGENDA!$A$105,H58=""),"BRAK kol.7",IF(AND(F58=LEGENDA!$A$106,H58=""),"BRAK kol.7",IF(AND(F58=LEGENDA!$A$107,H58=""),"BRAK kol.7",IF(AND(F58=LEGENDA!$A$108,H58=""),"BRAK kol.7",IF(AND(F58=LEGENDA!$A$109,H58=""),"BRAK kol.7",IF(AND(U58&gt;0,W58=""),"Brakkol21",IF(OR(T58="Błąd kol. 7",T58="Błąd kol.8"),T58,IF(AND(H58="",I58=""),"BRAKkol7-8",V58*W58)))))))))))))</f>
        <v/>
      </c>
      <c r="Y58" s="402"/>
      <c r="Z58" s="431" t="str">
        <f t="shared" si="8"/>
        <v/>
      </c>
      <c r="AA58" s="257"/>
      <c r="AB58" s="302" t="str">
        <f>IF(OR(Y58="",Z58="",AA58=""),"",IF(AND(E58=LEGENDA!$D$39,H58=""),"BRAK kol.7",IF(AND(F58=LEGENDA!$A$105,H58=""),"BRAK kol.7",IF(AND(F58=LEGENDA!$A$106,H58=""),"BRAK kol.7",IF(AND(F58=LEGENDA!$A$107,H58=""),"BRAK kol.7",IF(AND(F58=LEGENDA!$A$108,H58=""),"BRAK kol.7",IF(AND(F58=LEGENDA!$A$109,H58=""),"BRAK kol.7",Z58*AA58)))))))</f>
        <v/>
      </c>
      <c r="AC58" s="302" t="str">
        <f t="shared" si="9"/>
        <v/>
      </c>
      <c r="AD58" s="143" t="str">
        <f>IFERROR(IF(OR(J58="",AC58=""),"",IF(AND(E58=LEGENDA!$D$39,H58="",I58=""),"BRAK kol.7",AC58*$J58)),"BRAK kol.7")</f>
        <v/>
      </c>
      <c r="AE58" s="144" t="str">
        <f t="shared" si="10"/>
        <v/>
      </c>
      <c r="AF58" s="143" t="str">
        <f t="shared" si="11"/>
        <v/>
      </c>
      <c r="AG58" s="143" t="str">
        <f t="shared" si="12"/>
        <v/>
      </c>
      <c r="AH58" s="143" t="str">
        <f t="shared" si="13"/>
        <v/>
      </c>
      <c r="AI58" s="131"/>
      <c r="AJ58" s="327"/>
      <c r="AK58" s="286" t="str">
        <f t="shared" si="15"/>
        <v/>
      </c>
      <c r="AL58" s="287" t="str">
        <f t="shared" si="16"/>
        <v/>
      </c>
      <c r="AM58" s="287" t="str">
        <f t="shared" si="17"/>
        <v/>
      </c>
      <c r="AN58" s="318" t="str">
        <f>IF('ZASOBY N'!BD55="","",'ZASOBY N'!BD55)</f>
        <v/>
      </c>
      <c r="AO58" s="320"/>
      <c r="AP58" s="329">
        <f t="shared" si="18"/>
        <v>0</v>
      </c>
      <c r="AQ58" s="333">
        <f t="shared" si="35"/>
        <v>0</v>
      </c>
      <c r="AR58" s="333">
        <f t="shared" si="35"/>
        <v>0</v>
      </c>
      <c r="AS58" s="333">
        <f t="shared" si="19"/>
        <v>0</v>
      </c>
      <c r="AT58" s="333">
        <f t="shared" si="37"/>
        <v>0</v>
      </c>
      <c r="AU58" s="333">
        <f t="shared" si="20"/>
        <v>0</v>
      </c>
      <c r="AV58" s="396" t="str">
        <f>IF(BJ58=0,"",NN!BJ58)</f>
        <v/>
      </c>
      <c r="AW58" s="460" t="str">
        <f>IF('UPR BILANS N'!W56="","",'UPR BILANS N'!W56)</f>
        <v/>
      </c>
      <c r="AX58" s="94" t="str">
        <f t="shared" si="21"/>
        <v/>
      </c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414">
        <f>IFERROR(IF(AND(BL58=1,BM58=1,SUMIF($C58:$C$525,$C58,$AH58:$AH$525)=$BN58),$BN58,IF($BO58&gt;0,$BO58,IF(AND(B58=B59,C58=C59,D58=D59,J58=J59),AH58+AH59,IF(AND(COUNTIF($C$13:$C57,$C58)&gt;=1,COUNTIF($D$13:$D57,$D58)&gt;=1),0,IF(AND(SUMIF($B58:$B$525,$B58,$AH58:$AH$525)&gt;$AH58,SUMIF($C58:$C$525,$C58,$AH58:$AH$525)&gt;$AH58,SUMIF($D58:$D$525,$D58,$AH58:$AH$525)&gt;$AH58),SUMIF($C58:$C$525,$C58,$BN58:$BN$525),0))))),0)</f>
        <v>0</v>
      </c>
      <c r="BK58" s="424"/>
      <c r="BL58" s="409">
        <f>COUNTIFS('ZASOBY N'!$B55:$B$525,'ZASOBY N'!$B55,'ZASOBY N'!$C55:'ZASOBY N'!$C$525,'ZASOBY N'!$C55,'ZASOBY N'!$D55:'ZASOBY N'!$D$525,'ZASOBY N'!$D55,'ZASOBY N'!$H55:'ZASOBY N'!$H$525,'ZASOBY N'!$H55 )</f>
        <v>0</v>
      </c>
      <c r="BM58" s="410">
        <f>COUNTIFS('ZASOBY N'!$B$10:$B55,'ZASOBY N'!$B55,'ZASOBY N'!$C$10:'ZASOBY N'!$C55,'ZASOBY N'!$C55,'ZASOBY N'!$D$10:'ZASOBY N'!$D55,'ZASOBY N'!$D55,'ZASOBY N'!$H$10:'ZASOBY N'!$H55,'ZASOBY N'!$H55 )</f>
        <v>0</v>
      </c>
      <c r="BN58" s="411">
        <f t="shared" si="26"/>
        <v>0</v>
      </c>
      <c r="BO58" s="425">
        <f t="shared" si="27"/>
        <v>0</v>
      </c>
      <c r="BP58" s="94"/>
      <c r="BQ58" s="94"/>
      <c r="BR58" s="94"/>
      <c r="BS58" s="94"/>
      <c r="BT58" s="94"/>
      <c r="BU58" s="94"/>
      <c r="BV58" s="94"/>
      <c r="BW58" s="426" t="str">
        <f t="shared" si="22"/>
        <v/>
      </c>
      <c r="BX58" s="439" t="str">
        <f>IF(E58=0,"",NN!E58)</f>
        <v/>
      </c>
      <c r="BY58" s="396" t="str">
        <f>IF(A58="","",NN!A58)</f>
        <v/>
      </c>
      <c r="BZ58" s="428" t="str">
        <f>IF(OR(E58=LEGENDA!$D$30,E58=LEGENDA!$D$31,E58=LEGENDA!$D$32,E58=LEGENDA!$D$33,E58=LEGENDA!$D$34,E58=LEGENDA!$D$35,E58=LEGENDA!$D$36,E58=LEGENDA!$D$37),AV58,"")</f>
        <v/>
      </c>
      <c r="CA58" s="428" t="str">
        <f>IF(OR(E58=LEGENDA!$D$30,E58=LEGENDA!$D$31,E58=LEGENDA!$D$32,E58=LEGENDA!$D$33,E58=LEGENDA!$D$34,E58=LEGENDA!$D$35,E58=LEGENDA!$D$36,E58=LEGENDA!$D$37),AG58,"")</f>
        <v/>
      </c>
      <c r="CB58" s="397" t="str">
        <f t="shared" si="23"/>
        <v/>
      </c>
      <c r="CC58" s="397" t="str">
        <f t="shared" si="28"/>
        <v/>
      </c>
      <c r="CD58" s="397" t="str">
        <f t="shared" si="29"/>
        <v/>
      </c>
      <c r="CE58" s="397" t="str">
        <f t="shared" si="30"/>
        <v/>
      </c>
      <c r="CF58" s="397" t="str">
        <f t="shared" si="31"/>
        <v/>
      </c>
      <c r="CG58" s="397" t="str">
        <f t="shared" si="32"/>
        <v/>
      </c>
      <c r="CH58" s="397" t="str">
        <f>IF(OR(E58=LEGENDA!$D$28,E58=LEGENDA!$D$29,E58=LEGENDA!$D$30,E58=LEGENDA!$D$31,E58=LEGENDA!$D$32,E58=LEGENDA!$D$33,E58=LEGENDA!$D$34,E58=LEGENDA!$D$35,E58=LEGENDA!$D$36,E58=LEGENDA!$D$39),1,"")</f>
        <v/>
      </c>
      <c r="CI58" s="397" t="str">
        <f t="shared" si="33"/>
        <v/>
      </c>
      <c r="CJ58" s="397" t="str">
        <f t="shared" si="24"/>
        <v/>
      </c>
    </row>
    <row r="59" spans="1:88" ht="18.75" customHeight="1" thickBot="1" x14ac:dyDescent="0.3">
      <c r="A59" s="152" t="str">
        <f>IF('ZASOBY N'!A56="","",'ZASOBY N'!A56)</f>
        <v/>
      </c>
      <c r="B59" s="137" t="str">
        <f>IF('ZASOBY N'!B56="","",'ZASOBY N'!B56)</f>
        <v/>
      </c>
      <c r="C59" s="137" t="str">
        <f>IF('ZASOBY N'!C56="","",'ZASOBY N'!C56)</f>
        <v/>
      </c>
      <c r="D59" s="354" t="str">
        <f>IF('ZASOBY N'!D56="","",'ZASOBY N'!D56)</f>
        <v/>
      </c>
      <c r="E59" s="404"/>
      <c r="F59" s="130"/>
      <c r="G59" s="129"/>
      <c r="H59" s="301"/>
      <c r="I59" s="301"/>
      <c r="J59" s="147" t="str">
        <f>IF('ZASOBY N'!$F56="","",'ZASOBY N'!$F56)</f>
        <v/>
      </c>
      <c r="K59" s="403"/>
      <c r="L59" s="254" t="str">
        <f t="shared" ref="L59:L73" si="38">IF(A59="","",IF(AND(M59="",N59=""),"",IF(AND(M59&gt;0,N59&gt;0),M59+N59,IF(M59&gt;0,M59,N59))))</f>
        <v/>
      </c>
      <c r="M59" s="300"/>
      <c r="N59" s="300"/>
      <c r="O59" s="140" t="str">
        <f>IF(L59="","",IF(OR(E59=LEGENDA!$D$28,E59=LEGENDA!$D$29,E59=LEGENDA!$D$31,E59=LEGENDA!$D$38),0.15,0))</f>
        <v/>
      </c>
      <c r="P59" s="140" t="str">
        <f>IF(L59="","",IF(AND(E59=LEGENDA!$D$39,H59=""),"BRAK kol.7",IF(AND(F59=LEGENDA!$A$105,H59=""),"BRAK kol.7",IF(AND(F59=LEGENDA!$A$106,H59=""),"BRAK kol.7",IF(AND(F59=LEGENDA!$A$107,H59=""),"BRAK kol.7",IF(AND(F59=LEGENDA!$A$108,H59=""),"BRAK kol.7",IF(AND(F59=LEGENDA!$A$109,H59=""),"BRAK kol.7",L59*O59)))))))</f>
        <v/>
      </c>
      <c r="Q59" s="141" t="str">
        <f t="shared" si="4"/>
        <v/>
      </c>
      <c r="R59" s="142" t="str">
        <f t="shared" si="5"/>
        <v/>
      </c>
      <c r="S59" s="149" t="str">
        <f t="shared" si="25"/>
        <v/>
      </c>
      <c r="T59" s="431" t="str">
        <f t="shared" si="6"/>
        <v/>
      </c>
      <c r="U59" s="402"/>
      <c r="V59" s="431" t="str">
        <f t="shared" si="7"/>
        <v/>
      </c>
      <c r="W59" s="257"/>
      <c r="X59" s="302" t="str">
        <f>IF(U59="","",IF(AND(V59="",W59=""),"",IF(AND(E59=LEGENDA!$D$39,H59=""),"BRAK kol.7",IF(AND(F59=LEGENDA!$A$105,H59="",E59=LEGENDA!$D$35),V59*W59,IF(AND(F59=LEGENDA!$A$105,H59="",E59=LEGENDA!$D$36),V59*W59,IF(AND(F59=LEGENDA!$A$105,H59=""),"BRAK kol.7",IF(AND(F59=LEGENDA!$A$106,H59=""),"BRAK kol.7",IF(AND(F59=LEGENDA!$A$107,H59=""),"BRAK kol.7",IF(AND(F59=LEGENDA!$A$108,H59=""),"BRAK kol.7",IF(AND(F59=LEGENDA!$A$109,H59=""),"BRAK kol.7",IF(AND(U59&gt;0,W59=""),"Brakkol21",IF(OR(T59="Błąd kol. 7",T59="Błąd kol.8"),T59,IF(AND(H59="",I59=""),"BRAKkol7-8",V59*W59)))))))))))))</f>
        <v/>
      </c>
      <c r="Y59" s="402"/>
      <c r="Z59" s="431" t="str">
        <f t="shared" si="8"/>
        <v/>
      </c>
      <c r="AA59" s="257"/>
      <c r="AB59" s="302" t="str">
        <f>IF(OR(Y59="",Z59="",AA59=""),"",IF(AND(E59=LEGENDA!$D$39,H59=""),"BRAK kol.7",IF(AND(F59=LEGENDA!$A$105,H59=""),"BRAK kol.7",IF(AND(F59=LEGENDA!$A$106,H59=""),"BRAK kol.7",IF(AND(F59=LEGENDA!$A$107,H59=""),"BRAK kol.7",IF(AND(F59=LEGENDA!$A$108,H59=""),"BRAK kol.7",IF(AND(F59=LEGENDA!$A$109,H59=""),"BRAK kol.7",Z59*AA59)))))))</f>
        <v/>
      </c>
      <c r="AC59" s="302" t="str">
        <f t="shared" si="9"/>
        <v/>
      </c>
      <c r="AD59" s="143" t="str">
        <f>IFERROR(IF(OR(J59="",AC59=""),"",IF(AND(E59=LEGENDA!$D$39,H59="",I59=""),"BRAK kol.7",AC59*$J59)),"BRAK kol.7")</f>
        <v/>
      </c>
      <c r="AE59" s="144" t="str">
        <f t="shared" si="10"/>
        <v/>
      </c>
      <c r="AF59" s="143" t="str">
        <f t="shared" si="11"/>
        <v/>
      </c>
      <c r="AG59" s="143" t="str">
        <f t="shared" si="12"/>
        <v/>
      </c>
      <c r="AH59" s="143" t="str">
        <f t="shared" si="13"/>
        <v/>
      </c>
      <c r="AI59" s="131"/>
      <c r="AJ59" s="327"/>
      <c r="AK59" s="286" t="str">
        <f t="shared" si="15"/>
        <v/>
      </c>
      <c r="AL59" s="287" t="str">
        <f t="shared" si="16"/>
        <v/>
      </c>
      <c r="AM59" s="287" t="str">
        <f t="shared" si="17"/>
        <v/>
      </c>
      <c r="AN59" s="318" t="str">
        <f>IF('ZASOBY N'!BD56="","",'ZASOBY N'!BD56)</f>
        <v/>
      </c>
      <c r="AO59" s="320"/>
      <c r="AP59" s="329">
        <f t="shared" si="18"/>
        <v>0</v>
      </c>
      <c r="AQ59" s="333">
        <f t="shared" si="35"/>
        <v>0</v>
      </c>
      <c r="AR59" s="333">
        <f t="shared" si="35"/>
        <v>0</v>
      </c>
      <c r="AS59" s="333">
        <f t="shared" si="19"/>
        <v>0</v>
      </c>
      <c r="AT59" s="333">
        <f t="shared" si="37"/>
        <v>0</v>
      </c>
      <c r="AU59" s="333">
        <f t="shared" si="20"/>
        <v>0</v>
      </c>
      <c r="AV59" s="396" t="str">
        <f>IF(BJ59=0,"",NN!BJ59)</f>
        <v/>
      </c>
      <c r="AW59" s="460" t="str">
        <f>IF('UPR BILANS N'!W57="","",'UPR BILANS N'!W57)</f>
        <v/>
      </c>
      <c r="AX59" s="94" t="str">
        <f t="shared" si="21"/>
        <v/>
      </c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414">
        <f>IFERROR(IF(AND(BL59=1,BM59=1,SUMIF($C59:$C$525,$C59,$AH59:$AH$525)=$BN59),$BN59,IF($BO59&gt;0,$BO59,IF(AND(B59=B60,C59=C60,D59=D60,J59=J60),AH59+AH60,IF(AND(COUNTIF($C$13:$C58,$C59)&gt;=1,COUNTIF($D$13:$D58,$D59)&gt;=1),0,IF(AND(SUMIF($B59:$B$525,$B59,$AH59:$AH$525)&gt;$AH59,SUMIF($C59:$C$525,$C59,$AH59:$AH$525)&gt;$AH59,SUMIF($D59:$D$525,$D59,$AH59:$AH$525)&gt;$AH59),SUMIF($C59:$C$525,$C59,$BN59:$BN$525),0))))),0)</f>
        <v>0</v>
      </c>
      <c r="BK59" s="424"/>
      <c r="BL59" s="409">
        <f>COUNTIFS('ZASOBY N'!$B56:$B$525,'ZASOBY N'!$B56,'ZASOBY N'!$C56:'ZASOBY N'!$C$525,'ZASOBY N'!$C56,'ZASOBY N'!$D56:'ZASOBY N'!$D$525,'ZASOBY N'!$D56,'ZASOBY N'!$H56:'ZASOBY N'!$H$525,'ZASOBY N'!$H56 )</f>
        <v>0</v>
      </c>
      <c r="BM59" s="410">
        <f>COUNTIFS('ZASOBY N'!$B$10:$B56,'ZASOBY N'!$B56,'ZASOBY N'!$C$10:'ZASOBY N'!$C56,'ZASOBY N'!$C56,'ZASOBY N'!$D$10:'ZASOBY N'!$D56,'ZASOBY N'!$D56,'ZASOBY N'!$H$10:'ZASOBY N'!$H56,'ZASOBY N'!$H56 )</f>
        <v>0</v>
      </c>
      <c r="BN59" s="411">
        <f t="shared" si="26"/>
        <v>0</v>
      </c>
      <c r="BO59" s="425">
        <f t="shared" si="27"/>
        <v>0</v>
      </c>
      <c r="BP59" s="94"/>
      <c r="BQ59" s="94"/>
      <c r="BR59" s="94"/>
      <c r="BS59" s="94"/>
      <c r="BT59" s="94"/>
      <c r="BU59" s="94"/>
      <c r="BV59" s="94"/>
      <c r="BW59" s="426" t="str">
        <f t="shared" si="22"/>
        <v/>
      </c>
      <c r="BX59" s="439" t="str">
        <f>IF(E59=0,"",NN!E59)</f>
        <v/>
      </c>
      <c r="BY59" s="396" t="str">
        <f>IF(A59="","",NN!A59)</f>
        <v/>
      </c>
      <c r="BZ59" s="428" t="str">
        <f>IF(OR(E59=LEGENDA!$D$30,E59=LEGENDA!$D$31,E59=LEGENDA!$D$32,E59=LEGENDA!$D$33,E59=LEGENDA!$D$34,E59=LEGENDA!$D$35,E59=LEGENDA!$D$36,E59=LEGENDA!$D$37),AV59,"")</f>
        <v/>
      </c>
      <c r="CA59" s="428" t="str">
        <f>IF(OR(E59=LEGENDA!$D$30,E59=LEGENDA!$D$31,E59=LEGENDA!$D$32,E59=LEGENDA!$D$33,E59=LEGENDA!$D$34,E59=LEGENDA!$D$35,E59=LEGENDA!$D$36,E59=LEGENDA!$D$37),AG59,"")</f>
        <v/>
      </c>
      <c r="CB59" s="397" t="str">
        <f t="shared" si="23"/>
        <v/>
      </c>
      <c r="CC59" s="397" t="str">
        <f t="shared" si="28"/>
        <v/>
      </c>
      <c r="CD59" s="397" t="str">
        <f t="shared" si="29"/>
        <v/>
      </c>
      <c r="CE59" s="397" t="str">
        <f t="shared" si="30"/>
        <v/>
      </c>
      <c r="CF59" s="397" t="str">
        <f t="shared" si="31"/>
        <v/>
      </c>
      <c r="CG59" s="397" t="str">
        <f t="shared" si="32"/>
        <v/>
      </c>
      <c r="CH59" s="397" t="str">
        <f>IF(OR(E59=LEGENDA!$D$28,E59=LEGENDA!$D$29,E59=LEGENDA!$D$30,E59=LEGENDA!$D$31,E59=LEGENDA!$D$32,E59=LEGENDA!$D$33,E59=LEGENDA!$D$34,E59=LEGENDA!$D$35,E59=LEGENDA!$D$36,E59=LEGENDA!$D$39),1,"")</f>
        <v/>
      </c>
      <c r="CI59" s="397" t="str">
        <f t="shared" si="33"/>
        <v/>
      </c>
      <c r="CJ59" s="397" t="str">
        <f t="shared" si="24"/>
        <v/>
      </c>
    </row>
    <row r="60" spans="1:88" ht="18.75" customHeight="1" thickBot="1" x14ac:dyDescent="0.3">
      <c r="A60" s="152" t="str">
        <f>IF('ZASOBY N'!A57="","",'ZASOBY N'!A57)</f>
        <v/>
      </c>
      <c r="B60" s="137" t="str">
        <f>IF('ZASOBY N'!B57="","",'ZASOBY N'!B57)</f>
        <v/>
      </c>
      <c r="C60" s="137" t="str">
        <f>IF('ZASOBY N'!C57="","",'ZASOBY N'!C57)</f>
        <v/>
      </c>
      <c r="D60" s="354" t="str">
        <f>IF('ZASOBY N'!D57="","",'ZASOBY N'!D57)</f>
        <v/>
      </c>
      <c r="E60" s="404"/>
      <c r="F60" s="130"/>
      <c r="G60" s="129"/>
      <c r="H60" s="301"/>
      <c r="I60" s="301"/>
      <c r="J60" s="147" t="str">
        <f>IF('ZASOBY N'!$F57="","",'ZASOBY N'!$F57)</f>
        <v/>
      </c>
      <c r="K60" s="403"/>
      <c r="L60" s="254" t="str">
        <f t="shared" si="38"/>
        <v/>
      </c>
      <c r="M60" s="300"/>
      <c r="N60" s="300"/>
      <c r="O60" s="140" t="str">
        <f>IF(L60="","",IF(OR(E60=LEGENDA!$D$28,E60=LEGENDA!$D$29,E60=LEGENDA!$D$31,E60=LEGENDA!$D$38),0.15,0))</f>
        <v/>
      </c>
      <c r="P60" s="140" t="str">
        <f>IF(L60="","",IF(AND(E60=LEGENDA!$D$39,H60=""),"BRAK kol.7",IF(AND(F60=LEGENDA!$A$105,H60=""),"BRAK kol.7",IF(AND(F60=LEGENDA!$A$106,H60=""),"BRAK kol.7",IF(AND(F60=LEGENDA!$A$107,H60=""),"BRAK kol.7",IF(AND(F60=LEGENDA!$A$108,H60=""),"BRAK kol.7",IF(AND(F60=LEGENDA!$A$109,H60=""),"BRAK kol.7",L60*O60)))))))</f>
        <v/>
      </c>
      <c r="Q60" s="141" t="str">
        <f t="shared" si="4"/>
        <v/>
      </c>
      <c r="R60" s="142" t="str">
        <f t="shared" si="5"/>
        <v/>
      </c>
      <c r="S60" s="149" t="str">
        <f t="shared" si="25"/>
        <v/>
      </c>
      <c r="T60" s="431" t="str">
        <f t="shared" si="6"/>
        <v/>
      </c>
      <c r="U60" s="402"/>
      <c r="V60" s="431" t="str">
        <f t="shared" si="7"/>
        <v/>
      </c>
      <c r="W60" s="257"/>
      <c r="X60" s="302" t="str">
        <f>IF(U60="","",IF(AND(V60="",W60=""),"",IF(AND(E60=LEGENDA!$D$39,H60=""),"BRAK kol.7",IF(AND(F60=LEGENDA!$A$105,H60="",E60=LEGENDA!$D$35),V60*W60,IF(AND(F60=LEGENDA!$A$105,H60="",E60=LEGENDA!$D$36),V60*W60,IF(AND(F60=LEGENDA!$A$105,H60=""),"BRAK kol.7",IF(AND(F60=LEGENDA!$A$106,H60=""),"BRAK kol.7",IF(AND(F60=LEGENDA!$A$107,H60=""),"BRAK kol.7",IF(AND(F60=LEGENDA!$A$108,H60=""),"BRAK kol.7",IF(AND(F60=LEGENDA!$A$109,H60=""),"BRAK kol.7",IF(AND(U60&gt;0,W60=""),"Brakkol21",IF(OR(T60="Błąd kol. 7",T60="Błąd kol.8"),T60,IF(AND(H60="",I60=""),"BRAKkol7-8",V60*W60)))))))))))))</f>
        <v/>
      </c>
      <c r="Y60" s="402"/>
      <c r="Z60" s="431" t="str">
        <f t="shared" si="8"/>
        <v/>
      </c>
      <c r="AA60" s="257"/>
      <c r="AB60" s="302" t="str">
        <f>IF(OR(Y60="",Z60="",AA60=""),"",IF(AND(E60=LEGENDA!$D$39,H60=""),"BRAK kol.7",IF(AND(F60=LEGENDA!$A$105,H60=""),"BRAK kol.7",IF(AND(F60=LEGENDA!$A$106,H60=""),"BRAK kol.7",IF(AND(F60=LEGENDA!$A$107,H60=""),"BRAK kol.7",IF(AND(F60=LEGENDA!$A$108,H60=""),"BRAK kol.7",IF(AND(F60=LEGENDA!$A$109,H60=""),"BRAK kol.7",Z60*AA60)))))))</f>
        <v/>
      </c>
      <c r="AC60" s="302" t="str">
        <f t="shared" si="9"/>
        <v/>
      </c>
      <c r="AD60" s="143" t="str">
        <f>IFERROR(IF(OR(J60="",AC60=""),"",IF(AND(E60=LEGENDA!$D$39,H60="",I60=""),"BRAK kol.7",AC60*$J60)),"BRAK kol.7")</f>
        <v/>
      </c>
      <c r="AE60" s="144" t="str">
        <f t="shared" si="10"/>
        <v/>
      </c>
      <c r="AF60" s="143" t="str">
        <f t="shared" si="11"/>
        <v/>
      </c>
      <c r="AG60" s="143" t="str">
        <f t="shared" si="12"/>
        <v/>
      </c>
      <c r="AH60" s="143" t="str">
        <f t="shared" si="13"/>
        <v/>
      </c>
      <c r="AI60" s="131"/>
      <c r="AJ60" s="327"/>
      <c r="AK60" s="286" t="str">
        <f t="shared" si="15"/>
        <v/>
      </c>
      <c r="AL60" s="287" t="str">
        <f t="shared" si="16"/>
        <v/>
      </c>
      <c r="AM60" s="287" t="str">
        <f t="shared" si="17"/>
        <v/>
      </c>
      <c r="AN60" s="318" t="str">
        <f>IF('ZASOBY N'!BD57="","",'ZASOBY N'!BD57)</f>
        <v/>
      </c>
      <c r="AO60" s="320"/>
      <c r="AP60" s="329">
        <f t="shared" si="18"/>
        <v>0</v>
      </c>
      <c r="AQ60" s="333">
        <f t="shared" si="35"/>
        <v>0</v>
      </c>
      <c r="AR60" s="333">
        <f t="shared" si="35"/>
        <v>0</v>
      </c>
      <c r="AS60" s="333">
        <f t="shared" si="19"/>
        <v>0</v>
      </c>
      <c r="AT60" s="333">
        <f t="shared" si="37"/>
        <v>0</v>
      </c>
      <c r="AU60" s="333">
        <f t="shared" si="20"/>
        <v>0</v>
      </c>
      <c r="AV60" s="396" t="str">
        <f>IF(BJ60=0,"",NN!BJ60)</f>
        <v/>
      </c>
      <c r="AW60" s="460" t="str">
        <f>IF('UPR BILANS N'!W58="","",'UPR BILANS N'!W58)</f>
        <v/>
      </c>
      <c r="AX60" s="94" t="str">
        <f t="shared" si="21"/>
        <v/>
      </c>
      <c r="AY60" s="94"/>
      <c r="AZ60" s="94"/>
      <c r="BA60" s="94"/>
      <c r="BB60" s="94"/>
      <c r="BC60" s="94"/>
      <c r="BD60" s="94"/>
      <c r="BE60" s="94"/>
      <c r="BF60" s="94"/>
      <c r="BG60" s="94"/>
      <c r="BH60" s="94"/>
      <c r="BI60" s="94"/>
      <c r="BJ60" s="414">
        <f>IFERROR(IF(AND(BL60=1,BM60=1,SUMIF($C60:$C$525,$C60,$AH60:$AH$525)=$BN60),$BN60,IF($BO60&gt;0,$BO60,IF(AND(B60=B61,C60=C61,D60=D61,J60=J61),AH60+AH61,IF(AND(COUNTIF($C$13:$C59,$C60)&gt;=1,COUNTIF($D$13:$D59,$D60)&gt;=1),0,IF(AND(SUMIF($B60:$B$525,$B60,$AH60:$AH$525)&gt;$AH60,SUMIF($C60:$C$525,$C60,$AH60:$AH$525)&gt;$AH60,SUMIF($D60:$D$525,$D60,$AH60:$AH$525)&gt;$AH60),SUMIF($C60:$C$525,$C60,$BN60:$BN$525),0))))),0)</f>
        <v>0</v>
      </c>
      <c r="BK60" s="424"/>
      <c r="BL60" s="409">
        <f>COUNTIFS('ZASOBY N'!$B57:$B$525,'ZASOBY N'!$B57,'ZASOBY N'!$C57:'ZASOBY N'!$C$525,'ZASOBY N'!$C57,'ZASOBY N'!$D57:'ZASOBY N'!$D$525,'ZASOBY N'!$D57,'ZASOBY N'!$H57:'ZASOBY N'!$H$525,'ZASOBY N'!$H57 )</f>
        <v>0</v>
      </c>
      <c r="BM60" s="410">
        <f>COUNTIFS('ZASOBY N'!$B$10:$B57,'ZASOBY N'!$B57,'ZASOBY N'!$C$10:'ZASOBY N'!$C57,'ZASOBY N'!$C57,'ZASOBY N'!$D$10:'ZASOBY N'!$D57,'ZASOBY N'!$D57,'ZASOBY N'!$H$10:'ZASOBY N'!$H57,'ZASOBY N'!$H57 )</f>
        <v>0</v>
      </c>
      <c r="BN60" s="411">
        <f t="shared" si="26"/>
        <v>0</v>
      </c>
      <c r="BO60" s="425">
        <f t="shared" si="27"/>
        <v>0</v>
      </c>
      <c r="BP60" s="94"/>
      <c r="BQ60" s="94"/>
      <c r="BR60" s="94"/>
      <c r="BS60" s="94"/>
      <c r="BT60" s="94"/>
      <c r="BU60" s="94"/>
      <c r="BV60" s="94"/>
      <c r="BW60" s="426" t="str">
        <f t="shared" si="22"/>
        <v/>
      </c>
      <c r="BX60" s="439" t="str">
        <f>IF(E60=0,"",NN!E60)</f>
        <v/>
      </c>
      <c r="BY60" s="396" t="str">
        <f>IF(A60="","",NN!A60)</f>
        <v/>
      </c>
      <c r="BZ60" s="428" t="str">
        <f>IF(OR(E60=LEGENDA!$D$30,E60=LEGENDA!$D$31,E60=LEGENDA!$D$32,E60=LEGENDA!$D$33,E60=LEGENDA!$D$34,E60=LEGENDA!$D$35,E60=LEGENDA!$D$36,E60=LEGENDA!$D$37),AV60,"")</f>
        <v/>
      </c>
      <c r="CA60" s="428" t="str">
        <f>IF(OR(E60=LEGENDA!$D$30,E60=LEGENDA!$D$31,E60=LEGENDA!$D$32,E60=LEGENDA!$D$33,E60=LEGENDA!$D$34,E60=LEGENDA!$D$35,E60=LEGENDA!$D$36,E60=LEGENDA!$D$37),AG60,"")</f>
        <v/>
      </c>
      <c r="CB60" s="397" t="str">
        <f t="shared" si="23"/>
        <v/>
      </c>
      <c r="CC60" s="397" t="str">
        <f t="shared" si="28"/>
        <v/>
      </c>
      <c r="CD60" s="397" t="str">
        <f t="shared" si="29"/>
        <v/>
      </c>
      <c r="CE60" s="397" t="str">
        <f t="shared" si="30"/>
        <v/>
      </c>
      <c r="CF60" s="397" t="str">
        <f t="shared" si="31"/>
        <v/>
      </c>
      <c r="CG60" s="397" t="str">
        <f t="shared" si="32"/>
        <v/>
      </c>
      <c r="CH60" s="397" t="str">
        <f>IF(OR(E60=LEGENDA!$D$28,E60=LEGENDA!$D$29,E60=LEGENDA!$D$30,E60=LEGENDA!$D$31,E60=LEGENDA!$D$32,E60=LEGENDA!$D$33,E60=LEGENDA!$D$34,E60=LEGENDA!$D$35,E60=LEGENDA!$D$36,E60=LEGENDA!$D$39),1,"")</f>
        <v/>
      </c>
      <c r="CI60" s="397" t="str">
        <f t="shared" si="33"/>
        <v/>
      </c>
      <c r="CJ60" s="397" t="str">
        <f t="shared" si="24"/>
        <v/>
      </c>
    </row>
    <row r="61" spans="1:88" ht="18.75" customHeight="1" thickBot="1" x14ac:dyDescent="0.3">
      <c r="A61" s="152" t="str">
        <f>IF('ZASOBY N'!A58="","",'ZASOBY N'!A58)</f>
        <v/>
      </c>
      <c r="B61" s="137" t="str">
        <f>IF('ZASOBY N'!B58="","",'ZASOBY N'!B58)</f>
        <v/>
      </c>
      <c r="C61" s="137" t="str">
        <f>IF('ZASOBY N'!C58="","",'ZASOBY N'!C58)</f>
        <v/>
      </c>
      <c r="D61" s="354" t="str">
        <f>IF('ZASOBY N'!D58="","",'ZASOBY N'!D58)</f>
        <v/>
      </c>
      <c r="E61" s="404"/>
      <c r="F61" s="130"/>
      <c r="G61" s="129"/>
      <c r="H61" s="301"/>
      <c r="I61" s="301"/>
      <c r="J61" s="147" t="str">
        <f>IF('ZASOBY N'!$F58="","",'ZASOBY N'!$F58)</f>
        <v/>
      </c>
      <c r="K61" s="403"/>
      <c r="L61" s="254" t="str">
        <f t="shared" si="38"/>
        <v/>
      </c>
      <c r="M61" s="300"/>
      <c r="N61" s="300"/>
      <c r="O61" s="140" t="str">
        <f>IF(L61="","",IF(OR(E61=LEGENDA!$D$28,E61=LEGENDA!$D$29,E61=LEGENDA!$D$31,E61=LEGENDA!$D$38),0.15,0))</f>
        <v/>
      </c>
      <c r="P61" s="140" t="str">
        <f>IF(L61="","",IF(AND(E61=LEGENDA!$D$39,H61=""),"BRAK kol.7",IF(AND(F61=LEGENDA!$A$105,H61=""),"BRAK kol.7",IF(AND(F61=LEGENDA!$A$106,H61=""),"BRAK kol.7",IF(AND(F61=LEGENDA!$A$107,H61=""),"BRAK kol.7",IF(AND(F61=LEGENDA!$A$108,H61=""),"BRAK kol.7",IF(AND(F61=LEGENDA!$A$109,H61=""),"BRAK kol.7",L61*O61)))))))</f>
        <v/>
      </c>
      <c r="Q61" s="141" t="str">
        <f t="shared" si="4"/>
        <v/>
      </c>
      <c r="R61" s="142" t="str">
        <f t="shared" si="5"/>
        <v/>
      </c>
      <c r="S61" s="149" t="str">
        <f t="shared" si="25"/>
        <v/>
      </c>
      <c r="T61" s="431" t="str">
        <f t="shared" si="6"/>
        <v/>
      </c>
      <c r="U61" s="402"/>
      <c r="V61" s="431" t="str">
        <f t="shared" si="7"/>
        <v/>
      </c>
      <c r="W61" s="257"/>
      <c r="X61" s="302" t="str">
        <f>IF(U61="","",IF(AND(V61="",W61=""),"",IF(AND(E61=LEGENDA!$D$39,H61=""),"BRAK kol.7",IF(AND(F61=LEGENDA!$A$105,H61="",E61=LEGENDA!$D$35),V61*W61,IF(AND(F61=LEGENDA!$A$105,H61="",E61=LEGENDA!$D$36),V61*W61,IF(AND(F61=LEGENDA!$A$105,H61=""),"BRAK kol.7",IF(AND(F61=LEGENDA!$A$106,H61=""),"BRAK kol.7",IF(AND(F61=LEGENDA!$A$107,H61=""),"BRAK kol.7",IF(AND(F61=LEGENDA!$A$108,H61=""),"BRAK kol.7",IF(AND(F61=LEGENDA!$A$109,H61=""),"BRAK kol.7",IF(AND(U61&gt;0,W61=""),"Brakkol21",IF(OR(T61="Błąd kol. 7",T61="Błąd kol.8"),T61,IF(AND(H61="",I61=""),"BRAKkol7-8",V61*W61)))))))))))))</f>
        <v/>
      </c>
      <c r="Y61" s="402"/>
      <c r="Z61" s="431" t="str">
        <f t="shared" si="8"/>
        <v/>
      </c>
      <c r="AA61" s="257"/>
      <c r="AB61" s="302" t="str">
        <f>IF(OR(Y61="",Z61="",AA61=""),"",IF(AND(E61=LEGENDA!$D$39,H61=""),"BRAK kol.7",IF(AND(F61=LEGENDA!$A$105,H61=""),"BRAK kol.7",IF(AND(F61=LEGENDA!$A$106,H61=""),"BRAK kol.7",IF(AND(F61=LEGENDA!$A$107,H61=""),"BRAK kol.7",IF(AND(F61=LEGENDA!$A$108,H61=""),"BRAK kol.7",IF(AND(F61=LEGENDA!$A$109,H61=""),"BRAK kol.7",Z61*AA61)))))))</f>
        <v/>
      </c>
      <c r="AC61" s="302" t="str">
        <f t="shared" si="9"/>
        <v/>
      </c>
      <c r="AD61" s="143" t="str">
        <f>IFERROR(IF(OR(J61="",AC61=""),"",IF(AND(E61=LEGENDA!$D$39,H61="",I61=""),"BRAK kol.7",AC61*$J61)),"BRAK kol.7")</f>
        <v/>
      </c>
      <c r="AE61" s="144" t="str">
        <f t="shared" si="10"/>
        <v/>
      </c>
      <c r="AF61" s="143" t="str">
        <f t="shared" si="11"/>
        <v/>
      </c>
      <c r="AG61" s="143" t="str">
        <f t="shared" si="12"/>
        <v/>
      </c>
      <c r="AH61" s="143" t="str">
        <f t="shared" si="13"/>
        <v/>
      </c>
      <c r="AI61" s="131"/>
      <c r="AJ61" s="327"/>
      <c r="AK61" s="286" t="str">
        <f t="shared" si="15"/>
        <v/>
      </c>
      <c r="AL61" s="287" t="str">
        <f t="shared" si="16"/>
        <v/>
      </c>
      <c r="AM61" s="287" t="str">
        <f t="shared" si="17"/>
        <v/>
      </c>
      <c r="AN61" s="318" t="str">
        <f>IF('ZASOBY N'!BD58="","",'ZASOBY N'!BD58)</f>
        <v/>
      </c>
      <c r="AO61" s="320"/>
      <c r="AP61" s="329">
        <f t="shared" si="18"/>
        <v>0</v>
      </c>
      <c r="AQ61" s="333">
        <f t="shared" si="35"/>
        <v>0</v>
      </c>
      <c r="AR61" s="333">
        <f t="shared" si="35"/>
        <v>0</v>
      </c>
      <c r="AS61" s="333">
        <f t="shared" si="19"/>
        <v>0</v>
      </c>
      <c r="AT61" s="333">
        <f t="shared" si="37"/>
        <v>0</v>
      </c>
      <c r="AU61" s="333">
        <f t="shared" si="20"/>
        <v>0</v>
      </c>
      <c r="AV61" s="396" t="str">
        <f>IF(BJ61=0,"",NN!BJ61)</f>
        <v/>
      </c>
      <c r="AW61" s="460" t="str">
        <f>IF('UPR BILANS N'!W59="","",'UPR BILANS N'!W59)</f>
        <v/>
      </c>
      <c r="AX61" s="94" t="str">
        <f t="shared" si="21"/>
        <v/>
      </c>
      <c r="AY61" s="94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414">
        <f>IFERROR(IF(AND(BL61=1,BM61=1,SUMIF($C61:$C$525,$C61,$AH61:$AH$525)=$BN61),$BN61,IF($BO61&gt;0,$BO61,IF(AND(B61=B62,C61=C62,D61=D62,J61=J62),AH61+AH62,IF(AND(COUNTIF($C$13:$C60,$C61)&gt;=1,COUNTIF($D$13:$D60,$D61)&gt;=1),0,IF(AND(SUMIF($B61:$B$525,$B61,$AH61:$AH$525)&gt;$AH61,SUMIF($C61:$C$525,$C61,$AH61:$AH$525)&gt;$AH61,SUMIF($D61:$D$525,$D61,$AH61:$AH$525)&gt;$AH61),SUMIF($C61:$C$525,$C61,$BN61:$BN$525),0))))),0)</f>
        <v>0</v>
      </c>
      <c r="BK61" s="424"/>
      <c r="BL61" s="409">
        <f>COUNTIFS('ZASOBY N'!$B58:$B$525,'ZASOBY N'!$B58,'ZASOBY N'!$C58:'ZASOBY N'!$C$525,'ZASOBY N'!$C58,'ZASOBY N'!$D58:'ZASOBY N'!$D$525,'ZASOBY N'!$D58,'ZASOBY N'!$H58:'ZASOBY N'!$H$525,'ZASOBY N'!$H58 )</f>
        <v>0</v>
      </c>
      <c r="BM61" s="410">
        <f>COUNTIFS('ZASOBY N'!$B$10:$B58,'ZASOBY N'!$B58,'ZASOBY N'!$C$10:'ZASOBY N'!$C58,'ZASOBY N'!$C58,'ZASOBY N'!$D$10:'ZASOBY N'!$D58,'ZASOBY N'!$D58,'ZASOBY N'!$H$10:'ZASOBY N'!$H58,'ZASOBY N'!$H58 )</f>
        <v>0</v>
      </c>
      <c r="BN61" s="411">
        <f t="shared" si="26"/>
        <v>0</v>
      </c>
      <c r="BO61" s="425">
        <f t="shared" si="27"/>
        <v>0</v>
      </c>
      <c r="BP61" s="94"/>
      <c r="BQ61" s="94"/>
      <c r="BR61" s="94"/>
      <c r="BS61" s="94"/>
      <c r="BT61" s="94"/>
      <c r="BU61" s="94"/>
      <c r="BV61" s="94"/>
      <c r="BW61" s="426" t="str">
        <f t="shared" si="22"/>
        <v/>
      </c>
      <c r="BX61" s="439" t="str">
        <f>IF(E61=0,"",NN!E61)</f>
        <v/>
      </c>
      <c r="BY61" s="396" t="str">
        <f>IF(A61="","",NN!A61)</f>
        <v/>
      </c>
      <c r="BZ61" s="428" t="str">
        <f>IF(OR(E61=LEGENDA!$D$30,E61=LEGENDA!$D$31,E61=LEGENDA!$D$32,E61=LEGENDA!$D$33,E61=LEGENDA!$D$34,E61=LEGENDA!$D$35,E61=LEGENDA!$D$36,E61=LEGENDA!$D$37),AV61,"")</f>
        <v/>
      </c>
      <c r="CA61" s="428" t="str">
        <f>IF(OR(E61=LEGENDA!$D$30,E61=LEGENDA!$D$31,E61=LEGENDA!$D$32,E61=LEGENDA!$D$33,E61=LEGENDA!$D$34,E61=LEGENDA!$D$35,E61=LEGENDA!$D$36,E61=LEGENDA!$D$37),AG61,"")</f>
        <v/>
      </c>
      <c r="CB61" s="397" t="str">
        <f t="shared" si="23"/>
        <v/>
      </c>
      <c r="CC61" s="397" t="str">
        <f t="shared" si="28"/>
        <v/>
      </c>
      <c r="CD61" s="397" t="str">
        <f t="shared" si="29"/>
        <v/>
      </c>
      <c r="CE61" s="397" t="str">
        <f t="shared" si="30"/>
        <v/>
      </c>
      <c r="CF61" s="397" t="str">
        <f t="shared" si="31"/>
        <v/>
      </c>
      <c r="CG61" s="397" t="str">
        <f t="shared" si="32"/>
        <v/>
      </c>
      <c r="CH61" s="397" t="str">
        <f>IF(OR(E61=LEGENDA!$D$28,E61=LEGENDA!$D$29,E61=LEGENDA!$D$30,E61=LEGENDA!$D$31,E61=LEGENDA!$D$32,E61=LEGENDA!$D$33,E61=LEGENDA!$D$34,E61=LEGENDA!$D$35,E61=LEGENDA!$D$36,E61=LEGENDA!$D$39),1,"")</f>
        <v/>
      </c>
      <c r="CI61" s="397" t="str">
        <f t="shared" si="33"/>
        <v/>
      </c>
      <c r="CJ61" s="397" t="str">
        <f t="shared" si="24"/>
        <v/>
      </c>
    </row>
    <row r="62" spans="1:88" ht="18.75" customHeight="1" thickBot="1" x14ac:dyDescent="0.3">
      <c r="A62" s="152" t="str">
        <f>IF('ZASOBY N'!A59="","",'ZASOBY N'!A59)</f>
        <v/>
      </c>
      <c r="B62" s="137" t="str">
        <f>IF('ZASOBY N'!B59="","",'ZASOBY N'!B59)</f>
        <v/>
      </c>
      <c r="C62" s="137" t="str">
        <f>IF('ZASOBY N'!C59="","",'ZASOBY N'!C59)</f>
        <v/>
      </c>
      <c r="D62" s="354" t="str">
        <f>IF('ZASOBY N'!D59="","",'ZASOBY N'!D59)</f>
        <v/>
      </c>
      <c r="E62" s="404"/>
      <c r="F62" s="130"/>
      <c r="G62" s="129"/>
      <c r="H62" s="301"/>
      <c r="I62" s="301"/>
      <c r="J62" s="147" t="str">
        <f>IF('ZASOBY N'!$F59="","",'ZASOBY N'!$F59)</f>
        <v/>
      </c>
      <c r="K62" s="403"/>
      <c r="L62" s="254" t="str">
        <f t="shared" si="38"/>
        <v/>
      </c>
      <c r="M62" s="300"/>
      <c r="N62" s="300"/>
      <c r="O62" s="140" t="str">
        <f>IF(L62="","",IF(OR(E62=LEGENDA!$D$28,E62=LEGENDA!$D$29,E62=LEGENDA!$D$31,E62=LEGENDA!$D$38),0.15,0))</f>
        <v/>
      </c>
      <c r="P62" s="140" t="str">
        <f>IF(L62="","",IF(AND(E62=LEGENDA!$D$39,H62=""),"BRAK kol.7",IF(AND(F62=LEGENDA!$A$105,H62=""),"BRAK kol.7",IF(AND(F62=LEGENDA!$A$106,H62=""),"BRAK kol.7",IF(AND(F62=LEGENDA!$A$107,H62=""),"BRAK kol.7",IF(AND(F62=LEGENDA!$A$108,H62=""),"BRAK kol.7",IF(AND(F62=LEGENDA!$A$109,H62=""),"BRAK kol.7",L62*O62)))))))</f>
        <v/>
      </c>
      <c r="Q62" s="141" t="str">
        <f t="shared" si="4"/>
        <v/>
      </c>
      <c r="R62" s="142" t="str">
        <f t="shared" si="5"/>
        <v/>
      </c>
      <c r="S62" s="149" t="str">
        <f t="shared" si="25"/>
        <v/>
      </c>
      <c r="T62" s="431" t="str">
        <f t="shared" si="6"/>
        <v/>
      </c>
      <c r="U62" s="402"/>
      <c r="V62" s="431" t="str">
        <f t="shared" si="7"/>
        <v/>
      </c>
      <c r="W62" s="257"/>
      <c r="X62" s="302" t="str">
        <f>IF(U62="","",IF(AND(V62="",W62=""),"",IF(AND(E62=LEGENDA!$D$39,H62=""),"BRAK kol.7",IF(AND(F62=LEGENDA!$A$105,H62="",E62=LEGENDA!$D$35),V62*W62,IF(AND(F62=LEGENDA!$A$105,H62="",E62=LEGENDA!$D$36),V62*W62,IF(AND(F62=LEGENDA!$A$105,H62=""),"BRAK kol.7",IF(AND(F62=LEGENDA!$A$106,H62=""),"BRAK kol.7",IF(AND(F62=LEGENDA!$A$107,H62=""),"BRAK kol.7",IF(AND(F62=LEGENDA!$A$108,H62=""),"BRAK kol.7",IF(AND(F62=LEGENDA!$A$109,H62=""),"BRAK kol.7",IF(AND(U62&gt;0,W62=""),"Brakkol21",IF(OR(T62="Błąd kol. 7",T62="Błąd kol.8"),T62,IF(AND(H62="",I62=""),"BRAKkol7-8",V62*W62)))))))))))))</f>
        <v/>
      </c>
      <c r="Y62" s="402"/>
      <c r="Z62" s="431" t="str">
        <f t="shared" si="8"/>
        <v/>
      </c>
      <c r="AA62" s="257"/>
      <c r="AB62" s="302" t="str">
        <f>IF(OR(Y62="",Z62="",AA62=""),"",IF(AND(E62=LEGENDA!$D$39,H62=""),"BRAK kol.7",IF(AND(F62=LEGENDA!$A$105,H62=""),"BRAK kol.7",IF(AND(F62=LEGENDA!$A$106,H62=""),"BRAK kol.7",IF(AND(F62=LEGENDA!$A$107,H62=""),"BRAK kol.7",IF(AND(F62=LEGENDA!$A$108,H62=""),"BRAK kol.7",IF(AND(F62=LEGENDA!$A$109,H62=""),"BRAK kol.7",Z62*AA62)))))))</f>
        <v/>
      </c>
      <c r="AC62" s="302" t="str">
        <f t="shared" si="9"/>
        <v/>
      </c>
      <c r="AD62" s="143" t="str">
        <f>IFERROR(IF(OR(J62="",AC62=""),"",IF(AND(E62=LEGENDA!$D$39,H62="",I62=""),"BRAK kol.7",AC62*$J62)),"BRAK kol.7")</f>
        <v/>
      </c>
      <c r="AE62" s="144" t="str">
        <f t="shared" si="10"/>
        <v/>
      </c>
      <c r="AF62" s="143" t="str">
        <f t="shared" si="11"/>
        <v/>
      </c>
      <c r="AG62" s="143" t="str">
        <f t="shared" si="12"/>
        <v/>
      </c>
      <c r="AH62" s="143" t="str">
        <f t="shared" si="13"/>
        <v/>
      </c>
      <c r="AI62" s="131"/>
      <c r="AJ62" s="327"/>
      <c r="AK62" s="286" t="str">
        <f t="shared" si="15"/>
        <v/>
      </c>
      <c r="AL62" s="287" t="str">
        <f t="shared" si="16"/>
        <v/>
      </c>
      <c r="AM62" s="287" t="str">
        <f t="shared" si="17"/>
        <v/>
      </c>
      <c r="AN62" s="318" t="str">
        <f>IF('ZASOBY N'!BD59="","",'ZASOBY N'!BD59)</f>
        <v/>
      </c>
      <c r="AO62" s="320"/>
      <c r="AP62" s="329">
        <f t="shared" si="18"/>
        <v>0</v>
      </c>
      <c r="AQ62" s="333">
        <f t="shared" si="35"/>
        <v>0</v>
      </c>
      <c r="AR62" s="333">
        <f t="shared" si="35"/>
        <v>0</v>
      </c>
      <c r="AS62" s="333">
        <f t="shared" si="19"/>
        <v>0</v>
      </c>
      <c r="AT62" s="333">
        <f t="shared" si="37"/>
        <v>0</v>
      </c>
      <c r="AU62" s="333">
        <f t="shared" si="20"/>
        <v>0</v>
      </c>
      <c r="AV62" s="396" t="str">
        <f>IF(BJ62=0,"",NN!BJ62)</f>
        <v/>
      </c>
      <c r="AW62" s="460" t="str">
        <f>IF('UPR BILANS N'!W60="","",'UPR BILANS N'!W60)</f>
        <v/>
      </c>
      <c r="AX62" s="94" t="str">
        <f t="shared" si="21"/>
        <v/>
      </c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414">
        <f>IFERROR(IF(AND(BL62=1,BM62=1,SUMIF($C62:$C$525,$C62,$AH62:$AH$525)=$BN62),$BN62,IF($BO62&gt;0,$BO62,IF(AND(B62=B63,C62=C63,D62=D63,J62=J63),AH62+AH63,IF(AND(COUNTIF($C$13:$C61,$C62)&gt;=1,COUNTIF($D$13:$D61,$D62)&gt;=1),0,IF(AND(SUMIF($B62:$B$525,$B62,$AH62:$AH$525)&gt;$AH62,SUMIF($C62:$C$525,$C62,$AH62:$AH$525)&gt;$AH62,SUMIF($D62:$D$525,$D62,$AH62:$AH$525)&gt;$AH62),SUMIF($C62:$C$525,$C62,$BN62:$BN$525),0))))),0)</f>
        <v>0</v>
      </c>
      <c r="BK62" s="424"/>
      <c r="BL62" s="409">
        <f>COUNTIFS('ZASOBY N'!$B59:$B$525,'ZASOBY N'!$B59,'ZASOBY N'!$C59:'ZASOBY N'!$C$525,'ZASOBY N'!$C59,'ZASOBY N'!$D59:'ZASOBY N'!$D$525,'ZASOBY N'!$D59,'ZASOBY N'!$H59:'ZASOBY N'!$H$525,'ZASOBY N'!$H59 )</f>
        <v>0</v>
      </c>
      <c r="BM62" s="410">
        <f>COUNTIFS('ZASOBY N'!$B$10:$B59,'ZASOBY N'!$B59,'ZASOBY N'!$C$10:'ZASOBY N'!$C59,'ZASOBY N'!$C59,'ZASOBY N'!$D$10:'ZASOBY N'!$D59,'ZASOBY N'!$D59,'ZASOBY N'!$H$10:'ZASOBY N'!$H59,'ZASOBY N'!$H59 )</f>
        <v>0</v>
      </c>
      <c r="BN62" s="411">
        <f t="shared" si="26"/>
        <v>0</v>
      </c>
      <c r="BO62" s="425">
        <f t="shared" si="27"/>
        <v>0</v>
      </c>
      <c r="BP62" s="94"/>
      <c r="BQ62" s="94"/>
      <c r="BR62" s="94"/>
      <c r="BS62" s="94"/>
      <c r="BT62" s="94"/>
      <c r="BU62" s="94"/>
      <c r="BV62" s="94"/>
      <c r="BW62" s="426" t="str">
        <f t="shared" si="22"/>
        <v/>
      </c>
      <c r="BX62" s="439" t="str">
        <f>IF(E62=0,"",NN!E62)</f>
        <v/>
      </c>
      <c r="BY62" s="396" t="str">
        <f>IF(A62="","",NN!A62)</f>
        <v/>
      </c>
      <c r="BZ62" s="428" t="str">
        <f>IF(OR(E62=LEGENDA!$D$30,E62=LEGENDA!$D$31,E62=LEGENDA!$D$32,E62=LEGENDA!$D$33,E62=LEGENDA!$D$34,E62=LEGENDA!$D$35,E62=LEGENDA!$D$36,E62=LEGENDA!$D$37),AV62,"")</f>
        <v/>
      </c>
      <c r="CA62" s="428" t="str">
        <f>IF(OR(E62=LEGENDA!$D$30,E62=LEGENDA!$D$31,E62=LEGENDA!$D$32,E62=LEGENDA!$D$33,E62=LEGENDA!$D$34,E62=LEGENDA!$D$35,E62=LEGENDA!$D$36,E62=LEGENDA!$D$37),AG62,"")</f>
        <v/>
      </c>
      <c r="CB62" s="397" t="str">
        <f t="shared" si="23"/>
        <v/>
      </c>
      <c r="CC62" s="397" t="str">
        <f t="shared" si="28"/>
        <v/>
      </c>
      <c r="CD62" s="397" t="str">
        <f t="shared" si="29"/>
        <v/>
      </c>
      <c r="CE62" s="397" t="str">
        <f t="shared" si="30"/>
        <v/>
      </c>
      <c r="CF62" s="397" t="str">
        <f t="shared" si="31"/>
        <v/>
      </c>
      <c r="CG62" s="397" t="str">
        <f t="shared" si="32"/>
        <v/>
      </c>
      <c r="CH62" s="397" t="str">
        <f>IF(OR(E62=LEGENDA!$D$28,E62=LEGENDA!$D$29,E62=LEGENDA!$D$30,E62=LEGENDA!$D$31,E62=LEGENDA!$D$32,E62=LEGENDA!$D$33,E62=LEGENDA!$D$34,E62=LEGENDA!$D$35,E62=LEGENDA!$D$36,E62=LEGENDA!$D$39),1,"")</f>
        <v/>
      </c>
      <c r="CI62" s="397" t="str">
        <f t="shared" si="33"/>
        <v/>
      </c>
      <c r="CJ62" s="397" t="str">
        <f t="shared" si="24"/>
        <v/>
      </c>
    </row>
    <row r="63" spans="1:88" ht="18.75" customHeight="1" thickBot="1" x14ac:dyDescent="0.3">
      <c r="A63" s="152" t="str">
        <f>IF('ZASOBY N'!A60="","",'ZASOBY N'!A60)</f>
        <v/>
      </c>
      <c r="B63" s="137" t="str">
        <f>IF('ZASOBY N'!B60="","",'ZASOBY N'!B60)</f>
        <v/>
      </c>
      <c r="C63" s="137" t="str">
        <f>IF('ZASOBY N'!C60="","",'ZASOBY N'!C60)</f>
        <v/>
      </c>
      <c r="D63" s="354" t="str">
        <f>IF('ZASOBY N'!D60="","",'ZASOBY N'!D60)</f>
        <v/>
      </c>
      <c r="E63" s="404"/>
      <c r="F63" s="130"/>
      <c r="G63" s="129"/>
      <c r="H63" s="301"/>
      <c r="I63" s="301"/>
      <c r="J63" s="147" t="str">
        <f>IF('ZASOBY N'!$F60="","",'ZASOBY N'!$F60)</f>
        <v/>
      </c>
      <c r="K63" s="403"/>
      <c r="L63" s="254" t="str">
        <f t="shared" si="38"/>
        <v/>
      </c>
      <c r="M63" s="300"/>
      <c r="N63" s="300"/>
      <c r="O63" s="140" t="str">
        <f>IF(L63="","",IF(OR(E63=LEGENDA!$D$28,E63=LEGENDA!$D$29,E63=LEGENDA!$D$31,E63=LEGENDA!$D$38),0.15,0))</f>
        <v/>
      </c>
      <c r="P63" s="140" t="str">
        <f>IF(L63="","",IF(AND(E63=LEGENDA!$D$39,H63=""),"BRAK kol.7",IF(AND(F63=LEGENDA!$A$105,H63=""),"BRAK kol.7",IF(AND(F63=LEGENDA!$A$106,H63=""),"BRAK kol.7",IF(AND(F63=LEGENDA!$A$107,H63=""),"BRAK kol.7",IF(AND(F63=LEGENDA!$A$108,H63=""),"BRAK kol.7",IF(AND(F63=LEGENDA!$A$109,H63=""),"BRAK kol.7",L63*O63)))))))</f>
        <v/>
      </c>
      <c r="Q63" s="141" t="str">
        <f t="shared" si="4"/>
        <v/>
      </c>
      <c r="R63" s="142" t="str">
        <f t="shared" si="5"/>
        <v/>
      </c>
      <c r="S63" s="149" t="str">
        <f t="shared" si="25"/>
        <v/>
      </c>
      <c r="T63" s="431" t="str">
        <f t="shared" si="6"/>
        <v/>
      </c>
      <c r="U63" s="402"/>
      <c r="V63" s="431" t="str">
        <f t="shared" si="7"/>
        <v/>
      </c>
      <c r="W63" s="257"/>
      <c r="X63" s="302" t="str">
        <f>IF(U63="","",IF(AND(V63="",W63=""),"",IF(AND(E63=LEGENDA!$D$39,H63=""),"BRAK kol.7",IF(AND(F63=LEGENDA!$A$105,H63="",E63=LEGENDA!$D$35),V63*W63,IF(AND(F63=LEGENDA!$A$105,H63="",E63=LEGENDA!$D$36),V63*W63,IF(AND(F63=LEGENDA!$A$105,H63=""),"BRAK kol.7",IF(AND(F63=LEGENDA!$A$106,H63=""),"BRAK kol.7",IF(AND(F63=LEGENDA!$A$107,H63=""),"BRAK kol.7",IF(AND(F63=LEGENDA!$A$108,H63=""),"BRAK kol.7",IF(AND(F63=LEGENDA!$A$109,H63=""),"BRAK kol.7",IF(AND(U63&gt;0,W63=""),"Brakkol21",IF(OR(T63="Błąd kol. 7",T63="Błąd kol.8"),T63,IF(AND(H63="",I63=""),"BRAKkol7-8",V63*W63)))))))))))))</f>
        <v/>
      </c>
      <c r="Y63" s="402"/>
      <c r="Z63" s="431" t="str">
        <f t="shared" si="8"/>
        <v/>
      </c>
      <c r="AA63" s="257"/>
      <c r="AB63" s="302" t="str">
        <f>IF(OR(Y63="",Z63="",AA63=""),"",IF(AND(E63=LEGENDA!$D$39,H63=""),"BRAK kol.7",IF(AND(F63=LEGENDA!$A$105,H63=""),"BRAK kol.7",IF(AND(F63=LEGENDA!$A$106,H63=""),"BRAK kol.7",IF(AND(F63=LEGENDA!$A$107,H63=""),"BRAK kol.7",IF(AND(F63=LEGENDA!$A$108,H63=""),"BRAK kol.7",IF(AND(F63=LEGENDA!$A$109,H63=""),"BRAK kol.7",Z63*AA63)))))))</f>
        <v/>
      </c>
      <c r="AC63" s="302" t="str">
        <f t="shared" si="9"/>
        <v/>
      </c>
      <c r="AD63" s="143" t="str">
        <f>IFERROR(IF(OR(J63="",AC63=""),"",IF(AND(E63=LEGENDA!$D$39,H63="",I63=""),"BRAK kol.7",AC63*$J63)),"BRAK kol.7")</f>
        <v/>
      </c>
      <c r="AE63" s="144" t="str">
        <f t="shared" si="10"/>
        <v/>
      </c>
      <c r="AF63" s="143" t="str">
        <f t="shared" si="11"/>
        <v/>
      </c>
      <c r="AG63" s="143" t="str">
        <f t="shared" si="12"/>
        <v/>
      </c>
      <c r="AH63" s="143" t="str">
        <f t="shared" si="13"/>
        <v/>
      </c>
      <c r="AI63" s="131"/>
      <c r="AJ63" s="327"/>
      <c r="AK63" s="286" t="str">
        <f t="shared" si="15"/>
        <v/>
      </c>
      <c r="AL63" s="287" t="str">
        <f t="shared" si="16"/>
        <v/>
      </c>
      <c r="AM63" s="287" t="str">
        <f t="shared" si="17"/>
        <v/>
      </c>
      <c r="AN63" s="318" t="str">
        <f>IF('ZASOBY N'!BD60="","",'ZASOBY N'!BD60)</f>
        <v/>
      </c>
      <c r="AO63" s="320"/>
      <c r="AP63" s="329">
        <f t="shared" si="18"/>
        <v>0</v>
      </c>
      <c r="AQ63" s="333">
        <f t="shared" si="35"/>
        <v>0</v>
      </c>
      <c r="AR63" s="333">
        <f t="shared" si="35"/>
        <v>0</v>
      </c>
      <c r="AS63" s="333">
        <f t="shared" si="19"/>
        <v>0</v>
      </c>
      <c r="AT63" s="333">
        <f t="shared" si="37"/>
        <v>0</v>
      </c>
      <c r="AU63" s="333">
        <f t="shared" si="20"/>
        <v>0</v>
      </c>
      <c r="AV63" s="396" t="str">
        <f>IF(BJ63=0,"",NN!BJ63)</f>
        <v/>
      </c>
      <c r="AW63" s="460" t="str">
        <f>IF('UPR BILANS N'!W61="","",'UPR BILANS N'!W61)</f>
        <v/>
      </c>
      <c r="AX63" s="94" t="str">
        <f t="shared" si="21"/>
        <v/>
      </c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414">
        <f>IFERROR(IF(AND(BL63=1,BM63=1,SUMIF($C63:$C$525,$C63,$AH63:$AH$525)=$BN63),$BN63,IF($BO63&gt;0,$BO63,IF(AND(B63=B64,C63=C64,D63=D64,J63=J64),AH63+AH64,IF(AND(COUNTIF($C$13:$C62,$C63)&gt;=1,COUNTIF($D$13:$D62,$D63)&gt;=1),0,IF(AND(SUMIF($B63:$B$525,$B63,$AH63:$AH$525)&gt;$AH63,SUMIF($C63:$C$525,$C63,$AH63:$AH$525)&gt;$AH63,SUMIF($D63:$D$525,$D63,$AH63:$AH$525)&gt;$AH63),SUMIF($C63:$C$525,$C63,$BN63:$BN$525),0))))),0)</f>
        <v>0</v>
      </c>
      <c r="BK63" s="424"/>
      <c r="BL63" s="409">
        <f>COUNTIFS('ZASOBY N'!$B60:$B$525,'ZASOBY N'!$B60,'ZASOBY N'!$C60:'ZASOBY N'!$C$525,'ZASOBY N'!$C60,'ZASOBY N'!$D60:'ZASOBY N'!$D$525,'ZASOBY N'!$D60,'ZASOBY N'!$H60:'ZASOBY N'!$H$525,'ZASOBY N'!$H60 )</f>
        <v>0</v>
      </c>
      <c r="BM63" s="410">
        <f>COUNTIFS('ZASOBY N'!$B$10:$B60,'ZASOBY N'!$B60,'ZASOBY N'!$C$10:'ZASOBY N'!$C60,'ZASOBY N'!$C60,'ZASOBY N'!$D$10:'ZASOBY N'!$D60,'ZASOBY N'!$D60,'ZASOBY N'!$H$10:'ZASOBY N'!$H60,'ZASOBY N'!$H60 )</f>
        <v>0</v>
      </c>
      <c r="BN63" s="411">
        <f t="shared" si="26"/>
        <v>0</v>
      </c>
      <c r="BO63" s="425">
        <f t="shared" si="27"/>
        <v>0</v>
      </c>
      <c r="BP63" s="94"/>
      <c r="BQ63" s="94"/>
      <c r="BR63" s="94"/>
      <c r="BS63" s="94"/>
      <c r="BT63" s="94"/>
      <c r="BU63" s="94"/>
      <c r="BV63" s="94"/>
      <c r="BW63" s="426" t="str">
        <f t="shared" si="22"/>
        <v/>
      </c>
      <c r="BX63" s="439" t="str">
        <f>IF(E63=0,"",NN!E63)</f>
        <v/>
      </c>
      <c r="BY63" s="396" t="str">
        <f>IF(A63="","",NN!A63)</f>
        <v/>
      </c>
      <c r="BZ63" s="428" t="str">
        <f>IF(OR(E63=LEGENDA!$D$30,E63=LEGENDA!$D$31,E63=LEGENDA!$D$32,E63=LEGENDA!$D$33,E63=LEGENDA!$D$34,E63=LEGENDA!$D$35,E63=LEGENDA!$D$36,E63=LEGENDA!$D$37),AV63,"")</f>
        <v/>
      </c>
      <c r="CA63" s="428" t="str">
        <f>IF(OR(E63=LEGENDA!$D$30,E63=LEGENDA!$D$31,E63=LEGENDA!$D$32,E63=LEGENDA!$D$33,E63=LEGENDA!$D$34,E63=LEGENDA!$D$35,E63=LEGENDA!$D$36,E63=LEGENDA!$D$37),AG63,"")</f>
        <v/>
      </c>
      <c r="CB63" s="397" t="str">
        <f t="shared" si="23"/>
        <v/>
      </c>
      <c r="CC63" s="397" t="str">
        <f t="shared" si="28"/>
        <v/>
      </c>
      <c r="CD63" s="397" t="str">
        <f t="shared" si="29"/>
        <v/>
      </c>
      <c r="CE63" s="397" t="str">
        <f t="shared" si="30"/>
        <v/>
      </c>
      <c r="CF63" s="397" t="str">
        <f t="shared" si="31"/>
        <v/>
      </c>
      <c r="CG63" s="397" t="str">
        <f t="shared" si="32"/>
        <v/>
      </c>
      <c r="CH63" s="397" t="str">
        <f>IF(OR(E63=LEGENDA!$D$28,E63=LEGENDA!$D$29,E63=LEGENDA!$D$30,E63=LEGENDA!$D$31,E63=LEGENDA!$D$32,E63=LEGENDA!$D$33,E63=LEGENDA!$D$34,E63=LEGENDA!$D$35,E63=LEGENDA!$D$36,E63=LEGENDA!$D$39),1,"")</f>
        <v/>
      </c>
      <c r="CI63" s="397" t="str">
        <f t="shared" si="33"/>
        <v/>
      </c>
      <c r="CJ63" s="397" t="str">
        <f t="shared" si="24"/>
        <v/>
      </c>
    </row>
    <row r="64" spans="1:88" ht="18.75" customHeight="1" thickBot="1" x14ac:dyDescent="0.3">
      <c r="A64" s="152" t="str">
        <f>IF('ZASOBY N'!A61="","",'ZASOBY N'!A61)</f>
        <v/>
      </c>
      <c r="B64" s="137" t="str">
        <f>IF('ZASOBY N'!B61="","",'ZASOBY N'!B61)</f>
        <v/>
      </c>
      <c r="C64" s="137" t="str">
        <f>IF('ZASOBY N'!C61="","",'ZASOBY N'!C61)</f>
        <v/>
      </c>
      <c r="D64" s="354" t="str">
        <f>IF('ZASOBY N'!D61="","",'ZASOBY N'!D61)</f>
        <v/>
      </c>
      <c r="E64" s="404"/>
      <c r="F64" s="130"/>
      <c r="G64" s="129"/>
      <c r="H64" s="301"/>
      <c r="I64" s="301"/>
      <c r="J64" s="147" t="str">
        <f>IF('ZASOBY N'!$F61="","",'ZASOBY N'!$F61)</f>
        <v/>
      </c>
      <c r="K64" s="403"/>
      <c r="L64" s="254" t="str">
        <f t="shared" si="38"/>
        <v/>
      </c>
      <c r="M64" s="300"/>
      <c r="N64" s="300"/>
      <c r="O64" s="140" t="str">
        <f>IF(L64="","",IF(OR(E64=LEGENDA!$D$28,E64=LEGENDA!$D$29,E64=LEGENDA!$D$31,E64=LEGENDA!$D$38),0.15,0))</f>
        <v/>
      </c>
      <c r="P64" s="140" t="str">
        <f>IF(L64="","",IF(AND(E64=LEGENDA!$D$39,H64=""),"BRAK kol.7",IF(AND(F64=LEGENDA!$A$105,H64=""),"BRAK kol.7",IF(AND(F64=LEGENDA!$A$106,H64=""),"BRAK kol.7",IF(AND(F64=LEGENDA!$A$107,H64=""),"BRAK kol.7",IF(AND(F64=LEGENDA!$A$108,H64=""),"BRAK kol.7",IF(AND(F64=LEGENDA!$A$109,H64=""),"BRAK kol.7",L64*O64)))))))</f>
        <v/>
      </c>
      <c r="Q64" s="141" t="str">
        <f t="shared" si="4"/>
        <v/>
      </c>
      <c r="R64" s="142" t="str">
        <f t="shared" si="5"/>
        <v/>
      </c>
      <c r="S64" s="149" t="str">
        <f t="shared" si="25"/>
        <v/>
      </c>
      <c r="T64" s="431" t="str">
        <f t="shared" si="6"/>
        <v/>
      </c>
      <c r="U64" s="402"/>
      <c r="V64" s="431" t="str">
        <f t="shared" si="7"/>
        <v/>
      </c>
      <c r="W64" s="257"/>
      <c r="X64" s="302" t="str">
        <f>IF(U64="","",IF(AND(V64="",W64=""),"",IF(AND(E64=LEGENDA!$D$39,H64=""),"BRAK kol.7",IF(AND(F64=LEGENDA!$A$105,H64="",E64=LEGENDA!$D$35),V64*W64,IF(AND(F64=LEGENDA!$A$105,H64="",E64=LEGENDA!$D$36),V64*W64,IF(AND(F64=LEGENDA!$A$105,H64=""),"BRAK kol.7",IF(AND(F64=LEGENDA!$A$106,H64=""),"BRAK kol.7",IF(AND(F64=LEGENDA!$A$107,H64=""),"BRAK kol.7",IF(AND(F64=LEGENDA!$A$108,H64=""),"BRAK kol.7",IF(AND(F64=LEGENDA!$A$109,H64=""),"BRAK kol.7",IF(AND(U64&gt;0,W64=""),"Brakkol21",IF(OR(T64="Błąd kol. 7",T64="Błąd kol.8"),T64,IF(AND(H64="",I64=""),"BRAKkol7-8",V64*W64)))))))))))))</f>
        <v/>
      </c>
      <c r="Y64" s="402"/>
      <c r="Z64" s="431" t="str">
        <f t="shared" si="8"/>
        <v/>
      </c>
      <c r="AA64" s="257"/>
      <c r="AB64" s="302" t="str">
        <f>IF(OR(Y64="",Z64="",AA64=""),"",IF(AND(E64=LEGENDA!$D$39,H64=""),"BRAK kol.7",IF(AND(F64=LEGENDA!$A$105,H64=""),"BRAK kol.7",IF(AND(F64=LEGENDA!$A$106,H64=""),"BRAK kol.7",IF(AND(F64=LEGENDA!$A$107,H64=""),"BRAK kol.7",IF(AND(F64=LEGENDA!$A$108,H64=""),"BRAK kol.7",IF(AND(F64=LEGENDA!$A$109,H64=""),"BRAK kol.7",Z64*AA64)))))))</f>
        <v/>
      </c>
      <c r="AC64" s="302" t="str">
        <f t="shared" si="9"/>
        <v/>
      </c>
      <c r="AD64" s="143" t="str">
        <f>IFERROR(IF(OR(J64="",AC64=""),"",IF(AND(E64=LEGENDA!$D$39,H64="",I64=""),"BRAK kol.7",AC64*$J64)),"BRAK kol.7")</f>
        <v/>
      </c>
      <c r="AE64" s="144" t="str">
        <f t="shared" si="10"/>
        <v/>
      </c>
      <c r="AF64" s="143" t="str">
        <f t="shared" si="11"/>
        <v/>
      </c>
      <c r="AG64" s="143" t="str">
        <f t="shared" si="12"/>
        <v/>
      </c>
      <c r="AH64" s="143" t="str">
        <f t="shared" si="13"/>
        <v/>
      </c>
      <c r="AI64" s="131"/>
      <c r="AJ64" s="327"/>
      <c r="AK64" s="286" t="str">
        <f t="shared" si="15"/>
        <v/>
      </c>
      <c r="AL64" s="287" t="str">
        <f t="shared" si="16"/>
        <v/>
      </c>
      <c r="AM64" s="287" t="str">
        <f t="shared" si="17"/>
        <v/>
      </c>
      <c r="AN64" s="318" t="str">
        <f>IF('ZASOBY N'!BD61="","",'ZASOBY N'!BD61)</f>
        <v/>
      </c>
      <c r="AO64" s="320"/>
      <c r="AP64" s="329">
        <f t="shared" si="18"/>
        <v>0</v>
      </c>
      <c r="AQ64" s="333">
        <f t="shared" si="35"/>
        <v>0</v>
      </c>
      <c r="AR64" s="333">
        <f t="shared" si="35"/>
        <v>0</v>
      </c>
      <c r="AS64" s="333">
        <f t="shared" si="19"/>
        <v>0</v>
      </c>
      <c r="AT64" s="333">
        <f t="shared" si="37"/>
        <v>0</v>
      </c>
      <c r="AU64" s="333">
        <f t="shared" si="20"/>
        <v>0</v>
      </c>
      <c r="AV64" s="396" t="str">
        <f>IF(BJ64=0,"",NN!BJ64)</f>
        <v/>
      </c>
      <c r="AW64" s="460" t="str">
        <f>IF('UPR BILANS N'!W62="","",'UPR BILANS N'!W62)</f>
        <v/>
      </c>
      <c r="AX64" s="94" t="str">
        <f t="shared" si="21"/>
        <v/>
      </c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414">
        <f>IFERROR(IF(AND(BL64=1,BM64=1,SUMIF($C64:$C$525,$C64,$AH64:$AH$525)=$BN64),$BN64,IF($BO64&gt;0,$BO64,IF(AND(B64=B65,C64=C65,D64=D65,J64=J65),AH64+AH65,IF(AND(COUNTIF($C$13:$C63,$C64)&gt;=1,COUNTIF($D$13:$D63,$D64)&gt;=1),0,IF(AND(SUMIF($B64:$B$525,$B64,$AH64:$AH$525)&gt;$AH64,SUMIF($C64:$C$525,$C64,$AH64:$AH$525)&gt;$AH64,SUMIF($D64:$D$525,$D64,$AH64:$AH$525)&gt;$AH64),SUMIF($C64:$C$525,$C64,$BN64:$BN$525),0))))),0)</f>
        <v>0</v>
      </c>
      <c r="BK64" s="424"/>
      <c r="BL64" s="409">
        <f>COUNTIFS('ZASOBY N'!$B61:$B$525,'ZASOBY N'!$B61,'ZASOBY N'!$C61:'ZASOBY N'!$C$525,'ZASOBY N'!$C61,'ZASOBY N'!$D61:'ZASOBY N'!$D$525,'ZASOBY N'!$D61,'ZASOBY N'!$H61:'ZASOBY N'!$H$525,'ZASOBY N'!$H61 )</f>
        <v>0</v>
      </c>
      <c r="BM64" s="410">
        <f>COUNTIFS('ZASOBY N'!$B$10:$B61,'ZASOBY N'!$B61,'ZASOBY N'!$C$10:'ZASOBY N'!$C61,'ZASOBY N'!$C61,'ZASOBY N'!$D$10:'ZASOBY N'!$D61,'ZASOBY N'!$D61,'ZASOBY N'!$H$10:'ZASOBY N'!$H61,'ZASOBY N'!$H61 )</f>
        <v>0</v>
      </c>
      <c r="BN64" s="411">
        <f t="shared" si="26"/>
        <v>0</v>
      </c>
      <c r="BO64" s="425">
        <f t="shared" si="27"/>
        <v>0</v>
      </c>
      <c r="BP64" s="94"/>
      <c r="BQ64" s="94"/>
      <c r="BR64" s="94"/>
      <c r="BS64" s="94"/>
      <c r="BT64" s="94"/>
      <c r="BU64" s="94"/>
      <c r="BV64" s="94"/>
      <c r="BW64" s="426" t="str">
        <f t="shared" si="22"/>
        <v/>
      </c>
      <c r="BX64" s="439" t="str">
        <f>IF(E64=0,"",NN!E64)</f>
        <v/>
      </c>
      <c r="BY64" s="396" t="str">
        <f>IF(A64="","",NN!A64)</f>
        <v/>
      </c>
      <c r="BZ64" s="428" t="str">
        <f>IF(OR(E64=LEGENDA!$D$30,E64=LEGENDA!$D$31,E64=LEGENDA!$D$32,E64=LEGENDA!$D$33,E64=LEGENDA!$D$34,E64=LEGENDA!$D$35,E64=LEGENDA!$D$36,E64=LEGENDA!$D$37),AV64,"")</f>
        <v/>
      </c>
      <c r="CA64" s="428" t="str">
        <f>IF(OR(E64=LEGENDA!$D$30,E64=LEGENDA!$D$31,E64=LEGENDA!$D$32,E64=LEGENDA!$D$33,E64=LEGENDA!$D$34,E64=LEGENDA!$D$35,E64=LEGENDA!$D$36,E64=LEGENDA!$D$37),AG64,"")</f>
        <v/>
      </c>
      <c r="CB64" s="397" t="str">
        <f t="shared" si="23"/>
        <v/>
      </c>
      <c r="CC64" s="397" t="str">
        <f t="shared" si="28"/>
        <v/>
      </c>
      <c r="CD64" s="397" t="str">
        <f t="shared" si="29"/>
        <v/>
      </c>
      <c r="CE64" s="397" t="str">
        <f t="shared" si="30"/>
        <v/>
      </c>
      <c r="CF64" s="397" t="str">
        <f t="shared" si="31"/>
        <v/>
      </c>
      <c r="CG64" s="397" t="str">
        <f t="shared" si="32"/>
        <v/>
      </c>
      <c r="CH64" s="397" t="str">
        <f>IF(OR(E64=LEGENDA!$D$28,E64=LEGENDA!$D$29,E64=LEGENDA!$D$30,E64=LEGENDA!$D$31,E64=LEGENDA!$D$32,E64=LEGENDA!$D$33,E64=LEGENDA!$D$34,E64=LEGENDA!$D$35,E64=LEGENDA!$D$36,E64=LEGENDA!$D$39),1,"")</f>
        <v/>
      </c>
      <c r="CI64" s="397" t="str">
        <f t="shared" si="33"/>
        <v/>
      </c>
      <c r="CJ64" s="397" t="str">
        <f t="shared" si="24"/>
        <v/>
      </c>
    </row>
    <row r="65" spans="1:88" ht="18.75" customHeight="1" thickBot="1" x14ac:dyDescent="0.3">
      <c r="A65" s="152" t="str">
        <f>IF('ZASOBY N'!A62="","",'ZASOBY N'!A62)</f>
        <v/>
      </c>
      <c r="B65" s="137" t="str">
        <f>IF('ZASOBY N'!B62="","",'ZASOBY N'!B62)</f>
        <v/>
      </c>
      <c r="C65" s="137" t="str">
        <f>IF('ZASOBY N'!C62="","",'ZASOBY N'!C62)</f>
        <v/>
      </c>
      <c r="D65" s="354" t="str">
        <f>IF('ZASOBY N'!D62="","",'ZASOBY N'!D62)</f>
        <v/>
      </c>
      <c r="E65" s="404"/>
      <c r="F65" s="130"/>
      <c r="G65" s="129"/>
      <c r="H65" s="301"/>
      <c r="I65" s="301"/>
      <c r="J65" s="147" t="str">
        <f>IF('ZASOBY N'!$F62="","",'ZASOBY N'!$F62)</f>
        <v/>
      </c>
      <c r="K65" s="403"/>
      <c r="L65" s="254" t="str">
        <f t="shared" si="38"/>
        <v/>
      </c>
      <c r="M65" s="300"/>
      <c r="N65" s="300"/>
      <c r="O65" s="140" t="str">
        <f>IF(L65="","",IF(OR(E65=LEGENDA!$D$28,E65=LEGENDA!$D$29,E65=LEGENDA!$D$31,E65=LEGENDA!$D$38),0.15,0))</f>
        <v/>
      </c>
      <c r="P65" s="140" t="str">
        <f>IF(L65="","",IF(AND(E65=LEGENDA!$D$39,H65=""),"BRAK kol.7",IF(AND(F65=LEGENDA!$A$105,H65=""),"BRAK kol.7",IF(AND(F65=LEGENDA!$A$106,H65=""),"BRAK kol.7",IF(AND(F65=LEGENDA!$A$107,H65=""),"BRAK kol.7",IF(AND(F65=LEGENDA!$A$108,H65=""),"BRAK kol.7",IF(AND(F65=LEGENDA!$A$109,H65=""),"BRAK kol.7",L65*O65)))))))</f>
        <v/>
      </c>
      <c r="Q65" s="141" t="str">
        <f t="shared" si="4"/>
        <v/>
      </c>
      <c r="R65" s="142" t="str">
        <f t="shared" si="5"/>
        <v/>
      </c>
      <c r="S65" s="149" t="str">
        <f t="shared" si="25"/>
        <v/>
      </c>
      <c r="T65" s="431" t="str">
        <f t="shared" si="6"/>
        <v/>
      </c>
      <c r="U65" s="402"/>
      <c r="V65" s="431" t="str">
        <f t="shared" si="7"/>
        <v/>
      </c>
      <c r="W65" s="257"/>
      <c r="X65" s="302" t="str">
        <f>IF(U65="","",IF(AND(V65="",W65=""),"",IF(AND(E65=LEGENDA!$D$39,H65=""),"BRAK kol.7",IF(AND(F65=LEGENDA!$A$105,H65="",E65=LEGENDA!$D$35),V65*W65,IF(AND(F65=LEGENDA!$A$105,H65="",E65=LEGENDA!$D$36),V65*W65,IF(AND(F65=LEGENDA!$A$105,H65=""),"BRAK kol.7",IF(AND(F65=LEGENDA!$A$106,H65=""),"BRAK kol.7",IF(AND(F65=LEGENDA!$A$107,H65=""),"BRAK kol.7",IF(AND(F65=LEGENDA!$A$108,H65=""),"BRAK kol.7",IF(AND(F65=LEGENDA!$A$109,H65=""),"BRAK kol.7",IF(AND(U65&gt;0,W65=""),"Brakkol21",IF(OR(T65="Błąd kol. 7",T65="Błąd kol.8"),T65,IF(AND(H65="",I65=""),"BRAKkol7-8",V65*W65)))))))))))))</f>
        <v/>
      </c>
      <c r="Y65" s="402"/>
      <c r="Z65" s="431" t="str">
        <f t="shared" si="8"/>
        <v/>
      </c>
      <c r="AA65" s="257"/>
      <c r="AB65" s="302" t="str">
        <f>IF(OR(Y65="",Z65="",AA65=""),"",IF(AND(E65=LEGENDA!$D$39,H65=""),"BRAK kol.7",IF(AND(F65=LEGENDA!$A$105,H65=""),"BRAK kol.7",IF(AND(F65=LEGENDA!$A$106,H65=""),"BRAK kol.7",IF(AND(F65=LEGENDA!$A$107,H65=""),"BRAK kol.7",IF(AND(F65=LEGENDA!$A$108,H65=""),"BRAK kol.7",IF(AND(F65=LEGENDA!$A$109,H65=""),"BRAK kol.7",Z65*AA65)))))))</f>
        <v/>
      </c>
      <c r="AC65" s="302" t="str">
        <f t="shared" si="9"/>
        <v/>
      </c>
      <c r="AD65" s="143" t="str">
        <f>IFERROR(IF(OR(J65="",AC65=""),"",IF(AND(E65=LEGENDA!$D$39,H65="",I65=""),"BRAK kol.7",AC65*$J65)),"BRAK kol.7")</f>
        <v/>
      </c>
      <c r="AE65" s="144" t="str">
        <f t="shared" si="10"/>
        <v/>
      </c>
      <c r="AF65" s="143" t="str">
        <f t="shared" si="11"/>
        <v/>
      </c>
      <c r="AG65" s="143" t="str">
        <f t="shared" si="12"/>
        <v/>
      </c>
      <c r="AH65" s="143" t="str">
        <f t="shared" si="13"/>
        <v/>
      </c>
      <c r="AI65" s="131"/>
      <c r="AJ65" s="327"/>
      <c r="AK65" s="286" t="str">
        <f t="shared" si="15"/>
        <v/>
      </c>
      <c r="AL65" s="287" t="str">
        <f t="shared" si="16"/>
        <v/>
      </c>
      <c r="AM65" s="287" t="str">
        <f t="shared" si="17"/>
        <v/>
      </c>
      <c r="AN65" s="318" t="str">
        <f>IF('ZASOBY N'!BD62="","",'ZASOBY N'!BD62)</f>
        <v/>
      </c>
      <c r="AO65" s="320"/>
      <c r="AP65" s="329">
        <f t="shared" si="18"/>
        <v>0</v>
      </c>
      <c r="AQ65" s="333">
        <f t="shared" si="35"/>
        <v>0</v>
      </c>
      <c r="AR65" s="333">
        <f t="shared" si="35"/>
        <v>0</v>
      </c>
      <c r="AS65" s="333">
        <f t="shared" si="19"/>
        <v>0</v>
      </c>
      <c r="AT65" s="333">
        <f t="shared" si="37"/>
        <v>0</v>
      </c>
      <c r="AU65" s="333">
        <f t="shared" si="20"/>
        <v>0</v>
      </c>
      <c r="AV65" s="396" t="str">
        <f>IF(BJ65=0,"",NN!BJ65)</f>
        <v/>
      </c>
      <c r="AW65" s="460" t="str">
        <f>IF('UPR BILANS N'!W63="","",'UPR BILANS N'!W63)</f>
        <v/>
      </c>
      <c r="AX65" s="94" t="str">
        <f t="shared" si="21"/>
        <v/>
      </c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414">
        <f>IFERROR(IF(AND(BL65=1,BM65=1,SUMIF($C65:$C$525,$C65,$AH65:$AH$525)=$BN65),$BN65,IF($BO65&gt;0,$BO65,IF(AND(B65=B66,C65=C66,D65=D66,J65=J66),AH65+AH66,IF(AND(COUNTIF($C$13:$C64,$C65)&gt;=1,COUNTIF($D$13:$D64,$D65)&gt;=1),0,IF(AND(SUMIF($B65:$B$525,$B65,$AH65:$AH$525)&gt;$AH65,SUMIF($C65:$C$525,$C65,$AH65:$AH$525)&gt;$AH65,SUMIF($D65:$D$525,$D65,$AH65:$AH$525)&gt;$AH65),SUMIF($C65:$C$525,$C65,$BN65:$BN$525),0))))),0)</f>
        <v>0</v>
      </c>
      <c r="BK65" s="424"/>
      <c r="BL65" s="409">
        <f>COUNTIFS('ZASOBY N'!$B62:$B$525,'ZASOBY N'!$B62,'ZASOBY N'!$C62:'ZASOBY N'!$C$525,'ZASOBY N'!$C62,'ZASOBY N'!$D62:'ZASOBY N'!$D$525,'ZASOBY N'!$D62,'ZASOBY N'!$H62:'ZASOBY N'!$H$525,'ZASOBY N'!$H62 )</f>
        <v>0</v>
      </c>
      <c r="BM65" s="410">
        <f>COUNTIFS('ZASOBY N'!$B$10:$B62,'ZASOBY N'!$B62,'ZASOBY N'!$C$10:'ZASOBY N'!$C62,'ZASOBY N'!$C62,'ZASOBY N'!$D$10:'ZASOBY N'!$D62,'ZASOBY N'!$D62,'ZASOBY N'!$H$10:'ZASOBY N'!$H62,'ZASOBY N'!$H62 )</f>
        <v>0</v>
      </c>
      <c r="BN65" s="411">
        <f t="shared" si="26"/>
        <v>0</v>
      </c>
      <c r="BO65" s="425">
        <f t="shared" si="27"/>
        <v>0</v>
      </c>
      <c r="BP65" s="94"/>
      <c r="BQ65" s="94"/>
      <c r="BR65" s="94"/>
      <c r="BS65" s="94"/>
      <c r="BT65" s="94"/>
      <c r="BU65" s="94"/>
      <c r="BV65" s="94"/>
      <c r="BW65" s="426" t="str">
        <f t="shared" si="22"/>
        <v/>
      </c>
      <c r="BX65" s="439" t="str">
        <f>IF(E65=0,"",NN!E65)</f>
        <v/>
      </c>
      <c r="BY65" s="396" t="str">
        <f>IF(A65="","",NN!A65)</f>
        <v/>
      </c>
      <c r="BZ65" s="428" t="str">
        <f>IF(OR(E65=LEGENDA!$D$30,E65=LEGENDA!$D$31,E65=LEGENDA!$D$32,E65=LEGENDA!$D$33,E65=LEGENDA!$D$34,E65=LEGENDA!$D$35,E65=LEGENDA!$D$36,E65=LEGENDA!$D$37),AV65,"")</f>
        <v/>
      </c>
      <c r="CA65" s="428" t="str">
        <f>IF(OR(E65=LEGENDA!$D$30,E65=LEGENDA!$D$31,E65=LEGENDA!$D$32,E65=LEGENDA!$D$33,E65=LEGENDA!$D$34,E65=LEGENDA!$D$35,E65=LEGENDA!$D$36,E65=LEGENDA!$D$37),AG65,"")</f>
        <v/>
      </c>
      <c r="CB65" s="397" t="str">
        <f t="shared" si="23"/>
        <v/>
      </c>
      <c r="CC65" s="397" t="str">
        <f t="shared" si="28"/>
        <v/>
      </c>
      <c r="CD65" s="397" t="str">
        <f t="shared" si="29"/>
        <v/>
      </c>
      <c r="CE65" s="397" t="str">
        <f t="shared" si="30"/>
        <v/>
      </c>
      <c r="CF65" s="397" t="str">
        <f t="shared" si="31"/>
        <v/>
      </c>
      <c r="CG65" s="397" t="str">
        <f t="shared" si="32"/>
        <v/>
      </c>
      <c r="CH65" s="397" t="str">
        <f>IF(OR(E65=LEGENDA!$D$28,E65=LEGENDA!$D$29,E65=LEGENDA!$D$30,E65=LEGENDA!$D$31,E65=LEGENDA!$D$32,E65=LEGENDA!$D$33,E65=LEGENDA!$D$34,E65=LEGENDA!$D$35,E65=LEGENDA!$D$36,E65=LEGENDA!$D$39),1,"")</f>
        <v/>
      </c>
      <c r="CI65" s="397" t="str">
        <f t="shared" si="33"/>
        <v/>
      </c>
      <c r="CJ65" s="397" t="str">
        <f t="shared" si="24"/>
        <v/>
      </c>
    </row>
    <row r="66" spans="1:88" ht="18.75" customHeight="1" thickBot="1" x14ac:dyDescent="0.3">
      <c r="A66" s="152" t="str">
        <f>IF('ZASOBY N'!A63="","",'ZASOBY N'!A63)</f>
        <v/>
      </c>
      <c r="B66" s="137" t="str">
        <f>IF('ZASOBY N'!B63="","",'ZASOBY N'!B63)</f>
        <v/>
      </c>
      <c r="C66" s="137" t="str">
        <f>IF('ZASOBY N'!C63="","",'ZASOBY N'!C63)</f>
        <v/>
      </c>
      <c r="D66" s="354" t="str">
        <f>IF('ZASOBY N'!D63="","",'ZASOBY N'!D63)</f>
        <v/>
      </c>
      <c r="E66" s="404"/>
      <c r="F66" s="130"/>
      <c r="G66" s="129"/>
      <c r="H66" s="301"/>
      <c r="I66" s="301"/>
      <c r="J66" s="147" t="str">
        <f>IF('ZASOBY N'!$F63="","",'ZASOBY N'!$F63)</f>
        <v/>
      </c>
      <c r="K66" s="403"/>
      <c r="L66" s="254" t="str">
        <f t="shared" si="38"/>
        <v/>
      </c>
      <c r="M66" s="300"/>
      <c r="N66" s="300"/>
      <c r="O66" s="140" t="str">
        <f>IF(L66="","",IF(OR(E66=LEGENDA!$D$28,E66=LEGENDA!$D$29,E66=LEGENDA!$D$31,E66=LEGENDA!$D$38),0.15,0))</f>
        <v/>
      </c>
      <c r="P66" s="140" t="str">
        <f>IF(L66="","",IF(AND(E66=LEGENDA!$D$39,H66=""),"BRAK kol.7",IF(AND(F66=LEGENDA!$A$105,H66=""),"BRAK kol.7",IF(AND(F66=LEGENDA!$A$106,H66=""),"BRAK kol.7",IF(AND(F66=LEGENDA!$A$107,H66=""),"BRAK kol.7",IF(AND(F66=LEGENDA!$A$108,H66=""),"BRAK kol.7",IF(AND(F66=LEGENDA!$A$109,H66=""),"BRAK kol.7",L66*O66)))))))</f>
        <v/>
      </c>
      <c r="Q66" s="141" t="str">
        <f t="shared" si="4"/>
        <v/>
      </c>
      <c r="R66" s="142" t="str">
        <f t="shared" si="5"/>
        <v/>
      </c>
      <c r="S66" s="149" t="str">
        <f t="shared" si="25"/>
        <v/>
      </c>
      <c r="T66" s="431" t="str">
        <f t="shared" si="6"/>
        <v/>
      </c>
      <c r="U66" s="402"/>
      <c r="V66" s="431" t="str">
        <f t="shared" si="7"/>
        <v/>
      </c>
      <c r="W66" s="257"/>
      <c r="X66" s="302" t="str">
        <f>IF(U66="","",IF(AND(V66="",W66=""),"",IF(AND(E66=LEGENDA!$D$39,H66=""),"BRAK kol.7",IF(AND(F66=LEGENDA!$A$105,H66="",E66=LEGENDA!$D$35),V66*W66,IF(AND(F66=LEGENDA!$A$105,H66="",E66=LEGENDA!$D$36),V66*W66,IF(AND(F66=LEGENDA!$A$105,H66=""),"BRAK kol.7",IF(AND(F66=LEGENDA!$A$106,H66=""),"BRAK kol.7",IF(AND(F66=LEGENDA!$A$107,H66=""),"BRAK kol.7",IF(AND(F66=LEGENDA!$A$108,H66=""),"BRAK kol.7",IF(AND(F66=LEGENDA!$A$109,H66=""),"BRAK kol.7",IF(AND(U66&gt;0,W66=""),"Brakkol21",IF(OR(T66="Błąd kol. 7",T66="Błąd kol.8"),T66,IF(AND(H66="",I66=""),"BRAKkol7-8",V66*W66)))))))))))))</f>
        <v/>
      </c>
      <c r="Y66" s="402"/>
      <c r="Z66" s="431" t="str">
        <f t="shared" si="8"/>
        <v/>
      </c>
      <c r="AA66" s="257"/>
      <c r="AB66" s="302" t="str">
        <f>IF(OR(Y66="",Z66="",AA66=""),"",IF(AND(E66=LEGENDA!$D$39,H66=""),"BRAK kol.7",IF(AND(F66=LEGENDA!$A$105,H66=""),"BRAK kol.7",IF(AND(F66=LEGENDA!$A$106,H66=""),"BRAK kol.7",IF(AND(F66=LEGENDA!$A$107,H66=""),"BRAK kol.7",IF(AND(F66=LEGENDA!$A$108,H66=""),"BRAK kol.7",IF(AND(F66=LEGENDA!$A$109,H66=""),"BRAK kol.7",Z66*AA66)))))))</f>
        <v/>
      </c>
      <c r="AC66" s="302" t="str">
        <f t="shared" si="9"/>
        <v/>
      </c>
      <c r="AD66" s="143" t="str">
        <f>IFERROR(IF(OR(J66="",AC66=""),"",IF(AND(E66=LEGENDA!$D$39,H66="",I66=""),"BRAK kol.7",AC66*$J66)),"BRAK kol.7")</f>
        <v/>
      </c>
      <c r="AE66" s="144" t="str">
        <f t="shared" si="10"/>
        <v/>
      </c>
      <c r="AF66" s="143" t="str">
        <f t="shared" si="11"/>
        <v/>
      </c>
      <c r="AG66" s="143" t="str">
        <f t="shared" si="12"/>
        <v/>
      </c>
      <c r="AH66" s="143" t="str">
        <f t="shared" si="13"/>
        <v/>
      </c>
      <c r="AI66" s="131"/>
      <c r="AJ66" s="327"/>
      <c r="AK66" s="286" t="str">
        <f t="shared" si="15"/>
        <v/>
      </c>
      <c r="AL66" s="287" t="str">
        <f t="shared" si="16"/>
        <v/>
      </c>
      <c r="AM66" s="287" t="str">
        <f t="shared" si="17"/>
        <v/>
      </c>
      <c r="AN66" s="318" t="str">
        <f>IF('ZASOBY N'!BD63="","",'ZASOBY N'!BD63)</f>
        <v/>
      </c>
      <c r="AO66" s="320"/>
      <c r="AP66" s="329">
        <f t="shared" si="18"/>
        <v>0</v>
      </c>
      <c r="AQ66" s="333">
        <f t="shared" si="35"/>
        <v>0</v>
      </c>
      <c r="AR66" s="333">
        <f t="shared" si="35"/>
        <v>0</v>
      </c>
      <c r="AS66" s="333">
        <f t="shared" si="19"/>
        <v>0</v>
      </c>
      <c r="AT66" s="333">
        <f t="shared" si="37"/>
        <v>0</v>
      </c>
      <c r="AU66" s="333">
        <f t="shared" si="20"/>
        <v>0</v>
      </c>
      <c r="AV66" s="396" t="str">
        <f>IF(BJ66=0,"",NN!BJ66)</f>
        <v/>
      </c>
      <c r="AW66" s="460" t="str">
        <f>IF('UPR BILANS N'!W64="","",'UPR BILANS N'!W64)</f>
        <v/>
      </c>
      <c r="AX66" s="94" t="str">
        <f t="shared" si="21"/>
        <v/>
      </c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414">
        <f>IFERROR(IF(AND(BL66=1,BM66=1,SUMIF($C66:$C$525,$C66,$AH66:$AH$525)=$BN66),$BN66,IF($BO66&gt;0,$BO66,IF(AND(B66=B67,C66=C67,D66=D67,J66=J67),AH66+AH67,IF(AND(COUNTIF($C$13:$C65,$C66)&gt;=1,COUNTIF($D$13:$D65,$D66)&gt;=1),0,IF(AND(SUMIF($B66:$B$525,$B66,$AH66:$AH$525)&gt;$AH66,SUMIF($C66:$C$525,$C66,$AH66:$AH$525)&gt;$AH66,SUMIF($D66:$D$525,$D66,$AH66:$AH$525)&gt;$AH66),SUMIF($C66:$C$525,$C66,$BN66:$BN$525),0))))),0)</f>
        <v>0</v>
      </c>
      <c r="BK66" s="424"/>
      <c r="BL66" s="409">
        <f>COUNTIFS('ZASOBY N'!$B63:$B$525,'ZASOBY N'!$B63,'ZASOBY N'!$C63:'ZASOBY N'!$C$525,'ZASOBY N'!$C63,'ZASOBY N'!$D63:'ZASOBY N'!$D$525,'ZASOBY N'!$D63,'ZASOBY N'!$H63:'ZASOBY N'!$H$525,'ZASOBY N'!$H63 )</f>
        <v>0</v>
      </c>
      <c r="BM66" s="410">
        <f>COUNTIFS('ZASOBY N'!$B$10:$B63,'ZASOBY N'!$B63,'ZASOBY N'!$C$10:'ZASOBY N'!$C63,'ZASOBY N'!$C63,'ZASOBY N'!$D$10:'ZASOBY N'!$D63,'ZASOBY N'!$D63,'ZASOBY N'!$H$10:'ZASOBY N'!$H63,'ZASOBY N'!$H63 )</f>
        <v>0</v>
      </c>
      <c r="BN66" s="411">
        <f t="shared" si="26"/>
        <v>0</v>
      </c>
      <c r="BO66" s="425">
        <f t="shared" si="27"/>
        <v>0</v>
      </c>
      <c r="BP66" s="94"/>
      <c r="BQ66" s="94"/>
      <c r="BR66" s="94"/>
      <c r="BS66" s="94"/>
      <c r="BT66" s="94"/>
      <c r="BU66" s="94"/>
      <c r="BV66" s="94"/>
      <c r="BW66" s="426" t="str">
        <f t="shared" si="22"/>
        <v/>
      </c>
      <c r="BX66" s="439" t="str">
        <f>IF(E66=0,"",NN!E66)</f>
        <v/>
      </c>
      <c r="BY66" s="396" t="str">
        <f>IF(A66="","",NN!A66)</f>
        <v/>
      </c>
      <c r="BZ66" s="428" t="str">
        <f>IF(OR(E66=LEGENDA!$D$30,E66=LEGENDA!$D$31,E66=LEGENDA!$D$32,E66=LEGENDA!$D$33,E66=LEGENDA!$D$34,E66=LEGENDA!$D$35,E66=LEGENDA!$D$36,E66=LEGENDA!$D$37),AV66,"")</f>
        <v/>
      </c>
      <c r="CA66" s="428" t="str">
        <f>IF(OR(E66=LEGENDA!$D$30,E66=LEGENDA!$D$31,E66=LEGENDA!$D$32,E66=LEGENDA!$D$33,E66=LEGENDA!$D$34,E66=LEGENDA!$D$35,E66=LEGENDA!$D$36,E66=LEGENDA!$D$37),AG66,"")</f>
        <v/>
      </c>
      <c r="CB66" s="397" t="str">
        <f t="shared" si="23"/>
        <v/>
      </c>
      <c r="CC66" s="397" t="str">
        <f t="shared" si="28"/>
        <v/>
      </c>
      <c r="CD66" s="397" t="str">
        <f t="shared" si="29"/>
        <v/>
      </c>
      <c r="CE66" s="397" t="str">
        <f t="shared" si="30"/>
        <v/>
      </c>
      <c r="CF66" s="397" t="str">
        <f t="shared" si="31"/>
        <v/>
      </c>
      <c r="CG66" s="397" t="str">
        <f t="shared" si="32"/>
        <v/>
      </c>
      <c r="CH66" s="397" t="str">
        <f>IF(OR(E66=LEGENDA!$D$28,E66=LEGENDA!$D$29,E66=LEGENDA!$D$30,E66=LEGENDA!$D$31,E66=LEGENDA!$D$32,E66=LEGENDA!$D$33,E66=LEGENDA!$D$34,E66=LEGENDA!$D$35,E66=LEGENDA!$D$36,E66=LEGENDA!$D$39),1,"")</f>
        <v/>
      </c>
      <c r="CI66" s="397" t="str">
        <f t="shared" si="33"/>
        <v/>
      </c>
      <c r="CJ66" s="397" t="str">
        <f t="shared" si="24"/>
        <v/>
      </c>
    </row>
    <row r="67" spans="1:88" ht="18.75" customHeight="1" thickBot="1" x14ac:dyDescent="0.3">
      <c r="A67" s="152" t="str">
        <f>IF('ZASOBY N'!A64="","",'ZASOBY N'!A64)</f>
        <v/>
      </c>
      <c r="B67" s="137" t="str">
        <f>IF('ZASOBY N'!B64="","",'ZASOBY N'!B64)</f>
        <v/>
      </c>
      <c r="C67" s="137" t="str">
        <f>IF('ZASOBY N'!C64="","",'ZASOBY N'!C64)</f>
        <v/>
      </c>
      <c r="D67" s="354" t="str">
        <f>IF('ZASOBY N'!D64="","",'ZASOBY N'!D64)</f>
        <v/>
      </c>
      <c r="E67" s="404"/>
      <c r="F67" s="130"/>
      <c r="G67" s="129"/>
      <c r="H67" s="301"/>
      <c r="I67" s="301"/>
      <c r="J67" s="147" t="str">
        <f>IF('ZASOBY N'!$F64="","",'ZASOBY N'!$F64)</f>
        <v/>
      </c>
      <c r="K67" s="403"/>
      <c r="L67" s="254" t="str">
        <f t="shared" si="38"/>
        <v/>
      </c>
      <c r="M67" s="300"/>
      <c r="N67" s="300"/>
      <c r="O67" s="140" t="str">
        <f>IF(L67="","",IF(OR(E67=LEGENDA!$D$28,E67=LEGENDA!$D$29,E67=LEGENDA!$D$31,E67=LEGENDA!$D$38),0.15,0))</f>
        <v/>
      </c>
      <c r="P67" s="140" t="str">
        <f>IF(L67="","",IF(AND(E67=LEGENDA!$D$39,H67=""),"BRAK kol.7",IF(AND(F67=LEGENDA!$A$105,H67=""),"BRAK kol.7",IF(AND(F67=LEGENDA!$A$106,H67=""),"BRAK kol.7",IF(AND(F67=LEGENDA!$A$107,H67=""),"BRAK kol.7",IF(AND(F67=LEGENDA!$A$108,H67=""),"BRAK kol.7",IF(AND(F67=LEGENDA!$A$109,H67=""),"BRAK kol.7",L67*O67)))))))</f>
        <v/>
      </c>
      <c r="Q67" s="141" t="str">
        <f t="shared" si="4"/>
        <v/>
      </c>
      <c r="R67" s="142" t="str">
        <f t="shared" si="5"/>
        <v/>
      </c>
      <c r="S67" s="149" t="str">
        <f t="shared" si="25"/>
        <v/>
      </c>
      <c r="T67" s="431" t="str">
        <f t="shared" si="6"/>
        <v/>
      </c>
      <c r="U67" s="402"/>
      <c r="V67" s="431" t="str">
        <f t="shared" si="7"/>
        <v/>
      </c>
      <c r="W67" s="257"/>
      <c r="X67" s="302" t="str">
        <f>IF(U67="","",IF(AND(V67="",W67=""),"",IF(AND(E67=LEGENDA!$D$39,H67=""),"BRAK kol.7",IF(AND(F67=LEGENDA!$A$105,H67="",E67=LEGENDA!$D$35),V67*W67,IF(AND(F67=LEGENDA!$A$105,H67="",E67=LEGENDA!$D$36),V67*W67,IF(AND(F67=LEGENDA!$A$105,H67=""),"BRAK kol.7",IF(AND(F67=LEGENDA!$A$106,H67=""),"BRAK kol.7",IF(AND(F67=LEGENDA!$A$107,H67=""),"BRAK kol.7",IF(AND(F67=LEGENDA!$A$108,H67=""),"BRAK kol.7",IF(AND(F67=LEGENDA!$A$109,H67=""),"BRAK kol.7",IF(AND(U67&gt;0,W67=""),"Brakkol21",IF(OR(T67="Błąd kol. 7",T67="Błąd kol.8"),T67,IF(AND(H67="",I67=""),"BRAKkol7-8",V67*W67)))))))))))))</f>
        <v/>
      </c>
      <c r="Y67" s="402"/>
      <c r="Z67" s="431" t="str">
        <f t="shared" si="8"/>
        <v/>
      </c>
      <c r="AA67" s="257"/>
      <c r="AB67" s="302" t="str">
        <f>IF(OR(Y67="",Z67="",AA67=""),"",IF(AND(E67=LEGENDA!$D$39,H67=""),"BRAK kol.7",IF(AND(F67=LEGENDA!$A$105,H67=""),"BRAK kol.7",IF(AND(F67=LEGENDA!$A$106,H67=""),"BRAK kol.7",IF(AND(F67=LEGENDA!$A$107,H67=""),"BRAK kol.7",IF(AND(F67=LEGENDA!$A$108,H67=""),"BRAK kol.7",IF(AND(F67=LEGENDA!$A$109,H67=""),"BRAK kol.7",Z67*AA67)))))))</f>
        <v/>
      </c>
      <c r="AC67" s="302" t="str">
        <f t="shared" si="9"/>
        <v/>
      </c>
      <c r="AD67" s="143" t="str">
        <f>IFERROR(IF(OR(J67="",AC67=""),"",IF(AND(E67=LEGENDA!$D$39,H67="",I67=""),"BRAK kol.7",AC67*$J67)),"BRAK kol.7")</f>
        <v/>
      </c>
      <c r="AE67" s="144" t="str">
        <f t="shared" si="10"/>
        <v/>
      </c>
      <c r="AF67" s="143" t="str">
        <f t="shared" si="11"/>
        <v/>
      </c>
      <c r="AG67" s="143" t="str">
        <f t="shared" si="12"/>
        <v/>
      </c>
      <c r="AH67" s="143" t="str">
        <f t="shared" si="13"/>
        <v/>
      </c>
      <c r="AI67" s="131"/>
      <c r="AJ67" s="327"/>
      <c r="AK67" s="286" t="str">
        <f t="shared" si="15"/>
        <v/>
      </c>
      <c r="AL67" s="287" t="str">
        <f t="shared" si="16"/>
        <v/>
      </c>
      <c r="AM67" s="287" t="str">
        <f t="shared" si="17"/>
        <v/>
      </c>
      <c r="AN67" s="318" t="str">
        <f>IF('ZASOBY N'!BD64="","",'ZASOBY N'!BD64)</f>
        <v/>
      </c>
      <c r="AO67" s="320"/>
      <c r="AP67" s="329">
        <f t="shared" si="18"/>
        <v>0</v>
      </c>
      <c r="AQ67" s="333">
        <f t="shared" si="35"/>
        <v>0</v>
      </c>
      <c r="AR67" s="333">
        <f t="shared" si="35"/>
        <v>0</v>
      </c>
      <c r="AS67" s="333">
        <f t="shared" si="19"/>
        <v>0</v>
      </c>
      <c r="AT67" s="333">
        <f t="shared" si="37"/>
        <v>0</v>
      </c>
      <c r="AU67" s="333">
        <f t="shared" si="20"/>
        <v>0</v>
      </c>
      <c r="AV67" s="396" t="str">
        <f>IF(BJ67=0,"",NN!BJ67)</f>
        <v/>
      </c>
      <c r="AW67" s="460" t="str">
        <f>IF('UPR BILANS N'!W65="","",'UPR BILANS N'!W65)</f>
        <v/>
      </c>
      <c r="AX67" s="94" t="str">
        <f t="shared" si="21"/>
        <v/>
      </c>
      <c r="AY67" s="94"/>
      <c r="AZ67" s="94"/>
      <c r="BA67" s="94"/>
      <c r="BB67" s="94"/>
      <c r="BC67" s="94"/>
      <c r="BD67" s="94"/>
      <c r="BE67" s="94"/>
      <c r="BF67" s="94"/>
      <c r="BG67" s="94"/>
      <c r="BH67" s="94"/>
      <c r="BI67" s="94"/>
      <c r="BJ67" s="414">
        <f>IFERROR(IF(AND(BL67=1,BM67=1,SUMIF($C67:$C$525,$C67,$AH67:$AH$525)=$BN67),$BN67,IF($BO67&gt;0,$BO67,IF(AND(B67=B68,C67=C68,D67=D68,J67=J68),AH67+AH68,IF(AND(COUNTIF($C$13:$C66,$C67)&gt;=1,COUNTIF($D$13:$D66,$D67)&gt;=1),0,IF(AND(SUMIF($B67:$B$525,$B67,$AH67:$AH$525)&gt;$AH67,SUMIF($C67:$C$525,$C67,$AH67:$AH$525)&gt;$AH67,SUMIF($D67:$D$525,$D67,$AH67:$AH$525)&gt;$AH67),SUMIF($C67:$C$525,$C67,$BN67:$BN$525),0))))),0)</f>
        <v>0</v>
      </c>
      <c r="BK67" s="424"/>
      <c r="BL67" s="409">
        <f>COUNTIFS('ZASOBY N'!$B64:$B$525,'ZASOBY N'!$B64,'ZASOBY N'!$C64:'ZASOBY N'!$C$525,'ZASOBY N'!$C64,'ZASOBY N'!$D64:'ZASOBY N'!$D$525,'ZASOBY N'!$D64,'ZASOBY N'!$H64:'ZASOBY N'!$H$525,'ZASOBY N'!$H64 )</f>
        <v>0</v>
      </c>
      <c r="BM67" s="410">
        <f>COUNTIFS('ZASOBY N'!$B$10:$B64,'ZASOBY N'!$B64,'ZASOBY N'!$C$10:'ZASOBY N'!$C64,'ZASOBY N'!$C64,'ZASOBY N'!$D$10:'ZASOBY N'!$D64,'ZASOBY N'!$D64,'ZASOBY N'!$H$10:'ZASOBY N'!$H64,'ZASOBY N'!$H64 )</f>
        <v>0</v>
      </c>
      <c r="BN67" s="411">
        <f t="shared" si="26"/>
        <v>0</v>
      </c>
      <c r="BO67" s="425">
        <f t="shared" si="27"/>
        <v>0</v>
      </c>
      <c r="BP67" s="94"/>
      <c r="BQ67" s="94"/>
      <c r="BR67" s="94"/>
      <c r="BS67" s="94"/>
      <c r="BT67" s="94"/>
      <c r="BU67" s="94"/>
      <c r="BV67" s="94"/>
      <c r="BW67" s="426" t="str">
        <f t="shared" si="22"/>
        <v/>
      </c>
      <c r="BX67" s="439" t="str">
        <f>IF(E67=0,"",NN!E67)</f>
        <v/>
      </c>
      <c r="BY67" s="396" t="str">
        <f>IF(A67="","",NN!A67)</f>
        <v/>
      </c>
      <c r="BZ67" s="428" t="str">
        <f>IF(OR(E67=LEGENDA!$D$30,E67=LEGENDA!$D$31,E67=LEGENDA!$D$32,E67=LEGENDA!$D$33,E67=LEGENDA!$D$34,E67=LEGENDA!$D$35,E67=LEGENDA!$D$36,E67=LEGENDA!$D$37),AV67,"")</f>
        <v/>
      </c>
      <c r="CA67" s="428" t="str">
        <f>IF(OR(E67=LEGENDA!$D$30,E67=LEGENDA!$D$31,E67=LEGENDA!$D$32,E67=LEGENDA!$D$33,E67=LEGENDA!$D$34,E67=LEGENDA!$D$35,E67=LEGENDA!$D$36,E67=LEGENDA!$D$37),AG67,"")</f>
        <v/>
      </c>
      <c r="CB67" s="397" t="str">
        <f t="shared" si="23"/>
        <v/>
      </c>
      <c r="CC67" s="397" t="str">
        <f t="shared" si="28"/>
        <v/>
      </c>
      <c r="CD67" s="397" t="str">
        <f t="shared" si="29"/>
        <v/>
      </c>
      <c r="CE67" s="397" t="str">
        <f t="shared" si="30"/>
        <v/>
      </c>
      <c r="CF67" s="397" t="str">
        <f t="shared" si="31"/>
        <v/>
      </c>
      <c r="CG67" s="397" t="str">
        <f t="shared" si="32"/>
        <v/>
      </c>
      <c r="CH67" s="397" t="str">
        <f>IF(OR(E67=LEGENDA!$D$28,E67=LEGENDA!$D$29,E67=LEGENDA!$D$30,E67=LEGENDA!$D$31,E67=LEGENDA!$D$32,E67=LEGENDA!$D$33,E67=LEGENDA!$D$34,E67=LEGENDA!$D$35,E67=LEGENDA!$D$36,E67=LEGENDA!$D$39),1,"")</f>
        <v/>
      </c>
      <c r="CI67" s="397" t="str">
        <f t="shared" si="33"/>
        <v/>
      </c>
      <c r="CJ67" s="397" t="str">
        <f t="shared" si="24"/>
        <v/>
      </c>
    </row>
    <row r="68" spans="1:88" ht="18.75" customHeight="1" thickBot="1" x14ac:dyDescent="0.3">
      <c r="A68" s="152" t="str">
        <f>IF('ZASOBY N'!A65="","",'ZASOBY N'!A65)</f>
        <v/>
      </c>
      <c r="B68" s="137" t="str">
        <f>IF('ZASOBY N'!B65="","",'ZASOBY N'!B65)</f>
        <v/>
      </c>
      <c r="C68" s="137" t="str">
        <f>IF('ZASOBY N'!C65="","",'ZASOBY N'!C65)</f>
        <v/>
      </c>
      <c r="D68" s="354" t="str">
        <f>IF('ZASOBY N'!D65="","",'ZASOBY N'!D65)</f>
        <v/>
      </c>
      <c r="E68" s="404"/>
      <c r="F68" s="130"/>
      <c r="G68" s="129"/>
      <c r="H68" s="301"/>
      <c r="I68" s="301"/>
      <c r="J68" s="147" t="str">
        <f>IF('ZASOBY N'!$F65="","",'ZASOBY N'!$F65)</f>
        <v/>
      </c>
      <c r="K68" s="403"/>
      <c r="L68" s="254" t="str">
        <f t="shared" si="38"/>
        <v/>
      </c>
      <c r="M68" s="300"/>
      <c r="N68" s="300"/>
      <c r="O68" s="140" t="str">
        <f>IF(L68="","",IF(OR(E68=LEGENDA!$D$28,E68=LEGENDA!$D$29,E68=LEGENDA!$D$31,E68=LEGENDA!$D$38),0.15,0))</f>
        <v/>
      </c>
      <c r="P68" s="140" t="str">
        <f>IF(L68="","",IF(AND(E68=LEGENDA!$D$39,H68=""),"BRAK kol.7",IF(AND(F68=LEGENDA!$A$105,H68=""),"BRAK kol.7",IF(AND(F68=LEGENDA!$A$106,H68=""),"BRAK kol.7",IF(AND(F68=LEGENDA!$A$107,H68=""),"BRAK kol.7",IF(AND(F68=LEGENDA!$A$108,H68=""),"BRAK kol.7",IF(AND(F68=LEGENDA!$A$109,H68=""),"BRAK kol.7",L68*O68)))))))</f>
        <v/>
      </c>
      <c r="Q68" s="141" t="str">
        <f t="shared" si="4"/>
        <v/>
      </c>
      <c r="R68" s="142" t="str">
        <f t="shared" si="5"/>
        <v/>
      </c>
      <c r="S68" s="149" t="str">
        <f t="shared" si="25"/>
        <v/>
      </c>
      <c r="T68" s="431" t="str">
        <f t="shared" si="6"/>
        <v/>
      </c>
      <c r="U68" s="402"/>
      <c r="V68" s="431" t="str">
        <f t="shared" si="7"/>
        <v/>
      </c>
      <c r="W68" s="257"/>
      <c r="X68" s="302" t="str">
        <f>IF(U68="","",IF(AND(V68="",W68=""),"",IF(AND(E68=LEGENDA!$D$39,H68=""),"BRAK kol.7",IF(AND(F68=LEGENDA!$A$105,H68="",E68=LEGENDA!$D$35),V68*W68,IF(AND(F68=LEGENDA!$A$105,H68="",E68=LEGENDA!$D$36),V68*W68,IF(AND(F68=LEGENDA!$A$105,H68=""),"BRAK kol.7",IF(AND(F68=LEGENDA!$A$106,H68=""),"BRAK kol.7",IF(AND(F68=LEGENDA!$A$107,H68=""),"BRAK kol.7",IF(AND(F68=LEGENDA!$A$108,H68=""),"BRAK kol.7",IF(AND(F68=LEGENDA!$A$109,H68=""),"BRAK kol.7",IF(AND(U68&gt;0,W68=""),"Brakkol21",IF(OR(T68="Błąd kol. 7",T68="Błąd kol.8"),T68,IF(AND(H68="",I68=""),"BRAKkol7-8",V68*W68)))))))))))))</f>
        <v/>
      </c>
      <c r="Y68" s="402"/>
      <c r="Z68" s="431" t="str">
        <f t="shared" si="8"/>
        <v/>
      </c>
      <c r="AA68" s="257"/>
      <c r="AB68" s="302" t="str">
        <f>IF(OR(Y68="",Z68="",AA68=""),"",IF(AND(E68=LEGENDA!$D$39,H68=""),"BRAK kol.7",IF(AND(F68=LEGENDA!$A$105,H68=""),"BRAK kol.7",IF(AND(F68=LEGENDA!$A$106,H68=""),"BRAK kol.7",IF(AND(F68=LEGENDA!$A$107,H68=""),"BRAK kol.7",IF(AND(F68=LEGENDA!$A$108,H68=""),"BRAK kol.7",IF(AND(F68=LEGENDA!$A$109,H68=""),"BRAK kol.7",Z68*AA68)))))))</f>
        <v/>
      </c>
      <c r="AC68" s="302" t="str">
        <f t="shared" si="9"/>
        <v/>
      </c>
      <c r="AD68" s="143" t="str">
        <f>IFERROR(IF(OR(J68="",AC68=""),"",IF(AND(E68=LEGENDA!$D$39,H68="",I68=""),"BRAK kol.7",AC68*$J68)),"BRAK kol.7")</f>
        <v/>
      </c>
      <c r="AE68" s="144" t="str">
        <f t="shared" si="10"/>
        <v/>
      </c>
      <c r="AF68" s="143" t="str">
        <f t="shared" si="11"/>
        <v/>
      </c>
      <c r="AG68" s="143" t="str">
        <f t="shared" si="12"/>
        <v/>
      </c>
      <c r="AH68" s="143" t="str">
        <f t="shared" si="13"/>
        <v/>
      </c>
      <c r="AI68" s="131"/>
      <c r="AJ68" s="327"/>
      <c r="AK68" s="286" t="str">
        <f t="shared" si="15"/>
        <v/>
      </c>
      <c r="AL68" s="287" t="str">
        <f t="shared" si="16"/>
        <v/>
      </c>
      <c r="AM68" s="287" t="str">
        <f t="shared" si="17"/>
        <v/>
      </c>
      <c r="AN68" s="318" t="str">
        <f>IF('ZASOBY N'!BD65="","",'ZASOBY N'!BD65)</f>
        <v/>
      </c>
      <c r="AO68" s="320"/>
      <c r="AP68" s="329">
        <f t="shared" si="18"/>
        <v>0</v>
      </c>
      <c r="AQ68" s="333">
        <f t="shared" si="35"/>
        <v>0</v>
      </c>
      <c r="AR68" s="333">
        <f t="shared" si="35"/>
        <v>0</v>
      </c>
      <c r="AS68" s="333">
        <f t="shared" si="19"/>
        <v>0</v>
      </c>
      <c r="AT68" s="333">
        <f t="shared" si="37"/>
        <v>0</v>
      </c>
      <c r="AU68" s="333">
        <f t="shared" si="20"/>
        <v>0</v>
      </c>
      <c r="AV68" s="396" t="str">
        <f>IF(BJ68=0,"",NN!BJ68)</f>
        <v/>
      </c>
      <c r="AW68" s="460" t="str">
        <f>IF('UPR BILANS N'!W66="","",'UPR BILANS N'!W66)</f>
        <v/>
      </c>
      <c r="AX68" s="94" t="str">
        <f t="shared" si="21"/>
        <v/>
      </c>
      <c r="AY68" s="94"/>
      <c r="AZ68" s="94"/>
      <c r="BA68" s="94"/>
      <c r="BB68" s="94"/>
      <c r="BC68" s="94"/>
      <c r="BD68" s="94"/>
      <c r="BE68" s="94"/>
      <c r="BF68" s="94"/>
      <c r="BG68" s="94"/>
      <c r="BH68" s="94"/>
      <c r="BI68" s="94"/>
      <c r="BJ68" s="414">
        <f>IFERROR(IF(AND(BL68=1,BM68=1,SUMIF($C68:$C$525,$C68,$AH68:$AH$525)=$BN68),$BN68,IF($BO68&gt;0,$BO68,IF(AND(B68=B69,C68=C69,D68=D69,J68=J69),AH68+AH69,IF(AND(COUNTIF($C$13:$C67,$C68)&gt;=1,COUNTIF($D$13:$D67,$D68)&gt;=1),0,IF(AND(SUMIF($B68:$B$525,$B68,$AH68:$AH$525)&gt;$AH68,SUMIF($C68:$C$525,$C68,$AH68:$AH$525)&gt;$AH68,SUMIF($D68:$D$525,$D68,$AH68:$AH$525)&gt;$AH68),SUMIF($C68:$C$525,$C68,$BN68:$BN$525),0))))),0)</f>
        <v>0</v>
      </c>
      <c r="BK68" s="424"/>
      <c r="BL68" s="409">
        <f>COUNTIFS('ZASOBY N'!$B65:$B$525,'ZASOBY N'!$B65,'ZASOBY N'!$C65:'ZASOBY N'!$C$525,'ZASOBY N'!$C65,'ZASOBY N'!$D65:'ZASOBY N'!$D$525,'ZASOBY N'!$D65,'ZASOBY N'!$H65:'ZASOBY N'!$H$525,'ZASOBY N'!$H65 )</f>
        <v>0</v>
      </c>
      <c r="BM68" s="410">
        <f>COUNTIFS('ZASOBY N'!$B$10:$B65,'ZASOBY N'!$B65,'ZASOBY N'!$C$10:'ZASOBY N'!$C65,'ZASOBY N'!$C65,'ZASOBY N'!$D$10:'ZASOBY N'!$D65,'ZASOBY N'!$D65,'ZASOBY N'!$H$10:'ZASOBY N'!$H65,'ZASOBY N'!$H65 )</f>
        <v>0</v>
      </c>
      <c r="BN68" s="411">
        <f t="shared" si="26"/>
        <v>0</v>
      </c>
      <c r="BO68" s="425">
        <f t="shared" si="27"/>
        <v>0</v>
      </c>
      <c r="BP68" s="94"/>
      <c r="BQ68" s="94"/>
      <c r="BR68" s="94"/>
      <c r="BS68" s="94"/>
      <c r="BT68" s="94"/>
      <c r="BU68" s="94"/>
      <c r="BV68" s="94"/>
      <c r="BW68" s="426" t="str">
        <f t="shared" si="22"/>
        <v/>
      </c>
      <c r="BX68" s="439" t="str">
        <f>IF(E68=0,"",NN!E68)</f>
        <v/>
      </c>
      <c r="BY68" s="396" t="str">
        <f>IF(A68="","",NN!A68)</f>
        <v/>
      </c>
      <c r="BZ68" s="428" t="str">
        <f>IF(OR(E68=LEGENDA!$D$30,E68=LEGENDA!$D$31,E68=LEGENDA!$D$32,E68=LEGENDA!$D$33,E68=LEGENDA!$D$34,E68=LEGENDA!$D$35,E68=LEGENDA!$D$36,E68=LEGENDA!$D$37),AV68,"")</f>
        <v/>
      </c>
      <c r="CA68" s="428" t="str">
        <f>IF(OR(E68=LEGENDA!$D$30,E68=LEGENDA!$D$31,E68=LEGENDA!$D$32,E68=LEGENDA!$D$33,E68=LEGENDA!$D$34,E68=LEGENDA!$D$35,E68=LEGENDA!$D$36,E68=LEGENDA!$D$37),AG68,"")</f>
        <v/>
      </c>
      <c r="CB68" s="397" t="str">
        <f t="shared" si="23"/>
        <v/>
      </c>
      <c r="CC68" s="397" t="str">
        <f t="shared" si="28"/>
        <v/>
      </c>
      <c r="CD68" s="397" t="str">
        <f t="shared" si="29"/>
        <v/>
      </c>
      <c r="CE68" s="397" t="str">
        <f t="shared" si="30"/>
        <v/>
      </c>
      <c r="CF68" s="397" t="str">
        <f t="shared" si="31"/>
        <v/>
      </c>
      <c r="CG68" s="397" t="str">
        <f t="shared" si="32"/>
        <v/>
      </c>
      <c r="CH68" s="397" t="str">
        <f>IF(OR(E68=LEGENDA!$D$28,E68=LEGENDA!$D$29,E68=LEGENDA!$D$30,E68=LEGENDA!$D$31,E68=LEGENDA!$D$32,E68=LEGENDA!$D$33,E68=LEGENDA!$D$34,E68=LEGENDA!$D$35,E68=LEGENDA!$D$36,E68=LEGENDA!$D$39),1,"")</f>
        <v/>
      </c>
      <c r="CI68" s="397" t="str">
        <f t="shared" si="33"/>
        <v/>
      </c>
      <c r="CJ68" s="397" t="str">
        <f t="shared" si="24"/>
        <v/>
      </c>
    </row>
    <row r="69" spans="1:88" ht="18.75" customHeight="1" thickBot="1" x14ac:dyDescent="0.3">
      <c r="A69" s="152" t="str">
        <f>IF('ZASOBY N'!A66="","",'ZASOBY N'!A66)</f>
        <v/>
      </c>
      <c r="B69" s="137" t="str">
        <f>IF('ZASOBY N'!B66="","",'ZASOBY N'!B66)</f>
        <v/>
      </c>
      <c r="C69" s="137" t="str">
        <f>IF('ZASOBY N'!C66="","",'ZASOBY N'!C66)</f>
        <v/>
      </c>
      <c r="D69" s="354" t="str">
        <f>IF('ZASOBY N'!D66="","",'ZASOBY N'!D66)</f>
        <v/>
      </c>
      <c r="E69" s="404"/>
      <c r="F69" s="130"/>
      <c r="G69" s="129"/>
      <c r="H69" s="301"/>
      <c r="I69" s="301"/>
      <c r="J69" s="147" t="str">
        <f>IF('ZASOBY N'!$F66="","",'ZASOBY N'!$F66)</f>
        <v/>
      </c>
      <c r="K69" s="403"/>
      <c r="L69" s="254" t="str">
        <f t="shared" si="38"/>
        <v/>
      </c>
      <c r="M69" s="300"/>
      <c r="N69" s="300"/>
      <c r="O69" s="140" t="str">
        <f>IF(L69="","",IF(OR(E69=LEGENDA!$D$28,E69=LEGENDA!$D$29,E69=LEGENDA!$D$31,E69=LEGENDA!$D$38),0.15,0))</f>
        <v/>
      </c>
      <c r="P69" s="140" t="str">
        <f>IF(L69="","",IF(AND(E69=LEGENDA!$D$39,H69=""),"BRAK kol.7",IF(AND(F69=LEGENDA!$A$105,H69=""),"BRAK kol.7",IF(AND(F69=LEGENDA!$A$106,H69=""),"BRAK kol.7",IF(AND(F69=LEGENDA!$A$107,H69=""),"BRAK kol.7",IF(AND(F69=LEGENDA!$A$108,H69=""),"BRAK kol.7",IF(AND(F69=LEGENDA!$A$109,H69=""),"BRAK kol.7",L69*O69)))))))</f>
        <v/>
      </c>
      <c r="Q69" s="141" t="str">
        <f t="shared" si="4"/>
        <v/>
      </c>
      <c r="R69" s="142" t="str">
        <f t="shared" si="5"/>
        <v/>
      </c>
      <c r="S69" s="149" t="str">
        <f t="shared" si="25"/>
        <v/>
      </c>
      <c r="T69" s="431" t="str">
        <f t="shared" si="6"/>
        <v/>
      </c>
      <c r="U69" s="402"/>
      <c r="V69" s="431" t="str">
        <f t="shared" si="7"/>
        <v/>
      </c>
      <c r="W69" s="257"/>
      <c r="X69" s="302" t="str">
        <f>IF(U69="","",IF(AND(V69="",W69=""),"",IF(AND(E69=LEGENDA!$D$39,H69=""),"BRAK kol.7",IF(AND(F69=LEGENDA!$A$105,H69="",E69=LEGENDA!$D$35),V69*W69,IF(AND(F69=LEGENDA!$A$105,H69="",E69=LEGENDA!$D$36),V69*W69,IF(AND(F69=LEGENDA!$A$105,H69=""),"BRAK kol.7",IF(AND(F69=LEGENDA!$A$106,H69=""),"BRAK kol.7",IF(AND(F69=LEGENDA!$A$107,H69=""),"BRAK kol.7",IF(AND(F69=LEGENDA!$A$108,H69=""),"BRAK kol.7",IF(AND(F69=LEGENDA!$A$109,H69=""),"BRAK kol.7",IF(AND(U69&gt;0,W69=""),"Brakkol21",IF(OR(T69="Błąd kol. 7",T69="Błąd kol.8"),T69,IF(AND(H69="",I69=""),"BRAKkol7-8",V69*W69)))))))))))))</f>
        <v/>
      </c>
      <c r="Y69" s="402"/>
      <c r="Z69" s="431" t="str">
        <f t="shared" si="8"/>
        <v/>
      </c>
      <c r="AA69" s="257"/>
      <c r="AB69" s="302" t="str">
        <f>IF(OR(Y69="",Z69="",AA69=""),"",IF(AND(E69=LEGENDA!$D$39,H69=""),"BRAK kol.7",IF(AND(F69=LEGENDA!$A$105,H69=""),"BRAK kol.7",IF(AND(F69=LEGENDA!$A$106,H69=""),"BRAK kol.7",IF(AND(F69=LEGENDA!$A$107,H69=""),"BRAK kol.7",IF(AND(F69=LEGENDA!$A$108,H69=""),"BRAK kol.7",IF(AND(F69=LEGENDA!$A$109,H69=""),"BRAK kol.7",Z69*AA69)))))))</f>
        <v/>
      </c>
      <c r="AC69" s="302" t="str">
        <f t="shared" si="9"/>
        <v/>
      </c>
      <c r="AD69" s="143" t="str">
        <f>IFERROR(IF(OR(J69="",AC69=""),"",IF(AND(E69=LEGENDA!$D$39,H69="",I69=""),"BRAK kol.7",AC69*$J69)),"BRAK kol.7")</f>
        <v/>
      </c>
      <c r="AE69" s="144" t="str">
        <f t="shared" si="10"/>
        <v/>
      </c>
      <c r="AF69" s="143" t="str">
        <f t="shared" si="11"/>
        <v/>
      </c>
      <c r="AG69" s="143" t="str">
        <f t="shared" si="12"/>
        <v/>
      </c>
      <c r="AH69" s="143" t="str">
        <f t="shared" si="13"/>
        <v/>
      </c>
      <c r="AI69" s="131"/>
      <c r="AJ69" s="327"/>
      <c r="AK69" s="286" t="str">
        <f t="shared" si="15"/>
        <v/>
      </c>
      <c r="AL69" s="287" t="str">
        <f t="shared" si="16"/>
        <v/>
      </c>
      <c r="AM69" s="287" t="str">
        <f t="shared" si="17"/>
        <v/>
      </c>
      <c r="AN69" s="318" t="str">
        <f>IF('ZASOBY N'!BD66="","",'ZASOBY N'!BD66)</f>
        <v/>
      </c>
      <c r="AO69" s="320"/>
      <c r="AP69" s="329">
        <f t="shared" si="18"/>
        <v>0</v>
      </c>
      <c r="AQ69" s="333">
        <f t="shared" si="35"/>
        <v>0</v>
      </c>
      <c r="AR69" s="333">
        <f t="shared" si="35"/>
        <v>0</v>
      </c>
      <c r="AS69" s="333">
        <f t="shared" si="19"/>
        <v>0</v>
      </c>
      <c r="AT69" s="333">
        <f t="shared" si="37"/>
        <v>0</v>
      </c>
      <c r="AU69" s="333">
        <f t="shared" si="20"/>
        <v>0</v>
      </c>
      <c r="AV69" s="396" t="str">
        <f>IF(BJ69=0,"",NN!BJ69)</f>
        <v/>
      </c>
      <c r="AW69" s="460" t="str">
        <f>IF('UPR BILANS N'!W67="","",'UPR BILANS N'!W67)</f>
        <v/>
      </c>
      <c r="AX69" s="94" t="str">
        <f t="shared" si="21"/>
        <v/>
      </c>
      <c r="AY69" s="94"/>
      <c r="AZ69" s="94"/>
      <c r="BA69" s="94"/>
      <c r="BB69" s="94"/>
      <c r="BC69" s="94"/>
      <c r="BD69" s="94"/>
      <c r="BE69" s="94"/>
      <c r="BF69" s="94"/>
      <c r="BG69" s="94"/>
      <c r="BH69" s="94"/>
      <c r="BI69" s="94"/>
      <c r="BJ69" s="414">
        <f>IFERROR(IF(AND(BL69=1,BM69=1,SUMIF($C69:$C$525,$C69,$AH69:$AH$525)=$BN69),$BN69,IF($BO69&gt;0,$BO69,IF(AND(B69=B70,C69=C70,D69=D70,J69=J70),AH69+AH70,IF(AND(COUNTIF($C$13:$C68,$C69)&gt;=1,COUNTIF($D$13:$D68,$D69)&gt;=1),0,IF(AND(SUMIF($B69:$B$525,$B69,$AH69:$AH$525)&gt;$AH69,SUMIF($C69:$C$525,$C69,$AH69:$AH$525)&gt;$AH69,SUMIF($D69:$D$525,$D69,$AH69:$AH$525)&gt;$AH69),SUMIF($C69:$C$525,$C69,$BN69:$BN$525),0))))),0)</f>
        <v>0</v>
      </c>
      <c r="BK69" s="424"/>
      <c r="BL69" s="409">
        <f>COUNTIFS('ZASOBY N'!$B66:$B$525,'ZASOBY N'!$B66,'ZASOBY N'!$C66:'ZASOBY N'!$C$525,'ZASOBY N'!$C66,'ZASOBY N'!$D66:'ZASOBY N'!$D$525,'ZASOBY N'!$D66,'ZASOBY N'!$H66:'ZASOBY N'!$H$525,'ZASOBY N'!$H66 )</f>
        <v>0</v>
      </c>
      <c r="BM69" s="410">
        <f>COUNTIFS('ZASOBY N'!$B$10:$B66,'ZASOBY N'!$B66,'ZASOBY N'!$C$10:'ZASOBY N'!$C66,'ZASOBY N'!$C66,'ZASOBY N'!$D$10:'ZASOBY N'!$D66,'ZASOBY N'!$D66,'ZASOBY N'!$H$10:'ZASOBY N'!$H66,'ZASOBY N'!$H66 )</f>
        <v>0</v>
      </c>
      <c r="BN69" s="411">
        <f t="shared" si="26"/>
        <v>0</v>
      </c>
      <c r="BO69" s="425">
        <f t="shared" si="27"/>
        <v>0</v>
      </c>
      <c r="BP69" s="94"/>
      <c r="BQ69" s="94"/>
      <c r="BR69" s="94"/>
      <c r="BS69" s="94"/>
      <c r="BT69" s="94"/>
      <c r="BU69" s="94"/>
      <c r="BV69" s="94"/>
      <c r="BW69" s="426" t="str">
        <f t="shared" si="22"/>
        <v/>
      </c>
      <c r="BX69" s="439" t="str">
        <f>IF(E69=0,"",NN!E69)</f>
        <v/>
      </c>
      <c r="BY69" s="396" t="str">
        <f>IF(A69="","",NN!A69)</f>
        <v/>
      </c>
      <c r="BZ69" s="428" t="str">
        <f>IF(OR(E69=LEGENDA!$D$30,E69=LEGENDA!$D$31,E69=LEGENDA!$D$32,E69=LEGENDA!$D$33,E69=LEGENDA!$D$34,E69=LEGENDA!$D$35,E69=LEGENDA!$D$36,E69=LEGENDA!$D$37),AV69,"")</f>
        <v/>
      </c>
      <c r="CA69" s="428" t="str">
        <f>IF(OR(E69=LEGENDA!$D$30,E69=LEGENDA!$D$31,E69=LEGENDA!$D$32,E69=LEGENDA!$D$33,E69=LEGENDA!$D$34,E69=LEGENDA!$D$35,E69=LEGENDA!$D$36,E69=LEGENDA!$D$37),AG69,"")</f>
        <v/>
      </c>
      <c r="CB69" s="397" t="str">
        <f t="shared" si="23"/>
        <v/>
      </c>
      <c r="CC69" s="397" t="str">
        <f t="shared" si="28"/>
        <v/>
      </c>
      <c r="CD69" s="397" t="str">
        <f t="shared" si="29"/>
        <v/>
      </c>
      <c r="CE69" s="397" t="str">
        <f t="shared" si="30"/>
        <v/>
      </c>
      <c r="CF69" s="397" t="str">
        <f t="shared" si="31"/>
        <v/>
      </c>
      <c r="CG69" s="397" t="str">
        <f t="shared" si="32"/>
        <v/>
      </c>
      <c r="CH69" s="397" t="str">
        <f>IF(OR(E69=LEGENDA!$D$28,E69=LEGENDA!$D$29,E69=LEGENDA!$D$30,E69=LEGENDA!$D$31,E69=LEGENDA!$D$32,E69=LEGENDA!$D$33,E69=LEGENDA!$D$34,E69=LEGENDA!$D$35,E69=LEGENDA!$D$36,E69=LEGENDA!$D$39),1,"")</f>
        <v/>
      </c>
      <c r="CI69" s="397" t="str">
        <f t="shared" si="33"/>
        <v/>
      </c>
      <c r="CJ69" s="397" t="str">
        <f t="shared" si="24"/>
        <v/>
      </c>
    </row>
    <row r="70" spans="1:88" ht="18.75" customHeight="1" thickBot="1" x14ac:dyDescent="0.3">
      <c r="A70" s="152" t="str">
        <f>IF('ZASOBY N'!A67="","",'ZASOBY N'!A67)</f>
        <v/>
      </c>
      <c r="B70" s="137" t="str">
        <f>IF('ZASOBY N'!B67="","",'ZASOBY N'!B67)</f>
        <v/>
      </c>
      <c r="C70" s="137" t="str">
        <f>IF('ZASOBY N'!C67="","",'ZASOBY N'!C67)</f>
        <v/>
      </c>
      <c r="D70" s="354" t="str">
        <f>IF('ZASOBY N'!D67="","",'ZASOBY N'!D67)</f>
        <v/>
      </c>
      <c r="E70" s="404"/>
      <c r="F70" s="130"/>
      <c r="G70" s="129"/>
      <c r="H70" s="301"/>
      <c r="I70" s="301"/>
      <c r="J70" s="147" t="str">
        <f>IF('ZASOBY N'!$F67="","",'ZASOBY N'!$F67)</f>
        <v/>
      </c>
      <c r="K70" s="403"/>
      <c r="L70" s="254" t="str">
        <f t="shared" si="38"/>
        <v/>
      </c>
      <c r="M70" s="300"/>
      <c r="N70" s="300"/>
      <c r="O70" s="140" t="str">
        <f>IF(L70="","",IF(OR(E70=LEGENDA!$D$28,E70=LEGENDA!$D$29,E70=LEGENDA!$D$31,E70=LEGENDA!$D$38),0.15,0))</f>
        <v/>
      </c>
      <c r="P70" s="140" t="str">
        <f>IF(L70="","",IF(AND(E70=LEGENDA!$D$39,H70=""),"BRAK kol.7",IF(AND(F70=LEGENDA!$A$105,H70=""),"BRAK kol.7",IF(AND(F70=LEGENDA!$A$106,H70=""),"BRAK kol.7",IF(AND(F70=LEGENDA!$A$107,H70=""),"BRAK kol.7",IF(AND(F70=LEGENDA!$A$108,H70=""),"BRAK kol.7",IF(AND(F70=LEGENDA!$A$109,H70=""),"BRAK kol.7",L70*O70)))))))</f>
        <v/>
      </c>
      <c r="Q70" s="141" t="str">
        <f t="shared" si="4"/>
        <v/>
      </c>
      <c r="R70" s="142" t="str">
        <f t="shared" si="5"/>
        <v/>
      </c>
      <c r="S70" s="149" t="str">
        <f t="shared" si="25"/>
        <v/>
      </c>
      <c r="T70" s="431" t="str">
        <f t="shared" si="6"/>
        <v/>
      </c>
      <c r="U70" s="402"/>
      <c r="V70" s="431" t="str">
        <f t="shared" si="7"/>
        <v/>
      </c>
      <c r="W70" s="257"/>
      <c r="X70" s="302" t="str">
        <f>IF(U70="","",IF(AND(V70="",W70=""),"",IF(AND(E70=LEGENDA!$D$39,H70=""),"BRAK kol.7",IF(AND(F70=LEGENDA!$A$105,H70="",E70=LEGENDA!$D$35),V70*W70,IF(AND(F70=LEGENDA!$A$105,H70="",E70=LEGENDA!$D$36),V70*W70,IF(AND(F70=LEGENDA!$A$105,H70=""),"BRAK kol.7",IF(AND(F70=LEGENDA!$A$106,H70=""),"BRAK kol.7",IF(AND(F70=LEGENDA!$A$107,H70=""),"BRAK kol.7",IF(AND(F70=LEGENDA!$A$108,H70=""),"BRAK kol.7",IF(AND(F70=LEGENDA!$A$109,H70=""),"BRAK kol.7",IF(AND(U70&gt;0,W70=""),"Brakkol21",IF(OR(T70="Błąd kol. 7",T70="Błąd kol.8"),T70,IF(AND(H70="",I70=""),"BRAKkol7-8",V70*W70)))))))))))))</f>
        <v/>
      </c>
      <c r="Y70" s="402"/>
      <c r="Z70" s="431" t="str">
        <f t="shared" si="8"/>
        <v/>
      </c>
      <c r="AA70" s="257"/>
      <c r="AB70" s="302" t="str">
        <f>IF(OR(Y70="",Z70="",AA70=""),"",IF(AND(E70=LEGENDA!$D$39,H70=""),"BRAK kol.7",IF(AND(F70=LEGENDA!$A$105,H70=""),"BRAK kol.7",IF(AND(F70=LEGENDA!$A$106,H70=""),"BRAK kol.7",IF(AND(F70=LEGENDA!$A$107,H70=""),"BRAK kol.7",IF(AND(F70=LEGENDA!$A$108,H70=""),"BRAK kol.7",IF(AND(F70=LEGENDA!$A$109,H70=""),"BRAK kol.7",Z70*AA70)))))))</f>
        <v/>
      </c>
      <c r="AC70" s="302" t="str">
        <f t="shared" si="9"/>
        <v/>
      </c>
      <c r="AD70" s="143" t="str">
        <f>IFERROR(IF(OR(J70="",AC70=""),"",IF(AND(E70=LEGENDA!$D$39,H70="",I70=""),"BRAK kol.7",AC70*$J70)),"BRAK kol.7")</f>
        <v/>
      </c>
      <c r="AE70" s="144" t="str">
        <f t="shared" si="10"/>
        <v/>
      </c>
      <c r="AF70" s="143" t="str">
        <f t="shared" si="11"/>
        <v/>
      </c>
      <c r="AG70" s="143" t="str">
        <f t="shared" si="12"/>
        <v/>
      </c>
      <c r="AH70" s="143" t="str">
        <f t="shared" si="13"/>
        <v/>
      </c>
      <c r="AI70" s="131"/>
      <c r="AJ70" s="327"/>
      <c r="AK70" s="286" t="str">
        <f t="shared" si="15"/>
        <v/>
      </c>
      <c r="AL70" s="287" t="str">
        <f t="shared" si="16"/>
        <v/>
      </c>
      <c r="AM70" s="287" t="str">
        <f t="shared" si="17"/>
        <v/>
      </c>
      <c r="AN70" s="318" t="str">
        <f>IF('ZASOBY N'!BD67="","",'ZASOBY N'!BD67)</f>
        <v/>
      </c>
      <c r="AO70" s="320"/>
      <c r="AP70" s="329">
        <f t="shared" si="18"/>
        <v>0</v>
      </c>
      <c r="AQ70" s="333">
        <f t="shared" si="35"/>
        <v>0</v>
      </c>
      <c r="AR70" s="333">
        <f t="shared" si="35"/>
        <v>0</v>
      </c>
      <c r="AS70" s="333">
        <f t="shared" si="19"/>
        <v>0</v>
      </c>
      <c r="AT70" s="333">
        <f t="shared" si="37"/>
        <v>0</v>
      </c>
      <c r="AU70" s="333">
        <f t="shared" si="20"/>
        <v>0</v>
      </c>
      <c r="AV70" s="396" t="str">
        <f>IF(BJ70=0,"",NN!BJ70)</f>
        <v/>
      </c>
      <c r="AW70" s="460" t="str">
        <f>IF('UPR BILANS N'!W68="","",'UPR BILANS N'!W68)</f>
        <v/>
      </c>
      <c r="AX70" s="94" t="str">
        <f t="shared" si="21"/>
        <v/>
      </c>
      <c r="AY70" s="94"/>
      <c r="AZ70" s="94"/>
      <c r="BA70" s="94"/>
      <c r="BB70" s="94"/>
      <c r="BC70" s="94"/>
      <c r="BD70" s="94"/>
      <c r="BE70" s="94"/>
      <c r="BF70" s="94"/>
      <c r="BG70" s="94"/>
      <c r="BH70" s="94"/>
      <c r="BI70" s="94"/>
      <c r="BJ70" s="414">
        <f>IFERROR(IF(AND(BL70=1,BM70=1,SUMIF($C70:$C$525,$C70,$AH70:$AH$525)=$BN70),$BN70,IF($BO70&gt;0,$BO70,IF(AND(B70=B71,C70=C71,D70=D71,J70=J71),AH70+AH71,IF(AND(COUNTIF($C$13:$C69,$C70)&gt;=1,COUNTIF($D$13:$D69,$D70)&gt;=1),0,IF(AND(SUMIF($B70:$B$525,$B70,$AH70:$AH$525)&gt;$AH70,SUMIF($C70:$C$525,$C70,$AH70:$AH$525)&gt;$AH70,SUMIF($D70:$D$525,$D70,$AH70:$AH$525)&gt;$AH70),SUMIF($C70:$C$525,$C70,$BN70:$BN$525),0))))),0)</f>
        <v>0</v>
      </c>
      <c r="BK70" s="424"/>
      <c r="BL70" s="409">
        <f>COUNTIFS('ZASOBY N'!$B67:$B$525,'ZASOBY N'!$B67,'ZASOBY N'!$C67:'ZASOBY N'!$C$525,'ZASOBY N'!$C67,'ZASOBY N'!$D67:'ZASOBY N'!$D$525,'ZASOBY N'!$D67,'ZASOBY N'!$H67:'ZASOBY N'!$H$525,'ZASOBY N'!$H67 )</f>
        <v>0</v>
      </c>
      <c r="BM70" s="410">
        <f>COUNTIFS('ZASOBY N'!$B$10:$B67,'ZASOBY N'!$B67,'ZASOBY N'!$C$10:'ZASOBY N'!$C67,'ZASOBY N'!$C67,'ZASOBY N'!$D$10:'ZASOBY N'!$D67,'ZASOBY N'!$D67,'ZASOBY N'!$H$10:'ZASOBY N'!$H67,'ZASOBY N'!$H67 )</f>
        <v>0</v>
      </c>
      <c r="BN70" s="411">
        <f t="shared" si="26"/>
        <v>0</v>
      </c>
      <c r="BO70" s="425">
        <f t="shared" si="27"/>
        <v>0</v>
      </c>
      <c r="BP70" s="94"/>
      <c r="BQ70" s="94"/>
      <c r="BR70" s="94"/>
      <c r="BS70" s="94"/>
      <c r="BT70" s="94"/>
      <c r="BU70" s="94"/>
      <c r="BV70" s="94"/>
      <c r="BW70" s="426" t="str">
        <f t="shared" si="22"/>
        <v/>
      </c>
      <c r="BX70" s="439" t="str">
        <f>IF(E70=0,"",NN!E70)</f>
        <v/>
      </c>
      <c r="BY70" s="396" t="str">
        <f>IF(A70="","",NN!A70)</f>
        <v/>
      </c>
      <c r="BZ70" s="428" t="str">
        <f>IF(OR(E70=LEGENDA!$D$30,E70=LEGENDA!$D$31,E70=LEGENDA!$D$32,E70=LEGENDA!$D$33,E70=LEGENDA!$D$34,E70=LEGENDA!$D$35,E70=LEGENDA!$D$36,E70=LEGENDA!$D$37),AV70,"")</f>
        <v/>
      </c>
      <c r="CA70" s="428" t="str">
        <f>IF(OR(E70=LEGENDA!$D$30,E70=LEGENDA!$D$31,E70=LEGENDA!$D$32,E70=LEGENDA!$D$33,E70=LEGENDA!$D$34,E70=LEGENDA!$D$35,E70=LEGENDA!$D$36,E70=LEGENDA!$D$37),AG70,"")</f>
        <v/>
      </c>
      <c r="CB70" s="397" t="str">
        <f t="shared" si="23"/>
        <v/>
      </c>
      <c r="CC70" s="397" t="str">
        <f t="shared" si="28"/>
        <v/>
      </c>
      <c r="CD70" s="397" t="str">
        <f t="shared" si="29"/>
        <v/>
      </c>
      <c r="CE70" s="397" t="str">
        <f t="shared" si="30"/>
        <v/>
      </c>
      <c r="CF70" s="397" t="str">
        <f t="shared" si="31"/>
        <v/>
      </c>
      <c r="CG70" s="397" t="str">
        <f t="shared" si="32"/>
        <v/>
      </c>
      <c r="CH70" s="397" t="str">
        <f>IF(OR(E70=LEGENDA!$D$28,E70=LEGENDA!$D$29,E70=LEGENDA!$D$30,E70=LEGENDA!$D$31,E70=LEGENDA!$D$32,E70=LEGENDA!$D$33,E70=LEGENDA!$D$34,E70=LEGENDA!$D$35,E70=LEGENDA!$D$36,E70=LEGENDA!$D$39),1,"")</f>
        <v/>
      </c>
      <c r="CI70" s="397" t="str">
        <f t="shared" si="33"/>
        <v/>
      </c>
      <c r="CJ70" s="397" t="str">
        <f t="shared" si="24"/>
        <v/>
      </c>
    </row>
    <row r="71" spans="1:88" ht="18.75" customHeight="1" thickBot="1" x14ac:dyDescent="0.3">
      <c r="A71" s="152" t="str">
        <f>IF('ZASOBY N'!A68="","",'ZASOBY N'!A68)</f>
        <v/>
      </c>
      <c r="B71" s="137" t="str">
        <f>IF('ZASOBY N'!B68="","",'ZASOBY N'!B68)</f>
        <v/>
      </c>
      <c r="C71" s="137" t="str">
        <f>IF('ZASOBY N'!C68="","",'ZASOBY N'!C68)</f>
        <v/>
      </c>
      <c r="D71" s="354" t="str">
        <f>IF('ZASOBY N'!D68="","",'ZASOBY N'!D68)</f>
        <v/>
      </c>
      <c r="E71" s="404"/>
      <c r="F71" s="130"/>
      <c r="G71" s="129"/>
      <c r="H71" s="301"/>
      <c r="I71" s="301"/>
      <c r="J71" s="147" t="str">
        <f>IF('ZASOBY N'!$F68="","",'ZASOBY N'!$F68)</f>
        <v/>
      </c>
      <c r="K71" s="403"/>
      <c r="L71" s="254" t="str">
        <f t="shared" si="38"/>
        <v/>
      </c>
      <c r="M71" s="300"/>
      <c r="N71" s="300"/>
      <c r="O71" s="140" t="str">
        <f>IF(L71="","",IF(OR(E71=LEGENDA!$D$28,E71=LEGENDA!$D$29,E71=LEGENDA!$D$31,E71=LEGENDA!$D$38),0.15,0))</f>
        <v/>
      </c>
      <c r="P71" s="140" t="str">
        <f>IF(L71="","",IF(AND(E71=LEGENDA!$D$39,H71=""),"BRAK kol.7",IF(AND(F71=LEGENDA!$A$105,H71=""),"BRAK kol.7",IF(AND(F71=LEGENDA!$A$106,H71=""),"BRAK kol.7",IF(AND(F71=LEGENDA!$A$107,H71=""),"BRAK kol.7",IF(AND(F71=LEGENDA!$A$108,H71=""),"BRAK kol.7",IF(AND(F71=LEGENDA!$A$109,H71=""),"BRAK kol.7",L71*O71)))))))</f>
        <v/>
      </c>
      <c r="Q71" s="141" t="str">
        <f t="shared" si="4"/>
        <v/>
      </c>
      <c r="R71" s="142" t="str">
        <f t="shared" si="5"/>
        <v/>
      </c>
      <c r="S71" s="149" t="str">
        <f t="shared" si="25"/>
        <v/>
      </c>
      <c r="T71" s="431" t="str">
        <f t="shared" si="6"/>
        <v/>
      </c>
      <c r="U71" s="402"/>
      <c r="V71" s="431" t="str">
        <f t="shared" si="7"/>
        <v/>
      </c>
      <c r="W71" s="257"/>
      <c r="X71" s="302" t="str">
        <f>IF(U71="","",IF(AND(V71="",W71=""),"",IF(AND(E71=LEGENDA!$D$39,H71=""),"BRAK kol.7",IF(AND(F71=LEGENDA!$A$105,H71="",E71=LEGENDA!$D$35),V71*W71,IF(AND(F71=LEGENDA!$A$105,H71="",E71=LEGENDA!$D$36),V71*W71,IF(AND(F71=LEGENDA!$A$105,H71=""),"BRAK kol.7",IF(AND(F71=LEGENDA!$A$106,H71=""),"BRAK kol.7",IF(AND(F71=LEGENDA!$A$107,H71=""),"BRAK kol.7",IF(AND(F71=LEGENDA!$A$108,H71=""),"BRAK kol.7",IF(AND(F71=LEGENDA!$A$109,H71=""),"BRAK kol.7",IF(AND(U71&gt;0,W71=""),"Brakkol21",IF(OR(T71="Błąd kol. 7",T71="Błąd kol.8"),T71,IF(AND(H71="",I71=""),"BRAKkol7-8",V71*W71)))))))))))))</f>
        <v/>
      </c>
      <c r="Y71" s="402"/>
      <c r="Z71" s="431" t="str">
        <f t="shared" si="8"/>
        <v/>
      </c>
      <c r="AA71" s="257"/>
      <c r="AB71" s="302" t="str">
        <f>IF(OR(Y71="",Z71="",AA71=""),"",IF(AND(E71=LEGENDA!$D$39,H71=""),"BRAK kol.7",IF(AND(F71=LEGENDA!$A$105,H71=""),"BRAK kol.7",IF(AND(F71=LEGENDA!$A$106,H71=""),"BRAK kol.7",IF(AND(F71=LEGENDA!$A$107,H71=""),"BRAK kol.7",IF(AND(F71=LEGENDA!$A$108,H71=""),"BRAK kol.7",IF(AND(F71=LEGENDA!$A$109,H71=""),"BRAK kol.7",Z71*AA71)))))))</f>
        <v/>
      </c>
      <c r="AC71" s="302" t="str">
        <f t="shared" si="9"/>
        <v/>
      </c>
      <c r="AD71" s="143" t="str">
        <f>IFERROR(IF(OR(J71="",AC71=""),"",IF(AND(E71=LEGENDA!$D$39,H71="",I71=""),"BRAK kol.7",AC71*$J71)),"BRAK kol.7")</f>
        <v/>
      </c>
      <c r="AE71" s="144" t="str">
        <f t="shared" si="10"/>
        <v/>
      </c>
      <c r="AF71" s="143" t="str">
        <f t="shared" si="11"/>
        <v/>
      </c>
      <c r="AG71" s="143" t="str">
        <f t="shared" si="12"/>
        <v/>
      </c>
      <c r="AH71" s="143" t="str">
        <f t="shared" si="13"/>
        <v/>
      </c>
      <c r="AI71" s="131"/>
      <c r="AJ71" s="327"/>
      <c r="AK71" s="286" t="str">
        <f t="shared" si="15"/>
        <v/>
      </c>
      <c r="AL71" s="287" t="str">
        <f t="shared" si="16"/>
        <v/>
      </c>
      <c r="AM71" s="287" t="str">
        <f t="shared" si="17"/>
        <v/>
      </c>
      <c r="AN71" s="318" t="str">
        <f>IF('ZASOBY N'!BD68="","",'ZASOBY N'!BD68)</f>
        <v/>
      </c>
      <c r="AO71" s="320"/>
      <c r="AP71" s="329">
        <f t="shared" si="18"/>
        <v>0</v>
      </c>
      <c r="AQ71" s="333">
        <f t="shared" si="35"/>
        <v>0</v>
      </c>
      <c r="AR71" s="333">
        <f t="shared" si="35"/>
        <v>0</v>
      </c>
      <c r="AS71" s="333">
        <f t="shared" si="19"/>
        <v>0</v>
      </c>
      <c r="AT71" s="333">
        <f t="shared" si="37"/>
        <v>0</v>
      </c>
      <c r="AU71" s="333">
        <f t="shared" si="20"/>
        <v>0</v>
      </c>
      <c r="AV71" s="396" t="str">
        <f>IF(BJ71=0,"",NN!BJ71)</f>
        <v/>
      </c>
      <c r="AW71" s="460" t="str">
        <f>IF('UPR BILANS N'!W69="","",'UPR BILANS N'!W69)</f>
        <v/>
      </c>
      <c r="AX71" s="94" t="str">
        <f t="shared" si="21"/>
        <v/>
      </c>
      <c r="AY71" s="94"/>
      <c r="AZ71" s="94"/>
      <c r="BA71" s="94"/>
      <c r="BB71" s="94"/>
      <c r="BC71" s="94"/>
      <c r="BD71" s="94"/>
      <c r="BE71" s="94"/>
      <c r="BF71" s="94"/>
      <c r="BG71" s="94"/>
      <c r="BH71" s="94"/>
      <c r="BI71" s="94"/>
      <c r="BJ71" s="414">
        <f>IFERROR(IF(AND(BL71=1,BM71=1,SUMIF($C71:$C$525,$C71,$AH71:$AH$525)=$BN71),$BN71,IF($BO71&gt;0,$BO71,IF(AND(B71=B72,C71=C72,D71=D72,J71=J72),AH71+AH72,IF(AND(COUNTIF($C$13:$C70,$C71)&gt;=1,COUNTIF($D$13:$D70,$D71)&gt;=1),0,IF(AND(SUMIF($B71:$B$525,$B71,$AH71:$AH$525)&gt;$AH71,SUMIF($C71:$C$525,$C71,$AH71:$AH$525)&gt;$AH71,SUMIF($D71:$D$525,$D71,$AH71:$AH$525)&gt;$AH71),SUMIF($C71:$C$525,$C71,$BN71:$BN$525),0))))),0)</f>
        <v>0</v>
      </c>
      <c r="BK71" s="424"/>
      <c r="BL71" s="409">
        <f>COUNTIFS('ZASOBY N'!$B68:$B$525,'ZASOBY N'!$B68,'ZASOBY N'!$C68:'ZASOBY N'!$C$525,'ZASOBY N'!$C68,'ZASOBY N'!$D68:'ZASOBY N'!$D$525,'ZASOBY N'!$D68,'ZASOBY N'!$H68:'ZASOBY N'!$H$525,'ZASOBY N'!$H68 )</f>
        <v>0</v>
      </c>
      <c r="BM71" s="410">
        <f>COUNTIFS('ZASOBY N'!$B$10:$B68,'ZASOBY N'!$B68,'ZASOBY N'!$C$10:'ZASOBY N'!$C68,'ZASOBY N'!$C68,'ZASOBY N'!$D$10:'ZASOBY N'!$D68,'ZASOBY N'!$D68,'ZASOBY N'!$H$10:'ZASOBY N'!$H68,'ZASOBY N'!$H68 )</f>
        <v>0</v>
      </c>
      <c r="BN71" s="411">
        <f t="shared" si="26"/>
        <v>0</v>
      </c>
      <c r="BO71" s="425">
        <f t="shared" si="27"/>
        <v>0</v>
      </c>
      <c r="BP71" s="94"/>
      <c r="BQ71" s="94"/>
      <c r="BR71" s="94"/>
      <c r="BS71" s="94"/>
      <c r="BT71" s="94"/>
      <c r="BU71" s="94"/>
      <c r="BV71" s="94"/>
      <c r="BW71" s="426" t="str">
        <f t="shared" si="22"/>
        <v/>
      </c>
      <c r="BX71" s="439" t="str">
        <f>IF(E71=0,"",NN!E71)</f>
        <v/>
      </c>
      <c r="BY71" s="396" t="str">
        <f>IF(A71="","",NN!A71)</f>
        <v/>
      </c>
      <c r="BZ71" s="428" t="str">
        <f>IF(OR(E71=LEGENDA!$D$30,E71=LEGENDA!$D$31,E71=LEGENDA!$D$32,E71=LEGENDA!$D$33,E71=LEGENDA!$D$34,E71=LEGENDA!$D$35,E71=LEGENDA!$D$36,E71=LEGENDA!$D$37),AV71,"")</f>
        <v/>
      </c>
      <c r="CA71" s="428" t="str">
        <f>IF(OR(E71=LEGENDA!$D$30,E71=LEGENDA!$D$31,E71=LEGENDA!$D$32,E71=LEGENDA!$D$33,E71=LEGENDA!$D$34,E71=LEGENDA!$D$35,E71=LEGENDA!$D$36,E71=LEGENDA!$D$37),AG71,"")</f>
        <v/>
      </c>
      <c r="CB71" s="397" t="str">
        <f t="shared" si="23"/>
        <v/>
      </c>
      <c r="CC71" s="397" t="str">
        <f t="shared" si="28"/>
        <v/>
      </c>
      <c r="CD71" s="397" t="str">
        <f t="shared" si="29"/>
        <v/>
      </c>
      <c r="CE71" s="397" t="str">
        <f t="shared" si="30"/>
        <v/>
      </c>
      <c r="CF71" s="397" t="str">
        <f t="shared" si="31"/>
        <v/>
      </c>
      <c r="CG71" s="397" t="str">
        <f t="shared" si="32"/>
        <v/>
      </c>
      <c r="CH71" s="397" t="str">
        <f>IF(OR(E71=LEGENDA!$D$28,E71=LEGENDA!$D$29,E71=LEGENDA!$D$30,E71=LEGENDA!$D$31,E71=LEGENDA!$D$32,E71=LEGENDA!$D$33,E71=LEGENDA!$D$34,E71=LEGENDA!$D$35,E71=LEGENDA!$D$36,E71=LEGENDA!$D$39),1,"")</f>
        <v/>
      </c>
      <c r="CI71" s="397" t="str">
        <f t="shared" si="33"/>
        <v/>
      </c>
      <c r="CJ71" s="397" t="str">
        <f t="shared" si="24"/>
        <v/>
      </c>
    </row>
    <row r="72" spans="1:88" ht="18.75" customHeight="1" thickBot="1" x14ac:dyDescent="0.3">
      <c r="A72" s="152" t="str">
        <f>IF('ZASOBY N'!A69="","",'ZASOBY N'!A69)</f>
        <v/>
      </c>
      <c r="B72" s="137" t="str">
        <f>IF('ZASOBY N'!B69="","",'ZASOBY N'!B69)</f>
        <v/>
      </c>
      <c r="C72" s="137" t="str">
        <f>IF('ZASOBY N'!C69="","",'ZASOBY N'!C69)</f>
        <v/>
      </c>
      <c r="D72" s="354" t="str">
        <f>IF('ZASOBY N'!D69="","",'ZASOBY N'!D69)</f>
        <v/>
      </c>
      <c r="E72" s="404"/>
      <c r="F72" s="130"/>
      <c r="G72" s="129"/>
      <c r="H72" s="301"/>
      <c r="I72" s="301"/>
      <c r="J72" s="147" t="str">
        <f>IF('ZASOBY N'!$F69="","",'ZASOBY N'!$F69)</f>
        <v/>
      </c>
      <c r="K72" s="403"/>
      <c r="L72" s="254" t="str">
        <f t="shared" si="38"/>
        <v/>
      </c>
      <c r="M72" s="300"/>
      <c r="N72" s="300"/>
      <c r="O72" s="140" t="str">
        <f>IF(L72="","",IF(OR(E72=LEGENDA!$D$28,E72=LEGENDA!$D$29,E72=LEGENDA!$D$31,E72=LEGENDA!$D$38),0.15,0))</f>
        <v/>
      </c>
      <c r="P72" s="140" t="str">
        <f>IF(L72="","",IF(AND(E72=LEGENDA!$D$39,H72=""),"BRAK kol.7",IF(AND(F72=LEGENDA!$A$105,H72=""),"BRAK kol.7",IF(AND(F72=LEGENDA!$A$106,H72=""),"BRAK kol.7",IF(AND(F72=LEGENDA!$A$107,H72=""),"BRAK kol.7",IF(AND(F72=LEGENDA!$A$108,H72=""),"BRAK kol.7",IF(AND(F72=LEGENDA!$A$109,H72=""),"BRAK kol.7",L72*O72)))))))</f>
        <v/>
      </c>
      <c r="Q72" s="141" t="str">
        <f t="shared" si="4"/>
        <v/>
      </c>
      <c r="R72" s="142" t="str">
        <f t="shared" si="5"/>
        <v/>
      </c>
      <c r="S72" s="149" t="str">
        <f t="shared" si="25"/>
        <v/>
      </c>
      <c r="T72" s="431" t="str">
        <f t="shared" si="6"/>
        <v/>
      </c>
      <c r="U72" s="402"/>
      <c r="V72" s="431" t="str">
        <f t="shared" si="7"/>
        <v/>
      </c>
      <c r="W72" s="257"/>
      <c r="X72" s="302" t="str">
        <f>IF(U72="","",IF(AND(V72="",W72=""),"",IF(AND(E72=LEGENDA!$D$39,H72=""),"BRAK kol.7",IF(AND(F72=LEGENDA!$A$105,H72="",E72=LEGENDA!$D$35),V72*W72,IF(AND(F72=LEGENDA!$A$105,H72="",E72=LEGENDA!$D$36),V72*W72,IF(AND(F72=LEGENDA!$A$105,H72=""),"BRAK kol.7",IF(AND(F72=LEGENDA!$A$106,H72=""),"BRAK kol.7",IF(AND(F72=LEGENDA!$A$107,H72=""),"BRAK kol.7",IF(AND(F72=LEGENDA!$A$108,H72=""),"BRAK kol.7",IF(AND(F72=LEGENDA!$A$109,H72=""),"BRAK kol.7",IF(AND(U72&gt;0,W72=""),"Brakkol21",IF(OR(T72="Błąd kol. 7",T72="Błąd kol.8"),T72,IF(AND(H72="",I72=""),"BRAKkol7-8",V72*W72)))))))))))))</f>
        <v/>
      </c>
      <c r="Y72" s="402"/>
      <c r="Z72" s="431" t="str">
        <f t="shared" si="8"/>
        <v/>
      </c>
      <c r="AA72" s="257"/>
      <c r="AB72" s="302" t="str">
        <f>IF(OR(Y72="",Z72="",AA72=""),"",IF(AND(E72=LEGENDA!$D$39,H72=""),"BRAK kol.7",IF(AND(F72=LEGENDA!$A$105,H72=""),"BRAK kol.7",IF(AND(F72=LEGENDA!$A$106,H72=""),"BRAK kol.7",IF(AND(F72=LEGENDA!$A$107,H72=""),"BRAK kol.7",IF(AND(F72=LEGENDA!$A$108,H72=""),"BRAK kol.7",IF(AND(F72=LEGENDA!$A$109,H72=""),"BRAK kol.7",Z72*AA72)))))))</f>
        <v/>
      </c>
      <c r="AC72" s="302" t="str">
        <f t="shared" si="9"/>
        <v/>
      </c>
      <c r="AD72" s="143" t="str">
        <f>IFERROR(IF(OR(J72="",AC72=""),"",IF(AND(E72=LEGENDA!$D$39,H72="",I72=""),"BRAK kol.7",AC72*$J72)),"BRAK kol.7")</f>
        <v/>
      </c>
      <c r="AE72" s="144" t="str">
        <f t="shared" si="10"/>
        <v/>
      </c>
      <c r="AF72" s="143" t="str">
        <f t="shared" si="11"/>
        <v/>
      </c>
      <c r="AG72" s="143" t="str">
        <f t="shared" si="12"/>
        <v/>
      </c>
      <c r="AH72" s="143" t="str">
        <f t="shared" si="13"/>
        <v/>
      </c>
      <c r="AI72" s="131"/>
      <c r="AJ72" s="327"/>
      <c r="AK72" s="286" t="str">
        <f t="shared" si="15"/>
        <v/>
      </c>
      <c r="AL72" s="287" t="str">
        <f t="shared" si="16"/>
        <v/>
      </c>
      <c r="AM72" s="287" t="str">
        <f t="shared" si="17"/>
        <v/>
      </c>
      <c r="AN72" s="318" t="str">
        <f>IF('ZASOBY N'!BD69="","",'ZASOBY N'!BD69)</f>
        <v/>
      </c>
      <c r="AO72" s="320"/>
      <c r="AP72" s="329">
        <f t="shared" si="18"/>
        <v>0</v>
      </c>
      <c r="AQ72" s="333">
        <f t="shared" si="35"/>
        <v>0</v>
      </c>
      <c r="AR72" s="333">
        <f t="shared" si="35"/>
        <v>0</v>
      </c>
      <c r="AS72" s="333">
        <f t="shared" si="19"/>
        <v>0</v>
      </c>
      <c r="AT72" s="333">
        <f t="shared" si="37"/>
        <v>0</v>
      </c>
      <c r="AU72" s="333">
        <f t="shared" si="20"/>
        <v>0</v>
      </c>
      <c r="AV72" s="396" t="str">
        <f>IF(BJ72=0,"",NN!BJ72)</f>
        <v/>
      </c>
      <c r="AW72" s="460" t="str">
        <f>IF('UPR BILANS N'!W70="","",'UPR BILANS N'!W70)</f>
        <v/>
      </c>
      <c r="AX72" s="94" t="str">
        <f t="shared" si="21"/>
        <v/>
      </c>
      <c r="AY72" s="94"/>
      <c r="AZ72" s="94"/>
      <c r="BA72" s="94"/>
      <c r="BB72" s="94"/>
      <c r="BC72" s="94"/>
      <c r="BD72" s="94"/>
      <c r="BE72" s="94"/>
      <c r="BF72" s="94"/>
      <c r="BG72" s="94"/>
      <c r="BH72" s="94"/>
      <c r="BI72" s="94"/>
      <c r="BJ72" s="414">
        <f>IFERROR(IF(AND(BL72=1,BM72=1,SUMIF($C72:$C$525,$C72,$AH72:$AH$525)=$BN72),$BN72,IF($BO72&gt;0,$BO72,IF(AND(B72=B73,C72=C73,D72=D73,J72=J73),AH72+AH73,IF(AND(COUNTIF($C$13:$C71,$C72)&gt;=1,COUNTIF($D$13:$D71,$D72)&gt;=1),0,IF(AND(SUMIF($B72:$B$525,$B72,$AH72:$AH$525)&gt;$AH72,SUMIF($C72:$C$525,$C72,$AH72:$AH$525)&gt;$AH72,SUMIF($D72:$D$525,$D72,$AH72:$AH$525)&gt;$AH72),SUMIF($C72:$C$525,$C72,$BN72:$BN$525),0))))),0)</f>
        <v>0</v>
      </c>
      <c r="BK72" s="424"/>
      <c r="BL72" s="409">
        <f>COUNTIFS('ZASOBY N'!$B69:$B$525,'ZASOBY N'!$B69,'ZASOBY N'!$C69:'ZASOBY N'!$C$525,'ZASOBY N'!$C69,'ZASOBY N'!$D69:'ZASOBY N'!$D$525,'ZASOBY N'!$D69,'ZASOBY N'!$H69:'ZASOBY N'!$H$525,'ZASOBY N'!$H69 )</f>
        <v>0</v>
      </c>
      <c r="BM72" s="410">
        <f>COUNTIFS('ZASOBY N'!$B$10:$B69,'ZASOBY N'!$B69,'ZASOBY N'!$C$10:'ZASOBY N'!$C69,'ZASOBY N'!$C69,'ZASOBY N'!$D$10:'ZASOBY N'!$D69,'ZASOBY N'!$D69,'ZASOBY N'!$H$10:'ZASOBY N'!$H69,'ZASOBY N'!$H69 )</f>
        <v>0</v>
      </c>
      <c r="BN72" s="411">
        <f t="shared" si="26"/>
        <v>0</v>
      </c>
      <c r="BO72" s="425">
        <f t="shared" si="27"/>
        <v>0</v>
      </c>
      <c r="BP72" s="94"/>
      <c r="BQ72" s="94"/>
      <c r="BR72" s="94"/>
      <c r="BS72" s="94"/>
      <c r="BT72" s="94"/>
      <c r="BU72" s="94"/>
      <c r="BV72" s="94"/>
      <c r="BW72" s="426" t="str">
        <f t="shared" si="22"/>
        <v/>
      </c>
      <c r="BX72" s="439" t="str">
        <f>IF(E72=0,"",NN!E72)</f>
        <v/>
      </c>
      <c r="BY72" s="396" t="str">
        <f>IF(A72="","",NN!A72)</f>
        <v/>
      </c>
      <c r="BZ72" s="428" t="str">
        <f>IF(OR(E72=LEGENDA!$D$30,E72=LEGENDA!$D$31,E72=LEGENDA!$D$32,E72=LEGENDA!$D$33,E72=LEGENDA!$D$34,E72=LEGENDA!$D$35,E72=LEGENDA!$D$36,E72=LEGENDA!$D$37),AV72,"")</f>
        <v/>
      </c>
      <c r="CA72" s="428" t="str">
        <f>IF(OR(E72=LEGENDA!$D$30,E72=LEGENDA!$D$31,E72=LEGENDA!$D$32,E72=LEGENDA!$D$33,E72=LEGENDA!$D$34,E72=LEGENDA!$D$35,E72=LEGENDA!$D$36,E72=LEGENDA!$D$37),AG72,"")</f>
        <v/>
      </c>
      <c r="CB72" s="397" t="str">
        <f t="shared" si="23"/>
        <v/>
      </c>
      <c r="CC72" s="397" t="str">
        <f t="shared" si="28"/>
        <v/>
      </c>
      <c r="CD72" s="397" t="str">
        <f t="shared" si="29"/>
        <v/>
      </c>
      <c r="CE72" s="397" t="str">
        <f t="shared" si="30"/>
        <v/>
      </c>
      <c r="CF72" s="397" t="str">
        <f t="shared" si="31"/>
        <v/>
      </c>
      <c r="CG72" s="397" t="str">
        <f t="shared" si="32"/>
        <v/>
      </c>
      <c r="CH72" s="397" t="str">
        <f>IF(OR(E72=LEGENDA!$D$28,E72=LEGENDA!$D$29,E72=LEGENDA!$D$30,E72=LEGENDA!$D$31,E72=LEGENDA!$D$32,E72=LEGENDA!$D$33,E72=LEGENDA!$D$34,E72=LEGENDA!$D$35,E72=LEGENDA!$D$36,E72=LEGENDA!$D$39),1,"")</f>
        <v/>
      </c>
      <c r="CI72" s="397" t="str">
        <f t="shared" si="33"/>
        <v/>
      </c>
      <c r="CJ72" s="397" t="str">
        <f t="shared" si="24"/>
        <v/>
      </c>
    </row>
    <row r="73" spans="1:88" ht="18.75" customHeight="1" thickBot="1" x14ac:dyDescent="0.3">
      <c r="A73" s="152" t="str">
        <f>IF('ZASOBY N'!A70="","",'ZASOBY N'!A70)</f>
        <v/>
      </c>
      <c r="B73" s="137" t="str">
        <f>IF('ZASOBY N'!B70="","",'ZASOBY N'!B70)</f>
        <v/>
      </c>
      <c r="C73" s="137" t="str">
        <f>IF('ZASOBY N'!C70="","",'ZASOBY N'!C70)</f>
        <v/>
      </c>
      <c r="D73" s="354" t="str">
        <f>IF('ZASOBY N'!D70="","",'ZASOBY N'!D70)</f>
        <v/>
      </c>
      <c r="E73" s="404"/>
      <c r="F73" s="130"/>
      <c r="G73" s="129"/>
      <c r="H73" s="301"/>
      <c r="I73" s="301"/>
      <c r="J73" s="147" t="str">
        <f>IF('ZASOBY N'!$F70="","",'ZASOBY N'!$F70)</f>
        <v/>
      </c>
      <c r="K73" s="403"/>
      <c r="L73" s="254" t="str">
        <f t="shared" si="38"/>
        <v/>
      </c>
      <c r="M73" s="300"/>
      <c r="N73" s="300"/>
      <c r="O73" s="140" t="str">
        <f>IF(L73="","",IF(OR(E73=LEGENDA!$D$28,E73=LEGENDA!$D$29,E73=LEGENDA!$D$31,E73=LEGENDA!$D$38),0.15,0))</f>
        <v/>
      </c>
      <c r="P73" s="140" t="str">
        <f>IF(L73="","",IF(AND(E73=LEGENDA!$D$39,H73=""),"BRAK kol.7",IF(AND(F73=LEGENDA!$A$105,H73=""),"BRAK kol.7",IF(AND(F73=LEGENDA!$A$106,H73=""),"BRAK kol.7",IF(AND(F73=LEGENDA!$A$107,H73=""),"BRAK kol.7",IF(AND(F73=LEGENDA!$A$108,H73=""),"BRAK kol.7",IF(AND(F73=LEGENDA!$A$109,H73=""),"BRAK kol.7",L73*O73)))))))</f>
        <v/>
      </c>
      <c r="Q73" s="141" t="str">
        <f t="shared" si="4"/>
        <v/>
      </c>
      <c r="R73" s="142" t="str">
        <f t="shared" si="5"/>
        <v/>
      </c>
      <c r="S73" s="149" t="str">
        <f t="shared" si="25"/>
        <v/>
      </c>
      <c r="T73" s="431" t="str">
        <f t="shared" si="6"/>
        <v/>
      </c>
      <c r="U73" s="402"/>
      <c r="V73" s="431" t="str">
        <f t="shared" si="7"/>
        <v/>
      </c>
      <c r="W73" s="257"/>
      <c r="X73" s="302" t="str">
        <f>IF(U73="","",IF(AND(V73="",W73=""),"",IF(AND(E73=LEGENDA!$D$39,H73=""),"BRAK kol.7",IF(AND(F73=LEGENDA!$A$105,H73="",E73=LEGENDA!$D$35),V73*W73,IF(AND(F73=LEGENDA!$A$105,H73="",E73=LEGENDA!$D$36),V73*W73,IF(AND(F73=LEGENDA!$A$105,H73=""),"BRAK kol.7",IF(AND(F73=LEGENDA!$A$106,H73=""),"BRAK kol.7",IF(AND(F73=LEGENDA!$A$107,H73=""),"BRAK kol.7",IF(AND(F73=LEGENDA!$A$108,H73=""),"BRAK kol.7",IF(AND(F73=LEGENDA!$A$109,H73=""),"BRAK kol.7",IF(AND(U73&gt;0,W73=""),"Brakkol21",IF(OR(T73="Błąd kol. 7",T73="Błąd kol.8"),T73,IF(AND(H73="",I73=""),"BRAKkol7-8",V73*W73)))))))))))))</f>
        <v/>
      </c>
      <c r="Y73" s="402"/>
      <c r="Z73" s="431" t="str">
        <f t="shared" si="8"/>
        <v/>
      </c>
      <c r="AA73" s="257"/>
      <c r="AB73" s="302" t="str">
        <f>IF(OR(Y73="",Z73="",AA73=""),"",IF(AND(E73=LEGENDA!$D$39,H73=""),"BRAK kol.7",IF(AND(F73=LEGENDA!$A$105,H73=""),"BRAK kol.7",IF(AND(F73=LEGENDA!$A$106,H73=""),"BRAK kol.7",IF(AND(F73=LEGENDA!$A$107,H73=""),"BRAK kol.7",IF(AND(F73=LEGENDA!$A$108,H73=""),"BRAK kol.7",IF(AND(F73=LEGENDA!$A$109,H73=""),"BRAK kol.7",Z73*AA73)))))))</f>
        <v/>
      </c>
      <c r="AC73" s="302" t="str">
        <f t="shared" si="9"/>
        <v/>
      </c>
      <c r="AD73" s="143" t="str">
        <f>IFERROR(IF(OR(J73="",AC73=""),"",IF(AND(E73=LEGENDA!$D$39,H73="",I73=""),"BRAK kol.7",AC73*$J73)),"BRAK kol.7")</f>
        <v/>
      </c>
      <c r="AE73" s="144" t="str">
        <f t="shared" si="10"/>
        <v/>
      </c>
      <c r="AF73" s="143" t="str">
        <f t="shared" si="11"/>
        <v/>
      </c>
      <c r="AG73" s="143" t="str">
        <f t="shared" si="12"/>
        <v/>
      </c>
      <c r="AH73" s="143" t="str">
        <f t="shared" si="13"/>
        <v/>
      </c>
      <c r="AI73" s="131"/>
      <c r="AJ73" s="327"/>
      <c r="AK73" s="286" t="str">
        <f t="shared" si="15"/>
        <v/>
      </c>
      <c r="AL73" s="287" t="str">
        <f t="shared" si="16"/>
        <v/>
      </c>
      <c r="AM73" s="287" t="str">
        <f t="shared" si="17"/>
        <v/>
      </c>
      <c r="AN73" s="318" t="str">
        <f>IF('ZASOBY N'!BD70="","",'ZASOBY N'!BD70)</f>
        <v/>
      </c>
      <c r="AO73" s="320"/>
      <c r="AP73" s="329">
        <f t="shared" si="18"/>
        <v>0</v>
      </c>
      <c r="AQ73" s="333">
        <f t="shared" si="35"/>
        <v>0</v>
      </c>
      <c r="AR73" s="333">
        <f t="shared" si="35"/>
        <v>0</v>
      </c>
      <c r="AS73" s="333">
        <f t="shared" si="19"/>
        <v>0</v>
      </c>
      <c r="AT73" s="333">
        <f t="shared" si="37"/>
        <v>0</v>
      </c>
      <c r="AU73" s="333">
        <f t="shared" si="20"/>
        <v>0</v>
      </c>
      <c r="AV73" s="396" t="str">
        <f>IF(BJ73=0,"",NN!BJ73)</f>
        <v/>
      </c>
      <c r="AW73" s="460" t="str">
        <f>IF('UPR BILANS N'!W71="","",'UPR BILANS N'!W71)</f>
        <v/>
      </c>
      <c r="AX73" s="94" t="str">
        <f t="shared" si="21"/>
        <v/>
      </c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414">
        <f>IFERROR(IF(AND(BL73=1,BM73=1,SUMIF($C73:$C$525,$C73,$AH73:$AH$525)=$BN73),$BN73,IF($BO73&gt;0,$BO73,IF(AND(B73=B74,C73=C74,D73=D74,J73=J74),AH73+AH74,IF(AND(COUNTIF($C$13:$C72,$C73)&gt;=1,COUNTIF($D$13:$D72,$D73)&gt;=1),0,IF(AND(SUMIF($B73:$B$525,$B73,$AH73:$AH$525)&gt;$AH73,SUMIF($C73:$C$525,$C73,$AH73:$AH$525)&gt;$AH73,SUMIF($D73:$D$525,$D73,$AH73:$AH$525)&gt;$AH73),SUMIF($C73:$C$525,$C73,$BN73:$BN$525),0))))),0)</f>
        <v>0</v>
      </c>
      <c r="BK73" s="424"/>
      <c r="BL73" s="409">
        <f>COUNTIFS('ZASOBY N'!$B70:$B$525,'ZASOBY N'!$B70,'ZASOBY N'!$C70:'ZASOBY N'!$C$525,'ZASOBY N'!$C70,'ZASOBY N'!$D70:'ZASOBY N'!$D$525,'ZASOBY N'!$D70,'ZASOBY N'!$H70:'ZASOBY N'!$H$525,'ZASOBY N'!$H70 )</f>
        <v>0</v>
      </c>
      <c r="BM73" s="410">
        <f>COUNTIFS('ZASOBY N'!$B$10:$B70,'ZASOBY N'!$B70,'ZASOBY N'!$C$10:'ZASOBY N'!$C70,'ZASOBY N'!$C70,'ZASOBY N'!$D$10:'ZASOBY N'!$D70,'ZASOBY N'!$D70,'ZASOBY N'!$H$10:'ZASOBY N'!$H70,'ZASOBY N'!$H70 )</f>
        <v>0</v>
      </c>
      <c r="BN73" s="411">
        <f t="shared" si="26"/>
        <v>0</v>
      </c>
      <c r="BO73" s="425">
        <f t="shared" si="27"/>
        <v>0</v>
      </c>
      <c r="BP73" s="94"/>
      <c r="BQ73" s="94"/>
      <c r="BR73" s="94"/>
      <c r="BS73" s="94"/>
      <c r="BT73" s="94"/>
      <c r="BU73" s="94"/>
      <c r="BV73" s="94"/>
      <c r="BW73" s="426" t="str">
        <f t="shared" si="22"/>
        <v/>
      </c>
      <c r="BX73" s="439" t="str">
        <f>IF(E73=0,"",NN!E73)</f>
        <v/>
      </c>
      <c r="BY73" s="396" t="str">
        <f>IF(A73="","",NN!A73)</f>
        <v/>
      </c>
      <c r="BZ73" s="428" t="str">
        <f>IF(OR(E73=LEGENDA!$D$30,E73=LEGENDA!$D$31,E73=LEGENDA!$D$32,E73=LEGENDA!$D$33,E73=LEGENDA!$D$34,E73=LEGENDA!$D$35,E73=LEGENDA!$D$36,E73=LEGENDA!$D$37),AV73,"")</f>
        <v/>
      </c>
      <c r="CA73" s="428" t="str">
        <f>IF(OR(E73=LEGENDA!$D$30,E73=LEGENDA!$D$31,E73=LEGENDA!$D$32,E73=LEGENDA!$D$33,E73=LEGENDA!$D$34,E73=LEGENDA!$D$35,E73=LEGENDA!$D$36,E73=LEGENDA!$D$37),AG73,"")</f>
        <v/>
      </c>
      <c r="CB73" s="397" t="str">
        <f t="shared" si="23"/>
        <v/>
      </c>
      <c r="CC73" s="397" t="str">
        <f t="shared" si="28"/>
        <v/>
      </c>
      <c r="CD73" s="397" t="str">
        <f t="shared" si="29"/>
        <v/>
      </c>
      <c r="CE73" s="397" t="str">
        <f t="shared" si="30"/>
        <v/>
      </c>
      <c r="CF73" s="397" t="str">
        <f t="shared" si="31"/>
        <v/>
      </c>
      <c r="CG73" s="397" t="str">
        <f t="shared" si="32"/>
        <v/>
      </c>
      <c r="CH73" s="397" t="str">
        <f>IF(OR(E73=LEGENDA!$D$28,E73=LEGENDA!$D$29,E73=LEGENDA!$D$30,E73=LEGENDA!$D$31,E73=LEGENDA!$D$32,E73=LEGENDA!$D$33,E73=LEGENDA!$D$34,E73=LEGENDA!$D$35,E73=LEGENDA!$D$36,E73=LEGENDA!$D$39),1,"")</f>
        <v/>
      </c>
      <c r="CI73" s="397" t="str">
        <f t="shared" si="33"/>
        <v/>
      </c>
      <c r="CJ73" s="397" t="str">
        <f t="shared" si="24"/>
        <v/>
      </c>
    </row>
    <row r="74" spans="1:88" ht="18.75" customHeight="1" thickBot="1" x14ac:dyDescent="0.3">
      <c r="A74" s="152" t="str">
        <f>IF('ZASOBY N'!A71="","",'ZASOBY N'!A71)</f>
        <v/>
      </c>
      <c r="B74" s="137" t="str">
        <f>IF('ZASOBY N'!B71="","",'ZASOBY N'!B71)</f>
        <v/>
      </c>
      <c r="C74" s="137" t="str">
        <f>IF('ZASOBY N'!C71="","",'ZASOBY N'!C71)</f>
        <v/>
      </c>
      <c r="D74" s="354" t="str">
        <f>IF('ZASOBY N'!D71="","",'ZASOBY N'!D71)</f>
        <v/>
      </c>
      <c r="E74" s="404"/>
      <c r="F74" s="130"/>
      <c r="G74" s="129"/>
      <c r="H74" s="301"/>
      <c r="I74" s="301"/>
      <c r="J74" s="147" t="str">
        <f>IF('ZASOBY N'!$F71="","",'ZASOBY N'!$F71)</f>
        <v/>
      </c>
      <c r="K74" s="403"/>
      <c r="L74" s="254" t="str">
        <f t="shared" si="34"/>
        <v/>
      </c>
      <c r="M74" s="300"/>
      <c r="N74" s="300"/>
      <c r="O74" s="140" t="str">
        <f>IF(L74="","",IF(OR(E74=LEGENDA!$D$28,E74=LEGENDA!$D$29,E74=LEGENDA!$D$31,E74=LEGENDA!$D$38),0.15,0))</f>
        <v/>
      </c>
      <c r="P74" s="140" t="str">
        <f>IF(L74="","",IF(AND(E74=LEGENDA!$D$39,H74=""),"BRAK kol.7",IF(AND(F74=LEGENDA!$A$105,H74=""),"BRAK kol.7",IF(AND(F74=LEGENDA!$A$106,H74=""),"BRAK kol.7",IF(AND(F74=LEGENDA!$A$107,H74=""),"BRAK kol.7",IF(AND(F74=LEGENDA!$A$108,H74=""),"BRAK kol.7",IF(AND(F74=LEGENDA!$A$109,H74=""),"BRAK kol.7",L74*O74)))))))</f>
        <v/>
      </c>
      <c r="Q74" s="141" t="str">
        <f t="shared" si="4"/>
        <v/>
      </c>
      <c r="R74" s="142" t="str">
        <f t="shared" si="5"/>
        <v/>
      </c>
      <c r="S74" s="149" t="str">
        <f t="shared" si="25"/>
        <v/>
      </c>
      <c r="T74" s="431" t="str">
        <f t="shared" si="6"/>
        <v/>
      </c>
      <c r="U74" s="402"/>
      <c r="V74" s="431" t="str">
        <f t="shared" si="7"/>
        <v/>
      </c>
      <c r="W74" s="257"/>
      <c r="X74" s="302" t="str">
        <f>IF(U74="","",IF(AND(V74="",W74=""),"",IF(AND(E74=LEGENDA!$D$39,H74=""),"BRAK kol.7",IF(AND(F74=LEGENDA!$A$105,H74="",E74=LEGENDA!$D$35),V74*W74,IF(AND(F74=LEGENDA!$A$105,H74="",E74=LEGENDA!$D$36),V74*W74,IF(AND(F74=LEGENDA!$A$105,H74=""),"BRAK kol.7",IF(AND(F74=LEGENDA!$A$106,H74=""),"BRAK kol.7",IF(AND(F74=LEGENDA!$A$107,H74=""),"BRAK kol.7",IF(AND(F74=LEGENDA!$A$108,H74=""),"BRAK kol.7",IF(AND(F74=LEGENDA!$A$109,H74=""),"BRAK kol.7",IF(AND(U74&gt;0,W74=""),"Brakkol21",IF(OR(T74="Błąd kol. 7",T74="Błąd kol.8"),T74,IF(AND(H74="",I74=""),"BRAKkol7-8",V74*W74)))))))))))))</f>
        <v/>
      </c>
      <c r="Y74" s="402"/>
      <c r="Z74" s="431" t="str">
        <f t="shared" si="8"/>
        <v/>
      </c>
      <c r="AA74" s="257"/>
      <c r="AB74" s="302" t="str">
        <f>IF(OR(Y74="",Z74="",AA74=""),"",IF(AND(E74=LEGENDA!$D$39,H74=""),"BRAK kol.7",IF(AND(F74=LEGENDA!$A$105,H74=""),"BRAK kol.7",IF(AND(F74=LEGENDA!$A$106,H74=""),"BRAK kol.7",IF(AND(F74=LEGENDA!$A$107,H74=""),"BRAK kol.7",IF(AND(F74=LEGENDA!$A$108,H74=""),"BRAK kol.7",IF(AND(F74=LEGENDA!$A$109,H74=""),"BRAK kol.7",Z74*AA74)))))))</f>
        <v/>
      </c>
      <c r="AC74" s="302" t="str">
        <f t="shared" si="9"/>
        <v/>
      </c>
      <c r="AD74" s="143" t="str">
        <f>IFERROR(IF(OR(J74="",AC74=""),"",IF(AND(E74=LEGENDA!$D$39,H74="",I74=""),"BRAK kol.7",AC74*$J74)),"BRAK kol.7")</f>
        <v/>
      </c>
      <c r="AE74" s="144" t="str">
        <f t="shared" si="10"/>
        <v/>
      </c>
      <c r="AF74" s="143" t="str">
        <f t="shared" si="11"/>
        <v/>
      </c>
      <c r="AG74" s="143" t="str">
        <f t="shared" si="12"/>
        <v/>
      </c>
      <c r="AH74" s="143" t="str">
        <f t="shared" si="13"/>
        <v/>
      </c>
      <c r="AI74" s="131"/>
      <c r="AJ74" s="327"/>
      <c r="AK74" s="286" t="str">
        <f t="shared" si="15"/>
        <v/>
      </c>
      <c r="AL74" s="287" t="str">
        <f t="shared" si="16"/>
        <v/>
      </c>
      <c r="AM74" s="287" t="str">
        <f t="shared" si="17"/>
        <v/>
      </c>
      <c r="AN74" s="318" t="str">
        <f>IF('ZASOBY N'!BD71="","",'ZASOBY N'!BD71)</f>
        <v/>
      </c>
      <c r="AO74" s="320"/>
      <c r="AP74" s="329">
        <f t="shared" si="18"/>
        <v>0</v>
      </c>
      <c r="AQ74" s="333">
        <f t="shared" si="35"/>
        <v>0</v>
      </c>
      <c r="AR74" s="333">
        <f t="shared" si="35"/>
        <v>0</v>
      </c>
      <c r="AS74" s="333">
        <f t="shared" si="19"/>
        <v>0</v>
      </c>
      <c r="AT74" s="333">
        <f t="shared" si="37"/>
        <v>0</v>
      </c>
      <c r="AU74" s="333">
        <f t="shared" si="20"/>
        <v>0</v>
      </c>
      <c r="AV74" s="396" t="str">
        <f>IF(BJ74=0,"",NN!BJ74)</f>
        <v/>
      </c>
      <c r="AW74" s="460" t="str">
        <f>IF('UPR BILANS N'!W72="","",'UPR BILANS N'!W72)</f>
        <v/>
      </c>
      <c r="AX74" s="94" t="str">
        <f t="shared" si="21"/>
        <v/>
      </c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414">
        <f>IFERROR(IF(AND(BL74=1,BM74=1,SUMIF($C74:$C$525,$C74,$AH74:$AH$525)=$BN74),$BN74,IF($BO74&gt;0,$BO74,IF(AND(B74=B75,C74=C75,D74=D75,J74=J75),AH74+AH75,IF(AND(COUNTIF($C$13:$C73,$C74)&gt;=1,COUNTIF($D$13:$D73,$D74)&gt;=1),0,IF(AND(SUMIF($B74:$B$525,$B74,$AH74:$AH$525)&gt;$AH74,SUMIF($C74:$C$525,$C74,$AH74:$AH$525)&gt;$AH74,SUMIF($D74:$D$525,$D74,$AH74:$AH$525)&gt;$AH74),SUMIF($C74:$C$525,$C74,$BN74:$BN$525),0))))),0)</f>
        <v>0</v>
      </c>
      <c r="BK74" s="424"/>
      <c r="BL74" s="409">
        <f>COUNTIFS('ZASOBY N'!$B71:$B$525,'ZASOBY N'!$B71,'ZASOBY N'!$C71:'ZASOBY N'!$C$525,'ZASOBY N'!$C71,'ZASOBY N'!$D71:'ZASOBY N'!$D$525,'ZASOBY N'!$D71,'ZASOBY N'!$H71:'ZASOBY N'!$H$525,'ZASOBY N'!$H71 )</f>
        <v>0</v>
      </c>
      <c r="BM74" s="410">
        <f>COUNTIFS('ZASOBY N'!$B$10:$B71,'ZASOBY N'!$B71,'ZASOBY N'!$C$10:'ZASOBY N'!$C71,'ZASOBY N'!$C71,'ZASOBY N'!$D$10:'ZASOBY N'!$D71,'ZASOBY N'!$D71,'ZASOBY N'!$H$10:'ZASOBY N'!$H71,'ZASOBY N'!$H71 )</f>
        <v>0</v>
      </c>
      <c r="BN74" s="411">
        <f t="shared" si="26"/>
        <v>0</v>
      </c>
      <c r="BO74" s="425">
        <f t="shared" si="27"/>
        <v>0</v>
      </c>
      <c r="BP74" s="94"/>
      <c r="BQ74" s="94"/>
      <c r="BR74" s="94"/>
      <c r="BS74" s="94"/>
      <c r="BT74" s="94"/>
      <c r="BU74" s="94"/>
      <c r="BV74" s="94"/>
      <c r="BW74" s="426" t="str">
        <f t="shared" si="22"/>
        <v/>
      </c>
      <c r="BX74" s="439" t="str">
        <f>IF(E74=0,"",NN!E74)</f>
        <v/>
      </c>
      <c r="BY74" s="396" t="str">
        <f>IF(A74="","",NN!A74)</f>
        <v/>
      </c>
      <c r="BZ74" s="428" t="str">
        <f>IF(OR(E74=LEGENDA!$D$30,E74=LEGENDA!$D$31,E74=LEGENDA!$D$32,E74=LEGENDA!$D$33,E74=LEGENDA!$D$34,E74=LEGENDA!$D$35,E74=LEGENDA!$D$36,E74=LEGENDA!$D$37),AV74,"")</f>
        <v/>
      </c>
      <c r="CA74" s="428" t="str">
        <f>IF(OR(E74=LEGENDA!$D$30,E74=LEGENDA!$D$31,E74=LEGENDA!$D$32,E74=LEGENDA!$D$33,E74=LEGENDA!$D$34,E74=LEGENDA!$D$35,E74=LEGENDA!$D$36,E74=LEGENDA!$D$37),AG74,"")</f>
        <v/>
      </c>
      <c r="CB74" s="397" t="str">
        <f t="shared" si="23"/>
        <v/>
      </c>
      <c r="CC74" s="397" t="str">
        <f t="shared" si="28"/>
        <v/>
      </c>
      <c r="CD74" s="397" t="str">
        <f t="shared" si="29"/>
        <v/>
      </c>
      <c r="CE74" s="397" t="str">
        <f t="shared" si="30"/>
        <v/>
      </c>
      <c r="CF74" s="397" t="str">
        <f t="shared" si="31"/>
        <v/>
      </c>
      <c r="CG74" s="397" t="str">
        <f t="shared" si="32"/>
        <v/>
      </c>
      <c r="CH74" s="397" t="str">
        <f>IF(OR(E74=LEGENDA!$D$28,E74=LEGENDA!$D$29,E74=LEGENDA!$D$30,E74=LEGENDA!$D$31,E74=LEGENDA!$D$32,E74=LEGENDA!$D$33,E74=LEGENDA!$D$34,E74=LEGENDA!$D$35,E74=LEGENDA!$D$36,E74=LEGENDA!$D$39),1,"")</f>
        <v/>
      </c>
      <c r="CI74" s="397" t="str">
        <f t="shared" si="33"/>
        <v/>
      </c>
      <c r="CJ74" s="397" t="str">
        <f t="shared" si="24"/>
        <v/>
      </c>
    </row>
    <row r="75" spans="1:88" ht="18.75" customHeight="1" thickBot="1" x14ac:dyDescent="0.3">
      <c r="A75" s="152" t="str">
        <f>IF('ZASOBY N'!A72="","",'ZASOBY N'!A72)</f>
        <v/>
      </c>
      <c r="B75" s="137" t="str">
        <f>IF('ZASOBY N'!B72="","",'ZASOBY N'!B72)</f>
        <v/>
      </c>
      <c r="C75" s="137" t="str">
        <f>IF('ZASOBY N'!C72="","",'ZASOBY N'!C72)</f>
        <v/>
      </c>
      <c r="D75" s="354" t="str">
        <f>IF('ZASOBY N'!D72="","",'ZASOBY N'!D72)</f>
        <v/>
      </c>
      <c r="E75" s="404"/>
      <c r="F75" s="130"/>
      <c r="G75" s="129"/>
      <c r="H75" s="301"/>
      <c r="I75" s="301"/>
      <c r="J75" s="147" t="str">
        <f>IF('ZASOBY N'!$F72="","",'ZASOBY N'!$F72)</f>
        <v/>
      </c>
      <c r="K75" s="403"/>
      <c r="L75" s="254" t="str">
        <f t="shared" si="34"/>
        <v/>
      </c>
      <c r="M75" s="300"/>
      <c r="N75" s="300"/>
      <c r="O75" s="140" t="str">
        <f>IF(L75="","",IF(OR(E75=LEGENDA!$D$28,E75=LEGENDA!$D$29,E75=LEGENDA!$D$31,E75=LEGENDA!$D$38),0.15,0))</f>
        <v/>
      </c>
      <c r="P75" s="140" t="str">
        <f>IF(L75="","",IF(AND(E75=LEGENDA!$D$39,H75=""),"BRAK kol.7",IF(AND(F75=LEGENDA!$A$105,H75=""),"BRAK kol.7",IF(AND(F75=LEGENDA!$A$106,H75=""),"BRAK kol.7",IF(AND(F75=LEGENDA!$A$107,H75=""),"BRAK kol.7",IF(AND(F75=LEGENDA!$A$108,H75=""),"BRAK kol.7",IF(AND(F75=LEGENDA!$A$109,H75=""),"BRAK kol.7",L75*O75)))))))</f>
        <v/>
      </c>
      <c r="Q75" s="141" t="str">
        <f t="shared" si="4"/>
        <v/>
      </c>
      <c r="R75" s="142" t="str">
        <f t="shared" si="5"/>
        <v/>
      </c>
      <c r="S75" s="149" t="str">
        <f t="shared" si="25"/>
        <v/>
      </c>
      <c r="T75" s="431" t="str">
        <f t="shared" si="6"/>
        <v/>
      </c>
      <c r="U75" s="402"/>
      <c r="V75" s="431" t="str">
        <f t="shared" si="7"/>
        <v/>
      </c>
      <c r="W75" s="257"/>
      <c r="X75" s="302" t="str">
        <f>IF(U75="","",IF(AND(V75="",W75=""),"",IF(AND(E75=LEGENDA!$D$39,H75=""),"BRAK kol.7",IF(AND(F75=LEGENDA!$A$105,H75="",E75=LEGENDA!$D$35),V75*W75,IF(AND(F75=LEGENDA!$A$105,H75="",E75=LEGENDA!$D$36),V75*W75,IF(AND(F75=LEGENDA!$A$105,H75=""),"BRAK kol.7",IF(AND(F75=LEGENDA!$A$106,H75=""),"BRAK kol.7",IF(AND(F75=LEGENDA!$A$107,H75=""),"BRAK kol.7",IF(AND(F75=LEGENDA!$A$108,H75=""),"BRAK kol.7",IF(AND(F75=LEGENDA!$A$109,H75=""),"BRAK kol.7",IF(AND(U75&gt;0,W75=""),"Brakkol21",IF(OR(T75="Błąd kol. 7",T75="Błąd kol.8"),T75,IF(AND(H75="",I75=""),"BRAKkol7-8",V75*W75)))))))))))))</f>
        <v/>
      </c>
      <c r="Y75" s="402"/>
      <c r="Z75" s="431" t="str">
        <f t="shared" si="8"/>
        <v/>
      </c>
      <c r="AA75" s="257"/>
      <c r="AB75" s="302" t="str">
        <f>IF(OR(Y75="",Z75="",AA75=""),"",IF(AND(E75=LEGENDA!$D$39,H75=""),"BRAK kol.7",IF(AND(F75=LEGENDA!$A$105,H75=""),"BRAK kol.7",IF(AND(F75=LEGENDA!$A$106,H75=""),"BRAK kol.7",IF(AND(F75=LEGENDA!$A$107,H75=""),"BRAK kol.7",IF(AND(F75=LEGENDA!$A$108,H75=""),"BRAK kol.7",IF(AND(F75=LEGENDA!$A$109,H75=""),"BRAK kol.7",Z75*AA75)))))))</f>
        <v/>
      </c>
      <c r="AC75" s="302" t="str">
        <f t="shared" si="9"/>
        <v/>
      </c>
      <c r="AD75" s="143" t="str">
        <f>IFERROR(IF(OR(J75="",AC75=""),"",IF(AND(E75=LEGENDA!$D$39,H75="",I75=""),"BRAK kol.7",AC75*$J75)),"BRAK kol.7")</f>
        <v/>
      </c>
      <c r="AE75" s="144" t="str">
        <f t="shared" si="10"/>
        <v/>
      </c>
      <c r="AF75" s="143" t="str">
        <f t="shared" si="11"/>
        <v/>
      </c>
      <c r="AG75" s="143" t="str">
        <f t="shared" si="12"/>
        <v/>
      </c>
      <c r="AH75" s="143" t="str">
        <f t="shared" si="13"/>
        <v/>
      </c>
      <c r="AI75" s="131"/>
      <c r="AJ75" s="327"/>
      <c r="AK75" s="286" t="str">
        <f t="shared" si="15"/>
        <v/>
      </c>
      <c r="AL75" s="287" t="str">
        <f t="shared" si="16"/>
        <v/>
      </c>
      <c r="AM75" s="287" t="str">
        <f t="shared" si="17"/>
        <v/>
      </c>
      <c r="AN75" s="318" t="str">
        <f>IF('ZASOBY N'!BD72="","",'ZASOBY N'!BD72)</f>
        <v/>
      </c>
      <c r="AO75" s="320"/>
      <c r="AP75" s="329">
        <f t="shared" si="18"/>
        <v>0</v>
      </c>
      <c r="AQ75" s="333">
        <f t="shared" si="35"/>
        <v>0</v>
      </c>
      <c r="AR75" s="333">
        <f t="shared" si="35"/>
        <v>0</v>
      </c>
      <c r="AS75" s="333">
        <f t="shared" si="19"/>
        <v>0</v>
      </c>
      <c r="AT75" s="333">
        <f t="shared" si="37"/>
        <v>0</v>
      </c>
      <c r="AU75" s="333">
        <f t="shared" si="20"/>
        <v>0</v>
      </c>
      <c r="AV75" s="396" t="str">
        <f>IF(BJ75=0,"",NN!BJ75)</f>
        <v/>
      </c>
      <c r="AW75" s="460" t="str">
        <f>IF('UPR BILANS N'!W73="","",'UPR BILANS N'!W73)</f>
        <v/>
      </c>
      <c r="AX75" s="94" t="str">
        <f t="shared" si="21"/>
        <v/>
      </c>
      <c r="AY75" s="94"/>
      <c r="AZ75" s="94"/>
      <c r="BA75" s="94"/>
      <c r="BB75" s="94"/>
      <c r="BC75" s="94"/>
      <c r="BD75" s="94"/>
      <c r="BE75" s="94"/>
      <c r="BF75" s="94"/>
      <c r="BG75" s="94"/>
      <c r="BH75" s="94"/>
      <c r="BI75" s="94"/>
      <c r="BJ75" s="414">
        <f>IFERROR(IF(AND(BL75=1,BM75=1,SUMIF($C75:$C$525,$C75,$AH75:$AH$525)=$BN75),$BN75,IF($BO75&gt;0,$BO75,IF(AND(B75=B76,C75=C76,D75=D76,J75=J76),AH75+AH76,IF(AND(COUNTIF($C$13:$C74,$C75)&gt;=1,COUNTIF($D$13:$D74,$D75)&gt;=1),0,IF(AND(SUMIF($B75:$B$525,$B75,$AH75:$AH$525)&gt;$AH75,SUMIF($C75:$C$525,$C75,$AH75:$AH$525)&gt;$AH75,SUMIF($D75:$D$525,$D75,$AH75:$AH$525)&gt;$AH75),SUMIF($C75:$C$525,$C75,$BN75:$BN$525),0))))),0)</f>
        <v>0</v>
      </c>
      <c r="BK75" s="424"/>
      <c r="BL75" s="409">
        <f>COUNTIFS('ZASOBY N'!$B72:$B$525,'ZASOBY N'!$B72,'ZASOBY N'!$C72:'ZASOBY N'!$C$525,'ZASOBY N'!$C72,'ZASOBY N'!$D72:'ZASOBY N'!$D$525,'ZASOBY N'!$D72,'ZASOBY N'!$H72:'ZASOBY N'!$H$525,'ZASOBY N'!$H72 )</f>
        <v>0</v>
      </c>
      <c r="BM75" s="410">
        <f>COUNTIFS('ZASOBY N'!$B$10:$B72,'ZASOBY N'!$B72,'ZASOBY N'!$C$10:'ZASOBY N'!$C72,'ZASOBY N'!$C72,'ZASOBY N'!$D$10:'ZASOBY N'!$D72,'ZASOBY N'!$D72,'ZASOBY N'!$H$10:'ZASOBY N'!$H72,'ZASOBY N'!$H72 )</f>
        <v>0</v>
      </c>
      <c r="BN75" s="411">
        <f t="shared" si="26"/>
        <v>0</v>
      </c>
      <c r="BO75" s="425">
        <f t="shared" si="27"/>
        <v>0</v>
      </c>
      <c r="BP75" s="94"/>
      <c r="BQ75" s="94"/>
      <c r="BR75" s="94"/>
      <c r="BS75" s="94"/>
      <c r="BT75" s="94"/>
      <c r="BU75" s="94"/>
      <c r="BV75" s="94"/>
      <c r="BW75" s="426" t="str">
        <f t="shared" si="22"/>
        <v/>
      </c>
      <c r="BX75" s="439" t="str">
        <f>IF(E75=0,"",NN!E75)</f>
        <v/>
      </c>
      <c r="BY75" s="396" t="str">
        <f>IF(A75="","",NN!A75)</f>
        <v/>
      </c>
      <c r="BZ75" s="428" t="str">
        <f>IF(OR(E75=LEGENDA!$D$30,E75=LEGENDA!$D$31,E75=LEGENDA!$D$32,E75=LEGENDA!$D$33,E75=LEGENDA!$D$34,E75=LEGENDA!$D$35,E75=LEGENDA!$D$36,E75=LEGENDA!$D$37),AV75,"")</f>
        <v/>
      </c>
      <c r="CA75" s="428" t="str">
        <f>IF(OR(E75=LEGENDA!$D$30,E75=LEGENDA!$D$31,E75=LEGENDA!$D$32,E75=LEGENDA!$D$33,E75=LEGENDA!$D$34,E75=LEGENDA!$D$35,E75=LEGENDA!$D$36,E75=LEGENDA!$D$37),AG75,"")</f>
        <v/>
      </c>
      <c r="CB75" s="397" t="str">
        <f t="shared" si="23"/>
        <v/>
      </c>
      <c r="CC75" s="397" t="str">
        <f t="shared" si="28"/>
        <v/>
      </c>
      <c r="CD75" s="397" t="str">
        <f t="shared" si="29"/>
        <v/>
      </c>
      <c r="CE75" s="397" t="str">
        <f t="shared" si="30"/>
        <v/>
      </c>
      <c r="CF75" s="397" t="str">
        <f t="shared" si="31"/>
        <v/>
      </c>
      <c r="CG75" s="397" t="str">
        <f t="shared" si="32"/>
        <v/>
      </c>
      <c r="CH75" s="397" t="str">
        <f>IF(OR(E75=LEGENDA!$D$28,E75=LEGENDA!$D$29,E75=LEGENDA!$D$30,E75=LEGENDA!$D$31,E75=LEGENDA!$D$32,E75=LEGENDA!$D$33,E75=LEGENDA!$D$34,E75=LEGENDA!$D$35,E75=LEGENDA!$D$36,E75=LEGENDA!$D$39),1,"")</f>
        <v/>
      </c>
      <c r="CI75" s="397" t="str">
        <f t="shared" si="33"/>
        <v/>
      </c>
      <c r="CJ75" s="397" t="str">
        <f t="shared" si="24"/>
        <v/>
      </c>
    </row>
    <row r="76" spans="1:88" ht="18.75" customHeight="1" thickBot="1" x14ac:dyDescent="0.3">
      <c r="A76" s="152" t="str">
        <f>IF('ZASOBY N'!A73="","",'ZASOBY N'!A73)</f>
        <v/>
      </c>
      <c r="B76" s="137" t="str">
        <f>IF('ZASOBY N'!B73="","",'ZASOBY N'!B73)</f>
        <v/>
      </c>
      <c r="C76" s="137" t="str">
        <f>IF('ZASOBY N'!C73="","",'ZASOBY N'!C73)</f>
        <v/>
      </c>
      <c r="D76" s="354" t="str">
        <f>IF('ZASOBY N'!D73="","",'ZASOBY N'!D73)</f>
        <v/>
      </c>
      <c r="E76" s="404"/>
      <c r="F76" s="130"/>
      <c r="G76" s="129"/>
      <c r="H76" s="301"/>
      <c r="I76" s="301"/>
      <c r="J76" s="147" t="str">
        <f>IF('ZASOBY N'!$F73="","",'ZASOBY N'!$F73)</f>
        <v/>
      </c>
      <c r="K76" s="403"/>
      <c r="L76" s="254" t="str">
        <f t="shared" si="34"/>
        <v/>
      </c>
      <c r="M76" s="300"/>
      <c r="N76" s="300"/>
      <c r="O76" s="140" t="str">
        <f>IF(L76="","",IF(OR(E76=LEGENDA!$D$28,E76=LEGENDA!$D$29,E76=LEGENDA!$D$31,E76=LEGENDA!$D$38),0.15,0))</f>
        <v/>
      </c>
      <c r="P76" s="140" t="str">
        <f>IF(L76="","",IF(AND(E76=LEGENDA!$D$39,H76=""),"BRAK kol.7",IF(AND(F76=LEGENDA!$A$105,H76=""),"BRAK kol.7",IF(AND(F76=LEGENDA!$A$106,H76=""),"BRAK kol.7",IF(AND(F76=LEGENDA!$A$107,H76=""),"BRAK kol.7",IF(AND(F76=LEGENDA!$A$108,H76=""),"BRAK kol.7",IF(AND(F76=LEGENDA!$A$109,H76=""),"BRAK kol.7",L76*O76)))))))</f>
        <v/>
      </c>
      <c r="Q76" s="141" t="str">
        <f t="shared" si="4"/>
        <v/>
      </c>
      <c r="R76" s="142" t="str">
        <f t="shared" si="5"/>
        <v/>
      </c>
      <c r="S76" s="149" t="str">
        <f t="shared" si="25"/>
        <v/>
      </c>
      <c r="T76" s="431" t="str">
        <f t="shared" si="6"/>
        <v/>
      </c>
      <c r="U76" s="402"/>
      <c r="V76" s="431" t="str">
        <f t="shared" si="7"/>
        <v/>
      </c>
      <c r="W76" s="257"/>
      <c r="X76" s="302" t="str">
        <f>IF(U76="","",IF(AND(V76="",W76=""),"",IF(AND(E76=LEGENDA!$D$39,H76=""),"BRAK kol.7",IF(AND(F76=LEGENDA!$A$105,H76="",E76=LEGENDA!$D$35),V76*W76,IF(AND(F76=LEGENDA!$A$105,H76="",E76=LEGENDA!$D$36),V76*W76,IF(AND(F76=LEGENDA!$A$105,H76=""),"BRAK kol.7",IF(AND(F76=LEGENDA!$A$106,H76=""),"BRAK kol.7",IF(AND(F76=LEGENDA!$A$107,H76=""),"BRAK kol.7",IF(AND(F76=LEGENDA!$A$108,H76=""),"BRAK kol.7",IF(AND(F76=LEGENDA!$A$109,H76=""),"BRAK kol.7",IF(AND(U76&gt;0,W76=""),"Brakkol21",IF(OR(T76="Błąd kol. 7",T76="Błąd kol.8"),T76,IF(AND(H76="",I76=""),"BRAKkol7-8",V76*W76)))))))))))))</f>
        <v/>
      </c>
      <c r="Y76" s="402"/>
      <c r="Z76" s="431" t="str">
        <f t="shared" si="8"/>
        <v/>
      </c>
      <c r="AA76" s="257"/>
      <c r="AB76" s="302" t="str">
        <f>IF(OR(Y76="",Z76="",AA76=""),"",IF(AND(E76=LEGENDA!$D$39,H76=""),"BRAK kol.7",IF(AND(F76=LEGENDA!$A$105,H76=""),"BRAK kol.7",IF(AND(F76=LEGENDA!$A$106,H76=""),"BRAK kol.7",IF(AND(F76=LEGENDA!$A$107,H76=""),"BRAK kol.7",IF(AND(F76=LEGENDA!$A$108,H76=""),"BRAK kol.7",IF(AND(F76=LEGENDA!$A$109,H76=""),"BRAK kol.7",Z76*AA76)))))))</f>
        <v/>
      </c>
      <c r="AC76" s="302" t="str">
        <f t="shared" si="9"/>
        <v/>
      </c>
      <c r="AD76" s="143" t="str">
        <f>IFERROR(IF(OR(J76="",AC76=""),"",IF(AND(E76=LEGENDA!$D$39,H76="",I76=""),"BRAK kol.7",AC76*$J76)),"BRAK kol.7")</f>
        <v/>
      </c>
      <c r="AE76" s="144" t="str">
        <f t="shared" si="10"/>
        <v/>
      </c>
      <c r="AF76" s="143" t="str">
        <f t="shared" si="11"/>
        <v/>
      </c>
      <c r="AG76" s="143" t="str">
        <f t="shared" si="12"/>
        <v/>
      </c>
      <c r="AH76" s="143" t="str">
        <f t="shared" si="13"/>
        <v/>
      </c>
      <c r="AI76" s="131"/>
      <c r="AJ76" s="327"/>
      <c r="AK76" s="286" t="str">
        <f t="shared" si="15"/>
        <v/>
      </c>
      <c r="AL76" s="287" t="str">
        <f t="shared" si="16"/>
        <v/>
      </c>
      <c r="AM76" s="287" t="str">
        <f t="shared" si="17"/>
        <v/>
      </c>
      <c r="AN76" s="318" t="str">
        <f>IF('ZASOBY N'!BD73="","",'ZASOBY N'!BD73)</f>
        <v/>
      </c>
      <c r="AO76" s="320"/>
      <c r="AP76" s="329">
        <f t="shared" si="18"/>
        <v>0</v>
      </c>
      <c r="AQ76" s="333">
        <f t="shared" si="35"/>
        <v>0</v>
      </c>
      <c r="AR76" s="333">
        <f t="shared" si="35"/>
        <v>0</v>
      </c>
      <c r="AS76" s="333">
        <f t="shared" si="19"/>
        <v>0</v>
      </c>
      <c r="AT76" s="333">
        <f t="shared" si="37"/>
        <v>0</v>
      </c>
      <c r="AU76" s="333">
        <f t="shared" si="20"/>
        <v>0</v>
      </c>
      <c r="AV76" s="396" t="str">
        <f>IF(BJ76=0,"",NN!BJ76)</f>
        <v/>
      </c>
      <c r="AW76" s="460" t="str">
        <f>IF('UPR BILANS N'!W74="","",'UPR BILANS N'!W74)</f>
        <v/>
      </c>
      <c r="AX76" s="94" t="str">
        <f t="shared" si="21"/>
        <v/>
      </c>
      <c r="AY76" s="94"/>
      <c r="AZ76" s="94"/>
      <c r="BA76" s="94"/>
      <c r="BB76" s="94"/>
      <c r="BC76" s="94"/>
      <c r="BD76" s="94"/>
      <c r="BE76" s="94"/>
      <c r="BF76" s="94"/>
      <c r="BG76" s="94"/>
      <c r="BH76" s="94"/>
      <c r="BI76" s="94"/>
      <c r="BJ76" s="414">
        <f>IFERROR(IF(AND(BL76=1,BM76=1,SUMIF($C76:$C$525,$C76,$AH76:$AH$525)=$BN76),$BN76,IF($BO76&gt;0,$BO76,IF(AND(B76=B77,C76=C77,D76=D77,J76=J77),AH76+AH77,IF(AND(COUNTIF($C$13:$C75,$C76)&gt;=1,COUNTIF($D$13:$D75,$D76)&gt;=1),0,IF(AND(SUMIF($B76:$B$525,$B76,$AH76:$AH$525)&gt;$AH76,SUMIF($C76:$C$525,$C76,$AH76:$AH$525)&gt;$AH76,SUMIF($D76:$D$525,$D76,$AH76:$AH$525)&gt;$AH76),SUMIF($C76:$C$525,$C76,$BN76:$BN$525),0))))),0)</f>
        <v>0</v>
      </c>
      <c r="BK76" s="424"/>
      <c r="BL76" s="409">
        <f>COUNTIFS('ZASOBY N'!$B73:$B$525,'ZASOBY N'!$B73,'ZASOBY N'!$C73:'ZASOBY N'!$C$525,'ZASOBY N'!$C73,'ZASOBY N'!$D73:'ZASOBY N'!$D$525,'ZASOBY N'!$D73,'ZASOBY N'!$H73:'ZASOBY N'!$H$525,'ZASOBY N'!$H73 )</f>
        <v>0</v>
      </c>
      <c r="BM76" s="410">
        <f>COUNTIFS('ZASOBY N'!$B$10:$B73,'ZASOBY N'!$B73,'ZASOBY N'!$C$10:'ZASOBY N'!$C73,'ZASOBY N'!$C73,'ZASOBY N'!$D$10:'ZASOBY N'!$D73,'ZASOBY N'!$D73,'ZASOBY N'!$H$10:'ZASOBY N'!$H73,'ZASOBY N'!$H73 )</f>
        <v>0</v>
      </c>
      <c r="BN76" s="411">
        <f t="shared" si="26"/>
        <v>0</v>
      </c>
      <c r="BO76" s="425">
        <f t="shared" si="27"/>
        <v>0</v>
      </c>
      <c r="BP76" s="94"/>
      <c r="BQ76" s="94"/>
      <c r="BR76" s="94"/>
      <c r="BS76" s="94"/>
      <c r="BT76" s="94"/>
      <c r="BU76" s="94"/>
      <c r="BV76" s="94"/>
      <c r="BW76" s="426" t="str">
        <f t="shared" si="22"/>
        <v/>
      </c>
      <c r="BX76" s="439" t="str">
        <f>IF(E76=0,"",NN!E76)</f>
        <v/>
      </c>
      <c r="BY76" s="396" t="str">
        <f>IF(A76="","",NN!A76)</f>
        <v/>
      </c>
      <c r="BZ76" s="428" t="str">
        <f>IF(OR(E76=LEGENDA!$D$30,E76=LEGENDA!$D$31,E76=LEGENDA!$D$32,E76=LEGENDA!$D$33,E76=LEGENDA!$D$34,E76=LEGENDA!$D$35,E76=LEGENDA!$D$36,E76=LEGENDA!$D$37),AV76,"")</f>
        <v/>
      </c>
      <c r="CA76" s="428" t="str">
        <f>IF(OR(E76=LEGENDA!$D$30,E76=LEGENDA!$D$31,E76=LEGENDA!$D$32,E76=LEGENDA!$D$33,E76=LEGENDA!$D$34,E76=LEGENDA!$D$35,E76=LEGENDA!$D$36,E76=LEGENDA!$D$37),AG76,"")</f>
        <v/>
      </c>
      <c r="CB76" s="397" t="str">
        <f t="shared" si="23"/>
        <v/>
      </c>
      <c r="CC76" s="397" t="str">
        <f t="shared" si="28"/>
        <v/>
      </c>
      <c r="CD76" s="397" t="str">
        <f t="shared" si="29"/>
        <v/>
      </c>
      <c r="CE76" s="397" t="str">
        <f t="shared" si="30"/>
        <v/>
      </c>
      <c r="CF76" s="397" t="str">
        <f t="shared" si="31"/>
        <v/>
      </c>
      <c r="CG76" s="397" t="str">
        <f t="shared" si="32"/>
        <v/>
      </c>
      <c r="CH76" s="397" t="str">
        <f>IF(OR(E76=LEGENDA!$D$28,E76=LEGENDA!$D$29,E76=LEGENDA!$D$30,E76=LEGENDA!$D$31,E76=LEGENDA!$D$32,E76=LEGENDA!$D$33,E76=LEGENDA!$D$34,E76=LEGENDA!$D$35,E76=LEGENDA!$D$36,E76=LEGENDA!$D$39),1,"")</f>
        <v/>
      </c>
      <c r="CI76" s="397" t="str">
        <f t="shared" si="33"/>
        <v/>
      </c>
      <c r="CJ76" s="397" t="str">
        <f t="shared" si="24"/>
        <v/>
      </c>
    </row>
    <row r="77" spans="1:88" ht="18.75" customHeight="1" thickBot="1" x14ac:dyDescent="0.3">
      <c r="A77" s="152" t="str">
        <f>IF('ZASOBY N'!A74="","",'ZASOBY N'!A74)</f>
        <v/>
      </c>
      <c r="B77" s="137" t="str">
        <f>IF('ZASOBY N'!B74="","",'ZASOBY N'!B74)</f>
        <v/>
      </c>
      <c r="C77" s="137" t="str">
        <f>IF('ZASOBY N'!C74="","",'ZASOBY N'!C74)</f>
        <v/>
      </c>
      <c r="D77" s="354" t="str">
        <f>IF('ZASOBY N'!D74="","",'ZASOBY N'!D74)</f>
        <v/>
      </c>
      <c r="E77" s="404"/>
      <c r="F77" s="130"/>
      <c r="G77" s="129"/>
      <c r="H77" s="301"/>
      <c r="I77" s="301"/>
      <c r="J77" s="147" t="str">
        <f>IF('ZASOBY N'!$F74="","",'ZASOBY N'!$F74)</f>
        <v/>
      </c>
      <c r="K77" s="403"/>
      <c r="L77" s="254" t="str">
        <f t="shared" si="34"/>
        <v/>
      </c>
      <c r="M77" s="300"/>
      <c r="N77" s="300"/>
      <c r="O77" s="140" t="str">
        <f>IF(L77="","",IF(OR(E77=LEGENDA!$D$28,E77=LEGENDA!$D$29,E77=LEGENDA!$D$31,E77=LEGENDA!$D$38),0.15,0))</f>
        <v/>
      </c>
      <c r="P77" s="140" t="str">
        <f>IF(L77="","",IF(AND(E77=LEGENDA!$D$39,H77=""),"BRAK kol.7",IF(AND(F77=LEGENDA!$A$105,H77=""),"BRAK kol.7",IF(AND(F77=LEGENDA!$A$106,H77=""),"BRAK kol.7",IF(AND(F77=LEGENDA!$A$107,H77=""),"BRAK kol.7",IF(AND(F77=LEGENDA!$A$108,H77=""),"BRAK kol.7",IF(AND(F77=LEGENDA!$A$109,H77=""),"BRAK kol.7",L77*O77)))))))</f>
        <v/>
      </c>
      <c r="Q77" s="141" t="str">
        <f t="shared" si="4"/>
        <v/>
      </c>
      <c r="R77" s="142" t="str">
        <f t="shared" si="5"/>
        <v/>
      </c>
      <c r="S77" s="149" t="str">
        <f t="shared" si="25"/>
        <v/>
      </c>
      <c r="T77" s="431" t="str">
        <f t="shared" si="6"/>
        <v/>
      </c>
      <c r="U77" s="402"/>
      <c r="V77" s="431" t="str">
        <f t="shared" si="7"/>
        <v/>
      </c>
      <c r="W77" s="257"/>
      <c r="X77" s="302" t="str">
        <f>IF(U77="","",IF(AND(V77="",W77=""),"",IF(AND(E77=LEGENDA!$D$39,H77=""),"BRAK kol.7",IF(AND(F77=LEGENDA!$A$105,H77="",E77=LEGENDA!$D$35),V77*W77,IF(AND(F77=LEGENDA!$A$105,H77="",E77=LEGENDA!$D$36),V77*W77,IF(AND(F77=LEGENDA!$A$105,H77=""),"BRAK kol.7",IF(AND(F77=LEGENDA!$A$106,H77=""),"BRAK kol.7",IF(AND(F77=LEGENDA!$A$107,H77=""),"BRAK kol.7",IF(AND(F77=LEGENDA!$A$108,H77=""),"BRAK kol.7",IF(AND(F77=LEGENDA!$A$109,H77=""),"BRAK kol.7",IF(AND(U77&gt;0,W77=""),"Brakkol21",IF(OR(T77="Błąd kol. 7",T77="Błąd kol.8"),T77,IF(AND(H77="",I77=""),"BRAKkol7-8",V77*W77)))))))))))))</f>
        <v/>
      </c>
      <c r="Y77" s="402"/>
      <c r="Z77" s="431" t="str">
        <f t="shared" si="8"/>
        <v/>
      </c>
      <c r="AA77" s="257"/>
      <c r="AB77" s="302" t="str">
        <f>IF(OR(Y77="",Z77="",AA77=""),"",IF(AND(E77=LEGENDA!$D$39,H77=""),"BRAK kol.7",IF(AND(F77=LEGENDA!$A$105,H77=""),"BRAK kol.7",IF(AND(F77=LEGENDA!$A$106,H77=""),"BRAK kol.7",IF(AND(F77=LEGENDA!$A$107,H77=""),"BRAK kol.7",IF(AND(F77=LEGENDA!$A$108,H77=""),"BRAK kol.7",IF(AND(F77=LEGENDA!$A$109,H77=""),"BRAK kol.7",Z77*AA77)))))))</f>
        <v/>
      </c>
      <c r="AC77" s="302" t="str">
        <f t="shared" si="9"/>
        <v/>
      </c>
      <c r="AD77" s="143" t="str">
        <f>IFERROR(IF(OR(J77="",AC77=""),"",IF(AND(E77=LEGENDA!$D$39,H77="",I77=""),"BRAK kol.7",AC77*$J77)),"BRAK kol.7")</f>
        <v/>
      </c>
      <c r="AE77" s="144" t="str">
        <f t="shared" si="10"/>
        <v/>
      </c>
      <c r="AF77" s="143" t="str">
        <f t="shared" si="11"/>
        <v/>
      </c>
      <c r="AG77" s="143" t="str">
        <f t="shared" si="12"/>
        <v/>
      </c>
      <c r="AH77" s="143" t="str">
        <f t="shared" si="13"/>
        <v/>
      </c>
      <c r="AI77" s="131"/>
      <c r="AJ77" s="327"/>
      <c r="AK77" s="286" t="str">
        <f t="shared" si="15"/>
        <v/>
      </c>
      <c r="AL77" s="287" t="str">
        <f t="shared" si="16"/>
        <v/>
      </c>
      <c r="AM77" s="287" t="str">
        <f t="shared" si="17"/>
        <v/>
      </c>
      <c r="AN77" s="318" t="str">
        <f>IF('ZASOBY N'!BD74="","",'ZASOBY N'!BD74)</f>
        <v/>
      </c>
      <c r="AO77" s="320"/>
      <c r="AP77" s="329">
        <f t="shared" si="18"/>
        <v>0</v>
      </c>
      <c r="AQ77" s="333">
        <f t="shared" si="35"/>
        <v>0</v>
      </c>
      <c r="AR77" s="333">
        <f t="shared" si="35"/>
        <v>0</v>
      </c>
      <c r="AS77" s="333">
        <f t="shared" si="19"/>
        <v>0</v>
      </c>
      <c r="AT77" s="333">
        <f t="shared" si="37"/>
        <v>0</v>
      </c>
      <c r="AU77" s="333">
        <f t="shared" si="20"/>
        <v>0</v>
      </c>
      <c r="AV77" s="396" t="str">
        <f>IF(BJ77=0,"",NN!BJ77)</f>
        <v/>
      </c>
      <c r="AW77" s="460" t="str">
        <f>IF('UPR BILANS N'!W75="","",'UPR BILANS N'!W75)</f>
        <v/>
      </c>
      <c r="AX77" s="94" t="str">
        <f t="shared" si="21"/>
        <v/>
      </c>
      <c r="AY77" s="94"/>
      <c r="AZ77" s="94"/>
      <c r="BA77" s="94"/>
      <c r="BB77" s="94"/>
      <c r="BC77" s="94"/>
      <c r="BD77" s="94"/>
      <c r="BE77" s="94"/>
      <c r="BF77" s="94"/>
      <c r="BG77" s="94"/>
      <c r="BH77" s="94"/>
      <c r="BI77" s="94"/>
      <c r="BJ77" s="414">
        <f>IFERROR(IF(AND(BL77=1,BM77=1,SUMIF($C77:$C$525,$C77,$AH77:$AH$525)=$BN77),$BN77,IF($BO77&gt;0,$BO77,IF(AND(B77=B78,C77=C78,D77=D78,J77=J78),AH77+AH78,IF(AND(COUNTIF($C$13:$C76,$C77)&gt;=1,COUNTIF($D$13:$D76,$D77)&gt;=1),0,IF(AND(SUMIF($B77:$B$525,$B77,$AH77:$AH$525)&gt;$AH77,SUMIF($C77:$C$525,$C77,$AH77:$AH$525)&gt;$AH77,SUMIF($D77:$D$525,$D77,$AH77:$AH$525)&gt;$AH77),SUMIF($C77:$C$525,$C77,$BN77:$BN$525),0))))),0)</f>
        <v>0</v>
      </c>
      <c r="BK77" s="424"/>
      <c r="BL77" s="409">
        <f>COUNTIFS('ZASOBY N'!$B74:$B$525,'ZASOBY N'!$B74,'ZASOBY N'!$C74:'ZASOBY N'!$C$525,'ZASOBY N'!$C74,'ZASOBY N'!$D74:'ZASOBY N'!$D$525,'ZASOBY N'!$D74,'ZASOBY N'!$H74:'ZASOBY N'!$H$525,'ZASOBY N'!$H74 )</f>
        <v>0</v>
      </c>
      <c r="BM77" s="410">
        <f>COUNTIFS('ZASOBY N'!$B$10:$B74,'ZASOBY N'!$B74,'ZASOBY N'!$C$10:'ZASOBY N'!$C74,'ZASOBY N'!$C74,'ZASOBY N'!$D$10:'ZASOBY N'!$D74,'ZASOBY N'!$D74,'ZASOBY N'!$H$10:'ZASOBY N'!$H74,'ZASOBY N'!$H74 )</f>
        <v>0</v>
      </c>
      <c r="BN77" s="411">
        <f t="shared" si="26"/>
        <v>0</v>
      </c>
      <c r="BO77" s="425">
        <f t="shared" si="27"/>
        <v>0</v>
      </c>
      <c r="BP77" s="94"/>
      <c r="BQ77" s="94"/>
      <c r="BR77" s="94"/>
      <c r="BS77" s="94"/>
      <c r="BT77" s="94"/>
      <c r="BU77" s="94"/>
      <c r="BV77" s="94"/>
      <c r="BW77" s="426" t="str">
        <f t="shared" si="22"/>
        <v/>
      </c>
      <c r="BX77" s="439" t="str">
        <f>IF(E77=0,"",NN!E77)</f>
        <v/>
      </c>
      <c r="BY77" s="396" t="str">
        <f>IF(A77="","",NN!A77)</f>
        <v/>
      </c>
      <c r="BZ77" s="428" t="str">
        <f>IF(OR(E77=LEGENDA!$D$30,E77=LEGENDA!$D$31,E77=LEGENDA!$D$32,E77=LEGENDA!$D$33,E77=LEGENDA!$D$34,E77=LEGENDA!$D$35,E77=LEGENDA!$D$36,E77=LEGENDA!$D$37),AV77,"")</f>
        <v/>
      </c>
      <c r="CA77" s="428" t="str">
        <f>IF(OR(E77=LEGENDA!$D$30,E77=LEGENDA!$D$31,E77=LEGENDA!$D$32,E77=LEGENDA!$D$33,E77=LEGENDA!$D$34,E77=LEGENDA!$D$35,E77=LEGENDA!$D$36,E77=LEGENDA!$D$37),AG77,"")</f>
        <v/>
      </c>
      <c r="CB77" s="397" t="str">
        <f t="shared" si="23"/>
        <v/>
      </c>
      <c r="CC77" s="397" t="str">
        <f t="shared" si="28"/>
        <v/>
      </c>
      <c r="CD77" s="397" t="str">
        <f t="shared" si="29"/>
        <v/>
      </c>
      <c r="CE77" s="397" t="str">
        <f t="shared" si="30"/>
        <v/>
      </c>
      <c r="CF77" s="397" t="str">
        <f t="shared" si="31"/>
        <v/>
      </c>
      <c r="CG77" s="397" t="str">
        <f t="shared" si="32"/>
        <v/>
      </c>
      <c r="CH77" s="397" t="str">
        <f>IF(OR(E77=LEGENDA!$D$28,E77=LEGENDA!$D$29,E77=LEGENDA!$D$30,E77=LEGENDA!$D$31,E77=LEGENDA!$D$32,E77=LEGENDA!$D$33,E77=LEGENDA!$D$34,E77=LEGENDA!$D$35,E77=LEGENDA!$D$36,E77=LEGENDA!$D$39),1,"")</f>
        <v/>
      </c>
      <c r="CI77" s="397" t="str">
        <f t="shared" si="33"/>
        <v/>
      </c>
      <c r="CJ77" s="397" t="str">
        <f t="shared" si="24"/>
        <v/>
      </c>
    </row>
    <row r="78" spans="1:88" ht="18.75" customHeight="1" thickBot="1" x14ac:dyDescent="0.3">
      <c r="A78" s="152" t="str">
        <f>IF('ZASOBY N'!A75="","",'ZASOBY N'!A75)</f>
        <v/>
      </c>
      <c r="B78" s="137" t="str">
        <f>IF('ZASOBY N'!B75="","",'ZASOBY N'!B75)</f>
        <v/>
      </c>
      <c r="C78" s="137" t="str">
        <f>IF('ZASOBY N'!C75="","",'ZASOBY N'!C75)</f>
        <v/>
      </c>
      <c r="D78" s="354" t="str">
        <f>IF('ZASOBY N'!D75="","",'ZASOBY N'!D75)</f>
        <v/>
      </c>
      <c r="E78" s="404"/>
      <c r="F78" s="130"/>
      <c r="G78" s="129"/>
      <c r="H78" s="301"/>
      <c r="I78" s="301"/>
      <c r="J78" s="147" t="str">
        <f>IF('ZASOBY N'!$F75="","",'ZASOBY N'!$F75)</f>
        <v/>
      </c>
      <c r="K78" s="403"/>
      <c r="L78" s="254" t="str">
        <f t="shared" si="34"/>
        <v/>
      </c>
      <c r="M78" s="300"/>
      <c r="N78" s="300"/>
      <c r="O78" s="140" t="str">
        <f>IF(L78="","",IF(OR(E78=LEGENDA!$D$28,E78=LEGENDA!$D$29,E78=LEGENDA!$D$31,E78=LEGENDA!$D$38),0.15,0))</f>
        <v/>
      </c>
      <c r="P78" s="140" t="str">
        <f>IF(L78="","",IF(AND(E78=LEGENDA!$D$39,H78=""),"BRAK kol.7",IF(AND(F78=LEGENDA!$A$105,H78=""),"BRAK kol.7",IF(AND(F78=LEGENDA!$A$106,H78=""),"BRAK kol.7",IF(AND(F78=LEGENDA!$A$107,H78=""),"BRAK kol.7",IF(AND(F78=LEGENDA!$A$108,H78=""),"BRAK kol.7",IF(AND(F78=LEGENDA!$A$109,H78=""),"BRAK kol.7",L78*O78)))))))</f>
        <v/>
      </c>
      <c r="Q78" s="141" t="str">
        <f t="shared" ref="Q78:Q141" si="39">IFERROR(IF(OR(J78="",L78=""),"",J78*P78),"BRAK kol.7")</f>
        <v/>
      </c>
      <c r="R78" s="142" t="str">
        <f t="shared" ref="R78:R141" si="40">IF(OR(K78="",G78=""),"",G78*$K78)</f>
        <v/>
      </c>
      <c r="S78" s="149" t="str">
        <f t="shared" si="25"/>
        <v/>
      </c>
      <c r="T78" s="431" t="str">
        <f t="shared" ref="T78:T141" si="41">IF(AND(H78="",I78=""),"",IF(AND(F78="Drób",H78&lt;5,H78&gt;0),"Błąd kol.7",IF(AND(F78="Drób",I78&lt;5,I78&gt;0),"Błąd kol.8",IF(AND(Z78="",V78=""),"",IF(Z78="",V78,IF($V78="",$Z78,IF(AND($Z78&gt;0,$V78&gt;0),$Z78+$V78,"")))))))</f>
        <v/>
      </c>
      <c r="U78" s="402"/>
      <c r="V78" s="431" t="str">
        <f t="shared" ref="V78:V141" si="42">IF(AND($H78="",$I78="",$U78=""),"",IF(AND($H78&gt;0,$U78&gt;0,AI78&gt;0),$H78*$U78*AI78,IF(AND($I78&gt;0,$U78&gt;0,AI78&gt;0),$I78*$U78*AI78,IF(AND($H78&gt;0,$U78&gt;0),$H78*$U78,IF(AND($I78&gt;0,$U78&gt;0),$I78*$U78,"")))))</f>
        <v/>
      </c>
      <c r="W78" s="257"/>
      <c r="X78" s="302" t="str">
        <f>IF(U78="","",IF(AND(V78="",W78=""),"",IF(AND(E78=LEGENDA!$D$39,H78=""),"BRAK kol.7",IF(AND(F78=LEGENDA!$A$105,H78="",E78=LEGENDA!$D$35),V78*W78,IF(AND(F78=LEGENDA!$A$105,H78="",E78=LEGENDA!$D$36),V78*W78,IF(AND(F78=LEGENDA!$A$105,H78=""),"BRAK kol.7",IF(AND(F78=LEGENDA!$A$106,H78=""),"BRAK kol.7",IF(AND(F78=LEGENDA!$A$107,H78=""),"BRAK kol.7",IF(AND(F78=LEGENDA!$A$108,H78=""),"BRAK kol.7",IF(AND(F78=LEGENDA!$A$109,H78=""),"BRAK kol.7",IF(AND(U78&gt;0,W78=""),"Brakkol21",IF(OR(T78="Błąd kol. 7",T78="Błąd kol.8"),T78,IF(AND(H78="",I78=""),"BRAKkol7-8",V78*W78)))))))))))))</f>
        <v/>
      </c>
      <c r="Y78" s="402"/>
      <c r="Z78" s="431" t="str">
        <f t="shared" ref="Z78:Z141" si="43">IF(AND($H78="",$I78="",$Y78=""),"",IF(AND($H78&gt;0,$Y78&gt;0,AI78&gt;0),$H78*$Y78*AI78,IF(AND($I78&gt;0,$Y78&gt;0,AI78&gt;0),$I78*$Y78*AI78,IF(AND($H78&gt;0,$Y78&gt;0),$H78*$Y78,IF(AND($I78&gt;0,$Y78&gt;0),$I78*$Y78,"")))))</f>
        <v/>
      </c>
      <c r="AA78" s="257"/>
      <c r="AB78" s="302" t="str">
        <f>IF(OR(Y78="",Z78="",AA78=""),"",IF(AND(E78=LEGENDA!$D$39,H78=""),"BRAK kol.7",IF(AND(F78=LEGENDA!$A$105,H78=""),"BRAK kol.7",IF(AND(F78=LEGENDA!$A$106,H78=""),"BRAK kol.7",IF(AND(F78=LEGENDA!$A$107,H78=""),"BRAK kol.7",IF(AND(F78=LEGENDA!$A$108,H78=""),"BRAK kol.7",IF(AND(F78=LEGENDA!$A$109,H78=""),"BRAK kol.7",Z78*AA78)))))))</f>
        <v/>
      </c>
      <c r="AC78" s="302" t="str">
        <f t="shared" ref="AC78:AC141" si="44">IF(AND(X78="",AB78=""),"",IF(X78="",AB78,IF(AB78="",X78,IF(OR(X78="BRAK kol.7",AB78="BRAK kol.7"),"BRAK kol.7",IF(OR(X78="BRAKkol7-8",AB78="BRAKkol7-8"),"BRAKkol7-8",X78+AB78)))))</f>
        <v/>
      </c>
      <c r="AD78" s="143" t="str">
        <f>IFERROR(IF(OR(J78="",AC78=""),"",IF(AND(E78=LEGENDA!$D$39,H78="",I78=""),"BRAK kol.7",AC78*$J78)),"BRAK kol.7")</f>
        <v/>
      </c>
      <c r="AE78" s="144" t="str">
        <f t="shared" ref="AE78:AE141" si="45">IF(OR(Y78="",U78=""),"",(Y78+U78)*$K78)</f>
        <v/>
      </c>
      <c r="AF78" s="143" t="str">
        <f t="shared" ref="AF78:AF141" si="46">IF(A78="","",IF(AND(U78="",Y78=""),"",IF(J78="","",J78*(U78+Y78))))</f>
        <v/>
      </c>
      <c r="AG78" s="143" t="str">
        <f t="shared" ref="AG78:AG141" si="47">IF(AND($N78="",$V78=""),"",IF(N78="",V78,IF(V78="",N78,$N78+$V78)))</f>
        <v/>
      </c>
      <c r="AH78" s="143" t="str">
        <f t="shared" ref="AH78:AH141" si="48">IF(AND($V78="",$Z78=""),"",IF($V78="",$Z78,IF($Z78="",$V78,IF(AND($Z78&gt;0,$V78&gt;0),$Z78+$V78,""))))</f>
        <v/>
      </c>
      <c r="AI78" s="131"/>
      <c r="AJ78" s="327"/>
      <c r="AK78" s="286" t="str">
        <f t="shared" ref="AK78:AK141" si="49">IF(AH78="","",IF(AH78&gt;170,1,IF(AN79="","",IF(OR(AH79="",AN79=""),"",IF(AH78&gt;170,1,"")))))</f>
        <v/>
      </c>
      <c r="AL78" s="287" t="str">
        <f t="shared" ref="AL78:AL141" si="50">IF($AK78="","",B78)</f>
        <v/>
      </c>
      <c r="AM78" s="287" t="str">
        <f t="shared" ref="AM78:AM141" si="51">IF($AK78="","",C78)</f>
        <v/>
      </c>
      <c r="AN78" s="318" t="str">
        <f>IF('ZASOBY N'!BD75="","",'ZASOBY N'!BD75)</f>
        <v/>
      </c>
      <c r="AO78" s="320"/>
      <c r="AP78" s="329">
        <f t="shared" ref="AP78:AP141" si="52">IF(AS78&gt;0,0,IF(OR($E78=AP$6,$E78=AP$7),$AF78,0))</f>
        <v>0</v>
      </c>
      <c r="AQ78" s="333">
        <f t="shared" si="35"/>
        <v>0</v>
      </c>
      <c r="AR78" s="333">
        <f t="shared" si="35"/>
        <v>0</v>
      </c>
      <c r="AS78" s="333">
        <f t="shared" ref="AS78:AS141" si="53">IF(OR($E78=AS$6,F78=$AS$7),$AF78,0)</f>
        <v>0</v>
      </c>
      <c r="AT78" s="333">
        <f t="shared" ref="AT78:AT109" si="54">IF($E78=AT$6,$AF78,0)</f>
        <v>0</v>
      </c>
      <c r="AU78" s="333">
        <f t="shared" ref="AU78:AU141" si="55">IF(OR($E78=AU$6,$E78=AU$7,$E78=AU$8,$E78=AU$9,$E78=AU$10,$E78=AU$11),$AF78,0)</f>
        <v>0</v>
      </c>
      <c r="AV78" s="396" t="str">
        <f>IF(BJ78=0,"",NN!BJ78)</f>
        <v/>
      </c>
      <c r="AW78" s="460" t="str">
        <f>IF('UPR BILANS N'!W76="","",'UPR BILANS N'!W76)</f>
        <v/>
      </c>
      <c r="AX78" s="94" t="str">
        <f t="shared" ref="AX78:AX141" si="56">IF(AV78="","",IF(AV78&gt;170,1,""))</f>
        <v/>
      </c>
      <c r="AY78" s="94"/>
      <c r="AZ78" s="94"/>
      <c r="BA78" s="94"/>
      <c r="BB78" s="94"/>
      <c r="BC78" s="94"/>
      <c r="BD78" s="94"/>
      <c r="BE78" s="94"/>
      <c r="BF78" s="94"/>
      <c r="BG78" s="94"/>
      <c r="BH78" s="94"/>
      <c r="BI78" s="94"/>
      <c r="BJ78" s="414">
        <f>IFERROR(IF(AND(BL78=1,BM78=1,SUMIF($C78:$C$525,$C78,$AH78:$AH$525)=$BN78),$BN78,IF($BO78&gt;0,$BO78,IF(AND(B78=B79,C78=C79,D78=D79,J78=J79),AH78+AH79,IF(AND(COUNTIF($C$13:$C77,$C78)&gt;=1,COUNTIF($D$13:$D77,$D78)&gt;=1),0,IF(AND(SUMIF($B78:$B$525,$B78,$AH78:$AH$525)&gt;$AH78,SUMIF($C78:$C$525,$C78,$AH78:$AH$525)&gt;$AH78,SUMIF($D78:$D$525,$D78,$AH78:$AH$525)&gt;$AH78),SUMIF($C78:$C$525,$C78,$BN78:$BN$525),0))))),0)</f>
        <v>0</v>
      </c>
      <c r="BK78" s="424"/>
      <c r="BL78" s="409">
        <f>COUNTIFS('ZASOBY N'!$B75:$B$525,'ZASOBY N'!$B75,'ZASOBY N'!$C75:'ZASOBY N'!$C$525,'ZASOBY N'!$C75,'ZASOBY N'!$D75:'ZASOBY N'!$D$525,'ZASOBY N'!$D75,'ZASOBY N'!$H75:'ZASOBY N'!$H$525,'ZASOBY N'!$H75 )</f>
        <v>0</v>
      </c>
      <c r="BM78" s="410">
        <f>COUNTIFS('ZASOBY N'!$B$10:$B75,'ZASOBY N'!$B75,'ZASOBY N'!$C$10:'ZASOBY N'!$C75,'ZASOBY N'!$C75,'ZASOBY N'!$D$10:'ZASOBY N'!$D75,'ZASOBY N'!$D75,'ZASOBY N'!$H$10:'ZASOBY N'!$H75,'ZASOBY N'!$H75 )</f>
        <v>0</v>
      </c>
      <c r="BN78" s="411">
        <f t="shared" si="26"/>
        <v>0</v>
      </c>
      <c r="BO78" s="425">
        <f t="shared" si="27"/>
        <v>0</v>
      </c>
      <c r="BP78" s="94"/>
      <c r="BQ78" s="94"/>
      <c r="BR78" s="94"/>
      <c r="BS78" s="94"/>
      <c r="BT78" s="94"/>
      <c r="BU78" s="94"/>
      <c r="BV78" s="94"/>
      <c r="BW78" s="426" t="str">
        <f t="shared" ref="BW78:BW141" si="57">IF(AND(D78="",AV78=""),"",D78)</f>
        <v/>
      </c>
      <c r="BX78" s="439" t="str">
        <f>IF(E78=0,"",NN!E78)</f>
        <v/>
      </c>
      <c r="BY78" s="396" t="str">
        <f>IF(A78="","",NN!A78)</f>
        <v/>
      </c>
      <c r="BZ78" s="428" t="str">
        <f>IF(OR(E78=LEGENDA!$D$30,E78=LEGENDA!$D$31,E78=LEGENDA!$D$32,E78=LEGENDA!$D$33,E78=LEGENDA!$D$34,E78=LEGENDA!$D$35,E78=LEGENDA!$D$36,E78=LEGENDA!$D$37),AV78,"")</f>
        <v/>
      </c>
      <c r="CA78" s="428" t="str">
        <f>IF(OR(E78=LEGENDA!$D$30,E78=LEGENDA!$D$31,E78=LEGENDA!$D$32,E78=LEGENDA!$D$33,E78=LEGENDA!$D$34,E78=LEGENDA!$D$35,E78=LEGENDA!$D$36,E78=LEGENDA!$D$37),AG78,"")</f>
        <v/>
      </c>
      <c r="CB78" s="397" t="str">
        <f t="shared" ref="CB78:CB141" si="58">IF(BZ78="","",IF(BZ78&gt;170,1,""))</f>
        <v/>
      </c>
      <c r="CC78" s="397" t="str">
        <f t="shared" si="28"/>
        <v/>
      </c>
      <c r="CD78" s="397" t="str">
        <f t="shared" si="29"/>
        <v/>
      </c>
      <c r="CE78" s="397" t="str">
        <f t="shared" si="30"/>
        <v/>
      </c>
      <c r="CF78" s="397" t="str">
        <f t="shared" si="31"/>
        <v/>
      </c>
      <c r="CG78" s="397" t="str">
        <f t="shared" si="32"/>
        <v/>
      </c>
      <c r="CH78" s="397" t="str">
        <f>IF(OR(E78=LEGENDA!$D$28,E78=LEGENDA!$D$29,E78=LEGENDA!$D$30,E78=LEGENDA!$D$31,E78=LEGENDA!$D$32,E78=LEGENDA!$D$33,E78=LEGENDA!$D$34,E78=LEGENDA!$D$35,E78=LEGENDA!$D$36,E78=LEGENDA!$D$39),1,"")</f>
        <v/>
      </c>
      <c r="CI78" s="397" t="str">
        <f t="shared" si="33"/>
        <v/>
      </c>
      <c r="CJ78" s="397" t="str">
        <f t="shared" ref="CJ78:CJ141" si="59">IF(BJ78="","",IF(BJ78&gt;170,1,""))</f>
        <v/>
      </c>
    </row>
    <row r="79" spans="1:88" ht="18.75" customHeight="1" thickBot="1" x14ac:dyDescent="0.3">
      <c r="A79" s="152" t="str">
        <f>IF('ZASOBY N'!A76="","",'ZASOBY N'!A76)</f>
        <v/>
      </c>
      <c r="B79" s="137" t="str">
        <f>IF('ZASOBY N'!B76="","",'ZASOBY N'!B76)</f>
        <v/>
      </c>
      <c r="C79" s="137" t="str">
        <f>IF('ZASOBY N'!C76="","",'ZASOBY N'!C76)</f>
        <v/>
      </c>
      <c r="D79" s="354" t="str">
        <f>IF('ZASOBY N'!D76="","",'ZASOBY N'!D76)</f>
        <v/>
      </c>
      <c r="E79" s="404"/>
      <c r="F79" s="130"/>
      <c r="G79" s="129"/>
      <c r="H79" s="301"/>
      <c r="I79" s="301"/>
      <c r="J79" s="147" t="str">
        <f>IF('ZASOBY N'!$F76="","",'ZASOBY N'!$F76)</f>
        <v/>
      </c>
      <c r="K79" s="403"/>
      <c r="L79" s="254" t="str">
        <f t="shared" si="34"/>
        <v/>
      </c>
      <c r="M79" s="300"/>
      <c r="N79" s="300"/>
      <c r="O79" s="140" t="str">
        <f>IF(L79="","",IF(OR(E79=LEGENDA!$D$28,E79=LEGENDA!$D$29,E79=LEGENDA!$D$31,E79=LEGENDA!$D$38),0.15,0))</f>
        <v/>
      </c>
      <c r="P79" s="140" t="str">
        <f>IF(L79="","",IF(AND(E79=LEGENDA!$D$39,H79=""),"BRAK kol.7",IF(AND(F79=LEGENDA!$A$105,H79=""),"BRAK kol.7",IF(AND(F79=LEGENDA!$A$106,H79=""),"BRAK kol.7",IF(AND(F79=LEGENDA!$A$107,H79=""),"BRAK kol.7",IF(AND(F79=LEGENDA!$A$108,H79=""),"BRAK kol.7",IF(AND(F79=LEGENDA!$A$109,H79=""),"BRAK kol.7",L79*O79)))))))</f>
        <v/>
      </c>
      <c r="Q79" s="141" t="str">
        <f t="shared" si="39"/>
        <v/>
      </c>
      <c r="R79" s="142" t="str">
        <f t="shared" si="40"/>
        <v/>
      </c>
      <c r="S79" s="149" t="str">
        <f t="shared" ref="S79:S142" si="60">IF(A79="","",IF(AND(J79="",K79=""),"",IF(J79="","",IF(K79="",0,J79*K79))))</f>
        <v/>
      </c>
      <c r="T79" s="431" t="str">
        <f t="shared" si="41"/>
        <v/>
      </c>
      <c r="U79" s="402"/>
      <c r="V79" s="431" t="str">
        <f t="shared" si="42"/>
        <v/>
      </c>
      <c r="W79" s="257"/>
      <c r="X79" s="302" t="str">
        <f>IF(U79="","",IF(AND(V79="",W79=""),"",IF(AND(E79=LEGENDA!$D$39,H79=""),"BRAK kol.7",IF(AND(F79=LEGENDA!$A$105,H79="",E79=LEGENDA!$D$35),V79*W79,IF(AND(F79=LEGENDA!$A$105,H79="",E79=LEGENDA!$D$36),V79*W79,IF(AND(F79=LEGENDA!$A$105,H79=""),"BRAK kol.7",IF(AND(F79=LEGENDA!$A$106,H79=""),"BRAK kol.7",IF(AND(F79=LEGENDA!$A$107,H79=""),"BRAK kol.7",IF(AND(F79=LEGENDA!$A$108,H79=""),"BRAK kol.7",IF(AND(F79=LEGENDA!$A$109,H79=""),"BRAK kol.7",IF(AND(U79&gt;0,W79=""),"Brakkol21",IF(OR(T79="Błąd kol. 7",T79="Błąd kol.8"),T79,IF(AND(H79="",I79=""),"BRAKkol7-8",V79*W79)))))))))))))</f>
        <v/>
      </c>
      <c r="Y79" s="402"/>
      <c r="Z79" s="431" t="str">
        <f t="shared" si="43"/>
        <v/>
      </c>
      <c r="AA79" s="257"/>
      <c r="AB79" s="302" t="str">
        <f>IF(OR(Y79="",Z79="",AA79=""),"",IF(AND(E79=LEGENDA!$D$39,H79=""),"BRAK kol.7",IF(AND(F79=LEGENDA!$A$105,H79=""),"BRAK kol.7",IF(AND(F79=LEGENDA!$A$106,H79=""),"BRAK kol.7",IF(AND(F79=LEGENDA!$A$107,H79=""),"BRAK kol.7",IF(AND(F79=LEGENDA!$A$108,H79=""),"BRAK kol.7",IF(AND(F79=LEGENDA!$A$109,H79=""),"BRAK kol.7",Z79*AA79)))))))</f>
        <v/>
      </c>
      <c r="AC79" s="302" t="str">
        <f t="shared" si="44"/>
        <v/>
      </c>
      <c r="AD79" s="143" t="str">
        <f>IFERROR(IF(OR(J79="",AC79=""),"",IF(AND(E79=LEGENDA!$D$39,H79="",I79=""),"BRAK kol.7",AC79*$J79)),"BRAK kol.7")</f>
        <v/>
      </c>
      <c r="AE79" s="144" t="str">
        <f t="shared" si="45"/>
        <v/>
      </c>
      <c r="AF79" s="143" t="str">
        <f t="shared" si="46"/>
        <v/>
      </c>
      <c r="AG79" s="143" t="str">
        <f t="shared" si="47"/>
        <v/>
      </c>
      <c r="AH79" s="143" t="str">
        <f t="shared" si="48"/>
        <v/>
      </c>
      <c r="AI79" s="131"/>
      <c r="AJ79" s="327"/>
      <c r="AK79" s="286" t="str">
        <f t="shared" si="49"/>
        <v/>
      </c>
      <c r="AL79" s="287" t="str">
        <f t="shared" si="50"/>
        <v/>
      </c>
      <c r="AM79" s="287" t="str">
        <f t="shared" si="51"/>
        <v/>
      </c>
      <c r="AN79" s="318" t="str">
        <f>IF('ZASOBY N'!BD76="","",'ZASOBY N'!BD76)</f>
        <v/>
      </c>
      <c r="AO79" s="320"/>
      <c r="AP79" s="329">
        <f t="shared" si="52"/>
        <v>0</v>
      </c>
      <c r="AQ79" s="333">
        <f t="shared" si="35"/>
        <v>0</v>
      </c>
      <c r="AR79" s="333">
        <f t="shared" si="35"/>
        <v>0</v>
      </c>
      <c r="AS79" s="333">
        <f t="shared" si="53"/>
        <v>0</v>
      </c>
      <c r="AT79" s="333">
        <f t="shared" si="54"/>
        <v>0</v>
      </c>
      <c r="AU79" s="333">
        <f t="shared" si="55"/>
        <v>0</v>
      </c>
      <c r="AV79" s="396" t="str">
        <f>IF(BJ79=0,"",NN!BJ79)</f>
        <v/>
      </c>
      <c r="AW79" s="460" t="str">
        <f>IF('UPR BILANS N'!W77="","",'UPR BILANS N'!W77)</f>
        <v/>
      </c>
      <c r="AX79" s="94" t="str">
        <f t="shared" si="56"/>
        <v/>
      </c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414">
        <f>IFERROR(IF(AND(BL79=1,BM79=1,SUMIF($C79:$C$525,$C79,$AH79:$AH$525)=$BN79),$BN79,IF($BO79&gt;0,$BO79,IF(AND(B79=B80,C79=C80,D79=D80,J79=J80),AH79+AH80,IF(AND(COUNTIF($C$13:$C78,$C79)&gt;=1,COUNTIF($D$13:$D78,$D79)&gt;=1),0,IF(AND(SUMIF($B79:$B$525,$B79,$AH79:$AH$525)&gt;$AH79,SUMIF($C79:$C$525,$C79,$AH79:$AH$525)&gt;$AH79,SUMIF($D79:$D$525,$D79,$AH79:$AH$525)&gt;$AH79),SUMIF($C79:$C$525,$C79,$BN79:$BN$525),0))))),0)</f>
        <v>0</v>
      </c>
      <c r="BK79" s="424"/>
      <c r="BL79" s="409">
        <f>COUNTIFS('ZASOBY N'!$B76:$B$525,'ZASOBY N'!$B76,'ZASOBY N'!$C76:'ZASOBY N'!$C$525,'ZASOBY N'!$C76,'ZASOBY N'!$D76:'ZASOBY N'!$D$525,'ZASOBY N'!$D76,'ZASOBY N'!$H76:'ZASOBY N'!$H$525,'ZASOBY N'!$H76 )</f>
        <v>0</v>
      </c>
      <c r="BM79" s="410">
        <f>COUNTIFS('ZASOBY N'!$B$10:$B76,'ZASOBY N'!$B76,'ZASOBY N'!$C$10:'ZASOBY N'!$C76,'ZASOBY N'!$C76,'ZASOBY N'!$D$10:'ZASOBY N'!$D76,'ZASOBY N'!$D76,'ZASOBY N'!$H$10:'ZASOBY N'!$H76,'ZASOBY N'!$H76 )</f>
        <v>0</v>
      </c>
      <c r="BN79" s="411">
        <f t="shared" ref="BN79:BN142" si="61">IF(AND($BL79&gt;1,$BM79&gt;=1,CH79=1),$AH79,IF(AND($BL79=1,$BM79&gt;1,CH79=1),$AH79,0))</f>
        <v>0</v>
      </c>
      <c r="BO79" s="425">
        <f t="shared" ref="BO79:BO142" si="62">IF(AND($BL79=1,$BM79=1,CH79=1),$AH79,0)</f>
        <v>0</v>
      </c>
      <c r="BP79" s="94"/>
      <c r="BQ79" s="94"/>
      <c r="BR79" s="94"/>
      <c r="BS79" s="94"/>
      <c r="BT79" s="94"/>
      <c r="BU79" s="94"/>
      <c r="BV79" s="94"/>
      <c r="BW79" s="426" t="str">
        <f t="shared" si="57"/>
        <v/>
      </c>
      <c r="BX79" s="439" t="str">
        <f>IF(E79=0,"",NN!E79)</f>
        <v/>
      </c>
      <c r="BY79" s="396" t="str">
        <f>IF(A79="","",NN!A79)</f>
        <v/>
      </c>
      <c r="BZ79" s="428" t="str">
        <f>IF(OR(E79=LEGENDA!$D$30,E79=LEGENDA!$D$31,E79=LEGENDA!$D$32,E79=LEGENDA!$D$33,E79=LEGENDA!$D$34,E79=LEGENDA!$D$35,E79=LEGENDA!$D$36,E79=LEGENDA!$D$37),AV79,"")</f>
        <v/>
      </c>
      <c r="CA79" s="428" t="str">
        <f>IF(OR(E79=LEGENDA!$D$30,E79=LEGENDA!$D$31,E79=LEGENDA!$D$32,E79=LEGENDA!$D$33,E79=LEGENDA!$D$34,E79=LEGENDA!$D$35,E79=LEGENDA!$D$36,E79=LEGENDA!$D$37),AG79,"")</f>
        <v/>
      </c>
      <c r="CB79" s="397" t="str">
        <f t="shared" si="58"/>
        <v/>
      </c>
      <c r="CC79" s="397" t="str">
        <f t="shared" ref="CC79:CC142" si="63">IF(V79="","",IF(AND(V79&gt;170,CH79=1),1,""))</f>
        <v/>
      </c>
      <c r="CD79" s="397" t="str">
        <f t="shared" ref="CD79:CD142" si="64">IF(Z79="","",IF(AND(Z79&gt;170,CH79=1),1,""))</f>
        <v/>
      </c>
      <c r="CE79" s="397" t="str">
        <f t="shared" ref="CE79:CE142" si="65">IF(M79="","",IF(AND(M79&gt;170,CH79=1),1,""))</f>
        <v/>
      </c>
      <c r="CF79" s="397" t="str">
        <f t="shared" ref="CF79:CF142" si="66">IF(N79="","",IF(AND(N79&gt;170,CH79=1),1,""))</f>
        <v/>
      </c>
      <c r="CG79" s="397" t="str">
        <f t="shared" ref="CG79:CG142" si="67">IF(L79="","",IF(AND(L79&gt;170,CH79=1),1,""))</f>
        <v/>
      </c>
      <c r="CH79" s="397" t="str">
        <f>IF(OR(E79=LEGENDA!$D$28,E79=LEGENDA!$D$29,E79=LEGENDA!$D$30,E79=LEGENDA!$D$31,E79=LEGENDA!$D$32,E79=LEGENDA!$D$33,E79=LEGENDA!$D$34,E79=LEGENDA!$D$35,E79=LEGENDA!$D$36,E79=LEGENDA!$D$39),1,"")</f>
        <v/>
      </c>
      <c r="CI79" s="397" t="str">
        <f t="shared" ref="CI79:CI142" si="68">IF(T79="","",IF(AND(T79&gt;170,CH79=1),1,""))</f>
        <v/>
      </c>
      <c r="CJ79" s="397" t="str">
        <f t="shared" si="59"/>
        <v/>
      </c>
    </row>
    <row r="80" spans="1:88" ht="18.75" customHeight="1" thickBot="1" x14ac:dyDescent="0.3">
      <c r="A80" s="152" t="str">
        <f>IF('ZASOBY N'!A77="","",'ZASOBY N'!A77)</f>
        <v/>
      </c>
      <c r="B80" s="137" t="str">
        <f>IF('ZASOBY N'!B77="","",'ZASOBY N'!B77)</f>
        <v/>
      </c>
      <c r="C80" s="137" t="str">
        <f>IF('ZASOBY N'!C77="","",'ZASOBY N'!C77)</f>
        <v/>
      </c>
      <c r="D80" s="354" t="str">
        <f>IF('ZASOBY N'!D77="","",'ZASOBY N'!D77)</f>
        <v/>
      </c>
      <c r="E80" s="404"/>
      <c r="F80" s="130"/>
      <c r="G80" s="129"/>
      <c r="H80" s="301"/>
      <c r="I80" s="301"/>
      <c r="J80" s="147" t="str">
        <f>IF('ZASOBY N'!$F77="","",'ZASOBY N'!$F77)</f>
        <v/>
      </c>
      <c r="K80" s="403"/>
      <c r="L80" s="254" t="str">
        <f t="shared" si="34"/>
        <v/>
      </c>
      <c r="M80" s="300"/>
      <c r="N80" s="300"/>
      <c r="O80" s="140" t="str">
        <f>IF(L80="","",IF(OR(E80=LEGENDA!$D$28,E80=LEGENDA!$D$29,E80=LEGENDA!$D$31,E80=LEGENDA!$D$38),0.15,0))</f>
        <v/>
      </c>
      <c r="P80" s="140" t="str">
        <f>IF(L80="","",IF(AND(E80=LEGENDA!$D$39,H80=""),"BRAK kol.7",IF(AND(F80=LEGENDA!$A$105,H80=""),"BRAK kol.7",IF(AND(F80=LEGENDA!$A$106,H80=""),"BRAK kol.7",IF(AND(F80=LEGENDA!$A$107,H80=""),"BRAK kol.7",IF(AND(F80=LEGENDA!$A$108,H80=""),"BRAK kol.7",IF(AND(F80=LEGENDA!$A$109,H80=""),"BRAK kol.7",L80*O80)))))))</f>
        <v/>
      </c>
      <c r="Q80" s="141" t="str">
        <f t="shared" si="39"/>
        <v/>
      </c>
      <c r="R80" s="142" t="str">
        <f t="shared" si="40"/>
        <v/>
      </c>
      <c r="S80" s="149" t="str">
        <f t="shared" si="60"/>
        <v/>
      </c>
      <c r="T80" s="431" t="str">
        <f t="shared" si="41"/>
        <v/>
      </c>
      <c r="U80" s="402"/>
      <c r="V80" s="431" t="str">
        <f t="shared" si="42"/>
        <v/>
      </c>
      <c r="W80" s="257"/>
      <c r="X80" s="302" t="str">
        <f>IF(U80="","",IF(AND(V80="",W80=""),"",IF(AND(E80=LEGENDA!$D$39,H80=""),"BRAK kol.7",IF(AND(F80=LEGENDA!$A$105,H80="",E80=LEGENDA!$D$35),V80*W80,IF(AND(F80=LEGENDA!$A$105,H80="",E80=LEGENDA!$D$36),V80*W80,IF(AND(F80=LEGENDA!$A$105,H80=""),"BRAK kol.7",IF(AND(F80=LEGENDA!$A$106,H80=""),"BRAK kol.7",IF(AND(F80=LEGENDA!$A$107,H80=""),"BRAK kol.7",IF(AND(F80=LEGENDA!$A$108,H80=""),"BRAK kol.7",IF(AND(F80=LEGENDA!$A$109,H80=""),"BRAK kol.7",IF(AND(U80&gt;0,W80=""),"Brakkol21",IF(OR(T80="Błąd kol. 7",T80="Błąd kol.8"),T80,IF(AND(H80="",I80=""),"BRAKkol7-8",V80*W80)))))))))))))</f>
        <v/>
      </c>
      <c r="Y80" s="402"/>
      <c r="Z80" s="431" t="str">
        <f t="shared" si="43"/>
        <v/>
      </c>
      <c r="AA80" s="257"/>
      <c r="AB80" s="302" t="str">
        <f>IF(OR(Y80="",Z80="",AA80=""),"",IF(AND(E80=LEGENDA!$D$39,H80=""),"BRAK kol.7",IF(AND(F80=LEGENDA!$A$105,H80=""),"BRAK kol.7",IF(AND(F80=LEGENDA!$A$106,H80=""),"BRAK kol.7",IF(AND(F80=LEGENDA!$A$107,H80=""),"BRAK kol.7",IF(AND(F80=LEGENDA!$A$108,H80=""),"BRAK kol.7",IF(AND(F80=LEGENDA!$A$109,H80=""),"BRAK kol.7",Z80*AA80)))))))</f>
        <v/>
      </c>
      <c r="AC80" s="302" t="str">
        <f t="shared" si="44"/>
        <v/>
      </c>
      <c r="AD80" s="143" t="str">
        <f>IFERROR(IF(OR(J80="",AC80=""),"",IF(AND(E80=LEGENDA!$D$39,H80="",I80=""),"BRAK kol.7",AC80*$J80)),"BRAK kol.7")</f>
        <v/>
      </c>
      <c r="AE80" s="144" t="str">
        <f t="shared" si="45"/>
        <v/>
      </c>
      <c r="AF80" s="143" t="str">
        <f t="shared" si="46"/>
        <v/>
      </c>
      <c r="AG80" s="143" t="str">
        <f t="shared" si="47"/>
        <v/>
      </c>
      <c r="AH80" s="143" t="str">
        <f t="shared" si="48"/>
        <v/>
      </c>
      <c r="AI80" s="131"/>
      <c r="AJ80" s="327"/>
      <c r="AK80" s="286" t="str">
        <f t="shared" si="49"/>
        <v/>
      </c>
      <c r="AL80" s="287" t="str">
        <f t="shared" si="50"/>
        <v/>
      </c>
      <c r="AM80" s="287" t="str">
        <f t="shared" si="51"/>
        <v/>
      </c>
      <c r="AN80" s="318" t="str">
        <f>IF('ZASOBY N'!BD77="","",'ZASOBY N'!BD77)</f>
        <v/>
      </c>
      <c r="AO80" s="320"/>
      <c r="AP80" s="329">
        <f t="shared" si="52"/>
        <v>0</v>
      </c>
      <c r="AQ80" s="333">
        <f t="shared" si="35"/>
        <v>0</v>
      </c>
      <c r="AR80" s="333">
        <f t="shared" si="35"/>
        <v>0</v>
      </c>
      <c r="AS80" s="333">
        <f t="shared" si="53"/>
        <v>0</v>
      </c>
      <c r="AT80" s="333">
        <f t="shared" si="54"/>
        <v>0</v>
      </c>
      <c r="AU80" s="333">
        <f t="shared" si="55"/>
        <v>0</v>
      </c>
      <c r="AV80" s="396" t="str">
        <f>IF(BJ80=0,"",NN!BJ80)</f>
        <v/>
      </c>
      <c r="AW80" s="460" t="str">
        <f>IF('UPR BILANS N'!W78="","",'UPR BILANS N'!W78)</f>
        <v/>
      </c>
      <c r="AX80" s="94" t="str">
        <f t="shared" si="56"/>
        <v/>
      </c>
      <c r="AY80" s="94"/>
      <c r="AZ80" s="94"/>
      <c r="BA80" s="94"/>
      <c r="BB80" s="94"/>
      <c r="BC80" s="94"/>
      <c r="BD80" s="94"/>
      <c r="BE80" s="94"/>
      <c r="BF80" s="94"/>
      <c r="BG80" s="94"/>
      <c r="BH80" s="94"/>
      <c r="BI80" s="94"/>
      <c r="BJ80" s="414">
        <f>IFERROR(IF(AND(BL80=1,BM80=1,SUMIF($C80:$C$525,$C80,$AH80:$AH$525)=$BN80),$BN80,IF($BO80&gt;0,$BO80,IF(AND(B80=B81,C80=C81,D80=D81,J80=J81),AH80+AH81,IF(AND(COUNTIF($C$13:$C79,$C80)&gt;=1,COUNTIF($D$13:$D79,$D80)&gt;=1),0,IF(AND(SUMIF($B80:$B$525,$B80,$AH80:$AH$525)&gt;$AH80,SUMIF($C80:$C$525,$C80,$AH80:$AH$525)&gt;$AH80,SUMIF($D80:$D$525,$D80,$AH80:$AH$525)&gt;$AH80),SUMIF($C80:$C$525,$C80,$BN80:$BN$525),0))))),0)</f>
        <v>0</v>
      </c>
      <c r="BK80" s="424"/>
      <c r="BL80" s="409">
        <f>COUNTIFS('ZASOBY N'!$B77:$B$525,'ZASOBY N'!$B77,'ZASOBY N'!$C77:'ZASOBY N'!$C$525,'ZASOBY N'!$C77,'ZASOBY N'!$D77:'ZASOBY N'!$D$525,'ZASOBY N'!$D77,'ZASOBY N'!$H77:'ZASOBY N'!$H$525,'ZASOBY N'!$H77 )</f>
        <v>0</v>
      </c>
      <c r="BM80" s="410">
        <f>COUNTIFS('ZASOBY N'!$B$10:$B77,'ZASOBY N'!$B77,'ZASOBY N'!$C$10:'ZASOBY N'!$C77,'ZASOBY N'!$C77,'ZASOBY N'!$D$10:'ZASOBY N'!$D77,'ZASOBY N'!$D77,'ZASOBY N'!$H$10:'ZASOBY N'!$H77,'ZASOBY N'!$H77 )</f>
        <v>0</v>
      </c>
      <c r="BN80" s="411">
        <f t="shared" si="61"/>
        <v>0</v>
      </c>
      <c r="BO80" s="425">
        <f t="shared" si="62"/>
        <v>0</v>
      </c>
      <c r="BP80" s="94"/>
      <c r="BQ80" s="94"/>
      <c r="BR80" s="94"/>
      <c r="BS80" s="94"/>
      <c r="BT80" s="94"/>
      <c r="BU80" s="94"/>
      <c r="BV80" s="94"/>
      <c r="BW80" s="426" t="str">
        <f t="shared" si="57"/>
        <v/>
      </c>
      <c r="BX80" s="439" t="str">
        <f>IF(E80=0,"",NN!E80)</f>
        <v/>
      </c>
      <c r="BY80" s="396" t="str">
        <f>IF(A80="","",NN!A80)</f>
        <v/>
      </c>
      <c r="BZ80" s="428" t="str">
        <f>IF(OR(E80=LEGENDA!$D$30,E80=LEGENDA!$D$31,E80=LEGENDA!$D$32,E80=LEGENDA!$D$33,E80=LEGENDA!$D$34,E80=LEGENDA!$D$35,E80=LEGENDA!$D$36,E80=LEGENDA!$D$37),AV80,"")</f>
        <v/>
      </c>
      <c r="CA80" s="428" t="str">
        <f>IF(OR(E80=LEGENDA!$D$30,E80=LEGENDA!$D$31,E80=LEGENDA!$D$32,E80=LEGENDA!$D$33,E80=LEGENDA!$D$34,E80=LEGENDA!$D$35,E80=LEGENDA!$D$36,E80=LEGENDA!$D$37),AG80,"")</f>
        <v/>
      </c>
      <c r="CB80" s="397" t="str">
        <f t="shared" si="58"/>
        <v/>
      </c>
      <c r="CC80" s="397" t="str">
        <f t="shared" si="63"/>
        <v/>
      </c>
      <c r="CD80" s="397" t="str">
        <f t="shared" si="64"/>
        <v/>
      </c>
      <c r="CE80" s="397" t="str">
        <f t="shared" si="65"/>
        <v/>
      </c>
      <c r="CF80" s="397" t="str">
        <f t="shared" si="66"/>
        <v/>
      </c>
      <c r="CG80" s="397" t="str">
        <f t="shared" si="67"/>
        <v/>
      </c>
      <c r="CH80" s="397" t="str">
        <f>IF(OR(E80=LEGENDA!$D$28,E80=LEGENDA!$D$29,E80=LEGENDA!$D$30,E80=LEGENDA!$D$31,E80=LEGENDA!$D$32,E80=LEGENDA!$D$33,E80=LEGENDA!$D$34,E80=LEGENDA!$D$35,E80=LEGENDA!$D$36,E80=LEGENDA!$D$39),1,"")</f>
        <v/>
      </c>
      <c r="CI80" s="397" t="str">
        <f t="shared" si="68"/>
        <v/>
      </c>
      <c r="CJ80" s="397" t="str">
        <f t="shared" si="59"/>
        <v/>
      </c>
    </row>
    <row r="81" spans="1:88" ht="18.75" customHeight="1" thickBot="1" x14ac:dyDescent="0.3">
      <c r="A81" s="152" t="str">
        <f>IF('ZASOBY N'!A78="","",'ZASOBY N'!A78)</f>
        <v/>
      </c>
      <c r="B81" s="137" t="str">
        <f>IF('ZASOBY N'!B78="","",'ZASOBY N'!B78)</f>
        <v/>
      </c>
      <c r="C81" s="137" t="str">
        <f>IF('ZASOBY N'!C78="","",'ZASOBY N'!C78)</f>
        <v/>
      </c>
      <c r="D81" s="354" t="str">
        <f>IF('ZASOBY N'!D78="","",'ZASOBY N'!D78)</f>
        <v/>
      </c>
      <c r="E81" s="404"/>
      <c r="F81" s="130"/>
      <c r="G81" s="129"/>
      <c r="H81" s="301"/>
      <c r="I81" s="301"/>
      <c r="J81" s="147" t="str">
        <f>IF('ZASOBY N'!$F78="","",'ZASOBY N'!$F78)</f>
        <v/>
      </c>
      <c r="K81" s="403"/>
      <c r="L81" s="254" t="str">
        <f t="shared" si="34"/>
        <v/>
      </c>
      <c r="M81" s="300"/>
      <c r="N81" s="300"/>
      <c r="O81" s="140" t="str">
        <f>IF(L81="","",IF(OR(E81=LEGENDA!$D$28,E81=LEGENDA!$D$29,E81=LEGENDA!$D$31,E81=LEGENDA!$D$38),0.15,0))</f>
        <v/>
      </c>
      <c r="P81" s="140" t="str">
        <f>IF(L81="","",IF(AND(E81=LEGENDA!$D$39,H81=""),"BRAK kol.7",IF(AND(F81=LEGENDA!$A$105,H81=""),"BRAK kol.7",IF(AND(F81=LEGENDA!$A$106,H81=""),"BRAK kol.7",IF(AND(F81=LEGENDA!$A$107,H81=""),"BRAK kol.7",IF(AND(F81=LEGENDA!$A$108,H81=""),"BRAK kol.7",IF(AND(F81=LEGENDA!$A$109,H81=""),"BRAK kol.7",L81*O81)))))))</f>
        <v/>
      </c>
      <c r="Q81" s="141" t="str">
        <f t="shared" si="39"/>
        <v/>
      </c>
      <c r="R81" s="142" t="str">
        <f t="shared" si="40"/>
        <v/>
      </c>
      <c r="S81" s="149" t="str">
        <f t="shared" si="60"/>
        <v/>
      </c>
      <c r="T81" s="431" t="str">
        <f t="shared" si="41"/>
        <v/>
      </c>
      <c r="U81" s="402"/>
      <c r="V81" s="431" t="str">
        <f t="shared" si="42"/>
        <v/>
      </c>
      <c r="W81" s="257"/>
      <c r="X81" s="302" t="str">
        <f>IF(U81="","",IF(AND(V81="",W81=""),"",IF(AND(E81=LEGENDA!$D$39,H81=""),"BRAK kol.7",IF(AND(F81=LEGENDA!$A$105,H81="",E81=LEGENDA!$D$35),V81*W81,IF(AND(F81=LEGENDA!$A$105,H81="",E81=LEGENDA!$D$36),V81*W81,IF(AND(F81=LEGENDA!$A$105,H81=""),"BRAK kol.7",IF(AND(F81=LEGENDA!$A$106,H81=""),"BRAK kol.7",IF(AND(F81=LEGENDA!$A$107,H81=""),"BRAK kol.7",IF(AND(F81=LEGENDA!$A$108,H81=""),"BRAK kol.7",IF(AND(F81=LEGENDA!$A$109,H81=""),"BRAK kol.7",IF(AND(U81&gt;0,W81=""),"Brakkol21",IF(OR(T81="Błąd kol. 7",T81="Błąd kol.8"),T81,IF(AND(H81="",I81=""),"BRAKkol7-8",V81*W81)))))))))))))</f>
        <v/>
      </c>
      <c r="Y81" s="402"/>
      <c r="Z81" s="431" t="str">
        <f t="shared" si="43"/>
        <v/>
      </c>
      <c r="AA81" s="257"/>
      <c r="AB81" s="302" t="str">
        <f>IF(OR(Y81="",Z81="",AA81=""),"",IF(AND(E81=LEGENDA!$D$39,H81=""),"BRAK kol.7",IF(AND(F81=LEGENDA!$A$105,H81=""),"BRAK kol.7",IF(AND(F81=LEGENDA!$A$106,H81=""),"BRAK kol.7",IF(AND(F81=LEGENDA!$A$107,H81=""),"BRAK kol.7",IF(AND(F81=LEGENDA!$A$108,H81=""),"BRAK kol.7",IF(AND(F81=LEGENDA!$A$109,H81=""),"BRAK kol.7",Z81*AA81)))))))</f>
        <v/>
      </c>
      <c r="AC81" s="302" t="str">
        <f t="shared" si="44"/>
        <v/>
      </c>
      <c r="AD81" s="143" t="str">
        <f>IFERROR(IF(OR(J81="",AC81=""),"",IF(AND(E81=LEGENDA!$D$39,H81="",I81=""),"BRAK kol.7",AC81*$J81)),"BRAK kol.7")</f>
        <v/>
      </c>
      <c r="AE81" s="144" t="str">
        <f t="shared" si="45"/>
        <v/>
      </c>
      <c r="AF81" s="143" t="str">
        <f t="shared" si="46"/>
        <v/>
      </c>
      <c r="AG81" s="143" t="str">
        <f t="shared" si="47"/>
        <v/>
      </c>
      <c r="AH81" s="143" t="str">
        <f t="shared" si="48"/>
        <v/>
      </c>
      <c r="AI81" s="131"/>
      <c r="AJ81" s="327"/>
      <c r="AK81" s="286" t="str">
        <f t="shared" si="49"/>
        <v/>
      </c>
      <c r="AL81" s="287" t="str">
        <f t="shared" si="50"/>
        <v/>
      </c>
      <c r="AM81" s="287" t="str">
        <f t="shared" si="51"/>
        <v/>
      </c>
      <c r="AN81" s="318" t="str">
        <f>IF('ZASOBY N'!BD78="","",'ZASOBY N'!BD78)</f>
        <v/>
      </c>
      <c r="AO81" s="320"/>
      <c r="AP81" s="329">
        <f t="shared" si="52"/>
        <v>0</v>
      </c>
      <c r="AQ81" s="333">
        <f t="shared" si="35"/>
        <v>0</v>
      </c>
      <c r="AR81" s="333">
        <f t="shared" si="35"/>
        <v>0</v>
      </c>
      <c r="AS81" s="333">
        <f t="shared" si="53"/>
        <v>0</v>
      </c>
      <c r="AT81" s="333">
        <f t="shared" si="54"/>
        <v>0</v>
      </c>
      <c r="AU81" s="333">
        <f t="shared" si="55"/>
        <v>0</v>
      </c>
      <c r="AV81" s="396" t="str">
        <f>IF(BJ81=0,"",NN!BJ81)</f>
        <v/>
      </c>
      <c r="AW81" s="460" t="str">
        <f>IF('UPR BILANS N'!W79="","",'UPR BILANS N'!W79)</f>
        <v/>
      </c>
      <c r="AX81" s="94" t="str">
        <f t="shared" si="56"/>
        <v/>
      </c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414">
        <f>IFERROR(IF(AND(BL81=1,BM81=1,SUMIF($C81:$C$525,$C81,$AH81:$AH$525)=$BN81),$BN81,IF($BO81&gt;0,$BO81,IF(AND(B81=B82,C81=C82,D81=D82,J81=J82),AH81+AH82,IF(AND(COUNTIF($C$13:$C80,$C81)&gt;=1,COUNTIF($D$13:$D80,$D81)&gt;=1),0,IF(AND(SUMIF($B81:$B$525,$B81,$AH81:$AH$525)&gt;$AH81,SUMIF($C81:$C$525,$C81,$AH81:$AH$525)&gt;$AH81,SUMIF($D81:$D$525,$D81,$AH81:$AH$525)&gt;$AH81),SUMIF($C81:$C$525,$C81,$BN81:$BN$525),0))))),0)</f>
        <v>0</v>
      </c>
      <c r="BK81" s="424"/>
      <c r="BL81" s="409">
        <f>COUNTIFS('ZASOBY N'!$B78:$B$525,'ZASOBY N'!$B78,'ZASOBY N'!$C78:'ZASOBY N'!$C$525,'ZASOBY N'!$C78,'ZASOBY N'!$D78:'ZASOBY N'!$D$525,'ZASOBY N'!$D78,'ZASOBY N'!$H78:'ZASOBY N'!$H$525,'ZASOBY N'!$H78 )</f>
        <v>0</v>
      </c>
      <c r="BM81" s="410">
        <f>COUNTIFS('ZASOBY N'!$B$10:$B78,'ZASOBY N'!$B78,'ZASOBY N'!$C$10:'ZASOBY N'!$C78,'ZASOBY N'!$C78,'ZASOBY N'!$D$10:'ZASOBY N'!$D78,'ZASOBY N'!$D78,'ZASOBY N'!$H$10:'ZASOBY N'!$H78,'ZASOBY N'!$H78 )</f>
        <v>0</v>
      </c>
      <c r="BN81" s="411">
        <f t="shared" si="61"/>
        <v>0</v>
      </c>
      <c r="BO81" s="425">
        <f t="shared" si="62"/>
        <v>0</v>
      </c>
      <c r="BP81" s="94"/>
      <c r="BQ81" s="94"/>
      <c r="BR81" s="94"/>
      <c r="BS81" s="94"/>
      <c r="BT81" s="94"/>
      <c r="BU81" s="94"/>
      <c r="BV81" s="94"/>
      <c r="BW81" s="426" t="str">
        <f t="shared" si="57"/>
        <v/>
      </c>
      <c r="BX81" s="439" t="str">
        <f>IF(E81=0,"",NN!E81)</f>
        <v/>
      </c>
      <c r="BY81" s="396" t="str">
        <f>IF(A81="","",NN!A81)</f>
        <v/>
      </c>
      <c r="BZ81" s="428" t="str">
        <f>IF(OR(E81=LEGENDA!$D$30,E81=LEGENDA!$D$31,E81=LEGENDA!$D$32,E81=LEGENDA!$D$33,E81=LEGENDA!$D$34,E81=LEGENDA!$D$35,E81=LEGENDA!$D$36,E81=LEGENDA!$D$37),AV81,"")</f>
        <v/>
      </c>
      <c r="CA81" s="428" t="str">
        <f>IF(OR(E81=LEGENDA!$D$30,E81=LEGENDA!$D$31,E81=LEGENDA!$D$32,E81=LEGENDA!$D$33,E81=LEGENDA!$D$34,E81=LEGENDA!$D$35,E81=LEGENDA!$D$36,E81=LEGENDA!$D$37),AG81,"")</f>
        <v/>
      </c>
      <c r="CB81" s="397" t="str">
        <f t="shared" si="58"/>
        <v/>
      </c>
      <c r="CC81" s="397" t="str">
        <f t="shared" si="63"/>
        <v/>
      </c>
      <c r="CD81" s="397" t="str">
        <f t="shared" si="64"/>
        <v/>
      </c>
      <c r="CE81" s="397" t="str">
        <f t="shared" si="65"/>
        <v/>
      </c>
      <c r="CF81" s="397" t="str">
        <f t="shared" si="66"/>
        <v/>
      </c>
      <c r="CG81" s="397" t="str">
        <f t="shared" si="67"/>
        <v/>
      </c>
      <c r="CH81" s="397" t="str">
        <f>IF(OR(E81=LEGENDA!$D$28,E81=LEGENDA!$D$29,E81=LEGENDA!$D$30,E81=LEGENDA!$D$31,E81=LEGENDA!$D$32,E81=LEGENDA!$D$33,E81=LEGENDA!$D$34,E81=LEGENDA!$D$35,E81=LEGENDA!$D$36,E81=LEGENDA!$D$39),1,"")</f>
        <v/>
      </c>
      <c r="CI81" s="397" t="str">
        <f t="shared" si="68"/>
        <v/>
      </c>
      <c r="CJ81" s="397" t="str">
        <f t="shared" si="59"/>
        <v/>
      </c>
    </row>
    <row r="82" spans="1:88" ht="18.75" customHeight="1" thickBot="1" x14ac:dyDescent="0.3">
      <c r="A82" s="152" t="str">
        <f>IF('ZASOBY N'!A79="","",'ZASOBY N'!A79)</f>
        <v/>
      </c>
      <c r="B82" s="137" t="str">
        <f>IF('ZASOBY N'!B79="","",'ZASOBY N'!B79)</f>
        <v/>
      </c>
      <c r="C82" s="137" t="str">
        <f>IF('ZASOBY N'!C79="","",'ZASOBY N'!C79)</f>
        <v/>
      </c>
      <c r="D82" s="354" t="str">
        <f>IF('ZASOBY N'!D79="","",'ZASOBY N'!D79)</f>
        <v/>
      </c>
      <c r="E82" s="404"/>
      <c r="F82" s="130"/>
      <c r="G82" s="129"/>
      <c r="H82" s="301"/>
      <c r="I82" s="301"/>
      <c r="J82" s="147" t="str">
        <f>IF('ZASOBY N'!$F79="","",'ZASOBY N'!$F79)</f>
        <v/>
      </c>
      <c r="K82" s="403"/>
      <c r="L82" s="254" t="str">
        <f t="shared" si="34"/>
        <v/>
      </c>
      <c r="M82" s="300"/>
      <c r="N82" s="300"/>
      <c r="O82" s="140" t="str">
        <f>IF(L82="","",IF(OR(E82=LEGENDA!$D$28,E82=LEGENDA!$D$29,E82=LEGENDA!$D$31,E82=LEGENDA!$D$38),0.15,0))</f>
        <v/>
      </c>
      <c r="P82" s="140" t="str">
        <f>IF(L82="","",IF(AND(E82=LEGENDA!$D$39,H82=""),"BRAK kol.7",IF(AND(F82=LEGENDA!$A$105,H82=""),"BRAK kol.7",IF(AND(F82=LEGENDA!$A$106,H82=""),"BRAK kol.7",IF(AND(F82=LEGENDA!$A$107,H82=""),"BRAK kol.7",IF(AND(F82=LEGENDA!$A$108,H82=""),"BRAK kol.7",IF(AND(F82=LEGENDA!$A$109,H82=""),"BRAK kol.7",L82*O82)))))))</f>
        <v/>
      </c>
      <c r="Q82" s="141" t="str">
        <f t="shared" si="39"/>
        <v/>
      </c>
      <c r="R82" s="142" t="str">
        <f t="shared" si="40"/>
        <v/>
      </c>
      <c r="S82" s="149" t="str">
        <f t="shared" si="60"/>
        <v/>
      </c>
      <c r="T82" s="431" t="str">
        <f t="shared" si="41"/>
        <v/>
      </c>
      <c r="U82" s="402"/>
      <c r="V82" s="431" t="str">
        <f t="shared" si="42"/>
        <v/>
      </c>
      <c r="W82" s="257"/>
      <c r="X82" s="302" t="str">
        <f>IF(U82="","",IF(AND(V82="",W82=""),"",IF(AND(E82=LEGENDA!$D$39,H82=""),"BRAK kol.7",IF(AND(F82=LEGENDA!$A$105,H82="",E82=LEGENDA!$D$35),V82*W82,IF(AND(F82=LEGENDA!$A$105,H82="",E82=LEGENDA!$D$36),V82*W82,IF(AND(F82=LEGENDA!$A$105,H82=""),"BRAK kol.7",IF(AND(F82=LEGENDA!$A$106,H82=""),"BRAK kol.7",IF(AND(F82=LEGENDA!$A$107,H82=""),"BRAK kol.7",IF(AND(F82=LEGENDA!$A$108,H82=""),"BRAK kol.7",IF(AND(F82=LEGENDA!$A$109,H82=""),"BRAK kol.7",IF(AND(U82&gt;0,W82=""),"Brakkol21",IF(OR(T82="Błąd kol. 7",T82="Błąd kol.8"),T82,IF(AND(H82="",I82=""),"BRAKkol7-8",V82*W82)))))))))))))</f>
        <v/>
      </c>
      <c r="Y82" s="402"/>
      <c r="Z82" s="431" t="str">
        <f t="shared" si="43"/>
        <v/>
      </c>
      <c r="AA82" s="257"/>
      <c r="AB82" s="302" t="str">
        <f>IF(OR(Y82="",Z82="",AA82=""),"",IF(AND(E82=LEGENDA!$D$39,H82=""),"BRAK kol.7",IF(AND(F82=LEGENDA!$A$105,H82=""),"BRAK kol.7",IF(AND(F82=LEGENDA!$A$106,H82=""),"BRAK kol.7",IF(AND(F82=LEGENDA!$A$107,H82=""),"BRAK kol.7",IF(AND(F82=LEGENDA!$A$108,H82=""),"BRAK kol.7",IF(AND(F82=LEGENDA!$A$109,H82=""),"BRAK kol.7",Z82*AA82)))))))</f>
        <v/>
      </c>
      <c r="AC82" s="302" t="str">
        <f t="shared" si="44"/>
        <v/>
      </c>
      <c r="AD82" s="143" t="str">
        <f>IFERROR(IF(OR(J82="",AC82=""),"",IF(AND(E82=LEGENDA!$D$39,H82="",I82=""),"BRAK kol.7",AC82*$J82)),"BRAK kol.7")</f>
        <v/>
      </c>
      <c r="AE82" s="144" t="str">
        <f t="shared" si="45"/>
        <v/>
      </c>
      <c r="AF82" s="143" t="str">
        <f t="shared" si="46"/>
        <v/>
      </c>
      <c r="AG82" s="143" t="str">
        <f t="shared" si="47"/>
        <v/>
      </c>
      <c r="AH82" s="143" t="str">
        <f t="shared" si="48"/>
        <v/>
      </c>
      <c r="AI82" s="131"/>
      <c r="AJ82" s="327"/>
      <c r="AK82" s="286" t="str">
        <f t="shared" si="49"/>
        <v/>
      </c>
      <c r="AL82" s="287" t="str">
        <f t="shared" si="50"/>
        <v/>
      </c>
      <c r="AM82" s="287" t="str">
        <f t="shared" si="51"/>
        <v/>
      </c>
      <c r="AN82" s="318" t="str">
        <f>IF('ZASOBY N'!BD79="","",'ZASOBY N'!BD79)</f>
        <v/>
      </c>
      <c r="AO82" s="320"/>
      <c r="AP82" s="329">
        <f t="shared" si="52"/>
        <v>0</v>
      </c>
      <c r="AQ82" s="333">
        <f t="shared" si="35"/>
        <v>0</v>
      </c>
      <c r="AR82" s="333">
        <f t="shared" si="35"/>
        <v>0</v>
      </c>
      <c r="AS82" s="333">
        <f t="shared" si="53"/>
        <v>0</v>
      </c>
      <c r="AT82" s="333">
        <f t="shared" si="54"/>
        <v>0</v>
      </c>
      <c r="AU82" s="333">
        <f t="shared" si="55"/>
        <v>0</v>
      </c>
      <c r="AV82" s="396" t="str">
        <f>IF(BJ82=0,"",NN!BJ82)</f>
        <v/>
      </c>
      <c r="AW82" s="460" t="str">
        <f>IF('UPR BILANS N'!W80="","",'UPR BILANS N'!W80)</f>
        <v/>
      </c>
      <c r="AX82" s="94" t="str">
        <f t="shared" si="56"/>
        <v/>
      </c>
      <c r="AY82" s="94"/>
      <c r="AZ82" s="94"/>
      <c r="BA82" s="94"/>
      <c r="BB82" s="94"/>
      <c r="BC82" s="94"/>
      <c r="BD82" s="94"/>
      <c r="BE82" s="94"/>
      <c r="BF82" s="94"/>
      <c r="BG82" s="94"/>
      <c r="BH82" s="94"/>
      <c r="BI82" s="94"/>
      <c r="BJ82" s="414">
        <f>IFERROR(IF(AND(BL82=1,BM82=1,SUMIF($C82:$C$525,$C82,$AH82:$AH$525)=$BN82),$BN82,IF($BO82&gt;0,$BO82,IF(AND(B82=B83,C82=C83,D82=D83,J82=J83),AH82+AH83,IF(AND(COUNTIF($C$13:$C81,$C82)&gt;=1,COUNTIF($D$13:$D81,$D82)&gt;=1),0,IF(AND(SUMIF($B82:$B$525,$B82,$AH82:$AH$525)&gt;$AH82,SUMIF($C82:$C$525,$C82,$AH82:$AH$525)&gt;$AH82,SUMIF($D82:$D$525,$D82,$AH82:$AH$525)&gt;$AH82),SUMIF($C82:$C$525,$C82,$BN82:$BN$525),0))))),0)</f>
        <v>0</v>
      </c>
      <c r="BK82" s="424"/>
      <c r="BL82" s="409">
        <f>COUNTIFS('ZASOBY N'!$B79:$B$525,'ZASOBY N'!$B79,'ZASOBY N'!$C79:'ZASOBY N'!$C$525,'ZASOBY N'!$C79,'ZASOBY N'!$D79:'ZASOBY N'!$D$525,'ZASOBY N'!$D79,'ZASOBY N'!$H79:'ZASOBY N'!$H$525,'ZASOBY N'!$H79 )</f>
        <v>0</v>
      </c>
      <c r="BM82" s="410">
        <f>COUNTIFS('ZASOBY N'!$B$10:$B79,'ZASOBY N'!$B79,'ZASOBY N'!$C$10:'ZASOBY N'!$C79,'ZASOBY N'!$C79,'ZASOBY N'!$D$10:'ZASOBY N'!$D79,'ZASOBY N'!$D79,'ZASOBY N'!$H$10:'ZASOBY N'!$H79,'ZASOBY N'!$H79 )</f>
        <v>0</v>
      </c>
      <c r="BN82" s="411">
        <f t="shared" si="61"/>
        <v>0</v>
      </c>
      <c r="BO82" s="425">
        <f t="shared" si="62"/>
        <v>0</v>
      </c>
      <c r="BP82" s="94"/>
      <c r="BQ82" s="94"/>
      <c r="BR82" s="94"/>
      <c r="BS82" s="94"/>
      <c r="BT82" s="94"/>
      <c r="BU82" s="94"/>
      <c r="BV82" s="94"/>
      <c r="BW82" s="426" t="str">
        <f t="shared" si="57"/>
        <v/>
      </c>
      <c r="BX82" s="439" t="str">
        <f>IF(E82=0,"",NN!E82)</f>
        <v/>
      </c>
      <c r="BY82" s="396" t="str">
        <f>IF(A82="","",NN!A82)</f>
        <v/>
      </c>
      <c r="BZ82" s="428" t="str">
        <f>IF(OR(E82=LEGENDA!$D$30,E82=LEGENDA!$D$31,E82=LEGENDA!$D$32,E82=LEGENDA!$D$33,E82=LEGENDA!$D$34,E82=LEGENDA!$D$35,E82=LEGENDA!$D$36,E82=LEGENDA!$D$37),AV82,"")</f>
        <v/>
      </c>
      <c r="CA82" s="428" t="str">
        <f>IF(OR(E82=LEGENDA!$D$30,E82=LEGENDA!$D$31,E82=LEGENDA!$D$32,E82=LEGENDA!$D$33,E82=LEGENDA!$D$34,E82=LEGENDA!$D$35,E82=LEGENDA!$D$36,E82=LEGENDA!$D$37),AG82,"")</f>
        <v/>
      </c>
      <c r="CB82" s="397" t="str">
        <f t="shared" si="58"/>
        <v/>
      </c>
      <c r="CC82" s="397" t="str">
        <f t="shared" si="63"/>
        <v/>
      </c>
      <c r="CD82" s="397" t="str">
        <f t="shared" si="64"/>
        <v/>
      </c>
      <c r="CE82" s="397" t="str">
        <f t="shared" si="65"/>
        <v/>
      </c>
      <c r="CF82" s="397" t="str">
        <f t="shared" si="66"/>
        <v/>
      </c>
      <c r="CG82" s="397" t="str">
        <f t="shared" si="67"/>
        <v/>
      </c>
      <c r="CH82" s="397" t="str">
        <f>IF(OR(E82=LEGENDA!$D$28,E82=LEGENDA!$D$29,E82=LEGENDA!$D$30,E82=LEGENDA!$D$31,E82=LEGENDA!$D$32,E82=LEGENDA!$D$33,E82=LEGENDA!$D$34,E82=LEGENDA!$D$35,E82=LEGENDA!$D$36,E82=LEGENDA!$D$39),1,"")</f>
        <v/>
      </c>
      <c r="CI82" s="397" t="str">
        <f t="shared" si="68"/>
        <v/>
      </c>
      <c r="CJ82" s="397" t="str">
        <f t="shared" si="59"/>
        <v/>
      </c>
    </row>
    <row r="83" spans="1:88" ht="18.75" customHeight="1" thickBot="1" x14ac:dyDescent="0.3">
      <c r="A83" s="152" t="str">
        <f>IF('ZASOBY N'!A80="","",'ZASOBY N'!A80)</f>
        <v/>
      </c>
      <c r="B83" s="137" t="str">
        <f>IF('ZASOBY N'!B80="","",'ZASOBY N'!B80)</f>
        <v/>
      </c>
      <c r="C83" s="137" t="str">
        <f>IF('ZASOBY N'!C80="","",'ZASOBY N'!C80)</f>
        <v/>
      </c>
      <c r="D83" s="354" t="str">
        <f>IF('ZASOBY N'!D80="","",'ZASOBY N'!D80)</f>
        <v/>
      </c>
      <c r="E83" s="404"/>
      <c r="F83" s="130"/>
      <c r="G83" s="129"/>
      <c r="H83" s="301"/>
      <c r="I83" s="301"/>
      <c r="J83" s="147" t="str">
        <f>IF('ZASOBY N'!$F80="","",'ZASOBY N'!$F80)</f>
        <v/>
      </c>
      <c r="K83" s="403"/>
      <c r="L83" s="254" t="str">
        <f t="shared" si="34"/>
        <v/>
      </c>
      <c r="M83" s="300"/>
      <c r="N83" s="300"/>
      <c r="O83" s="140" t="str">
        <f>IF(L83="","",IF(OR(E83=LEGENDA!$D$28,E83=LEGENDA!$D$29,E83=LEGENDA!$D$31,E83=LEGENDA!$D$38),0.15,0))</f>
        <v/>
      </c>
      <c r="P83" s="140" t="str">
        <f>IF(L83="","",IF(AND(E83=LEGENDA!$D$39,H83=""),"BRAK kol.7",IF(AND(F83=LEGENDA!$A$105,H83=""),"BRAK kol.7",IF(AND(F83=LEGENDA!$A$106,H83=""),"BRAK kol.7",IF(AND(F83=LEGENDA!$A$107,H83=""),"BRAK kol.7",IF(AND(F83=LEGENDA!$A$108,H83=""),"BRAK kol.7",IF(AND(F83=LEGENDA!$A$109,H83=""),"BRAK kol.7",L83*O83)))))))</f>
        <v/>
      </c>
      <c r="Q83" s="141" t="str">
        <f t="shared" si="39"/>
        <v/>
      </c>
      <c r="R83" s="142" t="str">
        <f t="shared" si="40"/>
        <v/>
      </c>
      <c r="S83" s="149" t="str">
        <f t="shared" si="60"/>
        <v/>
      </c>
      <c r="T83" s="431" t="str">
        <f t="shared" si="41"/>
        <v/>
      </c>
      <c r="U83" s="402"/>
      <c r="V83" s="431" t="str">
        <f t="shared" si="42"/>
        <v/>
      </c>
      <c r="W83" s="257"/>
      <c r="X83" s="302" t="str">
        <f>IF(U83="","",IF(AND(V83="",W83=""),"",IF(AND(E83=LEGENDA!$D$39,H83=""),"BRAK kol.7",IF(AND(F83=LEGENDA!$A$105,H83="",E83=LEGENDA!$D$35),V83*W83,IF(AND(F83=LEGENDA!$A$105,H83="",E83=LEGENDA!$D$36),V83*W83,IF(AND(F83=LEGENDA!$A$105,H83=""),"BRAK kol.7",IF(AND(F83=LEGENDA!$A$106,H83=""),"BRAK kol.7",IF(AND(F83=LEGENDA!$A$107,H83=""),"BRAK kol.7",IF(AND(F83=LEGENDA!$A$108,H83=""),"BRAK kol.7",IF(AND(F83=LEGENDA!$A$109,H83=""),"BRAK kol.7",IF(AND(U83&gt;0,W83=""),"Brakkol21",IF(OR(T83="Błąd kol. 7",T83="Błąd kol.8"),T83,IF(AND(H83="",I83=""),"BRAKkol7-8",V83*W83)))))))))))))</f>
        <v/>
      </c>
      <c r="Y83" s="402"/>
      <c r="Z83" s="431" t="str">
        <f t="shared" si="43"/>
        <v/>
      </c>
      <c r="AA83" s="257"/>
      <c r="AB83" s="302" t="str">
        <f>IF(OR(Y83="",Z83="",AA83=""),"",IF(AND(E83=LEGENDA!$D$39,H83=""),"BRAK kol.7",IF(AND(F83=LEGENDA!$A$105,H83=""),"BRAK kol.7",IF(AND(F83=LEGENDA!$A$106,H83=""),"BRAK kol.7",IF(AND(F83=LEGENDA!$A$107,H83=""),"BRAK kol.7",IF(AND(F83=LEGENDA!$A$108,H83=""),"BRAK kol.7",IF(AND(F83=LEGENDA!$A$109,H83=""),"BRAK kol.7",Z83*AA83)))))))</f>
        <v/>
      </c>
      <c r="AC83" s="302" t="str">
        <f t="shared" si="44"/>
        <v/>
      </c>
      <c r="AD83" s="143" t="str">
        <f>IFERROR(IF(OR(J83="",AC83=""),"",IF(AND(E83=LEGENDA!$D$39,H83="",I83=""),"BRAK kol.7",AC83*$J83)),"BRAK kol.7")</f>
        <v/>
      </c>
      <c r="AE83" s="144" t="str">
        <f t="shared" si="45"/>
        <v/>
      </c>
      <c r="AF83" s="143" t="str">
        <f t="shared" si="46"/>
        <v/>
      </c>
      <c r="AG83" s="143" t="str">
        <f t="shared" si="47"/>
        <v/>
      </c>
      <c r="AH83" s="143" t="str">
        <f t="shared" si="48"/>
        <v/>
      </c>
      <c r="AI83" s="131"/>
      <c r="AJ83" s="327"/>
      <c r="AK83" s="286" t="str">
        <f t="shared" si="49"/>
        <v/>
      </c>
      <c r="AL83" s="287" t="str">
        <f t="shared" si="50"/>
        <v/>
      </c>
      <c r="AM83" s="287" t="str">
        <f t="shared" si="51"/>
        <v/>
      </c>
      <c r="AN83" s="318" t="str">
        <f>IF('ZASOBY N'!BD80="","",'ZASOBY N'!BD80)</f>
        <v/>
      </c>
      <c r="AO83" s="320"/>
      <c r="AP83" s="329">
        <f t="shared" si="52"/>
        <v>0</v>
      </c>
      <c r="AQ83" s="333">
        <f t="shared" si="35"/>
        <v>0</v>
      </c>
      <c r="AR83" s="333">
        <f t="shared" si="35"/>
        <v>0</v>
      </c>
      <c r="AS83" s="333">
        <f t="shared" si="53"/>
        <v>0</v>
      </c>
      <c r="AT83" s="333">
        <f t="shared" si="54"/>
        <v>0</v>
      </c>
      <c r="AU83" s="333">
        <f t="shared" si="55"/>
        <v>0</v>
      </c>
      <c r="AV83" s="396" t="str">
        <f>IF(BJ83=0,"",NN!BJ83)</f>
        <v/>
      </c>
      <c r="AW83" s="460" t="str">
        <f>IF('UPR BILANS N'!W81="","",'UPR BILANS N'!W81)</f>
        <v/>
      </c>
      <c r="AX83" s="94" t="str">
        <f t="shared" si="56"/>
        <v/>
      </c>
      <c r="AY83" s="94"/>
      <c r="AZ83" s="94"/>
      <c r="BA83" s="94"/>
      <c r="BB83" s="94"/>
      <c r="BC83" s="94"/>
      <c r="BD83" s="94"/>
      <c r="BE83" s="94"/>
      <c r="BF83" s="94"/>
      <c r="BG83" s="94"/>
      <c r="BH83" s="94"/>
      <c r="BI83" s="94"/>
      <c r="BJ83" s="414">
        <f>IFERROR(IF(AND(BL83=1,BM83=1,SUMIF($C83:$C$525,$C83,$AH83:$AH$525)=$BN83),$BN83,IF($BO83&gt;0,$BO83,IF(AND(B83=B84,C83=C84,D83=D84,J83=J84),AH83+AH84,IF(AND(COUNTIF($C$13:$C82,$C83)&gt;=1,COUNTIF($D$13:$D82,$D83)&gt;=1),0,IF(AND(SUMIF($B83:$B$525,$B83,$AH83:$AH$525)&gt;$AH83,SUMIF($C83:$C$525,$C83,$AH83:$AH$525)&gt;$AH83,SUMIF($D83:$D$525,$D83,$AH83:$AH$525)&gt;$AH83),SUMIF($C83:$C$525,$C83,$BN83:$BN$525),0))))),0)</f>
        <v>0</v>
      </c>
      <c r="BK83" s="424"/>
      <c r="BL83" s="409">
        <f>COUNTIFS('ZASOBY N'!$B80:$B$525,'ZASOBY N'!$B80,'ZASOBY N'!$C80:'ZASOBY N'!$C$525,'ZASOBY N'!$C80,'ZASOBY N'!$D80:'ZASOBY N'!$D$525,'ZASOBY N'!$D80,'ZASOBY N'!$H80:'ZASOBY N'!$H$525,'ZASOBY N'!$H80 )</f>
        <v>0</v>
      </c>
      <c r="BM83" s="410">
        <f>COUNTIFS('ZASOBY N'!$B$10:$B80,'ZASOBY N'!$B80,'ZASOBY N'!$C$10:'ZASOBY N'!$C80,'ZASOBY N'!$C80,'ZASOBY N'!$D$10:'ZASOBY N'!$D80,'ZASOBY N'!$D80,'ZASOBY N'!$H$10:'ZASOBY N'!$H80,'ZASOBY N'!$H80 )</f>
        <v>0</v>
      </c>
      <c r="BN83" s="411">
        <f t="shared" si="61"/>
        <v>0</v>
      </c>
      <c r="BO83" s="425">
        <f t="shared" si="62"/>
        <v>0</v>
      </c>
      <c r="BP83" s="94"/>
      <c r="BQ83" s="94"/>
      <c r="BR83" s="94"/>
      <c r="BS83" s="94"/>
      <c r="BT83" s="94"/>
      <c r="BU83" s="94"/>
      <c r="BV83" s="94"/>
      <c r="BW83" s="426" t="str">
        <f t="shared" si="57"/>
        <v/>
      </c>
      <c r="BX83" s="439" t="str">
        <f>IF(E83=0,"",NN!E83)</f>
        <v/>
      </c>
      <c r="BY83" s="396" t="str">
        <f>IF(A83="","",NN!A83)</f>
        <v/>
      </c>
      <c r="BZ83" s="428" t="str">
        <f>IF(OR(E83=LEGENDA!$D$30,E83=LEGENDA!$D$31,E83=LEGENDA!$D$32,E83=LEGENDA!$D$33,E83=LEGENDA!$D$34,E83=LEGENDA!$D$35,E83=LEGENDA!$D$36,E83=LEGENDA!$D$37),AV83,"")</f>
        <v/>
      </c>
      <c r="CA83" s="428" t="str">
        <f>IF(OR(E83=LEGENDA!$D$30,E83=LEGENDA!$D$31,E83=LEGENDA!$D$32,E83=LEGENDA!$D$33,E83=LEGENDA!$D$34,E83=LEGENDA!$D$35,E83=LEGENDA!$D$36,E83=LEGENDA!$D$37),AG83,"")</f>
        <v/>
      </c>
      <c r="CB83" s="397" t="str">
        <f t="shared" si="58"/>
        <v/>
      </c>
      <c r="CC83" s="397" t="str">
        <f t="shared" si="63"/>
        <v/>
      </c>
      <c r="CD83" s="397" t="str">
        <f t="shared" si="64"/>
        <v/>
      </c>
      <c r="CE83" s="397" t="str">
        <f t="shared" si="65"/>
        <v/>
      </c>
      <c r="CF83" s="397" t="str">
        <f t="shared" si="66"/>
        <v/>
      </c>
      <c r="CG83" s="397" t="str">
        <f t="shared" si="67"/>
        <v/>
      </c>
      <c r="CH83" s="397" t="str">
        <f>IF(OR(E83=LEGENDA!$D$28,E83=LEGENDA!$D$29,E83=LEGENDA!$D$30,E83=LEGENDA!$D$31,E83=LEGENDA!$D$32,E83=LEGENDA!$D$33,E83=LEGENDA!$D$34,E83=LEGENDA!$D$35,E83=LEGENDA!$D$36,E83=LEGENDA!$D$39),1,"")</f>
        <v/>
      </c>
      <c r="CI83" s="397" t="str">
        <f t="shared" si="68"/>
        <v/>
      </c>
      <c r="CJ83" s="397" t="str">
        <f t="shared" si="59"/>
        <v/>
      </c>
    </row>
    <row r="84" spans="1:88" ht="18.75" customHeight="1" thickBot="1" x14ac:dyDescent="0.3">
      <c r="A84" s="152" t="str">
        <f>IF('ZASOBY N'!A81="","",'ZASOBY N'!A81)</f>
        <v/>
      </c>
      <c r="B84" s="137" t="str">
        <f>IF('ZASOBY N'!B81="","",'ZASOBY N'!B81)</f>
        <v/>
      </c>
      <c r="C84" s="137" t="str">
        <f>IF('ZASOBY N'!C81="","",'ZASOBY N'!C81)</f>
        <v/>
      </c>
      <c r="D84" s="354" t="str">
        <f>IF('ZASOBY N'!D81="","",'ZASOBY N'!D81)</f>
        <v/>
      </c>
      <c r="E84" s="404"/>
      <c r="F84" s="130"/>
      <c r="G84" s="129"/>
      <c r="H84" s="301"/>
      <c r="I84" s="301"/>
      <c r="J84" s="147" t="str">
        <f>IF('ZASOBY N'!$F81="","",'ZASOBY N'!$F81)</f>
        <v/>
      </c>
      <c r="K84" s="403"/>
      <c r="L84" s="254" t="str">
        <f t="shared" ref="L84:L147" si="69">IF(A84="","",IF(AND(M84="",N84=""),"",IF(AND(M84&gt;0,N84&gt;0),M84+N84,IF(M84&gt;0,M84,N84))))</f>
        <v/>
      </c>
      <c r="M84" s="300"/>
      <c r="N84" s="300"/>
      <c r="O84" s="140" t="str">
        <f>IF(L84="","",IF(OR(E84=LEGENDA!$D$28,E84=LEGENDA!$D$29,E84=LEGENDA!$D$31,E84=LEGENDA!$D$38),0.15,0))</f>
        <v/>
      </c>
      <c r="P84" s="140" t="str">
        <f>IF(L84="","",IF(AND(E84=LEGENDA!$D$39,H84=""),"BRAK kol.7",IF(AND(F84=LEGENDA!$A$105,H84=""),"BRAK kol.7",IF(AND(F84=LEGENDA!$A$106,H84=""),"BRAK kol.7",IF(AND(F84=LEGENDA!$A$107,H84=""),"BRAK kol.7",IF(AND(F84=LEGENDA!$A$108,H84=""),"BRAK kol.7",IF(AND(F84=LEGENDA!$A$109,H84=""),"BRAK kol.7",L84*O84)))))))</f>
        <v/>
      </c>
      <c r="Q84" s="141" t="str">
        <f t="shared" si="39"/>
        <v/>
      </c>
      <c r="R84" s="142" t="str">
        <f t="shared" si="40"/>
        <v/>
      </c>
      <c r="S84" s="149" t="str">
        <f t="shared" si="60"/>
        <v/>
      </c>
      <c r="T84" s="431" t="str">
        <f t="shared" si="41"/>
        <v/>
      </c>
      <c r="U84" s="402"/>
      <c r="V84" s="431" t="str">
        <f t="shared" si="42"/>
        <v/>
      </c>
      <c r="W84" s="257"/>
      <c r="X84" s="302" t="str">
        <f>IF(U84="","",IF(AND(V84="",W84=""),"",IF(AND(E84=LEGENDA!$D$39,H84=""),"BRAK kol.7",IF(AND(F84=LEGENDA!$A$105,H84="",E84=LEGENDA!$D$35),V84*W84,IF(AND(F84=LEGENDA!$A$105,H84="",E84=LEGENDA!$D$36),V84*W84,IF(AND(F84=LEGENDA!$A$105,H84=""),"BRAK kol.7",IF(AND(F84=LEGENDA!$A$106,H84=""),"BRAK kol.7",IF(AND(F84=LEGENDA!$A$107,H84=""),"BRAK kol.7",IF(AND(F84=LEGENDA!$A$108,H84=""),"BRAK kol.7",IF(AND(F84=LEGENDA!$A$109,H84=""),"BRAK kol.7",IF(AND(U84&gt;0,W84=""),"Brakkol21",IF(OR(T84="Błąd kol. 7",T84="Błąd kol.8"),T84,IF(AND(H84="",I84=""),"BRAKkol7-8",V84*W84)))))))))))))</f>
        <v/>
      </c>
      <c r="Y84" s="402"/>
      <c r="Z84" s="431" t="str">
        <f t="shared" si="43"/>
        <v/>
      </c>
      <c r="AA84" s="257"/>
      <c r="AB84" s="302" t="str">
        <f>IF(OR(Y84="",Z84="",AA84=""),"",IF(AND(E84=LEGENDA!$D$39,H84=""),"BRAK kol.7",IF(AND(F84=LEGENDA!$A$105,H84=""),"BRAK kol.7",IF(AND(F84=LEGENDA!$A$106,H84=""),"BRAK kol.7",IF(AND(F84=LEGENDA!$A$107,H84=""),"BRAK kol.7",IF(AND(F84=LEGENDA!$A$108,H84=""),"BRAK kol.7",IF(AND(F84=LEGENDA!$A$109,H84=""),"BRAK kol.7",Z84*AA84)))))))</f>
        <v/>
      </c>
      <c r="AC84" s="302" t="str">
        <f t="shared" si="44"/>
        <v/>
      </c>
      <c r="AD84" s="143" t="str">
        <f>IFERROR(IF(OR(J84="",AC84=""),"",IF(AND(E84=LEGENDA!$D$39,H84="",I84=""),"BRAK kol.7",AC84*$J84)),"BRAK kol.7")</f>
        <v/>
      </c>
      <c r="AE84" s="144" t="str">
        <f t="shared" si="45"/>
        <v/>
      </c>
      <c r="AF84" s="143" t="str">
        <f t="shared" si="46"/>
        <v/>
      </c>
      <c r="AG84" s="143" t="str">
        <f t="shared" si="47"/>
        <v/>
      </c>
      <c r="AH84" s="143" t="str">
        <f t="shared" si="48"/>
        <v/>
      </c>
      <c r="AI84" s="131"/>
      <c r="AJ84" s="327"/>
      <c r="AK84" s="286" t="str">
        <f t="shared" si="49"/>
        <v/>
      </c>
      <c r="AL84" s="287" t="str">
        <f t="shared" si="50"/>
        <v/>
      </c>
      <c r="AM84" s="287" t="str">
        <f t="shared" si="51"/>
        <v/>
      </c>
      <c r="AN84" s="318" t="str">
        <f>IF('ZASOBY N'!BD81="","",'ZASOBY N'!BD81)</f>
        <v/>
      </c>
      <c r="AO84" s="320"/>
      <c r="AP84" s="329">
        <f t="shared" si="52"/>
        <v>0</v>
      </c>
      <c r="AQ84" s="333">
        <f t="shared" si="35"/>
        <v>0</v>
      </c>
      <c r="AR84" s="333">
        <f t="shared" si="35"/>
        <v>0</v>
      </c>
      <c r="AS84" s="333">
        <f t="shared" si="53"/>
        <v>0</v>
      </c>
      <c r="AT84" s="333">
        <f t="shared" si="54"/>
        <v>0</v>
      </c>
      <c r="AU84" s="333">
        <f t="shared" si="55"/>
        <v>0</v>
      </c>
      <c r="AV84" s="396" t="str">
        <f>IF(BJ84=0,"",NN!BJ84)</f>
        <v/>
      </c>
      <c r="AW84" s="460" t="str">
        <f>IF('UPR BILANS N'!W82="","",'UPR BILANS N'!W82)</f>
        <v/>
      </c>
      <c r="AX84" s="94" t="str">
        <f t="shared" si="56"/>
        <v/>
      </c>
      <c r="AY84" s="94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414">
        <f>IFERROR(IF(AND(BL84=1,BM84=1,SUMIF($C84:$C$525,$C84,$AH84:$AH$525)=$BN84),$BN84,IF($BO84&gt;0,$BO84,IF(AND(B84=B85,C84=C85,D84=D85,J84=J85),AH84+AH85,IF(AND(COUNTIF($C$13:$C83,$C84)&gt;=1,COUNTIF($D$13:$D83,$D84)&gt;=1),0,IF(AND(SUMIF($B84:$B$525,$B84,$AH84:$AH$525)&gt;$AH84,SUMIF($C84:$C$525,$C84,$AH84:$AH$525)&gt;$AH84,SUMIF($D84:$D$525,$D84,$AH84:$AH$525)&gt;$AH84),SUMIF($C84:$C$525,$C84,$BN84:$BN$525),0))))),0)</f>
        <v>0</v>
      </c>
      <c r="BK84" s="424"/>
      <c r="BL84" s="409">
        <f>COUNTIFS('ZASOBY N'!$B81:$B$525,'ZASOBY N'!$B81,'ZASOBY N'!$C81:'ZASOBY N'!$C$525,'ZASOBY N'!$C81,'ZASOBY N'!$D81:'ZASOBY N'!$D$525,'ZASOBY N'!$D81,'ZASOBY N'!$H81:'ZASOBY N'!$H$525,'ZASOBY N'!$H81 )</f>
        <v>0</v>
      </c>
      <c r="BM84" s="410">
        <f>COUNTIFS('ZASOBY N'!$B$10:$B81,'ZASOBY N'!$B81,'ZASOBY N'!$C$10:'ZASOBY N'!$C81,'ZASOBY N'!$C81,'ZASOBY N'!$D$10:'ZASOBY N'!$D81,'ZASOBY N'!$D81,'ZASOBY N'!$H$10:'ZASOBY N'!$H81,'ZASOBY N'!$H81 )</f>
        <v>0</v>
      </c>
      <c r="BN84" s="411">
        <f t="shared" si="61"/>
        <v>0</v>
      </c>
      <c r="BO84" s="425">
        <f t="shared" si="62"/>
        <v>0</v>
      </c>
      <c r="BP84" s="94"/>
      <c r="BQ84" s="94"/>
      <c r="BR84" s="94"/>
      <c r="BS84" s="94"/>
      <c r="BT84" s="94"/>
      <c r="BU84" s="94"/>
      <c r="BV84" s="94"/>
      <c r="BW84" s="426" t="str">
        <f t="shared" si="57"/>
        <v/>
      </c>
      <c r="BX84" s="439" t="str">
        <f>IF(E84=0,"",NN!E84)</f>
        <v/>
      </c>
      <c r="BY84" s="396" t="str">
        <f>IF(A84="","",NN!A84)</f>
        <v/>
      </c>
      <c r="BZ84" s="428" t="str">
        <f>IF(OR(E84=LEGENDA!$D$30,E84=LEGENDA!$D$31,E84=LEGENDA!$D$32,E84=LEGENDA!$D$33,E84=LEGENDA!$D$34,E84=LEGENDA!$D$35,E84=LEGENDA!$D$36,E84=LEGENDA!$D$37),AV84,"")</f>
        <v/>
      </c>
      <c r="CA84" s="428" t="str">
        <f>IF(OR(E84=LEGENDA!$D$30,E84=LEGENDA!$D$31,E84=LEGENDA!$D$32,E84=LEGENDA!$D$33,E84=LEGENDA!$D$34,E84=LEGENDA!$D$35,E84=LEGENDA!$D$36,E84=LEGENDA!$D$37),AG84,"")</f>
        <v/>
      </c>
      <c r="CB84" s="397" t="str">
        <f t="shared" si="58"/>
        <v/>
      </c>
      <c r="CC84" s="397" t="str">
        <f t="shared" si="63"/>
        <v/>
      </c>
      <c r="CD84" s="397" t="str">
        <f t="shared" si="64"/>
        <v/>
      </c>
      <c r="CE84" s="397" t="str">
        <f t="shared" si="65"/>
        <v/>
      </c>
      <c r="CF84" s="397" t="str">
        <f t="shared" si="66"/>
        <v/>
      </c>
      <c r="CG84" s="397" t="str">
        <f t="shared" si="67"/>
        <v/>
      </c>
      <c r="CH84" s="397" t="str">
        <f>IF(OR(E84=LEGENDA!$D$28,E84=LEGENDA!$D$29,E84=LEGENDA!$D$30,E84=LEGENDA!$D$31,E84=LEGENDA!$D$32,E84=LEGENDA!$D$33,E84=LEGENDA!$D$34,E84=LEGENDA!$D$35,E84=LEGENDA!$D$36,E84=LEGENDA!$D$39),1,"")</f>
        <v/>
      </c>
      <c r="CI84" s="397" t="str">
        <f t="shared" si="68"/>
        <v/>
      </c>
      <c r="CJ84" s="397" t="str">
        <f t="shared" si="59"/>
        <v/>
      </c>
    </row>
    <row r="85" spans="1:88" ht="18.75" customHeight="1" thickBot="1" x14ac:dyDescent="0.3">
      <c r="A85" s="152" t="str">
        <f>IF('ZASOBY N'!A82="","",'ZASOBY N'!A82)</f>
        <v/>
      </c>
      <c r="B85" s="137" t="str">
        <f>IF('ZASOBY N'!B82="","",'ZASOBY N'!B82)</f>
        <v/>
      </c>
      <c r="C85" s="137" t="str">
        <f>IF('ZASOBY N'!C82="","",'ZASOBY N'!C82)</f>
        <v/>
      </c>
      <c r="D85" s="354" t="str">
        <f>IF('ZASOBY N'!D82="","",'ZASOBY N'!D82)</f>
        <v/>
      </c>
      <c r="E85" s="404"/>
      <c r="F85" s="130"/>
      <c r="G85" s="129"/>
      <c r="H85" s="301"/>
      <c r="I85" s="301"/>
      <c r="J85" s="147" t="str">
        <f>IF('ZASOBY N'!$F82="","",'ZASOBY N'!$F82)</f>
        <v/>
      </c>
      <c r="K85" s="403"/>
      <c r="L85" s="254" t="str">
        <f t="shared" si="69"/>
        <v/>
      </c>
      <c r="M85" s="300"/>
      <c r="N85" s="300"/>
      <c r="O85" s="140" t="str">
        <f>IF(L85="","",IF(OR(E85=LEGENDA!$D$28,E85=LEGENDA!$D$29,E85=LEGENDA!$D$31,E85=LEGENDA!$D$38),0.15,0))</f>
        <v/>
      </c>
      <c r="P85" s="140" t="str">
        <f>IF(L85="","",IF(AND(E85=LEGENDA!$D$39,H85=""),"BRAK kol.7",IF(AND(F85=LEGENDA!$A$105,H85=""),"BRAK kol.7",IF(AND(F85=LEGENDA!$A$106,H85=""),"BRAK kol.7",IF(AND(F85=LEGENDA!$A$107,H85=""),"BRAK kol.7",IF(AND(F85=LEGENDA!$A$108,H85=""),"BRAK kol.7",IF(AND(F85=LEGENDA!$A$109,H85=""),"BRAK kol.7",L85*O85)))))))</f>
        <v/>
      </c>
      <c r="Q85" s="141" t="str">
        <f t="shared" si="39"/>
        <v/>
      </c>
      <c r="R85" s="142" t="str">
        <f t="shared" si="40"/>
        <v/>
      </c>
      <c r="S85" s="149" t="str">
        <f t="shared" si="60"/>
        <v/>
      </c>
      <c r="T85" s="431" t="str">
        <f t="shared" si="41"/>
        <v/>
      </c>
      <c r="U85" s="402"/>
      <c r="V85" s="431" t="str">
        <f t="shared" si="42"/>
        <v/>
      </c>
      <c r="W85" s="257"/>
      <c r="X85" s="302" t="str">
        <f>IF(U85="","",IF(AND(V85="",W85=""),"",IF(AND(E85=LEGENDA!$D$39,H85=""),"BRAK kol.7",IF(AND(F85=LEGENDA!$A$105,H85="",E85=LEGENDA!$D$35),V85*W85,IF(AND(F85=LEGENDA!$A$105,H85="",E85=LEGENDA!$D$36),V85*W85,IF(AND(F85=LEGENDA!$A$105,H85=""),"BRAK kol.7",IF(AND(F85=LEGENDA!$A$106,H85=""),"BRAK kol.7",IF(AND(F85=LEGENDA!$A$107,H85=""),"BRAK kol.7",IF(AND(F85=LEGENDA!$A$108,H85=""),"BRAK kol.7",IF(AND(F85=LEGENDA!$A$109,H85=""),"BRAK kol.7",IF(AND(U85&gt;0,W85=""),"Brakkol21",IF(OR(T85="Błąd kol. 7",T85="Błąd kol.8"),T85,IF(AND(H85="",I85=""),"BRAKkol7-8",V85*W85)))))))))))))</f>
        <v/>
      </c>
      <c r="Y85" s="402"/>
      <c r="Z85" s="431" t="str">
        <f t="shared" si="43"/>
        <v/>
      </c>
      <c r="AA85" s="257"/>
      <c r="AB85" s="302" t="str">
        <f>IF(OR(Y85="",Z85="",AA85=""),"",IF(AND(E85=LEGENDA!$D$39,H85=""),"BRAK kol.7",IF(AND(F85=LEGENDA!$A$105,H85=""),"BRAK kol.7",IF(AND(F85=LEGENDA!$A$106,H85=""),"BRAK kol.7",IF(AND(F85=LEGENDA!$A$107,H85=""),"BRAK kol.7",IF(AND(F85=LEGENDA!$A$108,H85=""),"BRAK kol.7",IF(AND(F85=LEGENDA!$A$109,H85=""),"BRAK kol.7",Z85*AA85)))))))</f>
        <v/>
      </c>
      <c r="AC85" s="302" t="str">
        <f t="shared" si="44"/>
        <v/>
      </c>
      <c r="AD85" s="143" t="str">
        <f>IFERROR(IF(OR(J85="",AC85=""),"",IF(AND(E85=LEGENDA!$D$39,H85="",I85=""),"BRAK kol.7",AC85*$J85)),"BRAK kol.7")</f>
        <v/>
      </c>
      <c r="AE85" s="144" t="str">
        <f t="shared" si="45"/>
        <v/>
      </c>
      <c r="AF85" s="143" t="str">
        <f t="shared" si="46"/>
        <v/>
      </c>
      <c r="AG85" s="143" t="str">
        <f t="shared" si="47"/>
        <v/>
      </c>
      <c r="AH85" s="143" t="str">
        <f t="shared" si="48"/>
        <v/>
      </c>
      <c r="AI85" s="131"/>
      <c r="AJ85" s="327"/>
      <c r="AK85" s="286" t="str">
        <f t="shared" si="49"/>
        <v/>
      </c>
      <c r="AL85" s="287" t="str">
        <f t="shared" si="50"/>
        <v/>
      </c>
      <c r="AM85" s="287" t="str">
        <f t="shared" si="51"/>
        <v/>
      </c>
      <c r="AN85" s="318" t="str">
        <f>IF('ZASOBY N'!BD82="","",'ZASOBY N'!BD82)</f>
        <v/>
      </c>
      <c r="AO85" s="320"/>
      <c r="AP85" s="329">
        <f t="shared" si="52"/>
        <v>0</v>
      </c>
      <c r="AQ85" s="333">
        <f t="shared" si="35"/>
        <v>0</v>
      </c>
      <c r="AR85" s="333">
        <f t="shared" si="35"/>
        <v>0</v>
      </c>
      <c r="AS85" s="333">
        <f t="shared" si="53"/>
        <v>0</v>
      </c>
      <c r="AT85" s="333">
        <f t="shared" si="54"/>
        <v>0</v>
      </c>
      <c r="AU85" s="333">
        <f t="shared" si="55"/>
        <v>0</v>
      </c>
      <c r="AV85" s="396" t="str">
        <f>IF(BJ85=0,"",NN!BJ85)</f>
        <v/>
      </c>
      <c r="AW85" s="460" t="str">
        <f>IF('UPR BILANS N'!W83="","",'UPR BILANS N'!W83)</f>
        <v/>
      </c>
      <c r="AX85" s="94" t="str">
        <f t="shared" si="56"/>
        <v/>
      </c>
      <c r="AY85" s="94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J85" s="414">
        <f>IFERROR(IF(AND(BL85=1,BM85=1,SUMIF($C85:$C$525,$C85,$AH85:$AH$525)=$BN85),$BN85,IF($BO85&gt;0,$BO85,IF(AND(B85=B86,C85=C86,D85=D86,J85=J86),AH85+AH86,IF(AND(COUNTIF($C$13:$C84,$C85)&gt;=1,COUNTIF($D$13:$D84,$D85)&gt;=1),0,IF(AND(SUMIF($B85:$B$525,$B85,$AH85:$AH$525)&gt;$AH85,SUMIF($C85:$C$525,$C85,$AH85:$AH$525)&gt;$AH85,SUMIF($D85:$D$525,$D85,$AH85:$AH$525)&gt;$AH85),SUMIF($C85:$C$525,$C85,$BN85:$BN$525),0))))),0)</f>
        <v>0</v>
      </c>
      <c r="BK85" s="424"/>
      <c r="BL85" s="409">
        <f>COUNTIFS('ZASOBY N'!$B82:$B$525,'ZASOBY N'!$B82,'ZASOBY N'!$C82:'ZASOBY N'!$C$525,'ZASOBY N'!$C82,'ZASOBY N'!$D82:'ZASOBY N'!$D$525,'ZASOBY N'!$D82,'ZASOBY N'!$H82:'ZASOBY N'!$H$525,'ZASOBY N'!$H82 )</f>
        <v>0</v>
      </c>
      <c r="BM85" s="410">
        <f>COUNTIFS('ZASOBY N'!$B$10:$B82,'ZASOBY N'!$B82,'ZASOBY N'!$C$10:'ZASOBY N'!$C82,'ZASOBY N'!$C82,'ZASOBY N'!$D$10:'ZASOBY N'!$D82,'ZASOBY N'!$D82,'ZASOBY N'!$H$10:'ZASOBY N'!$H82,'ZASOBY N'!$H82 )</f>
        <v>0</v>
      </c>
      <c r="BN85" s="411">
        <f t="shared" si="61"/>
        <v>0</v>
      </c>
      <c r="BO85" s="425">
        <f t="shared" si="62"/>
        <v>0</v>
      </c>
      <c r="BP85" s="94"/>
      <c r="BQ85" s="94"/>
      <c r="BR85" s="94"/>
      <c r="BS85" s="94"/>
      <c r="BT85" s="94"/>
      <c r="BU85" s="94"/>
      <c r="BV85" s="94"/>
      <c r="BW85" s="426" t="str">
        <f t="shared" si="57"/>
        <v/>
      </c>
      <c r="BX85" s="439" t="str">
        <f>IF(E85=0,"",NN!E85)</f>
        <v/>
      </c>
      <c r="BY85" s="396" t="str">
        <f>IF(A85="","",NN!A85)</f>
        <v/>
      </c>
      <c r="BZ85" s="428" t="str">
        <f>IF(OR(E85=LEGENDA!$D$30,E85=LEGENDA!$D$31,E85=LEGENDA!$D$32,E85=LEGENDA!$D$33,E85=LEGENDA!$D$34,E85=LEGENDA!$D$35,E85=LEGENDA!$D$36,E85=LEGENDA!$D$37),AV85,"")</f>
        <v/>
      </c>
      <c r="CA85" s="428" t="str">
        <f>IF(OR(E85=LEGENDA!$D$30,E85=LEGENDA!$D$31,E85=LEGENDA!$D$32,E85=LEGENDA!$D$33,E85=LEGENDA!$D$34,E85=LEGENDA!$D$35,E85=LEGENDA!$D$36,E85=LEGENDA!$D$37),AG85,"")</f>
        <v/>
      </c>
      <c r="CB85" s="397" t="str">
        <f t="shared" si="58"/>
        <v/>
      </c>
      <c r="CC85" s="397" t="str">
        <f t="shared" si="63"/>
        <v/>
      </c>
      <c r="CD85" s="397" t="str">
        <f t="shared" si="64"/>
        <v/>
      </c>
      <c r="CE85" s="397" t="str">
        <f t="shared" si="65"/>
        <v/>
      </c>
      <c r="CF85" s="397" t="str">
        <f t="shared" si="66"/>
        <v/>
      </c>
      <c r="CG85" s="397" t="str">
        <f t="shared" si="67"/>
        <v/>
      </c>
      <c r="CH85" s="397" t="str">
        <f>IF(OR(E85=LEGENDA!$D$28,E85=LEGENDA!$D$29,E85=LEGENDA!$D$30,E85=LEGENDA!$D$31,E85=LEGENDA!$D$32,E85=LEGENDA!$D$33,E85=LEGENDA!$D$34,E85=LEGENDA!$D$35,E85=LEGENDA!$D$36,E85=LEGENDA!$D$39),1,"")</f>
        <v/>
      </c>
      <c r="CI85" s="397" t="str">
        <f t="shared" si="68"/>
        <v/>
      </c>
      <c r="CJ85" s="397" t="str">
        <f t="shared" si="59"/>
        <v/>
      </c>
    </row>
    <row r="86" spans="1:88" ht="18.75" customHeight="1" thickBot="1" x14ac:dyDescent="0.3">
      <c r="A86" s="152" t="str">
        <f>IF('ZASOBY N'!A83="","",'ZASOBY N'!A83)</f>
        <v/>
      </c>
      <c r="B86" s="137" t="str">
        <f>IF('ZASOBY N'!B83="","",'ZASOBY N'!B83)</f>
        <v/>
      </c>
      <c r="C86" s="137" t="str">
        <f>IF('ZASOBY N'!C83="","",'ZASOBY N'!C83)</f>
        <v/>
      </c>
      <c r="D86" s="354" t="str">
        <f>IF('ZASOBY N'!D83="","",'ZASOBY N'!D83)</f>
        <v/>
      </c>
      <c r="E86" s="404"/>
      <c r="F86" s="130"/>
      <c r="G86" s="129"/>
      <c r="H86" s="301"/>
      <c r="I86" s="301"/>
      <c r="J86" s="147" t="str">
        <f>IF('ZASOBY N'!$F83="","",'ZASOBY N'!$F83)</f>
        <v/>
      </c>
      <c r="K86" s="403"/>
      <c r="L86" s="254" t="str">
        <f t="shared" si="69"/>
        <v/>
      </c>
      <c r="M86" s="300"/>
      <c r="N86" s="300"/>
      <c r="O86" s="140" t="str">
        <f>IF(L86="","",IF(OR(E86=LEGENDA!$D$28,E86=LEGENDA!$D$29,E86=LEGENDA!$D$31,E86=LEGENDA!$D$38),0.15,0))</f>
        <v/>
      </c>
      <c r="P86" s="140" t="str">
        <f>IF(L86="","",IF(AND(E86=LEGENDA!$D$39,H86=""),"BRAK kol.7",IF(AND(F86=LEGENDA!$A$105,H86=""),"BRAK kol.7",IF(AND(F86=LEGENDA!$A$106,H86=""),"BRAK kol.7",IF(AND(F86=LEGENDA!$A$107,H86=""),"BRAK kol.7",IF(AND(F86=LEGENDA!$A$108,H86=""),"BRAK kol.7",IF(AND(F86=LEGENDA!$A$109,H86=""),"BRAK kol.7",L86*O86)))))))</f>
        <v/>
      </c>
      <c r="Q86" s="141" t="str">
        <f t="shared" si="39"/>
        <v/>
      </c>
      <c r="R86" s="142" t="str">
        <f t="shared" si="40"/>
        <v/>
      </c>
      <c r="S86" s="149" t="str">
        <f t="shared" si="60"/>
        <v/>
      </c>
      <c r="T86" s="431" t="str">
        <f t="shared" si="41"/>
        <v/>
      </c>
      <c r="U86" s="402"/>
      <c r="V86" s="431" t="str">
        <f t="shared" si="42"/>
        <v/>
      </c>
      <c r="W86" s="257"/>
      <c r="X86" s="302" t="str">
        <f>IF(U86="","",IF(AND(V86="",W86=""),"",IF(AND(E86=LEGENDA!$D$39,H86=""),"BRAK kol.7",IF(AND(F86=LEGENDA!$A$105,H86="",E86=LEGENDA!$D$35),V86*W86,IF(AND(F86=LEGENDA!$A$105,H86="",E86=LEGENDA!$D$36),V86*W86,IF(AND(F86=LEGENDA!$A$105,H86=""),"BRAK kol.7",IF(AND(F86=LEGENDA!$A$106,H86=""),"BRAK kol.7",IF(AND(F86=LEGENDA!$A$107,H86=""),"BRAK kol.7",IF(AND(F86=LEGENDA!$A$108,H86=""),"BRAK kol.7",IF(AND(F86=LEGENDA!$A$109,H86=""),"BRAK kol.7",IF(AND(U86&gt;0,W86=""),"Brakkol21",IF(OR(T86="Błąd kol. 7",T86="Błąd kol.8"),T86,IF(AND(H86="",I86=""),"BRAKkol7-8",V86*W86)))))))))))))</f>
        <v/>
      </c>
      <c r="Y86" s="402"/>
      <c r="Z86" s="431" t="str">
        <f t="shared" si="43"/>
        <v/>
      </c>
      <c r="AA86" s="257"/>
      <c r="AB86" s="302" t="str">
        <f>IF(OR(Y86="",Z86="",AA86=""),"",IF(AND(E86=LEGENDA!$D$39,H86=""),"BRAK kol.7",IF(AND(F86=LEGENDA!$A$105,H86=""),"BRAK kol.7",IF(AND(F86=LEGENDA!$A$106,H86=""),"BRAK kol.7",IF(AND(F86=LEGENDA!$A$107,H86=""),"BRAK kol.7",IF(AND(F86=LEGENDA!$A$108,H86=""),"BRAK kol.7",IF(AND(F86=LEGENDA!$A$109,H86=""),"BRAK kol.7",Z86*AA86)))))))</f>
        <v/>
      </c>
      <c r="AC86" s="302" t="str">
        <f t="shared" si="44"/>
        <v/>
      </c>
      <c r="AD86" s="143" t="str">
        <f>IFERROR(IF(OR(J86="",AC86=""),"",IF(AND(E86=LEGENDA!$D$39,H86="",I86=""),"BRAK kol.7",AC86*$J86)),"BRAK kol.7")</f>
        <v/>
      </c>
      <c r="AE86" s="144" t="str">
        <f t="shared" si="45"/>
        <v/>
      </c>
      <c r="AF86" s="143" t="str">
        <f t="shared" si="46"/>
        <v/>
      </c>
      <c r="AG86" s="143" t="str">
        <f t="shared" si="47"/>
        <v/>
      </c>
      <c r="AH86" s="143" t="str">
        <f t="shared" si="48"/>
        <v/>
      </c>
      <c r="AI86" s="131"/>
      <c r="AJ86" s="327"/>
      <c r="AK86" s="286" t="str">
        <f t="shared" si="49"/>
        <v/>
      </c>
      <c r="AL86" s="287" t="str">
        <f t="shared" si="50"/>
        <v/>
      </c>
      <c r="AM86" s="287" t="str">
        <f t="shared" si="51"/>
        <v/>
      </c>
      <c r="AN86" s="318" t="str">
        <f>IF('ZASOBY N'!BD83="","",'ZASOBY N'!BD83)</f>
        <v/>
      </c>
      <c r="AO86" s="320"/>
      <c r="AP86" s="329">
        <f t="shared" si="52"/>
        <v>0</v>
      </c>
      <c r="AQ86" s="333">
        <f t="shared" si="35"/>
        <v>0</v>
      </c>
      <c r="AR86" s="333">
        <f t="shared" si="35"/>
        <v>0</v>
      </c>
      <c r="AS86" s="333">
        <f t="shared" si="53"/>
        <v>0</v>
      </c>
      <c r="AT86" s="333">
        <f t="shared" si="54"/>
        <v>0</v>
      </c>
      <c r="AU86" s="333">
        <f t="shared" si="55"/>
        <v>0</v>
      </c>
      <c r="AV86" s="396" t="str">
        <f>IF(BJ86=0,"",NN!BJ86)</f>
        <v/>
      </c>
      <c r="AW86" s="460" t="str">
        <f>IF('UPR BILANS N'!W84="","",'UPR BILANS N'!W84)</f>
        <v/>
      </c>
      <c r="AX86" s="94" t="str">
        <f t="shared" si="56"/>
        <v/>
      </c>
      <c r="AY86" s="94"/>
      <c r="AZ86" s="94"/>
      <c r="BA86" s="94"/>
      <c r="BB86" s="94"/>
      <c r="BC86" s="94"/>
      <c r="BD86" s="94"/>
      <c r="BE86" s="94"/>
      <c r="BF86" s="94"/>
      <c r="BG86" s="94"/>
      <c r="BH86" s="94"/>
      <c r="BI86" s="94"/>
      <c r="BJ86" s="414">
        <f>IFERROR(IF(AND(BL86=1,BM86=1,SUMIF($C86:$C$525,$C86,$AH86:$AH$525)=$BN86),$BN86,IF($BO86&gt;0,$BO86,IF(AND(B86=B87,C86=C87,D86=D87,J86=J87),AH86+AH87,IF(AND(COUNTIF($C$13:$C85,$C86)&gt;=1,COUNTIF($D$13:$D85,$D86)&gt;=1),0,IF(AND(SUMIF($B86:$B$525,$B86,$AH86:$AH$525)&gt;$AH86,SUMIF($C86:$C$525,$C86,$AH86:$AH$525)&gt;$AH86,SUMIF($D86:$D$525,$D86,$AH86:$AH$525)&gt;$AH86),SUMIF($C86:$C$525,$C86,$BN86:$BN$525),0))))),0)</f>
        <v>0</v>
      </c>
      <c r="BK86" s="424"/>
      <c r="BL86" s="409">
        <f>COUNTIFS('ZASOBY N'!$B83:$B$525,'ZASOBY N'!$B83,'ZASOBY N'!$C83:'ZASOBY N'!$C$525,'ZASOBY N'!$C83,'ZASOBY N'!$D83:'ZASOBY N'!$D$525,'ZASOBY N'!$D83,'ZASOBY N'!$H83:'ZASOBY N'!$H$525,'ZASOBY N'!$H83 )</f>
        <v>0</v>
      </c>
      <c r="BM86" s="410">
        <f>COUNTIFS('ZASOBY N'!$B$10:$B83,'ZASOBY N'!$B83,'ZASOBY N'!$C$10:'ZASOBY N'!$C83,'ZASOBY N'!$C83,'ZASOBY N'!$D$10:'ZASOBY N'!$D83,'ZASOBY N'!$D83,'ZASOBY N'!$H$10:'ZASOBY N'!$H83,'ZASOBY N'!$H83 )</f>
        <v>0</v>
      </c>
      <c r="BN86" s="411">
        <f t="shared" si="61"/>
        <v>0</v>
      </c>
      <c r="BO86" s="425">
        <f t="shared" si="62"/>
        <v>0</v>
      </c>
      <c r="BP86" s="94"/>
      <c r="BQ86" s="94"/>
      <c r="BR86" s="94"/>
      <c r="BS86" s="94"/>
      <c r="BT86" s="94"/>
      <c r="BU86" s="94"/>
      <c r="BV86" s="94"/>
      <c r="BW86" s="426" t="str">
        <f t="shared" si="57"/>
        <v/>
      </c>
      <c r="BX86" s="439" t="str">
        <f>IF(E86=0,"",NN!E86)</f>
        <v/>
      </c>
      <c r="BY86" s="396" t="str">
        <f>IF(A86="","",NN!A86)</f>
        <v/>
      </c>
      <c r="BZ86" s="428" t="str">
        <f>IF(OR(E86=LEGENDA!$D$30,E86=LEGENDA!$D$31,E86=LEGENDA!$D$32,E86=LEGENDA!$D$33,E86=LEGENDA!$D$34,E86=LEGENDA!$D$35,E86=LEGENDA!$D$36,E86=LEGENDA!$D$37),AV86,"")</f>
        <v/>
      </c>
      <c r="CA86" s="428" t="str">
        <f>IF(OR(E86=LEGENDA!$D$30,E86=LEGENDA!$D$31,E86=LEGENDA!$D$32,E86=LEGENDA!$D$33,E86=LEGENDA!$D$34,E86=LEGENDA!$D$35,E86=LEGENDA!$D$36,E86=LEGENDA!$D$37),AG86,"")</f>
        <v/>
      </c>
      <c r="CB86" s="397" t="str">
        <f t="shared" si="58"/>
        <v/>
      </c>
      <c r="CC86" s="397" t="str">
        <f t="shared" si="63"/>
        <v/>
      </c>
      <c r="CD86" s="397" t="str">
        <f t="shared" si="64"/>
        <v/>
      </c>
      <c r="CE86" s="397" t="str">
        <f t="shared" si="65"/>
        <v/>
      </c>
      <c r="CF86" s="397" t="str">
        <f t="shared" si="66"/>
        <v/>
      </c>
      <c r="CG86" s="397" t="str">
        <f t="shared" si="67"/>
        <v/>
      </c>
      <c r="CH86" s="397" t="str">
        <f>IF(OR(E86=LEGENDA!$D$28,E86=LEGENDA!$D$29,E86=LEGENDA!$D$30,E86=LEGENDA!$D$31,E86=LEGENDA!$D$32,E86=LEGENDA!$D$33,E86=LEGENDA!$D$34,E86=LEGENDA!$D$35,E86=LEGENDA!$D$36,E86=LEGENDA!$D$39),1,"")</f>
        <v/>
      </c>
      <c r="CI86" s="397" t="str">
        <f t="shared" si="68"/>
        <v/>
      </c>
      <c r="CJ86" s="397" t="str">
        <f t="shared" si="59"/>
        <v/>
      </c>
    </row>
    <row r="87" spans="1:88" ht="18.75" customHeight="1" thickBot="1" x14ac:dyDescent="0.3">
      <c r="A87" s="152" t="str">
        <f>IF('ZASOBY N'!A84="","",'ZASOBY N'!A84)</f>
        <v/>
      </c>
      <c r="B87" s="137" t="str">
        <f>IF('ZASOBY N'!B84="","",'ZASOBY N'!B84)</f>
        <v/>
      </c>
      <c r="C87" s="137" t="str">
        <f>IF('ZASOBY N'!C84="","",'ZASOBY N'!C84)</f>
        <v/>
      </c>
      <c r="D87" s="354" t="str">
        <f>IF('ZASOBY N'!D84="","",'ZASOBY N'!D84)</f>
        <v/>
      </c>
      <c r="E87" s="404"/>
      <c r="F87" s="130"/>
      <c r="G87" s="129"/>
      <c r="H87" s="301"/>
      <c r="I87" s="301"/>
      <c r="J87" s="147" t="str">
        <f>IF('ZASOBY N'!$F84="","",'ZASOBY N'!$F84)</f>
        <v/>
      </c>
      <c r="K87" s="403"/>
      <c r="L87" s="254" t="str">
        <f t="shared" si="69"/>
        <v/>
      </c>
      <c r="M87" s="300"/>
      <c r="N87" s="300"/>
      <c r="O87" s="140" t="str">
        <f>IF(L87="","",IF(OR(E87=LEGENDA!$D$28,E87=LEGENDA!$D$29,E87=LEGENDA!$D$31,E87=LEGENDA!$D$38),0.15,0))</f>
        <v/>
      </c>
      <c r="P87" s="140" t="str">
        <f>IF(L87="","",IF(AND(E87=LEGENDA!$D$39,H87=""),"BRAK kol.7",IF(AND(F87=LEGENDA!$A$105,H87=""),"BRAK kol.7",IF(AND(F87=LEGENDA!$A$106,H87=""),"BRAK kol.7",IF(AND(F87=LEGENDA!$A$107,H87=""),"BRAK kol.7",IF(AND(F87=LEGENDA!$A$108,H87=""),"BRAK kol.7",IF(AND(F87=LEGENDA!$A$109,H87=""),"BRAK kol.7",L87*O87)))))))</f>
        <v/>
      </c>
      <c r="Q87" s="141" t="str">
        <f t="shared" si="39"/>
        <v/>
      </c>
      <c r="R87" s="142" t="str">
        <f t="shared" si="40"/>
        <v/>
      </c>
      <c r="S87" s="149" t="str">
        <f t="shared" si="60"/>
        <v/>
      </c>
      <c r="T87" s="431" t="str">
        <f t="shared" si="41"/>
        <v/>
      </c>
      <c r="U87" s="402"/>
      <c r="V87" s="431" t="str">
        <f t="shared" si="42"/>
        <v/>
      </c>
      <c r="W87" s="257"/>
      <c r="X87" s="302" t="str">
        <f>IF(U87="","",IF(AND(V87="",W87=""),"",IF(AND(E87=LEGENDA!$D$39,H87=""),"BRAK kol.7",IF(AND(F87=LEGENDA!$A$105,H87="",E87=LEGENDA!$D$35),V87*W87,IF(AND(F87=LEGENDA!$A$105,H87="",E87=LEGENDA!$D$36),V87*W87,IF(AND(F87=LEGENDA!$A$105,H87=""),"BRAK kol.7",IF(AND(F87=LEGENDA!$A$106,H87=""),"BRAK kol.7",IF(AND(F87=LEGENDA!$A$107,H87=""),"BRAK kol.7",IF(AND(F87=LEGENDA!$A$108,H87=""),"BRAK kol.7",IF(AND(F87=LEGENDA!$A$109,H87=""),"BRAK kol.7",IF(AND(U87&gt;0,W87=""),"Brakkol21",IF(OR(T87="Błąd kol. 7",T87="Błąd kol.8"),T87,IF(AND(H87="",I87=""),"BRAKkol7-8",V87*W87)))))))))))))</f>
        <v/>
      </c>
      <c r="Y87" s="402"/>
      <c r="Z87" s="431" t="str">
        <f t="shared" si="43"/>
        <v/>
      </c>
      <c r="AA87" s="257"/>
      <c r="AB87" s="302" t="str">
        <f>IF(OR(Y87="",Z87="",AA87=""),"",IF(AND(E87=LEGENDA!$D$39,H87=""),"BRAK kol.7",IF(AND(F87=LEGENDA!$A$105,H87=""),"BRAK kol.7",IF(AND(F87=LEGENDA!$A$106,H87=""),"BRAK kol.7",IF(AND(F87=LEGENDA!$A$107,H87=""),"BRAK kol.7",IF(AND(F87=LEGENDA!$A$108,H87=""),"BRAK kol.7",IF(AND(F87=LEGENDA!$A$109,H87=""),"BRAK kol.7",Z87*AA87)))))))</f>
        <v/>
      </c>
      <c r="AC87" s="302" t="str">
        <f t="shared" si="44"/>
        <v/>
      </c>
      <c r="AD87" s="143" t="str">
        <f>IFERROR(IF(OR(J87="",AC87=""),"",IF(AND(E87=LEGENDA!$D$39,H87="",I87=""),"BRAK kol.7",AC87*$J87)),"BRAK kol.7")</f>
        <v/>
      </c>
      <c r="AE87" s="144" t="str">
        <f t="shared" si="45"/>
        <v/>
      </c>
      <c r="AF87" s="143" t="str">
        <f t="shared" si="46"/>
        <v/>
      </c>
      <c r="AG87" s="143" t="str">
        <f t="shared" si="47"/>
        <v/>
      </c>
      <c r="AH87" s="143" t="str">
        <f t="shared" si="48"/>
        <v/>
      </c>
      <c r="AI87" s="131"/>
      <c r="AJ87" s="327"/>
      <c r="AK87" s="286" t="str">
        <f t="shared" si="49"/>
        <v/>
      </c>
      <c r="AL87" s="287" t="str">
        <f t="shared" si="50"/>
        <v/>
      </c>
      <c r="AM87" s="287" t="str">
        <f t="shared" si="51"/>
        <v/>
      </c>
      <c r="AN87" s="318" t="str">
        <f>IF('ZASOBY N'!BD84="","",'ZASOBY N'!BD84)</f>
        <v/>
      </c>
      <c r="AO87" s="320"/>
      <c r="AP87" s="329">
        <f t="shared" si="52"/>
        <v>0</v>
      </c>
      <c r="AQ87" s="333">
        <f t="shared" si="35"/>
        <v>0</v>
      </c>
      <c r="AR87" s="333">
        <f t="shared" si="35"/>
        <v>0</v>
      </c>
      <c r="AS87" s="333">
        <f t="shared" si="53"/>
        <v>0</v>
      </c>
      <c r="AT87" s="333">
        <f t="shared" si="54"/>
        <v>0</v>
      </c>
      <c r="AU87" s="333">
        <f t="shared" si="55"/>
        <v>0</v>
      </c>
      <c r="AV87" s="396" t="str">
        <f>IF(BJ87=0,"",NN!BJ87)</f>
        <v/>
      </c>
      <c r="AW87" s="460" t="str">
        <f>IF('UPR BILANS N'!W85="","",'UPR BILANS N'!W85)</f>
        <v/>
      </c>
      <c r="AX87" s="94" t="str">
        <f t="shared" si="56"/>
        <v/>
      </c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414">
        <f>IFERROR(IF(AND(BL87=1,BM87=1,SUMIF($C87:$C$525,$C87,$AH87:$AH$525)=$BN87),$BN87,IF($BO87&gt;0,$BO87,IF(AND(B87=B88,C87=C88,D87=D88,J87=J88),AH87+AH88,IF(AND(COUNTIF($C$13:$C86,$C87)&gt;=1,COUNTIF($D$13:$D86,$D87)&gt;=1),0,IF(AND(SUMIF($B87:$B$525,$B87,$AH87:$AH$525)&gt;$AH87,SUMIF($C87:$C$525,$C87,$AH87:$AH$525)&gt;$AH87,SUMIF($D87:$D$525,$D87,$AH87:$AH$525)&gt;$AH87),SUMIF($C87:$C$525,$C87,$BN87:$BN$525),0))))),0)</f>
        <v>0</v>
      </c>
      <c r="BK87" s="424"/>
      <c r="BL87" s="409">
        <f>COUNTIFS('ZASOBY N'!$B84:$B$525,'ZASOBY N'!$B84,'ZASOBY N'!$C84:'ZASOBY N'!$C$525,'ZASOBY N'!$C84,'ZASOBY N'!$D84:'ZASOBY N'!$D$525,'ZASOBY N'!$D84,'ZASOBY N'!$H84:'ZASOBY N'!$H$525,'ZASOBY N'!$H84 )</f>
        <v>0</v>
      </c>
      <c r="BM87" s="410">
        <f>COUNTIFS('ZASOBY N'!$B$10:$B84,'ZASOBY N'!$B84,'ZASOBY N'!$C$10:'ZASOBY N'!$C84,'ZASOBY N'!$C84,'ZASOBY N'!$D$10:'ZASOBY N'!$D84,'ZASOBY N'!$D84,'ZASOBY N'!$H$10:'ZASOBY N'!$H84,'ZASOBY N'!$H84 )</f>
        <v>0</v>
      </c>
      <c r="BN87" s="411">
        <f t="shared" si="61"/>
        <v>0</v>
      </c>
      <c r="BO87" s="425">
        <f t="shared" si="62"/>
        <v>0</v>
      </c>
      <c r="BP87" s="94"/>
      <c r="BQ87" s="94"/>
      <c r="BR87" s="94"/>
      <c r="BS87" s="94"/>
      <c r="BT87" s="94"/>
      <c r="BU87" s="94"/>
      <c r="BV87" s="94"/>
      <c r="BW87" s="426" t="str">
        <f t="shared" si="57"/>
        <v/>
      </c>
      <c r="BX87" s="439" t="str">
        <f>IF(E87=0,"",NN!E87)</f>
        <v/>
      </c>
      <c r="BY87" s="396" t="str">
        <f>IF(A87="","",NN!A87)</f>
        <v/>
      </c>
      <c r="BZ87" s="428" t="str">
        <f>IF(OR(E87=LEGENDA!$D$30,E87=LEGENDA!$D$31,E87=LEGENDA!$D$32,E87=LEGENDA!$D$33,E87=LEGENDA!$D$34,E87=LEGENDA!$D$35,E87=LEGENDA!$D$36,E87=LEGENDA!$D$37),AV87,"")</f>
        <v/>
      </c>
      <c r="CA87" s="428" t="str">
        <f>IF(OR(E87=LEGENDA!$D$30,E87=LEGENDA!$D$31,E87=LEGENDA!$D$32,E87=LEGENDA!$D$33,E87=LEGENDA!$D$34,E87=LEGENDA!$D$35,E87=LEGENDA!$D$36,E87=LEGENDA!$D$37),AG87,"")</f>
        <v/>
      </c>
      <c r="CB87" s="397" t="str">
        <f t="shared" si="58"/>
        <v/>
      </c>
      <c r="CC87" s="397" t="str">
        <f t="shared" si="63"/>
        <v/>
      </c>
      <c r="CD87" s="397" t="str">
        <f t="shared" si="64"/>
        <v/>
      </c>
      <c r="CE87" s="397" t="str">
        <f t="shared" si="65"/>
        <v/>
      </c>
      <c r="CF87" s="397" t="str">
        <f t="shared" si="66"/>
        <v/>
      </c>
      <c r="CG87" s="397" t="str">
        <f t="shared" si="67"/>
        <v/>
      </c>
      <c r="CH87" s="397" t="str">
        <f>IF(OR(E87=LEGENDA!$D$28,E87=LEGENDA!$D$29,E87=LEGENDA!$D$30,E87=LEGENDA!$D$31,E87=LEGENDA!$D$32,E87=LEGENDA!$D$33,E87=LEGENDA!$D$34,E87=LEGENDA!$D$35,E87=LEGENDA!$D$36,E87=LEGENDA!$D$39),1,"")</f>
        <v/>
      </c>
      <c r="CI87" s="397" t="str">
        <f t="shared" si="68"/>
        <v/>
      </c>
      <c r="CJ87" s="397" t="str">
        <f t="shared" si="59"/>
        <v/>
      </c>
    </row>
    <row r="88" spans="1:88" ht="18.75" customHeight="1" thickBot="1" x14ac:dyDescent="0.3">
      <c r="A88" s="152" t="str">
        <f>IF('ZASOBY N'!A85="","",'ZASOBY N'!A85)</f>
        <v/>
      </c>
      <c r="B88" s="137" t="str">
        <f>IF('ZASOBY N'!B85="","",'ZASOBY N'!B85)</f>
        <v/>
      </c>
      <c r="C88" s="137" t="str">
        <f>IF('ZASOBY N'!C85="","",'ZASOBY N'!C85)</f>
        <v/>
      </c>
      <c r="D88" s="354" t="str">
        <f>IF('ZASOBY N'!D85="","",'ZASOBY N'!D85)</f>
        <v/>
      </c>
      <c r="E88" s="404"/>
      <c r="F88" s="130"/>
      <c r="G88" s="129"/>
      <c r="H88" s="301"/>
      <c r="I88" s="301"/>
      <c r="J88" s="147" t="str">
        <f>IF('ZASOBY N'!$F85="","",'ZASOBY N'!$F85)</f>
        <v/>
      </c>
      <c r="K88" s="403"/>
      <c r="L88" s="254" t="str">
        <f t="shared" si="69"/>
        <v/>
      </c>
      <c r="M88" s="300"/>
      <c r="N88" s="300"/>
      <c r="O88" s="140" t="str">
        <f>IF(L88="","",IF(OR(E88=LEGENDA!$D$28,E88=LEGENDA!$D$29,E88=LEGENDA!$D$31,E88=LEGENDA!$D$38),0.15,0))</f>
        <v/>
      </c>
      <c r="P88" s="140" t="str">
        <f>IF(L88="","",IF(AND(E88=LEGENDA!$D$39,H88=""),"BRAK kol.7",IF(AND(F88=LEGENDA!$A$105,H88=""),"BRAK kol.7",IF(AND(F88=LEGENDA!$A$106,H88=""),"BRAK kol.7",IF(AND(F88=LEGENDA!$A$107,H88=""),"BRAK kol.7",IF(AND(F88=LEGENDA!$A$108,H88=""),"BRAK kol.7",IF(AND(F88=LEGENDA!$A$109,H88=""),"BRAK kol.7",L88*O88)))))))</f>
        <v/>
      </c>
      <c r="Q88" s="141" t="str">
        <f t="shared" si="39"/>
        <v/>
      </c>
      <c r="R88" s="142" t="str">
        <f t="shared" si="40"/>
        <v/>
      </c>
      <c r="S88" s="149" t="str">
        <f t="shared" si="60"/>
        <v/>
      </c>
      <c r="T88" s="431" t="str">
        <f t="shared" si="41"/>
        <v/>
      </c>
      <c r="U88" s="402"/>
      <c r="V88" s="431" t="str">
        <f t="shared" si="42"/>
        <v/>
      </c>
      <c r="W88" s="257"/>
      <c r="X88" s="302" t="str">
        <f>IF(U88="","",IF(AND(V88="",W88=""),"",IF(AND(E88=LEGENDA!$D$39,H88=""),"BRAK kol.7",IF(AND(F88=LEGENDA!$A$105,H88="",E88=LEGENDA!$D$35),V88*W88,IF(AND(F88=LEGENDA!$A$105,H88="",E88=LEGENDA!$D$36),V88*W88,IF(AND(F88=LEGENDA!$A$105,H88=""),"BRAK kol.7",IF(AND(F88=LEGENDA!$A$106,H88=""),"BRAK kol.7",IF(AND(F88=LEGENDA!$A$107,H88=""),"BRAK kol.7",IF(AND(F88=LEGENDA!$A$108,H88=""),"BRAK kol.7",IF(AND(F88=LEGENDA!$A$109,H88=""),"BRAK kol.7",IF(AND(U88&gt;0,W88=""),"Brakkol21",IF(OR(T88="Błąd kol. 7",T88="Błąd kol.8"),T88,IF(AND(H88="",I88=""),"BRAKkol7-8",V88*W88)))))))))))))</f>
        <v/>
      </c>
      <c r="Y88" s="402"/>
      <c r="Z88" s="431" t="str">
        <f t="shared" si="43"/>
        <v/>
      </c>
      <c r="AA88" s="257"/>
      <c r="AB88" s="302" t="str">
        <f>IF(OR(Y88="",Z88="",AA88=""),"",IF(AND(E88=LEGENDA!$D$39,H88=""),"BRAK kol.7",IF(AND(F88=LEGENDA!$A$105,H88=""),"BRAK kol.7",IF(AND(F88=LEGENDA!$A$106,H88=""),"BRAK kol.7",IF(AND(F88=LEGENDA!$A$107,H88=""),"BRAK kol.7",IF(AND(F88=LEGENDA!$A$108,H88=""),"BRAK kol.7",IF(AND(F88=LEGENDA!$A$109,H88=""),"BRAK kol.7",Z88*AA88)))))))</f>
        <v/>
      </c>
      <c r="AC88" s="302" t="str">
        <f t="shared" si="44"/>
        <v/>
      </c>
      <c r="AD88" s="143" t="str">
        <f>IFERROR(IF(OR(J88="",AC88=""),"",IF(AND(E88=LEGENDA!$D$39,H88="",I88=""),"BRAK kol.7",AC88*$J88)),"BRAK kol.7")</f>
        <v/>
      </c>
      <c r="AE88" s="144" t="str">
        <f t="shared" si="45"/>
        <v/>
      </c>
      <c r="AF88" s="143" t="str">
        <f t="shared" si="46"/>
        <v/>
      </c>
      <c r="AG88" s="143" t="str">
        <f t="shared" si="47"/>
        <v/>
      </c>
      <c r="AH88" s="143" t="str">
        <f t="shared" si="48"/>
        <v/>
      </c>
      <c r="AI88" s="131"/>
      <c r="AJ88" s="327"/>
      <c r="AK88" s="286" t="str">
        <f t="shared" si="49"/>
        <v/>
      </c>
      <c r="AL88" s="287" t="str">
        <f t="shared" si="50"/>
        <v/>
      </c>
      <c r="AM88" s="287" t="str">
        <f t="shared" si="51"/>
        <v/>
      </c>
      <c r="AN88" s="318" t="str">
        <f>IF('ZASOBY N'!BD85="","",'ZASOBY N'!BD85)</f>
        <v/>
      </c>
      <c r="AO88" s="320"/>
      <c r="AP88" s="329">
        <f t="shared" si="52"/>
        <v>0</v>
      </c>
      <c r="AQ88" s="333">
        <f t="shared" si="35"/>
        <v>0</v>
      </c>
      <c r="AR88" s="333">
        <f t="shared" si="35"/>
        <v>0</v>
      </c>
      <c r="AS88" s="333">
        <f t="shared" si="53"/>
        <v>0</v>
      </c>
      <c r="AT88" s="333">
        <f t="shared" si="54"/>
        <v>0</v>
      </c>
      <c r="AU88" s="333">
        <f t="shared" si="55"/>
        <v>0</v>
      </c>
      <c r="AV88" s="396" t="str">
        <f>IF(BJ88=0,"",NN!BJ88)</f>
        <v/>
      </c>
      <c r="AW88" s="460" t="str">
        <f>IF('UPR BILANS N'!W86="","",'UPR BILANS N'!W86)</f>
        <v/>
      </c>
      <c r="AX88" s="94" t="str">
        <f t="shared" si="56"/>
        <v/>
      </c>
      <c r="AY88" s="94"/>
      <c r="AZ88" s="94"/>
      <c r="BA88" s="94"/>
      <c r="BB88" s="94"/>
      <c r="BC88" s="94"/>
      <c r="BD88" s="94"/>
      <c r="BE88" s="94"/>
      <c r="BF88" s="94"/>
      <c r="BG88" s="94"/>
      <c r="BH88" s="94"/>
      <c r="BI88" s="94"/>
      <c r="BJ88" s="414">
        <f>IFERROR(IF(AND(BL88=1,BM88=1,SUMIF($C88:$C$525,$C88,$AH88:$AH$525)=$BN88),$BN88,IF($BO88&gt;0,$BO88,IF(AND(B88=B89,C88=C89,D88=D89,J88=J89),AH88+AH89,IF(AND(COUNTIF($C$13:$C87,$C88)&gt;=1,COUNTIF($D$13:$D87,$D88)&gt;=1),0,IF(AND(SUMIF($B88:$B$525,$B88,$AH88:$AH$525)&gt;$AH88,SUMIF($C88:$C$525,$C88,$AH88:$AH$525)&gt;$AH88,SUMIF($D88:$D$525,$D88,$AH88:$AH$525)&gt;$AH88),SUMIF($C88:$C$525,$C88,$BN88:$BN$525),0))))),0)</f>
        <v>0</v>
      </c>
      <c r="BK88" s="424"/>
      <c r="BL88" s="409">
        <f>COUNTIFS('ZASOBY N'!$B85:$B$525,'ZASOBY N'!$B85,'ZASOBY N'!$C85:'ZASOBY N'!$C$525,'ZASOBY N'!$C85,'ZASOBY N'!$D85:'ZASOBY N'!$D$525,'ZASOBY N'!$D85,'ZASOBY N'!$H85:'ZASOBY N'!$H$525,'ZASOBY N'!$H85 )</f>
        <v>0</v>
      </c>
      <c r="BM88" s="410">
        <f>COUNTIFS('ZASOBY N'!$B$10:$B85,'ZASOBY N'!$B85,'ZASOBY N'!$C$10:'ZASOBY N'!$C85,'ZASOBY N'!$C85,'ZASOBY N'!$D$10:'ZASOBY N'!$D85,'ZASOBY N'!$D85,'ZASOBY N'!$H$10:'ZASOBY N'!$H85,'ZASOBY N'!$H85 )</f>
        <v>0</v>
      </c>
      <c r="BN88" s="411">
        <f t="shared" si="61"/>
        <v>0</v>
      </c>
      <c r="BO88" s="425">
        <f t="shared" si="62"/>
        <v>0</v>
      </c>
      <c r="BP88" s="94"/>
      <c r="BQ88" s="94"/>
      <c r="BR88" s="94"/>
      <c r="BS88" s="94"/>
      <c r="BT88" s="94"/>
      <c r="BU88" s="94"/>
      <c r="BV88" s="94"/>
      <c r="BW88" s="426" t="str">
        <f t="shared" si="57"/>
        <v/>
      </c>
      <c r="BX88" s="439" t="str">
        <f>IF(E88=0,"",NN!E88)</f>
        <v/>
      </c>
      <c r="BY88" s="396" t="str">
        <f>IF(A88="","",NN!A88)</f>
        <v/>
      </c>
      <c r="BZ88" s="428" t="str">
        <f>IF(OR(E88=LEGENDA!$D$30,E88=LEGENDA!$D$31,E88=LEGENDA!$D$32,E88=LEGENDA!$D$33,E88=LEGENDA!$D$34,E88=LEGENDA!$D$35,E88=LEGENDA!$D$36,E88=LEGENDA!$D$37),AV88,"")</f>
        <v/>
      </c>
      <c r="CA88" s="428" t="str">
        <f>IF(OR(E88=LEGENDA!$D$30,E88=LEGENDA!$D$31,E88=LEGENDA!$D$32,E88=LEGENDA!$D$33,E88=LEGENDA!$D$34,E88=LEGENDA!$D$35,E88=LEGENDA!$D$36,E88=LEGENDA!$D$37),AG88,"")</f>
        <v/>
      </c>
      <c r="CB88" s="397" t="str">
        <f t="shared" si="58"/>
        <v/>
      </c>
      <c r="CC88" s="397" t="str">
        <f t="shared" si="63"/>
        <v/>
      </c>
      <c r="CD88" s="397" t="str">
        <f t="shared" si="64"/>
        <v/>
      </c>
      <c r="CE88" s="397" t="str">
        <f t="shared" si="65"/>
        <v/>
      </c>
      <c r="CF88" s="397" t="str">
        <f t="shared" si="66"/>
        <v/>
      </c>
      <c r="CG88" s="397" t="str">
        <f t="shared" si="67"/>
        <v/>
      </c>
      <c r="CH88" s="397" t="str">
        <f>IF(OR(E88=LEGENDA!$D$28,E88=LEGENDA!$D$29,E88=LEGENDA!$D$30,E88=LEGENDA!$D$31,E88=LEGENDA!$D$32,E88=LEGENDA!$D$33,E88=LEGENDA!$D$34,E88=LEGENDA!$D$35,E88=LEGENDA!$D$36,E88=LEGENDA!$D$39),1,"")</f>
        <v/>
      </c>
      <c r="CI88" s="397" t="str">
        <f t="shared" si="68"/>
        <v/>
      </c>
      <c r="CJ88" s="397" t="str">
        <f t="shared" si="59"/>
        <v/>
      </c>
    </row>
    <row r="89" spans="1:88" ht="18.75" customHeight="1" thickBot="1" x14ac:dyDescent="0.3">
      <c r="A89" s="152" t="str">
        <f>IF('ZASOBY N'!A86="","",'ZASOBY N'!A86)</f>
        <v/>
      </c>
      <c r="B89" s="137" t="str">
        <f>IF('ZASOBY N'!B86="","",'ZASOBY N'!B86)</f>
        <v/>
      </c>
      <c r="C89" s="137" t="str">
        <f>IF('ZASOBY N'!C86="","",'ZASOBY N'!C86)</f>
        <v/>
      </c>
      <c r="D89" s="354" t="str">
        <f>IF('ZASOBY N'!D86="","",'ZASOBY N'!D86)</f>
        <v/>
      </c>
      <c r="E89" s="404"/>
      <c r="F89" s="130"/>
      <c r="G89" s="129"/>
      <c r="H89" s="301"/>
      <c r="I89" s="301"/>
      <c r="J89" s="147" t="str">
        <f>IF('ZASOBY N'!$F86="","",'ZASOBY N'!$F86)</f>
        <v/>
      </c>
      <c r="K89" s="403"/>
      <c r="L89" s="254" t="str">
        <f t="shared" si="69"/>
        <v/>
      </c>
      <c r="M89" s="300"/>
      <c r="N89" s="300"/>
      <c r="O89" s="140" t="str">
        <f>IF(L89="","",IF(OR(E89=LEGENDA!$D$28,E89=LEGENDA!$D$29,E89=LEGENDA!$D$31,E89=LEGENDA!$D$38),0.15,0))</f>
        <v/>
      </c>
      <c r="P89" s="140" t="str">
        <f>IF(L89="","",IF(AND(E89=LEGENDA!$D$39,H89=""),"BRAK kol.7",IF(AND(F89=LEGENDA!$A$105,H89=""),"BRAK kol.7",IF(AND(F89=LEGENDA!$A$106,H89=""),"BRAK kol.7",IF(AND(F89=LEGENDA!$A$107,H89=""),"BRAK kol.7",IF(AND(F89=LEGENDA!$A$108,H89=""),"BRAK kol.7",IF(AND(F89=LEGENDA!$A$109,H89=""),"BRAK kol.7",L89*O89)))))))</f>
        <v/>
      </c>
      <c r="Q89" s="141" t="str">
        <f t="shared" si="39"/>
        <v/>
      </c>
      <c r="R89" s="142" t="str">
        <f t="shared" si="40"/>
        <v/>
      </c>
      <c r="S89" s="149" t="str">
        <f t="shared" si="60"/>
        <v/>
      </c>
      <c r="T89" s="431" t="str">
        <f t="shared" si="41"/>
        <v/>
      </c>
      <c r="U89" s="402"/>
      <c r="V89" s="431" t="str">
        <f t="shared" si="42"/>
        <v/>
      </c>
      <c r="W89" s="257"/>
      <c r="X89" s="302" t="str">
        <f>IF(U89="","",IF(AND(V89="",W89=""),"",IF(AND(E89=LEGENDA!$D$39,H89=""),"BRAK kol.7",IF(AND(F89=LEGENDA!$A$105,H89="",E89=LEGENDA!$D$35),V89*W89,IF(AND(F89=LEGENDA!$A$105,H89="",E89=LEGENDA!$D$36),V89*W89,IF(AND(F89=LEGENDA!$A$105,H89=""),"BRAK kol.7",IF(AND(F89=LEGENDA!$A$106,H89=""),"BRAK kol.7",IF(AND(F89=LEGENDA!$A$107,H89=""),"BRAK kol.7",IF(AND(F89=LEGENDA!$A$108,H89=""),"BRAK kol.7",IF(AND(F89=LEGENDA!$A$109,H89=""),"BRAK kol.7",IF(AND(U89&gt;0,W89=""),"Brakkol21",IF(OR(T89="Błąd kol. 7",T89="Błąd kol.8"),T89,IF(AND(H89="",I89=""),"BRAKkol7-8",V89*W89)))))))))))))</f>
        <v/>
      </c>
      <c r="Y89" s="402"/>
      <c r="Z89" s="431" t="str">
        <f t="shared" si="43"/>
        <v/>
      </c>
      <c r="AA89" s="257"/>
      <c r="AB89" s="302" t="str">
        <f>IF(OR(Y89="",Z89="",AA89=""),"",IF(AND(E89=LEGENDA!$D$39,H89=""),"BRAK kol.7",IF(AND(F89=LEGENDA!$A$105,H89=""),"BRAK kol.7",IF(AND(F89=LEGENDA!$A$106,H89=""),"BRAK kol.7",IF(AND(F89=LEGENDA!$A$107,H89=""),"BRAK kol.7",IF(AND(F89=LEGENDA!$A$108,H89=""),"BRAK kol.7",IF(AND(F89=LEGENDA!$A$109,H89=""),"BRAK kol.7",Z89*AA89)))))))</f>
        <v/>
      </c>
      <c r="AC89" s="302" t="str">
        <f t="shared" si="44"/>
        <v/>
      </c>
      <c r="AD89" s="143" t="str">
        <f>IFERROR(IF(OR(J89="",AC89=""),"",IF(AND(E89=LEGENDA!$D$39,H89="",I89=""),"BRAK kol.7",AC89*$J89)),"BRAK kol.7")</f>
        <v/>
      </c>
      <c r="AE89" s="144" t="str">
        <f t="shared" si="45"/>
        <v/>
      </c>
      <c r="AF89" s="143" t="str">
        <f t="shared" si="46"/>
        <v/>
      </c>
      <c r="AG89" s="143" t="str">
        <f t="shared" si="47"/>
        <v/>
      </c>
      <c r="AH89" s="143" t="str">
        <f t="shared" si="48"/>
        <v/>
      </c>
      <c r="AI89" s="131"/>
      <c r="AJ89" s="327"/>
      <c r="AK89" s="286" t="str">
        <f t="shared" si="49"/>
        <v/>
      </c>
      <c r="AL89" s="287" t="str">
        <f t="shared" si="50"/>
        <v/>
      </c>
      <c r="AM89" s="287" t="str">
        <f t="shared" si="51"/>
        <v/>
      </c>
      <c r="AN89" s="318" t="str">
        <f>IF('ZASOBY N'!BD86="","",'ZASOBY N'!BD86)</f>
        <v/>
      </c>
      <c r="AO89" s="320"/>
      <c r="AP89" s="329">
        <f t="shared" si="52"/>
        <v>0</v>
      </c>
      <c r="AQ89" s="333">
        <f t="shared" si="35"/>
        <v>0</v>
      </c>
      <c r="AR89" s="333">
        <f t="shared" si="35"/>
        <v>0</v>
      </c>
      <c r="AS89" s="333">
        <f t="shared" si="53"/>
        <v>0</v>
      </c>
      <c r="AT89" s="333">
        <f t="shared" si="54"/>
        <v>0</v>
      </c>
      <c r="AU89" s="333">
        <f t="shared" si="55"/>
        <v>0</v>
      </c>
      <c r="AV89" s="396" t="str">
        <f>IF(BJ89=0,"",NN!BJ89)</f>
        <v/>
      </c>
      <c r="AW89" s="460" t="str">
        <f>IF('UPR BILANS N'!W87="","",'UPR BILANS N'!W87)</f>
        <v/>
      </c>
      <c r="AX89" s="94" t="str">
        <f t="shared" si="56"/>
        <v/>
      </c>
      <c r="AY89" s="94"/>
      <c r="AZ89" s="94"/>
      <c r="BA89" s="94"/>
      <c r="BB89" s="94"/>
      <c r="BC89" s="94"/>
      <c r="BD89" s="94"/>
      <c r="BE89" s="94"/>
      <c r="BF89" s="94"/>
      <c r="BG89" s="94"/>
      <c r="BH89" s="94"/>
      <c r="BI89" s="94"/>
      <c r="BJ89" s="414">
        <f>IFERROR(IF(AND(BL89=1,BM89=1,SUMIF($C89:$C$525,$C89,$AH89:$AH$525)=$BN89),$BN89,IF($BO89&gt;0,$BO89,IF(AND(B89=B90,C89=C90,D89=D90,J89=J90),AH89+AH90,IF(AND(COUNTIF($C$13:$C88,$C89)&gt;=1,COUNTIF($D$13:$D88,$D89)&gt;=1),0,IF(AND(SUMIF($B89:$B$525,$B89,$AH89:$AH$525)&gt;$AH89,SUMIF($C89:$C$525,$C89,$AH89:$AH$525)&gt;$AH89,SUMIF($D89:$D$525,$D89,$AH89:$AH$525)&gt;$AH89),SUMIF($C89:$C$525,$C89,$BN89:$BN$525),0))))),0)</f>
        <v>0</v>
      </c>
      <c r="BK89" s="424"/>
      <c r="BL89" s="409">
        <f>COUNTIFS('ZASOBY N'!$B86:$B$525,'ZASOBY N'!$B86,'ZASOBY N'!$C86:'ZASOBY N'!$C$525,'ZASOBY N'!$C86,'ZASOBY N'!$D86:'ZASOBY N'!$D$525,'ZASOBY N'!$D86,'ZASOBY N'!$H86:'ZASOBY N'!$H$525,'ZASOBY N'!$H86 )</f>
        <v>0</v>
      </c>
      <c r="BM89" s="410">
        <f>COUNTIFS('ZASOBY N'!$B$10:$B86,'ZASOBY N'!$B86,'ZASOBY N'!$C$10:'ZASOBY N'!$C86,'ZASOBY N'!$C86,'ZASOBY N'!$D$10:'ZASOBY N'!$D86,'ZASOBY N'!$D86,'ZASOBY N'!$H$10:'ZASOBY N'!$H86,'ZASOBY N'!$H86 )</f>
        <v>0</v>
      </c>
      <c r="BN89" s="411">
        <f t="shared" si="61"/>
        <v>0</v>
      </c>
      <c r="BO89" s="425">
        <f t="shared" si="62"/>
        <v>0</v>
      </c>
      <c r="BP89" s="94"/>
      <c r="BQ89" s="94"/>
      <c r="BR89" s="94"/>
      <c r="BS89" s="94"/>
      <c r="BT89" s="94"/>
      <c r="BU89" s="94"/>
      <c r="BV89" s="94"/>
      <c r="BW89" s="426" t="str">
        <f t="shared" si="57"/>
        <v/>
      </c>
      <c r="BX89" s="439" t="str">
        <f>IF(E89=0,"",NN!E89)</f>
        <v/>
      </c>
      <c r="BY89" s="396" t="str">
        <f>IF(A89="","",NN!A89)</f>
        <v/>
      </c>
      <c r="BZ89" s="428" t="str">
        <f>IF(OR(E89=LEGENDA!$D$30,E89=LEGENDA!$D$31,E89=LEGENDA!$D$32,E89=LEGENDA!$D$33,E89=LEGENDA!$D$34,E89=LEGENDA!$D$35,E89=LEGENDA!$D$36,E89=LEGENDA!$D$37),AV89,"")</f>
        <v/>
      </c>
      <c r="CA89" s="428" t="str">
        <f>IF(OR(E89=LEGENDA!$D$30,E89=LEGENDA!$D$31,E89=LEGENDA!$D$32,E89=LEGENDA!$D$33,E89=LEGENDA!$D$34,E89=LEGENDA!$D$35,E89=LEGENDA!$D$36,E89=LEGENDA!$D$37),AG89,"")</f>
        <v/>
      </c>
      <c r="CB89" s="397" t="str">
        <f t="shared" si="58"/>
        <v/>
      </c>
      <c r="CC89" s="397" t="str">
        <f t="shared" si="63"/>
        <v/>
      </c>
      <c r="CD89" s="397" t="str">
        <f t="shared" si="64"/>
        <v/>
      </c>
      <c r="CE89" s="397" t="str">
        <f t="shared" si="65"/>
        <v/>
      </c>
      <c r="CF89" s="397" t="str">
        <f t="shared" si="66"/>
        <v/>
      </c>
      <c r="CG89" s="397" t="str">
        <f t="shared" si="67"/>
        <v/>
      </c>
      <c r="CH89" s="397" t="str">
        <f>IF(OR(E89=LEGENDA!$D$28,E89=LEGENDA!$D$29,E89=LEGENDA!$D$30,E89=LEGENDA!$D$31,E89=LEGENDA!$D$32,E89=LEGENDA!$D$33,E89=LEGENDA!$D$34,E89=LEGENDA!$D$35,E89=LEGENDA!$D$36,E89=LEGENDA!$D$39),1,"")</f>
        <v/>
      </c>
      <c r="CI89" s="397" t="str">
        <f t="shared" si="68"/>
        <v/>
      </c>
      <c r="CJ89" s="397" t="str">
        <f t="shared" si="59"/>
        <v/>
      </c>
    </row>
    <row r="90" spans="1:88" ht="18.75" customHeight="1" thickBot="1" x14ac:dyDescent="0.3">
      <c r="A90" s="152" t="str">
        <f>IF('ZASOBY N'!A87="","",'ZASOBY N'!A87)</f>
        <v/>
      </c>
      <c r="B90" s="137" t="str">
        <f>IF('ZASOBY N'!B87="","",'ZASOBY N'!B87)</f>
        <v/>
      </c>
      <c r="C90" s="137" t="str">
        <f>IF('ZASOBY N'!C87="","",'ZASOBY N'!C87)</f>
        <v/>
      </c>
      <c r="D90" s="354" t="str">
        <f>IF('ZASOBY N'!D87="","",'ZASOBY N'!D87)</f>
        <v/>
      </c>
      <c r="E90" s="404"/>
      <c r="F90" s="130"/>
      <c r="G90" s="129"/>
      <c r="H90" s="301"/>
      <c r="I90" s="301"/>
      <c r="J90" s="147" t="str">
        <f>IF('ZASOBY N'!$F87="","",'ZASOBY N'!$F87)</f>
        <v/>
      </c>
      <c r="K90" s="403"/>
      <c r="L90" s="254" t="str">
        <f t="shared" si="69"/>
        <v/>
      </c>
      <c r="M90" s="300"/>
      <c r="N90" s="300"/>
      <c r="O90" s="140" t="str">
        <f>IF(L90="","",IF(OR(E90=LEGENDA!$D$28,E90=LEGENDA!$D$29,E90=LEGENDA!$D$31,E90=LEGENDA!$D$38),0.15,0))</f>
        <v/>
      </c>
      <c r="P90" s="140" t="str">
        <f>IF(L90="","",IF(AND(E90=LEGENDA!$D$39,H90=""),"BRAK kol.7",IF(AND(F90=LEGENDA!$A$105,H90=""),"BRAK kol.7",IF(AND(F90=LEGENDA!$A$106,H90=""),"BRAK kol.7",IF(AND(F90=LEGENDA!$A$107,H90=""),"BRAK kol.7",IF(AND(F90=LEGENDA!$A$108,H90=""),"BRAK kol.7",IF(AND(F90=LEGENDA!$A$109,H90=""),"BRAK kol.7",L90*O90)))))))</f>
        <v/>
      </c>
      <c r="Q90" s="141" t="str">
        <f t="shared" si="39"/>
        <v/>
      </c>
      <c r="R90" s="142" t="str">
        <f t="shared" si="40"/>
        <v/>
      </c>
      <c r="S90" s="149" t="str">
        <f t="shared" si="60"/>
        <v/>
      </c>
      <c r="T90" s="431" t="str">
        <f t="shared" si="41"/>
        <v/>
      </c>
      <c r="U90" s="402"/>
      <c r="V90" s="431" t="str">
        <f t="shared" si="42"/>
        <v/>
      </c>
      <c r="W90" s="257"/>
      <c r="X90" s="302" t="str">
        <f>IF(U90="","",IF(AND(V90="",W90=""),"",IF(AND(E90=LEGENDA!$D$39,H90=""),"BRAK kol.7",IF(AND(F90=LEGENDA!$A$105,H90="",E90=LEGENDA!$D$35),V90*W90,IF(AND(F90=LEGENDA!$A$105,H90="",E90=LEGENDA!$D$36),V90*W90,IF(AND(F90=LEGENDA!$A$105,H90=""),"BRAK kol.7",IF(AND(F90=LEGENDA!$A$106,H90=""),"BRAK kol.7",IF(AND(F90=LEGENDA!$A$107,H90=""),"BRAK kol.7",IF(AND(F90=LEGENDA!$A$108,H90=""),"BRAK kol.7",IF(AND(F90=LEGENDA!$A$109,H90=""),"BRAK kol.7",IF(AND(U90&gt;0,W90=""),"Brakkol21",IF(OR(T90="Błąd kol. 7",T90="Błąd kol.8"),T90,IF(AND(H90="",I90=""),"BRAKkol7-8",V90*W90)))))))))))))</f>
        <v/>
      </c>
      <c r="Y90" s="402"/>
      <c r="Z90" s="431" t="str">
        <f t="shared" si="43"/>
        <v/>
      </c>
      <c r="AA90" s="257"/>
      <c r="AB90" s="302" t="str">
        <f>IF(OR(Y90="",Z90="",AA90=""),"",IF(AND(E90=LEGENDA!$D$39,H90=""),"BRAK kol.7",IF(AND(F90=LEGENDA!$A$105,H90=""),"BRAK kol.7",IF(AND(F90=LEGENDA!$A$106,H90=""),"BRAK kol.7",IF(AND(F90=LEGENDA!$A$107,H90=""),"BRAK kol.7",IF(AND(F90=LEGENDA!$A$108,H90=""),"BRAK kol.7",IF(AND(F90=LEGENDA!$A$109,H90=""),"BRAK kol.7",Z90*AA90)))))))</f>
        <v/>
      </c>
      <c r="AC90" s="302" t="str">
        <f t="shared" si="44"/>
        <v/>
      </c>
      <c r="AD90" s="143" t="str">
        <f>IFERROR(IF(OR(J90="",AC90=""),"",IF(AND(E90=LEGENDA!$D$39,H90="",I90=""),"BRAK kol.7",AC90*$J90)),"BRAK kol.7")</f>
        <v/>
      </c>
      <c r="AE90" s="144" t="str">
        <f t="shared" si="45"/>
        <v/>
      </c>
      <c r="AF90" s="143" t="str">
        <f t="shared" si="46"/>
        <v/>
      </c>
      <c r="AG90" s="143" t="str">
        <f t="shared" si="47"/>
        <v/>
      </c>
      <c r="AH90" s="143" t="str">
        <f t="shared" si="48"/>
        <v/>
      </c>
      <c r="AI90" s="131"/>
      <c r="AJ90" s="327"/>
      <c r="AK90" s="286" t="str">
        <f t="shared" si="49"/>
        <v/>
      </c>
      <c r="AL90" s="287" t="str">
        <f t="shared" si="50"/>
        <v/>
      </c>
      <c r="AM90" s="287" t="str">
        <f t="shared" si="51"/>
        <v/>
      </c>
      <c r="AN90" s="318" t="str">
        <f>IF('ZASOBY N'!BD87="","",'ZASOBY N'!BD87)</f>
        <v/>
      </c>
      <c r="AO90" s="320"/>
      <c r="AP90" s="329">
        <f t="shared" si="52"/>
        <v>0</v>
      </c>
      <c r="AQ90" s="333">
        <f t="shared" si="35"/>
        <v>0</v>
      </c>
      <c r="AR90" s="333">
        <f t="shared" si="35"/>
        <v>0</v>
      </c>
      <c r="AS90" s="333">
        <f t="shared" si="53"/>
        <v>0</v>
      </c>
      <c r="AT90" s="333">
        <f t="shared" si="54"/>
        <v>0</v>
      </c>
      <c r="AU90" s="333">
        <f t="shared" si="55"/>
        <v>0</v>
      </c>
      <c r="AV90" s="396" t="str">
        <f>IF(BJ90=0,"",NN!BJ90)</f>
        <v/>
      </c>
      <c r="AW90" s="460" t="str">
        <f>IF('UPR BILANS N'!W88="","",'UPR BILANS N'!W88)</f>
        <v/>
      </c>
      <c r="AX90" s="94" t="str">
        <f t="shared" si="56"/>
        <v/>
      </c>
      <c r="AY90" s="94"/>
      <c r="AZ90" s="94"/>
      <c r="BA90" s="94"/>
      <c r="BB90" s="94"/>
      <c r="BC90" s="94"/>
      <c r="BD90" s="94"/>
      <c r="BE90" s="94"/>
      <c r="BF90" s="94"/>
      <c r="BG90" s="94"/>
      <c r="BH90" s="94"/>
      <c r="BI90" s="94"/>
      <c r="BJ90" s="414">
        <f>IFERROR(IF(AND(BL90=1,BM90=1,SUMIF($C90:$C$525,$C90,$AH90:$AH$525)=$BN90),$BN90,IF($BO90&gt;0,$BO90,IF(AND(B90=B91,C90=C91,D90=D91,J90=J91),AH90+AH91,IF(AND(COUNTIF($C$13:$C89,$C90)&gt;=1,COUNTIF($D$13:$D89,$D90)&gt;=1),0,IF(AND(SUMIF($B90:$B$525,$B90,$AH90:$AH$525)&gt;$AH90,SUMIF($C90:$C$525,$C90,$AH90:$AH$525)&gt;$AH90,SUMIF($D90:$D$525,$D90,$AH90:$AH$525)&gt;$AH90),SUMIF($C90:$C$525,$C90,$BN90:$BN$525),0))))),0)</f>
        <v>0</v>
      </c>
      <c r="BK90" s="424"/>
      <c r="BL90" s="409">
        <f>COUNTIFS('ZASOBY N'!$B87:$B$525,'ZASOBY N'!$B87,'ZASOBY N'!$C87:'ZASOBY N'!$C$525,'ZASOBY N'!$C87,'ZASOBY N'!$D87:'ZASOBY N'!$D$525,'ZASOBY N'!$D87,'ZASOBY N'!$H87:'ZASOBY N'!$H$525,'ZASOBY N'!$H87 )</f>
        <v>0</v>
      </c>
      <c r="BM90" s="410">
        <f>COUNTIFS('ZASOBY N'!$B$10:$B87,'ZASOBY N'!$B87,'ZASOBY N'!$C$10:'ZASOBY N'!$C87,'ZASOBY N'!$C87,'ZASOBY N'!$D$10:'ZASOBY N'!$D87,'ZASOBY N'!$D87,'ZASOBY N'!$H$10:'ZASOBY N'!$H87,'ZASOBY N'!$H87 )</f>
        <v>0</v>
      </c>
      <c r="BN90" s="411">
        <f t="shared" si="61"/>
        <v>0</v>
      </c>
      <c r="BO90" s="425">
        <f t="shared" si="62"/>
        <v>0</v>
      </c>
      <c r="BP90" s="94"/>
      <c r="BQ90" s="94"/>
      <c r="BR90" s="94"/>
      <c r="BS90" s="94"/>
      <c r="BT90" s="94"/>
      <c r="BU90" s="94"/>
      <c r="BV90" s="94"/>
      <c r="BW90" s="426" t="str">
        <f t="shared" si="57"/>
        <v/>
      </c>
      <c r="BX90" s="439" t="str">
        <f>IF(E90=0,"",NN!E90)</f>
        <v/>
      </c>
      <c r="BY90" s="396" t="str">
        <f>IF(A90="","",NN!A90)</f>
        <v/>
      </c>
      <c r="BZ90" s="428" t="str">
        <f>IF(OR(E90=LEGENDA!$D$30,E90=LEGENDA!$D$31,E90=LEGENDA!$D$32,E90=LEGENDA!$D$33,E90=LEGENDA!$D$34,E90=LEGENDA!$D$35,E90=LEGENDA!$D$36,E90=LEGENDA!$D$37),AV90,"")</f>
        <v/>
      </c>
      <c r="CA90" s="428" t="str">
        <f>IF(OR(E90=LEGENDA!$D$30,E90=LEGENDA!$D$31,E90=LEGENDA!$D$32,E90=LEGENDA!$D$33,E90=LEGENDA!$D$34,E90=LEGENDA!$D$35,E90=LEGENDA!$D$36,E90=LEGENDA!$D$37),AG90,"")</f>
        <v/>
      </c>
      <c r="CB90" s="397" t="str">
        <f t="shared" si="58"/>
        <v/>
      </c>
      <c r="CC90" s="397" t="str">
        <f t="shared" si="63"/>
        <v/>
      </c>
      <c r="CD90" s="397" t="str">
        <f t="shared" si="64"/>
        <v/>
      </c>
      <c r="CE90" s="397" t="str">
        <f t="shared" si="65"/>
        <v/>
      </c>
      <c r="CF90" s="397" t="str">
        <f t="shared" si="66"/>
        <v/>
      </c>
      <c r="CG90" s="397" t="str">
        <f t="shared" si="67"/>
        <v/>
      </c>
      <c r="CH90" s="397" t="str">
        <f>IF(OR(E90=LEGENDA!$D$28,E90=LEGENDA!$D$29,E90=LEGENDA!$D$30,E90=LEGENDA!$D$31,E90=LEGENDA!$D$32,E90=LEGENDA!$D$33,E90=LEGENDA!$D$34,E90=LEGENDA!$D$35,E90=LEGENDA!$D$36,E90=LEGENDA!$D$39),1,"")</f>
        <v/>
      </c>
      <c r="CI90" s="397" t="str">
        <f t="shared" si="68"/>
        <v/>
      </c>
      <c r="CJ90" s="397" t="str">
        <f t="shared" si="59"/>
        <v/>
      </c>
    </row>
    <row r="91" spans="1:88" ht="18.75" customHeight="1" thickBot="1" x14ac:dyDescent="0.3">
      <c r="A91" s="152" t="str">
        <f>IF('ZASOBY N'!A88="","",'ZASOBY N'!A88)</f>
        <v/>
      </c>
      <c r="B91" s="137" t="str">
        <f>IF('ZASOBY N'!B88="","",'ZASOBY N'!B88)</f>
        <v/>
      </c>
      <c r="C91" s="137" t="str">
        <f>IF('ZASOBY N'!C88="","",'ZASOBY N'!C88)</f>
        <v/>
      </c>
      <c r="D91" s="354" t="str">
        <f>IF('ZASOBY N'!D88="","",'ZASOBY N'!D88)</f>
        <v/>
      </c>
      <c r="E91" s="404"/>
      <c r="F91" s="130"/>
      <c r="G91" s="129"/>
      <c r="H91" s="301"/>
      <c r="I91" s="301"/>
      <c r="J91" s="147" t="str">
        <f>IF('ZASOBY N'!$F88="","",'ZASOBY N'!$F88)</f>
        <v/>
      </c>
      <c r="K91" s="403"/>
      <c r="L91" s="254" t="str">
        <f t="shared" si="69"/>
        <v/>
      </c>
      <c r="M91" s="300"/>
      <c r="N91" s="300"/>
      <c r="O91" s="140" t="str">
        <f>IF(L91="","",IF(OR(E91=LEGENDA!$D$28,E91=LEGENDA!$D$29,E91=LEGENDA!$D$31,E91=LEGENDA!$D$38),0.15,0))</f>
        <v/>
      </c>
      <c r="P91" s="140" t="str">
        <f>IF(L91="","",IF(AND(E91=LEGENDA!$D$39,H91=""),"BRAK kol.7",IF(AND(F91=LEGENDA!$A$105,H91=""),"BRAK kol.7",IF(AND(F91=LEGENDA!$A$106,H91=""),"BRAK kol.7",IF(AND(F91=LEGENDA!$A$107,H91=""),"BRAK kol.7",IF(AND(F91=LEGENDA!$A$108,H91=""),"BRAK kol.7",IF(AND(F91=LEGENDA!$A$109,H91=""),"BRAK kol.7",L91*O91)))))))</f>
        <v/>
      </c>
      <c r="Q91" s="141" t="str">
        <f t="shared" si="39"/>
        <v/>
      </c>
      <c r="R91" s="142" t="str">
        <f t="shared" si="40"/>
        <v/>
      </c>
      <c r="S91" s="149" t="str">
        <f t="shared" si="60"/>
        <v/>
      </c>
      <c r="T91" s="431" t="str">
        <f t="shared" si="41"/>
        <v/>
      </c>
      <c r="U91" s="402"/>
      <c r="V91" s="431" t="str">
        <f t="shared" si="42"/>
        <v/>
      </c>
      <c r="W91" s="257"/>
      <c r="X91" s="302" t="str">
        <f>IF(U91="","",IF(AND(V91="",W91=""),"",IF(AND(E91=LEGENDA!$D$39,H91=""),"BRAK kol.7",IF(AND(F91=LEGENDA!$A$105,H91="",E91=LEGENDA!$D$35),V91*W91,IF(AND(F91=LEGENDA!$A$105,H91="",E91=LEGENDA!$D$36),V91*W91,IF(AND(F91=LEGENDA!$A$105,H91=""),"BRAK kol.7",IF(AND(F91=LEGENDA!$A$106,H91=""),"BRAK kol.7",IF(AND(F91=LEGENDA!$A$107,H91=""),"BRAK kol.7",IF(AND(F91=LEGENDA!$A$108,H91=""),"BRAK kol.7",IF(AND(F91=LEGENDA!$A$109,H91=""),"BRAK kol.7",IF(AND(U91&gt;0,W91=""),"Brakkol21",IF(OR(T91="Błąd kol. 7",T91="Błąd kol.8"),T91,IF(AND(H91="",I91=""),"BRAKkol7-8",V91*W91)))))))))))))</f>
        <v/>
      </c>
      <c r="Y91" s="402"/>
      <c r="Z91" s="431" t="str">
        <f t="shared" si="43"/>
        <v/>
      </c>
      <c r="AA91" s="257"/>
      <c r="AB91" s="302" t="str">
        <f>IF(OR(Y91="",Z91="",AA91=""),"",IF(AND(E91=LEGENDA!$D$39,H91=""),"BRAK kol.7",IF(AND(F91=LEGENDA!$A$105,H91=""),"BRAK kol.7",IF(AND(F91=LEGENDA!$A$106,H91=""),"BRAK kol.7",IF(AND(F91=LEGENDA!$A$107,H91=""),"BRAK kol.7",IF(AND(F91=LEGENDA!$A$108,H91=""),"BRAK kol.7",IF(AND(F91=LEGENDA!$A$109,H91=""),"BRAK kol.7",Z91*AA91)))))))</f>
        <v/>
      </c>
      <c r="AC91" s="302" t="str">
        <f t="shared" si="44"/>
        <v/>
      </c>
      <c r="AD91" s="143" t="str">
        <f>IFERROR(IF(OR(J91="",AC91=""),"",IF(AND(E91=LEGENDA!$D$39,H91="",I91=""),"BRAK kol.7",AC91*$J91)),"BRAK kol.7")</f>
        <v/>
      </c>
      <c r="AE91" s="144" t="str">
        <f t="shared" si="45"/>
        <v/>
      </c>
      <c r="AF91" s="143" t="str">
        <f t="shared" si="46"/>
        <v/>
      </c>
      <c r="AG91" s="143" t="str">
        <f t="shared" si="47"/>
        <v/>
      </c>
      <c r="AH91" s="143" t="str">
        <f t="shared" si="48"/>
        <v/>
      </c>
      <c r="AI91" s="131"/>
      <c r="AJ91" s="327"/>
      <c r="AK91" s="286" t="str">
        <f t="shared" si="49"/>
        <v/>
      </c>
      <c r="AL91" s="287" t="str">
        <f t="shared" si="50"/>
        <v/>
      </c>
      <c r="AM91" s="287" t="str">
        <f t="shared" si="51"/>
        <v/>
      </c>
      <c r="AN91" s="318" t="str">
        <f>IF('ZASOBY N'!BD88="","",'ZASOBY N'!BD88)</f>
        <v/>
      </c>
      <c r="AO91" s="320"/>
      <c r="AP91" s="329">
        <f t="shared" si="52"/>
        <v>0</v>
      </c>
      <c r="AQ91" s="333">
        <f t="shared" si="35"/>
        <v>0</v>
      </c>
      <c r="AR91" s="333">
        <f t="shared" si="35"/>
        <v>0</v>
      </c>
      <c r="AS91" s="333">
        <f t="shared" si="53"/>
        <v>0</v>
      </c>
      <c r="AT91" s="333">
        <f t="shared" si="54"/>
        <v>0</v>
      </c>
      <c r="AU91" s="333">
        <f t="shared" si="55"/>
        <v>0</v>
      </c>
      <c r="AV91" s="396" t="str">
        <f>IF(BJ91=0,"",NN!BJ91)</f>
        <v/>
      </c>
      <c r="AW91" s="460" t="str">
        <f>IF('UPR BILANS N'!W89="","",'UPR BILANS N'!W89)</f>
        <v/>
      </c>
      <c r="AX91" s="94" t="str">
        <f t="shared" si="56"/>
        <v/>
      </c>
      <c r="AY91" s="94"/>
      <c r="AZ91" s="94"/>
      <c r="BA91" s="94"/>
      <c r="BB91" s="94"/>
      <c r="BC91" s="94"/>
      <c r="BD91" s="94"/>
      <c r="BE91" s="94"/>
      <c r="BF91" s="94"/>
      <c r="BG91" s="94"/>
      <c r="BH91" s="94"/>
      <c r="BI91" s="94"/>
      <c r="BJ91" s="414">
        <f>IFERROR(IF(AND(BL91=1,BM91=1,SUMIF($C91:$C$525,$C91,$AH91:$AH$525)=$BN91),$BN91,IF($BO91&gt;0,$BO91,IF(AND(B91=B92,C91=C92,D91=D92,J91=J92),AH91+AH92,IF(AND(COUNTIF($C$13:$C90,$C91)&gt;=1,COUNTIF($D$13:$D90,$D91)&gt;=1),0,IF(AND(SUMIF($B91:$B$525,$B91,$AH91:$AH$525)&gt;$AH91,SUMIF($C91:$C$525,$C91,$AH91:$AH$525)&gt;$AH91,SUMIF($D91:$D$525,$D91,$AH91:$AH$525)&gt;$AH91),SUMIF($C91:$C$525,$C91,$BN91:$BN$525),0))))),0)</f>
        <v>0</v>
      </c>
      <c r="BK91" s="424"/>
      <c r="BL91" s="409">
        <f>COUNTIFS('ZASOBY N'!$B88:$B$525,'ZASOBY N'!$B88,'ZASOBY N'!$C88:'ZASOBY N'!$C$525,'ZASOBY N'!$C88,'ZASOBY N'!$D88:'ZASOBY N'!$D$525,'ZASOBY N'!$D88,'ZASOBY N'!$H88:'ZASOBY N'!$H$525,'ZASOBY N'!$H88 )</f>
        <v>0</v>
      </c>
      <c r="BM91" s="410">
        <f>COUNTIFS('ZASOBY N'!$B$10:$B88,'ZASOBY N'!$B88,'ZASOBY N'!$C$10:'ZASOBY N'!$C88,'ZASOBY N'!$C88,'ZASOBY N'!$D$10:'ZASOBY N'!$D88,'ZASOBY N'!$D88,'ZASOBY N'!$H$10:'ZASOBY N'!$H88,'ZASOBY N'!$H88 )</f>
        <v>0</v>
      </c>
      <c r="BN91" s="411">
        <f t="shared" si="61"/>
        <v>0</v>
      </c>
      <c r="BO91" s="425">
        <f t="shared" si="62"/>
        <v>0</v>
      </c>
      <c r="BP91" s="94"/>
      <c r="BQ91" s="94"/>
      <c r="BR91" s="94"/>
      <c r="BS91" s="94"/>
      <c r="BT91" s="94"/>
      <c r="BU91" s="94"/>
      <c r="BV91" s="94"/>
      <c r="BW91" s="426" t="str">
        <f t="shared" si="57"/>
        <v/>
      </c>
      <c r="BX91" s="439" t="str">
        <f>IF(E91=0,"",NN!E91)</f>
        <v/>
      </c>
      <c r="BY91" s="396" t="str">
        <f>IF(A91="","",NN!A91)</f>
        <v/>
      </c>
      <c r="BZ91" s="428" t="str">
        <f>IF(OR(E91=LEGENDA!$D$30,E91=LEGENDA!$D$31,E91=LEGENDA!$D$32,E91=LEGENDA!$D$33,E91=LEGENDA!$D$34,E91=LEGENDA!$D$35,E91=LEGENDA!$D$36,E91=LEGENDA!$D$37),AV91,"")</f>
        <v/>
      </c>
      <c r="CA91" s="428" t="str">
        <f>IF(OR(E91=LEGENDA!$D$30,E91=LEGENDA!$D$31,E91=LEGENDA!$D$32,E91=LEGENDA!$D$33,E91=LEGENDA!$D$34,E91=LEGENDA!$D$35,E91=LEGENDA!$D$36,E91=LEGENDA!$D$37),AG91,"")</f>
        <v/>
      </c>
      <c r="CB91" s="397" t="str">
        <f t="shared" si="58"/>
        <v/>
      </c>
      <c r="CC91" s="397" t="str">
        <f t="shared" si="63"/>
        <v/>
      </c>
      <c r="CD91" s="397" t="str">
        <f t="shared" si="64"/>
        <v/>
      </c>
      <c r="CE91" s="397" t="str">
        <f t="shared" si="65"/>
        <v/>
      </c>
      <c r="CF91" s="397" t="str">
        <f t="shared" si="66"/>
        <v/>
      </c>
      <c r="CG91" s="397" t="str">
        <f t="shared" si="67"/>
        <v/>
      </c>
      <c r="CH91" s="397" t="str">
        <f>IF(OR(E91=LEGENDA!$D$28,E91=LEGENDA!$D$29,E91=LEGENDA!$D$30,E91=LEGENDA!$D$31,E91=LEGENDA!$D$32,E91=LEGENDA!$D$33,E91=LEGENDA!$D$34,E91=LEGENDA!$D$35,E91=LEGENDA!$D$36,E91=LEGENDA!$D$39),1,"")</f>
        <v/>
      </c>
      <c r="CI91" s="397" t="str">
        <f t="shared" si="68"/>
        <v/>
      </c>
      <c r="CJ91" s="397" t="str">
        <f t="shared" si="59"/>
        <v/>
      </c>
    </row>
    <row r="92" spans="1:88" ht="18.75" customHeight="1" thickBot="1" x14ac:dyDescent="0.3">
      <c r="A92" s="152" t="str">
        <f>IF('ZASOBY N'!A89="","",'ZASOBY N'!A89)</f>
        <v/>
      </c>
      <c r="B92" s="137" t="str">
        <f>IF('ZASOBY N'!B89="","",'ZASOBY N'!B89)</f>
        <v/>
      </c>
      <c r="C92" s="137" t="str">
        <f>IF('ZASOBY N'!C89="","",'ZASOBY N'!C89)</f>
        <v/>
      </c>
      <c r="D92" s="354" t="str">
        <f>IF('ZASOBY N'!D89="","",'ZASOBY N'!D89)</f>
        <v/>
      </c>
      <c r="E92" s="404"/>
      <c r="F92" s="130"/>
      <c r="G92" s="129"/>
      <c r="H92" s="301"/>
      <c r="I92" s="301"/>
      <c r="J92" s="147" t="str">
        <f>IF('ZASOBY N'!$F89="","",'ZASOBY N'!$F89)</f>
        <v/>
      </c>
      <c r="K92" s="403"/>
      <c r="L92" s="254" t="str">
        <f t="shared" si="69"/>
        <v/>
      </c>
      <c r="M92" s="300"/>
      <c r="N92" s="300"/>
      <c r="O92" s="140" t="str">
        <f>IF(L92="","",IF(OR(E92=LEGENDA!$D$28,E92=LEGENDA!$D$29,E92=LEGENDA!$D$31,E92=LEGENDA!$D$38),0.15,0))</f>
        <v/>
      </c>
      <c r="P92" s="140" t="str">
        <f>IF(L92="","",IF(AND(E92=LEGENDA!$D$39,H92=""),"BRAK kol.7",IF(AND(F92=LEGENDA!$A$105,H92=""),"BRAK kol.7",IF(AND(F92=LEGENDA!$A$106,H92=""),"BRAK kol.7",IF(AND(F92=LEGENDA!$A$107,H92=""),"BRAK kol.7",IF(AND(F92=LEGENDA!$A$108,H92=""),"BRAK kol.7",IF(AND(F92=LEGENDA!$A$109,H92=""),"BRAK kol.7",L92*O92)))))))</f>
        <v/>
      </c>
      <c r="Q92" s="141" t="str">
        <f t="shared" si="39"/>
        <v/>
      </c>
      <c r="R92" s="142" t="str">
        <f t="shared" si="40"/>
        <v/>
      </c>
      <c r="S92" s="149" t="str">
        <f t="shared" si="60"/>
        <v/>
      </c>
      <c r="T92" s="431" t="str">
        <f t="shared" si="41"/>
        <v/>
      </c>
      <c r="U92" s="402"/>
      <c r="V92" s="431" t="str">
        <f t="shared" si="42"/>
        <v/>
      </c>
      <c r="W92" s="257"/>
      <c r="X92" s="302" t="str">
        <f>IF(U92="","",IF(AND(V92="",W92=""),"",IF(AND(E92=LEGENDA!$D$39,H92=""),"BRAK kol.7",IF(AND(F92=LEGENDA!$A$105,H92="",E92=LEGENDA!$D$35),V92*W92,IF(AND(F92=LEGENDA!$A$105,H92="",E92=LEGENDA!$D$36),V92*W92,IF(AND(F92=LEGENDA!$A$105,H92=""),"BRAK kol.7",IF(AND(F92=LEGENDA!$A$106,H92=""),"BRAK kol.7",IF(AND(F92=LEGENDA!$A$107,H92=""),"BRAK kol.7",IF(AND(F92=LEGENDA!$A$108,H92=""),"BRAK kol.7",IF(AND(F92=LEGENDA!$A$109,H92=""),"BRAK kol.7",IF(AND(U92&gt;0,W92=""),"Brakkol21",IF(OR(T92="Błąd kol. 7",T92="Błąd kol.8"),T92,IF(AND(H92="",I92=""),"BRAKkol7-8",V92*W92)))))))))))))</f>
        <v/>
      </c>
      <c r="Y92" s="402"/>
      <c r="Z92" s="431" t="str">
        <f t="shared" si="43"/>
        <v/>
      </c>
      <c r="AA92" s="257"/>
      <c r="AB92" s="302" t="str">
        <f>IF(OR(Y92="",Z92="",AA92=""),"",IF(AND(E92=LEGENDA!$D$39,H92=""),"BRAK kol.7",IF(AND(F92=LEGENDA!$A$105,H92=""),"BRAK kol.7",IF(AND(F92=LEGENDA!$A$106,H92=""),"BRAK kol.7",IF(AND(F92=LEGENDA!$A$107,H92=""),"BRAK kol.7",IF(AND(F92=LEGENDA!$A$108,H92=""),"BRAK kol.7",IF(AND(F92=LEGENDA!$A$109,H92=""),"BRAK kol.7",Z92*AA92)))))))</f>
        <v/>
      </c>
      <c r="AC92" s="302" t="str">
        <f t="shared" si="44"/>
        <v/>
      </c>
      <c r="AD92" s="143" t="str">
        <f>IFERROR(IF(OR(J92="",AC92=""),"",IF(AND(E92=LEGENDA!$D$39,H92="",I92=""),"BRAK kol.7",AC92*$J92)),"BRAK kol.7")</f>
        <v/>
      </c>
      <c r="AE92" s="144" t="str">
        <f t="shared" si="45"/>
        <v/>
      </c>
      <c r="AF92" s="143" t="str">
        <f t="shared" si="46"/>
        <v/>
      </c>
      <c r="AG92" s="143" t="str">
        <f t="shared" si="47"/>
        <v/>
      </c>
      <c r="AH92" s="143" t="str">
        <f t="shared" si="48"/>
        <v/>
      </c>
      <c r="AI92" s="131"/>
      <c r="AJ92" s="327"/>
      <c r="AK92" s="286" t="str">
        <f t="shared" si="49"/>
        <v/>
      </c>
      <c r="AL92" s="287" t="str">
        <f t="shared" si="50"/>
        <v/>
      </c>
      <c r="AM92" s="287" t="str">
        <f t="shared" si="51"/>
        <v/>
      </c>
      <c r="AN92" s="318" t="str">
        <f>IF('ZASOBY N'!BD89="","",'ZASOBY N'!BD89)</f>
        <v/>
      </c>
      <c r="AO92" s="320"/>
      <c r="AP92" s="329">
        <f t="shared" si="52"/>
        <v>0</v>
      </c>
      <c r="AQ92" s="333">
        <f t="shared" si="35"/>
        <v>0</v>
      </c>
      <c r="AR92" s="333">
        <f t="shared" si="35"/>
        <v>0</v>
      </c>
      <c r="AS92" s="333">
        <f t="shared" si="53"/>
        <v>0</v>
      </c>
      <c r="AT92" s="333">
        <f t="shared" si="54"/>
        <v>0</v>
      </c>
      <c r="AU92" s="333">
        <f t="shared" si="55"/>
        <v>0</v>
      </c>
      <c r="AV92" s="396" t="str">
        <f>IF(BJ92=0,"",NN!BJ92)</f>
        <v/>
      </c>
      <c r="AW92" s="460" t="str">
        <f>IF('UPR BILANS N'!W90="","",'UPR BILANS N'!W90)</f>
        <v/>
      </c>
      <c r="AX92" s="94" t="str">
        <f t="shared" si="56"/>
        <v/>
      </c>
      <c r="AY92" s="94"/>
      <c r="AZ92" s="94"/>
      <c r="BA92" s="94"/>
      <c r="BB92" s="94"/>
      <c r="BC92" s="94"/>
      <c r="BD92" s="94"/>
      <c r="BE92" s="94"/>
      <c r="BF92" s="94"/>
      <c r="BG92" s="94"/>
      <c r="BH92" s="94"/>
      <c r="BI92" s="94"/>
      <c r="BJ92" s="414">
        <f>IFERROR(IF(AND(BL92=1,BM92=1,SUMIF($C92:$C$525,$C92,$AH92:$AH$525)=$BN92),$BN92,IF($BO92&gt;0,$BO92,IF(AND(B92=B93,C92=C93,D92=D93,J92=J93),AH92+AH93,IF(AND(COUNTIF($C$13:$C91,$C92)&gt;=1,COUNTIF($D$13:$D91,$D92)&gt;=1),0,IF(AND(SUMIF($B92:$B$525,$B92,$AH92:$AH$525)&gt;$AH92,SUMIF($C92:$C$525,$C92,$AH92:$AH$525)&gt;$AH92,SUMIF($D92:$D$525,$D92,$AH92:$AH$525)&gt;$AH92),SUMIF($C92:$C$525,$C92,$BN92:$BN$525),0))))),0)</f>
        <v>0</v>
      </c>
      <c r="BK92" s="424"/>
      <c r="BL92" s="409">
        <f>COUNTIFS('ZASOBY N'!$B89:$B$525,'ZASOBY N'!$B89,'ZASOBY N'!$C89:'ZASOBY N'!$C$525,'ZASOBY N'!$C89,'ZASOBY N'!$D89:'ZASOBY N'!$D$525,'ZASOBY N'!$D89,'ZASOBY N'!$H89:'ZASOBY N'!$H$525,'ZASOBY N'!$H89 )</f>
        <v>0</v>
      </c>
      <c r="BM92" s="410">
        <f>COUNTIFS('ZASOBY N'!$B$10:$B89,'ZASOBY N'!$B89,'ZASOBY N'!$C$10:'ZASOBY N'!$C89,'ZASOBY N'!$C89,'ZASOBY N'!$D$10:'ZASOBY N'!$D89,'ZASOBY N'!$D89,'ZASOBY N'!$H$10:'ZASOBY N'!$H89,'ZASOBY N'!$H89 )</f>
        <v>0</v>
      </c>
      <c r="BN92" s="411">
        <f t="shared" si="61"/>
        <v>0</v>
      </c>
      <c r="BO92" s="425">
        <f t="shared" si="62"/>
        <v>0</v>
      </c>
      <c r="BP92" s="94"/>
      <c r="BQ92" s="94"/>
      <c r="BR92" s="94"/>
      <c r="BS92" s="94"/>
      <c r="BT92" s="94"/>
      <c r="BU92" s="94"/>
      <c r="BV92" s="94"/>
      <c r="BW92" s="426" t="str">
        <f t="shared" si="57"/>
        <v/>
      </c>
      <c r="BX92" s="439" t="str">
        <f>IF(E92=0,"",NN!E92)</f>
        <v/>
      </c>
      <c r="BY92" s="396" t="str">
        <f>IF(A92="","",NN!A92)</f>
        <v/>
      </c>
      <c r="BZ92" s="428" t="str">
        <f>IF(OR(E92=LEGENDA!$D$30,E92=LEGENDA!$D$31,E92=LEGENDA!$D$32,E92=LEGENDA!$D$33,E92=LEGENDA!$D$34,E92=LEGENDA!$D$35,E92=LEGENDA!$D$36,E92=LEGENDA!$D$37),AV92,"")</f>
        <v/>
      </c>
      <c r="CA92" s="428" t="str">
        <f>IF(OR(E92=LEGENDA!$D$30,E92=LEGENDA!$D$31,E92=LEGENDA!$D$32,E92=LEGENDA!$D$33,E92=LEGENDA!$D$34,E92=LEGENDA!$D$35,E92=LEGENDA!$D$36,E92=LEGENDA!$D$37),AG92,"")</f>
        <v/>
      </c>
      <c r="CB92" s="397" t="str">
        <f t="shared" si="58"/>
        <v/>
      </c>
      <c r="CC92" s="397" t="str">
        <f t="shared" si="63"/>
        <v/>
      </c>
      <c r="CD92" s="397" t="str">
        <f t="shared" si="64"/>
        <v/>
      </c>
      <c r="CE92" s="397" t="str">
        <f t="shared" si="65"/>
        <v/>
      </c>
      <c r="CF92" s="397" t="str">
        <f t="shared" si="66"/>
        <v/>
      </c>
      <c r="CG92" s="397" t="str">
        <f t="shared" si="67"/>
        <v/>
      </c>
      <c r="CH92" s="397" t="str">
        <f>IF(OR(E92=LEGENDA!$D$28,E92=LEGENDA!$D$29,E92=LEGENDA!$D$30,E92=LEGENDA!$D$31,E92=LEGENDA!$D$32,E92=LEGENDA!$D$33,E92=LEGENDA!$D$34,E92=LEGENDA!$D$35,E92=LEGENDA!$D$36,E92=LEGENDA!$D$39),1,"")</f>
        <v/>
      </c>
      <c r="CI92" s="397" t="str">
        <f t="shared" si="68"/>
        <v/>
      </c>
      <c r="CJ92" s="397" t="str">
        <f t="shared" si="59"/>
        <v/>
      </c>
    </row>
    <row r="93" spans="1:88" ht="18.75" customHeight="1" thickBot="1" x14ac:dyDescent="0.3">
      <c r="A93" s="152" t="str">
        <f>IF('ZASOBY N'!A90="","",'ZASOBY N'!A90)</f>
        <v/>
      </c>
      <c r="B93" s="137" t="str">
        <f>IF('ZASOBY N'!B90="","",'ZASOBY N'!B90)</f>
        <v/>
      </c>
      <c r="C93" s="137" t="str">
        <f>IF('ZASOBY N'!C90="","",'ZASOBY N'!C90)</f>
        <v/>
      </c>
      <c r="D93" s="354" t="str">
        <f>IF('ZASOBY N'!D90="","",'ZASOBY N'!D90)</f>
        <v/>
      </c>
      <c r="E93" s="404"/>
      <c r="F93" s="130"/>
      <c r="G93" s="129"/>
      <c r="H93" s="301"/>
      <c r="I93" s="301"/>
      <c r="J93" s="147" t="str">
        <f>IF('ZASOBY N'!$F90="","",'ZASOBY N'!$F90)</f>
        <v/>
      </c>
      <c r="K93" s="403"/>
      <c r="L93" s="254" t="str">
        <f t="shared" si="69"/>
        <v/>
      </c>
      <c r="M93" s="300"/>
      <c r="N93" s="300"/>
      <c r="O93" s="140" t="str">
        <f>IF(L93="","",IF(OR(E93=LEGENDA!$D$28,E93=LEGENDA!$D$29,E93=LEGENDA!$D$31,E93=LEGENDA!$D$38),0.15,0))</f>
        <v/>
      </c>
      <c r="P93" s="140" t="str">
        <f>IF(L93="","",IF(AND(E93=LEGENDA!$D$39,H93=""),"BRAK kol.7",IF(AND(F93=LEGENDA!$A$105,H93=""),"BRAK kol.7",IF(AND(F93=LEGENDA!$A$106,H93=""),"BRAK kol.7",IF(AND(F93=LEGENDA!$A$107,H93=""),"BRAK kol.7",IF(AND(F93=LEGENDA!$A$108,H93=""),"BRAK kol.7",IF(AND(F93=LEGENDA!$A$109,H93=""),"BRAK kol.7",L93*O93)))))))</f>
        <v/>
      </c>
      <c r="Q93" s="141" t="str">
        <f t="shared" si="39"/>
        <v/>
      </c>
      <c r="R93" s="142" t="str">
        <f t="shared" si="40"/>
        <v/>
      </c>
      <c r="S93" s="149" t="str">
        <f t="shared" si="60"/>
        <v/>
      </c>
      <c r="T93" s="431" t="str">
        <f t="shared" si="41"/>
        <v/>
      </c>
      <c r="U93" s="402"/>
      <c r="V93" s="431" t="str">
        <f t="shared" si="42"/>
        <v/>
      </c>
      <c r="W93" s="257"/>
      <c r="X93" s="302" t="str">
        <f>IF(U93="","",IF(AND(V93="",W93=""),"",IF(AND(E93=LEGENDA!$D$39,H93=""),"BRAK kol.7",IF(AND(F93=LEGENDA!$A$105,H93="",E93=LEGENDA!$D$35),V93*W93,IF(AND(F93=LEGENDA!$A$105,H93="",E93=LEGENDA!$D$36),V93*W93,IF(AND(F93=LEGENDA!$A$105,H93=""),"BRAK kol.7",IF(AND(F93=LEGENDA!$A$106,H93=""),"BRAK kol.7",IF(AND(F93=LEGENDA!$A$107,H93=""),"BRAK kol.7",IF(AND(F93=LEGENDA!$A$108,H93=""),"BRAK kol.7",IF(AND(F93=LEGENDA!$A$109,H93=""),"BRAK kol.7",IF(AND(U93&gt;0,W93=""),"Brakkol21",IF(OR(T93="Błąd kol. 7",T93="Błąd kol.8"),T93,IF(AND(H93="",I93=""),"BRAKkol7-8",V93*W93)))))))))))))</f>
        <v/>
      </c>
      <c r="Y93" s="402"/>
      <c r="Z93" s="431" t="str">
        <f t="shared" si="43"/>
        <v/>
      </c>
      <c r="AA93" s="257"/>
      <c r="AB93" s="302" t="str">
        <f>IF(OR(Y93="",Z93="",AA93=""),"",IF(AND(E93=LEGENDA!$D$39,H93=""),"BRAK kol.7",IF(AND(F93=LEGENDA!$A$105,H93=""),"BRAK kol.7",IF(AND(F93=LEGENDA!$A$106,H93=""),"BRAK kol.7",IF(AND(F93=LEGENDA!$A$107,H93=""),"BRAK kol.7",IF(AND(F93=LEGENDA!$A$108,H93=""),"BRAK kol.7",IF(AND(F93=LEGENDA!$A$109,H93=""),"BRAK kol.7",Z93*AA93)))))))</f>
        <v/>
      </c>
      <c r="AC93" s="302" t="str">
        <f t="shared" si="44"/>
        <v/>
      </c>
      <c r="AD93" s="143" t="str">
        <f>IFERROR(IF(OR(J93="",AC93=""),"",IF(AND(E93=LEGENDA!$D$39,H93="",I93=""),"BRAK kol.7",AC93*$J93)),"BRAK kol.7")</f>
        <v/>
      </c>
      <c r="AE93" s="144" t="str">
        <f t="shared" si="45"/>
        <v/>
      </c>
      <c r="AF93" s="143" t="str">
        <f t="shared" si="46"/>
        <v/>
      </c>
      <c r="AG93" s="143" t="str">
        <f t="shared" si="47"/>
        <v/>
      </c>
      <c r="AH93" s="143" t="str">
        <f t="shared" si="48"/>
        <v/>
      </c>
      <c r="AI93" s="131"/>
      <c r="AJ93" s="327"/>
      <c r="AK93" s="286" t="str">
        <f t="shared" si="49"/>
        <v/>
      </c>
      <c r="AL93" s="287" t="str">
        <f t="shared" si="50"/>
        <v/>
      </c>
      <c r="AM93" s="287" t="str">
        <f t="shared" si="51"/>
        <v/>
      </c>
      <c r="AN93" s="318" t="str">
        <f>IF('ZASOBY N'!BD90="","",'ZASOBY N'!BD90)</f>
        <v/>
      </c>
      <c r="AO93" s="320"/>
      <c r="AP93" s="329">
        <f t="shared" si="52"/>
        <v>0</v>
      </c>
      <c r="AQ93" s="333">
        <f t="shared" ref="AQ93:AR156" si="70">IF($E93=AQ$6,$AF93,0)</f>
        <v>0</v>
      </c>
      <c r="AR93" s="333">
        <f t="shared" si="70"/>
        <v>0</v>
      </c>
      <c r="AS93" s="333">
        <f t="shared" si="53"/>
        <v>0</v>
      </c>
      <c r="AT93" s="333">
        <f t="shared" si="54"/>
        <v>0</v>
      </c>
      <c r="AU93" s="333">
        <f t="shared" si="55"/>
        <v>0</v>
      </c>
      <c r="AV93" s="396" t="str">
        <f>IF(BJ93=0,"",NN!BJ93)</f>
        <v/>
      </c>
      <c r="AW93" s="460" t="str">
        <f>IF('UPR BILANS N'!W91="","",'UPR BILANS N'!W91)</f>
        <v/>
      </c>
      <c r="AX93" s="94" t="str">
        <f t="shared" si="56"/>
        <v/>
      </c>
      <c r="AY93" s="94"/>
      <c r="AZ93" s="94"/>
      <c r="BA93" s="94"/>
      <c r="BB93" s="94"/>
      <c r="BC93" s="94"/>
      <c r="BD93" s="94"/>
      <c r="BE93" s="94"/>
      <c r="BF93" s="94"/>
      <c r="BG93" s="94"/>
      <c r="BH93" s="94"/>
      <c r="BI93" s="94"/>
      <c r="BJ93" s="414">
        <f>IFERROR(IF(AND(BL93=1,BM93=1,SUMIF($C93:$C$525,$C93,$AH93:$AH$525)=$BN93),$BN93,IF($BO93&gt;0,$BO93,IF(AND(B93=B94,C93=C94,D93=D94,J93=J94),AH93+AH94,IF(AND(COUNTIF($C$13:$C92,$C93)&gt;=1,COUNTIF($D$13:$D92,$D93)&gt;=1),0,IF(AND(SUMIF($B93:$B$525,$B93,$AH93:$AH$525)&gt;$AH93,SUMIF($C93:$C$525,$C93,$AH93:$AH$525)&gt;$AH93,SUMIF($D93:$D$525,$D93,$AH93:$AH$525)&gt;$AH93),SUMIF($C93:$C$525,$C93,$BN93:$BN$525),0))))),0)</f>
        <v>0</v>
      </c>
      <c r="BK93" s="424"/>
      <c r="BL93" s="409">
        <f>COUNTIFS('ZASOBY N'!$B90:$B$525,'ZASOBY N'!$B90,'ZASOBY N'!$C90:'ZASOBY N'!$C$525,'ZASOBY N'!$C90,'ZASOBY N'!$D90:'ZASOBY N'!$D$525,'ZASOBY N'!$D90,'ZASOBY N'!$H90:'ZASOBY N'!$H$525,'ZASOBY N'!$H90 )</f>
        <v>0</v>
      </c>
      <c r="BM93" s="410">
        <f>COUNTIFS('ZASOBY N'!$B$10:$B90,'ZASOBY N'!$B90,'ZASOBY N'!$C$10:'ZASOBY N'!$C90,'ZASOBY N'!$C90,'ZASOBY N'!$D$10:'ZASOBY N'!$D90,'ZASOBY N'!$D90,'ZASOBY N'!$H$10:'ZASOBY N'!$H90,'ZASOBY N'!$H90 )</f>
        <v>0</v>
      </c>
      <c r="BN93" s="411">
        <f t="shared" si="61"/>
        <v>0</v>
      </c>
      <c r="BO93" s="425">
        <f t="shared" si="62"/>
        <v>0</v>
      </c>
      <c r="BP93" s="94"/>
      <c r="BQ93" s="94"/>
      <c r="BR93" s="94"/>
      <c r="BS93" s="94"/>
      <c r="BT93" s="94"/>
      <c r="BU93" s="94"/>
      <c r="BV93" s="94"/>
      <c r="BW93" s="426" t="str">
        <f t="shared" si="57"/>
        <v/>
      </c>
      <c r="BX93" s="439" t="str">
        <f>IF(E93=0,"",NN!E93)</f>
        <v/>
      </c>
      <c r="BY93" s="396" t="str">
        <f>IF(A93="","",NN!A93)</f>
        <v/>
      </c>
      <c r="BZ93" s="428" t="str">
        <f>IF(OR(E93=LEGENDA!$D$30,E93=LEGENDA!$D$31,E93=LEGENDA!$D$32,E93=LEGENDA!$D$33,E93=LEGENDA!$D$34,E93=LEGENDA!$D$35,E93=LEGENDA!$D$36,E93=LEGENDA!$D$37),AV93,"")</f>
        <v/>
      </c>
      <c r="CA93" s="428" t="str">
        <f>IF(OR(E93=LEGENDA!$D$30,E93=LEGENDA!$D$31,E93=LEGENDA!$D$32,E93=LEGENDA!$D$33,E93=LEGENDA!$D$34,E93=LEGENDA!$D$35,E93=LEGENDA!$D$36,E93=LEGENDA!$D$37),AG93,"")</f>
        <v/>
      </c>
      <c r="CB93" s="397" t="str">
        <f t="shared" si="58"/>
        <v/>
      </c>
      <c r="CC93" s="397" t="str">
        <f t="shared" si="63"/>
        <v/>
      </c>
      <c r="CD93" s="397" t="str">
        <f t="shared" si="64"/>
        <v/>
      </c>
      <c r="CE93" s="397" t="str">
        <f t="shared" si="65"/>
        <v/>
      </c>
      <c r="CF93" s="397" t="str">
        <f t="shared" si="66"/>
        <v/>
      </c>
      <c r="CG93" s="397" t="str">
        <f t="shared" si="67"/>
        <v/>
      </c>
      <c r="CH93" s="397" t="str">
        <f>IF(OR(E93=LEGENDA!$D$28,E93=LEGENDA!$D$29,E93=LEGENDA!$D$30,E93=LEGENDA!$D$31,E93=LEGENDA!$D$32,E93=LEGENDA!$D$33,E93=LEGENDA!$D$34,E93=LEGENDA!$D$35,E93=LEGENDA!$D$36,E93=LEGENDA!$D$39),1,"")</f>
        <v/>
      </c>
      <c r="CI93" s="397" t="str">
        <f t="shared" si="68"/>
        <v/>
      </c>
      <c r="CJ93" s="397" t="str">
        <f t="shared" si="59"/>
        <v/>
      </c>
    </row>
    <row r="94" spans="1:88" ht="18.75" customHeight="1" thickBot="1" x14ac:dyDescent="0.3">
      <c r="A94" s="152" t="str">
        <f>IF('ZASOBY N'!A91="","",'ZASOBY N'!A91)</f>
        <v/>
      </c>
      <c r="B94" s="137" t="str">
        <f>IF('ZASOBY N'!B91="","",'ZASOBY N'!B91)</f>
        <v/>
      </c>
      <c r="C94" s="137" t="str">
        <f>IF('ZASOBY N'!C91="","",'ZASOBY N'!C91)</f>
        <v/>
      </c>
      <c r="D94" s="354" t="str">
        <f>IF('ZASOBY N'!D91="","",'ZASOBY N'!D91)</f>
        <v/>
      </c>
      <c r="E94" s="404"/>
      <c r="F94" s="130"/>
      <c r="G94" s="129"/>
      <c r="H94" s="301"/>
      <c r="I94" s="301"/>
      <c r="J94" s="147" t="str">
        <f>IF('ZASOBY N'!$F91="","",'ZASOBY N'!$F91)</f>
        <v/>
      </c>
      <c r="K94" s="403"/>
      <c r="L94" s="254" t="str">
        <f t="shared" si="69"/>
        <v/>
      </c>
      <c r="M94" s="300"/>
      <c r="N94" s="300"/>
      <c r="O94" s="140" t="str">
        <f>IF(L94="","",IF(OR(E94=LEGENDA!$D$28,E94=LEGENDA!$D$29,E94=LEGENDA!$D$31,E94=LEGENDA!$D$38),0.15,0))</f>
        <v/>
      </c>
      <c r="P94" s="140" t="str">
        <f>IF(L94="","",IF(AND(E94=LEGENDA!$D$39,H94=""),"BRAK kol.7",IF(AND(F94=LEGENDA!$A$105,H94=""),"BRAK kol.7",IF(AND(F94=LEGENDA!$A$106,H94=""),"BRAK kol.7",IF(AND(F94=LEGENDA!$A$107,H94=""),"BRAK kol.7",IF(AND(F94=LEGENDA!$A$108,H94=""),"BRAK kol.7",IF(AND(F94=LEGENDA!$A$109,H94=""),"BRAK kol.7",L94*O94)))))))</f>
        <v/>
      </c>
      <c r="Q94" s="141" t="str">
        <f t="shared" si="39"/>
        <v/>
      </c>
      <c r="R94" s="142" t="str">
        <f t="shared" si="40"/>
        <v/>
      </c>
      <c r="S94" s="149" t="str">
        <f t="shared" si="60"/>
        <v/>
      </c>
      <c r="T94" s="431" t="str">
        <f t="shared" si="41"/>
        <v/>
      </c>
      <c r="U94" s="402"/>
      <c r="V94" s="431" t="str">
        <f t="shared" si="42"/>
        <v/>
      </c>
      <c r="W94" s="257"/>
      <c r="X94" s="302" t="str">
        <f>IF(U94="","",IF(AND(V94="",W94=""),"",IF(AND(E94=LEGENDA!$D$39,H94=""),"BRAK kol.7",IF(AND(F94=LEGENDA!$A$105,H94="",E94=LEGENDA!$D$35),V94*W94,IF(AND(F94=LEGENDA!$A$105,H94="",E94=LEGENDA!$D$36),V94*W94,IF(AND(F94=LEGENDA!$A$105,H94=""),"BRAK kol.7",IF(AND(F94=LEGENDA!$A$106,H94=""),"BRAK kol.7",IF(AND(F94=LEGENDA!$A$107,H94=""),"BRAK kol.7",IF(AND(F94=LEGENDA!$A$108,H94=""),"BRAK kol.7",IF(AND(F94=LEGENDA!$A$109,H94=""),"BRAK kol.7",IF(AND(U94&gt;0,W94=""),"Brakkol21",IF(OR(T94="Błąd kol. 7",T94="Błąd kol.8"),T94,IF(AND(H94="",I94=""),"BRAKkol7-8",V94*W94)))))))))))))</f>
        <v/>
      </c>
      <c r="Y94" s="402"/>
      <c r="Z94" s="431" t="str">
        <f t="shared" si="43"/>
        <v/>
      </c>
      <c r="AA94" s="257"/>
      <c r="AB94" s="302" t="str">
        <f>IF(OR(Y94="",Z94="",AA94=""),"",IF(AND(E94=LEGENDA!$D$39,H94=""),"BRAK kol.7",IF(AND(F94=LEGENDA!$A$105,H94=""),"BRAK kol.7",IF(AND(F94=LEGENDA!$A$106,H94=""),"BRAK kol.7",IF(AND(F94=LEGENDA!$A$107,H94=""),"BRAK kol.7",IF(AND(F94=LEGENDA!$A$108,H94=""),"BRAK kol.7",IF(AND(F94=LEGENDA!$A$109,H94=""),"BRAK kol.7",Z94*AA94)))))))</f>
        <v/>
      </c>
      <c r="AC94" s="302" t="str">
        <f t="shared" si="44"/>
        <v/>
      </c>
      <c r="AD94" s="143" t="str">
        <f>IFERROR(IF(OR(J94="",AC94=""),"",IF(AND(E94=LEGENDA!$D$39,H94="",I94=""),"BRAK kol.7",AC94*$J94)),"BRAK kol.7")</f>
        <v/>
      </c>
      <c r="AE94" s="144" t="str">
        <f t="shared" si="45"/>
        <v/>
      </c>
      <c r="AF94" s="143" t="str">
        <f t="shared" si="46"/>
        <v/>
      </c>
      <c r="AG94" s="143" t="str">
        <f t="shared" si="47"/>
        <v/>
      </c>
      <c r="AH94" s="143" t="str">
        <f t="shared" si="48"/>
        <v/>
      </c>
      <c r="AI94" s="131"/>
      <c r="AJ94" s="327"/>
      <c r="AK94" s="286" t="str">
        <f t="shared" si="49"/>
        <v/>
      </c>
      <c r="AL94" s="287" t="str">
        <f t="shared" si="50"/>
        <v/>
      </c>
      <c r="AM94" s="287" t="str">
        <f t="shared" si="51"/>
        <v/>
      </c>
      <c r="AN94" s="318" t="str">
        <f>IF('ZASOBY N'!BD91="","",'ZASOBY N'!BD91)</f>
        <v/>
      </c>
      <c r="AO94" s="320"/>
      <c r="AP94" s="329">
        <f t="shared" si="52"/>
        <v>0</v>
      </c>
      <c r="AQ94" s="333">
        <f t="shared" si="70"/>
        <v>0</v>
      </c>
      <c r="AR94" s="333">
        <f t="shared" si="70"/>
        <v>0</v>
      </c>
      <c r="AS94" s="333">
        <f t="shared" si="53"/>
        <v>0</v>
      </c>
      <c r="AT94" s="333">
        <f t="shared" si="54"/>
        <v>0</v>
      </c>
      <c r="AU94" s="333">
        <f t="shared" si="55"/>
        <v>0</v>
      </c>
      <c r="AV94" s="396" t="str">
        <f>IF(BJ94=0,"",NN!BJ94)</f>
        <v/>
      </c>
      <c r="AW94" s="460" t="str">
        <f>IF('UPR BILANS N'!W92="","",'UPR BILANS N'!W92)</f>
        <v/>
      </c>
      <c r="AX94" s="94" t="str">
        <f t="shared" si="56"/>
        <v/>
      </c>
      <c r="AY94" s="94"/>
      <c r="AZ94" s="94"/>
      <c r="BA94" s="94"/>
      <c r="BB94" s="94"/>
      <c r="BC94" s="94"/>
      <c r="BD94" s="94"/>
      <c r="BE94" s="94"/>
      <c r="BF94" s="94"/>
      <c r="BG94" s="94"/>
      <c r="BH94" s="94"/>
      <c r="BI94" s="94"/>
      <c r="BJ94" s="414">
        <f>IFERROR(IF(AND(BL94=1,BM94=1,SUMIF($C94:$C$525,$C94,$AH94:$AH$525)=$BN94),$BN94,IF($BO94&gt;0,$BO94,IF(AND(B94=B95,C94=C95,D94=D95,J94=J95),AH94+AH95,IF(AND(COUNTIF($C$13:$C93,$C94)&gt;=1,COUNTIF($D$13:$D93,$D94)&gt;=1),0,IF(AND(SUMIF($B94:$B$525,$B94,$AH94:$AH$525)&gt;$AH94,SUMIF($C94:$C$525,$C94,$AH94:$AH$525)&gt;$AH94,SUMIF($D94:$D$525,$D94,$AH94:$AH$525)&gt;$AH94),SUMIF($C94:$C$525,$C94,$BN94:$BN$525),0))))),0)</f>
        <v>0</v>
      </c>
      <c r="BK94" s="424"/>
      <c r="BL94" s="409">
        <f>COUNTIFS('ZASOBY N'!$B91:$B$525,'ZASOBY N'!$B91,'ZASOBY N'!$C91:'ZASOBY N'!$C$525,'ZASOBY N'!$C91,'ZASOBY N'!$D91:'ZASOBY N'!$D$525,'ZASOBY N'!$D91,'ZASOBY N'!$H91:'ZASOBY N'!$H$525,'ZASOBY N'!$H91 )</f>
        <v>0</v>
      </c>
      <c r="BM94" s="410">
        <f>COUNTIFS('ZASOBY N'!$B$10:$B91,'ZASOBY N'!$B91,'ZASOBY N'!$C$10:'ZASOBY N'!$C91,'ZASOBY N'!$C91,'ZASOBY N'!$D$10:'ZASOBY N'!$D91,'ZASOBY N'!$D91,'ZASOBY N'!$H$10:'ZASOBY N'!$H91,'ZASOBY N'!$H91 )</f>
        <v>0</v>
      </c>
      <c r="BN94" s="411">
        <f t="shared" si="61"/>
        <v>0</v>
      </c>
      <c r="BO94" s="425">
        <f t="shared" si="62"/>
        <v>0</v>
      </c>
      <c r="BP94" s="94"/>
      <c r="BQ94" s="94"/>
      <c r="BR94" s="94"/>
      <c r="BS94" s="94"/>
      <c r="BT94" s="94"/>
      <c r="BU94" s="94"/>
      <c r="BV94" s="94"/>
      <c r="BW94" s="426" t="str">
        <f t="shared" si="57"/>
        <v/>
      </c>
      <c r="BX94" s="439" t="str">
        <f>IF(E94=0,"",NN!E94)</f>
        <v/>
      </c>
      <c r="BY94" s="396" t="str">
        <f>IF(A94="","",NN!A94)</f>
        <v/>
      </c>
      <c r="BZ94" s="428" t="str">
        <f>IF(OR(E94=LEGENDA!$D$30,E94=LEGENDA!$D$31,E94=LEGENDA!$D$32,E94=LEGENDA!$D$33,E94=LEGENDA!$D$34,E94=LEGENDA!$D$35,E94=LEGENDA!$D$36,E94=LEGENDA!$D$37),AV94,"")</f>
        <v/>
      </c>
      <c r="CA94" s="428" t="str">
        <f>IF(OR(E94=LEGENDA!$D$30,E94=LEGENDA!$D$31,E94=LEGENDA!$D$32,E94=LEGENDA!$D$33,E94=LEGENDA!$D$34,E94=LEGENDA!$D$35,E94=LEGENDA!$D$36,E94=LEGENDA!$D$37),AG94,"")</f>
        <v/>
      </c>
      <c r="CB94" s="397" t="str">
        <f t="shared" si="58"/>
        <v/>
      </c>
      <c r="CC94" s="397" t="str">
        <f t="shared" si="63"/>
        <v/>
      </c>
      <c r="CD94" s="397" t="str">
        <f t="shared" si="64"/>
        <v/>
      </c>
      <c r="CE94" s="397" t="str">
        <f t="shared" si="65"/>
        <v/>
      </c>
      <c r="CF94" s="397" t="str">
        <f t="shared" si="66"/>
        <v/>
      </c>
      <c r="CG94" s="397" t="str">
        <f t="shared" si="67"/>
        <v/>
      </c>
      <c r="CH94" s="397" t="str">
        <f>IF(OR(E94=LEGENDA!$D$28,E94=LEGENDA!$D$29,E94=LEGENDA!$D$30,E94=LEGENDA!$D$31,E94=LEGENDA!$D$32,E94=LEGENDA!$D$33,E94=LEGENDA!$D$34,E94=LEGENDA!$D$35,E94=LEGENDA!$D$36,E94=LEGENDA!$D$39),1,"")</f>
        <v/>
      </c>
      <c r="CI94" s="397" t="str">
        <f t="shared" si="68"/>
        <v/>
      </c>
      <c r="CJ94" s="397" t="str">
        <f t="shared" si="59"/>
        <v/>
      </c>
    </row>
    <row r="95" spans="1:88" ht="18.75" customHeight="1" thickBot="1" x14ac:dyDescent="0.3">
      <c r="A95" s="152" t="str">
        <f>IF('ZASOBY N'!A92="","",'ZASOBY N'!A92)</f>
        <v/>
      </c>
      <c r="B95" s="137" t="str">
        <f>IF('ZASOBY N'!B92="","",'ZASOBY N'!B92)</f>
        <v/>
      </c>
      <c r="C95" s="137" t="str">
        <f>IF('ZASOBY N'!C92="","",'ZASOBY N'!C92)</f>
        <v/>
      </c>
      <c r="D95" s="354" t="str">
        <f>IF('ZASOBY N'!D92="","",'ZASOBY N'!D92)</f>
        <v/>
      </c>
      <c r="E95" s="404"/>
      <c r="F95" s="130"/>
      <c r="G95" s="129"/>
      <c r="H95" s="301"/>
      <c r="I95" s="301"/>
      <c r="J95" s="147" t="str">
        <f>IF('ZASOBY N'!$F92="","",'ZASOBY N'!$F92)</f>
        <v/>
      </c>
      <c r="K95" s="403"/>
      <c r="L95" s="254" t="str">
        <f t="shared" si="69"/>
        <v/>
      </c>
      <c r="M95" s="300"/>
      <c r="N95" s="300"/>
      <c r="O95" s="140" t="str">
        <f>IF(L95="","",IF(OR(E95=LEGENDA!$D$28,E95=LEGENDA!$D$29,E95=LEGENDA!$D$31,E95=LEGENDA!$D$38),0.15,0))</f>
        <v/>
      </c>
      <c r="P95" s="140" t="str">
        <f>IF(L95="","",IF(AND(E95=LEGENDA!$D$39,H95=""),"BRAK kol.7",IF(AND(F95=LEGENDA!$A$105,H95=""),"BRAK kol.7",IF(AND(F95=LEGENDA!$A$106,H95=""),"BRAK kol.7",IF(AND(F95=LEGENDA!$A$107,H95=""),"BRAK kol.7",IF(AND(F95=LEGENDA!$A$108,H95=""),"BRAK kol.7",IF(AND(F95=LEGENDA!$A$109,H95=""),"BRAK kol.7",L95*O95)))))))</f>
        <v/>
      </c>
      <c r="Q95" s="141" t="str">
        <f t="shared" si="39"/>
        <v/>
      </c>
      <c r="R95" s="142" t="str">
        <f t="shared" si="40"/>
        <v/>
      </c>
      <c r="S95" s="149" t="str">
        <f t="shared" si="60"/>
        <v/>
      </c>
      <c r="T95" s="431" t="str">
        <f t="shared" si="41"/>
        <v/>
      </c>
      <c r="U95" s="402"/>
      <c r="V95" s="431" t="str">
        <f t="shared" si="42"/>
        <v/>
      </c>
      <c r="W95" s="257"/>
      <c r="X95" s="302" t="str">
        <f>IF(U95="","",IF(AND(V95="",W95=""),"",IF(AND(E95=LEGENDA!$D$39,H95=""),"BRAK kol.7",IF(AND(F95=LEGENDA!$A$105,H95="",E95=LEGENDA!$D$35),V95*W95,IF(AND(F95=LEGENDA!$A$105,H95="",E95=LEGENDA!$D$36),V95*W95,IF(AND(F95=LEGENDA!$A$105,H95=""),"BRAK kol.7",IF(AND(F95=LEGENDA!$A$106,H95=""),"BRAK kol.7",IF(AND(F95=LEGENDA!$A$107,H95=""),"BRAK kol.7",IF(AND(F95=LEGENDA!$A$108,H95=""),"BRAK kol.7",IF(AND(F95=LEGENDA!$A$109,H95=""),"BRAK kol.7",IF(AND(U95&gt;0,W95=""),"Brakkol21",IF(OR(T95="Błąd kol. 7",T95="Błąd kol.8"),T95,IF(AND(H95="",I95=""),"BRAKkol7-8",V95*W95)))))))))))))</f>
        <v/>
      </c>
      <c r="Y95" s="402"/>
      <c r="Z95" s="431" t="str">
        <f t="shared" si="43"/>
        <v/>
      </c>
      <c r="AA95" s="257"/>
      <c r="AB95" s="302" t="str">
        <f>IF(OR(Y95="",Z95="",AA95=""),"",IF(AND(E95=LEGENDA!$D$39,H95=""),"BRAK kol.7",IF(AND(F95=LEGENDA!$A$105,H95=""),"BRAK kol.7",IF(AND(F95=LEGENDA!$A$106,H95=""),"BRAK kol.7",IF(AND(F95=LEGENDA!$A$107,H95=""),"BRAK kol.7",IF(AND(F95=LEGENDA!$A$108,H95=""),"BRAK kol.7",IF(AND(F95=LEGENDA!$A$109,H95=""),"BRAK kol.7",Z95*AA95)))))))</f>
        <v/>
      </c>
      <c r="AC95" s="302" t="str">
        <f t="shared" si="44"/>
        <v/>
      </c>
      <c r="AD95" s="143" t="str">
        <f>IFERROR(IF(OR(J95="",AC95=""),"",IF(AND(E95=LEGENDA!$D$39,H95="",I95=""),"BRAK kol.7",AC95*$J95)),"BRAK kol.7")</f>
        <v/>
      </c>
      <c r="AE95" s="144" t="str">
        <f t="shared" si="45"/>
        <v/>
      </c>
      <c r="AF95" s="143" t="str">
        <f t="shared" si="46"/>
        <v/>
      </c>
      <c r="AG95" s="143" t="str">
        <f t="shared" si="47"/>
        <v/>
      </c>
      <c r="AH95" s="143" t="str">
        <f t="shared" si="48"/>
        <v/>
      </c>
      <c r="AI95" s="131"/>
      <c r="AJ95" s="327"/>
      <c r="AK95" s="286" t="str">
        <f t="shared" si="49"/>
        <v/>
      </c>
      <c r="AL95" s="287" t="str">
        <f t="shared" si="50"/>
        <v/>
      </c>
      <c r="AM95" s="287" t="str">
        <f t="shared" si="51"/>
        <v/>
      </c>
      <c r="AN95" s="318" t="str">
        <f>IF('ZASOBY N'!BD92="","",'ZASOBY N'!BD92)</f>
        <v/>
      </c>
      <c r="AO95" s="320"/>
      <c r="AP95" s="329">
        <f t="shared" si="52"/>
        <v>0</v>
      </c>
      <c r="AQ95" s="333">
        <f t="shared" si="70"/>
        <v>0</v>
      </c>
      <c r="AR95" s="333">
        <f t="shared" si="70"/>
        <v>0</v>
      </c>
      <c r="AS95" s="333">
        <f t="shared" si="53"/>
        <v>0</v>
      </c>
      <c r="AT95" s="333">
        <f t="shared" si="54"/>
        <v>0</v>
      </c>
      <c r="AU95" s="333">
        <f t="shared" si="55"/>
        <v>0</v>
      </c>
      <c r="AV95" s="396" t="str">
        <f>IF(BJ95=0,"",NN!BJ95)</f>
        <v/>
      </c>
      <c r="AW95" s="460" t="str">
        <f>IF('UPR BILANS N'!W93="","",'UPR BILANS N'!W93)</f>
        <v/>
      </c>
      <c r="AX95" s="94" t="str">
        <f t="shared" si="56"/>
        <v/>
      </c>
      <c r="AY95" s="94"/>
      <c r="AZ95" s="94"/>
      <c r="BA95" s="94"/>
      <c r="BB95" s="94"/>
      <c r="BC95" s="94"/>
      <c r="BD95" s="94"/>
      <c r="BE95" s="94"/>
      <c r="BF95" s="94"/>
      <c r="BG95" s="94"/>
      <c r="BH95" s="94"/>
      <c r="BI95" s="94"/>
      <c r="BJ95" s="414">
        <f>IFERROR(IF(AND(BL95=1,BM95=1,SUMIF($C95:$C$525,$C95,$AH95:$AH$525)=$BN95),$BN95,IF($BO95&gt;0,$BO95,IF(AND(B95=B96,C95=C96,D95=D96,J95=J96),AH95+AH96,IF(AND(COUNTIF($C$13:$C94,$C95)&gt;=1,COUNTIF($D$13:$D94,$D95)&gt;=1),0,IF(AND(SUMIF($B95:$B$525,$B95,$AH95:$AH$525)&gt;$AH95,SUMIF($C95:$C$525,$C95,$AH95:$AH$525)&gt;$AH95,SUMIF($D95:$D$525,$D95,$AH95:$AH$525)&gt;$AH95),SUMIF($C95:$C$525,$C95,$BN95:$BN$525),0))))),0)</f>
        <v>0</v>
      </c>
      <c r="BK95" s="424"/>
      <c r="BL95" s="409">
        <f>COUNTIFS('ZASOBY N'!$B92:$B$525,'ZASOBY N'!$B92,'ZASOBY N'!$C92:'ZASOBY N'!$C$525,'ZASOBY N'!$C92,'ZASOBY N'!$D92:'ZASOBY N'!$D$525,'ZASOBY N'!$D92,'ZASOBY N'!$H92:'ZASOBY N'!$H$525,'ZASOBY N'!$H92 )</f>
        <v>0</v>
      </c>
      <c r="BM95" s="410">
        <f>COUNTIFS('ZASOBY N'!$B$10:$B92,'ZASOBY N'!$B92,'ZASOBY N'!$C$10:'ZASOBY N'!$C92,'ZASOBY N'!$C92,'ZASOBY N'!$D$10:'ZASOBY N'!$D92,'ZASOBY N'!$D92,'ZASOBY N'!$H$10:'ZASOBY N'!$H92,'ZASOBY N'!$H92 )</f>
        <v>0</v>
      </c>
      <c r="BN95" s="411">
        <f t="shared" si="61"/>
        <v>0</v>
      </c>
      <c r="BO95" s="425">
        <f t="shared" si="62"/>
        <v>0</v>
      </c>
      <c r="BP95" s="94"/>
      <c r="BQ95" s="94"/>
      <c r="BR95" s="94"/>
      <c r="BS95" s="94"/>
      <c r="BT95" s="94"/>
      <c r="BU95" s="94"/>
      <c r="BV95" s="94"/>
      <c r="BW95" s="426" t="str">
        <f t="shared" si="57"/>
        <v/>
      </c>
      <c r="BX95" s="439" t="str">
        <f>IF(E95=0,"",NN!E95)</f>
        <v/>
      </c>
      <c r="BY95" s="396" t="str">
        <f>IF(A95="","",NN!A95)</f>
        <v/>
      </c>
      <c r="BZ95" s="428" t="str">
        <f>IF(OR(E95=LEGENDA!$D$30,E95=LEGENDA!$D$31,E95=LEGENDA!$D$32,E95=LEGENDA!$D$33,E95=LEGENDA!$D$34,E95=LEGENDA!$D$35,E95=LEGENDA!$D$36,E95=LEGENDA!$D$37),AV95,"")</f>
        <v/>
      </c>
      <c r="CA95" s="428" t="str">
        <f>IF(OR(E95=LEGENDA!$D$30,E95=LEGENDA!$D$31,E95=LEGENDA!$D$32,E95=LEGENDA!$D$33,E95=LEGENDA!$D$34,E95=LEGENDA!$D$35,E95=LEGENDA!$D$36,E95=LEGENDA!$D$37),AG95,"")</f>
        <v/>
      </c>
      <c r="CB95" s="397" t="str">
        <f t="shared" si="58"/>
        <v/>
      </c>
      <c r="CC95" s="397" t="str">
        <f t="shared" si="63"/>
        <v/>
      </c>
      <c r="CD95" s="397" t="str">
        <f t="shared" si="64"/>
        <v/>
      </c>
      <c r="CE95" s="397" t="str">
        <f t="shared" si="65"/>
        <v/>
      </c>
      <c r="CF95" s="397" t="str">
        <f t="shared" si="66"/>
        <v/>
      </c>
      <c r="CG95" s="397" t="str">
        <f t="shared" si="67"/>
        <v/>
      </c>
      <c r="CH95" s="397" t="str">
        <f>IF(OR(E95=LEGENDA!$D$28,E95=LEGENDA!$D$29,E95=LEGENDA!$D$30,E95=LEGENDA!$D$31,E95=LEGENDA!$D$32,E95=LEGENDA!$D$33,E95=LEGENDA!$D$34,E95=LEGENDA!$D$35,E95=LEGENDA!$D$36,E95=LEGENDA!$D$39),1,"")</f>
        <v/>
      </c>
      <c r="CI95" s="397" t="str">
        <f t="shared" si="68"/>
        <v/>
      </c>
      <c r="CJ95" s="397" t="str">
        <f t="shared" si="59"/>
        <v/>
      </c>
    </row>
    <row r="96" spans="1:88" ht="18.75" customHeight="1" thickBot="1" x14ac:dyDescent="0.3">
      <c r="A96" s="152" t="str">
        <f>IF('ZASOBY N'!A93="","",'ZASOBY N'!A93)</f>
        <v/>
      </c>
      <c r="B96" s="137" t="str">
        <f>IF('ZASOBY N'!B93="","",'ZASOBY N'!B93)</f>
        <v/>
      </c>
      <c r="C96" s="137" t="str">
        <f>IF('ZASOBY N'!C93="","",'ZASOBY N'!C93)</f>
        <v/>
      </c>
      <c r="D96" s="354" t="str">
        <f>IF('ZASOBY N'!D93="","",'ZASOBY N'!D93)</f>
        <v/>
      </c>
      <c r="E96" s="404"/>
      <c r="F96" s="130"/>
      <c r="G96" s="129"/>
      <c r="H96" s="301"/>
      <c r="I96" s="301"/>
      <c r="J96" s="147" t="str">
        <f>IF('ZASOBY N'!$F93="","",'ZASOBY N'!$F93)</f>
        <v/>
      </c>
      <c r="K96" s="403"/>
      <c r="L96" s="254" t="str">
        <f t="shared" si="69"/>
        <v/>
      </c>
      <c r="M96" s="300"/>
      <c r="N96" s="300"/>
      <c r="O96" s="140" t="str">
        <f>IF(L96="","",IF(OR(E96=LEGENDA!$D$28,E96=LEGENDA!$D$29,E96=LEGENDA!$D$31,E96=LEGENDA!$D$38),0.15,0))</f>
        <v/>
      </c>
      <c r="P96" s="140" t="str">
        <f>IF(L96="","",IF(AND(E96=LEGENDA!$D$39,H96=""),"BRAK kol.7",IF(AND(F96=LEGENDA!$A$105,H96=""),"BRAK kol.7",IF(AND(F96=LEGENDA!$A$106,H96=""),"BRAK kol.7",IF(AND(F96=LEGENDA!$A$107,H96=""),"BRAK kol.7",IF(AND(F96=LEGENDA!$A$108,H96=""),"BRAK kol.7",IF(AND(F96=LEGENDA!$A$109,H96=""),"BRAK kol.7",L96*O96)))))))</f>
        <v/>
      </c>
      <c r="Q96" s="141" t="str">
        <f t="shared" si="39"/>
        <v/>
      </c>
      <c r="R96" s="142" t="str">
        <f t="shared" si="40"/>
        <v/>
      </c>
      <c r="S96" s="149" t="str">
        <f t="shared" si="60"/>
        <v/>
      </c>
      <c r="T96" s="431" t="str">
        <f t="shared" si="41"/>
        <v/>
      </c>
      <c r="U96" s="402"/>
      <c r="V96" s="431" t="str">
        <f t="shared" si="42"/>
        <v/>
      </c>
      <c r="W96" s="257"/>
      <c r="X96" s="302" t="str">
        <f>IF(U96="","",IF(AND(V96="",W96=""),"",IF(AND(E96=LEGENDA!$D$39,H96=""),"BRAK kol.7",IF(AND(F96=LEGENDA!$A$105,H96="",E96=LEGENDA!$D$35),V96*W96,IF(AND(F96=LEGENDA!$A$105,H96="",E96=LEGENDA!$D$36),V96*W96,IF(AND(F96=LEGENDA!$A$105,H96=""),"BRAK kol.7",IF(AND(F96=LEGENDA!$A$106,H96=""),"BRAK kol.7",IF(AND(F96=LEGENDA!$A$107,H96=""),"BRAK kol.7",IF(AND(F96=LEGENDA!$A$108,H96=""),"BRAK kol.7",IF(AND(F96=LEGENDA!$A$109,H96=""),"BRAK kol.7",IF(AND(U96&gt;0,W96=""),"Brakkol21",IF(OR(T96="Błąd kol. 7",T96="Błąd kol.8"),T96,IF(AND(H96="",I96=""),"BRAKkol7-8",V96*W96)))))))))))))</f>
        <v/>
      </c>
      <c r="Y96" s="402"/>
      <c r="Z96" s="431" t="str">
        <f t="shared" si="43"/>
        <v/>
      </c>
      <c r="AA96" s="257"/>
      <c r="AB96" s="302" t="str">
        <f>IF(OR(Y96="",Z96="",AA96=""),"",IF(AND(E96=LEGENDA!$D$39,H96=""),"BRAK kol.7",IF(AND(F96=LEGENDA!$A$105,H96=""),"BRAK kol.7",IF(AND(F96=LEGENDA!$A$106,H96=""),"BRAK kol.7",IF(AND(F96=LEGENDA!$A$107,H96=""),"BRAK kol.7",IF(AND(F96=LEGENDA!$A$108,H96=""),"BRAK kol.7",IF(AND(F96=LEGENDA!$A$109,H96=""),"BRAK kol.7",Z96*AA96)))))))</f>
        <v/>
      </c>
      <c r="AC96" s="302" t="str">
        <f t="shared" si="44"/>
        <v/>
      </c>
      <c r="AD96" s="143" t="str">
        <f>IFERROR(IF(OR(J96="",AC96=""),"",IF(AND(E96=LEGENDA!$D$39,H96="",I96=""),"BRAK kol.7",AC96*$J96)),"BRAK kol.7")</f>
        <v/>
      </c>
      <c r="AE96" s="144" t="str">
        <f t="shared" si="45"/>
        <v/>
      </c>
      <c r="AF96" s="143" t="str">
        <f t="shared" si="46"/>
        <v/>
      </c>
      <c r="AG96" s="143" t="str">
        <f t="shared" si="47"/>
        <v/>
      </c>
      <c r="AH96" s="143" t="str">
        <f t="shared" si="48"/>
        <v/>
      </c>
      <c r="AI96" s="131"/>
      <c r="AJ96" s="327"/>
      <c r="AK96" s="286" t="str">
        <f t="shared" si="49"/>
        <v/>
      </c>
      <c r="AL96" s="287" t="str">
        <f t="shared" si="50"/>
        <v/>
      </c>
      <c r="AM96" s="287" t="str">
        <f t="shared" si="51"/>
        <v/>
      </c>
      <c r="AN96" s="318" t="str">
        <f>IF('ZASOBY N'!BD93="","",'ZASOBY N'!BD93)</f>
        <v/>
      </c>
      <c r="AO96" s="320"/>
      <c r="AP96" s="329">
        <f t="shared" si="52"/>
        <v>0</v>
      </c>
      <c r="AQ96" s="333">
        <f t="shared" si="70"/>
        <v>0</v>
      </c>
      <c r="AR96" s="333">
        <f t="shared" si="70"/>
        <v>0</v>
      </c>
      <c r="AS96" s="333">
        <f t="shared" si="53"/>
        <v>0</v>
      </c>
      <c r="AT96" s="333">
        <f t="shared" si="54"/>
        <v>0</v>
      </c>
      <c r="AU96" s="333">
        <f t="shared" si="55"/>
        <v>0</v>
      </c>
      <c r="AV96" s="396" t="str">
        <f>IF(BJ96=0,"",NN!BJ96)</f>
        <v/>
      </c>
      <c r="AW96" s="460" t="str">
        <f>IF('UPR BILANS N'!W94="","",'UPR BILANS N'!W94)</f>
        <v/>
      </c>
      <c r="AX96" s="94" t="str">
        <f t="shared" si="56"/>
        <v/>
      </c>
      <c r="AY96" s="94"/>
      <c r="AZ96" s="94"/>
      <c r="BA96" s="94"/>
      <c r="BB96" s="94"/>
      <c r="BC96" s="94"/>
      <c r="BD96" s="94"/>
      <c r="BE96" s="94"/>
      <c r="BF96" s="94"/>
      <c r="BG96" s="94"/>
      <c r="BH96" s="94"/>
      <c r="BI96" s="94"/>
      <c r="BJ96" s="414">
        <f>IFERROR(IF(AND(BL96=1,BM96=1,SUMIF($C96:$C$525,$C96,$AH96:$AH$525)=$BN96),$BN96,IF($BO96&gt;0,$BO96,IF(AND(B96=B97,C96=C97,D96=D97,J96=J97),AH96+AH97,IF(AND(COUNTIF($C$13:$C95,$C96)&gt;=1,COUNTIF($D$13:$D95,$D96)&gt;=1),0,IF(AND(SUMIF($B96:$B$525,$B96,$AH96:$AH$525)&gt;$AH96,SUMIF($C96:$C$525,$C96,$AH96:$AH$525)&gt;$AH96,SUMIF($D96:$D$525,$D96,$AH96:$AH$525)&gt;$AH96),SUMIF($C96:$C$525,$C96,$BN96:$BN$525),0))))),0)</f>
        <v>0</v>
      </c>
      <c r="BK96" s="424"/>
      <c r="BL96" s="409">
        <f>COUNTIFS('ZASOBY N'!$B93:$B$525,'ZASOBY N'!$B93,'ZASOBY N'!$C93:'ZASOBY N'!$C$525,'ZASOBY N'!$C93,'ZASOBY N'!$D93:'ZASOBY N'!$D$525,'ZASOBY N'!$D93,'ZASOBY N'!$H93:'ZASOBY N'!$H$525,'ZASOBY N'!$H93 )</f>
        <v>0</v>
      </c>
      <c r="BM96" s="410">
        <f>COUNTIFS('ZASOBY N'!$B$10:$B93,'ZASOBY N'!$B93,'ZASOBY N'!$C$10:'ZASOBY N'!$C93,'ZASOBY N'!$C93,'ZASOBY N'!$D$10:'ZASOBY N'!$D93,'ZASOBY N'!$D93,'ZASOBY N'!$H$10:'ZASOBY N'!$H93,'ZASOBY N'!$H93 )</f>
        <v>0</v>
      </c>
      <c r="BN96" s="411">
        <f t="shared" si="61"/>
        <v>0</v>
      </c>
      <c r="BO96" s="425">
        <f t="shared" si="62"/>
        <v>0</v>
      </c>
      <c r="BP96" s="94"/>
      <c r="BQ96" s="94"/>
      <c r="BR96" s="94"/>
      <c r="BS96" s="94"/>
      <c r="BT96" s="94"/>
      <c r="BU96" s="94"/>
      <c r="BV96" s="94"/>
      <c r="BW96" s="426" t="str">
        <f t="shared" si="57"/>
        <v/>
      </c>
      <c r="BX96" s="439" t="str">
        <f>IF(E96=0,"",NN!E96)</f>
        <v/>
      </c>
      <c r="BY96" s="396" t="str">
        <f>IF(A96="","",NN!A96)</f>
        <v/>
      </c>
      <c r="BZ96" s="428" t="str">
        <f>IF(OR(E96=LEGENDA!$D$30,E96=LEGENDA!$D$31,E96=LEGENDA!$D$32,E96=LEGENDA!$D$33,E96=LEGENDA!$D$34,E96=LEGENDA!$D$35,E96=LEGENDA!$D$36,E96=LEGENDA!$D$37),AV96,"")</f>
        <v/>
      </c>
      <c r="CA96" s="428" t="str">
        <f>IF(OR(E96=LEGENDA!$D$30,E96=LEGENDA!$D$31,E96=LEGENDA!$D$32,E96=LEGENDA!$D$33,E96=LEGENDA!$D$34,E96=LEGENDA!$D$35,E96=LEGENDA!$D$36,E96=LEGENDA!$D$37),AG96,"")</f>
        <v/>
      </c>
      <c r="CB96" s="397" t="str">
        <f t="shared" si="58"/>
        <v/>
      </c>
      <c r="CC96" s="397" t="str">
        <f t="shared" si="63"/>
        <v/>
      </c>
      <c r="CD96" s="397" t="str">
        <f t="shared" si="64"/>
        <v/>
      </c>
      <c r="CE96" s="397" t="str">
        <f t="shared" si="65"/>
        <v/>
      </c>
      <c r="CF96" s="397" t="str">
        <f t="shared" si="66"/>
        <v/>
      </c>
      <c r="CG96" s="397" t="str">
        <f t="shared" si="67"/>
        <v/>
      </c>
      <c r="CH96" s="397" t="str">
        <f>IF(OR(E96=LEGENDA!$D$28,E96=LEGENDA!$D$29,E96=LEGENDA!$D$30,E96=LEGENDA!$D$31,E96=LEGENDA!$D$32,E96=LEGENDA!$D$33,E96=LEGENDA!$D$34,E96=LEGENDA!$D$35,E96=LEGENDA!$D$36,E96=LEGENDA!$D$39),1,"")</f>
        <v/>
      </c>
      <c r="CI96" s="397" t="str">
        <f t="shared" si="68"/>
        <v/>
      </c>
      <c r="CJ96" s="397" t="str">
        <f t="shared" si="59"/>
        <v/>
      </c>
    </row>
    <row r="97" spans="1:88" ht="18.75" customHeight="1" thickBot="1" x14ac:dyDescent="0.3">
      <c r="A97" s="152" t="str">
        <f>IF('ZASOBY N'!A94="","",'ZASOBY N'!A94)</f>
        <v/>
      </c>
      <c r="B97" s="137" t="str">
        <f>IF('ZASOBY N'!B94="","",'ZASOBY N'!B94)</f>
        <v/>
      </c>
      <c r="C97" s="137" t="str">
        <f>IF('ZASOBY N'!C94="","",'ZASOBY N'!C94)</f>
        <v/>
      </c>
      <c r="D97" s="354" t="str">
        <f>IF('ZASOBY N'!D94="","",'ZASOBY N'!D94)</f>
        <v/>
      </c>
      <c r="E97" s="404"/>
      <c r="F97" s="130"/>
      <c r="G97" s="129"/>
      <c r="H97" s="301"/>
      <c r="I97" s="301"/>
      <c r="J97" s="147" t="str">
        <f>IF('ZASOBY N'!$F94="","",'ZASOBY N'!$F94)</f>
        <v/>
      </c>
      <c r="K97" s="403"/>
      <c r="L97" s="254" t="str">
        <f t="shared" si="69"/>
        <v/>
      </c>
      <c r="M97" s="300"/>
      <c r="N97" s="300"/>
      <c r="O97" s="140" t="str">
        <f>IF(L97="","",IF(OR(E97=LEGENDA!$D$28,E97=LEGENDA!$D$29,E97=LEGENDA!$D$31,E97=LEGENDA!$D$38),0.15,0))</f>
        <v/>
      </c>
      <c r="P97" s="140" t="str">
        <f>IF(L97="","",IF(AND(E97=LEGENDA!$D$39,H97=""),"BRAK kol.7",IF(AND(F97=LEGENDA!$A$105,H97=""),"BRAK kol.7",IF(AND(F97=LEGENDA!$A$106,H97=""),"BRAK kol.7",IF(AND(F97=LEGENDA!$A$107,H97=""),"BRAK kol.7",IF(AND(F97=LEGENDA!$A$108,H97=""),"BRAK kol.7",IF(AND(F97=LEGENDA!$A$109,H97=""),"BRAK kol.7",L97*O97)))))))</f>
        <v/>
      </c>
      <c r="Q97" s="141" t="str">
        <f t="shared" si="39"/>
        <v/>
      </c>
      <c r="R97" s="142" t="str">
        <f t="shared" si="40"/>
        <v/>
      </c>
      <c r="S97" s="149" t="str">
        <f t="shared" si="60"/>
        <v/>
      </c>
      <c r="T97" s="431" t="str">
        <f t="shared" si="41"/>
        <v/>
      </c>
      <c r="U97" s="402"/>
      <c r="V97" s="431" t="str">
        <f t="shared" si="42"/>
        <v/>
      </c>
      <c r="W97" s="257"/>
      <c r="X97" s="302" t="str">
        <f>IF(U97="","",IF(AND(V97="",W97=""),"",IF(AND(E97=LEGENDA!$D$39,H97=""),"BRAK kol.7",IF(AND(F97=LEGENDA!$A$105,H97="",E97=LEGENDA!$D$35),V97*W97,IF(AND(F97=LEGENDA!$A$105,H97="",E97=LEGENDA!$D$36),V97*W97,IF(AND(F97=LEGENDA!$A$105,H97=""),"BRAK kol.7",IF(AND(F97=LEGENDA!$A$106,H97=""),"BRAK kol.7",IF(AND(F97=LEGENDA!$A$107,H97=""),"BRAK kol.7",IF(AND(F97=LEGENDA!$A$108,H97=""),"BRAK kol.7",IF(AND(F97=LEGENDA!$A$109,H97=""),"BRAK kol.7",IF(AND(U97&gt;0,W97=""),"Brakkol21",IF(OR(T97="Błąd kol. 7",T97="Błąd kol.8"),T97,IF(AND(H97="",I97=""),"BRAKkol7-8",V97*W97)))))))))))))</f>
        <v/>
      </c>
      <c r="Y97" s="402"/>
      <c r="Z97" s="431" t="str">
        <f t="shared" si="43"/>
        <v/>
      </c>
      <c r="AA97" s="257"/>
      <c r="AB97" s="302" t="str">
        <f>IF(OR(Y97="",Z97="",AA97=""),"",IF(AND(E97=LEGENDA!$D$39,H97=""),"BRAK kol.7",IF(AND(F97=LEGENDA!$A$105,H97=""),"BRAK kol.7",IF(AND(F97=LEGENDA!$A$106,H97=""),"BRAK kol.7",IF(AND(F97=LEGENDA!$A$107,H97=""),"BRAK kol.7",IF(AND(F97=LEGENDA!$A$108,H97=""),"BRAK kol.7",IF(AND(F97=LEGENDA!$A$109,H97=""),"BRAK kol.7",Z97*AA97)))))))</f>
        <v/>
      </c>
      <c r="AC97" s="302" t="str">
        <f t="shared" si="44"/>
        <v/>
      </c>
      <c r="AD97" s="143" t="str">
        <f>IFERROR(IF(OR(J97="",AC97=""),"",IF(AND(E97=LEGENDA!$D$39,H97="",I97=""),"BRAK kol.7",AC97*$J97)),"BRAK kol.7")</f>
        <v/>
      </c>
      <c r="AE97" s="144" t="str">
        <f t="shared" si="45"/>
        <v/>
      </c>
      <c r="AF97" s="143" t="str">
        <f t="shared" si="46"/>
        <v/>
      </c>
      <c r="AG97" s="143" t="str">
        <f t="shared" si="47"/>
        <v/>
      </c>
      <c r="AH97" s="143" t="str">
        <f t="shared" si="48"/>
        <v/>
      </c>
      <c r="AI97" s="131"/>
      <c r="AJ97" s="327"/>
      <c r="AK97" s="286" t="str">
        <f t="shared" si="49"/>
        <v/>
      </c>
      <c r="AL97" s="287" t="str">
        <f t="shared" si="50"/>
        <v/>
      </c>
      <c r="AM97" s="287" t="str">
        <f t="shared" si="51"/>
        <v/>
      </c>
      <c r="AN97" s="318" t="str">
        <f>IF('ZASOBY N'!BD94="","",'ZASOBY N'!BD94)</f>
        <v/>
      </c>
      <c r="AO97" s="320"/>
      <c r="AP97" s="329">
        <f t="shared" si="52"/>
        <v>0</v>
      </c>
      <c r="AQ97" s="333">
        <f t="shared" si="70"/>
        <v>0</v>
      </c>
      <c r="AR97" s="333">
        <f t="shared" si="70"/>
        <v>0</v>
      </c>
      <c r="AS97" s="333">
        <f t="shared" si="53"/>
        <v>0</v>
      </c>
      <c r="AT97" s="333">
        <f t="shared" si="54"/>
        <v>0</v>
      </c>
      <c r="AU97" s="333">
        <f t="shared" si="55"/>
        <v>0</v>
      </c>
      <c r="AV97" s="396" t="str">
        <f>IF(BJ97=0,"",NN!BJ97)</f>
        <v/>
      </c>
      <c r="AW97" s="460" t="str">
        <f>IF('UPR BILANS N'!W95="","",'UPR BILANS N'!W95)</f>
        <v/>
      </c>
      <c r="AX97" s="94" t="str">
        <f t="shared" si="56"/>
        <v/>
      </c>
      <c r="AY97" s="94"/>
      <c r="AZ97" s="94"/>
      <c r="BA97" s="94"/>
      <c r="BB97" s="94"/>
      <c r="BC97" s="94"/>
      <c r="BD97" s="94"/>
      <c r="BE97" s="94"/>
      <c r="BF97" s="94"/>
      <c r="BG97" s="94"/>
      <c r="BH97" s="94"/>
      <c r="BI97" s="94"/>
      <c r="BJ97" s="414">
        <f>IFERROR(IF(AND(BL97=1,BM97=1,SUMIF($C97:$C$525,$C97,$AH97:$AH$525)=$BN97),$BN97,IF($BO97&gt;0,$BO97,IF(AND(B97=B98,C97=C98,D97=D98,J97=J98),AH97+AH98,IF(AND(COUNTIF($C$13:$C96,$C97)&gt;=1,COUNTIF($D$13:$D96,$D97)&gt;=1),0,IF(AND(SUMIF($B97:$B$525,$B97,$AH97:$AH$525)&gt;$AH97,SUMIF($C97:$C$525,$C97,$AH97:$AH$525)&gt;$AH97,SUMIF($D97:$D$525,$D97,$AH97:$AH$525)&gt;$AH97),SUMIF($C97:$C$525,$C97,$BN97:$BN$525),0))))),0)</f>
        <v>0</v>
      </c>
      <c r="BK97" s="424"/>
      <c r="BL97" s="409">
        <f>COUNTIFS('ZASOBY N'!$B94:$B$525,'ZASOBY N'!$B94,'ZASOBY N'!$C94:'ZASOBY N'!$C$525,'ZASOBY N'!$C94,'ZASOBY N'!$D94:'ZASOBY N'!$D$525,'ZASOBY N'!$D94,'ZASOBY N'!$H94:'ZASOBY N'!$H$525,'ZASOBY N'!$H94 )</f>
        <v>0</v>
      </c>
      <c r="BM97" s="410">
        <f>COUNTIFS('ZASOBY N'!$B$10:$B94,'ZASOBY N'!$B94,'ZASOBY N'!$C$10:'ZASOBY N'!$C94,'ZASOBY N'!$C94,'ZASOBY N'!$D$10:'ZASOBY N'!$D94,'ZASOBY N'!$D94,'ZASOBY N'!$H$10:'ZASOBY N'!$H94,'ZASOBY N'!$H94 )</f>
        <v>0</v>
      </c>
      <c r="BN97" s="411">
        <f t="shared" si="61"/>
        <v>0</v>
      </c>
      <c r="BO97" s="425">
        <f t="shared" si="62"/>
        <v>0</v>
      </c>
      <c r="BP97" s="94"/>
      <c r="BQ97" s="94"/>
      <c r="BR97" s="94"/>
      <c r="BS97" s="94"/>
      <c r="BT97" s="94"/>
      <c r="BU97" s="94"/>
      <c r="BV97" s="94"/>
      <c r="BW97" s="426" t="str">
        <f t="shared" si="57"/>
        <v/>
      </c>
      <c r="BX97" s="439" t="str">
        <f>IF(E97=0,"",NN!E97)</f>
        <v/>
      </c>
      <c r="BY97" s="396" t="str">
        <f>IF(A97="","",NN!A97)</f>
        <v/>
      </c>
      <c r="BZ97" s="428" t="str">
        <f>IF(OR(E97=LEGENDA!$D$30,E97=LEGENDA!$D$31,E97=LEGENDA!$D$32,E97=LEGENDA!$D$33,E97=LEGENDA!$D$34,E97=LEGENDA!$D$35,E97=LEGENDA!$D$36,E97=LEGENDA!$D$37),AV97,"")</f>
        <v/>
      </c>
      <c r="CA97" s="428" t="str">
        <f>IF(OR(E97=LEGENDA!$D$30,E97=LEGENDA!$D$31,E97=LEGENDA!$D$32,E97=LEGENDA!$D$33,E97=LEGENDA!$D$34,E97=LEGENDA!$D$35,E97=LEGENDA!$D$36,E97=LEGENDA!$D$37),AG97,"")</f>
        <v/>
      </c>
      <c r="CB97" s="397" t="str">
        <f t="shared" si="58"/>
        <v/>
      </c>
      <c r="CC97" s="397" t="str">
        <f t="shared" si="63"/>
        <v/>
      </c>
      <c r="CD97" s="397" t="str">
        <f t="shared" si="64"/>
        <v/>
      </c>
      <c r="CE97" s="397" t="str">
        <f t="shared" si="65"/>
        <v/>
      </c>
      <c r="CF97" s="397" t="str">
        <f t="shared" si="66"/>
        <v/>
      </c>
      <c r="CG97" s="397" t="str">
        <f t="shared" si="67"/>
        <v/>
      </c>
      <c r="CH97" s="397" t="str">
        <f>IF(OR(E97=LEGENDA!$D$28,E97=LEGENDA!$D$29,E97=LEGENDA!$D$30,E97=LEGENDA!$D$31,E97=LEGENDA!$D$32,E97=LEGENDA!$D$33,E97=LEGENDA!$D$34,E97=LEGENDA!$D$35,E97=LEGENDA!$D$36,E97=LEGENDA!$D$39),1,"")</f>
        <v/>
      </c>
      <c r="CI97" s="397" t="str">
        <f t="shared" si="68"/>
        <v/>
      </c>
      <c r="CJ97" s="397" t="str">
        <f t="shared" si="59"/>
        <v/>
      </c>
    </row>
    <row r="98" spans="1:88" ht="18.75" customHeight="1" thickBot="1" x14ac:dyDescent="0.3">
      <c r="A98" s="152" t="str">
        <f>IF('ZASOBY N'!A95="","",'ZASOBY N'!A95)</f>
        <v/>
      </c>
      <c r="B98" s="137" t="str">
        <f>IF('ZASOBY N'!B95="","",'ZASOBY N'!B95)</f>
        <v/>
      </c>
      <c r="C98" s="137" t="str">
        <f>IF('ZASOBY N'!C95="","",'ZASOBY N'!C95)</f>
        <v/>
      </c>
      <c r="D98" s="354" t="str">
        <f>IF('ZASOBY N'!D95="","",'ZASOBY N'!D95)</f>
        <v/>
      </c>
      <c r="E98" s="404"/>
      <c r="F98" s="130"/>
      <c r="G98" s="129"/>
      <c r="H98" s="301"/>
      <c r="I98" s="301"/>
      <c r="J98" s="147" t="str">
        <f>IF('ZASOBY N'!$F95="","",'ZASOBY N'!$F95)</f>
        <v/>
      </c>
      <c r="K98" s="403"/>
      <c r="L98" s="254" t="str">
        <f t="shared" si="69"/>
        <v/>
      </c>
      <c r="M98" s="300"/>
      <c r="N98" s="300"/>
      <c r="O98" s="140" t="str">
        <f>IF(L98="","",IF(OR(E98=LEGENDA!$D$28,E98=LEGENDA!$D$29,E98=LEGENDA!$D$31,E98=LEGENDA!$D$38),0.15,0))</f>
        <v/>
      </c>
      <c r="P98" s="140" t="str">
        <f>IF(L98="","",IF(AND(E98=LEGENDA!$D$39,H98=""),"BRAK kol.7",IF(AND(F98=LEGENDA!$A$105,H98=""),"BRAK kol.7",IF(AND(F98=LEGENDA!$A$106,H98=""),"BRAK kol.7",IF(AND(F98=LEGENDA!$A$107,H98=""),"BRAK kol.7",IF(AND(F98=LEGENDA!$A$108,H98=""),"BRAK kol.7",IF(AND(F98=LEGENDA!$A$109,H98=""),"BRAK kol.7",L98*O98)))))))</f>
        <v/>
      </c>
      <c r="Q98" s="141" t="str">
        <f t="shared" si="39"/>
        <v/>
      </c>
      <c r="R98" s="142" t="str">
        <f t="shared" si="40"/>
        <v/>
      </c>
      <c r="S98" s="149" t="str">
        <f t="shared" si="60"/>
        <v/>
      </c>
      <c r="T98" s="431" t="str">
        <f t="shared" si="41"/>
        <v/>
      </c>
      <c r="U98" s="402"/>
      <c r="V98" s="431" t="str">
        <f t="shared" si="42"/>
        <v/>
      </c>
      <c r="W98" s="257"/>
      <c r="X98" s="302" t="str">
        <f>IF(U98="","",IF(AND(V98="",W98=""),"",IF(AND(E98=LEGENDA!$D$39,H98=""),"BRAK kol.7",IF(AND(F98=LEGENDA!$A$105,H98="",E98=LEGENDA!$D$35),V98*W98,IF(AND(F98=LEGENDA!$A$105,H98="",E98=LEGENDA!$D$36),V98*W98,IF(AND(F98=LEGENDA!$A$105,H98=""),"BRAK kol.7",IF(AND(F98=LEGENDA!$A$106,H98=""),"BRAK kol.7",IF(AND(F98=LEGENDA!$A$107,H98=""),"BRAK kol.7",IF(AND(F98=LEGENDA!$A$108,H98=""),"BRAK kol.7",IF(AND(F98=LEGENDA!$A$109,H98=""),"BRAK kol.7",IF(AND(U98&gt;0,W98=""),"Brakkol21",IF(OR(T98="Błąd kol. 7",T98="Błąd kol.8"),T98,IF(AND(H98="",I98=""),"BRAKkol7-8",V98*W98)))))))))))))</f>
        <v/>
      </c>
      <c r="Y98" s="402"/>
      <c r="Z98" s="431" t="str">
        <f t="shared" si="43"/>
        <v/>
      </c>
      <c r="AA98" s="257"/>
      <c r="AB98" s="302" t="str">
        <f>IF(OR(Y98="",Z98="",AA98=""),"",IF(AND(E98=LEGENDA!$D$39,H98=""),"BRAK kol.7",IF(AND(F98=LEGENDA!$A$105,H98=""),"BRAK kol.7",IF(AND(F98=LEGENDA!$A$106,H98=""),"BRAK kol.7",IF(AND(F98=LEGENDA!$A$107,H98=""),"BRAK kol.7",IF(AND(F98=LEGENDA!$A$108,H98=""),"BRAK kol.7",IF(AND(F98=LEGENDA!$A$109,H98=""),"BRAK kol.7",Z98*AA98)))))))</f>
        <v/>
      </c>
      <c r="AC98" s="302" t="str">
        <f t="shared" si="44"/>
        <v/>
      </c>
      <c r="AD98" s="143" t="str">
        <f>IFERROR(IF(OR(J98="",AC98=""),"",IF(AND(E98=LEGENDA!$D$39,H98="",I98=""),"BRAK kol.7",AC98*$J98)),"BRAK kol.7")</f>
        <v/>
      </c>
      <c r="AE98" s="144" t="str">
        <f t="shared" si="45"/>
        <v/>
      </c>
      <c r="AF98" s="143" t="str">
        <f t="shared" si="46"/>
        <v/>
      </c>
      <c r="AG98" s="143" t="str">
        <f t="shared" si="47"/>
        <v/>
      </c>
      <c r="AH98" s="143" t="str">
        <f t="shared" si="48"/>
        <v/>
      </c>
      <c r="AI98" s="131"/>
      <c r="AJ98" s="327"/>
      <c r="AK98" s="286" t="str">
        <f t="shared" si="49"/>
        <v/>
      </c>
      <c r="AL98" s="287" t="str">
        <f t="shared" si="50"/>
        <v/>
      </c>
      <c r="AM98" s="287" t="str">
        <f t="shared" si="51"/>
        <v/>
      </c>
      <c r="AN98" s="318" t="str">
        <f>IF('ZASOBY N'!BD95="","",'ZASOBY N'!BD95)</f>
        <v/>
      </c>
      <c r="AO98" s="320"/>
      <c r="AP98" s="329">
        <f t="shared" si="52"/>
        <v>0</v>
      </c>
      <c r="AQ98" s="333">
        <f t="shared" si="70"/>
        <v>0</v>
      </c>
      <c r="AR98" s="333">
        <f t="shared" si="70"/>
        <v>0</v>
      </c>
      <c r="AS98" s="333">
        <f t="shared" si="53"/>
        <v>0</v>
      </c>
      <c r="AT98" s="333">
        <f t="shared" si="54"/>
        <v>0</v>
      </c>
      <c r="AU98" s="333">
        <f t="shared" si="55"/>
        <v>0</v>
      </c>
      <c r="AV98" s="396" t="str">
        <f>IF(BJ98=0,"",NN!BJ98)</f>
        <v/>
      </c>
      <c r="AW98" s="460" t="str">
        <f>IF('UPR BILANS N'!W96="","",'UPR BILANS N'!W96)</f>
        <v/>
      </c>
      <c r="AX98" s="94" t="str">
        <f t="shared" si="56"/>
        <v/>
      </c>
      <c r="AY98" s="94"/>
      <c r="AZ98" s="94"/>
      <c r="BA98" s="94"/>
      <c r="BB98" s="94"/>
      <c r="BC98" s="94"/>
      <c r="BD98" s="94"/>
      <c r="BE98" s="94"/>
      <c r="BF98" s="94"/>
      <c r="BG98" s="94"/>
      <c r="BH98" s="94"/>
      <c r="BI98" s="94"/>
      <c r="BJ98" s="414">
        <f>IFERROR(IF(AND(BL98=1,BM98=1,SUMIF($C98:$C$525,$C98,$AH98:$AH$525)=$BN98),$BN98,IF($BO98&gt;0,$BO98,IF(AND(B98=B99,C98=C99,D98=D99,J98=J99),AH98+AH99,IF(AND(COUNTIF($C$13:$C97,$C98)&gt;=1,COUNTIF($D$13:$D97,$D98)&gt;=1),0,IF(AND(SUMIF($B98:$B$525,$B98,$AH98:$AH$525)&gt;$AH98,SUMIF($C98:$C$525,$C98,$AH98:$AH$525)&gt;$AH98,SUMIF($D98:$D$525,$D98,$AH98:$AH$525)&gt;$AH98),SUMIF($C98:$C$525,$C98,$BN98:$BN$525),0))))),0)</f>
        <v>0</v>
      </c>
      <c r="BK98" s="424"/>
      <c r="BL98" s="409">
        <f>COUNTIFS('ZASOBY N'!$B95:$B$525,'ZASOBY N'!$B95,'ZASOBY N'!$C95:'ZASOBY N'!$C$525,'ZASOBY N'!$C95,'ZASOBY N'!$D95:'ZASOBY N'!$D$525,'ZASOBY N'!$D95,'ZASOBY N'!$H95:'ZASOBY N'!$H$525,'ZASOBY N'!$H95 )</f>
        <v>0</v>
      </c>
      <c r="BM98" s="410">
        <f>COUNTIFS('ZASOBY N'!$B$10:$B95,'ZASOBY N'!$B95,'ZASOBY N'!$C$10:'ZASOBY N'!$C95,'ZASOBY N'!$C95,'ZASOBY N'!$D$10:'ZASOBY N'!$D95,'ZASOBY N'!$D95,'ZASOBY N'!$H$10:'ZASOBY N'!$H95,'ZASOBY N'!$H95 )</f>
        <v>0</v>
      </c>
      <c r="BN98" s="411">
        <f t="shared" si="61"/>
        <v>0</v>
      </c>
      <c r="BO98" s="425">
        <f t="shared" si="62"/>
        <v>0</v>
      </c>
      <c r="BP98" s="94"/>
      <c r="BQ98" s="94"/>
      <c r="BR98" s="94"/>
      <c r="BS98" s="94"/>
      <c r="BT98" s="94"/>
      <c r="BU98" s="94"/>
      <c r="BV98" s="94"/>
      <c r="BW98" s="426" t="str">
        <f t="shared" si="57"/>
        <v/>
      </c>
      <c r="BX98" s="439" t="str">
        <f>IF(E98=0,"",NN!E98)</f>
        <v/>
      </c>
      <c r="BY98" s="396" t="str">
        <f>IF(A98="","",NN!A98)</f>
        <v/>
      </c>
      <c r="BZ98" s="428" t="str">
        <f>IF(OR(E98=LEGENDA!$D$30,E98=LEGENDA!$D$31,E98=LEGENDA!$D$32,E98=LEGENDA!$D$33,E98=LEGENDA!$D$34,E98=LEGENDA!$D$35,E98=LEGENDA!$D$36,E98=LEGENDA!$D$37),AV98,"")</f>
        <v/>
      </c>
      <c r="CA98" s="428" t="str">
        <f>IF(OR(E98=LEGENDA!$D$30,E98=LEGENDA!$D$31,E98=LEGENDA!$D$32,E98=LEGENDA!$D$33,E98=LEGENDA!$D$34,E98=LEGENDA!$D$35,E98=LEGENDA!$D$36,E98=LEGENDA!$D$37),AG98,"")</f>
        <v/>
      </c>
      <c r="CB98" s="397" t="str">
        <f t="shared" si="58"/>
        <v/>
      </c>
      <c r="CC98" s="397" t="str">
        <f t="shared" si="63"/>
        <v/>
      </c>
      <c r="CD98" s="397" t="str">
        <f t="shared" si="64"/>
        <v/>
      </c>
      <c r="CE98" s="397" t="str">
        <f t="shared" si="65"/>
        <v/>
      </c>
      <c r="CF98" s="397" t="str">
        <f t="shared" si="66"/>
        <v/>
      </c>
      <c r="CG98" s="397" t="str">
        <f t="shared" si="67"/>
        <v/>
      </c>
      <c r="CH98" s="397" t="str">
        <f>IF(OR(E98=LEGENDA!$D$28,E98=LEGENDA!$D$29,E98=LEGENDA!$D$30,E98=LEGENDA!$D$31,E98=LEGENDA!$D$32,E98=LEGENDA!$D$33,E98=LEGENDA!$D$34,E98=LEGENDA!$D$35,E98=LEGENDA!$D$36,E98=LEGENDA!$D$39),1,"")</f>
        <v/>
      </c>
      <c r="CI98" s="397" t="str">
        <f t="shared" si="68"/>
        <v/>
      </c>
      <c r="CJ98" s="397" t="str">
        <f t="shared" si="59"/>
        <v/>
      </c>
    </row>
    <row r="99" spans="1:88" ht="18.75" customHeight="1" thickBot="1" x14ac:dyDescent="0.3">
      <c r="A99" s="152" t="str">
        <f>IF('ZASOBY N'!A96="","",'ZASOBY N'!A96)</f>
        <v/>
      </c>
      <c r="B99" s="137" t="str">
        <f>IF('ZASOBY N'!B96="","",'ZASOBY N'!B96)</f>
        <v/>
      </c>
      <c r="C99" s="137" t="str">
        <f>IF('ZASOBY N'!C96="","",'ZASOBY N'!C96)</f>
        <v/>
      </c>
      <c r="D99" s="354" t="str">
        <f>IF('ZASOBY N'!D96="","",'ZASOBY N'!D96)</f>
        <v/>
      </c>
      <c r="E99" s="404"/>
      <c r="F99" s="130"/>
      <c r="G99" s="129"/>
      <c r="H99" s="301"/>
      <c r="I99" s="301"/>
      <c r="J99" s="147" t="str">
        <f>IF('ZASOBY N'!$F96="","",'ZASOBY N'!$F96)</f>
        <v/>
      </c>
      <c r="K99" s="403"/>
      <c r="L99" s="254" t="str">
        <f t="shared" si="69"/>
        <v/>
      </c>
      <c r="M99" s="300"/>
      <c r="N99" s="300"/>
      <c r="O99" s="140" t="str">
        <f>IF(L99="","",IF(OR(E99=LEGENDA!$D$28,E99=LEGENDA!$D$29,E99=LEGENDA!$D$31,E99=LEGENDA!$D$38),0.15,0))</f>
        <v/>
      </c>
      <c r="P99" s="140" t="str">
        <f>IF(L99="","",IF(AND(E99=LEGENDA!$D$39,H99=""),"BRAK kol.7",IF(AND(F99=LEGENDA!$A$105,H99=""),"BRAK kol.7",IF(AND(F99=LEGENDA!$A$106,H99=""),"BRAK kol.7",IF(AND(F99=LEGENDA!$A$107,H99=""),"BRAK kol.7",IF(AND(F99=LEGENDA!$A$108,H99=""),"BRAK kol.7",IF(AND(F99=LEGENDA!$A$109,H99=""),"BRAK kol.7",L99*O99)))))))</f>
        <v/>
      </c>
      <c r="Q99" s="141" t="str">
        <f t="shared" si="39"/>
        <v/>
      </c>
      <c r="R99" s="142" t="str">
        <f t="shared" si="40"/>
        <v/>
      </c>
      <c r="S99" s="149" t="str">
        <f t="shared" si="60"/>
        <v/>
      </c>
      <c r="T99" s="431" t="str">
        <f t="shared" si="41"/>
        <v/>
      </c>
      <c r="U99" s="402"/>
      <c r="V99" s="431" t="str">
        <f t="shared" si="42"/>
        <v/>
      </c>
      <c r="W99" s="257"/>
      <c r="X99" s="302" t="str">
        <f>IF(U99="","",IF(AND(V99="",W99=""),"",IF(AND(E99=LEGENDA!$D$39,H99=""),"BRAK kol.7",IF(AND(F99=LEGENDA!$A$105,H99="",E99=LEGENDA!$D$35),V99*W99,IF(AND(F99=LEGENDA!$A$105,H99="",E99=LEGENDA!$D$36),V99*W99,IF(AND(F99=LEGENDA!$A$105,H99=""),"BRAK kol.7",IF(AND(F99=LEGENDA!$A$106,H99=""),"BRAK kol.7",IF(AND(F99=LEGENDA!$A$107,H99=""),"BRAK kol.7",IF(AND(F99=LEGENDA!$A$108,H99=""),"BRAK kol.7",IF(AND(F99=LEGENDA!$A$109,H99=""),"BRAK kol.7",IF(AND(U99&gt;0,W99=""),"Brakkol21",IF(OR(T99="Błąd kol. 7",T99="Błąd kol.8"),T99,IF(AND(H99="",I99=""),"BRAKkol7-8",V99*W99)))))))))))))</f>
        <v/>
      </c>
      <c r="Y99" s="402"/>
      <c r="Z99" s="431" t="str">
        <f t="shared" si="43"/>
        <v/>
      </c>
      <c r="AA99" s="257"/>
      <c r="AB99" s="302" t="str">
        <f>IF(OR(Y99="",Z99="",AA99=""),"",IF(AND(E99=LEGENDA!$D$39,H99=""),"BRAK kol.7",IF(AND(F99=LEGENDA!$A$105,H99=""),"BRAK kol.7",IF(AND(F99=LEGENDA!$A$106,H99=""),"BRAK kol.7",IF(AND(F99=LEGENDA!$A$107,H99=""),"BRAK kol.7",IF(AND(F99=LEGENDA!$A$108,H99=""),"BRAK kol.7",IF(AND(F99=LEGENDA!$A$109,H99=""),"BRAK kol.7",Z99*AA99)))))))</f>
        <v/>
      </c>
      <c r="AC99" s="302" t="str">
        <f t="shared" si="44"/>
        <v/>
      </c>
      <c r="AD99" s="143" t="str">
        <f>IFERROR(IF(OR(J99="",AC99=""),"",IF(AND(E99=LEGENDA!$D$39,H99="",I99=""),"BRAK kol.7",AC99*$J99)),"BRAK kol.7")</f>
        <v/>
      </c>
      <c r="AE99" s="144" t="str">
        <f t="shared" si="45"/>
        <v/>
      </c>
      <c r="AF99" s="143" t="str">
        <f t="shared" si="46"/>
        <v/>
      </c>
      <c r="AG99" s="143" t="str">
        <f t="shared" si="47"/>
        <v/>
      </c>
      <c r="AH99" s="143" t="str">
        <f t="shared" si="48"/>
        <v/>
      </c>
      <c r="AI99" s="131"/>
      <c r="AJ99" s="327"/>
      <c r="AK99" s="286" t="str">
        <f t="shared" si="49"/>
        <v/>
      </c>
      <c r="AL99" s="287" t="str">
        <f t="shared" si="50"/>
        <v/>
      </c>
      <c r="AM99" s="287" t="str">
        <f t="shared" si="51"/>
        <v/>
      </c>
      <c r="AN99" s="318" t="str">
        <f>IF('ZASOBY N'!BD96="","",'ZASOBY N'!BD96)</f>
        <v/>
      </c>
      <c r="AO99" s="320"/>
      <c r="AP99" s="329">
        <f t="shared" si="52"/>
        <v>0</v>
      </c>
      <c r="AQ99" s="333">
        <f t="shared" si="70"/>
        <v>0</v>
      </c>
      <c r="AR99" s="333">
        <f t="shared" si="70"/>
        <v>0</v>
      </c>
      <c r="AS99" s="333">
        <f t="shared" si="53"/>
        <v>0</v>
      </c>
      <c r="AT99" s="333">
        <f t="shared" si="54"/>
        <v>0</v>
      </c>
      <c r="AU99" s="333">
        <f t="shared" si="55"/>
        <v>0</v>
      </c>
      <c r="AV99" s="396" t="str">
        <f>IF(BJ99=0,"",NN!BJ99)</f>
        <v/>
      </c>
      <c r="AW99" s="460" t="str">
        <f>IF('UPR BILANS N'!W97="","",'UPR BILANS N'!W97)</f>
        <v/>
      </c>
      <c r="AX99" s="94" t="str">
        <f t="shared" si="56"/>
        <v/>
      </c>
      <c r="AY99" s="94"/>
      <c r="AZ99" s="94"/>
      <c r="BA99" s="94"/>
      <c r="BB99" s="94"/>
      <c r="BC99" s="94"/>
      <c r="BD99" s="94"/>
      <c r="BE99" s="94"/>
      <c r="BF99" s="94"/>
      <c r="BG99" s="94"/>
      <c r="BH99" s="94"/>
      <c r="BI99" s="94"/>
      <c r="BJ99" s="414">
        <f>IFERROR(IF(AND(BL99=1,BM99=1,SUMIF($C99:$C$525,$C99,$AH99:$AH$525)=$BN99),$BN99,IF($BO99&gt;0,$BO99,IF(AND(B99=B100,C99=C100,D99=D100,J99=J100),AH99+AH100,IF(AND(COUNTIF($C$13:$C98,$C99)&gt;=1,COUNTIF($D$13:$D98,$D99)&gt;=1),0,IF(AND(SUMIF($B99:$B$525,$B99,$AH99:$AH$525)&gt;$AH99,SUMIF($C99:$C$525,$C99,$AH99:$AH$525)&gt;$AH99,SUMIF($D99:$D$525,$D99,$AH99:$AH$525)&gt;$AH99),SUMIF($C99:$C$525,$C99,$BN99:$BN$525),0))))),0)</f>
        <v>0</v>
      </c>
      <c r="BK99" s="424"/>
      <c r="BL99" s="409">
        <f>COUNTIFS('ZASOBY N'!$B96:$B$525,'ZASOBY N'!$B96,'ZASOBY N'!$C96:'ZASOBY N'!$C$525,'ZASOBY N'!$C96,'ZASOBY N'!$D96:'ZASOBY N'!$D$525,'ZASOBY N'!$D96,'ZASOBY N'!$H96:'ZASOBY N'!$H$525,'ZASOBY N'!$H96 )</f>
        <v>0</v>
      </c>
      <c r="BM99" s="410">
        <f>COUNTIFS('ZASOBY N'!$B$10:$B96,'ZASOBY N'!$B96,'ZASOBY N'!$C$10:'ZASOBY N'!$C96,'ZASOBY N'!$C96,'ZASOBY N'!$D$10:'ZASOBY N'!$D96,'ZASOBY N'!$D96,'ZASOBY N'!$H$10:'ZASOBY N'!$H96,'ZASOBY N'!$H96 )</f>
        <v>0</v>
      </c>
      <c r="BN99" s="411">
        <f t="shared" si="61"/>
        <v>0</v>
      </c>
      <c r="BO99" s="425">
        <f t="shared" si="62"/>
        <v>0</v>
      </c>
      <c r="BP99" s="94"/>
      <c r="BQ99" s="94"/>
      <c r="BR99" s="94"/>
      <c r="BS99" s="94"/>
      <c r="BT99" s="94"/>
      <c r="BU99" s="94"/>
      <c r="BV99" s="94"/>
      <c r="BW99" s="426" t="str">
        <f t="shared" si="57"/>
        <v/>
      </c>
      <c r="BX99" s="439" t="str">
        <f>IF(E99=0,"",NN!E99)</f>
        <v/>
      </c>
      <c r="BY99" s="396" t="str">
        <f>IF(A99="","",NN!A99)</f>
        <v/>
      </c>
      <c r="BZ99" s="428" t="str">
        <f>IF(OR(E99=LEGENDA!$D$30,E99=LEGENDA!$D$31,E99=LEGENDA!$D$32,E99=LEGENDA!$D$33,E99=LEGENDA!$D$34,E99=LEGENDA!$D$35,E99=LEGENDA!$D$36,E99=LEGENDA!$D$37),AV99,"")</f>
        <v/>
      </c>
      <c r="CA99" s="428" t="str">
        <f>IF(OR(E99=LEGENDA!$D$30,E99=LEGENDA!$D$31,E99=LEGENDA!$D$32,E99=LEGENDA!$D$33,E99=LEGENDA!$D$34,E99=LEGENDA!$D$35,E99=LEGENDA!$D$36,E99=LEGENDA!$D$37),AG99,"")</f>
        <v/>
      </c>
      <c r="CB99" s="397" t="str">
        <f t="shared" si="58"/>
        <v/>
      </c>
      <c r="CC99" s="397" t="str">
        <f t="shared" si="63"/>
        <v/>
      </c>
      <c r="CD99" s="397" t="str">
        <f t="shared" si="64"/>
        <v/>
      </c>
      <c r="CE99" s="397" t="str">
        <f t="shared" si="65"/>
        <v/>
      </c>
      <c r="CF99" s="397" t="str">
        <f t="shared" si="66"/>
        <v/>
      </c>
      <c r="CG99" s="397" t="str">
        <f t="shared" si="67"/>
        <v/>
      </c>
      <c r="CH99" s="397" t="str">
        <f>IF(OR(E99=LEGENDA!$D$28,E99=LEGENDA!$D$29,E99=LEGENDA!$D$30,E99=LEGENDA!$D$31,E99=LEGENDA!$D$32,E99=LEGENDA!$D$33,E99=LEGENDA!$D$34,E99=LEGENDA!$D$35,E99=LEGENDA!$D$36,E99=LEGENDA!$D$39),1,"")</f>
        <v/>
      </c>
      <c r="CI99" s="397" t="str">
        <f t="shared" si="68"/>
        <v/>
      </c>
      <c r="CJ99" s="397" t="str">
        <f t="shared" si="59"/>
        <v/>
      </c>
    </row>
    <row r="100" spans="1:88" ht="18.75" customHeight="1" thickBot="1" x14ac:dyDescent="0.3">
      <c r="A100" s="152" t="str">
        <f>IF('ZASOBY N'!A97="","",'ZASOBY N'!A97)</f>
        <v/>
      </c>
      <c r="B100" s="137" t="str">
        <f>IF('ZASOBY N'!B97="","",'ZASOBY N'!B97)</f>
        <v/>
      </c>
      <c r="C100" s="137" t="str">
        <f>IF('ZASOBY N'!C97="","",'ZASOBY N'!C97)</f>
        <v/>
      </c>
      <c r="D100" s="354" t="str">
        <f>IF('ZASOBY N'!D97="","",'ZASOBY N'!D97)</f>
        <v/>
      </c>
      <c r="E100" s="404"/>
      <c r="F100" s="130"/>
      <c r="G100" s="129"/>
      <c r="H100" s="301"/>
      <c r="I100" s="301"/>
      <c r="J100" s="147" t="str">
        <f>IF('ZASOBY N'!$F97="","",'ZASOBY N'!$F97)</f>
        <v/>
      </c>
      <c r="K100" s="403"/>
      <c r="L100" s="254" t="str">
        <f t="shared" si="69"/>
        <v/>
      </c>
      <c r="M100" s="300"/>
      <c r="N100" s="300"/>
      <c r="O100" s="140" t="str">
        <f>IF(L100="","",IF(OR(E100=LEGENDA!$D$28,E100=LEGENDA!$D$29,E100=LEGENDA!$D$31,E100=LEGENDA!$D$38),0.15,0))</f>
        <v/>
      </c>
      <c r="P100" s="140" t="str">
        <f>IF(L100="","",IF(AND(E100=LEGENDA!$D$39,H100=""),"BRAK kol.7",IF(AND(F100=LEGENDA!$A$105,H100=""),"BRAK kol.7",IF(AND(F100=LEGENDA!$A$106,H100=""),"BRAK kol.7",IF(AND(F100=LEGENDA!$A$107,H100=""),"BRAK kol.7",IF(AND(F100=LEGENDA!$A$108,H100=""),"BRAK kol.7",IF(AND(F100=LEGENDA!$A$109,H100=""),"BRAK kol.7",L100*O100)))))))</f>
        <v/>
      </c>
      <c r="Q100" s="141" t="str">
        <f t="shared" si="39"/>
        <v/>
      </c>
      <c r="R100" s="142" t="str">
        <f t="shared" si="40"/>
        <v/>
      </c>
      <c r="S100" s="149" t="str">
        <f t="shared" si="60"/>
        <v/>
      </c>
      <c r="T100" s="431" t="str">
        <f t="shared" si="41"/>
        <v/>
      </c>
      <c r="U100" s="402"/>
      <c r="V100" s="431" t="str">
        <f t="shared" si="42"/>
        <v/>
      </c>
      <c r="W100" s="257"/>
      <c r="X100" s="302" t="str">
        <f>IF(U100="","",IF(AND(V100="",W100=""),"",IF(AND(E100=LEGENDA!$D$39,H100=""),"BRAK kol.7",IF(AND(F100=LEGENDA!$A$105,H100="",E100=LEGENDA!$D$35),V100*W100,IF(AND(F100=LEGENDA!$A$105,H100="",E100=LEGENDA!$D$36),V100*W100,IF(AND(F100=LEGENDA!$A$105,H100=""),"BRAK kol.7",IF(AND(F100=LEGENDA!$A$106,H100=""),"BRAK kol.7",IF(AND(F100=LEGENDA!$A$107,H100=""),"BRAK kol.7",IF(AND(F100=LEGENDA!$A$108,H100=""),"BRAK kol.7",IF(AND(F100=LEGENDA!$A$109,H100=""),"BRAK kol.7",IF(AND(U100&gt;0,W100=""),"Brakkol21",IF(OR(T100="Błąd kol. 7",T100="Błąd kol.8"),T100,IF(AND(H100="",I100=""),"BRAKkol7-8",V100*W100)))))))))))))</f>
        <v/>
      </c>
      <c r="Y100" s="402"/>
      <c r="Z100" s="431" t="str">
        <f t="shared" si="43"/>
        <v/>
      </c>
      <c r="AA100" s="257"/>
      <c r="AB100" s="302" t="str">
        <f>IF(OR(Y100="",Z100="",AA100=""),"",IF(AND(E100=LEGENDA!$D$39,H100=""),"BRAK kol.7",IF(AND(F100=LEGENDA!$A$105,H100=""),"BRAK kol.7",IF(AND(F100=LEGENDA!$A$106,H100=""),"BRAK kol.7",IF(AND(F100=LEGENDA!$A$107,H100=""),"BRAK kol.7",IF(AND(F100=LEGENDA!$A$108,H100=""),"BRAK kol.7",IF(AND(F100=LEGENDA!$A$109,H100=""),"BRAK kol.7",Z100*AA100)))))))</f>
        <v/>
      </c>
      <c r="AC100" s="302" t="str">
        <f t="shared" si="44"/>
        <v/>
      </c>
      <c r="AD100" s="143" t="str">
        <f>IFERROR(IF(OR(J100="",AC100=""),"",IF(AND(E100=LEGENDA!$D$39,H100="",I100=""),"BRAK kol.7",AC100*$J100)),"BRAK kol.7")</f>
        <v/>
      </c>
      <c r="AE100" s="144" t="str">
        <f t="shared" si="45"/>
        <v/>
      </c>
      <c r="AF100" s="143" t="str">
        <f t="shared" si="46"/>
        <v/>
      </c>
      <c r="AG100" s="143" t="str">
        <f t="shared" si="47"/>
        <v/>
      </c>
      <c r="AH100" s="143" t="str">
        <f t="shared" si="48"/>
        <v/>
      </c>
      <c r="AI100" s="131"/>
      <c r="AJ100" s="327"/>
      <c r="AK100" s="286" t="str">
        <f t="shared" si="49"/>
        <v/>
      </c>
      <c r="AL100" s="287" t="str">
        <f t="shared" si="50"/>
        <v/>
      </c>
      <c r="AM100" s="287" t="str">
        <f t="shared" si="51"/>
        <v/>
      </c>
      <c r="AN100" s="318" t="str">
        <f>IF('ZASOBY N'!BD97="","",'ZASOBY N'!BD97)</f>
        <v/>
      </c>
      <c r="AO100" s="320"/>
      <c r="AP100" s="329">
        <f t="shared" si="52"/>
        <v>0</v>
      </c>
      <c r="AQ100" s="333">
        <f t="shared" si="70"/>
        <v>0</v>
      </c>
      <c r="AR100" s="333">
        <f t="shared" si="70"/>
        <v>0</v>
      </c>
      <c r="AS100" s="333">
        <f t="shared" si="53"/>
        <v>0</v>
      </c>
      <c r="AT100" s="333">
        <f t="shared" si="54"/>
        <v>0</v>
      </c>
      <c r="AU100" s="333">
        <f t="shared" si="55"/>
        <v>0</v>
      </c>
      <c r="AV100" s="396" t="str">
        <f>IF(BJ100=0,"",NN!BJ100)</f>
        <v/>
      </c>
      <c r="AW100" s="460" t="str">
        <f>IF('UPR BILANS N'!W98="","",'UPR BILANS N'!W98)</f>
        <v/>
      </c>
      <c r="AX100" s="94" t="str">
        <f t="shared" si="56"/>
        <v/>
      </c>
      <c r="AY100" s="94"/>
      <c r="AZ100" s="94"/>
      <c r="BA100" s="94"/>
      <c r="BB100" s="94"/>
      <c r="BC100" s="94"/>
      <c r="BD100" s="94"/>
      <c r="BE100" s="94"/>
      <c r="BF100" s="94"/>
      <c r="BG100" s="94"/>
      <c r="BH100" s="94"/>
      <c r="BI100" s="94"/>
      <c r="BJ100" s="414">
        <f>IFERROR(IF(AND(BL100=1,BM100=1,SUMIF($C100:$C$525,$C100,$AH100:$AH$525)=$BN100),$BN100,IF($BO100&gt;0,$BO100,IF(AND(B100=B101,C100=C101,D100=D101,J100=J101),AH100+AH101,IF(AND(COUNTIF($C$13:$C99,$C100)&gt;=1,COUNTIF($D$13:$D99,$D100)&gt;=1),0,IF(AND(SUMIF($B100:$B$525,$B100,$AH100:$AH$525)&gt;$AH100,SUMIF($C100:$C$525,$C100,$AH100:$AH$525)&gt;$AH100,SUMIF($D100:$D$525,$D100,$AH100:$AH$525)&gt;$AH100),SUMIF($C100:$C$525,$C100,$BN100:$BN$525),0))))),0)</f>
        <v>0</v>
      </c>
      <c r="BK100" s="424"/>
      <c r="BL100" s="409">
        <f>COUNTIFS('ZASOBY N'!$B97:$B$525,'ZASOBY N'!$B97,'ZASOBY N'!$C97:'ZASOBY N'!$C$525,'ZASOBY N'!$C97,'ZASOBY N'!$D97:'ZASOBY N'!$D$525,'ZASOBY N'!$D97,'ZASOBY N'!$H97:'ZASOBY N'!$H$525,'ZASOBY N'!$H97 )</f>
        <v>0</v>
      </c>
      <c r="BM100" s="410">
        <f>COUNTIFS('ZASOBY N'!$B$10:$B97,'ZASOBY N'!$B97,'ZASOBY N'!$C$10:'ZASOBY N'!$C97,'ZASOBY N'!$C97,'ZASOBY N'!$D$10:'ZASOBY N'!$D97,'ZASOBY N'!$D97,'ZASOBY N'!$H$10:'ZASOBY N'!$H97,'ZASOBY N'!$H97 )</f>
        <v>0</v>
      </c>
      <c r="BN100" s="411">
        <f t="shared" si="61"/>
        <v>0</v>
      </c>
      <c r="BO100" s="425">
        <f t="shared" si="62"/>
        <v>0</v>
      </c>
      <c r="BP100" s="94"/>
      <c r="BQ100" s="94"/>
      <c r="BR100" s="94"/>
      <c r="BS100" s="94"/>
      <c r="BT100" s="94"/>
      <c r="BU100" s="94"/>
      <c r="BV100" s="94"/>
      <c r="BW100" s="426" t="str">
        <f t="shared" si="57"/>
        <v/>
      </c>
      <c r="BX100" s="439" t="str">
        <f>IF(E100=0,"",NN!E100)</f>
        <v/>
      </c>
      <c r="BY100" s="396" t="str">
        <f>IF(A100="","",NN!A100)</f>
        <v/>
      </c>
      <c r="BZ100" s="428" t="str">
        <f>IF(OR(E100=LEGENDA!$D$30,E100=LEGENDA!$D$31,E100=LEGENDA!$D$32,E100=LEGENDA!$D$33,E100=LEGENDA!$D$34,E100=LEGENDA!$D$35,E100=LEGENDA!$D$36,E100=LEGENDA!$D$37),AV100,"")</f>
        <v/>
      </c>
      <c r="CA100" s="428" t="str">
        <f>IF(OR(E100=LEGENDA!$D$30,E100=LEGENDA!$D$31,E100=LEGENDA!$D$32,E100=LEGENDA!$D$33,E100=LEGENDA!$D$34,E100=LEGENDA!$D$35,E100=LEGENDA!$D$36,E100=LEGENDA!$D$37),AG100,"")</f>
        <v/>
      </c>
      <c r="CB100" s="397" t="str">
        <f t="shared" si="58"/>
        <v/>
      </c>
      <c r="CC100" s="397" t="str">
        <f t="shared" si="63"/>
        <v/>
      </c>
      <c r="CD100" s="397" t="str">
        <f t="shared" si="64"/>
        <v/>
      </c>
      <c r="CE100" s="397" t="str">
        <f t="shared" si="65"/>
        <v/>
      </c>
      <c r="CF100" s="397" t="str">
        <f t="shared" si="66"/>
        <v/>
      </c>
      <c r="CG100" s="397" t="str">
        <f t="shared" si="67"/>
        <v/>
      </c>
      <c r="CH100" s="397" t="str">
        <f>IF(OR(E100=LEGENDA!$D$28,E100=LEGENDA!$D$29,E100=LEGENDA!$D$30,E100=LEGENDA!$D$31,E100=LEGENDA!$D$32,E100=LEGENDA!$D$33,E100=LEGENDA!$D$34,E100=LEGENDA!$D$35,E100=LEGENDA!$D$36,E100=LEGENDA!$D$39),1,"")</f>
        <v/>
      </c>
      <c r="CI100" s="397" t="str">
        <f t="shared" si="68"/>
        <v/>
      </c>
      <c r="CJ100" s="397" t="str">
        <f t="shared" si="59"/>
        <v/>
      </c>
    </row>
    <row r="101" spans="1:88" ht="18.75" customHeight="1" thickBot="1" x14ac:dyDescent="0.3">
      <c r="A101" s="152" t="str">
        <f>IF('ZASOBY N'!A98="","",'ZASOBY N'!A98)</f>
        <v/>
      </c>
      <c r="B101" s="137" t="str">
        <f>IF('ZASOBY N'!B98="","",'ZASOBY N'!B98)</f>
        <v/>
      </c>
      <c r="C101" s="137" t="str">
        <f>IF('ZASOBY N'!C98="","",'ZASOBY N'!C98)</f>
        <v/>
      </c>
      <c r="D101" s="354" t="str">
        <f>IF('ZASOBY N'!D98="","",'ZASOBY N'!D98)</f>
        <v/>
      </c>
      <c r="E101" s="404"/>
      <c r="F101" s="130"/>
      <c r="G101" s="129"/>
      <c r="H101" s="301"/>
      <c r="I101" s="301"/>
      <c r="J101" s="147" t="str">
        <f>IF('ZASOBY N'!$F98="","",'ZASOBY N'!$F98)</f>
        <v/>
      </c>
      <c r="K101" s="403"/>
      <c r="L101" s="254" t="str">
        <f t="shared" si="69"/>
        <v/>
      </c>
      <c r="M101" s="300"/>
      <c r="N101" s="300"/>
      <c r="O101" s="140" t="str">
        <f>IF(L101="","",IF(OR(E101=LEGENDA!$D$28,E101=LEGENDA!$D$29,E101=LEGENDA!$D$31,E101=LEGENDA!$D$38),0.15,0))</f>
        <v/>
      </c>
      <c r="P101" s="140" t="str">
        <f>IF(L101="","",IF(AND(E101=LEGENDA!$D$39,H101=""),"BRAK kol.7",IF(AND(F101=LEGENDA!$A$105,H101=""),"BRAK kol.7",IF(AND(F101=LEGENDA!$A$106,H101=""),"BRAK kol.7",IF(AND(F101=LEGENDA!$A$107,H101=""),"BRAK kol.7",IF(AND(F101=LEGENDA!$A$108,H101=""),"BRAK kol.7",IF(AND(F101=LEGENDA!$A$109,H101=""),"BRAK kol.7",L101*O101)))))))</f>
        <v/>
      </c>
      <c r="Q101" s="141" t="str">
        <f t="shared" si="39"/>
        <v/>
      </c>
      <c r="R101" s="142" t="str">
        <f t="shared" si="40"/>
        <v/>
      </c>
      <c r="S101" s="149" t="str">
        <f t="shared" si="60"/>
        <v/>
      </c>
      <c r="T101" s="431" t="str">
        <f t="shared" si="41"/>
        <v/>
      </c>
      <c r="U101" s="402"/>
      <c r="V101" s="431" t="str">
        <f t="shared" si="42"/>
        <v/>
      </c>
      <c r="W101" s="257"/>
      <c r="X101" s="302" t="str">
        <f>IF(U101="","",IF(AND(V101="",W101=""),"",IF(AND(E101=LEGENDA!$D$39,H101=""),"BRAK kol.7",IF(AND(F101=LEGENDA!$A$105,H101="",E101=LEGENDA!$D$35),V101*W101,IF(AND(F101=LEGENDA!$A$105,H101="",E101=LEGENDA!$D$36),V101*W101,IF(AND(F101=LEGENDA!$A$105,H101=""),"BRAK kol.7",IF(AND(F101=LEGENDA!$A$106,H101=""),"BRAK kol.7",IF(AND(F101=LEGENDA!$A$107,H101=""),"BRAK kol.7",IF(AND(F101=LEGENDA!$A$108,H101=""),"BRAK kol.7",IF(AND(F101=LEGENDA!$A$109,H101=""),"BRAK kol.7",IF(AND(U101&gt;0,W101=""),"Brakkol21",IF(OR(T101="Błąd kol. 7",T101="Błąd kol.8"),T101,IF(AND(H101="",I101=""),"BRAKkol7-8",V101*W101)))))))))))))</f>
        <v/>
      </c>
      <c r="Y101" s="402"/>
      <c r="Z101" s="431" t="str">
        <f t="shared" si="43"/>
        <v/>
      </c>
      <c r="AA101" s="257"/>
      <c r="AB101" s="302" t="str">
        <f>IF(OR(Y101="",Z101="",AA101=""),"",IF(AND(E101=LEGENDA!$D$39,H101=""),"BRAK kol.7",IF(AND(F101=LEGENDA!$A$105,H101=""),"BRAK kol.7",IF(AND(F101=LEGENDA!$A$106,H101=""),"BRAK kol.7",IF(AND(F101=LEGENDA!$A$107,H101=""),"BRAK kol.7",IF(AND(F101=LEGENDA!$A$108,H101=""),"BRAK kol.7",IF(AND(F101=LEGENDA!$A$109,H101=""),"BRAK kol.7",Z101*AA101)))))))</f>
        <v/>
      </c>
      <c r="AC101" s="302" t="str">
        <f t="shared" si="44"/>
        <v/>
      </c>
      <c r="AD101" s="143" t="str">
        <f>IFERROR(IF(OR(J101="",AC101=""),"",IF(AND(E101=LEGENDA!$D$39,H101="",I101=""),"BRAK kol.7",AC101*$J101)),"BRAK kol.7")</f>
        <v/>
      </c>
      <c r="AE101" s="144" t="str">
        <f t="shared" si="45"/>
        <v/>
      </c>
      <c r="AF101" s="143" t="str">
        <f t="shared" si="46"/>
        <v/>
      </c>
      <c r="AG101" s="143" t="str">
        <f t="shared" si="47"/>
        <v/>
      </c>
      <c r="AH101" s="143" t="str">
        <f t="shared" si="48"/>
        <v/>
      </c>
      <c r="AI101" s="131"/>
      <c r="AJ101" s="327"/>
      <c r="AK101" s="286" t="str">
        <f t="shared" si="49"/>
        <v/>
      </c>
      <c r="AL101" s="287" t="str">
        <f t="shared" si="50"/>
        <v/>
      </c>
      <c r="AM101" s="287" t="str">
        <f t="shared" si="51"/>
        <v/>
      </c>
      <c r="AN101" s="318" t="str">
        <f>IF('ZASOBY N'!BD98="","",'ZASOBY N'!BD98)</f>
        <v/>
      </c>
      <c r="AO101" s="320"/>
      <c r="AP101" s="329">
        <f t="shared" si="52"/>
        <v>0</v>
      </c>
      <c r="AQ101" s="333">
        <f t="shared" si="70"/>
        <v>0</v>
      </c>
      <c r="AR101" s="333">
        <f t="shared" si="70"/>
        <v>0</v>
      </c>
      <c r="AS101" s="333">
        <f t="shared" si="53"/>
        <v>0</v>
      </c>
      <c r="AT101" s="333">
        <f t="shared" si="54"/>
        <v>0</v>
      </c>
      <c r="AU101" s="333">
        <f t="shared" si="55"/>
        <v>0</v>
      </c>
      <c r="AV101" s="396" t="str">
        <f>IF(BJ101=0,"",NN!BJ101)</f>
        <v/>
      </c>
      <c r="AW101" s="460" t="str">
        <f>IF('UPR BILANS N'!W99="","",'UPR BILANS N'!W99)</f>
        <v/>
      </c>
      <c r="AX101" s="94" t="str">
        <f t="shared" si="56"/>
        <v/>
      </c>
      <c r="AY101" s="94"/>
      <c r="AZ101" s="94"/>
      <c r="BA101" s="94"/>
      <c r="BB101" s="94"/>
      <c r="BC101" s="94"/>
      <c r="BD101" s="94"/>
      <c r="BE101" s="94"/>
      <c r="BF101" s="94"/>
      <c r="BG101" s="94"/>
      <c r="BH101" s="94"/>
      <c r="BI101" s="94"/>
      <c r="BJ101" s="414">
        <f>IFERROR(IF(AND(BL101=1,BM101=1,SUMIF($C101:$C$525,$C101,$AH101:$AH$525)=$BN101),$BN101,IF($BO101&gt;0,$BO101,IF(AND(B101=B102,C101=C102,D101=D102,J101=J102),AH101+AH102,IF(AND(COUNTIF($C$13:$C100,$C101)&gt;=1,COUNTIF($D$13:$D100,$D101)&gt;=1),0,IF(AND(SUMIF($B101:$B$525,$B101,$AH101:$AH$525)&gt;$AH101,SUMIF($C101:$C$525,$C101,$AH101:$AH$525)&gt;$AH101,SUMIF($D101:$D$525,$D101,$AH101:$AH$525)&gt;$AH101),SUMIF($C101:$C$525,$C101,$BN101:$BN$525),0))))),0)</f>
        <v>0</v>
      </c>
      <c r="BK101" s="424"/>
      <c r="BL101" s="409">
        <f>COUNTIFS('ZASOBY N'!$B98:$B$525,'ZASOBY N'!$B98,'ZASOBY N'!$C98:'ZASOBY N'!$C$525,'ZASOBY N'!$C98,'ZASOBY N'!$D98:'ZASOBY N'!$D$525,'ZASOBY N'!$D98,'ZASOBY N'!$H98:'ZASOBY N'!$H$525,'ZASOBY N'!$H98 )</f>
        <v>0</v>
      </c>
      <c r="BM101" s="410">
        <f>COUNTIFS('ZASOBY N'!$B$10:$B98,'ZASOBY N'!$B98,'ZASOBY N'!$C$10:'ZASOBY N'!$C98,'ZASOBY N'!$C98,'ZASOBY N'!$D$10:'ZASOBY N'!$D98,'ZASOBY N'!$D98,'ZASOBY N'!$H$10:'ZASOBY N'!$H98,'ZASOBY N'!$H98 )</f>
        <v>0</v>
      </c>
      <c r="BN101" s="411">
        <f t="shared" si="61"/>
        <v>0</v>
      </c>
      <c r="BO101" s="425">
        <f t="shared" si="62"/>
        <v>0</v>
      </c>
      <c r="BP101" s="94"/>
      <c r="BQ101" s="94"/>
      <c r="BR101" s="94"/>
      <c r="BS101" s="94"/>
      <c r="BT101" s="94"/>
      <c r="BU101" s="94"/>
      <c r="BV101" s="94"/>
      <c r="BW101" s="426" t="str">
        <f t="shared" si="57"/>
        <v/>
      </c>
      <c r="BX101" s="439" t="str">
        <f>IF(E101=0,"",NN!E101)</f>
        <v/>
      </c>
      <c r="BY101" s="396" t="str">
        <f>IF(A101="","",NN!A101)</f>
        <v/>
      </c>
      <c r="BZ101" s="428" t="str">
        <f>IF(OR(E101=LEGENDA!$D$30,E101=LEGENDA!$D$31,E101=LEGENDA!$D$32,E101=LEGENDA!$D$33,E101=LEGENDA!$D$34,E101=LEGENDA!$D$35,E101=LEGENDA!$D$36,E101=LEGENDA!$D$37),AV101,"")</f>
        <v/>
      </c>
      <c r="CA101" s="428" t="str">
        <f>IF(OR(E101=LEGENDA!$D$30,E101=LEGENDA!$D$31,E101=LEGENDA!$D$32,E101=LEGENDA!$D$33,E101=LEGENDA!$D$34,E101=LEGENDA!$D$35,E101=LEGENDA!$D$36,E101=LEGENDA!$D$37),AG101,"")</f>
        <v/>
      </c>
      <c r="CB101" s="397" t="str">
        <f t="shared" si="58"/>
        <v/>
      </c>
      <c r="CC101" s="397" t="str">
        <f t="shared" si="63"/>
        <v/>
      </c>
      <c r="CD101" s="397" t="str">
        <f t="shared" si="64"/>
        <v/>
      </c>
      <c r="CE101" s="397" t="str">
        <f t="shared" si="65"/>
        <v/>
      </c>
      <c r="CF101" s="397" t="str">
        <f t="shared" si="66"/>
        <v/>
      </c>
      <c r="CG101" s="397" t="str">
        <f t="shared" si="67"/>
        <v/>
      </c>
      <c r="CH101" s="397" t="str">
        <f>IF(OR(E101=LEGENDA!$D$28,E101=LEGENDA!$D$29,E101=LEGENDA!$D$30,E101=LEGENDA!$D$31,E101=LEGENDA!$D$32,E101=LEGENDA!$D$33,E101=LEGENDA!$D$34,E101=LEGENDA!$D$35,E101=LEGENDA!$D$36,E101=LEGENDA!$D$39),1,"")</f>
        <v/>
      </c>
      <c r="CI101" s="397" t="str">
        <f t="shared" si="68"/>
        <v/>
      </c>
      <c r="CJ101" s="397" t="str">
        <f t="shared" si="59"/>
        <v/>
      </c>
    </row>
    <row r="102" spans="1:88" ht="18.75" customHeight="1" thickBot="1" x14ac:dyDescent="0.3">
      <c r="A102" s="152" t="str">
        <f>IF('ZASOBY N'!A99="","",'ZASOBY N'!A99)</f>
        <v/>
      </c>
      <c r="B102" s="137" t="str">
        <f>IF('ZASOBY N'!B99="","",'ZASOBY N'!B99)</f>
        <v/>
      </c>
      <c r="C102" s="137" t="str">
        <f>IF('ZASOBY N'!C99="","",'ZASOBY N'!C99)</f>
        <v/>
      </c>
      <c r="D102" s="354" t="str">
        <f>IF('ZASOBY N'!D99="","",'ZASOBY N'!D99)</f>
        <v/>
      </c>
      <c r="E102" s="404"/>
      <c r="F102" s="130"/>
      <c r="G102" s="129"/>
      <c r="H102" s="301"/>
      <c r="I102" s="301"/>
      <c r="J102" s="147" t="str">
        <f>IF('ZASOBY N'!$F99="","",'ZASOBY N'!$F99)</f>
        <v/>
      </c>
      <c r="K102" s="403"/>
      <c r="L102" s="254" t="str">
        <f t="shared" si="69"/>
        <v/>
      </c>
      <c r="M102" s="300"/>
      <c r="N102" s="300"/>
      <c r="O102" s="140" t="str">
        <f>IF(L102="","",IF(OR(E102=LEGENDA!$D$28,E102=LEGENDA!$D$29,E102=LEGENDA!$D$31,E102=LEGENDA!$D$38),0.15,0))</f>
        <v/>
      </c>
      <c r="P102" s="140" t="str">
        <f>IF(L102="","",IF(AND(E102=LEGENDA!$D$39,H102=""),"BRAK kol.7",IF(AND(F102=LEGENDA!$A$105,H102=""),"BRAK kol.7",IF(AND(F102=LEGENDA!$A$106,H102=""),"BRAK kol.7",IF(AND(F102=LEGENDA!$A$107,H102=""),"BRAK kol.7",IF(AND(F102=LEGENDA!$A$108,H102=""),"BRAK kol.7",IF(AND(F102=LEGENDA!$A$109,H102=""),"BRAK kol.7",L102*O102)))))))</f>
        <v/>
      </c>
      <c r="Q102" s="141" t="str">
        <f t="shared" si="39"/>
        <v/>
      </c>
      <c r="R102" s="142" t="str">
        <f t="shared" si="40"/>
        <v/>
      </c>
      <c r="S102" s="149" t="str">
        <f t="shared" si="60"/>
        <v/>
      </c>
      <c r="T102" s="431" t="str">
        <f t="shared" si="41"/>
        <v/>
      </c>
      <c r="U102" s="402"/>
      <c r="V102" s="431" t="str">
        <f t="shared" si="42"/>
        <v/>
      </c>
      <c r="W102" s="257"/>
      <c r="X102" s="302" t="str">
        <f>IF(U102="","",IF(AND(V102="",W102=""),"",IF(AND(E102=LEGENDA!$D$39,H102=""),"BRAK kol.7",IF(AND(F102=LEGENDA!$A$105,H102="",E102=LEGENDA!$D$35),V102*W102,IF(AND(F102=LEGENDA!$A$105,H102="",E102=LEGENDA!$D$36),V102*W102,IF(AND(F102=LEGENDA!$A$105,H102=""),"BRAK kol.7",IF(AND(F102=LEGENDA!$A$106,H102=""),"BRAK kol.7",IF(AND(F102=LEGENDA!$A$107,H102=""),"BRAK kol.7",IF(AND(F102=LEGENDA!$A$108,H102=""),"BRAK kol.7",IF(AND(F102=LEGENDA!$A$109,H102=""),"BRAK kol.7",IF(AND(U102&gt;0,W102=""),"Brakkol21",IF(OR(T102="Błąd kol. 7",T102="Błąd kol.8"),T102,IF(AND(H102="",I102=""),"BRAKkol7-8",V102*W102)))))))))))))</f>
        <v/>
      </c>
      <c r="Y102" s="402"/>
      <c r="Z102" s="431" t="str">
        <f t="shared" si="43"/>
        <v/>
      </c>
      <c r="AA102" s="257"/>
      <c r="AB102" s="302" t="str">
        <f>IF(OR(Y102="",Z102="",AA102=""),"",IF(AND(E102=LEGENDA!$D$39,H102=""),"BRAK kol.7",IF(AND(F102=LEGENDA!$A$105,H102=""),"BRAK kol.7",IF(AND(F102=LEGENDA!$A$106,H102=""),"BRAK kol.7",IF(AND(F102=LEGENDA!$A$107,H102=""),"BRAK kol.7",IF(AND(F102=LEGENDA!$A$108,H102=""),"BRAK kol.7",IF(AND(F102=LEGENDA!$A$109,H102=""),"BRAK kol.7",Z102*AA102)))))))</f>
        <v/>
      </c>
      <c r="AC102" s="302" t="str">
        <f t="shared" si="44"/>
        <v/>
      </c>
      <c r="AD102" s="143" t="str">
        <f>IFERROR(IF(OR(J102="",AC102=""),"",IF(AND(E102=LEGENDA!$D$39,H102="",I102=""),"BRAK kol.7",AC102*$J102)),"BRAK kol.7")</f>
        <v/>
      </c>
      <c r="AE102" s="144" t="str">
        <f t="shared" si="45"/>
        <v/>
      </c>
      <c r="AF102" s="143" t="str">
        <f t="shared" si="46"/>
        <v/>
      </c>
      <c r="AG102" s="143" t="str">
        <f t="shared" si="47"/>
        <v/>
      </c>
      <c r="AH102" s="143" t="str">
        <f t="shared" si="48"/>
        <v/>
      </c>
      <c r="AI102" s="131"/>
      <c r="AJ102" s="327"/>
      <c r="AK102" s="286" t="str">
        <f t="shared" si="49"/>
        <v/>
      </c>
      <c r="AL102" s="287" t="str">
        <f t="shared" si="50"/>
        <v/>
      </c>
      <c r="AM102" s="287" t="str">
        <f t="shared" si="51"/>
        <v/>
      </c>
      <c r="AN102" s="318" t="str">
        <f>IF('ZASOBY N'!BD99="","",'ZASOBY N'!BD99)</f>
        <v/>
      </c>
      <c r="AO102" s="320"/>
      <c r="AP102" s="329">
        <f t="shared" si="52"/>
        <v>0</v>
      </c>
      <c r="AQ102" s="333">
        <f t="shared" si="70"/>
        <v>0</v>
      </c>
      <c r="AR102" s="333">
        <f t="shared" si="70"/>
        <v>0</v>
      </c>
      <c r="AS102" s="333">
        <f t="shared" si="53"/>
        <v>0</v>
      </c>
      <c r="AT102" s="333">
        <f t="shared" si="54"/>
        <v>0</v>
      </c>
      <c r="AU102" s="333">
        <f t="shared" si="55"/>
        <v>0</v>
      </c>
      <c r="AV102" s="396" t="str">
        <f>IF(BJ102=0,"",NN!BJ102)</f>
        <v/>
      </c>
      <c r="AW102" s="460" t="str">
        <f>IF('UPR BILANS N'!W100="","",'UPR BILANS N'!W100)</f>
        <v/>
      </c>
      <c r="AX102" s="94" t="str">
        <f t="shared" si="56"/>
        <v/>
      </c>
      <c r="AY102" s="94"/>
      <c r="AZ102" s="94"/>
      <c r="BA102" s="94"/>
      <c r="BB102" s="94"/>
      <c r="BC102" s="94"/>
      <c r="BD102" s="94"/>
      <c r="BE102" s="94"/>
      <c r="BF102" s="94"/>
      <c r="BG102" s="94"/>
      <c r="BH102" s="94"/>
      <c r="BI102" s="94"/>
      <c r="BJ102" s="414">
        <f>IFERROR(IF(AND(BL102=1,BM102=1,SUMIF($C102:$C$525,$C102,$AH102:$AH$525)=$BN102),$BN102,IF($BO102&gt;0,$BO102,IF(AND(B102=B103,C102=C103,D102=D103,J102=J103),AH102+AH103,IF(AND(COUNTIF($C$13:$C101,$C102)&gt;=1,COUNTIF($D$13:$D101,$D102)&gt;=1),0,IF(AND(SUMIF($B102:$B$525,$B102,$AH102:$AH$525)&gt;$AH102,SUMIF($C102:$C$525,$C102,$AH102:$AH$525)&gt;$AH102,SUMIF($D102:$D$525,$D102,$AH102:$AH$525)&gt;$AH102),SUMIF($C102:$C$525,$C102,$BN102:$BN$525),0))))),0)</f>
        <v>0</v>
      </c>
      <c r="BK102" s="424"/>
      <c r="BL102" s="409">
        <f>COUNTIFS('ZASOBY N'!$B99:$B$525,'ZASOBY N'!$B99,'ZASOBY N'!$C99:'ZASOBY N'!$C$525,'ZASOBY N'!$C99,'ZASOBY N'!$D99:'ZASOBY N'!$D$525,'ZASOBY N'!$D99,'ZASOBY N'!$H99:'ZASOBY N'!$H$525,'ZASOBY N'!$H99 )</f>
        <v>0</v>
      </c>
      <c r="BM102" s="410">
        <f>COUNTIFS('ZASOBY N'!$B$10:$B99,'ZASOBY N'!$B99,'ZASOBY N'!$C$10:'ZASOBY N'!$C99,'ZASOBY N'!$C99,'ZASOBY N'!$D$10:'ZASOBY N'!$D99,'ZASOBY N'!$D99,'ZASOBY N'!$H$10:'ZASOBY N'!$H99,'ZASOBY N'!$H99 )</f>
        <v>0</v>
      </c>
      <c r="BN102" s="411">
        <f t="shared" si="61"/>
        <v>0</v>
      </c>
      <c r="BO102" s="425">
        <f t="shared" si="62"/>
        <v>0</v>
      </c>
      <c r="BP102" s="94"/>
      <c r="BQ102" s="94"/>
      <c r="BR102" s="94"/>
      <c r="BS102" s="94"/>
      <c r="BT102" s="94"/>
      <c r="BU102" s="94"/>
      <c r="BV102" s="94"/>
      <c r="BW102" s="426" t="str">
        <f t="shared" si="57"/>
        <v/>
      </c>
      <c r="BX102" s="439" t="str">
        <f>IF(E102=0,"",NN!E102)</f>
        <v/>
      </c>
      <c r="BY102" s="396" t="str">
        <f>IF(A102="","",NN!A102)</f>
        <v/>
      </c>
      <c r="BZ102" s="428" t="str">
        <f>IF(OR(E102=LEGENDA!$D$30,E102=LEGENDA!$D$31,E102=LEGENDA!$D$32,E102=LEGENDA!$D$33,E102=LEGENDA!$D$34,E102=LEGENDA!$D$35,E102=LEGENDA!$D$36,E102=LEGENDA!$D$37),AV102,"")</f>
        <v/>
      </c>
      <c r="CA102" s="428" t="str">
        <f>IF(OR(E102=LEGENDA!$D$30,E102=LEGENDA!$D$31,E102=LEGENDA!$D$32,E102=LEGENDA!$D$33,E102=LEGENDA!$D$34,E102=LEGENDA!$D$35,E102=LEGENDA!$D$36,E102=LEGENDA!$D$37),AG102,"")</f>
        <v/>
      </c>
      <c r="CB102" s="397" t="str">
        <f t="shared" si="58"/>
        <v/>
      </c>
      <c r="CC102" s="397" t="str">
        <f t="shared" si="63"/>
        <v/>
      </c>
      <c r="CD102" s="397" t="str">
        <f t="shared" si="64"/>
        <v/>
      </c>
      <c r="CE102" s="397" t="str">
        <f t="shared" si="65"/>
        <v/>
      </c>
      <c r="CF102" s="397" t="str">
        <f t="shared" si="66"/>
        <v/>
      </c>
      <c r="CG102" s="397" t="str">
        <f t="shared" si="67"/>
        <v/>
      </c>
      <c r="CH102" s="397" t="str">
        <f>IF(OR(E102=LEGENDA!$D$28,E102=LEGENDA!$D$29,E102=LEGENDA!$D$30,E102=LEGENDA!$D$31,E102=LEGENDA!$D$32,E102=LEGENDA!$D$33,E102=LEGENDA!$D$34,E102=LEGENDA!$D$35,E102=LEGENDA!$D$36,E102=LEGENDA!$D$39),1,"")</f>
        <v/>
      </c>
      <c r="CI102" s="397" t="str">
        <f t="shared" si="68"/>
        <v/>
      </c>
      <c r="CJ102" s="397" t="str">
        <f t="shared" si="59"/>
        <v/>
      </c>
    </row>
    <row r="103" spans="1:88" ht="18.75" customHeight="1" thickBot="1" x14ac:dyDescent="0.3">
      <c r="A103" s="152" t="str">
        <f>IF('ZASOBY N'!A100="","",'ZASOBY N'!A100)</f>
        <v/>
      </c>
      <c r="B103" s="137" t="str">
        <f>IF('ZASOBY N'!B100="","",'ZASOBY N'!B100)</f>
        <v/>
      </c>
      <c r="C103" s="137" t="str">
        <f>IF('ZASOBY N'!C100="","",'ZASOBY N'!C100)</f>
        <v/>
      </c>
      <c r="D103" s="354" t="str">
        <f>IF('ZASOBY N'!D100="","",'ZASOBY N'!D100)</f>
        <v/>
      </c>
      <c r="E103" s="404"/>
      <c r="F103" s="130"/>
      <c r="G103" s="129"/>
      <c r="H103" s="301"/>
      <c r="I103" s="301"/>
      <c r="J103" s="147" t="str">
        <f>IF('ZASOBY N'!$F100="","",'ZASOBY N'!$F100)</f>
        <v/>
      </c>
      <c r="K103" s="403"/>
      <c r="L103" s="254" t="str">
        <f t="shared" si="69"/>
        <v/>
      </c>
      <c r="M103" s="300"/>
      <c r="N103" s="300"/>
      <c r="O103" s="140" t="str">
        <f>IF(L103="","",IF(OR(E103=LEGENDA!$D$28,E103=LEGENDA!$D$29,E103=LEGENDA!$D$31,E103=LEGENDA!$D$38),0.15,0))</f>
        <v/>
      </c>
      <c r="P103" s="140" t="str">
        <f>IF(L103="","",IF(AND(E103=LEGENDA!$D$39,H103=""),"BRAK kol.7",IF(AND(F103=LEGENDA!$A$105,H103=""),"BRAK kol.7",IF(AND(F103=LEGENDA!$A$106,H103=""),"BRAK kol.7",IF(AND(F103=LEGENDA!$A$107,H103=""),"BRAK kol.7",IF(AND(F103=LEGENDA!$A$108,H103=""),"BRAK kol.7",IF(AND(F103=LEGENDA!$A$109,H103=""),"BRAK kol.7",L103*O103)))))))</f>
        <v/>
      </c>
      <c r="Q103" s="141" t="str">
        <f t="shared" si="39"/>
        <v/>
      </c>
      <c r="R103" s="142" t="str">
        <f t="shared" si="40"/>
        <v/>
      </c>
      <c r="S103" s="149" t="str">
        <f t="shared" si="60"/>
        <v/>
      </c>
      <c r="T103" s="431" t="str">
        <f t="shared" si="41"/>
        <v/>
      </c>
      <c r="U103" s="402"/>
      <c r="V103" s="431" t="str">
        <f t="shared" si="42"/>
        <v/>
      </c>
      <c r="W103" s="257"/>
      <c r="X103" s="302" t="str">
        <f>IF(U103="","",IF(AND(V103="",W103=""),"",IF(AND(E103=LEGENDA!$D$39,H103=""),"BRAK kol.7",IF(AND(F103=LEGENDA!$A$105,H103="",E103=LEGENDA!$D$35),V103*W103,IF(AND(F103=LEGENDA!$A$105,H103="",E103=LEGENDA!$D$36),V103*W103,IF(AND(F103=LEGENDA!$A$105,H103=""),"BRAK kol.7",IF(AND(F103=LEGENDA!$A$106,H103=""),"BRAK kol.7",IF(AND(F103=LEGENDA!$A$107,H103=""),"BRAK kol.7",IF(AND(F103=LEGENDA!$A$108,H103=""),"BRAK kol.7",IF(AND(F103=LEGENDA!$A$109,H103=""),"BRAK kol.7",IF(AND(U103&gt;0,W103=""),"Brakkol21",IF(OR(T103="Błąd kol. 7",T103="Błąd kol.8"),T103,IF(AND(H103="",I103=""),"BRAKkol7-8",V103*W103)))))))))))))</f>
        <v/>
      </c>
      <c r="Y103" s="402"/>
      <c r="Z103" s="431" t="str">
        <f t="shared" si="43"/>
        <v/>
      </c>
      <c r="AA103" s="257"/>
      <c r="AB103" s="302" t="str">
        <f>IF(OR(Y103="",Z103="",AA103=""),"",IF(AND(E103=LEGENDA!$D$39,H103=""),"BRAK kol.7",IF(AND(F103=LEGENDA!$A$105,H103=""),"BRAK kol.7",IF(AND(F103=LEGENDA!$A$106,H103=""),"BRAK kol.7",IF(AND(F103=LEGENDA!$A$107,H103=""),"BRAK kol.7",IF(AND(F103=LEGENDA!$A$108,H103=""),"BRAK kol.7",IF(AND(F103=LEGENDA!$A$109,H103=""),"BRAK kol.7",Z103*AA103)))))))</f>
        <v/>
      </c>
      <c r="AC103" s="302" t="str">
        <f t="shared" si="44"/>
        <v/>
      </c>
      <c r="AD103" s="143" t="str">
        <f>IFERROR(IF(OR(J103="",AC103=""),"",IF(AND(E103=LEGENDA!$D$39,H103="",I103=""),"BRAK kol.7",AC103*$J103)),"BRAK kol.7")</f>
        <v/>
      </c>
      <c r="AE103" s="144" t="str">
        <f t="shared" si="45"/>
        <v/>
      </c>
      <c r="AF103" s="143" t="str">
        <f t="shared" si="46"/>
        <v/>
      </c>
      <c r="AG103" s="143" t="str">
        <f t="shared" si="47"/>
        <v/>
      </c>
      <c r="AH103" s="143" t="str">
        <f t="shared" si="48"/>
        <v/>
      </c>
      <c r="AI103" s="131"/>
      <c r="AJ103" s="327"/>
      <c r="AK103" s="286" t="str">
        <f t="shared" si="49"/>
        <v/>
      </c>
      <c r="AL103" s="287" t="str">
        <f t="shared" si="50"/>
        <v/>
      </c>
      <c r="AM103" s="287" t="str">
        <f t="shared" si="51"/>
        <v/>
      </c>
      <c r="AN103" s="318" t="str">
        <f>IF('ZASOBY N'!BD100="","",'ZASOBY N'!BD100)</f>
        <v/>
      </c>
      <c r="AO103" s="320"/>
      <c r="AP103" s="329">
        <f t="shared" si="52"/>
        <v>0</v>
      </c>
      <c r="AQ103" s="333">
        <f t="shared" si="70"/>
        <v>0</v>
      </c>
      <c r="AR103" s="333">
        <f t="shared" si="70"/>
        <v>0</v>
      </c>
      <c r="AS103" s="333">
        <f t="shared" si="53"/>
        <v>0</v>
      </c>
      <c r="AT103" s="333">
        <f t="shared" si="54"/>
        <v>0</v>
      </c>
      <c r="AU103" s="333">
        <f t="shared" si="55"/>
        <v>0</v>
      </c>
      <c r="AV103" s="396" t="str">
        <f>IF(BJ103=0,"",NN!BJ103)</f>
        <v/>
      </c>
      <c r="AW103" s="460" t="str">
        <f>IF('UPR BILANS N'!W101="","",'UPR BILANS N'!W101)</f>
        <v/>
      </c>
      <c r="AX103" s="94" t="str">
        <f t="shared" si="56"/>
        <v/>
      </c>
      <c r="AY103" s="94"/>
      <c r="AZ103" s="94"/>
      <c r="BA103" s="94"/>
      <c r="BB103" s="94"/>
      <c r="BC103" s="94"/>
      <c r="BD103" s="94"/>
      <c r="BE103" s="94"/>
      <c r="BF103" s="94"/>
      <c r="BG103" s="94"/>
      <c r="BH103" s="94"/>
      <c r="BI103" s="94"/>
      <c r="BJ103" s="414">
        <f>IFERROR(IF(AND(BL103=1,BM103=1,SUMIF($C103:$C$525,$C103,$AH103:$AH$525)=$BN103),$BN103,IF($BO103&gt;0,$BO103,IF(AND(B103=B104,C103=C104,D103=D104,J103=J104),AH103+AH104,IF(AND(COUNTIF($C$13:$C102,$C103)&gt;=1,COUNTIF($D$13:$D102,$D103)&gt;=1),0,IF(AND(SUMIF($B103:$B$525,$B103,$AH103:$AH$525)&gt;$AH103,SUMIF($C103:$C$525,$C103,$AH103:$AH$525)&gt;$AH103,SUMIF($D103:$D$525,$D103,$AH103:$AH$525)&gt;$AH103),SUMIF($C103:$C$525,$C103,$BN103:$BN$525),0))))),0)</f>
        <v>0</v>
      </c>
      <c r="BK103" s="424"/>
      <c r="BL103" s="409">
        <f>COUNTIFS('ZASOBY N'!$B100:$B$525,'ZASOBY N'!$B100,'ZASOBY N'!$C100:'ZASOBY N'!$C$525,'ZASOBY N'!$C100,'ZASOBY N'!$D100:'ZASOBY N'!$D$525,'ZASOBY N'!$D100,'ZASOBY N'!$H100:'ZASOBY N'!$H$525,'ZASOBY N'!$H100 )</f>
        <v>0</v>
      </c>
      <c r="BM103" s="410">
        <f>COUNTIFS('ZASOBY N'!$B$10:$B100,'ZASOBY N'!$B100,'ZASOBY N'!$C$10:'ZASOBY N'!$C100,'ZASOBY N'!$C100,'ZASOBY N'!$D$10:'ZASOBY N'!$D100,'ZASOBY N'!$D100,'ZASOBY N'!$H$10:'ZASOBY N'!$H100,'ZASOBY N'!$H100 )</f>
        <v>0</v>
      </c>
      <c r="BN103" s="411">
        <f t="shared" si="61"/>
        <v>0</v>
      </c>
      <c r="BO103" s="425">
        <f t="shared" si="62"/>
        <v>0</v>
      </c>
      <c r="BP103" s="94"/>
      <c r="BQ103" s="94"/>
      <c r="BR103" s="94"/>
      <c r="BS103" s="94"/>
      <c r="BT103" s="94"/>
      <c r="BU103" s="94"/>
      <c r="BV103" s="94"/>
      <c r="BW103" s="426" t="str">
        <f t="shared" si="57"/>
        <v/>
      </c>
      <c r="BX103" s="439" t="str">
        <f>IF(E103=0,"",NN!E103)</f>
        <v/>
      </c>
      <c r="BY103" s="396" t="str">
        <f>IF(A103="","",NN!A103)</f>
        <v/>
      </c>
      <c r="BZ103" s="428" t="str">
        <f>IF(OR(E103=LEGENDA!$D$30,E103=LEGENDA!$D$31,E103=LEGENDA!$D$32,E103=LEGENDA!$D$33,E103=LEGENDA!$D$34,E103=LEGENDA!$D$35,E103=LEGENDA!$D$36,E103=LEGENDA!$D$37),AV103,"")</f>
        <v/>
      </c>
      <c r="CA103" s="428" t="str">
        <f>IF(OR(E103=LEGENDA!$D$30,E103=LEGENDA!$D$31,E103=LEGENDA!$D$32,E103=LEGENDA!$D$33,E103=LEGENDA!$D$34,E103=LEGENDA!$D$35,E103=LEGENDA!$D$36,E103=LEGENDA!$D$37),AG103,"")</f>
        <v/>
      </c>
      <c r="CB103" s="397" t="str">
        <f t="shared" si="58"/>
        <v/>
      </c>
      <c r="CC103" s="397" t="str">
        <f t="shared" si="63"/>
        <v/>
      </c>
      <c r="CD103" s="397" t="str">
        <f t="shared" si="64"/>
        <v/>
      </c>
      <c r="CE103" s="397" t="str">
        <f t="shared" si="65"/>
        <v/>
      </c>
      <c r="CF103" s="397" t="str">
        <f t="shared" si="66"/>
        <v/>
      </c>
      <c r="CG103" s="397" t="str">
        <f t="shared" si="67"/>
        <v/>
      </c>
      <c r="CH103" s="397" t="str">
        <f>IF(OR(E103=LEGENDA!$D$28,E103=LEGENDA!$D$29,E103=LEGENDA!$D$30,E103=LEGENDA!$D$31,E103=LEGENDA!$D$32,E103=LEGENDA!$D$33,E103=LEGENDA!$D$34,E103=LEGENDA!$D$35,E103=LEGENDA!$D$36,E103=LEGENDA!$D$39),1,"")</f>
        <v/>
      </c>
      <c r="CI103" s="397" t="str">
        <f t="shared" si="68"/>
        <v/>
      </c>
      <c r="CJ103" s="397" t="str">
        <f t="shared" si="59"/>
        <v/>
      </c>
    </row>
    <row r="104" spans="1:88" ht="18.75" customHeight="1" thickBot="1" x14ac:dyDescent="0.3">
      <c r="A104" s="152" t="str">
        <f>IF('ZASOBY N'!A101="","",'ZASOBY N'!A101)</f>
        <v/>
      </c>
      <c r="B104" s="137" t="str">
        <f>IF('ZASOBY N'!B101="","",'ZASOBY N'!B101)</f>
        <v/>
      </c>
      <c r="C104" s="137" t="str">
        <f>IF('ZASOBY N'!C101="","",'ZASOBY N'!C101)</f>
        <v/>
      </c>
      <c r="D104" s="354" t="str">
        <f>IF('ZASOBY N'!D101="","",'ZASOBY N'!D101)</f>
        <v/>
      </c>
      <c r="E104" s="404"/>
      <c r="F104" s="130"/>
      <c r="G104" s="129"/>
      <c r="H104" s="301"/>
      <c r="I104" s="301"/>
      <c r="J104" s="147" t="str">
        <f>IF('ZASOBY N'!$F101="","",'ZASOBY N'!$F101)</f>
        <v/>
      </c>
      <c r="K104" s="403"/>
      <c r="L104" s="254" t="str">
        <f t="shared" si="69"/>
        <v/>
      </c>
      <c r="M104" s="300"/>
      <c r="N104" s="300"/>
      <c r="O104" s="140" t="str">
        <f>IF(L104="","",IF(OR(E104=LEGENDA!$D$28,E104=LEGENDA!$D$29,E104=LEGENDA!$D$31,E104=LEGENDA!$D$38),0.15,0))</f>
        <v/>
      </c>
      <c r="P104" s="140" t="str">
        <f>IF(L104="","",IF(AND(E104=LEGENDA!$D$39,H104=""),"BRAK kol.7",IF(AND(F104=LEGENDA!$A$105,H104=""),"BRAK kol.7",IF(AND(F104=LEGENDA!$A$106,H104=""),"BRAK kol.7",IF(AND(F104=LEGENDA!$A$107,H104=""),"BRAK kol.7",IF(AND(F104=LEGENDA!$A$108,H104=""),"BRAK kol.7",IF(AND(F104=LEGENDA!$A$109,H104=""),"BRAK kol.7",L104*O104)))))))</f>
        <v/>
      </c>
      <c r="Q104" s="141" t="str">
        <f t="shared" si="39"/>
        <v/>
      </c>
      <c r="R104" s="142" t="str">
        <f t="shared" si="40"/>
        <v/>
      </c>
      <c r="S104" s="149" t="str">
        <f t="shared" si="60"/>
        <v/>
      </c>
      <c r="T104" s="431" t="str">
        <f t="shared" si="41"/>
        <v/>
      </c>
      <c r="U104" s="402"/>
      <c r="V104" s="431" t="str">
        <f t="shared" si="42"/>
        <v/>
      </c>
      <c r="W104" s="257"/>
      <c r="X104" s="302" t="str">
        <f>IF(U104="","",IF(AND(V104="",W104=""),"",IF(AND(E104=LEGENDA!$D$39,H104=""),"BRAK kol.7",IF(AND(F104=LEGENDA!$A$105,H104="",E104=LEGENDA!$D$35),V104*W104,IF(AND(F104=LEGENDA!$A$105,H104="",E104=LEGENDA!$D$36),V104*W104,IF(AND(F104=LEGENDA!$A$105,H104=""),"BRAK kol.7",IF(AND(F104=LEGENDA!$A$106,H104=""),"BRAK kol.7",IF(AND(F104=LEGENDA!$A$107,H104=""),"BRAK kol.7",IF(AND(F104=LEGENDA!$A$108,H104=""),"BRAK kol.7",IF(AND(F104=LEGENDA!$A$109,H104=""),"BRAK kol.7",IF(AND(U104&gt;0,W104=""),"Brakkol21",IF(OR(T104="Błąd kol. 7",T104="Błąd kol.8"),T104,IF(AND(H104="",I104=""),"BRAKkol7-8",V104*W104)))))))))))))</f>
        <v/>
      </c>
      <c r="Y104" s="402"/>
      <c r="Z104" s="431" t="str">
        <f t="shared" si="43"/>
        <v/>
      </c>
      <c r="AA104" s="257"/>
      <c r="AB104" s="302" t="str">
        <f>IF(OR(Y104="",Z104="",AA104=""),"",IF(AND(E104=LEGENDA!$D$39,H104=""),"BRAK kol.7",IF(AND(F104=LEGENDA!$A$105,H104=""),"BRAK kol.7",IF(AND(F104=LEGENDA!$A$106,H104=""),"BRAK kol.7",IF(AND(F104=LEGENDA!$A$107,H104=""),"BRAK kol.7",IF(AND(F104=LEGENDA!$A$108,H104=""),"BRAK kol.7",IF(AND(F104=LEGENDA!$A$109,H104=""),"BRAK kol.7",Z104*AA104)))))))</f>
        <v/>
      </c>
      <c r="AC104" s="302" t="str">
        <f t="shared" si="44"/>
        <v/>
      </c>
      <c r="AD104" s="143" t="str">
        <f>IFERROR(IF(OR(J104="",AC104=""),"",IF(AND(E104=LEGENDA!$D$39,H104="",I104=""),"BRAK kol.7",AC104*$J104)),"BRAK kol.7")</f>
        <v/>
      </c>
      <c r="AE104" s="144" t="str">
        <f t="shared" si="45"/>
        <v/>
      </c>
      <c r="AF104" s="143" t="str">
        <f t="shared" si="46"/>
        <v/>
      </c>
      <c r="AG104" s="143" t="str">
        <f t="shared" si="47"/>
        <v/>
      </c>
      <c r="AH104" s="143" t="str">
        <f t="shared" si="48"/>
        <v/>
      </c>
      <c r="AI104" s="131"/>
      <c r="AJ104" s="327"/>
      <c r="AK104" s="286" t="str">
        <f t="shared" si="49"/>
        <v/>
      </c>
      <c r="AL104" s="287" t="str">
        <f t="shared" si="50"/>
        <v/>
      </c>
      <c r="AM104" s="287" t="str">
        <f t="shared" si="51"/>
        <v/>
      </c>
      <c r="AN104" s="318" t="str">
        <f>IF('ZASOBY N'!BD101="","",'ZASOBY N'!BD101)</f>
        <v/>
      </c>
      <c r="AO104" s="320"/>
      <c r="AP104" s="329">
        <f t="shared" si="52"/>
        <v>0</v>
      </c>
      <c r="AQ104" s="333">
        <f t="shared" si="70"/>
        <v>0</v>
      </c>
      <c r="AR104" s="333">
        <f t="shared" si="70"/>
        <v>0</v>
      </c>
      <c r="AS104" s="333">
        <f t="shared" si="53"/>
        <v>0</v>
      </c>
      <c r="AT104" s="333">
        <f t="shared" si="54"/>
        <v>0</v>
      </c>
      <c r="AU104" s="333">
        <f t="shared" si="55"/>
        <v>0</v>
      </c>
      <c r="AV104" s="396" t="str">
        <f>IF(BJ104=0,"",NN!BJ104)</f>
        <v/>
      </c>
      <c r="AW104" s="460" t="str">
        <f>IF('UPR BILANS N'!W102="","",'UPR BILANS N'!W102)</f>
        <v/>
      </c>
      <c r="AX104" s="94" t="str">
        <f t="shared" si="56"/>
        <v/>
      </c>
      <c r="AY104" s="94"/>
      <c r="AZ104" s="94"/>
      <c r="BA104" s="94"/>
      <c r="BB104" s="94"/>
      <c r="BC104" s="94"/>
      <c r="BD104" s="94"/>
      <c r="BE104" s="94"/>
      <c r="BF104" s="94"/>
      <c r="BG104" s="94"/>
      <c r="BH104" s="94"/>
      <c r="BI104" s="94"/>
      <c r="BJ104" s="414">
        <f>IFERROR(IF(AND(BL104=1,BM104=1,SUMIF($C104:$C$525,$C104,$AH104:$AH$525)=$BN104),$BN104,IF($BO104&gt;0,$BO104,IF(AND(B104=B105,C104=C105,D104=D105,J104=J105),AH104+AH105,IF(AND(COUNTIF($C$13:$C103,$C104)&gt;=1,COUNTIF($D$13:$D103,$D104)&gt;=1),0,IF(AND(SUMIF($B104:$B$525,$B104,$AH104:$AH$525)&gt;$AH104,SUMIF($C104:$C$525,$C104,$AH104:$AH$525)&gt;$AH104,SUMIF($D104:$D$525,$D104,$AH104:$AH$525)&gt;$AH104),SUMIF($C104:$C$525,$C104,$BN104:$BN$525),0))))),0)</f>
        <v>0</v>
      </c>
      <c r="BK104" s="424"/>
      <c r="BL104" s="409">
        <f>COUNTIFS('ZASOBY N'!$B101:$B$525,'ZASOBY N'!$B101,'ZASOBY N'!$C101:'ZASOBY N'!$C$525,'ZASOBY N'!$C101,'ZASOBY N'!$D101:'ZASOBY N'!$D$525,'ZASOBY N'!$D101,'ZASOBY N'!$H101:'ZASOBY N'!$H$525,'ZASOBY N'!$H101 )</f>
        <v>0</v>
      </c>
      <c r="BM104" s="410">
        <f>COUNTIFS('ZASOBY N'!$B$10:$B101,'ZASOBY N'!$B101,'ZASOBY N'!$C$10:'ZASOBY N'!$C101,'ZASOBY N'!$C101,'ZASOBY N'!$D$10:'ZASOBY N'!$D101,'ZASOBY N'!$D101,'ZASOBY N'!$H$10:'ZASOBY N'!$H101,'ZASOBY N'!$H101 )</f>
        <v>0</v>
      </c>
      <c r="BN104" s="411">
        <f t="shared" si="61"/>
        <v>0</v>
      </c>
      <c r="BO104" s="425">
        <f t="shared" si="62"/>
        <v>0</v>
      </c>
      <c r="BP104" s="94"/>
      <c r="BQ104" s="94"/>
      <c r="BR104" s="94"/>
      <c r="BS104" s="94"/>
      <c r="BT104" s="94"/>
      <c r="BU104" s="94"/>
      <c r="BV104" s="94"/>
      <c r="BW104" s="426" t="str">
        <f t="shared" si="57"/>
        <v/>
      </c>
      <c r="BX104" s="439" t="str">
        <f>IF(E104=0,"",NN!E104)</f>
        <v/>
      </c>
      <c r="BY104" s="396" t="str">
        <f>IF(A104="","",NN!A104)</f>
        <v/>
      </c>
      <c r="BZ104" s="428" t="str">
        <f>IF(OR(E104=LEGENDA!$D$30,E104=LEGENDA!$D$31,E104=LEGENDA!$D$32,E104=LEGENDA!$D$33,E104=LEGENDA!$D$34,E104=LEGENDA!$D$35,E104=LEGENDA!$D$36,E104=LEGENDA!$D$37),AV104,"")</f>
        <v/>
      </c>
      <c r="CA104" s="428" t="str">
        <f>IF(OR(E104=LEGENDA!$D$30,E104=LEGENDA!$D$31,E104=LEGENDA!$D$32,E104=LEGENDA!$D$33,E104=LEGENDA!$D$34,E104=LEGENDA!$D$35,E104=LEGENDA!$D$36,E104=LEGENDA!$D$37),AG104,"")</f>
        <v/>
      </c>
      <c r="CB104" s="397" t="str">
        <f t="shared" si="58"/>
        <v/>
      </c>
      <c r="CC104" s="397" t="str">
        <f t="shared" si="63"/>
        <v/>
      </c>
      <c r="CD104" s="397" t="str">
        <f t="shared" si="64"/>
        <v/>
      </c>
      <c r="CE104" s="397" t="str">
        <f t="shared" si="65"/>
        <v/>
      </c>
      <c r="CF104" s="397" t="str">
        <f t="shared" si="66"/>
        <v/>
      </c>
      <c r="CG104" s="397" t="str">
        <f t="shared" si="67"/>
        <v/>
      </c>
      <c r="CH104" s="397" t="str">
        <f>IF(OR(E104=LEGENDA!$D$28,E104=LEGENDA!$D$29,E104=LEGENDA!$D$30,E104=LEGENDA!$D$31,E104=LEGENDA!$D$32,E104=LEGENDA!$D$33,E104=LEGENDA!$D$34,E104=LEGENDA!$D$35,E104=LEGENDA!$D$36,E104=LEGENDA!$D$39),1,"")</f>
        <v/>
      </c>
      <c r="CI104" s="397" t="str">
        <f t="shared" si="68"/>
        <v/>
      </c>
      <c r="CJ104" s="397" t="str">
        <f t="shared" si="59"/>
        <v/>
      </c>
    </row>
    <row r="105" spans="1:88" ht="18.75" customHeight="1" thickBot="1" x14ac:dyDescent="0.3">
      <c r="A105" s="152" t="str">
        <f>IF('ZASOBY N'!A102="","",'ZASOBY N'!A102)</f>
        <v/>
      </c>
      <c r="B105" s="137" t="str">
        <f>IF('ZASOBY N'!B102="","",'ZASOBY N'!B102)</f>
        <v/>
      </c>
      <c r="C105" s="137" t="str">
        <f>IF('ZASOBY N'!C102="","",'ZASOBY N'!C102)</f>
        <v/>
      </c>
      <c r="D105" s="354" t="str">
        <f>IF('ZASOBY N'!D102="","",'ZASOBY N'!D102)</f>
        <v/>
      </c>
      <c r="E105" s="404"/>
      <c r="F105" s="130"/>
      <c r="G105" s="129"/>
      <c r="H105" s="301"/>
      <c r="I105" s="301"/>
      <c r="J105" s="147" t="str">
        <f>IF('ZASOBY N'!$F102="","",'ZASOBY N'!$F102)</f>
        <v/>
      </c>
      <c r="K105" s="403"/>
      <c r="L105" s="254" t="str">
        <f t="shared" si="69"/>
        <v/>
      </c>
      <c r="M105" s="300"/>
      <c r="N105" s="300"/>
      <c r="O105" s="140" t="str">
        <f>IF(L105="","",IF(OR(E105=LEGENDA!$D$28,E105=LEGENDA!$D$29,E105=LEGENDA!$D$31,E105=LEGENDA!$D$38),0.15,0))</f>
        <v/>
      </c>
      <c r="P105" s="140" t="str">
        <f>IF(L105="","",IF(AND(E105=LEGENDA!$D$39,H105=""),"BRAK kol.7",IF(AND(F105=LEGENDA!$A$105,H105=""),"BRAK kol.7",IF(AND(F105=LEGENDA!$A$106,H105=""),"BRAK kol.7",IF(AND(F105=LEGENDA!$A$107,H105=""),"BRAK kol.7",IF(AND(F105=LEGENDA!$A$108,H105=""),"BRAK kol.7",IF(AND(F105=LEGENDA!$A$109,H105=""),"BRAK kol.7",L105*O105)))))))</f>
        <v/>
      </c>
      <c r="Q105" s="141" t="str">
        <f t="shared" si="39"/>
        <v/>
      </c>
      <c r="R105" s="142" t="str">
        <f t="shared" si="40"/>
        <v/>
      </c>
      <c r="S105" s="149" t="str">
        <f t="shared" si="60"/>
        <v/>
      </c>
      <c r="T105" s="431" t="str">
        <f t="shared" si="41"/>
        <v/>
      </c>
      <c r="U105" s="402"/>
      <c r="V105" s="431" t="str">
        <f t="shared" si="42"/>
        <v/>
      </c>
      <c r="W105" s="257"/>
      <c r="X105" s="302" t="str">
        <f>IF(U105="","",IF(AND(V105="",W105=""),"",IF(AND(E105=LEGENDA!$D$39,H105=""),"BRAK kol.7",IF(AND(F105=LEGENDA!$A$105,H105="",E105=LEGENDA!$D$35),V105*W105,IF(AND(F105=LEGENDA!$A$105,H105="",E105=LEGENDA!$D$36),V105*W105,IF(AND(F105=LEGENDA!$A$105,H105=""),"BRAK kol.7",IF(AND(F105=LEGENDA!$A$106,H105=""),"BRAK kol.7",IF(AND(F105=LEGENDA!$A$107,H105=""),"BRAK kol.7",IF(AND(F105=LEGENDA!$A$108,H105=""),"BRAK kol.7",IF(AND(F105=LEGENDA!$A$109,H105=""),"BRAK kol.7",IF(AND(U105&gt;0,W105=""),"Brakkol21",IF(OR(T105="Błąd kol. 7",T105="Błąd kol.8"),T105,IF(AND(H105="",I105=""),"BRAKkol7-8",V105*W105)))))))))))))</f>
        <v/>
      </c>
      <c r="Y105" s="402"/>
      <c r="Z105" s="431" t="str">
        <f t="shared" si="43"/>
        <v/>
      </c>
      <c r="AA105" s="257"/>
      <c r="AB105" s="302" t="str">
        <f>IF(OR(Y105="",Z105="",AA105=""),"",IF(AND(E105=LEGENDA!$D$39,H105=""),"BRAK kol.7",IF(AND(F105=LEGENDA!$A$105,H105=""),"BRAK kol.7",IF(AND(F105=LEGENDA!$A$106,H105=""),"BRAK kol.7",IF(AND(F105=LEGENDA!$A$107,H105=""),"BRAK kol.7",IF(AND(F105=LEGENDA!$A$108,H105=""),"BRAK kol.7",IF(AND(F105=LEGENDA!$A$109,H105=""),"BRAK kol.7",Z105*AA105)))))))</f>
        <v/>
      </c>
      <c r="AC105" s="302" t="str">
        <f t="shared" si="44"/>
        <v/>
      </c>
      <c r="AD105" s="143" t="str">
        <f>IFERROR(IF(OR(J105="",AC105=""),"",IF(AND(E105=LEGENDA!$D$39,H105="",I105=""),"BRAK kol.7",AC105*$J105)),"BRAK kol.7")</f>
        <v/>
      </c>
      <c r="AE105" s="144" t="str">
        <f t="shared" si="45"/>
        <v/>
      </c>
      <c r="AF105" s="143" t="str">
        <f t="shared" si="46"/>
        <v/>
      </c>
      <c r="AG105" s="143" t="str">
        <f t="shared" si="47"/>
        <v/>
      </c>
      <c r="AH105" s="143" t="str">
        <f t="shared" si="48"/>
        <v/>
      </c>
      <c r="AI105" s="131"/>
      <c r="AJ105" s="327"/>
      <c r="AK105" s="286" t="str">
        <f t="shared" si="49"/>
        <v/>
      </c>
      <c r="AL105" s="287" t="str">
        <f t="shared" si="50"/>
        <v/>
      </c>
      <c r="AM105" s="287" t="str">
        <f t="shared" si="51"/>
        <v/>
      </c>
      <c r="AN105" s="318" t="str">
        <f>IF('ZASOBY N'!BD102="","",'ZASOBY N'!BD102)</f>
        <v/>
      </c>
      <c r="AO105" s="320"/>
      <c r="AP105" s="329">
        <f t="shared" si="52"/>
        <v>0</v>
      </c>
      <c r="AQ105" s="333">
        <f t="shared" si="70"/>
        <v>0</v>
      </c>
      <c r="AR105" s="333">
        <f t="shared" si="70"/>
        <v>0</v>
      </c>
      <c r="AS105" s="333">
        <f t="shared" si="53"/>
        <v>0</v>
      </c>
      <c r="AT105" s="333">
        <f t="shared" si="54"/>
        <v>0</v>
      </c>
      <c r="AU105" s="333">
        <f t="shared" si="55"/>
        <v>0</v>
      </c>
      <c r="AV105" s="396" t="str">
        <f>IF(BJ105=0,"",NN!BJ105)</f>
        <v/>
      </c>
      <c r="AW105" s="460" t="str">
        <f>IF('UPR BILANS N'!W103="","",'UPR BILANS N'!W103)</f>
        <v/>
      </c>
      <c r="AX105" s="94" t="str">
        <f t="shared" si="56"/>
        <v/>
      </c>
      <c r="AY105" s="94"/>
      <c r="AZ105" s="94"/>
      <c r="BA105" s="94"/>
      <c r="BB105" s="94"/>
      <c r="BC105" s="94"/>
      <c r="BD105" s="94"/>
      <c r="BE105" s="94"/>
      <c r="BF105" s="94"/>
      <c r="BG105" s="94"/>
      <c r="BH105" s="94"/>
      <c r="BI105" s="94"/>
      <c r="BJ105" s="414">
        <f>IFERROR(IF(AND(BL105=1,BM105=1,SUMIF($C105:$C$525,$C105,$AH105:$AH$525)=$BN105),$BN105,IF($BO105&gt;0,$BO105,IF(AND(B105=B106,C105=C106,D105=D106,J105=J106),AH105+AH106,IF(AND(COUNTIF($C$13:$C104,$C105)&gt;=1,COUNTIF($D$13:$D104,$D105)&gt;=1),0,IF(AND(SUMIF($B105:$B$525,$B105,$AH105:$AH$525)&gt;$AH105,SUMIF($C105:$C$525,$C105,$AH105:$AH$525)&gt;$AH105,SUMIF($D105:$D$525,$D105,$AH105:$AH$525)&gt;$AH105),SUMIF($C105:$C$525,$C105,$BN105:$BN$525),0))))),0)</f>
        <v>0</v>
      </c>
      <c r="BK105" s="424"/>
      <c r="BL105" s="409">
        <f>COUNTIFS('ZASOBY N'!$B102:$B$525,'ZASOBY N'!$B102,'ZASOBY N'!$C102:'ZASOBY N'!$C$525,'ZASOBY N'!$C102,'ZASOBY N'!$D102:'ZASOBY N'!$D$525,'ZASOBY N'!$D102,'ZASOBY N'!$H102:'ZASOBY N'!$H$525,'ZASOBY N'!$H102 )</f>
        <v>0</v>
      </c>
      <c r="BM105" s="410">
        <f>COUNTIFS('ZASOBY N'!$B$10:$B102,'ZASOBY N'!$B102,'ZASOBY N'!$C$10:'ZASOBY N'!$C102,'ZASOBY N'!$C102,'ZASOBY N'!$D$10:'ZASOBY N'!$D102,'ZASOBY N'!$D102,'ZASOBY N'!$H$10:'ZASOBY N'!$H102,'ZASOBY N'!$H102 )</f>
        <v>0</v>
      </c>
      <c r="BN105" s="411">
        <f t="shared" si="61"/>
        <v>0</v>
      </c>
      <c r="BO105" s="425">
        <f t="shared" si="62"/>
        <v>0</v>
      </c>
      <c r="BP105" s="94"/>
      <c r="BQ105" s="94"/>
      <c r="BR105" s="94"/>
      <c r="BS105" s="94"/>
      <c r="BT105" s="94"/>
      <c r="BU105" s="94"/>
      <c r="BV105" s="94"/>
      <c r="BW105" s="426" t="str">
        <f t="shared" si="57"/>
        <v/>
      </c>
      <c r="BX105" s="439" t="str">
        <f>IF(E105=0,"",NN!E105)</f>
        <v/>
      </c>
      <c r="BY105" s="396" t="str">
        <f>IF(A105="","",NN!A105)</f>
        <v/>
      </c>
      <c r="BZ105" s="428" t="str">
        <f>IF(OR(E105=LEGENDA!$D$30,E105=LEGENDA!$D$31,E105=LEGENDA!$D$32,E105=LEGENDA!$D$33,E105=LEGENDA!$D$34,E105=LEGENDA!$D$35,E105=LEGENDA!$D$36,E105=LEGENDA!$D$37),AV105,"")</f>
        <v/>
      </c>
      <c r="CA105" s="428" t="str">
        <f>IF(OR(E105=LEGENDA!$D$30,E105=LEGENDA!$D$31,E105=LEGENDA!$D$32,E105=LEGENDA!$D$33,E105=LEGENDA!$D$34,E105=LEGENDA!$D$35,E105=LEGENDA!$D$36,E105=LEGENDA!$D$37),AG105,"")</f>
        <v/>
      </c>
      <c r="CB105" s="397" t="str">
        <f t="shared" si="58"/>
        <v/>
      </c>
      <c r="CC105" s="397" t="str">
        <f t="shared" si="63"/>
        <v/>
      </c>
      <c r="CD105" s="397" t="str">
        <f t="shared" si="64"/>
        <v/>
      </c>
      <c r="CE105" s="397" t="str">
        <f t="shared" si="65"/>
        <v/>
      </c>
      <c r="CF105" s="397" t="str">
        <f t="shared" si="66"/>
        <v/>
      </c>
      <c r="CG105" s="397" t="str">
        <f t="shared" si="67"/>
        <v/>
      </c>
      <c r="CH105" s="397" t="str">
        <f>IF(OR(E105=LEGENDA!$D$28,E105=LEGENDA!$D$29,E105=LEGENDA!$D$30,E105=LEGENDA!$D$31,E105=LEGENDA!$D$32,E105=LEGENDA!$D$33,E105=LEGENDA!$D$34,E105=LEGENDA!$D$35,E105=LEGENDA!$D$36,E105=LEGENDA!$D$39),1,"")</f>
        <v/>
      </c>
      <c r="CI105" s="397" t="str">
        <f t="shared" si="68"/>
        <v/>
      </c>
      <c r="CJ105" s="397" t="str">
        <f t="shared" si="59"/>
        <v/>
      </c>
    </row>
    <row r="106" spans="1:88" ht="18.75" customHeight="1" thickBot="1" x14ac:dyDescent="0.3">
      <c r="A106" s="152" t="str">
        <f>IF('ZASOBY N'!A103="","",'ZASOBY N'!A103)</f>
        <v/>
      </c>
      <c r="B106" s="137" t="str">
        <f>IF('ZASOBY N'!B103="","",'ZASOBY N'!B103)</f>
        <v/>
      </c>
      <c r="C106" s="137" t="str">
        <f>IF('ZASOBY N'!C103="","",'ZASOBY N'!C103)</f>
        <v/>
      </c>
      <c r="D106" s="354" t="str">
        <f>IF('ZASOBY N'!D103="","",'ZASOBY N'!D103)</f>
        <v/>
      </c>
      <c r="E106" s="404"/>
      <c r="F106" s="130"/>
      <c r="G106" s="129"/>
      <c r="H106" s="301"/>
      <c r="I106" s="301"/>
      <c r="J106" s="147" t="str">
        <f>IF('ZASOBY N'!$F103="","",'ZASOBY N'!$F103)</f>
        <v/>
      </c>
      <c r="K106" s="403"/>
      <c r="L106" s="254" t="str">
        <f t="shared" si="69"/>
        <v/>
      </c>
      <c r="M106" s="300"/>
      <c r="N106" s="300"/>
      <c r="O106" s="140" t="str">
        <f>IF(L106="","",IF(OR(E106=LEGENDA!$D$28,E106=LEGENDA!$D$29,E106=LEGENDA!$D$31,E106=LEGENDA!$D$38),0.15,0))</f>
        <v/>
      </c>
      <c r="P106" s="140" t="str">
        <f>IF(L106="","",IF(AND(E106=LEGENDA!$D$39,H106=""),"BRAK kol.7",IF(AND(F106=LEGENDA!$A$105,H106=""),"BRAK kol.7",IF(AND(F106=LEGENDA!$A$106,H106=""),"BRAK kol.7",IF(AND(F106=LEGENDA!$A$107,H106=""),"BRAK kol.7",IF(AND(F106=LEGENDA!$A$108,H106=""),"BRAK kol.7",IF(AND(F106=LEGENDA!$A$109,H106=""),"BRAK kol.7",L106*O106)))))))</f>
        <v/>
      </c>
      <c r="Q106" s="141" t="str">
        <f t="shared" si="39"/>
        <v/>
      </c>
      <c r="R106" s="142" t="str">
        <f t="shared" si="40"/>
        <v/>
      </c>
      <c r="S106" s="149" t="str">
        <f t="shared" si="60"/>
        <v/>
      </c>
      <c r="T106" s="431" t="str">
        <f t="shared" si="41"/>
        <v/>
      </c>
      <c r="U106" s="402"/>
      <c r="V106" s="431" t="str">
        <f t="shared" si="42"/>
        <v/>
      </c>
      <c r="W106" s="257"/>
      <c r="X106" s="302" t="str">
        <f>IF(U106="","",IF(AND(V106="",W106=""),"",IF(AND(E106=LEGENDA!$D$39,H106=""),"BRAK kol.7",IF(AND(F106=LEGENDA!$A$105,H106="",E106=LEGENDA!$D$35),V106*W106,IF(AND(F106=LEGENDA!$A$105,H106="",E106=LEGENDA!$D$36),V106*W106,IF(AND(F106=LEGENDA!$A$105,H106=""),"BRAK kol.7",IF(AND(F106=LEGENDA!$A$106,H106=""),"BRAK kol.7",IF(AND(F106=LEGENDA!$A$107,H106=""),"BRAK kol.7",IF(AND(F106=LEGENDA!$A$108,H106=""),"BRAK kol.7",IF(AND(F106=LEGENDA!$A$109,H106=""),"BRAK kol.7",IF(AND(U106&gt;0,W106=""),"Brakkol21",IF(OR(T106="Błąd kol. 7",T106="Błąd kol.8"),T106,IF(AND(H106="",I106=""),"BRAKkol7-8",V106*W106)))))))))))))</f>
        <v/>
      </c>
      <c r="Y106" s="402"/>
      <c r="Z106" s="431" t="str">
        <f t="shared" si="43"/>
        <v/>
      </c>
      <c r="AA106" s="257"/>
      <c r="AB106" s="302" t="str">
        <f>IF(OR(Y106="",Z106="",AA106=""),"",IF(AND(E106=LEGENDA!$D$39,H106=""),"BRAK kol.7",IF(AND(F106=LEGENDA!$A$105,H106=""),"BRAK kol.7",IF(AND(F106=LEGENDA!$A$106,H106=""),"BRAK kol.7",IF(AND(F106=LEGENDA!$A$107,H106=""),"BRAK kol.7",IF(AND(F106=LEGENDA!$A$108,H106=""),"BRAK kol.7",IF(AND(F106=LEGENDA!$A$109,H106=""),"BRAK kol.7",Z106*AA106)))))))</f>
        <v/>
      </c>
      <c r="AC106" s="302" t="str">
        <f t="shared" si="44"/>
        <v/>
      </c>
      <c r="AD106" s="143" t="str">
        <f>IFERROR(IF(OR(J106="",AC106=""),"",IF(AND(E106=LEGENDA!$D$39,H106="",I106=""),"BRAK kol.7",AC106*$J106)),"BRAK kol.7")</f>
        <v/>
      </c>
      <c r="AE106" s="144" t="str">
        <f t="shared" si="45"/>
        <v/>
      </c>
      <c r="AF106" s="143" t="str">
        <f t="shared" si="46"/>
        <v/>
      </c>
      <c r="AG106" s="143" t="str">
        <f t="shared" si="47"/>
        <v/>
      </c>
      <c r="AH106" s="143" t="str">
        <f t="shared" si="48"/>
        <v/>
      </c>
      <c r="AI106" s="131"/>
      <c r="AJ106" s="327"/>
      <c r="AK106" s="286" t="str">
        <f t="shared" si="49"/>
        <v/>
      </c>
      <c r="AL106" s="287" t="str">
        <f t="shared" si="50"/>
        <v/>
      </c>
      <c r="AM106" s="287" t="str">
        <f t="shared" si="51"/>
        <v/>
      </c>
      <c r="AN106" s="318" t="str">
        <f>IF('ZASOBY N'!BD103="","",'ZASOBY N'!BD103)</f>
        <v/>
      </c>
      <c r="AO106" s="320"/>
      <c r="AP106" s="329">
        <f t="shared" si="52"/>
        <v>0</v>
      </c>
      <c r="AQ106" s="333">
        <f t="shared" si="70"/>
        <v>0</v>
      </c>
      <c r="AR106" s="333">
        <f t="shared" si="70"/>
        <v>0</v>
      </c>
      <c r="AS106" s="333">
        <f t="shared" si="53"/>
        <v>0</v>
      </c>
      <c r="AT106" s="333">
        <f t="shared" si="54"/>
        <v>0</v>
      </c>
      <c r="AU106" s="333">
        <f t="shared" si="55"/>
        <v>0</v>
      </c>
      <c r="AV106" s="396" t="str">
        <f>IF(BJ106=0,"",NN!BJ106)</f>
        <v/>
      </c>
      <c r="AW106" s="460" t="str">
        <f>IF('UPR BILANS N'!W104="","",'UPR BILANS N'!W104)</f>
        <v/>
      </c>
      <c r="AX106" s="94" t="str">
        <f t="shared" si="56"/>
        <v/>
      </c>
      <c r="AY106" s="94"/>
      <c r="AZ106" s="94"/>
      <c r="BA106" s="94"/>
      <c r="BB106" s="94"/>
      <c r="BC106" s="94"/>
      <c r="BD106" s="94"/>
      <c r="BE106" s="94"/>
      <c r="BF106" s="94"/>
      <c r="BG106" s="94"/>
      <c r="BH106" s="94"/>
      <c r="BI106" s="94"/>
      <c r="BJ106" s="414">
        <f>IFERROR(IF(AND(BL106=1,BM106=1,SUMIF($C106:$C$525,$C106,$AH106:$AH$525)=$BN106),$BN106,IF($BO106&gt;0,$BO106,IF(AND(B106=B107,C106=C107,D106=D107,J106=J107),AH106+AH107,IF(AND(COUNTIF($C$13:$C105,$C106)&gt;=1,COUNTIF($D$13:$D105,$D106)&gt;=1),0,IF(AND(SUMIF($B106:$B$525,$B106,$AH106:$AH$525)&gt;$AH106,SUMIF($C106:$C$525,$C106,$AH106:$AH$525)&gt;$AH106,SUMIF($D106:$D$525,$D106,$AH106:$AH$525)&gt;$AH106),SUMIF($C106:$C$525,$C106,$BN106:$BN$525),0))))),0)</f>
        <v>0</v>
      </c>
      <c r="BK106" s="424"/>
      <c r="BL106" s="409">
        <f>COUNTIFS('ZASOBY N'!$B103:$B$525,'ZASOBY N'!$B103,'ZASOBY N'!$C103:'ZASOBY N'!$C$525,'ZASOBY N'!$C103,'ZASOBY N'!$D103:'ZASOBY N'!$D$525,'ZASOBY N'!$D103,'ZASOBY N'!$H103:'ZASOBY N'!$H$525,'ZASOBY N'!$H103 )</f>
        <v>0</v>
      </c>
      <c r="BM106" s="410">
        <f>COUNTIFS('ZASOBY N'!$B$10:$B103,'ZASOBY N'!$B103,'ZASOBY N'!$C$10:'ZASOBY N'!$C103,'ZASOBY N'!$C103,'ZASOBY N'!$D$10:'ZASOBY N'!$D103,'ZASOBY N'!$D103,'ZASOBY N'!$H$10:'ZASOBY N'!$H103,'ZASOBY N'!$H103 )</f>
        <v>0</v>
      </c>
      <c r="BN106" s="411">
        <f t="shared" si="61"/>
        <v>0</v>
      </c>
      <c r="BO106" s="425">
        <f t="shared" si="62"/>
        <v>0</v>
      </c>
      <c r="BP106" s="94"/>
      <c r="BQ106" s="94"/>
      <c r="BR106" s="94"/>
      <c r="BS106" s="94"/>
      <c r="BT106" s="94"/>
      <c r="BU106" s="94"/>
      <c r="BV106" s="94"/>
      <c r="BW106" s="426" t="str">
        <f t="shared" si="57"/>
        <v/>
      </c>
      <c r="BX106" s="439" t="str">
        <f>IF(E106=0,"",NN!E106)</f>
        <v/>
      </c>
      <c r="BY106" s="396" t="str">
        <f>IF(A106="","",NN!A106)</f>
        <v/>
      </c>
      <c r="BZ106" s="428" t="str">
        <f>IF(OR(E106=LEGENDA!$D$30,E106=LEGENDA!$D$31,E106=LEGENDA!$D$32,E106=LEGENDA!$D$33,E106=LEGENDA!$D$34,E106=LEGENDA!$D$35,E106=LEGENDA!$D$36,E106=LEGENDA!$D$37),AV106,"")</f>
        <v/>
      </c>
      <c r="CA106" s="428" t="str">
        <f>IF(OR(E106=LEGENDA!$D$30,E106=LEGENDA!$D$31,E106=LEGENDA!$D$32,E106=LEGENDA!$D$33,E106=LEGENDA!$D$34,E106=LEGENDA!$D$35,E106=LEGENDA!$D$36,E106=LEGENDA!$D$37),AG106,"")</f>
        <v/>
      </c>
      <c r="CB106" s="397" t="str">
        <f t="shared" si="58"/>
        <v/>
      </c>
      <c r="CC106" s="397" t="str">
        <f t="shared" si="63"/>
        <v/>
      </c>
      <c r="CD106" s="397" t="str">
        <f t="shared" si="64"/>
        <v/>
      </c>
      <c r="CE106" s="397" t="str">
        <f t="shared" si="65"/>
        <v/>
      </c>
      <c r="CF106" s="397" t="str">
        <f t="shared" si="66"/>
        <v/>
      </c>
      <c r="CG106" s="397" t="str">
        <f t="shared" si="67"/>
        <v/>
      </c>
      <c r="CH106" s="397" t="str">
        <f>IF(OR(E106=LEGENDA!$D$28,E106=LEGENDA!$D$29,E106=LEGENDA!$D$30,E106=LEGENDA!$D$31,E106=LEGENDA!$D$32,E106=LEGENDA!$D$33,E106=LEGENDA!$D$34,E106=LEGENDA!$D$35,E106=LEGENDA!$D$36,E106=LEGENDA!$D$39),1,"")</f>
        <v/>
      </c>
      <c r="CI106" s="397" t="str">
        <f t="shared" si="68"/>
        <v/>
      </c>
      <c r="CJ106" s="397" t="str">
        <f t="shared" si="59"/>
        <v/>
      </c>
    </row>
    <row r="107" spans="1:88" ht="18.75" customHeight="1" thickBot="1" x14ac:dyDescent="0.3">
      <c r="A107" s="152" t="str">
        <f>IF('ZASOBY N'!A104="","",'ZASOBY N'!A104)</f>
        <v/>
      </c>
      <c r="B107" s="137" t="str">
        <f>IF('ZASOBY N'!B104="","",'ZASOBY N'!B104)</f>
        <v/>
      </c>
      <c r="C107" s="137" t="str">
        <f>IF('ZASOBY N'!C104="","",'ZASOBY N'!C104)</f>
        <v/>
      </c>
      <c r="D107" s="354" t="str">
        <f>IF('ZASOBY N'!D104="","",'ZASOBY N'!D104)</f>
        <v/>
      </c>
      <c r="E107" s="404"/>
      <c r="F107" s="130"/>
      <c r="G107" s="129"/>
      <c r="H107" s="301"/>
      <c r="I107" s="301"/>
      <c r="J107" s="147" t="str">
        <f>IF('ZASOBY N'!$F104="","",'ZASOBY N'!$F104)</f>
        <v/>
      </c>
      <c r="K107" s="403"/>
      <c r="L107" s="254" t="str">
        <f t="shared" si="69"/>
        <v/>
      </c>
      <c r="M107" s="300"/>
      <c r="N107" s="300"/>
      <c r="O107" s="140" t="str">
        <f>IF(L107="","",IF(OR(E107=LEGENDA!$D$28,E107=LEGENDA!$D$29,E107=LEGENDA!$D$31,E107=LEGENDA!$D$38),0.15,0))</f>
        <v/>
      </c>
      <c r="P107" s="140" t="str">
        <f>IF(L107="","",IF(AND(E107=LEGENDA!$D$39,H107=""),"BRAK kol.7",IF(AND(F107=LEGENDA!$A$105,H107=""),"BRAK kol.7",IF(AND(F107=LEGENDA!$A$106,H107=""),"BRAK kol.7",IF(AND(F107=LEGENDA!$A$107,H107=""),"BRAK kol.7",IF(AND(F107=LEGENDA!$A$108,H107=""),"BRAK kol.7",IF(AND(F107=LEGENDA!$A$109,H107=""),"BRAK kol.7",L107*O107)))))))</f>
        <v/>
      </c>
      <c r="Q107" s="141" t="str">
        <f t="shared" si="39"/>
        <v/>
      </c>
      <c r="R107" s="142" t="str">
        <f t="shared" si="40"/>
        <v/>
      </c>
      <c r="S107" s="149" t="str">
        <f t="shared" si="60"/>
        <v/>
      </c>
      <c r="T107" s="431" t="str">
        <f t="shared" si="41"/>
        <v/>
      </c>
      <c r="U107" s="402"/>
      <c r="V107" s="431" t="str">
        <f t="shared" si="42"/>
        <v/>
      </c>
      <c r="W107" s="257"/>
      <c r="X107" s="302" t="str">
        <f>IF(U107="","",IF(AND(V107="",W107=""),"",IF(AND(E107=LEGENDA!$D$39,H107=""),"BRAK kol.7",IF(AND(F107=LEGENDA!$A$105,H107="",E107=LEGENDA!$D$35),V107*W107,IF(AND(F107=LEGENDA!$A$105,H107="",E107=LEGENDA!$D$36),V107*W107,IF(AND(F107=LEGENDA!$A$105,H107=""),"BRAK kol.7",IF(AND(F107=LEGENDA!$A$106,H107=""),"BRAK kol.7",IF(AND(F107=LEGENDA!$A$107,H107=""),"BRAK kol.7",IF(AND(F107=LEGENDA!$A$108,H107=""),"BRAK kol.7",IF(AND(F107=LEGENDA!$A$109,H107=""),"BRAK kol.7",IF(AND(U107&gt;0,W107=""),"Brakkol21",IF(OR(T107="Błąd kol. 7",T107="Błąd kol.8"),T107,IF(AND(H107="",I107=""),"BRAKkol7-8",V107*W107)))))))))))))</f>
        <v/>
      </c>
      <c r="Y107" s="402"/>
      <c r="Z107" s="431" t="str">
        <f t="shared" si="43"/>
        <v/>
      </c>
      <c r="AA107" s="257"/>
      <c r="AB107" s="302" t="str">
        <f>IF(OR(Y107="",Z107="",AA107=""),"",IF(AND(E107=LEGENDA!$D$39,H107=""),"BRAK kol.7",IF(AND(F107=LEGENDA!$A$105,H107=""),"BRAK kol.7",IF(AND(F107=LEGENDA!$A$106,H107=""),"BRAK kol.7",IF(AND(F107=LEGENDA!$A$107,H107=""),"BRAK kol.7",IF(AND(F107=LEGENDA!$A$108,H107=""),"BRAK kol.7",IF(AND(F107=LEGENDA!$A$109,H107=""),"BRAK kol.7",Z107*AA107)))))))</f>
        <v/>
      </c>
      <c r="AC107" s="302" t="str">
        <f t="shared" si="44"/>
        <v/>
      </c>
      <c r="AD107" s="143" t="str">
        <f>IFERROR(IF(OR(J107="",AC107=""),"",IF(AND(E107=LEGENDA!$D$39,H107="",I107=""),"BRAK kol.7",AC107*$J107)),"BRAK kol.7")</f>
        <v/>
      </c>
      <c r="AE107" s="144" t="str">
        <f t="shared" si="45"/>
        <v/>
      </c>
      <c r="AF107" s="143" t="str">
        <f t="shared" si="46"/>
        <v/>
      </c>
      <c r="AG107" s="143" t="str">
        <f t="shared" si="47"/>
        <v/>
      </c>
      <c r="AH107" s="143" t="str">
        <f t="shared" si="48"/>
        <v/>
      </c>
      <c r="AI107" s="131"/>
      <c r="AJ107" s="327"/>
      <c r="AK107" s="286" t="str">
        <f t="shared" si="49"/>
        <v/>
      </c>
      <c r="AL107" s="287" t="str">
        <f t="shared" si="50"/>
        <v/>
      </c>
      <c r="AM107" s="287" t="str">
        <f t="shared" si="51"/>
        <v/>
      </c>
      <c r="AN107" s="318" t="str">
        <f>IF('ZASOBY N'!BD104="","",'ZASOBY N'!BD104)</f>
        <v/>
      </c>
      <c r="AO107" s="320"/>
      <c r="AP107" s="329">
        <f t="shared" si="52"/>
        <v>0</v>
      </c>
      <c r="AQ107" s="333">
        <f t="shared" si="70"/>
        <v>0</v>
      </c>
      <c r="AR107" s="333">
        <f t="shared" si="70"/>
        <v>0</v>
      </c>
      <c r="AS107" s="333">
        <f t="shared" si="53"/>
        <v>0</v>
      </c>
      <c r="AT107" s="333">
        <f t="shared" si="54"/>
        <v>0</v>
      </c>
      <c r="AU107" s="333">
        <f t="shared" si="55"/>
        <v>0</v>
      </c>
      <c r="AV107" s="396" t="str">
        <f>IF(BJ107=0,"",NN!BJ107)</f>
        <v/>
      </c>
      <c r="AW107" s="460" t="str">
        <f>IF('UPR BILANS N'!W105="","",'UPR BILANS N'!W105)</f>
        <v/>
      </c>
      <c r="AX107" s="94" t="str">
        <f t="shared" si="56"/>
        <v/>
      </c>
      <c r="AY107" s="94"/>
      <c r="AZ107" s="94"/>
      <c r="BA107" s="94"/>
      <c r="BB107" s="94"/>
      <c r="BC107" s="94"/>
      <c r="BD107" s="94"/>
      <c r="BE107" s="94"/>
      <c r="BF107" s="94"/>
      <c r="BG107" s="94"/>
      <c r="BH107" s="94"/>
      <c r="BI107" s="94"/>
      <c r="BJ107" s="414">
        <f>IFERROR(IF(AND(BL107=1,BM107=1,SUMIF($C107:$C$525,$C107,$AH107:$AH$525)=$BN107),$BN107,IF($BO107&gt;0,$BO107,IF(AND(B107=B108,C107=C108,D107=D108,J107=J108),AH107+AH108,IF(AND(COUNTIF($C$13:$C106,$C107)&gt;=1,COUNTIF($D$13:$D106,$D107)&gt;=1),0,IF(AND(SUMIF($B107:$B$525,$B107,$AH107:$AH$525)&gt;$AH107,SUMIF($C107:$C$525,$C107,$AH107:$AH$525)&gt;$AH107,SUMIF($D107:$D$525,$D107,$AH107:$AH$525)&gt;$AH107),SUMIF($C107:$C$525,$C107,$BN107:$BN$525),0))))),0)</f>
        <v>0</v>
      </c>
      <c r="BK107" s="424"/>
      <c r="BL107" s="409">
        <f>COUNTIFS('ZASOBY N'!$B104:$B$525,'ZASOBY N'!$B104,'ZASOBY N'!$C104:'ZASOBY N'!$C$525,'ZASOBY N'!$C104,'ZASOBY N'!$D104:'ZASOBY N'!$D$525,'ZASOBY N'!$D104,'ZASOBY N'!$H104:'ZASOBY N'!$H$525,'ZASOBY N'!$H104 )</f>
        <v>0</v>
      </c>
      <c r="BM107" s="410">
        <f>COUNTIFS('ZASOBY N'!$B$10:$B104,'ZASOBY N'!$B104,'ZASOBY N'!$C$10:'ZASOBY N'!$C104,'ZASOBY N'!$C104,'ZASOBY N'!$D$10:'ZASOBY N'!$D104,'ZASOBY N'!$D104,'ZASOBY N'!$H$10:'ZASOBY N'!$H104,'ZASOBY N'!$H104 )</f>
        <v>0</v>
      </c>
      <c r="BN107" s="411">
        <f t="shared" si="61"/>
        <v>0</v>
      </c>
      <c r="BO107" s="425">
        <f t="shared" si="62"/>
        <v>0</v>
      </c>
      <c r="BP107" s="94"/>
      <c r="BQ107" s="94"/>
      <c r="BR107" s="94"/>
      <c r="BS107" s="94"/>
      <c r="BT107" s="94"/>
      <c r="BU107" s="94"/>
      <c r="BV107" s="94"/>
      <c r="BW107" s="426" t="str">
        <f t="shared" si="57"/>
        <v/>
      </c>
      <c r="BX107" s="439" t="str">
        <f>IF(E107=0,"",NN!E107)</f>
        <v/>
      </c>
      <c r="BY107" s="396" t="str">
        <f>IF(A107="","",NN!A107)</f>
        <v/>
      </c>
      <c r="BZ107" s="428" t="str">
        <f>IF(OR(E107=LEGENDA!$D$30,E107=LEGENDA!$D$31,E107=LEGENDA!$D$32,E107=LEGENDA!$D$33,E107=LEGENDA!$D$34,E107=LEGENDA!$D$35,E107=LEGENDA!$D$36,E107=LEGENDA!$D$37),AV107,"")</f>
        <v/>
      </c>
      <c r="CA107" s="428" t="str">
        <f>IF(OR(E107=LEGENDA!$D$30,E107=LEGENDA!$D$31,E107=LEGENDA!$D$32,E107=LEGENDA!$D$33,E107=LEGENDA!$D$34,E107=LEGENDA!$D$35,E107=LEGENDA!$D$36,E107=LEGENDA!$D$37),AG107,"")</f>
        <v/>
      </c>
      <c r="CB107" s="397" t="str">
        <f t="shared" si="58"/>
        <v/>
      </c>
      <c r="CC107" s="397" t="str">
        <f t="shared" si="63"/>
        <v/>
      </c>
      <c r="CD107" s="397" t="str">
        <f t="shared" si="64"/>
        <v/>
      </c>
      <c r="CE107" s="397" t="str">
        <f t="shared" si="65"/>
        <v/>
      </c>
      <c r="CF107" s="397" t="str">
        <f t="shared" si="66"/>
        <v/>
      </c>
      <c r="CG107" s="397" t="str">
        <f t="shared" si="67"/>
        <v/>
      </c>
      <c r="CH107" s="397" t="str">
        <f>IF(OR(E107=LEGENDA!$D$28,E107=LEGENDA!$D$29,E107=LEGENDA!$D$30,E107=LEGENDA!$D$31,E107=LEGENDA!$D$32,E107=LEGENDA!$D$33,E107=LEGENDA!$D$34,E107=LEGENDA!$D$35,E107=LEGENDA!$D$36,E107=LEGENDA!$D$39),1,"")</f>
        <v/>
      </c>
      <c r="CI107" s="397" t="str">
        <f t="shared" si="68"/>
        <v/>
      </c>
      <c r="CJ107" s="397" t="str">
        <f t="shared" si="59"/>
        <v/>
      </c>
    </row>
    <row r="108" spans="1:88" ht="18.75" customHeight="1" thickBot="1" x14ac:dyDescent="0.3">
      <c r="A108" s="152" t="str">
        <f>IF('ZASOBY N'!A105="","",'ZASOBY N'!A105)</f>
        <v/>
      </c>
      <c r="B108" s="137" t="str">
        <f>IF('ZASOBY N'!B105="","",'ZASOBY N'!B105)</f>
        <v/>
      </c>
      <c r="C108" s="137" t="str">
        <f>IF('ZASOBY N'!C105="","",'ZASOBY N'!C105)</f>
        <v/>
      </c>
      <c r="D108" s="354" t="str">
        <f>IF('ZASOBY N'!D105="","",'ZASOBY N'!D105)</f>
        <v/>
      </c>
      <c r="E108" s="404"/>
      <c r="F108" s="130"/>
      <c r="G108" s="129"/>
      <c r="H108" s="301"/>
      <c r="I108" s="301"/>
      <c r="J108" s="147" t="str">
        <f>IF('ZASOBY N'!$F105="","",'ZASOBY N'!$F105)</f>
        <v/>
      </c>
      <c r="K108" s="403"/>
      <c r="L108" s="254" t="str">
        <f t="shared" si="69"/>
        <v/>
      </c>
      <c r="M108" s="300"/>
      <c r="N108" s="300"/>
      <c r="O108" s="140" t="str">
        <f>IF(L108="","",IF(OR(E108=LEGENDA!$D$28,E108=LEGENDA!$D$29,E108=LEGENDA!$D$31,E108=LEGENDA!$D$38),0.15,0))</f>
        <v/>
      </c>
      <c r="P108" s="140" t="str">
        <f>IF(L108="","",IF(AND(E108=LEGENDA!$D$39,H108=""),"BRAK kol.7",IF(AND(F108=LEGENDA!$A$105,H108=""),"BRAK kol.7",IF(AND(F108=LEGENDA!$A$106,H108=""),"BRAK kol.7",IF(AND(F108=LEGENDA!$A$107,H108=""),"BRAK kol.7",IF(AND(F108=LEGENDA!$A$108,H108=""),"BRAK kol.7",IF(AND(F108=LEGENDA!$A$109,H108=""),"BRAK kol.7",L108*O108)))))))</f>
        <v/>
      </c>
      <c r="Q108" s="141" t="str">
        <f t="shared" si="39"/>
        <v/>
      </c>
      <c r="R108" s="142" t="str">
        <f t="shared" si="40"/>
        <v/>
      </c>
      <c r="S108" s="149" t="str">
        <f t="shared" si="60"/>
        <v/>
      </c>
      <c r="T108" s="431" t="str">
        <f t="shared" si="41"/>
        <v/>
      </c>
      <c r="U108" s="402"/>
      <c r="V108" s="431" t="str">
        <f t="shared" si="42"/>
        <v/>
      </c>
      <c r="W108" s="257"/>
      <c r="X108" s="302" t="str">
        <f>IF(U108="","",IF(AND(V108="",W108=""),"",IF(AND(E108=LEGENDA!$D$39,H108=""),"BRAK kol.7",IF(AND(F108=LEGENDA!$A$105,H108="",E108=LEGENDA!$D$35),V108*W108,IF(AND(F108=LEGENDA!$A$105,H108="",E108=LEGENDA!$D$36),V108*W108,IF(AND(F108=LEGENDA!$A$105,H108=""),"BRAK kol.7",IF(AND(F108=LEGENDA!$A$106,H108=""),"BRAK kol.7",IF(AND(F108=LEGENDA!$A$107,H108=""),"BRAK kol.7",IF(AND(F108=LEGENDA!$A$108,H108=""),"BRAK kol.7",IF(AND(F108=LEGENDA!$A$109,H108=""),"BRAK kol.7",IF(AND(U108&gt;0,W108=""),"Brakkol21",IF(OR(T108="Błąd kol. 7",T108="Błąd kol.8"),T108,IF(AND(H108="",I108=""),"BRAKkol7-8",V108*W108)))))))))))))</f>
        <v/>
      </c>
      <c r="Y108" s="402"/>
      <c r="Z108" s="431" t="str">
        <f t="shared" si="43"/>
        <v/>
      </c>
      <c r="AA108" s="257"/>
      <c r="AB108" s="302" t="str">
        <f>IF(OR(Y108="",Z108="",AA108=""),"",IF(AND(E108=LEGENDA!$D$39,H108=""),"BRAK kol.7",IF(AND(F108=LEGENDA!$A$105,H108=""),"BRAK kol.7",IF(AND(F108=LEGENDA!$A$106,H108=""),"BRAK kol.7",IF(AND(F108=LEGENDA!$A$107,H108=""),"BRAK kol.7",IF(AND(F108=LEGENDA!$A$108,H108=""),"BRAK kol.7",IF(AND(F108=LEGENDA!$A$109,H108=""),"BRAK kol.7",Z108*AA108)))))))</f>
        <v/>
      </c>
      <c r="AC108" s="302" t="str">
        <f t="shared" si="44"/>
        <v/>
      </c>
      <c r="AD108" s="143" t="str">
        <f>IFERROR(IF(OR(J108="",AC108=""),"",IF(AND(E108=LEGENDA!$D$39,H108="",I108=""),"BRAK kol.7",AC108*$J108)),"BRAK kol.7")</f>
        <v/>
      </c>
      <c r="AE108" s="144" t="str">
        <f t="shared" si="45"/>
        <v/>
      </c>
      <c r="AF108" s="143" t="str">
        <f t="shared" si="46"/>
        <v/>
      </c>
      <c r="AG108" s="143" t="str">
        <f t="shared" si="47"/>
        <v/>
      </c>
      <c r="AH108" s="143" t="str">
        <f t="shared" si="48"/>
        <v/>
      </c>
      <c r="AI108" s="131"/>
      <c r="AJ108" s="327"/>
      <c r="AK108" s="286" t="str">
        <f t="shared" si="49"/>
        <v/>
      </c>
      <c r="AL108" s="287" t="str">
        <f t="shared" si="50"/>
        <v/>
      </c>
      <c r="AM108" s="287" t="str">
        <f t="shared" si="51"/>
        <v/>
      </c>
      <c r="AN108" s="318" t="str">
        <f>IF('ZASOBY N'!BD105="","",'ZASOBY N'!BD105)</f>
        <v/>
      </c>
      <c r="AO108" s="320"/>
      <c r="AP108" s="329">
        <f t="shared" si="52"/>
        <v>0</v>
      </c>
      <c r="AQ108" s="333">
        <f t="shared" si="70"/>
        <v>0</v>
      </c>
      <c r="AR108" s="333">
        <f t="shared" si="70"/>
        <v>0</v>
      </c>
      <c r="AS108" s="333">
        <f t="shared" si="53"/>
        <v>0</v>
      </c>
      <c r="AT108" s="333">
        <f t="shared" si="54"/>
        <v>0</v>
      </c>
      <c r="AU108" s="333">
        <f t="shared" si="55"/>
        <v>0</v>
      </c>
      <c r="AV108" s="396" t="str">
        <f>IF(BJ108=0,"",NN!BJ108)</f>
        <v/>
      </c>
      <c r="AW108" s="460" t="str">
        <f>IF('UPR BILANS N'!W106="","",'UPR BILANS N'!W106)</f>
        <v/>
      </c>
      <c r="AX108" s="94" t="str">
        <f t="shared" si="56"/>
        <v/>
      </c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414">
        <f>IFERROR(IF(AND(BL108=1,BM108=1,SUMIF($C108:$C$525,$C108,$AH108:$AH$525)=$BN108),$BN108,IF($BO108&gt;0,$BO108,IF(AND(B108=B109,C108=C109,D108=D109,J108=J109),AH108+AH109,IF(AND(COUNTIF($C$13:$C107,$C108)&gt;=1,COUNTIF($D$13:$D107,$D108)&gt;=1),0,IF(AND(SUMIF($B108:$B$525,$B108,$AH108:$AH$525)&gt;$AH108,SUMIF($C108:$C$525,$C108,$AH108:$AH$525)&gt;$AH108,SUMIF($D108:$D$525,$D108,$AH108:$AH$525)&gt;$AH108),SUMIF($C108:$C$525,$C108,$BN108:$BN$525),0))))),0)</f>
        <v>0</v>
      </c>
      <c r="BK108" s="424"/>
      <c r="BL108" s="409">
        <f>COUNTIFS('ZASOBY N'!$B105:$B$525,'ZASOBY N'!$B105,'ZASOBY N'!$C105:'ZASOBY N'!$C$525,'ZASOBY N'!$C105,'ZASOBY N'!$D105:'ZASOBY N'!$D$525,'ZASOBY N'!$D105,'ZASOBY N'!$H105:'ZASOBY N'!$H$525,'ZASOBY N'!$H105 )</f>
        <v>0</v>
      </c>
      <c r="BM108" s="410">
        <f>COUNTIFS('ZASOBY N'!$B$10:$B105,'ZASOBY N'!$B105,'ZASOBY N'!$C$10:'ZASOBY N'!$C105,'ZASOBY N'!$C105,'ZASOBY N'!$D$10:'ZASOBY N'!$D105,'ZASOBY N'!$D105,'ZASOBY N'!$H$10:'ZASOBY N'!$H105,'ZASOBY N'!$H105 )</f>
        <v>0</v>
      </c>
      <c r="BN108" s="411">
        <f t="shared" si="61"/>
        <v>0</v>
      </c>
      <c r="BO108" s="425">
        <f t="shared" si="62"/>
        <v>0</v>
      </c>
      <c r="BP108" s="94"/>
      <c r="BQ108" s="94"/>
      <c r="BR108" s="94"/>
      <c r="BS108" s="94"/>
      <c r="BT108" s="94"/>
      <c r="BU108" s="94"/>
      <c r="BV108" s="94"/>
      <c r="BW108" s="426" t="str">
        <f t="shared" si="57"/>
        <v/>
      </c>
      <c r="BX108" s="439" t="str">
        <f>IF(E108=0,"",NN!E108)</f>
        <v/>
      </c>
      <c r="BY108" s="396" t="str">
        <f>IF(A108="","",NN!A108)</f>
        <v/>
      </c>
      <c r="BZ108" s="428" t="str">
        <f>IF(OR(E108=LEGENDA!$D$30,E108=LEGENDA!$D$31,E108=LEGENDA!$D$32,E108=LEGENDA!$D$33,E108=LEGENDA!$D$34,E108=LEGENDA!$D$35,E108=LEGENDA!$D$36,E108=LEGENDA!$D$37),AV108,"")</f>
        <v/>
      </c>
      <c r="CA108" s="428" t="str">
        <f>IF(OR(E108=LEGENDA!$D$30,E108=LEGENDA!$D$31,E108=LEGENDA!$D$32,E108=LEGENDA!$D$33,E108=LEGENDA!$D$34,E108=LEGENDA!$D$35,E108=LEGENDA!$D$36,E108=LEGENDA!$D$37),AG108,"")</f>
        <v/>
      </c>
      <c r="CB108" s="397" t="str">
        <f t="shared" si="58"/>
        <v/>
      </c>
      <c r="CC108" s="397" t="str">
        <f t="shared" si="63"/>
        <v/>
      </c>
      <c r="CD108" s="397" t="str">
        <f t="shared" si="64"/>
        <v/>
      </c>
      <c r="CE108" s="397" t="str">
        <f t="shared" si="65"/>
        <v/>
      </c>
      <c r="CF108" s="397" t="str">
        <f t="shared" si="66"/>
        <v/>
      </c>
      <c r="CG108" s="397" t="str">
        <f t="shared" si="67"/>
        <v/>
      </c>
      <c r="CH108" s="397" t="str">
        <f>IF(OR(E108=LEGENDA!$D$28,E108=LEGENDA!$D$29,E108=LEGENDA!$D$30,E108=LEGENDA!$D$31,E108=LEGENDA!$D$32,E108=LEGENDA!$D$33,E108=LEGENDA!$D$34,E108=LEGENDA!$D$35,E108=LEGENDA!$D$36,E108=LEGENDA!$D$39),1,"")</f>
        <v/>
      </c>
      <c r="CI108" s="397" t="str">
        <f t="shared" si="68"/>
        <v/>
      </c>
      <c r="CJ108" s="397" t="str">
        <f t="shared" si="59"/>
        <v/>
      </c>
    </row>
    <row r="109" spans="1:88" ht="18.75" customHeight="1" thickBot="1" x14ac:dyDescent="0.3">
      <c r="A109" s="152" t="str">
        <f>IF('ZASOBY N'!A106="","",'ZASOBY N'!A106)</f>
        <v/>
      </c>
      <c r="B109" s="137" t="str">
        <f>IF('ZASOBY N'!B106="","",'ZASOBY N'!B106)</f>
        <v/>
      </c>
      <c r="C109" s="137" t="str">
        <f>IF('ZASOBY N'!C106="","",'ZASOBY N'!C106)</f>
        <v/>
      </c>
      <c r="D109" s="354" t="str">
        <f>IF('ZASOBY N'!D106="","",'ZASOBY N'!D106)</f>
        <v/>
      </c>
      <c r="E109" s="404"/>
      <c r="F109" s="130"/>
      <c r="G109" s="129"/>
      <c r="H109" s="301"/>
      <c r="I109" s="301"/>
      <c r="J109" s="147" t="str">
        <f>IF('ZASOBY N'!$F106="","",'ZASOBY N'!$F106)</f>
        <v/>
      </c>
      <c r="K109" s="403"/>
      <c r="L109" s="254" t="str">
        <f t="shared" si="69"/>
        <v/>
      </c>
      <c r="M109" s="300"/>
      <c r="N109" s="300"/>
      <c r="O109" s="140" t="str">
        <f>IF(L109="","",IF(OR(E109=LEGENDA!$D$28,E109=LEGENDA!$D$29,E109=LEGENDA!$D$31,E109=LEGENDA!$D$38),0.15,0))</f>
        <v/>
      </c>
      <c r="P109" s="140" t="str">
        <f>IF(L109="","",IF(AND(E109=LEGENDA!$D$39,H109=""),"BRAK kol.7",IF(AND(F109=LEGENDA!$A$105,H109=""),"BRAK kol.7",IF(AND(F109=LEGENDA!$A$106,H109=""),"BRAK kol.7",IF(AND(F109=LEGENDA!$A$107,H109=""),"BRAK kol.7",IF(AND(F109=LEGENDA!$A$108,H109=""),"BRAK kol.7",IF(AND(F109=LEGENDA!$A$109,H109=""),"BRAK kol.7",L109*O109)))))))</f>
        <v/>
      </c>
      <c r="Q109" s="141" t="str">
        <f t="shared" si="39"/>
        <v/>
      </c>
      <c r="R109" s="142" t="str">
        <f t="shared" si="40"/>
        <v/>
      </c>
      <c r="S109" s="149" t="str">
        <f t="shared" si="60"/>
        <v/>
      </c>
      <c r="T109" s="431" t="str">
        <f t="shared" si="41"/>
        <v/>
      </c>
      <c r="U109" s="402"/>
      <c r="V109" s="431" t="str">
        <f t="shared" si="42"/>
        <v/>
      </c>
      <c r="W109" s="257"/>
      <c r="X109" s="302" t="str">
        <f>IF(U109="","",IF(AND(V109="",W109=""),"",IF(AND(E109=LEGENDA!$D$39,H109=""),"BRAK kol.7",IF(AND(F109=LEGENDA!$A$105,H109="",E109=LEGENDA!$D$35),V109*W109,IF(AND(F109=LEGENDA!$A$105,H109="",E109=LEGENDA!$D$36),V109*W109,IF(AND(F109=LEGENDA!$A$105,H109=""),"BRAK kol.7",IF(AND(F109=LEGENDA!$A$106,H109=""),"BRAK kol.7",IF(AND(F109=LEGENDA!$A$107,H109=""),"BRAK kol.7",IF(AND(F109=LEGENDA!$A$108,H109=""),"BRAK kol.7",IF(AND(F109=LEGENDA!$A$109,H109=""),"BRAK kol.7",IF(AND(U109&gt;0,W109=""),"Brakkol21",IF(OR(T109="Błąd kol. 7",T109="Błąd kol.8"),T109,IF(AND(H109="",I109=""),"BRAKkol7-8",V109*W109)))))))))))))</f>
        <v/>
      </c>
      <c r="Y109" s="402"/>
      <c r="Z109" s="431" t="str">
        <f t="shared" si="43"/>
        <v/>
      </c>
      <c r="AA109" s="257"/>
      <c r="AB109" s="302" t="str">
        <f>IF(OR(Y109="",Z109="",AA109=""),"",IF(AND(E109=LEGENDA!$D$39,H109=""),"BRAK kol.7",IF(AND(F109=LEGENDA!$A$105,H109=""),"BRAK kol.7",IF(AND(F109=LEGENDA!$A$106,H109=""),"BRAK kol.7",IF(AND(F109=LEGENDA!$A$107,H109=""),"BRAK kol.7",IF(AND(F109=LEGENDA!$A$108,H109=""),"BRAK kol.7",IF(AND(F109=LEGENDA!$A$109,H109=""),"BRAK kol.7",Z109*AA109)))))))</f>
        <v/>
      </c>
      <c r="AC109" s="302" t="str">
        <f t="shared" si="44"/>
        <v/>
      </c>
      <c r="AD109" s="143" t="str">
        <f>IFERROR(IF(OR(J109="",AC109=""),"",IF(AND(E109=LEGENDA!$D$39,H109="",I109=""),"BRAK kol.7",AC109*$J109)),"BRAK kol.7")</f>
        <v/>
      </c>
      <c r="AE109" s="144" t="str">
        <f t="shared" si="45"/>
        <v/>
      </c>
      <c r="AF109" s="143" t="str">
        <f t="shared" si="46"/>
        <v/>
      </c>
      <c r="AG109" s="143" t="str">
        <f t="shared" si="47"/>
        <v/>
      </c>
      <c r="AH109" s="143" t="str">
        <f t="shared" si="48"/>
        <v/>
      </c>
      <c r="AI109" s="131"/>
      <c r="AJ109" s="327"/>
      <c r="AK109" s="286" t="str">
        <f t="shared" si="49"/>
        <v/>
      </c>
      <c r="AL109" s="287" t="str">
        <f t="shared" si="50"/>
        <v/>
      </c>
      <c r="AM109" s="287" t="str">
        <f t="shared" si="51"/>
        <v/>
      </c>
      <c r="AN109" s="318" t="str">
        <f>IF('ZASOBY N'!BD106="","",'ZASOBY N'!BD106)</f>
        <v/>
      </c>
      <c r="AO109" s="320"/>
      <c r="AP109" s="329">
        <f t="shared" si="52"/>
        <v>0</v>
      </c>
      <c r="AQ109" s="333">
        <f t="shared" si="70"/>
        <v>0</v>
      </c>
      <c r="AR109" s="333">
        <f t="shared" si="70"/>
        <v>0</v>
      </c>
      <c r="AS109" s="333">
        <f t="shared" si="53"/>
        <v>0</v>
      </c>
      <c r="AT109" s="333">
        <f t="shared" si="54"/>
        <v>0</v>
      </c>
      <c r="AU109" s="333">
        <f t="shared" si="55"/>
        <v>0</v>
      </c>
      <c r="AV109" s="396" t="str">
        <f>IF(BJ109=0,"",NN!BJ109)</f>
        <v/>
      </c>
      <c r="AW109" s="460" t="str">
        <f>IF('UPR BILANS N'!W107="","",'UPR BILANS N'!W107)</f>
        <v/>
      </c>
      <c r="AX109" s="94" t="str">
        <f t="shared" si="56"/>
        <v/>
      </c>
      <c r="AY109" s="94"/>
      <c r="AZ109" s="94"/>
      <c r="BA109" s="94"/>
      <c r="BB109" s="94"/>
      <c r="BC109" s="94"/>
      <c r="BD109" s="94"/>
      <c r="BE109" s="94"/>
      <c r="BF109" s="94"/>
      <c r="BG109" s="94"/>
      <c r="BH109" s="94"/>
      <c r="BI109" s="94"/>
      <c r="BJ109" s="414">
        <f>IFERROR(IF(AND(BL109=1,BM109=1,SUMIF($C109:$C$525,$C109,$AH109:$AH$525)=$BN109),$BN109,IF($BO109&gt;0,$BO109,IF(AND(B109=B110,C109=C110,D109=D110,J109=J110),AH109+AH110,IF(AND(COUNTIF($C$13:$C108,$C109)&gt;=1,COUNTIF($D$13:$D108,$D109)&gt;=1),0,IF(AND(SUMIF($B109:$B$525,$B109,$AH109:$AH$525)&gt;$AH109,SUMIF($C109:$C$525,$C109,$AH109:$AH$525)&gt;$AH109,SUMIF($D109:$D$525,$D109,$AH109:$AH$525)&gt;$AH109),SUMIF($C109:$C$525,$C109,$BN109:$BN$525),0))))),0)</f>
        <v>0</v>
      </c>
      <c r="BK109" s="424"/>
      <c r="BL109" s="409">
        <f>COUNTIFS('ZASOBY N'!$B106:$B$525,'ZASOBY N'!$B106,'ZASOBY N'!$C106:'ZASOBY N'!$C$525,'ZASOBY N'!$C106,'ZASOBY N'!$D106:'ZASOBY N'!$D$525,'ZASOBY N'!$D106,'ZASOBY N'!$H106:'ZASOBY N'!$H$525,'ZASOBY N'!$H106 )</f>
        <v>0</v>
      </c>
      <c r="BM109" s="410">
        <f>COUNTIFS('ZASOBY N'!$B$10:$B106,'ZASOBY N'!$B106,'ZASOBY N'!$C$10:'ZASOBY N'!$C106,'ZASOBY N'!$C106,'ZASOBY N'!$D$10:'ZASOBY N'!$D106,'ZASOBY N'!$D106,'ZASOBY N'!$H$10:'ZASOBY N'!$H106,'ZASOBY N'!$H106 )</f>
        <v>0</v>
      </c>
      <c r="BN109" s="411">
        <f t="shared" si="61"/>
        <v>0</v>
      </c>
      <c r="BO109" s="425">
        <f t="shared" si="62"/>
        <v>0</v>
      </c>
      <c r="BP109" s="94"/>
      <c r="BQ109" s="94"/>
      <c r="BR109" s="94"/>
      <c r="BS109" s="94"/>
      <c r="BT109" s="94"/>
      <c r="BU109" s="94"/>
      <c r="BV109" s="94"/>
      <c r="BW109" s="426" t="str">
        <f t="shared" si="57"/>
        <v/>
      </c>
      <c r="BX109" s="439" t="str">
        <f>IF(E109=0,"",NN!E109)</f>
        <v/>
      </c>
      <c r="BY109" s="396" t="str">
        <f>IF(A109="","",NN!A109)</f>
        <v/>
      </c>
      <c r="BZ109" s="428" t="str">
        <f>IF(OR(E109=LEGENDA!$D$30,E109=LEGENDA!$D$31,E109=LEGENDA!$D$32,E109=LEGENDA!$D$33,E109=LEGENDA!$D$34,E109=LEGENDA!$D$35,E109=LEGENDA!$D$36,E109=LEGENDA!$D$37),AV109,"")</f>
        <v/>
      </c>
      <c r="CA109" s="428" t="str">
        <f>IF(OR(E109=LEGENDA!$D$30,E109=LEGENDA!$D$31,E109=LEGENDA!$D$32,E109=LEGENDA!$D$33,E109=LEGENDA!$D$34,E109=LEGENDA!$D$35,E109=LEGENDA!$D$36,E109=LEGENDA!$D$37),AG109,"")</f>
        <v/>
      </c>
      <c r="CB109" s="397" t="str">
        <f t="shared" si="58"/>
        <v/>
      </c>
      <c r="CC109" s="397" t="str">
        <f t="shared" si="63"/>
        <v/>
      </c>
      <c r="CD109" s="397" t="str">
        <f t="shared" si="64"/>
        <v/>
      </c>
      <c r="CE109" s="397" t="str">
        <f t="shared" si="65"/>
        <v/>
      </c>
      <c r="CF109" s="397" t="str">
        <f t="shared" si="66"/>
        <v/>
      </c>
      <c r="CG109" s="397" t="str">
        <f t="shared" si="67"/>
        <v/>
      </c>
      <c r="CH109" s="397" t="str">
        <f>IF(OR(E109=LEGENDA!$D$28,E109=LEGENDA!$D$29,E109=LEGENDA!$D$30,E109=LEGENDA!$D$31,E109=LEGENDA!$D$32,E109=LEGENDA!$D$33,E109=LEGENDA!$D$34,E109=LEGENDA!$D$35,E109=LEGENDA!$D$36,E109=LEGENDA!$D$39),1,"")</f>
        <v/>
      </c>
      <c r="CI109" s="397" t="str">
        <f t="shared" si="68"/>
        <v/>
      </c>
      <c r="CJ109" s="397" t="str">
        <f t="shared" si="59"/>
        <v/>
      </c>
    </row>
    <row r="110" spans="1:88" ht="18.75" customHeight="1" thickBot="1" x14ac:dyDescent="0.3">
      <c r="A110" s="152" t="str">
        <f>IF('ZASOBY N'!A107="","",'ZASOBY N'!A107)</f>
        <v/>
      </c>
      <c r="B110" s="137" t="str">
        <f>IF('ZASOBY N'!B107="","",'ZASOBY N'!B107)</f>
        <v/>
      </c>
      <c r="C110" s="137" t="str">
        <f>IF('ZASOBY N'!C107="","",'ZASOBY N'!C107)</f>
        <v/>
      </c>
      <c r="D110" s="354" t="str">
        <f>IF('ZASOBY N'!D107="","",'ZASOBY N'!D107)</f>
        <v/>
      </c>
      <c r="E110" s="404"/>
      <c r="F110" s="130"/>
      <c r="G110" s="129"/>
      <c r="H110" s="301"/>
      <c r="I110" s="301"/>
      <c r="J110" s="147" t="str">
        <f>IF('ZASOBY N'!$F107="","",'ZASOBY N'!$F107)</f>
        <v/>
      </c>
      <c r="K110" s="403"/>
      <c r="L110" s="254" t="str">
        <f t="shared" si="69"/>
        <v/>
      </c>
      <c r="M110" s="300"/>
      <c r="N110" s="300"/>
      <c r="O110" s="140" t="str">
        <f>IF(L110="","",IF(OR(E110=LEGENDA!$D$28,E110=LEGENDA!$D$29,E110=LEGENDA!$D$31,E110=LEGENDA!$D$38),0.15,0))</f>
        <v/>
      </c>
      <c r="P110" s="140" t="str">
        <f>IF(L110="","",IF(AND(E110=LEGENDA!$D$39,H110=""),"BRAK kol.7",IF(AND(F110=LEGENDA!$A$105,H110=""),"BRAK kol.7",IF(AND(F110=LEGENDA!$A$106,H110=""),"BRAK kol.7",IF(AND(F110=LEGENDA!$A$107,H110=""),"BRAK kol.7",IF(AND(F110=LEGENDA!$A$108,H110=""),"BRAK kol.7",IF(AND(F110=LEGENDA!$A$109,H110=""),"BRAK kol.7",L110*O110)))))))</f>
        <v/>
      </c>
      <c r="Q110" s="141" t="str">
        <f t="shared" si="39"/>
        <v/>
      </c>
      <c r="R110" s="142" t="str">
        <f t="shared" si="40"/>
        <v/>
      </c>
      <c r="S110" s="149" t="str">
        <f t="shared" si="60"/>
        <v/>
      </c>
      <c r="T110" s="431" t="str">
        <f t="shared" si="41"/>
        <v/>
      </c>
      <c r="U110" s="402"/>
      <c r="V110" s="431" t="str">
        <f t="shared" si="42"/>
        <v/>
      </c>
      <c r="W110" s="257"/>
      <c r="X110" s="302" t="str">
        <f>IF(U110="","",IF(AND(V110="",W110=""),"",IF(AND(E110=LEGENDA!$D$39,H110=""),"BRAK kol.7",IF(AND(F110=LEGENDA!$A$105,H110="",E110=LEGENDA!$D$35),V110*W110,IF(AND(F110=LEGENDA!$A$105,H110="",E110=LEGENDA!$D$36),V110*W110,IF(AND(F110=LEGENDA!$A$105,H110=""),"BRAK kol.7",IF(AND(F110=LEGENDA!$A$106,H110=""),"BRAK kol.7",IF(AND(F110=LEGENDA!$A$107,H110=""),"BRAK kol.7",IF(AND(F110=LEGENDA!$A$108,H110=""),"BRAK kol.7",IF(AND(F110=LEGENDA!$A$109,H110=""),"BRAK kol.7",IF(AND(U110&gt;0,W110=""),"Brakkol21",IF(OR(T110="Błąd kol. 7",T110="Błąd kol.8"),T110,IF(AND(H110="",I110=""),"BRAKkol7-8",V110*W110)))))))))))))</f>
        <v/>
      </c>
      <c r="Y110" s="402"/>
      <c r="Z110" s="431" t="str">
        <f t="shared" si="43"/>
        <v/>
      </c>
      <c r="AA110" s="257"/>
      <c r="AB110" s="302" t="str">
        <f>IF(OR(Y110="",Z110="",AA110=""),"",IF(AND(E110=LEGENDA!$D$39,H110=""),"BRAK kol.7",IF(AND(F110=LEGENDA!$A$105,H110=""),"BRAK kol.7",IF(AND(F110=LEGENDA!$A$106,H110=""),"BRAK kol.7",IF(AND(F110=LEGENDA!$A$107,H110=""),"BRAK kol.7",IF(AND(F110=LEGENDA!$A$108,H110=""),"BRAK kol.7",IF(AND(F110=LEGENDA!$A$109,H110=""),"BRAK kol.7",Z110*AA110)))))))</f>
        <v/>
      </c>
      <c r="AC110" s="302" t="str">
        <f t="shared" si="44"/>
        <v/>
      </c>
      <c r="AD110" s="143" t="str">
        <f>IFERROR(IF(OR(J110="",AC110=""),"",IF(AND(E110=LEGENDA!$D$39,H110="",I110=""),"BRAK kol.7",AC110*$J110)),"BRAK kol.7")</f>
        <v/>
      </c>
      <c r="AE110" s="144" t="str">
        <f t="shared" si="45"/>
        <v/>
      </c>
      <c r="AF110" s="143" t="str">
        <f t="shared" si="46"/>
        <v/>
      </c>
      <c r="AG110" s="143" t="str">
        <f t="shared" si="47"/>
        <v/>
      </c>
      <c r="AH110" s="143" t="str">
        <f t="shared" si="48"/>
        <v/>
      </c>
      <c r="AI110" s="131"/>
      <c r="AJ110" s="327"/>
      <c r="AK110" s="286" t="str">
        <f t="shared" si="49"/>
        <v/>
      </c>
      <c r="AL110" s="287" t="str">
        <f t="shared" si="50"/>
        <v/>
      </c>
      <c r="AM110" s="287" t="str">
        <f t="shared" si="51"/>
        <v/>
      </c>
      <c r="AN110" s="318" t="str">
        <f>IF('ZASOBY N'!BD107="","",'ZASOBY N'!BD107)</f>
        <v/>
      </c>
      <c r="AO110" s="320"/>
      <c r="AP110" s="329">
        <f t="shared" si="52"/>
        <v>0</v>
      </c>
      <c r="AQ110" s="333">
        <f t="shared" si="70"/>
        <v>0</v>
      </c>
      <c r="AR110" s="333">
        <f t="shared" si="70"/>
        <v>0</v>
      </c>
      <c r="AS110" s="333">
        <f t="shared" si="53"/>
        <v>0</v>
      </c>
      <c r="AT110" s="333">
        <f t="shared" ref="AT110:AT141" si="71">IF($E110=AT$6,$AF110,0)</f>
        <v>0</v>
      </c>
      <c r="AU110" s="333">
        <f t="shared" si="55"/>
        <v>0</v>
      </c>
      <c r="AV110" s="396" t="str">
        <f>IF(BJ110=0,"",NN!BJ110)</f>
        <v/>
      </c>
      <c r="AW110" s="460" t="str">
        <f>IF('UPR BILANS N'!W108="","",'UPR BILANS N'!W108)</f>
        <v/>
      </c>
      <c r="AX110" s="94" t="str">
        <f t="shared" si="56"/>
        <v/>
      </c>
      <c r="AY110" s="94"/>
      <c r="AZ110" s="94"/>
      <c r="BA110" s="94"/>
      <c r="BB110" s="94"/>
      <c r="BC110" s="94"/>
      <c r="BD110" s="94"/>
      <c r="BE110" s="94"/>
      <c r="BF110" s="94"/>
      <c r="BG110" s="94"/>
      <c r="BH110" s="94"/>
      <c r="BI110" s="94"/>
      <c r="BJ110" s="414">
        <f>IFERROR(IF(AND(BL110=1,BM110=1,SUMIF($C110:$C$525,$C110,$AH110:$AH$525)=$BN110),$BN110,IF($BO110&gt;0,$BO110,IF(AND(B110=B111,C110=C111,D110=D111,J110=J111),AH110+AH111,IF(AND(COUNTIF($C$13:$C109,$C110)&gt;=1,COUNTIF($D$13:$D109,$D110)&gt;=1),0,IF(AND(SUMIF($B110:$B$525,$B110,$AH110:$AH$525)&gt;$AH110,SUMIF($C110:$C$525,$C110,$AH110:$AH$525)&gt;$AH110,SUMIF($D110:$D$525,$D110,$AH110:$AH$525)&gt;$AH110),SUMIF($C110:$C$525,$C110,$BN110:$BN$525),0))))),0)</f>
        <v>0</v>
      </c>
      <c r="BK110" s="424"/>
      <c r="BL110" s="409">
        <f>COUNTIFS('ZASOBY N'!$B107:$B$525,'ZASOBY N'!$B107,'ZASOBY N'!$C107:'ZASOBY N'!$C$525,'ZASOBY N'!$C107,'ZASOBY N'!$D107:'ZASOBY N'!$D$525,'ZASOBY N'!$D107,'ZASOBY N'!$H107:'ZASOBY N'!$H$525,'ZASOBY N'!$H107 )</f>
        <v>0</v>
      </c>
      <c r="BM110" s="410">
        <f>COUNTIFS('ZASOBY N'!$B$10:$B107,'ZASOBY N'!$B107,'ZASOBY N'!$C$10:'ZASOBY N'!$C107,'ZASOBY N'!$C107,'ZASOBY N'!$D$10:'ZASOBY N'!$D107,'ZASOBY N'!$D107,'ZASOBY N'!$H$10:'ZASOBY N'!$H107,'ZASOBY N'!$H107 )</f>
        <v>0</v>
      </c>
      <c r="BN110" s="411">
        <f t="shared" si="61"/>
        <v>0</v>
      </c>
      <c r="BO110" s="425">
        <f t="shared" si="62"/>
        <v>0</v>
      </c>
      <c r="BP110" s="94"/>
      <c r="BQ110" s="94"/>
      <c r="BR110" s="94"/>
      <c r="BS110" s="94"/>
      <c r="BT110" s="94"/>
      <c r="BU110" s="94"/>
      <c r="BV110" s="94"/>
      <c r="BW110" s="426" t="str">
        <f t="shared" si="57"/>
        <v/>
      </c>
      <c r="BX110" s="439" t="str">
        <f>IF(E110=0,"",NN!E110)</f>
        <v/>
      </c>
      <c r="BY110" s="396" t="str">
        <f>IF(A110="","",NN!A110)</f>
        <v/>
      </c>
      <c r="BZ110" s="428" t="str">
        <f>IF(OR(E110=LEGENDA!$D$30,E110=LEGENDA!$D$31,E110=LEGENDA!$D$32,E110=LEGENDA!$D$33,E110=LEGENDA!$D$34,E110=LEGENDA!$D$35,E110=LEGENDA!$D$36,E110=LEGENDA!$D$37),AV110,"")</f>
        <v/>
      </c>
      <c r="CA110" s="428" t="str">
        <f>IF(OR(E110=LEGENDA!$D$30,E110=LEGENDA!$D$31,E110=LEGENDA!$D$32,E110=LEGENDA!$D$33,E110=LEGENDA!$D$34,E110=LEGENDA!$D$35,E110=LEGENDA!$D$36,E110=LEGENDA!$D$37),AG110,"")</f>
        <v/>
      </c>
      <c r="CB110" s="397" t="str">
        <f t="shared" si="58"/>
        <v/>
      </c>
      <c r="CC110" s="397" t="str">
        <f t="shared" si="63"/>
        <v/>
      </c>
      <c r="CD110" s="397" t="str">
        <f t="shared" si="64"/>
        <v/>
      </c>
      <c r="CE110" s="397" t="str">
        <f t="shared" si="65"/>
        <v/>
      </c>
      <c r="CF110" s="397" t="str">
        <f t="shared" si="66"/>
        <v/>
      </c>
      <c r="CG110" s="397" t="str">
        <f t="shared" si="67"/>
        <v/>
      </c>
      <c r="CH110" s="397" t="str">
        <f>IF(OR(E110=LEGENDA!$D$28,E110=LEGENDA!$D$29,E110=LEGENDA!$D$30,E110=LEGENDA!$D$31,E110=LEGENDA!$D$32,E110=LEGENDA!$D$33,E110=LEGENDA!$D$34,E110=LEGENDA!$D$35,E110=LEGENDA!$D$36,E110=LEGENDA!$D$39),1,"")</f>
        <v/>
      </c>
      <c r="CI110" s="397" t="str">
        <f t="shared" si="68"/>
        <v/>
      </c>
      <c r="CJ110" s="397" t="str">
        <f t="shared" si="59"/>
        <v/>
      </c>
    </row>
    <row r="111" spans="1:88" ht="18.75" customHeight="1" thickBot="1" x14ac:dyDescent="0.3">
      <c r="A111" s="152" t="str">
        <f>IF('ZASOBY N'!A108="","",'ZASOBY N'!A108)</f>
        <v/>
      </c>
      <c r="B111" s="137" t="str">
        <f>IF('ZASOBY N'!B108="","",'ZASOBY N'!B108)</f>
        <v/>
      </c>
      <c r="C111" s="137" t="str">
        <f>IF('ZASOBY N'!C108="","",'ZASOBY N'!C108)</f>
        <v/>
      </c>
      <c r="D111" s="354" t="str">
        <f>IF('ZASOBY N'!D108="","",'ZASOBY N'!D108)</f>
        <v/>
      </c>
      <c r="E111" s="404"/>
      <c r="F111" s="130"/>
      <c r="G111" s="129"/>
      <c r="H111" s="301"/>
      <c r="I111" s="301"/>
      <c r="J111" s="147" t="str">
        <f>IF('ZASOBY N'!$F108="","",'ZASOBY N'!$F108)</f>
        <v/>
      </c>
      <c r="K111" s="403"/>
      <c r="L111" s="254" t="str">
        <f t="shared" si="69"/>
        <v/>
      </c>
      <c r="M111" s="300"/>
      <c r="N111" s="300"/>
      <c r="O111" s="140" t="str">
        <f>IF(L111="","",IF(OR(E111=LEGENDA!$D$28,E111=LEGENDA!$D$29,E111=LEGENDA!$D$31,E111=LEGENDA!$D$38),0.15,0))</f>
        <v/>
      </c>
      <c r="P111" s="140" t="str">
        <f>IF(L111="","",IF(AND(E111=LEGENDA!$D$39,H111=""),"BRAK kol.7",IF(AND(F111=LEGENDA!$A$105,H111=""),"BRAK kol.7",IF(AND(F111=LEGENDA!$A$106,H111=""),"BRAK kol.7",IF(AND(F111=LEGENDA!$A$107,H111=""),"BRAK kol.7",IF(AND(F111=LEGENDA!$A$108,H111=""),"BRAK kol.7",IF(AND(F111=LEGENDA!$A$109,H111=""),"BRAK kol.7",L111*O111)))))))</f>
        <v/>
      </c>
      <c r="Q111" s="141" t="str">
        <f t="shared" si="39"/>
        <v/>
      </c>
      <c r="R111" s="142" t="str">
        <f t="shared" si="40"/>
        <v/>
      </c>
      <c r="S111" s="149" t="str">
        <f t="shared" si="60"/>
        <v/>
      </c>
      <c r="T111" s="431" t="str">
        <f t="shared" si="41"/>
        <v/>
      </c>
      <c r="U111" s="402"/>
      <c r="V111" s="431" t="str">
        <f t="shared" si="42"/>
        <v/>
      </c>
      <c r="W111" s="257"/>
      <c r="X111" s="302" t="str">
        <f>IF(U111="","",IF(AND(V111="",W111=""),"",IF(AND(E111=LEGENDA!$D$39,H111=""),"BRAK kol.7",IF(AND(F111=LEGENDA!$A$105,H111="",E111=LEGENDA!$D$35),V111*W111,IF(AND(F111=LEGENDA!$A$105,H111="",E111=LEGENDA!$D$36),V111*W111,IF(AND(F111=LEGENDA!$A$105,H111=""),"BRAK kol.7",IF(AND(F111=LEGENDA!$A$106,H111=""),"BRAK kol.7",IF(AND(F111=LEGENDA!$A$107,H111=""),"BRAK kol.7",IF(AND(F111=LEGENDA!$A$108,H111=""),"BRAK kol.7",IF(AND(F111=LEGENDA!$A$109,H111=""),"BRAK kol.7",IF(AND(U111&gt;0,W111=""),"Brakkol21",IF(OR(T111="Błąd kol. 7",T111="Błąd kol.8"),T111,IF(AND(H111="",I111=""),"BRAKkol7-8",V111*W111)))))))))))))</f>
        <v/>
      </c>
      <c r="Y111" s="402"/>
      <c r="Z111" s="431" t="str">
        <f t="shared" si="43"/>
        <v/>
      </c>
      <c r="AA111" s="257"/>
      <c r="AB111" s="302" t="str">
        <f>IF(OR(Y111="",Z111="",AA111=""),"",IF(AND(E111=LEGENDA!$D$39,H111=""),"BRAK kol.7",IF(AND(F111=LEGENDA!$A$105,H111=""),"BRAK kol.7",IF(AND(F111=LEGENDA!$A$106,H111=""),"BRAK kol.7",IF(AND(F111=LEGENDA!$A$107,H111=""),"BRAK kol.7",IF(AND(F111=LEGENDA!$A$108,H111=""),"BRAK kol.7",IF(AND(F111=LEGENDA!$A$109,H111=""),"BRAK kol.7",Z111*AA111)))))))</f>
        <v/>
      </c>
      <c r="AC111" s="302" t="str">
        <f t="shared" si="44"/>
        <v/>
      </c>
      <c r="AD111" s="143" t="str">
        <f>IFERROR(IF(OR(J111="",AC111=""),"",IF(AND(E111=LEGENDA!$D$39,H111="",I111=""),"BRAK kol.7",AC111*$J111)),"BRAK kol.7")</f>
        <v/>
      </c>
      <c r="AE111" s="144" t="str">
        <f t="shared" si="45"/>
        <v/>
      </c>
      <c r="AF111" s="143" t="str">
        <f t="shared" si="46"/>
        <v/>
      </c>
      <c r="AG111" s="143" t="str">
        <f t="shared" si="47"/>
        <v/>
      </c>
      <c r="AH111" s="143" t="str">
        <f t="shared" si="48"/>
        <v/>
      </c>
      <c r="AI111" s="131"/>
      <c r="AJ111" s="327"/>
      <c r="AK111" s="286" t="str">
        <f t="shared" si="49"/>
        <v/>
      </c>
      <c r="AL111" s="287" t="str">
        <f t="shared" si="50"/>
        <v/>
      </c>
      <c r="AM111" s="287" t="str">
        <f t="shared" si="51"/>
        <v/>
      </c>
      <c r="AN111" s="318" t="str">
        <f>IF('ZASOBY N'!BD108="","",'ZASOBY N'!BD108)</f>
        <v/>
      </c>
      <c r="AO111" s="320"/>
      <c r="AP111" s="329">
        <f t="shared" si="52"/>
        <v>0</v>
      </c>
      <c r="AQ111" s="333">
        <f t="shared" si="70"/>
        <v>0</v>
      </c>
      <c r="AR111" s="333">
        <f t="shared" si="70"/>
        <v>0</v>
      </c>
      <c r="AS111" s="333">
        <f t="shared" si="53"/>
        <v>0</v>
      </c>
      <c r="AT111" s="333">
        <f t="shared" si="71"/>
        <v>0</v>
      </c>
      <c r="AU111" s="333">
        <f t="shared" si="55"/>
        <v>0</v>
      </c>
      <c r="AV111" s="396" t="str">
        <f>IF(BJ111=0,"",NN!BJ111)</f>
        <v/>
      </c>
      <c r="AW111" s="460" t="str">
        <f>IF('UPR BILANS N'!W109="","",'UPR BILANS N'!W109)</f>
        <v/>
      </c>
      <c r="AX111" s="94" t="str">
        <f t="shared" si="56"/>
        <v/>
      </c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414">
        <f>IFERROR(IF(AND(BL111=1,BM111=1,SUMIF($C111:$C$525,$C111,$AH111:$AH$525)=$BN111),$BN111,IF($BO111&gt;0,$BO111,IF(AND(B111=B112,C111=C112,D111=D112,J111=J112),AH111+AH112,IF(AND(COUNTIF($C$13:$C110,$C111)&gt;=1,COUNTIF($D$13:$D110,$D111)&gt;=1),0,IF(AND(SUMIF($B111:$B$525,$B111,$AH111:$AH$525)&gt;$AH111,SUMIF($C111:$C$525,$C111,$AH111:$AH$525)&gt;$AH111,SUMIF($D111:$D$525,$D111,$AH111:$AH$525)&gt;$AH111),SUMIF($C111:$C$525,$C111,$BN111:$BN$525),0))))),0)</f>
        <v>0</v>
      </c>
      <c r="BK111" s="424"/>
      <c r="BL111" s="409">
        <f>COUNTIFS('ZASOBY N'!$B108:$B$525,'ZASOBY N'!$B108,'ZASOBY N'!$C108:'ZASOBY N'!$C$525,'ZASOBY N'!$C108,'ZASOBY N'!$D108:'ZASOBY N'!$D$525,'ZASOBY N'!$D108,'ZASOBY N'!$H108:'ZASOBY N'!$H$525,'ZASOBY N'!$H108 )</f>
        <v>0</v>
      </c>
      <c r="BM111" s="410">
        <f>COUNTIFS('ZASOBY N'!$B$10:$B108,'ZASOBY N'!$B108,'ZASOBY N'!$C$10:'ZASOBY N'!$C108,'ZASOBY N'!$C108,'ZASOBY N'!$D$10:'ZASOBY N'!$D108,'ZASOBY N'!$D108,'ZASOBY N'!$H$10:'ZASOBY N'!$H108,'ZASOBY N'!$H108 )</f>
        <v>0</v>
      </c>
      <c r="BN111" s="411">
        <f t="shared" si="61"/>
        <v>0</v>
      </c>
      <c r="BO111" s="425">
        <f t="shared" si="62"/>
        <v>0</v>
      </c>
      <c r="BP111" s="94"/>
      <c r="BQ111" s="94"/>
      <c r="BR111" s="94"/>
      <c r="BS111" s="94"/>
      <c r="BT111" s="94"/>
      <c r="BU111" s="94"/>
      <c r="BV111" s="94"/>
      <c r="BW111" s="426" t="str">
        <f t="shared" si="57"/>
        <v/>
      </c>
      <c r="BX111" s="439" t="str">
        <f>IF(E111=0,"",NN!E111)</f>
        <v/>
      </c>
      <c r="BY111" s="396" t="str">
        <f>IF(A111="","",NN!A111)</f>
        <v/>
      </c>
      <c r="BZ111" s="428" t="str">
        <f>IF(OR(E111=LEGENDA!$D$30,E111=LEGENDA!$D$31,E111=LEGENDA!$D$32,E111=LEGENDA!$D$33,E111=LEGENDA!$D$34,E111=LEGENDA!$D$35,E111=LEGENDA!$D$36,E111=LEGENDA!$D$37),AV111,"")</f>
        <v/>
      </c>
      <c r="CA111" s="428" t="str">
        <f>IF(OR(E111=LEGENDA!$D$30,E111=LEGENDA!$D$31,E111=LEGENDA!$D$32,E111=LEGENDA!$D$33,E111=LEGENDA!$D$34,E111=LEGENDA!$D$35,E111=LEGENDA!$D$36,E111=LEGENDA!$D$37),AG111,"")</f>
        <v/>
      </c>
      <c r="CB111" s="397" t="str">
        <f t="shared" si="58"/>
        <v/>
      </c>
      <c r="CC111" s="397" t="str">
        <f t="shared" si="63"/>
        <v/>
      </c>
      <c r="CD111" s="397" t="str">
        <f t="shared" si="64"/>
        <v/>
      </c>
      <c r="CE111" s="397" t="str">
        <f t="shared" si="65"/>
        <v/>
      </c>
      <c r="CF111" s="397" t="str">
        <f t="shared" si="66"/>
        <v/>
      </c>
      <c r="CG111" s="397" t="str">
        <f t="shared" si="67"/>
        <v/>
      </c>
      <c r="CH111" s="397" t="str">
        <f>IF(OR(E111=LEGENDA!$D$28,E111=LEGENDA!$D$29,E111=LEGENDA!$D$30,E111=LEGENDA!$D$31,E111=LEGENDA!$D$32,E111=LEGENDA!$D$33,E111=LEGENDA!$D$34,E111=LEGENDA!$D$35,E111=LEGENDA!$D$36,E111=LEGENDA!$D$39),1,"")</f>
        <v/>
      </c>
      <c r="CI111" s="397" t="str">
        <f t="shared" si="68"/>
        <v/>
      </c>
      <c r="CJ111" s="397" t="str">
        <f t="shared" si="59"/>
        <v/>
      </c>
    </row>
    <row r="112" spans="1:88" ht="18.75" customHeight="1" thickBot="1" x14ac:dyDescent="0.3">
      <c r="A112" s="152" t="str">
        <f>IF('ZASOBY N'!A109="","",'ZASOBY N'!A109)</f>
        <v/>
      </c>
      <c r="B112" s="137" t="str">
        <f>IF('ZASOBY N'!B109="","",'ZASOBY N'!B109)</f>
        <v/>
      </c>
      <c r="C112" s="137" t="str">
        <f>IF('ZASOBY N'!C109="","",'ZASOBY N'!C109)</f>
        <v/>
      </c>
      <c r="D112" s="354" t="str">
        <f>IF('ZASOBY N'!D109="","",'ZASOBY N'!D109)</f>
        <v/>
      </c>
      <c r="E112" s="404"/>
      <c r="F112" s="130"/>
      <c r="G112" s="129"/>
      <c r="H112" s="301"/>
      <c r="I112" s="301"/>
      <c r="J112" s="147" t="str">
        <f>IF('ZASOBY N'!$F109="","",'ZASOBY N'!$F109)</f>
        <v/>
      </c>
      <c r="K112" s="403"/>
      <c r="L112" s="254" t="str">
        <f t="shared" si="69"/>
        <v/>
      </c>
      <c r="M112" s="300"/>
      <c r="N112" s="300"/>
      <c r="O112" s="140" t="str">
        <f>IF(L112="","",IF(OR(E112=LEGENDA!$D$28,E112=LEGENDA!$D$29,E112=LEGENDA!$D$31,E112=LEGENDA!$D$38),0.15,0))</f>
        <v/>
      </c>
      <c r="P112" s="140" t="str">
        <f>IF(L112="","",IF(AND(E112=LEGENDA!$D$39,H112=""),"BRAK kol.7",IF(AND(F112=LEGENDA!$A$105,H112=""),"BRAK kol.7",IF(AND(F112=LEGENDA!$A$106,H112=""),"BRAK kol.7",IF(AND(F112=LEGENDA!$A$107,H112=""),"BRAK kol.7",IF(AND(F112=LEGENDA!$A$108,H112=""),"BRAK kol.7",IF(AND(F112=LEGENDA!$A$109,H112=""),"BRAK kol.7",L112*O112)))))))</f>
        <v/>
      </c>
      <c r="Q112" s="141" t="str">
        <f t="shared" si="39"/>
        <v/>
      </c>
      <c r="R112" s="142" t="str">
        <f t="shared" si="40"/>
        <v/>
      </c>
      <c r="S112" s="149" t="str">
        <f t="shared" si="60"/>
        <v/>
      </c>
      <c r="T112" s="431" t="str">
        <f t="shared" si="41"/>
        <v/>
      </c>
      <c r="U112" s="402"/>
      <c r="V112" s="431" t="str">
        <f t="shared" si="42"/>
        <v/>
      </c>
      <c r="W112" s="257"/>
      <c r="X112" s="302" t="str">
        <f>IF(U112="","",IF(AND(V112="",W112=""),"",IF(AND(E112=LEGENDA!$D$39,H112=""),"BRAK kol.7",IF(AND(F112=LEGENDA!$A$105,H112="",E112=LEGENDA!$D$35),V112*W112,IF(AND(F112=LEGENDA!$A$105,H112="",E112=LEGENDA!$D$36),V112*W112,IF(AND(F112=LEGENDA!$A$105,H112=""),"BRAK kol.7",IF(AND(F112=LEGENDA!$A$106,H112=""),"BRAK kol.7",IF(AND(F112=LEGENDA!$A$107,H112=""),"BRAK kol.7",IF(AND(F112=LEGENDA!$A$108,H112=""),"BRAK kol.7",IF(AND(F112=LEGENDA!$A$109,H112=""),"BRAK kol.7",IF(AND(U112&gt;0,W112=""),"Brakkol21",IF(OR(T112="Błąd kol. 7",T112="Błąd kol.8"),T112,IF(AND(H112="",I112=""),"BRAKkol7-8",V112*W112)))))))))))))</f>
        <v/>
      </c>
      <c r="Y112" s="402"/>
      <c r="Z112" s="431" t="str">
        <f t="shared" si="43"/>
        <v/>
      </c>
      <c r="AA112" s="257"/>
      <c r="AB112" s="302" t="str">
        <f>IF(OR(Y112="",Z112="",AA112=""),"",IF(AND(E112=LEGENDA!$D$39,H112=""),"BRAK kol.7",IF(AND(F112=LEGENDA!$A$105,H112=""),"BRAK kol.7",IF(AND(F112=LEGENDA!$A$106,H112=""),"BRAK kol.7",IF(AND(F112=LEGENDA!$A$107,H112=""),"BRAK kol.7",IF(AND(F112=LEGENDA!$A$108,H112=""),"BRAK kol.7",IF(AND(F112=LEGENDA!$A$109,H112=""),"BRAK kol.7",Z112*AA112)))))))</f>
        <v/>
      </c>
      <c r="AC112" s="302" t="str">
        <f t="shared" si="44"/>
        <v/>
      </c>
      <c r="AD112" s="143" t="str">
        <f>IFERROR(IF(OR(J112="",AC112=""),"",IF(AND(E112=LEGENDA!$D$39,H112="",I112=""),"BRAK kol.7",AC112*$J112)),"BRAK kol.7")</f>
        <v/>
      </c>
      <c r="AE112" s="144" t="str">
        <f t="shared" si="45"/>
        <v/>
      </c>
      <c r="AF112" s="143" t="str">
        <f t="shared" si="46"/>
        <v/>
      </c>
      <c r="AG112" s="143" t="str">
        <f t="shared" si="47"/>
        <v/>
      </c>
      <c r="AH112" s="143" t="str">
        <f t="shared" si="48"/>
        <v/>
      </c>
      <c r="AI112" s="131"/>
      <c r="AJ112" s="327"/>
      <c r="AK112" s="286" t="str">
        <f t="shared" si="49"/>
        <v/>
      </c>
      <c r="AL112" s="287" t="str">
        <f t="shared" si="50"/>
        <v/>
      </c>
      <c r="AM112" s="287" t="str">
        <f t="shared" si="51"/>
        <v/>
      </c>
      <c r="AN112" s="318" t="str">
        <f>IF('ZASOBY N'!BD109="","",'ZASOBY N'!BD109)</f>
        <v/>
      </c>
      <c r="AO112" s="320"/>
      <c r="AP112" s="329">
        <f t="shared" si="52"/>
        <v>0</v>
      </c>
      <c r="AQ112" s="333">
        <f t="shared" si="70"/>
        <v>0</v>
      </c>
      <c r="AR112" s="333">
        <f t="shared" si="70"/>
        <v>0</v>
      </c>
      <c r="AS112" s="333">
        <f t="shared" si="53"/>
        <v>0</v>
      </c>
      <c r="AT112" s="333">
        <f t="shared" si="71"/>
        <v>0</v>
      </c>
      <c r="AU112" s="333">
        <f t="shared" si="55"/>
        <v>0</v>
      </c>
      <c r="AV112" s="396" t="str">
        <f>IF(BJ112=0,"",NN!BJ112)</f>
        <v/>
      </c>
      <c r="AW112" s="460" t="str">
        <f>IF('UPR BILANS N'!W110="","",'UPR BILANS N'!W110)</f>
        <v/>
      </c>
      <c r="AX112" s="94" t="str">
        <f t="shared" si="56"/>
        <v/>
      </c>
      <c r="AY112" s="94"/>
      <c r="AZ112" s="94"/>
      <c r="BA112" s="94"/>
      <c r="BB112" s="94"/>
      <c r="BC112" s="94"/>
      <c r="BD112" s="94"/>
      <c r="BE112" s="94"/>
      <c r="BF112" s="94"/>
      <c r="BG112" s="94"/>
      <c r="BH112" s="94"/>
      <c r="BI112" s="94"/>
      <c r="BJ112" s="414">
        <f>IFERROR(IF(AND(BL112=1,BM112=1,SUMIF($C112:$C$525,$C112,$AH112:$AH$525)=$BN112),$BN112,IF($BO112&gt;0,$BO112,IF(AND(B112=B113,C112=C113,D112=D113,J112=J113),AH112+AH113,IF(AND(COUNTIF($C$13:$C111,$C112)&gt;=1,COUNTIF($D$13:$D111,$D112)&gt;=1),0,IF(AND(SUMIF($B112:$B$525,$B112,$AH112:$AH$525)&gt;$AH112,SUMIF($C112:$C$525,$C112,$AH112:$AH$525)&gt;$AH112,SUMIF($D112:$D$525,$D112,$AH112:$AH$525)&gt;$AH112),SUMIF($C112:$C$525,$C112,$BN112:$BN$525),0))))),0)</f>
        <v>0</v>
      </c>
      <c r="BK112" s="424"/>
      <c r="BL112" s="409">
        <f>COUNTIFS('ZASOBY N'!$B109:$B$525,'ZASOBY N'!$B109,'ZASOBY N'!$C109:'ZASOBY N'!$C$525,'ZASOBY N'!$C109,'ZASOBY N'!$D109:'ZASOBY N'!$D$525,'ZASOBY N'!$D109,'ZASOBY N'!$H109:'ZASOBY N'!$H$525,'ZASOBY N'!$H109 )</f>
        <v>0</v>
      </c>
      <c r="BM112" s="410">
        <f>COUNTIFS('ZASOBY N'!$B$10:$B109,'ZASOBY N'!$B109,'ZASOBY N'!$C$10:'ZASOBY N'!$C109,'ZASOBY N'!$C109,'ZASOBY N'!$D$10:'ZASOBY N'!$D109,'ZASOBY N'!$D109,'ZASOBY N'!$H$10:'ZASOBY N'!$H109,'ZASOBY N'!$H109 )</f>
        <v>0</v>
      </c>
      <c r="BN112" s="411">
        <f t="shared" si="61"/>
        <v>0</v>
      </c>
      <c r="BO112" s="425">
        <f t="shared" si="62"/>
        <v>0</v>
      </c>
      <c r="BP112" s="94"/>
      <c r="BQ112" s="94"/>
      <c r="BR112" s="94"/>
      <c r="BS112" s="94"/>
      <c r="BT112" s="94"/>
      <c r="BU112" s="94"/>
      <c r="BV112" s="94"/>
      <c r="BW112" s="426" t="str">
        <f t="shared" si="57"/>
        <v/>
      </c>
      <c r="BX112" s="439" t="str">
        <f>IF(E112=0,"",NN!E112)</f>
        <v/>
      </c>
      <c r="BY112" s="396" t="str">
        <f>IF(A112="","",NN!A112)</f>
        <v/>
      </c>
      <c r="BZ112" s="428" t="str">
        <f>IF(OR(E112=LEGENDA!$D$30,E112=LEGENDA!$D$31,E112=LEGENDA!$D$32,E112=LEGENDA!$D$33,E112=LEGENDA!$D$34,E112=LEGENDA!$D$35,E112=LEGENDA!$D$36,E112=LEGENDA!$D$37),AV112,"")</f>
        <v/>
      </c>
      <c r="CA112" s="428" t="str">
        <f>IF(OR(E112=LEGENDA!$D$30,E112=LEGENDA!$D$31,E112=LEGENDA!$D$32,E112=LEGENDA!$D$33,E112=LEGENDA!$D$34,E112=LEGENDA!$D$35,E112=LEGENDA!$D$36,E112=LEGENDA!$D$37),AG112,"")</f>
        <v/>
      </c>
      <c r="CB112" s="397" t="str">
        <f t="shared" si="58"/>
        <v/>
      </c>
      <c r="CC112" s="397" t="str">
        <f t="shared" si="63"/>
        <v/>
      </c>
      <c r="CD112" s="397" t="str">
        <f t="shared" si="64"/>
        <v/>
      </c>
      <c r="CE112" s="397" t="str">
        <f t="shared" si="65"/>
        <v/>
      </c>
      <c r="CF112" s="397" t="str">
        <f t="shared" si="66"/>
        <v/>
      </c>
      <c r="CG112" s="397" t="str">
        <f t="shared" si="67"/>
        <v/>
      </c>
      <c r="CH112" s="397" t="str">
        <f>IF(OR(E112=LEGENDA!$D$28,E112=LEGENDA!$D$29,E112=LEGENDA!$D$30,E112=LEGENDA!$D$31,E112=LEGENDA!$D$32,E112=LEGENDA!$D$33,E112=LEGENDA!$D$34,E112=LEGENDA!$D$35,E112=LEGENDA!$D$36,E112=LEGENDA!$D$39),1,"")</f>
        <v/>
      </c>
      <c r="CI112" s="397" t="str">
        <f t="shared" si="68"/>
        <v/>
      </c>
      <c r="CJ112" s="397" t="str">
        <f t="shared" si="59"/>
        <v/>
      </c>
    </row>
    <row r="113" spans="1:88" ht="18.75" customHeight="1" thickBot="1" x14ac:dyDescent="0.3">
      <c r="A113" s="152" t="str">
        <f>IF('ZASOBY N'!A110="","",'ZASOBY N'!A110)</f>
        <v/>
      </c>
      <c r="B113" s="137" t="str">
        <f>IF('ZASOBY N'!B110="","",'ZASOBY N'!B110)</f>
        <v/>
      </c>
      <c r="C113" s="137" t="str">
        <f>IF('ZASOBY N'!C110="","",'ZASOBY N'!C110)</f>
        <v/>
      </c>
      <c r="D113" s="354" t="str">
        <f>IF('ZASOBY N'!D110="","",'ZASOBY N'!D110)</f>
        <v/>
      </c>
      <c r="E113" s="404"/>
      <c r="F113" s="130"/>
      <c r="G113" s="129"/>
      <c r="H113" s="301"/>
      <c r="I113" s="301"/>
      <c r="J113" s="147" t="str">
        <f>IF('ZASOBY N'!$F110="","",'ZASOBY N'!$F110)</f>
        <v/>
      </c>
      <c r="K113" s="403"/>
      <c r="L113" s="254" t="str">
        <f t="shared" si="69"/>
        <v/>
      </c>
      <c r="M113" s="300"/>
      <c r="N113" s="300"/>
      <c r="O113" s="140" t="str">
        <f>IF(L113="","",IF(OR(E113=LEGENDA!$D$28,E113=LEGENDA!$D$29,E113=LEGENDA!$D$31,E113=LEGENDA!$D$38),0.15,0))</f>
        <v/>
      </c>
      <c r="P113" s="140" t="str">
        <f>IF(L113="","",IF(AND(E113=LEGENDA!$D$39,H113=""),"BRAK kol.7",IF(AND(F113=LEGENDA!$A$105,H113=""),"BRAK kol.7",IF(AND(F113=LEGENDA!$A$106,H113=""),"BRAK kol.7",IF(AND(F113=LEGENDA!$A$107,H113=""),"BRAK kol.7",IF(AND(F113=LEGENDA!$A$108,H113=""),"BRAK kol.7",IF(AND(F113=LEGENDA!$A$109,H113=""),"BRAK kol.7",L113*O113)))))))</f>
        <v/>
      </c>
      <c r="Q113" s="141" t="str">
        <f t="shared" si="39"/>
        <v/>
      </c>
      <c r="R113" s="142" t="str">
        <f t="shared" si="40"/>
        <v/>
      </c>
      <c r="S113" s="149" t="str">
        <f t="shared" si="60"/>
        <v/>
      </c>
      <c r="T113" s="431" t="str">
        <f t="shared" si="41"/>
        <v/>
      </c>
      <c r="U113" s="402"/>
      <c r="V113" s="431" t="str">
        <f t="shared" si="42"/>
        <v/>
      </c>
      <c r="W113" s="257"/>
      <c r="X113" s="302" t="str">
        <f>IF(U113="","",IF(AND(V113="",W113=""),"",IF(AND(E113=LEGENDA!$D$39,H113=""),"BRAK kol.7",IF(AND(F113=LEGENDA!$A$105,H113="",E113=LEGENDA!$D$35),V113*W113,IF(AND(F113=LEGENDA!$A$105,H113="",E113=LEGENDA!$D$36),V113*W113,IF(AND(F113=LEGENDA!$A$105,H113=""),"BRAK kol.7",IF(AND(F113=LEGENDA!$A$106,H113=""),"BRAK kol.7",IF(AND(F113=LEGENDA!$A$107,H113=""),"BRAK kol.7",IF(AND(F113=LEGENDA!$A$108,H113=""),"BRAK kol.7",IF(AND(F113=LEGENDA!$A$109,H113=""),"BRAK kol.7",IF(AND(U113&gt;0,W113=""),"Brakkol21",IF(OR(T113="Błąd kol. 7",T113="Błąd kol.8"),T113,IF(AND(H113="",I113=""),"BRAKkol7-8",V113*W113)))))))))))))</f>
        <v/>
      </c>
      <c r="Y113" s="402"/>
      <c r="Z113" s="431" t="str">
        <f t="shared" si="43"/>
        <v/>
      </c>
      <c r="AA113" s="257"/>
      <c r="AB113" s="302" t="str">
        <f>IF(OR(Y113="",Z113="",AA113=""),"",IF(AND(E113=LEGENDA!$D$39,H113=""),"BRAK kol.7",IF(AND(F113=LEGENDA!$A$105,H113=""),"BRAK kol.7",IF(AND(F113=LEGENDA!$A$106,H113=""),"BRAK kol.7",IF(AND(F113=LEGENDA!$A$107,H113=""),"BRAK kol.7",IF(AND(F113=LEGENDA!$A$108,H113=""),"BRAK kol.7",IF(AND(F113=LEGENDA!$A$109,H113=""),"BRAK kol.7",Z113*AA113)))))))</f>
        <v/>
      </c>
      <c r="AC113" s="302" t="str">
        <f t="shared" si="44"/>
        <v/>
      </c>
      <c r="AD113" s="143" t="str">
        <f>IFERROR(IF(OR(J113="",AC113=""),"",IF(AND(E113=LEGENDA!$D$39,H113="",I113=""),"BRAK kol.7",AC113*$J113)),"BRAK kol.7")</f>
        <v/>
      </c>
      <c r="AE113" s="144" t="str">
        <f t="shared" si="45"/>
        <v/>
      </c>
      <c r="AF113" s="143" t="str">
        <f t="shared" si="46"/>
        <v/>
      </c>
      <c r="AG113" s="143" t="str">
        <f t="shared" si="47"/>
        <v/>
      </c>
      <c r="AH113" s="143" t="str">
        <f t="shared" si="48"/>
        <v/>
      </c>
      <c r="AI113" s="131"/>
      <c r="AJ113" s="327"/>
      <c r="AK113" s="286" t="str">
        <f t="shared" si="49"/>
        <v/>
      </c>
      <c r="AL113" s="287" t="str">
        <f t="shared" si="50"/>
        <v/>
      </c>
      <c r="AM113" s="287" t="str">
        <f t="shared" si="51"/>
        <v/>
      </c>
      <c r="AN113" s="318" t="str">
        <f>IF('ZASOBY N'!BD110="","",'ZASOBY N'!BD110)</f>
        <v/>
      </c>
      <c r="AO113" s="320"/>
      <c r="AP113" s="329">
        <f t="shared" si="52"/>
        <v>0</v>
      </c>
      <c r="AQ113" s="333">
        <f t="shared" si="70"/>
        <v>0</v>
      </c>
      <c r="AR113" s="333">
        <f t="shared" si="70"/>
        <v>0</v>
      </c>
      <c r="AS113" s="333">
        <f t="shared" si="53"/>
        <v>0</v>
      </c>
      <c r="AT113" s="333">
        <f t="shared" si="71"/>
        <v>0</v>
      </c>
      <c r="AU113" s="333">
        <f t="shared" si="55"/>
        <v>0</v>
      </c>
      <c r="AV113" s="396" t="str">
        <f>IF(BJ113=0,"",NN!BJ113)</f>
        <v/>
      </c>
      <c r="AW113" s="460" t="str">
        <f>IF('UPR BILANS N'!W111="","",'UPR BILANS N'!W111)</f>
        <v/>
      </c>
      <c r="AX113" s="94" t="str">
        <f t="shared" si="56"/>
        <v/>
      </c>
      <c r="AY113" s="94"/>
      <c r="AZ113" s="94"/>
      <c r="BA113" s="94"/>
      <c r="BB113" s="94"/>
      <c r="BC113" s="94"/>
      <c r="BD113" s="94"/>
      <c r="BE113" s="94"/>
      <c r="BF113" s="94"/>
      <c r="BG113" s="94"/>
      <c r="BH113" s="94"/>
      <c r="BI113" s="94"/>
      <c r="BJ113" s="414">
        <f>IFERROR(IF(AND(BL113=1,BM113=1,SUMIF($C113:$C$525,$C113,$AH113:$AH$525)=$BN113),$BN113,IF($BO113&gt;0,$BO113,IF(AND(B113=B114,C113=C114,D113=D114,J113=J114),AH113+AH114,IF(AND(COUNTIF($C$13:$C112,$C113)&gt;=1,COUNTIF($D$13:$D112,$D113)&gt;=1),0,IF(AND(SUMIF($B113:$B$525,$B113,$AH113:$AH$525)&gt;$AH113,SUMIF($C113:$C$525,$C113,$AH113:$AH$525)&gt;$AH113,SUMIF($D113:$D$525,$D113,$AH113:$AH$525)&gt;$AH113),SUMIF($C113:$C$525,$C113,$BN113:$BN$525),0))))),0)</f>
        <v>0</v>
      </c>
      <c r="BK113" s="424"/>
      <c r="BL113" s="409">
        <f>COUNTIFS('ZASOBY N'!$B110:$B$525,'ZASOBY N'!$B110,'ZASOBY N'!$C110:'ZASOBY N'!$C$525,'ZASOBY N'!$C110,'ZASOBY N'!$D110:'ZASOBY N'!$D$525,'ZASOBY N'!$D110,'ZASOBY N'!$H110:'ZASOBY N'!$H$525,'ZASOBY N'!$H110 )</f>
        <v>0</v>
      </c>
      <c r="BM113" s="410">
        <f>COUNTIFS('ZASOBY N'!$B$10:$B110,'ZASOBY N'!$B110,'ZASOBY N'!$C$10:'ZASOBY N'!$C110,'ZASOBY N'!$C110,'ZASOBY N'!$D$10:'ZASOBY N'!$D110,'ZASOBY N'!$D110,'ZASOBY N'!$H$10:'ZASOBY N'!$H110,'ZASOBY N'!$H110 )</f>
        <v>0</v>
      </c>
      <c r="BN113" s="411">
        <f t="shared" si="61"/>
        <v>0</v>
      </c>
      <c r="BO113" s="425">
        <f t="shared" si="62"/>
        <v>0</v>
      </c>
      <c r="BP113" s="94"/>
      <c r="BQ113" s="94"/>
      <c r="BR113" s="94"/>
      <c r="BS113" s="94"/>
      <c r="BT113" s="94"/>
      <c r="BU113" s="94"/>
      <c r="BV113" s="94"/>
      <c r="BW113" s="426" t="str">
        <f t="shared" si="57"/>
        <v/>
      </c>
      <c r="BX113" s="439" t="str">
        <f>IF(E113=0,"",NN!E113)</f>
        <v/>
      </c>
      <c r="BY113" s="396" t="str">
        <f>IF(A113="","",NN!A113)</f>
        <v/>
      </c>
      <c r="BZ113" s="428" t="str">
        <f>IF(OR(E113=LEGENDA!$D$30,E113=LEGENDA!$D$31,E113=LEGENDA!$D$32,E113=LEGENDA!$D$33,E113=LEGENDA!$D$34,E113=LEGENDA!$D$35,E113=LEGENDA!$D$36,E113=LEGENDA!$D$37),AV113,"")</f>
        <v/>
      </c>
      <c r="CA113" s="428" t="str">
        <f>IF(OR(E113=LEGENDA!$D$30,E113=LEGENDA!$D$31,E113=LEGENDA!$D$32,E113=LEGENDA!$D$33,E113=LEGENDA!$D$34,E113=LEGENDA!$D$35,E113=LEGENDA!$D$36,E113=LEGENDA!$D$37),AG113,"")</f>
        <v/>
      </c>
      <c r="CB113" s="397" t="str">
        <f t="shared" si="58"/>
        <v/>
      </c>
      <c r="CC113" s="397" t="str">
        <f t="shared" si="63"/>
        <v/>
      </c>
      <c r="CD113" s="397" t="str">
        <f t="shared" si="64"/>
        <v/>
      </c>
      <c r="CE113" s="397" t="str">
        <f t="shared" si="65"/>
        <v/>
      </c>
      <c r="CF113" s="397" t="str">
        <f t="shared" si="66"/>
        <v/>
      </c>
      <c r="CG113" s="397" t="str">
        <f t="shared" si="67"/>
        <v/>
      </c>
      <c r="CH113" s="397" t="str">
        <f>IF(OR(E113=LEGENDA!$D$28,E113=LEGENDA!$D$29,E113=LEGENDA!$D$30,E113=LEGENDA!$D$31,E113=LEGENDA!$D$32,E113=LEGENDA!$D$33,E113=LEGENDA!$D$34,E113=LEGENDA!$D$35,E113=LEGENDA!$D$36,E113=LEGENDA!$D$39),1,"")</f>
        <v/>
      </c>
      <c r="CI113" s="397" t="str">
        <f t="shared" si="68"/>
        <v/>
      </c>
      <c r="CJ113" s="397" t="str">
        <f t="shared" si="59"/>
        <v/>
      </c>
    </row>
    <row r="114" spans="1:88" ht="18.75" customHeight="1" thickBot="1" x14ac:dyDescent="0.3">
      <c r="A114" s="152" t="str">
        <f>IF('ZASOBY N'!A111="","",'ZASOBY N'!A111)</f>
        <v/>
      </c>
      <c r="B114" s="137" t="str">
        <f>IF('ZASOBY N'!B111="","",'ZASOBY N'!B111)</f>
        <v/>
      </c>
      <c r="C114" s="137" t="str">
        <f>IF('ZASOBY N'!C111="","",'ZASOBY N'!C111)</f>
        <v/>
      </c>
      <c r="D114" s="354" t="str">
        <f>IF('ZASOBY N'!D111="","",'ZASOBY N'!D111)</f>
        <v/>
      </c>
      <c r="E114" s="404"/>
      <c r="F114" s="130"/>
      <c r="G114" s="129"/>
      <c r="H114" s="301"/>
      <c r="I114" s="301"/>
      <c r="J114" s="147" t="str">
        <f>IF('ZASOBY N'!$F111="","",'ZASOBY N'!$F111)</f>
        <v/>
      </c>
      <c r="K114" s="403"/>
      <c r="L114" s="254" t="str">
        <f t="shared" si="69"/>
        <v/>
      </c>
      <c r="M114" s="300"/>
      <c r="N114" s="300"/>
      <c r="O114" s="140" t="str">
        <f>IF(L114="","",IF(OR(E114=LEGENDA!$D$28,E114=LEGENDA!$D$29,E114=LEGENDA!$D$31,E114=LEGENDA!$D$38),0.15,0))</f>
        <v/>
      </c>
      <c r="P114" s="140" t="str">
        <f>IF(L114="","",IF(AND(E114=LEGENDA!$D$39,H114=""),"BRAK kol.7",IF(AND(F114=LEGENDA!$A$105,H114=""),"BRAK kol.7",IF(AND(F114=LEGENDA!$A$106,H114=""),"BRAK kol.7",IF(AND(F114=LEGENDA!$A$107,H114=""),"BRAK kol.7",IF(AND(F114=LEGENDA!$A$108,H114=""),"BRAK kol.7",IF(AND(F114=LEGENDA!$A$109,H114=""),"BRAK kol.7",L114*O114)))))))</f>
        <v/>
      </c>
      <c r="Q114" s="141" t="str">
        <f t="shared" si="39"/>
        <v/>
      </c>
      <c r="R114" s="142" t="str">
        <f t="shared" si="40"/>
        <v/>
      </c>
      <c r="S114" s="149" t="str">
        <f t="shared" si="60"/>
        <v/>
      </c>
      <c r="T114" s="431" t="str">
        <f t="shared" si="41"/>
        <v/>
      </c>
      <c r="U114" s="402"/>
      <c r="V114" s="431" t="str">
        <f t="shared" si="42"/>
        <v/>
      </c>
      <c r="W114" s="257"/>
      <c r="X114" s="302" t="str">
        <f>IF(U114="","",IF(AND(V114="",W114=""),"",IF(AND(E114=LEGENDA!$D$39,H114=""),"BRAK kol.7",IF(AND(F114=LEGENDA!$A$105,H114="",E114=LEGENDA!$D$35),V114*W114,IF(AND(F114=LEGENDA!$A$105,H114="",E114=LEGENDA!$D$36),V114*W114,IF(AND(F114=LEGENDA!$A$105,H114=""),"BRAK kol.7",IF(AND(F114=LEGENDA!$A$106,H114=""),"BRAK kol.7",IF(AND(F114=LEGENDA!$A$107,H114=""),"BRAK kol.7",IF(AND(F114=LEGENDA!$A$108,H114=""),"BRAK kol.7",IF(AND(F114=LEGENDA!$A$109,H114=""),"BRAK kol.7",IF(AND(U114&gt;0,W114=""),"Brakkol21",IF(OR(T114="Błąd kol. 7",T114="Błąd kol.8"),T114,IF(AND(H114="",I114=""),"BRAKkol7-8",V114*W114)))))))))))))</f>
        <v/>
      </c>
      <c r="Y114" s="402"/>
      <c r="Z114" s="431" t="str">
        <f t="shared" si="43"/>
        <v/>
      </c>
      <c r="AA114" s="257"/>
      <c r="AB114" s="302" t="str">
        <f>IF(OR(Y114="",Z114="",AA114=""),"",IF(AND(E114=LEGENDA!$D$39,H114=""),"BRAK kol.7",IF(AND(F114=LEGENDA!$A$105,H114=""),"BRAK kol.7",IF(AND(F114=LEGENDA!$A$106,H114=""),"BRAK kol.7",IF(AND(F114=LEGENDA!$A$107,H114=""),"BRAK kol.7",IF(AND(F114=LEGENDA!$A$108,H114=""),"BRAK kol.7",IF(AND(F114=LEGENDA!$A$109,H114=""),"BRAK kol.7",Z114*AA114)))))))</f>
        <v/>
      </c>
      <c r="AC114" s="302" t="str">
        <f t="shared" si="44"/>
        <v/>
      </c>
      <c r="AD114" s="143" t="str">
        <f>IFERROR(IF(OR(J114="",AC114=""),"",IF(AND(E114=LEGENDA!$D$39,H114="",I114=""),"BRAK kol.7",AC114*$J114)),"BRAK kol.7")</f>
        <v/>
      </c>
      <c r="AE114" s="144" t="str">
        <f t="shared" si="45"/>
        <v/>
      </c>
      <c r="AF114" s="143" t="str">
        <f t="shared" si="46"/>
        <v/>
      </c>
      <c r="AG114" s="143" t="str">
        <f t="shared" si="47"/>
        <v/>
      </c>
      <c r="AH114" s="143" t="str">
        <f t="shared" si="48"/>
        <v/>
      </c>
      <c r="AI114" s="131"/>
      <c r="AJ114" s="327"/>
      <c r="AK114" s="286" t="str">
        <f t="shared" si="49"/>
        <v/>
      </c>
      <c r="AL114" s="287" t="str">
        <f t="shared" si="50"/>
        <v/>
      </c>
      <c r="AM114" s="287" t="str">
        <f t="shared" si="51"/>
        <v/>
      </c>
      <c r="AN114" s="318" t="str">
        <f>IF('ZASOBY N'!BD111="","",'ZASOBY N'!BD111)</f>
        <v/>
      </c>
      <c r="AO114" s="320"/>
      <c r="AP114" s="329">
        <f t="shared" si="52"/>
        <v>0</v>
      </c>
      <c r="AQ114" s="333">
        <f t="shared" si="70"/>
        <v>0</v>
      </c>
      <c r="AR114" s="333">
        <f t="shared" si="70"/>
        <v>0</v>
      </c>
      <c r="AS114" s="333">
        <f t="shared" si="53"/>
        <v>0</v>
      </c>
      <c r="AT114" s="333">
        <f t="shared" si="71"/>
        <v>0</v>
      </c>
      <c r="AU114" s="333">
        <f t="shared" si="55"/>
        <v>0</v>
      </c>
      <c r="AV114" s="396" t="str">
        <f>IF(BJ114=0,"",NN!BJ114)</f>
        <v/>
      </c>
      <c r="AW114" s="460" t="str">
        <f>IF('UPR BILANS N'!W112="","",'UPR BILANS N'!W112)</f>
        <v/>
      </c>
      <c r="AX114" s="94" t="str">
        <f t="shared" si="56"/>
        <v/>
      </c>
      <c r="AY114" s="94"/>
      <c r="AZ114" s="94"/>
      <c r="BA114" s="94"/>
      <c r="BB114" s="94"/>
      <c r="BC114" s="94"/>
      <c r="BD114" s="94"/>
      <c r="BE114" s="94"/>
      <c r="BF114" s="94"/>
      <c r="BG114" s="94"/>
      <c r="BH114" s="94"/>
      <c r="BI114" s="94"/>
      <c r="BJ114" s="414">
        <f>IFERROR(IF(AND(BL114=1,BM114=1,SUMIF($C114:$C$525,$C114,$AH114:$AH$525)=$BN114),$BN114,IF($BO114&gt;0,$BO114,IF(AND(B114=B115,C114=C115,D114=D115,J114=J115),AH114+AH115,IF(AND(COUNTIF($C$13:$C113,$C114)&gt;=1,COUNTIF($D$13:$D113,$D114)&gt;=1),0,IF(AND(SUMIF($B114:$B$525,$B114,$AH114:$AH$525)&gt;$AH114,SUMIF($C114:$C$525,$C114,$AH114:$AH$525)&gt;$AH114,SUMIF($D114:$D$525,$D114,$AH114:$AH$525)&gt;$AH114),SUMIF($C114:$C$525,$C114,$BN114:$BN$525),0))))),0)</f>
        <v>0</v>
      </c>
      <c r="BK114" s="424"/>
      <c r="BL114" s="409">
        <f>COUNTIFS('ZASOBY N'!$B111:$B$525,'ZASOBY N'!$B111,'ZASOBY N'!$C111:'ZASOBY N'!$C$525,'ZASOBY N'!$C111,'ZASOBY N'!$D111:'ZASOBY N'!$D$525,'ZASOBY N'!$D111,'ZASOBY N'!$H111:'ZASOBY N'!$H$525,'ZASOBY N'!$H111 )</f>
        <v>0</v>
      </c>
      <c r="BM114" s="410">
        <f>COUNTIFS('ZASOBY N'!$B$10:$B111,'ZASOBY N'!$B111,'ZASOBY N'!$C$10:'ZASOBY N'!$C111,'ZASOBY N'!$C111,'ZASOBY N'!$D$10:'ZASOBY N'!$D111,'ZASOBY N'!$D111,'ZASOBY N'!$H$10:'ZASOBY N'!$H111,'ZASOBY N'!$H111 )</f>
        <v>0</v>
      </c>
      <c r="BN114" s="411">
        <f t="shared" si="61"/>
        <v>0</v>
      </c>
      <c r="BO114" s="425">
        <f t="shared" si="62"/>
        <v>0</v>
      </c>
      <c r="BP114" s="94"/>
      <c r="BQ114" s="94"/>
      <c r="BR114" s="94"/>
      <c r="BS114" s="94"/>
      <c r="BT114" s="94"/>
      <c r="BU114" s="94"/>
      <c r="BV114" s="94"/>
      <c r="BW114" s="426" t="str">
        <f t="shared" si="57"/>
        <v/>
      </c>
      <c r="BX114" s="439" t="str">
        <f>IF(E114=0,"",NN!E114)</f>
        <v/>
      </c>
      <c r="BY114" s="396" t="str">
        <f>IF(A114="","",NN!A114)</f>
        <v/>
      </c>
      <c r="BZ114" s="428" t="str">
        <f>IF(OR(E114=LEGENDA!$D$30,E114=LEGENDA!$D$31,E114=LEGENDA!$D$32,E114=LEGENDA!$D$33,E114=LEGENDA!$D$34,E114=LEGENDA!$D$35,E114=LEGENDA!$D$36,E114=LEGENDA!$D$37),AV114,"")</f>
        <v/>
      </c>
      <c r="CA114" s="428" t="str">
        <f>IF(OR(E114=LEGENDA!$D$30,E114=LEGENDA!$D$31,E114=LEGENDA!$D$32,E114=LEGENDA!$D$33,E114=LEGENDA!$D$34,E114=LEGENDA!$D$35,E114=LEGENDA!$D$36,E114=LEGENDA!$D$37),AG114,"")</f>
        <v/>
      </c>
      <c r="CB114" s="397" t="str">
        <f t="shared" si="58"/>
        <v/>
      </c>
      <c r="CC114" s="397" t="str">
        <f t="shared" si="63"/>
        <v/>
      </c>
      <c r="CD114" s="397" t="str">
        <f t="shared" si="64"/>
        <v/>
      </c>
      <c r="CE114" s="397" t="str">
        <f t="shared" si="65"/>
        <v/>
      </c>
      <c r="CF114" s="397" t="str">
        <f t="shared" si="66"/>
        <v/>
      </c>
      <c r="CG114" s="397" t="str">
        <f t="shared" si="67"/>
        <v/>
      </c>
      <c r="CH114" s="397" t="str">
        <f>IF(OR(E114=LEGENDA!$D$28,E114=LEGENDA!$D$29,E114=LEGENDA!$D$30,E114=LEGENDA!$D$31,E114=LEGENDA!$D$32,E114=LEGENDA!$D$33,E114=LEGENDA!$D$34,E114=LEGENDA!$D$35,E114=LEGENDA!$D$36,E114=LEGENDA!$D$39),1,"")</f>
        <v/>
      </c>
      <c r="CI114" s="397" t="str">
        <f t="shared" si="68"/>
        <v/>
      </c>
      <c r="CJ114" s="397" t="str">
        <f t="shared" si="59"/>
        <v/>
      </c>
    </row>
    <row r="115" spans="1:88" ht="18.75" customHeight="1" thickBot="1" x14ac:dyDescent="0.3">
      <c r="A115" s="152" t="str">
        <f>IF('ZASOBY N'!A112="","",'ZASOBY N'!A112)</f>
        <v/>
      </c>
      <c r="B115" s="137" t="str">
        <f>IF('ZASOBY N'!B112="","",'ZASOBY N'!B112)</f>
        <v/>
      </c>
      <c r="C115" s="137" t="str">
        <f>IF('ZASOBY N'!C112="","",'ZASOBY N'!C112)</f>
        <v/>
      </c>
      <c r="D115" s="354" t="str">
        <f>IF('ZASOBY N'!D112="","",'ZASOBY N'!D112)</f>
        <v/>
      </c>
      <c r="E115" s="404"/>
      <c r="F115" s="130"/>
      <c r="G115" s="129"/>
      <c r="H115" s="301"/>
      <c r="I115" s="301"/>
      <c r="J115" s="147" t="str">
        <f>IF('ZASOBY N'!$F112="","",'ZASOBY N'!$F112)</f>
        <v/>
      </c>
      <c r="K115" s="403"/>
      <c r="L115" s="254" t="str">
        <f t="shared" si="69"/>
        <v/>
      </c>
      <c r="M115" s="300"/>
      <c r="N115" s="300"/>
      <c r="O115" s="140" t="str">
        <f>IF(L115="","",IF(OR(E115=LEGENDA!$D$28,E115=LEGENDA!$D$29,E115=LEGENDA!$D$31,E115=LEGENDA!$D$38),0.15,0))</f>
        <v/>
      </c>
      <c r="P115" s="140" t="str">
        <f>IF(L115="","",IF(AND(E115=LEGENDA!$D$39,H115=""),"BRAK kol.7",IF(AND(F115=LEGENDA!$A$105,H115=""),"BRAK kol.7",IF(AND(F115=LEGENDA!$A$106,H115=""),"BRAK kol.7",IF(AND(F115=LEGENDA!$A$107,H115=""),"BRAK kol.7",IF(AND(F115=LEGENDA!$A$108,H115=""),"BRAK kol.7",IF(AND(F115=LEGENDA!$A$109,H115=""),"BRAK kol.7",L115*O115)))))))</f>
        <v/>
      </c>
      <c r="Q115" s="141" t="str">
        <f t="shared" si="39"/>
        <v/>
      </c>
      <c r="R115" s="142" t="str">
        <f t="shared" si="40"/>
        <v/>
      </c>
      <c r="S115" s="149" t="str">
        <f t="shared" si="60"/>
        <v/>
      </c>
      <c r="T115" s="431" t="str">
        <f t="shared" si="41"/>
        <v/>
      </c>
      <c r="U115" s="402"/>
      <c r="V115" s="431" t="str">
        <f t="shared" si="42"/>
        <v/>
      </c>
      <c r="W115" s="257"/>
      <c r="X115" s="302" t="str">
        <f>IF(U115="","",IF(AND(V115="",W115=""),"",IF(AND(E115=LEGENDA!$D$39,H115=""),"BRAK kol.7",IF(AND(F115=LEGENDA!$A$105,H115="",E115=LEGENDA!$D$35),V115*W115,IF(AND(F115=LEGENDA!$A$105,H115="",E115=LEGENDA!$D$36),V115*W115,IF(AND(F115=LEGENDA!$A$105,H115=""),"BRAK kol.7",IF(AND(F115=LEGENDA!$A$106,H115=""),"BRAK kol.7",IF(AND(F115=LEGENDA!$A$107,H115=""),"BRAK kol.7",IF(AND(F115=LEGENDA!$A$108,H115=""),"BRAK kol.7",IF(AND(F115=LEGENDA!$A$109,H115=""),"BRAK kol.7",IF(AND(U115&gt;0,W115=""),"Brakkol21",IF(OR(T115="Błąd kol. 7",T115="Błąd kol.8"),T115,IF(AND(H115="",I115=""),"BRAKkol7-8",V115*W115)))))))))))))</f>
        <v/>
      </c>
      <c r="Y115" s="402"/>
      <c r="Z115" s="431" t="str">
        <f t="shared" si="43"/>
        <v/>
      </c>
      <c r="AA115" s="257"/>
      <c r="AB115" s="302" t="str">
        <f>IF(OR(Y115="",Z115="",AA115=""),"",IF(AND(E115=LEGENDA!$D$39,H115=""),"BRAK kol.7",IF(AND(F115=LEGENDA!$A$105,H115=""),"BRAK kol.7",IF(AND(F115=LEGENDA!$A$106,H115=""),"BRAK kol.7",IF(AND(F115=LEGENDA!$A$107,H115=""),"BRAK kol.7",IF(AND(F115=LEGENDA!$A$108,H115=""),"BRAK kol.7",IF(AND(F115=LEGENDA!$A$109,H115=""),"BRAK kol.7",Z115*AA115)))))))</f>
        <v/>
      </c>
      <c r="AC115" s="302" t="str">
        <f t="shared" si="44"/>
        <v/>
      </c>
      <c r="AD115" s="143" t="str">
        <f>IFERROR(IF(OR(J115="",AC115=""),"",IF(AND(E115=LEGENDA!$D$39,H115="",I115=""),"BRAK kol.7",AC115*$J115)),"BRAK kol.7")</f>
        <v/>
      </c>
      <c r="AE115" s="144" t="str">
        <f t="shared" si="45"/>
        <v/>
      </c>
      <c r="AF115" s="143" t="str">
        <f t="shared" si="46"/>
        <v/>
      </c>
      <c r="AG115" s="143" t="str">
        <f t="shared" si="47"/>
        <v/>
      </c>
      <c r="AH115" s="143" t="str">
        <f t="shared" si="48"/>
        <v/>
      </c>
      <c r="AI115" s="131"/>
      <c r="AJ115" s="327"/>
      <c r="AK115" s="286" t="str">
        <f t="shared" si="49"/>
        <v/>
      </c>
      <c r="AL115" s="287" t="str">
        <f t="shared" si="50"/>
        <v/>
      </c>
      <c r="AM115" s="287" t="str">
        <f t="shared" si="51"/>
        <v/>
      </c>
      <c r="AN115" s="318" t="str">
        <f>IF('ZASOBY N'!BD112="","",'ZASOBY N'!BD112)</f>
        <v/>
      </c>
      <c r="AO115" s="320"/>
      <c r="AP115" s="329">
        <f t="shared" si="52"/>
        <v>0</v>
      </c>
      <c r="AQ115" s="333">
        <f t="shared" si="70"/>
        <v>0</v>
      </c>
      <c r="AR115" s="333">
        <f t="shared" si="70"/>
        <v>0</v>
      </c>
      <c r="AS115" s="333">
        <f t="shared" si="53"/>
        <v>0</v>
      </c>
      <c r="AT115" s="333">
        <f t="shared" si="71"/>
        <v>0</v>
      </c>
      <c r="AU115" s="333">
        <f t="shared" si="55"/>
        <v>0</v>
      </c>
      <c r="AV115" s="396" t="str">
        <f>IF(BJ115=0,"",NN!BJ115)</f>
        <v/>
      </c>
      <c r="AW115" s="460" t="str">
        <f>IF('UPR BILANS N'!W113="","",'UPR BILANS N'!W113)</f>
        <v/>
      </c>
      <c r="AX115" s="94" t="str">
        <f t="shared" si="56"/>
        <v/>
      </c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414">
        <f>IFERROR(IF(AND(BL115=1,BM115=1,SUMIF($C115:$C$525,$C115,$AH115:$AH$525)=$BN115),$BN115,IF($BO115&gt;0,$BO115,IF(AND(B115=B116,C115=C116,D115=D116,J115=J116),AH115+AH116,IF(AND(COUNTIF($C$13:$C114,$C115)&gt;=1,COUNTIF($D$13:$D114,$D115)&gt;=1),0,IF(AND(SUMIF($B115:$B$525,$B115,$AH115:$AH$525)&gt;$AH115,SUMIF($C115:$C$525,$C115,$AH115:$AH$525)&gt;$AH115,SUMIF($D115:$D$525,$D115,$AH115:$AH$525)&gt;$AH115),SUMIF($C115:$C$525,$C115,$BN115:$BN$525),0))))),0)</f>
        <v>0</v>
      </c>
      <c r="BK115" s="424"/>
      <c r="BL115" s="409">
        <f>COUNTIFS('ZASOBY N'!$B112:$B$525,'ZASOBY N'!$B112,'ZASOBY N'!$C112:'ZASOBY N'!$C$525,'ZASOBY N'!$C112,'ZASOBY N'!$D112:'ZASOBY N'!$D$525,'ZASOBY N'!$D112,'ZASOBY N'!$H112:'ZASOBY N'!$H$525,'ZASOBY N'!$H112 )</f>
        <v>0</v>
      </c>
      <c r="BM115" s="410">
        <f>COUNTIFS('ZASOBY N'!$B$10:$B112,'ZASOBY N'!$B112,'ZASOBY N'!$C$10:'ZASOBY N'!$C112,'ZASOBY N'!$C112,'ZASOBY N'!$D$10:'ZASOBY N'!$D112,'ZASOBY N'!$D112,'ZASOBY N'!$H$10:'ZASOBY N'!$H112,'ZASOBY N'!$H112 )</f>
        <v>0</v>
      </c>
      <c r="BN115" s="411">
        <f t="shared" si="61"/>
        <v>0</v>
      </c>
      <c r="BO115" s="425">
        <f t="shared" si="62"/>
        <v>0</v>
      </c>
      <c r="BP115" s="94"/>
      <c r="BQ115" s="94"/>
      <c r="BR115" s="94"/>
      <c r="BS115" s="94"/>
      <c r="BT115" s="94"/>
      <c r="BU115" s="94"/>
      <c r="BV115" s="94"/>
      <c r="BW115" s="426" t="str">
        <f t="shared" si="57"/>
        <v/>
      </c>
      <c r="BX115" s="439" t="str">
        <f>IF(E115=0,"",NN!E115)</f>
        <v/>
      </c>
      <c r="BY115" s="396" t="str">
        <f>IF(A115="","",NN!A115)</f>
        <v/>
      </c>
      <c r="BZ115" s="428" t="str">
        <f>IF(OR(E115=LEGENDA!$D$30,E115=LEGENDA!$D$31,E115=LEGENDA!$D$32,E115=LEGENDA!$D$33,E115=LEGENDA!$D$34,E115=LEGENDA!$D$35,E115=LEGENDA!$D$36,E115=LEGENDA!$D$37),AV115,"")</f>
        <v/>
      </c>
      <c r="CA115" s="428" t="str">
        <f>IF(OR(E115=LEGENDA!$D$30,E115=LEGENDA!$D$31,E115=LEGENDA!$D$32,E115=LEGENDA!$D$33,E115=LEGENDA!$D$34,E115=LEGENDA!$D$35,E115=LEGENDA!$D$36,E115=LEGENDA!$D$37),AG115,"")</f>
        <v/>
      </c>
      <c r="CB115" s="397" t="str">
        <f t="shared" si="58"/>
        <v/>
      </c>
      <c r="CC115" s="397" t="str">
        <f t="shared" si="63"/>
        <v/>
      </c>
      <c r="CD115" s="397" t="str">
        <f t="shared" si="64"/>
        <v/>
      </c>
      <c r="CE115" s="397" t="str">
        <f t="shared" si="65"/>
        <v/>
      </c>
      <c r="CF115" s="397" t="str">
        <f t="shared" si="66"/>
        <v/>
      </c>
      <c r="CG115" s="397" t="str">
        <f t="shared" si="67"/>
        <v/>
      </c>
      <c r="CH115" s="397" t="str">
        <f>IF(OR(E115=LEGENDA!$D$28,E115=LEGENDA!$D$29,E115=LEGENDA!$D$30,E115=LEGENDA!$D$31,E115=LEGENDA!$D$32,E115=LEGENDA!$D$33,E115=LEGENDA!$D$34,E115=LEGENDA!$D$35,E115=LEGENDA!$D$36,E115=LEGENDA!$D$39),1,"")</f>
        <v/>
      </c>
      <c r="CI115" s="397" t="str">
        <f t="shared" si="68"/>
        <v/>
      </c>
      <c r="CJ115" s="397" t="str">
        <f t="shared" si="59"/>
        <v/>
      </c>
    </row>
    <row r="116" spans="1:88" ht="18.75" customHeight="1" thickBot="1" x14ac:dyDescent="0.3">
      <c r="A116" s="152" t="str">
        <f>IF('ZASOBY N'!A113="","",'ZASOBY N'!A113)</f>
        <v/>
      </c>
      <c r="B116" s="137" t="str">
        <f>IF('ZASOBY N'!B113="","",'ZASOBY N'!B113)</f>
        <v/>
      </c>
      <c r="C116" s="137" t="str">
        <f>IF('ZASOBY N'!C113="","",'ZASOBY N'!C113)</f>
        <v/>
      </c>
      <c r="D116" s="354" t="str">
        <f>IF('ZASOBY N'!D113="","",'ZASOBY N'!D113)</f>
        <v/>
      </c>
      <c r="E116" s="404"/>
      <c r="F116" s="130"/>
      <c r="G116" s="129"/>
      <c r="H116" s="301"/>
      <c r="I116" s="301"/>
      <c r="J116" s="147" t="str">
        <f>IF('ZASOBY N'!$F113="","",'ZASOBY N'!$F113)</f>
        <v/>
      </c>
      <c r="K116" s="403"/>
      <c r="L116" s="254" t="str">
        <f t="shared" si="69"/>
        <v/>
      </c>
      <c r="M116" s="300"/>
      <c r="N116" s="300"/>
      <c r="O116" s="140" t="str">
        <f>IF(L116="","",IF(OR(E116=LEGENDA!$D$28,E116=LEGENDA!$D$29,E116=LEGENDA!$D$31,E116=LEGENDA!$D$38),0.15,0))</f>
        <v/>
      </c>
      <c r="P116" s="140" t="str">
        <f>IF(L116="","",IF(AND(E116=LEGENDA!$D$39,H116=""),"BRAK kol.7",IF(AND(F116=LEGENDA!$A$105,H116=""),"BRAK kol.7",IF(AND(F116=LEGENDA!$A$106,H116=""),"BRAK kol.7",IF(AND(F116=LEGENDA!$A$107,H116=""),"BRAK kol.7",IF(AND(F116=LEGENDA!$A$108,H116=""),"BRAK kol.7",IF(AND(F116=LEGENDA!$A$109,H116=""),"BRAK kol.7",L116*O116)))))))</f>
        <v/>
      </c>
      <c r="Q116" s="141" t="str">
        <f t="shared" si="39"/>
        <v/>
      </c>
      <c r="R116" s="142" t="str">
        <f t="shared" si="40"/>
        <v/>
      </c>
      <c r="S116" s="149" t="str">
        <f t="shared" si="60"/>
        <v/>
      </c>
      <c r="T116" s="431" t="str">
        <f t="shared" si="41"/>
        <v/>
      </c>
      <c r="U116" s="402"/>
      <c r="V116" s="431" t="str">
        <f t="shared" si="42"/>
        <v/>
      </c>
      <c r="W116" s="257"/>
      <c r="X116" s="302" t="str">
        <f>IF(U116="","",IF(AND(V116="",W116=""),"",IF(AND(E116=LEGENDA!$D$39,H116=""),"BRAK kol.7",IF(AND(F116=LEGENDA!$A$105,H116="",E116=LEGENDA!$D$35),V116*W116,IF(AND(F116=LEGENDA!$A$105,H116="",E116=LEGENDA!$D$36),V116*W116,IF(AND(F116=LEGENDA!$A$105,H116=""),"BRAK kol.7",IF(AND(F116=LEGENDA!$A$106,H116=""),"BRAK kol.7",IF(AND(F116=LEGENDA!$A$107,H116=""),"BRAK kol.7",IF(AND(F116=LEGENDA!$A$108,H116=""),"BRAK kol.7",IF(AND(F116=LEGENDA!$A$109,H116=""),"BRAK kol.7",IF(AND(U116&gt;0,W116=""),"Brakkol21",IF(OR(T116="Błąd kol. 7",T116="Błąd kol.8"),T116,IF(AND(H116="",I116=""),"BRAKkol7-8",V116*W116)))))))))))))</f>
        <v/>
      </c>
      <c r="Y116" s="402"/>
      <c r="Z116" s="431" t="str">
        <f t="shared" si="43"/>
        <v/>
      </c>
      <c r="AA116" s="257"/>
      <c r="AB116" s="302" t="str">
        <f>IF(OR(Y116="",Z116="",AA116=""),"",IF(AND(E116=LEGENDA!$D$39,H116=""),"BRAK kol.7",IF(AND(F116=LEGENDA!$A$105,H116=""),"BRAK kol.7",IF(AND(F116=LEGENDA!$A$106,H116=""),"BRAK kol.7",IF(AND(F116=LEGENDA!$A$107,H116=""),"BRAK kol.7",IF(AND(F116=LEGENDA!$A$108,H116=""),"BRAK kol.7",IF(AND(F116=LEGENDA!$A$109,H116=""),"BRAK kol.7",Z116*AA116)))))))</f>
        <v/>
      </c>
      <c r="AC116" s="302" t="str">
        <f t="shared" si="44"/>
        <v/>
      </c>
      <c r="AD116" s="143" t="str">
        <f>IFERROR(IF(OR(J116="",AC116=""),"",IF(AND(E116=LEGENDA!$D$39,H116="",I116=""),"BRAK kol.7",AC116*$J116)),"BRAK kol.7")</f>
        <v/>
      </c>
      <c r="AE116" s="144" t="str">
        <f t="shared" si="45"/>
        <v/>
      </c>
      <c r="AF116" s="143" t="str">
        <f t="shared" si="46"/>
        <v/>
      </c>
      <c r="AG116" s="143" t="str">
        <f t="shared" si="47"/>
        <v/>
      </c>
      <c r="AH116" s="143" t="str">
        <f t="shared" si="48"/>
        <v/>
      </c>
      <c r="AI116" s="131"/>
      <c r="AJ116" s="327"/>
      <c r="AK116" s="286" t="str">
        <f t="shared" si="49"/>
        <v/>
      </c>
      <c r="AL116" s="287" t="str">
        <f t="shared" si="50"/>
        <v/>
      </c>
      <c r="AM116" s="287" t="str">
        <f t="shared" si="51"/>
        <v/>
      </c>
      <c r="AN116" s="318" t="str">
        <f>IF('ZASOBY N'!BD113="","",'ZASOBY N'!BD113)</f>
        <v/>
      </c>
      <c r="AO116" s="320"/>
      <c r="AP116" s="329">
        <f t="shared" si="52"/>
        <v>0</v>
      </c>
      <c r="AQ116" s="333">
        <f t="shared" si="70"/>
        <v>0</v>
      </c>
      <c r="AR116" s="333">
        <f t="shared" si="70"/>
        <v>0</v>
      </c>
      <c r="AS116" s="333">
        <f t="shared" si="53"/>
        <v>0</v>
      </c>
      <c r="AT116" s="333">
        <f t="shared" si="71"/>
        <v>0</v>
      </c>
      <c r="AU116" s="333">
        <f t="shared" si="55"/>
        <v>0</v>
      </c>
      <c r="AV116" s="396" t="str">
        <f>IF(BJ116=0,"",NN!BJ116)</f>
        <v/>
      </c>
      <c r="AW116" s="460" t="str">
        <f>IF('UPR BILANS N'!W114="","",'UPR BILANS N'!W114)</f>
        <v/>
      </c>
      <c r="AX116" s="94" t="str">
        <f t="shared" si="56"/>
        <v/>
      </c>
      <c r="AY116" s="94"/>
      <c r="AZ116" s="94"/>
      <c r="BA116" s="94"/>
      <c r="BB116" s="94"/>
      <c r="BC116" s="94"/>
      <c r="BD116" s="94"/>
      <c r="BE116" s="94"/>
      <c r="BF116" s="94"/>
      <c r="BG116" s="94"/>
      <c r="BH116" s="94"/>
      <c r="BI116" s="94"/>
      <c r="BJ116" s="414">
        <f>IFERROR(IF(AND(BL116=1,BM116=1,SUMIF($C116:$C$525,$C116,$AH116:$AH$525)=$BN116),$BN116,IF($BO116&gt;0,$BO116,IF(AND(B116=B117,C116=C117,D116=D117,J116=J117),AH116+AH117,IF(AND(COUNTIF($C$13:$C115,$C116)&gt;=1,COUNTIF($D$13:$D115,$D116)&gt;=1),0,IF(AND(SUMIF($B116:$B$525,$B116,$AH116:$AH$525)&gt;$AH116,SUMIF($C116:$C$525,$C116,$AH116:$AH$525)&gt;$AH116,SUMIF($D116:$D$525,$D116,$AH116:$AH$525)&gt;$AH116),SUMIF($C116:$C$525,$C116,$BN116:$BN$525),0))))),0)</f>
        <v>0</v>
      </c>
      <c r="BK116" s="424"/>
      <c r="BL116" s="409">
        <f>COUNTIFS('ZASOBY N'!$B113:$B$525,'ZASOBY N'!$B113,'ZASOBY N'!$C113:'ZASOBY N'!$C$525,'ZASOBY N'!$C113,'ZASOBY N'!$D113:'ZASOBY N'!$D$525,'ZASOBY N'!$D113,'ZASOBY N'!$H113:'ZASOBY N'!$H$525,'ZASOBY N'!$H113 )</f>
        <v>0</v>
      </c>
      <c r="BM116" s="410">
        <f>COUNTIFS('ZASOBY N'!$B$10:$B113,'ZASOBY N'!$B113,'ZASOBY N'!$C$10:'ZASOBY N'!$C113,'ZASOBY N'!$C113,'ZASOBY N'!$D$10:'ZASOBY N'!$D113,'ZASOBY N'!$D113,'ZASOBY N'!$H$10:'ZASOBY N'!$H113,'ZASOBY N'!$H113 )</f>
        <v>0</v>
      </c>
      <c r="BN116" s="411">
        <f t="shared" si="61"/>
        <v>0</v>
      </c>
      <c r="BO116" s="425">
        <f t="shared" si="62"/>
        <v>0</v>
      </c>
      <c r="BP116" s="94"/>
      <c r="BQ116" s="94"/>
      <c r="BR116" s="94"/>
      <c r="BS116" s="94"/>
      <c r="BT116" s="94"/>
      <c r="BU116" s="94"/>
      <c r="BV116" s="94"/>
      <c r="BW116" s="426" t="str">
        <f t="shared" si="57"/>
        <v/>
      </c>
      <c r="BX116" s="439" t="str">
        <f>IF(E116=0,"",NN!E116)</f>
        <v/>
      </c>
      <c r="BY116" s="396" t="str">
        <f>IF(A116="","",NN!A116)</f>
        <v/>
      </c>
      <c r="BZ116" s="428" t="str">
        <f>IF(OR(E116=LEGENDA!$D$30,E116=LEGENDA!$D$31,E116=LEGENDA!$D$32,E116=LEGENDA!$D$33,E116=LEGENDA!$D$34,E116=LEGENDA!$D$35,E116=LEGENDA!$D$36,E116=LEGENDA!$D$37),AV116,"")</f>
        <v/>
      </c>
      <c r="CA116" s="428" t="str">
        <f>IF(OR(E116=LEGENDA!$D$30,E116=LEGENDA!$D$31,E116=LEGENDA!$D$32,E116=LEGENDA!$D$33,E116=LEGENDA!$D$34,E116=LEGENDA!$D$35,E116=LEGENDA!$D$36,E116=LEGENDA!$D$37),AG116,"")</f>
        <v/>
      </c>
      <c r="CB116" s="397" t="str">
        <f t="shared" si="58"/>
        <v/>
      </c>
      <c r="CC116" s="397" t="str">
        <f t="shared" si="63"/>
        <v/>
      </c>
      <c r="CD116" s="397" t="str">
        <f t="shared" si="64"/>
        <v/>
      </c>
      <c r="CE116" s="397" t="str">
        <f t="shared" si="65"/>
        <v/>
      </c>
      <c r="CF116" s="397" t="str">
        <f t="shared" si="66"/>
        <v/>
      </c>
      <c r="CG116" s="397" t="str">
        <f t="shared" si="67"/>
        <v/>
      </c>
      <c r="CH116" s="397" t="str">
        <f>IF(OR(E116=LEGENDA!$D$28,E116=LEGENDA!$D$29,E116=LEGENDA!$D$30,E116=LEGENDA!$D$31,E116=LEGENDA!$D$32,E116=LEGENDA!$D$33,E116=LEGENDA!$D$34,E116=LEGENDA!$D$35,E116=LEGENDA!$D$36,E116=LEGENDA!$D$39),1,"")</f>
        <v/>
      </c>
      <c r="CI116" s="397" t="str">
        <f t="shared" si="68"/>
        <v/>
      </c>
      <c r="CJ116" s="397" t="str">
        <f t="shared" si="59"/>
        <v/>
      </c>
    </row>
    <row r="117" spans="1:88" ht="18.75" customHeight="1" thickBot="1" x14ac:dyDescent="0.3">
      <c r="A117" s="152" t="str">
        <f>IF('ZASOBY N'!A114="","",'ZASOBY N'!A114)</f>
        <v/>
      </c>
      <c r="B117" s="137" t="str">
        <f>IF('ZASOBY N'!B114="","",'ZASOBY N'!B114)</f>
        <v/>
      </c>
      <c r="C117" s="137" t="str">
        <f>IF('ZASOBY N'!C114="","",'ZASOBY N'!C114)</f>
        <v/>
      </c>
      <c r="D117" s="354" t="str">
        <f>IF('ZASOBY N'!D114="","",'ZASOBY N'!D114)</f>
        <v/>
      </c>
      <c r="E117" s="404"/>
      <c r="F117" s="130"/>
      <c r="G117" s="129"/>
      <c r="H117" s="301"/>
      <c r="I117" s="301"/>
      <c r="J117" s="147" t="str">
        <f>IF('ZASOBY N'!$F114="","",'ZASOBY N'!$F114)</f>
        <v/>
      </c>
      <c r="K117" s="403"/>
      <c r="L117" s="254" t="str">
        <f t="shared" si="69"/>
        <v/>
      </c>
      <c r="M117" s="300"/>
      <c r="N117" s="300"/>
      <c r="O117" s="140" t="str">
        <f>IF(L117="","",IF(OR(E117=LEGENDA!$D$28,E117=LEGENDA!$D$29,E117=LEGENDA!$D$31,E117=LEGENDA!$D$38),0.15,0))</f>
        <v/>
      </c>
      <c r="P117" s="140" t="str">
        <f>IF(L117="","",IF(AND(E117=LEGENDA!$D$39,H117=""),"BRAK kol.7",IF(AND(F117=LEGENDA!$A$105,H117=""),"BRAK kol.7",IF(AND(F117=LEGENDA!$A$106,H117=""),"BRAK kol.7",IF(AND(F117=LEGENDA!$A$107,H117=""),"BRAK kol.7",IF(AND(F117=LEGENDA!$A$108,H117=""),"BRAK kol.7",IF(AND(F117=LEGENDA!$A$109,H117=""),"BRAK kol.7",L117*O117)))))))</f>
        <v/>
      </c>
      <c r="Q117" s="141" t="str">
        <f t="shared" si="39"/>
        <v/>
      </c>
      <c r="R117" s="142" t="str">
        <f t="shared" si="40"/>
        <v/>
      </c>
      <c r="S117" s="149" t="str">
        <f t="shared" si="60"/>
        <v/>
      </c>
      <c r="T117" s="431" t="str">
        <f t="shared" si="41"/>
        <v/>
      </c>
      <c r="U117" s="402"/>
      <c r="V117" s="431" t="str">
        <f t="shared" si="42"/>
        <v/>
      </c>
      <c r="W117" s="257"/>
      <c r="X117" s="302" t="str">
        <f>IF(U117="","",IF(AND(V117="",W117=""),"",IF(AND(E117=LEGENDA!$D$39,H117=""),"BRAK kol.7",IF(AND(F117=LEGENDA!$A$105,H117="",E117=LEGENDA!$D$35),V117*W117,IF(AND(F117=LEGENDA!$A$105,H117="",E117=LEGENDA!$D$36),V117*W117,IF(AND(F117=LEGENDA!$A$105,H117=""),"BRAK kol.7",IF(AND(F117=LEGENDA!$A$106,H117=""),"BRAK kol.7",IF(AND(F117=LEGENDA!$A$107,H117=""),"BRAK kol.7",IF(AND(F117=LEGENDA!$A$108,H117=""),"BRAK kol.7",IF(AND(F117=LEGENDA!$A$109,H117=""),"BRAK kol.7",IF(AND(U117&gt;0,W117=""),"Brakkol21",IF(OR(T117="Błąd kol. 7",T117="Błąd kol.8"),T117,IF(AND(H117="",I117=""),"BRAKkol7-8",V117*W117)))))))))))))</f>
        <v/>
      </c>
      <c r="Y117" s="402"/>
      <c r="Z117" s="431" t="str">
        <f t="shared" si="43"/>
        <v/>
      </c>
      <c r="AA117" s="257"/>
      <c r="AB117" s="302" t="str">
        <f>IF(OR(Y117="",Z117="",AA117=""),"",IF(AND(E117=LEGENDA!$D$39,H117=""),"BRAK kol.7",IF(AND(F117=LEGENDA!$A$105,H117=""),"BRAK kol.7",IF(AND(F117=LEGENDA!$A$106,H117=""),"BRAK kol.7",IF(AND(F117=LEGENDA!$A$107,H117=""),"BRAK kol.7",IF(AND(F117=LEGENDA!$A$108,H117=""),"BRAK kol.7",IF(AND(F117=LEGENDA!$A$109,H117=""),"BRAK kol.7",Z117*AA117)))))))</f>
        <v/>
      </c>
      <c r="AC117" s="302" t="str">
        <f t="shared" si="44"/>
        <v/>
      </c>
      <c r="AD117" s="143" t="str">
        <f>IFERROR(IF(OR(J117="",AC117=""),"",IF(AND(E117=LEGENDA!$D$39,H117="",I117=""),"BRAK kol.7",AC117*$J117)),"BRAK kol.7")</f>
        <v/>
      </c>
      <c r="AE117" s="144" t="str">
        <f t="shared" si="45"/>
        <v/>
      </c>
      <c r="AF117" s="143" t="str">
        <f t="shared" si="46"/>
        <v/>
      </c>
      <c r="AG117" s="143" t="str">
        <f t="shared" si="47"/>
        <v/>
      </c>
      <c r="AH117" s="143" t="str">
        <f t="shared" si="48"/>
        <v/>
      </c>
      <c r="AI117" s="131"/>
      <c r="AJ117" s="327"/>
      <c r="AK117" s="286" t="str">
        <f t="shared" si="49"/>
        <v/>
      </c>
      <c r="AL117" s="287" t="str">
        <f t="shared" si="50"/>
        <v/>
      </c>
      <c r="AM117" s="287" t="str">
        <f t="shared" si="51"/>
        <v/>
      </c>
      <c r="AN117" s="318" t="str">
        <f>IF('ZASOBY N'!BD114="","",'ZASOBY N'!BD114)</f>
        <v/>
      </c>
      <c r="AO117" s="320"/>
      <c r="AP117" s="329">
        <f t="shared" si="52"/>
        <v>0</v>
      </c>
      <c r="AQ117" s="333">
        <f t="shared" si="70"/>
        <v>0</v>
      </c>
      <c r="AR117" s="333">
        <f t="shared" si="70"/>
        <v>0</v>
      </c>
      <c r="AS117" s="333">
        <f t="shared" si="53"/>
        <v>0</v>
      </c>
      <c r="AT117" s="333">
        <f t="shared" si="71"/>
        <v>0</v>
      </c>
      <c r="AU117" s="333">
        <f t="shared" si="55"/>
        <v>0</v>
      </c>
      <c r="AV117" s="396" t="str">
        <f>IF(BJ117=0,"",NN!BJ117)</f>
        <v/>
      </c>
      <c r="AW117" s="460" t="str">
        <f>IF('UPR BILANS N'!W115="","",'UPR BILANS N'!W115)</f>
        <v/>
      </c>
      <c r="AX117" s="94" t="str">
        <f t="shared" si="56"/>
        <v/>
      </c>
      <c r="AY117" s="94"/>
      <c r="AZ117" s="94"/>
      <c r="BA117" s="94"/>
      <c r="BB117" s="94"/>
      <c r="BC117" s="94"/>
      <c r="BD117" s="94"/>
      <c r="BE117" s="94"/>
      <c r="BF117" s="94"/>
      <c r="BG117" s="94"/>
      <c r="BH117" s="94"/>
      <c r="BI117" s="94"/>
      <c r="BJ117" s="414">
        <f>IFERROR(IF(AND(BL117=1,BM117=1,SUMIF($C117:$C$525,$C117,$AH117:$AH$525)=$BN117),$BN117,IF($BO117&gt;0,$BO117,IF(AND(B117=B118,C117=C118,D117=D118,J117=J118),AH117+AH118,IF(AND(COUNTIF($C$13:$C116,$C117)&gt;=1,COUNTIF($D$13:$D116,$D117)&gt;=1),0,IF(AND(SUMIF($B117:$B$525,$B117,$AH117:$AH$525)&gt;$AH117,SUMIF($C117:$C$525,$C117,$AH117:$AH$525)&gt;$AH117,SUMIF($D117:$D$525,$D117,$AH117:$AH$525)&gt;$AH117),SUMIF($C117:$C$525,$C117,$BN117:$BN$525),0))))),0)</f>
        <v>0</v>
      </c>
      <c r="BK117" s="424"/>
      <c r="BL117" s="409">
        <f>COUNTIFS('ZASOBY N'!$B114:$B$525,'ZASOBY N'!$B114,'ZASOBY N'!$C114:'ZASOBY N'!$C$525,'ZASOBY N'!$C114,'ZASOBY N'!$D114:'ZASOBY N'!$D$525,'ZASOBY N'!$D114,'ZASOBY N'!$H114:'ZASOBY N'!$H$525,'ZASOBY N'!$H114 )</f>
        <v>0</v>
      </c>
      <c r="BM117" s="410">
        <f>COUNTIFS('ZASOBY N'!$B$10:$B114,'ZASOBY N'!$B114,'ZASOBY N'!$C$10:'ZASOBY N'!$C114,'ZASOBY N'!$C114,'ZASOBY N'!$D$10:'ZASOBY N'!$D114,'ZASOBY N'!$D114,'ZASOBY N'!$H$10:'ZASOBY N'!$H114,'ZASOBY N'!$H114 )</f>
        <v>0</v>
      </c>
      <c r="BN117" s="411">
        <f t="shared" si="61"/>
        <v>0</v>
      </c>
      <c r="BO117" s="425">
        <f t="shared" si="62"/>
        <v>0</v>
      </c>
      <c r="BP117" s="94"/>
      <c r="BQ117" s="94"/>
      <c r="BR117" s="94"/>
      <c r="BS117" s="94"/>
      <c r="BT117" s="94"/>
      <c r="BU117" s="94"/>
      <c r="BV117" s="94"/>
      <c r="BW117" s="426" t="str">
        <f t="shared" si="57"/>
        <v/>
      </c>
      <c r="BX117" s="439" t="str">
        <f>IF(E117=0,"",NN!E117)</f>
        <v/>
      </c>
      <c r="BY117" s="396" t="str">
        <f>IF(A117="","",NN!A117)</f>
        <v/>
      </c>
      <c r="BZ117" s="428" t="str">
        <f>IF(OR(E117=LEGENDA!$D$30,E117=LEGENDA!$D$31,E117=LEGENDA!$D$32,E117=LEGENDA!$D$33,E117=LEGENDA!$D$34,E117=LEGENDA!$D$35,E117=LEGENDA!$D$36,E117=LEGENDA!$D$37),AV117,"")</f>
        <v/>
      </c>
      <c r="CA117" s="428" t="str">
        <f>IF(OR(E117=LEGENDA!$D$30,E117=LEGENDA!$D$31,E117=LEGENDA!$D$32,E117=LEGENDA!$D$33,E117=LEGENDA!$D$34,E117=LEGENDA!$D$35,E117=LEGENDA!$D$36,E117=LEGENDA!$D$37),AG117,"")</f>
        <v/>
      </c>
      <c r="CB117" s="397" t="str">
        <f t="shared" si="58"/>
        <v/>
      </c>
      <c r="CC117" s="397" t="str">
        <f t="shared" si="63"/>
        <v/>
      </c>
      <c r="CD117" s="397" t="str">
        <f t="shared" si="64"/>
        <v/>
      </c>
      <c r="CE117" s="397" t="str">
        <f t="shared" si="65"/>
        <v/>
      </c>
      <c r="CF117" s="397" t="str">
        <f t="shared" si="66"/>
        <v/>
      </c>
      <c r="CG117" s="397" t="str">
        <f t="shared" si="67"/>
        <v/>
      </c>
      <c r="CH117" s="397" t="str">
        <f>IF(OR(E117=LEGENDA!$D$28,E117=LEGENDA!$D$29,E117=LEGENDA!$D$30,E117=LEGENDA!$D$31,E117=LEGENDA!$D$32,E117=LEGENDA!$D$33,E117=LEGENDA!$D$34,E117=LEGENDA!$D$35,E117=LEGENDA!$D$36,E117=LEGENDA!$D$39),1,"")</f>
        <v/>
      </c>
      <c r="CI117" s="397" t="str">
        <f t="shared" si="68"/>
        <v/>
      </c>
      <c r="CJ117" s="397" t="str">
        <f t="shared" si="59"/>
        <v/>
      </c>
    </row>
    <row r="118" spans="1:88" ht="18.75" customHeight="1" thickBot="1" x14ac:dyDescent="0.3">
      <c r="A118" s="152" t="str">
        <f>IF('ZASOBY N'!A115="","",'ZASOBY N'!A115)</f>
        <v/>
      </c>
      <c r="B118" s="137" t="str">
        <f>IF('ZASOBY N'!B115="","",'ZASOBY N'!B115)</f>
        <v/>
      </c>
      <c r="C118" s="137" t="str">
        <f>IF('ZASOBY N'!C115="","",'ZASOBY N'!C115)</f>
        <v/>
      </c>
      <c r="D118" s="354" t="str">
        <f>IF('ZASOBY N'!D115="","",'ZASOBY N'!D115)</f>
        <v/>
      </c>
      <c r="E118" s="404"/>
      <c r="F118" s="130"/>
      <c r="G118" s="129"/>
      <c r="H118" s="301"/>
      <c r="I118" s="301"/>
      <c r="J118" s="147" t="str">
        <f>IF('ZASOBY N'!$F115="","",'ZASOBY N'!$F115)</f>
        <v/>
      </c>
      <c r="K118" s="403"/>
      <c r="L118" s="254" t="str">
        <f t="shared" si="69"/>
        <v/>
      </c>
      <c r="M118" s="300"/>
      <c r="N118" s="300"/>
      <c r="O118" s="140" t="str">
        <f>IF(L118="","",IF(OR(E118=LEGENDA!$D$28,E118=LEGENDA!$D$29,E118=LEGENDA!$D$31,E118=LEGENDA!$D$38),0.15,0))</f>
        <v/>
      </c>
      <c r="P118" s="140" t="str">
        <f>IF(L118="","",IF(AND(E118=LEGENDA!$D$39,H118=""),"BRAK kol.7",IF(AND(F118=LEGENDA!$A$105,H118=""),"BRAK kol.7",IF(AND(F118=LEGENDA!$A$106,H118=""),"BRAK kol.7",IF(AND(F118=LEGENDA!$A$107,H118=""),"BRAK kol.7",IF(AND(F118=LEGENDA!$A$108,H118=""),"BRAK kol.7",IF(AND(F118=LEGENDA!$A$109,H118=""),"BRAK kol.7",L118*O118)))))))</f>
        <v/>
      </c>
      <c r="Q118" s="141" t="str">
        <f t="shared" si="39"/>
        <v/>
      </c>
      <c r="R118" s="142" t="str">
        <f t="shared" si="40"/>
        <v/>
      </c>
      <c r="S118" s="149" t="str">
        <f t="shared" si="60"/>
        <v/>
      </c>
      <c r="T118" s="431" t="str">
        <f t="shared" si="41"/>
        <v/>
      </c>
      <c r="U118" s="402"/>
      <c r="V118" s="431" t="str">
        <f t="shared" si="42"/>
        <v/>
      </c>
      <c r="W118" s="257"/>
      <c r="X118" s="302" t="str">
        <f>IF(U118="","",IF(AND(V118="",W118=""),"",IF(AND(E118=LEGENDA!$D$39,H118=""),"BRAK kol.7",IF(AND(F118=LEGENDA!$A$105,H118="",E118=LEGENDA!$D$35),V118*W118,IF(AND(F118=LEGENDA!$A$105,H118="",E118=LEGENDA!$D$36),V118*W118,IF(AND(F118=LEGENDA!$A$105,H118=""),"BRAK kol.7",IF(AND(F118=LEGENDA!$A$106,H118=""),"BRAK kol.7",IF(AND(F118=LEGENDA!$A$107,H118=""),"BRAK kol.7",IF(AND(F118=LEGENDA!$A$108,H118=""),"BRAK kol.7",IF(AND(F118=LEGENDA!$A$109,H118=""),"BRAK kol.7",IF(AND(U118&gt;0,W118=""),"Brakkol21",IF(OR(T118="Błąd kol. 7",T118="Błąd kol.8"),T118,IF(AND(H118="",I118=""),"BRAKkol7-8",V118*W118)))))))))))))</f>
        <v/>
      </c>
      <c r="Y118" s="402"/>
      <c r="Z118" s="431" t="str">
        <f t="shared" si="43"/>
        <v/>
      </c>
      <c r="AA118" s="257"/>
      <c r="AB118" s="302" t="str">
        <f>IF(OR(Y118="",Z118="",AA118=""),"",IF(AND(E118=LEGENDA!$D$39,H118=""),"BRAK kol.7",IF(AND(F118=LEGENDA!$A$105,H118=""),"BRAK kol.7",IF(AND(F118=LEGENDA!$A$106,H118=""),"BRAK kol.7",IF(AND(F118=LEGENDA!$A$107,H118=""),"BRAK kol.7",IF(AND(F118=LEGENDA!$A$108,H118=""),"BRAK kol.7",IF(AND(F118=LEGENDA!$A$109,H118=""),"BRAK kol.7",Z118*AA118)))))))</f>
        <v/>
      </c>
      <c r="AC118" s="302" t="str">
        <f t="shared" si="44"/>
        <v/>
      </c>
      <c r="AD118" s="143" t="str">
        <f>IFERROR(IF(OR(J118="",AC118=""),"",IF(AND(E118=LEGENDA!$D$39,H118="",I118=""),"BRAK kol.7",AC118*$J118)),"BRAK kol.7")</f>
        <v/>
      </c>
      <c r="AE118" s="144" t="str">
        <f t="shared" si="45"/>
        <v/>
      </c>
      <c r="AF118" s="143" t="str">
        <f t="shared" si="46"/>
        <v/>
      </c>
      <c r="AG118" s="143" t="str">
        <f t="shared" si="47"/>
        <v/>
      </c>
      <c r="AH118" s="143" t="str">
        <f t="shared" si="48"/>
        <v/>
      </c>
      <c r="AI118" s="131"/>
      <c r="AJ118" s="327"/>
      <c r="AK118" s="286" t="str">
        <f t="shared" si="49"/>
        <v/>
      </c>
      <c r="AL118" s="287" t="str">
        <f t="shared" si="50"/>
        <v/>
      </c>
      <c r="AM118" s="287" t="str">
        <f t="shared" si="51"/>
        <v/>
      </c>
      <c r="AN118" s="318" t="str">
        <f>IF('ZASOBY N'!BD115="","",'ZASOBY N'!BD115)</f>
        <v/>
      </c>
      <c r="AO118" s="320"/>
      <c r="AP118" s="329">
        <f t="shared" si="52"/>
        <v>0</v>
      </c>
      <c r="AQ118" s="333">
        <f t="shared" si="70"/>
        <v>0</v>
      </c>
      <c r="AR118" s="333">
        <f t="shared" si="70"/>
        <v>0</v>
      </c>
      <c r="AS118" s="333">
        <f t="shared" si="53"/>
        <v>0</v>
      </c>
      <c r="AT118" s="333">
        <f t="shared" si="71"/>
        <v>0</v>
      </c>
      <c r="AU118" s="333">
        <f t="shared" si="55"/>
        <v>0</v>
      </c>
      <c r="AV118" s="396" t="str">
        <f>IF(BJ118=0,"",NN!BJ118)</f>
        <v/>
      </c>
      <c r="AW118" s="460" t="str">
        <f>IF('UPR BILANS N'!W116="","",'UPR BILANS N'!W116)</f>
        <v/>
      </c>
      <c r="AX118" s="94" t="str">
        <f t="shared" si="56"/>
        <v/>
      </c>
      <c r="AY118" s="94"/>
      <c r="AZ118" s="94"/>
      <c r="BA118" s="94"/>
      <c r="BB118" s="94"/>
      <c r="BC118" s="94"/>
      <c r="BD118" s="94"/>
      <c r="BE118" s="94"/>
      <c r="BF118" s="94"/>
      <c r="BG118" s="94"/>
      <c r="BH118" s="94"/>
      <c r="BI118" s="94"/>
      <c r="BJ118" s="414">
        <f>IFERROR(IF(AND(BL118=1,BM118=1,SUMIF($C118:$C$525,$C118,$AH118:$AH$525)=$BN118),$BN118,IF($BO118&gt;0,$BO118,IF(AND(B118=B119,C118=C119,D118=D119,J118=J119),AH118+AH119,IF(AND(COUNTIF($C$13:$C117,$C118)&gt;=1,COUNTIF($D$13:$D117,$D118)&gt;=1),0,IF(AND(SUMIF($B118:$B$525,$B118,$AH118:$AH$525)&gt;$AH118,SUMIF($C118:$C$525,$C118,$AH118:$AH$525)&gt;$AH118,SUMIF($D118:$D$525,$D118,$AH118:$AH$525)&gt;$AH118),SUMIF($C118:$C$525,$C118,$BN118:$BN$525),0))))),0)</f>
        <v>0</v>
      </c>
      <c r="BK118" s="424"/>
      <c r="BL118" s="409">
        <f>COUNTIFS('ZASOBY N'!$B115:$B$525,'ZASOBY N'!$B115,'ZASOBY N'!$C115:'ZASOBY N'!$C$525,'ZASOBY N'!$C115,'ZASOBY N'!$D115:'ZASOBY N'!$D$525,'ZASOBY N'!$D115,'ZASOBY N'!$H115:'ZASOBY N'!$H$525,'ZASOBY N'!$H115 )</f>
        <v>0</v>
      </c>
      <c r="BM118" s="410">
        <f>COUNTIFS('ZASOBY N'!$B$10:$B115,'ZASOBY N'!$B115,'ZASOBY N'!$C$10:'ZASOBY N'!$C115,'ZASOBY N'!$C115,'ZASOBY N'!$D$10:'ZASOBY N'!$D115,'ZASOBY N'!$D115,'ZASOBY N'!$H$10:'ZASOBY N'!$H115,'ZASOBY N'!$H115 )</f>
        <v>0</v>
      </c>
      <c r="BN118" s="411">
        <f t="shared" si="61"/>
        <v>0</v>
      </c>
      <c r="BO118" s="425">
        <f t="shared" si="62"/>
        <v>0</v>
      </c>
      <c r="BP118" s="94"/>
      <c r="BQ118" s="94"/>
      <c r="BR118" s="94"/>
      <c r="BS118" s="94"/>
      <c r="BT118" s="94"/>
      <c r="BU118" s="94"/>
      <c r="BV118" s="94"/>
      <c r="BW118" s="426" t="str">
        <f t="shared" si="57"/>
        <v/>
      </c>
      <c r="BX118" s="439" t="str">
        <f>IF(E118=0,"",NN!E118)</f>
        <v/>
      </c>
      <c r="BY118" s="396" t="str">
        <f>IF(A118="","",NN!A118)</f>
        <v/>
      </c>
      <c r="BZ118" s="428" t="str">
        <f>IF(OR(E118=LEGENDA!$D$30,E118=LEGENDA!$D$31,E118=LEGENDA!$D$32,E118=LEGENDA!$D$33,E118=LEGENDA!$D$34,E118=LEGENDA!$D$35,E118=LEGENDA!$D$36,E118=LEGENDA!$D$37),AV118,"")</f>
        <v/>
      </c>
      <c r="CA118" s="428" t="str">
        <f>IF(OR(E118=LEGENDA!$D$30,E118=LEGENDA!$D$31,E118=LEGENDA!$D$32,E118=LEGENDA!$D$33,E118=LEGENDA!$D$34,E118=LEGENDA!$D$35,E118=LEGENDA!$D$36,E118=LEGENDA!$D$37),AG118,"")</f>
        <v/>
      </c>
      <c r="CB118" s="397" t="str">
        <f t="shared" si="58"/>
        <v/>
      </c>
      <c r="CC118" s="397" t="str">
        <f t="shared" si="63"/>
        <v/>
      </c>
      <c r="CD118" s="397" t="str">
        <f t="shared" si="64"/>
        <v/>
      </c>
      <c r="CE118" s="397" t="str">
        <f t="shared" si="65"/>
        <v/>
      </c>
      <c r="CF118" s="397" t="str">
        <f t="shared" si="66"/>
        <v/>
      </c>
      <c r="CG118" s="397" t="str">
        <f t="shared" si="67"/>
        <v/>
      </c>
      <c r="CH118" s="397" t="str">
        <f>IF(OR(E118=LEGENDA!$D$28,E118=LEGENDA!$D$29,E118=LEGENDA!$D$30,E118=LEGENDA!$D$31,E118=LEGENDA!$D$32,E118=LEGENDA!$D$33,E118=LEGENDA!$D$34,E118=LEGENDA!$D$35,E118=LEGENDA!$D$36,E118=LEGENDA!$D$39),1,"")</f>
        <v/>
      </c>
      <c r="CI118" s="397" t="str">
        <f t="shared" si="68"/>
        <v/>
      </c>
      <c r="CJ118" s="397" t="str">
        <f t="shared" si="59"/>
        <v/>
      </c>
    </row>
    <row r="119" spans="1:88" ht="18.75" customHeight="1" thickBot="1" x14ac:dyDescent="0.3">
      <c r="A119" s="152" t="str">
        <f>IF('ZASOBY N'!A116="","",'ZASOBY N'!A116)</f>
        <v/>
      </c>
      <c r="B119" s="137" t="str">
        <f>IF('ZASOBY N'!B116="","",'ZASOBY N'!B116)</f>
        <v/>
      </c>
      <c r="C119" s="137" t="str">
        <f>IF('ZASOBY N'!C116="","",'ZASOBY N'!C116)</f>
        <v/>
      </c>
      <c r="D119" s="354" t="str">
        <f>IF('ZASOBY N'!D116="","",'ZASOBY N'!D116)</f>
        <v/>
      </c>
      <c r="E119" s="404"/>
      <c r="F119" s="130"/>
      <c r="G119" s="129"/>
      <c r="H119" s="301"/>
      <c r="I119" s="301"/>
      <c r="J119" s="147" t="str">
        <f>IF('ZASOBY N'!$F116="","",'ZASOBY N'!$F116)</f>
        <v/>
      </c>
      <c r="K119" s="403"/>
      <c r="L119" s="254" t="str">
        <f t="shared" si="69"/>
        <v/>
      </c>
      <c r="M119" s="300"/>
      <c r="N119" s="300"/>
      <c r="O119" s="140" t="str">
        <f>IF(L119="","",IF(OR(E119=LEGENDA!$D$28,E119=LEGENDA!$D$29,E119=LEGENDA!$D$31,E119=LEGENDA!$D$38),0.15,0))</f>
        <v/>
      </c>
      <c r="P119" s="140" t="str">
        <f>IF(L119="","",IF(AND(E119=LEGENDA!$D$39,H119=""),"BRAK kol.7",IF(AND(F119=LEGENDA!$A$105,H119=""),"BRAK kol.7",IF(AND(F119=LEGENDA!$A$106,H119=""),"BRAK kol.7",IF(AND(F119=LEGENDA!$A$107,H119=""),"BRAK kol.7",IF(AND(F119=LEGENDA!$A$108,H119=""),"BRAK kol.7",IF(AND(F119=LEGENDA!$A$109,H119=""),"BRAK kol.7",L119*O119)))))))</f>
        <v/>
      </c>
      <c r="Q119" s="141" t="str">
        <f t="shared" si="39"/>
        <v/>
      </c>
      <c r="R119" s="142" t="str">
        <f t="shared" si="40"/>
        <v/>
      </c>
      <c r="S119" s="149" t="str">
        <f t="shared" si="60"/>
        <v/>
      </c>
      <c r="T119" s="431" t="str">
        <f t="shared" si="41"/>
        <v/>
      </c>
      <c r="U119" s="402"/>
      <c r="V119" s="431" t="str">
        <f t="shared" si="42"/>
        <v/>
      </c>
      <c r="W119" s="257"/>
      <c r="X119" s="302" t="str">
        <f>IF(U119="","",IF(AND(V119="",W119=""),"",IF(AND(E119=LEGENDA!$D$39,H119=""),"BRAK kol.7",IF(AND(F119=LEGENDA!$A$105,H119="",E119=LEGENDA!$D$35),V119*W119,IF(AND(F119=LEGENDA!$A$105,H119="",E119=LEGENDA!$D$36),V119*W119,IF(AND(F119=LEGENDA!$A$105,H119=""),"BRAK kol.7",IF(AND(F119=LEGENDA!$A$106,H119=""),"BRAK kol.7",IF(AND(F119=LEGENDA!$A$107,H119=""),"BRAK kol.7",IF(AND(F119=LEGENDA!$A$108,H119=""),"BRAK kol.7",IF(AND(F119=LEGENDA!$A$109,H119=""),"BRAK kol.7",IF(AND(U119&gt;0,W119=""),"Brakkol21",IF(OR(T119="Błąd kol. 7",T119="Błąd kol.8"),T119,IF(AND(H119="",I119=""),"BRAKkol7-8",V119*W119)))))))))))))</f>
        <v/>
      </c>
      <c r="Y119" s="402"/>
      <c r="Z119" s="431" t="str">
        <f t="shared" si="43"/>
        <v/>
      </c>
      <c r="AA119" s="257"/>
      <c r="AB119" s="302" t="str">
        <f>IF(OR(Y119="",Z119="",AA119=""),"",IF(AND(E119=LEGENDA!$D$39,H119=""),"BRAK kol.7",IF(AND(F119=LEGENDA!$A$105,H119=""),"BRAK kol.7",IF(AND(F119=LEGENDA!$A$106,H119=""),"BRAK kol.7",IF(AND(F119=LEGENDA!$A$107,H119=""),"BRAK kol.7",IF(AND(F119=LEGENDA!$A$108,H119=""),"BRAK kol.7",IF(AND(F119=LEGENDA!$A$109,H119=""),"BRAK kol.7",Z119*AA119)))))))</f>
        <v/>
      </c>
      <c r="AC119" s="302" t="str">
        <f t="shared" si="44"/>
        <v/>
      </c>
      <c r="AD119" s="143" t="str">
        <f>IFERROR(IF(OR(J119="",AC119=""),"",IF(AND(E119=LEGENDA!$D$39,H119="",I119=""),"BRAK kol.7",AC119*$J119)),"BRAK kol.7")</f>
        <v/>
      </c>
      <c r="AE119" s="144" t="str">
        <f t="shared" si="45"/>
        <v/>
      </c>
      <c r="AF119" s="143" t="str">
        <f t="shared" si="46"/>
        <v/>
      </c>
      <c r="AG119" s="143" t="str">
        <f t="shared" si="47"/>
        <v/>
      </c>
      <c r="AH119" s="143" t="str">
        <f t="shared" si="48"/>
        <v/>
      </c>
      <c r="AI119" s="131"/>
      <c r="AJ119" s="327"/>
      <c r="AK119" s="286" t="str">
        <f t="shared" si="49"/>
        <v/>
      </c>
      <c r="AL119" s="287" t="str">
        <f t="shared" si="50"/>
        <v/>
      </c>
      <c r="AM119" s="287" t="str">
        <f t="shared" si="51"/>
        <v/>
      </c>
      <c r="AN119" s="318" t="str">
        <f>IF('ZASOBY N'!BD116="","",'ZASOBY N'!BD116)</f>
        <v/>
      </c>
      <c r="AO119" s="320"/>
      <c r="AP119" s="329">
        <f t="shared" si="52"/>
        <v>0</v>
      </c>
      <c r="AQ119" s="333">
        <f t="shared" si="70"/>
        <v>0</v>
      </c>
      <c r="AR119" s="333">
        <f t="shared" si="70"/>
        <v>0</v>
      </c>
      <c r="AS119" s="333">
        <f t="shared" si="53"/>
        <v>0</v>
      </c>
      <c r="AT119" s="333">
        <f t="shared" si="71"/>
        <v>0</v>
      </c>
      <c r="AU119" s="333">
        <f t="shared" si="55"/>
        <v>0</v>
      </c>
      <c r="AV119" s="396" t="str">
        <f>IF(BJ119=0,"",NN!BJ119)</f>
        <v/>
      </c>
      <c r="AW119" s="460" t="str">
        <f>IF('UPR BILANS N'!W117="","",'UPR BILANS N'!W117)</f>
        <v/>
      </c>
      <c r="AX119" s="94" t="str">
        <f t="shared" si="56"/>
        <v/>
      </c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414">
        <f>IFERROR(IF(AND(BL119=1,BM119=1,SUMIF($C119:$C$525,$C119,$AH119:$AH$525)=$BN119),$BN119,IF($BO119&gt;0,$BO119,IF(AND(B119=B120,C119=C120,D119=D120,J119=J120),AH119+AH120,IF(AND(COUNTIF($C$13:$C118,$C119)&gt;=1,COUNTIF($D$13:$D118,$D119)&gt;=1),0,IF(AND(SUMIF($B119:$B$525,$B119,$AH119:$AH$525)&gt;$AH119,SUMIF($C119:$C$525,$C119,$AH119:$AH$525)&gt;$AH119,SUMIF($D119:$D$525,$D119,$AH119:$AH$525)&gt;$AH119),SUMIF($C119:$C$525,$C119,$BN119:$BN$525),0))))),0)</f>
        <v>0</v>
      </c>
      <c r="BK119" s="424"/>
      <c r="BL119" s="409">
        <f>COUNTIFS('ZASOBY N'!$B116:$B$525,'ZASOBY N'!$B116,'ZASOBY N'!$C116:'ZASOBY N'!$C$525,'ZASOBY N'!$C116,'ZASOBY N'!$D116:'ZASOBY N'!$D$525,'ZASOBY N'!$D116,'ZASOBY N'!$H116:'ZASOBY N'!$H$525,'ZASOBY N'!$H116 )</f>
        <v>0</v>
      </c>
      <c r="BM119" s="410">
        <f>COUNTIFS('ZASOBY N'!$B$10:$B116,'ZASOBY N'!$B116,'ZASOBY N'!$C$10:'ZASOBY N'!$C116,'ZASOBY N'!$C116,'ZASOBY N'!$D$10:'ZASOBY N'!$D116,'ZASOBY N'!$D116,'ZASOBY N'!$H$10:'ZASOBY N'!$H116,'ZASOBY N'!$H116 )</f>
        <v>0</v>
      </c>
      <c r="BN119" s="411">
        <f t="shared" si="61"/>
        <v>0</v>
      </c>
      <c r="BO119" s="425">
        <f t="shared" si="62"/>
        <v>0</v>
      </c>
      <c r="BP119" s="94"/>
      <c r="BQ119" s="94"/>
      <c r="BR119" s="94"/>
      <c r="BS119" s="94"/>
      <c r="BT119" s="94"/>
      <c r="BU119" s="94"/>
      <c r="BV119" s="94"/>
      <c r="BW119" s="426" t="str">
        <f t="shared" si="57"/>
        <v/>
      </c>
      <c r="BX119" s="439" t="str">
        <f>IF(E119=0,"",NN!E119)</f>
        <v/>
      </c>
      <c r="BY119" s="396" t="str">
        <f>IF(A119="","",NN!A119)</f>
        <v/>
      </c>
      <c r="BZ119" s="428" t="str">
        <f>IF(OR(E119=LEGENDA!$D$30,E119=LEGENDA!$D$31,E119=LEGENDA!$D$32,E119=LEGENDA!$D$33,E119=LEGENDA!$D$34,E119=LEGENDA!$D$35,E119=LEGENDA!$D$36,E119=LEGENDA!$D$37),AV119,"")</f>
        <v/>
      </c>
      <c r="CA119" s="428" t="str">
        <f>IF(OR(E119=LEGENDA!$D$30,E119=LEGENDA!$D$31,E119=LEGENDA!$D$32,E119=LEGENDA!$D$33,E119=LEGENDA!$D$34,E119=LEGENDA!$D$35,E119=LEGENDA!$D$36,E119=LEGENDA!$D$37),AG119,"")</f>
        <v/>
      </c>
      <c r="CB119" s="397" t="str">
        <f t="shared" si="58"/>
        <v/>
      </c>
      <c r="CC119" s="397" t="str">
        <f t="shared" si="63"/>
        <v/>
      </c>
      <c r="CD119" s="397" t="str">
        <f t="shared" si="64"/>
        <v/>
      </c>
      <c r="CE119" s="397" t="str">
        <f t="shared" si="65"/>
        <v/>
      </c>
      <c r="CF119" s="397" t="str">
        <f t="shared" si="66"/>
        <v/>
      </c>
      <c r="CG119" s="397" t="str">
        <f t="shared" si="67"/>
        <v/>
      </c>
      <c r="CH119" s="397" t="str">
        <f>IF(OR(E119=LEGENDA!$D$28,E119=LEGENDA!$D$29,E119=LEGENDA!$D$30,E119=LEGENDA!$D$31,E119=LEGENDA!$D$32,E119=LEGENDA!$D$33,E119=LEGENDA!$D$34,E119=LEGENDA!$D$35,E119=LEGENDA!$D$36,E119=LEGENDA!$D$39),1,"")</f>
        <v/>
      </c>
      <c r="CI119" s="397" t="str">
        <f t="shared" si="68"/>
        <v/>
      </c>
      <c r="CJ119" s="397" t="str">
        <f t="shared" si="59"/>
        <v/>
      </c>
    </row>
    <row r="120" spans="1:88" ht="18.75" customHeight="1" thickBot="1" x14ac:dyDescent="0.3">
      <c r="A120" s="152" t="str">
        <f>IF('ZASOBY N'!A117="","",'ZASOBY N'!A117)</f>
        <v/>
      </c>
      <c r="B120" s="137" t="str">
        <f>IF('ZASOBY N'!B117="","",'ZASOBY N'!B117)</f>
        <v/>
      </c>
      <c r="C120" s="137" t="str">
        <f>IF('ZASOBY N'!C117="","",'ZASOBY N'!C117)</f>
        <v/>
      </c>
      <c r="D120" s="354" t="str">
        <f>IF('ZASOBY N'!D117="","",'ZASOBY N'!D117)</f>
        <v/>
      </c>
      <c r="E120" s="404"/>
      <c r="F120" s="130"/>
      <c r="G120" s="129"/>
      <c r="H120" s="301"/>
      <c r="I120" s="301"/>
      <c r="J120" s="147" t="str">
        <f>IF('ZASOBY N'!$F117="","",'ZASOBY N'!$F117)</f>
        <v/>
      </c>
      <c r="K120" s="403"/>
      <c r="L120" s="254" t="str">
        <f t="shared" si="69"/>
        <v/>
      </c>
      <c r="M120" s="300"/>
      <c r="N120" s="300"/>
      <c r="O120" s="140" t="str">
        <f>IF(L120="","",IF(OR(E120=LEGENDA!$D$28,E120=LEGENDA!$D$29,E120=LEGENDA!$D$31,E120=LEGENDA!$D$38),0.15,0))</f>
        <v/>
      </c>
      <c r="P120" s="140" t="str">
        <f>IF(L120="","",IF(AND(E120=LEGENDA!$D$39,H120=""),"BRAK kol.7",IF(AND(F120=LEGENDA!$A$105,H120=""),"BRAK kol.7",IF(AND(F120=LEGENDA!$A$106,H120=""),"BRAK kol.7",IF(AND(F120=LEGENDA!$A$107,H120=""),"BRAK kol.7",IF(AND(F120=LEGENDA!$A$108,H120=""),"BRAK kol.7",IF(AND(F120=LEGENDA!$A$109,H120=""),"BRAK kol.7",L120*O120)))))))</f>
        <v/>
      </c>
      <c r="Q120" s="141" t="str">
        <f t="shared" si="39"/>
        <v/>
      </c>
      <c r="R120" s="142" t="str">
        <f t="shared" si="40"/>
        <v/>
      </c>
      <c r="S120" s="149" t="str">
        <f t="shared" si="60"/>
        <v/>
      </c>
      <c r="T120" s="431" t="str">
        <f t="shared" si="41"/>
        <v/>
      </c>
      <c r="U120" s="402"/>
      <c r="V120" s="431" t="str">
        <f t="shared" si="42"/>
        <v/>
      </c>
      <c r="W120" s="257"/>
      <c r="X120" s="302" t="str">
        <f>IF(U120="","",IF(AND(V120="",W120=""),"",IF(AND(E120=LEGENDA!$D$39,H120=""),"BRAK kol.7",IF(AND(F120=LEGENDA!$A$105,H120="",E120=LEGENDA!$D$35),V120*W120,IF(AND(F120=LEGENDA!$A$105,H120="",E120=LEGENDA!$D$36),V120*W120,IF(AND(F120=LEGENDA!$A$105,H120=""),"BRAK kol.7",IF(AND(F120=LEGENDA!$A$106,H120=""),"BRAK kol.7",IF(AND(F120=LEGENDA!$A$107,H120=""),"BRAK kol.7",IF(AND(F120=LEGENDA!$A$108,H120=""),"BRAK kol.7",IF(AND(F120=LEGENDA!$A$109,H120=""),"BRAK kol.7",IF(AND(U120&gt;0,W120=""),"Brakkol21",IF(OR(T120="Błąd kol. 7",T120="Błąd kol.8"),T120,IF(AND(H120="",I120=""),"BRAKkol7-8",V120*W120)))))))))))))</f>
        <v/>
      </c>
      <c r="Y120" s="402"/>
      <c r="Z120" s="431" t="str">
        <f t="shared" si="43"/>
        <v/>
      </c>
      <c r="AA120" s="257"/>
      <c r="AB120" s="302" t="str">
        <f>IF(OR(Y120="",Z120="",AA120=""),"",IF(AND(E120=LEGENDA!$D$39,H120=""),"BRAK kol.7",IF(AND(F120=LEGENDA!$A$105,H120=""),"BRAK kol.7",IF(AND(F120=LEGENDA!$A$106,H120=""),"BRAK kol.7",IF(AND(F120=LEGENDA!$A$107,H120=""),"BRAK kol.7",IF(AND(F120=LEGENDA!$A$108,H120=""),"BRAK kol.7",IF(AND(F120=LEGENDA!$A$109,H120=""),"BRAK kol.7",Z120*AA120)))))))</f>
        <v/>
      </c>
      <c r="AC120" s="302" t="str">
        <f t="shared" si="44"/>
        <v/>
      </c>
      <c r="AD120" s="143" t="str">
        <f>IFERROR(IF(OR(J120="",AC120=""),"",IF(AND(E120=LEGENDA!$D$39,H120="",I120=""),"BRAK kol.7",AC120*$J120)),"BRAK kol.7")</f>
        <v/>
      </c>
      <c r="AE120" s="144" t="str">
        <f t="shared" si="45"/>
        <v/>
      </c>
      <c r="AF120" s="143" t="str">
        <f t="shared" si="46"/>
        <v/>
      </c>
      <c r="AG120" s="143" t="str">
        <f t="shared" si="47"/>
        <v/>
      </c>
      <c r="AH120" s="143" t="str">
        <f t="shared" si="48"/>
        <v/>
      </c>
      <c r="AI120" s="131"/>
      <c r="AJ120" s="327"/>
      <c r="AK120" s="286" t="str">
        <f t="shared" si="49"/>
        <v/>
      </c>
      <c r="AL120" s="287" t="str">
        <f t="shared" si="50"/>
        <v/>
      </c>
      <c r="AM120" s="287" t="str">
        <f t="shared" si="51"/>
        <v/>
      </c>
      <c r="AN120" s="318" t="str">
        <f>IF('ZASOBY N'!BD117="","",'ZASOBY N'!BD117)</f>
        <v/>
      </c>
      <c r="AO120" s="320"/>
      <c r="AP120" s="329">
        <f t="shared" si="52"/>
        <v>0</v>
      </c>
      <c r="AQ120" s="333">
        <f t="shared" si="70"/>
        <v>0</v>
      </c>
      <c r="AR120" s="333">
        <f t="shared" si="70"/>
        <v>0</v>
      </c>
      <c r="AS120" s="333">
        <f t="shared" si="53"/>
        <v>0</v>
      </c>
      <c r="AT120" s="333">
        <f t="shared" si="71"/>
        <v>0</v>
      </c>
      <c r="AU120" s="333">
        <f t="shared" si="55"/>
        <v>0</v>
      </c>
      <c r="AV120" s="396" t="str">
        <f>IF(BJ120=0,"",NN!BJ120)</f>
        <v/>
      </c>
      <c r="AW120" s="460" t="str">
        <f>IF('UPR BILANS N'!W118="","",'UPR BILANS N'!W118)</f>
        <v/>
      </c>
      <c r="AX120" s="94" t="str">
        <f t="shared" si="56"/>
        <v/>
      </c>
      <c r="AY120" s="94"/>
      <c r="AZ120" s="94"/>
      <c r="BA120" s="94"/>
      <c r="BB120" s="94"/>
      <c r="BC120" s="94"/>
      <c r="BD120" s="94"/>
      <c r="BE120" s="94"/>
      <c r="BF120" s="94"/>
      <c r="BG120" s="94"/>
      <c r="BH120" s="94"/>
      <c r="BI120" s="94"/>
      <c r="BJ120" s="414">
        <f>IFERROR(IF(AND(BL120=1,BM120=1,SUMIF($C120:$C$525,$C120,$AH120:$AH$525)=$BN120),$BN120,IF($BO120&gt;0,$BO120,IF(AND(B120=B121,C120=C121,D120=D121,J120=J121),AH120+AH121,IF(AND(COUNTIF($C$13:$C119,$C120)&gt;=1,COUNTIF($D$13:$D119,$D120)&gt;=1),0,IF(AND(SUMIF($B120:$B$525,$B120,$AH120:$AH$525)&gt;$AH120,SUMIF($C120:$C$525,$C120,$AH120:$AH$525)&gt;$AH120,SUMIF($D120:$D$525,$D120,$AH120:$AH$525)&gt;$AH120),SUMIF($C120:$C$525,$C120,$BN120:$BN$525),0))))),0)</f>
        <v>0</v>
      </c>
      <c r="BK120" s="424"/>
      <c r="BL120" s="409">
        <f>COUNTIFS('ZASOBY N'!$B117:$B$525,'ZASOBY N'!$B117,'ZASOBY N'!$C117:'ZASOBY N'!$C$525,'ZASOBY N'!$C117,'ZASOBY N'!$D117:'ZASOBY N'!$D$525,'ZASOBY N'!$D117,'ZASOBY N'!$H117:'ZASOBY N'!$H$525,'ZASOBY N'!$H117 )</f>
        <v>0</v>
      </c>
      <c r="BM120" s="410">
        <f>COUNTIFS('ZASOBY N'!$B$10:$B117,'ZASOBY N'!$B117,'ZASOBY N'!$C$10:'ZASOBY N'!$C117,'ZASOBY N'!$C117,'ZASOBY N'!$D$10:'ZASOBY N'!$D117,'ZASOBY N'!$D117,'ZASOBY N'!$H$10:'ZASOBY N'!$H117,'ZASOBY N'!$H117 )</f>
        <v>0</v>
      </c>
      <c r="BN120" s="411">
        <f t="shared" si="61"/>
        <v>0</v>
      </c>
      <c r="BO120" s="425">
        <f t="shared" si="62"/>
        <v>0</v>
      </c>
      <c r="BP120" s="94"/>
      <c r="BQ120" s="94"/>
      <c r="BR120" s="94"/>
      <c r="BS120" s="94"/>
      <c r="BT120" s="94"/>
      <c r="BU120" s="94"/>
      <c r="BV120" s="94"/>
      <c r="BW120" s="426" t="str">
        <f t="shared" si="57"/>
        <v/>
      </c>
      <c r="BX120" s="439" t="str">
        <f>IF(E120=0,"",NN!E120)</f>
        <v/>
      </c>
      <c r="BY120" s="396" t="str">
        <f>IF(A120="","",NN!A120)</f>
        <v/>
      </c>
      <c r="BZ120" s="428" t="str">
        <f>IF(OR(E120=LEGENDA!$D$30,E120=LEGENDA!$D$31,E120=LEGENDA!$D$32,E120=LEGENDA!$D$33,E120=LEGENDA!$D$34,E120=LEGENDA!$D$35,E120=LEGENDA!$D$36,E120=LEGENDA!$D$37),AV120,"")</f>
        <v/>
      </c>
      <c r="CA120" s="428" t="str">
        <f>IF(OR(E120=LEGENDA!$D$30,E120=LEGENDA!$D$31,E120=LEGENDA!$D$32,E120=LEGENDA!$D$33,E120=LEGENDA!$D$34,E120=LEGENDA!$D$35,E120=LEGENDA!$D$36,E120=LEGENDA!$D$37),AG120,"")</f>
        <v/>
      </c>
      <c r="CB120" s="397" t="str">
        <f t="shared" si="58"/>
        <v/>
      </c>
      <c r="CC120" s="397" t="str">
        <f t="shared" si="63"/>
        <v/>
      </c>
      <c r="CD120" s="397" t="str">
        <f t="shared" si="64"/>
        <v/>
      </c>
      <c r="CE120" s="397" t="str">
        <f t="shared" si="65"/>
        <v/>
      </c>
      <c r="CF120" s="397" t="str">
        <f t="shared" si="66"/>
        <v/>
      </c>
      <c r="CG120" s="397" t="str">
        <f t="shared" si="67"/>
        <v/>
      </c>
      <c r="CH120" s="397" t="str">
        <f>IF(OR(E120=LEGENDA!$D$28,E120=LEGENDA!$D$29,E120=LEGENDA!$D$30,E120=LEGENDA!$D$31,E120=LEGENDA!$D$32,E120=LEGENDA!$D$33,E120=LEGENDA!$D$34,E120=LEGENDA!$D$35,E120=LEGENDA!$D$36,E120=LEGENDA!$D$39),1,"")</f>
        <v/>
      </c>
      <c r="CI120" s="397" t="str">
        <f t="shared" si="68"/>
        <v/>
      </c>
      <c r="CJ120" s="397" t="str">
        <f t="shared" si="59"/>
        <v/>
      </c>
    </row>
    <row r="121" spans="1:88" ht="18.75" customHeight="1" thickBot="1" x14ac:dyDescent="0.3">
      <c r="A121" s="152" t="str">
        <f>IF('ZASOBY N'!A118="","",'ZASOBY N'!A118)</f>
        <v/>
      </c>
      <c r="B121" s="137" t="str">
        <f>IF('ZASOBY N'!B118="","",'ZASOBY N'!B118)</f>
        <v/>
      </c>
      <c r="C121" s="137" t="str">
        <f>IF('ZASOBY N'!C118="","",'ZASOBY N'!C118)</f>
        <v/>
      </c>
      <c r="D121" s="354" t="str">
        <f>IF('ZASOBY N'!D118="","",'ZASOBY N'!D118)</f>
        <v/>
      </c>
      <c r="E121" s="404"/>
      <c r="F121" s="130"/>
      <c r="G121" s="129"/>
      <c r="H121" s="301"/>
      <c r="I121" s="301"/>
      <c r="J121" s="147" t="str">
        <f>IF('ZASOBY N'!$F118="","",'ZASOBY N'!$F118)</f>
        <v/>
      </c>
      <c r="K121" s="403"/>
      <c r="L121" s="254" t="str">
        <f t="shared" si="69"/>
        <v/>
      </c>
      <c r="M121" s="300"/>
      <c r="N121" s="300"/>
      <c r="O121" s="140" t="str">
        <f>IF(L121="","",IF(OR(E121=LEGENDA!$D$28,E121=LEGENDA!$D$29,E121=LEGENDA!$D$31,E121=LEGENDA!$D$38),0.15,0))</f>
        <v/>
      </c>
      <c r="P121" s="140" t="str">
        <f>IF(L121="","",IF(AND(E121=LEGENDA!$D$39,H121=""),"BRAK kol.7",IF(AND(F121=LEGENDA!$A$105,H121=""),"BRAK kol.7",IF(AND(F121=LEGENDA!$A$106,H121=""),"BRAK kol.7",IF(AND(F121=LEGENDA!$A$107,H121=""),"BRAK kol.7",IF(AND(F121=LEGENDA!$A$108,H121=""),"BRAK kol.7",IF(AND(F121=LEGENDA!$A$109,H121=""),"BRAK kol.7",L121*O121)))))))</f>
        <v/>
      </c>
      <c r="Q121" s="141" t="str">
        <f t="shared" si="39"/>
        <v/>
      </c>
      <c r="R121" s="142" t="str">
        <f t="shared" si="40"/>
        <v/>
      </c>
      <c r="S121" s="149" t="str">
        <f t="shared" si="60"/>
        <v/>
      </c>
      <c r="T121" s="431" t="str">
        <f t="shared" si="41"/>
        <v/>
      </c>
      <c r="U121" s="402"/>
      <c r="V121" s="431" t="str">
        <f t="shared" si="42"/>
        <v/>
      </c>
      <c r="W121" s="257"/>
      <c r="X121" s="302" t="str">
        <f>IF(U121="","",IF(AND(V121="",W121=""),"",IF(AND(E121=LEGENDA!$D$39,H121=""),"BRAK kol.7",IF(AND(F121=LEGENDA!$A$105,H121="",E121=LEGENDA!$D$35),V121*W121,IF(AND(F121=LEGENDA!$A$105,H121="",E121=LEGENDA!$D$36),V121*W121,IF(AND(F121=LEGENDA!$A$105,H121=""),"BRAK kol.7",IF(AND(F121=LEGENDA!$A$106,H121=""),"BRAK kol.7",IF(AND(F121=LEGENDA!$A$107,H121=""),"BRAK kol.7",IF(AND(F121=LEGENDA!$A$108,H121=""),"BRAK kol.7",IF(AND(F121=LEGENDA!$A$109,H121=""),"BRAK kol.7",IF(AND(U121&gt;0,W121=""),"Brakkol21",IF(OR(T121="Błąd kol. 7",T121="Błąd kol.8"),T121,IF(AND(H121="",I121=""),"BRAKkol7-8",V121*W121)))))))))))))</f>
        <v/>
      </c>
      <c r="Y121" s="402"/>
      <c r="Z121" s="431" t="str">
        <f t="shared" si="43"/>
        <v/>
      </c>
      <c r="AA121" s="257"/>
      <c r="AB121" s="302" t="str">
        <f>IF(OR(Y121="",Z121="",AA121=""),"",IF(AND(E121=LEGENDA!$D$39,H121=""),"BRAK kol.7",IF(AND(F121=LEGENDA!$A$105,H121=""),"BRAK kol.7",IF(AND(F121=LEGENDA!$A$106,H121=""),"BRAK kol.7",IF(AND(F121=LEGENDA!$A$107,H121=""),"BRAK kol.7",IF(AND(F121=LEGENDA!$A$108,H121=""),"BRAK kol.7",IF(AND(F121=LEGENDA!$A$109,H121=""),"BRAK kol.7",Z121*AA121)))))))</f>
        <v/>
      </c>
      <c r="AC121" s="302" t="str">
        <f t="shared" si="44"/>
        <v/>
      </c>
      <c r="AD121" s="143" t="str">
        <f>IFERROR(IF(OR(J121="",AC121=""),"",IF(AND(E121=LEGENDA!$D$39,H121="",I121=""),"BRAK kol.7",AC121*$J121)),"BRAK kol.7")</f>
        <v/>
      </c>
      <c r="AE121" s="144" t="str">
        <f t="shared" si="45"/>
        <v/>
      </c>
      <c r="AF121" s="143" t="str">
        <f t="shared" si="46"/>
        <v/>
      </c>
      <c r="AG121" s="143" t="str">
        <f t="shared" si="47"/>
        <v/>
      </c>
      <c r="AH121" s="143" t="str">
        <f t="shared" si="48"/>
        <v/>
      </c>
      <c r="AI121" s="131"/>
      <c r="AJ121" s="327"/>
      <c r="AK121" s="286" t="str">
        <f t="shared" si="49"/>
        <v/>
      </c>
      <c r="AL121" s="287" t="str">
        <f t="shared" si="50"/>
        <v/>
      </c>
      <c r="AM121" s="287" t="str">
        <f t="shared" si="51"/>
        <v/>
      </c>
      <c r="AN121" s="318" t="str">
        <f>IF('ZASOBY N'!BD118="","",'ZASOBY N'!BD118)</f>
        <v/>
      </c>
      <c r="AO121" s="320"/>
      <c r="AP121" s="329">
        <f t="shared" si="52"/>
        <v>0</v>
      </c>
      <c r="AQ121" s="333">
        <f t="shared" si="70"/>
        <v>0</v>
      </c>
      <c r="AR121" s="333">
        <f t="shared" si="70"/>
        <v>0</v>
      </c>
      <c r="AS121" s="333">
        <f t="shared" si="53"/>
        <v>0</v>
      </c>
      <c r="AT121" s="333">
        <f t="shared" si="71"/>
        <v>0</v>
      </c>
      <c r="AU121" s="333">
        <f t="shared" si="55"/>
        <v>0</v>
      </c>
      <c r="AV121" s="396" t="str">
        <f>IF(BJ121=0,"",NN!BJ121)</f>
        <v/>
      </c>
      <c r="AW121" s="460" t="str">
        <f>IF('UPR BILANS N'!W119="","",'UPR BILANS N'!W119)</f>
        <v/>
      </c>
      <c r="AX121" s="94" t="str">
        <f t="shared" si="56"/>
        <v/>
      </c>
      <c r="AY121" s="94"/>
      <c r="AZ121" s="94"/>
      <c r="BA121" s="94"/>
      <c r="BB121" s="94"/>
      <c r="BC121" s="94"/>
      <c r="BD121" s="94"/>
      <c r="BE121" s="94"/>
      <c r="BF121" s="94"/>
      <c r="BG121" s="94"/>
      <c r="BH121" s="94"/>
      <c r="BI121" s="94"/>
      <c r="BJ121" s="414">
        <f>IFERROR(IF(AND(BL121=1,BM121=1,SUMIF($C121:$C$525,$C121,$AH121:$AH$525)=$BN121),$BN121,IF($BO121&gt;0,$BO121,IF(AND(B121=B122,C121=C122,D121=D122,J121=J122),AH121+AH122,IF(AND(COUNTIF($C$13:$C120,$C121)&gt;=1,COUNTIF($D$13:$D120,$D121)&gt;=1),0,IF(AND(SUMIF($B121:$B$525,$B121,$AH121:$AH$525)&gt;$AH121,SUMIF($C121:$C$525,$C121,$AH121:$AH$525)&gt;$AH121,SUMIF($D121:$D$525,$D121,$AH121:$AH$525)&gt;$AH121),SUMIF($C121:$C$525,$C121,$BN121:$BN$525),0))))),0)</f>
        <v>0</v>
      </c>
      <c r="BK121" s="424"/>
      <c r="BL121" s="409">
        <f>COUNTIFS('ZASOBY N'!$B118:$B$525,'ZASOBY N'!$B118,'ZASOBY N'!$C118:'ZASOBY N'!$C$525,'ZASOBY N'!$C118,'ZASOBY N'!$D118:'ZASOBY N'!$D$525,'ZASOBY N'!$D118,'ZASOBY N'!$H118:'ZASOBY N'!$H$525,'ZASOBY N'!$H118 )</f>
        <v>0</v>
      </c>
      <c r="BM121" s="410">
        <f>COUNTIFS('ZASOBY N'!$B$10:$B118,'ZASOBY N'!$B118,'ZASOBY N'!$C$10:'ZASOBY N'!$C118,'ZASOBY N'!$C118,'ZASOBY N'!$D$10:'ZASOBY N'!$D118,'ZASOBY N'!$D118,'ZASOBY N'!$H$10:'ZASOBY N'!$H118,'ZASOBY N'!$H118 )</f>
        <v>0</v>
      </c>
      <c r="BN121" s="411">
        <f t="shared" si="61"/>
        <v>0</v>
      </c>
      <c r="BO121" s="425">
        <f t="shared" si="62"/>
        <v>0</v>
      </c>
      <c r="BP121" s="94"/>
      <c r="BQ121" s="94"/>
      <c r="BR121" s="94"/>
      <c r="BS121" s="94"/>
      <c r="BT121" s="94"/>
      <c r="BU121" s="94"/>
      <c r="BV121" s="94"/>
      <c r="BW121" s="426" t="str">
        <f t="shared" si="57"/>
        <v/>
      </c>
      <c r="BX121" s="439" t="str">
        <f>IF(E121=0,"",NN!E121)</f>
        <v/>
      </c>
      <c r="BY121" s="396" t="str">
        <f>IF(A121="","",NN!A121)</f>
        <v/>
      </c>
      <c r="BZ121" s="428" t="str">
        <f>IF(OR(E121=LEGENDA!$D$30,E121=LEGENDA!$D$31,E121=LEGENDA!$D$32,E121=LEGENDA!$D$33,E121=LEGENDA!$D$34,E121=LEGENDA!$D$35,E121=LEGENDA!$D$36,E121=LEGENDA!$D$37),AV121,"")</f>
        <v/>
      </c>
      <c r="CA121" s="428" t="str">
        <f>IF(OR(E121=LEGENDA!$D$30,E121=LEGENDA!$D$31,E121=LEGENDA!$D$32,E121=LEGENDA!$D$33,E121=LEGENDA!$D$34,E121=LEGENDA!$D$35,E121=LEGENDA!$D$36,E121=LEGENDA!$D$37),AG121,"")</f>
        <v/>
      </c>
      <c r="CB121" s="397" t="str">
        <f t="shared" si="58"/>
        <v/>
      </c>
      <c r="CC121" s="397" t="str">
        <f t="shared" si="63"/>
        <v/>
      </c>
      <c r="CD121" s="397" t="str">
        <f t="shared" si="64"/>
        <v/>
      </c>
      <c r="CE121" s="397" t="str">
        <f t="shared" si="65"/>
        <v/>
      </c>
      <c r="CF121" s="397" t="str">
        <f t="shared" si="66"/>
        <v/>
      </c>
      <c r="CG121" s="397" t="str">
        <f t="shared" si="67"/>
        <v/>
      </c>
      <c r="CH121" s="397" t="str">
        <f>IF(OR(E121=LEGENDA!$D$28,E121=LEGENDA!$D$29,E121=LEGENDA!$D$30,E121=LEGENDA!$D$31,E121=LEGENDA!$D$32,E121=LEGENDA!$D$33,E121=LEGENDA!$D$34,E121=LEGENDA!$D$35,E121=LEGENDA!$D$36,E121=LEGENDA!$D$39),1,"")</f>
        <v/>
      </c>
      <c r="CI121" s="397" t="str">
        <f t="shared" si="68"/>
        <v/>
      </c>
      <c r="CJ121" s="397" t="str">
        <f t="shared" si="59"/>
        <v/>
      </c>
    </row>
    <row r="122" spans="1:88" ht="18.75" customHeight="1" thickBot="1" x14ac:dyDescent="0.3">
      <c r="A122" s="152" t="str">
        <f>IF('ZASOBY N'!A119="","",'ZASOBY N'!A119)</f>
        <v/>
      </c>
      <c r="B122" s="137" t="str">
        <f>IF('ZASOBY N'!B119="","",'ZASOBY N'!B119)</f>
        <v/>
      </c>
      <c r="C122" s="137" t="str">
        <f>IF('ZASOBY N'!C119="","",'ZASOBY N'!C119)</f>
        <v/>
      </c>
      <c r="D122" s="354" t="str">
        <f>IF('ZASOBY N'!D119="","",'ZASOBY N'!D119)</f>
        <v/>
      </c>
      <c r="E122" s="404"/>
      <c r="F122" s="130"/>
      <c r="G122" s="129"/>
      <c r="H122" s="301"/>
      <c r="I122" s="301"/>
      <c r="J122" s="147" t="str">
        <f>IF('ZASOBY N'!$F119="","",'ZASOBY N'!$F119)</f>
        <v/>
      </c>
      <c r="K122" s="403"/>
      <c r="L122" s="254" t="str">
        <f t="shared" si="69"/>
        <v/>
      </c>
      <c r="M122" s="300"/>
      <c r="N122" s="300"/>
      <c r="O122" s="140" t="str">
        <f>IF(L122="","",IF(OR(E122=LEGENDA!$D$28,E122=LEGENDA!$D$29,E122=LEGENDA!$D$31,E122=LEGENDA!$D$38),0.15,0))</f>
        <v/>
      </c>
      <c r="P122" s="140" t="str">
        <f>IF(L122="","",IF(AND(E122=LEGENDA!$D$39,H122=""),"BRAK kol.7",IF(AND(F122=LEGENDA!$A$105,H122=""),"BRAK kol.7",IF(AND(F122=LEGENDA!$A$106,H122=""),"BRAK kol.7",IF(AND(F122=LEGENDA!$A$107,H122=""),"BRAK kol.7",IF(AND(F122=LEGENDA!$A$108,H122=""),"BRAK kol.7",IF(AND(F122=LEGENDA!$A$109,H122=""),"BRAK kol.7",L122*O122)))))))</f>
        <v/>
      </c>
      <c r="Q122" s="141" t="str">
        <f t="shared" si="39"/>
        <v/>
      </c>
      <c r="R122" s="142" t="str">
        <f t="shared" si="40"/>
        <v/>
      </c>
      <c r="S122" s="149" t="str">
        <f t="shared" si="60"/>
        <v/>
      </c>
      <c r="T122" s="431" t="str">
        <f t="shared" si="41"/>
        <v/>
      </c>
      <c r="U122" s="402"/>
      <c r="V122" s="431" t="str">
        <f t="shared" si="42"/>
        <v/>
      </c>
      <c r="W122" s="257"/>
      <c r="X122" s="302" t="str">
        <f>IF(U122="","",IF(AND(V122="",W122=""),"",IF(AND(E122=LEGENDA!$D$39,H122=""),"BRAK kol.7",IF(AND(F122=LEGENDA!$A$105,H122="",E122=LEGENDA!$D$35),V122*W122,IF(AND(F122=LEGENDA!$A$105,H122="",E122=LEGENDA!$D$36),V122*W122,IF(AND(F122=LEGENDA!$A$105,H122=""),"BRAK kol.7",IF(AND(F122=LEGENDA!$A$106,H122=""),"BRAK kol.7",IF(AND(F122=LEGENDA!$A$107,H122=""),"BRAK kol.7",IF(AND(F122=LEGENDA!$A$108,H122=""),"BRAK kol.7",IF(AND(F122=LEGENDA!$A$109,H122=""),"BRAK kol.7",IF(AND(U122&gt;0,W122=""),"Brakkol21",IF(OR(T122="Błąd kol. 7",T122="Błąd kol.8"),T122,IF(AND(H122="",I122=""),"BRAKkol7-8",V122*W122)))))))))))))</f>
        <v/>
      </c>
      <c r="Y122" s="402"/>
      <c r="Z122" s="431" t="str">
        <f t="shared" si="43"/>
        <v/>
      </c>
      <c r="AA122" s="257"/>
      <c r="AB122" s="302" t="str">
        <f>IF(OR(Y122="",Z122="",AA122=""),"",IF(AND(E122=LEGENDA!$D$39,H122=""),"BRAK kol.7",IF(AND(F122=LEGENDA!$A$105,H122=""),"BRAK kol.7",IF(AND(F122=LEGENDA!$A$106,H122=""),"BRAK kol.7",IF(AND(F122=LEGENDA!$A$107,H122=""),"BRAK kol.7",IF(AND(F122=LEGENDA!$A$108,H122=""),"BRAK kol.7",IF(AND(F122=LEGENDA!$A$109,H122=""),"BRAK kol.7",Z122*AA122)))))))</f>
        <v/>
      </c>
      <c r="AC122" s="302" t="str">
        <f t="shared" si="44"/>
        <v/>
      </c>
      <c r="AD122" s="143" t="str">
        <f>IFERROR(IF(OR(J122="",AC122=""),"",IF(AND(E122=LEGENDA!$D$39,H122="",I122=""),"BRAK kol.7",AC122*$J122)),"BRAK kol.7")</f>
        <v/>
      </c>
      <c r="AE122" s="144" t="str">
        <f t="shared" si="45"/>
        <v/>
      </c>
      <c r="AF122" s="143" t="str">
        <f t="shared" si="46"/>
        <v/>
      </c>
      <c r="AG122" s="143" t="str">
        <f t="shared" si="47"/>
        <v/>
      </c>
      <c r="AH122" s="143" t="str">
        <f t="shared" si="48"/>
        <v/>
      </c>
      <c r="AI122" s="131"/>
      <c r="AJ122" s="327"/>
      <c r="AK122" s="286" t="str">
        <f t="shared" si="49"/>
        <v/>
      </c>
      <c r="AL122" s="287" t="str">
        <f t="shared" si="50"/>
        <v/>
      </c>
      <c r="AM122" s="287" t="str">
        <f t="shared" si="51"/>
        <v/>
      </c>
      <c r="AN122" s="318" t="str">
        <f>IF('ZASOBY N'!BD119="","",'ZASOBY N'!BD119)</f>
        <v/>
      </c>
      <c r="AO122" s="320"/>
      <c r="AP122" s="329">
        <f t="shared" si="52"/>
        <v>0</v>
      </c>
      <c r="AQ122" s="333">
        <f t="shared" si="70"/>
        <v>0</v>
      </c>
      <c r="AR122" s="333">
        <f t="shared" si="70"/>
        <v>0</v>
      </c>
      <c r="AS122" s="333">
        <f t="shared" si="53"/>
        <v>0</v>
      </c>
      <c r="AT122" s="333">
        <f t="shared" si="71"/>
        <v>0</v>
      </c>
      <c r="AU122" s="333">
        <f t="shared" si="55"/>
        <v>0</v>
      </c>
      <c r="AV122" s="396" t="str">
        <f>IF(BJ122=0,"",NN!BJ122)</f>
        <v/>
      </c>
      <c r="AW122" s="460" t="str">
        <f>IF('UPR BILANS N'!W120="","",'UPR BILANS N'!W120)</f>
        <v/>
      </c>
      <c r="AX122" s="94" t="str">
        <f t="shared" si="56"/>
        <v/>
      </c>
      <c r="AY122" s="94"/>
      <c r="AZ122" s="94"/>
      <c r="BA122" s="94"/>
      <c r="BB122" s="94"/>
      <c r="BC122" s="94"/>
      <c r="BD122" s="94"/>
      <c r="BE122" s="94"/>
      <c r="BF122" s="94"/>
      <c r="BG122" s="94"/>
      <c r="BH122" s="94"/>
      <c r="BI122" s="94"/>
      <c r="BJ122" s="414">
        <f>IFERROR(IF(AND(BL122=1,BM122=1,SUMIF($C122:$C$525,$C122,$AH122:$AH$525)=$BN122),$BN122,IF($BO122&gt;0,$BO122,IF(AND(B122=B123,C122=C123,D122=D123,J122=J123),AH122+AH123,IF(AND(COUNTIF($C$13:$C121,$C122)&gt;=1,COUNTIF($D$13:$D121,$D122)&gt;=1),0,IF(AND(SUMIF($B122:$B$525,$B122,$AH122:$AH$525)&gt;$AH122,SUMIF($C122:$C$525,$C122,$AH122:$AH$525)&gt;$AH122,SUMIF($D122:$D$525,$D122,$AH122:$AH$525)&gt;$AH122),SUMIF($C122:$C$525,$C122,$BN122:$BN$525),0))))),0)</f>
        <v>0</v>
      </c>
      <c r="BK122" s="424"/>
      <c r="BL122" s="409">
        <f>COUNTIFS('ZASOBY N'!$B119:$B$525,'ZASOBY N'!$B119,'ZASOBY N'!$C119:'ZASOBY N'!$C$525,'ZASOBY N'!$C119,'ZASOBY N'!$D119:'ZASOBY N'!$D$525,'ZASOBY N'!$D119,'ZASOBY N'!$H119:'ZASOBY N'!$H$525,'ZASOBY N'!$H119 )</f>
        <v>0</v>
      </c>
      <c r="BM122" s="410">
        <f>COUNTIFS('ZASOBY N'!$B$10:$B119,'ZASOBY N'!$B119,'ZASOBY N'!$C$10:'ZASOBY N'!$C119,'ZASOBY N'!$C119,'ZASOBY N'!$D$10:'ZASOBY N'!$D119,'ZASOBY N'!$D119,'ZASOBY N'!$H$10:'ZASOBY N'!$H119,'ZASOBY N'!$H119 )</f>
        <v>0</v>
      </c>
      <c r="BN122" s="411">
        <f t="shared" si="61"/>
        <v>0</v>
      </c>
      <c r="BO122" s="425">
        <f t="shared" si="62"/>
        <v>0</v>
      </c>
      <c r="BP122" s="94"/>
      <c r="BQ122" s="94"/>
      <c r="BR122" s="94"/>
      <c r="BS122" s="94"/>
      <c r="BT122" s="94"/>
      <c r="BU122" s="94"/>
      <c r="BV122" s="94"/>
      <c r="BW122" s="426" t="str">
        <f t="shared" si="57"/>
        <v/>
      </c>
      <c r="BX122" s="439" t="str">
        <f>IF(E122=0,"",NN!E122)</f>
        <v/>
      </c>
      <c r="BY122" s="396" t="str">
        <f>IF(A122="","",NN!A122)</f>
        <v/>
      </c>
      <c r="BZ122" s="428" t="str">
        <f>IF(OR(E122=LEGENDA!$D$30,E122=LEGENDA!$D$31,E122=LEGENDA!$D$32,E122=LEGENDA!$D$33,E122=LEGENDA!$D$34,E122=LEGENDA!$D$35,E122=LEGENDA!$D$36,E122=LEGENDA!$D$37),AV122,"")</f>
        <v/>
      </c>
      <c r="CA122" s="428" t="str">
        <f>IF(OR(E122=LEGENDA!$D$30,E122=LEGENDA!$D$31,E122=LEGENDA!$D$32,E122=LEGENDA!$D$33,E122=LEGENDA!$D$34,E122=LEGENDA!$D$35,E122=LEGENDA!$D$36,E122=LEGENDA!$D$37),AG122,"")</f>
        <v/>
      </c>
      <c r="CB122" s="397" t="str">
        <f t="shared" si="58"/>
        <v/>
      </c>
      <c r="CC122" s="397" t="str">
        <f t="shared" si="63"/>
        <v/>
      </c>
      <c r="CD122" s="397" t="str">
        <f t="shared" si="64"/>
        <v/>
      </c>
      <c r="CE122" s="397" t="str">
        <f t="shared" si="65"/>
        <v/>
      </c>
      <c r="CF122" s="397" t="str">
        <f t="shared" si="66"/>
        <v/>
      </c>
      <c r="CG122" s="397" t="str">
        <f t="shared" si="67"/>
        <v/>
      </c>
      <c r="CH122" s="397" t="str">
        <f>IF(OR(E122=LEGENDA!$D$28,E122=LEGENDA!$D$29,E122=LEGENDA!$D$30,E122=LEGENDA!$D$31,E122=LEGENDA!$D$32,E122=LEGENDA!$D$33,E122=LEGENDA!$D$34,E122=LEGENDA!$D$35,E122=LEGENDA!$D$36,E122=LEGENDA!$D$39),1,"")</f>
        <v/>
      </c>
      <c r="CI122" s="397" t="str">
        <f t="shared" si="68"/>
        <v/>
      </c>
      <c r="CJ122" s="397" t="str">
        <f t="shared" si="59"/>
        <v/>
      </c>
    </row>
    <row r="123" spans="1:88" ht="18.75" customHeight="1" thickBot="1" x14ac:dyDescent="0.3">
      <c r="A123" s="152" t="str">
        <f>IF('ZASOBY N'!A120="","",'ZASOBY N'!A120)</f>
        <v/>
      </c>
      <c r="B123" s="137" t="str">
        <f>IF('ZASOBY N'!B120="","",'ZASOBY N'!B120)</f>
        <v/>
      </c>
      <c r="C123" s="137" t="str">
        <f>IF('ZASOBY N'!C120="","",'ZASOBY N'!C120)</f>
        <v/>
      </c>
      <c r="D123" s="354" t="str">
        <f>IF('ZASOBY N'!D120="","",'ZASOBY N'!D120)</f>
        <v/>
      </c>
      <c r="E123" s="404"/>
      <c r="F123" s="130"/>
      <c r="G123" s="129"/>
      <c r="H123" s="301"/>
      <c r="I123" s="301"/>
      <c r="J123" s="147" t="str">
        <f>IF('ZASOBY N'!$F120="","",'ZASOBY N'!$F120)</f>
        <v/>
      </c>
      <c r="K123" s="403"/>
      <c r="L123" s="254" t="str">
        <f t="shared" si="69"/>
        <v/>
      </c>
      <c r="M123" s="300"/>
      <c r="N123" s="300"/>
      <c r="O123" s="140" t="str">
        <f>IF(L123="","",IF(OR(E123=LEGENDA!$D$28,E123=LEGENDA!$D$29,E123=LEGENDA!$D$31,E123=LEGENDA!$D$38),0.15,0))</f>
        <v/>
      </c>
      <c r="P123" s="140" t="str">
        <f>IF(L123="","",IF(AND(E123=LEGENDA!$D$39,H123=""),"BRAK kol.7",IF(AND(F123=LEGENDA!$A$105,H123=""),"BRAK kol.7",IF(AND(F123=LEGENDA!$A$106,H123=""),"BRAK kol.7",IF(AND(F123=LEGENDA!$A$107,H123=""),"BRAK kol.7",IF(AND(F123=LEGENDA!$A$108,H123=""),"BRAK kol.7",IF(AND(F123=LEGENDA!$A$109,H123=""),"BRAK kol.7",L123*O123)))))))</f>
        <v/>
      </c>
      <c r="Q123" s="141" t="str">
        <f t="shared" si="39"/>
        <v/>
      </c>
      <c r="R123" s="142" t="str">
        <f t="shared" si="40"/>
        <v/>
      </c>
      <c r="S123" s="149" t="str">
        <f t="shared" si="60"/>
        <v/>
      </c>
      <c r="T123" s="431" t="str">
        <f t="shared" si="41"/>
        <v/>
      </c>
      <c r="U123" s="402"/>
      <c r="V123" s="431" t="str">
        <f t="shared" si="42"/>
        <v/>
      </c>
      <c r="W123" s="257"/>
      <c r="X123" s="302" t="str">
        <f>IF(U123="","",IF(AND(V123="",W123=""),"",IF(AND(E123=LEGENDA!$D$39,H123=""),"BRAK kol.7",IF(AND(F123=LEGENDA!$A$105,H123="",E123=LEGENDA!$D$35),V123*W123,IF(AND(F123=LEGENDA!$A$105,H123="",E123=LEGENDA!$D$36),V123*W123,IF(AND(F123=LEGENDA!$A$105,H123=""),"BRAK kol.7",IF(AND(F123=LEGENDA!$A$106,H123=""),"BRAK kol.7",IF(AND(F123=LEGENDA!$A$107,H123=""),"BRAK kol.7",IF(AND(F123=LEGENDA!$A$108,H123=""),"BRAK kol.7",IF(AND(F123=LEGENDA!$A$109,H123=""),"BRAK kol.7",IF(AND(U123&gt;0,W123=""),"Brakkol21",IF(OR(T123="Błąd kol. 7",T123="Błąd kol.8"),T123,IF(AND(H123="",I123=""),"BRAKkol7-8",V123*W123)))))))))))))</f>
        <v/>
      </c>
      <c r="Y123" s="402"/>
      <c r="Z123" s="431" t="str">
        <f t="shared" si="43"/>
        <v/>
      </c>
      <c r="AA123" s="257"/>
      <c r="AB123" s="302" t="str">
        <f>IF(OR(Y123="",Z123="",AA123=""),"",IF(AND(E123=LEGENDA!$D$39,H123=""),"BRAK kol.7",IF(AND(F123=LEGENDA!$A$105,H123=""),"BRAK kol.7",IF(AND(F123=LEGENDA!$A$106,H123=""),"BRAK kol.7",IF(AND(F123=LEGENDA!$A$107,H123=""),"BRAK kol.7",IF(AND(F123=LEGENDA!$A$108,H123=""),"BRAK kol.7",IF(AND(F123=LEGENDA!$A$109,H123=""),"BRAK kol.7",Z123*AA123)))))))</f>
        <v/>
      </c>
      <c r="AC123" s="302" t="str">
        <f t="shared" si="44"/>
        <v/>
      </c>
      <c r="AD123" s="143" t="str">
        <f>IFERROR(IF(OR(J123="",AC123=""),"",IF(AND(E123=LEGENDA!$D$39,H123="",I123=""),"BRAK kol.7",AC123*$J123)),"BRAK kol.7")</f>
        <v/>
      </c>
      <c r="AE123" s="144" t="str">
        <f t="shared" si="45"/>
        <v/>
      </c>
      <c r="AF123" s="143" t="str">
        <f t="shared" si="46"/>
        <v/>
      </c>
      <c r="AG123" s="143" t="str">
        <f t="shared" si="47"/>
        <v/>
      </c>
      <c r="AH123" s="143" t="str">
        <f t="shared" si="48"/>
        <v/>
      </c>
      <c r="AI123" s="131"/>
      <c r="AJ123" s="327"/>
      <c r="AK123" s="286" t="str">
        <f t="shared" si="49"/>
        <v/>
      </c>
      <c r="AL123" s="287" t="str">
        <f t="shared" si="50"/>
        <v/>
      </c>
      <c r="AM123" s="287" t="str">
        <f t="shared" si="51"/>
        <v/>
      </c>
      <c r="AN123" s="318" t="str">
        <f>IF('ZASOBY N'!BD120="","",'ZASOBY N'!BD120)</f>
        <v/>
      </c>
      <c r="AO123" s="320"/>
      <c r="AP123" s="329">
        <f t="shared" si="52"/>
        <v>0</v>
      </c>
      <c r="AQ123" s="333">
        <f t="shared" si="70"/>
        <v>0</v>
      </c>
      <c r="AR123" s="333">
        <f t="shared" si="70"/>
        <v>0</v>
      </c>
      <c r="AS123" s="333">
        <f t="shared" si="53"/>
        <v>0</v>
      </c>
      <c r="AT123" s="333">
        <f t="shared" si="71"/>
        <v>0</v>
      </c>
      <c r="AU123" s="333">
        <f t="shared" si="55"/>
        <v>0</v>
      </c>
      <c r="AV123" s="396" t="str">
        <f>IF(BJ123=0,"",NN!BJ123)</f>
        <v/>
      </c>
      <c r="AW123" s="460" t="str">
        <f>IF('UPR BILANS N'!W121="","",'UPR BILANS N'!W121)</f>
        <v/>
      </c>
      <c r="AX123" s="94" t="str">
        <f t="shared" si="56"/>
        <v/>
      </c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414">
        <f>IFERROR(IF(AND(BL123=1,BM123=1,SUMIF($C123:$C$525,$C123,$AH123:$AH$525)=$BN123),$BN123,IF($BO123&gt;0,$BO123,IF(AND(B123=B124,C123=C124,D123=D124,J123=J124),AH123+AH124,IF(AND(COUNTIF($C$13:$C122,$C123)&gt;=1,COUNTIF($D$13:$D122,$D123)&gt;=1),0,IF(AND(SUMIF($B123:$B$525,$B123,$AH123:$AH$525)&gt;$AH123,SUMIF($C123:$C$525,$C123,$AH123:$AH$525)&gt;$AH123,SUMIF($D123:$D$525,$D123,$AH123:$AH$525)&gt;$AH123),SUMIF($C123:$C$525,$C123,$BN123:$BN$525),0))))),0)</f>
        <v>0</v>
      </c>
      <c r="BK123" s="424"/>
      <c r="BL123" s="409">
        <f>COUNTIFS('ZASOBY N'!$B120:$B$525,'ZASOBY N'!$B120,'ZASOBY N'!$C120:'ZASOBY N'!$C$525,'ZASOBY N'!$C120,'ZASOBY N'!$D120:'ZASOBY N'!$D$525,'ZASOBY N'!$D120,'ZASOBY N'!$H120:'ZASOBY N'!$H$525,'ZASOBY N'!$H120 )</f>
        <v>0</v>
      </c>
      <c r="BM123" s="410">
        <f>COUNTIFS('ZASOBY N'!$B$10:$B120,'ZASOBY N'!$B120,'ZASOBY N'!$C$10:'ZASOBY N'!$C120,'ZASOBY N'!$C120,'ZASOBY N'!$D$10:'ZASOBY N'!$D120,'ZASOBY N'!$D120,'ZASOBY N'!$H$10:'ZASOBY N'!$H120,'ZASOBY N'!$H120 )</f>
        <v>0</v>
      </c>
      <c r="BN123" s="411">
        <f t="shared" si="61"/>
        <v>0</v>
      </c>
      <c r="BO123" s="425">
        <f t="shared" si="62"/>
        <v>0</v>
      </c>
      <c r="BP123" s="94"/>
      <c r="BQ123" s="94"/>
      <c r="BR123" s="94"/>
      <c r="BS123" s="94"/>
      <c r="BT123" s="94"/>
      <c r="BU123" s="94"/>
      <c r="BV123" s="94"/>
      <c r="BW123" s="426" t="str">
        <f t="shared" si="57"/>
        <v/>
      </c>
      <c r="BX123" s="439" t="str">
        <f>IF(E123=0,"",NN!E123)</f>
        <v/>
      </c>
      <c r="BY123" s="396" t="str">
        <f>IF(A123="","",NN!A123)</f>
        <v/>
      </c>
      <c r="BZ123" s="428" t="str">
        <f>IF(OR(E123=LEGENDA!$D$30,E123=LEGENDA!$D$31,E123=LEGENDA!$D$32,E123=LEGENDA!$D$33,E123=LEGENDA!$D$34,E123=LEGENDA!$D$35,E123=LEGENDA!$D$36,E123=LEGENDA!$D$37),AV123,"")</f>
        <v/>
      </c>
      <c r="CA123" s="428" t="str">
        <f>IF(OR(E123=LEGENDA!$D$30,E123=LEGENDA!$D$31,E123=LEGENDA!$D$32,E123=LEGENDA!$D$33,E123=LEGENDA!$D$34,E123=LEGENDA!$D$35,E123=LEGENDA!$D$36,E123=LEGENDA!$D$37),AG123,"")</f>
        <v/>
      </c>
      <c r="CB123" s="397" t="str">
        <f t="shared" si="58"/>
        <v/>
      </c>
      <c r="CC123" s="397" t="str">
        <f t="shared" si="63"/>
        <v/>
      </c>
      <c r="CD123" s="397" t="str">
        <f t="shared" si="64"/>
        <v/>
      </c>
      <c r="CE123" s="397" t="str">
        <f t="shared" si="65"/>
        <v/>
      </c>
      <c r="CF123" s="397" t="str">
        <f t="shared" si="66"/>
        <v/>
      </c>
      <c r="CG123" s="397" t="str">
        <f t="shared" si="67"/>
        <v/>
      </c>
      <c r="CH123" s="397" t="str">
        <f>IF(OR(E123=LEGENDA!$D$28,E123=LEGENDA!$D$29,E123=LEGENDA!$D$30,E123=LEGENDA!$D$31,E123=LEGENDA!$D$32,E123=LEGENDA!$D$33,E123=LEGENDA!$D$34,E123=LEGENDA!$D$35,E123=LEGENDA!$D$36,E123=LEGENDA!$D$39),1,"")</f>
        <v/>
      </c>
      <c r="CI123" s="397" t="str">
        <f t="shared" si="68"/>
        <v/>
      </c>
      <c r="CJ123" s="397" t="str">
        <f t="shared" si="59"/>
        <v/>
      </c>
    </row>
    <row r="124" spans="1:88" ht="18.75" customHeight="1" thickBot="1" x14ac:dyDescent="0.3">
      <c r="A124" s="152" t="str">
        <f>IF('ZASOBY N'!A121="","",'ZASOBY N'!A121)</f>
        <v/>
      </c>
      <c r="B124" s="137" t="str">
        <f>IF('ZASOBY N'!B121="","",'ZASOBY N'!B121)</f>
        <v/>
      </c>
      <c r="C124" s="137" t="str">
        <f>IF('ZASOBY N'!C121="","",'ZASOBY N'!C121)</f>
        <v/>
      </c>
      <c r="D124" s="354" t="str">
        <f>IF('ZASOBY N'!D121="","",'ZASOBY N'!D121)</f>
        <v/>
      </c>
      <c r="E124" s="404"/>
      <c r="F124" s="130"/>
      <c r="G124" s="129"/>
      <c r="H124" s="301"/>
      <c r="I124" s="301"/>
      <c r="J124" s="147" t="str">
        <f>IF('ZASOBY N'!$F121="","",'ZASOBY N'!$F121)</f>
        <v/>
      </c>
      <c r="K124" s="403"/>
      <c r="L124" s="254" t="str">
        <f t="shared" si="69"/>
        <v/>
      </c>
      <c r="M124" s="300"/>
      <c r="N124" s="300"/>
      <c r="O124" s="140" t="str">
        <f>IF(L124="","",IF(OR(E124=LEGENDA!$D$28,E124=LEGENDA!$D$29,E124=LEGENDA!$D$31,E124=LEGENDA!$D$38),0.15,0))</f>
        <v/>
      </c>
      <c r="P124" s="140" t="str">
        <f>IF(L124="","",IF(AND(E124=LEGENDA!$D$39,H124=""),"BRAK kol.7",IF(AND(F124=LEGENDA!$A$105,H124=""),"BRAK kol.7",IF(AND(F124=LEGENDA!$A$106,H124=""),"BRAK kol.7",IF(AND(F124=LEGENDA!$A$107,H124=""),"BRAK kol.7",IF(AND(F124=LEGENDA!$A$108,H124=""),"BRAK kol.7",IF(AND(F124=LEGENDA!$A$109,H124=""),"BRAK kol.7",L124*O124)))))))</f>
        <v/>
      </c>
      <c r="Q124" s="141" t="str">
        <f t="shared" si="39"/>
        <v/>
      </c>
      <c r="R124" s="142" t="str">
        <f t="shared" si="40"/>
        <v/>
      </c>
      <c r="S124" s="149" t="str">
        <f t="shared" si="60"/>
        <v/>
      </c>
      <c r="T124" s="431" t="str">
        <f t="shared" si="41"/>
        <v/>
      </c>
      <c r="U124" s="402"/>
      <c r="V124" s="431" t="str">
        <f t="shared" si="42"/>
        <v/>
      </c>
      <c r="W124" s="257"/>
      <c r="X124" s="302" t="str">
        <f>IF(U124="","",IF(AND(V124="",W124=""),"",IF(AND(E124=LEGENDA!$D$39,H124=""),"BRAK kol.7",IF(AND(F124=LEGENDA!$A$105,H124="",E124=LEGENDA!$D$35),V124*W124,IF(AND(F124=LEGENDA!$A$105,H124="",E124=LEGENDA!$D$36),V124*W124,IF(AND(F124=LEGENDA!$A$105,H124=""),"BRAK kol.7",IF(AND(F124=LEGENDA!$A$106,H124=""),"BRAK kol.7",IF(AND(F124=LEGENDA!$A$107,H124=""),"BRAK kol.7",IF(AND(F124=LEGENDA!$A$108,H124=""),"BRAK kol.7",IF(AND(F124=LEGENDA!$A$109,H124=""),"BRAK kol.7",IF(AND(U124&gt;0,W124=""),"Brakkol21",IF(OR(T124="Błąd kol. 7",T124="Błąd kol.8"),T124,IF(AND(H124="",I124=""),"BRAKkol7-8",V124*W124)))))))))))))</f>
        <v/>
      </c>
      <c r="Y124" s="402"/>
      <c r="Z124" s="431" t="str">
        <f t="shared" si="43"/>
        <v/>
      </c>
      <c r="AA124" s="257"/>
      <c r="AB124" s="302" t="str">
        <f>IF(OR(Y124="",Z124="",AA124=""),"",IF(AND(E124=LEGENDA!$D$39,H124=""),"BRAK kol.7",IF(AND(F124=LEGENDA!$A$105,H124=""),"BRAK kol.7",IF(AND(F124=LEGENDA!$A$106,H124=""),"BRAK kol.7",IF(AND(F124=LEGENDA!$A$107,H124=""),"BRAK kol.7",IF(AND(F124=LEGENDA!$A$108,H124=""),"BRAK kol.7",IF(AND(F124=LEGENDA!$A$109,H124=""),"BRAK kol.7",Z124*AA124)))))))</f>
        <v/>
      </c>
      <c r="AC124" s="302" t="str">
        <f t="shared" si="44"/>
        <v/>
      </c>
      <c r="AD124" s="143" t="str">
        <f>IFERROR(IF(OR(J124="",AC124=""),"",IF(AND(E124=LEGENDA!$D$39,H124="",I124=""),"BRAK kol.7",AC124*$J124)),"BRAK kol.7")</f>
        <v/>
      </c>
      <c r="AE124" s="144" t="str">
        <f t="shared" si="45"/>
        <v/>
      </c>
      <c r="AF124" s="143" t="str">
        <f t="shared" si="46"/>
        <v/>
      </c>
      <c r="AG124" s="143" t="str">
        <f t="shared" si="47"/>
        <v/>
      </c>
      <c r="AH124" s="143" t="str">
        <f t="shared" si="48"/>
        <v/>
      </c>
      <c r="AI124" s="131"/>
      <c r="AJ124" s="327"/>
      <c r="AK124" s="286" t="str">
        <f t="shared" si="49"/>
        <v/>
      </c>
      <c r="AL124" s="287" t="str">
        <f t="shared" si="50"/>
        <v/>
      </c>
      <c r="AM124" s="287" t="str">
        <f t="shared" si="51"/>
        <v/>
      </c>
      <c r="AN124" s="318" t="str">
        <f>IF('ZASOBY N'!BD121="","",'ZASOBY N'!BD121)</f>
        <v/>
      </c>
      <c r="AO124" s="320"/>
      <c r="AP124" s="329">
        <f t="shared" si="52"/>
        <v>0</v>
      </c>
      <c r="AQ124" s="333">
        <f t="shared" si="70"/>
        <v>0</v>
      </c>
      <c r="AR124" s="333">
        <f t="shared" si="70"/>
        <v>0</v>
      </c>
      <c r="AS124" s="333">
        <f t="shared" si="53"/>
        <v>0</v>
      </c>
      <c r="AT124" s="333">
        <f t="shared" si="71"/>
        <v>0</v>
      </c>
      <c r="AU124" s="333">
        <f t="shared" si="55"/>
        <v>0</v>
      </c>
      <c r="AV124" s="396" t="str">
        <f>IF(BJ124=0,"",NN!BJ124)</f>
        <v/>
      </c>
      <c r="AW124" s="460" t="str">
        <f>IF('UPR BILANS N'!W122="","",'UPR BILANS N'!W122)</f>
        <v/>
      </c>
      <c r="AX124" s="94" t="str">
        <f t="shared" si="56"/>
        <v/>
      </c>
      <c r="AY124" s="94"/>
      <c r="AZ124" s="94"/>
      <c r="BA124" s="94"/>
      <c r="BB124" s="94"/>
      <c r="BC124" s="94"/>
      <c r="BD124" s="94"/>
      <c r="BE124" s="94"/>
      <c r="BF124" s="94"/>
      <c r="BG124" s="94"/>
      <c r="BH124" s="94"/>
      <c r="BI124" s="94"/>
      <c r="BJ124" s="414">
        <f>IFERROR(IF(AND(BL124=1,BM124=1,SUMIF($C124:$C$525,$C124,$AH124:$AH$525)=$BN124),$BN124,IF($BO124&gt;0,$BO124,IF(AND(B124=B125,C124=C125,D124=D125,J124=J125),AH124+AH125,IF(AND(COUNTIF($C$13:$C123,$C124)&gt;=1,COUNTIF($D$13:$D123,$D124)&gt;=1),0,IF(AND(SUMIF($B124:$B$525,$B124,$AH124:$AH$525)&gt;$AH124,SUMIF($C124:$C$525,$C124,$AH124:$AH$525)&gt;$AH124,SUMIF($D124:$D$525,$D124,$AH124:$AH$525)&gt;$AH124),SUMIF($C124:$C$525,$C124,$BN124:$BN$525),0))))),0)</f>
        <v>0</v>
      </c>
      <c r="BK124" s="424"/>
      <c r="BL124" s="409">
        <f>COUNTIFS('ZASOBY N'!$B121:$B$525,'ZASOBY N'!$B121,'ZASOBY N'!$C121:'ZASOBY N'!$C$525,'ZASOBY N'!$C121,'ZASOBY N'!$D121:'ZASOBY N'!$D$525,'ZASOBY N'!$D121,'ZASOBY N'!$H121:'ZASOBY N'!$H$525,'ZASOBY N'!$H121 )</f>
        <v>0</v>
      </c>
      <c r="BM124" s="410">
        <f>COUNTIFS('ZASOBY N'!$B$10:$B121,'ZASOBY N'!$B121,'ZASOBY N'!$C$10:'ZASOBY N'!$C121,'ZASOBY N'!$C121,'ZASOBY N'!$D$10:'ZASOBY N'!$D121,'ZASOBY N'!$D121,'ZASOBY N'!$H$10:'ZASOBY N'!$H121,'ZASOBY N'!$H121 )</f>
        <v>0</v>
      </c>
      <c r="BN124" s="411">
        <f t="shared" si="61"/>
        <v>0</v>
      </c>
      <c r="BO124" s="425">
        <f t="shared" si="62"/>
        <v>0</v>
      </c>
      <c r="BP124" s="94"/>
      <c r="BQ124" s="94"/>
      <c r="BR124" s="94"/>
      <c r="BS124" s="94"/>
      <c r="BT124" s="94"/>
      <c r="BU124" s="94"/>
      <c r="BV124" s="94"/>
      <c r="BW124" s="426" t="str">
        <f t="shared" si="57"/>
        <v/>
      </c>
      <c r="BX124" s="439" t="str">
        <f>IF(E124=0,"",NN!E124)</f>
        <v/>
      </c>
      <c r="BY124" s="396" t="str">
        <f>IF(A124="","",NN!A124)</f>
        <v/>
      </c>
      <c r="BZ124" s="428" t="str">
        <f>IF(OR(E124=LEGENDA!$D$30,E124=LEGENDA!$D$31,E124=LEGENDA!$D$32,E124=LEGENDA!$D$33,E124=LEGENDA!$D$34,E124=LEGENDA!$D$35,E124=LEGENDA!$D$36,E124=LEGENDA!$D$37),AV124,"")</f>
        <v/>
      </c>
      <c r="CA124" s="428" t="str">
        <f>IF(OR(E124=LEGENDA!$D$30,E124=LEGENDA!$D$31,E124=LEGENDA!$D$32,E124=LEGENDA!$D$33,E124=LEGENDA!$D$34,E124=LEGENDA!$D$35,E124=LEGENDA!$D$36,E124=LEGENDA!$D$37),AG124,"")</f>
        <v/>
      </c>
      <c r="CB124" s="397" t="str">
        <f t="shared" si="58"/>
        <v/>
      </c>
      <c r="CC124" s="397" t="str">
        <f t="shared" si="63"/>
        <v/>
      </c>
      <c r="CD124" s="397" t="str">
        <f t="shared" si="64"/>
        <v/>
      </c>
      <c r="CE124" s="397" t="str">
        <f t="shared" si="65"/>
        <v/>
      </c>
      <c r="CF124" s="397" t="str">
        <f t="shared" si="66"/>
        <v/>
      </c>
      <c r="CG124" s="397" t="str">
        <f t="shared" si="67"/>
        <v/>
      </c>
      <c r="CH124" s="397" t="str">
        <f>IF(OR(E124=LEGENDA!$D$28,E124=LEGENDA!$D$29,E124=LEGENDA!$D$30,E124=LEGENDA!$D$31,E124=LEGENDA!$D$32,E124=LEGENDA!$D$33,E124=LEGENDA!$D$34,E124=LEGENDA!$D$35,E124=LEGENDA!$D$36,E124=LEGENDA!$D$39),1,"")</f>
        <v/>
      </c>
      <c r="CI124" s="397" t="str">
        <f t="shared" si="68"/>
        <v/>
      </c>
      <c r="CJ124" s="397" t="str">
        <f t="shared" si="59"/>
        <v/>
      </c>
    </row>
    <row r="125" spans="1:88" ht="18.75" customHeight="1" thickBot="1" x14ac:dyDescent="0.3">
      <c r="A125" s="152" t="str">
        <f>IF('ZASOBY N'!A122="","",'ZASOBY N'!A122)</f>
        <v/>
      </c>
      <c r="B125" s="137" t="str">
        <f>IF('ZASOBY N'!B122="","",'ZASOBY N'!B122)</f>
        <v/>
      </c>
      <c r="C125" s="137" t="str">
        <f>IF('ZASOBY N'!C122="","",'ZASOBY N'!C122)</f>
        <v/>
      </c>
      <c r="D125" s="354" t="str">
        <f>IF('ZASOBY N'!D122="","",'ZASOBY N'!D122)</f>
        <v/>
      </c>
      <c r="E125" s="404"/>
      <c r="F125" s="130"/>
      <c r="G125" s="129"/>
      <c r="H125" s="301"/>
      <c r="I125" s="301"/>
      <c r="J125" s="147" t="str">
        <f>IF('ZASOBY N'!$F122="","",'ZASOBY N'!$F122)</f>
        <v/>
      </c>
      <c r="K125" s="403"/>
      <c r="L125" s="254" t="str">
        <f t="shared" si="69"/>
        <v/>
      </c>
      <c r="M125" s="300"/>
      <c r="N125" s="300"/>
      <c r="O125" s="140" t="str">
        <f>IF(L125="","",IF(OR(E125=LEGENDA!$D$28,E125=LEGENDA!$D$29,E125=LEGENDA!$D$31,E125=LEGENDA!$D$38),0.15,0))</f>
        <v/>
      </c>
      <c r="P125" s="140" t="str">
        <f>IF(L125="","",IF(AND(E125=LEGENDA!$D$39,H125=""),"BRAK kol.7",IF(AND(F125=LEGENDA!$A$105,H125=""),"BRAK kol.7",IF(AND(F125=LEGENDA!$A$106,H125=""),"BRAK kol.7",IF(AND(F125=LEGENDA!$A$107,H125=""),"BRAK kol.7",IF(AND(F125=LEGENDA!$A$108,H125=""),"BRAK kol.7",IF(AND(F125=LEGENDA!$A$109,H125=""),"BRAK kol.7",L125*O125)))))))</f>
        <v/>
      </c>
      <c r="Q125" s="141" t="str">
        <f t="shared" si="39"/>
        <v/>
      </c>
      <c r="R125" s="142" t="str">
        <f t="shared" si="40"/>
        <v/>
      </c>
      <c r="S125" s="149" t="str">
        <f t="shared" si="60"/>
        <v/>
      </c>
      <c r="T125" s="431" t="str">
        <f t="shared" si="41"/>
        <v/>
      </c>
      <c r="U125" s="402"/>
      <c r="V125" s="431" t="str">
        <f t="shared" si="42"/>
        <v/>
      </c>
      <c r="W125" s="257"/>
      <c r="X125" s="302" t="str">
        <f>IF(U125="","",IF(AND(V125="",W125=""),"",IF(AND(E125=LEGENDA!$D$39,H125=""),"BRAK kol.7",IF(AND(F125=LEGENDA!$A$105,H125="",E125=LEGENDA!$D$35),V125*W125,IF(AND(F125=LEGENDA!$A$105,H125="",E125=LEGENDA!$D$36),V125*W125,IF(AND(F125=LEGENDA!$A$105,H125=""),"BRAK kol.7",IF(AND(F125=LEGENDA!$A$106,H125=""),"BRAK kol.7",IF(AND(F125=LEGENDA!$A$107,H125=""),"BRAK kol.7",IF(AND(F125=LEGENDA!$A$108,H125=""),"BRAK kol.7",IF(AND(F125=LEGENDA!$A$109,H125=""),"BRAK kol.7",IF(AND(U125&gt;0,W125=""),"Brakkol21",IF(OR(T125="Błąd kol. 7",T125="Błąd kol.8"),T125,IF(AND(H125="",I125=""),"BRAKkol7-8",V125*W125)))))))))))))</f>
        <v/>
      </c>
      <c r="Y125" s="402"/>
      <c r="Z125" s="431" t="str">
        <f t="shared" si="43"/>
        <v/>
      </c>
      <c r="AA125" s="257"/>
      <c r="AB125" s="302" t="str">
        <f>IF(OR(Y125="",Z125="",AA125=""),"",IF(AND(E125=LEGENDA!$D$39,H125=""),"BRAK kol.7",IF(AND(F125=LEGENDA!$A$105,H125=""),"BRAK kol.7",IF(AND(F125=LEGENDA!$A$106,H125=""),"BRAK kol.7",IF(AND(F125=LEGENDA!$A$107,H125=""),"BRAK kol.7",IF(AND(F125=LEGENDA!$A$108,H125=""),"BRAK kol.7",IF(AND(F125=LEGENDA!$A$109,H125=""),"BRAK kol.7",Z125*AA125)))))))</f>
        <v/>
      </c>
      <c r="AC125" s="302" t="str">
        <f t="shared" si="44"/>
        <v/>
      </c>
      <c r="AD125" s="143" t="str">
        <f>IFERROR(IF(OR(J125="",AC125=""),"",IF(AND(E125=LEGENDA!$D$39,H125="",I125=""),"BRAK kol.7",AC125*$J125)),"BRAK kol.7")</f>
        <v/>
      </c>
      <c r="AE125" s="144" t="str">
        <f t="shared" si="45"/>
        <v/>
      </c>
      <c r="AF125" s="143" t="str">
        <f t="shared" si="46"/>
        <v/>
      </c>
      <c r="AG125" s="143" t="str">
        <f t="shared" si="47"/>
        <v/>
      </c>
      <c r="AH125" s="143" t="str">
        <f t="shared" si="48"/>
        <v/>
      </c>
      <c r="AI125" s="131"/>
      <c r="AJ125" s="327"/>
      <c r="AK125" s="286" t="str">
        <f t="shared" si="49"/>
        <v/>
      </c>
      <c r="AL125" s="287" t="str">
        <f t="shared" si="50"/>
        <v/>
      </c>
      <c r="AM125" s="287" t="str">
        <f t="shared" si="51"/>
        <v/>
      </c>
      <c r="AN125" s="318" t="str">
        <f>IF('ZASOBY N'!BD122="","",'ZASOBY N'!BD122)</f>
        <v/>
      </c>
      <c r="AO125" s="320"/>
      <c r="AP125" s="329">
        <f t="shared" si="52"/>
        <v>0</v>
      </c>
      <c r="AQ125" s="333">
        <f t="shared" si="70"/>
        <v>0</v>
      </c>
      <c r="AR125" s="333">
        <f t="shared" si="70"/>
        <v>0</v>
      </c>
      <c r="AS125" s="333">
        <f t="shared" si="53"/>
        <v>0</v>
      </c>
      <c r="AT125" s="333">
        <f t="shared" si="71"/>
        <v>0</v>
      </c>
      <c r="AU125" s="333">
        <f t="shared" si="55"/>
        <v>0</v>
      </c>
      <c r="AV125" s="396" t="str">
        <f>IF(BJ125=0,"",NN!BJ125)</f>
        <v/>
      </c>
      <c r="AW125" s="460" t="str">
        <f>IF('UPR BILANS N'!W123="","",'UPR BILANS N'!W123)</f>
        <v/>
      </c>
      <c r="AX125" s="94" t="str">
        <f t="shared" si="56"/>
        <v/>
      </c>
      <c r="AY125" s="94"/>
      <c r="AZ125" s="94"/>
      <c r="BA125" s="94"/>
      <c r="BB125" s="94"/>
      <c r="BC125" s="94"/>
      <c r="BD125" s="94"/>
      <c r="BE125" s="94"/>
      <c r="BF125" s="94"/>
      <c r="BG125" s="94"/>
      <c r="BH125" s="94"/>
      <c r="BI125" s="94"/>
      <c r="BJ125" s="414">
        <f>IFERROR(IF(AND(BL125=1,BM125=1,SUMIF($C125:$C$525,$C125,$AH125:$AH$525)=$BN125),$BN125,IF($BO125&gt;0,$BO125,IF(AND(B125=B126,C125=C126,D125=D126,J125=J126),AH125+AH126,IF(AND(COUNTIF($C$13:$C124,$C125)&gt;=1,COUNTIF($D$13:$D124,$D125)&gt;=1),0,IF(AND(SUMIF($B125:$B$525,$B125,$AH125:$AH$525)&gt;$AH125,SUMIF($C125:$C$525,$C125,$AH125:$AH$525)&gt;$AH125,SUMIF($D125:$D$525,$D125,$AH125:$AH$525)&gt;$AH125),SUMIF($C125:$C$525,$C125,$BN125:$BN$525),0))))),0)</f>
        <v>0</v>
      </c>
      <c r="BK125" s="424"/>
      <c r="BL125" s="409">
        <f>COUNTIFS('ZASOBY N'!$B122:$B$525,'ZASOBY N'!$B122,'ZASOBY N'!$C122:'ZASOBY N'!$C$525,'ZASOBY N'!$C122,'ZASOBY N'!$D122:'ZASOBY N'!$D$525,'ZASOBY N'!$D122,'ZASOBY N'!$H122:'ZASOBY N'!$H$525,'ZASOBY N'!$H122 )</f>
        <v>0</v>
      </c>
      <c r="BM125" s="410">
        <f>COUNTIFS('ZASOBY N'!$B$10:$B122,'ZASOBY N'!$B122,'ZASOBY N'!$C$10:'ZASOBY N'!$C122,'ZASOBY N'!$C122,'ZASOBY N'!$D$10:'ZASOBY N'!$D122,'ZASOBY N'!$D122,'ZASOBY N'!$H$10:'ZASOBY N'!$H122,'ZASOBY N'!$H122 )</f>
        <v>0</v>
      </c>
      <c r="BN125" s="411">
        <f t="shared" si="61"/>
        <v>0</v>
      </c>
      <c r="BO125" s="425">
        <f t="shared" si="62"/>
        <v>0</v>
      </c>
      <c r="BP125" s="94"/>
      <c r="BQ125" s="94"/>
      <c r="BR125" s="94"/>
      <c r="BS125" s="94"/>
      <c r="BT125" s="94"/>
      <c r="BU125" s="94"/>
      <c r="BV125" s="94"/>
      <c r="BW125" s="426" t="str">
        <f t="shared" si="57"/>
        <v/>
      </c>
      <c r="BX125" s="439" t="str">
        <f>IF(E125=0,"",NN!E125)</f>
        <v/>
      </c>
      <c r="BY125" s="396" t="str">
        <f>IF(A125="","",NN!A125)</f>
        <v/>
      </c>
      <c r="BZ125" s="428" t="str">
        <f>IF(OR(E125=LEGENDA!$D$30,E125=LEGENDA!$D$31,E125=LEGENDA!$D$32,E125=LEGENDA!$D$33,E125=LEGENDA!$D$34,E125=LEGENDA!$D$35,E125=LEGENDA!$D$36,E125=LEGENDA!$D$37),AV125,"")</f>
        <v/>
      </c>
      <c r="CA125" s="428" t="str">
        <f>IF(OR(E125=LEGENDA!$D$30,E125=LEGENDA!$D$31,E125=LEGENDA!$D$32,E125=LEGENDA!$D$33,E125=LEGENDA!$D$34,E125=LEGENDA!$D$35,E125=LEGENDA!$D$36,E125=LEGENDA!$D$37),AG125,"")</f>
        <v/>
      </c>
      <c r="CB125" s="397" t="str">
        <f t="shared" si="58"/>
        <v/>
      </c>
      <c r="CC125" s="397" t="str">
        <f t="shared" si="63"/>
        <v/>
      </c>
      <c r="CD125" s="397" t="str">
        <f t="shared" si="64"/>
        <v/>
      </c>
      <c r="CE125" s="397" t="str">
        <f t="shared" si="65"/>
        <v/>
      </c>
      <c r="CF125" s="397" t="str">
        <f t="shared" si="66"/>
        <v/>
      </c>
      <c r="CG125" s="397" t="str">
        <f t="shared" si="67"/>
        <v/>
      </c>
      <c r="CH125" s="397" t="str">
        <f>IF(OR(E125=LEGENDA!$D$28,E125=LEGENDA!$D$29,E125=LEGENDA!$D$30,E125=LEGENDA!$D$31,E125=LEGENDA!$D$32,E125=LEGENDA!$D$33,E125=LEGENDA!$D$34,E125=LEGENDA!$D$35,E125=LEGENDA!$D$36,E125=LEGENDA!$D$39),1,"")</f>
        <v/>
      </c>
      <c r="CI125" s="397" t="str">
        <f t="shared" si="68"/>
        <v/>
      </c>
      <c r="CJ125" s="397" t="str">
        <f t="shared" si="59"/>
        <v/>
      </c>
    </row>
    <row r="126" spans="1:88" ht="18.75" customHeight="1" thickBot="1" x14ac:dyDescent="0.3">
      <c r="A126" s="152" t="str">
        <f>IF('ZASOBY N'!A123="","",'ZASOBY N'!A123)</f>
        <v/>
      </c>
      <c r="B126" s="137" t="str">
        <f>IF('ZASOBY N'!B123="","",'ZASOBY N'!B123)</f>
        <v/>
      </c>
      <c r="C126" s="137" t="str">
        <f>IF('ZASOBY N'!C123="","",'ZASOBY N'!C123)</f>
        <v/>
      </c>
      <c r="D126" s="354" t="str">
        <f>IF('ZASOBY N'!D123="","",'ZASOBY N'!D123)</f>
        <v/>
      </c>
      <c r="E126" s="404"/>
      <c r="F126" s="130"/>
      <c r="G126" s="129"/>
      <c r="H126" s="301"/>
      <c r="I126" s="301"/>
      <c r="J126" s="147" t="str">
        <f>IF('ZASOBY N'!$F123="","",'ZASOBY N'!$F123)</f>
        <v/>
      </c>
      <c r="K126" s="403"/>
      <c r="L126" s="254" t="str">
        <f t="shared" si="69"/>
        <v/>
      </c>
      <c r="M126" s="300"/>
      <c r="N126" s="300"/>
      <c r="O126" s="140" t="str">
        <f>IF(L126="","",IF(OR(E126=LEGENDA!$D$28,E126=LEGENDA!$D$29,E126=LEGENDA!$D$31,E126=LEGENDA!$D$38),0.15,0))</f>
        <v/>
      </c>
      <c r="P126" s="140" t="str">
        <f>IF(L126="","",IF(AND(E126=LEGENDA!$D$39,H126=""),"BRAK kol.7",IF(AND(F126=LEGENDA!$A$105,H126=""),"BRAK kol.7",IF(AND(F126=LEGENDA!$A$106,H126=""),"BRAK kol.7",IF(AND(F126=LEGENDA!$A$107,H126=""),"BRAK kol.7",IF(AND(F126=LEGENDA!$A$108,H126=""),"BRAK kol.7",IF(AND(F126=LEGENDA!$A$109,H126=""),"BRAK kol.7",L126*O126)))))))</f>
        <v/>
      </c>
      <c r="Q126" s="141" t="str">
        <f t="shared" si="39"/>
        <v/>
      </c>
      <c r="R126" s="142" t="str">
        <f t="shared" si="40"/>
        <v/>
      </c>
      <c r="S126" s="149" t="str">
        <f t="shared" si="60"/>
        <v/>
      </c>
      <c r="T126" s="431" t="str">
        <f t="shared" si="41"/>
        <v/>
      </c>
      <c r="U126" s="402"/>
      <c r="V126" s="431" t="str">
        <f t="shared" si="42"/>
        <v/>
      </c>
      <c r="W126" s="257"/>
      <c r="X126" s="302" t="str">
        <f>IF(U126="","",IF(AND(V126="",W126=""),"",IF(AND(E126=LEGENDA!$D$39,H126=""),"BRAK kol.7",IF(AND(F126=LEGENDA!$A$105,H126="",E126=LEGENDA!$D$35),V126*W126,IF(AND(F126=LEGENDA!$A$105,H126="",E126=LEGENDA!$D$36),V126*W126,IF(AND(F126=LEGENDA!$A$105,H126=""),"BRAK kol.7",IF(AND(F126=LEGENDA!$A$106,H126=""),"BRAK kol.7",IF(AND(F126=LEGENDA!$A$107,H126=""),"BRAK kol.7",IF(AND(F126=LEGENDA!$A$108,H126=""),"BRAK kol.7",IF(AND(F126=LEGENDA!$A$109,H126=""),"BRAK kol.7",IF(AND(U126&gt;0,W126=""),"Brakkol21",IF(OR(T126="Błąd kol. 7",T126="Błąd kol.8"),T126,IF(AND(H126="",I126=""),"BRAKkol7-8",V126*W126)))))))))))))</f>
        <v/>
      </c>
      <c r="Y126" s="402"/>
      <c r="Z126" s="431" t="str">
        <f t="shared" si="43"/>
        <v/>
      </c>
      <c r="AA126" s="257"/>
      <c r="AB126" s="302" t="str">
        <f>IF(OR(Y126="",Z126="",AA126=""),"",IF(AND(E126=LEGENDA!$D$39,H126=""),"BRAK kol.7",IF(AND(F126=LEGENDA!$A$105,H126=""),"BRAK kol.7",IF(AND(F126=LEGENDA!$A$106,H126=""),"BRAK kol.7",IF(AND(F126=LEGENDA!$A$107,H126=""),"BRAK kol.7",IF(AND(F126=LEGENDA!$A$108,H126=""),"BRAK kol.7",IF(AND(F126=LEGENDA!$A$109,H126=""),"BRAK kol.7",Z126*AA126)))))))</f>
        <v/>
      </c>
      <c r="AC126" s="302" t="str">
        <f t="shared" si="44"/>
        <v/>
      </c>
      <c r="AD126" s="143" t="str">
        <f>IFERROR(IF(OR(J126="",AC126=""),"",IF(AND(E126=LEGENDA!$D$39,H126="",I126=""),"BRAK kol.7",AC126*$J126)),"BRAK kol.7")</f>
        <v/>
      </c>
      <c r="AE126" s="144" t="str">
        <f t="shared" si="45"/>
        <v/>
      </c>
      <c r="AF126" s="143" t="str">
        <f t="shared" si="46"/>
        <v/>
      </c>
      <c r="AG126" s="143" t="str">
        <f t="shared" si="47"/>
        <v/>
      </c>
      <c r="AH126" s="143" t="str">
        <f t="shared" si="48"/>
        <v/>
      </c>
      <c r="AI126" s="131"/>
      <c r="AJ126" s="327"/>
      <c r="AK126" s="286" t="str">
        <f t="shared" si="49"/>
        <v/>
      </c>
      <c r="AL126" s="287" t="str">
        <f t="shared" si="50"/>
        <v/>
      </c>
      <c r="AM126" s="287" t="str">
        <f t="shared" si="51"/>
        <v/>
      </c>
      <c r="AN126" s="318" t="str">
        <f>IF('ZASOBY N'!BD123="","",'ZASOBY N'!BD123)</f>
        <v/>
      </c>
      <c r="AO126" s="320"/>
      <c r="AP126" s="329">
        <f t="shared" si="52"/>
        <v>0</v>
      </c>
      <c r="AQ126" s="333">
        <f t="shared" si="70"/>
        <v>0</v>
      </c>
      <c r="AR126" s="333">
        <f t="shared" si="70"/>
        <v>0</v>
      </c>
      <c r="AS126" s="333">
        <f t="shared" si="53"/>
        <v>0</v>
      </c>
      <c r="AT126" s="333">
        <f t="shared" si="71"/>
        <v>0</v>
      </c>
      <c r="AU126" s="333">
        <f t="shared" si="55"/>
        <v>0</v>
      </c>
      <c r="AV126" s="396" t="str">
        <f>IF(BJ126=0,"",NN!BJ126)</f>
        <v/>
      </c>
      <c r="AW126" s="460" t="str">
        <f>IF('UPR BILANS N'!W124="","",'UPR BILANS N'!W124)</f>
        <v/>
      </c>
      <c r="AX126" s="94" t="str">
        <f t="shared" si="56"/>
        <v/>
      </c>
      <c r="AY126" s="94"/>
      <c r="AZ126" s="94"/>
      <c r="BA126" s="94"/>
      <c r="BB126" s="94"/>
      <c r="BC126" s="94"/>
      <c r="BD126" s="94"/>
      <c r="BE126" s="94"/>
      <c r="BF126" s="94"/>
      <c r="BG126" s="94"/>
      <c r="BH126" s="94"/>
      <c r="BI126" s="94"/>
      <c r="BJ126" s="414">
        <f>IFERROR(IF(AND(BL126=1,BM126=1,SUMIF($C126:$C$525,$C126,$AH126:$AH$525)=$BN126),$BN126,IF($BO126&gt;0,$BO126,IF(AND(B126=B127,C126=C127,D126=D127,J126=J127),AH126+AH127,IF(AND(COUNTIF($C$13:$C125,$C126)&gt;=1,COUNTIF($D$13:$D125,$D126)&gt;=1),0,IF(AND(SUMIF($B126:$B$525,$B126,$AH126:$AH$525)&gt;$AH126,SUMIF($C126:$C$525,$C126,$AH126:$AH$525)&gt;$AH126,SUMIF($D126:$D$525,$D126,$AH126:$AH$525)&gt;$AH126),SUMIF($C126:$C$525,$C126,$BN126:$BN$525),0))))),0)</f>
        <v>0</v>
      </c>
      <c r="BK126" s="424"/>
      <c r="BL126" s="409">
        <f>COUNTIFS('ZASOBY N'!$B123:$B$525,'ZASOBY N'!$B123,'ZASOBY N'!$C123:'ZASOBY N'!$C$525,'ZASOBY N'!$C123,'ZASOBY N'!$D123:'ZASOBY N'!$D$525,'ZASOBY N'!$D123,'ZASOBY N'!$H123:'ZASOBY N'!$H$525,'ZASOBY N'!$H123 )</f>
        <v>0</v>
      </c>
      <c r="BM126" s="410">
        <f>COUNTIFS('ZASOBY N'!$B$10:$B123,'ZASOBY N'!$B123,'ZASOBY N'!$C$10:'ZASOBY N'!$C123,'ZASOBY N'!$C123,'ZASOBY N'!$D$10:'ZASOBY N'!$D123,'ZASOBY N'!$D123,'ZASOBY N'!$H$10:'ZASOBY N'!$H123,'ZASOBY N'!$H123 )</f>
        <v>0</v>
      </c>
      <c r="BN126" s="411">
        <f t="shared" si="61"/>
        <v>0</v>
      </c>
      <c r="BO126" s="425">
        <f t="shared" si="62"/>
        <v>0</v>
      </c>
      <c r="BP126" s="94"/>
      <c r="BQ126" s="94"/>
      <c r="BR126" s="94"/>
      <c r="BS126" s="94"/>
      <c r="BT126" s="94"/>
      <c r="BU126" s="94"/>
      <c r="BV126" s="94"/>
      <c r="BW126" s="426" t="str">
        <f t="shared" si="57"/>
        <v/>
      </c>
      <c r="BX126" s="439" t="str">
        <f>IF(E126=0,"",NN!E126)</f>
        <v/>
      </c>
      <c r="BY126" s="396" t="str">
        <f>IF(A126="","",NN!A126)</f>
        <v/>
      </c>
      <c r="BZ126" s="428" t="str">
        <f>IF(OR(E126=LEGENDA!$D$30,E126=LEGENDA!$D$31,E126=LEGENDA!$D$32,E126=LEGENDA!$D$33,E126=LEGENDA!$D$34,E126=LEGENDA!$D$35,E126=LEGENDA!$D$36,E126=LEGENDA!$D$37),AV126,"")</f>
        <v/>
      </c>
      <c r="CA126" s="428" t="str">
        <f>IF(OR(E126=LEGENDA!$D$30,E126=LEGENDA!$D$31,E126=LEGENDA!$D$32,E126=LEGENDA!$D$33,E126=LEGENDA!$D$34,E126=LEGENDA!$D$35,E126=LEGENDA!$D$36,E126=LEGENDA!$D$37),AG126,"")</f>
        <v/>
      </c>
      <c r="CB126" s="397" t="str">
        <f t="shared" si="58"/>
        <v/>
      </c>
      <c r="CC126" s="397" t="str">
        <f t="shared" si="63"/>
        <v/>
      </c>
      <c r="CD126" s="397" t="str">
        <f t="shared" si="64"/>
        <v/>
      </c>
      <c r="CE126" s="397" t="str">
        <f t="shared" si="65"/>
        <v/>
      </c>
      <c r="CF126" s="397" t="str">
        <f t="shared" si="66"/>
        <v/>
      </c>
      <c r="CG126" s="397" t="str">
        <f t="shared" si="67"/>
        <v/>
      </c>
      <c r="CH126" s="397" t="str">
        <f>IF(OR(E126=LEGENDA!$D$28,E126=LEGENDA!$D$29,E126=LEGENDA!$D$30,E126=LEGENDA!$D$31,E126=LEGENDA!$D$32,E126=LEGENDA!$D$33,E126=LEGENDA!$D$34,E126=LEGENDA!$D$35,E126=LEGENDA!$D$36,E126=LEGENDA!$D$39),1,"")</f>
        <v/>
      </c>
      <c r="CI126" s="397" t="str">
        <f t="shared" si="68"/>
        <v/>
      </c>
      <c r="CJ126" s="397" t="str">
        <f t="shared" si="59"/>
        <v/>
      </c>
    </row>
    <row r="127" spans="1:88" ht="18.75" customHeight="1" thickBot="1" x14ac:dyDescent="0.3">
      <c r="A127" s="152" t="str">
        <f>IF('ZASOBY N'!A124="","",'ZASOBY N'!A124)</f>
        <v/>
      </c>
      <c r="B127" s="137" t="str">
        <f>IF('ZASOBY N'!B124="","",'ZASOBY N'!B124)</f>
        <v/>
      </c>
      <c r="C127" s="137" t="str">
        <f>IF('ZASOBY N'!C124="","",'ZASOBY N'!C124)</f>
        <v/>
      </c>
      <c r="D127" s="354" t="str">
        <f>IF('ZASOBY N'!D124="","",'ZASOBY N'!D124)</f>
        <v/>
      </c>
      <c r="E127" s="404"/>
      <c r="F127" s="130"/>
      <c r="G127" s="129"/>
      <c r="H127" s="301"/>
      <c r="I127" s="301"/>
      <c r="J127" s="147" t="str">
        <f>IF('ZASOBY N'!$F124="","",'ZASOBY N'!$F124)</f>
        <v/>
      </c>
      <c r="K127" s="403"/>
      <c r="L127" s="254" t="str">
        <f t="shared" si="69"/>
        <v/>
      </c>
      <c r="M127" s="300"/>
      <c r="N127" s="300"/>
      <c r="O127" s="140" t="str">
        <f>IF(L127="","",IF(OR(E127=LEGENDA!$D$28,E127=LEGENDA!$D$29,E127=LEGENDA!$D$31,E127=LEGENDA!$D$38),0.15,0))</f>
        <v/>
      </c>
      <c r="P127" s="140" t="str">
        <f>IF(L127="","",IF(AND(E127=LEGENDA!$D$39,H127=""),"BRAK kol.7",IF(AND(F127=LEGENDA!$A$105,H127=""),"BRAK kol.7",IF(AND(F127=LEGENDA!$A$106,H127=""),"BRAK kol.7",IF(AND(F127=LEGENDA!$A$107,H127=""),"BRAK kol.7",IF(AND(F127=LEGENDA!$A$108,H127=""),"BRAK kol.7",IF(AND(F127=LEGENDA!$A$109,H127=""),"BRAK kol.7",L127*O127)))))))</f>
        <v/>
      </c>
      <c r="Q127" s="141" t="str">
        <f t="shared" si="39"/>
        <v/>
      </c>
      <c r="R127" s="142" t="str">
        <f t="shared" si="40"/>
        <v/>
      </c>
      <c r="S127" s="149" t="str">
        <f t="shared" si="60"/>
        <v/>
      </c>
      <c r="T127" s="431" t="str">
        <f t="shared" si="41"/>
        <v/>
      </c>
      <c r="U127" s="402"/>
      <c r="V127" s="431" t="str">
        <f t="shared" si="42"/>
        <v/>
      </c>
      <c r="W127" s="257"/>
      <c r="X127" s="302" t="str">
        <f>IF(U127="","",IF(AND(V127="",W127=""),"",IF(AND(E127=LEGENDA!$D$39,H127=""),"BRAK kol.7",IF(AND(F127=LEGENDA!$A$105,H127="",E127=LEGENDA!$D$35),V127*W127,IF(AND(F127=LEGENDA!$A$105,H127="",E127=LEGENDA!$D$36),V127*W127,IF(AND(F127=LEGENDA!$A$105,H127=""),"BRAK kol.7",IF(AND(F127=LEGENDA!$A$106,H127=""),"BRAK kol.7",IF(AND(F127=LEGENDA!$A$107,H127=""),"BRAK kol.7",IF(AND(F127=LEGENDA!$A$108,H127=""),"BRAK kol.7",IF(AND(F127=LEGENDA!$A$109,H127=""),"BRAK kol.7",IF(AND(U127&gt;0,W127=""),"Brakkol21",IF(OR(T127="Błąd kol. 7",T127="Błąd kol.8"),T127,IF(AND(H127="",I127=""),"BRAKkol7-8",V127*W127)))))))))))))</f>
        <v/>
      </c>
      <c r="Y127" s="402"/>
      <c r="Z127" s="431" t="str">
        <f t="shared" si="43"/>
        <v/>
      </c>
      <c r="AA127" s="257"/>
      <c r="AB127" s="302" t="str">
        <f>IF(OR(Y127="",Z127="",AA127=""),"",IF(AND(E127=LEGENDA!$D$39,H127=""),"BRAK kol.7",IF(AND(F127=LEGENDA!$A$105,H127=""),"BRAK kol.7",IF(AND(F127=LEGENDA!$A$106,H127=""),"BRAK kol.7",IF(AND(F127=LEGENDA!$A$107,H127=""),"BRAK kol.7",IF(AND(F127=LEGENDA!$A$108,H127=""),"BRAK kol.7",IF(AND(F127=LEGENDA!$A$109,H127=""),"BRAK kol.7",Z127*AA127)))))))</f>
        <v/>
      </c>
      <c r="AC127" s="302" t="str">
        <f t="shared" si="44"/>
        <v/>
      </c>
      <c r="AD127" s="143" t="str">
        <f>IFERROR(IF(OR(J127="",AC127=""),"",IF(AND(E127=LEGENDA!$D$39,H127="",I127=""),"BRAK kol.7",AC127*$J127)),"BRAK kol.7")</f>
        <v/>
      </c>
      <c r="AE127" s="144" t="str">
        <f t="shared" si="45"/>
        <v/>
      </c>
      <c r="AF127" s="143" t="str">
        <f t="shared" si="46"/>
        <v/>
      </c>
      <c r="AG127" s="143" t="str">
        <f t="shared" si="47"/>
        <v/>
      </c>
      <c r="AH127" s="143" t="str">
        <f t="shared" si="48"/>
        <v/>
      </c>
      <c r="AI127" s="131"/>
      <c r="AJ127" s="327"/>
      <c r="AK127" s="286" t="str">
        <f t="shared" si="49"/>
        <v/>
      </c>
      <c r="AL127" s="287" t="str">
        <f t="shared" si="50"/>
        <v/>
      </c>
      <c r="AM127" s="287" t="str">
        <f t="shared" si="51"/>
        <v/>
      </c>
      <c r="AN127" s="318" t="str">
        <f>IF('ZASOBY N'!BD124="","",'ZASOBY N'!BD124)</f>
        <v/>
      </c>
      <c r="AO127" s="320"/>
      <c r="AP127" s="329">
        <f t="shared" si="52"/>
        <v>0</v>
      </c>
      <c r="AQ127" s="333">
        <f t="shared" si="70"/>
        <v>0</v>
      </c>
      <c r="AR127" s="333">
        <f t="shared" si="70"/>
        <v>0</v>
      </c>
      <c r="AS127" s="333">
        <f t="shared" si="53"/>
        <v>0</v>
      </c>
      <c r="AT127" s="333">
        <f t="shared" si="71"/>
        <v>0</v>
      </c>
      <c r="AU127" s="333">
        <f t="shared" si="55"/>
        <v>0</v>
      </c>
      <c r="AV127" s="396" t="str">
        <f>IF(BJ127=0,"",NN!BJ127)</f>
        <v/>
      </c>
      <c r="AW127" s="460" t="str">
        <f>IF('UPR BILANS N'!W125="","",'UPR BILANS N'!W125)</f>
        <v/>
      </c>
      <c r="AX127" s="94" t="str">
        <f t="shared" si="56"/>
        <v/>
      </c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414">
        <f>IFERROR(IF(AND(BL127=1,BM127=1,SUMIF($C127:$C$525,$C127,$AH127:$AH$525)=$BN127),$BN127,IF($BO127&gt;0,$BO127,IF(AND(B127=B128,C127=C128,D127=D128,J127=J128),AH127+AH128,IF(AND(COUNTIF($C$13:$C126,$C127)&gt;=1,COUNTIF($D$13:$D126,$D127)&gt;=1),0,IF(AND(SUMIF($B127:$B$525,$B127,$AH127:$AH$525)&gt;$AH127,SUMIF($C127:$C$525,$C127,$AH127:$AH$525)&gt;$AH127,SUMIF($D127:$D$525,$D127,$AH127:$AH$525)&gt;$AH127),SUMIF($C127:$C$525,$C127,$BN127:$BN$525),0))))),0)</f>
        <v>0</v>
      </c>
      <c r="BK127" s="424"/>
      <c r="BL127" s="409">
        <f>COUNTIFS('ZASOBY N'!$B124:$B$525,'ZASOBY N'!$B124,'ZASOBY N'!$C124:'ZASOBY N'!$C$525,'ZASOBY N'!$C124,'ZASOBY N'!$D124:'ZASOBY N'!$D$525,'ZASOBY N'!$D124,'ZASOBY N'!$H124:'ZASOBY N'!$H$525,'ZASOBY N'!$H124 )</f>
        <v>0</v>
      </c>
      <c r="BM127" s="410">
        <f>COUNTIFS('ZASOBY N'!$B$10:$B124,'ZASOBY N'!$B124,'ZASOBY N'!$C$10:'ZASOBY N'!$C124,'ZASOBY N'!$C124,'ZASOBY N'!$D$10:'ZASOBY N'!$D124,'ZASOBY N'!$D124,'ZASOBY N'!$H$10:'ZASOBY N'!$H124,'ZASOBY N'!$H124 )</f>
        <v>0</v>
      </c>
      <c r="BN127" s="411">
        <f t="shared" si="61"/>
        <v>0</v>
      </c>
      <c r="BO127" s="425">
        <f t="shared" si="62"/>
        <v>0</v>
      </c>
      <c r="BP127" s="94"/>
      <c r="BQ127" s="94"/>
      <c r="BR127" s="94"/>
      <c r="BS127" s="94"/>
      <c r="BT127" s="94"/>
      <c r="BU127" s="94"/>
      <c r="BV127" s="94"/>
      <c r="BW127" s="426" t="str">
        <f t="shared" si="57"/>
        <v/>
      </c>
      <c r="BX127" s="439" t="str">
        <f>IF(E127=0,"",NN!E127)</f>
        <v/>
      </c>
      <c r="BY127" s="396" t="str">
        <f>IF(A127="","",NN!A127)</f>
        <v/>
      </c>
      <c r="BZ127" s="428" t="str">
        <f>IF(OR(E127=LEGENDA!$D$30,E127=LEGENDA!$D$31,E127=LEGENDA!$D$32,E127=LEGENDA!$D$33,E127=LEGENDA!$D$34,E127=LEGENDA!$D$35,E127=LEGENDA!$D$36,E127=LEGENDA!$D$37),AV127,"")</f>
        <v/>
      </c>
      <c r="CA127" s="428" t="str">
        <f>IF(OR(E127=LEGENDA!$D$30,E127=LEGENDA!$D$31,E127=LEGENDA!$D$32,E127=LEGENDA!$D$33,E127=LEGENDA!$D$34,E127=LEGENDA!$D$35,E127=LEGENDA!$D$36,E127=LEGENDA!$D$37),AG127,"")</f>
        <v/>
      </c>
      <c r="CB127" s="397" t="str">
        <f t="shared" si="58"/>
        <v/>
      </c>
      <c r="CC127" s="397" t="str">
        <f t="shared" si="63"/>
        <v/>
      </c>
      <c r="CD127" s="397" t="str">
        <f t="shared" si="64"/>
        <v/>
      </c>
      <c r="CE127" s="397" t="str">
        <f t="shared" si="65"/>
        <v/>
      </c>
      <c r="CF127" s="397" t="str">
        <f t="shared" si="66"/>
        <v/>
      </c>
      <c r="CG127" s="397" t="str">
        <f t="shared" si="67"/>
        <v/>
      </c>
      <c r="CH127" s="397" t="str">
        <f>IF(OR(E127=LEGENDA!$D$28,E127=LEGENDA!$D$29,E127=LEGENDA!$D$30,E127=LEGENDA!$D$31,E127=LEGENDA!$D$32,E127=LEGENDA!$D$33,E127=LEGENDA!$D$34,E127=LEGENDA!$D$35,E127=LEGENDA!$D$36,E127=LEGENDA!$D$39),1,"")</f>
        <v/>
      </c>
      <c r="CI127" s="397" t="str">
        <f t="shared" si="68"/>
        <v/>
      </c>
      <c r="CJ127" s="397" t="str">
        <f t="shared" si="59"/>
        <v/>
      </c>
    </row>
    <row r="128" spans="1:88" ht="18.75" customHeight="1" thickBot="1" x14ac:dyDescent="0.3">
      <c r="A128" s="152" t="str">
        <f>IF('ZASOBY N'!A125="","",'ZASOBY N'!A125)</f>
        <v/>
      </c>
      <c r="B128" s="137" t="str">
        <f>IF('ZASOBY N'!B125="","",'ZASOBY N'!B125)</f>
        <v/>
      </c>
      <c r="C128" s="137" t="str">
        <f>IF('ZASOBY N'!C125="","",'ZASOBY N'!C125)</f>
        <v/>
      </c>
      <c r="D128" s="354" t="str">
        <f>IF('ZASOBY N'!D125="","",'ZASOBY N'!D125)</f>
        <v/>
      </c>
      <c r="E128" s="404"/>
      <c r="F128" s="130"/>
      <c r="G128" s="129"/>
      <c r="H128" s="301"/>
      <c r="I128" s="301"/>
      <c r="J128" s="147" t="str">
        <f>IF('ZASOBY N'!$F125="","",'ZASOBY N'!$F125)</f>
        <v/>
      </c>
      <c r="K128" s="403"/>
      <c r="L128" s="254" t="str">
        <f t="shared" si="69"/>
        <v/>
      </c>
      <c r="M128" s="300"/>
      <c r="N128" s="300"/>
      <c r="O128" s="140" t="str">
        <f>IF(L128="","",IF(OR(E128=LEGENDA!$D$28,E128=LEGENDA!$D$29,E128=LEGENDA!$D$31,E128=LEGENDA!$D$38),0.15,0))</f>
        <v/>
      </c>
      <c r="P128" s="140" t="str">
        <f>IF(L128="","",IF(AND(E128=LEGENDA!$D$39,H128=""),"BRAK kol.7",IF(AND(F128=LEGENDA!$A$105,H128=""),"BRAK kol.7",IF(AND(F128=LEGENDA!$A$106,H128=""),"BRAK kol.7",IF(AND(F128=LEGENDA!$A$107,H128=""),"BRAK kol.7",IF(AND(F128=LEGENDA!$A$108,H128=""),"BRAK kol.7",IF(AND(F128=LEGENDA!$A$109,H128=""),"BRAK kol.7",L128*O128)))))))</f>
        <v/>
      </c>
      <c r="Q128" s="141" t="str">
        <f t="shared" si="39"/>
        <v/>
      </c>
      <c r="R128" s="142" t="str">
        <f t="shared" si="40"/>
        <v/>
      </c>
      <c r="S128" s="149" t="str">
        <f t="shared" si="60"/>
        <v/>
      </c>
      <c r="T128" s="431" t="str">
        <f t="shared" si="41"/>
        <v/>
      </c>
      <c r="U128" s="402"/>
      <c r="V128" s="431" t="str">
        <f t="shared" si="42"/>
        <v/>
      </c>
      <c r="W128" s="257"/>
      <c r="X128" s="302" t="str">
        <f>IF(U128="","",IF(AND(V128="",W128=""),"",IF(AND(E128=LEGENDA!$D$39,H128=""),"BRAK kol.7",IF(AND(F128=LEGENDA!$A$105,H128="",E128=LEGENDA!$D$35),V128*W128,IF(AND(F128=LEGENDA!$A$105,H128="",E128=LEGENDA!$D$36),V128*W128,IF(AND(F128=LEGENDA!$A$105,H128=""),"BRAK kol.7",IF(AND(F128=LEGENDA!$A$106,H128=""),"BRAK kol.7",IF(AND(F128=LEGENDA!$A$107,H128=""),"BRAK kol.7",IF(AND(F128=LEGENDA!$A$108,H128=""),"BRAK kol.7",IF(AND(F128=LEGENDA!$A$109,H128=""),"BRAK kol.7",IF(AND(U128&gt;0,W128=""),"Brakkol21",IF(OR(T128="Błąd kol. 7",T128="Błąd kol.8"),T128,IF(AND(H128="",I128=""),"BRAKkol7-8",V128*W128)))))))))))))</f>
        <v/>
      </c>
      <c r="Y128" s="402"/>
      <c r="Z128" s="431" t="str">
        <f t="shared" si="43"/>
        <v/>
      </c>
      <c r="AA128" s="257"/>
      <c r="AB128" s="302" t="str">
        <f>IF(OR(Y128="",Z128="",AA128=""),"",IF(AND(E128=LEGENDA!$D$39,H128=""),"BRAK kol.7",IF(AND(F128=LEGENDA!$A$105,H128=""),"BRAK kol.7",IF(AND(F128=LEGENDA!$A$106,H128=""),"BRAK kol.7",IF(AND(F128=LEGENDA!$A$107,H128=""),"BRAK kol.7",IF(AND(F128=LEGENDA!$A$108,H128=""),"BRAK kol.7",IF(AND(F128=LEGENDA!$A$109,H128=""),"BRAK kol.7",Z128*AA128)))))))</f>
        <v/>
      </c>
      <c r="AC128" s="302" t="str">
        <f t="shared" si="44"/>
        <v/>
      </c>
      <c r="AD128" s="143" t="str">
        <f>IFERROR(IF(OR(J128="",AC128=""),"",IF(AND(E128=LEGENDA!$D$39,H128="",I128=""),"BRAK kol.7",AC128*$J128)),"BRAK kol.7")</f>
        <v/>
      </c>
      <c r="AE128" s="144" t="str">
        <f t="shared" si="45"/>
        <v/>
      </c>
      <c r="AF128" s="143" t="str">
        <f t="shared" si="46"/>
        <v/>
      </c>
      <c r="AG128" s="143" t="str">
        <f t="shared" si="47"/>
        <v/>
      </c>
      <c r="AH128" s="143" t="str">
        <f t="shared" si="48"/>
        <v/>
      </c>
      <c r="AI128" s="131"/>
      <c r="AJ128" s="327"/>
      <c r="AK128" s="286" t="str">
        <f t="shared" si="49"/>
        <v/>
      </c>
      <c r="AL128" s="287" t="str">
        <f t="shared" si="50"/>
        <v/>
      </c>
      <c r="AM128" s="287" t="str">
        <f t="shared" si="51"/>
        <v/>
      </c>
      <c r="AN128" s="318" t="str">
        <f>IF('ZASOBY N'!BD125="","",'ZASOBY N'!BD125)</f>
        <v/>
      </c>
      <c r="AO128" s="320"/>
      <c r="AP128" s="329">
        <f t="shared" si="52"/>
        <v>0</v>
      </c>
      <c r="AQ128" s="333">
        <f t="shared" si="70"/>
        <v>0</v>
      </c>
      <c r="AR128" s="333">
        <f t="shared" si="70"/>
        <v>0</v>
      </c>
      <c r="AS128" s="333">
        <f t="shared" si="53"/>
        <v>0</v>
      </c>
      <c r="AT128" s="333">
        <f t="shared" si="71"/>
        <v>0</v>
      </c>
      <c r="AU128" s="333">
        <f t="shared" si="55"/>
        <v>0</v>
      </c>
      <c r="AV128" s="396" t="str">
        <f>IF(BJ128=0,"",NN!BJ128)</f>
        <v/>
      </c>
      <c r="AW128" s="460" t="str">
        <f>IF('UPR BILANS N'!W126="","",'UPR BILANS N'!W126)</f>
        <v/>
      </c>
      <c r="AX128" s="94" t="str">
        <f t="shared" si="56"/>
        <v/>
      </c>
      <c r="AY128" s="94"/>
      <c r="AZ128" s="94"/>
      <c r="BA128" s="94"/>
      <c r="BB128" s="94"/>
      <c r="BC128" s="94"/>
      <c r="BD128" s="94"/>
      <c r="BE128" s="94"/>
      <c r="BF128" s="94"/>
      <c r="BG128" s="94"/>
      <c r="BH128" s="94"/>
      <c r="BI128" s="94"/>
      <c r="BJ128" s="414">
        <f>IFERROR(IF(AND(BL128=1,BM128=1,SUMIF($C128:$C$525,$C128,$AH128:$AH$525)=$BN128),$BN128,IF($BO128&gt;0,$BO128,IF(AND(B128=B129,C128=C129,D128=D129,J128=J129),AH128+AH129,IF(AND(COUNTIF($C$13:$C127,$C128)&gt;=1,COUNTIF($D$13:$D127,$D128)&gt;=1),0,IF(AND(SUMIF($B128:$B$525,$B128,$AH128:$AH$525)&gt;$AH128,SUMIF($C128:$C$525,$C128,$AH128:$AH$525)&gt;$AH128,SUMIF($D128:$D$525,$D128,$AH128:$AH$525)&gt;$AH128),SUMIF($C128:$C$525,$C128,$BN128:$BN$525),0))))),0)</f>
        <v>0</v>
      </c>
      <c r="BK128" s="424"/>
      <c r="BL128" s="409">
        <f>COUNTIFS('ZASOBY N'!$B125:$B$525,'ZASOBY N'!$B125,'ZASOBY N'!$C125:'ZASOBY N'!$C$525,'ZASOBY N'!$C125,'ZASOBY N'!$D125:'ZASOBY N'!$D$525,'ZASOBY N'!$D125,'ZASOBY N'!$H125:'ZASOBY N'!$H$525,'ZASOBY N'!$H125 )</f>
        <v>0</v>
      </c>
      <c r="BM128" s="410">
        <f>COUNTIFS('ZASOBY N'!$B$10:$B125,'ZASOBY N'!$B125,'ZASOBY N'!$C$10:'ZASOBY N'!$C125,'ZASOBY N'!$C125,'ZASOBY N'!$D$10:'ZASOBY N'!$D125,'ZASOBY N'!$D125,'ZASOBY N'!$H$10:'ZASOBY N'!$H125,'ZASOBY N'!$H125 )</f>
        <v>0</v>
      </c>
      <c r="BN128" s="411">
        <f t="shared" si="61"/>
        <v>0</v>
      </c>
      <c r="BO128" s="425">
        <f t="shared" si="62"/>
        <v>0</v>
      </c>
      <c r="BP128" s="94"/>
      <c r="BQ128" s="94"/>
      <c r="BR128" s="94"/>
      <c r="BS128" s="94"/>
      <c r="BT128" s="94"/>
      <c r="BU128" s="94"/>
      <c r="BV128" s="94"/>
      <c r="BW128" s="426" t="str">
        <f t="shared" si="57"/>
        <v/>
      </c>
      <c r="BX128" s="439" t="str">
        <f>IF(E128=0,"",NN!E128)</f>
        <v/>
      </c>
      <c r="BY128" s="396" t="str">
        <f>IF(A128="","",NN!A128)</f>
        <v/>
      </c>
      <c r="BZ128" s="428" t="str">
        <f>IF(OR(E128=LEGENDA!$D$30,E128=LEGENDA!$D$31,E128=LEGENDA!$D$32,E128=LEGENDA!$D$33,E128=LEGENDA!$D$34,E128=LEGENDA!$D$35,E128=LEGENDA!$D$36,E128=LEGENDA!$D$37),AV128,"")</f>
        <v/>
      </c>
      <c r="CA128" s="428" t="str">
        <f>IF(OR(E128=LEGENDA!$D$30,E128=LEGENDA!$D$31,E128=LEGENDA!$D$32,E128=LEGENDA!$D$33,E128=LEGENDA!$D$34,E128=LEGENDA!$D$35,E128=LEGENDA!$D$36,E128=LEGENDA!$D$37),AG128,"")</f>
        <v/>
      </c>
      <c r="CB128" s="397" t="str">
        <f t="shared" si="58"/>
        <v/>
      </c>
      <c r="CC128" s="397" t="str">
        <f t="shared" si="63"/>
        <v/>
      </c>
      <c r="CD128" s="397" t="str">
        <f t="shared" si="64"/>
        <v/>
      </c>
      <c r="CE128" s="397" t="str">
        <f t="shared" si="65"/>
        <v/>
      </c>
      <c r="CF128" s="397" t="str">
        <f t="shared" si="66"/>
        <v/>
      </c>
      <c r="CG128" s="397" t="str">
        <f t="shared" si="67"/>
        <v/>
      </c>
      <c r="CH128" s="397" t="str">
        <f>IF(OR(E128=LEGENDA!$D$28,E128=LEGENDA!$D$29,E128=LEGENDA!$D$30,E128=LEGENDA!$D$31,E128=LEGENDA!$D$32,E128=LEGENDA!$D$33,E128=LEGENDA!$D$34,E128=LEGENDA!$D$35,E128=LEGENDA!$D$36,E128=LEGENDA!$D$39),1,"")</f>
        <v/>
      </c>
      <c r="CI128" s="397" t="str">
        <f t="shared" si="68"/>
        <v/>
      </c>
      <c r="CJ128" s="397" t="str">
        <f t="shared" si="59"/>
        <v/>
      </c>
    </row>
    <row r="129" spans="1:88" ht="18.75" customHeight="1" thickBot="1" x14ac:dyDescent="0.3">
      <c r="A129" s="152" t="str">
        <f>IF('ZASOBY N'!A126="","",'ZASOBY N'!A126)</f>
        <v/>
      </c>
      <c r="B129" s="137" t="str">
        <f>IF('ZASOBY N'!B126="","",'ZASOBY N'!B126)</f>
        <v/>
      </c>
      <c r="C129" s="137" t="str">
        <f>IF('ZASOBY N'!C126="","",'ZASOBY N'!C126)</f>
        <v/>
      </c>
      <c r="D129" s="354" t="str">
        <f>IF('ZASOBY N'!D126="","",'ZASOBY N'!D126)</f>
        <v/>
      </c>
      <c r="E129" s="404"/>
      <c r="F129" s="130"/>
      <c r="G129" s="129"/>
      <c r="H129" s="301"/>
      <c r="I129" s="301"/>
      <c r="J129" s="147" t="str">
        <f>IF('ZASOBY N'!$F126="","",'ZASOBY N'!$F126)</f>
        <v/>
      </c>
      <c r="K129" s="403"/>
      <c r="L129" s="254" t="str">
        <f t="shared" si="69"/>
        <v/>
      </c>
      <c r="M129" s="300"/>
      <c r="N129" s="300"/>
      <c r="O129" s="140" t="str">
        <f>IF(L129="","",IF(OR(E129=LEGENDA!$D$28,E129=LEGENDA!$D$29,E129=LEGENDA!$D$31,E129=LEGENDA!$D$38),0.15,0))</f>
        <v/>
      </c>
      <c r="P129" s="140" t="str">
        <f>IF(L129="","",IF(AND(E129=LEGENDA!$D$39,H129=""),"BRAK kol.7",IF(AND(F129=LEGENDA!$A$105,H129=""),"BRAK kol.7",IF(AND(F129=LEGENDA!$A$106,H129=""),"BRAK kol.7",IF(AND(F129=LEGENDA!$A$107,H129=""),"BRAK kol.7",IF(AND(F129=LEGENDA!$A$108,H129=""),"BRAK kol.7",IF(AND(F129=LEGENDA!$A$109,H129=""),"BRAK kol.7",L129*O129)))))))</f>
        <v/>
      </c>
      <c r="Q129" s="141" t="str">
        <f t="shared" si="39"/>
        <v/>
      </c>
      <c r="R129" s="142" t="str">
        <f t="shared" si="40"/>
        <v/>
      </c>
      <c r="S129" s="149" t="str">
        <f t="shared" si="60"/>
        <v/>
      </c>
      <c r="T129" s="431" t="str">
        <f t="shared" si="41"/>
        <v/>
      </c>
      <c r="U129" s="402"/>
      <c r="V129" s="431" t="str">
        <f t="shared" si="42"/>
        <v/>
      </c>
      <c r="W129" s="257"/>
      <c r="X129" s="302" t="str">
        <f>IF(U129="","",IF(AND(V129="",W129=""),"",IF(AND(E129=LEGENDA!$D$39,H129=""),"BRAK kol.7",IF(AND(F129=LEGENDA!$A$105,H129="",E129=LEGENDA!$D$35),V129*W129,IF(AND(F129=LEGENDA!$A$105,H129="",E129=LEGENDA!$D$36),V129*W129,IF(AND(F129=LEGENDA!$A$105,H129=""),"BRAK kol.7",IF(AND(F129=LEGENDA!$A$106,H129=""),"BRAK kol.7",IF(AND(F129=LEGENDA!$A$107,H129=""),"BRAK kol.7",IF(AND(F129=LEGENDA!$A$108,H129=""),"BRAK kol.7",IF(AND(F129=LEGENDA!$A$109,H129=""),"BRAK kol.7",IF(AND(U129&gt;0,W129=""),"Brakkol21",IF(OR(T129="Błąd kol. 7",T129="Błąd kol.8"),T129,IF(AND(H129="",I129=""),"BRAKkol7-8",V129*W129)))))))))))))</f>
        <v/>
      </c>
      <c r="Y129" s="402"/>
      <c r="Z129" s="431" t="str">
        <f t="shared" si="43"/>
        <v/>
      </c>
      <c r="AA129" s="257"/>
      <c r="AB129" s="302" t="str">
        <f>IF(OR(Y129="",Z129="",AA129=""),"",IF(AND(E129=LEGENDA!$D$39,H129=""),"BRAK kol.7",IF(AND(F129=LEGENDA!$A$105,H129=""),"BRAK kol.7",IF(AND(F129=LEGENDA!$A$106,H129=""),"BRAK kol.7",IF(AND(F129=LEGENDA!$A$107,H129=""),"BRAK kol.7",IF(AND(F129=LEGENDA!$A$108,H129=""),"BRAK kol.7",IF(AND(F129=LEGENDA!$A$109,H129=""),"BRAK kol.7",Z129*AA129)))))))</f>
        <v/>
      </c>
      <c r="AC129" s="302" t="str">
        <f t="shared" si="44"/>
        <v/>
      </c>
      <c r="AD129" s="143" t="str">
        <f>IFERROR(IF(OR(J129="",AC129=""),"",IF(AND(E129=LEGENDA!$D$39,H129="",I129=""),"BRAK kol.7",AC129*$J129)),"BRAK kol.7")</f>
        <v/>
      </c>
      <c r="AE129" s="144" t="str">
        <f t="shared" si="45"/>
        <v/>
      </c>
      <c r="AF129" s="143" t="str">
        <f t="shared" si="46"/>
        <v/>
      </c>
      <c r="AG129" s="143" t="str">
        <f t="shared" si="47"/>
        <v/>
      </c>
      <c r="AH129" s="143" t="str">
        <f t="shared" si="48"/>
        <v/>
      </c>
      <c r="AI129" s="131"/>
      <c r="AJ129" s="327"/>
      <c r="AK129" s="286" t="str">
        <f t="shared" si="49"/>
        <v/>
      </c>
      <c r="AL129" s="287" t="str">
        <f t="shared" si="50"/>
        <v/>
      </c>
      <c r="AM129" s="287" t="str">
        <f t="shared" si="51"/>
        <v/>
      </c>
      <c r="AN129" s="318" t="str">
        <f>IF('ZASOBY N'!BD126="","",'ZASOBY N'!BD126)</f>
        <v/>
      </c>
      <c r="AO129" s="320"/>
      <c r="AP129" s="329">
        <f t="shared" si="52"/>
        <v>0</v>
      </c>
      <c r="AQ129" s="333">
        <f t="shared" si="70"/>
        <v>0</v>
      </c>
      <c r="AR129" s="333">
        <f t="shared" si="70"/>
        <v>0</v>
      </c>
      <c r="AS129" s="333">
        <f t="shared" si="53"/>
        <v>0</v>
      </c>
      <c r="AT129" s="333">
        <f t="shared" si="71"/>
        <v>0</v>
      </c>
      <c r="AU129" s="333">
        <f t="shared" si="55"/>
        <v>0</v>
      </c>
      <c r="AV129" s="396" t="str">
        <f>IF(BJ129=0,"",NN!BJ129)</f>
        <v/>
      </c>
      <c r="AW129" s="460" t="str">
        <f>IF('UPR BILANS N'!W127="","",'UPR BILANS N'!W127)</f>
        <v/>
      </c>
      <c r="AX129" s="94" t="str">
        <f t="shared" si="56"/>
        <v/>
      </c>
      <c r="AY129" s="94"/>
      <c r="AZ129" s="94"/>
      <c r="BA129" s="94"/>
      <c r="BB129" s="94"/>
      <c r="BC129" s="94"/>
      <c r="BD129" s="94"/>
      <c r="BE129" s="94"/>
      <c r="BF129" s="94"/>
      <c r="BG129" s="94"/>
      <c r="BH129" s="94"/>
      <c r="BI129" s="94"/>
      <c r="BJ129" s="414">
        <f>IFERROR(IF(AND(BL129=1,BM129=1,SUMIF($C129:$C$525,$C129,$AH129:$AH$525)=$BN129),$BN129,IF($BO129&gt;0,$BO129,IF(AND(B129=B130,C129=C130,D129=D130,J129=J130),AH129+AH130,IF(AND(COUNTIF($C$13:$C128,$C129)&gt;=1,COUNTIF($D$13:$D128,$D129)&gt;=1),0,IF(AND(SUMIF($B129:$B$525,$B129,$AH129:$AH$525)&gt;$AH129,SUMIF($C129:$C$525,$C129,$AH129:$AH$525)&gt;$AH129,SUMIF($D129:$D$525,$D129,$AH129:$AH$525)&gt;$AH129),SUMIF($C129:$C$525,$C129,$BN129:$BN$525),0))))),0)</f>
        <v>0</v>
      </c>
      <c r="BK129" s="424"/>
      <c r="BL129" s="409">
        <f>COUNTIFS('ZASOBY N'!$B126:$B$525,'ZASOBY N'!$B126,'ZASOBY N'!$C126:'ZASOBY N'!$C$525,'ZASOBY N'!$C126,'ZASOBY N'!$D126:'ZASOBY N'!$D$525,'ZASOBY N'!$D126,'ZASOBY N'!$H126:'ZASOBY N'!$H$525,'ZASOBY N'!$H126 )</f>
        <v>0</v>
      </c>
      <c r="BM129" s="410">
        <f>COUNTIFS('ZASOBY N'!$B$10:$B126,'ZASOBY N'!$B126,'ZASOBY N'!$C$10:'ZASOBY N'!$C126,'ZASOBY N'!$C126,'ZASOBY N'!$D$10:'ZASOBY N'!$D126,'ZASOBY N'!$D126,'ZASOBY N'!$H$10:'ZASOBY N'!$H126,'ZASOBY N'!$H126 )</f>
        <v>0</v>
      </c>
      <c r="BN129" s="411">
        <f t="shared" si="61"/>
        <v>0</v>
      </c>
      <c r="BO129" s="425">
        <f t="shared" si="62"/>
        <v>0</v>
      </c>
      <c r="BP129" s="94"/>
      <c r="BQ129" s="94"/>
      <c r="BR129" s="94"/>
      <c r="BS129" s="94"/>
      <c r="BT129" s="94"/>
      <c r="BU129" s="94"/>
      <c r="BV129" s="94"/>
      <c r="BW129" s="426" t="str">
        <f t="shared" si="57"/>
        <v/>
      </c>
      <c r="BX129" s="439" t="str">
        <f>IF(E129=0,"",NN!E129)</f>
        <v/>
      </c>
      <c r="BY129" s="396" t="str">
        <f>IF(A129="","",NN!A129)</f>
        <v/>
      </c>
      <c r="BZ129" s="428" t="str">
        <f>IF(OR(E129=LEGENDA!$D$30,E129=LEGENDA!$D$31,E129=LEGENDA!$D$32,E129=LEGENDA!$D$33,E129=LEGENDA!$D$34,E129=LEGENDA!$D$35,E129=LEGENDA!$D$36,E129=LEGENDA!$D$37),AV129,"")</f>
        <v/>
      </c>
      <c r="CA129" s="428" t="str">
        <f>IF(OR(E129=LEGENDA!$D$30,E129=LEGENDA!$D$31,E129=LEGENDA!$D$32,E129=LEGENDA!$D$33,E129=LEGENDA!$D$34,E129=LEGENDA!$D$35,E129=LEGENDA!$D$36,E129=LEGENDA!$D$37),AG129,"")</f>
        <v/>
      </c>
      <c r="CB129" s="397" t="str">
        <f t="shared" si="58"/>
        <v/>
      </c>
      <c r="CC129" s="397" t="str">
        <f t="shared" si="63"/>
        <v/>
      </c>
      <c r="CD129" s="397" t="str">
        <f t="shared" si="64"/>
        <v/>
      </c>
      <c r="CE129" s="397" t="str">
        <f t="shared" si="65"/>
        <v/>
      </c>
      <c r="CF129" s="397" t="str">
        <f t="shared" si="66"/>
        <v/>
      </c>
      <c r="CG129" s="397" t="str">
        <f t="shared" si="67"/>
        <v/>
      </c>
      <c r="CH129" s="397" t="str">
        <f>IF(OR(E129=LEGENDA!$D$28,E129=LEGENDA!$D$29,E129=LEGENDA!$D$30,E129=LEGENDA!$D$31,E129=LEGENDA!$D$32,E129=LEGENDA!$D$33,E129=LEGENDA!$D$34,E129=LEGENDA!$D$35,E129=LEGENDA!$D$36,E129=LEGENDA!$D$39),1,"")</f>
        <v/>
      </c>
      <c r="CI129" s="397" t="str">
        <f t="shared" si="68"/>
        <v/>
      </c>
      <c r="CJ129" s="397" t="str">
        <f t="shared" si="59"/>
        <v/>
      </c>
    </row>
    <row r="130" spans="1:88" ht="18.75" customHeight="1" thickBot="1" x14ac:dyDescent="0.3">
      <c r="A130" s="152" t="str">
        <f>IF('ZASOBY N'!A127="","",'ZASOBY N'!A127)</f>
        <v/>
      </c>
      <c r="B130" s="137" t="str">
        <f>IF('ZASOBY N'!B127="","",'ZASOBY N'!B127)</f>
        <v/>
      </c>
      <c r="C130" s="137" t="str">
        <f>IF('ZASOBY N'!C127="","",'ZASOBY N'!C127)</f>
        <v/>
      </c>
      <c r="D130" s="354" t="str">
        <f>IF('ZASOBY N'!D127="","",'ZASOBY N'!D127)</f>
        <v/>
      </c>
      <c r="E130" s="404"/>
      <c r="F130" s="130"/>
      <c r="G130" s="129"/>
      <c r="H130" s="301"/>
      <c r="I130" s="301"/>
      <c r="J130" s="147" t="str">
        <f>IF('ZASOBY N'!$F127="","",'ZASOBY N'!$F127)</f>
        <v/>
      </c>
      <c r="K130" s="403"/>
      <c r="L130" s="254" t="str">
        <f t="shared" si="69"/>
        <v/>
      </c>
      <c r="M130" s="300"/>
      <c r="N130" s="300"/>
      <c r="O130" s="140" t="str">
        <f>IF(L130="","",IF(OR(E130=LEGENDA!$D$28,E130=LEGENDA!$D$29,E130=LEGENDA!$D$31,E130=LEGENDA!$D$38),0.15,0))</f>
        <v/>
      </c>
      <c r="P130" s="140" t="str">
        <f>IF(L130="","",IF(AND(E130=LEGENDA!$D$39,H130=""),"BRAK kol.7",IF(AND(F130=LEGENDA!$A$105,H130=""),"BRAK kol.7",IF(AND(F130=LEGENDA!$A$106,H130=""),"BRAK kol.7",IF(AND(F130=LEGENDA!$A$107,H130=""),"BRAK kol.7",IF(AND(F130=LEGENDA!$A$108,H130=""),"BRAK kol.7",IF(AND(F130=LEGENDA!$A$109,H130=""),"BRAK kol.7",L130*O130)))))))</f>
        <v/>
      </c>
      <c r="Q130" s="141" t="str">
        <f t="shared" si="39"/>
        <v/>
      </c>
      <c r="R130" s="142" t="str">
        <f t="shared" si="40"/>
        <v/>
      </c>
      <c r="S130" s="149" t="str">
        <f t="shared" si="60"/>
        <v/>
      </c>
      <c r="T130" s="431" t="str">
        <f t="shared" si="41"/>
        <v/>
      </c>
      <c r="U130" s="402"/>
      <c r="V130" s="431" t="str">
        <f t="shared" si="42"/>
        <v/>
      </c>
      <c r="W130" s="257"/>
      <c r="X130" s="302" t="str">
        <f>IF(U130="","",IF(AND(V130="",W130=""),"",IF(AND(E130=LEGENDA!$D$39,H130=""),"BRAK kol.7",IF(AND(F130=LEGENDA!$A$105,H130="",E130=LEGENDA!$D$35),V130*W130,IF(AND(F130=LEGENDA!$A$105,H130="",E130=LEGENDA!$D$36),V130*W130,IF(AND(F130=LEGENDA!$A$105,H130=""),"BRAK kol.7",IF(AND(F130=LEGENDA!$A$106,H130=""),"BRAK kol.7",IF(AND(F130=LEGENDA!$A$107,H130=""),"BRAK kol.7",IF(AND(F130=LEGENDA!$A$108,H130=""),"BRAK kol.7",IF(AND(F130=LEGENDA!$A$109,H130=""),"BRAK kol.7",IF(AND(U130&gt;0,W130=""),"Brakkol21",IF(OR(T130="Błąd kol. 7",T130="Błąd kol.8"),T130,IF(AND(H130="",I130=""),"BRAKkol7-8",V130*W130)))))))))))))</f>
        <v/>
      </c>
      <c r="Y130" s="402"/>
      <c r="Z130" s="431" t="str">
        <f t="shared" si="43"/>
        <v/>
      </c>
      <c r="AA130" s="257"/>
      <c r="AB130" s="302" t="str">
        <f>IF(OR(Y130="",Z130="",AA130=""),"",IF(AND(E130=LEGENDA!$D$39,H130=""),"BRAK kol.7",IF(AND(F130=LEGENDA!$A$105,H130=""),"BRAK kol.7",IF(AND(F130=LEGENDA!$A$106,H130=""),"BRAK kol.7",IF(AND(F130=LEGENDA!$A$107,H130=""),"BRAK kol.7",IF(AND(F130=LEGENDA!$A$108,H130=""),"BRAK kol.7",IF(AND(F130=LEGENDA!$A$109,H130=""),"BRAK kol.7",Z130*AA130)))))))</f>
        <v/>
      </c>
      <c r="AC130" s="302" t="str">
        <f t="shared" si="44"/>
        <v/>
      </c>
      <c r="AD130" s="143" t="str">
        <f>IFERROR(IF(OR(J130="",AC130=""),"",IF(AND(E130=LEGENDA!$D$39,H130="",I130=""),"BRAK kol.7",AC130*$J130)),"BRAK kol.7")</f>
        <v/>
      </c>
      <c r="AE130" s="144" t="str">
        <f t="shared" si="45"/>
        <v/>
      </c>
      <c r="AF130" s="143" t="str">
        <f t="shared" si="46"/>
        <v/>
      </c>
      <c r="AG130" s="143" t="str">
        <f t="shared" si="47"/>
        <v/>
      </c>
      <c r="AH130" s="143" t="str">
        <f t="shared" si="48"/>
        <v/>
      </c>
      <c r="AI130" s="131"/>
      <c r="AJ130" s="327"/>
      <c r="AK130" s="286" t="str">
        <f t="shared" si="49"/>
        <v/>
      </c>
      <c r="AL130" s="287" t="str">
        <f t="shared" si="50"/>
        <v/>
      </c>
      <c r="AM130" s="287" t="str">
        <f t="shared" si="51"/>
        <v/>
      </c>
      <c r="AN130" s="318" t="str">
        <f>IF('ZASOBY N'!BD127="","",'ZASOBY N'!BD127)</f>
        <v/>
      </c>
      <c r="AO130" s="320"/>
      <c r="AP130" s="329">
        <f t="shared" si="52"/>
        <v>0</v>
      </c>
      <c r="AQ130" s="333">
        <f t="shared" si="70"/>
        <v>0</v>
      </c>
      <c r="AR130" s="333">
        <f t="shared" si="70"/>
        <v>0</v>
      </c>
      <c r="AS130" s="333">
        <f t="shared" si="53"/>
        <v>0</v>
      </c>
      <c r="AT130" s="333">
        <f t="shared" si="71"/>
        <v>0</v>
      </c>
      <c r="AU130" s="333">
        <f t="shared" si="55"/>
        <v>0</v>
      </c>
      <c r="AV130" s="396" t="str">
        <f>IF(BJ130=0,"",NN!BJ130)</f>
        <v/>
      </c>
      <c r="AW130" s="460" t="str">
        <f>IF('UPR BILANS N'!W128="","",'UPR BILANS N'!W128)</f>
        <v/>
      </c>
      <c r="AX130" s="94" t="str">
        <f t="shared" si="56"/>
        <v/>
      </c>
      <c r="AY130" s="94"/>
      <c r="AZ130" s="94"/>
      <c r="BA130" s="94"/>
      <c r="BB130" s="94"/>
      <c r="BC130" s="94"/>
      <c r="BD130" s="94"/>
      <c r="BE130" s="94"/>
      <c r="BF130" s="94"/>
      <c r="BG130" s="94"/>
      <c r="BH130" s="94"/>
      <c r="BI130" s="94"/>
      <c r="BJ130" s="414">
        <f>IFERROR(IF(AND(BL130=1,BM130=1,SUMIF($C130:$C$525,$C130,$AH130:$AH$525)=$BN130),$BN130,IF($BO130&gt;0,$BO130,IF(AND(B130=B131,C130=C131,D130=D131,J130=J131),AH130+AH131,IF(AND(COUNTIF($C$13:$C129,$C130)&gt;=1,COUNTIF($D$13:$D129,$D130)&gt;=1),0,IF(AND(SUMIF($B130:$B$525,$B130,$AH130:$AH$525)&gt;$AH130,SUMIF($C130:$C$525,$C130,$AH130:$AH$525)&gt;$AH130,SUMIF($D130:$D$525,$D130,$AH130:$AH$525)&gt;$AH130),SUMIF($C130:$C$525,$C130,$BN130:$BN$525),0))))),0)</f>
        <v>0</v>
      </c>
      <c r="BK130" s="424"/>
      <c r="BL130" s="409">
        <f>COUNTIFS('ZASOBY N'!$B127:$B$525,'ZASOBY N'!$B127,'ZASOBY N'!$C127:'ZASOBY N'!$C$525,'ZASOBY N'!$C127,'ZASOBY N'!$D127:'ZASOBY N'!$D$525,'ZASOBY N'!$D127,'ZASOBY N'!$H127:'ZASOBY N'!$H$525,'ZASOBY N'!$H127 )</f>
        <v>0</v>
      </c>
      <c r="BM130" s="410">
        <f>COUNTIFS('ZASOBY N'!$B$10:$B127,'ZASOBY N'!$B127,'ZASOBY N'!$C$10:'ZASOBY N'!$C127,'ZASOBY N'!$C127,'ZASOBY N'!$D$10:'ZASOBY N'!$D127,'ZASOBY N'!$D127,'ZASOBY N'!$H$10:'ZASOBY N'!$H127,'ZASOBY N'!$H127 )</f>
        <v>0</v>
      </c>
      <c r="BN130" s="411">
        <f t="shared" si="61"/>
        <v>0</v>
      </c>
      <c r="BO130" s="425">
        <f t="shared" si="62"/>
        <v>0</v>
      </c>
      <c r="BP130" s="94"/>
      <c r="BQ130" s="94"/>
      <c r="BR130" s="94"/>
      <c r="BS130" s="94"/>
      <c r="BT130" s="94"/>
      <c r="BU130" s="94"/>
      <c r="BV130" s="94"/>
      <c r="BW130" s="426" t="str">
        <f t="shared" si="57"/>
        <v/>
      </c>
      <c r="BX130" s="439" t="str">
        <f>IF(E130=0,"",NN!E130)</f>
        <v/>
      </c>
      <c r="BY130" s="396" t="str">
        <f>IF(A130="","",NN!A130)</f>
        <v/>
      </c>
      <c r="BZ130" s="428" t="str">
        <f>IF(OR(E130=LEGENDA!$D$30,E130=LEGENDA!$D$31,E130=LEGENDA!$D$32,E130=LEGENDA!$D$33,E130=LEGENDA!$D$34,E130=LEGENDA!$D$35,E130=LEGENDA!$D$36,E130=LEGENDA!$D$37),AV130,"")</f>
        <v/>
      </c>
      <c r="CA130" s="428" t="str">
        <f>IF(OR(E130=LEGENDA!$D$30,E130=LEGENDA!$D$31,E130=LEGENDA!$D$32,E130=LEGENDA!$D$33,E130=LEGENDA!$D$34,E130=LEGENDA!$D$35,E130=LEGENDA!$D$36,E130=LEGENDA!$D$37),AG130,"")</f>
        <v/>
      </c>
      <c r="CB130" s="397" t="str">
        <f t="shared" si="58"/>
        <v/>
      </c>
      <c r="CC130" s="397" t="str">
        <f t="shared" si="63"/>
        <v/>
      </c>
      <c r="CD130" s="397" t="str">
        <f t="shared" si="64"/>
        <v/>
      </c>
      <c r="CE130" s="397" t="str">
        <f t="shared" si="65"/>
        <v/>
      </c>
      <c r="CF130" s="397" t="str">
        <f t="shared" si="66"/>
        <v/>
      </c>
      <c r="CG130" s="397" t="str">
        <f t="shared" si="67"/>
        <v/>
      </c>
      <c r="CH130" s="397" t="str">
        <f>IF(OR(E130=LEGENDA!$D$28,E130=LEGENDA!$D$29,E130=LEGENDA!$D$30,E130=LEGENDA!$D$31,E130=LEGENDA!$D$32,E130=LEGENDA!$D$33,E130=LEGENDA!$D$34,E130=LEGENDA!$D$35,E130=LEGENDA!$D$36,E130=LEGENDA!$D$39),1,"")</f>
        <v/>
      </c>
      <c r="CI130" s="397" t="str">
        <f t="shared" si="68"/>
        <v/>
      </c>
      <c r="CJ130" s="397" t="str">
        <f t="shared" si="59"/>
        <v/>
      </c>
    </row>
    <row r="131" spans="1:88" ht="18.75" customHeight="1" thickBot="1" x14ac:dyDescent="0.3">
      <c r="A131" s="152" t="str">
        <f>IF('ZASOBY N'!A128="","",'ZASOBY N'!A128)</f>
        <v/>
      </c>
      <c r="B131" s="137" t="str">
        <f>IF('ZASOBY N'!B128="","",'ZASOBY N'!B128)</f>
        <v/>
      </c>
      <c r="C131" s="137" t="str">
        <f>IF('ZASOBY N'!C128="","",'ZASOBY N'!C128)</f>
        <v/>
      </c>
      <c r="D131" s="354" t="str">
        <f>IF('ZASOBY N'!D128="","",'ZASOBY N'!D128)</f>
        <v/>
      </c>
      <c r="E131" s="404"/>
      <c r="F131" s="130"/>
      <c r="G131" s="129"/>
      <c r="H131" s="301"/>
      <c r="I131" s="301"/>
      <c r="J131" s="147" t="str">
        <f>IF('ZASOBY N'!$F128="","",'ZASOBY N'!$F128)</f>
        <v/>
      </c>
      <c r="K131" s="403"/>
      <c r="L131" s="254" t="str">
        <f t="shared" si="69"/>
        <v/>
      </c>
      <c r="M131" s="300"/>
      <c r="N131" s="300"/>
      <c r="O131" s="140" t="str">
        <f>IF(L131="","",IF(OR(E131=LEGENDA!$D$28,E131=LEGENDA!$D$29,E131=LEGENDA!$D$31,E131=LEGENDA!$D$38),0.15,0))</f>
        <v/>
      </c>
      <c r="P131" s="140" t="str">
        <f>IF(L131="","",IF(AND(E131=LEGENDA!$D$39,H131=""),"BRAK kol.7",IF(AND(F131=LEGENDA!$A$105,H131=""),"BRAK kol.7",IF(AND(F131=LEGENDA!$A$106,H131=""),"BRAK kol.7",IF(AND(F131=LEGENDA!$A$107,H131=""),"BRAK kol.7",IF(AND(F131=LEGENDA!$A$108,H131=""),"BRAK kol.7",IF(AND(F131=LEGENDA!$A$109,H131=""),"BRAK kol.7",L131*O131)))))))</f>
        <v/>
      </c>
      <c r="Q131" s="141" t="str">
        <f t="shared" si="39"/>
        <v/>
      </c>
      <c r="R131" s="142" t="str">
        <f t="shared" si="40"/>
        <v/>
      </c>
      <c r="S131" s="149" t="str">
        <f t="shared" si="60"/>
        <v/>
      </c>
      <c r="T131" s="431" t="str">
        <f t="shared" si="41"/>
        <v/>
      </c>
      <c r="U131" s="402"/>
      <c r="V131" s="431" t="str">
        <f t="shared" si="42"/>
        <v/>
      </c>
      <c r="W131" s="257"/>
      <c r="X131" s="302" t="str">
        <f>IF(U131="","",IF(AND(V131="",W131=""),"",IF(AND(E131=LEGENDA!$D$39,H131=""),"BRAK kol.7",IF(AND(F131=LEGENDA!$A$105,H131="",E131=LEGENDA!$D$35),V131*W131,IF(AND(F131=LEGENDA!$A$105,H131="",E131=LEGENDA!$D$36),V131*W131,IF(AND(F131=LEGENDA!$A$105,H131=""),"BRAK kol.7",IF(AND(F131=LEGENDA!$A$106,H131=""),"BRAK kol.7",IF(AND(F131=LEGENDA!$A$107,H131=""),"BRAK kol.7",IF(AND(F131=LEGENDA!$A$108,H131=""),"BRAK kol.7",IF(AND(F131=LEGENDA!$A$109,H131=""),"BRAK kol.7",IF(AND(U131&gt;0,W131=""),"Brakkol21",IF(OR(T131="Błąd kol. 7",T131="Błąd kol.8"),T131,IF(AND(H131="",I131=""),"BRAKkol7-8",V131*W131)))))))))))))</f>
        <v/>
      </c>
      <c r="Y131" s="402"/>
      <c r="Z131" s="431" t="str">
        <f t="shared" si="43"/>
        <v/>
      </c>
      <c r="AA131" s="257"/>
      <c r="AB131" s="302" t="str">
        <f>IF(OR(Y131="",Z131="",AA131=""),"",IF(AND(E131=LEGENDA!$D$39,H131=""),"BRAK kol.7",IF(AND(F131=LEGENDA!$A$105,H131=""),"BRAK kol.7",IF(AND(F131=LEGENDA!$A$106,H131=""),"BRAK kol.7",IF(AND(F131=LEGENDA!$A$107,H131=""),"BRAK kol.7",IF(AND(F131=LEGENDA!$A$108,H131=""),"BRAK kol.7",IF(AND(F131=LEGENDA!$A$109,H131=""),"BRAK kol.7",Z131*AA131)))))))</f>
        <v/>
      </c>
      <c r="AC131" s="302" t="str">
        <f t="shared" si="44"/>
        <v/>
      </c>
      <c r="AD131" s="143" t="str">
        <f>IFERROR(IF(OR(J131="",AC131=""),"",IF(AND(E131=LEGENDA!$D$39,H131="",I131=""),"BRAK kol.7",AC131*$J131)),"BRAK kol.7")</f>
        <v/>
      </c>
      <c r="AE131" s="144" t="str">
        <f t="shared" si="45"/>
        <v/>
      </c>
      <c r="AF131" s="143" t="str">
        <f t="shared" si="46"/>
        <v/>
      </c>
      <c r="AG131" s="143" t="str">
        <f t="shared" si="47"/>
        <v/>
      </c>
      <c r="AH131" s="143" t="str">
        <f t="shared" si="48"/>
        <v/>
      </c>
      <c r="AI131" s="131"/>
      <c r="AJ131" s="327"/>
      <c r="AK131" s="286" t="str">
        <f t="shared" si="49"/>
        <v/>
      </c>
      <c r="AL131" s="287" t="str">
        <f t="shared" si="50"/>
        <v/>
      </c>
      <c r="AM131" s="287" t="str">
        <f t="shared" si="51"/>
        <v/>
      </c>
      <c r="AN131" s="318" t="str">
        <f>IF('ZASOBY N'!BD128="","",'ZASOBY N'!BD128)</f>
        <v/>
      </c>
      <c r="AO131" s="320"/>
      <c r="AP131" s="329">
        <f t="shared" si="52"/>
        <v>0</v>
      </c>
      <c r="AQ131" s="333">
        <f t="shared" si="70"/>
        <v>0</v>
      </c>
      <c r="AR131" s="333">
        <f t="shared" si="70"/>
        <v>0</v>
      </c>
      <c r="AS131" s="333">
        <f t="shared" si="53"/>
        <v>0</v>
      </c>
      <c r="AT131" s="333">
        <f t="shared" si="71"/>
        <v>0</v>
      </c>
      <c r="AU131" s="333">
        <f t="shared" si="55"/>
        <v>0</v>
      </c>
      <c r="AV131" s="396" t="str">
        <f>IF(BJ131=0,"",NN!BJ131)</f>
        <v/>
      </c>
      <c r="AW131" s="460" t="str">
        <f>IF('UPR BILANS N'!W129="","",'UPR BILANS N'!W129)</f>
        <v/>
      </c>
      <c r="AX131" s="94" t="str">
        <f t="shared" si="56"/>
        <v/>
      </c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414">
        <f>IFERROR(IF(AND(BL131=1,BM131=1,SUMIF($C131:$C$525,$C131,$AH131:$AH$525)=$BN131),$BN131,IF($BO131&gt;0,$BO131,IF(AND(B131=B132,C131=C132,D131=D132,J131=J132),AH131+AH132,IF(AND(COUNTIF($C$13:$C130,$C131)&gt;=1,COUNTIF($D$13:$D130,$D131)&gt;=1),0,IF(AND(SUMIF($B131:$B$525,$B131,$AH131:$AH$525)&gt;$AH131,SUMIF($C131:$C$525,$C131,$AH131:$AH$525)&gt;$AH131,SUMIF($D131:$D$525,$D131,$AH131:$AH$525)&gt;$AH131),SUMIF($C131:$C$525,$C131,$BN131:$BN$525),0))))),0)</f>
        <v>0</v>
      </c>
      <c r="BK131" s="424"/>
      <c r="BL131" s="409">
        <f>COUNTIFS('ZASOBY N'!$B128:$B$525,'ZASOBY N'!$B128,'ZASOBY N'!$C128:'ZASOBY N'!$C$525,'ZASOBY N'!$C128,'ZASOBY N'!$D128:'ZASOBY N'!$D$525,'ZASOBY N'!$D128,'ZASOBY N'!$H128:'ZASOBY N'!$H$525,'ZASOBY N'!$H128 )</f>
        <v>0</v>
      </c>
      <c r="BM131" s="410">
        <f>COUNTIFS('ZASOBY N'!$B$10:$B128,'ZASOBY N'!$B128,'ZASOBY N'!$C$10:'ZASOBY N'!$C128,'ZASOBY N'!$C128,'ZASOBY N'!$D$10:'ZASOBY N'!$D128,'ZASOBY N'!$D128,'ZASOBY N'!$H$10:'ZASOBY N'!$H128,'ZASOBY N'!$H128 )</f>
        <v>0</v>
      </c>
      <c r="BN131" s="411">
        <f t="shared" si="61"/>
        <v>0</v>
      </c>
      <c r="BO131" s="425">
        <f t="shared" si="62"/>
        <v>0</v>
      </c>
      <c r="BP131" s="94"/>
      <c r="BQ131" s="94"/>
      <c r="BR131" s="94"/>
      <c r="BS131" s="94"/>
      <c r="BT131" s="94"/>
      <c r="BU131" s="94"/>
      <c r="BV131" s="94"/>
      <c r="BW131" s="426" t="str">
        <f t="shared" si="57"/>
        <v/>
      </c>
      <c r="BX131" s="439" t="str">
        <f>IF(E131=0,"",NN!E131)</f>
        <v/>
      </c>
      <c r="BY131" s="396" t="str">
        <f>IF(A131="","",NN!A131)</f>
        <v/>
      </c>
      <c r="BZ131" s="428" t="str">
        <f>IF(OR(E131=LEGENDA!$D$30,E131=LEGENDA!$D$31,E131=LEGENDA!$D$32,E131=LEGENDA!$D$33,E131=LEGENDA!$D$34,E131=LEGENDA!$D$35,E131=LEGENDA!$D$36,E131=LEGENDA!$D$37),AV131,"")</f>
        <v/>
      </c>
      <c r="CA131" s="428" t="str">
        <f>IF(OR(E131=LEGENDA!$D$30,E131=LEGENDA!$D$31,E131=LEGENDA!$D$32,E131=LEGENDA!$D$33,E131=LEGENDA!$D$34,E131=LEGENDA!$D$35,E131=LEGENDA!$D$36,E131=LEGENDA!$D$37),AG131,"")</f>
        <v/>
      </c>
      <c r="CB131" s="397" t="str">
        <f t="shared" si="58"/>
        <v/>
      </c>
      <c r="CC131" s="397" t="str">
        <f t="shared" si="63"/>
        <v/>
      </c>
      <c r="CD131" s="397" t="str">
        <f t="shared" si="64"/>
        <v/>
      </c>
      <c r="CE131" s="397" t="str">
        <f t="shared" si="65"/>
        <v/>
      </c>
      <c r="CF131" s="397" t="str">
        <f t="shared" si="66"/>
        <v/>
      </c>
      <c r="CG131" s="397" t="str">
        <f t="shared" si="67"/>
        <v/>
      </c>
      <c r="CH131" s="397" t="str">
        <f>IF(OR(E131=LEGENDA!$D$28,E131=LEGENDA!$D$29,E131=LEGENDA!$D$30,E131=LEGENDA!$D$31,E131=LEGENDA!$D$32,E131=LEGENDA!$D$33,E131=LEGENDA!$D$34,E131=LEGENDA!$D$35,E131=LEGENDA!$D$36,E131=LEGENDA!$D$39),1,"")</f>
        <v/>
      </c>
      <c r="CI131" s="397" t="str">
        <f t="shared" si="68"/>
        <v/>
      </c>
      <c r="CJ131" s="397" t="str">
        <f t="shared" si="59"/>
        <v/>
      </c>
    </row>
    <row r="132" spans="1:88" ht="18.75" customHeight="1" thickBot="1" x14ac:dyDescent="0.3">
      <c r="A132" s="152" t="str">
        <f>IF('ZASOBY N'!A129="","",'ZASOBY N'!A129)</f>
        <v/>
      </c>
      <c r="B132" s="137" t="str">
        <f>IF('ZASOBY N'!B129="","",'ZASOBY N'!B129)</f>
        <v/>
      </c>
      <c r="C132" s="137" t="str">
        <f>IF('ZASOBY N'!C129="","",'ZASOBY N'!C129)</f>
        <v/>
      </c>
      <c r="D132" s="354" t="str">
        <f>IF('ZASOBY N'!D129="","",'ZASOBY N'!D129)</f>
        <v/>
      </c>
      <c r="E132" s="404"/>
      <c r="F132" s="130"/>
      <c r="G132" s="129"/>
      <c r="H132" s="301"/>
      <c r="I132" s="301"/>
      <c r="J132" s="147" t="str">
        <f>IF('ZASOBY N'!$F129="","",'ZASOBY N'!$F129)</f>
        <v/>
      </c>
      <c r="K132" s="403"/>
      <c r="L132" s="254" t="str">
        <f t="shared" si="69"/>
        <v/>
      </c>
      <c r="M132" s="300"/>
      <c r="N132" s="300"/>
      <c r="O132" s="140" t="str">
        <f>IF(L132="","",IF(OR(E132=LEGENDA!$D$28,E132=LEGENDA!$D$29,E132=LEGENDA!$D$31,E132=LEGENDA!$D$38),0.15,0))</f>
        <v/>
      </c>
      <c r="P132" s="140" t="str">
        <f>IF(L132="","",IF(AND(E132=LEGENDA!$D$39,H132=""),"BRAK kol.7",IF(AND(F132=LEGENDA!$A$105,H132=""),"BRAK kol.7",IF(AND(F132=LEGENDA!$A$106,H132=""),"BRAK kol.7",IF(AND(F132=LEGENDA!$A$107,H132=""),"BRAK kol.7",IF(AND(F132=LEGENDA!$A$108,H132=""),"BRAK kol.7",IF(AND(F132=LEGENDA!$A$109,H132=""),"BRAK kol.7",L132*O132)))))))</f>
        <v/>
      </c>
      <c r="Q132" s="141" t="str">
        <f t="shared" si="39"/>
        <v/>
      </c>
      <c r="R132" s="142" t="str">
        <f t="shared" si="40"/>
        <v/>
      </c>
      <c r="S132" s="149" t="str">
        <f t="shared" si="60"/>
        <v/>
      </c>
      <c r="T132" s="431" t="str">
        <f t="shared" si="41"/>
        <v/>
      </c>
      <c r="U132" s="402"/>
      <c r="V132" s="431" t="str">
        <f t="shared" si="42"/>
        <v/>
      </c>
      <c r="W132" s="257"/>
      <c r="X132" s="302" t="str">
        <f>IF(U132="","",IF(AND(V132="",W132=""),"",IF(AND(E132=LEGENDA!$D$39,H132=""),"BRAK kol.7",IF(AND(F132=LEGENDA!$A$105,H132="",E132=LEGENDA!$D$35),V132*W132,IF(AND(F132=LEGENDA!$A$105,H132="",E132=LEGENDA!$D$36),V132*W132,IF(AND(F132=LEGENDA!$A$105,H132=""),"BRAK kol.7",IF(AND(F132=LEGENDA!$A$106,H132=""),"BRAK kol.7",IF(AND(F132=LEGENDA!$A$107,H132=""),"BRAK kol.7",IF(AND(F132=LEGENDA!$A$108,H132=""),"BRAK kol.7",IF(AND(F132=LEGENDA!$A$109,H132=""),"BRAK kol.7",IF(AND(U132&gt;0,W132=""),"Brakkol21",IF(OR(T132="Błąd kol. 7",T132="Błąd kol.8"),T132,IF(AND(H132="",I132=""),"BRAKkol7-8",V132*W132)))))))))))))</f>
        <v/>
      </c>
      <c r="Y132" s="402"/>
      <c r="Z132" s="431" t="str">
        <f t="shared" si="43"/>
        <v/>
      </c>
      <c r="AA132" s="257"/>
      <c r="AB132" s="302" t="str">
        <f>IF(OR(Y132="",Z132="",AA132=""),"",IF(AND(E132=LEGENDA!$D$39,H132=""),"BRAK kol.7",IF(AND(F132=LEGENDA!$A$105,H132=""),"BRAK kol.7",IF(AND(F132=LEGENDA!$A$106,H132=""),"BRAK kol.7",IF(AND(F132=LEGENDA!$A$107,H132=""),"BRAK kol.7",IF(AND(F132=LEGENDA!$A$108,H132=""),"BRAK kol.7",IF(AND(F132=LEGENDA!$A$109,H132=""),"BRAK kol.7",Z132*AA132)))))))</f>
        <v/>
      </c>
      <c r="AC132" s="302" t="str">
        <f t="shared" si="44"/>
        <v/>
      </c>
      <c r="AD132" s="143" t="str">
        <f>IFERROR(IF(OR(J132="",AC132=""),"",IF(AND(E132=LEGENDA!$D$39,H132="",I132=""),"BRAK kol.7",AC132*$J132)),"BRAK kol.7")</f>
        <v/>
      </c>
      <c r="AE132" s="144" t="str">
        <f t="shared" si="45"/>
        <v/>
      </c>
      <c r="AF132" s="143" t="str">
        <f t="shared" si="46"/>
        <v/>
      </c>
      <c r="AG132" s="143" t="str">
        <f t="shared" si="47"/>
        <v/>
      </c>
      <c r="AH132" s="143" t="str">
        <f t="shared" si="48"/>
        <v/>
      </c>
      <c r="AI132" s="131"/>
      <c r="AJ132" s="327"/>
      <c r="AK132" s="286" t="str">
        <f t="shared" si="49"/>
        <v/>
      </c>
      <c r="AL132" s="287" t="str">
        <f t="shared" si="50"/>
        <v/>
      </c>
      <c r="AM132" s="287" t="str">
        <f t="shared" si="51"/>
        <v/>
      </c>
      <c r="AN132" s="318" t="str">
        <f>IF('ZASOBY N'!BD129="","",'ZASOBY N'!BD129)</f>
        <v/>
      </c>
      <c r="AO132" s="320"/>
      <c r="AP132" s="329">
        <f t="shared" si="52"/>
        <v>0</v>
      </c>
      <c r="AQ132" s="333">
        <f t="shared" si="70"/>
        <v>0</v>
      </c>
      <c r="AR132" s="333">
        <f t="shared" si="70"/>
        <v>0</v>
      </c>
      <c r="AS132" s="333">
        <f t="shared" si="53"/>
        <v>0</v>
      </c>
      <c r="AT132" s="333">
        <f t="shared" si="71"/>
        <v>0</v>
      </c>
      <c r="AU132" s="333">
        <f t="shared" si="55"/>
        <v>0</v>
      </c>
      <c r="AV132" s="396" t="str">
        <f>IF(BJ132=0,"",NN!BJ132)</f>
        <v/>
      </c>
      <c r="AW132" s="460" t="str">
        <f>IF('UPR BILANS N'!W130="","",'UPR BILANS N'!W130)</f>
        <v/>
      </c>
      <c r="AX132" s="94" t="str">
        <f t="shared" si="56"/>
        <v/>
      </c>
      <c r="AY132" s="94"/>
      <c r="AZ132" s="94"/>
      <c r="BA132" s="94"/>
      <c r="BB132" s="94"/>
      <c r="BC132" s="94"/>
      <c r="BD132" s="94"/>
      <c r="BE132" s="94"/>
      <c r="BF132" s="94"/>
      <c r="BG132" s="94"/>
      <c r="BH132" s="94"/>
      <c r="BI132" s="94"/>
      <c r="BJ132" s="414">
        <f>IFERROR(IF(AND(BL132=1,BM132=1,SUMIF($C132:$C$525,$C132,$AH132:$AH$525)=$BN132),$BN132,IF($BO132&gt;0,$BO132,IF(AND(B132=B133,C132=C133,D132=D133,J132=J133),AH132+AH133,IF(AND(COUNTIF($C$13:$C131,$C132)&gt;=1,COUNTIF($D$13:$D131,$D132)&gt;=1),0,IF(AND(SUMIF($B132:$B$525,$B132,$AH132:$AH$525)&gt;$AH132,SUMIF($C132:$C$525,$C132,$AH132:$AH$525)&gt;$AH132,SUMIF($D132:$D$525,$D132,$AH132:$AH$525)&gt;$AH132),SUMIF($C132:$C$525,$C132,$BN132:$BN$525),0))))),0)</f>
        <v>0</v>
      </c>
      <c r="BK132" s="424"/>
      <c r="BL132" s="409">
        <f>COUNTIFS('ZASOBY N'!$B129:$B$525,'ZASOBY N'!$B129,'ZASOBY N'!$C129:'ZASOBY N'!$C$525,'ZASOBY N'!$C129,'ZASOBY N'!$D129:'ZASOBY N'!$D$525,'ZASOBY N'!$D129,'ZASOBY N'!$H129:'ZASOBY N'!$H$525,'ZASOBY N'!$H129 )</f>
        <v>0</v>
      </c>
      <c r="BM132" s="410">
        <f>COUNTIFS('ZASOBY N'!$B$10:$B129,'ZASOBY N'!$B129,'ZASOBY N'!$C$10:'ZASOBY N'!$C129,'ZASOBY N'!$C129,'ZASOBY N'!$D$10:'ZASOBY N'!$D129,'ZASOBY N'!$D129,'ZASOBY N'!$H$10:'ZASOBY N'!$H129,'ZASOBY N'!$H129 )</f>
        <v>0</v>
      </c>
      <c r="BN132" s="411">
        <f t="shared" si="61"/>
        <v>0</v>
      </c>
      <c r="BO132" s="425">
        <f t="shared" si="62"/>
        <v>0</v>
      </c>
      <c r="BP132" s="94"/>
      <c r="BQ132" s="94"/>
      <c r="BR132" s="94"/>
      <c r="BS132" s="94"/>
      <c r="BT132" s="94"/>
      <c r="BU132" s="94"/>
      <c r="BV132" s="94"/>
      <c r="BW132" s="426" t="str">
        <f t="shared" si="57"/>
        <v/>
      </c>
      <c r="BX132" s="439" t="str">
        <f>IF(E132=0,"",NN!E132)</f>
        <v/>
      </c>
      <c r="BY132" s="396" t="str">
        <f>IF(A132="","",NN!A132)</f>
        <v/>
      </c>
      <c r="BZ132" s="428" t="str">
        <f>IF(OR(E132=LEGENDA!$D$30,E132=LEGENDA!$D$31,E132=LEGENDA!$D$32,E132=LEGENDA!$D$33,E132=LEGENDA!$D$34,E132=LEGENDA!$D$35,E132=LEGENDA!$D$36,E132=LEGENDA!$D$37),AV132,"")</f>
        <v/>
      </c>
      <c r="CA132" s="428" t="str">
        <f>IF(OR(E132=LEGENDA!$D$30,E132=LEGENDA!$D$31,E132=LEGENDA!$D$32,E132=LEGENDA!$D$33,E132=LEGENDA!$D$34,E132=LEGENDA!$D$35,E132=LEGENDA!$D$36,E132=LEGENDA!$D$37),AG132,"")</f>
        <v/>
      </c>
      <c r="CB132" s="397" t="str">
        <f t="shared" si="58"/>
        <v/>
      </c>
      <c r="CC132" s="397" t="str">
        <f t="shared" si="63"/>
        <v/>
      </c>
      <c r="CD132" s="397" t="str">
        <f t="shared" si="64"/>
        <v/>
      </c>
      <c r="CE132" s="397" t="str">
        <f t="shared" si="65"/>
        <v/>
      </c>
      <c r="CF132" s="397" t="str">
        <f t="shared" si="66"/>
        <v/>
      </c>
      <c r="CG132" s="397" t="str">
        <f t="shared" si="67"/>
        <v/>
      </c>
      <c r="CH132" s="397" t="str">
        <f>IF(OR(E132=LEGENDA!$D$28,E132=LEGENDA!$D$29,E132=LEGENDA!$D$30,E132=LEGENDA!$D$31,E132=LEGENDA!$D$32,E132=LEGENDA!$D$33,E132=LEGENDA!$D$34,E132=LEGENDA!$D$35,E132=LEGENDA!$D$36,E132=LEGENDA!$D$39),1,"")</f>
        <v/>
      </c>
      <c r="CI132" s="397" t="str">
        <f t="shared" si="68"/>
        <v/>
      </c>
      <c r="CJ132" s="397" t="str">
        <f t="shared" si="59"/>
        <v/>
      </c>
    </row>
    <row r="133" spans="1:88" ht="18.75" customHeight="1" thickBot="1" x14ac:dyDescent="0.3">
      <c r="A133" s="152" t="str">
        <f>IF('ZASOBY N'!A130="","",'ZASOBY N'!A130)</f>
        <v/>
      </c>
      <c r="B133" s="137" t="str">
        <f>IF('ZASOBY N'!B130="","",'ZASOBY N'!B130)</f>
        <v/>
      </c>
      <c r="C133" s="137" t="str">
        <f>IF('ZASOBY N'!C130="","",'ZASOBY N'!C130)</f>
        <v/>
      </c>
      <c r="D133" s="354" t="str">
        <f>IF('ZASOBY N'!D130="","",'ZASOBY N'!D130)</f>
        <v/>
      </c>
      <c r="E133" s="404"/>
      <c r="F133" s="130"/>
      <c r="G133" s="129"/>
      <c r="H133" s="301"/>
      <c r="I133" s="301"/>
      <c r="J133" s="147" t="str">
        <f>IF('ZASOBY N'!$F130="","",'ZASOBY N'!$F130)</f>
        <v/>
      </c>
      <c r="K133" s="403"/>
      <c r="L133" s="254" t="str">
        <f t="shared" si="69"/>
        <v/>
      </c>
      <c r="M133" s="300"/>
      <c r="N133" s="300"/>
      <c r="O133" s="140" t="str">
        <f>IF(L133="","",IF(OR(E133=LEGENDA!$D$28,E133=LEGENDA!$D$29,E133=LEGENDA!$D$31,E133=LEGENDA!$D$38),0.15,0))</f>
        <v/>
      </c>
      <c r="P133" s="140" t="str">
        <f>IF(L133="","",IF(AND(E133=LEGENDA!$D$39,H133=""),"BRAK kol.7",IF(AND(F133=LEGENDA!$A$105,H133=""),"BRAK kol.7",IF(AND(F133=LEGENDA!$A$106,H133=""),"BRAK kol.7",IF(AND(F133=LEGENDA!$A$107,H133=""),"BRAK kol.7",IF(AND(F133=LEGENDA!$A$108,H133=""),"BRAK kol.7",IF(AND(F133=LEGENDA!$A$109,H133=""),"BRAK kol.7",L133*O133)))))))</f>
        <v/>
      </c>
      <c r="Q133" s="141" t="str">
        <f t="shared" si="39"/>
        <v/>
      </c>
      <c r="R133" s="142" t="str">
        <f t="shared" si="40"/>
        <v/>
      </c>
      <c r="S133" s="149" t="str">
        <f t="shared" si="60"/>
        <v/>
      </c>
      <c r="T133" s="431" t="str">
        <f t="shared" si="41"/>
        <v/>
      </c>
      <c r="U133" s="402"/>
      <c r="V133" s="431" t="str">
        <f t="shared" si="42"/>
        <v/>
      </c>
      <c r="W133" s="257"/>
      <c r="X133" s="302" t="str">
        <f>IF(U133="","",IF(AND(V133="",W133=""),"",IF(AND(E133=LEGENDA!$D$39,H133=""),"BRAK kol.7",IF(AND(F133=LEGENDA!$A$105,H133="",E133=LEGENDA!$D$35),V133*W133,IF(AND(F133=LEGENDA!$A$105,H133="",E133=LEGENDA!$D$36),V133*W133,IF(AND(F133=LEGENDA!$A$105,H133=""),"BRAK kol.7",IF(AND(F133=LEGENDA!$A$106,H133=""),"BRAK kol.7",IF(AND(F133=LEGENDA!$A$107,H133=""),"BRAK kol.7",IF(AND(F133=LEGENDA!$A$108,H133=""),"BRAK kol.7",IF(AND(F133=LEGENDA!$A$109,H133=""),"BRAK kol.7",IF(AND(U133&gt;0,W133=""),"Brakkol21",IF(OR(T133="Błąd kol. 7",T133="Błąd kol.8"),T133,IF(AND(H133="",I133=""),"BRAKkol7-8",V133*W133)))))))))))))</f>
        <v/>
      </c>
      <c r="Y133" s="402"/>
      <c r="Z133" s="431" t="str">
        <f t="shared" si="43"/>
        <v/>
      </c>
      <c r="AA133" s="257"/>
      <c r="AB133" s="302" t="str">
        <f>IF(OR(Y133="",Z133="",AA133=""),"",IF(AND(E133=LEGENDA!$D$39,H133=""),"BRAK kol.7",IF(AND(F133=LEGENDA!$A$105,H133=""),"BRAK kol.7",IF(AND(F133=LEGENDA!$A$106,H133=""),"BRAK kol.7",IF(AND(F133=LEGENDA!$A$107,H133=""),"BRAK kol.7",IF(AND(F133=LEGENDA!$A$108,H133=""),"BRAK kol.7",IF(AND(F133=LEGENDA!$A$109,H133=""),"BRAK kol.7",Z133*AA133)))))))</f>
        <v/>
      </c>
      <c r="AC133" s="302" t="str">
        <f t="shared" si="44"/>
        <v/>
      </c>
      <c r="AD133" s="143" t="str">
        <f>IFERROR(IF(OR(J133="",AC133=""),"",IF(AND(E133=LEGENDA!$D$39,H133="",I133=""),"BRAK kol.7",AC133*$J133)),"BRAK kol.7")</f>
        <v/>
      </c>
      <c r="AE133" s="144" t="str">
        <f t="shared" si="45"/>
        <v/>
      </c>
      <c r="AF133" s="143" t="str">
        <f t="shared" si="46"/>
        <v/>
      </c>
      <c r="AG133" s="143" t="str">
        <f t="shared" si="47"/>
        <v/>
      </c>
      <c r="AH133" s="143" t="str">
        <f t="shared" si="48"/>
        <v/>
      </c>
      <c r="AI133" s="131"/>
      <c r="AJ133" s="327"/>
      <c r="AK133" s="286" t="str">
        <f t="shared" si="49"/>
        <v/>
      </c>
      <c r="AL133" s="287" t="str">
        <f t="shared" si="50"/>
        <v/>
      </c>
      <c r="AM133" s="287" t="str">
        <f t="shared" si="51"/>
        <v/>
      </c>
      <c r="AN133" s="318" t="str">
        <f>IF('ZASOBY N'!BD130="","",'ZASOBY N'!BD130)</f>
        <v/>
      </c>
      <c r="AO133" s="320"/>
      <c r="AP133" s="329">
        <f t="shared" si="52"/>
        <v>0</v>
      </c>
      <c r="AQ133" s="333">
        <f t="shared" si="70"/>
        <v>0</v>
      </c>
      <c r="AR133" s="333">
        <f t="shared" si="70"/>
        <v>0</v>
      </c>
      <c r="AS133" s="333">
        <f t="shared" si="53"/>
        <v>0</v>
      </c>
      <c r="AT133" s="333">
        <f t="shared" si="71"/>
        <v>0</v>
      </c>
      <c r="AU133" s="333">
        <f t="shared" si="55"/>
        <v>0</v>
      </c>
      <c r="AV133" s="396" t="str">
        <f>IF(BJ133=0,"",NN!BJ133)</f>
        <v/>
      </c>
      <c r="AW133" s="460" t="str">
        <f>IF('UPR BILANS N'!W131="","",'UPR BILANS N'!W131)</f>
        <v/>
      </c>
      <c r="AX133" s="94" t="str">
        <f t="shared" si="56"/>
        <v/>
      </c>
      <c r="AY133" s="94"/>
      <c r="AZ133" s="94"/>
      <c r="BA133" s="94"/>
      <c r="BB133" s="94"/>
      <c r="BC133" s="94"/>
      <c r="BD133" s="94"/>
      <c r="BE133" s="94"/>
      <c r="BF133" s="94"/>
      <c r="BG133" s="94"/>
      <c r="BH133" s="94"/>
      <c r="BI133" s="94"/>
      <c r="BJ133" s="414">
        <f>IFERROR(IF(AND(BL133=1,BM133=1,SUMIF($C133:$C$525,$C133,$AH133:$AH$525)=$BN133),$BN133,IF($BO133&gt;0,$BO133,IF(AND(B133=B134,C133=C134,D133=D134,J133=J134),AH133+AH134,IF(AND(COUNTIF($C$13:$C132,$C133)&gt;=1,COUNTIF($D$13:$D132,$D133)&gt;=1),0,IF(AND(SUMIF($B133:$B$525,$B133,$AH133:$AH$525)&gt;$AH133,SUMIF($C133:$C$525,$C133,$AH133:$AH$525)&gt;$AH133,SUMIF($D133:$D$525,$D133,$AH133:$AH$525)&gt;$AH133),SUMIF($C133:$C$525,$C133,$BN133:$BN$525),0))))),0)</f>
        <v>0</v>
      </c>
      <c r="BK133" s="424"/>
      <c r="BL133" s="409">
        <f>COUNTIFS('ZASOBY N'!$B130:$B$525,'ZASOBY N'!$B130,'ZASOBY N'!$C130:'ZASOBY N'!$C$525,'ZASOBY N'!$C130,'ZASOBY N'!$D130:'ZASOBY N'!$D$525,'ZASOBY N'!$D130,'ZASOBY N'!$H130:'ZASOBY N'!$H$525,'ZASOBY N'!$H130 )</f>
        <v>0</v>
      </c>
      <c r="BM133" s="410">
        <f>COUNTIFS('ZASOBY N'!$B$10:$B130,'ZASOBY N'!$B130,'ZASOBY N'!$C$10:'ZASOBY N'!$C130,'ZASOBY N'!$C130,'ZASOBY N'!$D$10:'ZASOBY N'!$D130,'ZASOBY N'!$D130,'ZASOBY N'!$H$10:'ZASOBY N'!$H130,'ZASOBY N'!$H130 )</f>
        <v>0</v>
      </c>
      <c r="BN133" s="411">
        <f t="shared" si="61"/>
        <v>0</v>
      </c>
      <c r="BO133" s="425">
        <f t="shared" si="62"/>
        <v>0</v>
      </c>
      <c r="BP133" s="94"/>
      <c r="BQ133" s="94"/>
      <c r="BR133" s="94"/>
      <c r="BS133" s="94"/>
      <c r="BT133" s="94"/>
      <c r="BU133" s="94"/>
      <c r="BV133" s="94"/>
      <c r="BW133" s="426" t="str">
        <f t="shared" si="57"/>
        <v/>
      </c>
      <c r="BX133" s="439" t="str">
        <f>IF(E133=0,"",NN!E133)</f>
        <v/>
      </c>
      <c r="BY133" s="396" t="str">
        <f>IF(A133="","",NN!A133)</f>
        <v/>
      </c>
      <c r="BZ133" s="428" t="str">
        <f>IF(OR(E133=LEGENDA!$D$30,E133=LEGENDA!$D$31,E133=LEGENDA!$D$32,E133=LEGENDA!$D$33,E133=LEGENDA!$D$34,E133=LEGENDA!$D$35,E133=LEGENDA!$D$36,E133=LEGENDA!$D$37),AV133,"")</f>
        <v/>
      </c>
      <c r="CA133" s="428" t="str">
        <f>IF(OR(E133=LEGENDA!$D$30,E133=LEGENDA!$D$31,E133=LEGENDA!$D$32,E133=LEGENDA!$D$33,E133=LEGENDA!$D$34,E133=LEGENDA!$D$35,E133=LEGENDA!$D$36,E133=LEGENDA!$D$37),AG133,"")</f>
        <v/>
      </c>
      <c r="CB133" s="397" t="str">
        <f t="shared" si="58"/>
        <v/>
      </c>
      <c r="CC133" s="397" t="str">
        <f t="shared" si="63"/>
        <v/>
      </c>
      <c r="CD133" s="397" t="str">
        <f t="shared" si="64"/>
        <v/>
      </c>
      <c r="CE133" s="397" t="str">
        <f t="shared" si="65"/>
        <v/>
      </c>
      <c r="CF133" s="397" t="str">
        <f t="shared" si="66"/>
        <v/>
      </c>
      <c r="CG133" s="397" t="str">
        <f t="shared" si="67"/>
        <v/>
      </c>
      <c r="CH133" s="397" t="str">
        <f>IF(OR(E133=LEGENDA!$D$28,E133=LEGENDA!$D$29,E133=LEGENDA!$D$30,E133=LEGENDA!$D$31,E133=LEGENDA!$D$32,E133=LEGENDA!$D$33,E133=LEGENDA!$D$34,E133=LEGENDA!$D$35,E133=LEGENDA!$D$36,E133=LEGENDA!$D$39),1,"")</f>
        <v/>
      </c>
      <c r="CI133" s="397" t="str">
        <f t="shared" si="68"/>
        <v/>
      </c>
      <c r="CJ133" s="397" t="str">
        <f t="shared" si="59"/>
        <v/>
      </c>
    </row>
    <row r="134" spans="1:88" ht="18.75" customHeight="1" thickBot="1" x14ac:dyDescent="0.3">
      <c r="A134" s="152" t="str">
        <f>IF('ZASOBY N'!A131="","",'ZASOBY N'!A131)</f>
        <v/>
      </c>
      <c r="B134" s="137" t="str">
        <f>IF('ZASOBY N'!B131="","",'ZASOBY N'!B131)</f>
        <v/>
      </c>
      <c r="C134" s="137" t="str">
        <f>IF('ZASOBY N'!C131="","",'ZASOBY N'!C131)</f>
        <v/>
      </c>
      <c r="D134" s="354" t="str">
        <f>IF('ZASOBY N'!D131="","",'ZASOBY N'!D131)</f>
        <v/>
      </c>
      <c r="E134" s="404"/>
      <c r="F134" s="130"/>
      <c r="G134" s="129"/>
      <c r="H134" s="301"/>
      <c r="I134" s="301"/>
      <c r="J134" s="147" t="str">
        <f>IF('ZASOBY N'!$F131="","",'ZASOBY N'!$F131)</f>
        <v/>
      </c>
      <c r="K134" s="403"/>
      <c r="L134" s="254" t="str">
        <f t="shared" si="69"/>
        <v/>
      </c>
      <c r="M134" s="300"/>
      <c r="N134" s="300"/>
      <c r="O134" s="140" t="str">
        <f>IF(L134="","",IF(OR(E134=LEGENDA!$D$28,E134=LEGENDA!$D$29,E134=LEGENDA!$D$31,E134=LEGENDA!$D$38),0.15,0))</f>
        <v/>
      </c>
      <c r="P134" s="140" t="str">
        <f>IF(L134="","",IF(AND(E134=LEGENDA!$D$39,H134=""),"BRAK kol.7",IF(AND(F134=LEGENDA!$A$105,H134=""),"BRAK kol.7",IF(AND(F134=LEGENDA!$A$106,H134=""),"BRAK kol.7",IF(AND(F134=LEGENDA!$A$107,H134=""),"BRAK kol.7",IF(AND(F134=LEGENDA!$A$108,H134=""),"BRAK kol.7",IF(AND(F134=LEGENDA!$A$109,H134=""),"BRAK kol.7",L134*O134)))))))</f>
        <v/>
      </c>
      <c r="Q134" s="141" t="str">
        <f t="shared" si="39"/>
        <v/>
      </c>
      <c r="R134" s="142" t="str">
        <f t="shared" si="40"/>
        <v/>
      </c>
      <c r="S134" s="149" t="str">
        <f t="shared" si="60"/>
        <v/>
      </c>
      <c r="T134" s="431" t="str">
        <f t="shared" si="41"/>
        <v/>
      </c>
      <c r="U134" s="402"/>
      <c r="V134" s="431" t="str">
        <f t="shared" si="42"/>
        <v/>
      </c>
      <c r="W134" s="257"/>
      <c r="X134" s="302" t="str">
        <f>IF(U134="","",IF(AND(V134="",W134=""),"",IF(AND(E134=LEGENDA!$D$39,H134=""),"BRAK kol.7",IF(AND(F134=LEGENDA!$A$105,H134="",E134=LEGENDA!$D$35),V134*W134,IF(AND(F134=LEGENDA!$A$105,H134="",E134=LEGENDA!$D$36),V134*W134,IF(AND(F134=LEGENDA!$A$105,H134=""),"BRAK kol.7",IF(AND(F134=LEGENDA!$A$106,H134=""),"BRAK kol.7",IF(AND(F134=LEGENDA!$A$107,H134=""),"BRAK kol.7",IF(AND(F134=LEGENDA!$A$108,H134=""),"BRAK kol.7",IF(AND(F134=LEGENDA!$A$109,H134=""),"BRAK kol.7",IF(AND(U134&gt;0,W134=""),"Brakkol21",IF(OR(T134="Błąd kol. 7",T134="Błąd kol.8"),T134,IF(AND(H134="",I134=""),"BRAKkol7-8",V134*W134)))))))))))))</f>
        <v/>
      </c>
      <c r="Y134" s="402"/>
      <c r="Z134" s="431" t="str">
        <f t="shared" si="43"/>
        <v/>
      </c>
      <c r="AA134" s="257"/>
      <c r="AB134" s="302" t="str">
        <f>IF(OR(Y134="",Z134="",AA134=""),"",IF(AND(E134=LEGENDA!$D$39,H134=""),"BRAK kol.7",IF(AND(F134=LEGENDA!$A$105,H134=""),"BRAK kol.7",IF(AND(F134=LEGENDA!$A$106,H134=""),"BRAK kol.7",IF(AND(F134=LEGENDA!$A$107,H134=""),"BRAK kol.7",IF(AND(F134=LEGENDA!$A$108,H134=""),"BRAK kol.7",IF(AND(F134=LEGENDA!$A$109,H134=""),"BRAK kol.7",Z134*AA134)))))))</f>
        <v/>
      </c>
      <c r="AC134" s="302" t="str">
        <f t="shared" si="44"/>
        <v/>
      </c>
      <c r="AD134" s="143" t="str">
        <f>IFERROR(IF(OR(J134="",AC134=""),"",IF(AND(E134=LEGENDA!$D$39,H134="",I134=""),"BRAK kol.7",AC134*$J134)),"BRAK kol.7")</f>
        <v/>
      </c>
      <c r="AE134" s="144" t="str">
        <f t="shared" si="45"/>
        <v/>
      </c>
      <c r="AF134" s="143" t="str">
        <f t="shared" si="46"/>
        <v/>
      </c>
      <c r="AG134" s="143" t="str">
        <f t="shared" si="47"/>
        <v/>
      </c>
      <c r="AH134" s="143" t="str">
        <f t="shared" si="48"/>
        <v/>
      </c>
      <c r="AI134" s="131"/>
      <c r="AJ134" s="327"/>
      <c r="AK134" s="286" t="str">
        <f t="shared" si="49"/>
        <v/>
      </c>
      <c r="AL134" s="287" t="str">
        <f t="shared" si="50"/>
        <v/>
      </c>
      <c r="AM134" s="287" t="str">
        <f t="shared" si="51"/>
        <v/>
      </c>
      <c r="AN134" s="318" t="str">
        <f>IF('ZASOBY N'!BD131="","",'ZASOBY N'!BD131)</f>
        <v/>
      </c>
      <c r="AO134" s="320"/>
      <c r="AP134" s="329">
        <f t="shared" si="52"/>
        <v>0</v>
      </c>
      <c r="AQ134" s="333">
        <f t="shared" si="70"/>
        <v>0</v>
      </c>
      <c r="AR134" s="333">
        <f t="shared" si="70"/>
        <v>0</v>
      </c>
      <c r="AS134" s="333">
        <f t="shared" si="53"/>
        <v>0</v>
      </c>
      <c r="AT134" s="333">
        <f t="shared" si="71"/>
        <v>0</v>
      </c>
      <c r="AU134" s="333">
        <f t="shared" si="55"/>
        <v>0</v>
      </c>
      <c r="AV134" s="396" t="str">
        <f>IF(BJ134=0,"",NN!BJ134)</f>
        <v/>
      </c>
      <c r="AW134" s="460" t="str">
        <f>IF('UPR BILANS N'!W132="","",'UPR BILANS N'!W132)</f>
        <v/>
      </c>
      <c r="AX134" s="94" t="str">
        <f t="shared" si="56"/>
        <v/>
      </c>
      <c r="AY134" s="94"/>
      <c r="AZ134" s="94"/>
      <c r="BA134" s="94"/>
      <c r="BB134" s="94"/>
      <c r="BC134" s="94"/>
      <c r="BD134" s="94"/>
      <c r="BE134" s="94"/>
      <c r="BF134" s="94"/>
      <c r="BG134" s="94"/>
      <c r="BH134" s="94"/>
      <c r="BI134" s="94"/>
      <c r="BJ134" s="414">
        <f>IFERROR(IF(AND(BL134=1,BM134=1,SUMIF($C134:$C$525,$C134,$AH134:$AH$525)=$BN134),$BN134,IF($BO134&gt;0,$BO134,IF(AND(B134=B135,C134=C135,D134=D135,J134=J135),AH134+AH135,IF(AND(COUNTIF($C$13:$C133,$C134)&gt;=1,COUNTIF($D$13:$D133,$D134)&gt;=1),0,IF(AND(SUMIF($B134:$B$525,$B134,$AH134:$AH$525)&gt;$AH134,SUMIF($C134:$C$525,$C134,$AH134:$AH$525)&gt;$AH134,SUMIF($D134:$D$525,$D134,$AH134:$AH$525)&gt;$AH134),SUMIF($C134:$C$525,$C134,$BN134:$BN$525),0))))),0)</f>
        <v>0</v>
      </c>
      <c r="BK134" s="424"/>
      <c r="BL134" s="409">
        <f>COUNTIFS('ZASOBY N'!$B131:$B$525,'ZASOBY N'!$B131,'ZASOBY N'!$C131:'ZASOBY N'!$C$525,'ZASOBY N'!$C131,'ZASOBY N'!$D131:'ZASOBY N'!$D$525,'ZASOBY N'!$D131,'ZASOBY N'!$H131:'ZASOBY N'!$H$525,'ZASOBY N'!$H131 )</f>
        <v>0</v>
      </c>
      <c r="BM134" s="410">
        <f>COUNTIFS('ZASOBY N'!$B$10:$B131,'ZASOBY N'!$B131,'ZASOBY N'!$C$10:'ZASOBY N'!$C131,'ZASOBY N'!$C131,'ZASOBY N'!$D$10:'ZASOBY N'!$D131,'ZASOBY N'!$D131,'ZASOBY N'!$H$10:'ZASOBY N'!$H131,'ZASOBY N'!$H131 )</f>
        <v>0</v>
      </c>
      <c r="BN134" s="411">
        <f t="shared" si="61"/>
        <v>0</v>
      </c>
      <c r="BO134" s="425">
        <f t="shared" si="62"/>
        <v>0</v>
      </c>
      <c r="BP134" s="94"/>
      <c r="BQ134" s="94"/>
      <c r="BR134" s="94"/>
      <c r="BS134" s="94"/>
      <c r="BT134" s="94"/>
      <c r="BU134" s="94"/>
      <c r="BV134" s="94"/>
      <c r="BW134" s="426" t="str">
        <f t="shared" si="57"/>
        <v/>
      </c>
      <c r="BX134" s="439" t="str">
        <f>IF(E134=0,"",NN!E134)</f>
        <v/>
      </c>
      <c r="BY134" s="396" t="str">
        <f>IF(A134="","",NN!A134)</f>
        <v/>
      </c>
      <c r="BZ134" s="428" t="str">
        <f>IF(OR(E134=LEGENDA!$D$30,E134=LEGENDA!$D$31,E134=LEGENDA!$D$32,E134=LEGENDA!$D$33,E134=LEGENDA!$D$34,E134=LEGENDA!$D$35,E134=LEGENDA!$D$36,E134=LEGENDA!$D$37),AV134,"")</f>
        <v/>
      </c>
      <c r="CA134" s="428" t="str">
        <f>IF(OR(E134=LEGENDA!$D$30,E134=LEGENDA!$D$31,E134=LEGENDA!$D$32,E134=LEGENDA!$D$33,E134=LEGENDA!$D$34,E134=LEGENDA!$D$35,E134=LEGENDA!$D$36,E134=LEGENDA!$D$37),AG134,"")</f>
        <v/>
      </c>
      <c r="CB134" s="397" t="str">
        <f t="shared" si="58"/>
        <v/>
      </c>
      <c r="CC134" s="397" t="str">
        <f t="shared" si="63"/>
        <v/>
      </c>
      <c r="CD134" s="397" t="str">
        <f t="shared" si="64"/>
        <v/>
      </c>
      <c r="CE134" s="397" t="str">
        <f t="shared" si="65"/>
        <v/>
      </c>
      <c r="CF134" s="397" t="str">
        <f t="shared" si="66"/>
        <v/>
      </c>
      <c r="CG134" s="397" t="str">
        <f t="shared" si="67"/>
        <v/>
      </c>
      <c r="CH134" s="397" t="str">
        <f>IF(OR(E134=LEGENDA!$D$28,E134=LEGENDA!$D$29,E134=LEGENDA!$D$30,E134=LEGENDA!$D$31,E134=LEGENDA!$D$32,E134=LEGENDA!$D$33,E134=LEGENDA!$D$34,E134=LEGENDA!$D$35,E134=LEGENDA!$D$36,E134=LEGENDA!$D$39),1,"")</f>
        <v/>
      </c>
      <c r="CI134" s="397" t="str">
        <f t="shared" si="68"/>
        <v/>
      </c>
      <c r="CJ134" s="397" t="str">
        <f t="shared" si="59"/>
        <v/>
      </c>
    </row>
    <row r="135" spans="1:88" ht="18.75" customHeight="1" thickBot="1" x14ac:dyDescent="0.3">
      <c r="A135" s="152" t="str">
        <f>IF('ZASOBY N'!A132="","",'ZASOBY N'!A132)</f>
        <v/>
      </c>
      <c r="B135" s="137" t="str">
        <f>IF('ZASOBY N'!B132="","",'ZASOBY N'!B132)</f>
        <v/>
      </c>
      <c r="C135" s="137" t="str">
        <f>IF('ZASOBY N'!C132="","",'ZASOBY N'!C132)</f>
        <v/>
      </c>
      <c r="D135" s="354" t="str">
        <f>IF('ZASOBY N'!D132="","",'ZASOBY N'!D132)</f>
        <v/>
      </c>
      <c r="E135" s="404"/>
      <c r="F135" s="130"/>
      <c r="G135" s="129"/>
      <c r="H135" s="301"/>
      <c r="I135" s="301"/>
      <c r="J135" s="147" t="str">
        <f>IF('ZASOBY N'!$F132="","",'ZASOBY N'!$F132)</f>
        <v/>
      </c>
      <c r="K135" s="403"/>
      <c r="L135" s="254" t="str">
        <f t="shared" si="69"/>
        <v/>
      </c>
      <c r="M135" s="300"/>
      <c r="N135" s="300"/>
      <c r="O135" s="140" t="str">
        <f>IF(L135="","",IF(OR(E135=LEGENDA!$D$28,E135=LEGENDA!$D$29,E135=LEGENDA!$D$31,E135=LEGENDA!$D$38),0.15,0))</f>
        <v/>
      </c>
      <c r="P135" s="140" t="str">
        <f>IF(L135="","",IF(AND(E135=LEGENDA!$D$39,H135=""),"BRAK kol.7",IF(AND(F135=LEGENDA!$A$105,H135=""),"BRAK kol.7",IF(AND(F135=LEGENDA!$A$106,H135=""),"BRAK kol.7",IF(AND(F135=LEGENDA!$A$107,H135=""),"BRAK kol.7",IF(AND(F135=LEGENDA!$A$108,H135=""),"BRAK kol.7",IF(AND(F135=LEGENDA!$A$109,H135=""),"BRAK kol.7",L135*O135)))))))</f>
        <v/>
      </c>
      <c r="Q135" s="141" t="str">
        <f t="shared" si="39"/>
        <v/>
      </c>
      <c r="R135" s="142" t="str">
        <f t="shared" si="40"/>
        <v/>
      </c>
      <c r="S135" s="149" t="str">
        <f t="shared" si="60"/>
        <v/>
      </c>
      <c r="T135" s="431" t="str">
        <f t="shared" si="41"/>
        <v/>
      </c>
      <c r="U135" s="402"/>
      <c r="V135" s="431" t="str">
        <f t="shared" si="42"/>
        <v/>
      </c>
      <c r="W135" s="257"/>
      <c r="X135" s="302" t="str">
        <f>IF(U135="","",IF(AND(V135="",W135=""),"",IF(AND(E135=LEGENDA!$D$39,H135=""),"BRAK kol.7",IF(AND(F135=LEGENDA!$A$105,H135="",E135=LEGENDA!$D$35),V135*W135,IF(AND(F135=LEGENDA!$A$105,H135="",E135=LEGENDA!$D$36),V135*W135,IF(AND(F135=LEGENDA!$A$105,H135=""),"BRAK kol.7",IF(AND(F135=LEGENDA!$A$106,H135=""),"BRAK kol.7",IF(AND(F135=LEGENDA!$A$107,H135=""),"BRAK kol.7",IF(AND(F135=LEGENDA!$A$108,H135=""),"BRAK kol.7",IF(AND(F135=LEGENDA!$A$109,H135=""),"BRAK kol.7",IF(AND(U135&gt;0,W135=""),"Brakkol21",IF(OR(T135="Błąd kol. 7",T135="Błąd kol.8"),T135,IF(AND(H135="",I135=""),"BRAKkol7-8",V135*W135)))))))))))))</f>
        <v/>
      </c>
      <c r="Y135" s="402"/>
      <c r="Z135" s="431" t="str">
        <f t="shared" si="43"/>
        <v/>
      </c>
      <c r="AA135" s="257"/>
      <c r="AB135" s="302" t="str">
        <f>IF(OR(Y135="",Z135="",AA135=""),"",IF(AND(E135=LEGENDA!$D$39,H135=""),"BRAK kol.7",IF(AND(F135=LEGENDA!$A$105,H135=""),"BRAK kol.7",IF(AND(F135=LEGENDA!$A$106,H135=""),"BRAK kol.7",IF(AND(F135=LEGENDA!$A$107,H135=""),"BRAK kol.7",IF(AND(F135=LEGENDA!$A$108,H135=""),"BRAK kol.7",IF(AND(F135=LEGENDA!$A$109,H135=""),"BRAK kol.7",Z135*AA135)))))))</f>
        <v/>
      </c>
      <c r="AC135" s="302" t="str">
        <f t="shared" si="44"/>
        <v/>
      </c>
      <c r="AD135" s="143" t="str">
        <f>IFERROR(IF(OR(J135="",AC135=""),"",IF(AND(E135=LEGENDA!$D$39,H135="",I135=""),"BRAK kol.7",AC135*$J135)),"BRAK kol.7")</f>
        <v/>
      </c>
      <c r="AE135" s="144" t="str">
        <f t="shared" si="45"/>
        <v/>
      </c>
      <c r="AF135" s="143" t="str">
        <f t="shared" si="46"/>
        <v/>
      </c>
      <c r="AG135" s="143" t="str">
        <f t="shared" si="47"/>
        <v/>
      </c>
      <c r="AH135" s="143" t="str">
        <f t="shared" si="48"/>
        <v/>
      </c>
      <c r="AI135" s="131"/>
      <c r="AJ135" s="327"/>
      <c r="AK135" s="286" t="str">
        <f t="shared" si="49"/>
        <v/>
      </c>
      <c r="AL135" s="287" t="str">
        <f t="shared" si="50"/>
        <v/>
      </c>
      <c r="AM135" s="287" t="str">
        <f t="shared" si="51"/>
        <v/>
      </c>
      <c r="AN135" s="318" t="str">
        <f>IF('ZASOBY N'!BD132="","",'ZASOBY N'!BD132)</f>
        <v/>
      </c>
      <c r="AO135" s="320"/>
      <c r="AP135" s="329">
        <f t="shared" si="52"/>
        <v>0</v>
      </c>
      <c r="AQ135" s="333">
        <f t="shared" si="70"/>
        <v>0</v>
      </c>
      <c r="AR135" s="333">
        <f t="shared" si="70"/>
        <v>0</v>
      </c>
      <c r="AS135" s="333">
        <f t="shared" si="53"/>
        <v>0</v>
      </c>
      <c r="AT135" s="333">
        <f t="shared" si="71"/>
        <v>0</v>
      </c>
      <c r="AU135" s="333">
        <f t="shared" si="55"/>
        <v>0</v>
      </c>
      <c r="AV135" s="396" t="str">
        <f>IF(BJ135=0,"",NN!BJ135)</f>
        <v/>
      </c>
      <c r="AW135" s="460" t="str">
        <f>IF('UPR BILANS N'!W133="","",'UPR BILANS N'!W133)</f>
        <v/>
      </c>
      <c r="AX135" s="94" t="str">
        <f t="shared" si="56"/>
        <v/>
      </c>
      <c r="AY135" s="94"/>
      <c r="AZ135" s="94"/>
      <c r="BA135" s="94"/>
      <c r="BB135" s="94"/>
      <c r="BC135" s="94"/>
      <c r="BD135" s="94"/>
      <c r="BE135" s="94"/>
      <c r="BF135" s="94"/>
      <c r="BG135" s="94"/>
      <c r="BH135" s="94"/>
      <c r="BI135" s="94"/>
      <c r="BJ135" s="414">
        <f>IFERROR(IF(AND(BL135=1,BM135=1,SUMIF($C135:$C$525,$C135,$AH135:$AH$525)=$BN135),$BN135,IF($BO135&gt;0,$BO135,IF(AND(B135=B136,C135=C136,D135=D136,J135=J136),AH135+AH136,IF(AND(COUNTIF($C$13:$C134,$C135)&gt;=1,COUNTIF($D$13:$D134,$D135)&gt;=1),0,IF(AND(SUMIF($B135:$B$525,$B135,$AH135:$AH$525)&gt;$AH135,SUMIF($C135:$C$525,$C135,$AH135:$AH$525)&gt;$AH135,SUMIF($D135:$D$525,$D135,$AH135:$AH$525)&gt;$AH135),SUMIF($C135:$C$525,$C135,$BN135:$BN$525),0))))),0)</f>
        <v>0</v>
      </c>
      <c r="BK135" s="424"/>
      <c r="BL135" s="409">
        <f>COUNTIFS('ZASOBY N'!$B132:$B$525,'ZASOBY N'!$B132,'ZASOBY N'!$C132:'ZASOBY N'!$C$525,'ZASOBY N'!$C132,'ZASOBY N'!$D132:'ZASOBY N'!$D$525,'ZASOBY N'!$D132,'ZASOBY N'!$H132:'ZASOBY N'!$H$525,'ZASOBY N'!$H132 )</f>
        <v>0</v>
      </c>
      <c r="BM135" s="410">
        <f>COUNTIFS('ZASOBY N'!$B$10:$B132,'ZASOBY N'!$B132,'ZASOBY N'!$C$10:'ZASOBY N'!$C132,'ZASOBY N'!$C132,'ZASOBY N'!$D$10:'ZASOBY N'!$D132,'ZASOBY N'!$D132,'ZASOBY N'!$H$10:'ZASOBY N'!$H132,'ZASOBY N'!$H132 )</f>
        <v>0</v>
      </c>
      <c r="BN135" s="411">
        <f t="shared" si="61"/>
        <v>0</v>
      </c>
      <c r="BO135" s="425">
        <f t="shared" si="62"/>
        <v>0</v>
      </c>
      <c r="BP135" s="94"/>
      <c r="BQ135" s="94"/>
      <c r="BR135" s="94"/>
      <c r="BS135" s="94"/>
      <c r="BT135" s="94"/>
      <c r="BU135" s="94"/>
      <c r="BV135" s="94"/>
      <c r="BW135" s="426" t="str">
        <f t="shared" si="57"/>
        <v/>
      </c>
      <c r="BX135" s="439" t="str">
        <f>IF(E135=0,"",NN!E135)</f>
        <v/>
      </c>
      <c r="BY135" s="396" t="str">
        <f>IF(A135="","",NN!A135)</f>
        <v/>
      </c>
      <c r="BZ135" s="428" t="str">
        <f>IF(OR(E135=LEGENDA!$D$30,E135=LEGENDA!$D$31,E135=LEGENDA!$D$32,E135=LEGENDA!$D$33,E135=LEGENDA!$D$34,E135=LEGENDA!$D$35,E135=LEGENDA!$D$36,E135=LEGENDA!$D$37),AV135,"")</f>
        <v/>
      </c>
      <c r="CA135" s="428" t="str">
        <f>IF(OR(E135=LEGENDA!$D$30,E135=LEGENDA!$D$31,E135=LEGENDA!$D$32,E135=LEGENDA!$D$33,E135=LEGENDA!$D$34,E135=LEGENDA!$D$35,E135=LEGENDA!$D$36,E135=LEGENDA!$D$37),AG135,"")</f>
        <v/>
      </c>
      <c r="CB135" s="397" t="str">
        <f t="shared" si="58"/>
        <v/>
      </c>
      <c r="CC135" s="397" t="str">
        <f t="shared" si="63"/>
        <v/>
      </c>
      <c r="CD135" s="397" t="str">
        <f t="shared" si="64"/>
        <v/>
      </c>
      <c r="CE135" s="397" t="str">
        <f t="shared" si="65"/>
        <v/>
      </c>
      <c r="CF135" s="397" t="str">
        <f t="shared" si="66"/>
        <v/>
      </c>
      <c r="CG135" s="397" t="str">
        <f t="shared" si="67"/>
        <v/>
      </c>
      <c r="CH135" s="397" t="str">
        <f>IF(OR(E135=LEGENDA!$D$28,E135=LEGENDA!$D$29,E135=LEGENDA!$D$30,E135=LEGENDA!$D$31,E135=LEGENDA!$D$32,E135=LEGENDA!$D$33,E135=LEGENDA!$D$34,E135=LEGENDA!$D$35,E135=LEGENDA!$D$36,E135=LEGENDA!$D$39),1,"")</f>
        <v/>
      </c>
      <c r="CI135" s="397" t="str">
        <f t="shared" si="68"/>
        <v/>
      </c>
      <c r="CJ135" s="397" t="str">
        <f t="shared" si="59"/>
        <v/>
      </c>
    </row>
    <row r="136" spans="1:88" ht="18.75" customHeight="1" thickBot="1" x14ac:dyDescent="0.3">
      <c r="A136" s="152" t="str">
        <f>IF('ZASOBY N'!A133="","",'ZASOBY N'!A133)</f>
        <v/>
      </c>
      <c r="B136" s="137" t="str">
        <f>IF('ZASOBY N'!B133="","",'ZASOBY N'!B133)</f>
        <v/>
      </c>
      <c r="C136" s="137" t="str">
        <f>IF('ZASOBY N'!C133="","",'ZASOBY N'!C133)</f>
        <v/>
      </c>
      <c r="D136" s="354" t="str">
        <f>IF('ZASOBY N'!D133="","",'ZASOBY N'!D133)</f>
        <v/>
      </c>
      <c r="E136" s="404"/>
      <c r="F136" s="130"/>
      <c r="G136" s="129"/>
      <c r="H136" s="301"/>
      <c r="I136" s="301"/>
      <c r="J136" s="147" t="str">
        <f>IF('ZASOBY N'!$F133="","",'ZASOBY N'!$F133)</f>
        <v/>
      </c>
      <c r="K136" s="403"/>
      <c r="L136" s="254" t="str">
        <f t="shared" si="69"/>
        <v/>
      </c>
      <c r="M136" s="300"/>
      <c r="N136" s="300"/>
      <c r="O136" s="140" t="str">
        <f>IF(L136="","",IF(OR(E136=LEGENDA!$D$28,E136=LEGENDA!$D$29,E136=LEGENDA!$D$31,E136=LEGENDA!$D$38),0.15,0))</f>
        <v/>
      </c>
      <c r="P136" s="140" t="str">
        <f>IF(L136="","",IF(AND(E136=LEGENDA!$D$39,H136=""),"BRAK kol.7",IF(AND(F136=LEGENDA!$A$105,H136=""),"BRAK kol.7",IF(AND(F136=LEGENDA!$A$106,H136=""),"BRAK kol.7",IF(AND(F136=LEGENDA!$A$107,H136=""),"BRAK kol.7",IF(AND(F136=LEGENDA!$A$108,H136=""),"BRAK kol.7",IF(AND(F136=LEGENDA!$A$109,H136=""),"BRAK kol.7",L136*O136)))))))</f>
        <v/>
      </c>
      <c r="Q136" s="141" t="str">
        <f t="shared" si="39"/>
        <v/>
      </c>
      <c r="R136" s="142" t="str">
        <f t="shared" si="40"/>
        <v/>
      </c>
      <c r="S136" s="149" t="str">
        <f t="shared" si="60"/>
        <v/>
      </c>
      <c r="T136" s="431" t="str">
        <f t="shared" si="41"/>
        <v/>
      </c>
      <c r="U136" s="402"/>
      <c r="V136" s="431" t="str">
        <f t="shared" si="42"/>
        <v/>
      </c>
      <c r="W136" s="257"/>
      <c r="X136" s="302" t="str">
        <f>IF(U136="","",IF(AND(V136="",W136=""),"",IF(AND(E136=LEGENDA!$D$39,H136=""),"BRAK kol.7",IF(AND(F136=LEGENDA!$A$105,H136="",E136=LEGENDA!$D$35),V136*W136,IF(AND(F136=LEGENDA!$A$105,H136="",E136=LEGENDA!$D$36),V136*W136,IF(AND(F136=LEGENDA!$A$105,H136=""),"BRAK kol.7",IF(AND(F136=LEGENDA!$A$106,H136=""),"BRAK kol.7",IF(AND(F136=LEGENDA!$A$107,H136=""),"BRAK kol.7",IF(AND(F136=LEGENDA!$A$108,H136=""),"BRAK kol.7",IF(AND(F136=LEGENDA!$A$109,H136=""),"BRAK kol.7",IF(AND(U136&gt;0,W136=""),"Brakkol21",IF(OR(T136="Błąd kol. 7",T136="Błąd kol.8"),T136,IF(AND(H136="",I136=""),"BRAKkol7-8",V136*W136)))))))))))))</f>
        <v/>
      </c>
      <c r="Y136" s="402"/>
      <c r="Z136" s="431" t="str">
        <f t="shared" si="43"/>
        <v/>
      </c>
      <c r="AA136" s="257"/>
      <c r="AB136" s="302" t="str">
        <f>IF(OR(Y136="",Z136="",AA136=""),"",IF(AND(E136=LEGENDA!$D$39,H136=""),"BRAK kol.7",IF(AND(F136=LEGENDA!$A$105,H136=""),"BRAK kol.7",IF(AND(F136=LEGENDA!$A$106,H136=""),"BRAK kol.7",IF(AND(F136=LEGENDA!$A$107,H136=""),"BRAK kol.7",IF(AND(F136=LEGENDA!$A$108,H136=""),"BRAK kol.7",IF(AND(F136=LEGENDA!$A$109,H136=""),"BRAK kol.7",Z136*AA136)))))))</f>
        <v/>
      </c>
      <c r="AC136" s="302" t="str">
        <f t="shared" si="44"/>
        <v/>
      </c>
      <c r="AD136" s="143" t="str">
        <f>IFERROR(IF(OR(J136="",AC136=""),"",IF(AND(E136=LEGENDA!$D$39,H136="",I136=""),"BRAK kol.7",AC136*$J136)),"BRAK kol.7")</f>
        <v/>
      </c>
      <c r="AE136" s="144" t="str">
        <f t="shared" si="45"/>
        <v/>
      </c>
      <c r="AF136" s="143" t="str">
        <f t="shared" si="46"/>
        <v/>
      </c>
      <c r="AG136" s="143" t="str">
        <f t="shared" si="47"/>
        <v/>
      </c>
      <c r="AH136" s="143" t="str">
        <f t="shared" si="48"/>
        <v/>
      </c>
      <c r="AI136" s="131"/>
      <c r="AJ136" s="327"/>
      <c r="AK136" s="286" t="str">
        <f t="shared" si="49"/>
        <v/>
      </c>
      <c r="AL136" s="287" t="str">
        <f t="shared" si="50"/>
        <v/>
      </c>
      <c r="AM136" s="287" t="str">
        <f t="shared" si="51"/>
        <v/>
      </c>
      <c r="AN136" s="318" t="str">
        <f>IF('ZASOBY N'!BD133="","",'ZASOBY N'!BD133)</f>
        <v/>
      </c>
      <c r="AO136" s="320"/>
      <c r="AP136" s="329">
        <f t="shared" si="52"/>
        <v>0</v>
      </c>
      <c r="AQ136" s="333">
        <f t="shared" si="70"/>
        <v>0</v>
      </c>
      <c r="AR136" s="333">
        <f t="shared" si="70"/>
        <v>0</v>
      </c>
      <c r="AS136" s="333">
        <f t="shared" si="53"/>
        <v>0</v>
      </c>
      <c r="AT136" s="333">
        <f t="shared" si="71"/>
        <v>0</v>
      </c>
      <c r="AU136" s="333">
        <f t="shared" si="55"/>
        <v>0</v>
      </c>
      <c r="AV136" s="396" t="str">
        <f>IF(BJ136=0,"",NN!BJ136)</f>
        <v/>
      </c>
      <c r="AW136" s="460" t="str">
        <f>IF('UPR BILANS N'!W134="","",'UPR BILANS N'!W134)</f>
        <v/>
      </c>
      <c r="AX136" s="94" t="str">
        <f t="shared" si="56"/>
        <v/>
      </c>
      <c r="AY136" s="94"/>
      <c r="AZ136" s="94"/>
      <c r="BA136" s="94"/>
      <c r="BB136" s="94"/>
      <c r="BC136" s="94"/>
      <c r="BD136" s="94"/>
      <c r="BE136" s="94"/>
      <c r="BF136" s="94"/>
      <c r="BG136" s="94"/>
      <c r="BH136" s="94"/>
      <c r="BI136" s="94"/>
      <c r="BJ136" s="414">
        <f>IFERROR(IF(AND(BL136=1,BM136=1,SUMIF($C136:$C$525,$C136,$AH136:$AH$525)=$BN136),$BN136,IF($BO136&gt;0,$BO136,IF(AND(B136=B137,C136=C137,D136=D137,J136=J137),AH136+AH137,IF(AND(COUNTIF($C$13:$C135,$C136)&gt;=1,COUNTIF($D$13:$D135,$D136)&gt;=1),0,IF(AND(SUMIF($B136:$B$525,$B136,$AH136:$AH$525)&gt;$AH136,SUMIF($C136:$C$525,$C136,$AH136:$AH$525)&gt;$AH136,SUMIF($D136:$D$525,$D136,$AH136:$AH$525)&gt;$AH136),SUMIF($C136:$C$525,$C136,$BN136:$BN$525),0))))),0)</f>
        <v>0</v>
      </c>
      <c r="BK136" s="424"/>
      <c r="BL136" s="409">
        <f>COUNTIFS('ZASOBY N'!$B133:$B$525,'ZASOBY N'!$B133,'ZASOBY N'!$C133:'ZASOBY N'!$C$525,'ZASOBY N'!$C133,'ZASOBY N'!$D133:'ZASOBY N'!$D$525,'ZASOBY N'!$D133,'ZASOBY N'!$H133:'ZASOBY N'!$H$525,'ZASOBY N'!$H133 )</f>
        <v>0</v>
      </c>
      <c r="BM136" s="410">
        <f>COUNTIFS('ZASOBY N'!$B$10:$B133,'ZASOBY N'!$B133,'ZASOBY N'!$C$10:'ZASOBY N'!$C133,'ZASOBY N'!$C133,'ZASOBY N'!$D$10:'ZASOBY N'!$D133,'ZASOBY N'!$D133,'ZASOBY N'!$H$10:'ZASOBY N'!$H133,'ZASOBY N'!$H133 )</f>
        <v>0</v>
      </c>
      <c r="BN136" s="411">
        <f t="shared" si="61"/>
        <v>0</v>
      </c>
      <c r="BO136" s="425">
        <f t="shared" si="62"/>
        <v>0</v>
      </c>
      <c r="BP136" s="94"/>
      <c r="BQ136" s="94"/>
      <c r="BR136" s="94"/>
      <c r="BS136" s="94"/>
      <c r="BT136" s="94"/>
      <c r="BU136" s="94"/>
      <c r="BV136" s="94"/>
      <c r="BW136" s="426" t="str">
        <f t="shared" si="57"/>
        <v/>
      </c>
      <c r="BX136" s="439" t="str">
        <f>IF(E136=0,"",NN!E136)</f>
        <v/>
      </c>
      <c r="BY136" s="396" t="str">
        <f>IF(A136="","",NN!A136)</f>
        <v/>
      </c>
      <c r="BZ136" s="428" t="str">
        <f>IF(OR(E136=LEGENDA!$D$30,E136=LEGENDA!$D$31,E136=LEGENDA!$D$32,E136=LEGENDA!$D$33,E136=LEGENDA!$D$34,E136=LEGENDA!$D$35,E136=LEGENDA!$D$36,E136=LEGENDA!$D$37),AV136,"")</f>
        <v/>
      </c>
      <c r="CA136" s="428" t="str">
        <f>IF(OR(E136=LEGENDA!$D$30,E136=LEGENDA!$D$31,E136=LEGENDA!$D$32,E136=LEGENDA!$D$33,E136=LEGENDA!$D$34,E136=LEGENDA!$D$35,E136=LEGENDA!$D$36,E136=LEGENDA!$D$37),AG136,"")</f>
        <v/>
      </c>
      <c r="CB136" s="397" t="str">
        <f t="shared" si="58"/>
        <v/>
      </c>
      <c r="CC136" s="397" t="str">
        <f t="shared" si="63"/>
        <v/>
      </c>
      <c r="CD136" s="397" t="str">
        <f t="shared" si="64"/>
        <v/>
      </c>
      <c r="CE136" s="397" t="str">
        <f t="shared" si="65"/>
        <v/>
      </c>
      <c r="CF136" s="397" t="str">
        <f t="shared" si="66"/>
        <v/>
      </c>
      <c r="CG136" s="397" t="str">
        <f t="shared" si="67"/>
        <v/>
      </c>
      <c r="CH136" s="397" t="str">
        <f>IF(OR(E136=LEGENDA!$D$28,E136=LEGENDA!$D$29,E136=LEGENDA!$D$30,E136=LEGENDA!$D$31,E136=LEGENDA!$D$32,E136=LEGENDA!$D$33,E136=LEGENDA!$D$34,E136=LEGENDA!$D$35,E136=LEGENDA!$D$36,E136=LEGENDA!$D$39),1,"")</f>
        <v/>
      </c>
      <c r="CI136" s="397" t="str">
        <f t="shared" si="68"/>
        <v/>
      </c>
      <c r="CJ136" s="397" t="str">
        <f t="shared" si="59"/>
        <v/>
      </c>
    </row>
    <row r="137" spans="1:88" ht="18.75" customHeight="1" thickBot="1" x14ac:dyDescent="0.3">
      <c r="A137" s="152" t="str">
        <f>IF('ZASOBY N'!A134="","",'ZASOBY N'!A134)</f>
        <v/>
      </c>
      <c r="B137" s="137" t="str">
        <f>IF('ZASOBY N'!B134="","",'ZASOBY N'!B134)</f>
        <v/>
      </c>
      <c r="C137" s="137" t="str">
        <f>IF('ZASOBY N'!C134="","",'ZASOBY N'!C134)</f>
        <v/>
      </c>
      <c r="D137" s="354" t="str">
        <f>IF('ZASOBY N'!D134="","",'ZASOBY N'!D134)</f>
        <v/>
      </c>
      <c r="E137" s="404"/>
      <c r="F137" s="130"/>
      <c r="G137" s="129"/>
      <c r="H137" s="301"/>
      <c r="I137" s="301"/>
      <c r="J137" s="147" t="str">
        <f>IF('ZASOBY N'!$F134="","",'ZASOBY N'!$F134)</f>
        <v/>
      </c>
      <c r="K137" s="403"/>
      <c r="L137" s="254" t="str">
        <f t="shared" si="69"/>
        <v/>
      </c>
      <c r="M137" s="300"/>
      <c r="N137" s="300"/>
      <c r="O137" s="140" t="str">
        <f>IF(L137="","",IF(OR(E137=LEGENDA!$D$28,E137=LEGENDA!$D$29,E137=LEGENDA!$D$31,E137=LEGENDA!$D$38),0.15,0))</f>
        <v/>
      </c>
      <c r="P137" s="140" t="str">
        <f>IF(L137="","",IF(AND(E137=LEGENDA!$D$39,H137=""),"BRAK kol.7",IF(AND(F137=LEGENDA!$A$105,H137=""),"BRAK kol.7",IF(AND(F137=LEGENDA!$A$106,H137=""),"BRAK kol.7",IF(AND(F137=LEGENDA!$A$107,H137=""),"BRAK kol.7",IF(AND(F137=LEGENDA!$A$108,H137=""),"BRAK kol.7",IF(AND(F137=LEGENDA!$A$109,H137=""),"BRAK kol.7",L137*O137)))))))</f>
        <v/>
      </c>
      <c r="Q137" s="141" t="str">
        <f t="shared" si="39"/>
        <v/>
      </c>
      <c r="R137" s="142" t="str">
        <f t="shared" si="40"/>
        <v/>
      </c>
      <c r="S137" s="149" t="str">
        <f t="shared" si="60"/>
        <v/>
      </c>
      <c r="T137" s="431" t="str">
        <f t="shared" si="41"/>
        <v/>
      </c>
      <c r="U137" s="402"/>
      <c r="V137" s="431" t="str">
        <f t="shared" si="42"/>
        <v/>
      </c>
      <c r="W137" s="257"/>
      <c r="X137" s="302" t="str">
        <f>IF(U137="","",IF(AND(V137="",W137=""),"",IF(AND(E137=LEGENDA!$D$39,H137=""),"BRAK kol.7",IF(AND(F137=LEGENDA!$A$105,H137="",E137=LEGENDA!$D$35),V137*W137,IF(AND(F137=LEGENDA!$A$105,H137="",E137=LEGENDA!$D$36),V137*W137,IF(AND(F137=LEGENDA!$A$105,H137=""),"BRAK kol.7",IF(AND(F137=LEGENDA!$A$106,H137=""),"BRAK kol.7",IF(AND(F137=LEGENDA!$A$107,H137=""),"BRAK kol.7",IF(AND(F137=LEGENDA!$A$108,H137=""),"BRAK kol.7",IF(AND(F137=LEGENDA!$A$109,H137=""),"BRAK kol.7",IF(AND(U137&gt;0,W137=""),"Brakkol21",IF(OR(T137="Błąd kol. 7",T137="Błąd kol.8"),T137,IF(AND(H137="",I137=""),"BRAKkol7-8",V137*W137)))))))))))))</f>
        <v/>
      </c>
      <c r="Y137" s="402"/>
      <c r="Z137" s="431" t="str">
        <f t="shared" si="43"/>
        <v/>
      </c>
      <c r="AA137" s="257"/>
      <c r="AB137" s="302" t="str">
        <f>IF(OR(Y137="",Z137="",AA137=""),"",IF(AND(E137=LEGENDA!$D$39,H137=""),"BRAK kol.7",IF(AND(F137=LEGENDA!$A$105,H137=""),"BRAK kol.7",IF(AND(F137=LEGENDA!$A$106,H137=""),"BRAK kol.7",IF(AND(F137=LEGENDA!$A$107,H137=""),"BRAK kol.7",IF(AND(F137=LEGENDA!$A$108,H137=""),"BRAK kol.7",IF(AND(F137=LEGENDA!$A$109,H137=""),"BRAK kol.7",Z137*AA137)))))))</f>
        <v/>
      </c>
      <c r="AC137" s="302" t="str">
        <f t="shared" si="44"/>
        <v/>
      </c>
      <c r="AD137" s="143" t="str">
        <f>IFERROR(IF(OR(J137="",AC137=""),"",IF(AND(E137=LEGENDA!$D$39,H137="",I137=""),"BRAK kol.7",AC137*$J137)),"BRAK kol.7")</f>
        <v/>
      </c>
      <c r="AE137" s="144" t="str">
        <f t="shared" si="45"/>
        <v/>
      </c>
      <c r="AF137" s="143" t="str">
        <f t="shared" si="46"/>
        <v/>
      </c>
      <c r="AG137" s="143" t="str">
        <f t="shared" si="47"/>
        <v/>
      </c>
      <c r="AH137" s="143" t="str">
        <f t="shared" si="48"/>
        <v/>
      </c>
      <c r="AI137" s="131"/>
      <c r="AJ137" s="327"/>
      <c r="AK137" s="286" t="str">
        <f t="shared" si="49"/>
        <v/>
      </c>
      <c r="AL137" s="287" t="str">
        <f t="shared" si="50"/>
        <v/>
      </c>
      <c r="AM137" s="287" t="str">
        <f t="shared" si="51"/>
        <v/>
      </c>
      <c r="AN137" s="318" t="str">
        <f>IF('ZASOBY N'!BD134="","",'ZASOBY N'!BD134)</f>
        <v/>
      </c>
      <c r="AO137" s="320"/>
      <c r="AP137" s="329">
        <f t="shared" si="52"/>
        <v>0</v>
      </c>
      <c r="AQ137" s="333">
        <f t="shared" si="70"/>
        <v>0</v>
      </c>
      <c r="AR137" s="333">
        <f t="shared" si="70"/>
        <v>0</v>
      </c>
      <c r="AS137" s="333">
        <f t="shared" si="53"/>
        <v>0</v>
      </c>
      <c r="AT137" s="333">
        <f t="shared" si="71"/>
        <v>0</v>
      </c>
      <c r="AU137" s="333">
        <f t="shared" si="55"/>
        <v>0</v>
      </c>
      <c r="AV137" s="396" t="str">
        <f>IF(BJ137=0,"",NN!BJ137)</f>
        <v/>
      </c>
      <c r="AW137" s="460" t="str">
        <f>IF('UPR BILANS N'!W135="","",'UPR BILANS N'!W135)</f>
        <v/>
      </c>
      <c r="AX137" s="94" t="str">
        <f t="shared" si="56"/>
        <v/>
      </c>
      <c r="AY137" s="94"/>
      <c r="AZ137" s="94"/>
      <c r="BA137" s="94"/>
      <c r="BB137" s="94"/>
      <c r="BC137" s="94"/>
      <c r="BD137" s="94"/>
      <c r="BE137" s="94"/>
      <c r="BF137" s="94"/>
      <c r="BG137" s="94"/>
      <c r="BH137" s="94"/>
      <c r="BI137" s="94"/>
      <c r="BJ137" s="414">
        <f>IFERROR(IF(AND(BL137=1,BM137=1,SUMIF($C137:$C$525,$C137,$AH137:$AH$525)=$BN137),$BN137,IF($BO137&gt;0,$BO137,IF(AND(B137=B138,C137=C138,D137=D138,J137=J138),AH137+AH138,IF(AND(COUNTIF($C$13:$C136,$C137)&gt;=1,COUNTIF($D$13:$D136,$D137)&gt;=1),0,IF(AND(SUMIF($B137:$B$525,$B137,$AH137:$AH$525)&gt;$AH137,SUMIF($C137:$C$525,$C137,$AH137:$AH$525)&gt;$AH137,SUMIF($D137:$D$525,$D137,$AH137:$AH$525)&gt;$AH137),SUMIF($C137:$C$525,$C137,$BN137:$BN$525),0))))),0)</f>
        <v>0</v>
      </c>
      <c r="BK137" s="424"/>
      <c r="BL137" s="409">
        <f>COUNTIFS('ZASOBY N'!$B134:$B$525,'ZASOBY N'!$B134,'ZASOBY N'!$C134:'ZASOBY N'!$C$525,'ZASOBY N'!$C134,'ZASOBY N'!$D134:'ZASOBY N'!$D$525,'ZASOBY N'!$D134,'ZASOBY N'!$H134:'ZASOBY N'!$H$525,'ZASOBY N'!$H134 )</f>
        <v>0</v>
      </c>
      <c r="BM137" s="410">
        <f>COUNTIFS('ZASOBY N'!$B$10:$B134,'ZASOBY N'!$B134,'ZASOBY N'!$C$10:'ZASOBY N'!$C134,'ZASOBY N'!$C134,'ZASOBY N'!$D$10:'ZASOBY N'!$D134,'ZASOBY N'!$D134,'ZASOBY N'!$H$10:'ZASOBY N'!$H134,'ZASOBY N'!$H134 )</f>
        <v>0</v>
      </c>
      <c r="BN137" s="411">
        <f t="shared" si="61"/>
        <v>0</v>
      </c>
      <c r="BO137" s="425">
        <f t="shared" si="62"/>
        <v>0</v>
      </c>
      <c r="BP137" s="94"/>
      <c r="BQ137" s="94"/>
      <c r="BR137" s="94"/>
      <c r="BS137" s="94"/>
      <c r="BT137" s="94"/>
      <c r="BU137" s="94"/>
      <c r="BV137" s="94"/>
      <c r="BW137" s="426" t="str">
        <f t="shared" si="57"/>
        <v/>
      </c>
      <c r="BX137" s="439" t="str">
        <f>IF(E137=0,"",NN!E137)</f>
        <v/>
      </c>
      <c r="BY137" s="396" t="str">
        <f>IF(A137="","",NN!A137)</f>
        <v/>
      </c>
      <c r="BZ137" s="428" t="str">
        <f>IF(OR(E137=LEGENDA!$D$30,E137=LEGENDA!$D$31,E137=LEGENDA!$D$32,E137=LEGENDA!$D$33,E137=LEGENDA!$D$34,E137=LEGENDA!$D$35,E137=LEGENDA!$D$36,E137=LEGENDA!$D$37),AV137,"")</f>
        <v/>
      </c>
      <c r="CA137" s="428" t="str">
        <f>IF(OR(E137=LEGENDA!$D$30,E137=LEGENDA!$D$31,E137=LEGENDA!$D$32,E137=LEGENDA!$D$33,E137=LEGENDA!$D$34,E137=LEGENDA!$D$35,E137=LEGENDA!$D$36,E137=LEGENDA!$D$37),AG137,"")</f>
        <v/>
      </c>
      <c r="CB137" s="397" t="str">
        <f t="shared" si="58"/>
        <v/>
      </c>
      <c r="CC137" s="397" t="str">
        <f t="shared" si="63"/>
        <v/>
      </c>
      <c r="CD137" s="397" t="str">
        <f t="shared" si="64"/>
        <v/>
      </c>
      <c r="CE137" s="397" t="str">
        <f t="shared" si="65"/>
        <v/>
      </c>
      <c r="CF137" s="397" t="str">
        <f t="shared" si="66"/>
        <v/>
      </c>
      <c r="CG137" s="397" t="str">
        <f t="shared" si="67"/>
        <v/>
      </c>
      <c r="CH137" s="397" t="str">
        <f>IF(OR(E137=LEGENDA!$D$28,E137=LEGENDA!$D$29,E137=LEGENDA!$D$30,E137=LEGENDA!$D$31,E137=LEGENDA!$D$32,E137=LEGENDA!$D$33,E137=LEGENDA!$D$34,E137=LEGENDA!$D$35,E137=LEGENDA!$D$36,E137=LEGENDA!$D$39),1,"")</f>
        <v/>
      </c>
      <c r="CI137" s="397" t="str">
        <f t="shared" si="68"/>
        <v/>
      </c>
      <c r="CJ137" s="397" t="str">
        <f t="shared" si="59"/>
        <v/>
      </c>
    </row>
    <row r="138" spans="1:88" ht="18.75" customHeight="1" thickBot="1" x14ac:dyDescent="0.3">
      <c r="A138" s="152" t="str">
        <f>IF('ZASOBY N'!A135="","",'ZASOBY N'!A135)</f>
        <v/>
      </c>
      <c r="B138" s="137" t="str">
        <f>IF('ZASOBY N'!B135="","",'ZASOBY N'!B135)</f>
        <v/>
      </c>
      <c r="C138" s="137" t="str">
        <f>IF('ZASOBY N'!C135="","",'ZASOBY N'!C135)</f>
        <v/>
      </c>
      <c r="D138" s="354" t="str">
        <f>IF('ZASOBY N'!D135="","",'ZASOBY N'!D135)</f>
        <v/>
      </c>
      <c r="E138" s="404"/>
      <c r="F138" s="130"/>
      <c r="G138" s="129"/>
      <c r="H138" s="301"/>
      <c r="I138" s="301"/>
      <c r="J138" s="147" t="str">
        <f>IF('ZASOBY N'!$F135="","",'ZASOBY N'!$F135)</f>
        <v/>
      </c>
      <c r="K138" s="403"/>
      <c r="L138" s="254" t="str">
        <f t="shared" si="69"/>
        <v/>
      </c>
      <c r="M138" s="300"/>
      <c r="N138" s="300"/>
      <c r="O138" s="140" t="str">
        <f>IF(L138="","",IF(OR(E138=LEGENDA!$D$28,E138=LEGENDA!$D$29,E138=LEGENDA!$D$31,E138=LEGENDA!$D$38),0.15,0))</f>
        <v/>
      </c>
      <c r="P138" s="140" t="str">
        <f>IF(L138="","",IF(AND(E138=LEGENDA!$D$39,H138=""),"BRAK kol.7",IF(AND(F138=LEGENDA!$A$105,H138=""),"BRAK kol.7",IF(AND(F138=LEGENDA!$A$106,H138=""),"BRAK kol.7",IF(AND(F138=LEGENDA!$A$107,H138=""),"BRAK kol.7",IF(AND(F138=LEGENDA!$A$108,H138=""),"BRAK kol.7",IF(AND(F138=LEGENDA!$A$109,H138=""),"BRAK kol.7",L138*O138)))))))</f>
        <v/>
      </c>
      <c r="Q138" s="141" t="str">
        <f t="shared" si="39"/>
        <v/>
      </c>
      <c r="R138" s="142" t="str">
        <f t="shared" si="40"/>
        <v/>
      </c>
      <c r="S138" s="149" t="str">
        <f t="shared" si="60"/>
        <v/>
      </c>
      <c r="T138" s="431" t="str">
        <f t="shared" si="41"/>
        <v/>
      </c>
      <c r="U138" s="402"/>
      <c r="V138" s="431" t="str">
        <f t="shared" si="42"/>
        <v/>
      </c>
      <c r="W138" s="257"/>
      <c r="X138" s="302" t="str">
        <f>IF(U138="","",IF(AND(V138="",W138=""),"",IF(AND(E138=LEGENDA!$D$39,H138=""),"BRAK kol.7",IF(AND(F138=LEGENDA!$A$105,H138="",E138=LEGENDA!$D$35),V138*W138,IF(AND(F138=LEGENDA!$A$105,H138="",E138=LEGENDA!$D$36),V138*W138,IF(AND(F138=LEGENDA!$A$105,H138=""),"BRAK kol.7",IF(AND(F138=LEGENDA!$A$106,H138=""),"BRAK kol.7",IF(AND(F138=LEGENDA!$A$107,H138=""),"BRAK kol.7",IF(AND(F138=LEGENDA!$A$108,H138=""),"BRAK kol.7",IF(AND(F138=LEGENDA!$A$109,H138=""),"BRAK kol.7",IF(AND(U138&gt;0,W138=""),"Brakkol21",IF(OR(T138="Błąd kol. 7",T138="Błąd kol.8"),T138,IF(AND(H138="",I138=""),"BRAKkol7-8",V138*W138)))))))))))))</f>
        <v/>
      </c>
      <c r="Y138" s="402"/>
      <c r="Z138" s="431" t="str">
        <f t="shared" si="43"/>
        <v/>
      </c>
      <c r="AA138" s="257"/>
      <c r="AB138" s="302" t="str">
        <f>IF(OR(Y138="",Z138="",AA138=""),"",IF(AND(E138=LEGENDA!$D$39,H138=""),"BRAK kol.7",IF(AND(F138=LEGENDA!$A$105,H138=""),"BRAK kol.7",IF(AND(F138=LEGENDA!$A$106,H138=""),"BRAK kol.7",IF(AND(F138=LEGENDA!$A$107,H138=""),"BRAK kol.7",IF(AND(F138=LEGENDA!$A$108,H138=""),"BRAK kol.7",IF(AND(F138=LEGENDA!$A$109,H138=""),"BRAK kol.7",Z138*AA138)))))))</f>
        <v/>
      </c>
      <c r="AC138" s="302" t="str">
        <f t="shared" si="44"/>
        <v/>
      </c>
      <c r="AD138" s="143" t="str">
        <f>IFERROR(IF(OR(J138="",AC138=""),"",IF(AND(E138=LEGENDA!$D$39,H138="",I138=""),"BRAK kol.7",AC138*$J138)),"BRAK kol.7")</f>
        <v/>
      </c>
      <c r="AE138" s="144" t="str">
        <f t="shared" si="45"/>
        <v/>
      </c>
      <c r="AF138" s="143" t="str">
        <f t="shared" si="46"/>
        <v/>
      </c>
      <c r="AG138" s="143" t="str">
        <f t="shared" si="47"/>
        <v/>
      </c>
      <c r="AH138" s="143" t="str">
        <f t="shared" si="48"/>
        <v/>
      </c>
      <c r="AI138" s="131"/>
      <c r="AJ138" s="327"/>
      <c r="AK138" s="286" t="str">
        <f t="shared" si="49"/>
        <v/>
      </c>
      <c r="AL138" s="287" t="str">
        <f t="shared" si="50"/>
        <v/>
      </c>
      <c r="AM138" s="287" t="str">
        <f t="shared" si="51"/>
        <v/>
      </c>
      <c r="AN138" s="318" t="str">
        <f>IF('ZASOBY N'!BD135="","",'ZASOBY N'!BD135)</f>
        <v/>
      </c>
      <c r="AO138" s="320"/>
      <c r="AP138" s="329">
        <f t="shared" si="52"/>
        <v>0</v>
      </c>
      <c r="AQ138" s="333">
        <f t="shared" si="70"/>
        <v>0</v>
      </c>
      <c r="AR138" s="333">
        <f t="shared" si="70"/>
        <v>0</v>
      </c>
      <c r="AS138" s="333">
        <f t="shared" si="53"/>
        <v>0</v>
      </c>
      <c r="AT138" s="333">
        <f t="shared" si="71"/>
        <v>0</v>
      </c>
      <c r="AU138" s="333">
        <f t="shared" si="55"/>
        <v>0</v>
      </c>
      <c r="AV138" s="396" t="str">
        <f>IF(BJ138=0,"",NN!BJ138)</f>
        <v/>
      </c>
      <c r="AW138" s="460" t="str">
        <f>IF('UPR BILANS N'!W136="","",'UPR BILANS N'!W136)</f>
        <v/>
      </c>
      <c r="AX138" s="94" t="str">
        <f t="shared" si="56"/>
        <v/>
      </c>
      <c r="AY138" s="94"/>
      <c r="AZ138" s="94"/>
      <c r="BA138" s="94"/>
      <c r="BB138" s="94"/>
      <c r="BC138" s="94"/>
      <c r="BD138" s="94"/>
      <c r="BE138" s="94"/>
      <c r="BF138" s="94"/>
      <c r="BG138" s="94"/>
      <c r="BH138" s="94"/>
      <c r="BI138" s="94"/>
      <c r="BJ138" s="414">
        <f>IFERROR(IF(AND(BL138=1,BM138=1,SUMIF($C138:$C$525,$C138,$AH138:$AH$525)=$BN138),$BN138,IF($BO138&gt;0,$BO138,IF(AND(B138=B139,C138=C139,D138=D139,J138=J139),AH138+AH139,IF(AND(COUNTIF($C$13:$C137,$C138)&gt;=1,COUNTIF($D$13:$D137,$D138)&gt;=1),0,IF(AND(SUMIF($B138:$B$525,$B138,$AH138:$AH$525)&gt;$AH138,SUMIF($C138:$C$525,$C138,$AH138:$AH$525)&gt;$AH138,SUMIF($D138:$D$525,$D138,$AH138:$AH$525)&gt;$AH138),SUMIF($C138:$C$525,$C138,$BN138:$BN$525),0))))),0)</f>
        <v>0</v>
      </c>
      <c r="BK138" s="424"/>
      <c r="BL138" s="409">
        <f>COUNTIFS('ZASOBY N'!$B135:$B$525,'ZASOBY N'!$B135,'ZASOBY N'!$C135:'ZASOBY N'!$C$525,'ZASOBY N'!$C135,'ZASOBY N'!$D135:'ZASOBY N'!$D$525,'ZASOBY N'!$D135,'ZASOBY N'!$H135:'ZASOBY N'!$H$525,'ZASOBY N'!$H135 )</f>
        <v>0</v>
      </c>
      <c r="BM138" s="410">
        <f>COUNTIFS('ZASOBY N'!$B$10:$B135,'ZASOBY N'!$B135,'ZASOBY N'!$C$10:'ZASOBY N'!$C135,'ZASOBY N'!$C135,'ZASOBY N'!$D$10:'ZASOBY N'!$D135,'ZASOBY N'!$D135,'ZASOBY N'!$H$10:'ZASOBY N'!$H135,'ZASOBY N'!$H135 )</f>
        <v>0</v>
      </c>
      <c r="BN138" s="411">
        <f t="shared" si="61"/>
        <v>0</v>
      </c>
      <c r="BO138" s="425">
        <f t="shared" si="62"/>
        <v>0</v>
      </c>
      <c r="BP138" s="94"/>
      <c r="BQ138" s="94"/>
      <c r="BR138" s="94"/>
      <c r="BS138" s="94"/>
      <c r="BT138" s="94"/>
      <c r="BU138" s="94"/>
      <c r="BV138" s="94"/>
      <c r="BW138" s="426" t="str">
        <f t="shared" si="57"/>
        <v/>
      </c>
      <c r="BX138" s="439" t="str">
        <f>IF(E138=0,"",NN!E138)</f>
        <v/>
      </c>
      <c r="BY138" s="396" t="str">
        <f>IF(A138="","",NN!A138)</f>
        <v/>
      </c>
      <c r="BZ138" s="428" t="str">
        <f>IF(OR(E138=LEGENDA!$D$30,E138=LEGENDA!$D$31,E138=LEGENDA!$D$32,E138=LEGENDA!$D$33,E138=LEGENDA!$D$34,E138=LEGENDA!$D$35,E138=LEGENDA!$D$36,E138=LEGENDA!$D$37),AV138,"")</f>
        <v/>
      </c>
      <c r="CA138" s="428" t="str">
        <f>IF(OR(E138=LEGENDA!$D$30,E138=LEGENDA!$D$31,E138=LEGENDA!$D$32,E138=LEGENDA!$D$33,E138=LEGENDA!$D$34,E138=LEGENDA!$D$35,E138=LEGENDA!$D$36,E138=LEGENDA!$D$37),AG138,"")</f>
        <v/>
      </c>
      <c r="CB138" s="397" t="str">
        <f t="shared" si="58"/>
        <v/>
      </c>
      <c r="CC138" s="397" t="str">
        <f t="shared" si="63"/>
        <v/>
      </c>
      <c r="CD138" s="397" t="str">
        <f t="shared" si="64"/>
        <v/>
      </c>
      <c r="CE138" s="397" t="str">
        <f t="shared" si="65"/>
        <v/>
      </c>
      <c r="CF138" s="397" t="str">
        <f t="shared" si="66"/>
        <v/>
      </c>
      <c r="CG138" s="397" t="str">
        <f t="shared" si="67"/>
        <v/>
      </c>
      <c r="CH138" s="397" t="str">
        <f>IF(OR(E138=LEGENDA!$D$28,E138=LEGENDA!$D$29,E138=LEGENDA!$D$30,E138=LEGENDA!$D$31,E138=LEGENDA!$D$32,E138=LEGENDA!$D$33,E138=LEGENDA!$D$34,E138=LEGENDA!$D$35,E138=LEGENDA!$D$36,E138=LEGENDA!$D$39),1,"")</f>
        <v/>
      </c>
      <c r="CI138" s="397" t="str">
        <f t="shared" si="68"/>
        <v/>
      </c>
      <c r="CJ138" s="397" t="str">
        <f t="shared" si="59"/>
        <v/>
      </c>
    </row>
    <row r="139" spans="1:88" ht="18.75" customHeight="1" thickBot="1" x14ac:dyDescent="0.3">
      <c r="A139" s="152" t="str">
        <f>IF('ZASOBY N'!A136="","",'ZASOBY N'!A136)</f>
        <v/>
      </c>
      <c r="B139" s="137" t="str">
        <f>IF('ZASOBY N'!B136="","",'ZASOBY N'!B136)</f>
        <v/>
      </c>
      <c r="C139" s="137" t="str">
        <f>IF('ZASOBY N'!C136="","",'ZASOBY N'!C136)</f>
        <v/>
      </c>
      <c r="D139" s="354" t="str">
        <f>IF('ZASOBY N'!D136="","",'ZASOBY N'!D136)</f>
        <v/>
      </c>
      <c r="E139" s="404"/>
      <c r="F139" s="130"/>
      <c r="G139" s="129"/>
      <c r="H139" s="301"/>
      <c r="I139" s="301"/>
      <c r="J139" s="147" t="str">
        <f>IF('ZASOBY N'!$F136="","",'ZASOBY N'!$F136)</f>
        <v/>
      </c>
      <c r="K139" s="403"/>
      <c r="L139" s="254" t="str">
        <f t="shared" si="69"/>
        <v/>
      </c>
      <c r="M139" s="300"/>
      <c r="N139" s="300"/>
      <c r="O139" s="140" t="str">
        <f>IF(L139="","",IF(OR(E139=LEGENDA!$D$28,E139=LEGENDA!$D$29,E139=LEGENDA!$D$31,E139=LEGENDA!$D$38),0.15,0))</f>
        <v/>
      </c>
      <c r="P139" s="140" t="str">
        <f>IF(L139="","",IF(AND(E139=LEGENDA!$D$39,H139=""),"BRAK kol.7",IF(AND(F139=LEGENDA!$A$105,H139=""),"BRAK kol.7",IF(AND(F139=LEGENDA!$A$106,H139=""),"BRAK kol.7",IF(AND(F139=LEGENDA!$A$107,H139=""),"BRAK kol.7",IF(AND(F139=LEGENDA!$A$108,H139=""),"BRAK kol.7",IF(AND(F139=LEGENDA!$A$109,H139=""),"BRAK kol.7",L139*O139)))))))</f>
        <v/>
      </c>
      <c r="Q139" s="141" t="str">
        <f t="shared" si="39"/>
        <v/>
      </c>
      <c r="R139" s="142" t="str">
        <f t="shared" si="40"/>
        <v/>
      </c>
      <c r="S139" s="149" t="str">
        <f t="shared" si="60"/>
        <v/>
      </c>
      <c r="T139" s="431" t="str">
        <f t="shared" si="41"/>
        <v/>
      </c>
      <c r="U139" s="402"/>
      <c r="V139" s="431" t="str">
        <f t="shared" si="42"/>
        <v/>
      </c>
      <c r="W139" s="257"/>
      <c r="X139" s="302" t="str">
        <f>IF(U139="","",IF(AND(V139="",W139=""),"",IF(AND(E139=LEGENDA!$D$39,H139=""),"BRAK kol.7",IF(AND(F139=LEGENDA!$A$105,H139="",E139=LEGENDA!$D$35),V139*W139,IF(AND(F139=LEGENDA!$A$105,H139="",E139=LEGENDA!$D$36),V139*W139,IF(AND(F139=LEGENDA!$A$105,H139=""),"BRAK kol.7",IF(AND(F139=LEGENDA!$A$106,H139=""),"BRAK kol.7",IF(AND(F139=LEGENDA!$A$107,H139=""),"BRAK kol.7",IF(AND(F139=LEGENDA!$A$108,H139=""),"BRAK kol.7",IF(AND(F139=LEGENDA!$A$109,H139=""),"BRAK kol.7",IF(AND(U139&gt;0,W139=""),"Brakkol21",IF(OR(T139="Błąd kol. 7",T139="Błąd kol.8"),T139,IF(AND(H139="",I139=""),"BRAKkol7-8",V139*W139)))))))))))))</f>
        <v/>
      </c>
      <c r="Y139" s="402"/>
      <c r="Z139" s="431" t="str">
        <f t="shared" si="43"/>
        <v/>
      </c>
      <c r="AA139" s="257"/>
      <c r="AB139" s="302" t="str">
        <f>IF(OR(Y139="",Z139="",AA139=""),"",IF(AND(E139=LEGENDA!$D$39,H139=""),"BRAK kol.7",IF(AND(F139=LEGENDA!$A$105,H139=""),"BRAK kol.7",IF(AND(F139=LEGENDA!$A$106,H139=""),"BRAK kol.7",IF(AND(F139=LEGENDA!$A$107,H139=""),"BRAK kol.7",IF(AND(F139=LEGENDA!$A$108,H139=""),"BRAK kol.7",IF(AND(F139=LEGENDA!$A$109,H139=""),"BRAK kol.7",Z139*AA139)))))))</f>
        <v/>
      </c>
      <c r="AC139" s="302" t="str">
        <f t="shared" si="44"/>
        <v/>
      </c>
      <c r="AD139" s="143" t="str">
        <f>IFERROR(IF(OR(J139="",AC139=""),"",IF(AND(E139=LEGENDA!$D$39,H139="",I139=""),"BRAK kol.7",AC139*$J139)),"BRAK kol.7")</f>
        <v/>
      </c>
      <c r="AE139" s="144" t="str">
        <f t="shared" si="45"/>
        <v/>
      </c>
      <c r="AF139" s="143" t="str">
        <f t="shared" si="46"/>
        <v/>
      </c>
      <c r="AG139" s="143" t="str">
        <f t="shared" si="47"/>
        <v/>
      </c>
      <c r="AH139" s="143" t="str">
        <f t="shared" si="48"/>
        <v/>
      </c>
      <c r="AI139" s="131"/>
      <c r="AJ139" s="327"/>
      <c r="AK139" s="286" t="str">
        <f t="shared" si="49"/>
        <v/>
      </c>
      <c r="AL139" s="287" t="str">
        <f t="shared" si="50"/>
        <v/>
      </c>
      <c r="AM139" s="287" t="str">
        <f t="shared" si="51"/>
        <v/>
      </c>
      <c r="AN139" s="318" t="str">
        <f>IF('ZASOBY N'!BD136="","",'ZASOBY N'!BD136)</f>
        <v/>
      </c>
      <c r="AO139" s="320"/>
      <c r="AP139" s="329">
        <f t="shared" si="52"/>
        <v>0</v>
      </c>
      <c r="AQ139" s="333">
        <f t="shared" si="70"/>
        <v>0</v>
      </c>
      <c r="AR139" s="333">
        <f t="shared" si="70"/>
        <v>0</v>
      </c>
      <c r="AS139" s="333">
        <f t="shared" si="53"/>
        <v>0</v>
      </c>
      <c r="AT139" s="333">
        <f t="shared" si="71"/>
        <v>0</v>
      </c>
      <c r="AU139" s="333">
        <f t="shared" si="55"/>
        <v>0</v>
      </c>
      <c r="AV139" s="396" t="str">
        <f>IF(BJ139=0,"",NN!BJ139)</f>
        <v/>
      </c>
      <c r="AW139" s="460" t="str">
        <f>IF('UPR BILANS N'!W137="","",'UPR BILANS N'!W137)</f>
        <v/>
      </c>
      <c r="AX139" s="94" t="str">
        <f t="shared" si="56"/>
        <v/>
      </c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414">
        <f>IFERROR(IF(AND(BL139=1,BM139=1,SUMIF($C139:$C$525,$C139,$AH139:$AH$525)=$BN139),$BN139,IF($BO139&gt;0,$BO139,IF(AND(B139=B140,C139=C140,D139=D140,J139=J140),AH139+AH140,IF(AND(COUNTIF($C$13:$C138,$C139)&gt;=1,COUNTIF($D$13:$D138,$D139)&gt;=1),0,IF(AND(SUMIF($B139:$B$525,$B139,$AH139:$AH$525)&gt;$AH139,SUMIF($C139:$C$525,$C139,$AH139:$AH$525)&gt;$AH139,SUMIF($D139:$D$525,$D139,$AH139:$AH$525)&gt;$AH139),SUMIF($C139:$C$525,$C139,$BN139:$BN$525),0))))),0)</f>
        <v>0</v>
      </c>
      <c r="BK139" s="424"/>
      <c r="BL139" s="409">
        <f>COUNTIFS('ZASOBY N'!$B136:$B$525,'ZASOBY N'!$B136,'ZASOBY N'!$C136:'ZASOBY N'!$C$525,'ZASOBY N'!$C136,'ZASOBY N'!$D136:'ZASOBY N'!$D$525,'ZASOBY N'!$D136,'ZASOBY N'!$H136:'ZASOBY N'!$H$525,'ZASOBY N'!$H136 )</f>
        <v>0</v>
      </c>
      <c r="BM139" s="410">
        <f>COUNTIFS('ZASOBY N'!$B$10:$B136,'ZASOBY N'!$B136,'ZASOBY N'!$C$10:'ZASOBY N'!$C136,'ZASOBY N'!$C136,'ZASOBY N'!$D$10:'ZASOBY N'!$D136,'ZASOBY N'!$D136,'ZASOBY N'!$H$10:'ZASOBY N'!$H136,'ZASOBY N'!$H136 )</f>
        <v>0</v>
      </c>
      <c r="BN139" s="411">
        <f t="shared" si="61"/>
        <v>0</v>
      </c>
      <c r="BO139" s="425">
        <f t="shared" si="62"/>
        <v>0</v>
      </c>
      <c r="BP139" s="94"/>
      <c r="BQ139" s="94"/>
      <c r="BR139" s="94"/>
      <c r="BS139" s="94"/>
      <c r="BT139" s="94"/>
      <c r="BU139" s="94"/>
      <c r="BV139" s="94"/>
      <c r="BW139" s="426" t="str">
        <f t="shared" si="57"/>
        <v/>
      </c>
      <c r="BX139" s="439" t="str">
        <f>IF(E139=0,"",NN!E139)</f>
        <v/>
      </c>
      <c r="BY139" s="396" t="str">
        <f>IF(A139="","",NN!A139)</f>
        <v/>
      </c>
      <c r="BZ139" s="428" t="str">
        <f>IF(OR(E139=LEGENDA!$D$30,E139=LEGENDA!$D$31,E139=LEGENDA!$D$32,E139=LEGENDA!$D$33,E139=LEGENDA!$D$34,E139=LEGENDA!$D$35,E139=LEGENDA!$D$36,E139=LEGENDA!$D$37),AV139,"")</f>
        <v/>
      </c>
      <c r="CA139" s="428" t="str">
        <f>IF(OR(E139=LEGENDA!$D$30,E139=LEGENDA!$D$31,E139=LEGENDA!$D$32,E139=LEGENDA!$D$33,E139=LEGENDA!$D$34,E139=LEGENDA!$D$35,E139=LEGENDA!$D$36,E139=LEGENDA!$D$37),AG139,"")</f>
        <v/>
      </c>
      <c r="CB139" s="397" t="str">
        <f t="shared" si="58"/>
        <v/>
      </c>
      <c r="CC139" s="397" t="str">
        <f t="shared" si="63"/>
        <v/>
      </c>
      <c r="CD139" s="397" t="str">
        <f t="shared" si="64"/>
        <v/>
      </c>
      <c r="CE139" s="397" t="str">
        <f t="shared" si="65"/>
        <v/>
      </c>
      <c r="CF139" s="397" t="str">
        <f t="shared" si="66"/>
        <v/>
      </c>
      <c r="CG139" s="397" t="str">
        <f t="shared" si="67"/>
        <v/>
      </c>
      <c r="CH139" s="397" t="str">
        <f>IF(OR(E139=LEGENDA!$D$28,E139=LEGENDA!$D$29,E139=LEGENDA!$D$30,E139=LEGENDA!$D$31,E139=LEGENDA!$D$32,E139=LEGENDA!$D$33,E139=LEGENDA!$D$34,E139=LEGENDA!$D$35,E139=LEGENDA!$D$36,E139=LEGENDA!$D$39),1,"")</f>
        <v/>
      </c>
      <c r="CI139" s="397" t="str">
        <f t="shared" si="68"/>
        <v/>
      </c>
      <c r="CJ139" s="397" t="str">
        <f t="shared" si="59"/>
        <v/>
      </c>
    </row>
    <row r="140" spans="1:88" ht="18.75" customHeight="1" thickBot="1" x14ac:dyDescent="0.3">
      <c r="A140" s="152" t="str">
        <f>IF('ZASOBY N'!A137="","",'ZASOBY N'!A137)</f>
        <v/>
      </c>
      <c r="B140" s="137" t="str">
        <f>IF('ZASOBY N'!B137="","",'ZASOBY N'!B137)</f>
        <v/>
      </c>
      <c r="C140" s="137" t="str">
        <f>IF('ZASOBY N'!C137="","",'ZASOBY N'!C137)</f>
        <v/>
      </c>
      <c r="D140" s="354" t="str">
        <f>IF('ZASOBY N'!D137="","",'ZASOBY N'!D137)</f>
        <v/>
      </c>
      <c r="E140" s="404"/>
      <c r="F140" s="130"/>
      <c r="G140" s="129"/>
      <c r="H140" s="301"/>
      <c r="I140" s="301"/>
      <c r="J140" s="147" t="str">
        <f>IF('ZASOBY N'!$F137="","",'ZASOBY N'!$F137)</f>
        <v/>
      </c>
      <c r="K140" s="403"/>
      <c r="L140" s="254" t="str">
        <f t="shared" si="69"/>
        <v/>
      </c>
      <c r="M140" s="300"/>
      <c r="N140" s="300"/>
      <c r="O140" s="140" t="str">
        <f>IF(L140="","",IF(OR(E140=LEGENDA!$D$28,E140=LEGENDA!$D$29,E140=LEGENDA!$D$31,E140=LEGENDA!$D$38),0.15,0))</f>
        <v/>
      </c>
      <c r="P140" s="140" t="str">
        <f>IF(L140="","",IF(AND(E140=LEGENDA!$D$39,H140=""),"BRAK kol.7",IF(AND(F140=LEGENDA!$A$105,H140=""),"BRAK kol.7",IF(AND(F140=LEGENDA!$A$106,H140=""),"BRAK kol.7",IF(AND(F140=LEGENDA!$A$107,H140=""),"BRAK kol.7",IF(AND(F140=LEGENDA!$A$108,H140=""),"BRAK kol.7",IF(AND(F140=LEGENDA!$A$109,H140=""),"BRAK kol.7",L140*O140)))))))</f>
        <v/>
      </c>
      <c r="Q140" s="141" t="str">
        <f t="shared" si="39"/>
        <v/>
      </c>
      <c r="R140" s="142" t="str">
        <f t="shared" si="40"/>
        <v/>
      </c>
      <c r="S140" s="149" t="str">
        <f t="shared" si="60"/>
        <v/>
      </c>
      <c r="T140" s="431" t="str">
        <f t="shared" si="41"/>
        <v/>
      </c>
      <c r="U140" s="402"/>
      <c r="V140" s="431" t="str">
        <f t="shared" si="42"/>
        <v/>
      </c>
      <c r="W140" s="257"/>
      <c r="X140" s="302" t="str">
        <f>IF(U140="","",IF(AND(V140="",W140=""),"",IF(AND(E140=LEGENDA!$D$39,H140=""),"BRAK kol.7",IF(AND(F140=LEGENDA!$A$105,H140="",E140=LEGENDA!$D$35),V140*W140,IF(AND(F140=LEGENDA!$A$105,H140="",E140=LEGENDA!$D$36),V140*W140,IF(AND(F140=LEGENDA!$A$105,H140=""),"BRAK kol.7",IF(AND(F140=LEGENDA!$A$106,H140=""),"BRAK kol.7",IF(AND(F140=LEGENDA!$A$107,H140=""),"BRAK kol.7",IF(AND(F140=LEGENDA!$A$108,H140=""),"BRAK kol.7",IF(AND(F140=LEGENDA!$A$109,H140=""),"BRAK kol.7",IF(AND(U140&gt;0,W140=""),"Brakkol21",IF(OR(T140="Błąd kol. 7",T140="Błąd kol.8"),T140,IF(AND(H140="",I140=""),"BRAKkol7-8",V140*W140)))))))))))))</f>
        <v/>
      </c>
      <c r="Y140" s="402"/>
      <c r="Z140" s="431" t="str">
        <f t="shared" si="43"/>
        <v/>
      </c>
      <c r="AA140" s="257"/>
      <c r="AB140" s="302" t="str">
        <f>IF(OR(Y140="",Z140="",AA140=""),"",IF(AND(E140=LEGENDA!$D$39,H140=""),"BRAK kol.7",IF(AND(F140=LEGENDA!$A$105,H140=""),"BRAK kol.7",IF(AND(F140=LEGENDA!$A$106,H140=""),"BRAK kol.7",IF(AND(F140=LEGENDA!$A$107,H140=""),"BRAK kol.7",IF(AND(F140=LEGENDA!$A$108,H140=""),"BRAK kol.7",IF(AND(F140=LEGENDA!$A$109,H140=""),"BRAK kol.7",Z140*AA140)))))))</f>
        <v/>
      </c>
      <c r="AC140" s="302" t="str">
        <f t="shared" si="44"/>
        <v/>
      </c>
      <c r="AD140" s="143" t="str">
        <f>IFERROR(IF(OR(J140="",AC140=""),"",IF(AND(E140=LEGENDA!$D$39,H140="",I140=""),"BRAK kol.7",AC140*$J140)),"BRAK kol.7")</f>
        <v/>
      </c>
      <c r="AE140" s="144" t="str">
        <f t="shared" si="45"/>
        <v/>
      </c>
      <c r="AF140" s="143" t="str">
        <f t="shared" si="46"/>
        <v/>
      </c>
      <c r="AG140" s="143" t="str">
        <f t="shared" si="47"/>
        <v/>
      </c>
      <c r="AH140" s="143" t="str">
        <f t="shared" si="48"/>
        <v/>
      </c>
      <c r="AI140" s="131"/>
      <c r="AJ140" s="327"/>
      <c r="AK140" s="286" t="str">
        <f t="shared" si="49"/>
        <v/>
      </c>
      <c r="AL140" s="287" t="str">
        <f t="shared" si="50"/>
        <v/>
      </c>
      <c r="AM140" s="287" t="str">
        <f t="shared" si="51"/>
        <v/>
      </c>
      <c r="AN140" s="318" t="str">
        <f>IF('ZASOBY N'!BD137="","",'ZASOBY N'!BD137)</f>
        <v/>
      </c>
      <c r="AO140" s="320"/>
      <c r="AP140" s="329">
        <f t="shared" si="52"/>
        <v>0</v>
      </c>
      <c r="AQ140" s="333">
        <f t="shared" si="70"/>
        <v>0</v>
      </c>
      <c r="AR140" s="333">
        <f t="shared" si="70"/>
        <v>0</v>
      </c>
      <c r="AS140" s="333">
        <f t="shared" si="53"/>
        <v>0</v>
      </c>
      <c r="AT140" s="333">
        <f t="shared" si="71"/>
        <v>0</v>
      </c>
      <c r="AU140" s="333">
        <f t="shared" si="55"/>
        <v>0</v>
      </c>
      <c r="AV140" s="396" t="str">
        <f>IF(BJ140=0,"",NN!BJ140)</f>
        <v/>
      </c>
      <c r="AW140" s="460" t="str">
        <f>IF('UPR BILANS N'!W138="","",'UPR BILANS N'!W138)</f>
        <v/>
      </c>
      <c r="AX140" s="94" t="str">
        <f t="shared" si="56"/>
        <v/>
      </c>
      <c r="AY140" s="94"/>
      <c r="AZ140" s="94"/>
      <c r="BA140" s="94"/>
      <c r="BB140" s="94"/>
      <c r="BC140" s="94"/>
      <c r="BD140" s="94"/>
      <c r="BE140" s="94"/>
      <c r="BF140" s="94"/>
      <c r="BG140" s="94"/>
      <c r="BH140" s="94"/>
      <c r="BI140" s="94"/>
      <c r="BJ140" s="414">
        <f>IFERROR(IF(AND(BL140=1,BM140=1,SUMIF($C140:$C$525,$C140,$AH140:$AH$525)=$BN140),$BN140,IF($BO140&gt;0,$BO140,IF(AND(B140=B141,C140=C141,D140=D141,J140=J141),AH140+AH141,IF(AND(COUNTIF($C$13:$C139,$C140)&gt;=1,COUNTIF($D$13:$D139,$D140)&gt;=1),0,IF(AND(SUMIF($B140:$B$525,$B140,$AH140:$AH$525)&gt;$AH140,SUMIF($C140:$C$525,$C140,$AH140:$AH$525)&gt;$AH140,SUMIF($D140:$D$525,$D140,$AH140:$AH$525)&gt;$AH140),SUMIF($C140:$C$525,$C140,$BN140:$BN$525),0))))),0)</f>
        <v>0</v>
      </c>
      <c r="BK140" s="424"/>
      <c r="BL140" s="409">
        <f>COUNTIFS('ZASOBY N'!$B137:$B$525,'ZASOBY N'!$B137,'ZASOBY N'!$C137:'ZASOBY N'!$C$525,'ZASOBY N'!$C137,'ZASOBY N'!$D137:'ZASOBY N'!$D$525,'ZASOBY N'!$D137,'ZASOBY N'!$H137:'ZASOBY N'!$H$525,'ZASOBY N'!$H137 )</f>
        <v>0</v>
      </c>
      <c r="BM140" s="410">
        <f>COUNTIFS('ZASOBY N'!$B$10:$B137,'ZASOBY N'!$B137,'ZASOBY N'!$C$10:'ZASOBY N'!$C137,'ZASOBY N'!$C137,'ZASOBY N'!$D$10:'ZASOBY N'!$D137,'ZASOBY N'!$D137,'ZASOBY N'!$H$10:'ZASOBY N'!$H137,'ZASOBY N'!$H137 )</f>
        <v>0</v>
      </c>
      <c r="BN140" s="411">
        <f t="shared" si="61"/>
        <v>0</v>
      </c>
      <c r="BO140" s="425">
        <f t="shared" si="62"/>
        <v>0</v>
      </c>
      <c r="BP140" s="94"/>
      <c r="BQ140" s="94"/>
      <c r="BR140" s="94"/>
      <c r="BS140" s="94"/>
      <c r="BT140" s="94"/>
      <c r="BU140" s="94"/>
      <c r="BV140" s="94"/>
      <c r="BW140" s="426" t="str">
        <f t="shared" si="57"/>
        <v/>
      </c>
      <c r="BX140" s="439" t="str">
        <f>IF(E140=0,"",NN!E140)</f>
        <v/>
      </c>
      <c r="BY140" s="396" t="str">
        <f>IF(A140="","",NN!A140)</f>
        <v/>
      </c>
      <c r="BZ140" s="428" t="str">
        <f>IF(OR(E140=LEGENDA!$D$30,E140=LEGENDA!$D$31,E140=LEGENDA!$D$32,E140=LEGENDA!$D$33,E140=LEGENDA!$D$34,E140=LEGENDA!$D$35,E140=LEGENDA!$D$36,E140=LEGENDA!$D$37),AV140,"")</f>
        <v/>
      </c>
      <c r="CA140" s="428" t="str">
        <f>IF(OR(E140=LEGENDA!$D$30,E140=LEGENDA!$D$31,E140=LEGENDA!$D$32,E140=LEGENDA!$D$33,E140=LEGENDA!$D$34,E140=LEGENDA!$D$35,E140=LEGENDA!$D$36,E140=LEGENDA!$D$37),AG140,"")</f>
        <v/>
      </c>
      <c r="CB140" s="397" t="str">
        <f t="shared" si="58"/>
        <v/>
      </c>
      <c r="CC140" s="397" t="str">
        <f t="shared" si="63"/>
        <v/>
      </c>
      <c r="CD140" s="397" t="str">
        <f t="shared" si="64"/>
        <v/>
      </c>
      <c r="CE140" s="397" t="str">
        <f t="shared" si="65"/>
        <v/>
      </c>
      <c r="CF140" s="397" t="str">
        <f t="shared" si="66"/>
        <v/>
      </c>
      <c r="CG140" s="397" t="str">
        <f t="shared" si="67"/>
        <v/>
      </c>
      <c r="CH140" s="397" t="str">
        <f>IF(OR(E140=LEGENDA!$D$28,E140=LEGENDA!$D$29,E140=LEGENDA!$D$30,E140=LEGENDA!$D$31,E140=LEGENDA!$D$32,E140=LEGENDA!$D$33,E140=LEGENDA!$D$34,E140=LEGENDA!$D$35,E140=LEGENDA!$D$36,E140=LEGENDA!$D$39),1,"")</f>
        <v/>
      </c>
      <c r="CI140" s="397" t="str">
        <f t="shared" si="68"/>
        <v/>
      </c>
      <c r="CJ140" s="397" t="str">
        <f t="shared" si="59"/>
        <v/>
      </c>
    </row>
    <row r="141" spans="1:88" ht="18.75" customHeight="1" thickBot="1" x14ac:dyDescent="0.3">
      <c r="A141" s="152" t="str">
        <f>IF('ZASOBY N'!A138="","",'ZASOBY N'!A138)</f>
        <v/>
      </c>
      <c r="B141" s="137" t="str">
        <f>IF('ZASOBY N'!B138="","",'ZASOBY N'!B138)</f>
        <v/>
      </c>
      <c r="C141" s="137" t="str">
        <f>IF('ZASOBY N'!C138="","",'ZASOBY N'!C138)</f>
        <v/>
      </c>
      <c r="D141" s="354" t="str">
        <f>IF('ZASOBY N'!D138="","",'ZASOBY N'!D138)</f>
        <v/>
      </c>
      <c r="E141" s="404"/>
      <c r="F141" s="130"/>
      <c r="G141" s="129"/>
      <c r="H141" s="301"/>
      <c r="I141" s="301"/>
      <c r="J141" s="147" t="str">
        <f>IF('ZASOBY N'!$F138="","",'ZASOBY N'!$F138)</f>
        <v/>
      </c>
      <c r="K141" s="403"/>
      <c r="L141" s="254" t="str">
        <f t="shared" si="69"/>
        <v/>
      </c>
      <c r="M141" s="300"/>
      <c r="N141" s="300"/>
      <c r="O141" s="140" t="str">
        <f>IF(L141="","",IF(OR(E141=LEGENDA!$D$28,E141=LEGENDA!$D$29,E141=LEGENDA!$D$31,E141=LEGENDA!$D$38),0.15,0))</f>
        <v/>
      </c>
      <c r="P141" s="140" t="str">
        <f>IF(L141="","",IF(AND(E141=LEGENDA!$D$39,H141=""),"BRAK kol.7",IF(AND(F141=LEGENDA!$A$105,H141=""),"BRAK kol.7",IF(AND(F141=LEGENDA!$A$106,H141=""),"BRAK kol.7",IF(AND(F141=LEGENDA!$A$107,H141=""),"BRAK kol.7",IF(AND(F141=LEGENDA!$A$108,H141=""),"BRAK kol.7",IF(AND(F141=LEGENDA!$A$109,H141=""),"BRAK kol.7",L141*O141)))))))</f>
        <v/>
      </c>
      <c r="Q141" s="141" t="str">
        <f t="shared" si="39"/>
        <v/>
      </c>
      <c r="R141" s="142" t="str">
        <f t="shared" si="40"/>
        <v/>
      </c>
      <c r="S141" s="149" t="str">
        <f t="shared" si="60"/>
        <v/>
      </c>
      <c r="T141" s="431" t="str">
        <f t="shared" si="41"/>
        <v/>
      </c>
      <c r="U141" s="402"/>
      <c r="V141" s="431" t="str">
        <f t="shared" si="42"/>
        <v/>
      </c>
      <c r="W141" s="257"/>
      <c r="X141" s="302" t="str">
        <f>IF(U141="","",IF(AND(V141="",W141=""),"",IF(AND(E141=LEGENDA!$D$39,H141=""),"BRAK kol.7",IF(AND(F141=LEGENDA!$A$105,H141="",E141=LEGENDA!$D$35),V141*W141,IF(AND(F141=LEGENDA!$A$105,H141="",E141=LEGENDA!$D$36),V141*W141,IF(AND(F141=LEGENDA!$A$105,H141=""),"BRAK kol.7",IF(AND(F141=LEGENDA!$A$106,H141=""),"BRAK kol.7",IF(AND(F141=LEGENDA!$A$107,H141=""),"BRAK kol.7",IF(AND(F141=LEGENDA!$A$108,H141=""),"BRAK kol.7",IF(AND(F141=LEGENDA!$A$109,H141=""),"BRAK kol.7",IF(AND(U141&gt;0,W141=""),"Brakkol21",IF(OR(T141="Błąd kol. 7",T141="Błąd kol.8"),T141,IF(AND(H141="",I141=""),"BRAKkol7-8",V141*W141)))))))))))))</f>
        <v/>
      </c>
      <c r="Y141" s="402"/>
      <c r="Z141" s="431" t="str">
        <f t="shared" si="43"/>
        <v/>
      </c>
      <c r="AA141" s="257"/>
      <c r="AB141" s="302" t="str">
        <f>IF(OR(Y141="",Z141="",AA141=""),"",IF(AND(E141=LEGENDA!$D$39,H141=""),"BRAK kol.7",IF(AND(F141=LEGENDA!$A$105,H141=""),"BRAK kol.7",IF(AND(F141=LEGENDA!$A$106,H141=""),"BRAK kol.7",IF(AND(F141=LEGENDA!$A$107,H141=""),"BRAK kol.7",IF(AND(F141=LEGENDA!$A$108,H141=""),"BRAK kol.7",IF(AND(F141=LEGENDA!$A$109,H141=""),"BRAK kol.7",Z141*AA141)))))))</f>
        <v/>
      </c>
      <c r="AC141" s="302" t="str">
        <f t="shared" si="44"/>
        <v/>
      </c>
      <c r="AD141" s="143" t="str">
        <f>IFERROR(IF(OR(J141="",AC141=""),"",IF(AND(E141=LEGENDA!$D$39,H141="",I141=""),"BRAK kol.7",AC141*$J141)),"BRAK kol.7")</f>
        <v/>
      </c>
      <c r="AE141" s="144" t="str">
        <f t="shared" si="45"/>
        <v/>
      </c>
      <c r="AF141" s="143" t="str">
        <f t="shared" si="46"/>
        <v/>
      </c>
      <c r="AG141" s="143" t="str">
        <f t="shared" si="47"/>
        <v/>
      </c>
      <c r="AH141" s="143" t="str">
        <f t="shared" si="48"/>
        <v/>
      </c>
      <c r="AI141" s="131"/>
      <c r="AJ141" s="327"/>
      <c r="AK141" s="286" t="str">
        <f t="shared" si="49"/>
        <v/>
      </c>
      <c r="AL141" s="287" t="str">
        <f t="shared" si="50"/>
        <v/>
      </c>
      <c r="AM141" s="287" t="str">
        <f t="shared" si="51"/>
        <v/>
      </c>
      <c r="AN141" s="318" t="str">
        <f>IF('ZASOBY N'!BD138="","",'ZASOBY N'!BD138)</f>
        <v/>
      </c>
      <c r="AO141" s="320"/>
      <c r="AP141" s="329">
        <f t="shared" si="52"/>
        <v>0</v>
      </c>
      <c r="AQ141" s="333">
        <f t="shared" si="70"/>
        <v>0</v>
      </c>
      <c r="AR141" s="333">
        <f t="shared" si="70"/>
        <v>0</v>
      </c>
      <c r="AS141" s="333">
        <f t="shared" si="53"/>
        <v>0</v>
      </c>
      <c r="AT141" s="333">
        <f t="shared" si="71"/>
        <v>0</v>
      </c>
      <c r="AU141" s="333">
        <f t="shared" si="55"/>
        <v>0</v>
      </c>
      <c r="AV141" s="396" t="str">
        <f>IF(BJ141=0,"",NN!BJ141)</f>
        <v/>
      </c>
      <c r="AW141" s="460" t="str">
        <f>IF('UPR BILANS N'!W139="","",'UPR BILANS N'!W139)</f>
        <v/>
      </c>
      <c r="AX141" s="94" t="str">
        <f t="shared" si="56"/>
        <v/>
      </c>
      <c r="AY141" s="94"/>
      <c r="AZ141" s="94"/>
      <c r="BA141" s="94"/>
      <c r="BB141" s="94"/>
      <c r="BC141" s="94"/>
      <c r="BD141" s="94"/>
      <c r="BE141" s="94"/>
      <c r="BF141" s="94"/>
      <c r="BG141" s="94"/>
      <c r="BH141" s="94"/>
      <c r="BI141" s="94"/>
      <c r="BJ141" s="414">
        <f>IFERROR(IF(AND(BL141=1,BM141=1,SUMIF($C141:$C$525,$C141,$AH141:$AH$525)=$BN141),$BN141,IF($BO141&gt;0,$BO141,IF(AND(B141=B142,C141=C142,D141=D142,J141=J142),AH141+AH142,IF(AND(COUNTIF($C$13:$C140,$C141)&gt;=1,COUNTIF($D$13:$D140,$D141)&gt;=1),0,IF(AND(SUMIF($B141:$B$525,$B141,$AH141:$AH$525)&gt;$AH141,SUMIF($C141:$C$525,$C141,$AH141:$AH$525)&gt;$AH141,SUMIF($D141:$D$525,$D141,$AH141:$AH$525)&gt;$AH141),SUMIF($C141:$C$525,$C141,$BN141:$BN$525),0))))),0)</f>
        <v>0</v>
      </c>
      <c r="BK141" s="424"/>
      <c r="BL141" s="409">
        <f>COUNTIFS('ZASOBY N'!$B138:$B$525,'ZASOBY N'!$B138,'ZASOBY N'!$C138:'ZASOBY N'!$C$525,'ZASOBY N'!$C138,'ZASOBY N'!$D138:'ZASOBY N'!$D$525,'ZASOBY N'!$D138,'ZASOBY N'!$H138:'ZASOBY N'!$H$525,'ZASOBY N'!$H138 )</f>
        <v>0</v>
      </c>
      <c r="BM141" s="410">
        <f>COUNTIFS('ZASOBY N'!$B$10:$B138,'ZASOBY N'!$B138,'ZASOBY N'!$C$10:'ZASOBY N'!$C138,'ZASOBY N'!$C138,'ZASOBY N'!$D$10:'ZASOBY N'!$D138,'ZASOBY N'!$D138,'ZASOBY N'!$H$10:'ZASOBY N'!$H138,'ZASOBY N'!$H138 )</f>
        <v>0</v>
      </c>
      <c r="BN141" s="411">
        <f t="shared" si="61"/>
        <v>0</v>
      </c>
      <c r="BO141" s="425">
        <f t="shared" si="62"/>
        <v>0</v>
      </c>
      <c r="BP141" s="94"/>
      <c r="BQ141" s="94"/>
      <c r="BR141" s="94"/>
      <c r="BS141" s="94"/>
      <c r="BT141" s="94"/>
      <c r="BU141" s="94"/>
      <c r="BV141" s="94"/>
      <c r="BW141" s="426" t="str">
        <f t="shared" si="57"/>
        <v/>
      </c>
      <c r="BX141" s="439" t="str">
        <f>IF(E141=0,"",NN!E141)</f>
        <v/>
      </c>
      <c r="BY141" s="396" t="str">
        <f>IF(A141="","",NN!A141)</f>
        <v/>
      </c>
      <c r="BZ141" s="428" t="str">
        <f>IF(OR(E141=LEGENDA!$D$30,E141=LEGENDA!$D$31,E141=LEGENDA!$D$32,E141=LEGENDA!$D$33,E141=LEGENDA!$D$34,E141=LEGENDA!$D$35,E141=LEGENDA!$D$36,E141=LEGENDA!$D$37),AV141,"")</f>
        <v/>
      </c>
      <c r="CA141" s="428" t="str">
        <f>IF(OR(E141=LEGENDA!$D$30,E141=LEGENDA!$D$31,E141=LEGENDA!$D$32,E141=LEGENDA!$D$33,E141=LEGENDA!$D$34,E141=LEGENDA!$D$35,E141=LEGENDA!$D$36,E141=LEGENDA!$D$37),AG141,"")</f>
        <v/>
      </c>
      <c r="CB141" s="397" t="str">
        <f t="shared" si="58"/>
        <v/>
      </c>
      <c r="CC141" s="397" t="str">
        <f t="shared" si="63"/>
        <v/>
      </c>
      <c r="CD141" s="397" t="str">
        <f t="shared" si="64"/>
        <v/>
      </c>
      <c r="CE141" s="397" t="str">
        <f t="shared" si="65"/>
        <v/>
      </c>
      <c r="CF141" s="397" t="str">
        <f t="shared" si="66"/>
        <v/>
      </c>
      <c r="CG141" s="397" t="str">
        <f t="shared" si="67"/>
        <v/>
      </c>
      <c r="CH141" s="397" t="str">
        <f>IF(OR(E141=LEGENDA!$D$28,E141=LEGENDA!$D$29,E141=LEGENDA!$D$30,E141=LEGENDA!$D$31,E141=LEGENDA!$D$32,E141=LEGENDA!$D$33,E141=LEGENDA!$D$34,E141=LEGENDA!$D$35,E141=LEGENDA!$D$36,E141=LEGENDA!$D$39),1,"")</f>
        <v/>
      </c>
      <c r="CI141" s="397" t="str">
        <f t="shared" si="68"/>
        <v/>
      </c>
      <c r="CJ141" s="397" t="str">
        <f t="shared" si="59"/>
        <v/>
      </c>
    </row>
    <row r="142" spans="1:88" ht="18.75" customHeight="1" thickBot="1" x14ac:dyDescent="0.3">
      <c r="A142" s="152" t="str">
        <f>IF('ZASOBY N'!A139="","",'ZASOBY N'!A139)</f>
        <v/>
      </c>
      <c r="B142" s="137" t="str">
        <f>IF('ZASOBY N'!B139="","",'ZASOBY N'!B139)</f>
        <v/>
      </c>
      <c r="C142" s="137" t="str">
        <f>IF('ZASOBY N'!C139="","",'ZASOBY N'!C139)</f>
        <v/>
      </c>
      <c r="D142" s="354" t="str">
        <f>IF('ZASOBY N'!D139="","",'ZASOBY N'!D139)</f>
        <v/>
      </c>
      <c r="E142" s="404"/>
      <c r="F142" s="130"/>
      <c r="G142" s="129"/>
      <c r="H142" s="301"/>
      <c r="I142" s="301"/>
      <c r="J142" s="147" t="str">
        <f>IF('ZASOBY N'!$F139="","",'ZASOBY N'!$F139)</f>
        <v/>
      </c>
      <c r="K142" s="403"/>
      <c r="L142" s="254" t="str">
        <f t="shared" si="69"/>
        <v/>
      </c>
      <c r="M142" s="300"/>
      <c r="N142" s="300"/>
      <c r="O142" s="140" t="str">
        <f>IF(L142="","",IF(OR(E142=LEGENDA!$D$28,E142=LEGENDA!$D$29,E142=LEGENDA!$D$31,E142=LEGENDA!$D$38),0.15,0))</f>
        <v/>
      </c>
      <c r="P142" s="140" t="str">
        <f>IF(L142="","",IF(AND(E142=LEGENDA!$D$39,H142=""),"BRAK kol.7",IF(AND(F142=LEGENDA!$A$105,H142=""),"BRAK kol.7",IF(AND(F142=LEGENDA!$A$106,H142=""),"BRAK kol.7",IF(AND(F142=LEGENDA!$A$107,H142=""),"BRAK kol.7",IF(AND(F142=LEGENDA!$A$108,H142=""),"BRAK kol.7",IF(AND(F142=LEGENDA!$A$109,H142=""),"BRAK kol.7",L142*O142)))))))</f>
        <v/>
      </c>
      <c r="Q142" s="141" t="str">
        <f t="shared" ref="Q142:Q205" si="72">IFERROR(IF(OR(J142="",L142=""),"",J142*P142),"BRAK kol.7")</f>
        <v/>
      </c>
      <c r="R142" s="142" t="str">
        <f t="shared" ref="R142:R172" si="73">IF(OR(K142="",G142=""),"",G142*$K142)</f>
        <v/>
      </c>
      <c r="S142" s="149" t="str">
        <f t="shared" si="60"/>
        <v/>
      </c>
      <c r="T142" s="431" t="str">
        <f t="shared" ref="T142:T205" si="74">IF(AND(H142="",I142=""),"",IF(AND(F142="Drób",H142&lt;5,H142&gt;0),"Błąd kol.7",IF(AND(F142="Drób",I142&lt;5,I142&gt;0),"Błąd kol.8",IF(AND(Z142="",V142=""),"",IF(Z142="",V142,IF($V142="",$Z142,IF(AND($Z142&gt;0,$V142&gt;0),$Z142+$V142,"")))))))</f>
        <v/>
      </c>
      <c r="U142" s="402"/>
      <c r="V142" s="431" t="str">
        <f t="shared" ref="V142:V172" si="75">IF(AND($H142="",$I142="",$U142=""),"",IF(AND($H142&gt;0,$U142&gt;0,AI142&gt;0),$H142*$U142*AI142,IF(AND($I142&gt;0,$U142&gt;0,AI142&gt;0),$I142*$U142*AI142,IF(AND($H142&gt;0,$U142&gt;0),$H142*$U142,IF(AND($I142&gt;0,$U142&gt;0),$I142*$U142,"")))))</f>
        <v/>
      </c>
      <c r="W142" s="257"/>
      <c r="X142" s="302" t="str">
        <f>IF(U142="","",IF(AND(V142="",W142=""),"",IF(AND(E142=LEGENDA!$D$39,H142=""),"BRAK kol.7",IF(AND(F142=LEGENDA!$A$105,H142="",E142=LEGENDA!$D$35),V142*W142,IF(AND(F142=LEGENDA!$A$105,H142="",E142=LEGENDA!$D$36),V142*W142,IF(AND(F142=LEGENDA!$A$105,H142=""),"BRAK kol.7",IF(AND(F142=LEGENDA!$A$106,H142=""),"BRAK kol.7",IF(AND(F142=LEGENDA!$A$107,H142=""),"BRAK kol.7",IF(AND(F142=LEGENDA!$A$108,H142=""),"BRAK kol.7",IF(AND(F142=LEGENDA!$A$109,H142=""),"BRAK kol.7",IF(AND(U142&gt;0,W142=""),"Brakkol21",IF(OR(T142="Błąd kol. 7",T142="Błąd kol.8"),T142,IF(AND(H142="",I142=""),"BRAKkol7-8",V142*W142)))))))))))))</f>
        <v/>
      </c>
      <c r="Y142" s="402"/>
      <c r="Z142" s="431" t="str">
        <f t="shared" ref="Z142:Z172" si="76">IF(AND($H142="",$I142="",$Y142=""),"",IF(AND($H142&gt;0,$Y142&gt;0,AI142&gt;0),$H142*$Y142*AI142,IF(AND($I142&gt;0,$Y142&gt;0,AI142&gt;0),$I142*$Y142*AI142,IF(AND($H142&gt;0,$Y142&gt;0),$H142*$Y142,IF(AND($I142&gt;0,$Y142&gt;0),$I142*$Y142,"")))))</f>
        <v/>
      </c>
      <c r="AA142" s="257"/>
      <c r="AB142" s="302" t="str">
        <f>IF(OR(Y142="",Z142="",AA142=""),"",IF(AND(E142=LEGENDA!$D$39,H142=""),"BRAK kol.7",IF(AND(F142=LEGENDA!$A$105,H142=""),"BRAK kol.7",IF(AND(F142=LEGENDA!$A$106,H142=""),"BRAK kol.7",IF(AND(F142=LEGENDA!$A$107,H142=""),"BRAK kol.7",IF(AND(F142=LEGENDA!$A$108,H142=""),"BRAK kol.7",IF(AND(F142=LEGENDA!$A$109,H142=""),"BRAK kol.7",Z142*AA142)))))))</f>
        <v/>
      </c>
      <c r="AC142" s="302" t="str">
        <f t="shared" ref="AC142:AC205" si="77">IF(AND(X142="",AB142=""),"",IF(X142="",AB142,IF(AB142="",X142,IF(OR(X142="BRAK kol.7",AB142="BRAK kol.7"),"BRAK kol.7",IF(OR(X142="BRAKkol7-8",AB142="BRAKkol7-8"),"BRAKkol7-8",X142+AB142)))))</f>
        <v/>
      </c>
      <c r="AD142" s="143" t="str">
        <f>IFERROR(IF(OR(J142="",AC142=""),"",IF(AND(E142=LEGENDA!$D$39,H142="",I142=""),"BRAK kol.7",AC142*$J142)),"BRAK kol.7")</f>
        <v/>
      </c>
      <c r="AE142" s="144" t="str">
        <f t="shared" ref="AE142:AE172" si="78">IF(OR(Y142="",U142=""),"",(Y142+U142)*$K142)</f>
        <v/>
      </c>
      <c r="AF142" s="143" t="str">
        <f t="shared" ref="AF142:AF172" si="79">IF(A142="","",IF(AND(U142="",Y142=""),"",IF(J142="","",J142*(U142+Y142))))</f>
        <v/>
      </c>
      <c r="AG142" s="143" t="str">
        <f t="shared" ref="AG142:AG172" si="80">IF(AND($N142="",$V142=""),"",IF(N142="",V142,IF(V142="",N142,$N142+$V142)))</f>
        <v/>
      </c>
      <c r="AH142" s="143" t="str">
        <f t="shared" ref="AH142:AH205" si="81">IF(AND($V142="",$Z142=""),"",IF($V142="",$Z142,IF($Z142="",$V142,IF(AND($Z142&gt;0,$V142&gt;0),$Z142+$V142,""))))</f>
        <v/>
      </c>
      <c r="AI142" s="131"/>
      <c r="AJ142" s="327"/>
      <c r="AK142" s="286" t="str">
        <f t="shared" ref="AK142:AK205" si="82">IF(AH142="","",IF(AH142&gt;170,1,IF(AN143="","",IF(OR(AH143="",AN143=""),"",IF(AH142&gt;170,1,"")))))</f>
        <v/>
      </c>
      <c r="AL142" s="287" t="str">
        <f t="shared" ref="AL142:AL172" si="83">IF($AK142="","",B142)</f>
        <v/>
      </c>
      <c r="AM142" s="287" t="str">
        <f t="shared" ref="AM142:AM172" si="84">IF($AK142="","",C142)</f>
        <v/>
      </c>
      <c r="AN142" s="318" t="str">
        <f>IF('ZASOBY N'!BD139="","",'ZASOBY N'!BD139)</f>
        <v/>
      </c>
      <c r="AO142" s="320"/>
      <c r="AP142" s="329">
        <f t="shared" ref="AP142:AP205" si="85">IF(AS142&gt;0,0,IF(OR($E142=AP$6,$E142=AP$7),$AF142,0))</f>
        <v>0</v>
      </c>
      <c r="AQ142" s="333">
        <f t="shared" si="70"/>
        <v>0</v>
      </c>
      <c r="AR142" s="333">
        <f t="shared" si="70"/>
        <v>0</v>
      </c>
      <c r="AS142" s="333">
        <f t="shared" ref="AS142:AS205" si="86">IF(OR($E142=AS$6,F142=$AS$7),$AF142,0)</f>
        <v>0</v>
      </c>
      <c r="AT142" s="333">
        <f t="shared" ref="AT142:AT173" si="87">IF($E142=AT$6,$AF142,0)</f>
        <v>0</v>
      </c>
      <c r="AU142" s="333">
        <f t="shared" ref="AU142:AU205" si="88">IF(OR($E142=AU$6,$E142=AU$7,$E142=AU$8,$E142=AU$9,$E142=AU$10,$E142=AU$11),$AF142,0)</f>
        <v>0</v>
      </c>
      <c r="AV142" s="396" t="str">
        <f>IF(BJ142=0,"",NN!BJ142)</f>
        <v/>
      </c>
      <c r="AW142" s="460" t="str">
        <f>IF('UPR BILANS N'!W140="","",'UPR BILANS N'!W140)</f>
        <v/>
      </c>
      <c r="AX142" s="94" t="str">
        <f t="shared" ref="AX142:AX172" si="89">IF(AV142="","",IF(AV142&gt;170,1,""))</f>
        <v/>
      </c>
      <c r="AY142" s="94"/>
      <c r="AZ142" s="94"/>
      <c r="BA142" s="94"/>
      <c r="BB142" s="94"/>
      <c r="BC142" s="94"/>
      <c r="BD142" s="94"/>
      <c r="BE142" s="94"/>
      <c r="BF142" s="94"/>
      <c r="BG142" s="94"/>
      <c r="BH142" s="94"/>
      <c r="BI142" s="94"/>
      <c r="BJ142" s="414">
        <f>IFERROR(IF(AND(BL142=1,BM142=1,SUMIF($C142:$C$525,$C142,$AH142:$AH$525)=$BN142),$BN142,IF($BO142&gt;0,$BO142,IF(AND(B142=B143,C142=C143,D142=D143,J142=J143),AH142+AH143,IF(AND(COUNTIF($C$13:$C141,$C142)&gt;=1,COUNTIF($D$13:$D141,$D142)&gt;=1),0,IF(AND(SUMIF($B142:$B$525,$B142,$AH142:$AH$525)&gt;$AH142,SUMIF($C142:$C$525,$C142,$AH142:$AH$525)&gt;$AH142,SUMIF($D142:$D$525,$D142,$AH142:$AH$525)&gt;$AH142),SUMIF($C142:$C$525,$C142,$BN142:$BN$525),0))))),0)</f>
        <v>0</v>
      </c>
      <c r="BK142" s="424"/>
      <c r="BL142" s="409">
        <f>COUNTIFS('ZASOBY N'!$B139:$B$525,'ZASOBY N'!$B139,'ZASOBY N'!$C139:'ZASOBY N'!$C$525,'ZASOBY N'!$C139,'ZASOBY N'!$D139:'ZASOBY N'!$D$525,'ZASOBY N'!$D139,'ZASOBY N'!$H139:'ZASOBY N'!$H$525,'ZASOBY N'!$H139 )</f>
        <v>0</v>
      </c>
      <c r="BM142" s="410">
        <f>COUNTIFS('ZASOBY N'!$B$10:$B139,'ZASOBY N'!$B139,'ZASOBY N'!$C$10:'ZASOBY N'!$C139,'ZASOBY N'!$C139,'ZASOBY N'!$D$10:'ZASOBY N'!$D139,'ZASOBY N'!$D139,'ZASOBY N'!$H$10:'ZASOBY N'!$H139,'ZASOBY N'!$H139 )</f>
        <v>0</v>
      </c>
      <c r="BN142" s="411">
        <f t="shared" si="61"/>
        <v>0</v>
      </c>
      <c r="BO142" s="425">
        <f t="shared" si="62"/>
        <v>0</v>
      </c>
      <c r="BP142" s="94"/>
      <c r="BQ142" s="94"/>
      <c r="BR142" s="94"/>
      <c r="BS142" s="94"/>
      <c r="BT142" s="94"/>
      <c r="BU142" s="94"/>
      <c r="BV142" s="94"/>
      <c r="BW142" s="426" t="str">
        <f t="shared" ref="BW142:BW172" si="90">IF(AND(D142="",AV142=""),"",D142)</f>
        <v/>
      </c>
      <c r="BX142" s="439" t="str">
        <f>IF(E142=0,"",NN!E142)</f>
        <v/>
      </c>
      <c r="BY142" s="396" t="str">
        <f>IF(A142="","",NN!A142)</f>
        <v/>
      </c>
      <c r="BZ142" s="428" t="str">
        <f>IF(OR(E142=LEGENDA!$D$30,E142=LEGENDA!$D$31,E142=LEGENDA!$D$32,E142=LEGENDA!$D$33,E142=LEGENDA!$D$34,E142=LEGENDA!$D$35,E142=LEGENDA!$D$36,E142=LEGENDA!$D$37),AV142,"")</f>
        <v/>
      </c>
      <c r="CA142" s="428" t="str">
        <f>IF(OR(E142=LEGENDA!$D$30,E142=LEGENDA!$D$31,E142=LEGENDA!$D$32,E142=LEGENDA!$D$33,E142=LEGENDA!$D$34,E142=LEGENDA!$D$35,E142=LEGENDA!$D$36,E142=LEGENDA!$D$37),AG142,"")</f>
        <v/>
      </c>
      <c r="CB142" s="397" t="str">
        <f t="shared" ref="CB142:CB172" si="91">IF(BZ142="","",IF(BZ142&gt;170,1,""))</f>
        <v/>
      </c>
      <c r="CC142" s="397" t="str">
        <f t="shared" si="63"/>
        <v/>
      </c>
      <c r="CD142" s="397" t="str">
        <f t="shared" si="64"/>
        <v/>
      </c>
      <c r="CE142" s="397" t="str">
        <f t="shared" si="65"/>
        <v/>
      </c>
      <c r="CF142" s="397" t="str">
        <f t="shared" si="66"/>
        <v/>
      </c>
      <c r="CG142" s="397" t="str">
        <f t="shared" si="67"/>
        <v/>
      </c>
      <c r="CH142" s="397" t="str">
        <f>IF(OR(E142=LEGENDA!$D$28,E142=LEGENDA!$D$29,E142=LEGENDA!$D$30,E142=LEGENDA!$D$31,E142=LEGENDA!$D$32,E142=LEGENDA!$D$33,E142=LEGENDA!$D$34,E142=LEGENDA!$D$35,E142=LEGENDA!$D$36,E142=LEGENDA!$D$39),1,"")</f>
        <v/>
      </c>
      <c r="CI142" s="397" t="str">
        <f t="shared" si="68"/>
        <v/>
      </c>
      <c r="CJ142" s="397" t="str">
        <f t="shared" ref="CJ142:CJ172" si="92">IF(BJ142="","",IF(BJ142&gt;170,1,""))</f>
        <v/>
      </c>
    </row>
    <row r="143" spans="1:88" ht="18.75" customHeight="1" thickBot="1" x14ac:dyDescent="0.3">
      <c r="A143" s="152" t="str">
        <f>IF('ZASOBY N'!A140="","",'ZASOBY N'!A140)</f>
        <v/>
      </c>
      <c r="B143" s="137" t="str">
        <f>IF('ZASOBY N'!B140="","",'ZASOBY N'!B140)</f>
        <v/>
      </c>
      <c r="C143" s="137" t="str">
        <f>IF('ZASOBY N'!C140="","",'ZASOBY N'!C140)</f>
        <v/>
      </c>
      <c r="D143" s="354" t="str">
        <f>IF('ZASOBY N'!D140="","",'ZASOBY N'!D140)</f>
        <v/>
      </c>
      <c r="E143" s="404"/>
      <c r="F143" s="130"/>
      <c r="G143" s="129"/>
      <c r="H143" s="301"/>
      <c r="I143" s="301"/>
      <c r="J143" s="147" t="str">
        <f>IF('ZASOBY N'!$F140="","",'ZASOBY N'!$F140)</f>
        <v/>
      </c>
      <c r="K143" s="403"/>
      <c r="L143" s="254" t="str">
        <f t="shared" si="69"/>
        <v/>
      </c>
      <c r="M143" s="300"/>
      <c r="N143" s="300"/>
      <c r="O143" s="140" t="str">
        <f>IF(L143="","",IF(OR(E143=LEGENDA!$D$28,E143=LEGENDA!$D$29,E143=LEGENDA!$D$31,E143=LEGENDA!$D$38),0.15,0))</f>
        <v/>
      </c>
      <c r="P143" s="140" t="str">
        <f>IF(L143="","",IF(AND(E143=LEGENDA!$D$39,H143=""),"BRAK kol.7",IF(AND(F143=LEGENDA!$A$105,H143=""),"BRAK kol.7",IF(AND(F143=LEGENDA!$A$106,H143=""),"BRAK kol.7",IF(AND(F143=LEGENDA!$A$107,H143=""),"BRAK kol.7",IF(AND(F143=LEGENDA!$A$108,H143=""),"BRAK kol.7",IF(AND(F143=LEGENDA!$A$109,H143=""),"BRAK kol.7",L143*O143)))))))</f>
        <v/>
      </c>
      <c r="Q143" s="141" t="str">
        <f t="shared" si="72"/>
        <v/>
      </c>
      <c r="R143" s="142" t="str">
        <f t="shared" si="73"/>
        <v/>
      </c>
      <c r="S143" s="149" t="str">
        <f t="shared" ref="S143:S172" si="93">IF(A143="","",IF(AND(J143="",K143=""),"",IF(J143="","",IF(K143="",0,J143*K143))))</f>
        <v/>
      </c>
      <c r="T143" s="431" t="str">
        <f t="shared" si="74"/>
        <v/>
      </c>
      <c r="U143" s="402"/>
      <c r="V143" s="431" t="str">
        <f t="shared" si="75"/>
        <v/>
      </c>
      <c r="W143" s="257"/>
      <c r="X143" s="302" t="str">
        <f>IF(U143="","",IF(AND(V143="",W143=""),"",IF(AND(E143=LEGENDA!$D$39,H143=""),"BRAK kol.7",IF(AND(F143=LEGENDA!$A$105,H143="",E143=LEGENDA!$D$35),V143*W143,IF(AND(F143=LEGENDA!$A$105,H143="",E143=LEGENDA!$D$36),V143*W143,IF(AND(F143=LEGENDA!$A$105,H143=""),"BRAK kol.7",IF(AND(F143=LEGENDA!$A$106,H143=""),"BRAK kol.7",IF(AND(F143=LEGENDA!$A$107,H143=""),"BRAK kol.7",IF(AND(F143=LEGENDA!$A$108,H143=""),"BRAK kol.7",IF(AND(F143=LEGENDA!$A$109,H143=""),"BRAK kol.7",IF(AND(U143&gt;0,W143=""),"Brakkol21",IF(OR(T143="Błąd kol. 7",T143="Błąd kol.8"),T143,IF(AND(H143="",I143=""),"BRAKkol7-8",V143*W143)))))))))))))</f>
        <v/>
      </c>
      <c r="Y143" s="402"/>
      <c r="Z143" s="431" t="str">
        <f t="shared" si="76"/>
        <v/>
      </c>
      <c r="AA143" s="257"/>
      <c r="AB143" s="302" t="str">
        <f>IF(OR(Y143="",Z143="",AA143=""),"",IF(AND(E143=LEGENDA!$D$39,H143=""),"BRAK kol.7",IF(AND(F143=LEGENDA!$A$105,H143=""),"BRAK kol.7",IF(AND(F143=LEGENDA!$A$106,H143=""),"BRAK kol.7",IF(AND(F143=LEGENDA!$A$107,H143=""),"BRAK kol.7",IF(AND(F143=LEGENDA!$A$108,H143=""),"BRAK kol.7",IF(AND(F143=LEGENDA!$A$109,H143=""),"BRAK kol.7",Z143*AA143)))))))</f>
        <v/>
      </c>
      <c r="AC143" s="302" t="str">
        <f t="shared" si="77"/>
        <v/>
      </c>
      <c r="AD143" s="143" t="str">
        <f>IFERROR(IF(OR(J143="",AC143=""),"",IF(AND(E143=LEGENDA!$D$39,H143="",I143=""),"BRAK kol.7",AC143*$J143)),"BRAK kol.7")</f>
        <v/>
      </c>
      <c r="AE143" s="144" t="str">
        <f t="shared" si="78"/>
        <v/>
      </c>
      <c r="AF143" s="143" t="str">
        <f t="shared" si="79"/>
        <v/>
      </c>
      <c r="AG143" s="143" t="str">
        <f t="shared" si="80"/>
        <v/>
      </c>
      <c r="AH143" s="143" t="str">
        <f t="shared" si="81"/>
        <v/>
      </c>
      <c r="AI143" s="131"/>
      <c r="AJ143" s="327"/>
      <c r="AK143" s="286" t="str">
        <f t="shared" si="82"/>
        <v/>
      </c>
      <c r="AL143" s="287" t="str">
        <f t="shared" si="83"/>
        <v/>
      </c>
      <c r="AM143" s="287" t="str">
        <f t="shared" si="84"/>
        <v/>
      </c>
      <c r="AN143" s="318" t="str">
        <f>IF('ZASOBY N'!BD140="","",'ZASOBY N'!BD140)</f>
        <v/>
      </c>
      <c r="AO143" s="320"/>
      <c r="AP143" s="329">
        <f t="shared" si="85"/>
        <v>0</v>
      </c>
      <c r="AQ143" s="333">
        <f t="shared" si="70"/>
        <v>0</v>
      </c>
      <c r="AR143" s="333">
        <f t="shared" si="70"/>
        <v>0</v>
      </c>
      <c r="AS143" s="333">
        <f t="shared" si="86"/>
        <v>0</v>
      </c>
      <c r="AT143" s="333">
        <f t="shared" si="87"/>
        <v>0</v>
      </c>
      <c r="AU143" s="333">
        <f t="shared" si="88"/>
        <v>0</v>
      </c>
      <c r="AV143" s="396" t="str">
        <f>IF(BJ143=0,"",NN!BJ143)</f>
        <v/>
      </c>
      <c r="AW143" s="460" t="str">
        <f>IF('UPR BILANS N'!W141="","",'UPR BILANS N'!W141)</f>
        <v/>
      </c>
      <c r="AX143" s="94" t="str">
        <f t="shared" si="89"/>
        <v/>
      </c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414">
        <f>IFERROR(IF(AND(BL143=1,BM143=1,SUMIF($C143:$C$525,$C143,$AH143:$AH$525)=$BN143),$BN143,IF($BO143&gt;0,$BO143,IF(AND(B143=B144,C143=C144,D143=D144,J143=J144),AH143+AH144,IF(AND(COUNTIF($C$13:$C142,$C143)&gt;=1,COUNTIF($D$13:$D142,$D143)&gt;=1),0,IF(AND(SUMIF($B143:$B$525,$B143,$AH143:$AH$525)&gt;$AH143,SUMIF($C143:$C$525,$C143,$AH143:$AH$525)&gt;$AH143,SUMIF($D143:$D$525,$D143,$AH143:$AH$525)&gt;$AH143),SUMIF($C143:$C$525,$C143,$BN143:$BN$525),0))))),0)</f>
        <v>0</v>
      </c>
      <c r="BK143" s="424"/>
      <c r="BL143" s="409">
        <f>COUNTIFS('ZASOBY N'!$B140:$B$525,'ZASOBY N'!$B140,'ZASOBY N'!$C140:'ZASOBY N'!$C$525,'ZASOBY N'!$C140,'ZASOBY N'!$D140:'ZASOBY N'!$D$525,'ZASOBY N'!$D140,'ZASOBY N'!$H140:'ZASOBY N'!$H$525,'ZASOBY N'!$H140 )</f>
        <v>0</v>
      </c>
      <c r="BM143" s="410">
        <f>COUNTIFS('ZASOBY N'!$B$10:$B140,'ZASOBY N'!$B140,'ZASOBY N'!$C$10:'ZASOBY N'!$C140,'ZASOBY N'!$C140,'ZASOBY N'!$D$10:'ZASOBY N'!$D140,'ZASOBY N'!$D140,'ZASOBY N'!$H$10:'ZASOBY N'!$H140,'ZASOBY N'!$H140 )</f>
        <v>0</v>
      </c>
      <c r="BN143" s="411">
        <f t="shared" ref="BN143:BN172" si="94">IF(AND($BL143&gt;1,$BM143&gt;=1,CH143=1),$AH143,IF(AND($BL143=1,$BM143&gt;1,CH143=1),$AH143,0))</f>
        <v>0</v>
      </c>
      <c r="BO143" s="425">
        <f t="shared" ref="BO143:BO172" si="95">IF(AND($BL143=1,$BM143=1,CH143=1),$AH143,0)</f>
        <v>0</v>
      </c>
      <c r="BP143" s="94"/>
      <c r="BQ143" s="94"/>
      <c r="BR143" s="94"/>
      <c r="BS143" s="94"/>
      <c r="BT143" s="94"/>
      <c r="BU143" s="94"/>
      <c r="BV143" s="94"/>
      <c r="BW143" s="426" t="str">
        <f t="shared" si="90"/>
        <v/>
      </c>
      <c r="BX143" s="439" t="str">
        <f>IF(E143=0,"",NN!E143)</f>
        <v/>
      </c>
      <c r="BY143" s="396" t="str">
        <f>IF(A143="","",NN!A143)</f>
        <v/>
      </c>
      <c r="BZ143" s="428" t="str">
        <f>IF(OR(E143=LEGENDA!$D$30,E143=LEGENDA!$D$31,E143=LEGENDA!$D$32,E143=LEGENDA!$D$33,E143=LEGENDA!$D$34,E143=LEGENDA!$D$35,E143=LEGENDA!$D$36,E143=LEGENDA!$D$37),AV143,"")</f>
        <v/>
      </c>
      <c r="CA143" s="428" t="str">
        <f>IF(OR(E143=LEGENDA!$D$30,E143=LEGENDA!$D$31,E143=LEGENDA!$D$32,E143=LEGENDA!$D$33,E143=LEGENDA!$D$34,E143=LEGENDA!$D$35,E143=LEGENDA!$D$36,E143=LEGENDA!$D$37),AG143,"")</f>
        <v/>
      </c>
      <c r="CB143" s="397" t="str">
        <f t="shared" si="91"/>
        <v/>
      </c>
      <c r="CC143" s="397" t="str">
        <f t="shared" ref="CC143:CC172" si="96">IF(V143="","",IF(AND(V143&gt;170,CH143=1),1,""))</f>
        <v/>
      </c>
      <c r="CD143" s="397" t="str">
        <f t="shared" ref="CD143:CD172" si="97">IF(Z143="","",IF(AND(Z143&gt;170,CH143=1),1,""))</f>
        <v/>
      </c>
      <c r="CE143" s="397" t="str">
        <f t="shared" ref="CE143:CE172" si="98">IF(M143="","",IF(AND(M143&gt;170,CH143=1),1,""))</f>
        <v/>
      </c>
      <c r="CF143" s="397" t="str">
        <f t="shared" ref="CF143:CF172" si="99">IF(N143="","",IF(AND(N143&gt;170,CH143=1),1,""))</f>
        <v/>
      </c>
      <c r="CG143" s="397" t="str">
        <f t="shared" ref="CG143:CG172" si="100">IF(L143="","",IF(AND(L143&gt;170,CH143=1),1,""))</f>
        <v/>
      </c>
      <c r="CH143" s="397" t="str">
        <f>IF(OR(E143=LEGENDA!$D$28,E143=LEGENDA!$D$29,E143=LEGENDA!$D$30,E143=LEGENDA!$D$31,E143=LEGENDA!$D$32,E143=LEGENDA!$D$33,E143=LEGENDA!$D$34,E143=LEGENDA!$D$35,E143=LEGENDA!$D$36,E143=LEGENDA!$D$39),1,"")</f>
        <v/>
      </c>
      <c r="CI143" s="397" t="str">
        <f t="shared" ref="CI143:CI172" si="101">IF(T143="","",IF(AND(T143&gt;170,CH143=1),1,""))</f>
        <v/>
      </c>
      <c r="CJ143" s="397" t="str">
        <f t="shared" si="92"/>
        <v/>
      </c>
    </row>
    <row r="144" spans="1:88" ht="18.75" customHeight="1" thickBot="1" x14ac:dyDescent="0.3">
      <c r="A144" s="152" t="str">
        <f>IF('ZASOBY N'!A141="","",'ZASOBY N'!A141)</f>
        <v/>
      </c>
      <c r="B144" s="137" t="str">
        <f>IF('ZASOBY N'!B141="","",'ZASOBY N'!B141)</f>
        <v/>
      </c>
      <c r="C144" s="137" t="str">
        <f>IF('ZASOBY N'!C141="","",'ZASOBY N'!C141)</f>
        <v/>
      </c>
      <c r="D144" s="354" t="str">
        <f>IF('ZASOBY N'!D141="","",'ZASOBY N'!D141)</f>
        <v/>
      </c>
      <c r="E144" s="404"/>
      <c r="F144" s="130"/>
      <c r="G144" s="129"/>
      <c r="H144" s="301"/>
      <c r="I144" s="301"/>
      <c r="J144" s="147" t="str">
        <f>IF('ZASOBY N'!$F141="","",'ZASOBY N'!$F141)</f>
        <v/>
      </c>
      <c r="K144" s="403"/>
      <c r="L144" s="254" t="str">
        <f t="shared" si="69"/>
        <v/>
      </c>
      <c r="M144" s="300"/>
      <c r="N144" s="300"/>
      <c r="O144" s="140" t="str">
        <f>IF(L144="","",IF(OR(E144=LEGENDA!$D$28,E144=LEGENDA!$D$29,E144=LEGENDA!$D$31,E144=LEGENDA!$D$38),0.15,0))</f>
        <v/>
      </c>
      <c r="P144" s="140" t="str">
        <f>IF(L144="","",IF(AND(E144=LEGENDA!$D$39,H144=""),"BRAK kol.7",IF(AND(F144=LEGENDA!$A$105,H144=""),"BRAK kol.7",IF(AND(F144=LEGENDA!$A$106,H144=""),"BRAK kol.7",IF(AND(F144=LEGENDA!$A$107,H144=""),"BRAK kol.7",IF(AND(F144=LEGENDA!$A$108,H144=""),"BRAK kol.7",IF(AND(F144=LEGENDA!$A$109,H144=""),"BRAK kol.7",L144*O144)))))))</f>
        <v/>
      </c>
      <c r="Q144" s="141" t="str">
        <f t="shared" si="72"/>
        <v/>
      </c>
      <c r="R144" s="142" t="str">
        <f t="shared" si="73"/>
        <v/>
      </c>
      <c r="S144" s="149" t="str">
        <f t="shared" si="93"/>
        <v/>
      </c>
      <c r="T144" s="431" t="str">
        <f t="shared" si="74"/>
        <v/>
      </c>
      <c r="U144" s="402"/>
      <c r="V144" s="431" t="str">
        <f t="shared" si="75"/>
        <v/>
      </c>
      <c r="W144" s="257"/>
      <c r="X144" s="302" t="str">
        <f>IF(U144="","",IF(AND(V144="",W144=""),"",IF(AND(E144=LEGENDA!$D$39,H144=""),"BRAK kol.7",IF(AND(F144=LEGENDA!$A$105,H144="",E144=LEGENDA!$D$35),V144*W144,IF(AND(F144=LEGENDA!$A$105,H144="",E144=LEGENDA!$D$36),V144*W144,IF(AND(F144=LEGENDA!$A$105,H144=""),"BRAK kol.7",IF(AND(F144=LEGENDA!$A$106,H144=""),"BRAK kol.7",IF(AND(F144=LEGENDA!$A$107,H144=""),"BRAK kol.7",IF(AND(F144=LEGENDA!$A$108,H144=""),"BRAK kol.7",IF(AND(F144=LEGENDA!$A$109,H144=""),"BRAK kol.7",IF(AND(U144&gt;0,W144=""),"Brakkol21",IF(OR(T144="Błąd kol. 7",T144="Błąd kol.8"),T144,IF(AND(H144="",I144=""),"BRAKkol7-8",V144*W144)))))))))))))</f>
        <v/>
      </c>
      <c r="Y144" s="402"/>
      <c r="Z144" s="431" t="str">
        <f t="shared" si="76"/>
        <v/>
      </c>
      <c r="AA144" s="257"/>
      <c r="AB144" s="302" t="str">
        <f>IF(OR(Y144="",Z144="",AA144=""),"",IF(AND(E144=LEGENDA!$D$39,H144=""),"BRAK kol.7",IF(AND(F144=LEGENDA!$A$105,H144=""),"BRAK kol.7",IF(AND(F144=LEGENDA!$A$106,H144=""),"BRAK kol.7",IF(AND(F144=LEGENDA!$A$107,H144=""),"BRAK kol.7",IF(AND(F144=LEGENDA!$A$108,H144=""),"BRAK kol.7",IF(AND(F144=LEGENDA!$A$109,H144=""),"BRAK kol.7",Z144*AA144)))))))</f>
        <v/>
      </c>
      <c r="AC144" s="302" t="str">
        <f t="shared" si="77"/>
        <v/>
      </c>
      <c r="AD144" s="143" t="str">
        <f>IFERROR(IF(OR(J144="",AC144=""),"",IF(AND(E144=LEGENDA!$D$39,H144="",I144=""),"BRAK kol.7",AC144*$J144)),"BRAK kol.7")</f>
        <v/>
      </c>
      <c r="AE144" s="144" t="str">
        <f t="shared" si="78"/>
        <v/>
      </c>
      <c r="AF144" s="143" t="str">
        <f t="shared" si="79"/>
        <v/>
      </c>
      <c r="AG144" s="143" t="str">
        <f t="shared" si="80"/>
        <v/>
      </c>
      <c r="AH144" s="143" t="str">
        <f t="shared" si="81"/>
        <v/>
      </c>
      <c r="AI144" s="131"/>
      <c r="AJ144" s="327"/>
      <c r="AK144" s="286" t="str">
        <f t="shared" si="82"/>
        <v/>
      </c>
      <c r="AL144" s="287" t="str">
        <f t="shared" si="83"/>
        <v/>
      </c>
      <c r="AM144" s="287" t="str">
        <f t="shared" si="84"/>
        <v/>
      </c>
      <c r="AN144" s="318" t="str">
        <f>IF('ZASOBY N'!BD141="","",'ZASOBY N'!BD141)</f>
        <v/>
      </c>
      <c r="AO144" s="320"/>
      <c r="AP144" s="329">
        <f t="shared" si="85"/>
        <v>0</v>
      </c>
      <c r="AQ144" s="333">
        <f t="shared" si="70"/>
        <v>0</v>
      </c>
      <c r="AR144" s="333">
        <f t="shared" si="70"/>
        <v>0</v>
      </c>
      <c r="AS144" s="333">
        <f t="shared" si="86"/>
        <v>0</v>
      </c>
      <c r="AT144" s="333">
        <f t="shared" si="87"/>
        <v>0</v>
      </c>
      <c r="AU144" s="333">
        <f t="shared" si="88"/>
        <v>0</v>
      </c>
      <c r="AV144" s="396" t="str">
        <f>IF(BJ144=0,"",NN!BJ144)</f>
        <v/>
      </c>
      <c r="AW144" s="460" t="str">
        <f>IF('UPR BILANS N'!W142="","",'UPR BILANS N'!W142)</f>
        <v/>
      </c>
      <c r="AX144" s="94" t="str">
        <f t="shared" si="89"/>
        <v/>
      </c>
      <c r="AY144" s="94"/>
      <c r="AZ144" s="94"/>
      <c r="BA144" s="94"/>
      <c r="BB144" s="94"/>
      <c r="BC144" s="94"/>
      <c r="BD144" s="94"/>
      <c r="BE144" s="94"/>
      <c r="BF144" s="94"/>
      <c r="BG144" s="94"/>
      <c r="BH144" s="94"/>
      <c r="BI144" s="94"/>
      <c r="BJ144" s="414">
        <f>IFERROR(IF(AND(BL144=1,BM144=1,SUMIF($C144:$C$525,$C144,$AH144:$AH$525)=$BN144),$BN144,IF($BO144&gt;0,$BO144,IF(AND(B144=B145,C144=C145,D144=D145,J144=J145),AH144+AH145,IF(AND(COUNTIF($C$13:$C143,$C144)&gt;=1,COUNTIF($D$13:$D143,$D144)&gt;=1),0,IF(AND(SUMIF($B144:$B$525,$B144,$AH144:$AH$525)&gt;$AH144,SUMIF($C144:$C$525,$C144,$AH144:$AH$525)&gt;$AH144,SUMIF($D144:$D$525,$D144,$AH144:$AH$525)&gt;$AH144),SUMIF($C144:$C$525,$C144,$BN144:$BN$525),0))))),0)</f>
        <v>0</v>
      </c>
      <c r="BK144" s="424"/>
      <c r="BL144" s="409">
        <f>COUNTIFS('ZASOBY N'!$B141:$B$525,'ZASOBY N'!$B141,'ZASOBY N'!$C141:'ZASOBY N'!$C$525,'ZASOBY N'!$C141,'ZASOBY N'!$D141:'ZASOBY N'!$D$525,'ZASOBY N'!$D141,'ZASOBY N'!$H141:'ZASOBY N'!$H$525,'ZASOBY N'!$H141 )</f>
        <v>0</v>
      </c>
      <c r="BM144" s="410">
        <f>COUNTIFS('ZASOBY N'!$B$10:$B141,'ZASOBY N'!$B141,'ZASOBY N'!$C$10:'ZASOBY N'!$C141,'ZASOBY N'!$C141,'ZASOBY N'!$D$10:'ZASOBY N'!$D141,'ZASOBY N'!$D141,'ZASOBY N'!$H$10:'ZASOBY N'!$H141,'ZASOBY N'!$H141 )</f>
        <v>0</v>
      </c>
      <c r="BN144" s="411">
        <f t="shared" si="94"/>
        <v>0</v>
      </c>
      <c r="BO144" s="425">
        <f t="shared" si="95"/>
        <v>0</v>
      </c>
      <c r="BP144" s="94"/>
      <c r="BQ144" s="94"/>
      <c r="BR144" s="94"/>
      <c r="BS144" s="94"/>
      <c r="BT144" s="94"/>
      <c r="BU144" s="94"/>
      <c r="BV144" s="94"/>
      <c r="BW144" s="426" t="str">
        <f t="shared" si="90"/>
        <v/>
      </c>
      <c r="BX144" s="439" t="str">
        <f>IF(E144=0,"",NN!E144)</f>
        <v/>
      </c>
      <c r="BY144" s="396" t="str">
        <f>IF(A144="","",NN!A144)</f>
        <v/>
      </c>
      <c r="BZ144" s="428" t="str">
        <f>IF(OR(E144=LEGENDA!$D$30,E144=LEGENDA!$D$31,E144=LEGENDA!$D$32,E144=LEGENDA!$D$33,E144=LEGENDA!$D$34,E144=LEGENDA!$D$35,E144=LEGENDA!$D$36,E144=LEGENDA!$D$37),AV144,"")</f>
        <v/>
      </c>
      <c r="CA144" s="428" t="str">
        <f>IF(OR(E144=LEGENDA!$D$30,E144=LEGENDA!$D$31,E144=LEGENDA!$D$32,E144=LEGENDA!$D$33,E144=LEGENDA!$D$34,E144=LEGENDA!$D$35,E144=LEGENDA!$D$36,E144=LEGENDA!$D$37),AG144,"")</f>
        <v/>
      </c>
      <c r="CB144" s="397" t="str">
        <f t="shared" si="91"/>
        <v/>
      </c>
      <c r="CC144" s="397" t="str">
        <f t="shared" si="96"/>
        <v/>
      </c>
      <c r="CD144" s="397" t="str">
        <f t="shared" si="97"/>
        <v/>
      </c>
      <c r="CE144" s="397" t="str">
        <f t="shared" si="98"/>
        <v/>
      </c>
      <c r="CF144" s="397" t="str">
        <f t="shared" si="99"/>
        <v/>
      </c>
      <c r="CG144" s="397" t="str">
        <f t="shared" si="100"/>
        <v/>
      </c>
      <c r="CH144" s="397" t="str">
        <f>IF(OR(E144=LEGENDA!$D$28,E144=LEGENDA!$D$29,E144=LEGENDA!$D$30,E144=LEGENDA!$D$31,E144=LEGENDA!$D$32,E144=LEGENDA!$D$33,E144=LEGENDA!$D$34,E144=LEGENDA!$D$35,E144=LEGENDA!$D$36,E144=LEGENDA!$D$39),1,"")</f>
        <v/>
      </c>
      <c r="CI144" s="397" t="str">
        <f t="shared" si="101"/>
        <v/>
      </c>
      <c r="CJ144" s="397" t="str">
        <f t="shared" si="92"/>
        <v/>
      </c>
    </row>
    <row r="145" spans="1:88" ht="18.75" customHeight="1" thickBot="1" x14ac:dyDescent="0.3">
      <c r="A145" s="152" t="str">
        <f>IF('ZASOBY N'!A142="","",'ZASOBY N'!A142)</f>
        <v/>
      </c>
      <c r="B145" s="137" t="str">
        <f>IF('ZASOBY N'!B142="","",'ZASOBY N'!B142)</f>
        <v/>
      </c>
      <c r="C145" s="137" t="str">
        <f>IF('ZASOBY N'!C142="","",'ZASOBY N'!C142)</f>
        <v/>
      </c>
      <c r="D145" s="354" t="str">
        <f>IF('ZASOBY N'!D142="","",'ZASOBY N'!D142)</f>
        <v/>
      </c>
      <c r="E145" s="404"/>
      <c r="F145" s="130"/>
      <c r="G145" s="129"/>
      <c r="H145" s="301"/>
      <c r="I145" s="301"/>
      <c r="J145" s="147" t="str">
        <f>IF('ZASOBY N'!$F142="","",'ZASOBY N'!$F142)</f>
        <v/>
      </c>
      <c r="K145" s="403"/>
      <c r="L145" s="254" t="str">
        <f t="shared" si="69"/>
        <v/>
      </c>
      <c r="M145" s="300"/>
      <c r="N145" s="300"/>
      <c r="O145" s="140" t="str">
        <f>IF(L145="","",IF(OR(E145=LEGENDA!$D$28,E145=LEGENDA!$D$29,E145=LEGENDA!$D$31,E145=LEGENDA!$D$38),0.15,0))</f>
        <v/>
      </c>
      <c r="P145" s="140" t="str">
        <f>IF(L145="","",IF(AND(E145=LEGENDA!$D$39,H145=""),"BRAK kol.7",IF(AND(F145=LEGENDA!$A$105,H145=""),"BRAK kol.7",IF(AND(F145=LEGENDA!$A$106,H145=""),"BRAK kol.7",IF(AND(F145=LEGENDA!$A$107,H145=""),"BRAK kol.7",IF(AND(F145=LEGENDA!$A$108,H145=""),"BRAK kol.7",IF(AND(F145=LEGENDA!$A$109,H145=""),"BRAK kol.7",L145*O145)))))))</f>
        <v/>
      </c>
      <c r="Q145" s="141" t="str">
        <f t="shared" si="72"/>
        <v/>
      </c>
      <c r="R145" s="142" t="str">
        <f t="shared" si="73"/>
        <v/>
      </c>
      <c r="S145" s="149" t="str">
        <f t="shared" si="93"/>
        <v/>
      </c>
      <c r="T145" s="431" t="str">
        <f t="shared" si="74"/>
        <v/>
      </c>
      <c r="U145" s="402"/>
      <c r="V145" s="431" t="str">
        <f t="shared" si="75"/>
        <v/>
      </c>
      <c r="W145" s="257"/>
      <c r="X145" s="302" t="str">
        <f>IF(U145="","",IF(AND(V145="",W145=""),"",IF(AND(E145=LEGENDA!$D$39,H145=""),"BRAK kol.7",IF(AND(F145=LEGENDA!$A$105,H145="",E145=LEGENDA!$D$35),V145*W145,IF(AND(F145=LEGENDA!$A$105,H145="",E145=LEGENDA!$D$36),V145*W145,IF(AND(F145=LEGENDA!$A$105,H145=""),"BRAK kol.7",IF(AND(F145=LEGENDA!$A$106,H145=""),"BRAK kol.7",IF(AND(F145=LEGENDA!$A$107,H145=""),"BRAK kol.7",IF(AND(F145=LEGENDA!$A$108,H145=""),"BRAK kol.7",IF(AND(F145=LEGENDA!$A$109,H145=""),"BRAK kol.7",IF(AND(U145&gt;0,W145=""),"Brakkol21",IF(OR(T145="Błąd kol. 7",T145="Błąd kol.8"),T145,IF(AND(H145="",I145=""),"BRAKkol7-8",V145*W145)))))))))))))</f>
        <v/>
      </c>
      <c r="Y145" s="402"/>
      <c r="Z145" s="431" t="str">
        <f t="shared" si="76"/>
        <v/>
      </c>
      <c r="AA145" s="257"/>
      <c r="AB145" s="302" t="str">
        <f>IF(OR(Y145="",Z145="",AA145=""),"",IF(AND(E145=LEGENDA!$D$39,H145=""),"BRAK kol.7",IF(AND(F145=LEGENDA!$A$105,H145=""),"BRAK kol.7",IF(AND(F145=LEGENDA!$A$106,H145=""),"BRAK kol.7",IF(AND(F145=LEGENDA!$A$107,H145=""),"BRAK kol.7",IF(AND(F145=LEGENDA!$A$108,H145=""),"BRAK kol.7",IF(AND(F145=LEGENDA!$A$109,H145=""),"BRAK kol.7",Z145*AA145)))))))</f>
        <v/>
      </c>
      <c r="AC145" s="302" t="str">
        <f t="shared" si="77"/>
        <v/>
      </c>
      <c r="AD145" s="143" t="str">
        <f>IFERROR(IF(OR(J145="",AC145=""),"",IF(AND(E145=LEGENDA!$D$39,H145="",I145=""),"BRAK kol.7",AC145*$J145)),"BRAK kol.7")</f>
        <v/>
      </c>
      <c r="AE145" s="144" t="str">
        <f t="shared" si="78"/>
        <v/>
      </c>
      <c r="AF145" s="143" t="str">
        <f t="shared" si="79"/>
        <v/>
      </c>
      <c r="AG145" s="143" t="str">
        <f t="shared" si="80"/>
        <v/>
      </c>
      <c r="AH145" s="143" t="str">
        <f t="shared" si="81"/>
        <v/>
      </c>
      <c r="AI145" s="131"/>
      <c r="AJ145" s="327"/>
      <c r="AK145" s="286" t="str">
        <f t="shared" si="82"/>
        <v/>
      </c>
      <c r="AL145" s="287" t="str">
        <f t="shared" si="83"/>
        <v/>
      </c>
      <c r="AM145" s="287" t="str">
        <f t="shared" si="84"/>
        <v/>
      </c>
      <c r="AN145" s="318" t="str">
        <f>IF('ZASOBY N'!BD142="","",'ZASOBY N'!BD142)</f>
        <v/>
      </c>
      <c r="AO145" s="320"/>
      <c r="AP145" s="329">
        <f t="shared" si="85"/>
        <v>0</v>
      </c>
      <c r="AQ145" s="333">
        <f t="shared" si="70"/>
        <v>0</v>
      </c>
      <c r="AR145" s="333">
        <f t="shared" si="70"/>
        <v>0</v>
      </c>
      <c r="AS145" s="333">
        <f t="shared" si="86"/>
        <v>0</v>
      </c>
      <c r="AT145" s="333">
        <f t="shared" si="87"/>
        <v>0</v>
      </c>
      <c r="AU145" s="333">
        <f t="shared" si="88"/>
        <v>0</v>
      </c>
      <c r="AV145" s="396" t="str">
        <f>IF(BJ145=0,"",NN!BJ145)</f>
        <v/>
      </c>
      <c r="AW145" s="460" t="str">
        <f>IF('UPR BILANS N'!W143="","",'UPR BILANS N'!W143)</f>
        <v/>
      </c>
      <c r="AX145" s="94" t="str">
        <f t="shared" si="89"/>
        <v/>
      </c>
      <c r="AY145" s="94"/>
      <c r="AZ145" s="94"/>
      <c r="BA145" s="94"/>
      <c r="BB145" s="94"/>
      <c r="BC145" s="94"/>
      <c r="BD145" s="94"/>
      <c r="BE145" s="94"/>
      <c r="BF145" s="94"/>
      <c r="BG145" s="94"/>
      <c r="BH145" s="94"/>
      <c r="BI145" s="94"/>
      <c r="BJ145" s="414">
        <f>IFERROR(IF(AND(BL145=1,BM145=1,SUMIF($C145:$C$525,$C145,$AH145:$AH$525)=$BN145),$BN145,IF($BO145&gt;0,$BO145,IF(AND(B145=B146,C145=C146,D145=D146,J145=J146),AH145+AH146,IF(AND(COUNTIF($C$13:$C144,$C145)&gt;=1,COUNTIF($D$13:$D144,$D145)&gt;=1),0,IF(AND(SUMIF($B145:$B$525,$B145,$AH145:$AH$525)&gt;$AH145,SUMIF($C145:$C$525,$C145,$AH145:$AH$525)&gt;$AH145,SUMIF($D145:$D$525,$D145,$AH145:$AH$525)&gt;$AH145),SUMIF($C145:$C$525,$C145,$BN145:$BN$525),0))))),0)</f>
        <v>0</v>
      </c>
      <c r="BK145" s="424"/>
      <c r="BL145" s="409">
        <f>COUNTIFS('ZASOBY N'!$B142:$B$525,'ZASOBY N'!$B142,'ZASOBY N'!$C142:'ZASOBY N'!$C$525,'ZASOBY N'!$C142,'ZASOBY N'!$D142:'ZASOBY N'!$D$525,'ZASOBY N'!$D142,'ZASOBY N'!$H142:'ZASOBY N'!$H$525,'ZASOBY N'!$H142 )</f>
        <v>0</v>
      </c>
      <c r="BM145" s="410">
        <f>COUNTIFS('ZASOBY N'!$B$10:$B142,'ZASOBY N'!$B142,'ZASOBY N'!$C$10:'ZASOBY N'!$C142,'ZASOBY N'!$C142,'ZASOBY N'!$D$10:'ZASOBY N'!$D142,'ZASOBY N'!$D142,'ZASOBY N'!$H$10:'ZASOBY N'!$H142,'ZASOBY N'!$H142 )</f>
        <v>0</v>
      </c>
      <c r="BN145" s="411">
        <f t="shared" si="94"/>
        <v>0</v>
      </c>
      <c r="BO145" s="425">
        <f t="shared" si="95"/>
        <v>0</v>
      </c>
      <c r="BP145" s="94"/>
      <c r="BQ145" s="94"/>
      <c r="BR145" s="94"/>
      <c r="BS145" s="94"/>
      <c r="BT145" s="94"/>
      <c r="BU145" s="94"/>
      <c r="BV145" s="94"/>
      <c r="BW145" s="426" t="str">
        <f t="shared" si="90"/>
        <v/>
      </c>
      <c r="BX145" s="439" t="str">
        <f>IF(E145=0,"",NN!E145)</f>
        <v/>
      </c>
      <c r="BY145" s="396" t="str">
        <f>IF(A145="","",NN!A145)</f>
        <v/>
      </c>
      <c r="BZ145" s="428" t="str">
        <f>IF(OR(E145=LEGENDA!$D$30,E145=LEGENDA!$D$31,E145=LEGENDA!$D$32,E145=LEGENDA!$D$33,E145=LEGENDA!$D$34,E145=LEGENDA!$D$35,E145=LEGENDA!$D$36,E145=LEGENDA!$D$37),AV145,"")</f>
        <v/>
      </c>
      <c r="CA145" s="428" t="str">
        <f>IF(OR(E145=LEGENDA!$D$30,E145=LEGENDA!$D$31,E145=LEGENDA!$D$32,E145=LEGENDA!$D$33,E145=LEGENDA!$D$34,E145=LEGENDA!$D$35,E145=LEGENDA!$D$36,E145=LEGENDA!$D$37),AG145,"")</f>
        <v/>
      </c>
      <c r="CB145" s="397" t="str">
        <f t="shared" si="91"/>
        <v/>
      </c>
      <c r="CC145" s="397" t="str">
        <f t="shared" si="96"/>
        <v/>
      </c>
      <c r="CD145" s="397" t="str">
        <f t="shared" si="97"/>
        <v/>
      </c>
      <c r="CE145" s="397" t="str">
        <f t="shared" si="98"/>
        <v/>
      </c>
      <c r="CF145" s="397" t="str">
        <f t="shared" si="99"/>
        <v/>
      </c>
      <c r="CG145" s="397" t="str">
        <f t="shared" si="100"/>
        <v/>
      </c>
      <c r="CH145" s="397" t="str">
        <f>IF(OR(E145=LEGENDA!$D$28,E145=LEGENDA!$D$29,E145=LEGENDA!$D$30,E145=LEGENDA!$D$31,E145=LEGENDA!$D$32,E145=LEGENDA!$D$33,E145=LEGENDA!$D$34,E145=LEGENDA!$D$35,E145=LEGENDA!$D$36,E145=LEGENDA!$D$39),1,"")</f>
        <v/>
      </c>
      <c r="CI145" s="397" t="str">
        <f t="shared" si="101"/>
        <v/>
      </c>
      <c r="CJ145" s="397" t="str">
        <f t="shared" si="92"/>
        <v/>
      </c>
    </row>
    <row r="146" spans="1:88" ht="18.75" customHeight="1" thickBot="1" x14ac:dyDescent="0.3">
      <c r="A146" s="152" t="str">
        <f>IF('ZASOBY N'!A143="","",'ZASOBY N'!A143)</f>
        <v/>
      </c>
      <c r="B146" s="137" t="str">
        <f>IF('ZASOBY N'!B143="","",'ZASOBY N'!B143)</f>
        <v/>
      </c>
      <c r="C146" s="137" t="str">
        <f>IF('ZASOBY N'!C143="","",'ZASOBY N'!C143)</f>
        <v/>
      </c>
      <c r="D146" s="354" t="str">
        <f>IF('ZASOBY N'!D143="","",'ZASOBY N'!D143)</f>
        <v/>
      </c>
      <c r="E146" s="404"/>
      <c r="F146" s="130"/>
      <c r="G146" s="129"/>
      <c r="H146" s="301"/>
      <c r="I146" s="301"/>
      <c r="J146" s="147" t="str">
        <f>IF('ZASOBY N'!$F143="","",'ZASOBY N'!$F143)</f>
        <v/>
      </c>
      <c r="K146" s="403"/>
      <c r="L146" s="254" t="str">
        <f t="shared" si="69"/>
        <v/>
      </c>
      <c r="M146" s="300"/>
      <c r="N146" s="300"/>
      <c r="O146" s="140" t="str">
        <f>IF(L146="","",IF(OR(E146=LEGENDA!$D$28,E146=LEGENDA!$D$29,E146=LEGENDA!$D$31,E146=LEGENDA!$D$38),0.15,0))</f>
        <v/>
      </c>
      <c r="P146" s="140" t="str">
        <f>IF(L146="","",IF(AND(E146=LEGENDA!$D$39,H146=""),"BRAK kol.7",IF(AND(F146=LEGENDA!$A$105,H146=""),"BRAK kol.7",IF(AND(F146=LEGENDA!$A$106,H146=""),"BRAK kol.7",IF(AND(F146=LEGENDA!$A$107,H146=""),"BRAK kol.7",IF(AND(F146=LEGENDA!$A$108,H146=""),"BRAK kol.7",IF(AND(F146=LEGENDA!$A$109,H146=""),"BRAK kol.7",L146*O146)))))))</f>
        <v/>
      </c>
      <c r="Q146" s="141" t="str">
        <f t="shared" si="72"/>
        <v/>
      </c>
      <c r="R146" s="142" t="str">
        <f t="shared" si="73"/>
        <v/>
      </c>
      <c r="S146" s="149" t="str">
        <f t="shared" si="93"/>
        <v/>
      </c>
      <c r="T146" s="431" t="str">
        <f t="shared" si="74"/>
        <v/>
      </c>
      <c r="U146" s="402"/>
      <c r="V146" s="431" t="str">
        <f t="shared" si="75"/>
        <v/>
      </c>
      <c r="W146" s="257"/>
      <c r="X146" s="302" t="str">
        <f>IF(U146="","",IF(AND(V146="",W146=""),"",IF(AND(E146=LEGENDA!$D$39,H146=""),"BRAK kol.7",IF(AND(F146=LEGENDA!$A$105,H146="",E146=LEGENDA!$D$35),V146*W146,IF(AND(F146=LEGENDA!$A$105,H146="",E146=LEGENDA!$D$36),V146*W146,IF(AND(F146=LEGENDA!$A$105,H146=""),"BRAK kol.7",IF(AND(F146=LEGENDA!$A$106,H146=""),"BRAK kol.7",IF(AND(F146=LEGENDA!$A$107,H146=""),"BRAK kol.7",IF(AND(F146=LEGENDA!$A$108,H146=""),"BRAK kol.7",IF(AND(F146=LEGENDA!$A$109,H146=""),"BRAK kol.7",IF(AND(U146&gt;0,W146=""),"Brakkol21",IF(OR(T146="Błąd kol. 7",T146="Błąd kol.8"),T146,IF(AND(H146="",I146=""),"BRAKkol7-8",V146*W146)))))))))))))</f>
        <v/>
      </c>
      <c r="Y146" s="402"/>
      <c r="Z146" s="431" t="str">
        <f t="shared" si="76"/>
        <v/>
      </c>
      <c r="AA146" s="257"/>
      <c r="AB146" s="302" t="str">
        <f>IF(OR(Y146="",Z146="",AA146=""),"",IF(AND(E146=LEGENDA!$D$39,H146=""),"BRAK kol.7",IF(AND(F146=LEGENDA!$A$105,H146=""),"BRAK kol.7",IF(AND(F146=LEGENDA!$A$106,H146=""),"BRAK kol.7",IF(AND(F146=LEGENDA!$A$107,H146=""),"BRAK kol.7",IF(AND(F146=LEGENDA!$A$108,H146=""),"BRAK kol.7",IF(AND(F146=LEGENDA!$A$109,H146=""),"BRAK kol.7",Z146*AA146)))))))</f>
        <v/>
      </c>
      <c r="AC146" s="302" t="str">
        <f t="shared" si="77"/>
        <v/>
      </c>
      <c r="AD146" s="143" t="str">
        <f>IFERROR(IF(OR(J146="",AC146=""),"",IF(AND(E146=LEGENDA!$D$39,H146="",I146=""),"BRAK kol.7",AC146*$J146)),"BRAK kol.7")</f>
        <v/>
      </c>
      <c r="AE146" s="144" t="str">
        <f t="shared" si="78"/>
        <v/>
      </c>
      <c r="AF146" s="143" t="str">
        <f t="shared" si="79"/>
        <v/>
      </c>
      <c r="AG146" s="143" t="str">
        <f t="shared" si="80"/>
        <v/>
      </c>
      <c r="AH146" s="143" t="str">
        <f t="shared" si="81"/>
        <v/>
      </c>
      <c r="AI146" s="131"/>
      <c r="AJ146" s="327"/>
      <c r="AK146" s="286" t="str">
        <f t="shared" si="82"/>
        <v/>
      </c>
      <c r="AL146" s="287" t="str">
        <f t="shared" si="83"/>
        <v/>
      </c>
      <c r="AM146" s="287" t="str">
        <f t="shared" si="84"/>
        <v/>
      </c>
      <c r="AN146" s="318" t="str">
        <f>IF('ZASOBY N'!BD143="","",'ZASOBY N'!BD143)</f>
        <v/>
      </c>
      <c r="AO146" s="320"/>
      <c r="AP146" s="329">
        <f t="shared" si="85"/>
        <v>0</v>
      </c>
      <c r="AQ146" s="333">
        <f t="shared" si="70"/>
        <v>0</v>
      </c>
      <c r="AR146" s="333">
        <f t="shared" si="70"/>
        <v>0</v>
      </c>
      <c r="AS146" s="333">
        <f t="shared" si="86"/>
        <v>0</v>
      </c>
      <c r="AT146" s="333">
        <f t="shared" si="87"/>
        <v>0</v>
      </c>
      <c r="AU146" s="333">
        <f t="shared" si="88"/>
        <v>0</v>
      </c>
      <c r="AV146" s="396" t="str">
        <f>IF(BJ146=0,"",NN!BJ146)</f>
        <v/>
      </c>
      <c r="AW146" s="460" t="str">
        <f>IF('UPR BILANS N'!W144="","",'UPR BILANS N'!W144)</f>
        <v/>
      </c>
      <c r="AX146" s="94" t="str">
        <f t="shared" si="89"/>
        <v/>
      </c>
      <c r="AY146" s="94"/>
      <c r="AZ146" s="94"/>
      <c r="BA146" s="94"/>
      <c r="BB146" s="94"/>
      <c r="BC146" s="94"/>
      <c r="BD146" s="94"/>
      <c r="BE146" s="94"/>
      <c r="BF146" s="94"/>
      <c r="BG146" s="94"/>
      <c r="BH146" s="94"/>
      <c r="BI146" s="94"/>
      <c r="BJ146" s="414">
        <f>IFERROR(IF(AND(BL146=1,BM146=1,SUMIF($C146:$C$525,$C146,$AH146:$AH$525)=$BN146),$BN146,IF($BO146&gt;0,$BO146,IF(AND(B146=B147,C146=C147,D146=D147,J146=J147),AH146+AH147,IF(AND(COUNTIF($C$13:$C145,$C146)&gt;=1,COUNTIF($D$13:$D145,$D146)&gt;=1),0,IF(AND(SUMIF($B146:$B$525,$B146,$AH146:$AH$525)&gt;$AH146,SUMIF($C146:$C$525,$C146,$AH146:$AH$525)&gt;$AH146,SUMIF($D146:$D$525,$D146,$AH146:$AH$525)&gt;$AH146),SUMIF($C146:$C$525,$C146,$BN146:$BN$525),0))))),0)</f>
        <v>0</v>
      </c>
      <c r="BK146" s="424"/>
      <c r="BL146" s="409">
        <f>COUNTIFS('ZASOBY N'!$B143:$B$525,'ZASOBY N'!$B143,'ZASOBY N'!$C143:'ZASOBY N'!$C$525,'ZASOBY N'!$C143,'ZASOBY N'!$D143:'ZASOBY N'!$D$525,'ZASOBY N'!$D143,'ZASOBY N'!$H143:'ZASOBY N'!$H$525,'ZASOBY N'!$H143 )</f>
        <v>0</v>
      </c>
      <c r="BM146" s="410">
        <f>COUNTIFS('ZASOBY N'!$B$10:$B143,'ZASOBY N'!$B143,'ZASOBY N'!$C$10:'ZASOBY N'!$C143,'ZASOBY N'!$C143,'ZASOBY N'!$D$10:'ZASOBY N'!$D143,'ZASOBY N'!$D143,'ZASOBY N'!$H$10:'ZASOBY N'!$H143,'ZASOBY N'!$H143 )</f>
        <v>0</v>
      </c>
      <c r="BN146" s="411">
        <f t="shared" si="94"/>
        <v>0</v>
      </c>
      <c r="BO146" s="425">
        <f t="shared" si="95"/>
        <v>0</v>
      </c>
      <c r="BP146" s="94"/>
      <c r="BQ146" s="94"/>
      <c r="BR146" s="94"/>
      <c r="BS146" s="94"/>
      <c r="BT146" s="94"/>
      <c r="BU146" s="94"/>
      <c r="BV146" s="94"/>
      <c r="BW146" s="426" t="str">
        <f t="shared" si="90"/>
        <v/>
      </c>
      <c r="BX146" s="439" t="str">
        <f>IF(E146=0,"",NN!E146)</f>
        <v/>
      </c>
      <c r="BY146" s="396" t="str">
        <f>IF(A146="","",NN!A146)</f>
        <v/>
      </c>
      <c r="BZ146" s="428" t="str">
        <f>IF(OR(E146=LEGENDA!$D$30,E146=LEGENDA!$D$31,E146=LEGENDA!$D$32,E146=LEGENDA!$D$33,E146=LEGENDA!$D$34,E146=LEGENDA!$D$35,E146=LEGENDA!$D$36,E146=LEGENDA!$D$37),AV146,"")</f>
        <v/>
      </c>
      <c r="CA146" s="428" t="str">
        <f>IF(OR(E146=LEGENDA!$D$30,E146=LEGENDA!$D$31,E146=LEGENDA!$D$32,E146=LEGENDA!$D$33,E146=LEGENDA!$D$34,E146=LEGENDA!$D$35,E146=LEGENDA!$D$36,E146=LEGENDA!$D$37),AG146,"")</f>
        <v/>
      </c>
      <c r="CB146" s="397" t="str">
        <f t="shared" si="91"/>
        <v/>
      </c>
      <c r="CC146" s="397" t="str">
        <f t="shared" si="96"/>
        <v/>
      </c>
      <c r="CD146" s="397" t="str">
        <f t="shared" si="97"/>
        <v/>
      </c>
      <c r="CE146" s="397" t="str">
        <f t="shared" si="98"/>
        <v/>
      </c>
      <c r="CF146" s="397" t="str">
        <f t="shared" si="99"/>
        <v/>
      </c>
      <c r="CG146" s="397" t="str">
        <f t="shared" si="100"/>
        <v/>
      </c>
      <c r="CH146" s="397" t="str">
        <f>IF(OR(E146=LEGENDA!$D$28,E146=LEGENDA!$D$29,E146=LEGENDA!$D$30,E146=LEGENDA!$D$31,E146=LEGENDA!$D$32,E146=LEGENDA!$D$33,E146=LEGENDA!$D$34,E146=LEGENDA!$D$35,E146=LEGENDA!$D$36,E146=LEGENDA!$D$39),1,"")</f>
        <v/>
      </c>
      <c r="CI146" s="397" t="str">
        <f t="shared" si="101"/>
        <v/>
      </c>
      <c r="CJ146" s="397" t="str">
        <f t="shared" si="92"/>
        <v/>
      </c>
    </row>
    <row r="147" spans="1:88" ht="18.75" customHeight="1" thickBot="1" x14ac:dyDescent="0.3">
      <c r="A147" s="152" t="str">
        <f>IF('ZASOBY N'!A144="","",'ZASOBY N'!A144)</f>
        <v/>
      </c>
      <c r="B147" s="137" t="str">
        <f>IF('ZASOBY N'!B144="","",'ZASOBY N'!B144)</f>
        <v/>
      </c>
      <c r="C147" s="137" t="str">
        <f>IF('ZASOBY N'!C144="","",'ZASOBY N'!C144)</f>
        <v/>
      </c>
      <c r="D147" s="354" t="str">
        <f>IF('ZASOBY N'!D144="","",'ZASOBY N'!D144)</f>
        <v/>
      </c>
      <c r="E147" s="404"/>
      <c r="F147" s="130"/>
      <c r="G147" s="129"/>
      <c r="H147" s="301"/>
      <c r="I147" s="301"/>
      <c r="J147" s="147" t="str">
        <f>IF('ZASOBY N'!$F144="","",'ZASOBY N'!$F144)</f>
        <v/>
      </c>
      <c r="K147" s="403"/>
      <c r="L147" s="254" t="str">
        <f t="shared" si="69"/>
        <v/>
      </c>
      <c r="M147" s="300"/>
      <c r="N147" s="300"/>
      <c r="O147" s="140" t="str">
        <f>IF(L147="","",IF(OR(E147=LEGENDA!$D$28,E147=LEGENDA!$D$29,E147=LEGENDA!$D$31,E147=LEGENDA!$D$38),0.15,0))</f>
        <v/>
      </c>
      <c r="P147" s="140" t="str">
        <f>IF(L147="","",IF(AND(E147=LEGENDA!$D$39,H147=""),"BRAK kol.7",IF(AND(F147=LEGENDA!$A$105,H147=""),"BRAK kol.7",IF(AND(F147=LEGENDA!$A$106,H147=""),"BRAK kol.7",IF(AND(F147=LEGENDA!$A$107,H147=""),"BRAK kol.7",IF(AND(F147=LEGENDA!$A$108,H147=""),"BRAK kol.7",IF(AND(F147=LEGENDA!$A$109,H147=""),"BRAK kol.7",L147*O147)))))))</f>
        <v/>
      </c>
      <c r="Q147" s="141" t="str">
        <f t="shared" si="72"/>
        <v/>
      </c>
      <c r="R147" s="142" t="str">
        <f t="shared" si="73"/>
        <v/>
      </c>
      <c r="S147" s="149" t="str">
        <f t="shared" si="93"/>
        <v/>
      </c>
      <c r="T147" s="431" t="str">
        <f t="shared" si="74"/>
        <v/>
      </c>
      <c r="U147" s="402"/>
      <c r="V147" s="431" t="str">
        <f t="shared" si="75"/>
        <v/>
      </c>
      <c r="W147" s="257"/>
      <c r="X147" s="302" t="str">
        <f>IF(U147="","",IF(AND(V147="",W147=""),"",IF(AND(E147=LEGENDA!$D$39,H147=""),"BRAK kol.7",IF(AND(F147=LEGENDA!$A$105,H147="",E147=LEGENDA!$D$35),V147*W147,IF(AND(F147=LEGENDA!$A$105,H147="",E147=LEGENDA!$D$36),V147*W147,IF(AND(F147=LEGENDA!$A$105,H147=""),"BRAK kol.7",IF(AND(F147=LEGENDA!$A$106,H147=""),"BRAK kol.7",IF(AND(F147=LEGENDA!$A$107,H147=""),"BRAK kol.7",IF(AND(F147=LEGENDA!$A$108,H147=""),"BRAK kol.7",IF(AND(F147=LEGENDA!$A$109,H147=""),"BRAK kol.7",IF(AND(U147&gt;0,W147=""),"Brakkol21",IF(OR(T147="Błąd kol. 7",T147="Błąd kol.8"),T147,IF(AND(H147="",I147=""),"BRAKkol7-8",V147*W147)))))))))))))</f>
        <v/>
      </c>
      <c r="Y147" s="402"/>
      <c r="Z147" s="431" t="str">
        <f t="shared" si="76"/>
        <v/>
      </c>
      <c r="AA147" s="257"/>
      <c r="AB147" s="302" t="str">
        <f>IF(OR(Y147="",Z147="",AA147=""),"",IF(AND(E147=LEGENDA!$D$39,H147=""),"BRAK kol.7",IF(AND(F147=LEGENDA!$A$105,H147=""),"BRAK kol.7",IF(AND(F147=LEGENDA!$A$106,H147=""),"BRAK kol.7",IF(AND(F147=LEGENDA!$A$107,H147=""),"BRAK kol.7",IF(AND(F147=LEGENDA!$A$108,H147=""),"BRAK kol.7",IF(AND(F147=LEGENDA!$A$109,H147=""),"BRAK kol.7",Z147*AA147)))))))</f>
        <v/>
      </c>
      <c r="AC147" s="302" t="str">
        <f t="shared" si="77"/>
        <v/>
      </c>
      <c r="AD147" s="143" t="str">
        <f>IFERROR(IF(OR(J147="",AC147=""),"",IF(AND(E147=LEGENDA!$D$39,H147="",I147=""),"BRAK kol.7",AC147*$J147)),"BRAK kol.7")</f>
        <v/>
      </c>
      <c r="AE147" s="144" t="str">
        <f t="shared" si="78"/>
        <v/>
      </c>
      <c r="AF147" s="143" t="str">
        <f t="shared" si="79"/>
        <v/>
      </c>
      <c r="AG147" s="143" t="str">
        <f t="shared" si="80"/>
        <v/>
      </c>
      <c r="AH147" s="143" t="str">
        <f t="shared" si="81"/>
        <v/>
      </c>
      <c r="AI147" s="131"/>
      <c r="AJ147" s="327"/>
      <c r="AK147" s="286" t="str">
        <f t="shared" si="82"/>
        <v/>
      </c>
      <c r="AL147" s="287" t="str">
        <f t="shared" si="83"/>
        <v/>
      </c>
      <c r="AM147" s="287" t="str">
        <f t="shared" si="84"/>
        <v/>
      </c>
      <c r="AN147" s="318" t="str">
        <f>IF('ZASOBY N'!BD144="","",'ZASOBY N'!BD144)</f>
        <v/>
      </c>
      <c r="AO147" s="320"/>
      <c r="AP147" s="329">
        <f t="shared" si="85"/>
        <v>0</v>
      </c>
      <c r="AQ147" s="333">
        <f t="shared" si="70"/>
        <v>0</v>
      </c>
      <c r="AR147" s="333">
        <f t="shared" si="70"/>
        <v>0</v>
      </c>
      <c r="AS147" s="333">
        <f t="shared" si="86"/>
        <v>0</v>
      </c>
      <c r="AT147" s="333">
        <f t="shared" si="87"/>
        <v>0</v>
      </c>
      <c r="AU147" s="333">
        <f t="shared" si="88"/>
        <v>0</v>
      </c>
      <c r="AV147" s="396" t="str">
        <f>IF(BJ147=0,"",NN!BJ147)</f>
        <v/>
      </c>
      <c r="AW147" s="460" t="str">
        <f>IF('UPR BILANS N'!W145="","",'UPR BILANS N'!W145)</f>
        <v/>
      </c>
      <c r="AX147" s="94" t="str">
        <f t="shared" si="89"/>
        <v/>
      </c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414">
        <f>IFERROR(IF(AND(BL147=1,BM147=1,SUMIF($C147:$C$525,$C147,$AH147:$AH$525)=$BN147),$BN147,IF($BO147&gt;0,$BO147,IF(AND(B147=B148,C147=C148,D147=D148,J147=J148),AH147+AH148,IF(AND(COUNTIF($C$13:$C146,$C147)&gt;=1,COUNTIF($D$13:$D146,$D147)&gt;=1),0,IF(AND(SUMIF($B147:$B$525,$B147,$AH147:$AH$525)&gt;$AH147,SUMIF($C147:$C$525,$C147,$AH147:$AH$525)&gt;$AH147,SUMIF($D147:$D$525,$D147,$AH147:$AH$525)&gt;$AH147),SUMIF($C147:$C$525,$C147,$BN147:$BN$525),0))))),0)</f>
        <v>0</v>
      </c>
      <c r="BK147" s="424"/>
      <c r="BL147" s="409">
        <f>COUNTIFS('ZASOBY N'!$B144:$B$525,'ZASOBY N'!$B144,'ZASOBY N'!$C144:'ZASOBY N'!$C$525,'ZASOBY N'!$C144,'ZASOBY N'!$D144:'ZASOBY N'!$D$525,'ZASOBY N'!$D144,'ZASOBY N'!$H144:'ZASOBY N'!$H$525,'ZASOBY N'!$H144 )</f>
        <v>0</v>
      </c>
      <c r="BM147" s="410">
        <f>COUNTIFS('ZASOBY N'!$B$10:$B144,'ZASOBY N'!$B144,'ZASOBY N'!$C$10:'ZASOBY N'!$C144,'ZASOBY N'!$C144,'ZASOBY N'!$D$10:'ZASOBY N'!$D144,'ZASOBY N'!$D144,'ZASOBY N'!$H$10:'ZASOBY N'!$H144,'ZASOBY N'!$H144 )</f>
        <v>0</v>
      </c>
      <c r="BN147" s="411">
        <f t="shared" si="94"/>
        <v>0</v>
      </c>
      <c r="BO147" s="425">
        <f t="shared" si="95"/>
        <v>0</v>
      </c>
      <c r="BP147" s="94"/>
      <c r="BQ147" s="94"/>
      <c r="BR147" s="94"/>
      <c r="BS147" s="94"/>
      <c r="BT147" s="94"/>
      <c r="BU147" s="94"/>
      <c r="BV147" s="94"/>
      <c r="BW147" s="426" t="str">
        <f t="shared" si="90"/>
        <v/>
      </c>
      <c r="BX147" s="439" t="str">
        <f>IF(E147=0,"",NN!E147)</f>
        <v/>
      </c>
      <c r="BY147" s="396" t="str">
        <f>IF(A147="","",NN!A147)</f>
        <v/>
      </c>
      <c r="BZ147" s="428" t="str">
        <f>IF(OR(E147=LEGENDA!$D$30,E147=LEGENDA!$D$31,E147=LEGENDA!$D$32,E147=LEGENDA!$D$33,E147=LEGENDA!$D$34,E147=LEGENDA!$D$35,E147=LEGENDA!$D$36,E147=LEGENDA!$D$37),AV147,"")</f>
        <v/>
      </c>
      <c r="CA147" s="428" t="str">
        <f>IF(OR(E147=LEGENDA!$D$30,E147=LEGENDA!$D$31,E147=LEGENDA!$D$32,E147=LEGENDA!$D$33,E147=LEGENDA!$D$34,E147=LEGENDA!$D$35,E147=LEGENDA!$D$36,E147=LEGENDA!$D$37),AG147,"")</f>
        <v/>
      </c>
      <c r="CB147" s="397" t="str">
        <f t="shared" si="91"/>
        <v/>
      </c>
      <c r="CC147" s="397" t="str">
        <f t="shared" si="96"/>
        <v/>
      </c>
      <c r="CD147" s="397" t="str">
        <f t="shared" si="97"/>
        <v/>
      </c>
      <c r="CE147" s="397" t="str">
        <f t="shared" si="98"/>
        <v/>
      </c>
      <c r="CF147" s="397" t="str">
        <f t="shared" si="99"/>
        <v/>
      </c>
      <c r="CG147" s="397" t="str">
        <f t="shared" si="100"/>
        <v/>
      </c>
      <c r="CH147" s="397" t="str">
        <f>IF(OR(E147=LEGENDA!$D$28,E147=LEGENDA!$D$29,E147=LEGENDA!$D$30,E147=LEGENDA!$D$31,E147=LEGENDA!$D$32,E147=LEGENDA!$D$33,E147=LEGENDA!$D$34,E147=LEGENDA!$D$35,E147=LEGENDA!$D$36,E147=LEGENDA!$D$39),1,"")</f>
        <v/>
      </c>
      <c r="CI147" s="397" t="str">
        <f t="shared" si="101"/>
        <v/>
      </c>
      <c r="CJ147" s="397" t="str">
        <f t="shared" si="92"/>
        <v/>
      </c>
    </row>
    <row r="148" spans="1:88" ht="18.75" customHeight="1" thickBot="1" x14ac:dyDescent="0.3">
      <c r="A148" s="152" t="str">
        <f>IF('ZASOBY N'!A145="","",'ZASOBY N'!A145)</f>
        <v/>
      </c>
      <c r="B148" s="137" t="str">
        <f>IF('ZASOBY N'!B145="","",'ZASOBY N'!B145)</f>
        <v/>
      </c>
      <c r="C148" s="137" t="str">
        <f>IF('ZASOBY N'!C145="","",'ZASOBY N'!C145)</f>
        <v/>
      </c>
      <c r="D148" s="354" t="str">
        <f>IF('ZASOBY N'!D145="","",'ZASOBY N'!D145)</f>
        <v/>
      </c>
      <c r="E148" s="404"/>
      <c r="F148" s="130"/>
      <c r="G148" s="129"/>
      <c r="H148" s="301"/>
      <c r="I148" s="301"/>
      <c r="J148" s="147" t="str">
        <f>IF('ZASOBY N'!$F145="","",'ZASOBY N'!$F145)</f>
        <v/>
      </c>
      <c r="K148" s="403"/>
      <c r="L148" s="254" t="str">
        <f t="shared" ref="L148:L172" si="102">IF(A148="","",IF(AND(M148="",N148=""),"",IF(AND(M148&gt;0,N148&gt;0),M148+N148,IF(M148&gt;0,M148,N148))))</f>
        <v/>
      </c>
      <c r="M148" s="300"/>
      <c r="N148" s="300"/>
      <c r="O148" s="140" t="str">
        <f>IF(L148="","",IF(OR(E148=LEGENDA!$D$28,E148=LEGENDA!$D$29,E148=LEGENDA!$D$31,E148=LEGENDA!$D$38),0.15,0))</f>
        <v/>
      </c>
      <c r="P148" s="140" t="str">
        <f>IF(L148="","",IF(AND(E148=LEGENDA!$D$39,H148=""),"BRAK kol.7",IF(AND(F148=LEGENDA!$A$105,H148=""),"BRAK kol.7",IF(AND(F148=LEGENDA!$A$106,H148=""),"BRAK kol.7",IF(AND(F148=LEGENDA!$A$107,H148=""),"BRAK kol.7",IF(AND(F148=LEGENDA!$A$108,H148=""),"BRAK kol.7",IF(AND(F148=LEGENDA!$A$109,H148=""),"BRAK kol.7",L148*O148)))))))</f>
        <v/>
      </c>
      <c r="Q148" s="141" t="str">
        <f t="shared" si="72"/>
        <v/>
      </c>
      <c r="R148" s="142" t="str">
        <f t="shared" si="73"/>
        <v/>
      </c>
      <c r="S148" s="149" t="str">
        <f t="shared" si="93"/>
        <v/>
      </c>
      <c r="T148" s="431" t="str">
        <f t="shared" si="74"/>
        <v/>
      </c>
      <c r="U148" s="402"/>
      <c r="V148" s="431" t="str">
        <f t="shared" si="75"/>
        <v/>
      </c>
      <c r="W148" s="257"/>
      <c r="X148" s="302" t="str">
        <f>IF(U148="","",IF(AND(V148="",W148=""),"",IF(AND(E148=LEGENDA!$D$39,H148=""),"BRAK kol.7",IF(AND(F148=LEGENDA!$A$105,H148="",E148=LEGENDA!$D$35),V148*W148,IF(AND(F148=LEGENDA!$A$105,H148="",E148=LEGENDA!$D$36),V148*W148,IF(AND(F148=LEGENDA!$A$105,H148=""),"BRAK kol.7",IF(AND(F148=LEGENDA!$A$106,H148=""),"BRAK kol.7",IF(AND(F148=LEGENDA!$A$107,H148=""),"BRAK kol.7",IF(AND(F148=LEGENDA!$A$108,H148=""),"BRAK kol.7",IF(AND(F148=LEGENDA!$A$109,H148=""),"BRAK kol.7",IF(AND(U148&gt;0,W148=""),"Brakkol21",IF(OR(T148="Błąd kol. 7",T148="Błąd kol.8"),T148,IF(AND(H148="",I148=""),"BRAKkol7-8",V148*W148)))))))))))))</f>
        <v/>
      </c>
      <c r="Y148" s="402"/>
      <c r="Z148" s="431" t="str">
        <f t="shared" si="76"/>
        <v/>
      </c>
      <c r="AA148" s="257"/>
      <c r="AB148" s="302" t="str">
        <f>IF(OR(Y148="",Z148="",AA148=""),"",IF(AND(E148=LEGENDA!$D$39,H148=""),"BRAK kol.7",IF(AND(F148=LEGENDA!$A$105,H148=""),"BRAK kol.7",IF(AND(F148=LEGENDA!$A$106,H148=""),"BRAK kol.7",IF(AND(F148=LEGENDA!$A$107,H148=""),"BRAK kol.7",IF(AND(F148=LEGENDA!$A$108,H148=""),"BRAK kol.7",IF(AND(F148=LEGENDA!$A$109,H148=""),"BRAK kol.7",Z148*AA148)))))))</f>
        <v/>
      </c>
      <c r="AC148" s="302" t="str">
        <f t="shared" si="77"/>
        <v/>
      </c>
      <c r="AD148" s="143" t="str">
        <f>IFERROR(IF(OR(J148="",AC148=""),"",IF(AND(E148=LEGENDA!$D$39,H148="",I148=""),"BRAK kol.7",AC148*$J148)),"BRAK kol.7")</f>
        <v/>
      </c>
      <c r="AE148" s="144" t="str">
        <f t="shared" si="78"/>
        <v/>
      </c>
      <c r="AF148" s="143" t="str">
        <f t="shared" si="79"/>
        <v/>
      </c>
      <c r="AG148" s="143" t="str">
        <f t="shared" si="80"/>
        <v/>
      </c>
      <c r="AH148" s="143" t="str">
        <f t="shared" si="81"/>
        <v/>
      </c>
      <c r="AI148" s="131"/>
      <c r="AJ148" s="327"/>
      <c r="AK148" s="286" t="str">
        <f t="shared" si="82"/>
        <v/>
      </c>
      <c r="AL148" s="287" t="str">
        <f t="shared" si="83"/>
        <v/>
      </c>
      <c r="AM148" s="287" t="str">
        <f t="shared" si="84"/>
        <v/>
      </c>
      <c r="AN148" s="318" t="str">
        <f>IF('ZASOBY N'!BD145="","",'ZASOBY N'!BD145)</f>
        <v/>
      </c>
      <c r="AO148" s="320"/>
      <c r="AP148" s="329">
        <f t="shared" si="85"/>
        <v>0</v>
      </c>
      <c r="AQ148" s="333">
        <f t="shared" si="70"/>
        <v>0</v>
      </c>
      <c r="AR148" s="333">
        <f t="shared" si="70"/>
        <v>0</v>
      </c>
      <c r="AS148" s="333">
        <f t="shared" si="86"/>
        <v>0</v>
      </c>
      <c r="AT148" s="333">
        <f t="shared" si="87"/>
        <v>0</v>
      </c>
      <c r="AU148" s="333">
        <f t="shared" si="88"/>
        <v>0</v>
      </c>
      <c r="AV148" s="396" t="str">
        <f>IF(BJ148=0,"",NN!BJ148)</f>
        <v/>
      </c>
      <c r="AW148" s="460" t="str">
        <f>IF('UPR BILANS N'!W146="","",'UPR BILANS N'!W146)</f>
        <v/>
      </c>
      <c r="AX148" s="94" t="str">
        <f t="shared" si="89"/>
        <v/>
      </c>
      <c r="AY148" s="94"/>
      <c r="AZ148" s="94"/>
      <c r="BA148" s="94"/>
      <c r="BB148" s="94"/>
      <c r="BC148" s="94"/>
      <c r="BD148" s="94"/>
      <c r="BE148" s="94"/>
      <c r="BF148" s="94"/>
      <c r="BG148" s="94"/>
      <c r="BH148" s="94"/>
      <c r="BI148" s="94"/>
      <c r="BJ148" s="414">
        <f>IFERROR(IF(AND(BL148=1,BM148=1,SUMIF($C148:$C$525,$C148,$AH148:$AH$525)=$BN148),$BN148,IF($BO148&gt;0,$BO148,IF(AND(B148=B149,C148=C149,D148=D149,J148=J149),AH148+AH149,IF(AND(COUNTIF($C$13:$C147,$C148)&gt;=1,COUNTIF($D$13:$D147,$D148)&gt;=1),0,IF(AND(SUMIF($B148:$B$525,$B148,$AH148:$AH$525)&gt;$AH148,SUMIF($C148:$C$525,$C148,$AH148:$AH$525)&gt;$AH148,SUMIF($D148:$D$525,$D148,$AH148:$AH$525)&gt;$AH148),SUMIF($C148:$C$525,$C148,$BN148:$BN$525),0))))),0)</f>
        <v>0</v>
      </c>
      <c r="BK148" s="424"/>
      <c r="BL148" s="409">
        <f>COUNTIFS('ZASOBY N'!$B145:$B$525,'ZASOBY N'!$B145,'ZASOBY N'!$C145:'ZASOBY N'!$C$525,'ZASOBY N'!$C145,'ZASOBY N'!$D145:'ZASOBY N'!$D$525,'ZASOBY N'!$D145,'ZASOBY N'!$H145:'ZASOBY N'!$H$525,'ZASOBY N'!$H145 )</f>
        <v>0</v>
      </c>
      <c r="BM148" s="410">
        <f>COUNTIFS('ZASOBY N'!$B$10:$B145,'ZASOBY N'!$B145,'ZASOBY N'!$C$10:'ZASOBY N'!$C145,'ZASOBY N'!$C145,'ZASOBY N'!$D$10:'ZASOBY N'!$D145,'ZASOBY N'!$D145,'ZASOBY N'!$H$10:'ZASOBY N'!$H145,'ZASOBY N'!$H145 )</f>
        <v>0</v>
      </c>
      <c r="BN148" s="411">
        <f t="shared" si="94"/>
        <v>0</v>
      </c>
      <c r="BO148" s="425">
        <f t="shared" si="95"/>
        <v>0</v>
      </c>
      <c r="BP148" s="94"/>
      <c r="BQ148" s="94"/>
      <c r="BR148" s="94"/>
      <c r="BS148" s="94"/>
      <c r="BT148" s="94"/>
      <c r="BU148" s="94"/>
      <c r="BV148" s="94"/>
      <c r="BW148" s="426" t="str">
        <f t="shared" si="90"/>
        <v/>
      </c>
      <c r="BX148" s="439" t="str">
        <f>IF(E148=0,"",NN!E148)</f>
        <v/>
      </c>
      <c r="BY148" s="396" t="str">
        <f>IF(A148="","",NN!A148)</f>
        <v/>
      </c>
      <c r="BZ148" s="428" t="str">
        <f>IF(OR(E148=LEGENDA!$D$30,E148=LEGENDA!$D$31,E148=LEGENDA!$D$32,E148=LEGENDA!$D$33,E148=LEGENDA!$D$34,E148=LEGENDA!$D$35,E148=LEGENDA!$D$36,E148=LEGENDA!$D$37),AV148,"")</f>
        <v/>
      </c>
      <c r="CA148" s="428" t="str">
        <f>IF(OR(E148=LEGENDA!$D$30,E148=LEGENDA!$D$31,E148=LEGENDA!$D$32,E148=LEGENDA!$D$33,E148=LEGENDA!$D$34,E148=LEGENDA!$D$35,E148=LEGENDA!$D$36,E148=LEGENDA!$D$37),AG148,"")</f>
        <v/>
      </c>
      <c r="CB148" s="397" t="str">
        <f t="shared" si="91"/>
        <v/>
      </c>
      <c r="CC148" s="397" t="str">
        <f t="shared" si="96"/>
        <v/>
      </c>
      <c r="CD148" s="397" t="str">
        <f t="shared" si="97"/>
        <v/>
      </c>
      <c r="CE148" s="397" t="str">
        <f t="shared" si="98"/>
        <v/>
      </c>
      <c r="CF148" s="397" t="str">
        <f t="shared" si="99"/>
        <v/>
      </c>
      <c r="CG148" s="397" t="str">
        <f t="shared" si="100"/>
        <v/>
      </c>
      <c r="CH148" s="397" t="str">
        <f>IF(OR(E148=LEGENDA!$D$28,E148=LEGENDA!$D$29,E148=LEGENDA!$D$30,E148=LEGENDA!$D$31,E148=LEGENDA!$D$32,E148=LEGENDA!$D$33,E148=LEGENDA!$D$34,E148=LEGENDA!$D$35,E148=LEGENDA!$D$36,E148=LEGENDA!$D$39),1,"")</f>
        <v/>
      </c>
      <c r="CI148" s="397" t="str">
        <f t="shared" si="101"/>
        <v/>
      </c>
      <c r="CJ148" s="397" t="str">
        <f t="shared" si="92"/>
        <v/>
      </c>
    </row>
    <row r="149" spans="1:88" ht="18.75" customHeight="1" thickBot="1" x14ac:dyDescent="0.3">
      <c r="A149" s="152" t="str">
        <f>IF('ZASOBY N'!A146="","",'ZASOBY N'!A146)</f>
        <v/>
      </c>
      <c r="B149" s="137" t="str">
        <f>IF('ZASOBY N'!B146="","",'ZASOBY N'!B146)</f>
        <v/>
      </c>
      <c r="C149" s="137" t="str">
        <f>IF('ZASOBY N'!C146="","",'ZASOBY N'!C146)</f>
        <v/>
      </c>
      <c r="D149" s="354" t="str">
        <f>IF('ZASOBY N'!D146="","",'ZASOBY N'!D146)</f>
        <v/>
      </c>
      <c r="E149" s="404"/>
      <c r="F149" s="130"/>
      <c r="G149" s="129"/>
      <c r="H149" s="301"/>
      <c r="I149" s="301"/>
      <c r="J149" s="147" t="str">
        <f>IF('ZASOBY N'!$F146="","",'ZASOBY N'!$F146)</f>
        <v/>
      </c>
      <c r="K149" s="403"/>
      <c r="L149" s="254" t="str">
        <f t="shared" si="102"/>
        <v/>
      </c>
      <c r="M149" s="300"/>
      <c r="N149" s="300"/>
      <c r="O149" s="140" t="str">
        <f>IF(L149="","",IF(OR(E149=LEGENDA!$D$28,E149=LEGENDA!$D$29,E149=LEGENDA!$D$31,E149=LEGENDA!$D$38),0.15,0))</f>
        <v/>
      </c>
      <c r="P149" s="140" t="str">
        <f>IF(L149="","",IF(AND(E149=LEGENDA!$D$39,H149=""),"BRAK kol.7",IF(AND(F149=LEGENDA!$A$105,H149=""),"BRAK kol.7",IF(AND(F149=LEGENDA!$A$106,H149=""),"BRAK kol.7",IF(AND(F149=LEGENDA!$A$107,H149=""),"BRAK kol.7",IF(AND(F149=LEGENDA!$A$108,H149=""),"BRAK kol.7",IF(AND(F149=LEGENDA!$A$109,H149=""),"BRAK kol.7",L149*O149)))))))</f>
        <v/>
      </c>
      <c r="Q149" s="141" t="str">
        <f t="shared" si="72"/>
        <v/>
      </c>
      <c r="R149" s="142" t="str">
        <f t="shared" si="73"/>
        <v/>
      </c>
      <c r="S149" s="149" t="str">
        <f t="shared" si="93"/>
        <v/>
      </c>
      <c r="T149" s="431" t="str">
        <f t="shared" si="74"/>
        <v/>
      </c>
      <c r="U149" s="402"/>
      <c r="V149" s="431" t="str">
        <f t="shared" si="75"/>
        <v/>
      </c>
      <c r="W149" s="257"/>
      <c r="X149" s="302" t="str">
        <f>IF(U149="","",IF(AND(V149="",W149=""),"",IF(AND(E149=LEGENDA!$D$39,H149=""),"BRAK kol.7",IF(AND(F149=LEGENDA!$A$105,H149="",E149=LEGENDA!$D$35),V149*W149,IF(AND(F149=LEGENDA!$A$105,H149="",E149=LEGENDA!$D$36),V149*W149,IF(AND(F149=LEGENDA!$A$105,H149=""),"BRAK kol.7",IF(AND(F149=LEGENDA!$A$106,H149=""),"BRAK kol.7",IF(AND(F149=LEGENDA!$A$107,H149=""),"BRAK kol.7",IF(AND(F149=LEGENDA!$A$108,H149=""),"BRAK kol.7",IF(AND(F149=LEGENDA!$A$109,H149=""),"BRAK kol.7",IF(AND(U149&gt;0,W149=""),"Brakkol21",IF(OR(T149="Błąd kol. 7",T149="Błąd kol.8"),T149,IF(AND(H149="",I149=""),"BRAKkol7-8",V149*W149)))))))))))))</f>
        <v/>
      </c>
      <c r="Y149" s="402"/>
      <c r="Z149" s="431" t="str">
        <f t="shared" si="76"/>
        <v/>
      </c>
      <c r="AA149" s="257"/>
      <c r="AB149" s="302" t="str">
        <f>IF(OR(Y149="",Z149="",AA149=""),"",IF(AND(E149=LEGENDA!$D$39,H149=""),"BRAK kol.7",IF(AND(F149=LEGENDA!$A$105,H149=""),"BRAK kol.7",IF(AND(F149=LEGENDA!$A$106,H149=""),"BRAK kol.7",IF(AND(F149=LEGENDA!$A$107,H149=""),"BRAK kol.7",IF(AND(F149=LEGENDA!$A$108,H149=""),"BRAK kol.7",IF(AND(F149=LEGENDA!$A$109,H149=""),"BRAK kol.7",Z149*AA149)))))))</f>
        <v/>
      </c>
      <c r="AC149" s="302" t="str">
        <f t="shared" si="77"/>
        <v/>
      </c>
      <c r="AD149" s="143" t="str">
        <f>IFERROR(IF(OR(J149="",AC149=""),"",IF(AND(E149=LEGENDA!$D$39,H149="",I149=""),"BRAK kol.7",AC149*$J149)),"BRAK kol.7")</f>
        <v/>
      </c>
      <c r="AE149" s="144" t="str">
        <f t="shared" si="78"/>
        <v/>
      </c>
      <c r="AF149" s="143" t="str">
        <f t="shared" si="79"/>
        <v/>
      </c>
      <c r="AG149" s="143" t="str">
        <f t="shared" si="80"/>
        <v/>
      </c>
      <c r="AH149" s="143" t="str">
        <f t="shared" si="81"/>
        <v/>
      </c>
      <c r="AI149" s="131"/>
      <c r="AJ149" s="327"/>
      <c r="AK149" s="286" t="str">
        <f t="shared" si="82"/>
        <v/>
      </c>
      <c r="AL149" s="287" t="str">
        <f t="shared" si="83"/>
        <v/>
      </c>
      <c r="AM149" s="287" t="str">
        <f t="shared" si="84"/>
        <v/>
      </c>
      <c r="AN149" s="318" t="str">
        <f>IF('ZASOBY N'!BD146="","",'ZASOBY N'!BD146)</f>
        <v/>
      </c>
      <c r="AO149" s="320"/>
      <c r="AP149" s="329">
        <f t="shared" si="85"/>
        <v>0</v>
      </c>
      <c r="AQ149" s="333">
        <f t="shared" si="70"/>
        <v>0</v>
      </c>
      <c r="AR149" s="333">
        <f t="shared" si="70"/>
        <v>0</v>
      </c>
      <c r="AS149" s="333">
        <f t="shared" si="86"/>
        <v>0</v>
      </c>
      <c r="AT149" s="333">
        <f t="shared" si="87"/>
        <v>0</v>
      </c>
      <c r="AU149" s="333">
        <f t="shared" si="88"/>
        <v>0</v>
      </c>
      <c r="AV149" s="396" t="str">
        <f>IF(BJ149=0,"",NN!BJ149)</f>
        <v/>
      </c>
      <c r="AW149" s="460" t="str">
        <f>IF('UPR BILANS N'!W147="","",'UPR BILANS N'!W147)</f>
        <v/>
      </c>
      <c r="AX149" s="94" t="str">
        <f t="shared" si="89"/>
        <v/>
      </c>
      <c r="AY149" s="94"/>
      <c r="AZ149" s="94"/>
      <c r="BA149" s="94"/>
      <c r="BB149" s="94"/>
      <c r="BC149" s="94"/>
      <c r="BD149" s="94"/>
      <c r="BE149" s="94"/>
      <c r="BF149" s="94"/>
      <c r="BG149" s="94"/>
      <c r="BH149" s="94"/>
      <c r="BI149" s="94"/>
      <c r="BJ149" s="414">
        <f>IFERROR(IF(AND(BL149=1,BM149=1,SUMIF($C149:$C$525,$C149,$AH149:$AH$525)=$BN149),$BN149,IF($BO149&gt;0,$BO149,IF(AND(B149=B150,C149=C150,D149=D150,J149=J150),AH149+AH150,IF(AND(COUNTIF($C$13:$C148,$C149)&gt;=1,COUNTIF($D$13:$D148,$D149)&gt;=1),0,IF(AND(SUMIF($B149:$B$525,$B149,$AH149:$AH$525)&gt;$AH149,SUMIF($C149:$C$525,$C149,$AH149:$AH$525)&gt;$AH149,SUMIF($D149:$D$525,$D149,$AH149:$AH$525)&gt;$AH149),SUMIF($C149:$C$525,$C149,$BN149:$BN$525),0))))),0)</f>
        <v>0</v>
      </c>
      <c r="BK149" s="424"/>
      <c r="BL149" s="409">
        <f>COUNTIFS('ZASOBY N'!$B146:$B$525,'ZASOBY N'!$B146,'ZASOBY N'!$C146:'ZASOBY N'!$C$525,'ZASOBY N'!$C146,'ZASOBY N'!$D146:'ZASOBY N'!$D$525,'ZASOBY N'!$D146,'ZASOBY N'!$H146:'ZASOBY N'!$H$525,'ZASOBY N'!$H146 )</f>
        <v>0</v>
      </c>
      <c r="BM149" s="410">
        <f>COUNTIFS('ZASOBY N'!$B$10:$B146,'ZASOBY N'!$B146,'ZASOBY N'!$C$10:'ZASOBY N'!$C146,'ZASOBY N'!$C146,'ZASOBY N'!$D$10:'ZASOBY N'!$D146,'ZASOBY N'!$D146,'ZASOBY N'!$H$10:'ZASOBY N'!$H146,'ZASOBY N'!$H146 )</f>
        <v>0</v>
      </c>
      <c r="BN149" s="411">
        <f t="shared" si="94"/>
        <v>0</v>
      </c>
      <c r="BO149" s="425">
        <f t="shared" si="95"/>
        <v>0</v>
      </c>
      <c r="BP149" s="94"/>
      <c r="BQ149" s="94"/>
      <c r="BR149" s="94"/>
      <c r="BS149" s="94"/>
      <c r="BT149" s="94"/>
      <c r="BU149" s="94"/>
      <c r="BV149" s="94"/>
      <c r="BW149" s="426" t="str">
        <f t="shared" si="90"/>
        <v/>
      </c>
      <c r="BX149" s="439" t="str">
        <f>IF(E149=0,"",NN!E149)</f>
        <v/>
      </c>
      <c r="BY149" s="396" t="str">
        <f>IF(A149="","",NN!A149)</f>
        <v/>
      </c>
      <c r="BZ149" s="428" t="str">
        <f>IF(OR(E149=LEGENDA!$D$30,E149=LEGENDA!$D$31,E149=LEGENDA!$D$32,E149=LEGENDA!$D$33,E149=LEGENDA!$D$34,E149=LEGENDA!$D$35,E149=LEGENDA!$D$36,E149=LEGENDA!$D$37),AV149,"")</f>
        <v/>
      </c>
      <c r="CA149" s="428" t="str">
        <f>IF(OR(E149=LEGENDA!$D$30,E149=LEGENDA!$D$31,E149=LEGENDA!$D$32,E149=LEGENDA!$D$33,E149=LEGENDA!$D$34,E149=LEGENDA!$D$35,E149=LEGENDA!$D$36,E149=LEGENDA!$D$37),AG149,"")</f>
        <v/>
      </c>
      <c r="CB149" s="397" t="str">
        <f t="shared" si="91"/>
        <v/>
      </c>
      <c r="CC149" s="397" t="str">
        <f t="shared" si="96"/>
        <v/>
      </c>
      <c r="CD149" s="397" t="str">
        <f t="shared" si="97"/>
        <v/>
      </c>
      <c r="CE149" s="397" t="str">
        <f t="shared" si="98"/>
        <v/>
      </c>
      <c r="CF149" s="397" t="str">
        <f t="shared" si="99"/>
        <v/>
      </c>
      <c r="CG149" s="397" t="str">
        <f t="shared" si="100"/>
        <v/>
      </c>
      <c r="CH149" s="397" t="str">
        <f>IF(OR(E149=LEGENDA!$D$28,E149=LEGENDA!$D$29,E149=LEGENDA!$D$30,E149=LEGENDA!$D$31,E149=LEGENDA!$D$32,E149=LEGENDA!$D$33,E149=LEGENDA!$D$34,E149=LEGENDA!$D$35,E149=LEGENDA!$D$36,E149=LEGENDA!$D$39),1,"")</f>
        <v/>
      </c>
      <c r="CI149" s="397" t="str">
        <f t="shared" si="101"/>
        <v/>
      </c>
      <c r="CJ149" s="397" t="str">
        <f t="shared" si="92"/>
        <v/>
      </c>
    </row>
    <row r="150" spans="1:88" ht="18.75" customHeight="1" thickBot="1" x14ac:dyDescent="0.3">
      <c r="A150" s="152" t="str">
        <f>IF('ZASOBY N'!A147="","",'ZASOBY N'!A147)</f>
        <v/>
      </c>
      <c r="B150" s="137" t="str">
        <f>IF('ZASOBY N'!B147="","",'ZASOBY N'!B147)</f>
        <v/>
      </c>
      <c r="C150" s="137" t="str">
        <f>IF('ZASOBY N'!C147="","",'ZASOBY N'!C147)</f>
        <v/>
      </c>
      <c r="D150" s="354" t="str">
        <f>IF('ZASOBY N'!D147="","",'ZASOBY N'!D147)</f>
        <v/>
      </c>
      <c r="E150" s="404"/>
      <c r="F150" s="130"/>
      <c r="G150" s="129"/>
      <c r="H150" s="301"/>
      <c r="I150" s="301"/>
      <c r="J150" s="147" t="str">
        <f>IF('ZASOBY N'!$F147="","",'ZASOBY N'!$F147)</f>
        <v/>
      </c>
      <c r="K150" s="403"/>
      <c r="L150" s="254" t="str">
        <f t="shared" si="102"/>
        <v/>
      </c>
      <c r="M150" s="300"/>
      <c r="N150" s="300"/>
      <c r="O150" s="140" t="str">
        <f>IF(L150="","",IF(OR(E150=LEGENDA!$D$28,E150=LEGENDA!$D$29,E150=LEGENDA!$D$31,E150=LEGENDA!$D$38),0.15,0))</f>
        <v/>
      </c>
      <c r="P150" s="140" t="str">
        <f>IF(L150="","",IF(AND(E150=LEGENDA!$D$39,H150=""),"BRAK kol.7",IF(AND(F150=LEGENDA!$A$105,H150=""),"BRAK kol.7",IF(AND(F150=LEGENDA!$A$106,H150=""),"BRAK kol.7",IF(AND(F150=LEGENDA!$A$107,H150=""),"BRAK kol.7",IF(AND(F150=LEGENDA!$A$108,H150=""),"BRAK kol.7",IF(AND(F150=LEGENDA!$A$109,H150=""),"BRAK kol.7",L150*O150)))))))</f>
        <v/>
      </c>
      <c r="Q150" s="141" t="str">
        <f t="shared" si="72"/>
        <v/>
      </c>
      <c r="R150" s="142" t="str">
        <f t="shared" si="73"/>
        <v/>
      </c>
      <c r="S150" s="149" t="str">
        <f t="shared" si="93"/>
        <v/>
      </c>
      <c r="T150" s="431" t="str">
        <f t="shared" si="74"/>
        <v/>
      </c>
      <c r="U150" s="402"/>
      <c r="V150" s="431" t="str">
        <f t="shared" si="75"/>
        <v/>
      </c>
      <c r="W150" s="257"/>
      <c r="X150" s="302" t="str">
        <f>IF(U150="","",IF(AND(V150="",W150=""),"",IF(AND(E150=LEGENDA!$D$39,H150=""),"BRAK kol.7",IF(AND(F150=LEGENDA!$A$105,H150="",E150=LEGENDA!$D$35),V150*W150,IF(AND(F150=LEGENDA!$A$105,H150="",E150=LEGENDA!$D$36),V150*W150,IF(AND(F150=LEGENDA!$A$105,H150=""),"BRAK kol.7",IF(AND(F150=LEGENDA!$A$106,H150=""),"BRAK kol.7",IF(AND(F150=LEGENDA!$A$107,H150=""),"BRAK kol.7",IF(AND(F150=LEGENDA!$A$108,H150=""),"BRAK kol.7",IF(AND(F150=LEGENDA!$A$109,H150=""),"BRAK kol.7",IF(AND(U150&gt;0,W150=""),"Brakkol21",IF(OR(T150="Błąd kol. 7",T150="Błąd kol.8"),T150,IF(AND(H150="",I150=""),"BRAKkol7-8",V150*W150)))))))))))))</f>
        <v/>
      </c>
      <c r="Y150" s="402"/>
      <c r="Z150" s="431" t="str">
        <f t="shared" si="76"/>
        <v/>
      </c>
      <c r="AA150" s="257"/>
      <c r="AB150" s="302" t="str">
        <f>IF(OR(Y150="",Z150="",AA150=""),"",IF(AND(E150=LEGENDA!$D$39,H150=""),"BRAK kol.7",IF(AND(F150=LEGENDA!$A$105,H150=""),"BRAK kol.7",IF(AND(F150=LEGENDA!$A$106,H150=""),"BRAK kol.7",IF(AND(F150=LEGENDA!$A$107,H150=""),"BRAK kol.7",IF(AND(F150=LEGENDA!$A$108,H150=""),"BRAK kol.7",IF(AND(F150=LEGENDA!$A$109,H150=""),"BRAK kol.7",Z150*AA150)))))))</f>
        <v/>
      </c>
      <c r="AC150" s="302" t="str">
        <f t="shared" si="77"/>
        <v/>
      </c>
      <c r="AD150" s="143" t="str">
        <f>IFERROR(IF(OR(J150="",AC150=""),"",IF(AND(E150=LEGENDA!$D$39,H150="",I150=""),"BRAK kol.7",AC150*$J150)),"BRAK kol.7")</f>
        <v/>
      </c>
      <c r="AE150" s="144" t="str">
        <f t="shared" si="78"/>
        <v/>
      </c>
      <c r="AF150" s="143" t="str">
        <f t="shared" si="79"/>
        <v/>
      </c>
      <c r="AG150" s="143" t="str">
        <f t="shared" si="80"/>
        <v/>
      </c>
      <c r="AH150" s="143" t="str">
        <f t="shared" si="81"/>
        <v/>
      </c>
      <c r="AI150" s="131"/>
      <c r="AJ150" s="327"/>
      <c r="AK150" s="286" t="str">
        <f t="shared" si="82"/>
        <v/>
      </c>
      <c r="AL150" s="287" t="str">
        <f t="shared" si="83"/>
        <v/>
      </c>
      <c r="AM150" s="287" t="str">
        <f t="shared" si="84"/>
        <v/>
      </c>
      <c r="AN150" s="318" t="str">
        <f>IF('ZASOBY N'!BD147="","",'ZASOBY N'!BD147)</f>
        <v/>
      </c>
      <c r="AO150" s="320"/>
      <c r="AP150" s="329">
        <f t="shared" si="85"/>
        <v>0</v>
      </c>
      <c r="AQ150" s="333">
        <f t="shared" si="70"/>
        <v>0</v>
      </c>
      <c r="AR150" s="333">
        <f t="shared" si="70"/>
        <v>0</v>
      </c>
      <c r="AS150" s="333">
        <f t="shared" si="86"/>
        <v>0</v>
      </c>
      <c r="AT150" s="333">
        <f t="shared" si="87"/>
        <v>0</v>
      </c>
      <c r="AU150" s="333">
        <f t="shared" si="88"/>
        <v>0</v>
      </c>
      <c r="AV150" s="396" t="str">
        <f>IF(BJ150=0,"",NN!BJ150)</f>
        <v/>
      </c>
      <c r="AW150" s="460" t="str">
        <f>IF('UPR BILANS N'!W148="","",'UPR BILANS N'!W148)</f>
        <v/>
      </c>
      <c r="AX150" s="94" t="str">
        <f t="shared" si="89"/>
        <v/>
      </c>
      <c r="AY150" s="94"/>
      <c r="AZ150" s="94"/>
      <c r="BA150" s="94"/>
      <c r="BB150" s="94"/>
      <c r="BC150" s="94"/>
      <c r="BD150" s="94"/>
      <c r="BE150" s="94"/>
      <c r="BF150" s="94"/>
      <c r="BG150" s="94"/>
      <c r="BH150" s="94"/>
      <c r="BI150" s="94"/>
      <c r="BJ150" s="414">
        <f>IFERROR(IF(AND(BL150=1,BM150=1,SUMIF($C150:$C$525,$C150,$AH150:$AH$525)=$BN150),$BN150,IF($BO150&gt;0,$BO150,IF(AND(B150=B151,C150=C151,D150=D151,J150=J151),AH150+AH151,IF(AND(COUNTIF($C$13:$C149,$C150)&gt;=1,COUNTIF($D$13:$D149,$D150)&gt;=1),0,IF(AND(SUMIF($B150:$B$525,$B150,$AH150:$AH$525)&gt;$AH150,SUMIF($C150:$C$525,$C150,$AH150:$AH$525)&gt;$AH150,SUMIF($D150:$D$525,$D150,$AH150:$AH$525)&gt;$AH150),SUMIF($C150:$C$525,$C150,$BN150:$BN$525),0))))),0)</f>
        <v>0</v>
      </c>
      <c r="BK150" s="424"/>
      <c r="BL150" s="409">
        <f>COUNTIFS('ZASOBY N'!$B147:$B$525,'ZASOBY N'!$B147,'ZASOBY N'!$C147:'ZASOBY N'!$C$525,'ZASOBY N'!$C147,'ZASOBY N'!$D147:'ZASOBY N'!$D$525,'ZASOBY N'!$D147,'ZASOBY N'!$H147:'ZASOBY N'!$H$525,'ZASOBY N'!$H147 )</f>
        <v>0</v>
      </c>
      <c r="BM150" s="410">
        <f>COUNTIFS('ZASOBY N'!$B$10:$B147,'ZASOBY N'!$B147,'ZASOBY N'!$C$10:'ZASOBY N'!$C147,'ZASOBY N'!$C147,'ZASOBY N'!$D$10:'ZASOBY N'!$D147,'ZASOBY N'!$D147,'ZASOBY N'!$H$10:'ZASOBY N'!$H147,'ZASOBY N'!$H147 )</f>
        <v>0</v>
      </c>
      <c r="BN150" s="411">
        <f t="shared" si="94"/>
        <v>0</v>
      </c>
      <c r="BO150" s="425">
        <f t="shared" si="95"/>
        <v>0</v>
      </c>
      <c r="BP150" s="94"/>
      <c r="BQ150" s="94"/>
      <c r="BR150" s="94"/>
      <c r="BS150" s="94"/>
      <c r="BT150" s="94"/>
      <c r="BU150" s="94"/>
      <c r="BV150" s="94"/>
      <c r="BW150" s="426" t="str">
        <f t="shared" si="90"/>
        <v/>
      </c>
      <c r="BX150" s="439" t="str">
        <f>IF(E150=0,"",NN!E150)</f>
        <v/>
      </c>
      <c r="BY150" s="396" t="str">
        <f>IF(A150="","",NN!A150)</f>
        <v/>
      </c>
      <c r="BZ150" s="428" t="str">
        <f>IF(OR(E150=LEGENDA!$D$30,E150=LEGENDA!$D$31,E150=LEGENDA!$D$32,E150=LEGENDA!$D$33,E150=LEGENDA!$D$34,E150=LEGENDA!$D$35,E150=LEGENDA!$D$36,E150=LEGENDA!$D$37),AV150,"")</f>
        <v/>
      </c>
      <c r="CA150" s="428" t="str">
        <f>IF(OR(E150=LEGENDA!$D$30,E150=LEGENDA!$D$31,E150=LEGENDA!$D$32,E150=LEGENDA!$D$33,E150=LEGENDA!$D$34,E150=LEGENDA!$D$35,E150=LEGENDA!$D$36,E150=LEGENDA!$D$37),AG150,"")</f>
        <v/>
      </c>
      <c r="CB150" s="397" t="str">
        <f t="shared" si="91"/>
        <v/>
      </c>
      <c r="CC150" s="397" t="str">
        <f t="shared" si="96"/>
        <v/>
      </c>
      <c r="CD150" s="397" t="str">
        <f t="shared" si="97"/>
        <v/>
      </c>
      <c r="CE150" s="397" t="str">
        <f t="shared" si="98"/>
        <v/>
      </c>
      <c r="CF150" s="397" t="str">
        <f t="shared" si="99"/>
        <v/>
      </c>
      <c r="CG150" s="397" t="str">
        <f t="shared" si="100"/>
        <v/>
      </c>
      <c r="CH150" s="397" t="str">
        <f>IF(OR(E150=LEGENDA!$D$28,E150=LEGENDA!$D$29,E150=LEGENDA!$D$30,E150=LEGENDA!$D$31,E150=LEGENDA!$D$32,E150=LEGENDA!$D$33,E150=LEGENDA!$D$34,E150=LEGENDA!$D$35,E150=LEGENDA!$D$36,E150=LEGENDA!$D$39),1,"")</f>
        <v/>
      </c>
      <c r="CI150" s="397" t="str">
        <f t="shared" si="101"/>
        <v/>
      </c>
      <c r="CJ150" s="397" t="str">
        <f t="shared" si="92"/>
        <v/>
      </c>
    </row>
    <row r="151" spans="1:88" ht="18.75" customHeight="1" thickBot="1" x14ac:dyDescent="0.3">
      <c r="A151" s="152" t="str">
        <f>IF('ZASOBY N'!A148="","",'ZASOBY N'!A148)</f>
        <v/>
      </c>
      <c r="B151" s="137" t="str">
        <f>IF('ZASOBY N'!B148="","",'ZASOBY N'!B148)</f>
        <v/>
      </c>
      <c r="C151" s="137" t="str">
        <f>IF('ZASOBY N'!C148="","",'ZASOBY N'!C148)</f>
        <v/>
      </c>
      <c r="D151" s="354" t="str">
        <f>IF('ZASOBY N'!D148="","",'ZASOBY N'!D148)</f>
        <v/>
      </c>
      <c r="E151" s="404"/>
      <c r="F151" s="130"/>
      <c r="G151" s="129"/>
      <c r="H151" s="301"/>
      <c r="I151" s="301"/>
      <c r="J151" s="147" t="str">
        <f>IF('ZASOBY N'!$F148="","",'ZASOBY N'!$F148)</f>
        <v/>
      </c>
      <c r="K151" s="403"/>
      <c r="L151" s="254" t="str">
        <f t="shared" si="102"/>
        <v/>
      </c>
      <c r="M151" s="300"/>
      <c r="N151" s="300"/>
      <c r="O151" s="140" t="str">
        <f>IF(L151="","",IF(OR(E151=LEGENDA!$D$28,E151=LEGENDA!$D$29,E151=LEGENDA!$D$31,E151=LEGENDA!$D$38),0.15,0))</f>
        <v/>
      </c>
      <c r="P151" s="140" t="str">
        <f>IF(L151="","",IF(AND(E151=LEGENDA!$D$39,H151=""),"BRAK kol.7",IF(AND(F151=LEGENDA!$A$105,H151=""),"BRAK kol.7",IF(AND(F151=LEGENDA!$A$106,H151=""),"BRAK kol.7",IF(AND(F151=LEGENDA!$A$107,H151=""),"BRAK kol.7",IF(AND(F151=LEGENDA!$A$108,H151=""),"BRAK kol.7",IF(AND(F151=LEGENDA!$A$109,H151=""),"BRAK kol.7",L151*O151)))))))</f>
        <v/>
      </c>
      <c r="Q151" s="141" t="str">
        <f t="shared" si="72"/>
        <v/>
      </c>
      <c r="R151" s="142" t="str">
        <f t="shared" si="73"/>
        <v/>
      </c>
      <c r="S151" s="149" t="str">
        <f t="shared" si="93"/>
        <v/>
      </c>
      <c r="T151" s="431" t="str">
        <f t="shared" si="74"/>
        <v/>
      </c>
      <c r="U151" s="402"/>
      <c r="V151" s="431" t="str">
        <f t="shared" si="75"/>
        <v/>
      </c>
      <c r="W151" s="257"/>
      <c r="X151" s="302" t="str">
        <f>IF(U151="","",IF(AND(V151="",W151=""),"",IF(AND(E151=LEGENDA!$D$39,H151=""),"BRAK kol.7",IF(AND(F151=LEGENDA!$A$105,H151="",E151=LEGENDA!$D$35),V151*W151,IF(AND(F151=LEGENDA!$A$105,H151="",E151=LEGENDA!$D$36),V151*W151,IF(AND(F151=LEGENDA!$A$105,H151=""),"BRAK kol.7",IF(AND(F151=LEGENDA!$A$106,H151=""),"BRAK kol.7",IF(AND(F151=LEGENDA!$A$107,H151=""),"BRAK kol.7",IF(AND(F151=LEGENDA!$A$108,H151=""),"BRAK kol.7",IF(AND(F151=LEGENDA!$A$109,H151=""),"BRAK kol.7",IF(AND(U151&gt;0,W151=""),"Brakkol21",IF(OR(T151="Błąd kol. 7",T151="Błąd kol.8"),T151,IF(AND(H151="",I151=""),"BRAKkol7-8",V151*W151)))))))))))))</f>
        <v/>
      </c>
      <c r="Y151" s="402"/>
      <c r="Z151" s="431" t="str">
        <f t="shared" si="76"/>
        <v/>
      </c>
      <c r="AA151" s="257"/>
      <c r="AB151" s="302" t="str">
        <f>IF(OR(Y151="",Z151="",AA151=""),"",IF(AND(E151=LEGENDA!$D$39,H151=""),"BRAK kol.7",IF(AND(F151=LEGENDA!$A$105,H151=""),"BRAK kol.7",IF(AND(F151=LEGENDA!$A$106,H151=""),"BRAK kol.7",IF(AND(F151=LEGENDA!$A$107,H151=""),"BRAK kol.7",IF(AND(F151=LEGENDA!$A$108,H151=""),"BRAK kol.7",IF(AND(F151=LEGENDA!$A$109,H151=""),"BRAK kol.7",Z151*AA151)))))))</f>
        <v/>
      </c>
      <c r="AC151" s="302" t="str">
        <f t="shared" si="77"/>
        <v/>
      </c>
      <c r="AD151" s="143" t="str">
        <f>IFERROR(IF(OR(J151="",AC151=""),"",IF(AND(E151=LEGENDA!$D$39,H151="",I151=""),"BRAK kol.7",AC151*$J151)),"BRAK kol.7")</f>
        <v/>
      </c>
      <c r="AE151" s="144" t="str">
        <f t="shared" si="78"/>
        <v/>
      </c>
      <c r="AF151" s="143" t="str">
        <f t="shared" si="79"/>
        <v/>
      </c>
      <c r="AG151" s="143" t="str">
        <f t="shared" si="80"/>
        <v/>
      </c>
      <c r="AH151" s="143" t="str">
        <f t="shared" si="81"/>
        <v/>
      </c>
      <c r="AI151" s="131"/>
      <c r="AJ151" s="327"/>
      <c r="AK151" s="286" t="str">
        <f t="shared" si="82"/>
        <v/>
      </c>
      <c r="AL151" s="287" t="str">
        <f t="shared" si="83"/>
        <v/>
      </c>
      <c r="AM151" s="287" t="str">
        <f t="shared" si="84"/>
        <v/>
      </c>
      <c r="AN151" s="318" t="str">
        <f>IF('ZASOBY N'!BD148="","",'ZASOBY N'!BD148)</f>
        <v/>
      </c>
      <c r="AO151" s="320"/>
      <c r="AP151" s="329">
        <f t="shared" si="85"/>
        <v>0</v>
      </c>
      <c r="AQ151" s="333">
        <f t="shared" si="70"/>
        <v>0</v>
      </c>
      <c r="AR151" s="333">
        <f t="shared" si="70"/>
        <v>0</v>
      </c>
      <c r="AS151" s="333">
        <f t="shared" si="86"/>
        <v>0</v>
      </c>
      <c r="AT151" s="333">
        <f t="shared" si="87"/>
        <v>0</v>
      </c>
      <c r="AU151" s="333">
        <f t="shared" si="88"/>
        <v>0</v>
      </c>
      <c r="AV151" s="396" t="str">
        <f>IF(BJ151=0,"",NN!BJ151)</f>
        <v/>
      </c>
      <c r="AW151" s="460" t="str">
        <f>IF('UPR BILANS N'!W149="","",'UPR BILANS N'!W149)</f>
        <v/>
      </c>
      <c r="AX151" s="94" t="str">
        <f t="shared" si="89"/>
        <v/>
      </c>
      <c r="AY151" s="94"/>
      <c r="AZ151" s="94"/>
      <c r="BA151" s="94"/>
      <c r="BB151" s="94"/>
      <c r="BC151" s="94"/>
      <c r="BD151" s="94"/>
      <c r="BE151" s="94"/>
      <c r="BF151" s="94"/>
      <c r="BG151" s="94"/>
      <c r="BH151" s="94"/>
      <c r="BI151" s="94"/>
      <c r="BJ151" s="414">
        <f>IFERROR(IF(AND(BL151=1,BM151=1,SUMIF($C151:$C$525,$C151,$AH151:$AH$525)=$BN151),$BN151,IF($BO151&gt;0,$BO151,IF(AND(B151=B152,C151=C152,D151=D152,J151=J152),AH151+AH152,IF(AND(COUNTIF($C$13:$C150,$C151)&gt;=1,COUNTIF($D$13:$D150,$D151)&gt;=1),0,IF(AND(SUMIF($B151:$B$525,$B151,$AH151:$AH$525)&gt;$AH151,SUMIF($C151:$C$525,$C151,$AH151:$AH$525)&gt;$AH151,SUMIF($D151:$D$525,$D151,$AH151:$AH$525)&gt;$AH151),SUMIF($C151:$C$525,$C151,$BN151:$BN$525),0))))),0)</f>
        <v>0</v>
      </c>
      <c r="BK151" s="424"/>
      <c r="BL151" s="409">
        <f>COUNTIFS('ZASOBY N'!$B148:$B$525,'ZASOBY N'!$B148,'ZASOBY N'!$C148:'ZASOBY N'!$C$525,'ZASOBY N'!$C148,'ZASOBY N'!$D148:'ZASOBY N'!$D$525,'ZASOBY N'!$D148,'ZASOBY N'!$H148:'ZASOBY N'!$H$525,'ZASOBY N'!$H148 )</f>
        <v>0</v>
      </c>
      <c r="BM151" s="410">
        <f>COUNTIFS('ZASOBY N'!$B$10:$B148,'ZASOBY N'!$B148,'ZASOBY N'!$C$10:'ZASOBY N'!$C148,'ZASOBY N'!$C148,'ZASOBY N'!$D$10:'ZASOBY N'!$D148,'ZASOBY N'!$D148,'ZASOBY N'!$H$10:'ZASOBY N'!$H148,'ZASOBY N'!$H148 )</f>
        <v>0</v>
      </c>
      <c r="BN151" s="411">
        <f t="shared" si="94"/>
        <v>0</v>
      </c>
      <c r="BO151" s="425">
        <f t="shared" si="95"/>
        <v>0</v>
      </c>
      <c r="BP151" s="94"/>
      <c r="BQ151" s="94"/>
      <c r="BR151" s="94"/>
      <c r="BS151" s="94"/>
      <c r="BT151" s="94"/>
      <c r="BU151" s="94"/>
      <c r="BV151" s="94"/>
      <c r="BW151" s="426" t="str">
        <f t="shared" si="90"/>
        <v/>
      </c>
      <c r="BX151" s="439" t="str">
        <f>IF(E151=0,"",NN!E151)</f>
        <v/>
      </c>
      <c r="BY151" s="396" t="str">
        <f>IF(A151="","",NN!A151)</f>
        <v/>
      </c>
      <c r="BZ151" s="428" t="str">
        <f>IF(OR(E151=LEGENDA!$D$30,E151=LEGENDA!$D$31,E151=LEGENDA!$D$32,E151=LEGENDA!$D$33,E151=LEGENDA!$D$34,E151=LEGENDA!$D$35,E151=LEGENDA!$D$36,E151=LEGENDA!$D$37),AV151,"")</f>
        <v/>
      </c>
      <c r="CA151" s="428" t="str">
        <f>IF(OR(E151=LEGENDA!$D$30,E151=LEGENDA!$D$31,E151=LEGENDA!$D$32,E151=LEGENDA!$D$33,E151=LEGENDA!$D$34,E151=LEGENDA!$D$35,E151=LEGENDA!$D$36,E151=LEGENDA!$D$37),AG151,"")</f>
        <v/>
      </c>
      <c r="CB151" s="397" t="str">
        <f t="shared" si="91"/>
        <v/>
      </c>
      <c r="CC151" s="397" t="str">
        <f t="shared" si="96"/>
        <v/>
      </c>
      <c r="CD151" s="397" t="str">
        <f t="shared" si="97"/>
        <v/>
      </c>
      <c r="CE151" s="397" t="str">
        <f t="shared" si="98"/>
        <v/>
      </c>
      <c r="CF151" s="397" t="str">
        <f t="shared" si="99"/>
        <v/>
      </c>
      <c r="CG151" s="397" t="str">
        <f t="shared" si="100"/>
        <v/>
      </c>
      <c r="CH151" s="397" t="str">
        <f>IF(OR(E151=LEGENDA!$D$28,E151=LEGENDA!$D$29,E151=LEGENDA!$D$30,E151=LEGENDA!$D$31,E151=LEGENDA!$D$32,E151=LEGENDA!$D$33,E151=LEGENDA!$D$34,E151=LEGENDA!$D$35,E151=LEGENDA!$D$36,E151=LEGENDA!$D$39),1,"")</f>
        <v/>
      </c>
      <c r="CI151" s="397" t="str">
        <f t="shared" si="101"/>
        <v/>
      </c>
      <c r="CJ151" s="397" t="str">
        <f t="shared" si="92"/>
        <v/>
      </c>
    </row>
    <row r="152" spans="1:88" ht="18.75" customHeight="1" thickBot="1" x14ac:dyDescent="0.3">
      <c r="A152" s="152" t="str">
        <f>IF('ZASOBY N'!A149="","",'ZASOBY N'!A149)</f>
        <v/>
      </c>
      <c r="B152" s="137" t="str">
        <f>IF('ZASOBY N'!B149="","",'ZASOBY N'!B149)</f>
        <v/>
      </c>
      <c r="C152" s="137" t="str">
        <f>IF('ZASOBY N'!C149="","",'ZASOBY N'!C149)</f>
        <v/>
      </c>
      <c r="D152" s="354" t="str">
        <f>IF('ZASOBY N'!D149="","",'ZASOBY N'!D149)</f>
        <v/>
      </c>
      <c r="E152" s="404"/>
      <c r="F152" s="130"/>
      <c r="G152" s="129"/>
      <c r="H152" s="301"/>
      <c r="I152" s="301"/>
      <c r="J152" s="147" t="str">
        <f>IF('ZASOBY N'!$F149="","",'ZASOBY N'!$F149)</f>
        <v/>
      </c>
      <c r="K152" s="403"/>
      <c r="L152" s="254" t="str">
        <f t="shared" si="102"/>
        <v/>
      </c>
      <c r="M152" s="300"/>
      <c r="N152" s="300"/>
      <c r="O152" s="140" t="str">
        <f>IF(L152="","",IF(OR(E152=LEGENDA!$D$28,E152=LEGENDA!$D$29,E152=LEGENDA!$D$31,E152=LEGENDA!$D$38),0.15,0))</f>
        <v/>
      </c>
      <c r="P152" s="140" t="str">
        <f>IF(L152="","",IF(AND(E152=LEGENDA!$D$39,H152=""),"BRAK kol.7",IF(AND(F152=LEGENDA!$A$105,H152=""),"BRAK kol.7",IF(AND(F152=LEGENDA!$A$106,H152=""),"BRAK kol.7",IF(AND(F152=LEGENDA!$A$107,H152=""),"BRAK kol.7",IF(AND(F152=LEGENDA!$A$108,H152=""),"BRAK kol.7",IF(AND(F152=LEGENDA!$A$109,H152=""),"BRAK kol.7",L152*O152)))))))</f>
        <v/>
      </c>
      <c r="Q152" s="141" t="str">
        <f t="shared" si="72"/>
        <v/>
      </c>
      <c r="R152" s="142" t="str">
        <f t="shared" si="73"/>
        <v/>
      </c>
      <c r="S152" s="149" t="str">
        <f t="shared" si="93"/>
        <v/>
      </c>
      <c r="T152" s="431" t="str">
        <f t="shared" si="74"/>
        <v/>
      </c>
      <c r="U152" s="402"/>
      <c r="V152" s="431" t="str">
        <f t="shared" si="75"/>
        <v/>
      </c>
      <c r="W152" s="257"/>
      <c r="X152" s="302" t="str">
        <f>IF(U152="","",IF(AND(V152="",W152=""),"",IF(AND(E152=LEGENDA!$D$39,H152=""),"BRAK kol.7",IF(AND(F152=LEGENDA!$A$105,H152="",E152=LEGENDA!$D$35),V152*W152,IF(AND(F152=LEGENDA!$A$105,H152="",E152=LEGENDA!$D$36),V152*W152,IF(AND(F152=LEGENDA!$A$105,H152=""),"BRAK kol.7",IF(AND(F152=LEGENDA!$A$106,H152=""),"BRAK kol.7",IF(AND(F152=LEGENDA!$A$107,H152=""),"BRAK kol.7",IF(AND(F152=LEGENDA!$A$108,H152=""),"BRAK kol.7",IF(AND(F152=LEGENDA!$A$109,H152=""),"BRAK kol.7",IF(AND(U152&gt;0,W152=""),"Brakkol21",IF(OR(T152="Błąd kol. 7",T152="Błąd kol.8"),T152,IF(AND(H152="",I152=""),"BRAKkol7-8",V152*W152)))))))))))))</f>
        <v/>
      </c>
      <c r="Y152" s="402"/>
      <c r="Z152" s="431" t="str">
        <f t="shared" si="76"/>
        <v/>
      </c>
      <c r="AA152" s="257"/>
      <c r="AB152" s="302" t="str">
        <f>IF(OR(Y152="",Z152="",AA152=""),"",IF(AND(E152=LEGENDA!$D$39,H152=""),"BRAK kol.7",IF(AND(F152=LEGENDA!$A$105,H152=""),"BRAK kol.7",IF(AND(F152=LEGENDA!$A$106,H152=""),"BRAK kol.7",IF(AND(F152=LEGENDA!$A$107,H152=""),"BRAK kol.7",IF(AND(F152=LEGENDA!$A$108,H152=""),"BRAK kol.7",IF(AND(F152=LEGENDA!$A$109,H152=""),"BRAK kol.7",Z152*AA152)))))))</f>
        <v/>
      </c>
      <c r="AC152" s="302" t="str">
        <f t="shared" si="77"/>
        <v/>
      </c>
      <c r="AD152" s="143" t="str">
        <f>IFERROR(IF(OR(J152="",AC152=""),"",IF(AND(E152=LEGENDA!$D$39,H152="",I152=""),"BRAK kol.7",AC152*$J152)),"BRAK kol.7")</f>
        <v/>
      </c>
      <c r="AE152" s="144" t="str">
        <f t="shared" si="78"/>
        <v/>
      </c>
      <c r="AF152" s="143" t="str">
        <f t="shared" si="79"/>
        <v/>
      </c>
      <c r="AG152" s="143" t="str">
        <f t="shared" si="80"/>
        <v/>
      </c>
      <c r="AH152" s="143" t="str">
        <f t="shared" si="81"/>
        <v/>
      </c>
      <c r="AI152" s="131"/>
      <c r="AJ152" s="327"/>
      <c r="AK152" s="286" t="str">
        <f t="shared" si="82"/>
        <v/>
      </c>
      <c r="AL152" s="287" t="str">
        <f t="shared" si="83"/>
        <v/>
      </c>
      <c r="AM152" s="287" t="str">
        <f t="shared" si="84"/>
        <v/>
      </c>
      <c r="AN152" s="318" t="str">
        <f>IF('ZASOBY N'!BD149="","",'ZASOBY N'!BD149)</f>
        <v/>
      </c>
      <c r="AO152" s="320"/>
      <c r="AP152" s="329">
        <f t="shared" si="85"/>
        <v>0</v>
      </c>
      <c r="AQ152" s="333">
        <f t="shared" si="70"/>
        <v>0</v>
      </c>
      <c r="AR152" s="333">
        <f t="shared" si="70"/>
        <v>0</v>
      </c>
      <c r="AS152" s="333">
        <f t="shared" si="86"/>
        <v>0</v>
      </c>
      <c r="AT152" s="333">
        <f t="shared" si="87"/>
        <v>0</v>
      </c>
      <c r="AU152" s="333">
        <f t="shared" si="88"/>
        <v>0</v>
      </c>
      <c r="AV152" s="396" t="str">
        <f>IF(BJ152=0,"",NN!BJ152)</f>
        <v/>
      </c>
      <c r="AW152" s="460" t="str">
        <f>IF('UPR BILANS N'!W150="","",'UPR BILANS N'!W150)</f>
        <v/>
      </c>
      <c r="AX152" s="94" t="str">
        <f t="shared" si="89"/>
        <v/>
      </c>
      <c r="AY152" s="94"/>
      <c r="AZ152" s="94"/>
      <c r="BA152" s="94"/>
      <c r="BB152" s="94"/>
      <c r="BC152" s="94"/>
      <c r="BD152" s="94"/>
      <c r="BE152" s="94"/>
      <c r="BF152" s="94"/>
      <c r="BG152" s="94"/>
      <c r="BH152" s="94"/>
      <c r="BI152" s="94"/>
      <c r="BJ152" s="414">
        <f>IFERROR(IF(AND(BL152=1,BM152=1,SUMIF($C152:$C$525,$C152,$AH152:$AH$525)=$BN152),$BN152,IF($BO152&gt;0,$BO152,IF(AND(B152=B153,C152=C153,D152=D153,J152=J153),AH152+AH153,IF(AND(COUNTIF($C$13:$C151,$C152)&gt;=1,COUNTIF($D$13:$D151,$D152)&gt;=1),0,IF(AND(SUMIF($B152:$B$525,$B152,$AH152:$AH$525)&gt;$AH152,SUMIF($C152:$C$525,$C152,$AH152:$AH$525)&gt;$AH152,SUMIF($D152:$D$525,$D152,$AH152:$AH$525)&gt;$AH152),SUMIF($C152:$C$525,$C152,$BN152:$BN$525),0))))),0)</f>
        <v>0</v>
      </c>
      <c r="BK152" s="424"/>
      <c r="BL152" s="409">
        <f>COUNTIFS('ZASOBY N'!$B149:$B$525,'ZASOBY N'!$B149,'ZASOBY N'!$C149:'ZASOBY N'!$C$525,'ZASOBY N'!$C149,'ZASOBY N'!$D149:'ZASOBY N'!$D$525,'ZASOBY N'!$D149,'ZASOBY N'!$H149:'ZASOBY N'!$H$525,'ZASOBY N'!$H149 )</f>
        <v>0</v>
      </c>
      <c r="BM152" s="410">
        <f>COUNTIFS('ZASOBY N'!$B$10:$B149,'ZASOBY N'!$B149,'ZASOBY N'!$C$10:'ZASOBY N'!$C149,'ZASOBY N'!$C149,'ZASOBY N'!$D$10:'ZASOBY N'!$D149,'ZASOBY N'!$D149,'ZASOBY N'!$H$10:'ZASOBY N'!$H149,'ZASOBY N'!$H149 )</f>
        <v>0</v>
      </c>
      <c r="BN152" s="411">
        <f t="shared" si="94"/>
        <v>0</v>
      </c>
      <c r="BO152" s="425">
        <f t="shared" si="95"/>
        <v>0</v>
      </c>
      <c r="BP152" s="94"/>
      <c r="BQ152" s="94"/>
      <c r="BR152" s="94"/>
      <c r="BS152" s="94"/>
      <c r="BT152" s="94"/>
      <c r="BU152" s="94"/>
      <c r="BV152" s="94"/>
      <c r="BW152" s="426" t="str">
        <f t="shared" si="90"/>
        <v/>
      </c>
      <c r="BX152" s="439" t="str">
        <f>IF(E152=0,"",NN!E152)</f>
        <v/>
      </c>
      <c r="BY152" s="396" t="str">
        <f>IF(A152="","",NN!A152)</f>
        <v/>
      </c>
      <c r="BZ152" s="428" t="str">
        <f>IF(OR(E152=LEGENDA!$D$30,E152=LEGENDA!$D$31,E152=LEGENDA!$D$32,E152=LEGENDA!$D$33,E152=LEGENDA!$D$34,E152=LEGENDA!$D$35,E152=LEGENDA!$D$36,E152=LEGENDA!$D$37),AV152,"")</f>
        <v/>
      </c>
      <c r="CA152" s="428" t="str">
        <f>IF(OR(E152=LEGENDA!$D$30,E152=LEGENDA!$D$31,E152=LEGENDA!$D$32,E152=LEGENDA!$D$33,E152=LEGENDA!$D$34,E152=LEGENDA!$D$35,E152=LEGENDA!$D$36,E152=LEGENDA!$D$37),AG152,"")</f>
        <v/>
      </c>
      <c r="CB152" s="397" t="str">
        <f t="shared" si="91"/>
        <v/>
      </c>
      <c r="CC152" s="397" t="str">
        <f t="shared" si="96"/>
        <v/>
      </c>
      <c r="CD152" s="397" t="str">
        <f t="shared" si="97"/>
        <v/>
      </c>
      <c r="CE152" s="397" t="str">
        <f t="shared" si="98"/>
        <v/>
      </c>
      <c r="CF152" s="397" t="str">
        <f t="shared" si="99"/>
        <v/>
      </c>
      <c r="CG152" s="397" t="str">
        <f t="shared" si="100"/>
        <v/>
      </c>
      <c r="CH152" s="397" t="str">
        <f>IF(OR(E152=LEGENDA!$D$28,E152=LEGENDA!$D$29,E152=LEGENDA!$D$30,E152=LEGENDA!$D$31,E152=LEGENDA!$D$32,E152=LEGENDA!$D$33,E152=LEGENDA!$D$34,E152=LEGENDA!$D$35,E152=LEGENDA!$D$36,E152=LEGENDA!$D$39),1,"")</f>
        <v/>
      </c>
      <c r="CI152" s="397" t="str">
        <f t="shared" si="101"/>
        <v/>
      </c>
      <c r="CJ152" s="397" t="str">
        <f t="shared" si="92"/>
        <v/>
      </c>
    </row>
    <row r="153" spans="1:88" ht="18.75" customHeight="1" thickBot="1" x14ac:dyDescent="0.3">
      <c r="A153" s="152" t="str">
        <f>IF('ZASOBY N'!A150="","",'ZASOBY N'!A150)</f>
        <v/>
      </c>
      <c r="B153" s="137" t="str">
        <f>IF('ZASOBY N'!B150="","",'ZASOBY N'!B150)</f>
        <v/>
      </c>
      <c r="C153" s="137" t="str">
        <f>IF('ZASOBY N'!C150="","",'ZASOBY N'!C150)</f>
        <v/>
      </c>
      <c r="D153" s="354" t="str">
        <f>IF('ZASOBY N'!D150="","",'ZASOBY N'!D150)</f>
        <v/>
      </c>
      <c r="E153" s="404"/>
      <c r="F153" s="130"/>
      <c r="G153" s="129"/>
      <c r="H153" s="301"/>
      <c r="I153" s="301"/>
      <c r="J153" s="147" t="str">
        <f>IF('ZASOBY N'!$F150="","",'ZASOBY N'!$F150)</f>
        <v/>
      </c>
      <c r="K153" s="403"/>
      <c r="L153" s="254" t="str">
        <f t="shared" si="102"/>
        <v/>
      </c>
      <c r="M153" s="300"/>
      <c r="N153" s="300"/>
      <c r="O153" s="140" t="str">
        <f>IF(L153="","",IF(OR(E153=LEGENDA!$D$28,E153=LEGENDA!$D$29,E153=LEGENDA!$D$31,E153=LEGENDA!$D$38),0.15,0))</f>
        <v/>
      </c>
      <c r="P153" s="140" t="str">
        <f>IF(L153="","",IF(AND(E153=LEGENDA!$D$39,H153=""),"BRAK kol.7",IF(AND(F153=LEGENDA!$A$105,H153=""),"BRAK kol.7",IF(AND(F153=LEGENDA!$A$106,H153=""),"BRAK kol.7",IF(AND(F153=LEGENDA!$A$107,H153=""),"BRAK kol.7",IF(AND(F153=LEGENDA!$A$108,H153=""),"BRAK kol.7",IF(AND(F153=LEGENDA!$A$109,H153=""),"BRAK kol.7",L153*O153)))))))</f>
        <v/>
      </c>
      <c r="Q153" s="141" t="str">
        <f t="shared" si="72"/>
        <v/>
      </c>
      <c r="R153" s="142" t="str">
        <f t="shared" si="73"/>
        <v/>
      </c>
      <c r="S153" s="149" t="str">
        <f t="shared" si="93"/>
        <v/>
      </c>
      <c r="T153" s="431" t="str">
        <f t="shared" si="74"/>
        <v/>
      </c>
      <c r="U153" s="402"/>
      <c r="V153" s="431" t="str">
        <f t="shared" si="75"/>
        <v/>
      </c>
      <c r="W153" s="257"/>
      <c r="X153" s="302" t="str">
        <f>IF(U153="","",IF(AND(V153="",W153=""),"",IF(AND(E153=LEGENDA!$D$39,H153=""),"BRAK kol.7",IF(AND(F153=LEGENDA!$A$105,H153="",E153=LEGENDA!$D$35),V153*W153,IF(AND(F153=LEGENDA!$A$105,H153="",E153=LEGENDA!$D$36),V153*W153,IF(AND(F153=LEGENDA!$A$105,H153=""),"BRAK kol.7",IF(AND(F153=LEGENDA!$A$106,H153=""),"BRAK kol.7",IF(AND(F153=LEGENDA!$A$107,H153=""),"BRAK kol.7",IF(AND(F153=LEGENDA!$A$108,H153=""),"BRAK kol.7",IF(AND(F153=LEGENDA!$A$109,H153=""),"BRAK kol.7",IF(AND(U153&gt;0,W153=""),"Brakkol21",IF(OR(T153="Błąd kol. 7",T153="Błąd kol.8"),T153,IF(AND(H153="",I153=""),"BRAKkol7-8",V153*W153)))))))))))))</f>
        <v/>
      </c>
      <c r="Y153" s="402"/>
      <c r="Z153" s="431" t="str">
        <f t="shared" si="76"/>
        <v/>
      </c>
      <c r="AA153" s="257"/>
      <c r="AB153" s="302" t="str">
        <f>IF(OR(Y153="",Z153="",AA153=""),"",IF(AND(E153=LEGENDA!$D$39,H153=""),"BRAK kol.7",IF(AND(F153=LEGENDA!$A$105,H153=""),"BRAK kol.7",IF(AND(F153=LEGENDA!$A$106,H153=""),"BRAK kol.7",IF(AND(F153=LEGENDA!$A$107,H153=""),"BRAK kol.7",IF(AND(F153=LEGENDA!$A$108,H153=""),"BRAK kol.7",IF(AND(F153=LEGENDA!$A$109,H153=""),"BRAK kol.7",Z153*AA153)))))))</f>
        <v/>
      </c>
      <c r="AC153" s="302" t="str">
        <f t="shared" si="77"/>
        <v/>
      </c>
      <c r="AD153" s="143" t="str">
        <f>IFERROR(IF(OR(J153="",AC153=""),"",IF(AND(E153=LEGENDA!$D$39,H153="",I153=""),"BRAK kol.7",AC153*$J153)),"BRAK kol.7")</f>
        <v/>
      </c>
      <c r="AE153" s="144" t="str">
        <f t="shared" si="78"/>
        <v/>
      </c>
      <c r="AF153" s="143" t="str">
        <f t="shared" si="79"/>
        <v/>
      </c>
      <c r="AG153" s="143" t="str">
        <f t="shared" si="80"/>
        <v/>
      </c>
      <c r="AH153" s="143" t="str">
        <f t="shared" si="81"/>
        <v/>
      </c>
      <c r="AI153" s="131"/>
      <c r="AJ153" s="327"/>
      <c r="AK153" s="286" t="str">
        <f t="shared" si="82"/>
        <v/>
      </c>
      <c r="AL153" s="287" t="str">
        <f t="shared" si="83"/>
        <v/>
      </c>
      <c r="AM153" s="287" t="str">
        <f t="shared" si="84"/>
        <v/>
      </c>
      <c r="AN153" s="318" t="str">
        <f>IF('ZASOBY N'!BD150="","",'ZASOBY N'!BD150)</f>
        <v/>
      </c>
      <c r="AO153" s="320"/>
      <c r="AP153" s="329">
        <f t="shared" si="85"/>
        <v>0</v>
      </c>
      <c r="AQ153" s="333">
        <f t="shared" si="70"/>
        <v>0</v>
      </c>
      <c r="AR153" s="333">
        <f t="shared" si="70"/>
        <v>0</v>
      </c>
      <c r="AS153" s="333">
        <f t="shared" si="86"/>
        <v>0</v>
      </c>
      <c r="AT153" s="333">
        <f t="shared" si="87"/>
        <v>0</v>
      </c>
      <c r="AU153" s="333">
        <f t="shared" si="88"/>
        <v>0</v>
      </c>
      <c r="AV153" s="396" t="str">
        <f>IF(BJ153=0,"",NN!BJ153)</f>
        <v/>
      </c>
      <c r="AW153" s="460" t="str">
        <f>IF('UPR BILANS N'!W151="","",'UPR BILANS N'!W151)</f>
        <v/>
      </c>
      <c r="AX153" s="94" t="str">
        <f t="shared" si="89"/>
        <v/>
      </c>
      <c r="AY153" s="94"/>
      <c r="AZ153" s="94"/>
      <c r="BA153" s="94"/>
      <c r="BB153" s="94"/>
      <c r="BC153" s="94"/>
      <c r="BD153" s="94"/>
      <c r="BE153" s="94"/>
      <c r="BF153" s="94"/>
      <c r="BG153" s="94"/>
      <c r="BH153" s="94"/>
      <c r="BI153" s="94"/>
      <c r="BJ153" s="414">
        <f>IFERROR(IF(AND(BL153=1,BM153=1,SUMIF($C153:$C$525,$C153,$AH153:$AH$525)=$BN153),$BN153,IF($BO153&gt;0,$BO153,IF(AND(B153=B154,C153=C154,D153=D154,J153=J154),AH153+AH154,IF(AND(COUNTIF($C$13:$C152,$C153)&gt;=1,COUNTIF($D$13:$D152,$D153)&gt;=1),0,IF(AND(SUMIF($B153:$B$525,$B153,$AH153:$AH$525)&gt;$AH153,SUMIF($C153:$C$525,$C153,$AH153:$AH$525)&gt;$AH153,SUMIF($D153:$D$525,$D153,$AH153:$AH$525)&gt;$AH153),SUMIF($C153:$C$525,$C153,$BN153:$BN$525),0))))),0)</f>
        <v>0</v>
      </c>
      <c r="BK153" s="424"/>
      <c r="BL153" s="409">
        <f>COUNTIFS('ZASOBY N'!$B150:$B$525,'ZASOBY N'!$B150,'ZASOBY N'!$C150:'ZASOBY N'!$C$525,'ZASOBY N'!$C150,'ZASOBY N'!$D150:'ZASOBY N'!$D$525,'ZASOBY N'!$D150,'ZASOBY N'!$H150:'ZASOBY N'!$H$525,'ZASOBY N'!$H150 )</f>
        <v>0</v>
      </c>
      <c r="BM153" s="410">
        <f>COUNTIFS('ZASOBY N'!$B$10:$B150,'ZASOBY N'!$B150,'ZASOBY N'!$C$10:'ZASOBY N'!$C150,'ZASOBY N'!$C150,'ZASOBY N'!$D$10:'ZASOBY N'!$D150,'ZASOBY N'!$D150,'ZASOBY N'!$H$10:'ZASOBY N'!$H150,'ZASOBY N'!$H150 )</f>
        <v>0</v>
      </c>
      <c r="BN153" s="411">
        <f t="shared" si="94"/>
        <v>0</v>
      </c>
      <c r="BO153" s="425">
        <f t="shared" si="95"/>
        <v>0</v>
      </c>
      <c r="BP153" s="94"/>
      <c r="BQ153" s="94"/>
      <c r="BR153" s="94"/>
      <c r="BS153" s="94"/>
      <c r="BT153" s="94"/>
      <c r="BU153" s="94"/>
      <c r="BV153" s="94"/>
      <c r="BW153" s="426" t="str">
        <f t="shared" si="90"/>
        <v/>
      </c>
      <c r="BX153" s="439" t="str">
        <f>IF(E153=0,"",NN!E153)</f>
        <v/>
      </c>
      <c r="BY153" s="396" t="str">
        <f>IF(A153="","",NN!A153)</f>
        <v/>
      </c>
      <c r="BZ153" s="428" t="str">
        <f>IF(OR(E153=LEGENDA!$D$30,E153=LEGENDA!$D$31,E153=LEGENDA!$D$32,E153=LEGENDA!$D$33,E153=LEGENDA!$D$34,E153=LEGENDA!$D$35,E153=LEGENDA!$D$36,E153=LEGENDA!$D$37),AV153,"")</f>
        <v/>
      </c>
      <c r="CA153" s="428" t="str">
        <f>IF(OR(E153=LEGENDA!$D$30,E153=LEGENDA!$D$31,E153=LEGENDA!$D$32,E153=LEGENDA!$D$33,E153=LEGENDA!$D$34,E153=LEGENDA!$D$35,E153=LEGENDA!$D$36,E153=LEGENDA!$D$37),AG153,"")</f>
        <v/>
      </c>
      <c r="CB153" s="397" t="str">
        <f t="shared" si="91"/>
        <v/>
      </c>
      <c r="CC153" s="397" t="str">
        <f t="shared" si="96"/>
        <v/>
      </c>
      <c r="CD153" s="397" t="str">
        <f t="shared" si="97"/>
        <v/>
      </c>
      <c r="CE153" s="397" t="str">
        <f t="shared" si="98"/>
        <v/>
      </c>
      <c r="CF153" s="397" t="str">
        <f t="shared" si="99"/>
        <v/>
      </c>
      <c r="CG153" s="397" t="str">
        <f t="shared" si="100"/>
        <v/>
      </c>
      <c r="CH153" s="397" t="str">
        <f>IF(OR(E153=LEGENDA!$D$28,E153=LEGENDA!$D$29,E153=LEGENDA!$D$30,E153=LEGENDA!$D$31,E153=LEGENDA!$D$32,E153=LEGENDA!$D$33,E153=LEGENDA!$D$34,E153=LEGENDA!$D$35,E153=LEGENDA!$D$36,E153=LEGENDA!$D$39),1,"")</f>
        <v/>
      </c>
      <c r="CI153" s="397" t="str">
        <f t="shared" si="101"/>
        <v/>
      </c>
      <c r="CJ153" s="397" t="str">
        <f t="shared" si="92"/>
        <v/>
      </c>
    </row>
    <row r="154" spans="1:88" ht="18.75" customHeight="1" thickBot="1" x14ac:dyDescent="0.3">
      <c r="A154" s="152" t="str">
        <f>IF('ZASOBY N'!A151="","",'ZASOBY N'!A151)</f>
        <v/>
      </c>
      <c r="B154" s="137" t="str">
        <f>IF('ZASOBY N'!B151="","",'ZASOBY N'!B151)</f>
        <v/>
      </c>
      <c r="C154" s="137" t="str">
        <f>IF('ZASOBY N'!C151="","",'ZASOBY N'!C151)</f>
        <v/>
      </c>
      <c r="D154" s="354" t="str">
        <f>IF('ZASOBY N'!D151="","",'ZASOBY N'!D151)</f>
        <v/>
      </c>
      <c r="E154" s="404"/>
      <c r="F154" s="130"/>
      <c r="G154" s="129"/>
      <c r="H154" s="301"/>
      <c r="I154" s="301"/>
      <c r="J154" s="147" t="str">
        <f>IF('ZASOBY N'!$F151="","",'ZASOBY N'!$F151)</f>
        <v/>
      </c>
      <c r="K154" s="403"/>
      <c r="L154" s="254" t="str">
        <f t="shared" si="102"/>
        <v/>
      </c>
      <c r="M154" s="300"/>
      <c r="N154" s="300"/>
      <c r="O154" s="140" t="str">
        <f>IF(L154="","",IF(OR(E154=LEGENDA!$D$28,E154=LEGENDA!$D$29,E154=LEGENDA!$D$31,E154=LEGENDA!$D$38),0.15,0))</f>
        <v/>
      </c>
      <c r="P154" s="140" t="str">
        <f>IF(L154="","",IF(AND(E154=LEGENDA!$D$39,H154=""),"BRAK kol.7",IF(AND(F154=LEGENDA!$A$105,H154=""),"BRAK kol.7",IF(AND(F154=LEGENDA!$A$106,H154=""),"BRAK kol.7",IF(AND(F154=LEGENDA!$A$107,H154=""),"BRAK kol.7",IF(AND(F154=LEGENDA!$A$108,H154=""),"BRAK kol.7",IF(AND(F154=LEGENDA!$A$109,H154=""),"BRAK kol.7",L154*O154)))))))</f>
        <v/>
      </c>
      <c r="Q154" s="141" t="str">
        <f t="shared" si="72"/>
        <v/>
      </c>
      <c r="R154" s="142" t="str">
        <f t="shared" si="73"/>
        <v/>
      </c>
      <c r="S154" s="149" t="str">
        <f t="shared" si="93"/>
        <v/>
      </c>
      <c r="T154" s="431" t="str">
        <f t="shared" si="74"/>
        <v/>
      </c>
      <c r="U154" s="402"/>
      <c r="V154" s="431" t="str">
        <f t="shared" si="75"/>
        <v/>
      </c>
      <c r="W154" s="257"/>
      <c r="X154" s="302" t="str">
        <f>IF(U154="","",IF(AND(V154="",W154=""),"",IF(AND(E154=LEGENDA!$D$39,H154=""),"BRAK kol.7",IF(AND(F154=LEGENDA!$A$105,H154="",E154=LEGENDA!$D$35),V154*W154,IF(AND(F154=LEGENDA!$A$105,H154="",E154=LEGENDA!$D$36),V154*W154,IF(AND(F154=LEGENDA!$A$105,H154=""),"BRAK kol.7",IF(AND(F154=LEGENDA!$A$106,H154=""),"BRAK kol.7",IF(AND(F154=LEGENDA!$A$107,H154=""),"BRAK kol.7",IF(AND(F154=LEGENDA!$A$108,H154=""),"BRAK kol.7",IF(AND(F154=LEGENDA!$A$109,H154=""),"BRAK kol.7",IF(AND(U154&gt;0,W154=""),"Brakkol21",IF(OR(T154="Błąd kol. 7",T154="Błąd kol.8"),T154,IF(AND(H154="",I154=""),"BRAKkol7-8",V154*W154)))))))))))))</f>
        <v/>
      </c>
      <c r="Y154" s="402"/>
      <c r="Z154" s="431" t="str">
        <f t="shared" si="76"/>
        <v/>
      </c>
      <c r="AA154" s="257"/>
      <c r="AB154" s="302" t="str">
        <f>IF(OR(Y154="",Z154="",AA154=""),"",IF(AND(E154=LEGENDA!$D$39,H154=""),"BRAK kol.7",IF(AND(F154=LEGENDA!$A$105,H154=""),"BRAK kol.7",IF(AND(F154=LEGENDA!$A$106,H154=""),"BRAK kol.7",IF(AND(F154=LEGENDA!$A$107,H154=""),"BRAK kol.7",IF(AND(F154=LEGENDA!$A$108,H154=""),"BRAK kol.7",IF(AND(F154=LEGENDA!$A$109,H154=""),"BRAK kol.7",Z154*AA154)))))))</f>
        <v/>
      </c>
      <c r="AC154" s="302" t="str">
        <f t="shared" si="77"/>
        <v/>
      </c>
      <c r="AD154" s="143" t="str">
        <f>IFERROR(IF(OR(J154="",AC154=""),"",IF(AND(E154=LEGENDA!$D$39,H154="",I154=""),"BRAK kol.7",AC154*$J154)),"BRAK kol.7")</f>
        <v/>
      </c>
      <c r="AE154" s="144" t="str">
        <f t="shared" si="78"/>
        <v/>
      </c>
      <c r="AF154" s="143" t="str">
        <f t="shared" si="79"/>
        <v/>
      </c>
      <c r="AG154" s="143" t="str">
        <f t="shared" si="80"/>
        <v/>
      </c>
      <c r="AH154" s="143" t="str">
        <f t="shared" si="81"/>
        <v/>
      </c>
      <c r="AI154" s="131"/>
      <c r="AJ154" s="327"/>
      <c r="AK154" s="286" t="str">
        <f t="shared" si="82"/>
        <v/>
      </c>
      <c r="AL154" s="287" t="str">
        <f t="shared" si="83"/>
        <v/>
      </c>
      <c r="AM154" s="287" t="str">
        <f t="shared" si="84"/>
        <v/>
      </c>
      <c r="AN154" s="318" t="str">
        <f>IF('ZASOBY N'!BD151="","",'ZASOBY N'!BD151)</f>
        <v/>
      </c>
      <c r="AO154" s="320"/>
      <c r="AP154" s="329">
        <f t="shared" si="85"/>
        <v>0</v>
      </c>
      <c r="AQ154" s="333">
        <f t="shared" si="70"/>
        <v>0</v>
      </c>
      <c r="AR154" s="333">
        <f t="shared" si="70"/>
        <v>0</v>
      </c>
      <c r="AS154" s="333">
        <f t="shared" si="86"/>
        <v>0</v>
      </c>
      <c r="AT154" s="333">
        <f t="shared" si="87"/>
        <v>0</v>
      </c>
      <c r="AU154" s="333">
        <f t="shared" si="88"/>
        <v>0</v>
      </c>
      <c r="AV154" s="396" t="str">
        <f>IF(BJ154=0,"",NN!BJ154)</f>
        <v/>
      </c>
      <c r="AW154" s="460" t="str">
        <f>IF('UPR BILANS N'!W152="","",'UPR BILANS N'!W152)</f>
        <v/>
      </c>
      <c r="AX154" s="94" t="str">
        <f t="shared" si="89"/>
        <v/>
      </c>
      <c r="AY154" s="94"/>
      <c r="AZ154" s="94"/>
      <c r="BA154" s="94"/>
      <c r="BB154" s="94"/>
      <c r="BC154" s="94"/>
      <c r="BD154" s="94"/>
      <c r="BE154" s="94"/>
      <c r="BF154" s="94"/>
      <c r="BG154" s="94"/>
      <c r="BH154" s="94"/>
      <c r="BI154" s="94"/>
      <c r="BJ154" s="414">
        <f>IFERROR(IF(AND(BL154=1,BM154=1,SUMIF($C154:$C$525,$C154,$AH154:$AH$525)=$BN154),$BN154,IF($BO154&gt;0,$BO154,IF(AND(B154=B155,C154=C155,D154=D155,J154=J155),AH154+AH155,IF(AND(COUNTIF($C$13:$C153,$C154)&gt;=1,COUNTIF($D$13:$D153,$D154)&gt;=1),0,IF(AND(SUMIF($B154:$B$525,$B154,$AH154:$AH$525)&gt;$AH154,SUMIF($C154:$C$525,$C154,$AH154:$AH$525)&gt;$AH154,SUMIF($D154:$D$525,$D154,$AH154:$AH$525)&gt;$AH154),SUMIF($C154:$C$525,$C154,$BN154:$BN$525),0))))),0)</f>
        <v>0</v>
      </c>
      <c r="BK154" s="424"/>
      <c r="BL154" s="409">
        <f>COUNTIFS('ZASOBY N'!$B151:$B$525,'ZASOBY N'!$B151,'ZASOBY N'!$C151:'ZASOBY N'!$C$525,'ZASOBY N'!$C151,'ZASOBY N'!$D151:'ZASOBY N'!$D$525,'ZASOBY N'!$D151,'ZASOBY N'!$H151:'ZASOBY N'!$H$525,'ZASOBY N'!$H151 )</f>
        <v>0</v>
      </c>
      <c r="BM154" s="410">
        <f>COUNTIFS('ZASOBY N'!$B$10:$B151,'ZASOBY N'!$B151,'ZASOBY N'!$C$10:'ZASOBY N'!$C151,'ZASOBY N'!$C151,'ZASOBY N'!$D$10:'ZASOBY N'!$D151,'ZASOBY N'!$D151,'ZASOBY N'!$H$10:'ZASOBY N'!$H151,'ZASOBY N'!$H151 )</f>
        <v>0</v>
      </c>
      <c r="BN154" s="411">
        <f t="shared" si="94"/>
        <v>0</v>
      </c>
      <c r="BO154" s="425">
        <f t="shared" si="95"/>
        <v>0</v>
      </c>
      <c r="BP154" s="94"/>
      <c r="BQ154" s="94"/>
      <c r="BR154" s="94"/>
      <c r="BS154" s="94"/>
      <c r="BT154" s="94"/>
      <c r="BU154" s="94"/>
      <c r="BV154" s="94"/>
      <c r="BW154" s="426" t="str">
        <f t="shared" si="90"/>
        <v/>
      </c>
      <c r="BX154" s="439" t="str">
        <f>IF(E154=0,"",NN!E154)</f>
        <v/>
      </c>
      <c r="BY154" s="396" t="str">
        <f>IF(A154="","",NN!A154)</f>
        <v/>
      </c>
      <c r="BZ154" s="428" t="str">
        <f>IF(OR(E154=LEGENDA!$D$30,E154=LEGENDA!$D$31,E154=LEGENDA!$D$32,E154=LEGENDA!$D$33,E154=LEGENDA!$D$34,E154=LEGENDA!$D$35,E154=LEGENDA!$D$36,E154=LEGENDA!$D$37),AV154,"")</f>
        <v/>
      </c>
      <c r="CA154" s="428" t="str">
        <f>IF(OR(E154=LEGENDA!$D$30,E154=LEGENDA!$D$31,E154=LEGENDA!$D$32,E154=LEGENDA!$D$33,E154=LEGENDA!$D$34,E154=LEGENDA!$D$35,E154=LEGENDA!$D$36,E154=LEGENDA!$D$37),AG154,"")</f>
        <v/>
      </c>
      <c r="CB154" s="397" t="str">
        <f t="shared" si="91"/>
        <v/>
      </c>
      <c r="CC154" s="397" t="str">
        <f t="shared" si="96"/>
        <v/>
      </c>
      <c r="CD154" s="397" t="str">
        <f t="shared" si="97"/>
        <v/>
      </c>
      <c r="CE154" s="397" t="str">
        <f t="shared" si="98"/>
        <v/>
      </c>
      <c r="CF154" s="397" t="str">
        <f t="shared" si="99"/>
        <v/>
      </c>
      <c r="CG154" s="397" t="str">
        <f t="shared" si="100"/>
        <v/>
      </c>
      <c r="CH154" s="397" t="str">
        <f>IF(OR(E154=LEGENDA!$D$28,E154=LEGENDA!$D$29,E154=LEGENDA!$D$30,E154=LEGENDA!$D$31,E154=LEGENDA!$D$32,E154=LEGENDA!$D$33,E154=LEGENDA!$D$34,E154=LEGENDA!$D$35,E154=LEGENDA!$D$36,E154=LEGENDA!$D$39),1,"")</f>
        <v/>
      </c>
      <c r="CI154" s="397" t="str">
        <f t="shared" si="101"/>
        <v/>
      </c>
      <c r="CJ154" s="397" t="str">
        <f t="shared" si="92"/>
        <v/>
      </c>
    </row>
    <row r="155" spans="1:88" ht="18.75" customHeight="1" thickBot="1" x14ac:dyDescent="0.3">
      <c r="A155" s="152" t="str">
        <f>IF('ZASOBY N'!A152="","",'ZASOBY N'!A152)</f>
        <v/>
      </c>
      <c r="B155" s="137" t="str">
        <f>IF('ZASOBY N'!B152="","",'ZASOBY N'!B152)</f>
        <v/>
      </c>
      <c r="C155" s="137" t="str">
        <f>IF('ZASOBY N'!C152="","",'ZASOBY N'!C152)</f>
        <v/>
      </c>
      <c r="D155" s="354" t="str">
        <f>IF('ZASOBY N'!D152="","",'ZASOBY N'!D152)</f>
        <v/>
      </c>
      <c r="E155" s="404"/>
      <c r="F155" s="130"/>
      <c r="G155" s="129"/>
      <c r="H155" s="301"/>
      <c r="I155" s="301"/>
      <c r="J155" s="147" t="str">
        <f>IF('ZASOBY N'!$F152="","",'ZASOBY N'!$F152)</f>
        <v/>
      </c>
      <c r="K155" s="403"/>
      <c r="L155" s="254" t="str">
        <f t="shared" si="102"/>
        <v/>
      </c>
      <c r="M155" s="300"/>
      <c r="N155" s="300"/>
      <c r="O155" s="140" t="str">
        <f>IF(L155="","",IF(OR(E155=LEGENDA!$D$28,E155=LEGENDA!$D$29,E155=LEGENDA!$D$31,E155=LEGENDA!$D$38),0.15,0))</f>
        <v/>
      </c>
      <c r="P155" s="140" t="str">
        <f>IF(L155="","",IF(AND(E155=LEGENDA!$D$39,H155=""),"BRAK kol.7",IF(AND(F155=LEGENDA!$A$105,H155=""),"BRAK kol.7",IF(AND(F155=LEGENDA!$A$106,H155=""),"BRAK kol.7",IF(AND(F155=LEGENDA!$A$107,H155=""),"BRAK kol.7",IF(AND(F155=LEGENDA!$A$108,H155=""),"BRAK kol.7",IF(AND(F155=LEGENDA!$A$109,H155=""),"BRAK kol.7",L155*O155)))))))</f>
        <v/>
      </c>
      <c r="Q155" s="141" t="str">
        <f t="shared" si="72"/>
        <v/>
      </c>
      <c r="R155" s="142" t="str">
        <f t="shared" si="73"/>
        <v/>
      </c>
      <c r="S155" s="149" t="str">
        <f t="shared" si="93"/>
        <v/>
      </c>
      <c r="T155" s="431" t="str">
        <f t="shared" si="74"/>
        <v/>
      </c>
      <c r="U155" s="402"/>
      <c r="V155" s="431" t="str">
        <f t="shared" si="75"/>
        <v/>
      </c>
      <c r="W155" s="257"/>
      <c r="X155" s="302" t="str">
        <f>IF(U155="","",IF(AND(V155="",W155=""),"",IF(AND(E155=LEGENDA!$D$39,H155=""),"BRAK kol.7",IF(AND(F155=LEGENDA!$A$105,H155="",E155=LEGENDA!$D$35),V155*W155,IF(AND(F155=LEGENDA!$A$105,H155="",E155=LEGENDA!$D$36),V155*W155,IF(AND(F155=LEGENDA!$A$105,H155=""),"BRAK kol.7",IF(AND(F155=LEGENDA!$A$106,H155=""),"BRAK kol.7",IF(AND(F155=LEGENDA!$A$107,H155=""),"BRAK kol.7",IF(AND(F155=LEGENDA!$A$108,H155=""),"BRAK kol.7",IF(AND(F155=LEGENDA!$A$109,H155=""),"BRAK kol.7",IF(AND(U155&gt;0,W155=""),"Brakkol21",IF(OR(T155="Błąd kol. 7",T155="Błąd kol.8"),T155,IF(AND(H155="",I155=""),"BRAKkol7-8",V155*W155)))))))))))))</f>
        <v/>
      </c>
      <c r="Y155" s="402"/>
      <c r="Z155" s="431" t="str">
        <f t="shared" si="76"/>
        <v/>
      </c>
      <c r="AA155" s="257"/>
      <c r="AB155" s="302" t="str">
        <f>IF(OR(Y155="",Z155="",AA155=""),"",IF(AND(E155=LEGENDA!$D$39,H155=""),"BRAK kol.7",IF(AND(F155=LEGENDA!$A$105,H155=""),"BRAK kol.7",IF(AND(F155=LEGENDA!$A$106,H155=""),"BRAK kol.7",IF(AND(F155=LEGENDA!$A$107,H155=""),"BRAK kol.7",IF(AND(F155=LEGENDA!$A$108,H155=""),"BRAK kol.7",IF(AND(F155=LEGENDA!$A$109,H155=""),"BRAK kol.7",Z155*AA155)))))))</f>
        <v/>
      </c>
      <c r="AC155" s="302" t="str">
        <f t="shared" si="77"/>
        <v/>
      </c>
      <c r="AD155" s="143" t="str">
        <f>IFERROR(IF(OR(J155="",AC155=""),"",IF(AND(E155=LEGENDA!$D$39,H155="",I155=""),"BRAK kol.7",AC155*$J155)),"BRAK kol.7")</f>
        <v/>
      </c>
      <c r="AE155" s="144" t="str">
        <f t="shared" si="78"/>
        <v/>
      </c>
      <c r="AF155" s="143" t="str">
        <f t="shared" si="79"/>
        <v/>
      </c>
      <c r="AG155" s="143" t="str">
        <f t="shared" si="80"/>
        <v/>
      </c>
      <c r="AH155" s="143" t="str">
        <f t="shared" si="81"/>
        <v/>
      </c>
      <c r="AI155" s="131"/>
      <c r="AJ155" s="327"/>
      <c r="AK155" s="286" t="str">
        <f t="shared" si="82"/>
        <v/>
      </c>
      <c r="AL155" s="287" t="str">
        <f t="shared" si="83"/>
        <v/>
      </c>
      <c r="AM155" s="287" t="str">
        <f t="shared" si="84"/>
        <v/>
      </c>
      <c r="AN155" s="318" t="str">
        <f>IF('ZASOBY N'!BD152="","",'ZASOBY N'!BD152)</f>
        <v/>
      </c>
      <c r="AO155" s="320"/>
      <c r="AP155" s="329">
        <f t="shared" si="85"/>
        <v>0</v>
      </c>
      <c r="AQ155" s="333">
        <f t="shared" si="70"/>
        <v>0</v>
      </c>
      <c r="AR155" s="333">
        <f t="shared" si="70"/>
        <v>0</v>
      </c>
      <c r="AS155" s="333">
        <f t="shared" si="86"/>
        <v>0</v>
      </c>
      <c r="AT155" s="333">
        <f t="shared" si="87"/>
        <v>0</v>
      </c>
      <c r="AU155" s="333">
        <f t="shared" si="88"/>
        <v>0</v>
      </c>
      <c r="AV155" s="396" t="str">
        <f>IF(BJ155=0,"",NN!BJ155)</f>
        <v/>
      </c>
      <c r="AW155" s="460" t="str">
        <f>IF('UPR BILANS N'!W153="","",'UPR BILANS N'!W153)</f>
        <v/>
      </c>
      <c r="AX155" s="94" t="str">
        <f t="shared" si="89"/>
        <v/>
      </c>
      <c r="AY155" s="94"/>
      <c r="AZ155" s="94"/>
      <c r="BA155" s="94"/>
      <c r="BB155" s="94"/>
      <c r="BC155" s="94"/>
      <c r="BD155" s="94"/>
      <c r="BE155" s="94"/>
      <c r="BF155" s="94"/>
      <c r="BG155" s="94"/>
      <c r="BH155" s="94"/>
      <c r="BI155" s="94"/>
      <c r="BJ155" s="414">
        <f>IFERROR(IF(AND(BL155=1,BM155=1,SUMIF($C155:$C$525,$C155,$AH155:$AH$525)=$BN155),$BN155,IF($BO155&gt;0,$BO155,IF(AND(B155=B156,C155=C156,D155=D156,J155=J156),AH155+AH156,IF(AND(COUNTIF($C$13:$C154,$C155)&gt;=1,COUNTIF($D$13:$D154,$D155)&gt;=1),0,IF(AND(SUMIF($B155:$B$525,$B155,$AH155:$AH$525)&gt;$AH155,SUMIF($C155:$C$525,$C155,$AH155:$AH$525)&gt;$AH155,SUMIF($D155:$D$525,$D155,$AH155:$AH$525)&gt;$AH155),SUMIF($C155:$C$525,$C155,$BN155:$BN$525),0))))),0)</f>
        <v>0</v>
      </c>
      <c r="BK155" s="424"/>
      <c r="BL155" s="409">
        <f>COUNTIFS('ZASOBY N'!$B152:$B$525,'ZASOBY N'!$B152,'ZASOBY N'!$C152:'ZASOBY N'!$C$525,'ZASOBY N'!$C152,'ZASOBY N'!$D152:'ZASOBY N'!$D$525,'ZASOBY N'!$D152,'ZASOBY N'!$H152:'ZASOBY N'!$H$525,'ZASOBY N'!$H152 )</f>
        <v>0</v>
      </c>
      <c r="BM155" s="410">
        <f>COUNTIFS('ZASOBY N'!$B$10:$B152,'ZASOBY N'!$B152,'ZASOBY N'!$C$10:'ZASOBY N'!$C152,'ZASOBY N'!$C152,'ZASOBY N'!$D$10:'ZASOBY N'!$D152,'ZASOBY N'!$D152,'ZASOBY N'!$H$10:'ZASOBY N'!$H152,'ZASOBY N'!$H152 )</f>
        <v>0</v>
      </c>
      <c r="BN155" s="411">
        <f t="shared" si="94"/>
        <v>0</v>
      </c>
      <c r="BO155" s="425">
        <f t="shared" si="95"/>
        <v>0</v>
      </c>
      <c r="BP155" s="94"/>
      <c r="BQ155" s="94"/>
      <c r="BR155" s="94"/>
      <c r="BS155" s="94"/>
      <c r="BT155" s="94"/>
      <c r="BU155" s="94"/>
      <c r="BV155" s="94"/>
      <c r="BW155" s="426" t="str">
        <f t="shared" si="90"/>
        <v/>
      </c>
      <c r="BX155" s="439" t="str">
        <f>IF(E155=0,"",NN!E155)</f>
        <v/>
      </c>
      <c r="BY155" s="396" t="str">
        <f>IF(A155="","",NN!A155)</f>
        <v/>
      </c>
      <c r="BZ155" s="428" t="str">
        <f>IF(OR(E155=LEGENDA!$D$30,E155=LEGENDA!$D$31,E155=LEGENDA!$D$32,E155=LEGENDA!$D$33,E155=LEGENDA!$D$34,E155=LEGENDA!$D$35,E155=LEGENDA!$D$36,E155=LEGENDA!$D$37),AV155,"")</f>
        <v/>
      </c>
      <c r="CA155" s="428" t="str">
        <f>IF(OR(E155=LEGENDA!$D$30,E155=LEGENDA!$D$31,E155=LEGENDA!$D$32,E155=LEGENDA!$D$33,E155=LEGENDA!$D$34,E155=LEGENDA!$D$35,E155=LEGENDA!$D$36,E155=LEGENDA!$D$37),AG155,"")</f>
        <v/>
      </c>
      <c r="CB155" s="397" t="str">
        <f t="shared" si="91"/>
        <v/>
      </c>
      <c r="CC155" s="397" t="str">
        <f t="shared" si="96"/>
        <v/>
      </c>
      <c r="CD155" s="397" t="str">
        <f t="shared" si="97"/>
        <v/>
      </c>
      <c r="CE155" s="397" t="str">
        <f t="shared" si="98"/>
        <v/>
      </c>
      <c r="CF155" s="397" t="str">
        <f t="shared" si="99"/>
        <v/>
      </c>
      <c r="CG155" s="397" t="str">
        <f t="shared" si="100"/>
        <v/>
      </c>
      <c r="CH155" s="397" t="str">
        <f>IF(OR(E155=LEGENDA!$D$28,E155=LEGENDA!$D$29,E155=LEGENDA!$D$30,E155=LEGENDA!$D$31,E155=LEGENDA!$D$32,E155=LEGENDA!$D$33,E155=LEGENDA!$D$34,E155=LEGENDA!$D$35,E155=LEGENDA!$D$36,E155=LEGENDA!$D$39),1,"")</f>
        <v/>
      </c>
      <c r="CI155" s="397" t="str">
        <f t="shared" si="101"/>
        <v/>
      </c>
      <c r="CJ155" s="397" t="str">
        <f t="shared" si="92"/>
        <v/>
      </c>
    </row>
    <row r="156" spans="1:88" ht="18.75" customHeight="1" thickBot="1" x14ac:dyDescent="0.3">
      <c r="A156" s="152" t="str">
        <f>IF('ZASOBY N'!A153="","",'ZASOBY N'!A153)</f>
        <v/>
      </c>
      <c r="B156" s="137" t="str">
        <f>IF('ZASOBY N'!B153="","",'ZASOBY N'!B153)</f>
        <v/>
      </c>
      <c r="C156" s="137" t="str">
        <f>IF('ZASOBY N'!C153="","",'ZASOBY N'!C153)</f>
        <v/>
      </c>
      <c r="D156" s="354" t="str">
        <f>IF('ZASOBY N'!D153="","",'ZASOBY N'!D153)</f>
        <v/>
      </c>
      <c r="E156" s="404"/>
      <c r="F156" s="130"/>
      <c r="G156" s="129"/>
      <c r="H156" s="301"/>
      <c r="I156" s="301"/>
      <c r="J156" s="147" t="str">
        <f>IF('ZASOBY N'!$F153="","",'ZASOBY N'!$F153)</f>
        <v/>
      </c>
      <c r="K156" s="403"/>
      <c r="L156" s="254" t="str">
        <f t="shared" si="102"/>
        <v/>
      </c>
      <c r="M156" s="300"/>
      <c r="N156" s="300"/>
      <c r="O156" s="140" t="str">
        <f>IF(L156="","",IF(OR(E156=LEGENDA!$D$28,E156=LEGENDA!$D$29,E156=LEGENDA!$D$31,E156=LEGENDA!$D$38),0.15,0))</f>
        <v/>
      </c>
      <c r="P156" s="140" t="str">
        <f>IF(L156="","",IF(AND(E156=LEGENDA!$D$39,H156=""),"BRAK kol.7",IF(AND(F156=LEGENDA!$A$105,H156=""),"BRAK kol.7",IF(AND(F156=LEGENDA!$A$106,H156=""),"BRAK kol.7",IF(AND(F156=LEGENDA!$A$107,H156=""),"BRAK kol.7",IF(AND(F156=LEGENDA!$A$108,H156=""),"BRAK kol.7",IF(AND(F156=LEGENDA!$A$109,H156=""),"BRAK kol.7",L156*O156)))))))</f>
        <v/>
      </c>
      <c r="Q156" s="141" t="str">
        <f t="shared" si="72"/>
        <v/>
      </c>
      <c r="R156" s="142" t="str">
        <f t="shared" si="73"/>
        <v/>
      </c>
      <c r="S156" s="149" t="str">
        <f t="shared" si="93"/>
        <v/>
      </c>
      <c r="T156" s="431" t="str">
        <f t="shared" si="74"/>
        <v/>
      </c>
      <c r="U156" s="402"/>
      <c r="V156" s="431" t="str">
        <f t="shared" si="75"/>
        <v/>
      </c>
      <c r="W156" s="257"/>
      <c r="X156" s="302" t="str">
        <f>IF(U156="","",IF(AND(V156="",W156=""),"",IF(AND(E156=LEGENDA!$D$39,H156=""),"BRAK kol.7",IF(AND(F156=LEGENDA!$A$105,H156="",E156=LEGENDA!$D$35),V156*W156,IF(AND(F156=LEGENDA!$A$105,H156="",E156=LEGENDA!$D$36),V156*W156,IF(AND(F156=LEGENDA!$A$105,H156=""),"BRAK kol.7",IF(AND(F156=LEGENDA!$A$106,H156=""),"BRAK kol.7",IF(AND(F156=LEGENDA!$A$107,H156=""),"BRAK kol.7",IF(AND(F156=LEGENDA!$A$108,H156=""),"BRAK kol.7",IF(AND(F156=LEGENDA!$A$109,H156=""),"BRAK kol.7",IF(AND(U156&gt;0,W156=""),"Brakkol21",IF(OR(T156="Błąd kol. 7",T156="Błąd kol.8"),T156,IF(AND(H156="",I156=""),"BRAKkol7-8",V156*W156)))))))))))))</f>
        <v/>
      </c>
      <c r="Y156" s="402"/>
      <c r="Z156" s="431" t="str">
        <f t="shared" si="76"/>
        <v/>
      </c>
      <c r="AA156" s="257"/>
      <c r="AB156" s="302" t="str">
        <f>IF(OR(Y156="",Z156="",AA156=""),"",IF(AND(E156=LEGENDA!$D$39,H156=""),"BRAK kol.7",IF(AND(F156=LEGENDA!$A$105,H156=""),"BRAK kol.7",IF(AND(F156=LEGENDA!$A$106,H156=""),"BRAK kol.7",IF(AND(F156=LEGENDA!$A$107,H156=""),"BRAK kol.7",IF(AND(F156=LEGENDA!$A$108,H156=""),"BRAK kol.7",IF(AND(F156=LEGENDA!$A$109,H156=""),"BRAK kol.7",Z156*AA156)))))))</f>
        <v/>
      </c>
      <c r="AC156" s="302" t="str">
        <f t="shared" si="77"/>
        <v/>
      </c>
      <c r="AD156" s="143" t="str">
        <f>IFERROR(IF(OR(J156="",AC156=""),"",IF(AND(E156=LEGENDA!$D$39,H156="",I156=""),"BRAK kol.7",AC156*$J156)),"BRAK kol.7")</f>
        <v/>
      </c>
      <c r="AE156" s="144" t="str">
        <f t="shared" si="78"/>
        <v/>
      </c>
      <c r="AF156" s="143" t="str">
        <f t="shared" si="79"/>
        <v/>
      </c>
      <c r="AG156" s="143" t="str">
        <f t="shared" si="80"/>
        <v/>
      </c>
      <c r="AH156" s="143" t="str">
        <f t="shared" si="81"/>
        <v/>
      </c>
      <c r="AI156" s="131"/>
      <c r="AJ156" s="327"/>
      <c r="AK156" s="286" t="str">
        <f t="shared" si="82"/>
        <v/>
      </c>
      <c r="AL156" s="287" t="str">
        <f t="shared" si="83"/>
        <v/>
      </c>
      <c r="AM156" s="287" t="str">
        <f t="shared" si="84"/>
        <v/>
      </c>
      <c r="AN156" s="318" t="str">
        <f>IF('ZASOBY N'!BD153="","",'ZASOBY N'!BD153)</f>
        <v/>
      </c>
      <c r="AO156" s="320"/>
      <c r="AP156" s="329">
        <f t="shared" si="85"/>
        <v>0</v>
      </c>
      <c r="AQ156" s="333">
        <f t="shared" si="70"/>
        <v>0</v>
      </c>
      <c r="AR156" s="333">
        <f t="shared" si="70"/>
        <v>0</v>
      </c>
      <c r="AS156" s="333">
        <f t="shared" si="86"/>
        <v>0</v>
      </c>
      <c r="AT156" s="333">
        <f t="shared" si="87"/>
        <v>0</v>
      </c>
      <c r="AU156" s="333">
        <f t="shared" si="88"/>
        <v>0</v>
      </c>
      <c r="AV156" s="396" t="str">
        <f>IF(BJ156=0,"",NN!BJ156)</f>
        <v/>
      </c>
      <c r="AW156" s="460" t="str">
        <f>IF('UPR BILANS N'!W154="","",'UPR BILANS N'!W154)</f>
        <v/>
      </c>
      <c r="AX156" s="94" t="str">
        <f t="shared" si="89"/>
        <v/>
      </c>
      <c r="AY156" s="94"/>
      <c r="AZ156" s="94"/>
      <c r="BA156" s="94"/>
      <c r="BB156" s="94"/>
      <c r="BC156" s="94"/>
      <c r="BD156" s="94"/>
      <c r="BE156" s="94"/>
      <c r="BF156" s="94"/>
      <c r="BG156" s="94"/>
      <c r="BH156" s="94"/>
      <c r="BI156" s="94"/>
      <c r="BJ156" s="414">
        <f>IFERROR(IF(AND(BL156=1,BM156=1,SUMIF($C156:$C$525,$C156,$AH156:$AH$525)=$BN156),$BN156,IF($BO156&gt;0,$BO156,IF(AND(B156=B157,C156=C157,D156=D157,J156=J157),AH156+AH157,IF(AND(COUNTIF($C$13:$C155,$C156)&gt;=1,COUNTIF($D$13:$D155,$D156)&gt;=1),0,IF(AND(SUMIF($B156:$B$525,$B156,$AH156:$AH$525)&gt;$AH156,SUMIF($C156:$C$525,$C156,$AH156:$AH$525)&gt;$AH156,SUMIF($D156:$D$525,$D156,$AH156:$AH$525)&gt;$AH156),SUMIF($C156:$C$525,$C156,$BN156:$BN$525),0))))),0)</f>
        <v>0</v>
      </c>
      <c r="BK156" s="424"/>
      <c r="BL156" s="409">
        <f>COUNTIFS('ZASOBY N'!$B153:$B$525,'ZASOBY N'!$B153,'ZASOBY N'!$C153:'ZASOBY N'!$C$525,'ZASOBY N'!$C153,'ZASOBY N'!$D153:'ZASOBY N'!$D$525,'ZASOBY N'!$D153,'ZASOBY N'!$H153:'ZASOBY N'!$H$525,'ZASOBY N'!$H153 )</f>
        <v>0</v>
      </c>
      <c r="BM156" s="410">
        <f>COUNTIFS('ZASOBY N'!$B$10:$B153,'ZASOBY N'!$B153,'ZASOBY N'!$C$10:'ZASOBY N'!$C153,'ZASOBY N'!$C153,'ZASOBY N'!$D$10:'ZASOBY N'!$D153,'ZASOBY N'!$D153,'ZASOBY N'!$H$10:'ZASOBY N'!$H153,'ZASOBY N'!$H153 )</f>
        <v>0</v>
      </c>
      <c r="BN156" s="411">
        <f t="shared" si="94"/>
        <v>0</v>
      </c>
      <c r="BO156" s="425">
        <f t="shared" si="95"/>
        <v>0</v>
      </c>
      <c r="BP156" s="94"/>
      <c r="BQ156" s="94"/>
      <c r="BR156" s="94"/>
      <c r="BS156" s="94"/>
      <c r="BT156" s="94"/>
      <c r="BU156" s="94"/>
      <c r="BV156" s="94"/>
      <c r="BW156" s="426" t="str">
        <f t="shared" si="90"/>
        <v/>
      </c>
      <c r="BX156" s="439" t="str">
        <f>IF(E156=0,"",NN!E156)</f>
        <v/>
      </c>
      <c r="BY156" s="396" t="str">
        <f>IF(A156="","",NN!A156)</f>
        <v/>
      </c>
      <c r="BZ156" s="428" t="str">
        <f>IF(OR(E156=LEGENDA!$D$30,E156=LEGENDA!$D$31,E156=LEGENDA!$D$32,E156=LEGENDA!$D$33,E156=LEGENDA!$D$34,E156=LEGENDA!$D$35,E156=LEGENDA!$D$36,E156=LEGENDA!$D$37),AV156,"")</f>
        <v/>
      </c>
      <c r="CA156" s="428" t="str">
        <f>IF(OR(E156=LEGENDA!$D$30,E156=LEGENDA!$D$31,E156=LEGENDA!$D$32,E156=LEGENDA!$D$33,E156=LEGENDA!$D$34,E156=LEGENDA!$D$35,E156=LEGENDA!$D$36,E156=LEGENDA!$D$37),AG156,"")</f>
        <v/>
      </c>
      <c r="CB156" s="397" t="str">
        <f t="shared" si="91"/>
        <v/>
      </c>
      <c r="CC156" s="397" t="str">
        <f t="shared" si="96"/>
        <v/>
      </c>
      <c r="CD156" s="397" t="str">
        <f t="shared" si="97"/>
        <v/>
      </c>
      <c r="CE156" s="397" t="str">
        <f t="shared" si="98"/>
        <v/>
      </c>
      <c r="CF156" s="397" t="str">
        <f t="shared" si="99"/>
        <v/>
      </c>
      <c r="CG156" s="397" t="str">
        <f t="shared" si="100"/>
        <v/>
      </c>
      <c r="CH156" s="397" t="str">
        <f>IF(OR(E156=LEGENDA!$D$28,E156=LEGENDA!$D$29,E156=LEGENDA!$D$30,E156=LEGENDA!$D$31,E156=LEGENDA!$D$32,E156=LEGENDA!$D$33,E156=LEGENDA!$D$34,E156=LEGENDA!$D$35,E156=LEGENDA!$D$36,E156=LEGENDA!$D$39),1,"")</f>
        <v/>
      </c>
      <c r="CI156" s="397" t="str">
        <f t="shared" si="101"/>
        <v/>
      </c>
      <c r="CJ156" s="397" t="str">
        <f t="shared" si="92"/>
        <v/>
      </c>
    </row>
    <row r="157" spans="1:88" ht="18.75" customHeight="1" thickBot="1" x14ac:dyDescent="0.3">
      <c r="A157" s="152" t="str">
        <f>IF('ZASOBY N'!A154="","",'ZASOBY N'!A154)</f>
        <v/>
      </c>
      <c r="B157" s="137" t="str">
        <f>IF('ZASOBY N'!B154="","",'ZASOBY N'!B154)</f>
        <v/>
      </c>
      <c r="C157" s="137" t="str">
        <f>IF('ZASOBY N'!C154="","",'ZASOBY N'!C154)</f>
        <v/>
      </c>
      <c r="D157" s="354" t="str">
        <f>IF('ZASOBY N'!D154="","",'ZASOBY N'!D154)</f>
        <v/>
      </c>
      <c r="E157" s="404"/>
      <c r="F157" s="130"/>
      <c r="G157" s="129"/>
      <c r="H157" s="301"/>
      <c r="I157" s="301"/>
      <c r="J157" s="147" t="str">
        <f>IF('ZASOBY N'!$F154="","",'ZASOBY N'!$F154)</f>
        <v/>
      </c>
      <c r="K157" s="403"/>
      <c r="L157" s="254" t="str">
        <f t="shared" si="102"/>
        <v/>
      </c>
      <c r="M157" s="300"/>
      <c r="N157" s="300"/>
      <c r="O157" s="140" t="str">
        <f>IF(L157="","",IF(OR(E157=LEGENDA!$D$28,E157=LEGENDA!$D$29,E157=LEGENDA!$D$31,E157=LEGENDA!$D$38),0.15,0))</f>
        <v/>
      </c>
      <c r="P157" s="140" t="str">
        <f>IF(L157="","",IF(AND(E157=LEGENDA!$D$39,H157=""),"BRAK kol.7",IF(AND(F157=LEGENDA!$A$105,H157=""),"BRAK kol.7",IF(AND(F157=LEGENDA!$A$106,H157=""),"BRAK kol.7",IF(AND(F157=LEGENDA!$A$107,H157=""),"BRAK kol.7",IF(AND(F157=LEGENDA!$A$108,H157=""),"BRAK kol.7",IF(AND(F157=LEGENDA!$A$109,H157=""),"BRAK kol.7",L157*O157)))))))</f>
        <v/>
      </c>
      <c r="Q157" s="141" t="str">
        <f t="shared" si="72"/>
        <v/>
      </c>
      <c r="R157" s="142" t="str">
        <f t="shared" si="73"/>
        <v/>
      </c>
      <c r="S157" s="149" t="str">
        <f t="shared" si="93"/>
        <v/>
      </c>
      <c r="T157" s="431" t="str">
        <f t="shared" si="74"/>
        <v/>
      </c>
      <c r="U157" s="402"/>
      <c r="V157" s="431" t="str">
        <f t="shared" si="75"/>
        <v/>
      </c>
      <c r="W157" s="257"/>
      <c r="X157" s="302" t="str">
        <f>IF(U157="","",IF(AND(V157="",W157=""),"",IF(AND(E157=LEGENDA!$D$39,H157=""),"BRAK kol.7",IF(AND(F157=LEGENDA!$A$105,H157="",E157=LEGENDA!$D$35),V157*W157,IF(AND(F157=LEGENDA!$A$105,H157="",E157=LEGENDA!$D$36),V157*W157,IF(AND(F157=LEGENDA!$A$105,H157=""),"BRAK kol.7",IF(AND(F157=LEGENDA!$A$106,H157=""),"BRAK kol.7",IF(AND(F157=LEGENDA!$A$107,H157=""),"BRAK kol.7",IF(AND(F157=LEGENDA!$A$108,H157=""),"BRAK kol.7",IF(AND(F157=LEGENDA!$A$109,H157=""),"BRAK kol.7",IF(AND(U157&gt;0,W157=""),"Brakkol21",IF(OR(T157="Błąd kol. 7",T157="Błąd kol.8"),T157,IF(AND(H157="",I157=""),"BRAKkol7-8",V157*W157)))))))))))))</f>
        <v/>
      </c>
      <c r="Y157" s="402"/>
      <c r="Z157" s="431" t="str">
        <f t="shared" si="76"/>
        <v/>
      </c>
      <c r="AA157" s="257"/>
      <c r="AB157" s="302" t="str">
        <f>IF(OR(Y157="",Z157="",AA157=""),"",IF(AND(E157=LEGENDA!$D$39,H157=""),"BRAK kol.7",IF(AND(F157=LEGENDA!$A$105,H157=""),"BRAK kol.7",IF(AND(F157=LEGENDA!$A$106,H157=""),"BRAK kol.7",IF(AND(F157=LEGENDA!$A$107,H157=""),"BRAK kol.7",IF(AND(F157=LEGENDA!$A$108,H157=""),"BRAK kol.7",IF(AND(F157=LEGENDA!$A$109,H157=""),"BRAK kol.7",Z157*AA157)))))))</f>
        <v/>
      </c>
      <c r="AC157" s="302" t="str">
        <f t="shared" si="77"/>
        <v/>
      </c>
      <c r="AD157" s="143" t="str">
        <f>IFERROR(IF(OR(J157="",AC157=""),"",IF(AND(E157=LEGENDA!$D$39,H157="",I157=""),"BRAK kol.7",AC157*$J157)),"BRAK kol.7")</f>
        <v/>
      </c>
      <c r="AE157" s="144" t="str">
        <f t="shared" si="78"/>
        <v/>
      </c>
      <c r="AF157" s="143" t="str">
        <f t="shared" si="79"/>
        <v/>
      </c>
      <c r="AG157" s="143" t="str">
        <f t="shared" si="80"/>
        <v/>
      </c>
      <c r="AH157" s="143" t="str">
        <f t="shared" si="81"/>
        <v/>
      </c>
      <c r="AI157" s="131"/>
      <c r="AJ157" s="327"/>
      <c r="AK157" s="286" t="str">
        <f t="shared" si="82"/>
        <v/>
      </c>
      <c r="AL157" s="287" t="str">
        <f t="shared" si="83"/>
        <v/>
      </c>
      <c r="AM157" s="287" t="str">
        <f t="shared" si="84"/>
        <v/>
      </c>
      <c r="AN157" s="318" t="str">
        <f>IF('ZASOBY N'!BD154="","",'ZASOBY N'!BD154)</f>
        <v/>
      </c>
      <c r="AO157" s="320"/>
      <c r="AP157" s="329">
        <f t="shared" si="85"/>
        <v>0</v>
      </c>
      <c r="AQ157" s="333">
        <f t="shared" ref="AQ157:AR220" si="103">IF($E157=AQ$6,$AF157,0)</f>
        <v>0</v>
      </c>
      <c r="AR157" s="333">
        <f t="shared" si="103"/>
        <v>0</v>
      </c>
      <c r="AS157" s="333">
        <f t="shared" si="86"/>
        <v>0</v>
      </c>
      <c r="AT157" s="333">
        <f t="shared" si="87"/>
        <v>0</v>
      </c>
      <c r="AU157" s="333">
        <f t="shared" si="88"/>
        <v>0</v>
      </c>
      <c r="AV157" s="396" t="str">
        <f>IF(BJ157=0,"",NN!BJ157)</f>
        <v/>
      </c>
      <c r="AW157" s="460" t="str">
        <f>IF('UPR BILANS N'!W155="","",'UPR BILANS N'!W155)</f>
        <v/>
      </c>
      <c r="AX157" s="94" t="str">
        <f t="shared" si="89"/>
        <v/>
      </c>
      <c r="AY157" s="94"/>
      <c r="AZ157" s="94"/>
      <c r="BA157" s="94"/>
      <c r="BB157" s="94"/>
      <c r="BC157" s="94"/>
      <c r="BD157" s="94"/>
      <c r="BE157" s="94"/>
      <c r="BF157" s="94"/>
      <c r="BG157" s="94"/>
      <c r="BH157" s="94"/>
      <c r="BI157" s="94"/>
      <c r="BJ157" s="414">
        <f>IFERROR(IF(AND(BL157=1,BM157=1,SUMIF($C157:$C$525,$C157,$AH157:$AH$525)=$BN157),$BN157,IF($BO157&gt;0,$BO157,IF(AND(B157=B158,C157=C158,D157=D158,J157=J158),AH157+AH158,IF(AND(COUNTIF($C$13:$C156,$C157)&gt;=1,COUNTIF($D$13:$D156,$D157)&gt;=1),0,IF(AND(SUMIF($B157:$B$525,$B157,$AH157:$AH$525)&gt;$AH157,SUMIF($C157:$C$525,$C157,$AH157:$AH$525)&gt;$AH157,SUMIF($D157:$D$525,$D157,$AH157:$AH$525)&gt;$AH157),SUMIF($C157:$C$525,$C157,$BN157:$BN$525),0))))),0)</f>
        <v>0</v>
      </c>
      <c r="BK157" s="424"/>
      <c r="BL157" s="409">
        <f>COUNTIFS('ZASOBY N'!$B154:$B$525,'ZASOBY N'!$B154,'ZASOBY N'!$C154:'ZASOBY N'!$C$525,'ZASOBY N'!$C154,'ZASOBY N'!$D154:'ZASOBY N'!$D$525,'ZASOBY N'!$D154,'ZASOBY N'!$H154:'ZASOBY N'!$H$525,'ZASOBY N'!$H154 )</f>
        <v>0</v>
      </c>
      <c r="BM157" s="410">
        <f>COUNTIFS('ZASOBY N'!$B$10:$B154,'ZASOBY N'!$B154,'ZASOBY N'!$C$10:'ZASOBY N'!$C154,'ZASOBY N'!$C154,'ZASOBY N'!$D$10:'ZASOBY N'!$D154,'ZASOBY N'!$D154,'ZASOBY N'!$H$10:'ZASOBY N'!$H154,'ZASOBY N'!$H154 )</f>
        <v>0</v>
      </c>
      <c r="BN157" s="411">
        <f t="shared" si="94"/>
        <v>0</v>
      </c>
      <c r="BO157" s="425">
        <f t="shared" si="95"/>
        <v>0</v>
      </c>
      <c r="BP157" s="94"/>
      <c r="BQ157" s="94"/>
      <c r="BR157" s="94"/>
      <c r="BS157" s="94"/>
      <c r="BT157" s="94"/>
      <c r="BU157" s="94"/>
      <c r="BV157" s="94"/>
      <c r="BW157" s="426" t="str">
        <f t="shared" si="90"/>
        <v/>
      </c>
      <c r="BX157" s="439" t="str">
        <f>IF(E157=0,"",NN!E157)</f>
        <v/>
      </c>
      <c r="BY157" s="396" t="str">
        <f>IF(A157="","",NN!A157)</f>
        <v/>
      </c>
      <c r="BZ157" s="428" t="str">
        <f>IF(OR(E157=LEGENDA!$D$30,E157=LEGENDA!$D$31,E157=LEGENDA!$D$32,E157=LEGENDA!$D$33,E157=LEGENDA!$D$34,E157=LEGENDA!$D$35,E157=LEGENDA!$D$36,E157=LEGENDA!$D$37),AV157,"")</f>
        <v/>
      </c>
      <c r="CA157" s="428" t="str">
        <f>IF(OR(E157=LEGENDA!$D$30,E157=LEGENDA!$D$31,E157=LEGENDA!$D$32,E157=LEGENDA!$D$33,E157=LEGENDA!$D$34,E157=LEGENDA!$D$35,E157=LEGENDA!$D$36,E157=LEGENDA!$D$37),AG157,"")</f>
        <v/>
      </c>
      <c r="CB157" s="397" t="str">
        <f t="shared" si="91"/>
        <v/>
      </c>
      <c r="CC157" s="397" t="str">
        <f t="shared" si="96"/>
        <v/>
      </c>
      <c r="CD157" s="397" t="str">
        <f t="shared" si="97"/>
        <v/>
      </c>
      <c r="CE157" s="397" t="str">
        <f t="shared" si="98"/>
        <v/>
      </c>
      <c r="CF157" s="397" t="str">
        <f t="shared" si="99"/>
        <v/>
      </c>
      <c r="CG157" s="397" t="str">
        <f t="shared" si="100"/>
        <v/>
      </c>
      <c r="CH157" s="397" t="str">
        <f>IF(OR(E157=LEGENDA!$D$28,E157=LEGENDA!$D$29,E157=LEGENDA!$D$30,E157=LEGENDA!$D$31,E157=LEGENDA!$D$32,E157=LEGENDA!$D$33,E157=LEGENDA!$D$34,E157=LEGENDA!$D$35,E157=LEGENDA!$D$36,E157=LEGENDA!$D$39),1,"")</f>
        <v/>
      </c>
      <c r="CI157" s="397" t="str">
        <f t="shared" si="101"/>
        <v/>
      </c>
      <c r="CJ157" s="397" t="str">
        <f t="shared" si="92"/>
        <v/>
      </c>
    </row>
    <row r="158" spans="1:88" ht="18.75" customHeight="1" thickBot="1" x14ac:dyDescent="0.3">
      <c r="A158" s="152" t="str">
        <f>IF('ZASOBY N'!A155="","",'ZASOBY N'!A155)</f>
        <v/>
      </c>
      <c r="B158" s="137" t="str">
        <f>IF('ZASOBY N'!B155="","",'ZASOBY N'!B155)</f>
        <v/>
      </c>
      <c r="C158" s="137" t="str">
        <f>IF('ZASOBY N'!C155="","",'ZASOBY N'!C155)</f>
        <v/>
      </c>
      <c r="D158" s="354" t="str">
        <f>IF('ZASOBY N'!D155="","",'ZASOBY N'!D155)</f>
        <v/>
      </c>
      <c r="E158" s="404"/>
      <c r="F158" s="130"/>
      <c r="G158" s="129"/>
      <c r="H158" s="301"/>
      <c r="I158" s="301"/>
      <c r="J158" s="147" t="str">
        <f>IF('ZASOBY N'!$F155="","",'ZASOBY N'!$F155)</f>
        <v/>
      </c>
      <c r="K158" s="403"/>
      <c r="L158" s="254" t="str">
        <f t="shared" si="102"/>
        <v/>
      </c>
      <c r="M158" s="300"/>
      <c r="N158" s="300"/>
      <c r="O158" s="140" t="str">
        <f>IF(L158="","",IF(OR(E158=LEGENDA!$D$28,E158=LEGENDA!$D$29,E158=LEGENDA!$D$31,E158=LEGENDA!$D$38),0.15,0))</f>
        <v/>
      </c>
      <c r="P158" s="140" t="str">
        <f>IF(L158="","",IF(AND(E158=LEGENDA!$D$39,H158=""),"BRAK kol.7",IF(AND(F158=LEGENDA!$A$105,H158=""),"BRAK kol.7",IF(AND(F158=LEGENDA!$A$106,H158=""),"BRAK kol.7",IF(AND(F158=LEGENDA!$A$107,H158=""),"BRAK kol.7",IF(AND(F158=LEGENDA!$A$108,H158=""),"BRAK kol.7",IF(AND(F158=LEGENDA!$A$109,H158=""),"BRAK kol.7",L158*O158)))))))</f>
        <v/>
      </c>
      <c r="Q158" s="141" t="str">
        <f t="shared" si="72"/>
        <v/>
      </c>
      <c r="R158" s="142" t="str">
        <f t="shared" si="73"/>
        <v/>
      </c>
      <c r="S158" s="149" t="str">
        <f t="shared" si="93"/>
        <v/>
      </c>
      <c r="T158" s="431" t="str">
        <f t="shared" si="74"/>
        <v/>
      </c>
      <c r="U158" s="402"/>
      <c r="V158" s="431" t="str">
        <f t="shared" si="75"/>
        <v/>
      </c>
      <c r="W158" s="257"/>
      <c r="X158" s="302" t="str">
        <f>IF(U158="","",IF(AND(V158="",W158=""),"",IF(AND(E158=LEGENDA!$D$39,H158=""),"BRAK kol.7",IF(AND(F158=LEGENDA!$A$105,H158="",E158=LEGENDA!$D$35),V158*W158,IF(AND(F158=LEGENDA!$A$105,H158="",E158=LEGENDA!$D$36),V158*W158,IF(AND(F158=LEGENDA!$A$105,H158=""),"BRAK kol.7",IF(AND(F158=LEGENDA!$A$106,H158=""),"BRAK kol.7",IF(AND(F158=LEGENDA!$A$107,H158=""),"BRAK kol.7",IF(AND(F158=LEGENDA!$A$108,H158=""),"BRAK kol.7",IF(AND(F158=LEGENDA!$A$109,H158=""),"BRAK kol.7",IF(AND(U158&gt;0,W158=""),"Brakkol21",IF(OR(T158="Błąd kol. 7",T158="Błąd kol.8"),T158,IF(AND(H158="",I158=""),"BRAKkol7-8",V158*W158)))))))))))))</f>
        <v/>
      </c>
      <c r="Y158" s="402"/>
      <c r="Z158" s="431" t="str">
        <f t="shared" si="76"/>
        <v/>
      </c>
      <c r="AA158" s="257"/>
      <c r="AB158" s="302" t="str">
        <f>IF(OR(Y158="",Z158="",AA158=""),"",IF(AND(E158=LEGENDA!$D$39,H158=""),"BRAK kol.7",IF(AND(F158=LEGENDA!$A$105,H158=""),"BRAK kol.7",IF(AND(F158=LEGENDA!$A$106,H158=""),"BRAK kol.7",IF(AND(F158=LEGENDA!$A$107,H158=""),"BRAK kol.7",IF(AND(F158=LEGENDA!$A$108,H158=""),"BRAK kol.7",IF(AND(F158=LEGENDA!$A$109,H158=""),"BRAK kol.7",Z158*AA158)))))))</f>
        <v/>
      </c>
      <c r="AC158" s="302" t="str">
        <f t="shared" si="77"/>
        <v/>
      </c>
      <c r="AD158" s="143" t="str">
        <f>IFERROR(IF(OR(J158="",AC158=""),"",IF(AND(E158=LEGENDA!$D$39,H158="",I158=""),"BRAK kol.7",AC158*$J158)),"BRAK kol.7")</f>
        <v/>
      </c>
      <c r="AE158" s="144" t="str">
        <f t="shared" si="78"/>
        <v/>
      </c>
      <c r="AF158" s="143" t="str">
        <f t="shared" si="79"/>
        <v/>
      </c>
      <c r="AG158" s="143" t="str">
        <f t="shared" si="80"/>
        <v/>
      </c>
      <c r="AH158" s="143" t="str">
        <f t="shared" si="81"/>
        <v/>
      </c>
      <c r="AI158" s="131"/>
      <c r="AJ158" s="327"/>
      <c r="AK158" s="286" t="str">
        <f t="shared" si="82"/>
        <v/>
      </c>
      <c r="AL158" s="287" t="str">
        <f t="shared" si="83"/>
        <v/>
      </c>
      <c r="AM158" s="287" t="str">
        <f t="shared" si="84"/>
        <v/>
      </c>
      <c r="AN158" s="318" t="str">
        <f>IF('ZASOBY N'!BD155="","",'ZASOBY N'!BD155)</f>
        <v/>
      </c>
      <c r="AO158" s="320"/>
      <c r="AP158" s="329">
        <f t="shared" si="85"/>
        <v>0</v>
      </c>
      <c r="AQ158" s="333">
        <f t="shared" si="103"/>
        <v>0</v>
      </c>
      <c r="AR158" s="333">
        <f t="shared" si="103"/>
        <v>0</v>
      </c>
      <c r="AS158" s="333">
        <f t="shared" si="86"/>
        <v>0</v>
      </c>
      <c r="AT158" s="333">
        <f t="shared" si="87"/>
        <v>0</v>
      </c>
      <c r="AU158" s="333">
        <f t="shared" si="88"/>
        <v>0</v>
      </c>
      <c r="AV158" s="396" t="str">
        <f>IF(BJ158=0,"",NN!BJ158)</f>
        <v/>
      </c>
      <c r="AW158" s="460" t="str">
        <f>IF('UPR BILANS N'!W156="","",'UPR BILANS N'!W156)</f>
        <v/>
      </c>
      <c r="AX158" s="94" t="str">
        <f t="shared" si="89"/>
        <v/>
      </c>
      <c r="AY158" s="94"/>
      <c r="AZ158" s="94"/>
      <c r="BA158" s="94"/>
      <c r="BB158" s="94"/>
      <c r="BC158" s="94"/>
      <c r="BD158" s="94"/>
      <c r="BE158" s="94"/>
      <c r="BF158" s="94"/>
      <c r="BG158" s="94"/>
      <c r="BH158" s="94"/>
      <c r="BI158" s="94"/>
      <c r="BJ158" s="414">
        <f>IFERROR(IF(AND(BL158=1,BM158=1,SUMIF($C158:$C$525,$C158,$AH158:$AH$525)=$BN158),$BN158,IF($BO158&gt;0,$BO158,IF(AND(B158=B159,C158=C159,D158=D159,J158=J159),AH158+AH159,IF(AND(COUNTIF($C$13:$C157,$C158)&gt;=1,COUNTIF($D$13:$D157,$D158)&gt;=1),0,IF(AND(SUMIF($B158:$B$525,$B158,$AH158:$AH$525)&gt;$AH158,SUMIF($C158:$C$525,$C158,$AH158:$AH$525)&gt;$AH158,SUMIF($D158:$D$525,$D158,$AH158:$AH$525)&gt;$AH158),SUMIF($C158:$C$525,$C158,$BN158:$BN$525),0))))),0)</f>
        <v>0</v>
      </c>
      <c r="BK158" s="424"/>
      <c r="BL158" s="409">
        <f>COUNTIFS('ZASOBY N'!$B155:$B$525,'ZASOBY N'!$B155,'ZASOBY N'!$C155:'ZASOBY N'!$C$525,'ZASOBY N'!$C155,'ZASOBY N'!$D155:'ZASOBY N'!$D$525,'ZASOBY N'!$D155,'ZASOBY N'!$H155:'ZASOBY N'!$H$525,'ZASOBY N'!$H155 )</f>
        <v>0</v>
      </c>
      <c r="BM158" s="410">
        <f>COUNTIFS('ZASOBY N'!$B$10:$B155,'ZASOBY N'!$B155,'ZASOBY N'!$C$10:'ZASOBY N'!$C155,'ZASOBY N'!$C155,'ZASOBY N'!$D$10:'ZASOBY N'!$D155,'ZASOBY N'!$D155,'ZASOBY N'!$H$10:'ZASOBY N'!$H155,'ZASOBY N'!$H155 )</f>
        <v>0</v>
      </c>
      <c r="BN158" s="411">
        <f t="shared" si="94"/>
        <v>0</v>
      </c>
      <c r="BO158" s="425">
        <f t="shared" si="95"/>
        <v>0</v>
      </c>
      <c r="BP158" s="94"/>
      <c r="BQ158" s="94"/>
      <c r="BR158" s="94"/>
      <c r="BS158" s="94"/>
      <c r="BT158" s="94"/>
      <c r="BU158" s="94"/>
      <c r="BV158" s="94"/>
      <c r="BW158" s="426" t="str">
        <f t="shared" si="90"/>
        <v/>
      </c>
      <c r="BX158" s="439" t="str">
        <f>IF(E158=0,"",NN!E158)</f>
        <v/>
      </c>
      <c r="BY158" s="396" t="str">
        <f>IF(A158="","",NN!A158)</f>
        <v/>
      </c>
      <c r="BZ158" s="428" t="str">
        <f>IF(OR(E158=LEGENDA!$D$30,E158=LEGENDA!$D$31,E158=LEGENDA!$D$32,E158=LEGENDA!$D$33,E158=LEGENDA!$D$34,E158=LEGENDA!$D$35,E158=LEGENDA!$D$36,E158=LEGENDA!$D$37),AV158,"")</f>
        <v/>
      </c>
      <c r="CA158" s="428" t="str">
        <f>IF(OR(E158=LEGENDA!$D$30,E158=LEGENDA!$D$31,E158=LEGENDA!$D$32,E158=LEGENDA!$D$33,E158=LEGENDA!$D$34,E158=LEGENDA!$D$35,E158=LEGENDA!$D$36,E158=LEGENDA!$D$37),AG158,"")</f>
        <v/>
      </c>
      <c r="CB158" s="397" t="str">
        <f t="shared" si="91"/>
        <v/>
      </c>
      <c r="CC158" s="397" t="str">
        <f t="shared" si="96"/>
        <v/>
      </c>
      <c r="CD158" s="397" t="str">
        <f t="shared" si="97"/>
        <v/>
      </c>
      <c r="CE158" s="397" t="str">
        <f t="shared" si="98"/>
        <v/>
      </c>
      <c r="CF158" s="397" t="str">
        <f t="shared" si="99"/>
        <v/>
      </c>
      <c r="CG158" s="397" t="str">
        <f t="shared" si="100"/>
        <v/>
      </c>
      <c r="CH158" s="397" t="str">
        <f>IF(OR(E158=LEGENDA!$D$28,E158=LEGENDA!$D$29,E158=LEGENDA!$D$30,E158=LEGENDA!$D$31,E158=LEGENDA!$D$32,E158=LEGENDA!$D$33,E158=LEGENDA!$D$34,E158=LEGENDA!$D$35,E158=LEGENDA!$D$36,E158=LEGENDA!$D$39),1,"")</f>
        <v/>
      </c>
      <c r="CI158" s="397" t="str">
        <f t="shared" si="101"/>
        <v/>
      </c>
      <c r="CJ158" s="397" t="str">
        <f t="shared" si="92"/>
        <v/>
      </c>
    </row>
    <row r="159" spans="1:88" ht="18.75" customHeight="1" thickBot="1" x14ac:dyDescent="0.3">
      <c r="A159" s="152" t="str">
        <f>IF('ZASOBY N'!A156="","",'ZASOBY N'!A156)</f>
        <v/>
      </c>
      <c r="B159" s="137" t="str">
        <f>IF('ZASOBY N'!B156="","",'ZASOBY N'!B156)</f>
        <v/>
      </c>
      <c r="C159" s="137" t="str">
        <f>IF('ZASOBY N'!C156="","",'ZASOBY N'!C156)</f>
        <v/>
      </c>
      <c r="D159" s="354" t="str">
        <f>IF('ZASOBY N'!D156="","",'ZASOBY N'!D156)</f>
        <v/>
      </c>
      <c r="E159" s="404"/>
      <c r="F159" s="130"/>
      <c r="G159" s="129"/>
      <c r="H159" s="301"/>
      <c r="I159" s="301"/>
      <c r="J159" s="147" t="str">
        <f>IF('ZASOBY N'!$F156="","",'ZASOBY N'!$F156)</f>
        <v/>
      </c>
      <c r="K159" s="403"/>
      <c r="L159" s="254" t="str">
        <f t="shared" si="102"/>
        <v/>
      </c>
      <c r="M159" s="300"/>
      <c r="N159" s="300"/>
      <c r="O159" s="140" t="str">
        <f>IF(L159="","",IF(OR(E159=LEGENDA!$D$28,E159=LEGENDA!$D$29,E159=LEGENDA!$D$31,E159=LEGENDA!$D$38),0.15,0))</f>
        <v/>
      </c>
      <c r="P159" s="140" t="str">
        <f>IF(L159="","",IF(AND(E159=LEGENDA!$D$39,H159=""),"BRAK kol.7",IF(AND(F159=LEGENDA!$A$105,H159=""),"BRAK kol.7",IF(AND(F159=LEGENDA!$A$106,H159=""),"BRAK kol.7",IF(AND(F159=LEGENDA!$A$107,H159=""),"BRAK kol.7",IF(AND(F159=LEGENDA!$A$108,H159=""),"BRAK kol.7",IF(AND(F159=LEGENDA!$A$109,H159=""),"BRAK kol.7",L159*O159)))))))</f>
        <v/>
      </c>
      <c r="Q159" s="141" t="str">
        <f t="shared" si="72"/>
        <v/>
      </c>
      <c r="R159" s="142" t="str">
        <f t="shared" si="73"/>
        <v/>
      </c>
      <c r="S159" s="149" t="str">
        <f t="shared" si="93"/>
        <v/>
      </c>
      <c r="T159" s="431" t="str">
        <f t="shared" si="74"/>
        <v/>
      </c>
      <c r="U159" s="402"/>
      <c r="V159" s="431" t="str">
        <f t="shared" si="75"/>
        <v/>
      </c>
      <c r="W159" s="257"/>
      <c r="X159" s="302" t="str">
        <f>IF(U159="","",IF(AND(V159="",W159=""),"",IF(AND(E159=LEGENDA!$D$39,H159=""),"BRAK kol.7",IF(AND(F159=LEGENDA!$A$105,H159="",E159=LEGENDA!$D$35),V159*W159,IF(AND(F159=LEGENDA!$A$105,H159="",E159=LEGENDA!$D$36),V159*W159,IF(AND(F159=LEGENDA!$A$105,H159=""),"BRAK kol.7",IF(AND(F159=LEGENDA!$A$106,H159=""),"BRAK kol.7",IF(AND(F159=LEGENDA!$A$107,H159=""),"BRAK kol.7",IF(AND(F159=LEGENDA!$A$108,H159=""),"BRAK kol.7",IF(AND(F159=LEGENDA!$A$109,H159=""),"BRAK kol.7",IF(AND(U159&gt;0,W159=""),"Brakkol21",IF(OR(T159="Błąd kol. 7",T159="Błąd kol.8"),T159,IF(AND(H159="",I159=""),"BRAKkol7-8",V159*W159)))))))))))))</f>
        <v/>
      </c>
      <c r="Y159" s="402"/>
      <c r="Z159" s="431" t="str">
        <f t="shared" si="76"/>
        <v/>
      </c>
      <c r="AA159" s="257"/>
      <c r="AB159" s="302" t="str">
        <f>IF(OR(Y159="",Z159="",AA159=""),"",IF(AND(E159=LEGENDA!$D$39,H159=""),"BRAK kol.7",IF(AND(F159=LEGENDA!$A$105,H159=""),"BRAK kol.7",IF(AND(F159=LEGENDA!$A$106,H159=""),"BRAK kol.7",IF(AND(F159=LEGENDA!$A$107,H159=""),"BRAK kol.7",IF(AND(F159=LEGENDA!$A$108,H159=""),"BRAK kol.7",IF(AND(F159=LEGENDA!$A$109,H159=""),"BRAK kol.7",Z159*AA159)))))))</f>
        <v/>
      </c>
      <c r="AC159" s="302" t="str">
        <f t="shared" si="77"/>
        <v/>
      </c>
      <c r="AD159" s="143" t="str">
        <f>IFERROR(IF(OR(J159="",AC159=""),"",IF(AND(E159=LEGENDA!$D$39,H159="",I159=""),"BRAK kol.7",AC159*$J159)),"BRAK kol.7")</f>
        <v/>
      </c>
      <c r="AE159" s="144" t="str">
        <f t="shared" si="78"/>
        <v/>
      </c>
      <c r="AF159" s="143" t="str">
        <f t="shared" si="79"/>
        <v/>
      </c>
      <c r="AG159" s="143" t="str">
        <f t="shared" si="80"/>
        <v/>
      </c>
      <c r="AH159" s="143" t="str">
        <f t="shared" si="81"/>
        <v/>
      </c>
      <c r="AI159" s="131"/>
      <c r="AJ159" s="327"/>
      <c r="AK159" s="286" t="str">
        <f t="shared" si="82"/>
        <v/>
      </c>
      <c r="AL159" s="287" t="str">
        <f t="shared" si="83"/>
        <v/>
      </c>
      <c r="AM159" s="287" t="str">
        <f t="shared" si="84"/>
        <v/>
      </c>
      <c r="AN159" s="318" t="str">
        <f>IF('ZASOBY N'!BD156="","",'ZASOBY N'!BD156)</f>
        <v/>
      </c>
      <c r="AO159" s="320"/>
      <c r="AP159" s="329">
        <f t="shared" si="85"/>
        <v>0</v>
      </c>
      <c r="AQ159" s="333">
        <f t="shared" si="103"/>
        <v>0</v>
      </c>
      <c r="AR159" s="333">
        <f t="shared" si="103"/>
        <v>0</v>
      </c>
      <c r="AS159" s="333">
        <f t="shared" si="86"/>
        <v>0</v>
      </c>
      <c r="AT159" s="333">
        <f t="shared" si="87"/>
        <v>0</v>
      </c>
      <c r="AU159" s="333">
        <f t="shared" si="88"/>
        <v>0</v>
      </c>
      <c r="AV159" s="396" t="str">
        <f>IF(BJ159=0,"",NN!BJ159)</f>
        <v/>
      </c>
      <c r="AW159" s="460" t="str">
        <f>IF('UPR BILANS N'!W157="","",'UPR BILANS N'!W157)</f>
        <v/>
      </c>
      <c r="AX159" s="94" t="str">
        <f t="shared" si="89"/>
        <v/>
      </c>
      <c r="AY159" s="94"/>
      <c r="AZ159" s="94"/>
      <c r="BA159" s="94"/>
      <c r="BB159" s="94"/>
      <c r="BC159" s="94"/>
      <c r="BD159" s="94"/>
      <c r="BE159" s="94"/>
      <c r="BF159" s="94"/>
      <c r="BG159" s="94"/>
      <c r="BH159" s="94"/>
      <c r="BI159" s="94"/>
      <c r="BJ159" s="414">
        <f>IFERROR(IF(AND(BL159=1,BM159=1,SUMIF($C159:$C$525,$C159,$AH159:$AH$525)=$BN159),$BN159,IF($BO159&gt;0,$BO159,IF(AND(B159=B160,C159=C160,D159=D160,J159=J160),AH159+AH160,IF(AND(COUNTIF($C$13:$C158,$C159)&gt;=1,COUNTIF($D$13:$D158,$D159)&gt;=1),0,IF(AND(SUMIF($B159:$B$525,$B159,$AH159:$AH$525)&gt;$AH159,SUMIF($C159:$C$525,$C159,$AH159:$AH$525)&gt;$AH159,SUMIF($D159:$D$525,$D159,$AH159:$AH$525)&gt;$AH159),SUMIF($C159:$C$525,$C159,$BN159:$BN$525),0))))),0)</f>
        <v>0</v>
      </c>
      <c r="BK159" s="424"/>
      <c r="BL159" s="409">
        <f>COUNTIFS('ZASOBY N'!$B156:$B$525,'ZASOBY N'!$B156,'ZASOBY N'!$C156:'ZASOBY N'!$C$525,'ZASOBY N'!$C156,'ZASOBY N'!$D156:'ZASOBY N'!$D$525,'ZASOBY N'!$D156,'ZASOBY N'!$H156:'ZASOBY N'!$H$525,'ZASOBY N'!$H156 )</f>
        <v>0</v>
      </c>
      <c r="BM159" s="410">
        <f>COUNTIFS('ZASOBY N'!$B$10:$B156,'ZASOBY N'!$B156,'ZASOBY N'!$C$10:'ZASOBY N'!$C156,'ZASOBY N'!$C156,'ZASOBY N'!$D$10:'ZASOBY N'!$D156,'ZASOBY N'!$D156,'ZASOBY N'!$H$10:'ZASOBY N'!$H156,'ZASOBY N'!$H156 )</f>
        <v>0</v>
      </c>
      <c r="BN159" s="411">
        <f t="shared" si="94"/>
        <v>0</v>
      </c>
      <c r="BO159" s="425">
        <f t="shared" si="95"/>
        <v>0</v>
      </c>
      <c r="BP159" s="94"/>
      <c r="BQ159" s="94"/>
      <c r="BR159" s="94"/>
      <c r="BS159" s="94"/>
      <c r="BT159" s="94"/>
      <c r="BU159" s="94"/>
      <c r="BV159" s="94"/>
      <c r="BW159" s="426" t="str">
        <f t="shared" si="90"/>
        <v/>
      </c>
      <c r="BX159" s="439" t="str">
        <f>IF(E159=0,"",NN!E159)</f>
        <v/>
      </c>
      <c r="BY159" s="396" t="str">
        <f>IF(A159="","",NN!A159)</f>
        <v/>
      </c>
      <c r="BZ159" s="428" t="str">
        <f>IF(OR(E159=LEGENDA!$D$30,E159=LEGENDA!$D$31,E159=LEGENDA!$D$32,E159=LEGENDA!$D$33,E159=LEGENDA!$D$34,E159=LEGENDA!$D$35,E159=LEGENDA!$D$36,E159=LEGENDA!$D$37),AV159,"")</f>
        <v/>
      </c>
      <c r="CA159" s="428" t="str">
        <f>IF(OR(E159=LEGENDA!$D$30,E159=LEGENDA!$D$31,E159=LEGENDA!$D$32,E159=LEGENDA!$D$33,E159=LEGENDA!$D$34,E159=LEGENDA!$D$35,E159=LEGENDA!$D$36,E159=LEGENDA!$D$37),AG159,"")</f>
        <v/>
      </c>
      <c r="CB159" s="397" t="str">
        <f t="shared" si="91"/>
        <v/>
      </c>
      <c r="CC159" s="397" t="str">
        <f t="shared" si="96"/>
        <v/>
      </c>
      <c r="CD159" s="397" t="str">
        <f t="shared" si="97"/>
        <v/>
      </c>
      <c r="CE159" s="397" t="str">
        <f t="shared" si="98"/>
        <v/>
      </c>
      <c r="CF159" s="397" t="str">
        <f t="shared" si="99"/>
        <v/>
      </c>
      <c r="CG159" s="397" t="str">
        <f t="shared" si="100"/>
        <v/>
      </c>
      <c r="CH159" s="397" t="str">
        <f>IF(OR(E159=LEGENDA!$D$28,E159=LEGENDA!$D$29,E159=LEGENDA!$D$30,E159=LEGENDA!$D$31,E159=LEGENDA!$D$32,E159=LEGENDA!$D$33,E159=LEGENDA!$D$34,E159=LEGENDA!$D$35,E159=LEGENDA!$D$36,E159=LEGENDA!$D$39),1,"")</f>
        <v/>
      </c>
      <c r="CI159" s="397" t="str">
        <f t="shared" si="101"/>
        <v/>
      </c>
      <c r="CJ159" s="397" t="str">
        <f t="shared" si="92"/>
        <v/>
      </c>
    </row>
    <row r="160" spans="1:88" ht="18.75" customHeight="1" thickBot="1" x14ac:dyDescent="0.3">
      <c r="A160" s="152" t="str">
        <f>IF('ZASOBY N'!A157="","",'ZASOBY N'!A157)</f>
        <v/>
      </c>
      <c r="B160" s="137" t="str">
        <f>IF('ZASOBY N'!B157="","",'ZASOBY N'!B157)</f>
        <v/>
      </c>
      <c r="C160" s="137" t="str">
        <f>IF('ZASOBY N'!C157="","",'ZASOBY N'!C157)</f>
        <v/>
      </c>
      <c r="D160" s="354" t="str">
        <f>IF('ZASOBY N'!D157="","",'ZASOBY N'!D157)</f>
        <v/>
      </c>
      <c r="E160" s="404"/>
      <c r="F160" s="130"/>
      <c r="G160" s="129"/>
      <c r="H160" s="301"/>
      <c r="I160" s="301"/>
      <c r="J160" s="147" t="str">
        <f>IF('ZASOBY N'!$F157="","",'ZASOBY N'!$F157)</f>
        <v/>
      </c>
      <c r="K160" s="403"/>
      <c r="L160" s="254" t="str">
        <f t="shared" si="102"/>
        <v/>
      </c>
      <c r="M160" s="300"/>
      <c r="N160" s="300"/>
      <c r="O160" s="140" t="str">
        <f>IF(L160="","",IF(OR(E160=LEGENDA!$D$28,E160=LEGENDA!$D$29,E160=LEGENDA!$D$31,E160=LEGENDA!$D$38),0.15,0))</f>
        <v/>
      </c>
      <c r="P160" s="140" t="str">
        <f>IF(L160="","",IF(AND(E160=LEGENDA!$D$39,H160=""),"BRAK kol.7",IF(AND(F160=LEGENDA!$A$105,H160=""),"BRAK kol.7",IF(AND(F160=LEGENDA!$A$106,H160=""),"BRAK kol.7",IF(AND(F160=LEGENDA!$A$107,H160=""),"BRAK kol.7",IF(AND(F160=LEGENDA!$A$108,H160=""),"BRAK kol.7",IF(AND(F160=LEGENDA!$A$109,H160=""),"BRAK kol.7",L160*O160)))))))</f>
        <v/>
      </c>
      <c r="Q160" s="141" t="str">
        <f t="shared" si="72"/>
        <v/>
      </c>
      <c r="R160" s="142" t="str">
        <f t="shared" si="73"/>
        <v/>
      </c>
      <c r="S160" s="149" t="str">
        <f t="shared" si="93"/>
        <v/>
      </c>
      <c r="T160" s="431" t="str">
        <f t="shared" si="74"/>
        <v/>
      </c>
      <c r="U160" s="402"/>
      <c r="V160" s="431" t="str">
        <f t="shared" si="75"/>
        <v/>
      </c>
      <c r="W160" s="257"/>
      <c r="X160" s="302" t="str">
        <f>IF(U160="","",IF(AND(V160="",W160=""),"",IF(AND(E160=LEGENDA!$D$39,H160=""),"BRAK kol.7",IF(AND(F160=LEGENDA!$A$105,H160="",E160=LEGENDA!$D$35),V160*W160,IF(AND(F160=LEGENDA!$A$105,H160="",E160=LEGENDA!$D$36),V160*W160,IF(AND(F160=LEGENDA!$A$105,H160=""),"BRAK kol.7",IF(AND(F160=LEGENDA!$A$106,H160=""),"BRAK kol.7",IF(AND(F160=LEGENDA!$A$107,H160=""),"BRAK kol.7",IF(AND(F160=LEGENDA!$A$108,H160=""),"BRAK kol.7",IF(AND(F160=LEGENDA!$A$109,H160=""),"BRAK kol.7",IF(AND(U160&gt;0,W160=""),"Brakkol21",IF(OR(T160="Błąd kol. 7",T160="Błąd kol.8"),T160,IF(AND(H160="",I160=""),"BRAKkol7-8",V160*W160)))))))))))))</f>
        <v/>
      </c>
      <c r="Y160" s="402"/>
      <c r="Z160" s="431" t="str">
        <f t="shared" si="76"/>
        <v/>
      </c>
      <c r="AA160" s="257"/>
      <c r="AB160" s="302" t="str">
        <f>IF(OR(Y160="",Z160="",AA160=""),"",IF(AND(E160=LEGENDA!$D$39,H160=""),"BRAK kol.7",IF(AND(F160=LEGENDA!$A$105,H160=""),"BRAK kol.7",IF(AND(F160=LEGENDA!$A$106,H160=""),"BRAK kol.7",IF(AND(F160=LEGENDA!$A$107,H160=""),"BRAK kol.7",IF(AND(F160=LEGENDA!$A$108,H160=""),"BRAK kol.7",IF(AND(F160=LEGENDA!$A$109,H160=""),"BRAK kol.7",Z160*AA160)))))))</f>
        <v/>
      </c>
      <c r="AC160" s="302" t="str">
        <f t="shared" si="77"/>
        <v/>
      </c>
      <c r="AD160" s="143" t="str">
        <f>IFERROR(IF(OR(J160="",AC160=""),"",IF(AND(E160=LEGENDA!$D$39,H160="",I160=""),"BRAK kol.7",AC160*$J160)),"BRAK kol.7")</f>
        <v/>
      </c>
      <c r="AE160" s="144" t="str">
        <f t="shared" si="78"/>
        <v/>
      </c>
      <c r="AF160" s="143" t="str">
        <f t="shared" si="79"/>
        <v/>
      </c>
      <c r="AG160" s="143" t="str">
        <f t="shared" si="80"/>
        <v/>
      </c>
      <c r="AH160" s="143" t="str">
        <f t="shared" si="81"/>
        <v/>
      </c>
      <c r="AI160" s="131"/>
      <c r="AJ160" s="327"/>
      <c r="AK160" s="286" t="str">
        <f t="shared" si="82"/>
        <v/>
      </c>
      <c r="AL160" s="287" t="str">
        <f t="shared" si="83"/>
        <v/>
      </c>
      <c r="AM160" s="287" t="str">
        <f t="shared" si="84"/>
        <v/>
      </c>
      <c r="AN160" s="318" t="str">
        <f>IF('ZASOBY N'!BD157="","",'ZASOBY N'!BD157)</f>
        <v/>
      </c>
      <c r="AO160" s="320"/>
      <c r="AP160" s="329">
        <f t="shared" si="85"/>
        <v>0</v>
      </c>
      <c r="AQ160" s="333">
        <f t="shared" si="103"/>
        <v>0</v>
      </c>
      <c r="AR160" s="333">
        <f t="shared" si="103"/>
        <v>0</v>
      </c>
      <c r="AS160" s="333">
        <f t="shared" si="86"/>
        <v>0</v>
      </c>
      <c r="AT160" s="333">
        <f t="shared" si="87"/>
        <v>0</v>
      </c>
      <c r="AU160" s="333">
        <f t="shared" si="88"/>
        <v>0</v>
      </c>
      <c r="AV160" s="396" t="str">
        <f>IF(BJ160=0,"",NN!BJ160)</f>
        <v/>
      </c>
      <c r="AW160" s="460" t="str">
        <f>IF('UPR BILANS N'!W158="","",'UPR BILANS N'!W158)</f>
        <v/>
      </c>
      <c r="AX160" s="94" t="str">
        <f t="shared" si="89"/>
        <v/>
      </c>
      <c r="AY160" s="94"/>
      <c r="AZ160" s="94"/>
      <c r="BA160" s="94"/>
      <c r="BB160" s="94"/>
      <c r="BC160" s="94"/>
      <c r="BD160" s="94"/>
      <c r="BE160" s="94"/>
      <c r="BF160" s="94"/>
      <c r="BG160" s="94"/>
      <c r="BH160" s="94"/>
      <c r="BI160" s="94"/>
      <c r="BJ160" s="414">
        <f>IFERROR(IF(AND(BL160=1,BM160=1,SUMIF($C160:$C$525,$C160,$AH160:$AH$525)=$BN160),$BN160,IF($BO160&gt;0,$BO160,IF(AND(B160=B161,C160=C161,D160=D161,J160=J161),AH160+AH161,IF(AND(COUNTIF($C$13:$C159,$C160)&gt;=1,COUNTIF($D$13:$D159,$D160)&gt;=1),0,IF(AND(SUMIF($B160:$B$525,$B160,$AH160:$AH$525)&gt;$AH160,SUMIF($C160:$C$525,$C160,$AH160:$AH$525)&gt;$AH160,SUMIF($D160:$D$525,$D160,$AH160:$AH$525)&gt;$AH160),SUMIF($C160:$C$525,$C160,$BN160:$BN$525),0))))),0)</f>
        <v>0</v>
      </c>
      <c r="BK160" s="424"/>
      <c r="BL160" s="409">
        <f>COUNTIFS('ZASOBY N'!$B157:$B$525,'ZASOBY N'!$B157,'ZASOBY N'!$C157:'ZASOBY N'!$C$525,'ZASOBY N'!$C157,'ZASOBY N'!$D157:'ZASOBY N'!$D$525,'ZASOBY N'!$D157,'ZASOBY N'!$H157:'ZASOBY N'!$H$525,'ZASOBY N'!$H157 )</f>
        <v>0</v>
      </c>
      <c r="BM160" s="410">
        <f>COUNTIFS('ZASOBY N'!$B$10:$B157,'ZASOBY N'!$B157,'ZASOBY N'!$C$10:'ZASOBY N'!$C157,'ZASOBY N'!$C157,'ZASOBY N'!$D$10:'ZASOBY N'!$D157,'ZASOBY N'!$D157,'ZASOBY N'!$H$10:'ZASOBY N'!$H157,'ZASOBY N'!$H157 )</f>
        <v>0</v>
      </c>
      <c r="BN160" s="411">
        <f t="shared" si="94"/>
        <v>0</v>
      </c>
      <c r="BO160" s="425">
        <f t="shared" si="95"/>
        <v>0</v>
      </c>
      <c r="BP160" s="94"/>
      <c r="BQ160" s="94"/>
      <c r="BR160" s="94"/>
      <c r="BS160" s="94"/>
      <c r="BT160" s="94"/>
      <c r="BU160" s="94"/>
      <c r="BV160" s="94"/>
      <c r="BW160" s="426" t="str">
        <f t="shared" si="90"/>
        <v/>
      </c>
      <c r="BX160" s="439" t="str">
        <f>IF(E160=0,"",NN!E160)</f>
        <v/>
      </c>
      <c r="BY160" s="396" t="str">
        <f>IF(A160="","",NN!A160)</f>
        <v/>
      </c>
      <c r="BZ160" s="428" t="str">
        <f>IF(OR(E160=LEGENDA!$D$30,E160=LEGENDA!$D$31,E160=LEGENDA!$D$32,E160=LEGENDA!$D$33,E160=LEGENDA!$D$34,E160=LEGENDA!$D$35,E160=LEGENDA!$D$36,E160=LEGENDA!$D$37),AV160,"")</f>
        <v/>
      </c>
      <c r="CA160" s="428" t="str">
        <f>IF(OR(E160=LEGENDA!$D$30,E160=LEGENDA!$D$31,E160=LEGENDA!$D$32,E160=LEGENDA!$D$33,E160=LEGENDA!$D$34,E160=LEGENDA!$D$35,E160=LEGENDA!$D$36,E160=LEGENDA!$D$37),AG160,"")</f>
        <v/>
      </c>
      <c r="CB160" s="397" t="str">
        <f t="shared" si="91"/>
        <v/>
      </c>
      <c r="CC160" s="397" t="str">
        <f t="shared" si="96"/>
        <v/>
      </c>
      <c r="CD160" s="397" t="str">
        <f t="shared" si="97"/>
        <v/>
      </c>
      <c r="CE160" s="397" t="str">
        <f t="shared" si="98"/>
        <v/>
      </c>
      <c r="CF160" s="397" t="str">
        <f t="shared" si="99"/>
        <v/>
      </c>
      <c r="CG160" s="397" t="str">
        <f t="shared" si="100"/>
        <v/>
      </c>
      <c r="CH160" s="397" t="str">
        <f>IF(OR(E160=LEGENDA!$D$28,E160=LEGENDA!$D$29,E160=LEGENDA!$D$30,E160=LEGENDA!$D$31,E160=LEGENDA!$D$32,E160=LEGENDA!$D$33,E160=LEGENDA!$D$34,E160=LEGENDA!$D$35,E160=LEGENDA!$D$36,E160=LEGENDA!$D$39),1,"")</f>
        <v/>
      </c>
      <c r="CI160" s="397" t="str">
        <f t="shared" si="101"/>
        <v/>
      </c>
      <c r="CJ160" s="397" t="str">
        <f t="shared" si="92"/>
        <v/>
      </c>
    </row>
    <row r="161" spans="1:151" ht="18.75" customHeight="1" thickBot="1" x14ac:dyDescent="0.3">
      <c r="A161" s="152" t="str">
        <f>IF('ZASOBY N'!A158="","",'ZASOBY N'!A158)</f>
        <v/>
      </c>
      <c r="B161" s="137" t="str">
        <f>IF('ZASOBY N'!B158="","",'ZASOBY N'!B158)</f>
        <v/>
      </c>
      <c r="C161" s="137" t="str">
        <f>IF('ZASOBY N'!C158="","",'ZASOBY N'!C158)</f>
        <v/>
      </c>
      <c r="D161" s="354" t="str">
        <f>IF('ZASOBY N'!D158="","",'ZASOBY N'!D158)</f>
        <v/>
      </c>
      <c r="E161" s="404"/>
      <c r="F161" s="130"/>
      <c r="G161" s="129"/>
      <c r="H161" s="301"/>
      <c r="I161" s="301"/>
      <c r="J161" s="147" t="str">
        <f>IF('ZASOBY N'!$F158="","",'ZASOBY N'!$F158)</f>
        <v/>
      </c>
      <c r="K161" s="403"/>
      <c r="L161" s="254" t="str">
        <f t="shared" si="102"/>
        <v/>
      </c>
      <c r="M161" s="300"/>
      <c r="N161" s="300"/>
      <c r="O161" s="140" t="str">
        <f>IF(L161="","",IF(OR(E161=LEGENDA!$D$28,E161=LEGENDA!$D$29,E161=LEGENDA!$D$31,E161=LEGENDA!$D$38),0.15,0))</f>
        <v/>
      </c>
      <c r="P161" s="140" t="str">
        <f>IF(L161="","",IF(AND(E161=LEGENDA!$D$39,H161=""),"BRAK kol.7",IF(AND(F161=LEGENDA!$A$105,H161=""),"BRAK kol.7",IF(AND(F161=LEGENDA!$A$106,H161=""),"BRAK kol.7",IF(AND(F161=LEGENDA!$A$107,H161=""),"BRAK kol.7",IF(AND(F161=LEGENDA!$A$108,H161=""),"BRAK kol.7",IF(AND(F161=LEGENDA!$A$109,H161=""),"BRAK kol.7",L161*O161)))))))</f>
        <v/>
      </c>
      <c r="Q161" s="141" t="str">
        <f t="shared" si="72"/>
        <v/>
      </c>
      <c r="R161" s="142" t="str">
        <f t="shared" si="73"/>
        <v/>
      </c>
      <c r="S161" s="149" t="str">
        <f t="shared" si="93"/>
        <v/>
      </c>
      <c r="T161" s="431" t="str">
        <f t="shared" si="74"/>
        <v/>
      </c>
      <c r="U161" s="402"/>
      <c r="V161" s="431" t="str">
        <f t="shared" si="75"/>
        <v/>
      </c>
      <c r="W161" s="257"/>
      <c r="X161" s="302" t="str">
        <f>IF(U161="","",IF(AND(V161="",W161=""),"",IF(AND(E161=LEGENDA!$D$39,H161=""),"BRAK kol.7",IF(AND(F161=LEGENDA!$A$105,H161="",E161=LEGENDA!$D$35),V161*W161,IF(AND(F161=LEGENDA!$A$105,H161="",E161=LEGENDA!$D$36),V161*W161,IF(AND(F161=LEGENDA!$A$105,H161=""),"BRAK kol.7",IF(AND(F161=LEGENDA!$A$106,H161=""),"BRAK kol.7",IF(AND(F161=LEGENDA!$A$107,H161=""),"BRAK kol.7",IF(AND(F161=LEGENDA!$A$108,H161=""),"BRAK kol.7",IF(AND(F161=LEGENDA!$A$109,H161=""),"BRAK kol.7",IF(AND(U161&gt;0,W161=""),"Brakkol21",IF(OR(T161="Błąd kol. 7",T161="Błąd kol.8"),T161,IF(AND(H161="",I161=""),"BRAKkol7-8",V161*W161)))))))))))))</f>
        <v/>
      </c>
      <c r="Y161" s="402"/>
      <c r="Z161" s="431" t="str">
        <f t="shared" si="76"/>
        <v/>
      </c>
      <c r="AA161" s="257"/>
      <c r="AB161" s="302" t="str">
        <f>IF(OR(Y161="",Z161="",AA161=""),"",IF(AND(E161=LEGENDA!$D$39,H161=""),"BRAK kol.7",IF(AND(F161=LEGENDA!$A$105,H161=""),"BRAK kol.7",IF(AND(F161=LEGENDA!$A$106,H161=""),"BRAK kol.7",IF(AND(F161=LEGENDA!$A$107,H161=""),"BRAK kol.7",IF(AND(F161=LEGENDA!$A$108,H161=""),"BRAK kol.7",IF(AND(F161=LEGENDA!$A$109,H161=""),"BRAK kol.7",Z161*AA161)))))))</f>
        <v/>
      </c>
      <c r="AC161" s="302" t="str">
        <f t="shared" si="77"/>
        <v/>
      </c>
      <c r="AD161" s="143" t="str">
        <f>IFERROR(IF(OR(J161="",AC161=""),"",IF(AND(E161=LEGENDA!$D$39,H161="",I161=""),"BRAK kol.7",AC161*$J161)),"BRAK kol.7")</f>
        <v/>
      </c>
      <c r="AE161" s="144" t="str">
        <f t="shared" si="78"/>
        <v/>
      </c>
      <c r="AF161" s="143" t="str">
        <f t="shared" si="79"/>
        <v/>
      </c>
      <c r="AG161" s="143" t="str">
        <f t="shared" si="80"/>
        <v/>
      </c>
      <c r="AH161" s="143" t="str">
        <f t="shared" si="81"/>
        <v/>
      </c>
      <c r="AI161" s="131"/>
      <c r="AJ161" s="327"/>
      <c r="AK161" s="286" t="str">
        <f t="shared" si="82"/>
        <v/>
      </c>
      <c r="AL161" s="287" t="str">
        <f t="shared" si="83"/>
        <v/>
      </c>
      <c r="AM161" s="287" t="str">
        <f t="shared" si="84"/>
        <v/>
      </c>
      <c r="AN161" s="318" t="str">
        <f>IF('ZASOBY N'!BD158="","",'ZASOBY N'!BD158)</f>
        <v/>
      </c>
      <c r="AO161" s="320"/>
      <c r="AP161" s="329">
        <f t="shared" si="85"/>
        <v>0</v>
      </c>
      <c r="AQ161" s="333">
        <f t="shared" si="103"/>
        <v>0</v>
      </c>
      <c r="AR161" s="333">
        <f t="shared" si="103"/>
        <v>0</v>
      </c>
      <c r="AS161" s="333">
        <f t="shared" si="86"/>
        <v>0</v>
      </c>
      <c r="AT161" s="333">
        <f t="shared" si="87"/>
        <v>0</v>
      </c>
      <c r="AU161" s="333">
        <f t="shared" si="88"/>
        <v>0</v>
      </c>
      <c r="AV161" s="396" t="str">
        <f>IF(BJ161=0,"",NN!BJ161)</f>
        <v/>
      </c>
      <c r="AW161" s="460" t="str">
        <f>IF('UPR BILANS N'!W159="","",'UPR BILANS N'!W159)</f>
        <v/>
      </c>
      <c r="AX161" s="94" t="str">
        <f t="shared" si="89"/>
        <v/>
      </c>
      <c r="AY161" s="94"/>
      <c r="AZ161" s="94"/>
      <c r="BA161" s="94"/>
      <c r="BB161" s="94"/>
      <c r="BC161" s="94"/>
      <c r="BD161" s="94"/>
      <c r="BE161" s="94"/>
      <c r="BF161" s="94"/>
      <c r="BG161" s="94"/>
      <c r="BH161" s="94"/>
      <c r="BI161" s="94"/>
      <c r="BJ161" s="414">
        <f>IFERROR(IF(AND(BL161=1,BM161=1,SUMIF($C161:$C$525,$C161,$AH161:$AH$525)=$BN161),$BN161,IF($BO161&gt;0,$BO161,IF(AND(B161=B162,C161=C162,D161=D162,J161=J162),AH161+AH162,IF(AND(COUNTIF($C$13:$C160,$C161)&gt;=1,COUNTIF($D$13:$D160,$D161)&gt;=1),0,IF(AND(SUMIF($B161:$B$525,$B161,$AH161:$AH$525)&gt;$AH161,SUMIF($C161:$C$525,$C161,$AH161:$AH$525)&gt;$AH161,SUMIF($D161:$D$525,$D161,$AH161:$AH$525)&gt;$AH161),SUMIF($C161:$C$525,$C161,$BN161:$BN$525),0))))),0)</f>
        <v>0</v>
      </c>
      <c r="BK161" s="424"/>
      <c r="BL161" s="409">
        <f>COUNTIFS('ZASOBY N'!$B158:$B$525,'ZASOBY N'!$B158,'ZASOBY N'!$C158:'ZASOBY N'!$C$525,'ZASOBY N'!$C158,'ZASOBY N'!$D158:'ZASOBY N'!$D$525,'ZASOBY N'!$D158,'ZASOBY N'!$H158:'ZASOBY N'!$H$525,'ZASOBY N'!$H158 )</f>
        <v>0</v>
      </c>
      <c r="BM161" s="410">
        <f>COUNTIFS('ZASOBY N'!$B$10:$B158,'ZASOBY N'!$B158,'ZASOBY N'!$C$10:'ZASOBY N'!$C158,'ZASOBY N'!$C158,'ZASOBY N'!$D$10:'ZASOBY N'!$D158,'ZASOBY N'!$D158,'ZASOBY N'!$H$10:'ZASOBY N'!$H158,'ZASOBY N'!$H158 )</f>
        <v>0</v>
      </c>
      <c r="BN161" s="411">
        <f t="shared" si="94"/>
        <v>0</v>
      </c>
      <c r="BO161" s="425">
        <f t="shared" si="95"/>
        <v>0</v>
      </c>
      <c r="BP161" s="94"/>
      <c r="BQ161" s="94"/>
      <c r="BR161" s="94"/>
      <c r="BS161" s="94"/>
      <c r="BT161" s="94"/>
      <c r="BU161" s="94"/>
      <c r="BV161" s="94"/>
      <c r="BW161" s="426" t="str">
        <f t="shared" si="90"/>
        <v/>
      </c>
      <c r="BX161" s="439" t="str">
        <f>IF(E161=0,"",NN!E161)</f>
        <v/>
      </c>
      <c r="BY161" s="396" t="str">
        <f>IF(A161="","",NN!A161)</f>
        <v/>
      </c>
      <c r="BZ161" s="428" t="str">
        <f>IF(OR(E161=LEGENDA!$D$30,E161=LEGENDA!$D$31,E161=LEGENDA!$D$32,E161=LEGENDA!$D$33,E161=LEGENDA!$D$34,E161=LEGENDA!$D$35,E161=LEGENDA!$D$36,E161=LEGENDA!$D$37),AV161,"")</f>
        <v/>
      </c>
      <c r="CA161" s="428" t="str">
        <f>IF(OR(E161=LEGENDA!$D$30,E161=LEGENDA!$D$31,E161=LEGENDA!$D$32,E161=LEGENDA!$D$33,E161=LEGENDA!$D$34,E161=LEGENDA!$D$35,E161=LEGENDA!$D$36,E161=LEGENDA!$D$37),AG161,"")</f>
        <v/>
      </c>
      <c r="CB161" s="397" t="str">
        <f t="shared" si="91"/>
        <v/>
      </c>
      <c r="CC161" s="397" t="str">
        <f t="shared" si="96"/>
        <v/>
      </c>
      <c r="CD161" s="397" t="str">
        <f t="shared" si="97"/>
        <v/>
      </c>
      <c r="CE161" s="397" t="str">
        <f t="shared" si="98"/>
        <v/>
      </c>
      <c r="CF161" s="397" t="str">
        <f t="shared" si="99"/>
        <v/>
      </c>
      <c r="CG161" s="397" t="str">
        <f t="shared" si="100"/>
        <v/>
      </c>
      <c r="CH161" s="397" t="str">
        <f>IF(OR(E161=LEGENDA!$D$28,E161=LEGENDA!$D$29,E161=LEGENDA!$D$30,E161=LEGENDA!$D$31,E161=LEGENDA!$D$32,E161=LEGENDA!$D$33,E161=LEGENDA!$D$34,E161=LEGENDA!$D$35,E161=LEGENDA!$D$36,E161=LEGENDA!$D$39),1,"")</f>
        <v/>
      </c>
      <c r="CI161" s="397" t="str">
        <f t="shared" si="101"/>
        <v/>
      </c>
      <c r="CJ161" s="397" t="str">
        <f t="shared" si="92"/>
        <v/>
      </c>
    </row>
    <row r="162" spans="1:151" ht="18.75" customHeight="1" thickBot="1" x14ac:dyDescent="0.3">
      <c r="A162" s="152" t="str">
        <f>IF('ZASOBY N'!A159="","",'ZASOBY N'!A159)</f>
        <v/>
      </c>
      <c r="B162" s="137" t="str">
        <f>IF('ZASOBY N'!B159="","",'ZASOBY N'!B159)</f>
        <v/>
      </c>
      <c r="C162" s="137" t="str">
        <f>IF('ZASOBY N'!C159="","",'ZASOBY N'!C159)</f>
        <v/>
      </c>
      <c r="D162" s="354" t="str">
        <f>IF('ZASOBY N'!D159="","",'ZASOBY N'!D159)</f>
        <v/>
      </c>
      <c r="E162" s="404"/>
      <c r="F162" s="130"/>
      <c r="G162" s="129"/>
      <c r="H162" s="301"/>
      <c r="I162" s="301"/>
      <c r="J162" s="147" t="str">
        <f>IF('ZASOBY N'!$F159="","",'ZASOBY N'!$F159)</f>
        <v/>
      </c>
      <c r="K162" s="403"/>
      <c r="L162" s="254" t="str">
        <f t="shared" si="102"/>
        <v/>
      </c>
      <c r="M162" s="300"/>
      <c r="N162" s="300"/>
      <c r="O162" s="140" t="str">
        <f>IF(L162="","",IF(OR(E162=LEGENDA!$D$28,E162=LEGENDA!$D$29,E162=LEGENDA!$D$31,E162=LEGENDA!$D$38),0.15,0))</f>
        <v/>
      </c>
      <c r="P162" s="140" t="str">
        <f>IF(L162="","",IF(AND(E162=LEGENDA!$D$39,H162=""),"BRAK kol.7",IF(AND(F162=LEGENDA!$A$105,H162=""),"BRAK kol.7",IF(AND(F162=LEGENDA!$A$106,H162=""),"BRAK kol.7",IF(AND(F162=LEGENDA!$A$107,H162=""),"BRAK kol.7",IF(AND(F162=LEGENDA!$A$108,H162=""),"BRAK kol.7",IF(AND(F162=LEGENDA!$A$109,H162=""),"BRAK kol.7",L162*O162)))))))</f>
        <v/>
      </c>
      <c r="Q162" s="141" t="str">
        <f t="shared" si="72"/>
        <v/>
      </c>
      <c r="R162" s="142" t="str">
        <f t="shared" si="73"/>
        <v/>
      </c>
      <c r="S162" s="149" t="str">
        <f t="shared" si="93"/>
        <v/>
      </c>
      <c r="T162" s="431" t="str">
        <f t="shared" si="74"/>
        <v/>
      </c>
      <c r="U162" s="402"/>
      <c r="V162" s="431" t="str">
        <f t="shared" si="75"/>
        <v/>
      </c>
      <c r="W162" s="257"/>
      <c r="X162" s="302" t="str">
        <f>IF(U162="","",IF(AND(V162="",W162=""),"",IF(AND(E162=LEGENDA!$D$39,H162=""),"BRAK kol.7",IF(AND(F162=LEGENDA!$A$105,H162="",E162=LEGENDA!$D$35),V162*W162,IF(AND(F162=LEGENDA!$A$105,H162="",E162=LEGENDA!$D$36),V162*W162,IF(AND(F162=LEGENDA!$A$105,H162=""),"BRAK kol.7",IF(AND(F162=LEGENDA!$A$106,H162=""),"BRAK kol.7",IF(AND(F162=LEGENDA!$A$107,H162=""),"BRAK kol.7",IF(AND(F162=LEGENDA!$A$108,H162=""),"BRAK kol.7",IF(AND(F162=LEGENDA!$A$109,H162=""),"BRAK kol.7",IF(AND(U162&gt;0,W162=""),"Brakkol21",IF(OR(T162="Błąd kol. 7",T162="Błąd kol.8"),T162,IF(AND(H162="",I162=""),"BRAKkol7-8",V162*W162)))))))))))))</f>
        <v/>
      </c>
      <c r="Y162" s="402"/>
      <c r="Z162" s="431" t="str">
        <f t="shared" si="76"/>
        <v/>
      </c>
      <c r="AA162" s="257"/>
      <c r="AB162" s="302" t="str">
        <f>IF(OR(Y162="",Z162="",AA162=""),"",IF(AND(E162=LEGENDA!$D$39,H162=""),"BRAK kol.7",IF(AND(F162=LEGENDA!$A$105,H162=""),"BRAK kol.7",IF(AND(F162=LEGENDA!$A$106,H162=""),"BRAK kol.7",IF(AND(F162=LEGENDA!$A$107,H162=""),"BRAK kol.7",IF(AND(F162=LEGENDA!$A$108,H162=""),"BRAK kol.7",IF(AND(F162=LEGENDA!$A$109,H162=""),"BRAK kol.7",Z162*AA162)))))))</f>
        <v/>
      </c>
      <c r="AC162" s="302" t="str">
        <f t="shared" si="77"/>
        <v/>
      </c>
      <c r="AD162" s="143" t="str">
        <f>IFERROR(IF(OR(J162="",AC162=""),"",IF(AND(E162=LEGENDA!$D$39,H162="",I162=""),"BRAK kol.7",AC162*$J162)),"BRAK kol.7")</f>
        <v/>
      </c>
      <c r="AE162" s="144" t="str">
        <f t="shared" si="78"/>
        <v/>
      </c>
      <c r="AF162" s="143" t="str">
        <f t="shared" si="79"/>
        <v/>
      </c>
      <c r="AG162" s="143" t="str">
        <f t="shared" si="80"/>
        <v/>
      </c>
      <c r="AH162" s="143" t="str">
        <f t="shared" si="81"/>
        <v/>
      </c>
      <c r="AI162" s="131"/>
      <c r="AJ162" s="327"/>
      <c r="AK162" s="286" t="str">
        <f t="shared" si="82"/>
        <v/>
      </c>
      <c r="AL162" s="287" t="str">
        <f t="shared" si="83"/>
        <v/>
      </c>
      <c r="AM162" s="287" t="str">
        <f t="shared" si="84"/>
        <v/>
      </c>
      <c r="AN162" s="318" t="str">
        <f>IF('ZASOBY N'!BD159="","",'ZASOBY N'!BD159)</f>
        <v/>
      </c>
      <c r="AO162" s="320"/>
      <c r="AP162" s="329">
        <f t="shared" si="85"/>
        <v>0</v>
      </c>
      <c r="AQ162" s="333">
        <f t="shared" si="103"/>
        <v>0</v>
      </c>
      <c r="AR162" s="333">
        <f t="shared" si="103"/>
        <v>0</v>
      </c>
      <c r="AS162" s="333">
        <f t="shared" si="86"/>
        <v>0</v>
      </c>
      <c r="AT162" s="333">
        <f t="shared" si="87"/>
        <v>0</v>
      </c>
      <c r="AU162" s="333">
        <f t="shared" si="88"/>
        <v>0</v>
      </c>
      <c r="AV162" s="396" t="str">
        <f>IF(BJ162=0,"",NN!BJ162)</f>
        <v/>
      </c>
      <c r="AW162" s="460" t="str">
        <f>IF('UPR BILANS N'!W160="","",'UPR BILANS N'!W160)</f>
        <v/>
      </c>
      <c r="AX162" s="94" t="str">
        <f t="shared" si="89"/>
        <v/>
      </c>
      <c r="AY162" s="94"/>
      <c r="AZ162" s="94"/>
      <c r="BA162" s="94"/>
      <c r="BB162" s="94"/>
      <c r="BC162" s="94"/>
      <c r="BD162" s="94"/>
      <c r="BE162" s="94"/>
      <c r="BF162" s="94"/>
      <c r="BG162" s="94"/>
      <c r="BH162" s="94"/>
      <c r="BI162" s="94"/>
      <c r="BJ162" s="414">
        <f>IFERROR(IF(AND(BL162=1,BM162=1,SUMIF($C162:$C$525,$C162,$AH162:$AH$525)=$BN162),$BN162,IF($BO162&gt;0,$BO162,IF(AND(B162=B163,C162=C163,D162=D163,J162=J163),AH162+AH163,IF(AND(COUNTIF($C$13:$C161,$C162)&gt;=1,COUNTIF($D$13:$D161,$D162)&gt;=1),0,IF(AND(SUMIF($B162:$B$525,$B162,$AH162:$AH$525)&gt;$AH162,SUMIF($C162:$C$525,$C162,$AH162:$AH$525)&gt;$AH162,SUMIF($D162:$D$525,$D162,$AH162:$AH$525)&gt;$AH162),SUMIF($C162:$C$525,$C162,$BN162:$BN$525),0))))),0)</f>
        <v>0</v>
      </c>
      <c r="BK162" s="424"/>
      <c r="BL162" s="409">
        <f>COUNTIFS('ZASOBY N'!$B159:$B$525,'ZASOBY N'!$B159,'ZASOBY N'!$C159:'ZASOBY N'!$C$525,'ZASOBY N'!$C159,'ZASOBY N'!$D159:'ZASOBY N'!$D$525,'ZASOBY N'!$D159,'ZASOBY N'!$H159:'ZASOBY N'!$H$525,'ZASOBY N'!$H159 )</f>
        <v>0</v>
      </c>
      <c r="BM162" s="410">
        <f>COUNTIFS('ZASOBY N'!$B$10:$B159,'ZASOBY N'!$B159,'ZASOBY N'!$C$10:'ZASOBY N'!$C159,'ZASOBY N'!$C159,'ZASOBY N'!$D$10:'ZASOBY N'!$D159,'ZASOBY N'!$D159,'ZASOBY N'!$H$10:'ZASOBY N'!$H159,'ZASOBY N'!$H159 )</f>
        <v>0</v>
      </c>
      <c r="BN162" s="411">
        <f t="shared" si="94"/>
        <v>0</v>
      </c>
      <c r="BO162" s="425">
        <f t="shared" si="95"/>
        <v>0</v>
      </c>
      <c r="BP162" s="94"/>
      <c r="BQ162" s="94"/>
      <c r="BR162" s="94"/>
      <c r="BS162" s="94"/>
      <c r="BT162" s="94"/>
      <c r="BU162" s="94"/>
      <c r="BV162" s="94"/>
      <c r="BW162" s="426" t="str">
        <f t="shared" si="90"/>
        <v/>
      </c>
      <c r="BX162" s="439" t="str">
        <f>IF(E162=0,"",NN!E162)</f>
        <v/>
      </c>
      <c r="BY162" s="396" t="str">
        <f>IF(A162="","",NN!A162)</f>
        <v/>
      </c>
      <c r="BZ162" s="428" t="str">
        <f>IF(OR(E162=LEGENDA!$D$30,E162=LEGENDA!$D$31,E162=LEGENDA!$D$32,E162=LEGENDA!$D$33,E162=LEGENDA!$D$34,E162=LEGENDA!$D$35,E162=LEGENDA!$D$36,E162=LEGENDA!$D$37),AV162,"")</f>
        <v/>
      </c>
      <c r="CA162" s="428" t="str">
        <f>IF(OR(E162=LEGENDA!$D$30,E162=LEGENDA!$D$31,E162=LEGENDA!$D$32,E162=LEGENDA!$D$33,E162=LEGENDA!$D$34,E162=LEGENDA!$D$35,E162=LEGENDA!$D$36,E162=LEGENDA!$D$37),AG162,"")</f>
        <v/>
      </c>
      <c r="CB162" s="397" t="str">
        <f t="shared" si="91"/>
        <v/>
      </c>
      <c r="CC162" s="397" t="str">
        <f t="shared" si="96"/>
        <v/>
      </c>
      <c r="CD162" s="397" t="str">
        <f t="shared" si="97"/>
        <v/>
      </c>
      <c r="CE162" s="397" t="str">
        <f t="shared" si="98"/>
        <v/>
      </c>
      <c r="CF162" s="397" t="str">
        <f t="shared" si="99"/>
        <v/>
      </c>
      <c r="CG162" s="397" t="str">
        <f t="shared" si="100"/>
        <v/>
      </c>
      <c r="CH162" s="397" t="str">
        <f>IF(OR(E162=LEGENDA!$D$28,E162=LEGENDA!$D$29,E162=LEGENDA!$D$30,E162=LEGENDA!$D$31,E162=LEGENDA!$D$32,E162=LEGENDA!$D$33,E162=LEGENDA!$D$34,E162=LEGENDA!$D$35,E162=LEGENDA!$D$36,E162=LEGENDA!$D$39),1,"")</f>
        <v/>
      </c>
      <c r="CI162" s="397" t="str">
        <f t="shared" si="101"/>
        <v/>
      </c>
      <c r="CJ162" s="397" t="str">
        <f t="shared" si="92"/>
        <v/>
      </c>
    </row>
    <row r="163" spans="1:151" ht="18.75" customHeight="1" thickBot="1" x14ac:dyDescent="0.3">
      <c r="A163" s="152" t="str">
        <f>IF('ZASOBY N'!A160="","",'ZASOBY N'!A160)</f>
        <v/>
      </c>
      <c r="B163" s="137" t="str">
        <f>IF('ZASOBY N'!B160="","",'ZASOBY N'!B160)</f>
        <v/>
      </c>
      <c r="C163" s="137" t="str">
        <f>IF('ZASOBY N'!C160="","",'ZASOBY N'!C160)</f>
        <v/>
      </c>
      <c r="D163" s="354" t="str">
        <f>IF('ZASOBY N'!D160="","",'ZASOBY N'!D160)</f>
        <v/>
      </c>
      <c r="E163" s="404"/>
      <c r="F163" s="130"/>
      <c r="G163" s="129"/>
      <c r="H163" s="301"/>
      <c r="I163" s="301"/>
      <c r="J163" s="147" t="str">
        <f>IF('ZASOBY N'!$F160="","",'ZASOBY N'!$F160)</f>
        <v/>
      </c>
      <c r="K163" s="403"/>
      <c r="L163" s="254" t="str">
        <f t="shared" si="102"/>
        <v/>
      </c>
      <c r="M163" s="300"/>
      <c r="N163" s="300"/>
      <c r="O163" s="140" t="str">
        <f>IF(L163="","",IF(OR(E163=LEGENDA!$D$28,E163=LEGENDA!$D$29,E163=LEGENDA!$D$31,E163=LEGENDA!$D$38),0.15,0))</f>
        <v/>
      </c>
      <c r="P163" s="140" t="str">
        <f>IF(L163="","",IF(AND(E163=LEGENDA!$D$39,H163=""),"BRAK kol.7",IF(AND(F163=LEGENDA!$A$105,H163=""),"BRAK kol.7",IF(AND(F163=LEGENDA!$A$106,H163=""),"BRAK kol.7",IF(AND(F163=LEGENDA!$A$107,H163=""),"BRAK kol.7",IF(AND(F163=LEGENDA!$A$108,H163=""),"BRAK kol.7",IF(AND(F163=LEGENDA!$A$109,H163=""),"BRAK kol.7",L163*O163)))))))</f>
        <v/>
      </c>
      <c r="Q163" s="141" t="str">
        <f t="shared" si="72"/>
        <v/>
      </c>
      <c r="R163" s="142" t="str">
        <f t="shared" si="73"/>
        <v/>
      </c>
      <c r="S163" s="149" t="str">
        <f t="shared" si="93"/>
        <v/>
      </c>
      <c r="T163" s="431" t="str">
        <f t="shared" si="74"/>
        <v/>
      </c>
      <c r="U163" s="402"/>
      <c r="V163" s="431" t="str">
        <f t="shared" si="75"/>
        <v/>
      </c>
      <c r="W163" s="257"/>
      <c r="X163" s="302" t="str">
        <f>IF(U163="","",IF(AND(V163="",W163=""),"",IF(AND(E163=LEGENDA!$D$39,H163=""),"BRAK kol.7",IF(AND(F163=LEGENDA!$A$105,H163="",E163=LEGENDA!$D$35),V163*W163,IF(AND(F163=LEGENDA!$A$105,H163="",E163=LEGENDA!$D$36),V163*W163,IF(AND(F163=LEGENDA!$A$105,H163=""),"BRAK kol.7",IF(AND(F163=LEGENDA!$A$106,H163=""),"BRAK kol.7",IF(AND(F163=LEGENDA!$A$107,H163=""),"BRAK kol.7",IF(AND(F163=LEGENDA!$A$108,H163=""),"BRAK kol.7",IF(AND(F163=LEGENDA!$A$109,H163=""),"BRAK kol.7",IF(AND(U163&gt;0,W163=""),"Brakkol21",IF(OR(T163="Błąd kol. 7",T163="Błąd kol.8"),T163,IF(AND(H163="",I163=""),"BRAKkol7-8",V163*W163)))))))))))))</f>
        <v/>
      </c>
      <c r="Y163" s="402"/>
      <c r="Z163" s="431" t="str">
        <f t="shared" si="76"/>
        <v/>
      </c>
      <c r="AA163" s="257"/>
      <c r="AB163" s="302" t="str">
        <f>IF(OR(Y163="",Z163="",AA163=""),"",IF(AND(E163=LEGENDA!$D$39,H163=""),"BRAK kol.7",IF(AND(F163=LEGENDA!$A$105,H163=""),"BRAK kol.7",IF(AND(F163=LEGENDA!$A$106,H163=""),"BRAK kol.7",IF(AND(F163=LEGENDA!$A$107,H163=""),"BRAK kol.7",IF(AND(F163=LEGENDA!$A$108,H163=""),"BRAK kol.7",IF(AND(F163=LEGENDA!$A$109,H163=""),"BRAK kol.7",Z163*AA163)))))))</f>
        <v/>
      </c>
      <c r="AC163" s="302" t="str">
        <f t="shared" si="77"/>
        <v/>
      </c>
      <c r="AD163" s="143" t="str">
        <f>IFERROR(IF(OR(J163="",AC163=""),"",IF(AND(E163=LEGENDA!$D$39,H163="",I163=""),"BRAK kol.7",AC163*$J163)),"BRAK kol.7")</f>
        <v/>
      </c>
      <c r="AE163" s="144" t="str">
        <f t="shared" si="78"/>
        <v/>
      </c>
      <c r="AF163" s="143" t="str">
        <f t="shared" si="79"/>
        <v/>
      </c>
      <c r="AG163" s="143" t="str">
        <f t="shared" si="80"/>
        <v/>
      </c>
      <c r="AH163" s="143" t="str">
        <f t="shared" si="81"/>
        <v/>
      </c>
      <c r="AI163" s="131"/>
      <c r="AJ163" s="327"/>
      <c r="AK163" s="286" t="str">
        <f t="shared" si="82"/>
        <v/>
      </c>
      <c r="AL163" s="287" t="str">
        <f t="shared" si="83"/>
        <v/>
      </c>
      <c r="AM163" s="287" t="str">
        <f t="shared" si="84"/>
        <v/>
      </c>
      <c r="AN163" s="318" t="str">
        <f>IF('ZASOBY N'!BD160="","",'ZASOBY N'!BD160)</f>
        <v/>
      </c>
      <c r="AO163" s="320"/>
      <c r="AP163" s="329">
        <f t="shared" si="85"/>
        <v>0</v>
      </c>
      <c r="AQ163" s="333">
        <f t="shared" si="103"/>
        <v>0</v>
      </c>
      <c r="AR163" s="333">
        <f t="shared" si="103"/>
        <v>0</v>
      </c>
      <c r="AS163" s="333">
        <f t="shared" si="86"/>
        <v>0</v>
      </c>
      <c r="AT163" s="333">
        <f t="shared" si="87"/>
        <v>0</v>
      </c>
      <c r="AU163" s="333">
        <f t="shared" si="88"/>
        <v>0</v>
      </c>
      <c r="AV163" s="396" t="str">
        <f>IF(BJ163=0,"",NN!BJ163)</f>
        <v/>
      </c>
      <c r="AW163" s="460" t="str">
        <f>IF('UPR BILANS N'!W161="","",'UPR BILANS N'!W161)</f>
        <v/>
      </c>
      <c r="AX163" s="94" t="str">
        <f t="shared" si="89"/>
        <v/>
      </c>
      <c r="AY163" s="94"/>
      <c r="AZ163" s="94"/>
      <c r="BA163" s="94"/>
      <c r="BB163" s="94"/>
      <c r="BC163" s="94"/>
      <c r="BD163" s="94"/>
      <c r="BE163" s="94"/>
      <c r="BF163" s="94"/>
      <c r="BG163" s="94"/>
      <c r="BH163" s="94"/>
      <c r="BI163" s="94"/>
      <c r="BJ163" s="414">
        <f>IFERROR(IF(AND(BL163=1,BM163=1,SUMIF($C163:$C$525,$C163,$AH163:$AH$525)=$BN163),$BN163,IF($BO163&gt;0,$BO163,IF(AND(B163=B164,C163=C164,D163=D164,J163=J164),AH163+AH164,IF(AND(COUNTIF($C$13:$C162,$C163)&gt;=1,COUNTIF($D$13:$D162,$D163)&gt;=1),0,IF(AND(SUMIF($B163:$B$525,$B163,$AH163:$AH$525)&gt;$AH163,SUMIF($C163:$C$525,$C163,$AH163:$AH$525)&gt;$AH163,SUMIF($D163:$D$525,$D163,$AH163:$AH$525)&gt;$AH163),SUMIF($C163:$C$525,$C163,$BN163:$BN$525),0))))),0)</f>
        <v>0</v>
      </c>
      <c r="BK163" s="424"/>
      <c r="BL163" s="409">
        <f>COUNTIFS('ZASOBY N'!$B160:$B$525,'ZASOBY N'!$B160,'ZASOBY N'!$C160:'ZASOBY N'!$C$525,'ZASOBY N'!$C160,'ZASOBY N'!$D160:'ZASOBY N'!$D$525,'ZASOBY N'!$D160,'ZASOBY N'!$H160:'ZASOBY N'!$H$525,'ZASOBY N'!$H160 )</f>
        <v>0</v>
      </c>
      <c r="BM163" s="410">
        <f>COUNTIFS('ZASOBY N'!$B$10:$B160,'ZASOBY N'!$B160,'ZASOBY N'!$C$10:'ZASOBY N'!$C160,'ZASOBY N'!$C160,'ZASOBY N'!$D$10:'ZASOBY N'!$D160,'ZASOBY N'!$D160,'ZASOBY N'!$H$10:'ZASOBY N'!$H160,'ZASOBY N'!$H160 )</f>
        <v>0</v>
      </c>
      <c r="BN163" s="411">
        <f t="shared" si="94"/>
        <v>0</v>
      </c>
      <c r="BO163" s="425">
        <f t="shared" si="95"/>
        <v>0</v>
      </c>
      <c r="BP163" s="94"/>
      <c r="BQ163" s="94"/>
      <c r="BR163" s="94"/>
      <c r="BS163" s="94"/>
      <c r="BT163" s="94"/>
      <c r="BU163" s="94"/>
      <c r="BV163" s="94"/>
      <c r="BW163" s="426" t="str">
        <f t="shared" si="90"/>
        <v/>
      </c>
      <c r="BX163" s="439" t="str">
        <f>IF(E163=0,"",NN!E163)</f>
        <v/>
      </c>
      <c r="BY163" s="396" t="str">
        <f>IF(A163="","",NN!A163)</f>
        <v/>
      </c>
      <c r="BZ163" s="428" t="str">
        <f>IF(OR(E163=LEGENDA!$D$30,E163=LEGENDA!$D$31,E163=LEGENDA!$D$32,E163=LEGENDA!$D$33,E163=LEGENDA!$D$34,E163=LEGENDA!$D$35,E163=LEGENDA!$D$36,E163=LEGENDA!$D$37),AV163,"")</f>
        <v/>
      </c>
      <c r="CA163" s="428" t="str">
        <f>IF(OR(E163=LEGENDA!$D$30,E163=LEGENDA!$D$31,E163=LEGENDA!$D$32,E163=LEGENDA!$D$33,E163=LEGENDA!$D$34,E163=LEGENDA!$D$35,E163=LEGENDA!$D$36,E163=LEGENDA!$D$37),AG163,"")</f>
        <v/>
      </c>
      <c r="CB163" s="397" t="str">
        <f t="shared" si="91"/>
        <v/>
      </c>
      <c r="CC163" s="397" t="str">
        <f t="shared" si="96"/>
        <v/>
      </c>
      <c r="CD163" s="397" t="str">
        <f t="shared" si="97"/>
        <v/>
      </c>
      <c r="CE163" s="397" t="str">
        <f t="shared" si="98"/>
        <v/>
      </c>
      <c r="CF163" s="397" t="str">
        <f t="shared" si="99"/>
        <v/>
      </c>
      <c r="CG163" s="397" t="str">
        <f t="shared" si="100"/>
        <v/>
      </c>
      <c r="CH163" s="397" t="str">
        <f>IF(OR(E163=LEGENDA!$D$28,E163=LEGENDA!$D$29,E163=LEGENDA!$D$30,E163=LEGENDA!$D$31,E163=LEGENDA!$D$32,E163=LEGENDA!$D$33,E163=LEGENDA!$D$34,E163=LEGENDA!$D$35,E163=LEGENDA!$D$36,E163=LEGENDA!$D$39),1,"")</f>
        <v/>
      </c>
      <c r="CI163" s="397" t="str">
        <f t="shared" si="101"/>
        <v/>
      </c>
      <c r="CJ163" s="397" t="str">
        <f t="shared" si="92"/>
        <v/>
      </c>
    </row>
    <row r="164" spans="1:151" ht="18.75" customHeight="1" thickBot="1" x14ac:dyDescent="0.3">
      <c r="A164" s="152" t="str">
        <f>IF('ZASOBY N'!A161="","",'ZASOBY N'!A161)</f>
        <v/>
      </c>
      <c r="B164" s="137" t="str">
        <f>IF('ZASOBY N'!B161="","",'ZASOBY N'!B161)</f>
        <v/>
      </c>
      <c r="C164" s="137" t="str">
        <f>IF('ZASOBY N'!C161="","",'ZASOBY N'!C161)</f>
        <v/>
      </c>
      <c r="D164" s="354" t="str">
        <f>IF('ZASOBY N'!D161="","",'ZASOBY N'!D161)</f>
        <v/>
      </c>
      <c r="E164" s="404"/>
      <c r="F164" s="130"/>
      <c r="G164" s="129"/>
      <c r="H164" s="301"/>
      <c r="I164" s="301"/>
      <c r="J164" s="147" t="str">
        <f>IF('ZASOBY N'!$F161="","",'ZASOBY N'!$F161)</f>
        <v/>
      </c>
      <c r="K164" s="403"/>
      <c r="L164" s="254" t="str">
        <f t="shared" si="102"/>
        <v/>
      </c>
      <c r="M164" s="300"/>
      <c r="N164" s="300"/>
      <c r="O164" s="140" t="str">
        <f>IF(L164="","",IF(OR(E164=LEGENDA!$D$28,E164=LEGENDA!$D$29,E164=LEGENDA!$D$31,E164=LEGENDA!$D$38),0.15,0))</f>
        <v/>
      </c>
      <c r="P164" s="140" t="str">
        <f>IF(L164="","",IF(AND(E164=LEGENDA!$D$39,H164=""),"BRAK kol.7",IF(AND(F164=LEGENDA!$A$105,H164=""),"BRAK kol.7",IF(AND(F164=LEGENDA!$A$106,H164=""),"BRAK kol.7",IF(AND(F164=LEGENDA!$A$107,H164=""),"BRAK kol.7",IF(AND(F164=LEGENDA!$A$108,H164=""),"BRAK kol.7",IF(AND(F164=LEGENDA!$A$109,H164=""),"BRAK kol.7",L164*O164)))))))</f>
        <v/>
      </c>
      <c r="Q164" s="141" t="str">
        <f t="shared" si="72"/>
        <v/>
      </c>
      <c r="R164" s="142" t="str">
        <f t="shared" si="73"/>
        <v/>
      </c>
      <c r="S164" s="149" t="str">
        <f t="shared" si="93"/>
        <v/>
      </c>
      <c r="T164" s="431" t="str">
        <f t="shared" si="74"/>
        <v/>
      </c>
      <c r="U164" s="402"/>
      <c r="V164" s="431" t="str">
        <f t="shared" si="75"/>
        <v/>
      </c>
      <c r="W164" s="257"/>
      <c r="X164" s="302" t="str">
        <f>IF(U164="","",IF(AND(V164="",W164=""),"",IF(AND(E164=LEGENDA!$D$39,H164=""),"BRAK kol.7",IF(AND(F164=LEGENDA!$A$105,H164="",E164=LEGENDA!$D$35),V164*W164,IF(AND(F164=LEGENDA!$A$105,H164="",E164=LEGENDA!$D$36),V164*W164,IF(AND(F164=LEGENDA!$A$105,H164=""),"BRAK kol.7",IF(AND(F164=LEGENDA!$A$106,H164=""),"BRAK kol.7",IF(AND(F164=LEGENDA!$A$107,H164=""),"BRAK kol.7",IF(AND(F164=LEGENDA!$A$108,H164=""),"BRAK kol.7",IF(AND(F164=LEGENDA!$A$109,H164=""),"BRAK kol.7",IF(AND(U164&gt;0,W164=""),"Brakkol21",IF(OR(T164="Błąd kol. 7",T164="Błąd kol.8"),T164,IF(AND(H164="",I164=""),"BRAKkol7-8",V164*W164)))))))))))))</f>
        <v/>
      </c>
      <c r="Y164" s="402"/>
      <c r="Z164" s="431" t="str">
        <f t="shared" si="76"/>
        <v/>
      </c>
      <c r="AA164" s="257"/>
      <c r="AB164" s="302" t="str">
        <f>IF(OR(Y164="",Z164="",AA164=""),"",IF(AND(E164=LEGENDA!$D$39,H164=""),"BRAK kol.7",IF(AND(F164=LEGENDA!$A$105,H164=""),"BRAK kol.7",IF(AND(F164=LEGENDA!$A$106,H164=""),"BRAK kol.7",IF(AND(F164=LEGENDA!$A$107,H164=""),"BRAK kol.7",IF(AND(F164=LEGENDA!$A$108,H164=""),"BRAK kol.7",IF(AND(F164=LEGENDA!$A$109,H164=""),"BRAK kol.7",Z164*AA164)))))))</f>
        <v/>
      </c>
      <c r="AC164" s="302" t="str">
        <f t="shared" si="77"/>
        <v/>
      </c>
      <c r="AD164" s="143" t="str">
        <f>IFERROR(IF(OR(J164="",AC164=""),"",IF(AND(E164=LEGENDA!$D$39,H164="",I164=""),"BRAK kol.7",AC164*$J164)),"BRAK kol.7")</f>
        <v/>
      </c>
      <c r="AE164" s="144" t="str">
        <f t="shared" si="78"/>
        <v/>
      </c>
      <c r="AF164" s="143" t="str">
        <f t="shared" si="79"/>
        <v/>
      </c>
      <c r="AG164" s="143" t="str">
        <f t="shared" si="80"/>
        <v/>
      </c>
      <c r="AH164" s="143" t="str">
        <f t="shared" si="81"/>
        <v/>
      </c>
      <c r="AI164" s="131"/>
      <c r="AJ164" s="327"/>
      <c r="AK164" s="286" t="str">
        <f t="shared" si="82"/>
        <v/>
      </c>
      <c r="AL164" s="287" t="str">
        <f t="shared" si="83"/>
        <v/>
      </c>
      <c r="AM164" s="287" t="str">
        <f t="shared" si="84"/>
        <v/>
      </c>
      <c r="AN164" s="318" t="str">
        <f>IF('ZASOBY N'!BD161="","",'ZASOBY N'!BD161)</f>
        <v/>
      </c>
      <c r="AO164" s="320"/>
      <c r="AP164" s="329">
        <f t="shared" si="85"/>
        <v>0</v>
      </c>
      <c r="AQ164" s="333">
        <f t="shared" si="103"/>
        <v>0</v>
      </c>
      <c r="AR164" s="333">
        <f t="shared" si="103"/>
        <v>0</v>
      </c>
      <c r="AS164" s="333">
        <f t="shared" si="86"/>
        <v>0</v>
      </c>
      <c r="AT164" s="333">
        <f t="shared" si="87"/>
        <v>0</v>
      </c>
      <c r="AU164" s="333">
        <f t="shared" si="88"/>
        <v>0</v>
      </c>
      <c r="AV164" s="396" t="str">
        <f>IF(BJ164=0,"",NN!BJ164)</f>
        <v/>
      </c>
      <c r="AW164" s="460" t="str">
        <f>IF('UPR BILANS N'!W162="","",'UPR BILANS N'!W162)</f>
        <v/>
      </c>
      <c r="AX164" s="94" t="str">
        <f t="shared" si="89"/>
        <v/>
      </c>
      <c r="AY164" s="94"/>
      <c r="AZ164" s="94"/>
      <c r="BA164" s="94"/>
      <c r="BB164" s="94"/>
      <c r="BC164" s="94"/>
      <c r="BD164" s="94"/>
      <c r="BE164" s="94"/>
      <c r="BF164" s="94"/>
      <c r="BG164" s="94"/>
      <c r="BH164" s="94"/>
      <c r="BI164" s="94"/>
      <c r="BJ164" s="414">
        <f>IFERROR(IF(AND(BL164=1,BM164=1,SUMIF($C164:$C$525,$C164,$AH164:$AH$525)=$BN164),$BN164,IF($BO164&gt;0,$BO164,IF(AND(B164=B165,C164=C165,D164=D165,J164=J165),AH164+AH165,IF(AND(COUNTIF($C$13:$C163,$C164)&gt;=1,COUNTIF($D$13:$D163,$D164)&gt;=1),0,IF(AND(SUMIF($B164:$B$525,$B164,$AH164:$AH$525)&gt;$AH164,SUMIF($C164:$C$525,$C164,$AH164:$AH$525)&gt;$AH164,SUMIF($D164:$D$525,$D164,$AH164:$AH$525)&gt;$AH164),SUMIF($C164:$C$525,$C164,$BN164:$BN$525),0))))),0)</f>
        <v>0</v>
      </c>
      <c r="BK164" s="424"/>
      <c r="BL164" s="409">
        <f>COUNTIFS('ZASOBY N'!$B161:$B$525,'ZASOBY N'!$B161,'ZASOBY N'!$C161:'ZASOBY N'!$C$525,'ZASOBY N'!$C161,'ZASOBY N'!$D161:'ZASOBY N'!$D$525,'ZASOBY N'!$D161,'ZASOBY N'!$H161:'ZASOBY N'!$H$525,'ZASOBY N'!$H161 )</f>
        <v>0</v>
      </c>
      <c r="BM164" s="410">
        <f>COUNTIFS('ZASOBY N'!$B$10:$B161,'ZASOBY N'!$B161,'ZASOBY N'!$C$10:'ZASOBY N'!$C161,'ZASOBY N'!$C161,'ZASOBY N'!$D$10:'ZASOBY N'!$D161,'ZASOBY N'!$D161,'ZASOBY N'!$H$10:'ZASOBY N'!$H161,'ZASOBY N'!$H161 )</f>
        <v>0</v>
      </c>
      <c r="BN164" s="411">
        <f t="shared" si="94"/>
        <v>0</v>
      </c>
      <c r="BO164" s="425">
        <f t="shared" si="95"/>
        <v>0</v>
      </c>
      <c r="BP164" s="94"/>
      <c r="BQ164" s="94"/>
      <c r="BR164" s="94"/>
      <c r="BS164" s="94"/>
      <c r="BT164" s="94"/>
      <c r="BU164" s="94"/>
      <c r="BV164" s="94"/>
      <c r="BW164" s="426" t="str">
        <f t="shared" si="90"/>
        <v/>
      </c>
      <c r="BX164" s="439" t="str">
        <f>IF(E164=0,"",NN!E164)</f>
        <v/>
      </c>
      <c r="BY164" s="396" t="str">
        <f>IF(A164="","",NN!A164)</f>
        <v/>
      </c>
      <c r="BZ164" s="428" t="str">
        <f>IF(OR(E164=LEGENDA!$D$30,E164=LEGENDA!$D$31,E164=LEGENDA!$D$32,E164=LEGENDA!$D$33,E164=LEGENDA!$D$34,E164=LEGENDA!$D$35,E164=LEGENDA!$D$36,E164=LEGENDA!$D$37),AV164,"")</f>
        <v/>
      </c>
      <c r="CA164" s="428" t="str">
        <f>IF(OR(E164=LEGENDA!$D$30,E164=LEGENDA!$D$31,E164=LEGENDA!$D$32,E164=LEGENDA!$D$33,E164=LEGENDA!$D$34,E164=LEGENDA!$D$35,E164=LEGENDA!$D$36,E164=LEGENDA!$D$37),AG164,"")</f>
        <v/>
      </c>
      <c r="CB164" s="397" t="str">
        <f t="shared" si="91"/>
        <v/>
      </c>
      <c r="CC164" s="397" t="str">
        <f t="shared" si="96"/>
        <v/>
      </c>
      <c r="CD164" s="397" t="str">
        <f t="shared" si="97"/>
        <v/>
      </c>
      <c r="CE164" s="397" t="str">
        <f t="shared" si="98"/>
        <v/>
      </c>
      <c r="CF164" s="397" t="str">
        <f t="shared" si="99"/>
        <v/>
      </c>
      <c r="CG164" s="397" t="str">
        <f t="shared" si="100"/>
        <v/>
      </c>
      <c r="CH164" s="397" t="str">
        <f>IF(OR(E164=LEGENDA!$D$28,E164=LEGENDA!$D$29,E164=LEGENDA!$D$30,E164=LEGENDA!$D$31,E164=LEGENDA!$D$32,E164=LEGENDA!$D$33,E164=LEGENDA!$D$34,E164=LEGENDA!$D$35,E164=LEGENDA!$D$36,E164=LEGENDA!$D$39),1,"")</f>
        <v/>
      </c>
      <c r="CI164" s="397" t="str">
        <f t="shared" si="101"/>
        <v/>
      </c>
      <c r="CJ164" s="397" t="str">
        <f t="shared" si="92"/>
        <v/>
      </c>
    </row>
    <row r="165" spans="1:151" ht="18.75" customHeight="1" thickBot="1" x14ac:dyDescent="0.3">
      <c r="A165" s="152" t="str">
        <f>IF('ZASOBY N'!A162="","",'ZASOBY N'!A162)</f>
        <v/>
      </c>
      <c r="B165" s="137" t="str">
        <f>IF('ZASOBY N'!B162="","",'ZASOBY N'!B162)</f>
        <v/>
      </c>
      <c r="C165" s="137" t="str">
        <f>IF('ZASOBY N'!C162="","",'ZASOBY N'!C162)</f>
        <v/>
      </c>
      <c r="D165" s="354" t="str">
        <f>IF('ZASOBY N'!D162="","",'ZASOBY N'!D162)</f>
        <v/>
      </c>
      <c r="E165" s="404"/>
      <c r="F165" s="130"/>
      <c r="G165" s="129"/>
      <c r="H165" s="301"/>
      <c r="I165" s="301"/>
      <c r="J165" s="147" t="str">
        <f>IF('ZASOBY N'!$F162="","",'ZASOBY N'!$F162)</f>
        <v/>
      </c>
      <c r="K165" s="403"/>
      <c r="L165" s="254" t="str">
        <f t="shared" si="102"/>
        <v/>
      </c>
      <c r="M165" s="300"/>
      <c r="N165" s="300"/>
      <c r="O165" s="140" t="str">
        <f>IF(L165="","",IF(OR(E165=LEGENDA!$D$28,E165=LEGENDA!$D$29,E165=LEGENDA!$D$31,E165=LEGENDA!$D$38),0.15,0))</f>
        <v/>
      </c>
      <c r="P165" s="140" t="str">
        <f>IF(L165="","",IF(AND(E165=LEGENDA!$D$39,H165=""),"BRAK kol.7",IF(AND(F165=LEGENDA!$A$105,H165=""),"BRAK kol.7",IF(AND(F165=LEGENDA!$A$106,H165=""),"BRAK kol.7",IF(AND(F165=LEGENDA!$A$107,H165=""),"BRAK kol.7",IF(AND(F165=LEGENDA!$A$108,H165=""),"BRAK kol.7",IF(AND(F165=LEGENDA!$A$109,H165=""),"BRAK kol.7",L165*O165)))))))</f>
        <v/>
      </c>
      <c r="Q165" s="141" t="str">
        <f t="shared" si="72"/>
        <v/>
      </c>
      <c r="R165" s="142" t="str">
        <f t="shared" si="73"/>
        <v/>
      </c>
      <c r="S165" s="149" t="str">
        <f t="shared" si="93"/>
        <v/>
      </c>
      <c r="T165" s="431" t="str">
        <f t="shared" si="74"/>
        <v/>
      </c>
      <c r="U165" s="402"/>
      <c r="V165" s="431" t="str">
        <f t="shared" si="75"/>
        <v/>
      </c>
      <c r="W165" s="257"/>
      <c r="X165" s="302" t="str">
        <f>IF(U165="","",IF(AND(V165="",W165=""),"",IF(AND(E165=LEGENDA!$D$39,H165=""),"BRAK kol.7",IF(AND(F165=LEGENDA!$A$105,H165="",E165=LEGENDA!$D$35),V165*W165,IF(AND(F165=LEGENDA!$A$105,H165="",E165=LEGENDA!$D$36),V165*W165,IF(AND(F165=LEGENDA!$A$105,H165=""),"BRAK kol.7",IF(AND(F165=LEGENDA!$A$106,H165=""),"BRAK kol.7",IF(AND(F165=LEGENDA!$A$107,H165=""),"BRAK kol.7",IF(AND(F165=LEGENDA!$A$108,H165=""),"BRAK kol.7",IF(AND(F165=LEGENDA!$A$109,H165=""),"BRAK kol.7",IF(AND(U165&gt;0,W165=""),"Brakkol21",IF(OR(T165="Błąd kol. 7",T165="Błąd kol.8"),T165,IF(AND(H165="",I165=""),"BRAKkol7-8",V165*W165)))))))))))))</f>
        <v/>
      </c>
      <c r="Y165" s="402"/>
      <c r="Z165" s="431" t="str">
        <f t="shared" si="76"/>
        <v/>
      </c>
      <c r="AA165" s="257"/>
      <c r="AB165" s="302" t="str">
        <f>IF(OR(Y165="",Z165="",AA165=""),"",IF(AND(E165=LEGENDA!$D$39,H165=""),"BRAK kol.7",IF(AND(F165=LEGENDA!$A$105,H165=""),"BRAK kol.7",IF(AND(F165=LEGENDA!$A$106,H165=""),"BRAK kol.7",IF(AND(F165=LEGENDA!$A$107,H165=""),"BRAK kol.7",IF(AND(F165=LEGENDA!$A$108,H165=""),"BRAK kol.7",IF(AND(F165=LEGENDA!$A$109,H165=""),"BRAK kol.7",Z165*AA165)))))))</f>
        <v/>
      </c>
      <c r="AC165" s="302" t="str">
        <f t="shared" si="77"/>
        <v/>
      </c>
      <c r="AD165" s="143" t="str">
        <f>IFERROR(IF(OR(J165="",AC165=""),"",IF(AND(E165=LEGENDA!$D$39,H165="",I165=""),"BRAK kol.7",AC165*$J165)),"BRAK kol.7")</f>
        <v/>
      </c>
      <c r="AE165" s="144" t="str">
        <f t="shared" si="78"/>
        <v/>
      </c>
      <c r="AF165" s="143" t="str">
        <f t="shared" si="79"/>
        <v/>
      </c>
      <c r="AG165" s="143" t="str">
        <f t="shared" si="80"/>
        <v/>
      </c>
      <c r="AH165" s="143" t="str">
        <f t="shared" si="81"/>
        <v/>
      </c>
      <c r="AI165" s="131"/>
      <c r="AJ165" s="327"/>
      <c r="AK165" s="286" t="str">
        <f t="shared" si="82"/>
        <v/>
      </c>
      <c r="AL165" s="287" t="str">
        <f t="shared" si="83"/>
        <v/>
      </c>
      <c r="AM165" s="287" t="str">
        <f t="shared" si="84"/>
        <v/>
      </c>
      <c r="AN165" s="318" t="str">
        <f>IF('ZASOBY N'!BD162="","",'ZASOBY N'!BD162)</f>
        <v/>
      </c>
      <c r="AO165" s="320"/>
      <c r="AP165" s="329">
        <f t="shared" si="85"/>
        <v>0</v>
      </c>
      <c r="AQ165" s="333">
        <f t="shared" si="103"/>
        <v>0</v>
      </c>
      <c r="AR165" s="333">
        <f t="shared" si="103"/>
        <v>0</v>
      </c>
      <c r="AS165" s="333">
        <f t="shared" si="86"/>
        <v>0</v>
      </c>
      <c r="AT165" s="333">
        <f t="shared" si="87"/>
        <v>0</v>
      </c>
      <c r="AU165" s="333">
        <f t="shared" si="88"/>
        <v>0</v>
      </c>
      <c r="AV165" s="396" t="str">
        <f>IF(BJ165=0,"",NN!BJ165)</f>
        <v/>
      </c>
      <c r="AW165" s="460" t="str">
        <f>IF('UPR BILANS N'!W163="","",'UPR BILANS N'!W163)</f>
        <v/>
      </c>
      <c r="AX165" s="94" t="str">
        <f t="shared" si="89"/>
        <v/>
      </c>
      <c r="AY165" s="94"/>
      <c r="AZ165" s="94"/>
      <c r="BA165" s="94"/>
      <c r="BB165" s="94"/>
      <c r="BC165" s="94"/>
      <c r="BD165" s="94"/>
      <c r="BE165" s="94"/>
      <c r="BF165" s="94"/>
      <c r="BG165" s="94"/>
      <c r="BH165" s="94"/>
      <c r="BI165" s="94"/>
      <c r="BJ165" s="414">
        <f>IFERROR(IF(AND(BL165=1,BM165=1,SUMIF($C165:$C$525,$C165,$AH165:$AH$525)=$BN165),$BN165,IF($BO165&gt;0,$BO165,IF(AND(B165=B166,C165=C166,D165=D166,J165=J166),AH165+AH166,IF(AND(COUNTIF($C$13:$C164,$C165)&gt;=1,COUNTIF($D$13:$D164,$D165)&gt;=1),0,IF(AND(SUMIF($B165:$B$525,$B165,$AH165:$AH$525)&gt;$AH165,SUMIF($C165:$C$525,$C165,$AH165:$AH$525)&gt;$AH165,SUMIF($D165:$D$525,$D165,$AH165:$AH$525)&gt;$AH165),SUMIF($C165:$C$525,$C165,$BN165:$BN$525),0))))),0)</f>
        <v>0</v>
      </c>
      <c r="BK165" s="424"/>
      <c r="BL165" s="409">
        <f>COUNTIFS('ZASOBY N'!$B162:$B$525,'ZASOBY N'!$B162,'ZASOBY N'!$C162:'ZASOBY N'!$C$525,'ZASOBY N'!$C162,'ZASOBY N'!$D162:'ZASOBY N'!$D$525,'ZASOBY N'!$D162,'ZASOBY N'!$H162:'ZASOBY N'!$H$525,'ZASOBY N'!$H162 )</f>
        <v>0</v>
      </c>
      <c r="BM165" s="410">
        <f>COUNTIFS('ZASOBY N'!$B$10:$B162,'ZASOBY N'!$B162,'ZASOBY N'!$C$10:'ZASOBY N'!$C162,'ZASOBY N'!$C162,'ZASOBY N'!$D$10:'ZASOBY N'!$D162,'ZASOBY N'!$D162,'ZASOBY N'!$H$10:'ZASOBY N'!$H162,'ZASOBY N'!$H162 )</f>
        <v>0</v>
      </c>
      <c r="BN165" s="411">
        <f t="shared" si="94"/>
        <v>0</v>
      </c>
      <c r="BO165" s="425">
        <f t="shared" si="95"/>
        <v>0</v>
      </c>
      <c r="BP165" s="94"/>
      <c r="BQ165" s="94"/>
      <c r="BR165" s="94"/>
      <c r="BS165" s="94"/>
      <c r="BT165" s="94"/>
      <c r="BU165" s="94"/>
      <c r="BV165" s="94"/>
      <c r="BW165" s="426" t="str">
        <f t="shared" si="90"/>
        <v/>
      </c>
      <c r="BX165" s="439" t="str">
        <f>IF(E165=0,"",NN!E165)</f>
        <v/>
      </c>
      <c r="BY165" s="396" t="str">
        <f>IF(A165="","",NN!A165)</f>
        <v/>
      </c>
      <c r="BZ165" s="428" t="str">
        <f>IF(OR(E165=LEGENDA!$D$30,E165=LEGENDA!$D$31,E165=LEGENDA!$D$32,E165=LEGENDA!$D$33,E165=LEGENDA!$D$34,E165=LEGENDA!$D$35,E165=LEGENDA!$D$36,E165=LEGENDA!$D$37),AV165,"")</f>
        <v/>
      </c>
      <c r="CA165" s="428" t="str">
        <f>IF(OR(E165=LEGENDA!$D$30,E165=LEGENDA!$D$31,E165=LEGENDA!$D$32,E165=LEGENDA!$D$33,E165=LEGENDA!$D$34,E165=LEGENDA!$D$35,E165=LEGENDA!$D$36,E165=LEGENDA!$D$37),AG165,"")</f>
        <v/>
      </c>
      <c r="CB165" s="397" t="str">
        <f t="shared" si="91"/>
        <v/>
      </c>
      <c r="CC165" s="397" t="str">
        <f t="shared" si="96"/>
        <v/>
      </c>
      <c r="CD165" s="397" t="str">
        <f t="shared" si="97"/>
        <v/>
      </c>
      <c r="CE165" s="397" t="str">
        <f t="shared" si="98"/>
        <v/>
      </c>
      <c r="CF165" s="397" t="str">
        <f t="shared" si="99"/>
        <v/>
      </c>
      <c r="CG165" s="397" t="str">
        <f t="shared" si="100"/>
        <v/>
      </c>
      <c r="CH165" s="397" t="str">
        <f>IF(OR(E165=LEGENDA!$D$28,E165=LEGENDA!$D$29,E165=LEGENDA!$D$30,E165=LEGENDA!$D$31,E165=LEGENDA!$D$32,E165=LEGENDA!$D$33,E165=LEGENDA!$D$34,E165=LEGENDA!$D$35,E165=LEGENDA!$D$36,E165=LEGENDA!$D$39),1,"")</f>
        <v/>
      </c>
      <c r="CI165" s="397" t="str">
        <f t="shared" si="101"/>
        <v/>
      </c>
      <c r="CJ165" s="397" t="str">
        <f t="shared" si="92"/>
        <v/>
      </c>
    </row>
    <row r="166" spans="1:151" ht="18.75" customHeight="1" thickBot="1" x14ac:dyDescent="0.3">
      <c r="A166" s="152" t="str">
        <f>IF('ZASOBY N'!A163="","",'ZASOBY N'!A163)</f>
        <v/>
      </c>
      <c r="B166" s="137" t="str">
        <f>IF('ZASOBY N'!B163="","",'ZASOBY N'!B163)</f>
        <v/>
      </c>
      <c r="C166" s="137" t="str">
        <f>IF('ZASOBY N'!C163="","",'ZASOBY N'!C163)</f>
        <v/>
      </c>
      <c r="D166" s="354" t="str">
        <f>IF('ZASOBY N'!D163="","",'ZASOBY N'!D163)</f>
        <v/>
      </c>
      <c r="E166" s="404"/>
      <c r="F166" s="130"/>
      <c r="G166" s="129"/>
      <c r="H166" s="301"/>
      <c r="I166" s="301"/>
      <c r="J166" s="147" t="str">
        <f>IF('ZASOBY N'!$F163="","",'ZASOBY N'!$F163)</f>
        <v/>
      </c>
      <c r="K166" s="403"/>
      <c r="L166" s="254" t="str">
        <f t="shared" si="102"/>
        <v/>
      </c>
      <c r="M166" s="300"/>
      <c r="N166" s="300"/>
      <c r="O166" s="140" t="str">
        <f>IF(L166="","",IF(OR(E166=LEGENDA!$D$28,E166=LEGENDA!$D$29,E166=LEGENDA!$D$31,E166=LEGENDA!$D$38),0.15,0))</f>
        <v/>
      </c>
      <c r="P166" s="140" t="str">
        <f>IF(L166="","",IF(AND(E166=LEGENDA!$D$39,H166=""),"BRAK kol.7",IF(AND(F166=LEGENDA!$A$105,H166=""),"BRAK kol.7",IF(AND(F166=LEGENDA!$A$106,H166=""),"BRAK kol.7",IF(AND(F166=LEGENDA!$A$107,H166=""),"BRAK kol.7",IF(AND(F166=LEGENDA!$A$108,H166=""),"BRAK kol.7",IF(AND(F166=LEGENDA!$A$109,H166=""),"BRAK kol.7",L166*O166)))))))</f>
        <v/>
      </c>
      <c r="Q166" s="141" t="str">
        <f t="shared" si="72"/>
        <v/>
      </c>
      <c r="R166" s="142" t="str">
        <f t="shared" si="73"/>
        <v/>
      </c>
      <c r="S166" s="149" t="str">
        <f t="shared" si="93"/>
        <v/>
      </c>
      <c r="T166" s="431" t="str">
        <f t="shared" si="74"/>
        <v/>
      </c>
      <c r="U166" s="402"/>
      <c r="V166" s="431" t="str">
        <f t="shared" si="75"/>
        <v/>
      </c>
      <c r="W166" s="257"/>
      <c r="X166" s="302" t="str">
        <f>IF(U166="","",IF(AND(V166="",W166=""),"",IF(AND(E166=LEGENDA!$D$39,H166=""),"BRAK kol.7",IF(AND(F166=LEGENDA!$A$105,H166="",E166=LEGENDA!$D$35),V166*W166,IF(AND(F166=LEGENDA!$A$105,H166="",E166=LEGENDA!$D$36),V166*W166,IF(AND(F166=LEGENDA!$A$105,H166=""),"BRAK kol.7",IF(AND(F166=LEGENDA!$A$106,H166=""),"BRAK kol.7",IF(AND(F166=LEGENDA!$A$107,H166=""),"BRAK kol.7",IF(AND(F166=LEGENDA!$A$108,H166=""),"BRAK kol.7",IF(AND(F166=LEGENDA!$A$109,H166=""),"BRAK kol.7",IF(AND(U166&gt;0,W166=""),"Brakkol21",IF(OR(T166="Błąd kol. 7",T166="Błąd kol.8"),T166,IF(AND(H166="",I166=""),"BRAKkol7-8",V166*W166)))))))))))))</f>
        <v/>
      </c>
      <c r="Y166" s="402"/>
      <c r="Z166" s="431" t="str">
        <f t="shared" si="76"/>
        <v/>
      </c>
      <c r="AA166" s="257"/>
      <c r="AB166" s="302" t="str">
        <f>IF(OR(Y166="",Z166="",AA166=""),"",IF(AND(E166=LEGENDA!$D$39,H166=""),"BRAK kol.7",IF(AND(F166=LEGENDA!$A$105,H166=""),"BRAK kol.7",IF(AND(F166=LEGENDA!$A$106,H166=""),"BRAK kol.7",IF(AND(F166=LEGENDA!$A$107,H166=""),"BRAK kol.7",IF(AND(F166=LEGENDA!$A$108,H166=""),"BRAK kol.7",IF(AND(F166=LEGENDA!$A$109,H166=""),"BRAK kol.7",Z166*AA166)))))))</f>
        <v/>
      </c>
      <c r="AC166" s="302" t="str">
        <f t="shared" si="77"/>
        <v/>
      </c>
      <c r="AD166" s="143" t="str">
        <f>IFERROR(IF(OR(J166="",AC166=""),"",IF(AND(E166=LEGENDA!$D$39,H166="",I166=""),"BRAK kol.7",AC166*$J166)),"BRAK kol.7")</f>
        <v/>
      </c>
      <c r="AE166" s="144" t="str">
        <f t="shared" si="78"/>
        <v/>
      </c>
      <c r="AF166" s="143" t="str">
        <f t="shared" si="79"/>
        <v/>
      </c>
      <c r="AG166" s="143" t="str">
        <f t="shared" si="80"/>
        <v/>
      </c>
      <c r="AH166" s="143" t="str">
        <f t="shared" si="81"/>
        <v/>
      </c>
      <c r="AI166" s="131"/>
      <c r="AJ166" s="327"/>
      <c r="AK166" s="286" t="str">
        <f t="shared" si="82"/>
        <v/>
      </c>
      <c r="AL166" s="287" t="str">
        <f t="shared" si="83"/>
        <v/>
      </c>
      <c r="AM166" s="287" t="str">
        <f t="shared" si="84"/>
        <v/>
      </c>
      <c r="AN166" s="318" t="str">
        <f>IF('ZASOBY N'!BD163="","",'ZASOBY N'!BD163)</f>
        <v/>
      </c>
      <c r="AO166" s="320"/>
      <c r="AP166" s="329">
        <f t="shared" si="85"/>
        <v>0</v>
      </c>
      <c r="AQ166" s="333">
        <f t="shared" si="103"/>
        <v>0</v>
      </c>
      <c r="AR166" s="333">
        <f t="shared" si="103"/>
        <v>0</v>
      </c>
      <c r="AS166" s="333">
        <f t="shared" si="86"/>
        <v>0</v>
      </c>
      <c r="AT166" s="333">
        <f t="shared" si="87"/>
        <v>0</v>
      </c>
      <c r="AU166" s="333">
        <f t="shared" si="88"/>
        <v>0</v>
      </c>
      <c r="AV166" s="396" t="str">
        <f>IF(BJ166=0,"",NN!BJ166)</f>
        <v/>
      </c>
      <c r="AW166" s="460" t="str">
        <f>IF('UPR BILANS N'!W164="","",'UPR BILANS N'!W164)</f>
        <v/>
      </c>
      <c r="AX166" s="94" t="str">
        <f t="shared" si="89"/>
        <v/>
      </c>
      <c r="AY166" s="94"/>
      <c r="AZ166" s="94"/>
      <c r="BA166" s="94"/>
      <c r="BB166" s="94"/>
      <c r="BC166" s="94"/>
      <c r="BD166" s="94"/>
      <c r="BE166" s="94"/>
      <c r="BF166" s="94"/>
      <c r="BG166" s="94"/>
      <c r="BH166" s="94"/>
      <c r="BI166" s="94"/>
      <c r="BJ166" s="414">
        <f>IFERROR(IF(AND(BL166=1,BM166=1,SUMIF($C166:$C$525,$C166,$AH166:$AH$525)=$BN166),$BN166,IF($BO166&gt;0,$BO166,IF(AND(B166=B167,C166=C167,D166=D167,J166=J167),AH166+AH167,IF(AND(COUNTIF($C$13:$C165,$C166)&gt;=1,COUNTIF($D$13:$D165,$D166)&gt;=1),0,IF(AND(SUMIF($B166:$B$525,$B166,$AH166:$AH$525)&gt;$AH166,SUMIF($C166:$C$525,$C166,$AH166:$AH$525)&gt;$AH166,SUMIF($D166:$D$525,$D166,$AH166:$AH$525)&gt;$AH166),SUMIF($C166:$C$525,$C166,$BN166:$BN$525),0))))),0)</f>
        <v>0</v>
      </c>
      <c r="BK166" s="424"/>
      <c r="BL166" s="409">
        <f>COUNTIFS('ZASOBY N'!$B163:$B$525,'ZASOBY N'!$B163,'ZASOBY N'!$C163:'ZASOBY N'!$C$525,'ZASOBY N'!$C163,'ZASOBY N'!$D163:'ZASOBY N'!$D$525,'ZASOBY N'!$D163,'ZASOBY N'!$H163:'ZASOBY N'!$H$525,'ZASOBY N'!$H163 )</f>
        <v>0</v>
      </c>
      <c r="BM166" s="410">
        <f>COUNTIFS('ZASOBY N'!$B$10:$B163,'ZASOBY N'!$B163,'ZASOBY N'!$C$10:'ZASOBY N'!$C163,'ZASOBY N'!$C163,'ZASOBY N'!$D$10:'ZASOBY N'!$D163,'ZASOBY N'!$D163,'ZASOBY N'!$H$10:'ZASOBY N'!$H163,'ZASOBY N'!$H163 )</f>
        <v>0</v>
      </c>
      <c r="BN166" s="411">
        <f t="shared" si="94"/>
        <v>0</v>
      </c>
      <c r="BO166" s="425">
        <f t="shared" si="95"/>
        <v>0</v>
      </c>
      <c r="BP166" s="94"/>
      <c r="BQ166" s="94"/>
      <c r="BR166" s="94"/>
      <c r="BS166" s="94"/>
      <c r="BT166" s="94"/>
      <c r="BU166" s="94"/>
      <c r="BV166" s="94"/>
      <c r="BW166" s="426" t="str">
        <f t="shared" si="90"/>
        <v/>
      </c>
      <c r="BX166" s="439" t="str">
        <f>IF(E166=0,"",NN!E166)</f>
        <v/>
      </c>
      <c r="BY166" s="396" t="str">
        <f>IF(A166="","",NN!A166)</f>
        <v/>
      </c>
      <c r="BZ166" s="428" t="str">
        <f>IF(OR(E166=LEGENDA!$D$30,E166=LEGENDA!$D$31,E166=LEGENDA!$D$32,E166=LEGENDA!$D$33,E166=LEGENDA!$D$34,E166=LEGENDA!$D$35,E166=LEGENDA!$D$36,E166=LEGENDA!$D$37),AV166,"")</f>
        <v/>
      </c>
      <c r="CA166" s="428" t="str">
        <f>IF(OR(E166=LEGENDA!$D$30,E166=LEGENDA!$D$31,E166=LEGENDA!$D$32,E166=LEGENDA!$D$33,E166=LEGENDA!$D$34,E166=LEGENDA!$D$35,E166=LEGENDA!$D$36,E166=LEGENDA!$D$37),AG166,"")</f>
        <v/>
      </c>
      <c r="CB166" s="397" t="str">
        <f t="shared" si="91"/>
        <v/>
      </c>
      <c r="CC166" s="397" t="str">
        <f t="shared" si="96"/>
        <v/>
      </c>
      <c r="CD166" s="397" t="str">
        <f t="shared" si="97"/>
        <v/>
      </c>
      <c r="CE166" s="397" t="str">
        <f t="shared" si="98"/>
        <v/>
      </c>
      <c r="CF166" s="397" t="str">
        <f t="shared" si="99"/>
        <v/>
      </c>
      <c r="CG166" s="397" t="str">
        <f t="shared" si="100"/>
        <v/>
      </c>
      <c r="CH166" s="397" t="str">
        <f>IF(OR(E166=LEGENDA!$D$28,E166=LEGENDA!$D$29,E166=LEGENDA!$D$30,E166=LEGENDA!$D$31,E166=LEGENDA!$D$32,E166=LEGENDA!$D$33,E166=LEGENDA!$D$34,E166=LEGENDA!$D$35,E166=LEGENDA!$D$36,E166=LEGENDA!$D$39),1,"")</f>
        <v/>
      </c>
      <c r="CI166" s="397" t="str">
        <f t="shared" si="101"/>
        <v/>
      </c>
      <c r="CJ166" s="397" t="str">
        <f t="shared" si="92"/>
        <v/>
      </c>
    </row>
    <row r="167" spans="1:151" ht="18.75" customHeight="1" thickBot="1" x14ac:dyDescent="0.3">
      <c r="A167" s="152" t="str">
        <f>IF('ZASOBY N'!A164="","",'ZASOBY N'!A164)</f>
        <v/>
      </c>
      <c r="B167" s="137" t="str">
        <f>IF('ZASOBY N'!B164="","",'ZASOBY N'!B164)</f>
        <v/>
      </c>
      <c r="C167" s="137" t="str">
        <f>IF('ZASOBY N'!C164="","",'ZASOBY N'!C164)</f>
        <v/>
      </c>
      <c r="D167" s="354" t="str">
        <f>IF('ZASOBY N'!D164="","",'ZASOBY N'!D164)</f>
        <v/>
      </c>
      <c r="E167" s="404"/>
      <c r="F167" s="130"/>
      <c r="G167" s="129"/>
      <c r="H167" s="301"/>
      <c r="I167" s="301"/>
      <c r="J167" s="147" t="str">
        <f>IF('ZASOBY N'!$F164="","",'ZASOBY N'!$F164)</f>
        <v/>
      </c>
      <c r="K167" s="403"/>
      <c r="L167" s="254" t="str">
        <f t="shared" si="102"/>
        <v/>
      </c>
      <c r="M167" s="300"/>
      <c r="N167" s="300"/>
      <c r="O167" s="140" t="str">
        <f>IF(L167="","",IF(OR(E167=LEGENDA!$D$28,E167=LEGENDA!$D$29,E167=LEGENDA!$D$31,E167=LEGENDA!$D$38),0.15,0))</f>
        <v/>
      </c>
      <c r="P167" s="140" t="str">
        <f>IF(L167="","",IF(AND(E167=LEGENDA!$D$39,H167=""),"BRAK kol.7",IF(AND(F167=LEGENDA!$A$105,H167=""),"BRAK kol.7",IF(AND(F167=LEGENDA!$A$106,H167=""),"BRAK kol.7",IF(AND(F167=LEGENDA!$A$107,H167=""),"BRAK kol.7",IF(AND(F167=LEGENDA!$A$108,H167=""),"BRAK kol.7",IF(AND(F167=LEGENDA!$A$109,H167=""),"BRAK kol.7",L167*O167)))))))</f>
        <v/>
      </c>
      <c r="Q167" s="141" t="str">
        <f t="shared" si="72"/>
        <v/>
      </c>
      <c r="R167" s="142" t="str">
        <f t="shared" si="73"/>
        <v/>
      </c>
      <c r="S167" s="149" t="str">
        <f t="shared" si="93"/>
        <v/>
      </c>
      <c r="T167" s="431" t="str">
        <f t="shared" si="74"/>
        <v/>
      </c>
      <c r="U167" s="402"/>
      <c r="V167" s="431" t="str">
        <f t="shared" si="75"/>
        <v/>
      </c>
      <c r="W167" s="257"/>
      <c r="X167" s="302" t="str">
        <f>IF(U167="","",IF(AND(V167="",W167=""),"",IF(AND(E167=LEGENDA!$D$39,H167=""),"BRAK kol.7",IF(AND(F167=LEGENDA!$A$105,H167="",E167=LEGENDA!$D$35),V167*W167,IF(AND(F167=LEGENDA!$A$105,H167="",E167=LEGENDA!$D$36),V167*W167,IF(AND(F167=LEGENDA!$A$105,H167=""),"BRAK kol.7",IF(AND(F167=LEGENDA!$A$106,H167=""),"BRAK kol.7",IF(AND(F167=LEGENDA!$A$107,H167=""),"BRAK kol.7",IF(AND(F167=LEGENDA!$A$108,H167=""),"BRAK kol.7",IF(AND(F167=LEGENDA!$A$109,H167=""),"BRAK kol.7",IF(AND(U167&gt;0,W167=""),"Brakkol21",IF(OR(T167="Błąd kol. 7",T167="Błąd kol.8"),T167,IF(AND(H167="",I167=""),"BRAKkol7-8",V167*W167)))))))))))))</f>
        <v/>
      </c>
      <c r="Y167" s="402"/>
      <c r="Z167" s="431" t="str">
        <f t="shared" si="76"/>
        <v/>
      </c>
      <c r="AA167" s="257"/>
      <c r="AB167" s="302" t="str">
        <f>IF(OR(Y167="",Z167="",AA167=""),"",IF(AND(E167=LEGENDA!$D$39,H167=""),"BRAK kol.7",IF(AND(F167=LEGENDA!$A$105,H167=""),"BRAK kol.7",IF(AND(F167=LEGENDA!$A$106,H167=""),"BRAK kol.7",IF(AND(F167=LEGENDA!$A$107,H167=""),"BRAK kol.7",IF(AND(F167=LEGENDA!$A$108,H167=""),"BRAK kol.7",IF(AND(F167=LEGENDA!$A$109,H167=""),"BRAK kol.7",Z167*AA167)))))))</f>
        <v/>
      </c>
      <c r="AC167" s="302" t="str">
        <f t="shared" si="77"/>
        <v/>
      </c>
      <c r="AD167" s="143" t="str">
        <f>IFERROR(IF(OR(J167="",AC167=""),"",IF(AND(E167=LEGENDA!$D$39,H167="",I167=""),"BRAK kol.7",AC167*$J167)),"BRAK kol.7")</f>
        <v/>
      </c>
      <c r="AE167" s="144" t="str">
        <f t="shared" si="78"/>
        <v/>
      </c>
      <c r="AF167" s="143" t="str">
        <f t="shared" si="79"/>
        <v/>
      </c>
      <c r="AG167" s="143" t="str">
        <f t="shared" si="80"/>
        <v/>
      </c>
      <c r="AH167" s="143" t="str">
        <f t="shared" si="81"/>
        <v/>
      </c>
      <c r="AI167" s="131"/>
      <c r="AJ167" s="327"/>
      <c r="AK167" s="286" t="str">
        <f t="shared" si="82"/>
        <v/>
      </c>
      <c r="AL167" s="287" t="str">
        <f t="shared" si="83"/>
        <v/>
      </c>
      <c r="AM167" s="287" t="str">
        <f t="shared" si="84"/>
        <v/>
      </c>
      <c r="AN167" s="318" t="str">
        <f>IF('ZASOBY N'!BD164="","",'ZASOBY N'!BD164)</f>
        <v/>
      </c>
      <c r="AO167" s="320"/>
      <c r="AP167" s="329">
        <f t="shared" si="85"/>
        <v>0</v>
      </c>
      <c r="AQ167" s="333">
        <f t="shared" si="103"/>
        <v>0</v>
      </c>
      <c r="AR167" s="333">
        <f t="shared" si="103"/>
        <v>0</v>
      </c>
      <c r="AS167" s="333">
        <f t="shared" si="86"/>
        <v>0</v>
      </c>
      <c r="AT167" s="333">
        <f t="shared" si="87"/>
        <v>0</v>
      </c>
      <c r="AU167" s="333">
        <f t="shared" si="88"/>
        <v>0</v>
      </c>
      <c r="AV167" s="396" t="str">
        <f>IF(BJ167=0,"",NN!BJ167)</f>
        <v/>
      </c>
      <c r="AW167" s="460" t="str">
        <f>IF('UPR BILANS N'!W165="","",'UPR BILANS N'!W165)</f>
        <v/>
      </c>
      <c r="AX167" s="94" t="str">
        <f t="shared" si="89"/>
        <v/>
      </c>
      <c r="AY167" s="94"/>
      <c r="AZ167" s="94"/>
      <c r="BA167" s="94"/>
      <c r="BB167" s="94"/>
      <c r="BC167" s="94"/>
      <c r="BD167" s="94"/>
      <c r="BE167" s="94"/>
      <c r="BF167" s="94"/>
      <c r="BG167" s="94"/>
      <c r="BH167" s="94"/>
      <c r="BI167" s="94"/>
      <c r="BJ167" s="414">
        <f>IFERROR(IF(AND(BL167=1,BM167=1,SUMIF($C167:$C$525,$C167,$AH167:$AH$525)=$BN167),$BN167,IF($BO167&gt;0,$BO167,IF(AND(B167=B168,C167=C168,D167=D168,J167=J168),AH167+AH168,IF(AND(COUNTIF($C$13:$C166,$C167)&gt;=1,COUNTIF($D$13:$D166,$D167)&gt;=1),0,IF(AND(SUMIF($B167:$B$525,$B167,$AH167:$AH$525)&gt;$AH167,SUMIF($C167:$C$525,$C167,$AH167:$AH$525)&gt;$AH167,SUMIF($D167:$D$525,$D167,$AH167:$AH$525)&gt;$AH167),SUMIF($C167:$C$525,$C167,$BN167:$BN$525),0))))),0)</f>
        <v>0</v>
      </c>
      <c r="BK167" s="424"/>
      <c r="BL167" s="409">
        <f>COUNTIFS('ZASOBY N'!$B164:$B$525,'ZASOBY N'!$B164,'ZASOBY N'!$C164:'ZASOBY N'!$C$525,'ZASOBY N'!$C164,'ZASOBY N'!$D164:'ZASOBY N'!$D$525,'ZASOBY N'!$D164,'ZASOBY N'!$H164:'ZASOBY N'!$H$525,'ZASOBY N'!$H164 )</f>
        <v>0</v>
      </c>
      <c r="BM167" s="410">
        <f>COUNTIFS('ZASOBY N'!$B$10:$B164,'ZASOBY N'!$B164,'ZASOBY N'!$C$10:'ZASOBY N'!$C164,'ZASOBY N'!$C164,'ZASOBY N'!$D$10:'ZASOBY N'!$D164,'ZASOBY N'!$D164,'ZASOBY N'!$H$10:'ZASOBY N'!$H164,'ZASOBY N'!$H164 )</f>
        <v>0</v>
      </c>
      <c r="BN167" s="411">
        <f t="shared" si="94"/>
        <v>0</v>
      </c>
      <c r="BO167" s="425">
        <f t="shared" si="95"/>
        <v>0</v>
      </c>
      <c r="BP167" s="94"/>
      <c r="BQ167" s="94"/>
      <c r="BR167" s="94"/>
      <c r="BS167" s="94"/>
      <c r="BT167" s="94"/>
      <c r="BU167" s="94"/>
      <c r="BV167" s="94"/>
      <c r="BW167" s="426" t="str">
        <f t="shared" si="90"/>
        <v/>
      </c>
      <c r="BX167" s="439" t="str">
        <f>IF(E167=0,"",NN!E167)</f>
        <v/>
      </c>
      <c r="BY167" s="396" t="str">
        <f>IF(A167="","",NN!A167)</f>
        <v/>
      </c>
      <c r="BZ167" s="428" t="str">
        <f>IF(OR(E167=LEGENDA!$D$30,E167=LEGENDA!$D$31,E167=LEGENDA!$D$32,E167=LEGENDA!$D$33,E167=LEGENDA!$D$34,E167=LEGENDA!$D$35,E167=LEGENDA!$D$36,E167=LEGENDA!$D$37),AV167,"")</f>
        <v/>
      </c>
      <c r="CA167" s="428" t="str">
        <f>IF(OR(E167=LEGENDA!$D$30,E167=LEGENDA!$D$31,E167=LEGENDA!$D$32,E167=LEGENDA!$D$33,E167=LEGENDA!$D$34,E167=LEGENDA!$D$35,E167=LEGENDA!$D$36,E167=LEGENDA!$D$37),AG167,"")</f>
        <v/>
      </c>
      <c r="CB167" s="397" t="str">
        <f t="shared" si="91"/>
        <v/>
      </c>
      <c r="CC167" s="397" t="str">
        <f t="shared" si="96"/>
        <v/>
      </c>
      <c r="CD167" s="397" t="str">
        <f t="shared" si="97"/>
        <v/>
      </c>
      <c r="CE167" s="397" t="str">
        <f t="shared" si="98"/>
        <v/>
      </c>
      <c r="CF167" s="397" t="str">
        <f t="shared" si="99"/>
        <v/>
      </c>
      <c r="CG167" s="397" t="str">
        <f t="shared" si="100"/>
        <v/>
      </c>
      <c r="CH167" s="397" t="str">
        <f>IF(OR(E167=LEGENDA!$D$28,E167=LEGENDA!$D$29,E167=LEGENDA!$D$30,E167=LEGENDA!$D$31,E167=LEGENDA!$D$32,E167=LEGENDA!$D$33,E167=LEGENDA!$D$34,E167=LEGENDA!$D$35,E167=LEGENDA!$D$36,E167=LEGENDA!$D$39),1,"")</f>
        <v/>
      </c>
      <c r="CI167" s="397" t="str">
        <f t="shared" si="101"/>
        <v/>
      </c>
      <c r="CJ167" s="397" t="str">
        <f t="shared" si="92"/>
        <v/>
      </c>
    </row>
    <row r="168" spans="1:151" ht="18.75" customHeight="1" thickBot="1" x14ac:dyDescent="0.3">
      <c r="A168" s="152" t="str">
        <f>IF('ZASOBY N'!A165="","",'ZASOBY N'!A165)</f>
        <v/>
      </c>
      <c r="B168" s="137" t="str">
        <f>IF('ZASOBY N'!B165="","",'ZASOBY N'!B165)</f>
        <v/>
      </c>
      <c r="C168" s="137" t="str">
        <f>IF('ZASOBY N'!C165="","",'ZASOBY N'!C165)</f>
        <v/>
      </c>
      <c r="D168" s="354" t="str">
        <f>IF('ZASOBY N'!D165="","",'ZASOBY N'!D165)</f>
        <v/>
      </c>
      <c r="E168" s="404"/>
      <c r="F168" s="130"/>
      <c r="G168" s="129"/>
      <c r="H168" s="301"/>
      <c r="I168" s="301"/>
      <c r="J168" s="147" t="str">
        <f>IF('ZASOBY N'!$F165="","",'ZASOBY N'!$F165)</f>
        <v/>
      </c>
      <c r="K168" s="403"/>
      <c r="L168" s="254" t="str">
        <f t="shared" si="102"/>
        <v/>
      </c>
      <c r="M168" s="300"/>
      <c r="N168" s="300"/>
      <c r="O168" s="140" t="str">
        <f>IF(L168="","",IF(OR(E168=LEGENDA!$D$28,E168=LEGENDA!$D$29,E168=LEGENDA!$D$31,E168=LEGENDA!$D$38),0.15,0))</f>
        <v/>
      </c>
      <c r="P168" s="140" t="str">
        <f>IF(L168="","",IF(AND(E168=LEGENDA!$D$39,H168=""),"BRAK kol.7",IF(AND(F168=LEGENDA!$A$105,H168=""),"BRAK kol.7",IF(AND(F168=LEGENDA!$A$106,H168=""),"BRAK kol.7",IF(AND(F168=LEGENDA!$A$107,H168=""),"BRAK kol.7",IF(AND(F168=LEGENDA!$A$108,H168=""),"BRAK kol.7",IF(AND(F168=LEGENDA!$A$109,H168=""),"BRAK kol.7",L168*O168)))))))</f>
        <v/>
      </c>
      <c r="Q168" s="141" t="str">
        <f t="shared" si="72"/>
        <v/>
      </c>
      <c r="R168" s="142" t="str">
        <f t="shared" si="73"/>
        <v/>
      </c>
      <c r="S168" s="149" t="str">
        <f t="shared" si="93"/>
        <v/>
      </c>
      <c r="T168" s="431" t="str">
        <f t="shared" si="74"/>
        <v/>
      </c>
      <c r="U168" s="402"/>
      <c r="V168" s="431" t="str">
        <f t="shared" si="75"/>
        <v/>
      </c>
      <c r="W168" s="257"/>
      <c r="X168" s="302" t="str">
        <f>IF(U168="","",IF(AND(V168="",W168=""),"",IF(AND(E168=LEGENDA!$D$39,H168=""),"BRAK kol.7",IF(AND(F168=LEGENDA!$A$105,H168="",E168=LEGENDA!$D$35),V168*W168,IF(AND(F168=LEGENDA!$A$105,H168="",E168=LEGENDA!$D$36),V168*W168,IF(AND(F168=LEGENDA!$A$105,H168=""),"BRAK kol.7",IF(AND(F168=LEGENDA!$A$106,H168=""),"BRAK kol.7",IF(AND(F168=LEGENDA!$A$107,H168=""),"BRAK kol.7",IF(AND(F168=LEGENDA!$A$108,H168=""),"BRAK kol.7",IF(AND(F168=LEGENDA!$A$109,H168=""),"BRAK kol.7",IF(AND(U168&gt;0,W168=""),"Brakkol21",IF(OR(T168="Błąd kol. 7",T168="Błąd kol.8"),T168,IF(AND(H168="",I168=""),"BRAKkol7-8",V168*W168)))))))))))))</f>
        <v/>
      </c>
      <c r="Y168" s="402"/>
      <c r="Z168" s="431" t="str">
        <f t="shared" si="76"/>
        <v/>
      </c>
      <c r="AA168" s="257"/>
      <c r="AB168" s="302" t="str">
        <f>IF(OR(Y168="",Z168="",AA168=""),"",IF(AND(E168=LEGENDA!$D$39,H168=""),"BRAK kol.7",IF(AND(F168=LEGENDA!$A$105,H168=""),"BRAK kol.7",IF(AND(F168=LEGENDA!$A$106,H168=""),"BRAK kol.7",IF(AND(F168=LEGENDA!$A$107,H168=""),"BRAK kol.7",IF(AND(F168=LEGENDA!$A$108,H168=""),"BRAK kol.7",IF(AND(F168=LEGENDA!$A$109,H168=""),"BRAK kol.7",Z168*AA168)))))))</f>
        <v/>
      </c>
      <c r="AC168" s="302" t="str">
        <f t="shared" si="77"/>
        <v/>
      </c>
      <c r="AD168" s="143" t="str">
        <f>IFERROR(IF(OR(J168="",AC168=""),"",IF(AND(E168=LEGENDA!$D$39,H168="",I168=""),"BRAK kol.7",AC168*$J168)),"BRAK kol.7")</f>
        <v/>
      </c>
      <c r="AE168" s="144" t="str">
        <f t="shared" si="78"/>
        <v/>
      </c>
      <c r="AF168" s="143" t="str">
        <f t="shared" si="79"/>
        <v/>
      </c>
      <c r="AG168" s="143" t="str">
        <f t="shared" si="80"/>
        <v/>
      </c>
      <c r="AH168" s="143" t="str">
        <f t="shared" si="81"/>
        <v/>
      </c>
      <c r="AI168" s="131"/>
      <c r="AJ168" s="327"/>
      <c r="AK168" s="286" t="str">
        <f t="shared" si="82"/>
        <v/>
      </c>
      <c r="AL168" s="287" t="str">
        <f t="shared" si="83"/>
        <v/>
      </c>
      <c r="AM168" s="287" t="str">
        <f t="shared" si="84"/>
        <v/>
      </c>
      <c r="AN168" s="318" t="str">
        <f>IF('ZASOBY N'!BD165="","",'ZASOBY N'!BD165)</f>
        <v/>
      </c>
      <c r="AO168" s="320"/>
      <c r="AP168" s="329">
        <f t="shared" si="85"/>
        <v>0</v>
      </c>
      <c r="AQ168" s="333">
        <f t="shared" si="103"/>
        <v>0</v>
      </c>
      <c r="AR168" s="333">
        <f t="shared" si="103"/>
        <v>0</v>
      </c>
      <c r="AS168" s="333">
        <f t="shared" si="86"/>
        <v>0</v>
      </c>
      <c r="AT168" s="333">
        <f t="shared" si="87"/>
        <v>0</v>
      </c>
      <c r="AU168" s="333">
        <f t="shared" si="88"/>
        <v>0</v>
      </c>
      <c r="AV168" s="396" t="str">
        <f>IF(BJ168=0,"",NN!BJ168)</f>
        <v/>
      </c>
      <c r="AW168" s="460" t="str">
        <f>IF('UPR BILANS N'!W166="","",'UPR BILANS N'!W166)</f>
        <v/>
      </c>
      <c r="AX168" s="94" t="str">
        <f t="shared" si="89"/>
        <v/>
      </c>
      <c r="AY168" s="94"/>
      <c r="AZ168" s="94"/>
      <c r="BA168" s="94"/>
      <c r="BB168" s="94"/>
      <c r="BC168" s="94"/>
      <c r="BD168" s="94"/>
      <c r="BE168" s="94"/>
      <c r="BF168" s="94"/>
      <c r="BG168" s="94"/>
      <c r="BH168" s="94"/>
      <c r="BI168" s="94"/>
      <c r="BJ168" s="414">
        <f>IFERROR(IF(AND(BL168=1,BM168=1,SUMIF($C168:$C$525,$C168,$AH168:$AH$525)=$BN168),$BN168,IF($BO168&gt;0,$BO168,IF(AND(B168=B169,C168=C169,D168=D169,J168=J169),AH168+AH169,IF(AND(COUNTIF($C$13:$C167,$C168)&gt;=1,COUNTIF($D$13:$D167,$D168)&gt;=1),0,IF(AND(SUMIF($B168:$B$525,$B168,$AH168:$AH$525)&gt;$AH168,SUMIF($C168:$C$525,$C168,$AH168:$AH$525)&gt;$AH168,SUMIF($D168:$D$525,$D168,$AH168:$AH$525)&gt;$AH168),SUMIF($C168:$C$525,$C168,$BN168:$BN$525),0))))),0)</f>
        <v>0</v>
      </c>
      <c r="BK168" s="424"/>
      <c r="BL168" s="409">
        <f>COUNTIFS('ZASOBY N'!$B165:$B$525,'ZASOBY N'!$B165,'ZASOBY N'!$C165:'ZASOBY N'!$C$525,'ZASOBY N'!$C165,'ZASOBY N'!$D165:'ZASOBY N'!$D$525,'ZASOBY N'!$D165,'ZASOBY N'!$H165:'ZASOBY N'!$H$525,'ZASOBY N'!$H165 )</f>
        <v>0</v>
      </c>
      <c r="BM168" s="410">
        <f>COUNTIFS('ZASOBY N'!$B$10:$B165,'ZASOBY N'!$B165,'ZASOBY N'!$C$10:'ZASOBY N'!$C165,'ZASOBY N'!$C165,'ZASOBY N'!$D$10:'ZASOBY N'!$D165,'ZASOBY N'!$D165,'ZASOBY N'!$H$10:'ZASOBY N'!$H165,'ZASOBY N'!$H165 )</f>
        <v>0</v>
      </c>
      <c r="BN168" s="411">
        <f t="shared" si="94"/>
        <v>0</v>
      </c>
      <c r="BO168" s="425">
        <f t="shared" si="95"/>
        <v>0</v>
      </c>
      <c r="BP168" s="94"/>
      <c r="BQ168" s="94"/>
      <c r="BR168" s="94"/>
      <c r="BS168" s="94"/>
      <c r="BT168" s="94"/>
      <c r="BU168" s="94"/>
      <c r="BV168" s="94"/>
      <c r="BW168" s="426" t="str">
        <f t="shared" si="90"/>
        <v/>
      </c>
      <c r="BX168" s="439" t="str">
        <f>IF(E168=0,"",NN!E168)</f>
        <v/>
      </c>
      <c r="BY168" s="396" t="str">
        <f>IF(A168="","",NN!A168)</f>
        <v/>
      </c>
      <c r="BZ168" s="428" t="str">
        <f>IF(OR(E168=LEGENDA!$D$30,E168=LEGENDA!$D$31,E168=LEGENDA!$D$32,E168=LEGENDA!$D$33,E168=LEGENDA!$D$34,E168=LEGENDA!$D$35,E168=LEGENDA!$D$36,E168=LEGENDA!$D$37),AV168,"")</f>
        <v/>
      </c>
      <c r="CA168" s="428" t="str">
        <f>IF(OR(E168=LEGENDA!$D$30,E168=LEGENDA!$D$31,E168=LEGENDA!$D$32,E168=LEGENDA!$D$33,E168=LEGENDA!$D$34,E168=LEGENDA!$D$35,E168=LEGENDA!$D$36,E168=LEGENDA!$D$37),AG168,"")</f>
        <v/>
      </c>
      <c r="CB168" s="397" t="str">
        <f t="shared" si="91"/>
        <v/>
      </c>
      <c r="CC168" s="397" t="str">
        <f t="shared" si="96"/>
        <v/>
      </c>
      <c r="CD168" s="397" t="str">
        <f t="shared" si="97"/>
        <v/>
      </c>
      <c r="CE168" s="397" t="str">
        <f t="shared" si="98"/>
        <v/>
      </c>
      <c r="CF168" s="397" t="str">
        <f t="shared" si="99"/>
        <v/>
      </c>
      <c r="CG168" s="397" t="str">
        <f t="shared" si="100"/>
        <v/>
      </c>
      <c r="CH168" s="397" t="str">
        <f>IF(OR(E168=LEGENDA!$D$28,E168=LEGENDA!$D$29,E168=LEGENDA!$D$30,E168=LEGENDA!$D$31,E168=LEGENDA!$D$32,E168=LEGENDA!$D$33,E168=LEGENDA!$D$34,E168=LEGENDA!$D$35,E168=LEGENDA!$D$36,E168=LEGENDA!$D$39),1,"")</f>
        <v/>
      </c>
      <c r="CI168" s="397" t="str">
        <f t="shared" si="101"/>
        <v/>
      </c>
      <c r="CJ168" s="397" t="str">
        <f t="shared" si="92"/>
        <v/>
      </c>
    </row>
    <row r="169" spans="1:151" ht="18.75" customHeight="1" thickBot="1" x14ac:dyDescent="0.3">
      <c r="A169" s="152" t="str">
        <f>IF('ZASOBY N'!A166="","",'ZASOBY N'!A166)</f>
        <v/>
      </c>
      <c r="B169" s="137" t="str">
        <f>IF('ZASOBY N'!B166="","",'ZASOBY N'!B166)</f>
        <v/>
      </c>
      <c r="C169" s="137" t="str">
        <f>IF('ZASOBY N'!C166="","",'ZASOBY N'!C166)</f>
        <v/>
      </c>
      <c r="D169" s="354" t="str">
        <f>IF('ZASOBY N'!D166="","",'ZASOBY N'!D166)</f>
        <v/>
      </c>
      <c r="E169" s="404"/>
      <c r="F169" s="130"/>
      <c r="G169" s="129"/>
      <c r="H169" s="301"/>
      <c r="I169" s="301"/>
      <c r="J169" s="147" t="str">
        <f>IF('ZASOBY N'!$F166="","",'ZASOBY N'!$F166)</f>
        <v/>
      </c>
      <c r="K169" s="403"/>
      <c r="L169" s="254" t="str">
        <f t="shared" si="102"/>
        <v/>
      </c>
      <c r="M169" s="300"/>
      <c r="N169" s="300"/>
      <c r="O169" s="140" t="str">
        <f>IF(L169="","",IF(OR(E169=LEGENDA!$D$28,E169=LEGENDA!$D$29,E169=LEGENDA!$D$31,E169=LEGENDA!$D$38),0.15,0))</f>
        <v/>
      </c>
      <c r="P169" s="140" t="str">
        <f>IF(L169="","",IF(AND(E169=LEGENDA!$D$39,H169=""),"BRAK kol.7",IF(AND(F169=LEGENDA!$A$105,H169=""),"BRAK kol.7",IF(AND(F169=LEGENDA!$A$106,H169=""),"BRAK kol.7",IF(AND(F169=LEGENDA!$A$107,H169=""),"BRAK kol.7",IF(AND(F169=LEGENDA!$A$108,H169=""),"BRAK kol.7",IF(AND(F169=LEGENDA!$A$109,H169=""),"BRAK kol.7",L169*O169)))))))</f>
        <v/>
      </c>
      <c r="Q169" s="141" t="str">
        <f t="shared" si="72"/>
        <v/>
      </c>
      <c r="R169" s="142" t="str">
        <f t="shared" si="73"/>
        <v/>
      </c>
      <c r="S169" s="149" t="str">
        <f t="shared" si="93"/>
        <v/>
      </c>
      <c r="T169" s="431" t="str">
        <f t="shared" si="74"/>
        <v/>
      </c>
      <c r="U169" s="402"/>
      <c r="V169" s="431" t="str">
        <f t="shared" si="75"/>
        <v/>
      </c>
      <c r="W169" s="257"/>
      <c r="X169" s="302" t="str">
        <f>IF(U169="","",IF(AND(V169="",W169=""),"",IF(AND(E169=LEGENDA!$D$39,H169=""),"BRAK kol.7",IF(AND(F169=LEGENDA!$A$105,H169="",E169=LEGENDA!$D$35),V169*W169,IF(AND(F169=LEGENDA!$A$105,H169="",E169=LEGENDA!$D$36),V169*W169,IF(AND(F169=LEGENDA!$A$105,H169=""),"BRAK kol.7",IF(AND(F169=LEGENDA!$A$106,H169=""),"BRAK kol.7",IF(AND(F169=LEGENDA!$A$107,H169=""),"BRAK kol.7",IF(AND(F169=LEGENDA!$A$108,H169=""),"BRAK kol.7",IF(AND(F169=LEGENDA!$A$109,H169=""),"BRAK kol.7",IF(AND(U169&gt;0,W169=""),"Brakkol21",IF(OR(T169="Błąd kol. 7",T169="Błąd kol.8"),T169,IF(AND(H169="",I169=""),"BRAKkol7-8",V169*W169)))))))))))))</f>
        <v/>
      </c>
      <c r="Y169" s="402"/>
      <c r="Z169" s="431" t="str">
        <f t="shared" si="76"/>
        <v/>
      </c>
      <c r="AA169" s="257"/>
      <c r="AB169" s="302" t="str">
        <f>IF(OR(Y169="",Z169="",AA169=""),"",IF(AND(E169=LEGENDA!$D$39,H169=""),"BRAK kol.7",IF(AND(F169=LEGENDA!$A$105,H169=""),"BRAK kol.7",IF(AND(F169=LEGENDA!$A$106,H169=""),"BRAK kol.7",IF(AND(F169=LEGENDA!$A$107,H169=""),"BRAK kol.7",IF(AND(F169=LEGENDA!$A$108,H169=""),"BRAK kol.7",IF(AND(F169=LEGENDA!$A$109,H169=""),"BRAK kol.7",Z169*AA169)))))))</f>
        <v/>
      </c>
      <c r="AC169" s="302" t="str">
        <f t="shared" si="77"/>
        <v/>
      </c>
      <c r="AD169" s="143" t="str">
        <f>IFERROR(IF(OR(J169="",AC169=""),"",IF(AND(E169=LEGENDA!$D$39,H169="",I169=""),"BRAK kol.7",AC169*$J169)),"BRAK kol.7")</f>
        <v/>
      </c>
      <c r="AE169" s="144" t="str">
        <f t="shared" si="78"/>
        <v/>
      </c>
      <c r="AF169" s="143" t="str">
        <f t="shared" si="79"/>
        <v/>
      </c>
      <c r="AG169" s="143" t="str">
        <f t="shared" si="80"/>
        <v/>
      </c>
      <c r="AH169" s="143" t="str">
        <f t="shared" si="81"/>
        <v/>
      </c>
      <c r="AI169" s="131"/>
      <c r="AJ169" s="327"/>
      <c r="AK169" s="286" t="str">
        <f t="shared" si="82"/>
        <v/>
      </c>
      <c r="AL169" s="287" t="str">
        <f t="shared" si="83"/>
        <v/>
      </c>
      <c r="AM169" s="287" t="str">
        <f t="shared" si="84"/>
        <v/>
      </c>
      <c r="AN169" s="318" t="str">
        <f>IF('ZASOBY N'!BD166="","",'ZASOBY N'!BD166)</f>
        <v/>
      </c>
      <c r="AO169" s="320"/>
      <c r="AP169" s="329">
        <f t="shared" si="85"/>
        <v>0</v>
      </c>
      <c r="AQ169" s="333">
        <f t="shared" si="103"/>
        <v>0</v>
      </c>
      <c r="AR169" s="333">
        <f t="shared" si="103"/>
        <v>0</v>
      </c>
      <c r="AS169" s="333">
        <f t="shared" si="86"/>
        <v>0</v>
      </c>
      <c r="AT169" s="333">
        <f t="shared" si="87"/>
        <v>0</v>
      </c>
      <c r="AU169" s="333">
        <f t="shared" si="88"/>
        <v>0</v>
      </c>
      <c r="AV169" s="396" t="str">
        <f>IF(BJ169=0,"",NN!BJ169)</f>
        <v/>
      </c>
      <c r="AW169" s="460" t="str">
        <f>IF('UPR BILANS N'!W167="","",'UPR BILANS N'!W167)</f>
        <v/>
      </c>
      <c r="AX169" s="94" t="str">
        <f t="shared" si="89"/>
        <v/>
      </c>
      <c r="AY169" s="94"/>
      <c r="AZ169" s="94"/>
      <c r="BA169" s="94"/>
      <c r="BB169" s="94"/>
      <c r="BC169" s="94"/>
      <c r="BD169" s="94"/>
      <c r="BE169" s="94"/>
      <c r="BF169" s="94"/>
      <c r="BG169" s="94"/>
      <c r="BH169" s="94"/>
      <c r="BI169" s="94"/>
      <c r="BJ169" s="414">
        <f>IFERROR(IF(AND(BL169=1,BM169=1,SUMIF($C169:$C$525,$C169,$AH169:$AH$525)=$BN169),$BN169,IF($BO169&gt;0,$BO169,IF(AND(B169=B170,C169=C170,D169=D170,J169=J170),AH169+AH170,IF(AND(COUNTIF($C$13:$C168,$C169)&gt;=1,COUNTIF($D$13:$D168,$D169)&gt;=1),0,IF(AND(SUMIF($B169:$B$525,$B169,$AH169:$AH$525)&gt;$AH169,SUMIF($C169:$C$525,$C169,$AH169:$AH$525)&gt;$AH169,SUMIF($D169:$D$525,$D169,$AH169:$AH$525)&gt;$AH169),SUMIF($C169:$C$525,$C169,$BN169:$BN$525),0))))),0)</f>
        <v>0</v>
      </c>
      <c r="BK169" s="424"/>
      <c r="BL169" s="409">
        <f>COUNTIFS('ZASOBY N'!$B166:$B$525,'ZASOBY N'!$B166,'ZASOBY N'!$C166:'ZASOBY N'!$C$525,'ZASOBY N'!$C166,'ZASOBY N'!$D166:'ZASOBY N'!$D$525,'ZASOBY N'!$D166,'ZASOBY N'!$H166:'ZASOBY N'!$H$525,'ZASOBY N'!$H166 )</f>
        <v>0</v>
      </c>
      <c r="BM169" s="410">
        <f>COUNTIFS('ZASOBY N'!$B$10:$B166,'ZASOBY N'!$B166,'ZASOBY N'!$C$10:'ZASOBY N'!$C166,'ZASOBY N'!$C166,'ZASOBY N'!$D$10:'ZASOBY N'!$D166,'ZASOBY N'!$D166,'ZASOBY N'!$H$10:'ZASOBY N'!$H166,'ZASOBY N'!$H166 )</f>
        <v>0</v>
      </c>
      <c r="BN169" s="411">
        <f t="shared" si="94"/>
        <v>0</v>
      </c>
      <c r="BO169" s="425">
        <f t="shared" si="95"/>
        <v>0</v>
      </c>
      <c r="BP169" s="94"/>
      <c r="BQ169" s="94"/>
      <c r="BR169" s="94"/>
      <c r="BS169" s="94"/>
      <c r="BT169" s="94"/>
      <c r="BU169" s="94"/>
      <c r="BV169" s="94"/>
      <c r="BW169" s="426" t="str">
        <f t="shared" si="90"/>
        <v/>
      </c>
      <c r="BX169" s="439" t="str">
        <f>IF(E169=0,"",NN!E169)</f>
        <v/>
      </c>
      <c r="BY169" s="396" t="str">
        <f>IF(A169="","",NN!A169)</f>
        <v/>
      </c>
      <c r="BZ169" s="428" t="str">
        <f>IF(OR(E169=LEGENDA!$D$30,E169=LEGENDA!$D$31,E169=LEGENDA!$D$32,E169=LEGENDA!$D$33,E169=LEGENDA!$D$34,E169=LEGENDA!$D$35,E169=LEGENDA!$D$36,E169=LEGENDA!$D$37),AV169,"")</f>
        <v/>
      </c>
      <c r="CA169" s="428" t="str">
        <f>IF(OR(E169=LEGENDA!$D$30,E169=LEGENDA!$D$31,E169=LEGENDA!$D$32,E169=LEGENDA!$D$33,E169=LEGENDA!$D$34,E169=LEGENDA!$D$35,E169=LEGENDA!$D$36,E169=LEGENDA!$D$37),AG169,"")</f>
        <v/>
      </c>
      <c r="CB169" s="397" t="str">
        <f t="shared" si="91"/>
        <v/>
      </c>
      <c r="CC169" s="397" t="str">
        <f t="shared" si="96"/>
        <v/>
      </c>
      <c r="CD169" s="397" t="str">
        <f t="shared" si="97"/>
        <v/>
      </c>
      <c r="CE169" s="397" t="str">
        <f t="shared" si="98"/>
        <v/>
      </c>
      <c r="CF169" s="397" t="str">
        <f t="shared" si="99"/>
        <v/>
      </c>
      <c r="CG169" s="397" t="str">
        <f t="shared" si="100"/>
        <v/>
      </c>
      <c r="CH169" s="397" t="str">
        <f>IF(OR(E169=LEGENDA!$D$28,E169=LEGENDA!$D$29,E169=LEGENDA!$D$30,E169=LEGENDA!$D$31,E169=LEGENDA!$D$32,E169=LEGENDA!$D$33,E169=LEGENDA!$D$34,E169=LEGENDA!$D$35,E169=LEGENDA!$D$36,E169=LEGENDA!$D$39),1,"")</f>
        <v/>
      </c>
      <c r="CI169" s="397" t="str">
        <f t="shared" si="101"/>
        <v/>
      </c>
      <c r="CJ169" s="397" t="str">
        <f t="shared" si="92"/>
        <v/>
      </c>
    </row>
    <row r="170" spans="1:151" ht="18.75" customHeight="1" thickBot="1" x14ac:dyDescent="0.35">
      <c r="A170" s="473" t="str">
        <f>IF('ZASOBY N'!A167="","",'ZASOBY N'!A167)</f>
        <v/>
      </c>
      <c r="B170" s="474" t="str">
        <f>IF('ZASOBY N'!B167="","",'ZASOBY N'!B167)</f>
        <v/>
      </c>
      <c r="C170" s="474" t="str">
        <f>IF('ZASOBY N'!C167="","",'ZASOBY N'!C167)</f>
        <v/>
      </c>
      <c r="D170" s="475" t="str">
        <f>IF('ZASOBY N'!D167="","",'ZASOBY N'!D167)</f>
        <v/>
      </c>
      <c r="E170" s="404"/>
      <c r="F170" s="476"/>
      <c r="G170" s="477"/>
      <c r="H170" s="301"/>
      <c r="I170" s="301"/>
      <c r="J170" s="478" t="str">
        <f>IF('ZASOBY N'!$F167="","",'ZASOBY N'!$F167)</f>
        <v/>
      </c>
      <c r="K170" s="479"/>
      <c r="L170" s="480" t="str">
        <f t="shared" si="102"/>
        <v/>
      </c>
      <c r="M170" s="481"/>
      <c r="N170" s="481"/>
      <c r="O170" s="140" t="str">
        <f>IF(L170="","",IF(OR(E170=LEGENDA!$D$28,E170=LEGENDA!$D$29,E170=LEGENDA!$D$31,E170=LEGENDA!$D$38),0.15,0))</f>
        <v/>
      </c>
      <c r="P170" s="140" t="str">
        <f>IF(L170="","",IF(AND(E170=LEGENDA!$D$39,H170=""),"BRAK kol.7",IF(AND(F170=LEGENDA!$A$105,H170=""),"BRAK kol.7",IF(AND(F170=LEGENDA!$A$106,H170=""),"BRAK kol.7",IF(AND(F170=LEGENDA!$A$107,H170=""),"BRAK kol.7",IF(AND(F170=LEGENDA!$A$108,H170=""),"BRAK kol.7",IF(AND(F170=LEGENDA!$A$109,H170=""),"BRAK kol.7",L170*O170)))))))</f>
        <v/>
      </c>
      <c r="Q170" s="141" t="str">
        <f t="shared" si="72"/>
        <v/>
      </c>
      <c r="R170" s="482" t="str">
        <f t="shared" si="73"/>
        <v/>
      </c>
      <c r="S170" s="483" t="str">
        <f t="shared" si="93"/>
        <v/>
      </c>
      <c r="T170" s="431" t="str">
        <f t="shared" si="74"/>
        <v/>
      </c>
      <c r="U170" s="485"/>
      <c r="V170" s="484" t="str">
        <f t="shared" si="75"/>
        <v/>
      </c>
      <c r="W170" s="486"/>
      <c r="X170" s="302" t="str">
        <f>IF(U170="","",IF(AND(V170="",W170=""),"",IF(AND(E170=LEGENDA!$D$39,H170=""),"BRAK kol.7",IF(AND(F170=LEGENDA!$A$105,H170="",E170=LEGENDA!$D$35),V170*W170,IF(AND(F170=LEGENDA!$A$105,H170="",E170=LEGENDA!$D$36),V170*W170,IF(AND(F170=LEGENDA!$A$105,H170=""),"BRAK kol.7",IF(AND(F170=LEGENDA!$A$106,H170=""),"BRAK kol.7",IF(AND(F170=LEGENDA!$A$107,H170=""),"BRAK kol.7",IF(AND(F170=LEGENDA!$A$108,H170=""),"BRAK kol.7",IF(AND(F170=LEGENDA!$A$109,H170=""),"BRAK kol.7",IF(AND(U170&gt;0,W170=""),"Brakkol21",IF(OR(T170="Błąd kol. 7",T170="Błąd kol.8"),T170,IF(AND(H170="",I170=""),"BRAKkol7-8",V170*W170)))))))))))))</f>
        <v/>
      </c>
      <c r="Y170" s="485"/>
      <c r="Z170" s="484" t="str">
        <f t="shared" si="76"/>
        <v/>
      </c>
      <c r="AA170" s="486"/>
      <c r="AB170" s="487" t="str">
        <f>IF(OR(Y170="",Z170="",AA170=""),"",IF(AND(E170=LEGENDA!$D$39,H170=""),"BRAK kol.7",IF(AND(F170=LEGENDA!$A$105,H170=""),"BRAK kol.7",IF(AND(F170=LEGENDA!$A$106,H170=""),"BRAK kol.7",IF(AND(F170=LEGENDA!$A$107,H170=""),"BRAK kol.7",IF(AND(F170=LEGENDA!$A$108,H170=""),"BRAK kol.7",IF(AND(F170=LEGENDA!$A$109,H170=""),"BRAK kol.7",Z170*AA170)))))))</f>
        <v/>
      </c>
      <c r="AC170" s="302" t="str">
        <f t="shared" si="77"/>
        <v/>
      </c>
      <c r="AD170" s="143" t="str">
        <f>IFERROR(IF(OR(J170="",AC170=""),"",IF(AND(E170=LEGENDA!$D$39,H170="",I170=""),"BRAK kol.7",AC170*$J170)),"BRAK kol.7")</f>
        <v/>
      </c>
      <c r="AE170" s="489" t="str">
        <f t="shared" si="78"/>
        <v/>
      </c>
      <c r="AF170" s="488" t="str">
        <f t="shared" si="79"/>
        <v/>
      </c>
      <c r="AG170" s="488" t="str">
        <f t="shared" si="80"/>
        <v/>
      </c>
      <c r="AH170" s="488" t="str">
        <f t="shared" si="81"/>
        <v/>
      </c>
      <c r="AI170" s="490"/>
      <c r="AJ170" s="491"/>
      <c r="AK170" s="286" t="str">
        <f t="shared" si="82"/>
        <v/>
      </c>
      <c r="AL170" s="492" t="str">
        <f t="shared" si="83"/>
        <v/>
      </c>
      <c r="AM170" s="492" t="str">
        <f t="shared" si="84"/>
        <v/>
      </c>
      <c r="AN170" s="493" t="str">
        <f>IF('ZASOBY N'!BD167="","",'ZASOBY N'!BD167)</f>
        <v/>
      </c>
      <c r="AO170" s="320"/>
      <c r="AP170" s="471">
        <f t="shared" si="85"/>
        <v>0</v>
      </c>
      <c r="AQ170" s="472">
        <f t="shared" si="103"/>
        <v>0</v>
      </c>
      <c r="AR170" s="472">
        <f t="shared" si="103"/>
        <v>0</v>
      </c>
      <c r="AS170" s="472">
        <f t="shared" si="86"/>
        <v>0</v>
      </c>
      <c r="AT170" s="472">
        <f t="shared" si="87"/>
        <v>0</v>
      </c>
      <c r="AU170" s="472">
        <f t="shared" si="88"/>
        <v>0</v>
      </c>
      <c r="AV170" s="494" t="str">
        <f>IF(BJ170=0,"",NN!BJ170)</f>
        <v/>
      </c>
      <c r="AW170" s="495" t="str">
        <f>IF('UPR BILANS N'!W168="","",'UPR BILANS N'!W168)</f>
        <v/>
      </c>
      <c r="AX170" s="94" t="str">
        <f t="shared" si="89"/>
        <v/>
      </c>
      <c r="AY170" s="94"/>
      <c r="AZ170" s="94"/>
      <c r="BA170" s="94"/>
      <c r="BB170" s="94"/>
      <c r="BC170" s="94"/>
      <c r="BD170" s="94"/>
      <c r="BE170" s="94"/>
      <c r="BF170" s="94"/>
      <c r="BG170" s="94"/>
      <c r="BH170" s="94"/>
      <c r="BI170" s="94"/>
      <c r="BJ170" s="414">
        <f>IFERROR(IF(AND(BL170=1,BM170=1,SUMIF($C170:$C$525,$C170,$AH170:$AH$525)=$BN170),$BN170,IF($BO170&gt;0,$BO170,IF(AND(B170=B171,C170=C171,D170=D171,J170=J171),AH170+AH171,IF(AND(COUNTIF($C$13:$C169,$C170)&gt;=1,COUNTIF($D$13:$D169,$D170)&gt;=1),0,IF(AND(SUMIF($B170:$B$525,$B170,$AH170:$AH$525)&gt;$AH170,SUMIF($C170:$C$525,$C170,$AH170:$AH$525)&gt;$AH170,SUMIF($D170:$D$525,$D170,$AH170:$AH$525)&gt;$AH170),SUMIF($C170:$C$525,$C170,$BN170:$BN$525),0))))),0)</f>
        <v>0</v>
      </c>
      <c r="BK170" s="424"/>
      <c r="BL170" s="409">
        <f>COUNTIFS('ZASOBY N'!$B167:$B$525,'ZASOBY N'!$B167,'ZASOBY N'!$C167:'ZASOBY N'!$C$525,'ZASOBY N'!$C167,'ZASOBY N'!$D167:'ZASOBY N'!$D$525,'ZASOBY N'!$D167,'ZASOBY N'!$H167:'ZASOBY N'!$H$525,'ZASOBY N'!$H167 )</f>
        <v>0</v>
      </c>
      <c r="BM170" s="410">
        <f>COUNTIFS('ZASOBY N'!$B$10:$B167,'ZASOBY N'!$B167,'ZASOBY N'!$C$10:'ZASOBY N'!$C167,'ZASOBY N'!$C167,'ZASOBY N'!$D$10:'ZASOBY N'!$D167,'ZASOBY N'!$D167,'ZASOBY N'!$H$10:'ZASOBY N'!$H167,'ZASOBY N'!$H167 )</f>
        <v>0</v>
      </c>
      <c r="BN170" s="411">
        <f t="shared" si="94"/>
        <v>0</v>
      </c>
      <c r="BO170" s="425">
        <f t="shared" si="95"/>
        <v>0</v>
      </c>
      <c r="BP170" s="94"/>
      <c r="BQ170" s="94"/>
      <c r="BR170" s="94"/>
      <c r="BS170" s="94"/>
      <c r="BT170" s="94"/>
      <c r="BU170" s="94"/>
      <c r="BV170" s="94"/>
      <c r="BW170" s="320" t="str">
        <f t="shared" si="90"/>
        <v/>
      </c>
      <c r="BX170" s="439" t="str">
        <f>IF(E170=0,"",NN!E170)</f>
        <v/>
      </c>
      <c r="BY170" s="396" t="str">
        <f>IF(A170="","",NN!A170)</f>
        <v/>
      </c>
      <c r="BZ170" s="428" t="str">
        <f>IF(OR(E170=LEGENDA!$D$30,E170=LEGENDA!$D$31,E170=LEGENDA!$D$32,E170=LEGENDA!$D$33,E170=LEGENDA!$D$34,E170=LEGENDA!$D$35,E170=LEGENDA!$D$36,E170=LEGENDA!$D$37),AV170,"")</f>
        <v/>
      </c>
      <c r="CA170" s="428" t="str">
        <f>IF(OR(E170=LEGENDA!$D$30,E170=LEGENDA!$D$31,E170=LEGENDA!$D$32,E170=LEGENDA!$D$33,E170=LEGENDA!$D$34,E170=LEGENDA!$D$35,E170=LEGENDA!$D$36,E170=LEGENDA!$D$37),AG170,"")</f>
        <v/>
      </c>
      <c r="CB170" s="397" t="str">
        <f t="shared" si="91"/>
        <v/>
      </c>
      <c r="CC170" s="397" t="str">
        <f t="shared" si="96"/>
        <v/>
      </c>
      <c r="CD170" s="397" t="str">
        <f t="shared" si="97"/>
        <v/>
      </c>
      <c r="CE170" s="397" t="str">
        <f t="shared" si="98"/>
        <v/>
      </c>
      <c r="CF170" s="397" t="str">
        <f t="shared" si="99"/>
        <v/>
      </c>
      <c r="CG170" s="397" t="str">
        <f t="shared" si="100"/>
        <v/>
      </c>
      <c r="CH170" s="397" t="str">
        <f>IF(OR(E170=LEGENDA!$D$28,E170=LEGENDA!$D$29,E170=LEGENDA!$D$30,E170=LEGENDA!$D$31,E170=LEGENDA!$D$32,E170=LEGENDA!$D$33,E170=LEGENDA!$D$34,E170=LEGENDA!$D$35,E170=LEGENDA!$D$36,E170=LEGENDA!$D$39),1,"")</f>
        <v/>
      </c>
      <c r="CI170" s="397" t="str">
        <f t="shared" si="101"/>
        <v/>
      </c>
      <c r="CJ170" s="397" t="str">
        <f t="shared" si="92"/>
        <v/>
      </c>
      <c r="CM170" s="150">
        <f>SUM(S13:S172)</f>
        <v>0</v>
      </c>
      <c r="DQ170" s="182"/>
      <c r="DR170" s="94"/>
      <c r="DS170" s="94"/>
      <c r="DT170" s="94"/>
      <c r="DU170" s="94"/>
      <c r="DV170" s="94"/>
      <c r="DW170" s="94"/>
      <c r="DX170" s="94"/>
      <c r="DY170" s="94"/>
      <c r="DZ170" s="94"/>
      <c r="EA170" s="94"/>
      <c r="EB170" s="94"/>
      <c r="EC170" s="94"/>
      <c r="ED170" s="414">
        <f>IF(AND(EF170=1,EG170=1,SUMIF($C173:$C$525,$C173,$AH173:$AH$525)=$AH526),$AH526,IF($EI170&gt;0,$EI170,IF(AND(COUNTIF($C$13:$C172,$C173)&gt;=1,COUNTIF($D$13:$D172,$D173)&gt;=1),0,IF(AND(SUMIF($C173:$C$525,$C173,$AH173:$AH$525)&gt;$AH526,SUMIF($D173:$D$525,$D173,$AH173:$AH$525)&gt;$AH526),SUMIF($C173:$C$525,$C173,$AH173:$AH$525),0))))</f>
        <v>0</v>
      </c>
      <c r="EE170" s="94"/>
      <c r="EF170" s="94"/>
      <c r="EG170" s="94"/>
      <c r="EH170" s="411">
        <f>IF(AND($EF170&gt;1,$EG170&gt;=1),$AH526,IF(AND($EF170=1,$EG170&gt;1),$AH526,0))</f>
        <v>0</v>
      </c>
      <c r="EI170" s="425">
        <f>IF(AND($EF170=1,$EG170=1),$AH526,0)</f>
        <v>0</v>
      </c>
      <c r="EJ170" s="94"/>
      <c r="EK170" s="94"/>
      <c r="EL170" s="94"/>
      <c r="EM170" s="94"/>
      <c r="EN170" s="94"/>
      <c r="EO170" s="94"/>
      <c r="EP170" s="94"/>
      <c r="EQ170" s="94"/>
      <c r="ER170" s="94"/>
      <c r="ES170" s="94"/>
      <c r="ET170" s="429">
        <f>MAX(BZ13:BZ172)</f>
        <v>0</v>
      </c>
      <c r="EU170" s="429">
        <f>MAX(CA13:CA172)</f>
        <v>0</v>
      </c>
    </row>
    <row r="171" spans="1:151" ht="18.75" customHeight="1" thickBot="1" x14ac:dyDescent="0.3">
      <c r="A171" s="514" t="str">
        <f>IF('ZASOBY N'!A168="","",'ZASOBY N'!A168)</f>
        <v/>
      </c>
      <c r="B171" s="515" t="str">
        <f>IF('ZASOBY N'!B168="","",'ZASOBY N'!B168)</f>
        <v/>
      </c>
      <c r="C171" s="515" t="str">
        <f>IF('ZASOBY N'!C168="","",'ZASOBY N'!C168)</f>
        <v/>
      </c>
      <c r="D171" s="516" t="str">
        <f>IF('ZASOBY N'!D168="","",'ZASOBY N'!D168)</f>
        <v/>
      </c>
      <c r="E171" s="404"/>
      <c r="F171" s="517"/>
      <c r="G171" s="518"/>
      <c r="H171" s="301"/>
      <c r="I171" s="301"/>
      <c r="J171" s="147" t="str">
        <f>IF('ZASOBY N'!$F168="","",'ZASOBY N'!$F168)</f>
        <v/>
      </c>
      <c r="K171" s="519"/>
      <c r="L171" s="520" t="str">
        <f t="shared" si="102"/>
        <v/>
      </c>
      <c r="M171" s="521"/>
      <c r="N171" s="521"/>
      <c r="O171" s="140" t="str">
        <f>IF(L171="","",IF(OR(E171=LEGENDA!$D$28,E171=LEGENDA!$D$29,E171=LEGENDA!$D$31,E171=LEGENDA!$D$38),0.15,0))</f>
        <v/>
      </c>
      <c r="P171" s="140" t="str">
        <f>IF(L171="","",IF(AND(E171=LEGENDA!$D$39,H171=""),"BRAK kol.7",IF(AND(F171=LEGENDA!$A$105,H171=""),"BRAK kol.7",IF(AND(F171=LEGENDA!$A$106,H171=""),"BRAK kol.7",IF(AND(F171=LEGENDA!$A$107,H171=""),"BRAK kol.7",IF(AND(F171=LEGENDA!$A$108,H171=""),"BRAK kol.7",IF(AND(F171=LEGENDA!$A$109,H171=""),"BRAK kol.7",L171*O171)))))))</f>
        <v/>
      </c>
      <c r="Q171" s="141" t="str">
        <f t="shared" si="72"/>
        <v/>
      </c>
      <c r="R171" s="142" t="str">
        <f t="shared" si="73"/>
        <v/>
      </c>
      <c r="S171" s="522" t="str">
        <f t="shared" si="93"/>
        <v/>
      </c>
      <c r="T171" s="431" t="str">
        <f t="shared" si="74"/>
        <v/>
      </c>
      <c r="U171" s="523"/>
      <c r="V171" s="431" t="str">
        <f t="shared" si="75"/>
        <v/>
      </c>
      <c r="W171" s="524"/>
      <c r="X171" s="302" t="str">
        <f>IF(U171="","",IF(AND(V171="",W171=""),"",IF(AND(E171=LEGENDA!$D$39,H171=""),"BRAK kol.7",IF(AND(F171=LEGENDA!$A$105,H171="",E171=LEGENDA!$D$35),V171*W171,IF(AND(F171=LEGENDA!$A$105,H171="",E171=LEGENDA!$D$36),V171*W171,IF(AND(F171=LEGENDA!$A$105,H171=""),"BRAK kol.7",IF(AND(F171=LEGENDA!$A$106,H171=""),"BRAK kol.7",IF(AND(F171=LEGENDA!$A$107,H171=""),"BRAK kol.7",IF(AND(F171=LEGENDA!$A$108,H171=""),"BRAK kol.7",IF(AND(F171=LEGENDA!$A$109,H171=""),"BRAK kol.7",IF(AND(U171&gt;0,W171=""),"Brakkol21",IF(OR(T171="Błąd kol. 7",T171="Błąd kol.8"),T171,IF(AND(H171="",I171=""),"BRAKkol7-8",V171*W171)))))))))))))</f>
        <v/>
      </c>
      <c r="Y171" s="523"/>
      <c r="Z171" s="431" t="str">
        <f t="shared" si="76"/>
        <v/>
      </c>
      <c r="AA171" s="524"/>
      <c r="AB171" s="525" t="str">
        <f>IF(OR(Y171="",Z171="",AA171=""),"",IF(AND(E171=LEGENDA!$D$39,H171=""),"BRAK kol.7",IF(AND(F171=LEGENDA!$A$105,H171=""),"BRAK kol.7",IF(AND(F171=LEGENDA!$A$106,H171=""),"BRAK kol.7",IF(AND(F171=LEGENDA!$A$107,H171=""),"BRAK kol.7",IF(AND(F171=LEGENDA!$A$108,H171=""),"BRAK kol.7",IF(AND(F171=LEGENDA!$A$109,H171=""),"BRAK kol.7",Z171*AA171)))))))</f>
        <v/>
      </c>
      <c r="AC171" s="302" t="str">
        <f t="shared" si="77"/>
        <v/>
      </c>
      <c r="AD171" s="143" t="str">
        <f>IFERROR(IF(OR(J171="",AC171=""),"",IF(AND(E171=LEGENDA!$D$39,H171="",I171=""),"BRAK kol.7",AC171*$J171)),"BRAK kol.7")</f>
        <v/>
      </c>
      <c r="AE171" s="527" t="str">
        <f t="shared" si="78"/>
        <v/>
      </c>
      <c r="AF171" s="526" t="str">
        <f t="shared" si="79"/>
        <v/>
      </c>
      <c r="AG171" s="526" t="str">
        <f t="shared" si="80"/>
        <v/>
      </c>
      <c r="AH171" s="526" t="str">
        <f t="shared" si="81"/>
        <v/>
      </c>
      <c r="AI171" s="528"/>
      <c r="AJ171" s="529"/>
      <c r="AK171" s="286" t="str">
        <f t="shared" si="82"/>
        <v/>
      </c>
      <c r="AL171" s="287" t="str">
        <f t="shared" si="83"/>
        <v/>
      </c>
      <c r="AM171" s="287" t="str">
        <f t="shared" si="84"/>
        <v/>
      </c>
      <c r="AN171" s="530" t="str">
        <f>IF('ZASOBY N'!BD168="","",'ZASOBY N'!BD168)</f>
        <v/>
      </c>
      <c r="AO171" s="531"/>
      <c r="AP171" s="333">
        <f t="shared" si="85"/>
        <v>0</v>
      </c>
      <c r="AQ171" s="333">
        <f t="shared" si="103"/>
        <v>0</v>
      </c>
      <c r="AR171" s="333">
        <f t="shared" si="103"/>
        <v>0</v>
      </c>
      <c r="AS171" s="333">
        <f t="shared" si="86"/>
        <v>0</v>
      </c>
      <c r="AT171" s="333">
        <f t="shared" si="87"/>
        <v>0</v>
      </c>
      <c r="AU171" s="333">
        <f t="shared" si="88"/>
        <v>0</v>
      </c>
      <c r="AV171" s="532" t="str">
        <f>IF(BJ171=0,"",NN!BJ171)</f>
        <v/>
      </c>
      <c r="AW171" s="460" t="str">
        <f>IF('UPR BILANS N'!W169="","",'UPR BILANS N'!W169)</f>
        <v/>
      </c>
      <c r="AX171" s="533" t="str">
        <f t="shared" si="89"/>
        <v/>
      </c>
      <c r="AY171" s="533"/>
      <c r="AZ171" s="533"/>
      <c r="BA171" s="533"/>
      <c r="BB171" s="533"/>
      <c r="BC171" s="533"/>
      <c r="BD171" s="533"/>
      <c r="BE171" s="533"/>
      <c r="BF171" s="533"/>
      <c r="BG171" s="533"/>
      <c r="BH171" s="533"/>
      <c r="BI171" s="533"/>
      <c r="BJ171" s="414">
        <f>IFERROR(IF(AND(BL171=1,BM171=1,SUMIF($C171:$C$525,$C171,$AH171:$AH$525)=$BN171),$BN171,IF($BO171&gt;0,$BO171,IF(AND(B171=B172,C171=C172,D171=D172,J171=J172),AH171+AH172,IF(AND(COUNTIF($C$13:$C170,$C171)&gt;=1,COUNTIF($D$13:$D170,$D171)&gt;=1),0,IF(AND(SUMIF($B171:$B$525,$B171,$AH171:$AH$525)&gt;$AH171,SUMIF($C171:$C$525,$C171,$AH171:$AH$525)&gt;$AH171,SUMIF($D171:$D$525,$D171,$AH171:$AH$525)&gt;$AH171),SUMIF($C171:$C$525,$C171,$BN171:$BN$525),0))))),0)</f>
        <v>0</v>
      </c>
      <c r="BK171" s="534"/>
      <c r="BL171" s="535">
        <f>COUNTIFS('ZASOBY N'!$B168:$B$525,'ZASOBY N'!$B168,'ZASOBY N'!$C168:'ZASOBY N'!$C$525,'ZASOBY N'!$C168,'ZASOBY N'!$D168:'ZASOBY N'!$D$525,'ZASOBY N'!$D168,'ZASOBY N'!$H168:'ZASOBY N'!$H$525,'ZASOBY N'!$H168 )</f>
        <v>0</v>
      </c>
      <c r="BM171" s="536">
        <f>COUNTIFS('ZASOBY N'!$B$10:$B168,'ZASOBY N'!$B168,'ZASOBY N'!$C$10:'ZASOBY N'!$C168,'ZASOBY N'!$C168,'ZASOBY N'!$D$10:'ZASOBY N'!$D168,'ZASOBY N'!$D168,'ZASOBY N'!$H$10:'ZASOBY N'!$H168,'ZASOBY N'!$H168 )</f>
        <v>0</v>
      </c>
      <c r="BN171" s="537">
        <f t="shared" si="94"/>
        <v>0</v>
      </c>
      <c r="BO171" s="538">
        <f t="shared" si="95"/>
        <v>0</v>
      </c>
      <c r="BP171" s="533"/>
      <c r="BQ171" s="533"/>
      <c r="BR171" s="533"/>
      <c r="BS171" s="533"/>
      <c r="BT171" s="533"/>
      <c r="BU171" s="533"/>
      <c r="BV171" s="533"/>
      <c r="BW171" s="539" t="str">
        <f t="shared" si="90"/>
        <v/>
      </c>
      <c r="BX171" s="439" t="str">
        <f>IF(E171=0,"",NN!E171)</f>
        <v/>
      </c>
      <c r="BY171" s="396" t="str">
        <f>IF(A171="","",NN!A171)</f>
        <v/>
      </c>
      <c r="BZ171" s="428" t="str">
        <f>IF(OR(E171=LEGENDA!$D$30,E171=LEGENDA!$D$31,E171=LEGENDA!$D$32,E171=LEGENDA!$D$33,E171=LEGENDA!$D$34,E171=LEGENDA!$D$35,E171=LEGENDA!$D$36,E171=LEGENDA!$D$37),AV171,"")</f>
        <v/>
      </c>
      <c r="CA171" s="428" t="str">
        <f>IF(OR(E171=LEGENDA!$D$30,E171=LEGENDA!$D$31,E171=LEGENDA!$D$32,E171=LEGENDA!$D$33,E171=LEGENDA!$D$34,E171=LEGENDA!$D$35,E171=LEGENDA!$D$36,E171=LEGENDA!$D$37),AG171,"")</f>
        <v/>
      </c>
      <c r="CB171" s="397" t="str">
        <f t="shared" si="91"/>
        <v/>
      </c>
      <c r="CC171" s="397" t="str">
        <f t="shared" si="96"/>
        <v/>
      </c>
      <c r="CD171" s="397" t="str">
        <f t="shared" si="97"/>
        <v/>
      </c>
      <c r="CE171" s="397" t="str">
        <f t="shared" si="98"/>
        <v/>
      </c>
      <c r="CF171" s="397" t="str">
        <f t="shared" si="99"/>
        <v/>
      </c>
      <c r="CG171" s="397" t="str">
        <f t="shared" si="100"/>
        <v/>
      </c>
      <c r="CH171" s="397" t="str">
        <f>IF(OR(E171=LEGENDA!$D$28,E171=LEGENDA!$D$29,E171=LEGENDA!$D$30,E171=LEGENDA!$D$31,E171=LEGENDA!$D$32,E171=LEGENDA!$D$33,E171=LEGENDA!$D$34,E171=LEGENDA!$D$35,E171=LEGENDA!$D$36,E171=LEGENDA!$D$39),1,"")</f>
        <v/>
      </c>
      <c r="CI171" s="397" t="str">
        <f t="shared" si="101"/>
        <v/>
      </c>
      <c r="CJ171" s="397" t="str">
        <f t="shared" si="92"/>
        <v/>
      </c>
    </row>
    <row r="172" spans="1:151" s="50" customFormat="1" ht="16.2" customHeight="1" thickBot="1" x14ac:dyDescent="0.3">
      <c r="A172" s="514" t="str">
        <f>IF('ZASOBY N'!A169="","",'ZASOBY N'!A169)</f>
        <v/>
      </c>
      <c r="B172" s="515" t="str">
        <f>IF('ZASOBY N'!B169="","",'ZASOBY N'!B169)</f>
        <v/>
      </c>
      <c r="C172" s="515" t="str">
        <f>IF('ZASOBY N'!C169="","",'ZASOBY N'!C169)</f>
        <v/>
      </c>
      <c r="D172" s="516" t="str">
        <f>IF('ZASOBY N'!D169="","",'ZASOBY N'!D169)</f>
        <v/>
      </c>
      <c r="E172" s="404"/>
      <c r="F172" s="517"/>
      <c r="G172" s="518"/>
      <c r="H172" s="301"/>
      <c r="I172" s="301"/>
      <c r="J172" s="147" t="str">
        <f>IF('ZASOBY N'!$F169="","",'ZASOBY N'!$F169)</f>
        <v/>
      </c>
      <c r="K172" s="519"/>
      <c r="L172" s="520" t="str">
        <f t="shared" si="102"/>
        <v/>
      </c>
      <c r="M172" s="521"/>
      <c r="N172" s="521"/>
      <c r="O172" s="140" t="str">
        <f>IF(L172="","",IF(OR(E172=LEGENDA!$D$28,E172=LEGENDA!$D$29,E172=LEGENDA!$D$31,E172=LEGENDA!$D$38),0.15,0))</f>
        <v/>
      </c>
      <c r="P172" s="140" t="str">
        <f>IF(L172="","",IF(AND(E172=LEGENDA!$D$39,H172=""),"BRAK kol.7",IF(AND(F172=LEGENDA!$A$105,H172=""),"BRAK kol.7",IF(AND(F172=LEGENDA!$A$106,H172=""),"BRAK kol.7",IF(AND(F172=LEGENDA!$A$107,H172=""),"BRAK kol.7",IF(AND(F172=LEGENDA!$A$108,H172=""),"BRAK kol.7",IF(AND(F172=LEGENDA!$A$109,H172=""),"BRAK kol.7",L172*O172)))))))</f>
        <v/>
      </c>
      <c r="Q172" s="141" t="str">
        <f t="shared" si="72"/>
        <v/>
      </c>
      <c r="R172" s="142" t="str">
        <f t="shared" si="73"/>
        <v/>
      </c>
      <c r="S172" s="522" t="str">
        <f t="shared" si="93"/>
        <v/>
      </c>
      <c r="T172" s="431" t="str">
        <f t="shared" si="74"/>
        <v/>
      </c>
      <c r="U172" s="523"/>
      <c r="V172" s="431" t="str">
        <f t="shared" si="75"/>
        <v/>
      </c>
      <c r="W172" s="524"/>
      <c r="X172" s="302" t="str">
        <f>IF(U172="","",IF(AND(V172="",W172=""),"",IF(AND(E172=LEGENDA!$D$39,H172=""),"BRAK kol.7",IF(AND(F172=LEGENDA!$A$105,H172="",E172=LEGENDA!$D$35),V172*W172,IF(AND(F172=LEGENDA!$A$105,H172="",E172=LEGENDA!$D$36),V172*W172,IF(AND(F172=LEGENDA!$A$105,H172=""),"BRAK kol.7",IF(AND(F172=LEGENDA!$A$106,H172=""),"BRAK kol.7",IF(AND(F172=LEGENDA!$A$107,H172=""),"BRAK kol.7",IF(AND(F172=LEGENDA!$A$108,H172=""),"BRAK kol.7",IF(AND(F172=LEGENDA!$A$109,H172=""),"BRAK kol.7",IF(AND(U172&gt;0,W172=""),"Brakkol21",IF(OR(T172="Błąd kol. 7",T172="Błąd kol.8"),T172,IF(AND(H172="",I172=""),"BRAKkol7-8",V172*W172)))))))))))))</f>
        <v/>
      </c>
      <c r="Y172" s="523"/>
      <c r="Z172" s="431" t="str">
        <f t="shared" si="76"/>
        <v/>
      </c>
      <c r="AA172" s="524"/>
      <c r="AB172" s="525" t="str">
        <f>IF(OR(Y172="",Z172="",AA172=""),"",IF(AND(E172=LEGENDA!$D$39,H172=""),"BRAK kol.7",IF(AND(F172=LEGENDA!$A$105,H172=""),"BRAK kol.7",IF(AND(F172=LEGENDA!$A$106,H172=""),"BRAK kol.7",IF(AND(F172=LEGENDA!$A$107,H172=""),"BRAK kol.7",IF(AND(F172=LEGENDA!$A$108,H172=""),"BRAK kol.7",IF(AND(F172=LEGENDA!$A$109,H172=""),"BRAK kol.7",Z172*AA172)))))))</f>
        <v/>
      </c>
      <c r="AC172" s="302" t="str">
        <f t="shared" si="77"/>
        <v/>
      </c>
      <c r="AD172" s="143" t="str">
        <f>IFERROR(IF(OR(J172="",AC172=""),"",IF(AND(E172=LEGENDA!$D$39,H172="",I172=""),"BRAK kol.7",AC172*$J172)),"BRAK kol.7")</f>
        <v/>
      </c>
      <c r="AE172" s="527" t="str">
        <f t="shared" si="78"/>
        <v/>
      </c>
      <c r="AF172" s="526" t="str">
        <f t="shared" si="79"/>
        <v/>
      </c>
      <c r="AG172" s="526" t="str">
        <f t="shared" si="80"/>
        <v/>
      </c>
      <c r="AH172" s="526" t="str">
        <f t="shared" si="81"/>
        <v/>
      </c>
      <c r="AI172" s="528"/>
      <c r="AJ172" s="529"/>
      <c r="AK172" s="286" t="str">
        <f t="shared" si="82"/>
        <v/>
      </c>
      <c r="AL172" s="287" t="str">
        <f t="shared" si="83"/>
        <v/>
      </c>
      <c r="AM172" s="287" t="str">
        <f t="shared" si="84"/>
        <v/>
      </c>
      <c r="AN172" s="530" t="str">
        <f>IF('ZASOBY N'!BD169="","",'ZASOBY N'!BD169)</f>
        <v/>
      </c>
      <c r="AO172" s="531"/>
      <c r="AP172" s="333">
        <f t="shared" si="85"/>
        <v>0</v>
      </c>
      <c r="AQ172" s="333">
        <f t="shared" si="103"/>
        <v>0</v>
      </c>
      <c r="AR172" s="333">
        <f t="shared" si="103"/>
        <v>0</v>
      </c>
      <c r="AS172" s="333">
        <f t="shared" si="86"/>
        <v>0</v>
      </c>
      <c r="AT172" s="333">
        <f t="shared" si="87"/>
        <v>0</v>
      </c>
      <c r="AU172" s="333">
        <f t="shared" si="88"/>
        <v>0</v>
      </c>
      <c r="AV172" s="532" t="str">
        <f>IF(BJ172=0,"",NN!BJ172)</f>
        <v/>
      </c>
      <c r="AW172" s="460" t="str">
        <f>IF('UPR BILANS N'!W170="","",'UPR BILANS N'!W170)</f>
        <v/>
      </c>
      <c r="AX172" s="533" t="str">
        <f t="shared" si="89"/>
        <v/>
      </c>
      <c r="AY172" s="533"/>
      <c r="AZ172" s="533"/>
      <c r="BA172" s="533"/>
      <c r="BB172" s="533"/>
      <c r="BC172" s="533"/>
      <c r="BD172" s="533"/>
      <c r="BE172" s="533"/>
      <c r="BF172" s="533"/>
      <c r="BG172" s="533"/>
      <c r="BH172" s="533"/>
      <c r="BI172" s="533"/>
      <c r="BJ172" s="414">
        <f>IFERROR(IF(AND(BL172=1,BM172=1,SUMIF($C172:$C$525,$C172,$AH172:$AH$525)=$BN172),$BN172,IF($BO172&gt;0,$BO172,IF(AND(B172=B173,C172=C173,D172=D173,J172=J173),AH172+AH173,IF(AND(COUNTIF($C$13:$C171,$C172)&gt;=1,COUNTIF($D$13:$D171,$D172)&gt;=1),0,IF(AND(SUMIF($B172:$B$525,$B172,$AH172:$AH$525)&gt;$AH172,SUMIF($C172:$C$525,$C172,$AH172:$AH$525)&gt;$AH172,SUMIF($D172:$D$525,$D172,$AH172:$AH$525)&gt;$AH172),SUMIF($C172:$C$525,$C172,$BN172:$BN$525),0))))),0)</f>
        <v>0</v>
      </c>
      <c r="BK172" s="534"/>
      <c r="BL172" s="535">
        <f>COUNTIFS('ZASOBY N'!$B169:$B$525,'ZASOBY N'!$B169,'ZASOBY N'!$C169:'ZASOBY N'!$C$525,'ZASOBY N'!$C169,'ZASOBY N'!$D169:'ZASOBY N'!$D$525,'ZASOBY N'!$D169,'ZASOBY N'!$H169:'ZASOBY N'!$H$525,'ZASOBY N'!$H169 )</f>
        <v>0</v>
      </c>
      <c r="BM172" s="536">
        <f>COUNTIFS('ZASOBY N'!$B$10:$B169,'ZASOBY N'!$B169,'ZASOBY N'!$C$10:'ZASOBY N'!$C169,'ZASOBY N'!$C169,'ZASOBY N'!$D$10:'ZASOBY N'!$D169,'ZASOBY N'!$D169,'ZASOBY N'!$H$10:'ZASOBY N'!$H169,'ZASOBY N'!$H169 )</f>
        <v>0</v>
      </c>
      <c r="BN172" s="537">
        <f t="shared" si="94"/>
        <v>0</v>
      </c>
      <c r="BO172" s="538">
        <f t="shared" si="95"/>
        <v>0</v>
      </c>
      <c r="BP172" s="533"/>
      <c r="BQ172" s="533"/>
      <c r="BR172" s="533"/>
      <c r="BS172" s="533"/>
      <c r="BT172" s="533"/>
      <c r="BU172" s="533"/>
      <c r="BV172" s="533"/>
      <c r="BW172" s="539" t="str">
        <f t="shared" si="90"/>
        <v/>
      </c>
      <c r="BX172" s="439" t="str">
        <f>IF(E172=0,"",NN!E172)</f>
        <v/>
      </c>
      <c r="BY172" s="396" t="str">
        <f>IF(A172="","",NN!A172)</f>
        <v/>
      </c>
      <c r="BZ172" s="428" t="str">
        <f>IF(OR(E172=LEGENDA!$D$30,E172=LEGENDA!$D$31,E172=LEGENDA!$D$32,E172=LEGENDA!$D$33,E172=LEGENDA!$D$34,E172=LEGENDA!$D$35,E172=LEGENDA!$D$36,E172=LEGENDA!$D$37),AV172,"")</f>
        <v/>
      </c>
      <c r="CA172" s="428" t="str">
        <f>IF(OR(E172=LEGENDA!$D$30,E172=LEGENDA!$D$31,E172=LEGENDA!$D$32,E172=LEGENDA!$D$33,E172=LEGENDA!$D$34,E172=LEGENDA!$D$35,E172=LEGENDA!$D$36,E172=LEGENDA!$D$37),AG172,"")</f>
        <v/>
      </c>
      <c r="CB172" s="397" t="str">
        <f t="shared" si="91"/>
        <v/>
      </c>
      <c r="CC172" s="397" t="str">
        <f t="shared" si="96"/>
        <v/>
      </c>
      <c r="CD172" s="397" t="str">
        <f t="shared" si="97"/>
        <v/>
      </c>
      <c r="CE172" s="397" t="str">
        <f t="shared" si="98"/>
        <v/>
      </c>
      <c r="CF172" s="397" t="str">
        <f t="shared" si="99"/>
        <v/>
      </c>
      <c r="CG172" s="397" t="str">
        <f t="shared" si="100"/>
        <v/>
      </c>
      <c r="CH172" s="397" t="str">
        <f>IF(OR(E172=LEGENDA!$D$28,E172=LEGENDA!$D$29,E172=LEGENDA!$D$30,E172=LEGENDA!$D$31,E172=LEGENDA!$D$32,E172=LEGENDA!$D$33,E172=LEGENDA!$D$34,E172=LEGENDA!$D$35,E172=LEGENDA!$D$36,E172=LEGENDA!$D$39),1,"")</f>
        <v/>
      </c>
      <c r="CI172" s="397" t="str">
        <f t="shared" si="101"/>
        <v/>
      </c>
      <c r="CJ172" s="397" t="str">
        <f t="shared" si="92"/>
        <v/>
      </c>
    </row>
    <row r="173" spans="1:151" s="50" customFormat="1" ht="16.2" customHeight="1" thickBot="1" x14ac:dyDescent="0.3">
      <c r="A173" s="514" t="str">
        <f>IF('ZASOBY N'!A170="","",'ZASOBY N'!A170)</f>
        <v/>
      </c>
      <c r="B173" s="515" t="str">
        <f>IF('ZASOBY N'!B170="","",'ZASOBY N'!B170)</f>
        <v/>
      </c>
      <c r="C173" s="515" t="str">
        <f>IF('ZASOBY N'!C170="","",'ZASOBY N'!C170)</f>
        <v/>
      </c>
      <c r="D173" s="516" t="str">
        <f>IF('ZASOBY N'!D170="","",'ZASOBY N'!D170)</f>
        <v/>
      </c>
      <c r="E173" s="404"/>
      <c r="F173" s="517"/>
      <c r="G173" s="518"/>
      <c r="H173" s="301"/>
      <c r="I173" s="301"/>
      <c r="J173" s="147" t="str">
        <f>IF('ZASOBY N'!$F170="","",'ZASOBY N'!$F170)</f>
        <v/>
      </c>
      <c r="K173" s="519"/>
      <c r="L173" s="520" t="str">
        <f t="shared" ref="L173:L236" si="104">IF(A173="","",IF(AND(M173="",N173=""),"",IF(AND(M173&gt;0,N173&gt;0),M173+N173,IF(M173&gt;0,M173,N173))))</f>
        <v/>
      </c>
      <c r="M173" s="521"/>
      <c r="N173" s="521"/>
      <c r="O173" s="140" t="str">
        <f>IF(L173="","",IF(OR(E173=LEGENDA!$D$28,E173=LEGENDA!$D$29,E173=LEGENDA!$D$31,E173=LEGENDA!$D$38),0.15,0))</f>
        <v/>
      </c>
      <c r="P173" s="140" t="str">
        <f>IF(L173="","",IF(AND(E173=LEGENDA!$D$39,H173=""),"BRAK kol.7",IF(AND(F173=LEGENDA!$A$105,H173=""),"BRAK kol.7",IF(AND(F173=LEGENDA!$A$106,H173=""),"BRAK kol.7",IF(AND(F173=LEGENDA!$A$107,H173=""),"BRAK kol.7",IF(AND(F173=LEGENDA!$A$108,H173=""),"BRAK kol.7",IF(AND(F173=LEGENDA!$A$109,H173=""),"BRAK kol.7",L173*O173)))))))</f>
        <v/>
      </c>
      <c r="Q173" s="141" t="str">
        <f t="shared" si="72"/>
        <v/>
      </c>
      <c r="R173" s="142" t="str">
        <f t="shared" ref="R173:R236" si="105">IF(OR(K173="",G173=""),"",G173*$K173)</f>
        <v/>
      </c>
      <c r="S173" s="522" t="str">
        <f t="shared" ref="S173:S236" si="106">IF(A173="","",IF(AND(J173="",K173=""),"",IF(J173="","",IF(K173="",0,J173*K173))))</f>
        <v/>
      </c>
      <c r="T173" s="431" t="str">
        <f t="shared" si="74"/>
        <v/>
      </c>
      <c r="U173" s="523"/>
      <c r="V173" s="431" t="str">
        <f t="shared" ref="V173:V236" si="107">IF(AND($H173="",$I173="",$U173=""),"",IF(AND($H173&gt;0,$U173&gt;0,AI173&gt;0),$H173*$U173*AI173,IF(AND($I173&gt;0,$U173&gt;0,AI173&gt;0),$I173*$U173*AI173,IF(AND($H173&gt;0,$U173&gt;0),$H173*$U173,IF(AND($I173&gt;0,$U173&gt;0),$I173*$U173,"")))))</f>
        <v/>
      </c>
      <c r="W173" s="524"/>
      <c r="X173" s="302" t="str">
        <f>IF(U173="","",IF(AND(V173="",W173=""),"",IF(AND(E173=LEGENDA!$D$39,H173=""),"BRAK kol.7",IF(AND(F173=LEGENDA!$A$105,H173="",E173=LEGENDA!$D$35),V173*W173,IF(AND(F173=LEGENDA!$A$105,H173="",E173=LEGENDA!$D$36),V173*W173,IF(AND(F173=LEGENDA!$A$105,H173=""),"BRAK kol.7",IF(AND(F173=LEGENDA!$A$106,H173=""),"BRAK kol.7",IF(AND(F173=LEGENDA!$A$107,H173=""),"BRAK kol.7",IF(AND(F173=LEGENDA!$A$108,H173=""),"BRAK kol.7",IF(AND(F173=LEGENDA!$A$109,H173=""),"BRAK kol.7",IF(AND(U173&gt;0,W173=""),"Brakkol21",IF(OR(T173="Błąd kol. 7",T173="Błąd kol.8"),T173,IF(AND(H173="",I173=""),"BRAKkol7-8",V173*W173)))))))))))))</f>
        <v/>
      </c>
      <c r="Y173" s="523"/>
      <c r="Z173" s="431" t="str">
        <f t="shared" ref="Z173:Z236" si="108">IF(AND($H173="",$I173="",$Y173=""),"",IF(AND($H173&gt;0,$Y173&gt;0,AI173&gt;0),$H173*$Y173*AI173,IF(AND($I173&gt;0,$Y173&gt;0,AI173&gt;0),$I173*$Y173*AI173,IF(AND($H173&gt;0,$Y173&gt;0),$H173*$Y173,IF(AND($I173&gt;0,$Y173&gt;0),$I173*$Y173,"")))))</f>
        <v/>
      </c>
      <c r="AA173" s="524"/>
      <c r="AB173" s="525" t="str">
        <f>IF(OR(Y173="",Z173="",AA173=""),"",IF(AND(E173=LEGENDA!$D$39,H173=""),"BRAK kol.7",IF(AND(F173=LEGENDA!$A$105,H173=""),"BRAK kol.7",IF(AND(F173=LEGENDA!$A$106,H173=""),"BRAK kol.7",IF(AND(F173=LEGENDA!$A$107,H173=""),"BRAK kol.7",IF(AND(F173=LEGENDA!$A$108,H173=""),"BRAK kol.7",IF(AND(F173=LEGENDA!$A$109,H173=""),"BRAK kol.7",Z173*AA173)))))))</f>
        <v/>
      </c>
      <c r="AC173" s="302" t="str">
        <f t="shared" si="77"/>
        <v/>
      </c>
      <c r="AD173" s="143" t="str">
        <f>IFERROR(IF(OR(J173="",AC173=""),"",IF(AND(E173=LEGENDA!$D$39,H173="",I173=""),"BRAK kol.7",AC173*$J173)),"BRAK kol.7")</f>
        <v/>
      </c>
      <c r="AE173" s="527" t="str">
        <f t="shared" ref="AE173:AE236" si="109">IF(OR(Y173="",U173=""),"",(Y173+U173)*$K173)</f>
        <v/>
      </c>
      <c r="AF173" s="526" t="str">
        <f t="shared" ref="AF173:AF236" si="110">IF(A173="","",IF(AND(U173="",Y173=""),"",IF(J173="","",J173*(U173+Y173))))</f>
        <v/>
      </c>
      <c r="AG173" s="526" t="str">
        <f t="shared" ref="AG173:AG236" si="111">IF(AND($N173="",$V173=""),"",IF(N173="",V173,IF(V173="",N173,$N173+$V173)))</f>
        <v/>
      </c>
      <c r="AH173" s="526" t="str">
        <f t="shared" si="81"/>
        <v/>
      </c>
      <c r="AI173" s="528"/>
      <c r="AJ173" s="529"/>
      <c r="AK173" s="286" t="str">
        <f t="shared" si="82"/>
        <v/>
      </c>
      <c r="AL173" s="287" t="str">
        <f t="shared" ref="AL173:AL236" si="112">IF($AK173="","",B173)</f>
        <v/>
      </c>
      <c r="AM173" s="287" t="str">
        <f t="shared" ref="AM173:AM236" si="113">IF($AK173="","",C173)</f>
        <v/>
      </c>
      <c r="AN173" s="530" t="str">
        <f>IF('ZASOBY N'!BD170="","",'ZASOBY N'!BD170)</f>
        <v/>
      </c>
      <c r="AO173" s="531"/>
      <c r="AP173" s="333">
        <f t="shared" si="85"/>
        <v>0</v>
      </c>
      <c r="AQ173" s="333">
        <f t="shared" si="103"/>
        <v>0</v>
      </c>
      <c r="AR173" s="333">
        <f t="shared" si="103"/>
        <v>0</v>
      </c>
      <c r="AS173" s="333">
        <f t="shared" si="86"/>
        <v>0</v>
      </c>
      <c r="AT173" s="333">
        <f t="shared" si="87"/>
        <v>0</v>
      </c>
      <c r="AU173" s="333">
        <f t="shared" si="88"/>
        <v>0</v>
      </c>
      <c r="AV173" s="532" t="str">
        <f>IF(BJ173=0,"",NN!BJ173)</f>
        <v/>
      </c>
      <c r="AW173" s="460" t="str">
        <f>IF('UPR BILANS N'!W171="","",'UPR BILANS N'!W171)</f>
        <v/>
      </c>
      <c r="AX173" s="533" t="str">
        <f t="shared" ref="AX173:AX236" si="114">IF(AV173="","",IF(AV173&gt;170,1,""))</f>
        <v/>
      </c>
      <c r="AY173" s="533"/>
      <c r="AZ173" s="533"/>
      <c r="BA173" s="533"/>
      <c r="BB173" s="533"/>
      <c r="BC173" s="533"/>
      <c r="BD173" s="533"/>
      <c r="BE173" s="533"/>
      <c r="BF173" s="533"/>
      <c r="BG173" s="533"/>
      <c r="BH173" s="533"/>
      <c r="BI173" s="533"/>
      <c r="BJ173" s="414">
        <f>IFERROR(IF(AND(BL173=1,BM173=1,SUMIF($C173:$C$525,$C173,$AH173:$AH$525)=$BN173),$BN173,IF($BO173&gt;0,$BO173,IF(AND(B173=B174,C173=C174,D173=D174,J173=J174),AH173+AH174,IF(AND(COUNTIF($C$13:$C172,$C173)&gt;=1,COUNTIF($D$13:$D172,$D173)&gt;=1),0,IF(AND(SUMIF($B173:$B$525,$B173,$AH173:$AH$525)&gt;$AH173,SUMIF($C173:$C$525,$C173,$AH173:$AH$525)&gt;$AH173,SUMIF($D173:$D$525,$D173,$AH173:$AH$525)&gt;$AH173),SUMIF($C173:$C$525,$C173,$BN173:$BN$525),0))))),0)</f>
        <v>0</v>
      </c>
      <c r="BK173" s="534"/>
      <c r="BL173" s="535">
        <f>COUNTIFS('ZASOBY N'!$B170:$B$525,'ZASOBY N'!$B170,'ZASOBY N'!$C170:'ZASOBY N'!$C$525,'ZASOBY N'!$C170,'ZASOBY N'!$D170:'ZASOBY N'!$D$525,'ZASOBY N'!$D170,'ZASOBY N'!$H170:'ZASOBY N'!$H$525,'ZASOBY N'!$H170 )</f>
        <v>0</v>
      </c>
      <c r="BM173" s="536">
        <f>COUNTIFS('ZASOBY N'!$B$10:$B170,'ZASOBY N'!$B170,'ZASOBY N'!$C$10:'ZASOBY N'!$C170,'ZASOBY N'!$C170,'ZASOBY N'!$D$10:'ZASOBY N'!$D170,'ZASOBY N'!$D170,'ZASOBY N'!$H$10:'ZASOBY N'!$H170,'ZASOBY N'!$H170 )</f>
        <v>0</v>
      </c>
      <c r="BN173" s="537">
        <f t="shared" ref="BN173:BN236" si="115">IF(AND($BL173&gt;1,$BM173&gt;=1,CH173=1),$AH173,IF(AND($BL173=1,$BM173&gt;1,CH173=1),$AH173,0))</f>
        <v>0</v>
      </c>
      <c r="BO173" s="538">
        <f t="shared" ref="BO173:BO236" si="116">IF(AND($BL173=1,$BM173=1,CH173=1),$AH173,0)</f>
        <v>0</v>
      </c>
      <c r="BP173" s="533"/>
      <c r="BQ173" s="533"/>
      <c r="BR173" s="533"/>
      <c r="BS173" s="533"/>
      <c r="BT173" s="533"/>
      <c r="BU173" s="533"/>
      <c r="BV173" s="533"/>
      <c r="BW173" s="539" t="str">
        <f t="shared" ref="BW173:BW236" si="117">IF(AND(D173="",AV173=""),"",D173)</f>
        <v/>
      </c>
      <c r="BX173" s="439" t="str">
        <f>IF(E173=0,"",NN!E173)</f>
        <v/>
      </c>
      <c r="BY173" s="396" t="str">
        <f>IF(A173="","",NN!A173)</f>
        <v/>
      </c>
      <c r="BZ173" s="428" t="str">
        <f>IF(OR(E173=LEGENDA!$D$30,E173=LEGENDA!$D$31,E173=LEGENDA!$D$32,E173=LEGENDA!$D$33,E173=LEGENDA!$D$34,E173=LEGENDA!$D$35,E173=LEGENDA!$D$36,E173=LEGENDA!$D$37),AV173,"")</f>
        <v/>
      </c>
      <c r="CA173" s="428" t="str">
        <f>IF(OR(E173=LEGENDA!$D$30,E173=LEGENDA!$D$31,E173=LEGENDA!$D$32,E173=LEGENDA!$D$33,E173=LEGENDA!$D$34,E173=LEGENDA!$D$35,E173=LEGENDA!$D$36,E173=LEGENDA!$D$37),AG173,"")</f>
        <v/>
      </c>
      <c r="CB173" s="397" t="str">
        <f t="shared" ref="CB173:CB236" si="118">IF(BZ173="","",IF(BZ173&gt;170,1,""))</f>
        <v/>
      </c>
      <c r="CC173" s="397" t="str">
        <f t="shared" ref="CC173:CC236" si="119">IF(V173="","",IF(AND(V173&gt;170,CH173=1),1,""))</f>
        <v/>
      </c>
      <c r="CD173" s="397" t="str">
        <f t="shared" ref="CD173:CD236" si="120">IF(Z173="","",IF(AND(Z173&gt;170,CH173=1),1,""))</f>
        <v/>
      </c>
      <c r="CE173" s="397" t="str">
        <f t="shared" ref="CE173:CE236" si="121">IF(M173="","",IF(AND(M173&gt;170,CH173=1),1,""))</f>
        <v/>
      </c>
      <c r="CF173" s="397" t="str">
        <f t="shared" ref="CF173:CF236" si="122">IF(N173="","",IF(AND(N173&gt;170,CH173=1),1,""))</f>
        <v/>
      </c>
      <c r="CG173" s="397" t="str">
        <f t="shared" ref="CG173:CG236" si="123">IF(L173="","",IF(AND(L173&gt;170,CH173=1),1,""))</f>
        <v/>
      </c>
      <c r="CH173" s="397" t="str">
        <f>IF(OR(E173=LEGENDA!$D$28,E173=LEGENDA!$D$29,E173=LEGENDA!$D$30,E173=LEGENDA!$D$31,E173=LEGENDA!$D$32,E173=LEGENDA!$D$33,E173=LEGENDA!$D$34,E173=LEGENDA!$D$35,E173=LEGENDA!$D$36,E173=LEGENDA!$D$39),1,"")</f>
        <v/>
      </c>
      <c r="CI173" s="397" t="str">
        <f t="shared" ref="CI173:CI236" si="124">IF(T173="","",IF(AND(T173&gt;170,CH173=1),1,""))</f>
        <v/>
      </c>
      <c r="CJ173" s="397" t="str">
        <f t="shared" ref="CJ173:CJ236" si="125">IF(BJ173="","",IF(BJ173&gt;170,1,""))</f>
        <v/>
      </c>
    </row>
    <row r="174" spans="1:151" s="50" customFormat="1" ht="16.2" customHeight="1" thickBot="1" x14ac:dyDescent="0.3">
      <c r="A174" s="514" t="str">
        <f>IF('ZASOBY N'!A171="","",'ZASOBY N'!A171)</f>
        <v/>
      </c>
      <c r="B174" s="515" t="str">
        <f>IF('ZASOBY N'!B171="","",'ZASOBY N'!B171)</f>
        <v/>
      </c>
      <c r="C174" s="515" t="str">
        <f>IF('ZASOBY N'!C171="","",'ZASOBY N'!C171)</f>
        <v/>
      </c>
      <c r="D174" s="516" t="str">
        <f>IF('ZASOBY N'!D171="","",'ZASOBY N'!D171)</f>
        <v/>
      </c>
      <c r="E174" s="404"/>
      <c r="F174" s="517"/>
      <c r="G174" s="518"/>
      <c r="H174" s="301"/>
      <c r="I174" s="301"/>
      <c r="J174" s="147" t="str">
        <f>IF('ZASOBY N'!$F171="","",'ZASOBY N'!$F171)</f>
        <v/>
      </c>
      <c r="K174" s="519"/>
      <c r="L174" s="520" t="str">
        <f t="shared" si="104"/>
        <v/>
      </c>
      <c r="M174" s="521"/>
      <c r="N174" s="521"/>
      <c r="O174" s="140" t="str">
        <f>IF(L174="","",IF(OR(E174=LEGENDA!$D$28,E174=LEGENDA!$D$29,E174=LEGENDA!$D$31,E174=LEGENDA!$D$38),0.15,0))</f>
        <v/>
      </c>
      <c r="P174" s="140" t="str">
        <f>IF(L174="","",IF(AND(E174=LEGENDA!$D$39,H174=""),"BRAK kol.7",IF(AND(F174=LEGENDA!$A$105,H174=""),"BRAK kol.7",IF(AND(F174=LEGENDA!$A$106,H174=""),"BRAK kol.7",IF(AND(F174=LEGENDA!$A$107,H174=""),"BRAK kol.7",IF(AND(F174=LEGENDA!$A$108,H174=""),"BRAK kol.7",IF(AND(F174=LEGENDA!$A$109,H174=""),"BRAK kol.7",L174*O174)))))))</f>
        <v/>
      </c>
      <c r="Q174" s="141" t="str">
        <f t="shared" si="72"/>
        <v/>
      </c>
      <c r="R174" s="142" t="str">
        <f t="shared" si="105"/>
        <v/>
      </c>
      <c r="S174" s="522" t="str">
        <f t="shared" si="106"/>
        <v/>
      </c>
      <c r="T174" s="431" t="str">
        <f t="shared" si="74"/>
        <v/>
      </c>
      <c r="U174" s="523"/>
      <c r="V174" s="431" t="str">
        <f t="shared" si="107"/>
        <v/>
      </c>
      <c r="W174" s="524"/>
      <c r="X174" s="302" t="str">
        <f>IF(U174="","",IF(AND(V174="",W174=""),"",IF(AND(E174=LEGENDA!$D$39,H174=""),"BRAK kol.7",IF(AND(F174=LEGENDA!$A$105,H174="",E174=LEGENDA!$D$35),V174*W174,IF(AND(F174=LEGENDA!$A$105,H174="",E174=LEGENDA!$D$36),V174*W174,IF(AND(F174=LEGENDA!$A$105,H174=""),"BRAK kol.7",IF(AND(F174=LEGENDA!$A$106,H174=""),"BRAK kol.7",IF(AND(F174=LEGENDA!$A$107,H174=""),"BRAK kol.7",IF(AND(F174=LEGENDA!$A$108,H174=""),"BRAK kol.7",IF(AND(F174=LEGENDA!$A$109,H174=""),"BRAK kol.7",IF(AND(U174&gt;0,W174=""),"Brakkol21",IF(OR(T174="Błąd kol. 7",T174="Błąd kol.8"),T174,IF(AND(H174="",I174=""),"BRAKkol7-8",V174*W174)))))))))))))</f>
        <v/>
      </c>
      <c r="Y174" s="523"/>
      <c r="Z174" s="431" t="str">
        <f t="shared" si="108"/>
        <v/>
      </c>
      <c r="AA174" s="524"/>
      <c r="AB174" s="525" t="str">
        <f>IF(OR(Y174="",Z174="",AA174=""),"",IF(AND(E174=LEGENDA!$D$39,H174=""),"BRAK kol.7",IF(AND(F174=LEGENDA!$A$105,H174=""),"BRAK kol.7",IF(AND(F174=LEGENDA!$A$106,H174=""),"BRAK kol.7",IF(AND(F174=LEGENDA!$A$107,H174=""),"BRAK kol.7",IF(AND(F174=LEGENDA!$A$108,H174=""),"BRAK kol.7",IF(AND(F174=LEGENDA!$A$109,H174=""),"BRAK kol.7",Z174*AA174)))))))</f>
        <v/>
      </c>
      <c r="AC174" s="302" t="str">
        <f t="shared" si="77"/>
        <v/>
      </c>
      <c r="AD174" s="143" t="str">
        <f>IFERROR(IF(OR(J174="",AC174=""),"",IF(AND(E174=LEGENDA!$D$39,H174="",I174=""),"BRAK kol.7",AC174*$J174)),"BRAK kol.7")</f>
        <v/>
      </c>
      <c r="AE174" s="527" t="str">
        <f t="shared" si="109"/>
        <v/>
      </c>
      <c r="AF174" s="526" t="str">
        <f t="shared" si="110"/>
        <v/>
      </c>
      <c r="AG174" s="526" t="str">
        <f t="shared" si="111"/>
        <v/>
      </c>
      <c r="AH174" s="526" t="str">
        <f t="shared" si="81"/>
        <v/>
      </c>
      <c r="AI174" s="528"/>
      <c r="AJ174" s="529"/>
      <c r="AK174" s="286" t="str">
        <f t="shared" si="82"/>
        <v/>
      </c>
      <c r="AL174" s="287" t="str">
        <f t="shared" si="112"/>
        <v/>
      </c>
      <c r="AM174" s="287" t="str">
        <f t="shared" si="113"/>
        <v/>
      </c>
      <c r="AN174" s="530" t="str">
        <f>IF('ZASOBY N'!BD171="","",'ZASOBY N'!BD171)</f>
        <v/>
      </c>
      <c r="AO174" s="531"/>
      <c r="AP174" s="333">
        <f t="shared" si="85"/>
        <v>0</v>
      </c>
      <c r="AQ174" s="333">
        <f t="shared" si="103"/>
        <v>0</v>
      </c>
      <c r="AR174" s="333">
        <f t="shared" si="103"/>
        <v>0</v>
      </c>
      <c r="AS174" s="333">
        <f t="shared" si="86"/>
        <v>0</v>
      </c>
      <c r="AT174" s="333">
        <f t="shared" ref="AT174:AT236" si="126">IF($E174=AT$6,$AF174,0)</f>
        <v>0</v>
      </c>
      <c r="AU174" s="333">
        <f t="shared" si="88"/>
        <v>0</v>
      </c>
      <c r="AV174" s="532" t="str">
        <f>IF(BJ174=0,"",NN!BJ174)</f>
        <v/>
      </c>
      <c r="AW174" s="460" t="str">
        <f>IF('UPR BILANS N'!W172="","",'UPR BILANS N'!W172)</f>
        <v/>
      </c>
      <c r="AX174" s="533" t="str">
        <f t="shared" si="114"/>
        <v/>
      </c>
      <c r="AY174" s="533"/>
      <c r="AZ174" s="533"/>
      <c r="BA174" s="533"/>
      <c r="BB174" s="533"/>
      <c r="BC174" s="533"/>
      <c r="BD174" s="533"/>
      <c r="BE174" s="533"/>
      <c r="BF174" s="533"/>
      <c r="BG174" s="533"/>
      <c r="BH174" s="533"/>
      <c r="BI174" s="533"/>
      <c r="BJ174" s="414">
        <f>IFERROR(IF(AND(BL174=1,BM174=1,SUMIF($C174:$C$525,$C174,$AH174:$AH$525)=$BN174),$BN174,IF($BO174&gt;0,$BO174,IF(AND(B174=B175,C174=C175,D174=D175,J174=J175),AH174+AH175,IF(AND(COUNTIF($C$13:$C173,$C174)&gt;=1,COUNTIF($D$13:$D173,$D174)&gt;=1),0,IF(AND(SUMIF($B174:$B$525,$B174,$AH174:$AH$525)&gt;$AH174,SUMIF($C174:$C$525,$C174,$AH174:$AH$525)&gt;$AH174,SUMIF($D174:$D$525,$D174,$AH174:$AH$525)&gt;$AH174),SUMIF($C174:$C$525,$C174,$BN174:$BN$525),0))))),0)</f>
        <v>0</v>
      </c>
      <c r="BK174" s="534"/>
      <c r="BL174" s="535">
        <f>COUNTIFS('ZASOBY N'!$B171:$B$525,'ZASOBY N'!$B171,'ZASOBY N'!$C171:'ZASOBY N'!$C$525,'ZASOBY N'!$C171,'ZASOBY N'!$D171:'ZASOBY N'!$D$525,'ZASOBY N'!$D171,'ZASOBY N'!$H171:'ZASOBY N'!$H$525,'ZASOBY N'!$H171 )</f>
        <v>0</v>
      </c>
      <c r="BM174" s="536">
        <f>COUNTIFS('ZASOBY N'!$B$10:$B171,'ZASOBY N'!$B171,'ZASOBY N'!$C$10:'ZASOBY N'!$C171,'ZASOBY N'!$C171,'ZASOBY N'!$D$10:'ZASOBY N'!$D171,'ZASOBY N'!$D171,'ZASOBY N'!$H$10:'ZASOBY N'!$H171,'ZASOBY N'!$H171 )</f>
        <v>0</v>
      </c>
      <c r="BN174" s="537">
        <f t="shared" si="115"/>
        <v>0</v>
      </c>
      <c r="BO174" s="538">
        <f t="shared" si="116"/>
        <v>0</v>
      </c>
      <c r="BP174" s="533"/>
      <c r="BQ174" s="533"/>
      <c r="BR174" s="533"/>
      <c r="BS174" s="533"/>
      <c r="BT174" s="533"/>
      <c r="BU174" s="533"/>
      <c r="BV174" s="533"/>
      <c r="BW174" s="539" t="str">
        <f t="shared" si="117"/>
        <v/>
      </c>
      <c r="BX174" s="439" t="str">
        <f>IF(E174=0,"",NN!E174)</f>
        <v/>
      </c>
      <c r="BY174" s="396" t="str">
        <f>IF(A174="","",NN!A174)</f>
        <v/>
      </c>
      <c r="BZ174" s="428" t="str">
        <f>IF(OR(E174=LEGENDA!$D$30,E174=LEGENDA!$D$31,E174=LEGENDA!$D$32,E174=LEGENDA!$D$33,E174=LEGENDA!$D$34,E174=LEGENDA!$D$35,E174=LEGENDA!$D$36,E174=LEGENDA!$D$37),AV174,"")</f>
        <v/>
      </c>
      <c r="CA174" s="428" t="str">
        <f>IF(OR(E174=LEGENDA!$D$30,E174=LEGENDA!$D$31,E174=LEGENDA!$D$32,E174=LEGENDA!$D$33,E174=LEGENDA!$D$34,E174=LEGENDA!$D$35,E174=LEGENDA!$D$36,E174=LEGENDA!$D$37),AG174,"")</f>
        <v/>
      </c>
      <c r="CB174" s="397" t="str">
        <f t="shared" si="118"/>
        <v/>
      </c>
      <c r="CC174" s="397" t="str">
        <f t="shared" si="119"/>
        <v/>
      </c>
      <c r="CD174" s="397" t="str">
        <f t="shared" si="120"/>
        <v/>
      </c>
      <c r="CE174" s="397" t="str">
        <f t="shared" si="121"/>
        <v/>
      </c>
      <c r="CF174" s="397" t="str">
        <f t="shared" si="122"/>
        <v/>
      </c>
      <c r="CG174" s="397" t="str">
        <f t="shared" si="123"/>
        <v/>
      </c>
      <c r="CH174" s="397" t="str">
        <f>IF(OR(E174=LEGENDA!$D$28,E174=LEGENDA!$D$29,E174=LEGENDA!$D$30,E174=LEGENDA!$D$31,E174=LEGENDA!$D$32,E174=LEGENDA!$D$33,E174=LEGENDA!$D$34,E174=LEGENDA!$D$35,E174=LEGENDA!$D$36,E174=LEGENDA!$D$39),1,"")</f>
        <v/>
      </c>
      <c r="CI174" s="397" t="str">
        <f t="shared" si="124"/>
        <v/>
      </c>
      <c r="CJ174" s="397" t="str">
        <f t="shared" si="125"/>
        <v/>
      </c>
    </row>
    <row r="175" spans="1:151" s="50" customFormat="1" ht="16.2" customHeight="1" thickBot="1" x14ac:dyDescent="0.3">
      <c r="A175" s="514" t="str">
        <f>IF('ZASOBY N'!A172="","",'ZASOBY N'!A172)</f>
        <v/>
      </c>
      <c r="B175" s="515" t="str">
        <f>IF('ZASOBY N'!B172="","",'ZASOBY N'!B172)</f>
        <v/>
      </c>
      <c r="C175" s="515" t="str">
        <f>IF('ZASOBY N'!C172="","",'ZASOBY N'!C172)</f>
        <v/>
      </c>
      <c r="D175" s="516" t="str">
        <f>IF('ZASOBY N'!D172="","",'ZASOBY N'!D172)</f>
        <v/>
      </c>
      <c r="E175" s="404"/>
      <c r="F175" s="517"/>
      <c r="G175" s="518"/>
      <c r="H175" s="301"/>
      <c r="I175" s="301"/>
      <c r="J175" s="147" t="str">
        <f>IF('ZASOBY N'!$F172="","",'ZASOBY N'!$F172)</f>
        <v/>
      </c>
      <c r="K175" s="519"/>
      <c r="L175" s="520" t="str">
        <f t="shared" si="104"/>
        <v/>
      </c>
      <c r="M175" s="521"/>
      <c r="N175" s="521"/>
      <c r="O175" s="140" t="str">
        <f>IF(L175="","",IF(OR(E175=LEGENDA!$D$28,E175=LEGENDA!$D$29,E175=LEGENDA!$D$31,E175=LEGENDA!$D$38),0.15,0))</f>
        <v/>
      </c>
      <c r="P175" s="140" t="str">
        <f>IF(L175="","",IF(AND(E175=LEGENDA!$D$39,H175=""),"BRAK kol.7",IF(AND(F175=LEGENDA!$A$105,H175=""),"BRAK kol.7",IF(AND(F175=LEGENDA!$A$106,H175=""),"BRAK kol.7",IF(AND(F175=LEGENDA!$A$107,H175=""),"BRAK kol.7",IF(AND(F175=LEGENDA!$A$108,H175=""),"BRAK kol.7",IF(AND(F175=LEGENDA!$A$109,H175=""),"BRAK kol.7",L175*O175)))))))</f>
        <v/>
      </c>
      <c r="Q175" s="141" t="str">
        <f t="shared" si="72"/>
        <v/>
      </c>
      <c r="R175" s="142" t="str">
        <f t="shared" si="105"/>
        <v/>
      </c>
      <c r="S175" s="522" t="str">
        <f t="shared" si="106"/>
        <v/>
      </c>
      <c r="T175" s="431" t="str">
        <f t="shared" si="74"/>
        <v/>
      </c>
      <c r="U175" s="523"/>
      <c r="V175" s="431" t="str">
        <f t="shared" si="107"/>
        <v/>
      </c>
      <c r="W175" s="524"/>
      <c r="X175" s="302" t="str">
        <f>IF(U175="","",IF(AND(V175="",W175=""),"",IF(AND(E175=LEGENDA!$D$39,H175=""),"BRAK kol.7",IF(AND(F175=LEGENDA!$A$105,H175="",E175=LEGENDA!$D$35),V175*W175,IF(AND(F175=LEGENDA!$A$105,H175="",E175=LEGENDA!$D$36),V175*W175,IF(AND(F175=LEGENDA!$A$105,H175=""),"BRAK kol.7",IF(AND(F175=LEGENDA!$A$106,H175=""),"BRAK kol.7",IF(AND(F175=LEGENDA!$A$107,H175=""),"BRAK kol.7",IF(AND(F175=LEGENDA!$A$108,H175=""),"BRAK kol.7",IF(AND(F175=LEGENDA!$A$109,H175=""),"BRAK kol.7",IF(AND(U175&gt;0,W175=""),"Brakkol21",IF(OR(T175="Błąd kol. 7",T175="Błąd kol.8"),T175,IF(AND(H175="",I175=""),"BRAKkol7-8",V175*W175)))))))))))))</f>
        <v/>
      </c>
      <c r="Y175" s="523"/>
      <c r="Z175" s="431" t="str">
        <f t="shared" si="108"/>
        <v/>
      </c>
      <c r="AA175" s="524"/>
      <c r="AB175" s="525" t="str">
        <f>IF(OR(Y175="",Z175="",AA175=""),"",IF(AND(E175=LEGENDA!$D$39,H175=""),"BRAK kol.7",IF(AND(F175=LEGENDA!$A$105,H175=""),"BRAK kol.7",IF(AND(F175=LEGENDA!$A$106,H175=""),"BRAK kol.7",IF(AND(F175=LEGENDA!$A$107,H175=""),"BRAK kol.7",IF(AND(F175=LEGENDA!$A$108,H175=""),"BRAK kol.7",IF(AND(F175=LEGENDA!$A$109,H175=""),"BRAK kol.7",Z175*AA175)))))))</f>
        <v/>
      </c>
      <c r="AC175" s="302" t="str">
        <f t="shared" si="77"/>
        <v/>
      </c>
      <c r="AD175" s="143" t="str">
        <f>IFERROR(IF(OR(J175="",AC175=""),"",IF(AND(E175=LEGENDA!$D$39,H175="",I175=""),"BRAK kol.7",AC175*$J175)),"BRAK kol.7")</f>
        <v/>
      </c>
      <c r="AE175" s="527" t="str">
        <f t="shared" si="109"/>
        <v/>
      </c>
      <c r="AF175" s="526" t="str">
        <f t="shared" si="110"/>
        <v/>
      </c>
      <c r="AG175" s="526" t="str">
        <f t="shared" si="111"/>
        <v/>
      </c>
      <c r="AH175" s="526" t="str">
        <f t="shared" si="81"/>
        <v/>
      </c>
      <c r="AI175" s="528"/>
      <c r="AJ175" s="529"/>
      <c r="AK175" s="286" t="str">
        <f t="shared" si="82"/>
        <v/>
      </c>
      <c r="AL175" s="287" t="str">
        <f t="shared" si="112"/>
        <v/>
      </c>
      <c r="AM175" s="287" t="str">
        <f t="shared" si="113"/>
        <v/>
      </c>
      <c r="AN175" s="530" t="str">
        <f>IF('ZASOBY N'!BD172="","",'ZASOBY N'!BD172)</f>
        <v/>
      </c>
      <c r="AO175" s="531"/>
      <c r="AP175" s="333">
        <f t="shared" si="85"/>
        <v>0</v>
      </c>
      <c r="AQ175" s="333">
        <f t="shared" si="103"/>
        <v>0</v>
      </c>
      <c r="AR175" s="333">
        <f t="shared" si="103"/>
        <v>0</v>
      </c>
      <c r="AS175" s="333">
        <f t="shared" si="86"/>
        <v>0</v>
      </c>
      <c r="AT175" s="333">
        <f t="shared" si="126"/>
        <v>0</v>
      </c>
      <c r="AU175" s="333">
        <f t="shared" si="88"/>
        <v>0</v>
      </c>
      <c r="AV175" s="532" t="str">
        <f>IF(BJ175=0,"",NN!BJ175)</f>
        <v/>
      </c>
      <c r="AW175" s="460" t="str">
        <f>IF('UPR BILANS N'!W173="","",'UPR BILANS N'!W173)</f>
        <v/>
      </c>
      <c r="AX175" s="533" t="str">
        <f t="shared" si="114"/>
        <v/>
      </c>
      <c r="AY175" s="533"/>
      <c r="AZ175" s="533"/>
      <c r="BA175" s="533"/>
      <c r="BB175" s="533"/>
      <c r="BC175" s="533"/>
      <c r="BD175" s="533"/>
      <c r="BE175" s="533"/>
      <c r="BF175" s="533"/>
      <c r="BG175" s="533"/>
      <c r="BH175" s="533"/>
      <c r="BI175" s="533"/>
      <c r="BJ175" s="414">
        <f>IFERROR(IF(AND(BL175=1,BM175=1,SUMIF($C175:$C$525,$C175,$AH175:$AH$525)=$BN175),$BN175,IF($BO175&gt;0,$BO175,IF(AND(B175=B176,C175=C176,D175=D176,J175=J176),AH175+AH176,IF(AND(COUNTIF($C$13:$C174,$C175)&gt;=1,COUNTIF($D$13:$D174,$D175)&gt;=1),0,IF(AND(SUMIF($B175:$B$525,$B175,$AH175:$AH$525)&gt;$AH175,SUMIF($C175:$C$525,$C175,$AH175:$AH$525)&gt;$AH175,SUMIF($D175:$D$525,$D175,$AH175:$AH$525)&gt;$AH175),SUMIF($C175:$C$525,$C175,$BN175:$BN$525),0))))),0)</f>
        <v>0</v>
      </c>
      <c r="BK175" s="534"/>
      <c r="BL175" s="535">
        <f>COUNTIFS('ZASOBY N'!$B172:$B$525,'ZASOBY N'!$B172,'ZASOBY N'!$C172:'ZASOBY N'!$C$525,'ZASOBY N'!$C172,'ZASOBY N'!$D172:'ZASOBY N'!$D$525,'ZASOBY N'!$D172,'ZASOBY N'!$H172:'ZASOBY N'!$H$525,'ZASOBY N'!$H172 )</f>
        <v>0</v>
      </c>
      <c r="BM175" s="536">
        <f>COUNTIFS('ZASOBY N'!$B$10:$B172,'ZASOBY N'!$B172,'ZASOBY N'!$C$10:'ZASOBY N'!$C172,'ZASOBY N'!$C172,'ZASOBY N'!$D$10:'ZASOBY N'!$D172,'ZASOBY N'!$D172,'ZASOBY N'!$H$10:'ZASOBY N'!$H172,'ZASOBY N'!$H172 )</f>
        <v>0</v>
      </c>
      <c r="BN175" s="537">
        <f t="shared" si="115"/>
        <v>0</v>
      </c>
      <c r="BO175" s="538">
        <f t="shared" si="116"/>
        <v>0</v>
      </c>
      <c r="BP175" s="533"/>
      <c r="BQ175" s="533"/>
      <c r="BR175" s="533"/>
      <c r="BS175" s="533"/>
      <c r="BT175" s="533"/>
      <c r="BU175" s="533"/>
      <c r="BV175" s="533"/>
      <c r="BW175" s="539" t="str">
        <f t="shared" si="117"/>
        <v/>
      </c>
      <c r="BX175" s="439" t="str">
        <f>IF(E175=0,"",NN!E175)</f>
        <v/>
      </c>
      <c r="BY175" s="396" t="str">
        <f>IF(A175="","",NN!A175)</f>
        <v/>
      </c>
      <c r="BZ175" s="428" t="str">
        <f>IF(OR(E175=LEGENDA!$D$30,E175=LEGENDA!$D$31,E175=LEGENDA!$D$32,E175=LEGENDA!$D$33,E175=LEGENDA!$D$34,E175=LEGENDA!$D$35,E175=LEGENDA!$D$36,E175=LEGENDA!$D$37),AV175,"")</f>
        <v/>
      </c>
      <c r="CA175" s="428" t="str">
        <f>IF(OR(E175=LEGENDA!$D$30,E175=LEGENDA!$D$31,E175=LEGENDA!$D$32,E175=LEGENDA!$D$33,E175=LEGENDA!$D$34,E175=LEGENDA!$D$35,E175=LEGENDA!$D$36,E175=LEGENDA!$D$37),AG175,"")</f>
        <v/>
      </c>
      <c r="CB175" s="397" t="str">
        <f t="shared" si="118"/>
        <v/>
      </c>
      <c r="CC175" s="397" t="str">
        <f t="shared" si="119"/>
        <v/>
      </c>
      <c r="CD175" s="397" t="str">
        <f t="shared" si="120"/>
        <v/>
      </c>
      <c r="CE175" s="397" t="str">
        <f t="shared" si="121"/>
        <v/>
      </c>
      <c r="CF175" s="397" t="str">
        <f t="shared" si="122"/>
        <v/>
      </c>
      <c r="CG175" s="397" t="str">
        <f t="shared" si="123"/>
        <v/>
      </c>
      <c r="CH175" s="397" t="str">
        <f>IF(OR(E175=LEGENDA!$D$28,E175=LEGENDA!$D$29,E175=LEGENDA!$D$30,E175=LEGENDA!$D$31,E175=LEGENDA!$D$32,E175=LEGENDA!$D$33,E175=LEGENDA!$D$34,E175=LEGENDA!$D$35,E175=LEGENDA!$D$36,E175=LEGENDA!$D$39),1,"")</f>
        <v/>
      </c>
      <c r="CI175" s="397" t="str">
        <f t="shared" si="124"/>
        <v/>
      </c>
      <c r="CJ175" s="397" t="str">
        <f t="shared" si="125"/>
        <v/>
      </c>
    </row>
    <row r="176" spans="1:151" s="50" customFormat="1" ht="16.2" customHeight="1" thickBot="1" x14ac:dyDescent="0.3">
      <c r="A176" s="514" t="str">
        <f>IF('ZASOBY N'!A173="","",'ZASOBY N'!A173)</f>
        <v/>
      </c>
      <c r="B176" s="515" t="str">
        <f>IF('ZASOBY N'!B173="","",'ZASOBY N'!B173)</f>
        <v/>
      </c>
      <c r="C176" s="515" t="str">
        <f>IF('ZASOBY N'!C173="","",'ZASOBY N'!C173)</f>
        <v/>
      </c>
      <c r="D176" s="516" t="str">
        <f>IF('ZASOBY N'!D173="","",'ZASOBY N'!D173)</f>
        <v/>
      </c>
      <c r="E176" s="404"/>
      <c r="F176" s="517"/>
      <c r="G176" s="518"/>
      <c r="H176" s="301"/>
      <c r="I176" s="301"/>
      <c r="J176" s="147" t="str">
        <f>IF('ZASOBY N'!$F173="","",'ZASOBY N'!$F173)</f>
        <v/>
      </c>
      <c r="K176" s="519"/>
      <c r="L176" s="520" t="str">
        <f t="shared" si="104"/>
        <v/>
      </c>
      <c r="M176" s="521"/>
      <c r="N176" s="521"/>
      <c r="O176" s="140" t="str">
        <f>IF(L176="","",IF(OR(E176=LEGENDA!$D$28,E176=LEGENDA!$D$29,E176=LEGENDA!$D$31,E176=LEGENDA!$D$38),0.15,0))</f>
        <v/>
      </c>
      <c r="P176" s="140" t="str">
        <f>IF(L176="","",IF(AND(E176=LEGENDA!$D$39,H176=""),"BRAK kol.7",IF(AND(F176=LEGENDA!$A$105,H176=""),"BRAK kol.7",IF(AND(F176=LEGENDA!$A$106,H176=""),"BRAK kol.7",IF(AND(F176=LEGENDA!$A$107,H176=""),"BRAK kol.7",IF(AND(F176=LEGENDA!$A$108,H176=""),"BRAK kol.7",IF(AND(F176=LEGENDA!$A$109,H176=""),"BRAK kol.7",L176*O176)))))))</f>
        <v/>
      </c>
      <c r="Q176" s="141" t="str">
        <f t="shared" si="72"/>
        <v/>
      </c>
      <c r="R176" s="142" t="str">
        <f t="shared" si="105"/>
        <v/>
      </c>
      <c r="S176" s="522" t="str">
        <f t="shared" si="106"/>
        <v/>
      </c>
      <c r="T176" s="431" t="str">
        <f t="shared" si="74"/>
        <v/>
      </c>
      <c r="U176" s="523"/>
      <c r="V176" s="431" t="str">
        <f t="shared" si="107"/>
        <v/>
      </c>
      <c r="W176" s="524"/>
      <c r="X176" s="302" t="str">
        <f>IF(U176="","",IF(AND(V176="",W176=""),"",IF(AND(E176=LEGENDA!$D$39,H176=""),"BRAK kol.7",IF(AND(F176=LEGENDA!$A$105,H176="",E176=LEGENDA!$D$35),V176*W176,IF(AND(F176=LEGENDA!$A$105,H176="",E176=LEGENDA!$D$36),V176*W176,IF(AND(F176=LEGENDA!$A$105,H176=""),"BRAK kol.7",IF(AND(F176=LEGENDA!$A$106,H176=""),"BRAK kol.7",IF(AND(F176=LEGENDA!$A$107,H176=""),"BRAK kol.7",IF(AND(F176=LEGENDA!$A$108,H176=""),"BRAK kol.7",IF(AND(F176=LEGENDA!$A$109,H176=""),"BRAK kol.7",IF(AND(U176&gt;0,W176=""),"Brakkol21",IF(OR(T176="Błąd kol. 7",T176="Błąd kol.8"),T176,IF(AND(H176="",I176=""),"BRAKkol7-8",V176*W176)))))))))))))</f>
        <v/>
      </c>
      <c r="Y176" s="523"/>
      <c r="Z176" s="431" t="str">
        <f t="shared" si="108"/>
        <v/>
      </c>
      <c r="AA176" s="524"/>
      <c r="AB176" s="525" t="str">
        <f>IF(OR(Y176="",Z176="",AA176=""),"",IF(AND(E176=LEGENDA!$D$39,H176=""),"BRAK kol.7",IF(AND(F176=LEGENDA!$A$105,H176=""),"BRAK kol.7",IF(AND(F176=LEGENDA!$A$106,H176=""),"BRAK kol.7",IF(AND(F176=LEGENDA!$A$107,H176=""),"BRAK kol.7",IF(AND(F176=LEGENDA!$A$108,H176=""),"BRAK kol.7",IF(AND(F176=LEGENDA!$A$109,H176=""),"BRAK kol.7",Z176*AA176)))))))</f>
        <v/>
      </c>
      <c r="AC176" s="302" t="str">
        <f t="shared" si="77"/>
        <v/>
      </c>
      <c r="AD176" s="143" t="str">
        <f>IFERROR(IF(OR(J176="",AC176=""),"",IF(AND(E176=LEGENDA!$D$39,H176="",I176=""),"BRAK kol.7",AC176*$J176)),"BRAK kol.7")</f>
        <v/>
      </c>
      <c r="AE176" s="527" t="str">
        <f t="shared" si="109"/>
        <v/>
      </c>
      <c r="AF176" s="526" t="str">
        <f t="shared" si="110"/>
        <v/>
      </c>
      <c r="AG176" s="526" t="str">
        <f t="shared" si="111"/>
        <v/>
      </c>
      <c r="AH176" s="526" t="str">
        <f t="shared" si="81"/>
        <v/>
      </c>
      <c r="AI176" s="528"/>
      <c r="AJ176" s="529"/>
      <c r="AK176" s="286" t="str">
        <f t="shared" si="82"/>
        <v/>
      </c>
      <c r="AL176" s="287" t="str">
        <f t="shared" si="112"/>
        <v/>
      </c>
      <c r="AM176" s="287" t="str">
        <f t="shared" si="113"/>
        <v/>
      </c>
      <c r="AN176" s="530" t="str">
        <f>IF('ZASOBY N'!BD173="","",'ZASOBY N'!BD173)</f>
        <v/>
      </c>
      <c r="AO176" s="531"/>
      <c r="AP176" s="333">
        <f t="shared" si="85"/>
        <v>0</v>
      </c>
      <c r="AQ176" s="333">
        <f t="shared" si="103"/>
        <v>0</v>
      </c>
      <c r="AR176" s="333">
        <f t="shared" si="103"/>
        <v>0</v>
      </c>
      <c r="AS176" s="333">
        <f t="shared" si="86"/>
        <v>0</v>
      </c>
      <c r="AT176" s="333">
        <f t="shared" si="126"/>
        <v>0</v>
      </c>
      <c r="AU176" s="333">
        <f t="shared" si="88"/>
        <v>0</v>
      </c>
      <c r="AV176" s="532" t="str">
        <f>IF(BJ176=0,"",NN!BJ176)</f>
        <v/>
      </c>
      <c r="AW176" s="460" t="str">
        <f>IF('UPR BILANS N'!W174="","",'UPR BILANS N'!W174)</f>
        <v/>
      </c>
      <c r="AX176" s="533" t="str">
        <f t="shared" si="114"/>
        <v/>
      </c>
      <c r="AY176" s="533"/>
      <c r="AZ176" s="533"/>
      <c r="BA176" s="533"/>
      <c r="BB176" s="533"/>
      <c r="BC176" s="533"/>
      <c r="BD176" s="533"/>
      <c r="BE176" s="533"/>
      <c r="BF176" s="533"/>
      <c r="BG176" s="533"/>
      <c r="BH176" s="533"/>
      <c r="BI176" s="533"/>
      <c r="BJ176" s="414">
        <f>IFERROR(IF(AND(BL176=1,BM176=1,SUMIF($C176:$C$525,$C176,$AH176:$AH$525)=$BN176),$BN176,IF($BO176&gt;0,$BO176,IF(AND(B176=B177,C176=C177,D176=D177,J176=J177),AH176+AH177,IF(AND(COUNTIF($C$13:$C175,$C176)&gt;=1,COUNTIF($D$13:$D175,$D176)&gt;=1),0,IF(AND(SUMIF($B176:$B$525,$B176,$AH176:$AH$525)&gt;$AH176,SUMIF($C176:$C$525,$C176,$AH176:$AH$525)&gt;$AH176,SUMIF($D176:$D$525,$D176,$AH176:$AH$525)&gt;$AH176),SUMIF($C176:$C$525,$C176,$BN176:$BN$525),0))))),0)</f>
        <v>0</v>
      </c>
      <c r="BK176" s="534"/>
      <c r="BL176" s="535">
        <f>COUNTIFS('ZASOBY N'!$B173:$B$525,'ZASOBY N'!$B173,'ZASOBY N'!$C173:'ZASOBY N'!$C$525,'ZASOBY N'!$C173,'ZASOBY N'!$D173:'ZASOBY N'!$D$525,'ZASOBY N'!$D173,'ZASOBY N'!$H173:'ZASOBY N'!$H$525,'ZASOBY N'!$H173 )</f>
        <v>0</v>
      </c>
      <c r="BM176" s="536">
        <f>COUNTIFS('ZASOBY N'!$B$10:$B173,'ZASOBY N'!$B173,'ZASOBY N'!$C$10:'ZASOBY N'!$C173,'ZASOBY N'!$C173,'ZASOBY N'!$D$10:'ZASOBY N'!$D173,'ZASOBY N'!$D173,'ZASOBY N'!$H$10:'ZASOBY N'!$H173,'ZASOBY N'!$H173 )</f>
        <v>0</v>
      </c>
      <c r="BN176" s="537">
        <f t="shared" si="115"/>
        <v>0</v>
      </c>
      <c r="BO176" s="538">
        <f t="shared" si="116"/>
        <v>0</v>
      </c>
      <c r="BP176" s="533"/>
      <c r="BQ176" s="533"/>
      <c r="BR176" s="533"/>
      <c r="BS176" s="533"/>
      <c r="BT176" s="533"/>
      <c r="BU176" s="533"/>
      <c r="BV176" s="533"/>
      <c r="BW176" s="539" t="str">
        <f t="shared" si="117"/>
        <v/>
      </c>
      <c r="BX176" s="439" t="str">
        <f>IF(E176=0,"",NN!E176)</f>
        <v/>
      </c>
      <c r="BY176" s="396" t="str">
        <f>IF(A176="","",NN!A176)</f>
        <v/>
      </c>
      <c r="BZ176" s="428" t="str">
        <f>IF(OR(E176=LEGENDA!$D$30,E176=LEGENDA!$D$31,E176=LEGENDA!$D$32,E176=LEGENDA!$D$33,E176=LEGENDA!$D$34,E176=LEGENDA!$D$35,E176=LEGENDA!$D$36,E176=LEGENDA!$D$37),AV176,"")</f>
        <v/>
      </c>
      <c r="CA176" s="428" t="str">
        <f>IF(OR(E176=LEGENDA!$D$30,E176=LEGENDA!$D$31,E176=LEGENDA!$D$32,E176=LEGENDA!$D$33,E176=LEGENDA!$D$34,E176=LEGENDA!$D$35,E176=LEGENDA!$D$36,E176=LEGENDA!$D$37),AG176,"")</f>
        <v/>
      </c>
      <c r="CB176" s="397" t="str">
        <f t="shared" si="118"/>
        <v/>
      </c>
      <c r="CC176" s="397" t="str">
        <f t="shared" si="119"/>
        <v/>
      </c>
      <c r="CD176" s="397" t="str">
        <f t="shared" si="120"/>
        <v/>
      </c>
      <c r="CE176" s="397" t="str">
        <f t="shared" si="121"/>
        <v/>
      </c>
      <c r="CF176" s="397" t="str">
        <f t="shared" si="122"/>
        <v/>
      </c>
      <c r="CG176" s="397" t="str">
        <f t="shared" si="123"/>
        <v/>
      </c>
      <c r="CH176" s="397" t="str">
        <f>IF(OR(E176=LEGENDA!$D$28,E176=LEGENDA!$D$29,E176=LEGENDA!$D$30,E176=LEGENDA!$D$31,E176=LEGENDA!$D$32,E176=LEGENDA!$D$33,E176=LEGENDA!$D$34,E176=LEGENDA!$D$35,E176=LEGENDA!$D$36,E176=LEGENDA!$D$39),1,"")</f>
        <v/>
      </c>
      <c r="CI176" s="397" t="str">
        <f t="shared" si="124"/>
        <v/>
      </c>
      <c r="CJ176" s="397" t="str">
        <f t="shared" si="125"/>
        <v/>
      </c>
    </row>
    <row r="177" spans="1:88" s="50" customFormat="1" ht="16.2" customHeight="1" thickBot="1" x14ac:dyDescent="0.3">
      <c r="A177" s="514" t="str">
        <f>IF('ZASOBY N'!A174="","",'ZASOBY N'!A174)</f>
        <v/>
      </c>
      <c r="B177" s="515" t="str">
        <f>IF('ZASOBY N'!B174="","",'ZASOBY N'!B174)</f>
        <v/>
      </c>
      <c r="C177" s="515" t="str">
        <f>IF('ZASOBY N'!C174="","",'ZASOBY N'!C174)</f>
        <v/>
      </c>
      <c r="D177" s="516" t="str">
        <f>IF('ZASOBY N'!D174="","",'ZASOBY N'!D174)</f>
        <v/>
      </c>
      <c r="E177" s="404"/>
      <c r="F177" s="517"/>
      <c r="G177" s="518"/>
      <c r="H177" s="301"/>
      <c r="I177" s="301"/>
      <c r="J177" s="147" t="str">
        <f>IF('ZASOBY N'!$F174="","",'ZASOBY N'!$F174)</f>
        <v/>
      </c>
      <c r="K177" s="519"/>
      <c r="L177" s="520" t="str">
        <f t="shared" si="104"/>
        <v/>
      </c>
      <c r="M177" s="521"/>
      <c r="N177" s="521"/>
      <c r="O177" s="140" t="str">
        <f>IF(L177="","",IF(OR(E177=LEGENDA!$D$28,E177=LEGENDA!$D$29,E177=LEGENDA!$D$31,E177=LEGENDA!$D$38),0.15,0))</f>
        <v/>
      </c>
      <c r="P177" s="140" t="str">
        <f>IF(L177="","",IF(AND(E177=LEGENDA!$D$39,H177=""),"BRAK kol.7",IF(AND(F177=LEGENDA!$A$105,H177=""),"BRAK kol.7",IF(AND(F177=LEGENDA!$A$106,H177=""),"BRAK kol.7",IF(AND(F177=LEGENDA!$A$107,H177=""),"BRAK kol.7",IF(AND(F177=LEGENDA!$A$108,H177=""),"BRAK kol.7",IF(AND(F177=LEGENDA!$A$109,H177=""),"BRAK kol.7",L177*O177)))))))</f>
        <v/>
      </c>
      <c r="Q177" s="141" t="str">
        <f t="shared" si="72"/>
        <v/>
      </c>
      <c r="R177" s="142" t="str">
        <f t="shared" si="105"/>
        <v/>
      </c>
      <c r="S177" s="522" t="str">
        <f t="shared" si="106"/>
        <v/>
      </c>
      <c r="T177" s="431" t="str">
        <f t="shared" si="74"/>
        <v/>
      </c>
      <c r="U177" s="523"/>
      <c r="V177" s="431" t="str">
        <f t="shared" si="107"/>
        <v/>
      </c>
      <c r="W177" s="524"/>
      <c r="X177" s="302" t="str">
        <f>IF(U177="","",IF(AND(V177="",W177=""),"",IF(AND(E177=LEGENDA!$D$39,H177=""),"BRAK kol.7",IF(AND(F177=LEGENDA!$A$105,H177="",E177=LEGENDA!$D$35),V177*W177,IF(AND(F177=LEGENDA!$A$105,H177="",E177=LEGENDA!$D$36),V177*W177,IF(AND(F177=LEGENDA!$A$105,H177=""),"BRAK kol.7",IF(AND(F177=LEGENDA!$A$106,H177=""),"BRAK kol.7",IF(AND(F177=LEGENDA!$A$107,H177=""),"BRAK kol.7",IF(AND(F177=LEGENDA!$A$108,H177=""),"BRAK kol.7",IF(AND(F177=LEGENDA!$A$109,H177=""),"BRAK kol.7",IF(AND(U177&gt;0,W177=""),"Brakkol21",IF(OR(T177="Błąd kol. 7",T177="Błąd kol.8"),T177,IF(AND(H177="",I177=""),"BRAKkol7-8",V177*W177)))))))))))))</f>
        <v/>
      </c>
      <c r="Y177" s="523"/>
      <c r="Z177" s="431" t="str">
        <f t="shared" si="108"/>
        <v/>
      </c>
      <c r="AA177" s="524"/>
      <c r="AB177" s="525" t="str">
        <f>IF(OR(Y177="",Z177="",AA177=""),"",IF(AND(E177=LEGENDA!$D$39,H177=""),"BRAK kol.7",IF(AND(F177=LEGENDA!$A$105,H177=""),"BRAK kol.7",IF(AND(F177=LEGENDA!$A$106,H177=""),"BRAK kol.7",IF(AND(F177=LEGENDA!$A$107,H177=""),"BRAK kol.7",IF(AND(F177=LEGENDA!$A$108,H177=""),"BRAK kol.7",IF(AND(F177=LEGENDA!$A$109,H177=""),"BRAK kol.7",Z177*AA177)))))))</f>
        <v/>
      </c>
      <c r="AC177" s="302" t="str">
        <f t="shared" si="77"/>
        <v/>
      </c>
      <c r="AD177" s="143" t="str">
        <f>IFERROR(IF(OR(J177="",AC177=""),"",IF(AND(E177=LEGENDA!$D$39,H177="",I177=""),"BRAK kol.7",AC177*$J177)),"BRAK kol.7")</f>
        <v/>
      </c>
      <c r="AE177" s="527" t="str">
        <f t="shared" si="109"/>
        <v/>
      </c>
      <c r="AF177" s="526" t="str">
        <f t="shared" si="110"/>
        <v/>
      </c>
      <c r="AG177" s="526" t="str">
        <f t="shared" si="111"/>
        <v/>
      </c>
      <c r="AH177" s="526" t="str">
        <f t="shared" si="81"/>
        <v/>
      </c>
      <c r="AI177" s="528"/>
      <c r="AJ177" s="529"/>
      <c r="AK177" s="286" t="str">
        <f t="shared" si="82"/>
        <v/>
      </c>
      <c r="AL177" s="287" t="str">
        <f t="shared" si="112"/>
        <v/>
      </c>
      <c r="AM177" s="287" t="str">
        <f t="shared" si="113"/>
        <v/>
      </c>
      <c r="AN177" s="530" t="str">
        <f>IF('ZASOBY N'!BD174="","",'ZASOBY N'!BD174)</f>
        <v/>
      </c>
      <c r="AO177" s="531"/>
      <c r="AP177" s="333">
        <f t="shared" si="85"/>
        <v>0</v>
      </c>
      <c r="AQ177" s="333">
        <f t="shared" si="103"/>
        <v>0</v>
      </c>
      <c r="AR177" s="333">
        <f t="shared" si="103"/>
        <v>0</v>
      </c>
      <c r="AS177" s="333">
        <f t="shared" si="86"/>
        <v>0</v>
      </c>
      <c r="AT177" s="333">
        <f t="shared" si="126"/>
        <v>0</v>
      </c>
      <c r="AU177" s="333">
        <f t="shared" si="88"/>
        <v>0</v>
      </c>
      <c r="AV177" s="532" t="str">
        <f>IF(BJ177=0,"",NN!BJ177)</f>
        <v/>
      </c>
      <c r="AW177" s="460" t="str">
        <f>IF('UPR BILANS N'!W175="","",'UPR BILANS N'!W175)</f>
        <v/>
      </c>
      <c r="AX177" s="533" t="str">
        <f t="shared" si="114"/>
        <v/>
      </c>
      <c r="AY177" s="533"/>
      <c r="AZ177" s="533"/>
      <c r="BA177" s="533"/>
      <c r="BB177" s="533"/>
      <c r="BC177" s="533"/>
      <c r="BD177" s="533"/>
      <c r="BE177" s="533"/>
      <c r="BF177" s="533"/>
      <c r="BG177" s="533"/>
      <c r="BH177" s="533"/>
      <c r="BI177" s="533"/>
      <c r="BJ177" s="414">
        <f>IFERROR(IF(AND(BL177=1,BM177=1,SUMIF($C177:$C$525,$C177,$AH177:$AH$525)=$BN177),$BN177,IF($BO177&gt;0,$BO177,IF(AND(B177=B178,C177=C178,D177=D178,J177=J178),AH177+AH178,IF(AND(COUNTIF($C$13:$C176,$C177)&gt;=1,COUNTIF($D$13:$D176,$D177)&gt;=1),0,IF(AND(SUMIF($B177:$B$525,$B177,$AH177:$AH$525)&gt;$AH177,SUMIF($C177:$C$525,$C177,$AH177:$AH$525)&gt;$AH177,SUMIF($D177:$D$525,$D177,$AH177:$AH$525)&gt;$AH177),SUMIF($C177:$C$525,$C177,$BN177:$BN$525),0))))),0)</f>
        <v>0</v>
      </c>
      <c r="BK177" s="534"/>
      <c r="BL177" s="535">
        <f>COUNTIFS('ZASOBY N'!$B174:$B$525,'ZASOBY N'!$B174,'ZASOBY N'!$C174:'ZASOBY N'!$C$525,'ZASOBY N'!$C174,'ZASOBY N'!$D174:'ZASOBY N'!$D$525,'ZASOBY N'!$D174,'ZASOBY N'!$H174:'ZASOBY N'!$H$525,'ZASOBY N'!$H174 )</f>
        <v>0</v>
      </c>
      <c r="BM177" s="536">
        <f>COUNTIFS('ZASOBY N'!$B$10:$B174,'ZASOBY N'!$B174,'ZASOBY N'!$C$10:'ZASOBY N'!$C174,'ZASOBY N'!$C174,'ZASOBY N'!$D$10:'ZASOBY N'!$D174,'ZASOBY N'!$D174,'ZASOBY N'!$H$10:'ZASOBY N'!$H174,'ZASOBY N'!$H174 )</f>
        <v>0</v>
      </c>
      <c r="BN177" s="537">
        <f t="shared" si="115"/>
        <v>0</v>
      </c>
      <c r="BO177" s="538">
        <f t="shared" si="116"/>
        <v>0</v>
      </c>
      <c r="BP177" s="533"/>
      <c r="BQ177" s="533"/>
      <c r="BR177" s="533"/>
      <c r="BS177" s="533"/>
      <c r="BT177" s="533"/>
      <c r="BU177" s="533"/>
      <c r="BV177" s="533"/>
      <c r="BW177" s="539" t="str">
        <f t="shared" si="117"/>
        <v/>
      </c>
      <c r="BX177" s="439" t="str">
        <f>IF(E177=0,"",NN!E177)</f>
        <v/>
      </c>
      <c r="BY177" s="396" t="str">
        <f>IF(A177="","",NN!A177)</f>
        <v/>
      </c>
      <c r="BZ177" s="428" t="str">
        <f>IF(OR(E177=LEGENDA!$D$30,E177=LEGENDA!$D$31,E177=LEGENDA!$D$32,E177=LEGENDA!$D$33,E177=LEGENDA!$D$34,E177=LEGENDA!$D$35,E177=LEGENDA!$D$36,E177=LEGENDA!$D$37),AV177,"")</f>
        <v/>
      </c>
      <c r="CA177" s="428" t="str">
        <f>IF(OR(E177=LEGENDA!$D$30,E177=LEGENDA!$D$31,E177=LEGENDA!$D$32,E177=LEGENDA!$D$33,E177=LEGENDA!$D$34,E177=LEGENDA!$D$35,E177=LEGENDA!$D$36,E177=LEGENDA!$D$37),AG177,"")</f>
        <v/>
      </c>
      <c r="CB177" s="397" t="str">
        <f t="shared" si="118"/>
        <v/>
      </c>
      <c r="CC177" s="397" t="str">
        <f t="shared" si="119"/>
        <v/>
      </c>
      <c r="CD177" s="397" t="str">
        <f t="shared" si="120"/>
        <v/>
      </c>
      <c r="CE177" s="397" t="str">
        <f t="shared" si="121"/>
        <v/>
      </c>
      <c r="CF177" s="397" t="str">
        <f t="shared" si="122"/>
        <v/>
      </c>
      <c r="CG177" s="397" t="str">
        <f t="shared" si="123"/>
        <v/>
      </c>
      <c r="CH177" s="397" t="str">
        <f>IF(OR(E177=LEGENDA!$D$28,E177=LEGENDA!$D$29,E177=LEGENDA!$D$30,E177=LEGENDA!$D$31,E177=LEGENDA!$D$32,E177=LEGENDA!$D$33,E177=LEGENDA!$D$34,E177=LEGENDA!$D$35,E177=LEGENDA!$D$36,E177=LEGENDA!$D$39),1,"")</f>
        <v/>
      </c>
      <c r="CI177" s="397" t="str">
        <f t="shared" si="124"/>
        <v/>
      </c>
      <c r="CJ177" s="397" t="str">
        <f t="shared" si="125"/>
        <v/>
      </c>
    </row>
    <row r="178" spans="1:88" s="50" customFormat="1" ht="16.2" customHeight="1" thickBot="1" x14ac:dyDescent="0.3">
      <c r="A178" s="514" t="str">
        <f>IF('ZASOBY N'!A175="","",'ZASOBY N'!A175)</f>
        <v/>
      </c>
      <c r="B178" s="515" t="str">
        <f>IF('ZASOBY N'!B175="","",'ZASOBY N'!B175)</f>
        <v/>
      </c>
      <c r="C178" s="515" t="str">
        <f>IF('ZASOBY N'!C175="","",'ZASOBY N'!C175)</f>
        <v/>
      </c>
      <c r="D178" s="516" t="str">
        <f>IF('ZASOBY N'!D175="","",'ZASOBY N'!D175)</f>
        <v/>
      </c>
      <c r="E178" s="404"/>
      <c r="F178" s="517"/>
      <c r="G178" s="518"/>
      <c r="H178" s="301"/>
      <c r="I178" s="301"/>
      <c r="J178" s="147" t="str">
        <f>IF('ZASOBY N'!$F175="","",'ZASOBY N'!$F175)</f>
        <v/>
      </c>
      <c r="K178" s="519"/>
      <c r="L178" s="520" t="str">
        <f t="shared" si="104"/>
        <v/>
      </c>
      <c r="M178" s="521"/>
      <c r="N178" s="521"/>
      <c r="O178" s="140" t="str">
        <f>IF(L178="","",IF(OR(E178=LEGENDA!$D$28,E178=LEGENDA!$D$29,E178=LEGENDA!$D$31,E178=LEGENDA!$D$38),0.15,0))</f>
        <v/>
      </c>
      <c r="P178" s="140" t="str">
        <f>IF(L178="","",IF(AND(E178=LEGENDA!$D$39,H178=""),"BRAK kol.7",IF(AND(F178=LEGENDA!$A$105,H178=""),"BRAK kol.7",IF(AND(F178=LEGENDA!$A$106,H178=""),"BRAK kol.7",IF(AND(F178=LEGENDA!$A$107,H178=""),"BRAK kol.7",IF(AND(F178=LEGENDA!$A$108,H178=""),"BRAK kol.7",IF(AND(F178=LEGENDA!$A$109,H178=""),"BRAK kol.7",L178*O178)))))))</f>
        <v/>
      </c>
      <c r="Q178" s="141" t="str">
        <f t="shared" si="72"/>
        <v/>
      </c>
      <c r="R178" s="142" t="str">
        <f t="shared" si="105"/>
        <v/>
      </c>
      <c r="S178" s="522" t="str">
        <f t="shared" si="106"/>
        <v/>
      </c>
      <c r="T178" s="431" t="str">
        <f t="shared" si="74"/>
        <v/>
      </c>
      <c r="U178" s="523"/>
      <c r="V178" s="431" t="str">
        <f t="shared" si="107"/>
        <v/>
      </c>
      <c r="W178" s="524"/>
      <c r="X178" s="302" t="str">
        <f>IF(U178="","",IF(AND(V178="",W178=""),"",IF(AND(E178=LEGENDA!$D$39,H178=""),"BRAK kol.7",IF(AND(F178=LEGENDA!$A$105,H178="",E178=LEGENDA!$D$35),V178*W178,IF(AND(F178=LEGENDA!$A$105,H178="",E178=LEGENDA!$D$36),V178*W178,IF(AND(F178=LEGENDA!$A$105,H178=""),"BRAK kol.7",IF(AND(F178=LEGENDA!$A$106,H178=""),"BRAK kol.7",IF(AND(F178=LEGENDA!$A$107,H178=""),"BRAK kol.7",IF(AND(F178=LEGENDA!$A$108,H178=""),"BRAK kol.7",IF(AND(F178=LEGENDA!$A$109,H178=""),"BRAK kol.7",IF(AND(U178&gt;0,W178=""),"Brakkol21",IF(OR(T178="Błąd kol. 7",T178="Błąd kol.8"),T178,IF(AND(H178="",I178=""),"BRAKkol7-8",V178*W178)))))))))))))</f>
        <v/>
      </c>
      <c r="Y178" s="523"/>
      <c r="Z178" s="431" t="str">
        <f t="shared" si="108"/>
        <v/>
      </c>
      <c r="AA178" s="524"/>
      <c r="AB178" s="525" t="str">
        <f>IF(OR(Y178="",Z178="",AA178=""),"",IF(AND(E178=LEGENDA!$D$39,H178=""),"BRAK kol.7",IF(AND(F178=LEGENDA!$A$105,H178=""),"BRAK kol.7",IF(AND(F178=LEGENDA!$A$106,H178=""),"BRAK kol.7",IF(AND(F178=LEGENDA!$A$107,H178=""),"BRAK kol.7",IF(AND(F178=LEGENDA!$A$108,H178=""),"BRAK kol.7",IF(AND(F178=LEGENDA!$A$109,H178=""),"BRAK kol.7",Z178*AA178)))))))</f>
        <v/>
      </c>
      <c r="AC178" s="302" t="str">
        <f t="shared" si="77"/>
        <v/>
      </c>
      <c r="AD178" s="143" t="str">
        <f>IFERROR(IF(OR(J178="",AC178=""),"",IF(AND(E178=LEGENDA!$D$39,H178="",I178=""),"BRAK kol.7",AC178*$J178)),"BRAK kol.7")</f>
        <v/>
      </c>
      <c r="AE178" s="527" t="str">
        <f t="shared" si="109"/>
        <v/>
      </c>
      <c r="AF178" s="526" t="str">
        <f t="shared" si="110"/>
        <v/>
      </c>
      <c r="AG178" s="526" t="str">
        <f t="shared" si="111"/>
        <v/>
      </c>
      <c r="AH178" s="526" t="str">
        <f t="shared" si="81"/>
        <v/>
      </c>
      <c r="AI178" s="528"/>
      <c r="AJ178" s="529"/>
      <c r="AK178" s="286" t="str">
        <f t="shared" si="82"/>
        <v/>
      </c>
      <c r="AL178" s="287" t="str">
        <f t="shared" si="112"/>
        <v/>
      </c>
      <c r="AM178" s="287" t="str">
        <f t="shared" si="113"/>
        <v/>
      </c>
      <c r="AN178" s="530" t="str">
        <f>IF('ZASOBY N'!BD175="","",'ZASOBY N'!BD175)</f>
        <v/>
      </c>
      <c r="AO178" s="531"/>
      <c r="AP178" s="333">
        <f t="shared" si="85"/>
        <v>0</v>
      </c>
      <c r="AQ178" s="333">
        <f t="shared" si="103"/>
        <v>0</v>
      </c>
      <c r="AR178" s="333">
        <f t="shared" si="103"/>
        <v>0</v>
      </c>
      <c r="AS178" s="333">
        <f t="shared" si="86"/>
        <v>0</v>
      </c>
      <c r="AT178" s="333">
        <f t="shared" si="126"/>
        <v>0</v>
      </c>
      <c r="AU178" s="333">
        <f t="shared" si="88"/>
        <v>0</v>
      </c>
      <c r="AV178" s="532" t="str">
        <f>IF(BJ178=0,"",NN!BJ178)</f>
        <v/>
      </c>
      <c r="AW178" s="460" t="str">
        <f>IF('UPR BILANS N'!W176="","",'UPR BILANS N'!W176)</f>
        <v/>
      </c>
      <c r="AX178" s="533" t="str">
        <f t="shared" si="114"/>
        <v/>
      </c>
      <c r="AY178" s="533"/>
      <c r="AZ178" s="533"/>
      <c r="BA178" s="533"/>
      <c r="BB178" s="533"/>
      <c r="BC178" s="533"/>
      <c r="BD178" s="533"/>
      <c r="BE178" s="533"/>
      <c r="BF178" s="533"/>
      <c r="BG178" s="533"/>
      <c r="BH178" s="533"/>
      <c r="BI178" s="533"/>
      <c r="BJ178" s="414">
        <f>IFERROR(IF(AND(BL178=1,BM178=1,SUMIF($C178:$C$525,$C178,$AH178:$AH$525)=$BN178),$BN178,IF($BO178&gt;0,$BO178,IF(AND(B178=B179,C178=C179,D178=D179,J178=J179),AH178+AH179,IF(AND(COUNTIF($C$13:$C177,$C178)&gt;=1,COUNTIF($D$13:$D177,$D178)&gt;=1),0,IF(AND(SUMIF($B178:$B$525,$B178,$AH178:$AH$525)&gt;$AH178,SUMIF($C178:$C$525,$C178,$AH178:$AH$525)&gt;$AH178,SUMIF($D178:$D$525,$D178,$AH178:$AH$525)&gt;$AH178),SUMIF($C178:$C$525,$C178,$BN178:$BN$525),0))))),0)</f>
        <v>0</v>
      </c>
      <c r="BK178" s="534"/>
      <c r="BL178" s="535">
        <f>COUNTIFS('ZASOBY N'!$B175:$B$525,'ZASOBY N'!$B175,'ZASOBY N'!$C175:'ZASOBY N'!$C$525,'ZASOBY N'!$C175,'ZASOBY N'!$D175:'ZASOBY N'!$D$525,'ZASOBY N'!$D175,'ZASOBY N'!$H175:'ZASOBY N'!$H$525,'ZASOBY N'!$H175 )</f>
        <v>0</v>
      </c>
      <c r="BM178" s="536">
        <f>COUNTIFS('ZASOBY N'!$B$10:$B175,'ZASOBY N'!$B175,'ZASOBY N'!$C$10:'ZASOBY N'!$C175,'ZASOBY N'!$C175,'ZASOBY N'!$D$10:'ZASOBY N'!$D175,'ZASOBY N'!$D175,'ZASOBY N'!$H$10:'ZASOBY N'!$H175,'ZASOBY N'!$H175 )</f>
        <v>0</v>
      </c>
      <c r="BN178" s="537">
        <f t="shared" si="115"/>
        <v>0</v>
      </c>
      <c r="BO178" s="538">
        <f t="shared" si="116"/>
        <v>0</v>
      </c>
      <c r="BP178" s="533"/>
      <c r="BQ178" s="533"/>
      <c r="BR178" s="533"/>
      <c r="BS178" s="533"/>
      <c r="BT178" s="533"/>
      <c r="BU178" s="533"/>
      <c r="BV178" s="533"/>
      <c r="BW178" s="539" t="str">
        <f t="shared" si="117"/>
        <v/>
      </c>
      <c r="BX178" s="439" t="str">
        <f>IF(E178=0,"",NN!E178)</f>
        <v/>
      </c>
      <c r="BY178" s="396" t="str">
        <f>IF(A178="","",NN!A178)</f>
        <v/>
      </c>
      <c r="BZ178" s="428" t="str">
        <f>IF(OR(E178=LEGENDA!$D$30,E178=LEGENDA!$D$31,E178=LEGENDA!$D$32,E178=LEGENDA!$D$33,E178=LEGENDA!$D$34,E178=LEGENDA!$D$35,E178=LEGENDA!$D$36,E178=LEGENDA!$D$37),AV178,"")</f>
        <v/>
      </c>
      <c r="CA178" s="428" t="str">
        <f>IF(OR(E178=LEGENDA!$D$30,E178=LEGENDA!$D$31,E178=LEGENDA!$D$32,E178=LEGENDA!$D$33,E178=LEGENDA!$D$34,E178=LEGENDA!$D$35,E178=LEGENDA!$D$36,E178=LEGENDA!$D$37),AG178,"")</f>
        <v/>
      </c>
      <c r="CB178" s="397" t="str">
        <f t="shared" si="118"/>
        <v/>
      </c>
      <c r="CC178" s="397" t="str">
        <f t="shared" si="119"/>
        <v/>
      </c>
      <c r="CD178" s="397" t="str">
        <f t="shared" si="120"/>
        <v/>
      </c>
      <c r="CE178" s="397" t="str">
        <f t="shared" si="121"/>
        <v/>
      </c>
      <c r="CF178" s="397" t="str">
        <f t="shared" si="122"/>
        <v/>
      </c>
      <c r="CG178" s="397" t="str">
        <f t="shared" si="123"/>
        <v/>
      </c>
      <c r="CH178" s="397" t="str">
        <f>IF(OR(E178=LEGENDA!$D$28,E178=LEGENDA!$D$29,E178=LEGENDA!$D$30,E178=LEGENDA!$D$31,E178=LEGENDA!$D$32,E178=LEGENDA!$D$33,E178=LEGENDA!$D$34,E178=LEGENDA!$D$35,E178=LEGENDA!$D$36,E178=LEGENDA!$D$39),1,"")</f>
        <v/>
      </c>
      <c r="CI178" s="397" t="str">
        <f t="shared" si="124"/>
        <v/>
      </c>
      <c r="CJ178" s="397" t="str">
        <f t="shared" si="125"/>
        <v/>
      </c>
    </row>
    <row r="179" spans="1:88" s="50" customFormat="1" ht="16.2" customHeight="1" thickBot="1" x14ac:dyDescent="0.3">
      <c r="A179" s="514" t="str">
        <f>IF('ZASOBY N'!A176="","",'ZASOBY N'!A176)</f>
        <v/>
      </c>
      <c r="B179" s="515" t="str">
        <f>IF('ZASOBY N'!B176="","",'ZASOBY N'!B176)</f>
        <v/>
      </c>
      <c r="C179" s="515" t="str">
        <f>IF('ZASOBY N'!C176="","",'ZASOBY N'!C176)</f>
        <v/>
      </c>
      <c r="D179" s="516" t="str">
        <f>IF('ZASOBY N'!D176="","",'ZASOBY N'!D176)</f>
        <v/>
      </c>
      <c r="E179" s="404"/>
      <c r="F179" s="517"/>
      <c r="G179" s="518"/>
      <c r="H179" s="301"/>
      <c r="I179" s="301"/>
      <c r="J179" s="147" t="str">
        <f>IF('ZASOBY N'!$F176="","",'ZASOBY N'!$F176)</f>
        <v/>
      </c>
      <c r="K179" s="519"/>
      <c r="L179" s="520" t="str">
        <f t="shared" si="104"/>
        <v/>
      </c>
      <c r="M179" s="521"/>
      <c r="N179" s="521"/>
      <c r="O179" s="140" t="str">
        <f>IF(L179="","",IF(OR(E179=LEGENDA!$D$28,E179=LEGENDA!$D$29,E179=LEGENDA!$D$31,E179=LEGENDA!$D$38),0.15,0))</f>
        <v/>
      </c>
      <c r="P179" s="140" t="str">
        <f>IF(L179="","",IF(AND(E179=LEGENDA!$D$39,H179=""),"BRAK kol.7",IF(AND(F179=LEGENDA!$A$105,H179=""),"BRAK kol.7",IF(AND(F179=LEGENDA!$A$106,H179=""),"BRAK kol.7",IF(AND(F179=LEGENDA!$A$107,H179=""),"BRAK kol.7",IF(AND(F179=LEGENDA!$A$108,H179=""),"BRAK kol.7",IF(AND(F179=LEGENDA!$A$109,H179=""),"BRAK kol.7",L179*O179)))))))</f>
        <v/>
      </c>
      <c r="Q179" s="141" t="str">
        <f t="shared" si="72"/>
        <v/>
      </c>
      <c r="R179" s="142" t="str">
        <f t="shared" si="105"/>
        <v/>
      </c>
      <c r="S179" s="522" t="str">
        <f t="shared" si="106"/>
        <v/>
      </c>
      <c r="T179" s="431" t="str">
        <f t="shared" si="74"/>
        <v/>
      </c>
      <c r="U179" s="523"/>
      <c r="V179" s="431" t="str">
        <f t="shared" si="107"/>
        <v/>
      </c>
      <c r="W179" s="524"/>
      <c r="X179" s="302" t="str">
        <f>IF(U179="","",IF(AND(V179="",W179=""),"",IF(AND(E179=LEGENDA!$D$39,H179=""),"BRAK kol.7",IF(AND(F179=LEGENDA!$A$105,H179="",E179=LEGENDA!$D$35),V179*W179,IF(AND(F179=LEGENDA!$A$105,H179="",E179=LEGENDA!$D$36),V179*W179,IF(AND(F179=LEGENDA!$A$105,H179=""),"BRAK kol.7",IF(AND(F179=LEGENDA!$A$106,H179=""),"BRAK kol.7",IF(AND(F179=LEGENDA!$A$107,H179=""),"BRAK kol.7",IF(AND(F179=LEGENDA!$A$108,H179=""),"BRAK kol.7",IF(AND(F179=LEGENDA!$A$109,H179=""),"BRAK kol.7",IF(AND(U179&gt;0,W179=""),"Brakkol21",IF(OR(T179="Błąd kol. 7",T179="Błąd kol.8"),T179,IF(AND(H179="",I179=""),"BRAKkol7-8",V179*W179)))))))))))))</f>
        <v/>
      </c>
      <c r="Y179" s="523"/>
      <c r="Z179" s="431" t="str">
        <f t="shared" si="108"/>
        <v/>
      </c>
      <c r="AA179" s="524"/>
      <c r="AB179" s="525" t="str">
        <f>IF(OR(Y179="",Z179="",AA179=""),"",IF(AND(E179=LEGENDA!$D$39,H179=""),"BRAK kol.7",IF(AND(F179=LEGENDA!$A$105,H179=""),"BRAK kol.7",IF(AND(F179=LEGENDA!$A$106,H179=""),"BRAK kol.7",IF(AND(F179=LEGENDA!$A$107,H179=""),"BRAK kol.7",IF(AND(F179=LEGENDA!$A$108,H179=""),"BRAK kol.7",IF(AND(F179=LEGENDA!$A$109,H179=""),"BRAK kol.7",Z179*AA179)))))))</f>
        <v/>
      </c>
      <c r="AC179" s="302" t="str">
        <f t="shared" si="77"/>
        <v/>
      </c>
      <c r="AD179" s="143" t="str">
        <f>IFERROR(IF(OR(J179="",AC179=""),"",IF(AND(E179=LEGENDA!$D$39,H179="",I179=""),"BRAK kol.7",AC179*$J179)),"BRAK kol.7")</f>
        <v/>
      </c>
      <c r="AE179" s="527" t="str">
        <f t="shared" si="109"/>
        <v/>
      </c>
      <c r="AF179" s="526" t="str">
        <f t="shared" si="110"/>
        <v/>
      </c>
      <c r="AG179" s="526" t="str">
        <f t="shared" si="111"/>
        <v/>
      </c>
      <c r="AH179" s="526" t="str">
        <f t="shared" si="81"/>
        <v/>
      </c>
      <c r="AI179" s="528"/>
      <c r="AJ179" s="529"/>
      <c r="AK179" s="286" t="str">
        <f t="shared" si="82"/>
        <v/>
      </c>
      <c r="AL179" s="287" t="str">
        <f t="shared" si="112"/>
        <v/>
      </c>
      <c r="AM179" s="287" t="str">
        <f t="shared" si="113"/>
        <v/>
      </c>
      <c r="AN179" s="530" t="str">
        <f>IF('ZASOBY N'!BD176="","",'ZASOBY N'!BD176)</f>
        <v/>
      </c>
      <c r="AO179" s="531"/>
      <c r="AP179" s="333">
        <f t="shared" si="85"/>
        <v>0</v>
      </c>
      <c r="AQ179" s="333">
        <f t="shared" si="103"/>
        <v>0</v>
      </c>
      <c r="AR179" s="333">
        <f t="shared" si="103"/>
        <v>0</v>
      </c>
      <c r="AS179" s="333">
        <f t="shared" si="86"/>
        <v>0</v>
      </c>
      <c r="AT179" s="333">
        <f t="shared" si="126"/>
        <v>0</v>
      </c>
      <c r="AU179" s="333">
        <f t="shared" si="88"/>
        <v>0</v>
      </c>
      <c r="AV179" s="532" t="str">
        <f>IF(BJ179=0,"",NN!BJ179)</f>
        <v/>
      </c>
      <c r="AW179" s="460" t="str">
        <f>IF('UPR BILANS N'!W177="","",'UPR BILANS N'!W177)</f>
        <v/>
      </c>
      <c r="AX179" s="533" t="str">
        <f t="shared" si="114"/>
        <v/>
      </c>
      <c r="AY179" s="533"/>
      <c r="AZ179" s="533"/>
      <c r="BA179" s="533"/>
      <c r="BB179" s="533"/>
      <c r="BC179" s="533"/>
      <c r="BD179" s="533"/>
      <c r="BE179" s="533"/>
      <c r="BF179" s="533"/>
      <c r="BG179" s="533"/>
      <c r="BH179" s="533"/>
      <c r="BI179" s="533"/>
      <c r="BJ179" s="414">
        <f>IFERROR(IF(AND(BL179=1,BM179=1,SUMIF($C179:$C$525,$C179,$AH179:$AH$525)=$BN179),$BN179,IF($BO179&gt;0,$BO179,IF(AND(B179=B180,C179=C180,D179=D180,J179=J180),AH179+AH180,IF(AND(COUNTIF($C$13:$C178,$C179)&gt;=1,COUNTIF($D$13:$D178,$D179)&gt;=1),0,IF(AND(SUMIF($B179:$B$525,$B179,$AH179:$AH$525)&gt;$AH179,SUMIF($C179:$C$525,$C179,$AH179:$AH$525)&gt;$AH179,SUMIF($D179:$D$525,$D179,$AH179:$AH$525)&gt;$AH179),SUMIF($C179:$C$525,$C179,$BN179:$BN$525),0))))),0)</f>
        <v>0</v>
      </c>
      <c r="BK179" s="534"/>
      <c r="BL179" s="535">
        <f>COUNTIFS('ZASOBY N'!$B176:$B$525,'ZASOBY N'!$B176,'ZASOBY N'!$C176:'ZASOBY N'!$C$525,'ZASOBY N'!$C176,'ZASOBY N'!$D176:'ZASOBY N'!$D$525,'ZASOBY N'!$D176,'ZASOBY N'!$H176:'ZASOBY N'!$H$525,'ZASOBY N'!$H176 )</f>
        <v>0</v>
      </c>
      <c r="BM179" s="536">
        <f>COUNTIFS('ZASOBY N'!$B$10:$B176,'ZASOBY N'!$B176,'ZASOBY N'!$C$10:'ZASOBY N'!$C176,'ZASOBY N'!$C176,'ZASOBY N'!$D$10:'ZASOBY N'!$D176,'ZASOBY N'!$D176,'ZASOBY N'!$H$10:'ZASOBY N'!$H176,'ZASOBY N'!$H176 )</f>
        <v>0</v>
      </c>
      <c r="BN179" s="537">
        <f t="shared" si="115"/>
        <v>0</v>
      </c>
      <c r="BO179" s="538">
        <f t="shared" si="116"/>
        <v>0</v>
      </c>
      <c r="BP179" s="533"/>
      <c r="BQ179" s="533"/>
      <c r="BR179" s="533"/>
      <c r="BS179" s="533"/>
      <c r="BT179" s="533"/>
      <c r="BU179" s="533"/>
      <c r="BV179" s="533"/>
      <c r="BW179" s="539" t="str">
        <f t="shared" si="117"/>
        <v/>
      </c>
      <c r="BX179" s="439" t="str">
        <f>IF(E179=0,"",NN!E179)</f>
        <v/>
      </c>
      <c r="BY179" s="396" t="str">
        <f>IF(A179="","",NN!A179)</f>
        <v/>
      </c>
      <c r="BZ179" s="428" t="str">
        <f>IF(OR(E179=LEGENDA!$D$30,E179=LEGENDA!$D$31,E179=LEGENDA!$D$32,E179=LEGENDA!$D$33,E179=LEGENDA!$D$34,E179=LEGENDA!$D$35,E179=LEGENDA!$D$36,E179=LEGENDA!$D$37),AV179,"")</f>
        <v/>
      </c>
      <c r="CA179" s="428" t="str">
        <f>IF(OR(E179=LEGENDA!$D$30,E179=LEGENDA!$D$31,E179=LEGENDA!$D$32,E179=LEGENDA!$D$33,E179=LEGENDA!$D$34,E179=LEGENDA!$D$35,E179=LEGENDA!$D$36,E179=LEGENDA!$D$37),AG179,"")</f>
        <v/>
      </c>
      <c r="CB179" s="397" t="str">
        <f t="shared" si="118"/>
        <v/>
      </c>
      <c r="CC179" s="397" t="str">
        <f t="shared" si="119"/>
        <v/>
      </c>
      <c r="CD179" s="397" t="str">
        <f t="shared" si="120"/>
        <v/>
      </c>
      <c r="CE179" s="397" t="str">
        <f t="shared" si="121"/>
        <v/>
      </c>
      <c r="CF179" s="397" t="str">
        <f t="shared" si="122"/>
        <v/>
      </c>
      <c r="CG179" s="397" t="str">
        <f t="shared" si="123"/>
        <v/>
      </c>
      <c r="CH179" s="397" t="str">
        <f>IF(OR(E179=LEGENDA!$D$28,E179=LEGENDA!$D$29,E179=LEGENDA!$D$30,E179=LEGENDA!$D$31,E179=LEGENDA!$D$32,E179=LEGENDA!$D$33,E179=LEGENDA!$D$34,E179=LEGENDA!$D$35,E179=LEGENDA!$D$36,E179=LEGENDA!$D$39),1,"")</f>
        <v/>
      </c>
      <c r="CI179" s="397" t="str">
        <f t="shared" si="124"/>
        <v/>
      </c>
      <c r="CJ179" s="397" t="str">
        <f t="shared" si="125"/>
        <v/>
      </c>
    </row>
    <row r="180" spans="1:88" s="50" customFormat="1" ht="16.2" customHeight="1" thickBot="1" x14ac:dyDescent="0.3">
      <c r="A180" s="514" t="str">
        <f>IF('ZASOBY N'!A177="","",'ZASOBY N'!A177)</f>
        <v/>
      </c>
      <c r="B180" s="515" t="str">
        <f>IF('ZASOBY N'!B177="","",'ZASOBY N'!B177)</f>
        <v/>
      </c>
      <c r="C180" s="515" t="str">
        <f>IF('ZASOBY N'!C177="","",'ZASOBY N'!C177)</f>
        <v/>
      </c>
      <c r="D180" s="516" t="str">
        <f>IF('ZASOBY N'!D177="","",'ZASOBY N'!D177)</f>
        <v/>
      </c>
      <c r="E180" s="404"/>
      <c r="F180" s="517"/>
      <c r="G180" s="518"/>
      <c r="H180" s="301"/>
      <c r="I180" s="301"/>
      <c r="J180" s="147" t="str">
        <f>IF('ZASOBY N'!$F177="","",'ZASOBY N'!$F177)</f>
        <v/>
      </c>
      <c r="K180" s="519"/>
      <c r="L180" s="520" t="str">
        <f t="shared" si="104"/>
        <v/>
      </c>
      <c r="M180" s="521"/>
      <c r="N180" s="521"/>
      <c r="O180" s="140" t="str">
        <f>IF(L180="","",IF(OR(E180=LEGENDA!$D$28,E180=LEGENDA!$D$29,E180=LEGENDA!$D$31,E180=LEGENDA!$D$38),0.15,0))</f>
        <v/>
      </c>
      <c r="P180" s="140" t="str">
        <f>IF(L180="","",IF(AND(E180=LEGENDA!$D$39,H180=""),"BRAK kol.7",IF(AND(F180=LEGENDA!$A$105,H180=""),"BRAK kol.7",IF(AND(F180=LEGENDA!$A$106,H180=""),"BRAK kol.7",IF(AND(F180=LEGENDA!$A$107,H180=""),"BRAK kol.7",IF(AND(F180=LEGENDA!$A$108,H180=""),"BRAK kol.7",IF(AND(F180=LEGENDA!$A$109,H180=""),"BRAK kol.7",L180*O180)))))))</f>
        <v/>
      </c>
      <c r="Q180" s="141" t="str">
        <f t="shared" si="72"/>
        <v/>
      </c>
      <c r="R180" s="142" t="str">
        <f t="shared" si="105"/>
        <v/>
      </c>
      <c r="S180" s="522" t="str">
        <f t="shared" si="106"/>
        <v/>
      </c>
      <c r="T180" s="431" t="str">
        <f t="shared" si="74"/>
        <v/>
      </c>
      <c r="U180" s="523"/>
      <c r="V180" s="431" t="str">
        <f t="shared" si="107"/>
        <v/>
      </c>
      <c r="W180" s="524"/>
      <c r="X180" s="302" t="str">
        <f>IF(U180="","",IF(AND(V180="",W180=""),"",IF(AND(E180=LEGENDA!$D$39,H180=""),"BRAK kol.7",IF(AND(F180=LEGENDA!$A$105,H180="",E180=LEGENDA!$D$35),V180*W180,IF(AND(F180=LEGENDA!$A$105,H180="",E180=LEGENDA!$D$36),V180*W180,IF(AND(F180=LEGENDA!$A$105,H180=""),"BRAK kol.7",IF(AND(F180=LEGENDA!$A$106,H180=""),"BRAK kol.7",IF(AND(F180=LEGENDA!$A$107,H180=""),"BRAK kol.7",IF(AND(F180=LEGENDA!$A$108,H180=""),"BRAK kol.7",IF(AND(F180=LEGENDA!$A$109,H180=""),"BRAK kol.7",IF(AND(U180&gt;0,W180=""),"Brakkol21",IF(OR(T180="Błąd kol. 7",T180="Błąd kol.8"),T180,IF(AND(H180="",I180=""),"BRAKkol7-8",V180*W180)))))))))))))</f>
        <v/>
      </c>
      <c r="Y180" s="523"/>
      <c r="Z180" s="431" t="str">
        <f t="shared" si="108"/>
        <v/>
      </c>
      <c r="AA180" s="524"/>
      <c r="AB180" s="525" t="str">
        <f>IF(OR(Y180="",Z180="",AA180=""),"",IF(AND(E180=LEGENDA!$D$39,H180=""),"BRAK kol.7",IF(AND(F180=LEGENDA!$A$105,H180=""),"BRAK kol.7",IF(AND(F180=LEGENDA!$A$106,H180=""),"BRAK kol.7",IF(AND(F180=LEGENDA!$A$107,H180=""),"BRAK kol.7",IF(AND(F180=LEGENDA!$A$108,H180=""),"BRAK kol.7",IF(AND(F180=LEGENDA!$A$109,H180=""),"BRAK kol.7",Z180*AA180)))))))</f>
        <v/>
      </c>
      <c r="AC180" s="302" t="str">
        <f t="shared" si="77"/>
        <v/>
      </c>
      <c r="AD180" s="143" t="str">
        <f>IFERROR(IF(OR(J180="",AC180=""),"",IF(AND(E180=LEGENDA!$D$39,H180="",I180=""),"BRAK kol.7",AC180*$J180)),"BRAK kol.7")</f>
        <v/>
      </c>
      <c r="AE180" s="527" t="str">
        <f t="shared" si="109"/>
        <v/>
      </c>
      <c r="AF180" s="526" t="str">
        <f t="shared" si="110"/>
        <v/>
      </c>
      <c r="AG180" s="526" t="str">
        <f t="shared" si="111"/>
        <v/>
      </c>
      <c r="AH180" s="526" t="str">
        <f t="shared" si="81"/>
        <v/>
      </c>
      <c r="AI180" s="528"/>
      <c r="AJ180" s="529"/>
      <c r="AK180" s="286" t="str">
        <f t="shared" si="82"/>
        <v/>
      </c>
      <c r="AL180" s="287" t="str">
        <f t="shared" si="112"/>
        <v/>
      </c>
      <c r="AM180" s="287" t="str">
        <f t="shared" si="113"/>
        <v/>
      </c>
      <c r="AN180" s="530" t="str">
        <f>IF('ZASOBY N'!BD177="","",'ZASOBY N'!BD177)</f>
        <v/>
      </c>
      <c r="AO180" s="531"/>
      <c r="AP180" s="333">
        <f t="shared" si="85"/>
        <v>0</v>
      </c>
      <c r="AQ180" s="333">
        <f t="shared" si="103"/>
        <v>0</v>
      </c>
      <c r="AR180" s="333">
        <f t="shared" si="103"/>
        <v>0</v>
      </c>
      <c r="AS180" s="333">
        <f t="shared" si="86"/>
        <v>0</v>
      </c>
      <c r="AT180" s="333">
        <f t="shared" si="126"/>
        <v>0</v>
      </c>
      <c r="AU180" s="333">
        <f t="shared" si="88"/>
        <v>0</v>
      </c>
      <c r="AV180" s="532" t="str">
        <f>IF(BJ180=0,"",NN!BJ180)</f>
        <v/>
      </c>
      <c r="AW180" s="460" t="str">
        <f>IF('UPR BILANS N'!W178="","",'UPR BILANS N'!W178)</f>
        <v/>
      </c>
      <c r="AX180" s="533" t="str">
        <f t="shared" si="114"/>
        <v/>
      </c>
      <c r="AY180" s="533"/>
      <c r="AZ180" s="533"/>
      <c r="BA180" s="533"/>
      <c r="BB180" s="533"/>
      <c r="BC180" s="533"/>
      <c r="BD180" s="533"/>
      <c r="BE180" s="533"/>
      <c r="BF180" s="533"/>
      <c r="BG180" s="533"/>
      <c r="BH180" s="533"/>
      <c r="BI180" s="533"/>
      <c r="BJ180" s="414">
        <f>IFERROR(IF(AND(BL180=1,BM180=1,SUMIF($C180:$C$525,$C180,$AH180:$AH$525)=$BN180),$BN180,IF($BO180&gt;0,$BO180,IF(AND(B180=B181,C180=C181,D180=D181,J180=J181),AH180+AH181,IF(AND(COUNTIF($C$13:$C179,$C180)&gt;=1,COUNTIF($D$13:$D179,$D180)&gt;=1),0,IF(AND(SUMIF($B180:$B$525,$B180,$AH180:$AH$525)&gt;$AH180,SUMIF($C180:$C$525,$C180,$AH180:$AH$525)&gt;$AH180,SUMIF($D180:$D$525,$D180,$AH180:$AH$525)&gt;$AH180),SUMIF($C180:$C$525,$C180,$BN180:$BN$525),0))))),0)</f>
        <v>0</v>
      </c>
      <c r="BK180" s="534"/>
      <c r="BL180" s="535">
        <f>COUNTIFS('ZASOBY N'!$B177:$B$525,'ZASOBY N'!$B177,'ZASOBY N'!$C177:'ZASOBY N'!$C$525,'ZASOBY N'!$C177,'ZASOBY N'!$D177:'ZASOBY N'!$D$525,'ZASOBY N'!$D177,'ZASOBY N'!$H177:'ZASOBY N'!$H$525,'ZASOBY N'!$H177 )</f>
        <v>0</v>
      </c>
      <c r="BM180" s="536">
        <f>COUNTIFS('ZASOBY N'!$B$10:$B177,'ZASOBY N'!$B177,'ZASOBY N'!$C$10:'ZASOBY N'!$C177,'ZASOBY N'!$C177,'ZASOBY N'!$D$10:'ZASOBY N'!$D177,'ZASOBY N'!$D177,'ZASOBY N'!$H$10:'ZASOBY N'!$H177,'ZASOBY N'!$H177 )</f>
        <v>0</v>
      </c>
      <c r="BN180" s="537">
        <f t="shared" si="115"/>
        <v>0</v>
      </c>
      <c r="BO180" s="538">
        <f t="shared" si="116"/>
        <v>0</v>
      </c>
      <c r="BP180" s="533"/>
      <c r="BQ180" s="533"/>
      <c r="BR180" s="533"/>
      <c r="BS180" s="533"/>
      <c r="BT180" s="533"/>
      <c r="BU180" s="533"/>
      <c r="BV180" s="533"/>
      <c r="BW180" s="539" t="str">
        <f t="shared" si="117"/>
        <v/>
      </c>
      <c r="BX180" s="439" t="str">
        <f>IF(E180=0,"",NN!E180)</f>
        <v/>
      </c>
      <c r="BY180" s="396" t="str">
        <f>IF(A180="","",NN!A180)</f>
        <v/>
      </c>
      <c r="BZ180" s="428" t="str">
        <f>IF(OR(E180=LEGENDA!$D$30,E180=LEGENDA!$D$31,E180=LEGENDA!$D$32,E180=LEGENDA!$D$33,E180=LEGENDA!$D$34,E180=LEGENDA!$D$35,E180=LEGENDA!$D$36,E180=LEGENDA!$D$37),AV180,"")</f>
        <v/>
      </c>
      <c r="CA180" s="428" t="str">
        <f>IF(OR(E180=LEGENDA!$D$30,E180=LEGENDA!$D$31,E180=LEGENDA!$D$32,E180=LEGENDA!$D$33,E180=LEGENDA!$D$34,E180=LEGENDA!$D$35,E180=LEGENDA!$D$36,E180=LEGENDA!$D$37),AG180,"")</f>
        <v/>
      </c>
      <c r="CB180" s="397" t="str">
        <f t="shared" si="118"/>
        <v/>
      </c>
      <c r="CC180" s="397" t="str">
        <f t="shared" si="119"/>
        <v/>
      </c>
      <c r="CD180" s="397" t="str">
        <f t="shared" si="120"/>
        <v/>
      </c>
      <c r="CE180" s="397" t="str">
        <f t="shared" si="121"/>
        <v/>
      </c>
      <c r="CF180" s="397" t="str">
        <f t="shared" si="122"/>
        <v/>
      </c>
      <c r="CG180" s="397" t="str">
        <f t="shared" si="123"/>
        <v/>
      </c>
      <c r="CH180" s="397" t="str">
        <f>IF(OR(E180=LEGENDA!$D$28,E180=LEGENDA!$D$29,E180=LEGENDA!$D$30,E180=LEGENDA!$D$31,E180=LEGENDA!$D$32,E180=LEGENDA!$D$33,E180=LEGENDA!$D$34,E180=LEGENDA!$D$35,E180=LEGENDA!$D$36,E180=LEGENDA!$D$39),1,"")</f>
        <v/>
      </c>
      <c r="CI180" s="397" t="str">
        <f t="shared" si="124"/>
        <v/>
      </c>
      <c r="CJ180" s="397" t="str">
        <f t="shared" si="125"/>
        <v/>
      </c>
    </row>
    <row r="181" spans="1:88" s="50" customFormat="1" ht="16.2" customHeight="1" thickBot="1" x14ac:dyDescent="0.3">
      <c r="A181" s="514" t="str">
        <f>IF('ZASOBY N'!A178="","",'ZASOBY N'!A178)</f>
        <v/>
      </c>
      <c r="B181" s="515" t="str">
        <f>IF('ZASOBY N'!B178="","",'ZASOBY N'!B178)</f>
        <v/>
      </c>
      <c r="C181" s="515" t="str">
        <f>IF('ZASOBY N'!C178="","",'ZASOBY N'!C178)</f>
        <v/>
      </c>
      <c r="D181" s="516" t="str">
        <f>IF('ZASOBY N'!D178="","",'ZASOBY N'!D178)</f>
        <v/>
      </c>
      <c r="E181" s="404"/>
      <c r="F181" s="517"/>
      <c r="G181" s="518"/>
      <c r="H181" s="301"/>
      <c r="I181" s="301"/>
      <c r="J181" s="147" t="str">
        <f>IF('ZASOBY N'!$F178="","",'ZASOBY N'!$F178)</f>
        <v/>
      </c>
      <c r="K181" s="519"/>
      <c r="L181" s="520" t="str">
        <f t="shared" si="104"/>
        <v/>
      </c>
      <c r="M181" s="521"/>
      <c r="N181" s="521"/>
      <c r="O181" s="140" t="str">
        <f>IF(L181="","",IF(OR(E181=LEGENDA!$D$28,E181=LEGENDA!$D$29,E181=LEGENDA!$D$31,E181=LEGENDA!$D$38),0.15,0))</f>
        <v/>
      </c>
      <c r="P181" s="140" t="str">
        <f>IF(L181="","",IF(AND(E181=LEGENDA!$D$39,H181=""),"BRAK kol.7",IF(AND(F181=LEGENDA!$A$105,H181=""),"BRAK kol.7",IF(AND(F181=LEGENDA!$A$106,H181=""),"BRAK kol.7",IF(AND(F181=LEGENDA!$A$107,H181=""),"BRAK kol.7",IF(AND(F181=LEGENDA!$A$108,H181=""),"BRAK kol.7",IF(AND(F181=LEGENDA!$A$109,H181=""),"BRAK kol.7",L181*O181)))))))</f>
        <v/>
      </c>
      <c r="Q181" s="141" t="str">
        <f t="shared" si="72"/>
        <v/>
      </c>
      <c r="R181" s="142" t="str">
        <f t="shared" si="105"/>
        <v/>
      </c>
      <c r="S181" s="522" t="str">
        <f t="shared" si="106"/>
        <v/>
      </c>
      <c r="T181" s="431" t="str">
        <f t="shared" si="74"/>
        <v/>
      </c>
      <c r="U181" s="523"/>
      <c r="V181" s="431" t="str">
        <f t="shared" si="107"/>
        <v/>
      </c>
      <c r="W181" s="524"/>
      <c r="X181" s="302" t="str">
        <f>IF(U181="","",IF(AND(V181="",W181=""),"",IF(AND(E181=LEGENDA!$D$39,H181=""),"BRAK kol.7",IF(AND(F181=LEGENDA!$A$105,H181="",E181=LEGENDA!$D$35),V181*W181,IF(AND(F181=LEGENDA!$A$105,H181="",E181=LEGENDA!$D$36),V181*W181,IF(AND(F181=LEGENDA!$A$105,H181=""),"BRAK kol.7",IF(AND(F181=LEGENDA!$A$106,H181=""),"BRAK kol.7",IF(AND(F181=LEGENDA!$A$107,H181=""),"BRAK kol.7",IF(AND(F181=LEGENDA!$A$108,H181=""),"BRAK kol.7",IF(AND(F181=LEGENDA!$A$109,H181=""),"BRAK kol.7",IF(AND(U181&gt;0,W181=""),"Brakkol21",IF(OR(T181="Błąd kol. 7",T181="Błąd kol.8"),T181,IF(AND(H181="",I181=""),"BRAKkol7-8",V181*W181)))))))))))))</f>
        <v/>
      </c>
      <c r="Y181" s="523"/>
      <c r="Z181" s="431" t="str">
        <f t="shared" si="108"/>
        <v/>
      </c>
      <c r="AA181" s="524"/>
      <c r="AB181" s="525" t="str">
        <f>IF(OR(Y181="",Z181="",AA181=""),"",IF(AND(E181=LEGENDA!$D$39,H181=""),"BRAK kol.7",IF(AND(F181=LEGENDA!$A$105,H181=""),"BRAK kol.7",IF(AND(F181=LEGENDA!$A$106,H181=""),"BRAK kol.7",IF(AND(F181=LEGENDA!$A$107,H181=""),"BRAK kol.7",IF(AND(F181=LEGENDA!$A$108,H181=""),"BRAK kol.7",IF(AND(F181=LEGENDA!$A$109,H181=""),"BRAK kol.7",Z181*AA181)))))))</f>
        <v/>
      </c>
      <c r="AC181" s="302" t="str">
        <f t="shared" si="77"/>
        <v/>
      </c>
      <c r="AD181" s="143" t="str">
        <f>IFERROR(IF(OR(J181="",AC181=""),"",IF(AND(E181=LEGENDA!$D$39,H181="",I181=""),"BRAK kol.7",AC181*$J181)),"BRAK kol.7")</f>
        <v/>
      </c>
      <c r="AE181" s="527" t="str">
        <f t="shared" si="109"/>
        <v/>
      </c>
      <c r="AF181" s="526" t="str">
        <f t="shared" si="110"/>
        <v/>
      </c>
      <c r="AG181" s="526" t="str">
        <f t="shared" si="111"/>
        <v/>
      </c>
      <c r="AH181" s="526" t="str">
        <f t="shared" si="81"/>
        <v/>
      </c>
      <c r="AI181" s="528"/>
      <c r="AJ181" s="529"/>
      <c r="AK181" s="286" t="str">
        <f t="shared" si="82"/>
        <v/>
      </c>
      <c r="AL181" s="287" t="str">
        <f t="shared" si="112"/>
        <v/>
      </c>
      <c r="AM181" s="287" t="str">
        <f t="shared" si="113"/>
        <v/>
      </c>
      <c r="AN181" s="530" t="str">
        <f>IF('ZASOBY N'!BD178="","",'ZASOBY N'!BD178)</f>
        <v/>
      </c>
      <c r="AO181" s="531"/>
      <c r="AP181" s="333">
        <f t="shared" si="85"/>
        <v>0</v>
      </c>
      <c r="AQ181" s="333">
        <f t="shared" si="103"/>
        <v>0</v>
      </c>
      <c r="AR181" s="333">
        <f t="shared" si="103"/>
        <v>0</v>
      </c>
      <c r="AS181" s="333">
        <f t="shared" si="86"/>
        <v>0</v>
      </c>
      <c r="AT181" s="333">
        <f t="shared" si="126"/>
        <v>0</v>
      </c>
      <c r="AU181" s="333">
        <f t="shared" si="88"/>
        <v>0</v>
      </c>
      <c r="AV181" s="532" t="str">
        <f>IF(BJ181=0,"",NN!BJ181)</f>
        <v/>
      </c>
      <c r="AW181" s="460" t="str">
        <f>IF('UPR BILANS N'!W179="","",'UPR BILANS N'!W179)</f>
        <v/>
      </c>
      <c r="AX181" s="533" t="str">
        <f t="shared" si="114"/>
        <v/>
      </c>
      <c r="AY181" s="533"/>
      <c r="AZ181" s="533"/>
      <c r="BA181" s="533"/>
      <c r="BB181" s="533"/>
      <c r="BC181" s="533"/>
      <c r="BD181" s="533"/>
      <c r="BE181" s="533"/>
      <c r="BF181" s="533"/>
      <c r="BG181" s="533"/>
      <c r="BH181" s="533"/>
      <c r="BI181" s="533"/>
      <c r="BJ181" s="414">
        <f>IFERROR(IF(AND(BL181=1,BM181=1,SUMIF($C181:$C$525,$C181,$AH181:$AH$525)=$BN181),$BN181,IF($BO181&gt;0,$BO181,IF(AND(B181=B182,C181=C182,D181=D182,J181=J182),AH181+AH182,IF(AND(COUNTIF($C$13:$C180,$C181)&gt;=1,COUNTIF($D$13:$D180,$D181)&gt;=1),0,IF(AND(SUMIF($B181:$B$525,$B181,$AH181:$AH$525)&gt;$AH181,SUMIF($C181:$C$525,$C181,$AH181:$AH$525)&gt;$AH181,SUMIF($D181:$D$525,$D181,$AH181:$AH$525)&gt;$AH181),SUMIF($C181:$C$525,$C181,$BN181:$BN$525),0))))),0)</f>
        <v>0</v>
      </c>
      <c r="BK181" s="534"/>
      <c r="BL181" s="535">
        <f>COUNTIFS('ZASOBY N'!$B178:$B$525,'ZASOBY N'!$B178,'ZASOBY N'!$C178:'ZASOBY N'!$C$525,'ZASOBY N'!$C178,'ZASOBY N'!$D178:'ZASOBY N'!$D$525,'ZASOBY N'!$D178,'ZASOBY N'!$H178:'ZASOBY N'!$H$525,'ZASOBY N'!$H178 )</f>
        <v>0</v>
      </c>
      <c r="BM181" s="536">
        <f>COUNTIFS('ZASOBY N'!$B$10:$B178,'ZASOBY N'!$B178,'ZASOBY N'!$C$10:'ZASOBY N'!$C178,'ZASOBY N'!$C178,'ZASOBY N'!$D$10:'ZASOBY N'!$D178,'ZASOBY N'!$D178,'ZASOBY N'!$H$10:'ZASOBY N'!$H178,'ZASOBY N'!$H178 )</f>
        <v>0</v>
      </c>
      <c r="BN181" s="537">
        <f t="shared" si="115"/>
        <v>0</v>
      </c>
      <c r="BO181" s="538">
        <f t="shared" si="116"/>
        <v>0</v>
      </c>
      <c r="BP181" s="533"/>
      <c r="BQ181" s="533"/>
      <c r="BR181" s="533"/>
      <c r="BS181" s="533"/>
      <c r="BT181" s="533"/>
      <c r="BU181" s="533"/>
      <c r="BV181" s="533"/>
      <c r="BW181" s="539" t="str">
        <f t="shared" si="117"/>
        <v/>
      </c>
      <c r="BX181" s="439" t="str">
        <f>IF(E181=0,"",NN!E181)</f>
        <v/>
      </c>
      <c r="BY181" s="396" t="str">
        <f>IF(A181="","",NN!A181)</f>
        <v/>
      </c>
      <c r="BZ181" s="428" t="str">
        <f>IF(OR(E181=LEGENDA!$D$30,E181=LEGENDA!$D$31,E181=LEGENDA!$D$32,E181=LEGENDA!$D$33,E181=LEGENDA!$D$34,E181=LEGENDA!$D$35,E181=LEGENDA!$D$36,E181=LEGENDA!$D$37),AV181,"")</f>
        <v/>
      </c>
      <c r="CA181" s="428" t="str">
        <f>IF(OR(E181=LEGENDA!$D$30,E181=LEGENDA!$D$31,E181=LEGENDA!$D$32,E181=LEGENDA!$D$33,E181=LEGENDA!$D$34,E181=LEGENDA!$D$35,E181=LEGENDA!$D$36,E181=LEGENDA!$D$37),AG181,"")</f>
        <v/>
      </c>
      <c r="CB181" s="397" t="str">
        <f t="shared" si="118"/>
        <v/>
      </c>
      <c r="CC181" s="397" t="str">
        <f t="shared" si="119"/>
        <v/>
      </c>
      <c r="CD181" s="397" t="str">
        <f t="shared" si="120"/>
        <v/>
      </c>
      <c r="CE181" s="397" t="str">
        <f t="shared" si="121"/>
        <v/>
      </c>
      <c r="CF181" s="397" t="str">
        <f t="shared" si="122"/>
        <v/>
      </c>
      <c r="CG181" s="397" t="str">
        <f t="shared" si="123"/>
        <v/>
      </c>
      <c r="CH181" s="397" t="str">
        <f>IF(OR(E181=LEGENDA!$D$28,E181=LEGENDA!$D$29,E181=LEGENDA!$D$30,E181=LEGENDA!$D$31,E181=LEGENDA!$D$32,E181=LEGENDA!$D$33,E181=LEGENDA!$D$34,E181=LEGENDA!$D$35,E181=LEGENDA!$D$36,E181=LEGENDA!$D$39),1,"")</f>
        <v/>
      </c>
      <c r="CI181" s="397" t="str">
        <f t="shared" si="124"/>
        <v/>
      </c>
      <c r="CJ181" s="397" t="str">
        <f t="shared" si="125"/>
        <v/>
      </c>
    </row>
    <row r="182" spans="1:88" s="50" customFormat="1" ht="16.2" customHeight="1" thickBot="1" x14ac:dyDescent="0.3">
      <c r="A182" s="514" t="str">
        <f>IF('ZASOBY N'!A179="","",'ZASOBY N'!A179)</f>
        <v/>
      </c>
      <c r="B182" s="515" t="str">
        <f>IF('ZASOBY N'!B179="","",'ZASOBY N'!B179)</f>
        <v/>
      </c>
      <c r="C182" s="515" t="str">
        <f>IF('ZASOBY N'!C179="","",'ZASOBY N'!C179)</f>
        <v/>
      </c>
      <c r="D182" s="516" t="str">
        <f>IF('ZASOBY N'!D179="","",'ZASOBY N'!D179)</f>
        <v/>
      </c>
      <c r="E182" s="404"/>
      <c r="F182" s="517"/>
      <c r="G182" s="518"/>
      <c r="H182" s="301"/>
      <c r="I182" s="301"/>
      <c r="J182" s="147" t="str">
        <f>IF('ZASOBY N'!$F179="","",'ZASOBY N'!$F179)</f>
        <v/>
      </c>
      <c r="K182" s="519"/>
      <c r="L182" s="520" t="str">
        <f t="shared" si="104"/>
        <v/>
      </c>
      <c r="M182" s="521"/>
      <c r="N182" s="521"/>
      <c r="O182" s="140" t="str">
        <f>IF(L182="","",IF(OR(E182=LEGENDA!$D$28,E182=LEGENDA!$D$29,E182=LEGENDA!$D$31,E182=LEGENDA!$D$38),0.15,0))</f>
        <v/>
      </c>
      <c r="P182" s="140" t="str">
        <f>IF(L182="","",IF(AND(E182=LEGENDA!$D$39,H182=""),"BRAK kol.7",IF(AND(F182=LEGENDA!$A$105,H182=""),"BRAK kol.7",IF(AND(F182=LEGENDA!$A$106,H182=""),"BRAK kol.7",IF(AND(F182=LEGENDA!$A$107,H182=""),"BRAK kol.7",IF(AND(F182=LEGENDA!$A$108,H182=""),"BRAK kol.7",IF(AND(F182=LEGENDA!$A$109,H182=""),"BRAK kol.7",L182*O182)))))))</f>
        <v/>
      </c>
      <c r="Q182" s="141" t="str">
        <f t="shared" si="72"/>
        <v/>
      </c>
      <c r="R182" s="142" t="str">
        <f t="shared" si="105"/>
        <v/>
      </c>
      <c r="S182" s="522" t="str">
        <f t="shared" si="106"/>
        <v/>
      </c>
      <c r="T182" s="431" t="str">
        <f t="shared" si="74"/>
        <v/>
      </c>
      <c r="U182" s="523"/>
      <c r="V182" s="431" t="str">
        <f t="shared" si="107"/>
        <v/>
      </c>
      <c r="W182" s="524"/>
      <c r="X182" s="302" t="str">
        <f>IF(U182="","",IF(AND(V182="",W182=""),"",IF(AND(E182=LEGENDA!$D$39,H182=""),"BRAK kol.7",IF(AND(F182=LEGENDA!$A$105,H182="",E182=LEGENDA!$D$35),V182*W182,IF(AND(F182=LEGENDA!$A$105,H182="",E182=LEGENDA!$D$36),V182*W182,IF(AND(F182=LEGENDA!$A$105,H182=""),"BRAK kol.7",IF(AND(F182=LEGENDA!$A$106,H182=""),"BRAK kol.7",IF(AND(F182=LEGENDA!$A$107,H182=""),"BRAK kol.7",IF(AND(F182=LEGENDA!$A$108,H182=""),"BRAK kol.7",IF(AND(F182=LEGENDA!$A$109,H182=""),"BRAK kol.7",IF(AND(U182&gt;0,W182=""),"Brakkol21",IF(OR(T182="Błąd kol. 7",T182="Błąd kol.8"),T182,IF(AND(H182="",I182=""),"BRAKkol7-8",V182*W182)))))))))))))</f>
        <v/>
      </c>
      <c r="Y182" s="523"/>
      <c r="Z182" s="431" t="str">
        <f t="shared" si="108"/>
        <v/>
      </c>
      <c r="AA182" s="524"/>
      <c r="AB182" s="525" t="str">
        <f>IF(OR(Y182="",Z182="",AA182=""),"",IF(AND(E182=LEGENDA!$D$39,H182=""),"BRAK kol.7",IF(AND(F182=LEGENDA!$A$105,H182=""),"BRAK kol.7",IF(AND(F182=LEGENDA!$A$106,H182=""),"BRAK kol.7",IF(AND(F182=LEGENDA!$A$107,H182=""),"BRAK kol.7",IF(AND(F182=LEGENDA!$A$108,H182=""),"BRAK kol.7",IF(AND(F182=LEGENDA!$A$109,H182=""),"BRAK kol.7",Z182*AA182)))))))</f>
        <v/>
      </c>
      <c r="AC182" s="302" t="str">
        <f t="shared" si="77"/>
        <v/>
      </c>
      <c r="AD182" s="143" t="str">
        <f>IFERROR(IF(OR(J182="",AC182=""),"",IF(AND(E182=LEGENDA!$D$39,H182="",I182=""),"BRAK kol.7",AC182*$J182)),"BRAK kol.7")</f>
        <v/>
      </c>
      <c r="AE182" s="527" t="str">
        <f t="shared" si="109"/>
        <v/>
      </c>
      <c r="AF182" s="526" t="str">
        <f t="shared" si="110"/>
        <v/>
      </c>
      <c r="AG182" s="526" t="str">
        <f t="shared" si="111"/>
        <v/>
      </c>
      <c r="AH182" s="526" t="str">
        <f t="shared" si="81"/>
        <v/>
      </c>
      <c r="AI182" s="528"/>
      <c r="AJ182" s="529"/>
      <c r="AK182" s="286" t="str">
        <f t="shared" si="82"/>
        <v/>
      </c>
      <c r="AL182" s="287" t="str">
        <f t="shared" si="112"/>
        <v/>
      </c>
      <c r="AM182" s="287" t="str">
        <f t="shared" si="113"/>
        <v/>
      </c>
      <c r="AN182" s="530" t="str">
        <f>IF('ZASOBY N'!BD179="","",'ZASOBY N'!BD179)</f>
        <v/>
      </c>
      <c r="AO182" s="531"/>
      <c r="AP182" s="333">
        <f t="shared" si="85"/>
        <v>0</v>
      </c>
      <c r="AQ182" s="333">
        <f t="shared" si="103"/>
        <v>0</v>
      </c>
      <c r="AR182" s="333">
        <f t="shared" si="103"/>
        <v>0</v>
      </c>
      <c r="AS182" s="333">
        <f t="shared" si="86"/>
        <v>0</v>
      </c>
      <c r="AT182" s="333">
        <f t="shared" si="126"/>
        <v>0</v>
      </c>
      <c r="AU182" s="333">
        <f t="shared" si="88"/>
        <v>0</v>
      </c>
      <c r="AV182" s="532" t="str">
        <f>IF(BJ182=0,"",NN!BJ182)</f>
        <v/>
      </c>
      <c r="AW182" s="460" t="str">
        <f>IF('UPR BILANS N'!W180="","",'UPR BILANS N'!W180)</f>
        <v/>
      </c>
      <c r="AX182" s="533" t="str">
        <f t="shared" si="114"/>
        <v/>
      </c>
      <c r="AY182" s="533"/>
      <c r="AZ182" s="533"/>
      <c r="BA182" s="533"/>
      <c r="BB182" s="533"/>
      <c r="BC182" s="533"/>
      <c r="BD182" s="533"/>
      <c r="BE182" s="533"/>
      <c r="BF182" s="533"/>
      <c r="BG182" s="533"/>
      <c r="BH182" s="533"/>
      <c r="BI182" s="533"/>
      <c r="BJ182" s="414">
        <f>IFERROR(IF(AND(BL182=1,BM182=1,SUMIF($C182:$C$525,$C182,$AH182:$AH$525)=$BN182),$BN182,IF($BO182&gt;0,$BO182,IF(AND(B182=B183,C182=C183,D182=D183,J182=J183),AH182+AH183,IF(AND(COUNTIF($C$13:$C181,$C182)&gt;=1,COUNTIF($D$13:$D181,$D182)&gt;=1),0,IF(AND(SUMIF($B182:$B$525,$B182,$AH182:$AH$525)&gt;$AH182,SUMIF($C182:$C$525,$C182,$AH182:$AH$525)&gt;$AH182,SUMIF($D182:$D$525,$D182,$AH182:$AH$525)&gt;$AH182),SUMIF($C182:$C$525,$C182,$BN182:$BN$525),0))))),0)</f>
        <v>0</v>
      </c>
      <c r="BK182" s="534"/>
      <c r="BL182" s="535">
        <f>COUNTIFS('ZASOBY N'!$B179:$B$525,'ZASOBY N'!$B179,'ZASOBY N'!$C179:'ZASOBY N'!$C$525,'ZASOBY N'!$C179,'ZASOBY N'!$D179:'ZASOBY N'!$D$525,'ZASOBY N'!$D179,'ZASOBY N'!$H179:'ZASOBY N'!$H$525,'ZASOBY N'!$H179 )</f>
        <v>0</v>
      </c>
      <c r="BM182" s="536">
        <f>COUNTIFS('ZASOBY N'!$B$10:$B179,'ZASOBY N'!$B179,'ZASOBY N'!$C$10:'ZASOBY N'!$C179,'ZASOBY N'!$C179,'ZASOBY N'!$D$10:'ZASOBY N'!$D179,'ZASOBY N'!$D179,'ZASOBY N'!$H$10:'ZASOBY N'!$H179,'ZASOBY N'!$H179 )</f>
        <v>0</v>
      </c>
      <c r="BN182" s="537">
        <f t="shared" si="115"/>
        <v>0</v>
      </c>
      <c r="BO182" s="538">
        <f t="shared" si="116"/>
        <v>0</v>
      </c>
      <c r="BP182" s="533"/>
      <c r="BQ182" s="533"/>
      <c r="BR182" s="533"/>
      <c r="BS182" s="533"/>
      <c r="BT182" s="533"/>
      <c r="BU182" s="533"/>
      <c r="BV182" s="533"/>
      <c r="BW182" s="539" t="str">
        <f t="shared" si="117"/>
        <v/>
      </c>
      <c r="BX182" s="439" t="str">
        <f>IF(E182=0,"",NN!E182)</f>
        <v/>
      </c>
      <c r="BY182" s="396" t="str">
        <f>IF(A182="","",NN!A182)</f>
        <v/>
      </c>
      <c r="BZ182" s="428" t="str">
        <f>IF(OR(E182=LEGENDA!$D$30,E182=LEGENDA!$D$31,E182=LEGENDA!$D$32,E182=LEGENDA!$D$33,E182=LEGENDA!$D$34,E182=LEGENDA!$D$35,E182=LEGENDA!$D$36,E182=LEGENDA!$D$37),AV182,"")</f>
        <v/>
      </c>
      <c r="CA182" s="428" t="str">
        <f>IF(OR(E182=LEGENDA!$D$30,E182=LEGENDA!$D$31,E182=LEGENDA!$D$32,E182=LEGENDA!$D$33,E182=LEGENDA!$D$34,E182=LEGENDA!$D$35,E182=LEGENDA!$D$36,E182=LEGENDA!$D$37),AG182,"")</f>
        <v/>
      </c>
      <c r="CB182" s="397" t="str">
        <f t="shared" si="118"/>
        <v/>
      </c>
      <c r="CC182" s="397" t="str">
        <f t="shared" si="119"/>
        <v/>
      </c>
      <c r="CD182" s="397" t="str">
        <f t="shared" si="120"/>
        <v/>
      </c>
      <c r="CE182" s="397" t="str">
        <f t="shared" si="121"/>
        <v/>
      </c>
      <c r="CF182" s="397" t="str">
        <f t="shared" si="122"/>
        <v/>
      </c>
      <c r="CG182" s="397" t="str">
        <f t="shared" si="123"/>
        <v/>
      </c>
      <c r="CH182" s="397" t="str">
        <f>IF(OR(E182=LEGENDA!$D$28,E182=LEGENDA!$D$29,E182=LEGENDA!$D$30,E182=LEGENDA!$D$31,E182=LEGENDA!$D$32,E182=LEGENDA!$D$33,E182=LEGENDA!$D$34,E182=LEGENDA!$D$35,E182=LEGENDA!$D$36,E182=LEGENDA!$D$39),1,"")</f>
        <v/>
      </c>
      <c r="CI182" s="397" t="str">
        <f t="shared" si="124"/>
        <v/>
      </c>
      <c r="CJ182" s="397" t="str">
        <f t="shared" si="125"/>
        <v/>
      </c>
    </row>
    <row r="183" spans="1:88" s="50" customFormat="1" ht="16.2" customHeight="1" thickBot="1" x14ac:dyDescent="0.3">
      <c r="A183" s="514" t="str">
        <f>IF('ZASOBY N'!A180="","",'ZASOBY N'!A180)</f>
        <v/>
      </c>
      <c r="B183" s="515" t="str">
        <f>IF('ZASOBY N'!B180="","",'ZASOBY N'!B180)</f>
        <v/>
      </c>
      <c r="C183" s="515" t="str">
        <f>IF('ZASOBY N'!C180="","",'ZASOBY N'!C180)</f>
        <v/>
      </c>
      <c r="D183" s="516" t="str">
        <f>IF('ZASOBY N'!D180="","",'ZASOBY N'!D180)</f>
        <v/>
      </c>
      <c r="E183" s="404"/>
      <c r="F183" s="517"/>
      <c r="G183" s="518"/>
      <c r="H183" s="301"/>
      <c r="I183" s="301"/>
      <c r="J183" s="147" t="str">
        <f>IF('ZASOBY N'!$F180="","",'ZASOBY N'!$F180)</f>
        <v/>
      </c>
      <c r="K183" s="519"/>
      <c r="L183" s="520" t="str">
        <f t="shared" si="104"/>
        <v/>
      </c>
      <c r="M183" s="521"/>
      <c r="N183" s="521"/>
      <c r="O183" s="140" t="str">
        <f>IF(L183="","",IF(OR(E183=LEGENDA!$D$28,E183=LEGENDA!$D$29,E183=LEGENDA!$D$31,E183=LEGENDA!$D$38),0.15,0))</f>
        <v/>
      </c>
      <c r="P183" s="140" t="str">
        <f>IF(L183="","",IF(AND(E183=LEGENDA!$D$39,H183=""),"BRAK kol.7",IF(AND(F183=LEGENDA!$A$105,H183=""),"BRAK kol.7",IF(AND(F183=LEGENDA!$A$106,H183=""),"BRAK kol.7",IF(AND(F183=LEGENDA!$A$107,H183=""),"BRAK kol.7",IF(AND(F183=LEGENDA!$A$108,H183=""),"BRAK kol.7",IF(AND(F183=LEGENDA!$A$109,H183=""),"BRAK kol.7",L183*O183)))))))</f>
        <v/>
      </c>
      <c r="Q183" s="141" t="str">
        <f t="shared" si="72"/>
        <v/>
      </c>
      <c r="R183" s="142" t="str">
        <f t="shared" si="105"/>
        <v/>
      </c>
      <c r="S183" s="522" t="str">
        <f t="shared" si="106"/>
        <v/>
      </c>
      <c r="T183" s="431" t="str">
        <f t="shared" si="74"/>
        <v/>
      </c>
      <c r="U183" s="523"/>
      <c r="V183" s="431" t="str">
        <f t="shared" si="107"/>
        <v/>
      </c>
      <c r="W183" s="524"/>
      <c r="X183" s="302" t="str">
        <f>IF(U183="","",IF(AND(V183="",W183=""),"",IF(AND(E183=LEGENDA!$D$39,H183=""),"BRAK kol.7",IF(AND(F183=LEGENDA!$A$105,H183="",E183=LEGENDA!$D$35),V183*W183,IF(AND(F183=LEGENDA!$A$105,H183="",E183=LEGENDA!$D$36),V183*W183,IF(AND(F183=LEGENDA!$A$105,H183=""),"BRAK kol.7",IF(AND(F183=LEGENDA!$A$106,H183=""),"BRAK kol.7",IF(AND(F183=LEGENDA!$A$107,H183=""),"BRAK kol.7",IF(AND(F183=LEGENDA!$A$108,H183=""),"BRAK kol.7",IF(AND(F183=LEGENDA!$A$109,H183=""),"BRAK kol.7",IF(AND(U183&gt;0,W183=""),"Brakkol21",IF(OR(T183="Błąd kol. 7",T183="Błąd kol.8"),T183,IF(AND(H183="",I183=""),"BRAKkol7-8",V183*W183)))))))))))))</f>
        <v/>
      </c>
      <c r="Y183" s="523"/>
      <c r="Z183" s="431" t="str">
        <f t="shared" si="108"/>
        <v/>
      </c>
      <c r="AA183" s="524"/>
      <c r="AB183" s="525" t="str">
        <f>IF(OR(Y183="",Z183="",AA183=""),"",IF(AND(E183=LEGENDA!$D$39,H183=""),"BRAK kol.7",IF(AND(F183=LEGENDA!$A$105,H183=""),"BRAK kol.7",IF(AND(F183=LEGENDA!$A$106,H183=""),"BRAK kol.7",IF(AND(F183=LEGENDA!$A$107,H183=""),"BRAK kol.7",IF(AND(F183=LEGENDA!$A$108,H183=""),"BRAK kol.7",IF(AND(F183=LEGENDA!$A$109,H183=""),"BRAK kol.7",Z183*AA183)))))))</f>
        <v/>
      </c>
      <c r="AC183" s="302" t="str">
        <f t="shared" si="77"/>
        <v/>
      </c>
      <c r="AD183" s="143" t="str">
        <f>IFERROR(IF(OR(J183="",AC183=""),"",IF(AND(E183=LEGENDA!$D$39,H183="",I183=""),"BRAK kol.7",AC183*$J183)),"BRAK kol.7")</f>
        <v/>
      </c>
      <c r="AE183" s="527" t="str">
        <f t="shared" si="109"/>
        <v/>
      </c>
      <c r="AF183" s="526" t="str">
        <f t="shared" si="110"/>
        <v/>
      </c>
      <c r="AG183" s="526" t="str">
        <f t="shared" si="111"/>
        <v/>
      </c>
      <c r="AH183" s="526" t="str">
        <f t="shared" si="81"/>
        <v/>
      </c>
      <c r="AI183" s="528"/>
      <c r="AJ183" s="529"/>
      <c r="AK183" s="286" t="str">
        <f t="shared" si="82"/>
        <v/>
      </c>
      <c r="AL183" s="287" t="str">
        <f t="shared" si="112"/>
        <v/>
      </c>
      <c r="AM183" s="287" t="str">
        <f t="shared" si="113"/>
        <v/>
      </c>
      <c r="AN183" s="530" t="str">
        <f>IF('ZASOBY N'!BD180="","",'ZASOBY N'!BD180)</f>
        <v/>
      </c>
      <c r="AO183" s="531"/>
      <c r="AP183" s="333">
        <f t="shared" si="85"/>
        <v>0</v>
      </c>
      <c r="AQ183" s="333">
        <f t="shared" si="103"/>
        <v>0</v>
      </c>
      <c r="AR183" s="333">
        <f t="shared" si="103"/>
        <v>0</v>
      </c>
      <c r="AS183" s="333">
        <f t="shared" si="86"/>
        <v>0</v>
      </c>
      <c r="AT183" s="333">
        <f t="shared" si="126"/>
        <v>0</v>
      </c>
      <c r="AU183" s="333">
        <f t="shared" si="88"/>
        <v>0</v>
      </c>
      <c r="AV183" s="532" t="str">
        <f>IF(BJ183=0,"",NN!BJ183)</f>
        <v/>
      </c>
      <c r="AW183" s="460" t="str">
        <f>IF('UPR BILANS N'!W181="","",'UPR BILANS N'!W181)</f>
        <v/>
      </c>
      <c r="AX183" s="533" t="str">
        <f t="shared" si="114"/>
        <v/>
      </c>
      <c r="AY183" s="533"/>
      <c r="AZ183" s="533"/>
      <c r="BA183" s="533"/>
      <c r="BB183" s="533"/>
      <c r="BC183" s="533"/>
      <c r="BD183" s="533"/>
      <c r="BE183" s="533"/>
      <c r="BF183" s="533"/>
      <c r="BG183" s="533"/>
      <c r="BH183" s="533"/>
      <c r="BI183" s="533"/>
      <c r="BJ183" s="414">
        <f>IFERROR(IF(AND(BL183=1,BM183=1,SUMIF($C183:$C$525,$C183,$AH183:$AH$525)=$BN183),$BN183,IF($BO183&gt;0,$BO183,IF(AND(B183=B184,C183=C184,D183=D184,J183=J184),AH183+AH184,IF(AND(COUNTIF($C$13:$C182,$C183)&gt;=1,COUNTIF($D$13:$D182,$D183)&gt;=1),0,IF(AND(SUMIF($B183:$B$525,$B183,$AH183:$AH$525)&gt;$AH183,SUMIF($C183:$C$525,$C183,$AH183:$AH$525)&gt;$AH183,SUMIF($D183:$D$525,$D183,$AH183:$AH$525)&gt;$AH183),SUMIF($C183:$C$525,$C183,$BN183:$BN$525),0))))),0)</f>
        <v>0</v>
      </c>
      <c r="BK183" s="534"/>
      <c r="BL183" s="535">
        <f>COUNTIFS('ZASOBY N'!$B180:$B$525,'ZASOBY N'!$B180,'ZASOBY N'!$C180:'ZASOBY N'!$C$525,'ZASOBY N'!$C180,'ZASOBY N'!$D180:'ZASOBY N'!$D$525,'ZASOBY N'!$D180,'ZASOBY N'!$H180:'ZASOBY N'!$H$525,'ZASOBY N'!$H180 )</f>
        <v>0</v>
      </c>
      <c r="BM183" s="536">
        <f>COUNTIFS('ZASOBY N'!$B$10:$B180,'ZASOBY N'!$B180,'ZASOBY N'!$C$10:'ZASOBY N'!$C180,'ZASOBY N'!$C180,'ZASOBY N'!$D$10:'ZASOBY N'!$D180,'ZASOBY N'!$D180,'ZASOBY N'!$H$10:'ZASOBY N'!$H180,'ZASOBY N'!$H180 )</f>
        <v>0</v>
      </c>
      <c r="BN183" s="537">
        <f t="shared" si="115"/>
        <v>0</v>
      </c>
      <c r="BO183" s="538">
        <f t="shared" si="116"/>
        <v>0</v>
      </c>
      <c r="BP183" s="533"/>
      <c r="BQ183" s="533"/>
      <c r="BR183" s="533"/>
      <c r="BS183" s="533"/>
      <c r="BT183" s="533"/>
      <c r="BU183" s="533"/>
      <c r="BV183" s="533"/>
      <c r="BW183" s="539" t="str">
        <f t="shared" si="117"/>
        <v/>
      </c>
      <c r="BX183" s="439" t="str">
        <f>IF(E183=0,"",NN!E183)</f>
        <v/>
      </c>
      <c r="BY183" s="396" t="str">
        <f>IF(A183="","",NN!A183)</f>
        <v/>
      </c>
      <c r="BZ183" s="428" t="str">
        <f>IF(OR(E183=LEGENDA!$D$30,E183=LEGENDA!$D$31,E183=LEGENDA!$D$32,E183=LEGENDA!$D$33,E183=LEGENDA!$D$34,E183=LEGENDA!$D$35,E183=LEGENDA!$D$36,E183=LEGENDA!$D$37),AV183,"")</f>
        <v/>
      </c>
      <c r="CA183" s="428" t="str">
        <f>IF(OR(E183=LEGENDA!$D$30,E183=LEGENDA!$D$31,E183=LEGENDA!$D$32,E183=LEGENDA!$D$33,E183=LEGENDA!$D$34,E183=LEGENDA!$D$35,E183=LEGENDA!$D$36,E183=LEGENDA!$D$37),AG183,"")</f>
        <v/>
      </c>
      <c r="CB183" s="397" t="str">
        <f t="shared" si="118"/>
        <v/>
      </c>
      <c r="CC183" s="397" t="str">
        <f t="shared" si="119"/>
        <v/>
      </c>
      <c r="CD183" s="397" t="str">
        <f t="shared" si="120"/>
        <v/>
      </c>
      <c r="CE183" s="397" t="str">
        <f t="shared" si="121"/>
        <v/>
      </c>
      <c r="CF183" s="397" t="str">
        <f t="shared" si="122"/>
        <v/>
      </c>
      <c r="CG183" s="397" t="str">
        <f t="shared" si="123"/>
        <v/>
      </c>
      <c r="CH183" s="397" t="str">
        <f>IF(OR(E183=LEGENDA!$D$28,E183=LEGENDA!$D$29,E183=LEGENDA!$D$30,E183=LEGENDA!$D$31,E183=LEGENDA!$D$32,E183=LEGENDA!$D$33,E183=LEGENDA!$D$34,E183=LEGENDA!$D$35,E183=LEGENDA!$D$36,E183=LEGENDA!$D$39),1,"")</f>
        <v/>
      </c>
      <c r="CI183" s="397" t="str">
        <f t="shared" si="124"/>
        <v/>
      </c>
      <c r="CJ183" s="397" t="str">
        <f t="shared" si="125"/>
        <v/>
      </c>
    </row>
    <row r="184" spans="1:88" s="50" customFormat="1" ht="16.2" customHeight="1" thickBot="1" x14ac:dyDescent="0.3">
      <c r="A184" s="514" t="str">
        <f>IF('ZASOBY N'!A181="","",'ZASOBY N'!A181)</f>
        <v/>
      </c>
      <c r="B184" s="515" t="str">
        <f>IF('ZASOBY N'!B181="","",'ZASOBY N'!B181)</f>
        <v/>
      </c>
      <c r="C184" s="515" t="str">
        <f>IF('ZASOBY N'!C181="","",'ZASOBY N'!C181)</f>
        <v/>
      </c>
      <c r="D184" s="516" t="str">
        <f>IF('ZASOBY N'!D181="","",'ZASOBY N'!D181)</f>
        <v/>
      </c>
      <c r="E184" s="404"/>
      <c r="F184" s="517"/>
      <c r="G184" s="518"/>
      <c r="H184" s="301"/>
      <c r="I184" s="301"/>
      <c r="J184" s="147" t="str">
        <f>IF('ZASOBY N'!$F181="","",'ZASOBY N'!$F181)</f>
        <v/>
      </c>
      <c r="K184" s="519"/>
      <c r="L184" s="520" t="str">
        <f t="shared" si="104"/>
        <v/>
      </c>
      <c r="M184" s="521"/>
      <c r="N184" s="521"/>
      <c r="O184" s="140" t="str">
        <f>IF(L184="","",IF(OR(E184=LEGENDA!$D$28,E184=LEGENDA!$D$29,E184=LEGENDA!$D$31,E184=LEGENDA!$D$38),0.15,0))</f>
        <v/>
      </c>
      <c r="P184" s="140" t="str">
        <f>IF(L184="","",IF(AND(E184=LEGENDA!$D$39,H184=""),"BRAK kol.7",IF(AND(F184=LEGENDA!$A$105,H184=""),"BRAK kol.7",IF(AND(F184=LEGENDA!$A$106,H184=""),"BRAK kol.7",IF(AND(F184=LEGENDA!$A$107,H184=""),"BRAK kol.7",IF(AND(F184=LEGENDA!$A$108,H184=""),"BRAK kol.7",IF(AND(F184=LEGENDA!$A$109,H184=""),"BRAK kol.7",L184*O184)))))))</f>
        <v/>
      </c>
      <c r="Q184" s="141" t="str">
        <f t="shared" si="72"/>
        <v/>
      </c>
      <c r="R184" s="142" t="str">
        <f t="shared" si="105"/>
        <v/>
      </c>
      <c r="S184" s="522" t="str">
        <f t="shared" si="106"/>
        <v/>
      </c>
      <c r="T184" s="431" t="str">
        <f t="shared" si="74"/>
        <v/>
      </c>
      <c r="U184" s="523"/>
      <c r="V184" s="431" t="str">
        <f t="shared" si="107"/>
        <v/>
      </c>
      <c r="W184" s="524"/>
      <c r="X184" s="302" t="str">
        <f>IF(U184="","",IF(AND(V184="",W184=""),"",IF(AND(E184=LEGENDA!$D$39,H184=""),"BRAK kol.7",IF(AND(F184=LEGENDA!$A$105,H184="",E184=LEGENDA!$D$35),V184*W184,IF(AND(F184=LEGENDA!$A$105,H184="",E184=LEGENDA!$D$36),V184*W184,IF(AND(F184=LEGENDA!$A$105,H184=""),"BRAK kol.7",IF(AND(F184=LEGENDA!$A$106,H184=""),"BRAK kol.7",IF(AND(F184=LEGENDA!$A$107,H184=""),"BRAK kol.7",IF(AND(F184=LEGENDA!$A$108,H184=""),"BRAK kol.7",IF(AND(F184=LEGENDA!$A$109,H184=""),"BRAK kol.7",IF(AND(U184&gt;0,W184=""),"Brakkol21",IF(OR(T184="Błąd kol. 7",T184="Błąd kol.8"),T184,IF(AND(H184="",I184=""),"BRAKkol7-8",V184*W184)))))))))))))</f>
        <v/>
      </c>
      <c r="Y184" s="523"/>
      <c r="Z184" s="431" t="str">
        <f t="shared" si="108"/>
        <v/>
      </c>
      <c r="AA184" s="524"/>
      <c r="AB184" s="525" t="str">
        <f>IF(OR(Y184="",Z184="",AA184=""),"",IF(AND(E184=LEGENDA!$D$39,H184=""),"BRAK kol.7",IF(AND(F184=LEGENDA!$A$105,H184=""),"BRAK kol.7",IF(AND(F184=LEGENDA!$A$106,H184=""),"BRAK kol.7",IF(AND(F184=LEGENDA!$A$107,H184=""),"BRAK kol.7",IF(AND(F184=LEGENDA!$A$108,H184=""),"BRAK kol.7",IF(AND(F184=LEGENDA!$A$109,H184=""),"BRAK kol.7",Z184*AA184)))))))</f>
        <v/>
      </c>
      <c r="AC184" s="302" t="str">
        <f t="shared" si="77"/>
        <v/>
      </c>
      <c r="AD184" s="143" t="str">
        <f>IFERROR(IF(OR(J184="",AC184=""),"",IF(AND(E184=LEGENDA!$D$39,H184="",I184=""),"BRAK kol.7",AC184*$J184)),"BRAK kol.7")</f>
        <v/>
      </c>
      <c r="AE184" s="527" t="str">
        <f t="shared" si="109"/>
        <v/>
      </c>
      <c r="AF184" s="526" t="str">
        <f t="shared" si="110"/>
        <v/>
      </c>
      <c r="AG184" s="526" t="str">
        <f t="shared" si="111"/>
        <v/>
      </c>
      <c r="AH184" s="526" t="str">
        <f t="shared" si="81"/>
        <v/>
      </c>
      <c r="AI184" s="528"/>
      <c r="AJ184" s="529"/>
      <c r="AK184" s="286" t="str">
        <f t="shared" si="82"/>
        <v/>
      </c>
      <c r="AL184" s="287" t="str">
        <f t="shared" si="112"/>
        <v/>
      </c>
      <c r="AM184" s="287" t="str">
        <f t="shared" si="113"/>
        <v/>
      </c>
      <c r="AN184" s="530" t="str">
        <f>IF('ZASOBY N'!BD181="","",'ZASOBY N'!BD181)</f>
        <v/>
      </c>
      <c r="AO184" s="531"/>
      <c r="AP184" s="333">
        <f t="shared" si="85"/>
        <v>0</v>
      </c>
      <c r="AQ184" s="333">
        <f t="shared" si="103"/>
        <v>0</v>
      </c>
      <c r="AR184" s="333">
        <f t="shared" si="103"/>
        <v>0</v>
      </c>
      <c r="AS184" s="333">
        <f t="shared" si="86"/>
        <v>0</v>
      </c>
      <c r="AT184" s="333">
        <f t="shared" si="126"/>
        <v>0</v>
      </c>
      <c r="AU184" s="333">
        <f t="shared" si="88"/>
        <v>0</v>
      </c>
      <c r="AV184" s="532" t="str">
        <f>IF(BJ184=0,"",NN!BJ184)</f>
        <v/>
      </c>
      <c r="AW184" s="460" t="str">
        <f>IF('UPR BILANS N'!W182="","",'UPR BILANS N'!W182)</f>
        <v/>
      </c>
      <c r="AX184" s="533" t="str">
        <f t="shared" si="114"/>
        <v/>
      </c>
      <c r="AY184" s="533"/>
      <c r="AZ184" s="533"/>
      <c r="BA184" s="533"/>
      <c r="BB184" s="533"/>
      <c r="BC184" s="533"/>
      <c r="BD184" s="533"/>
      <c r="BE184" s="533"/>
      <c r="BF184" s="533"/>
      <c r="BG184" s="533"/>
      <c r="BH184" s="533"/>
      <c r="BI184" s="533"/>
      <c r="BJ184" s="414">
        <f>IFERROR(IF(AND(BL184=1,BM184=1,SUMIF($C184:$C$525,$C184,$AH184:$AH$525)=$BN184),$BN184,IF($BO184&gt;0,$BO184,IF(AND(B184=B185,C184=C185,D184=D185,J184=J185),AH184+AH185,IF(AND(COUNTIF($C$13:$C183,$C184)&gt;=1,COUNTIF($D$13:$D183,$D184)&gt;=1),0,IF(AND(SUMIF($B184:$B$525,$B184,$AH184:$AH$525)&gt;$AH184,SUMIF($C184:$C$525,$C184,$AH184:$AH$525)&gt;$AH184,SUMIF($D184:$D$525,$D184,$AH184:$AH$525)&gt;$AH184),SUMIF($C184:$C$525,$C184,$BN184:$BN$525),0))))),0)</f>
        <v>0</v>
      </c>
      <c r="BK184" s="534"/>
      <c r="BL184" s="535">
        <f>COUNTIFS('ZASOBY N'!$B181:$B$525,'ZASOBY N'!$B181,'ZASOBY N'!$C181:'ZASOBY N'!$C$525,'ZASOBY N'!$C181,'ZASOBY N'!$D181:'ZASOBY N'!$D$525,'ZASOBY N'!$D181,'ZASOBY N'!$H181:'ZASOBY N'!$H$525,'ZASOBY N'!$H181 )</f>
        <v>0</v>
      </c>
      <c r="BM184" s="536">
        <f>COUNTIFS('ZASOBY N'!$B$10:$B181,'ZASOBY N'!$B181,'ZASOBY N'!$C$10:'ZASOBY N'!$C181,'ZASOBY N'!$C181,'ZASOBY N'!$D$10:'ZASOBY N'!$D181,'ZASOBY N'!$D181,'ZASOBY N'!$H$10:'ZASOBY N'!$H181,'ZASOBY N'!$H181 )</f>
        <v>0</v>
      </c>
      <c r="BN184" s="537">
        <f t="shared" si="115"/>
        <v>0</v>
      </c>
      <c r="BO184" s="538">
        <f t="shared" si="116"/>
        <v>0</v>
      </c>
      <c r="BP184" s="533"/>
      <c r="BQ184" s="533"/>
      <c r="BR184" s="533"/>
      <c r="BS184" s="533"/>
      <c r="BT184" s="533"/>
      <c r="BU184" s="533"/>
      <c r="BV184" s="533"/>
      <c r="BW184" s="539" t="str">
        <f t="shared" si="117"/>
        <v/>
      </c>
      <c r="BX184" s="439" t="str">
        <f>IF(E184=0,"",NN!E184)</f>
        <v/>
      </c>
      <c r="BY184" s="396" t="str">
        <f>IF(A184="","",NN!A184)</f>
        <v/>
      </c>
      <c r="BZ184" s="428" t="str">
        <f>IF(OR(E184=LEGENDA!$D$30,E184=LEGENDA!$D$31,E184=LEGENDA!$D$32,E184=LEGENDA!$D$33,E184=LEGENDA!$D$34,E184=LEGENDA!$D$35,E184=LEGENDA!$D$36,E184=LEGENDA!$D$37),AV184,"")</f>
        <v/>
      </c>
      <c r="CA184" s="428" t="str">
        <f>IF(OR(E184=LEGENDA!$D$30,E184=LEGENDA!$D$31,E184=LEGENDA!$D$32,E184=LEGENDA!$D$33,E184=LEGENDA!$D$34,E184=LEGENDA!$D$35,E184=LEGENDA!$D$36,E184=LEGENDA!$D$37),AG184,"")</f>
        <v/>
      </c>
      <c r="CB184" s="397" t="str">
        <f t="shared" si="118"/>
        <v/>
      </c>
      <c r="CC184" s="397" t="str">
        <f t="shared" si="119"/>
        <v/>
      </c>
      <c r="CD184" s="397" t="str">
        <f t="shared" si="120"/>
        <v/>
      </c>
      <c r="CE184" s="397" t="str">
        <f t="shared" si="121"/>
        <v/>
      </c>
      <c r="CF184" s="397" t="str">
        <f t="shared" si="122"/>
        <v/>
      </c>
      <c r="CG184" s="397" t="str">
        <f t="shared" si="123"/>
        <v/>
      </c>
      <c r="CH184" s="397" t="str">
        <f>IF(OR(E184=LEGENDA!$D$28,E184=LEGENDA!$D$29,E184=LEGENDA!$D$30,E184=LEGENDA!$D$31,E184=LEGENDA!$D$32,E184=LEGENDA!$D$33,E184=LEGENDA!$D$34,E184=LEGENDA!$D$35,E184=LEGENDA!$D$36,E184=LEGENDA!$D$39),1,"")</f>
        <v/>
      </c>
      <c r="CI184" s="397" t="str">
        <f t="shared" si="124"/>
        <v/>
      </c>
      <c r="CJ184" s="397" t="str">
        <f t="shared" si="125"/>
        <v/>
      </c>
    </row>
    <row r="185" spans="1:88" s="50" customFormat="1" ht="16.2" customHeight="1" thickBot="1" x14ac:dyDescent="0.3">
      <c r="A185" s="514" t="str">
        <f>IF('ZASOBY N'!A182="","",'ZASOBY N'!A182)</f>
        <v/>
      </c>
      <c r="B185" s="515" t="str">
        <f>IF('ZASOBY N'!B182="","",'ZASOBY N'!B182)</f>
        <v/>
      </c>
      <c r="C185" s="515" t="str">
        <f>IF('ZASOBY N'!C182="","",'ZASOBY N'!C182)</f>
        <v/>
      </c>
      <c r="D185" s="516" t="str">
        <f>IF('ZASOBY N'!D182="","",'ZASOBY N'!D182)</f>
        <v/>
      </c>
      <c r="E185" s="404"/>
      <c r="F185" s="517"/>
      <c r="G185" s="518"/>
      <c r="H185" s="301"/>
      <c r="I185" s="301"/>
      <c r="J185" s="147" t="str">
        <f>IF('ZASOBY N'!$F182="","",'ZASOBY N'!$F182)</f>
        <v/>
      </c>
      <c r="K185" s="519"/>
      <c r="L185" s="520" t="str">
        <f t="shared" si="104"/>
        <v/>
      </c>
      <c r="M185" s="521"/>
      <c r="N185" s="521"/>
      <c r="O185" s="140" t="str">
        <f>IF(L185="","",IF(OR(E185=LEGENDA!$D$28,E185=LEGENDA!$D$29,E185=LEGENDA!$D$31,E185=LEGENDA!$D$38),0.15,0))</f>
        <v/>
      </c>
      <c r="P185" s="140" t="str">
        <f>IF(L185="","",IF(AND(E185=LEGENDA!$D$39,H185=""),"BRAK kol.7",IF(AND(F185=LEGENDA!$A$105,H185=""),"BRAK kol.7",IF(AND(F185=LEGENDA!$A$106,H185=""),"BRAK kol.7",IF(AND(F185=LEGENDA!$A$107,H185=""),"BRAK kol.7",IF(AND(F185=LEGENDA!$A$108,H185=""),"BRAK kol.7",IF(AND(F185=LEGENDA!$A$109,H185=""),"BRAK kol.7",L185*O185)))))))</f>
        <v/>
      </c>
      <c r="Q185" s="141" t="str">
        <f t="shared" si="72"/>
        <v/>
      </c>
      <c r="R185" s="142" t="str">
        <f t="shared" si="105"/>
        <v/>
      </c>
      <c r="S185" s="522" t="str">
        <f t="shared" si="106"/>
        <v/>
      </c>
      <c r="T185" s="431" t="str">
        <f t="shared" si="74"/>
        <v/>
      </c>
      <c r="U185" s="523"/>
      <c r="V185" s="431" t="str">
        <f t="shared" si="107"/>
        <v/>
      </c>
      <c r="W185" s="524"/>
      <c r="X185" s="302" t="str">
        <f>IF(U185="","",IF(AND(V185="",W185=""),"",IF(AND(E185=LEGENDA!$D$39,H185=""),"BRAK kol.7",IF(AND(F185=LEGENDA!$A$105,H185="",E185=LEGENDA!$D$35),V185*W185,IF(AND(F185=LEGENDA!$A$105,H185="",E185=LEGENDA!$D$36),V185*W185,IF(AND(F185=LEGENDA!$A$105,H185=""),"BRAK kol.7",IF(AND(F185=LEGENDA!$A$106,H185=""),"BRAK kol.7",IF(AND(F185=LEGENDA!$A$107,H185=""),"BRAK kol.7",IF(AND(F185=LEGENDA!$A$108,H185=""),"BRAK kol.7",IF(AND(F185=LEGENDA!$A$109,H185=""),"BRAK kol.7",IF(AND(U185&gt;0,W185=""),"Brakkol21",IF(OR(T185="Błąd kol. 7",T185="Błąd kol.8"),T185,IF(AND(H185="",I185=""),"BRAKkol7-8",V185*W185)))))))))))))</f>
        <v/>
      </c>
      <c r="Y185" s="523"/>
      <c r="Z185" s="431" t="str">
        <f t="shared" si="108"/>
        <v/>
      </c>
      <c r="AA185" s="524"/>
      <c r="AB185" s="525" t="str">
        <f>IF(OR(Y185="",Z185="",AA185=""),"",IF(AND(E185=LEGENDA!$D$39,H185=""),"BRAK kol.7",IF(AND(F185=LEGENDA!$A$105,H185=""),"BRAK kol.7",IF(AND(F185=LEGENDA!$A$106,H185=""),"BRAK kol.7",IF(AND(F185=LEGENDA!$A$107,H185=""),"BRAK kol.7",IF(AND(F185=LEGENDA!$A$108,H185=""),"BRAK kol.7",IF(AND(F185=LEGENDA!$A$109,H185=""),"BRAK kol.7",Z185*AA185)))))))</f>
        <v/>
      </c>
      <c r="AC185" s="302" t="str">
        <f t="shared" si="77"/>
        <v/>
      </c>
      <c r="AD185" s="143" t="str">
        <f>IFERROR(IF(OR(J185="",AC185=""),"",IF(AND(E185=LEGENDA!$D$39,H185="",I185=""),"BRAK kol.7",AC185*$J185)),"BRAK kol.7")</f>
        <v/>
      </c>
      <c r="AE185" s="527" t="str">
        <f t="shared" si="109"/>
        <v/>
      </c>
      <c r="AF185" s="526" t="str">
        <f t="shared" si="110"/>
        <v/>
      </c>
      <c r="AG185" s="526" t="str">
        <f t="shared" si="111"/>
        <v/>
      </c>
      <c r="AH185" s="526" t="str">
        <f t="shared" si="81"/>
        <v/>
      </c>
      <c r="AI185" s="528"/>
      <c r="AJ185" s="529"/>
      <c r="AK185" s="286" t="str">
        <f t="shared" si="82"/>
        <v/>
      </c>
      <c r="AL185" s="287" t="str">
        <f t="shared" si="112"/>
        <v/>
      </c>
      <c r="AM185" s="287" t="str">
        <f t="shared" si="113"/>
        <v/>
      </c>
      <c r="AN185" s="530" t="str">
        <f>IF('ZASOBY N'!BD182="","",'ZASOBY N'!BD182)</f>
        <v/>
      </c>
      <c r="AO185" s="531"/>
      <c r="AP185" s="333">
        <f t="shared" si="85"/>
        <v>0</v>
      </c>
      <c r="AQ185" s="333">
        <f t="shared" si="103"/>
        <v>0</v>
      </c>
      <c r="AR185" s="333">
        <f t="shared" si="103"/>
        <v>0</v>
      </c>
      <c r="AS185" s="333">
        <f t="shared" si="86"/>
        <v>0</v>
      </c>
      <c r="AT185" s="333">
        <f t="shared" si="126"/>
        <v>0</v>
      </c>
      <c r="AU185" s="333">
        <f t="shared" si="88"/>
        <v>0</v>
      </c>
      <c r="AV185" s="532" t="str">
        <f>IF(BJ185=0,"",NN!BJ185)</f>
        <v/>
      </c>
      <c r="AW185" s="460" t="str">
        <f>IF('UPR BILANS N'!W183="","",'UPR BILANS N'!W183)</f>
        <v/>
      </c>
      <c r="AX185" s="533" t="str">
        <f t="shared" si="114"/>
        <v/>
      </c>
      <c r="AY185" s="533"/>
      <c r="AZ185" s="533"/>
      <c r="BA185" s="533"/>
      <c r="BB185" s="533"/>
      <c r="BC185" s="533"/>
      <c r="BD185" s="533"/>
      <c r="BE185" s="533"/>
      <c r="BF185" s="533"/>
      <c r="BG185" s="533"/>
      <c r="BH185" s="533"/>
      <c r="BI185" s="533"/>
      <c r="BJ185" s="414">
        <f>IFERROR(IF(AND(BL185=1,BM185=1,SUMIF($C185:$C$525,$C185,$AH185:$AH$525)=$BN185),$BN185,IF($BO185&gt;0,$BO185,IF(AND(B185=B186,C185=C186,D185=D186,J185=J186),AH185+AH186,IF(AND(COUNTIF($C$13:$C184,$C185)&gt;=1,COUNTIF($D$13:$D184,$D185)&gt;=1),0,IF(AND(SUMIF($B185:$B$525,$B185,$AH185:$AH$525)&gt;$AH185,SUMIF($C185:$C$525,$C185,$AH185:$AH$525)&gt;$AH185,SUMIF($D185:$D$525,$D185,$AH185:$AH$525)&gt;$AH185),SUMIF($C185:$C$525,$C185,$BN185:$BN$525),0))))),0)</f>
        <v>0</v>
      </c>
      <c r="BK185" s="534"/>
      <c r="BL185" s="535">
        <f>COUNTIFS('ZASOBY N'!$B182:$B$525,'ZASOBY N'!$B182,'ZASOBY N'!$C182:'ZASOBY N'!$C$525,'ZASOBY N'!$C182,'ZASOBY N'!$D182:'ZASOBY N'!$D$525,'ZASOBY N'!$D182,'ZASOBY N'!$H182:'ZASOBY N'!$H$525,'ZASOBY N'!$H182 )</f>
        <v>0</v>
      </c>
      <c r="BM185" s="536">
        <f>COUNTIFS('ZASOBY N'!$B$10:$B182,'ZASOBY N'!$B182,'ZASOBY N'!$C$10:'ZASOBY N'!$C182,'ZASOBY N'!$C182,'ZASOBY N'!$D$10:'ZASOBY N'!$D182,'ZASOBY N'!$D182,'ZASOBY N'!$H$10:'ZASOBY N'!$H182,'ZASOBY N'!$H182 )</f>
        <v>0</v>
      </c>
      <c r="BN185" s="537">
        <f t="shared" si="115"/>
        <v>0</v>
      </c>
      <c r="BO185" s="538">
        <f t="shared" si="116"/>
        <v>0</v>
      </c>
      <c r="BP185" s="533"/>
      <c r="BQ185" s="533"/>
      <c r="BR185" s="533"/>
      <c r="BS185" s="533"/>
      <c r="BT185" s="533"/>
      <c r="BU185" s="533"/>
      <c r="BV185" s="533"/>
      <c r="BW185" s="539" t="str">
        <f t="shared" si="117"/>
        <v/>
      </c>
      <c r="BX185" s="439" t="str">
        <f>IF(E185=0,"",NN!E185)</f>
        <v/>
      </c>
      <c r="BY185" s="396" t="str">
        <f>IF(A185="","",NN!A185)</f>
        <v/>
      </c>
      <c r="BZ185" s="428" t="str">
        <f>IF(OR(E185=LEGENDA!$D$30,E185=LEGENDA!$D$31,E185=LEGENDA!$D$32,E185=LEGENDA!$D$33,E185=LEGENDA!$D$34,E185=LEGENDA!$D$35,E185=LEGENDA!$D$36,E185=LEGENDA!$D$37),AV185,"")</f>
        <v/>
      </c>
      <c r="CA185" s="428" t="str">
        <f>IF(OR(E185=LEGENDA!$D$30,E185=LEGENDA!$D$31,E185=LEGENDA!$D$32,E185=LEGENDA!$D$33,E185=LEGENDA!$D$34,E185=LEGENDA!$D$35,E185=LEGENDA!$D$36,E185=LEGENDA!$D$37),AG185,"")</f>
        <v/>
      </c>
      <c r="CB185" s="397" t="str">
        <f t="shared" si="118"/>
        <v/>
      </c>
      <c r="CC185" s="397" t="str">
        <f t="shared" si="119"/>
        <v/>
      </c>
      <c r="CD185" s="397" t="str">
        <f t="shared" si="120"/>
        <v/>
      </c>
      <c r="CE185" s="397" t="str">
        <f t="shared" si="121"/>
        <v/>
      </c>
      <c r="CF185" s="397" t="str">
        <f t="shared" si="122"/>
        <v/>
      </c>
      <c r="CG185" s="397" t="str">
        <f t="shared" si="123"/>
        <v/>
      </c>
      <c r="CH185" s="397" t="str">
        <f>IF(OR(E185=LEGENDA!$D$28,E185=LEGENDA!$D$29,E185=LEGENDA!$D$30,E185=LEGENDA!$D$31,E185=LEGENDA!$D$32,E185=LEGENDA!$D$33,E185=LEGENDA!$D$34,E185=LEGENDA!$D$35,E185=LEGENDA!$D$36,E185=LEGENDA!$D$39),1,"")</f>
        <v/>
      </c>
      <c r="CI185" s="397" t="str">
        <f t="shared" si="124"/>
        <v/>
      </c>
      <c r="CJ185" s="397" t="str">
        <f t="shared" si="125"/>
        <v/>
      </c>
    </row>
    <row r="186" spans="1:88" s="50" customFormat="1" ht="16.2" customHeight="1" thickBot="1" x14ac:dyDescent="0.3">
      <c r="A186" s="514" t="str">
        <f>IF('ZASOBY N'!A183="","",'ZASOBY N'!A183)</f>
        <v/>
      </c>
      <c r="B186" s="515" t="str">
        <f>IF('ZASOBY N'!B183="","",'ZASOBY N'!B183)</f>
        <v/>
      </c>
      <c r="C186" s="515" t="str">
        <f>IF('ZASOBY N'!C183="","",'ZASOBY N'!C183)</f>
        <v/>
      </c>
      <c r="D186" s="516" t="str">
        <f>IF('ZASOBY N'!D183="","",'ZASOBY N'!D183)</f>
        <v/>
      </c>
      <c r="E186" s="404"/>
      <c r="F186" s="517"/>
      <c r="G186" s="518"/>
      <c r="H186" s="301"/>
      <c r="I186" s="301"/>
      <c r="J186" s="147" t="str">
        <f>IF('ZASOBY N'!$F183="","",'ZASOBY N'!$F183)</f>
        <v/>
      </c>
      <c r="K186" s="519"/>
      <c r="L186" s="520" t="str">
        <f t="shared" si="104"/>
        <v/>
      </c>
      <c r="M186" s="521"/>
      <c r="N186" s="521"/>
      <c r="O186" s="140" t="str">
        <f>IF(L186="","",IF(OR(E186=LEGENDA!$D$28,E186=LEGENDA!$D$29,E186=LEGENDA!$D$31,E186=LEGENDA!$D$38),0.15,0))</f>
        <v/>
      </c>
      <c r="P186" s="140" t="str">
        <f>IF(L186="","",IF(AND(E186=LEGENDA!$D$39,H186=""),"BRAK kol.7",IF(AND(F186=LEGENDA!$A$105,H186=""),"BRAK kol.7",IF(AND(F186=LEGENDA!$A$106,H186=""),"BRAK kol.7",IF(AND(F186=LEGENDA!$A$107,H186=""),"BRAK kol.7",IF(AND(F186=LEGENDA!$A$108,H186=""),"BRAK kol.7",IF(AND(F186=LEGENDA!$A$109,H186=""),"BRAK kol.7",L186*O186)))))))</f>
        <v/>
      </c>
      <c r="Q186" s="141" t="str">
        <f t="shared" si="72"/>
        <v/>
      </c>
      <c r="R186" s="142" t="str">
        <f t="shared" si="105"/>
        <v/>
      </c>
      <c r="S186" s="522" t="str">
        <f t="shared" si="106"/>
        <v/>
      </c>
      <c r="T186" s="431" t="str">
        <f t="shared" si="74"/>
        <v/>
      </c>
      <c r="U186" s="523"/>
      <c r="V186" s="431" t="str">
        <f t="shared" si="107"/>
        <v/>
      </c>
      <c r="W186" s="524"/>
      <c r="X186" s="302" t="str">
        <f>IF(U186="","",IF(AND(V186="",W186=""),"",IF(AND(E186=LEGENDA!$D$39,H186=""),"BRAK kol.7",IF(AND(F186=LEGENDA!$A$105,H186="",E186=LEGENDA!$D$35),V186*W186,IF(AND(F186=LEGENDA!$A$105,H186="",E186=LEGENDA!$D$36),V186*W186,IF(AND(F186=LEGENDA!$A$105,H186=""),"BRAK kol.7",IF(AND(F186=LEGENDA!$A$106,H186=""),"BRAK kol.7",IF(AND(F186=LEGENDA!$A$107,H186=""),"BRAK kol.7",IF(AND(F186=LEGENDA!$A$108,H186=""),"BRAK kol.7",IF(AND(F186=LEGENDA!$A$109,H186=""),"BRAK kol.7",IF(AND(U186&gt;0,W186=""),"Brakkol21",IF(OR(T186="Błąd kol. 7",T186="Błąd kol.8"),T186,IF(AND(H186="",I186=""),"BRAKkol7-8",V186*W186)))))))))))))</f>
        <v/>
      </c>
      <c r="Y186" s="523"/>
      <c r="Z186" s="431" t="str">
        <f t="shared" si="108"/>
        <v/>
      </c>
      <c r="AA186" s="524"/>
      <c r="AB186" s="525" t="str">
        <f>IF(OR(Y186="",Z186="",AA186=""),"",IF(AND(E186=LEGENDA!$D$39,H186=""),"BRAK kol.7",IF(AND(F186=LEGENDA!$A$105,H186=""),"BRAK kol.7",IF(AND(F186=LEGENDA!$A$106,H186=""),"BRAK kol.7",IF(AND(F186=LEGENDA!$A$107,H186=""),"BRAK kol.7",IF(AND(F186=LEGENDA!$A$108,H186=""),"BRAK kol.7",IF(AND(F186=LEGENDA!$A$109,H186=""),"BRAK kol.7",Z186*AA186)))))))</f>
        <v/>
      </c>
      <c r="AC186" s="302" t="str">
        <f t="shared" si="77"/>
        <v/>
      </c>
      <c r="AD186" s="143" t="str">
        <f>IFERROR(IF(OR(J186="",AC186=""),"",IF(AND(E186=LEGENDA!$D$39,H186="",I186=""),"BRAK kol.7",AC186*$J186)),"BRAK kol.7")</f>
        <v/>
      </c>
      <c r="AE186" s="527" t="str">
        <f t="shared" si="109"/>
        <v/>
      </c>
      <c r="AF186" s="526" t="str">
        <f t="shared" si="110"/>
        <v/>
      </c>
      <c r="AG186" s="526" t="str">
        <f t="shared" si="111"/>
        <v/>
      </c>
      <c r="AH186" s="526" t="str">
        <f t="shared" si="81"/>
        <v/>
      </c>
      <c r="AI186" s="528"/>
      <c r="AJ186" s="529"/>
      <c r="AK186" s="286" t="str">
        <f t="shared" si="82"/>
        <v/>
      </c>
      <c r="AL186" s="287" t="str">
        <f t="shared" si="112"/>
        <v/>
      </c>
      <c r="AM186" s="287" t="str">
        <f t="shared" si="113"/>
        <v/>
      </c>
      <c r="AN186" s="530" t="str">
        <f>IF('ZASOBY N'!BD183="","",'ZASOBY N'!BD183)</f>
        <v/>
      </c>
      <c r="AO186" s="531"/>
      <c r="AP186" s="333">
        <f t="shared" si="85"/>
        <v>0</v>
      </c>
      <c r="AQ186" s="333">
        <f t="shared" si="103"/>
        <v>0</v>
      </c>
      <c r="AR186" s="333">
        <f t="shared" si="103"/>
        <v>0</v>
      </c>
      <c r="AS186" s="333">
        <f t="shared" si="86"/>
        <v>0</v>
      </c>
      <c r="AT186" s="333">
        <f t="shared" si="126"/>
        <v>0</v>
      </c>
      <c r="AU186" s="333">
        <f t="shared" si="88"/>
        <v>0</v>
      </c>
      <c r="AV186" s="532" t="str">
        <f>IF(BJ186=0,"",NN!BJ186)</f>
        <v/>
      </c>
      <c r="AW186" s="460" t="str">
        <f>IF('UPR BILANS N'!W184="","",'UPR BILANS N'!W184)</f>
        <v/>
      </c>
      <c r="AX186" s="533" t="str">
        <f t="shared" si="114"/>
        <v/>
      </c>
      <c r="AY186" s="533"/>
      <c r="AZ186" s="533"/>
      <c r="BA186" s="533"/>
      <c r="BB186" s="533"/>
      <c r="BC186" s="533"/>
      <c r="BD186" s="533"/>
      <c r="BE186" s="533"/>
      <c r="BF186" s="533"/>
      <c r="BG186" s="533"/>
      <c r="BH186" s="533"/>
      <c r="BI186" s="533"/>
      <c r="BJ186" s="414">
        <f>IFERROR(IF(AND(BL186=1,BM186=1,SUMIF($C186:$C$525,$C186,$AH186:$AH$525)=$BN186),$BN186,IF($BO186&gt;0,$BO186,IF(AND(B186=B187,C186=C187,D186=D187,J186=J187),AH186+AH187,IF(AND(COUNTIF($C$13:$C185,$C186)&gt;=1,COUNTIF($D$13:$D185,$D186)&gt;=1),0,IF(AND(SUMIF($B186:$B$525,$B186,$AH186:$AH$525)&gt;$AH186,SUMIF($C186:$C$525,$C186,$AH186:$AH$525)&gt;$AH186,SUMIF($D186:$D$525,$D186,$AH186:$AH$525)&gt;$AH186),SUMIF($C186:$C$525,$C186,$BN186:$BN$525),0))))),0)</f>
        <v>0</v>
      </c>
      <c r="BK186" s="534"/>
      <c r="BL186" s="535">
        <f>COUNTIFS('ZASOBY N'!$B183:$B$525,'ZASOBY N'!$B183,'ZASOBY N'!$C183:'ZASOBY N'!$C$525,'ZASOBY N'!$C183,'ZASOBY N'!$D183:'ZASOBY N'!$D$525,'ZASOBY N'!$D183,'ZASOBY N'!$H183:'ZASOBY N'!$H$525,'ZASOBY N'!$H183 )</f>
        <v>0</v>
      </c>
      <c r="BM186" s="536">
        <f>COUNTIFS('ZASOBY N'!$B$10:$B183,'ZASOBY N'!$B183,'ZASOBY N'!$C$10:'ZASOBY N'!$C183,'ZASOBY N'!$C183,'ZASOBY N'!$D$10:'ZASOBY N'!$D183,'ZASOBY N'!$D183,'ZASOBY N'!$H$10:'ZASOBY N'!$H183,'ZASOBY N'!$H183 )</f>
        <v>0</v>
      </c>
      <c r="BN186" s="537">
        <f t="shared" si="115"/>
        <v>0</v>
      </c>
      <c r="BO186" s="538">
        <f t="shared" si="116"/>
        <v>0</v>
      </c>
      <c r="BP186" s="533"/>
      <c r="BQ186" s="533"/>
      <c r="BR186" s="533"/>
      <c r="BS186" s="533"/>
      <c r="BT186" s="533"/>
      <c r="BU186" s="533"/>
      <c r="BV186" s="533"/>
      <c r="BW186" s="539" t="str">
        <f t="shared" si="117"/>
        <v/>
      </c>
      <c r="BX186" s="439" t="str">
        <f>IF(E186=0,"",NN!E186)</f>
        <v/>
      </c>
      <c r="BY186" s="396" t="str">
        <f>IF(A186="","",NN!A186)</f>
        <v/>
      </c>
      <c r="BZ186" s="428" t="str">
        <f>IF(OR(E186=LEGENDA!$D$30,E186=LEGENDA!$D$31,E186=LEGENDA!$D$32,E186=LEGENDA!$D$33,E186=LEGENDA!$D$34,E186=LEGENDA!$D$35,E186=LEGENDA!$D$36,E186=LEGENDA!$D$37),AV186,"")</f>
        <v/>
      </c>
      <c r="CA186" s="428" t="str">
        <f>IF(OR(E186=LEGENDA!$D$30,E186=LEGENDA!$D$31,E186=LEGENDA!$D$32,E186=LEGENDA!$D$33,E186=LEGENDA!$D$34,E186=LEGENDA!$D$35,E186=LEGENDA!$D$36,E186=LEGENDA!$D$37),AG186,"")</f>
        <v/>
      </c>
      <c r="CB186" s="397" t="str">
        <f t="shared" si="118"/>
        <v/>
      </c>
      <c r="CC186" s="397" t="str">
        <f t="shared" si="119"/>
        <v/>
      </c>
      <c r="CD186" s="397" t="str">
        <f t="shared" si="120"/>
        <v/>
      </c>
      <c r="CE186" s="397" t="str">
        <f t="shared" si="121"/>
        <v/>
      </c>
      <c r="CF186" s="397" t="str">
        <f t="shared" si="122"/>
        <v/>
      </c>
      <c r="CG186" s="397" t="str">
        <f t="shared" si="123"/>
        <v/>
      </c>
      <c r="CH186" s="397" t="str">
        <f>IF(OR(E186=LEGENDA!$D$28,E186=LEGENDA!$D$29,E186=LEGENDA!$D$30,E186=LEGENDA!$D$31,E186=LEGENDA!$D$32,E186=LEGENDA!$D$33,E186=LEGENDA!$D$34,E186=LEGENDA!$D$35,E186=LEGENDA!$D$36,E186=LEGENDA!$D$39),1,"")</f>
        <v/>
      </c>
      <c r="CI186" s="397" t="str">
        <f t="shared" si="124"/>
        <v/>
      </c>
      <c r="CJ186" s="397" t="str">
        <f t="shared" si="125"/>
        <v/>
      </c>
    </row>
    <row r="187" spans="1:88" s="50" customFormat="1" ht="16.2" customHeight="1" thickBot="1" x14ac:dyDescent="0.3">
      <c r="A187" s="514" t="str">
        <f>IF('ZASOBY N'!A184="","",'ZASOBY N'!A184)</f>
        <v/>
      </c>
      <c r="B187" s="515" t="str">
        <f>IF('ZASOBY N'!B184="","",'ZASOBY N'!B184)</f>
        <v/>
      </c>
      <c r="C187" s="515" t="str">
        <f>IF('ZASOBY N'!C184="","",'ZASOBY N'!C184)</f>
        <v/>
      </c>
      <c r="D187" s="516" t="str">
        <f>IF('ZASOBY N'!D184="","",'ZASOBY N'!D184)</f>
        <v/>
      </c>
      <c r="E187" s="404"/>
      <c r="F187" s="517"/>
      <c r="G187" s="518"/>
      <c r="H187" s="301"/>
      <c r="I187" s="301"/>
      <c r="J187" s="147" t="str">
        <f>IF('ZASOBY N'!$F184="","",'ZASOBY N'!$F184)</f>
        <v/>
      </c>
      <c r="K187" s="519"/>
      <c r="L187" s="520" t="str">
        <f t="shared" si="104"/>
        <v/>
      </c>
      <c r="M187" s="521"/>
      <c r="N187" s="521"/>
      <c r="O187" s="140" t="str">
        <f>IF(L187="","",IF(OR(E187=LEGENDA!$D$28,E187=LEGENDA!$D$29,E187=LEGENDA!$D$31,E187=LEGENDA!$D$38),0.15,0))</f>
        <v/>
      </c>
      <c r="P187" s="140" t="str">
        <f>IF(L187="","",IF(AND(E187=LEGENDA!$D$39,H187=""),"BRAK kol.7",IF(AND(F187=LEGENDA!$A$105,H187=""),"BRAK kol.7",IF(AND(F187=LEGENDA!$A$106,H187=""),"BRAK kol.7",IF(AND(F187=LEGENDA!$A$107,H187=""),"BRAK kol.7",IF(AND(F187=LEGENDA!$A$108,H187=""),"BRAK kol.7",IF(AND(F187=LEGENDA!$A$109,H187=""),"BRAK kol.7",L187*O187)))))))</f>
        <v/>
      </c>
      <c r="Q187" s="141" t="str">
        <f t="shared" si="72"/>
        <v/>
      </c>
      <c r="R187" s="142" t="str">
        <f t="shared" si="105"/>
        <v/>
      </c>
      <c r="S187" s="522" t="str">
        <f t="shared" si="106"/>
        <v/>
      </c>
      <c r="T187" s="431" t="str">
        <f t="shared" si="74"/>
        <v/>
      </c>
      <c r="U187" s="523"/>
      <c r="V187" s="431" t="str">
        <f t="shared" si="107"/>
        <v/>
      </c>
      <c r="W187" s="524"/>
      <c r="X187" s="302" t="str">
        <f>IF(U187="","",IF(AND(V187="",W187=""),"",IF(AND(E187=LEGENDA!$D$39,H187=""),"BRAK kol.7",IF(AND(F187=LEGENDA!$A$105,H187="",E187=LEGENDA!$D$35),V187*W187,IF(AND(F187=LEGENDA!$A$105,H187="",E187=LEGENDA!$D$36),V187*W187,IF(AND(F187=LEGENDA!$A$105,H187=""),"BRAK kol.7",IF(AND(F187=LEGENDA!$A$106,H187=""),"BRAK kol.7",IF(AND(F187=LEGENDA!$A$107,H187=""),"BRAK kol.7",IF(AND(F187=LEGENDA!$A$108,H187=""),"BRAK kol.7",IF(AND(F187=LEGENDA!$A$109,H187=""),"BRAK kol.7",IF(AND(U187&gt;0,W187=""),"Brakkol21",IF(OR(T187="Błąd kol. 7",T187="Błąd kol.8"),T187,IF(AND(H187="",I187=""),"BRAKkol7-8",V187*W187)))))))))))))</f>
        <v/>
      </c>
      <c r="Y187" s="523"/>
      <c r="Z187" s="431" t="str">
        <f t="shared" si="108"/>
        <v/>
      </c>
      <c r="AA187" s="524"/>
      <c r="AB187" s="525" t="str">
        <f>IF(OR(Y187="",Z187="",AA187=""),"",IF(AND(E187=LEGENDA!$D$39,H187=""),"BRAK kol.7",IF(AND(F187=LEGENDA!$A$105,H187=""),"BRAK kol.7",IF(AND(F187=LEGENDA!$A$106,H187=""),"BRAK kol.7",IF(AND(F187=LEGENDA!$A$107,H187=""),"BRAK kol.7",IF(AND(F187=LEGENDA!$A$108,H187=""),"BRAK kol.7",IF(AND(F187=LEGENDA!$A$109,H187=""),"BRAK kol.7",Z187*AA187)))))))</f>
        <v/>
      </c>
      <c r="AC187" s="302" t="str">
        <f t="shared" si="77"/>
        <v/>
      </c>
      <c r="AD187" s="143" t="str">
        <f>IFERROR(IF(OR(J187="",AC187=""),"",IF(AND(E187=LEGENDA!$D$39,H187="",I187=""),"BRAK kol.7",AC187*$J187)),"BRAK kol.7")</f>
        <v/>
      </c>
      <c r="AE187" s="527" t="str">
        <f t="shared" si="109"/>
        <v/>
      </c>
      <c r="AF187" s="526" t="str">
        <f t="shared" si="110"/>
        <v/>
      </c>
      <c r="AG187" s="526" t="str">
        <f t="shared" si="111"/>
        <v/>
      </c>
      <c r="AH187" s="526" t="str">
        <f t="shared" si="81"/>
        <v/>
      </c>
      <c r="AI187" s="528"/>
      <c r="AJ187" s="529"/>
      <c r="AK187" s="286" t="str">
        <f t="shared" si="82"/>
        <v/>
      </c>
      <c r="AL187" s="287" t="str">
        <f t="shared" si="112"/>
        <v/>
      </c>
      <c r="AM187" s="287" t="str">
        <f t="shared" si="113"/>
        <v/>
      </c>
      <c r="AN187" s="530" t="str">
        <f>IF('ZASOBY N'!BD184="","",'ZASOBY N'!BD184)</f>
        <v/>
      </c>
      <c r="AO187" s="531"/>
      <c r="AP187" s="333">
        <f t="shared" si="85"/>
        <v>0</v>
      </c>
      <c r="AQ187" s="333">
        <f t="shared" si="103"/>
        <v>0</v>
      </c>
      <c r="AR187" s="333">
        <f t="shared" si="103"/>
        <v>0</v>
      </c>
      <c r="AS187" s="333">
        <f t="shared" si="86"/>
        <v>0</v>
      </c>
      <c r="AT187" s="333">
        <f t="shared" si="126"/>
        <v>0</v>
      </c>
      <c r="AU187" s="333">
        <f t="shared" si="88"/>
        <v>0</v>
      </c>
      <c r="AV187" s="532" t="str">
        <f>IF(BJ187=0,"",NN!BJ187)</f>
        <v/>
      </c>
      <c r="AW187" s="460" t="str">
        <f>IF('UPR BILANS N'!W185="","",'UPR BILANS N'!W185)</f>
        <v/>
      </c>
      <c r="AX187" s="533" t="str">
        <f t="shared" si="114"/>
        <v/>
      </c>
      <c r="AY187" s="533"/>
      <c r="AZ187" s="533"/>
      <c r="BA187" s="533"/>
      <c r="BB187" s="533"/>
      <c r="BC187" s="533"/>
      <c r="BD187" s="533"/>
      <c r="BE187" s="533"/>
      <c r="BF187" s="533"/>
      <c r="BG187" s="533"/>
      <c r="BH187" s="533"/>
      <c r="BI187" s="533"/>
      <c r="BJ187" s="414">
        <f>IFERROR(IF(AND(BL187=1,BM187=1,SUMIF($C187:$C$525,$C187,$AH187:$AH$525)=$BN187),$BN187,IF($BO187&gt;0,$BO187,IF(AND(B187=B188,C187=C188,D187=D188,J187=J188),AH187+AH188,IF(AND(COUNTIF($C$13:$C186,$C187)&gt;=1,COUNTIF($D$13:$D186,$D187)&gt;=1),0,IF(AND(SUMIF($B187:$B$525,$B187,$AH187:$AH$525)&gt;$AH187,SUMIF($C187:$C$525,$C187,$AH187:$AH$525)&gt;$AH187,SUMIF($D187:$D$525,$D187,$AH187:$AH$525)&gt;$AH187),SUMIF($C187:$C$525,$C187,$BN187:$BN$525),0))))),0)</f>
        <v>0</v>
      </c>
      <c r="BK187" s="534"/>
      <c r="BL187" s="535">
        <f>COUNTIFS('ZASOBY N'!$B184:$B$525,'ZASOBY N'!$B184,'ZASOBY N'!$C184:'ZASOBY N'!$C$525,'ZASOBY N'!$C184,'ZASOBY N'!$D184:'ZASOBY N'!$D$525,'ZASOBY N'!$D184,'ZASOBY N'!$H184:'ZASOBY N'!$H$525,'ZASOBY N'!$H184 )</f>
        <v>0</v>
      </c>
      <c r="BM187" s="536">
        <f>COUNTIFS('ZASOBY N'!$B$10:$B184,'ZASOBY N'!$B184,'ZASOBY N'!$C$10:'ZASOBY N'!$C184,'ZASOBY N'!$C184,'ZASOBY N'!$D$10:'ZASOBY N'!$D184,'ZASOBY N'!$D184,'ZASOBY N'!$H$10:'ZASOBY N'!$H184,'ZASOBY N'!$H184 )</f>
        <v>0</v>
      </c>
      <c r="BN187" s="537">
        <f t="shared" si="115"/>
        <v>0</v>
      </c>
      <c r="BO187" s="538">
        <f t="shared" si="116"/>
        <v>0</v>
      </c>
      <c r="BP187" s="533"/>
      <c r="BQ187" s="533"/>
      <c r="BR187" s="533"/>
      <c r="BS187" s="533"/>
      <c r="BT187" s="533"/>
      <c r="BU187" s="533"/>
      <c r="BV187" s="533"/>
      <c r="BW187" s="539" t="str">
        <f t="shared" si="117"/>
        <v/>
      </c>
      <c r="BX187" s="439" t="str">
        <f>IF(E187=0,"",NN!E187)</f>
        <v/>
      </c>
      <c r="BY187" s="396" t="str">
        <f>IF(A187="","",NN!A187)</f>
        <v/>
      </c>
      <c r="BZ187" s="428" t="str">
        <f>IF(OR(E187=LEGENDA!$D$30,E187=LEGENDA!$D$31,E187=LEGENDA!$D$32,E187=LEGENDA!$D$33,E187=LEGENDA!$D$34,E187=LEGENDA!$D$35,E187=LEGENDA!$D$36,E187=LEGENDA!$D$37),AV187,"")</f>
        <v/>
      </c>
      <c r="CA187" s="428" t="str">
        <f>IF(OR(E187=LEGENDA!$D$30,E187=LEGENDA!$D$31,E187=LEGENDA!$D$32,E187=LEGENDA!$D$33,E187=LEGENDA!$D$34,E187=LEGENDA!$D$35,E187=LEGENDA!$D$36,E187=LEGENDA!$D$37),AG187,"")</f>
        <v/>
      </c>
      <c r="CB187" s="397" t="str">
        <f t="shared" si="118"/>
        <v/>
      </c>
      <c r="CC187" s="397" t="str">
        <f t="shared" si="119"/>
        <v/>
      </c>
      <c r="CD187" s="397" t="str">
        <f t="shared" si="120"/>
        <v/>
      </c>
      <c r="CE187" s="397" t="str">
        <f t="shared" si="121"/>
        <v/>
      </c>
      <c r="CF187" s="397" t="str">
        <f t="shared" si="122"/>
        <v/>
      </c>
      <c r="CG187" s="397" t="str">
        <f t="shared" si="123"/>
        <v/>
      </c>
      <c r="CH187" s="397" t="str">
        <f>IF(OR(E187=LEGENDA!$D$28,E187=LEGENDA!$D$29,E187=LEGENDA!$D$30,E187=LEGENDA!$D$31,E187=LEGENDA!$D$32,E187=LEGENDA!$D$33,E187=LEGENDA!$D$34,E187=LEGENDA!$D$35,E187=LEGENDA!$D$36,E187=LEGENDA!$D$39),1,"")</f>
        <v/>
      </c>
      <c r="CI187" s="397" t="str">
        <f t="shared" si="124"/>
        <v/>
      </c>
      <c r="CJ187" s="397" t="str">
        <f t="shared" si="125"/>
        <v/>
      </c>
    </row>
    <row r="188" spans="1:88" s="50" customFormat="1" ht="16.2" customHeight="1" thickBot="1" x14ac:dyDescent="0.3">
      <c r="A188" s="514" t="str">
        <f>IF('ZASOBY N'!A185="","",'ZASOBY N'!A185)</f>
        <v/>
      </c>
      <c r="B188" s="515" t="str">
        <f>IF('ZASOBY N'!B185="","",'ZASOBY N'!B185)</f>
        <v/>
      </c>
      <c r="C188" s="515" t="str">
        <f>IF('ZASOBY N'!C185="","",'ZASOBY N'!C185)</f>
        <v/>
      </c>
      <c r="D188" s="516" t="str">
        <f>IF('ZASOBY N'!D185="","",'ZASOBY N'!D185)</f>
        <v/>
      </c>
      <c r="E188" s="404"/>
      <c r="F188" s="517"/>
      <c r="G188" s="518"/>
      <c r="H188" s="301"/>
      <c r="I188" s="301"/>
      <c r="J188" s="147" t="str">
        <f>IF('ZASOBY N'!$F185="","",'ZASOBY N'!$F185)</f>
        <v/>
      </c>
      <c r="K188" s="519"/>
      <c r="L188" s="520" t="str">
        <f t="shared" si="104"/>
        <v/>
      </c>
      <c r="M188" s="521"/>
      <c r="N188" s="521"/>
      <c r="O188" s="140" t="str">
        <f>IF(L188="","",IF(OR(E188=LEGENDA!$D$28,E188=LEGENDA!$D$29,E188=LEGENDA!$D$31,E188=LEGENDA!$D$38),0.15,0))</f>
        <v/>
      </c>
      <c r="P188" s="140" t="str">
        <f>IF(L188="","",IF(AND(E188=LEGENDA!$D$39,H188=""),"BRAK kol.7",IF(AND(F188=LEGENDA!$A$105,H188=""),"BRAK kol.7",IF(AND(F188=LEGENDA!$A$106,H188=""),"BRAK kol.7",IF(AND(F188=LEGENDA!$A$107,H188=""),"BRAK kol.7",IF(AND(F188=LEGENDA!$A$108,H188=""),"BRAK kol.7",IF(AND(F188=LEGENDA!$A$109,H188=""),"BRAK kol.7",L188*O188)))))))</f>
        <v/>
      </c>
      <c r="Q188" s="141" t="str">
        <f t="shared" si="72"/>
        <v/>
      </c>
      <c r="R188" s="142" t="str">
        <f t="shared" si="105"/>
        <v/>
      </c>
      <c r="S188" s="522" t="str">
        <f t="shared" si="106"/>
        <v/>
      </c>
      <c r="T188" s="431" t="str">
        <f t="shared" si="74"/>
        <v/>
      </c>
      <c r="U188" s="523"/>
      <c r="V188" s="431" t="str">
        <f t="shared" si="107"/>
        <v/>
      </c>
      <c r="W188" s="524"/>
      <c r="X188" s="302" t="str">
        <f>IF(U188="","",IF(AND(V188="",W188=""),"",IF(AND(E188=LEGENDA!$D$39,H188=""),"BRAK kol.7",IF(AND(F188=LEGENDA!$A$105,H188="",E188=LEGENDA!$D$35),V188*W188,IF(AND(F188=LEGENDA!$A$105,H188="",E188=LEGENDA!$D$36),V188*W188,IF(AND(F188=LEGENDA!$A$105,H188=""),"BRAK kol.7",IF(AND(F188=LEGENDA!$A$106,H188=""),"BRAK kol.7",IF(AND(F188=LEGENDA!$A$107,H188=""),"BRAK kol.7",IF(AND(F188=LEGENDA!$A$108,H188=""),"BRAK kol.7",IF(AND(F188=LEGENDA!$A$109,H188=""),"BRAK kol.7",IF(AND(U188&gt;0,W188=""),"Brakkol21",IF(OR(T188="Błąd kol. 7",T188="Błąd kol.8"),T188,IF(AND(H188="",I188=""),"BRAKkol7-8",V188*W188)))))))))))))</f>
        <v/>
      </c>
      <c r="Y188" s="523"/>
      <c r="Z188" s="431" t="str">
        <f t="shared" si="108"/>
        <v/>
      </c>
      <c r="AA188" s="524"/>
      <c r="AB188" s="525" t="str">
        <f>IF(OR(Y188="",Z188="",AA188=""),"",IF(AND(E188=LEGENDA!$D$39,H188=""),"BRAK kol.7",IF(AND(F188=LEGENDA!$A$105,H188=""),"BRAK kol.7",IF(AND(F188=LEGENDA!$A$106,H188=""),"BRAK kol.7",IF(AND(F188=LEGENDA!$A$107,H188=""),"BRAK kol.7",IF(AND(F188=LEGENDA!$A$108,H188=""),"BRAK kol.7",IF(AND(F188=LEGENDA!$A$109,H188=""),"BRAK kol.7",Z188*AA188)))))))</f>
        <v/>
      </c>
      <c r="AC188" s="302" t="str">
        <f t="shared" si="77"/>
        <v/>
      </c>
      <c r="AD188" s="143" t="str">
        <f>IFERROR(IF(OR(J188="",AC188=""),"",IF(AND(E188=LEGENDA!$D$39,H188="",I188=""),"BRAK kol.7",AC188*$J188)),"BRAK kol.7")</f>
        <v/>
      </c>
      <c r="AE188" s="527" t="str">
        <f t="shared" si="109"/>
        <v/>
      </c>
      <c r="AF188" s="526" t="str">
        <f t="shared" si="110"/>
        <v/>
      </c>
      <c r="AG188" s="526" t="str">
        <f t="shared" si="111"/>
        <v/>
      </c>
      <c r="AH188" s="526" t="str">
        <f t="shared" si="81"/>
        <v/>
      </c>
      <c r="AI188" s="528"/>
      <c r="AJ188" s="529"/>
      <c r="AK188" s="286" t="str">
        <f t="shared" si="82"/>
        <v/>
      </c>
      <c r="AL188" s="287" t="str">
        <f t="shared" si="112"/>
        <v/>
      </c>
      <c r="AM188" s="287" t="str">
        <f t="shared" si="113"/>
        <v/>
      </c>
      <c r="AN188" s="530" t="str">
        <f>IF('ZASOBY N'!BD185="","",'ZASOBY N'!BD185)</f>
        <v/>
      </c>
      <c r="AO188" s="531"/>
      <c r="AP188" s="333">
        <f t="shared" si="85"/>
        <v>0</v>
      </c>
      <c r="AQ188" s="333">
        <f t="shared" si="103"/>
        <v>0</v>
      </c>
      <c r="AR188" s="333">
        <f t="shared" si="103"/>
        <v>0</v>
      </c>
      <c r="AS188" s="333">
        <f t="shared" si="86"/>
        <v>0</v>
      </c>
      <c r="AT188" s="333">
        <f t="shared" si="126"/>
        <v>0</v>
      </c>
      <c r="AU188" s="333">
        <f t="shared" si="88"/>
        <v>0</v>
      </c>
      <c r="AV188" s="532" t="str">
        <f>IF(BJ188=0,"",NN!BJ188)</f>
        <v/>
      </c>
      <c r="AW188" s="460" t="str">
        <f>IF('UPR BILANS N'!W186="","",'UPR BILANS N'!W186)</f>
        <v/>
      </c>
      <c r="AX188" s="533" t="str">
        <f t="shared" si="114"/>
        <v/>
      </c>
      <c r="AY188" s="533"/>
      <c r="AZ188" s="533"/>
      <c r="BA188" s="533"/>
      <c r="BB188" s="533"/>
      <c r="BC188" s="533"/>
      <c r="BD188" s="533"/>
      <c r="BE188" s="533"/>
      <c r="BF188" s="533"/>
      <c r="BG188" s="533"/>
      <c r="BH188" s="533"/>
      <c r="BI188" s="533"/>
      <c r="BJ188" s="414">
        <f>IFERROR(IF(AND(BL188=1,BM188=1,SUMIF($C188:$C$525,$C188,$AH188:$AH$525)=$BN188),$BN188,IF($BO188&gt;0,$BO188,IF(AND(B188=B189,C188=C189,D188=D189,J188=J189),AH188+AH189,IF(AND(COUNTIF($C$13:$C187,$C188)&gt;=1,COUNTIF($D$13:$D187,$D188)&gt;=1),0,IF(AND(SUMIF($B188:$B$525,$B188,$AH188:$AH$525)&gt;$AH188,SUMIF($C188:$C$525,$C188,$AH188:$AH$525)&gt;$AH188,SUMIF($D188:$D$525,$D188,$AH188:$AH$525)&gt;$AH188),SUMIF($C188:$C$525,$C188,$BN188:$BN$525),0))))),0)</f>
        <v>0</v>
      </c>
      <c r="BK188" s="534"/>
      <c r="BL188" s="535">
        <f>COUNTIFS('ZASOBY N'!$B185:$B$525,'ZASOBY N'!$B185,'ZASOBY N'!$C185:'ZASOBY N'!$C$525,'ZASOBY N'!$C185,'ZASOBY N'!$D185:'ZASOBY N'!$D$525,'ZASOBY N'!$D185,'ZASOBY N'!$H185:'ZASOBY N'!$H$525,'ZASOBY N'!$H185 )</f>
        <v>0</v>
      </c>
      <c r="BM188" s="536">
        <f>COUNTIFS('ZASOBY N'!$B$10:$B185,'ZASOBY N'!$B185,'ZASOBY N'!$C$10:'ZASOBY N'!$C185,'ZASOBY N'!$C185,'ZASOBY N'!$D$10:'ZASOBY N'!$D185,'ZASOBY N'!$D185,'ZASOBY N'!$H$10:'ZASOBY N'!$H185,'ZASOBY N'!$H185 )</f>
        <v>0</v>
      </c>
      <c r="BN188" s="537">
        <f t="shared" si="115"/>
        <v>0</v>
      </c>
      <c r="BO188" s="538">
        <f t="shared" si="116"/>
        <v>0</v>
      </c>
      <c r="BP188" s="533"/>
      <c r="BQ188" s="533"/>
      <c r="BR188" s="533"/>
      <c r="BS188" s="533"/>
      <c r="BT188" s="533"/>
      <c r="BU188" s="533"/>
      <c r="BV188" s="533"/>
      <c r="BW188" s="539" t="str">
        <f t="shared" si="117"/>
        <v/>
      </c>
      <c r="BX188" s="439" t="str">
        <f>IF(E188=0,"",NN!E188)</f>
        <v/>
      </c>
      <c r="BY188" s="396" t="str">
        <f>IF(A188="","",NN!A188)</f>
        <v/>
      </c>
      <c r="BZ188" s="428" t="str">
        <f>IF(OR(E188=LEGENDA!$D$30,E188=LEGENDA!$D$31,E188=LEGENDA!$D$32,E188=LEGENDA!$D$33,E188=LEGENDA!$D$34,E188=LEGENDA!$D$35,E188=LEGENDA!$D$36,E188=LEGENDA!$D$37),AV188,"")</f>
        <v/>
      </c>
      <c r="CA188" s="428" t="str">
        <f>IF(OR(E188=LEGENDA!$D$30,E188=LEGENDA!$D$31,E188=LEGENDA!$D$32,E188=LEGENDA!$D$33,E188=LEGENDA!$D$34,E188=LEGENDA!$D$35,E188=LEGENDA!$D$36,E188=LEGENDA!$D$37),AG188,"")</f>
        <v/>
      </c>
      <c r="CB188" s="397" t="str">
        <f t="shared" si="118"/>
        <v/>
      </c>
      <c r="CC188" s="397" t="str">
        <f t="shared" si="119"/>
        <v/>
      </c>
      <c r="CD188" s="397" t="str">
        <f t="shared" si="120"/>
        <v/>
      </c>
      <c r="CE188" s="397" t="str">
        <f t="shared" si="121"/>
        <v/>
      </c>
      <c r="CF188" s="397" t="str">
        <f t="shared" si="122"/>
        <v/>
      </c>
      <c r="CG188" s="397" t="str">
        <f t="shared" si="123"/>
        <v/>
      </c>
      <c r="CH188" s="397" t="str">
        <f>IF(OR(E188=LEGENDA!$D$28,E188=LEGENDA!$D$29,E188=LEGENDA!$D$30,E188=LEGENDA!$D$31,E188=LEGENDA!$D$32,E188=LEGENDA!$D$33,E188=LEGENDA!$D$34,E188=LEGENDA!$D$35,E188=LEGENDA!$D$36,E188=LEGENDA!$D$39),1,"")</f>
        <v/>
      </c>
      <c r="CI188" s="397" t="str">
        <f t="shared" si="124"/>
        <v/>
      </c>
      <c r="CJ188" s="397" t="str">
        <f t="shared" si="125"/>
        <v/>
      </c>
    </row>
    <row r="189" spans="1:88" s="50" customFormat="1" ht="16.2" customHeight="1" thickBot="1" x14ac:dyDescent="0.3">
      <c r="A189" s="514" t="str">
        <f>IF('ZASOBY N'!A186="","",'ZASOBY N'!A186)</f>
        <v/>
      </c>
      <c r="B189" s="515" t="str">
        <f>IF('ZASOBY N'!B186="","",'ZASOBY N'!B186)</f>
        <v/>
      </c>
      <c r="C189" s="515" t="str">
        <f>IF('ZASOBY N'!C186="","",'ZASOBY N'!C186)</f>
        <v/>
      </c>
      <c r="D189" s="516" t="str">
        <f>IF('ZASOBY N'!D186="","",'ZASOBY N'!D186)</f>
        <v/>
      </c>
      <c r="E189" s="404"/>
      <c r="F189" s="517"/>
      <c r="G189" s="518"/>
      <c r="H189" s="301"/>
      <c r="I189" s="301"/>
      <c r="J189" s="147" t="str">
        <f>IF('ZASOBY N'!$F186="","",'ZASOBY N'!$F186)</f>
        <v/>
      </c>
      <c r="K189" s="519"/>
      <c r="L189" s="520" t="str">
        <f t="shared" si="104"/>
        <v/>
      </c>
      <c r="M189" s="521"/>
      <c r="N189" s="521"/>
      <c r="O189" s="140" t="str">
        <f>IF(L189="","",IF(OR(E189=LEGENDA!$D$28,E189=LEGENDA!$D$29,E189=LEGENDA!$D$31,E189=LEGENDA!$D$38),0.15,0))</f>
        <v/>
      </c>
      <c r="P189" s="140" t="str">
        <f>IF(L189="","",IF(AND(E189=LEGENDA!$D$39,H189=""),"BRAK kol.7",IF(AND(F189=LEGENDA!$A$105,H189=""),"BRAK kol.7",IF(AND(F189=LEGENDA!$A$106,H189=""),"BRAK kol.7",IF(AND(F189=LEGENDA!$A$107,H189=""),"BRAK kol.7",IF(AND(F189=LEGENDA!$A$108,H189=""),"BRAK kol.7",IF(AND(F189=LEGENDA!$A$109,H189=""),"BRAK kol.7",L189*O189)))))))</f>
        <v/>
      </c>
      <c r="Q189" s="141" t="str">
        <f t="shared" si="72"/>
        <v/>
      </c>
      <c r="R189" s="142" t="str">
        <f t="shared" si="105"/>
        <v/>
      </c>
      <c r="S189" s="522" t="str">
        <f t="shared" si="106"/>
        <v/>
      </c>
      <c r="T189" s="431" t="str">
        <f t="shared" si="74"/>
        <v/>
      </c>
      <c r="U189" s="523"/>
      <c r="V189" s="431" t="str">
        <f t="shared" si="107"/>
        <v/>
      </c>
      <c r="W189" s="524"/>
      <c r="X189" s="302" t="str">
        <f>IF(U189="","",IF(AND(V189="",W189=""),"",IF(AND(E189=LEGENDA!$D$39,H189=""),"BRAK kol.7",IF(AND(F189=LEGENDA!$A$105,H189="",E189=LEGENDA!$D$35),V189*W189,IF(AND(F189=LEGENDA!$A$105,H189="",E189=LEGENDA!$D$36),V189*W189,IF(AND(F189=LEGENDA!$A$105,H189=""),"BRAK kol.7",IF(AND(F189=LEGENDA!$A$106,H189=""),"BRAK kol.7",IF(AND(F189=LEGENDA!$A$107,H189=""),"BRAK kol.7",IF(AND(F189=LEGENDA!$A$108,H189=""),"BRAK kol.7",IF(AND(F189=LEGENDA!$A$109,H189=""),"BRAK kol.7",IF(AND(U189&gt;0,W189=""),"Brakkol21",IF(OR(T189="Błąd kol. 7",T189="Błąd kol.8"),T189,IF(AND(H189="",I189=""),"BRAKkol7-8",V189*W189)))))))))))))</f>
        <v/>
      </c>
      <c r="Y189" s="523"/>
      <c r="Z189" s="431" t="str">
        <f t="shared" si="108"/>
        <v/>
      </c>
      <c r="AA189" s="524"/>
      <c r="AB189" s="525" t="str">
        <f>IF(OR(Y189="",Z189="",AA189=""),"",IF(AND(E189=LEGENDA!$D$39,H189=""),"BRAK kol.7",IF(AND(F189=LEGENDA!$A$105,H189=""),"BRAK kol.7",IF(AND(F189=LEGENDA!$A$106,H189=""),"BRAK kol.7",IF(AND(F189=LEGENDA!$A$107,H189=""),"BRAK kol.7",IF(AND(F189=LEGENDA!$A$108,H189=""),"BRAK kol.7",IF(AND(F189=LEGENDA!$A$109,H189=""),"BRAK kol.7",Z189*AA189)))))))</f>
        <v/>
      </c>
      <c r="AC189" s="302" t="str">
        <f t="shared" si="77"/>
        <v/>
      </c>
      <c r="AD189" s="143" t="str">
        <f>IFERROR(IF(OR(J189="",AC189=""),"",IF(AND(E189=LEGENDA!$D$39,H189="",I189=""),"BRAK kol.7",AC189*$J189)),"BRAK kol.7")</f>
        <v/>
      </c>
      <c r="AE189" s="527" t="str">
        <f t="shared" si="109"/>
        <v/>
      </c>
      <c r="AF189" s="526" t="str">
        <f t="shared" si="110"/>
        <v/>
      </c>
      <c r="AG189" s="526" t="str">
        <f t="shared" si="111"/>
        <v/>
      </c>
      <c r="AH189" s="526" t="str">
        <f t="shared" si="81"/>
        <v/>
      </c>
      <c r="AI189" s="528"/>
      <c r="AJ189" s="529"/>
      <c r="AK189" s="286" t="str">
        <f t="shared" si="82"/>
        <v/>
      </c>
      <c r="AL189" s="287" t="str">
        <f t="shared" si="112"/>
        <v/>
      </c>
      <c r="AM189" s="287" t="str">
        <f t="shared" si="113"/>
        <v/>
      </c>
      <c r="AN189" s="530" t="str">
        <f>IF('ZASOBY N'!BD186="","",'ZASOBY N'!BD186)</f>
        <v/>
      </c>
      <c r="AO189" s="531"/>
      <c r="AP189" s="333">
        <f t="shared" si="85"/>
        <v>0</v>
      </c>
      <c r="AQ189" s="333">
        <f t="shared" si="103"/>
        <v>0</v>
      </c>
      <c r="AR189" s="333">
        <f t="shared" si="103"/>
        <v>0</v>
      </c>
      <c r="AS189" s="333">
        <f t="shared" si="86"/>
        <v>0</v>
      </c>
      <c r="AT189" s="333">
        <f t="shared" si="126"/>
        <v>0</v>
      </c>
      <c r="AU189" s="333">
        <f t="shared" si="88"/>
        <v>0</v>
      </c>
      <c r="AV189" s="532" t="str">
        <f>IF(BJ189=0,"",NN!BJ189)</f>
        <v/>
      </c>
      <c r="AW189" s="460" t="str">
        <f>IF('UPR BILANS N'!W187="","",'UPR BILANS N'!W187)</f>
        <v/>
      </c>
      <c r="AX189" s="533" t="str">
        <f t="shared" si="114"/>
        <v/>
      </c>
      <c r="AY189" s="533"/>
      <c r="AZ189" s="533"/>
      <c r="BA189" s="533"/>
      <c r="BB189" s="533"/>
      <c r="BC189" s="533"/>
      <c r="BD189" s="533"/>
      <c r="BE189" s="533"/>
      <c r="BF189" s="533"/>
      <c r="BG189" s="533"/>
      <c r="BH189" s="533"/>
      <c r="BI189" s="533"/>
      <c r="BJ189" s="414">
        <f>IFERROR(IF(AND(BL189=1,BM189=1,SUMIF($C189:$C$525,$C189,$AH189:$AH$525)=$BN189),$BN189,IF($BO189&gt;0,$BO189,IF(AND(B189=B190,C189=C190,D189=D190,J189=J190),AH189+AH190,IF(AND(COUNTIF($C$13:$C188,$C189)&gt;=1,COUNTIF($D$13:$D188,$D189)&gt;=1),0,IF(AND(SUMIF($B189:$B$525,$B189,$AH189:$AH$525)&gt;$AH189,SUMIF($C189:$C$525,$C189,$AH189:$AH$525)&gt;$AH189,SUMIF($D189:$D$525,$D189,$AH189:$AH$525)&gt;$AH189),SUMIF($C189:$C$525,$C189,$BN189:$BN$525),0))))),0)</f>
        <v>0</v>
      </c>
      <c r="BK189" s="534"/>
      <c r="BL189" s="535">
        <f>COUNTIFS('ZASOBY N'!$B186:$B$525,'ZASOBY N'!$B186,'ZASOBY N'!$C186:'ZASOBY N'!$C$525,'ZASOBY N'!$C186,'ZASOBY N'!$D186:'ZASOBY N'!$D$525,'ZASOBY N'!$D186,'ZASOBY N'!$H186:'ZASOBY N'!$H$525,'ZASOBY N'!$H186 )</f>
        <v>0</v>
      </c>
      <c r="BM189" s="536">
        <f>COUNTIFS('ZASOBY N'!$B$10:$B186,'ZASOBY N'!$B186,'ZASOBY N'!$C$10:'ZASOBY N'!$C186,'ZASOBY N'!$C186,'ZASOBY N'!$D$10:'ZASOBY N'!$D186,'ZASOBY N'!$D186,'ZASOBY N'!$H$10:'ZASOBY N'!$H186,'ZASOBY N'!$H186 )</f>
        <v>0</v>
      </c>
      <c r="BN189" s="537">
        <f t="shared" si="115"/>
        <v>0</v>
      </c>
      <c r="BO189" s="538">
        <f t="shared" si="116"/>
        <v>0</v>
      </c>
      <c r="BP189" s="533"/>
      <c r="BQ189" s="533"/>
      <c r="BR189" s="533"/>
      <c r="BS189" s="533"/>
      <c r="BT189" s="533"/>
      <c r="BU189" s="533"/>
      <c r="BV189" s="533"/>
      <c r="BW189" s="539" t="str">
        <f t="shared" si="117"/>
        <v/>
      </c>
      <c r="BX189" s="439" t="str">
        <f>IF(E189=0,"",NN!E189)</f>
        <v/>
      </c>
      <c r="BY189" s="396" t="str">
        <f>IF(A189="","",NN!A189)</f>
        <v/>
      </c>
      <c r="BZ189" s="428" t="str">
        <f>IF(OR(E189=LEGENDA!$D$30,E189=LEGENDA!$D$31,E189=LEGENDA!$D$32,E189=LEGENDA!$D$33,E189=LEGENDA!$D$34,E189=LEGENDA!$D$35,E189=LEGENDA!$D$36,E189=LEGENDA!$D$37),AV189,"")</f>
        <v/>
      </c>
      <c r="CA189" s="428" t="str">
        <f>IF(OR(E189=LEGENDA!$D$30,E189=LEGENDA!$D$31,E189=LEGENDA!$D$32,E189=LEGENDA!$D$33,E189=LEGENDA!$D$34,E189=LEGENDA!$D$35,E189=LEGENDA!$D$36,E189=LEGENDA!$D$37),AG189,"")</f>
        <v/>
      </c>
      <c r="CB189" s="397" t="str">
        <f t="shared" si="118"/>
        <v/>
      </c>
      <c r="CC189" s="397" t="str">
        <f t="shared" si="119"/>
        <v/>
      </c>
      <c r="CD189" s="397" t="str">
        <f t="shared" si="120"/>
        <v/>
      </c>
      <c r="CE189" s="397" t="str">
        <f t="shared" si="121"/>
        <v/>
      </c>
      <c r="CF189" s="397" t="str">
        <f t="shared" si="122"/>
        <v/>
      </c>
      <c r="CG189" s="397" t="str">
        <f t="shared" si="123"/>
        <v/>
      </c>
      <c r="CH189" s="397" t="str">
        <f>IF(OR(E189=LEGENDA!$D$28,E189=LEGENDA!$D$29,E189=LEGENDA!$D$30,E189=LEGENDA!$D$31,E189=LEGENDA!$D$32,E189=LEGENDA!$D$33,E189=LEGENDA!$D$34,E189=LEGENDA!$D$35,E189=LEGENDA!$D$36,E189=LEGENDA!$D$39),1,"")</f>
        <v/>
      </c>
      <c r="CI189" s="397" t="str">
        <f t="shared" si="124"/>
        <v/>
      </c>
      <c r="CJ189" s="397" t="str">
        <f t="shared" si="125"/>
        <v/>
      </c>
    </row>
    <row r="190" spans="1:88" s="50" customFormat="1" ht="16.2" customHeight="1" thickBot="1" x14ac:dyDescent="0.3">
      <c r="A190" s="514" t="str">
        <f>IF('ZASOBY N'!A187="","",'ZASOBY N'!A187)</f>
        <v/>
      </c>
      <c r="B190" s="515" t="str">
        <f>IF('ZASOBY N'!B187="","",'ZASOBY N'!B187)</f>
        <v/>
      </c>
      <c r="C190" s="515" t="str">
        <f>IF('ZASOBY N'!C187="","",'ZASOBY N'!C187)</f>
        <v/>
      </c>
      <c r="D190" s="516" t="str">
        <f>IF('ZASOBY N'!D187="","",'ZASOBY N'!D187)</f>
        <v/>
      </c>
      <c r="E190" s="404"/>
      <c r="F190" s="517"/>
      <c r="G190" s="518"/>
      <c r="H190" s="301"/>
      <c r="I190" s="301"/>
      <c r="J190" s="147" t="str">
        <f>IF('ZASOBY N'!$F187="","",'ZASOBY N'!$F187)</f>
        <v/>
      </c>
      <c r="K190" s="519"/>
      <c r="L190" s="520" t="str">
        <f t="shared" si="104"/>
        <v/>
      </c>
      <c r="M190" s="521"/>
      <c r="N190" s="521"/>
      <c r="O190" s="140" t="str">
        <f>IF(L190="","",IF(OR(E190=LEGENDA!$D$28,E190=LEGENDA!$D$29,E190=LEGENDA!$D$31,E190=LEGENDA!$D$38),0.15,0))</f>
        <v/>
      </c>
      <c r="P190" s="140" t="str">
        <f>IF(L190="","",IF(AND(E190=LEGENDA!$D$39,H190=""),"BRAK kol.7",IF(AND(F190=LEGENDA!$A$105,H190=""),"BRAK kol.7",IF(AND(F190=LEGENDA!$A$106,H190=""),"BRAK kol.7",IF(AND(F190=LEGENDA!$A$107,H190=""),"BRAK kol.7",IF(AND(F190=LEGENDA!$A$108,H190=""),"BRAK kol.7",IF(AND(F190=LEGENDA!$A$109,H190=""),"BRAK kol.7",L190*O190)))))))</f>
        <v/>
      </c>
      <c r="Q190" s="141" t="str">
        <f t="shared" si="72"/>
        <v/>
      </c>
      <c r="R190" s="142" t="str">
        <f t="shared" si="105"/>
        <v/>
      </c>
      <c r="S190" s="522" t="str">
        <f t="shared" si="106"/>
        <v/>
      </c>
      <c r="T190" s="431" t="str">
        <f t="shared" si="74"/>
        <v/>
      </c>
      <c r="U190" s="523"/>
      <c r="V190" s="431" t="str">
        <f t="shared" si="107"/>
        <v/>
      </c>
      <c r="W190" s="524"/>
      <c r="X190" s="302" t="str">
        <f>IF(U190="","",IF(AND(V190="",W190=""),"",IF(AND(E190=LEGENDA!$D$39,H190=""),"BRAK kol.7",IF(AND(F190=LEGENDA!$A$105,H190="",E190=LEGENDA!$D$35),V190*W190,IF(AND(F190=LEGENDA!$A$105,H190="",E190=LEGENDA!$D$36),V190*W190,IF(AND(F190=LEGENDA!$A$105,H190=""),"BRAK kol.7",IF(AND(F190=LEGENDA!$A$106,H190=""),"BRAK kol.7",IF(AND(F190=LEGENDA!$A$107,H190=""),"BRAK kol.7",IF(AND(F190=LEGENDA!$A$108,H190=""),"BRAK kol.7",IF(AND(F190=LEGENDA!$A$109,H190=""),"BRAK kol.7",IF(AND(U190&gt;0,W190=""),"Brakkol21",IF(OR(T190="Błąd kol. 7",T190="Błąd kol.8"),T190,IF(AND(H190="",I190=""),"BRAKkol7-8",V190*W190)))))))))))))</f>
        <v/>
      </c>
      <c r="Y190" s="523"/>
      <c r="Z190" s="431" t="str">
        <f t="shared" si="108"/>
        <v/>
      </c>
      <c r="AA190" s="524"/>
      <c r="AB190" s="525" t="str">
        <f>IF(OR(Y190="",Z190="",AA190=""),"",IF(AND(E190=LEGENDA!$D$39,H190=""),"BRAK kol.7",IF(AND(F190=LEGENDA!$A$105,H190=""),"BRAK kol.7",IF(AND(F190=LEGENDA!$A$106,H190=""),"BRAK kol.7",IF(AND(F190=LEGENDA!$A$107,H190=""),"BRAK kol.7",IF(AND(F190=LEGENDA!$A$108,H190=""),"BRAK kol.7",IF(AND(F190=LEGENDA!$A$109,H190=""),"BRAK kol.7",Z190*AA190)))))))</f>
        <v/>
      </c>
      <c r="AC190" s="302" t="str">
        <f t="shared" si="77"/>
        <v/>
      </c>
      <c r="AD190" s="143" t="str">
        <f>IFERROR(IF(OR(J190="",AC190=""),"",IF(AND(E190=LEGENDA!$D$39,H190="",I190=""),"BRAK kol.7",AC190*$J190)),"BRAK kol.7")</f>
        <v/>
      </c>
      <c r="AE190" s="527" t="str">
        <f t="shared" si="109"/>
        <v/>
      </c>
      <c r="AF190" s="526" t="str">
        <f t="shared" si="110"/>
        <v/>
      </c>
      <c r="AG190" s="526" t="str">
        <f t="shared" si="111"/>
        <v/>
      </c>
      <c r="AH190" s="526" t="str">
        <f t="shared" si="81"/>
        <v/>
      </c>
      <c r="AI190" s="528"/>
      <c r="AJ190" s="529"/>
      <c r="AK190" s="286" t="str">
        <f t="shared" si="82"/>
        <v/>
      </c>
      <c r="AL190" s="287" t="str">
        <f t="shared" si="112"/>
        <v/>
      </c>
      <c r="AM190" s="287" t="str">
        <f t="shared" si="113"/>
        <v/>
      </c>
      <c r="AN190" s="530" t="str">
        <f>IF('ZASOBY N'!BD187="","",'ZASOBY N'!BD187)</f>
        <v/>
      </c>
      <c r="AO190" s="531"/>
      <c r="AP190" s="333">
        <f t="shared" si="85"/>
        <v>0</v>
      </c>
      <c r="AQ190" s="333">
        <f t="shared" si="103"/>
        <v>0</v>
      </c>
      <c r="AR190" s="333">
        <f t="shared" si="103"/>
        <v>0</v>
      </c>
      <c r="AS190" s="333">
        <f t="shared" si="86"/>
        <v>0</v>
      </c>
      <c r="AT190" s="333">
        <f t="shared" si="126"/>
        <v>0</v>
      </c>
      <c r="AU190" s="333">
        <f t="shared" si="88"/>
        <v>0</v>
      </c>
      <c r="AV190" s="532" t="str">
        <f>IF(BJ190=0,"",NN!BJ190)</f>
        <v/>
      </c>
      <c r="AW190" s="460" t="str">
        <f>IF('UPR BILANS N'!W188="","",'UPR BILANS N'!W188)</f>
        <v/>
      </c>
      <c r="AX190" s="533" t="str">
        <f t="shared" si="114"/>
        <v/>
      </c>
      <c r="AY190" s="533"/>
      <c r="AZ190" s="533"/>
      <c r="BA190" s="533"/>
      <c r="BB190" s="533"/>
      <c r="BC190" s="533"/>
      <c r="BD190" s="533"/>
      <c r="BE190" s="533"/>
      <c r="BF190" s="533"/>
      <c r="BG190" s="533"/>
      <c r="BH190" s="533"/>
      <c r="BI190" s="533"/>
      <c r="BJ190" s="414">
        <f>IFERROR(IF(AND(BL190=1,BM190=1,SUMIF($C190:$C$525,$C190,$AH190:$AH$525)=$BN190),$BN190,IF($BO190&gt;0,$BO190,IF(AND(B190=B191,C190=C191,D190=D191,J190=J191),AH190+AH191,IF(AND(COUNTIF($C$13:$C189,$C190)&gt;=1,COUNTIF($D$13:$D189,$D190)&gt;=1),0,IF(AND(SUMIF($B190:$B$525,$B190,$AH190:$AH$525)&gt;$AH190,SUMIF($C190:$C$525,$C190,$AH190:$AH$525)&gt;$AH190,SUMIF($D190:$D$525,$D190,$AH190:$AH$525)&gt;$AH190),SUMIF($C190:$C$525,$C190,$BN190:$BN$525),0))))),0)</f>
        <v>0</v>
      </c>
      <c r="BK190" s="534"/>
      <c r="BL190" s="535">
        <f>COUNTIFS('ZASOBY N'!$B187:$B$525,'ZASOBY N'!$B187,'ZASOBY N'!$C187:'ZASOBY N'!$C$525,'ZASOBY N'!$C187,'ZASOBY N'!$D187:'ZASOBY N'!$D$525,'ZASOBY N'!$D187,'ZASOBY N'!$H187:'ZASOBY N'!$H$525,'ZASOBY N'!$H187 )</f>
        <v>0</v>
      </c>
      <c r="BM190" s="536">
        <f>COUNTIFS('ZASOBY N'!$B$10:$B187,'ZASOBY N'!$B187,'ZASOBY N'!$C$10:'ZASOBY N'!$C187,'ZASOBY N'!$C187,'ZASOBY N'!$D$10:'ZASOBY N'!$D187,'ZASOBY N'!$D187,'ZASOBY N'!$H$10:'ZASOBY N'!$H187,'ZASOBY N'!$H187 )</f>
        <v>0</v>
      </c>
      <c r="BN190" s="537">
        <f t="shared" si="115"/>
        <v>0</v>
      </c>
      <c r="BO190" s="538">
        <f t="shared" si="116"/>
        <v>0</v>
      </c>
      <c r="BP190" s="533"/>
      <c r="BQ190" s="533"/>
      <c r="BR190" s="533"/>
      <c r="BS190" s="533"/>
      <c r="BT190" s="533"/>
      <c r="BU190" s="533"/>
      <c r="BV190" s="533"/>
      <c r="BW190" s="539" t="str">
        <f t="shared" si="117"/>
        <v/>
      </c>
      <c r="BX190" s="439" t="str">
        <f>IF(E190=0,"",NN!E190)</f>
        <v/>
      </c>
      <c r="BY190" s="396" t="str">
        <f>IF(A190="","",NN!A190)</f>
        <v/>
      </c>
      <c r="BZ190" s="428" t="str">
        <f>IF(OR(E190=LEGENDA!$D$30,E190=LEGENDA!$D$31,E190=LEGENDA!$D$32,E190=LEGENDA!$D$33,E190=LEGENDA!$D$34,E190=LEGENDA!$D$35,E190=LEGENDA!$D$36,E190=LEGENDA!$D$37),AV190,"")</f>
        <v/>
      </c>
      <c r="CA190" s="428" t="str">
        <f>IF(OR(E190=LEGENDA!$D$30,E190=LEGENDA!$D$31,E190=LEGENDA!$D$32,E190=LEGENDA!$D$33,E190=LEGENDA!$D$34,E190=LEGENDA!$D$35,E190=LEGENDA!$D$36,E190=LEGENDA!$D$37),AG190,"")</f>
        <v/>
      </c>
      <c r="CB190" s="397" t="str">
        <f t="shared" si="118"/>
        <v/>
      </c>
      <c r="CC190" s="397" t="str">
        <f t="shared" si="119"/>
        <v/>
      </c>
      <c r="CD190" s="397" t="str">
        <f t="shared" si="120"/>
        <v/>
      </c>
      <c r="CE190" s="397" t="str">
        <f t="shared" si="121"/>
        <v/>
      </c>
      <c r="CF190" s="397" t="str">
        <f t="shared" si="122"/>
        <v/>
      </c>
      <c r="CG190" s="397" t="str">
        <f t="shared" si="123"/>
        <v/>
      </c>
      <c r="CH190" s="397" t="str">
        <f>IF(OR(E190=LEGENDA!$D$28,E190=LEGENDA!$D$29,E190=LEGENDA!$D$30,E190=LEGENDA!$D$31,E190=LEGENDA!$D$32,E190=LEGENDA!$D$33,E190=LEGENDA!$D$34,E190=LEGENDA!$D$35,E190=LEGENDA!$D$36,E190=LEGENDA!$D$39),1,"")</f>
        <v/>
      </c>
      <c r="CI190" s="397" t="str">
        <f t="shared" si="124"/>
        <v/>
      </c>
      <c r="CJ190" s="397" t="str">
        <f t="shared" si="125"/>
        <v/>
      </c>
    </row>
    <row r="191" spans="1:88" s="50" customFormat="1" ht="16.2" customHeight="1" thickBot="1" x14ac:dyDescent="0.3">
      <c r="A191" s="514" t="str">
        <f>IF('ZASOBY N'!A188="","",'ZASOBY N'!A188)</f>
        <v/>
      </c>
      <c r="B191" s="515" t="str">
        <f>IF('ZASOBY N'!B188="","",'ZASOBY N'!B188)</f>
        <v/>
      </c>
      <c r="C191" s="515" t="str">
        <f>IF('ZASOBY N'!C188="","",'ZASOBY N'!C188)</f>
        <v/>
      </c>
      <c r="D191" s="516" t="str">
        <f>IF('ZASOBY N'!D188="","",'ZASOBY N'!D188)</f>
        <v/>
      </c>
      <c r="E191" s="404"/>
      <c r="F191" s="517"/>
      <c r="G191" s="518"/>
      <c r="H191" s="301"/>
      <c r="I191" s="301"/>
      <c r="J191" s="147" t="str">
        <f>IF('ZASOBY N'!$F188="","",'ZASOBY N'!$F188)</f>
        <v/>
      </c>
      <c r="K191" s="519"/>
      <c r="L191" s="520" t="str">
        <f t="shared" si="104"/>
        <v/>
      </c>
      <c r="M191" s="521"/>
      <c r="N191" s="521"/>
      <c r="O191" s="140" t="str">
        <f>IF(L191="","",IF(OR(E191=LEGENDA!$D$28,E191=LEGENDA!$D$29,E191=LEGENDA!$D$31,E191=LEGENDA!$D$38),0.15,0))</f>
        <v/>
      </c>
      <c r="P191" s="140" t="str">
        <f>IF(L191="","",IF(AND(E191=LEGENDA!$D$39,H191=""),"BRAK kol.7",IF(AND(F191=LEGENDA!$A$105,H191=""),"BRAK kol.7",IF(AND(F191=LEGENDA!$A$106,H191=""),"BRAK kol.7",IF(AND(F191=LEGENDA!$A$107,H191=""),"BRAK kol.7",IF(AND(F191=LEGENDA!$A$108,H191=""),"BRAK kol.7",IF(AND(F191=LEGENDA!$A$109,H191=""),"BRAK kol.7",L191*O191)))))))</f>
        <v/>
      </c>
      <c r="Q191" s="141" t="str">
        <f t="shared" si="72"/>
        <v/>
      </c>
      <c r="R191" s="142" t="str">
        <f t="shared" si="105"/>
        <v/>
      </c>
      <c r="S191" s="522" t="str">
        <f t="shared" si="106"/>
        <v/>
      </c>
      <c r="T191" s="431" t="str">
        <f t="shared" si="74"/>
        <v/>
      </c>
      <c r="U191" s="523"/>
      <c r="V191" s="431" t="str">
        <f t="shared" si="107"/>
        <v/>
      </c>
      <c r="W191" s="524"/>
      <c r="X191" s="302" t="str">
        <f>IF(U191="","",IF(AND(V191="",W191=""),"",IF(AND(E191=LEGENDA!$D$39,H191=""),"BRAK kol.7",IF(AND(F191=LEGENDA!$A$105,H191="",E191=LEGENDA!$D$35),V191*W191,IF(AND(F191=LEGENDA!$A$105,H191="",E191=LEGENDA!$D$36),V191*W191,IF(AND(F191=LEGENDA!$A$105,H191=""),"BRAK kol.7",IF(AND(F191=LEGENDA!$A$106,H191=""),"BRAK kol.7",IF(AND(F191=LEGENDA!$A$107,H191=""),"BRAK kol.7",IF(AND(F191=LEGENDA!$A$108,H191=""),"BRAK kol.7",IF(AND(F191=LEGENDA!$A$109,H191=""),"BRAK kol.7",IF(AND(U191&gt;0,W191=""),"Brakkol21",IF(OR(T191="Błąd kol. 7",T191="Błąd kol.8"),T191,IF(AND(H191="",I191=""),"BRAKkol7-8",V191*W191)))))))))))))</f>
        <v/>
      </c>
      <c r="Y191" s="523"/>
      <c r="Z191" s="431" t="str">
        <f t="shared" si="108"/>
        <v/>
      </c>
      <c r="AA191" s="524"/>
      <c r="AB191" s="525" t="str">
        <f>IF(OR(Y191="",Z191="",AA191=""),"",IF(AND(E191=LEGENDA!$D$39,H191=""),"BRAK kol.7",IF(AND(F191=LEGENDA!$A$105,H191=""),"BRAK kol.7",IF(AND(F191=LEGENDA!$A$106,H191=""),"BRAK kol.7",IF(AND(F191=LEGENDA!$A$107,H191=""),"BRAK kol.7",IF(AND(F191=LEGENDA!$A$108,H191=""),"BRAK kol.7",IF(AND(F191=LEGENDA!$A$109,H191=""),"BRAK kol.7",Z191*AA191)))))))</f>
        <v/>
      </c>
      <c r="AC191" s="302" t="str">
        <f t="shared" si="77"/>
        <v/>
      </c>
      <c r="AD191" s="143" t="str">
        <f>IFERROR(IF(OR(J191="",AC191=""),"",IF(AND(E191=LEGENDA!$D$39,H191="",I191=""),"BRAK kol.7",AC191*$J191)),"BRAK kol.7")</f>
        <v/>
      </c>
      <c r="AE191" s="527" t="str">
        <f t="shared" si="109"/>
        <v/>
      </c>
      <c r="AF191" s="526" t="str">
        <f t="shared" si="110"/>
        <v/>
      </c>
      <c r="AG191" s="526" t="str">
        <f t="shared" si="111"/>
        <v/>
      </c>
      <c r="AH191" s="526" t="str">
        <f t="shared" si="81"/>
        <v/>
      </c>
      <c r="AI191" s="528"/>
      <c r="AJ191" s="529"/>
      <c r="AK191" s="286" t="str">
        <f t="shared" si="82"/>
        <v/>
      </c>
      <c r="AL191" s="287" t="str">
        <f t="shared" si="112"/>
        <v/>
      </c>
      <c r="AM191" s="287" t="str">
        <f t="shared" si="113"/>
        <v/>
      </c>
      <c r="AN191" s="530" t="str">
        <f>IF('ZASOBY N'!BD188="","",'ZASOBY N'!BD188)</f>
        <v/>
      </c>
      <c r="AO191" s="531"/>
      <c r="AP191" s="333">
        <f t="shared" si="85"/>
        <v>0</v>
      </c>
      <c r="AQ191" s="333">
        <f t="shared" si="103"/>
        <v>0</v>
      </c>
      <c r="AR191" s="333">
        <f t="shared" si="103"/>
        <v>0</v>
      </c>
      <c r="AS191" s="333">
        <f t="shared" si="86"/>
        <v>0</v>
      </c>
      <c r="AT191" s="333">
        <f t="shared" si="126"/>
        <v>0</v>
      </c>
      <c r="AU191" s="333">
        <f t="shared" si="88"/>
        <v>0</v>
      </c>
      <c r="AV191" s="532" t="str">
        <f>IF(BJ191=0,"",NN!BJ191)</f>
        <v/>
      </c>
      <c r="AW191" s="460" t="str">
        <f>IF('UPR BILANS N'!W189="","",'UPR BILANS N'!W189)</f>
        <v/>
      </c>
      <c r="AX191" s="533" t="str">
        <f t="shared" si="114"/>
        <v/>
      </c>
      <c r="AY191" s="533"/>
      <c r="AZ191" s="533"/>
      <c r="BA191" s="533"/>
      <c r="BB191" s="533"/>
      <c r="BC191" s="533"/>
      <c r="BD191" s="533"/>
      <c r="BE191" s="533"/>
      <c r="BF191" s="533"/>
      <c r="BG191" s="533"/>
      <c r="BH191" s="533"/>
      <c r="BI191" s="533"/>
      <c r="BJ191" s="414">
        <f>IFERROR(IF(AND(BL191=1,BM191=1,SUMIF($C191:$C$525,$C191,$AH191:$AH$525)=$BN191),$BN191,IF($BO191&gt;0,$BO191,IF(AND(B191=B192,C191=C192,D191=D192,J191=J192),AH191+AH192,IF(AND(COUNTIF($C$13:$C190,$C191)&gt;=1,COUNTIF($D$13:$D190,$D191)&gt;=1),0,IF(AND(SUMIF($B191:$B$525,$B191,$AH191:$AH$525)&gt;$AH191,SUMIF($C191:$C$525,$C191,$AH191:$AH$525)&gt;$AH191,SUMIF($D191:$D$525,$D191,$AH191:$AH$525)&gt;$AH191),SUMIF($C191:$C$525,$C191,$BN191:$BN$525),0))))),0)</f>
        <v>0</v>
      </c>
      <c r="BK191" s="534"/>
      <c r="BL191" s="535">
        <f>COUNTIFS('ZASOBY N'!$B188:$B$525,'ZASOBY N'!$B188,'ZASOBY N'!$C188:'ZASOBY N'!$C$525,'ZASOBY N'!$C188,'ZASOBY N'!$D188:'ZASOBY N'!$D$525,'ZASOBY N'!$D188,'ZASOBY N'!$H188:'ZASOBY N'!$H$525,'ZASOBY N'!$H188 )</f>
        <v>0</v>
      </c>
      <c r="BM191" s="536">
        <f>COUNTIFS('ZASOBY N'!$B$10:$B188,'ZASOBY N'!$B188,'ZASOBY N'!$C$10:'ZASOBY N'!$C188,'ZASOBY N'!$C188,'ZASOBY N'!$D$10:'ZASOBY N'!$D188,'ZASOBY N'!$D188,'ZASOBY N'!$H$10:'ZASOBY N'!$H188,'ZASOBY N'!$H188 )</f>
        <v>0</v>
      </c>
      <c r="BN191" s="537">
        <f t="shared" si="115"/>
        <v>0</v>
      </c>
      <c r="BO191" s="538">
        <f t="shared" si="116"/>
        <v>0</v>
      </c>
      <c r="BP191" s="533"/>
      <c r="BQ191" s="533"/>
      <c r="BR191" s="533"/>
      <c r="BS191" s="533"/>
      <c r="BT191" s="533"/>
      <c r="BU191" s="533"/>
      <c r="BV191" s="533"/>
      <c r="BW191" s="539" t="str">
        <f t="shared" si="117"/>
        <v/>
      </c>
      <c r="BX191" s="439" t="str">
        <f>IF(E191=0,"",NN!E191)</f>
        <v/>
      </c>
      <c r="BY191" s="396" t="str">
        <f>IF(A191="","",NN!A191)</f>
        <v/>
      </c>
      <c r="BZ191" s="428" t="str">
        <f>IF(OR(E191=LEGENDA!$D$30,E191=LEGENDA!$D$31,E191=LEGENDA!$D$32,E191=LEGENDA!$D$33,E191=LEGENDA!$D$34,E191=LEGENDA!$D$35,E191=LEGENDA!$D$36,E191=LEGENDA!$D$37),AV191,"")</f>
        <v/>
      </c>
      <c r="CA191" s="428" t="str">
        <f>IF(OR(E191=LEGENDA!$D$30,E191=LEGENDA!$D$31,E191=LEGENDA!$D$32,E191=LEGENDA!$D$33,E191=LEGENDA!$D$34,E191=LEGENDA!$D$35,E191=LEGENDA!$D$36,E191=LEGENDA!$D$37),AG191,"")</f>
        <v/>
      </c>
      <c r="CB191" s="397" t="str">
        <f t="shared" si="118"/>
        <v/>
      </c>
      <c r="CC191" s="397" t="str">
        <f t="shared" si="119"/>
        <v/>
      </c>
      <c r="CD191" s="397" t="str">
        <f t="shared" si="120"/>
        <v/>
      </c>
      <c r="CE191" s="397" t="str">
        <f t="shared" si="121"/>
        <v/>
      </c>
      <c r="CF191" s="397" t="str">
        <f t="shared" si="122"/>
        <v/>
      </c>
      <c r="CG191" s="397" t="str">
        <f t="shared" si="123"/>
        <v/>
      </c>
      <c r="CH191" s="397" t="str">
        <f>IF(OR(E191=LEGENDA!$D$28,E191=LEGENDA!$D$29,E191=LEGENDA!$D$30,E191=LEGENDA!$D$31,E191=LEGENDA!$D$32,E191=LEGENDA!$D$33,E191=LEGENDA!$D$34,E191=LEGENDA!$D$35,E191=LEGENDA!$D$36,E191=LEGENDA!$D$39),1,"")</f>
        <v/>
      </c>
      <c r="CI191" s="397" t="str">
        <f t="shared" si="124"/>
        <v/>
      </c>
      <c r="CJ191" s="397" t="str">
        <f t="shared" si="125"/>
        <v/>
      </c>
    </row>
    <row r="192" spans="1:88" s="50" customFormat="1" ht="16.2" customHeight="1" thickBot="1" x14ac:dyDescent="0.3">
      <c r="A192" s="514" t="str">
        <f>IF('ZASOBY N'!A189="","",'ZASOBY N'!A189)</f>
        <v/>
      </c>
      <c r="B192" s="515" t="str">
        <f>IF('ZASOBY N'!B189="","",'ZASOBY N'!B189)</f>
        <v/>
      </c>
      <c r="C192" s="515" t="str">
        <f>IF('ZASOBY N'!C189="","",'ZASOBY N'!C189)</f>
        <v/>
      </c>
      <c r="D192" s="516" t="str">
        <f>IF('ZASOBY N'!D189="","",'ZASOBY N'!D189)</f>
        <v/>
      </c>
      <c r="E192" s="404"/>
      <c r="F192" s="517"/>
      <c r="G192" s="518"/>
      <c r="H192" s="301"/>
      <c r="I192" s="301"/>
      <c r="J192" s="147" t="str">
        <f>IF('ZASOBY N'!$F189="","",'ZASOBY N'!$F189)</f>
        <v/>
      </c>
      <c r="K192" s="519"/>
      <c r="L192" s="520" t="str">
        <f t="shared" si="104"/>
        <v/>
      </c>
      <c r="M192" s="521"/>
      <c r="N192" s="521"/>
      <c r="O192" s="140" t="str">
        <f>IF(L192="","",IF(OR(E192=LEGENDA!$D$28,E192=LEGENDA!$D$29,E192=LEGENDA!$D$31,E192=LEGENDA!$D$38),0.15,0))</f>
        <v/>
      </c>
      <c r="P192" s="140" t="str">
        <f>IF(L192="","",IF(AND(E192=LEGENDA!$D$39,H192=""),"BRAK kol.7",IF(AND(F192=LEGENDA!$A$105,H192=""),"BRAK kol.7",IF(AND(F192=LEGENDA!$A$106,H192=""),"BRAK kol.7",IF(AND(F192=LEGENDA!$A$107,H192=""),"BRAK kol.7",IF(AND(F192=LEGENDA!$A$108,H192=""),"BRAK kol.7",IF(AND(F192=LEGENDA!$A$109,H192=""),"BRAK kol.7",L192*O192)))))))</f>
        <v/>
      </c>
      <c r="Q192" s="141" t="str">
        <f t="shared" si="72"/>
        <v/>
      </c>
      <c r="R192" s="142" t="str">
        <f t="shared" si="105"/>
        <v/>
      </c>
      <c r="S192" s="522" t="str">
        <f t="shared" si="106"/>
        <v/>
      </c>
      <c r="T192" s="431" t="str">
        <f t="shared" si="74"/>
        <v/>
      </c>
      <c r="U192" s="523"/>
      <c r="V192" s="431" t="str">
        <f t="shared" si="107"/>
        <v/>
      </c>
      <c r="W192" s="524"/>
      <c r="X192" s="302" t="str">
        <f>IF(U192="","",IF(AND(V192="",W192=""),"",IF(AND(E192=LEGENDA!$D$39,H192=""),"BRAK kol.7",IF(AND(F192=LEGENDA!$A$105,H192="",E192=LEGENDA!$D$35),V192*W192,IF(AND(F192=LEGENDA!$A$105,H192="",E192=LEGENDA!$D$36),V192*W192,IF(AND(F192=LEGENDA!$A$105,H192=""),"BRAK kol.7",IF(AND(F192=LEGENDA!$A$106,H192=""),"BRAK kol.7",IF(AND(F192=LEGENDA!$A$107,H192=""),"BRAK kol.7",IF(AND(F192=LEGENDA!$A$108,H192=""),"BRAK kol.7",IF(AND(F192=LEGENDA!$A$109,H192=""),"BRAK kol.7",IF(AND(U192&gt;0,W192=""),"Brakkol21",IF(OR(T192="Błąd kol. 7",T192="Błąd kol.8"),T192,IF(AND(H192="",I192=""),"BRAKkol7-8",V192*W192)))))))))))))</f>
        <v/>
      </c>
      <c r="Y192" s="523"/>
      <c r="Z192" s="431" t="str">
        <f t="shared" si="108"/>
        <v/>
      </c>
      <c r="AA192" s="524"/>
      <c r="AB192" s="525" t="str">
        <f>IF(OR(Y192="",Z192="",AA192=""),"",IF(AND(E192=LEGENDA!$D$39,H192=""),"BRAK kol.7",IF(AND(F192=LEGENDA!$A$105,H192=""),"BRAK kol.7",IF(AND(F192=LEGENDA!$A$106,H192=""),"BRAK kol.7",IF(AND(F192=LEGENDA!$A$107,H192=""),"BRAK kol.7",IF(AND(F192=LEGENDA!$A$108,H192=""),"BRAK kol.7",IF(AND(F192=LEGENDA!$A$109,H192=""),"BRAK kol.7",Z192*AA192)))))))</f>
        <v/>
      </c>
      <c r="AC192" s="302" t="str">
        <f t="shared" si="77"/>
        <v/>
      </c>
      <c r="AD192" s="143" t="str">
        <f>IFERROR(IF(OR(J192="",AC192=""),"",IF(AND(E192=LEGENDA!$D$39,H192="",I192=""),"BRAK kol.7",AC192*$J192)),"BRAK kol.7")</f>
        <v/>
      </c>
      <c r="AE192" s="527" t="str">
        <f t="shared" si="109"/>
        <v/>
      </c>
      <c r="AF192" s="526" t="str">
        <f t="shared" si="110"/>
        <v/>
      </c>
      <c r="AG192" s="526" t="str">
        <f t="shared" si="111"/>
        <v/>
      </c>
      <c r="AH192" s="526" t="str">
        <f t="shared" si="81"/>
        <v/>
      </c>
      <c r="AI192" s="528"/>
      <c r="AJ192" s="529"/>
      <c r="AK192" s="286" t="str">
        <f t="shared" si="82"/>
        <v/>
      </c>
      <c r="AL192" s="287" t="str">
        <f t="shared" si="112"/>
        <v/>
      </c>
      <c r="AM192" s="287" t="str">
        <f t="shared" si="113"/>
        <v/>
      </c>
      <c r="AN192" s="530" t="str">
        <f>IF('ZASOBY N'!BD189="","",'ZASOBY N'!BD189)</f>
        <v/>
      </c>
      <c r="AO192" s="531"/>
      <c r="AP192" s="333">
        <f t="shared" si="85"/>
        <v>0</v>
      </c>
      <c r="AQ192" s="333">
        <f t="shared" si="103"/>
        <v>0</v>
      </c>
      <c r="AR192" s="333">
        <f t="shared" si="103"/>
        <v>0</v>
      </c>
      <c r="AS192" s="333">
        <f t="shared" si="86"/>
        <v>0</v>
      </c>
      <c r="AT192" s="333">
        <f t="shared" si="126"/>
        <v>0</v>
      </c>
      <c r="AU192" s="333">
        <f t="shared" si="88"/>
        <v>0</v>
      </c>
      <c r="AV192" s="532" t="str">
        <f>IF(BJ192=0,"",NN!BJ192)</f>
        <v/>
      </c>
      <c r="AW192" s="460" t="str">
        <f>IF('UPR BILANS N'!W190="","",'UPR BILANS N'!W190)</f>
        <v/>
      </c>
      <c r="AX192" s="533" t="str">
        <f t="shared" si="114"/>
        <v/>
      </c>
      <c r="AY192" s="533"/>
      <c r="AZ192" s="533"/>
      <c r="BA192" s="533"/>
      <c r="BB192" s="533"/>
      <c r="BC192" s="533"/>
      <c r="BD192" s="533"/>
      <c r="BE192" s="533"/>
      <c r="BF192" s="533"/>
      <c r="BG192" s="533"/>
      <c r="BH192" s="533"/>
      <c r="BI192" s="533"/>
      <c r="BJ192" s="414">
        <f>IFERROR(IF(AND(BL192=1,BM192=1,SUMIF($C192:$C$525,$C192,$AH192:$AH$525)=$BN192),$BN192,IF($BO192&gt;0,$BO192,IF(AND(B192=B193,C192=C193,D192=D193,J192=J193),AH192+AH193,IF(AND(COUNTIF($C$13:$C191,$C192)&gt;=1,COUNTIF($D$13:$D191,$D192)&gt;=1),0,IF(AND(SUMIF($B192:$B$525,$B192,$AH192:$AH$525)&gt;$AH192,SUMIF($C192:$C$525,$C192,$AH192:$AH$525)&gt;$AH192,SUMIF($D192:$D$525,$D192,$AH192:$AH$525)&gt;$AH192),SUMIF($C192:$C$525,$C192,$BN192:$BN$525),0))))),0)</f>
        <v>0</v>
      </c>
      <c r="BK192" s="534"/>
      <c r="BL192" s="535">
        <f>COUNTIFS('ZASOBY N'!$B189:$B$525,'ZASOBY N'!$B189,'ZASOBY N'!$C189:'ZASOBY N'!$C$525,'ZASOBY N'!$C189,'ZASOBY N'!$D189:'ZASOBY N'!$D$525,'ZASOBY N'!$D189,'ZASOBY N'!$H189:'ZASOBY N'!$H$525,'ZASOBY N'!$H189 )</f>
        <v>0</v>
      </c>
      <c r="BM192" s="536">
        <f>COUNTIFS('ZASOBY N'!$B$10:$B189,'ZASOBY N'!$B189,'ZASOBY N'!$C$10:'ZASOBY N'!$C189,'ZASOBY N'!$C189,'ZASOBY N'!$D$10:'ZASOBY N'!$D189,'ZASOBY N'!$D189,'ZASOBY N'!$H$10:'ZASOBY N'!$H189,'ZASOBY N'!$H189 )</f>
        <v>0</v>
      </c>
      <c r="BN192" s="537">
        <f t="shared" si="115"/>
        <v>0</v>
      </c>
      <c r="BO192" s="538">
        <f t="shared" si="116"/>
        <v>0</v>
      </c>
      <c r="BP192" s="533"/>
      <c r="BQ192" s="533"/>
      <c r="BR192" s="533"/>
      <c r="BS192" s="533"/>
      <c r="BT192" s="533"/>
      <c r="BU192" s="533"/>
      <c r="BV192" s="533"/>
      <c r="BW192" s="539" t="str">
        <f t="shared" si="117"/>
        <v/>
      </c>
      <c r="BX192" s="439" t="str">
        <f>IF(E192=0,"",NN!E192)</f>
        <v/>
      </c>
      <c r="BY192" s="396" t="str">
        <f>IF(A192="","",NN!A192)</f>
        <v/>
      </c>
      <c r="BZ192" s="428" t="str">
        <f>IF(OR(E192=LEGENDA!$D$30,E192=LEGENDA!$D$31,E192=LEGENDA!$D$32,E192=LEGENDA!$D$33,E192=LEGENDA!$D$34,E192=LEGENDA!$D$35,E192=LEGENDA!$D$36,E192=LEGENDA!$D$37),AV192,"")</f>
        <v/>
      </c>
      <c r="CA192" s="428" t="str">
        <f>IF(OR(E192=LEGENDA!$D$30,E192=LEGENDA!$D$31,E192=LEGENDA!$D$32,E192=LEGENDA!$D$33,E192=LEGENDA!$D$34,E192=LEGENDA!$D$35,E192=LEGENDA!$D$36,E192=LEGENDA!$D$37),AG192,"")</f>
        <v/>
      </c>
      <c r="CB192" s="397" t="str">
        <f t="shared" si="118"/>
        <v/>
      </c>
      <c r="CC192" s="397" t="str">
        <f t="shared" si="119"/>
        <v/>
      </c>
      <c r="CD192" s="397" t="str">
        <f t="shared" si="120"/>
        <v/>
      </c>
      <c r="CE192" s="397" t="str">
        <f t="shared" si="121"/>
        <v/>
      </c>
      <c r="CF192" s="397" t="str">
        <f t="shared" si="122"/>
        <v/>
      </c>
      <c r="CG192" s="397" t="str">
        <f t="shared" si="123"/>
        <v/>
      </c>
      <c r="CH192" s="397" t="str">
        <f>IF(OR(E192=LEGENDA!$D$28,E192=LEGENDA!$D$29,E192=LEGENDA!$D$30,E192=LEGENDA!$D$31,E192=LEGENDA!$D$32,E192=LEGENDA!$D$33,E192=LEGENDA!$D$34,E192=LEGENDA!$D$35,E192=LEGENDA!$D$36,E192=LEGENDA!$D$39),1,"")</f>
        <v/>
      </c>
      <c r="CI192" s="397" t="str">
        <f t="shared" si="124"/>
        <v/>
      </c>
      <c r="CJ192" s="397" t="str">
        <f t="shared" si="125"/>
        <v/>
      </c>
    </row>
    <row r="193" spans="1:88" s="50" customFormat="1" ht="16.2" customHeight="1" thickBot="1" x14ac:dyDescent="0.3">
      <c r="A193" s="514" t="str">
        <f>IF('ZASOBY N'!A190="","",'ZASOBY N'!A190)</f>
        <v/>
      </c>
      <c r="B193" s="515" t="str">
        <f>IF('ZASOBY N'!B190="","",'ZASOBY N'!B190)</f>
        <v/>
      </c>
      <c r="C193" s="515" t="str">
        <f>IF('ZASOBY N'!C190="","",'ZASOBY N'!C190)</f>
        <v/>
      </c>
      <c r="D193" s="516" t="str">
        <f>IF('ZASOBY N'!D190="","",'ZASOBY N'!D190)</f>
        <v/>
      </c>
      <c r="E193" s="404"/>
      <c r="F193" s="517"/>
      <c r="G193" s="518"/>
      <c r="H193" s="301"/>
      <c r="I193" s="301"/>
      <c r="J193" s="147" t="str">
        <f>IF('ZASOBY N'!$F190="","",'ZASOBY N'!$F190)</f>
        <v/>
      </c>
      <c r="K193" s="519"/>
      <c r="L193" s="520" t="str">
        <f t="shared" si="104"/>
        <v/>
      </c>
      <c r="M193" s="521"/>
      <c r="N193" s="521"/>
      <c r="O193" s="140" t="str">
        <f>IF(L193="","",IF(OR(E193=LEGENDA!$D$28,E193=LEGENDA!$D$29,E193=LEGENDA!$D$31,E193=LEGENDA!$D$38),0.15,0))</f>
        <v/>
      </c>
      <c r="P193" s="140" t="str">
        <f>IF(L193="","",IF(AND(E193=LEGENDA!$D$39,H193=""),"BRAK kol.7",IF(AND(F193=LEGENDA!$A$105,H193=""),"BRAK kol.7",IF(AND(F193=LEGENDA!$A$106,H193=""),"BRAK kol.7",IF(AND(F193=LEGENDA!$A$107,H193=""),"BRAK kol.7",IF(AND(F193=LEGENDA!$A$108,H193=""),"BRAK kol.7",IF(AND(F193=LEGENDA!$A$109,H193=""),"BRAK kol.7",L193*O193)))))))</f>
        <v/>
      </c>
      <c r="Q193" s="141" t="str">
        <f t="shared" si="72"/>
        <v/>
      </c>
      <c r="R193" s="142" t="str">
        <f t="shared" si="105"/>
        <v/>
      </c>
      <c r="S193" s="522" t="str">
        <f t="shared" si="106"/>
        <v/>
      </c>
      <c r="T193" s="431" t="str">
        <f t="shared" si="74"/>
        <v/>
      </c>
      <c r="U193" s="523"/>
      <c r="V193" s="431" t="str">
        <f t="shared" si="107"/>
        <v/>
      </c>
      <c r="W193" s="524"/>
      <c r="X193" s="302" t="str">
        <f>IF(U193="","",IF(AND(V193="",W193=""),"",IF(AND(E193=LEGENDA!$D$39,H193=""),"BRAK kol.7",IF(AND(F193=LEGENDA!$A$105,H193="",E193=LEGENDA!$D$35),V193*W193,IF(AND(F193=LEGENDA!$A$105,H193="",E193=LEGENDA!$D$36),V193*W193,IF(AND(F193=LEGENDA!$A$105,H193=""),"BRAK kol.7",IF(AND(F193=LEGENDA!$A$106,H193=""),"BRAK kol.7",IF(AND(F193=LEGENDA!$A$107,H193=""),"BRAK kol.7",IF(AND(F193=LEGENDA!$A$108,H193=""),"BRAK kol.7",IF(AND(F193=LEGENDA!$A$109,H193=""),"BRAK kol.7",IF(AND(U193&gt;0,W193=""),"Brakkol21",IF(OR(T193="Błąd kol. 7",T193="Błąd kol.8"),T193,IF(AND(H193="",I193=""),"BRAKkol7-8",V193*W193)))))))))))))</f>
        <v/>
      </c>
      <c r="Y193" s="523"/>
      <c r="Z193" s="431" t="str">
        <f t="shared" si="108"/>
        <v/>
      </c>
      <c r="AA193" s="524"/>
      <c r="AB193" s="525" t="str">
        <f>IF(OR(Y193="",Z193="",AA193=""),"",IF(AND(E193=LEGENDA!$D$39,H193=""),"BRAK kol.7",IF(AND(F193=LEGENDA!$A$105,H193=""),"BRAK kol.7",IF(AND(F193=LEGENDA!$A$106,H193=""),"BRAK kol.7",IF(AND(F193=LEGENDA!$A$107,H193=""),"BRAK kol.7",IF(AND(F193=LEGENDA!$A$108,H193=""),"BRAK kol.7",IF(AND(F193=LEGENDA!$A$109,H193=""),"BRAK kol.7",Z193*AA193)))))))</f>
        <v/>
      </c>
      <c r="AC193" s="302" t="str">
        <f t="shared" si="77"/>
        <v/>
      </c>
      <c r="AD193" s="143" t="str">
        <f>IFERROR(IF(OR(J193="",AC193=""),"",IF(AND(E193=LEGENDA!$D$39,H193="",I193=""),"BRAK kol.7",AC193*$J193)),"BRAK kol.7")</f>
        <v/>
      </c>
      <c r="AE193" s="527" t="str">
        <f t="shared" si="109"/>
        <v/>
      </c>
      <c r="AF193" s="526" t="str">
        <f t="shared" si="110"/>
        <v/>
      </c>
      <c r="AG193" s="526" t="str">
        <f t="shared" si="111"/>
        <v/>
      </c>
      <c r="AH193" s="526" t="str">
        <f t="shared" si="81"/>
        <v/>
      </c>
      <c r="AI193" s="528"/>
      <c r="AJ193" s="529"/>
      <c r="AK193" s="286" t="str">
        <f t="shared" si="82"/>
        <v/>
      </c>
      <c r="AL193" s="287" t="str">
        <f t="shared" si="112"/>
        <v/>
      </c>
      <c r="AM193" s="287" t="str">
        <f t="shared" si="113"/>
        <v/>
      </c>
      <c r="AN193" s="530" t="str">
        <f>IF('ZASOBY N'!BD190="","",'ZASOBY N'!BD190)</f>
        <v/>
      </c>
      <c r="AO193" s="531"/>
      <c r="AP193" s="333">
        <f t="shared" si="85"/>
        <v>0</v>
      </c>
      <c r="AQ193" s="333">
        <f t="shared" si="103"/>
        <v>0</v>
      </c>
      <c r="AR193" s="333">
        <f t="shared" si="103"/>
        <v>0</v>
      </c>
      <c r="AS193" s="333">
        <f t="shared" si="86"/>
        <v>0</v>
      </c>
      <c r="AT193" s="333">
        <f t="shared" si="126"/>
        <v>0</v>
      </c>
      <c r="AU193" s="333">
        <f t="shared" si="88"/>
        <v>0</v>
      </c>
      <c r="AV193" s="532" t="str">
        <f>IF(BJ193=0,"",NN!BJ193)</f>
        <v/>
      </c>
      <c r="AW193" s="460" t="str">
        <f>IF('UPR BILANS N'!W191="","",'UPR BILANS N'!W191)</f>
        <v/>
      </c>
      <c r="AX193" s="533" t="str">
        <f t="shared" si="114"/>
        <v/>
      </c>
      <c r="AY193" s="533"/>
      <c r="AZ193" s="533"/>
      <c r="BA193" s="533"/>
      <c r="BB193" s="533"/>
      <c r="BC193" s="533"/>
      <c r="BD193" s="533"/>
      <c r="BE193" s="533"/>
      <c r="BF193" s="533"/>
      <c r="BG193" s="533"/>
      <c r="BH193" s="533"/>
      <c r="BI193" s="533"/>
      <c r="BJ193" s="414">
        <f>IFERROR(IF(AND(BL193=1,BM193=1,SUMIF($C193:$C$525,$C193,$AH193:$AH$525)=$BN193),$BN193,IF($BO193&gt;0,$BO193,IF(AND(B193=B194,C193=C194,D193=D194,J193=J194),AH193+AH194,IF(AND(COUNTIF($C$13:$C192,$C193)&gt;=1,COUNTIF($D$13:$D192,$D193)&gt;=1),0,IF(AND(SUMIF($B193:$B$525,$B193,$AH193:$AH$525)&gt;$AH193,SUMIF($C193:$C$525,$C193,$AH193:$AH$525)&gt;$AH193,SUMIF($D193:$D$525,$D193,$AH193:$AH$525)&gt;$AH193),SUMIF($C193:$C$525,$C193,$BN193:$BN$525),0))))),0)</f>
        <v>0</v>
      </c>
      <c r="BK193" s="534"/>
      <c r="BL193" s="535">
        <f>COUNTIFS('ZASOBY N'!$B190:$B$525,'ZASOBY N'!$B190,'ZASOBY N'!$C190:'ZASOBY N'!$C$525,'ZASOBY N'!$C190,'ZASOBY N'!$D190:'ZASOBY N'!$D$525,'ZASOBY N'!$D190,'ZASOBY N'!$H190:'ZASOBY N'!$H$525,'ZASOBY N'!$H190 )</f>
        <v>0</v>
      </c>
      <c r="BM193" s="536">
        <f>COUNTIFS('ZASOBY N'!$B$10:$B190,'ZASOBY N'!$B190,'ZASOBY N'!$C$10:'ZASOBY N'!$C190,'ZASOBY N'!$C190,'ZASOBY N'!$D$10:'ZASOBY N'!$D190,'ZASOBY N'!$D190,'ZASOBY N'!$H$10:'ZASOBY N'!$H190,'ZASOBY N'!$H190 )</f>
        <v>0</v>
      </c>
      <c r="BN193" s="537">
        <f t="shared" si="115"/>
        <v>0</v>
      </c>
      <c r="BO193" s="538">
        <f t="shared" si="116"/>
        <v>0</v>
      </c>
      <c r="BP193" s="533"/>
      <c r="BQ193" s="533"/>
      <c r="BR193" s="533"/>
      <c r="BS193" s="533"/>
      <c r="BT193" s="533"/>
      <c r="BU193" s="533"/>
      <c r="BV193" s="533"/>
      <c r="BW193" s="539" t="str">
        <f t="shared" si="117"/>
        <v/>
      </c>
      <c r="BX193" s="439" t="str">
        <f>IF(E193=0,"",NN!E193)</f>
        <v/>
      </c>
      <c r="BY193" s="396" t="str">
        <f>IF(A193="","",NN!A193)</f>
        <v/>
      </c>
      <c r="BZ193" s="428" t="str">
        <f>IF(OR(E193=LEGENDA!$D$30,E193=LEGENDA!$D$31,E193=LEGENDA!$D$32,E193=LEGENDA!$D$33,E193=LEGENDA!$D$34,E193=LEGENDA!$D$35,E193=LEGENDA!$D$36,E193=LEGENDA!$D$37),AV193,"")</f>
        <v/>
      </c>
      <c r="CA193" s="428" t="str">
        <f>IF(OR(E193=LEGENDA!$D$30,E193=LEGENDA!$D$31,E193=LEGENDA!$D$32,E193=LEGENDA!$D$33,E193=LEGENDA!$D$34,E193=LEGENDA!$D$35,E193=LEGENDA!$D$36,E193=LEGENDA!$D$37),AG193,"")</f>
        <v/>
      </c>
      <c r="CB193" s="397" t="str">
        <f t="shared" si="118"/>
        <v/>
      </c>
      <c r="CC193" s="397" t="str">
        <f t="shared" si="119"/>
        <v/>
      </c>
      <c r="CD193" s="397" t="str">
        <f t="shared" si="120"/>
        <v/>
      </c>
      <c r="CE193" s="397" t="str">
        <f t="shared" si="121"/>
        <v/>
      </c>
      <c r="CF193" s="397" t="str">
        <f t="shared" si="122"/>
        <v/>
      </c>
      <c r="CG193" s="397" t="str">
        <f t="shared" si="123"/>
        <v/>
      </c>
      <c r="CH193" s="397" t="str">
        <f>IF(OR(E193=LEGENDA!$D$28,E193=LEGENDA!$D$29,E193=LEGENDA!$D$30,E193=LEGENDA!$D$31,E193=LEGENDA!$D$32,E193=LEGENDA!$D$33,E193=LEGENDA!$D$34,E193=LEGENDA!$D$35,E193=LEGENDA!$D$36,E193=LEGENDA!$D$39),1,"")</f>
        <v/>
      </c>
      <c r="CI193" s="397" t="str">
        <f t="shared" si="124"/>
        <v/>
      </c>
      <c r="CJ193" s="397" t="str">
        <f t="shared" si="125"/>
        <v/>
      </c>
    </row>
    <row r="194" spans="1:88" s="50" customFormat="1" ht="16.2" customHeight="1" thickBot="1" x14ac:dyDescent="0.3">
      <c r="A194" s="514" t="str">
        <f>IF('ZASOBY N'!A191="","",'ZASOBY N'!A191)</f>
        <v/>
      </c>
      <c r="B194" s="515" t="str">
        <f>IF('ZASOBY N'!B191="","",'ZASOBY N'!B191)</f>
        <v/>
      </c>
      <c r="C194" s="515" t="str">
        <f>IF('ZASOBY N'!C191="","",'ZASOBY N'!C191)</f>
        <v/>
      </c>
      <c r="D194" s="516" t="str">
        <f>IF('ZASOBY N'!D191="","",'ZASOBY N'!D191)</f>
        <v/>
      </c>
      <c r="E194" s="404"/>
      <c r="F194" s="517"/>
      <c r="G194" s="518"/>
      <c r="H194" s="301"/>
      <c r="I194" s="301"/>
      <c r="J194" s="147" t="str">
        <f>IF('ZASOBY N'!$F191="","",'ZASOBY N'!$F191)</f>
        <v/>
      </c>
      <c r="K194" s="519"/>
      <c r="L194" s="520" t="str">
        <f t="shared" si="104"/>
        <v/>
      </c>
      <c r="M194" s="521"/>
      <c r="N194" s="521"/>
      <c r="O194" s="140" t="str">
        <f>IF(L194="","",IF(OR(E194=LEGENDA!$D$28,E194=LEGENDA!$D$29,E194=LEGENDA!$D$31,E194=LEGENDA!$D$38),0.15,0))</f>
        <v/>
      </c>
      <c r="P194" s="140" t="str">
        <f>IF(L194="","",IF(AND(E194=LEGENDA!$D$39,H194=""),"BRAK kol.7",IF(AND(F194=LEGENDA!$A$105,H194=""),"BRAK kol.7",IF(AND(F194=LEGENDA!$A$106,H194=""),"BRAK kol.7",IF(AND(F194=LEGENDA!$A$107,H194=""),"BRAK kol.7",IF(AND(F194=LEGENDA!$A$108,H194=""),"BRAK kol.7",IF(AND(F194=LEGENDA!$A$109,H194=""),"BRAK kol.7",L194*O194)))))))</f>
        <v/>
      </c>
      <c r="Q194" s="141" t="str">
        <f t="shared" si="72"/>
        <v/>
      </c>
      <c r="R194" s="142" t="str">
        <f t="shared" si="105"/>
        <v/>
      </c>
      <c r="S194" s="522" t="str">
        <f t="shared" si="106"/>
        <v/>
      </c>
      <c r="T194" s="431" t="str">
        <f t="shared" si="74"/>
        <v/>
      </c>
      <c r="U194" s="523"/>
      <c r="V194" s="431" t="str">
        <f t="shared" si="107"/>
        <v/>
      </c>
      <c r="W194" s="524"/>
      <c r="X194" s="302" t="str">
        <f>IF(U194="","",IF(AND(V194="",W194=""),"",IF(AND(E194=LEGENDA!$D$39,H194=""),"BRAK kol.7",IF(AND(F194=LEGENDA!$A$105,H194="",E194=LEGENDA!$D$35),V194*W194,IF(AND(F194=LEGENDA!$A$105,H194="",E194=LEGENDA!$D$36),V194*W194,IF(AND(F194=LEGENDA!$A$105,H194=""),"BRAK kol.7",IF(AND(F194=LEGENDA!$A$106,H194=""),"BRAK kol.7",IF(AND(F194=LEGENDA!$A$107,H194=""),"BRAK kol.7",IF(AND(F194=LEGENDA!$A$108,H194=""),"BRAK kol.7",IF(AND(F194=LEGENDA!$A$109,H194=""),"BRAK kol.7",IF(AND(U194&gt;0,W194=""),"Brakkol21",IF(OR(T194="Błąd kol. 7",T194="Błąd kol.8"),T194,IF(AND(H194="",I194=""),"BRAKkol7-8",V194*W194)))))))))))))</f>
        <v/>
      </c>
      <c r="Y194" s="523"/>
      <c r="Z194" s="431" t="str">
        <f t="shared" si="108"/>
        <v/>
      </c>
      <c r="AA194" s="524"/>
      <c r="AB194" s="525" t="str">
        <f>IF(OR(Y194="",Z194="",AA194=""),"",IF(AND(E194=LEGENDA!$D$39,H194=""),"BRAK kol.7",IF(AND(F194=LEGENDA!$A$105,H194=""),"BRAK kol.7",IF(AND(F194=LEGENDA!$A$106,H194=""),"BRAK kol.7",IF(AND(F194=LEGENDA!$A$107,H194=""),"BRAK kol.7",IF(AND(F194=LEGENDA!$A$108,H194=""),"BRAK kol.7",IF(AND(F194=LEGENDA!$A$109,H194=""),"BRAK kol.7",Z194*AA194)))))))</f>
        <v/>
      </c>
      <c r="AC194" s="302" t="str">
        <f t="shared" si="77"/>
        <v/>
      </c>
      <c r="AD194" s="143" t="str">
        <f>IFERROR(IF(OR(J194="",AC194=""),"",IF(AND(E194=LEGENDA!$D$39,H194="",I194=""),"BRAK kol.7",AC194*$J194)),"BRAK kol.7")</f>
        <v/>
      </c>
      <c r="AE194" s="527" t="str">
        <f t="shared" si="109"/>
        <v/>
      </c>
      <c r="AF194" s="526" t="str">
        <f t="shared" si="110"/>
        <v/>
      </c>
      <c r="AG194" s="526" t="str">
        <f t="shared" si="111"/>
        <v/>
      </c>
      <c r="AH194" s="526" t="str">
        <f t="shared" si="81"/>
        <v/>
      </c>
      <c r="AI194" s="528"/>
      <c r="AJ194" s="529"/>
      <c r="AK194" s="286" t="str">
        <f t="shared" si="82"/>
        <v/>
      </c>
      <c r="AL194" s="287" t="str">
        <f t="shared" si="112"/>
        <v/>
      </c>
      <c r="AM194" s="287" t="str">
        <f t="shared" si="113"/>
        <v/>
      </c>
      <c r="AN194" s="530" t="str">
        <f>IF('ZASOBY N'!BD191="","",'ZASOBY N'!BD191)</f>
        <v/>
      </c>
      <c r="AO194" s="531"/>
      <c r="AP194" s="333">
        <f t="shared" si="85"/>
        <v>0</v>
      </c>
      <c r="AQ194" s="333">
        <f t="shared" si="103"/>
        <v>0</v>
      </c>
      <c r="AR194" s="333">
        <f t="shared" si="103"/>
        <v>0</v>
      </c>
      <c r="AS194" s="333">
        <f t="shared" si="86"/>
        <v>0</v>
      </c>
      <c r="AT194" s="333">
        <f t="shared" si="126"/>
        <v>0</v>
      </c>
      <c r="AU194" s="333">
        <f t="shared" si="88"/>
        <v>0</v>
      </c>
      <c r="AV194" s="532" t="str">
        <f>IF(BJ194=0,"",NN!BJ194)</f>
        <v/>
      </c>
      <c r="AW194" s="460" t="str">
        <f>IF('UPR BILANS N'!W192="","",'UPR BILANS N'!W192)</f>
        <v/>
      </c>
      <c r="AX194" s="533" t="str">
        <f t="shared" si="114"/>
        <v/>
      </c>
      <c r="AY194" s="533"/>
      <c r="AZ194" s="533"/>
      <c r="BA194" s="533"/>
      <c r="BB194" s="533"/>
      <c r="BC194" s="533"/>
      <c r="BD194" s="533"/>
      <c r="BE194" s="533"/>
      <c r="BF194" s="533"/>
      <c r="BG194" s="533"/>
      <c r="BH194" s="533"/>
      <c r="BI194" s="533"/>
      <c r="BJ194" s="414">
        <f>IFERROR(IF(AND(BL194=1,BM194=1,SUMIF($C194:$C$525,$C194,$AH194:$AH$525)=$BN194),$BN194,IF($BO194&gt;0,$BO194,IF(AND(B194=B195,C194=C195,D194=D195,J194=J195),AH194+AH195,IF(AND(COUNTIF($C$13:$C193,$C194)&gt;=1,COUNTIF($D$13:$D193,$D194)&gt;=1),0,IF(AND(SUMIF($B194:$B$525,$B194,$AH194:$AH$525)&gt;$AH194,SUMIF($C194:$C$525,$C194,$AH194:$AH$525)&gt;$AH194,SUMIF($D194:$D$525,$D194,$AH194:$AH$525)&gt;$AH194),SUMIF($C194:$C$525,$C194,$BN194:$BN$525),0))))),0)</f>
        <v>0</v>
      </c>
      <c r="BK194" s="534"/>
      <c r="BL194" s="535">
        <f>COUNTIFS('ZASOBY N'!$B191:$B$525,'ZASOBY N'!$B191,'ZASOBY N'!$C191:'ZASOBY N'!$C$525,'ZASOBY N'!$C191,'ZASOBY N'!$D191:'ZASOBY N'!$D$525,'ZASOBY N'!$D191,'ZASOBY N'!$H191:'ZASOBY N'!$H$525,'ZASOBY N'!$H191 )</f>
        <v>0</v>
      </c>
      <c r="BM194" s="536">
        <f>COUNTIFS('ZASOBY N'!$B$10:$B191,'ZASOBY N'!$B191,'ZASOBY N'!$C$10:'ZASOBY N'!$C191,'ZASOBY N'!$C191,'ZASOBY N'!$D$10:'ZASOBY N'!$D191,'ZASOBY N'!$D191,'ZASOBY N'!$H$10:'ZASOBY N'!$H191,'ZASOBY N'!$H191 )</f>
        <v>0</v>
      </c>
      <c r="BN194" s="537">
        <f t="shared" si="115"/>
        <v>0</v>
      </c>
      <c r="BO194" s="538">
        <f t="shared" si="116"/>
        <v>0</v>
      </c>
      <c r="BP194" s="533"/>
      <c r="BQ194" s="533"/>
      <c r="BR194" s="533"/>
      <c r="BS194" s="533"/>
      <c r="BT194" s="533"/>
      <c r="BU194" s="533"/>
      <c r="BV194" s="533"/>
      <c r="BW194" s="539" t="str">
        <f t="shared" si="117"/>
        <v/>
      </c>
      <c r="BX194" s="439" t="str">
        <f>IF(E194=0,"",NN!E194)</f>
        <v/>
      </c>
      <c r="BY194" s="396" t="str">
        <f>IF(A194="","",NN!A194)</f>
        <v/>
      </c>
      <c r="BZ194" s="428" t="str">
        <f>IF(OR(E194=LEGENDA!$D$30,E194=LEGENDA!$D$31,E194=LEGENDA!$D$32,E194=LEGENDA!$D$33,E194=LEGENDA!$D$34,E194=LEGENDA!$D$35,E194=LEGENDA!$D$36,E194=LEGENDA!$D$37),AV194,"")</f>
        <v/>
      </c>
      <c r="CA194" s="428" t="str">
        <f>IF(OR(E194=LEGENDA!$D$30,E194=LEGENDA!$D$31,E194=LEGENDA!$D$32,E194=LEGENDA!$D$33,E194=LEGENDA!$D$34,E194=LEGENDA!$D$35,E194=LEGENDA!$D$36,E194=LEGENDA!$D$37),AG194,"")</f>
        <v/>
      </c>
      <c r="CB194" s="397" t="str">
        <f t="shared" si="118"/>
        <v/>
      </c>
      <c r="CC194" s="397" t="str">
        <f t="shared" si="119"/>
        <v/>
      </c>
      <c r="CD194" s="397" t="str">
        <f t="shared" si="120"/>
        <v/>
      </c>
      <c r="CE194" s="397" t="str">
        <f t="shared" si="121"/>
        <v/>
      </c>
      <c r="CF194" s="397" t="str">
        <f t="shared" si="122"/>
        <v/>
      </c>
      <c r="CG194" s="397" t="str">
        <f t="shared" si="123"/>
        <v/>
      </c>
      <c r="CH194" s="397" t="str">
        <f>IF(OR(E194=LEGENDA!$D$28,E194=LEGENDA!$D$29,E194=LEGENDA!$D$30,E194=LEGENDA!$D$31,E194=LEGENDA!$D$32,E194=LEGENDA!$D$33,E194=LEGENDA!$D$34,E194=LEGENDA!$D$35,E194=LEGENDA!$D$36,E194=LEGENDA!$D$39),1,"")</f>
        <v/>
      </c>
      <c r="CI194" s="397" t="str">
        <f t="shared" si="124"/>
        <v/>
      </c>
      <c r="CJ194" s="397" t="str">
        <f t="shared" si="125"/>
        <v/>
      </c>
    </row>
    <row r="195" spans="1:88" s="50" customFormat="1" ht="16.2" customHeight="1" thickBot="1" x14ac:dyDescent="0.3">
      <c r="A195" s="514" t="str">
        <f>IF('ZASOBY N'!A192="","",'ZASOBY N'!A192)</f>
        <v/>
      </c>
      <c r="B195" s="515" t="str">
        <f>IF('ZASOBY N'!B192="","",'ZASOBY N'!B192)</f>
        <v/>
      </c>
      <c r="C195" s="515" t="str">
        <f>IF('ZASOBY N'!C192="","",'ZASOBY N'!C192)</f>
        <v/>
      </c>
      <c r="D195" s="516" t="str">
        <f>IF('ZASOBY N'!D192="","",'ZASOBY N'!D192)</f>
        <v/>
      </c>
      <c r="E195" s="404"/>
      <c r="F195" s="517"/>
      <c r="G195" s="518"/>
      <c r="H195" s="301"/>
      <c r="I195" s="301"/>
      <c r="J195" s="147" t="str">
        <f>IF('ZASOBY N'!$F192="","",'ZASOBY N'!$F192)</f>
        <v/>
      </c>
      <c r="K195" s="519"/>
      <c r="L195" s="520" t="str">
        <f t="shared" si="104"/>
        <v/>
      </c>
      <c r="M195" s="521"/>
      <c r="N195" s="521"/>
      <c r="O195" s="140" t="str">
        <f>IF(L195="","",IF(OR(E195=LEGENDA!$D$28,E195=LEGENDA!$D$29,E195=LEGENDA!$D$31,E195=LEGENDA!$D$38),0.15,0))</f>
        <v/>
      </c>
      <c r="P195" s="140" t="str">
        <f>IF(L195="","",IF(AND(E195=LEGENDA!$D$39,H195=""),"BRAK kol.7",IF(AND(F195=LEGENDA!$A$105,H195=""),"BRAK kol.7",IF(AND(F195=LEGENDA!$A$106,H195=""),"BRAK kol.7",IF(AND(F195=LEGENDA!$A$107,H195=""),"BRAK kol.7",IF(AND(F195=LEGENDA!$A$108,H195=""),"BRAK kol.7",IF(AND(F195=LEGENDA!$A$109,H195=""),"BRAK kol.7",L195*O195)))))))</f>
        <v/>
      </c>
      <c r="Q195" s="141" t="str">
        <f t="shared" si="72"/>
        <v/>
      </c>
      <c r="R195" s="142" t="str">
        <f t="shared" si="105"/>
        <v/>
      </c>
      <c r="S195" s="522" t="str">
        <f t="shared" si="106"/>
        <v/>
      </c>
      <c r="T195" s="431" t="str">
        <f t="shared" si="74"/>
        <v/>
      </c>
      <c r="U195" s="523"/>
      <c r="V195" s="431" t="str">
        <f t="shared" si="107"/>
        <v/>
      </c>
      <c r="W195" s="524"/>
      <c r="X195" s="302" t="str">
        <f>IF(U195="","",IF(AND(V195="",W195=""),"",IF(AND(E195=LEGENDA!$D$39,H195=""),"BRAK kol.7",IF(AND(F195=LEGENDA!$A$105,H195="",E195=LEGENDA!$D$35),V195*W195,IF(AND(F195=LEGENDA!$A$105,H195="",E195=LEGENDA!$D$36),V195*W195,IF(AND(F195=LEGENDA!$A$105,H195=""),"BRAK kol.7",IF(AND(F195=LEGENDA!$A$106,H195=""),"BRAK kol.7",IF(AND(F195=LEGENDA!$A$107,H195=""),"BRAK kol.7",IF(AND(F195=LEGENDA!$A$108,H195=""),"BRAK kol.7",IF(AND(F195=LEGENDA!$A$109,H195=""),"BRAK kol.7",IF(AND(U195&gt;0,W195=""),"Brakkol21",IF(OR(T195="Błąd kol. 7",T195="Błąd kol.8"),T195,IF(AND(H195="",I195=""),"BRAKkol7-8",V195*W195)))))))))))))</f>
        <v/>
      </c>
      <c r="Y195" s="523"/>
      <c r="Z195" s="431" t="str">
        <f t="shared" si="108"/>
        <v/>
      </c>
      <c r="AA195" s="524"/>
      <c r="AB195" s="525" t="str">
        <f>IF(OR(Y195="",Z195="",AA195=""),"",IF(AND(E195=LEGENDA!$D$39,H195=""),"BRAK kol.7",IF(AND(F195=LEGENDA!$A$105,H195=""),"BRAK kol.7",IF(AND(F195=LEGENDA!$A$106,H195=""),"BRAK kol.7",IF(AND(F195=LEGENDA!$A$107,H195=""),"BRAK kol.7",IF(AND(F195=LEGENDA!$A$108,H195=""),"BRAK kol.7",IF(AND(F195=LEGENDA!$A$109,H195=""),"BRAK kol.7",Z195*AA195)))))))</f>
        <v/>
      </c>
      <c r="AC195" s="302" t="str">
        <f t="shared" si="77"/>
        <v/>
      </c>
      <c r="AD195" s="143" t="str">
        <f>IFERROR(IF(OR(J195="",AC195=""),"",IF(AND(E195=LEGENDA!$D$39,H195="",I195=""),"BRAK kol.7",AC195*$J195)),"BRAK kol.7")</f>
        <v/>
      </c>
      <c r="AE195" s="527" t="str">
        <f t="shared" si="109"/>
        <v/>
      </c>
      <c r="AF195" s="526" t="str">
        <f t="shared" si="110"/>
        <v/>
      </c>
      <c r="AG195" s="526" t="str">
        <f t="shared" si="111"/>
        <v/>
      </c>
      <c r="AH195" s="526" t="str">
        <f t="shared" si="81"/>
        <v/>
      </c>
      <c r="AI195" s="528"/>
      <c r="AJ195" s="529"/>
      <c r="AK195" s="286" t="str">
        <f t="shared" si="82"/>
        <v/>
      </c>
      <c r="AL195" s="287" t="str">
        <f t="shared" si="112"/>
        <v/>
      </c>
      <c r="AM195" s="287" t="str">
        <f t="shared" si="113"/>
        <v/>
      </c>
      <c r="AN195" s="530" t="str">
        <f>IF('ZASOBY N'!BD192="","",'ZASOBY N'!BD192)</f>
        <v/>
      </c>
      <c r="AO195" s="531"/>
      <c r="AP195" s="333">
        <f t="shared" si="85"/>
        <v>0</v>
      </c>
      <c r="AQ195" s="333">
        <f t="shared" si="103"/>
        <v>0</v>
      </c>
      <c r="AR195" s="333">
        <f t="shared" si="103"/>
        <v>0</v>
      </c>
      <c r="AS195" s="333">
        <f t="shared" si="86"/>
        <v>0</v>
      </c>
      <c r="AT195" s="333">
        <f t="shared" si="126"/>
        <v>0</v>
      </c>
      <c r="AU195" s="333">
        <f t="shared" si="88"/>
        <v>0</v>
      </c>
      <c r="AV195" s="532" t="str">
        <f>IF(BJ195=0,"",NN!BJ195)</f>
        <v/>
      </c>
      <c r="AW195" s="460" t="str">
        <f>IF('UPR BILANS N'!W193="","",'UPR BILANS N'!W193)</f>
        <v/>
      </c>
      <c r="AX195" s="533" t="str">
        <f t="shared" si="114"/>
        <v/>
      </c>
      <c r="AY195" s="533"/>
      <c r="AZ195" s="533"/>
      <c r="BA195" s="533"/>
      <c r="BB195" s="533"/>
      <c r="BC195" s="533"/>
      <c r="BD195" s="533"/>
      <c r="BE195" s="533"/>
      <c r="BF195" s="533"/>
      <c r="BG195" s="533"/>
      <c r="BH195" s="533"/>
      <c r="BI195" s="533"/>
      <c r="BJ195" s="414">
        <f>IFERROR(IF(AND(BL195=1,BM195=1,SUMIF($C195:$C$525,$C195,$AH195:$AH$525)=$BN195),$BN195,IF($BO195&gt;0,$BO195,IF(AND(B195=B196,C195=C196,D195=D196,J195=J196),AH195+AH196,IF(AND(COUNTIF($C$13:$C194,$C195)&gt;=1,COUNTIF($D$13:$D194,$D195)&gt;=1),0,IF(AND(SUMIF($B195:$B$525,$B195,$AH195:$AH$525)&gt;$AH195,SUMIF($C195:$C$525,$C195,$AH195:$AH$525)&gt;$AH195,SUMIF($D195:$D$525,$D195,$AH195:$AH$525)&gt;$AH195),SUMIF($C195:$C$525,$C195,$BN195:$BN$525),0))))),0)</f>
        <v>0</v>
      </c>
      <c r="BK195" s="534"/>
      <c r="BL195" s="535">
        <f>COUNTIFS('ZASOBY N'!$B192:$B$525,'ZASOBY N'!$B192,'ZASOBY N'!$C192:'ZASOBY N'!$C$525,'ZASOBY N'!$C192,'ZASOBY N'!$D192:'ZASOBY N'!$D$525,'ZASOBY N'!$D192,'ZASOBY N'!$H192:'ZASOBY N'!$H$525,'ZASOBY N'!$H192 )</f>
        <v>0</v>
      </c>
      <c r="BM195" s="536">
        <f>COUNTIFS('ZASOBY N'!$B$10:$B192,'ZASOBY N'!$B192,'ZASOBY N'!$C$10:'ZASOBY N'!$C192,'ZASOBY N'!$C192,'ZASOBY N'!$D$10:'ZASOBY N'!$D192,'ZASOBY N'!$D192,'ZASOBY N'!$H$10:'ZASOBY N'!$H192,'ZASOBY N'!$H192 )</f>
        <v>0</v>
      </c>
      <c r="BN195" s="537">
        <f t="shared" si="115"/>
        <v>0</v>
      </c>
      <c r="BO195" s="538">
        <f t="shared" si="116"/>
        <v>0</v>
      </c>
      <c r="BP195" s="533"/>
      <c r="BQ195" s="533"/>
      <c r="BR195" s="533"/>
      <c r="BS195" s="533"/>
      <c r="BT195" s="533"/>
      <c r="BU195" s="533"/>
      <c r="BV195" s="533"/>
      <c r="BW195" s="539" t="str">
        <f t="shared" si="117"/>
        <v/>
      </c>
      <c r="BX195" s="439" t="str">
        <f>IF(E195=0,"",NN!E195)</f>
        <v/>
      </c>
      <c r="BY195" s="396" t="str">
        <f>IF(A195="","",NN!A195)</f>
        <v/>
      </c>
      <c r="BZ195" s="428" t="str">
        <f>IF(OR(E195=LEGENDA!$D$30,E195=LEGENDA!$D$31,E195=LEGENDA!$D$32,E195=LEGENDA!$D$33,E195=LEGENDA!$D$34,E195=LEGENDA!$D$35,E195=LEGENDA!$D$36,E195=LEGENDA!$D$37),AV195,"")</f>
        <v/>
      </c>
      <c r="CA195" s="428" t="str">
        <f>IF(OR(E195=LEGENDA!$D$30,E195=LEGENDA!$D$31,E195=LEGENDA!$D$32,E195=LEGENDA!$D$33,E195=LEGENDA!$D$34,E195=LEGENDA!$D$35,E195=LEGENDA!$D$36,E195=LEGENDA!$D$37),AG195,"")</f>
        <v/>
      </c>
      <c r="CB195" s="397" t="str">
        <f t="shared" si="118"/>
        <v/>
      </c>
      <c r="CC195" s="397" t="str">
        <f t="shared" si="119"/>
        <v/>
      </c>
      <c r="CD195" s="397" t="str">
        <f t="shared" si="120"/>
        <v/>
      </c>
      <c r="CE195" s="397" t="str">
        <f t="shared" si="121"/>
        <v/>
      </c>
      <c r="CF195" s="397" t="str">
        <f t="shared" si="122"/>
        <v/>
      </c>
      <c r="CG195" s="397" t="str">
        <f t="shared" si="123"/>
        <v/>
      </c>
      <c r="CH195" s="397" t="str">
        <f>IF(OR(E195=LEGENDA!$D$28,E195=LEGENDA!$D$29,E195=LEGENDA!$D$30,E195=LEGENDA!$D$31,E195=LEGENDA!$D$32,E195=LEGENDA!$D$33,E195=LEGENDA!$D$34,E195=LEGENDA!$D$35,E195=LEGENDA!$D$36,E195=LEGENDA!$D$39),1,"")</f>
        <v/>
      </c>
      <c r="CI195" s="397" t="str">
        <f t="shared" si="124"/>
        <v/>
      </c>
      <c r="CJ195" s="397" t="str">
        <f t="shared" si="125"/>
        <v/>
      </c>
    </row>
    <row r="196" spans="1:88" s="50" customFormat="1" ht="16.2" customHeight="1" thickBot="1" x14ac:dyDescent="0.3">
      <c r="A196" s="514" t="str">
        <f>IF('ZASOBY N'!A193="","",'ZASOBY N'!A193)</f>
        <v/>
      </c>
      <c r="B196" s="515" t="str">
        <f>IF('ZASOBY N'!B193="","",'ZASOBY N'!B193)</f>
        <v/>
      </c>
      <c r="C196" s="515" t="str">
        <f>IF('ZASOBY N'!C193="","",'ZASOBY N'!C193)</f>
        <v/>
      </c>
      <c r="D196" s="516" t="str">
        <f>IF('ZASOBY N'!D193="","",'ZASOBY N'!D193)</f>
        <v/>
      </c>
      <c r="E196" s="404"/>
      <c r="F196" s="517"/>
      <c r="G196" s="518"/>
      <c r="H196" s="301"/>
      <c r="I196" s="301"/>
      <c r="J196" s="147" t="str">
        <f>IF('ZASOBY N'!$F193="","",'ZASOBY N'!$F193)</f>
        <v/>
      </c>
      <c r="K196" s="519"/>
      <c r="L196" s="520" t="str">
        <f t="shared" si="104"/>
        <v/>
      </c>
      <c r="M196" s="521"/>
      <c r="N196" s="521"/>
      <c r="O196" s="140" t="str">
        <f>IF(L196="","",IF(OR(E196=LEGENDA!$D$28,E196=LEGENDA!$D$29,E196=LEGENDA!$D$31,E196=LEGENDA!$D$38),0.15,0))</f>
        <v/>
      </c>
      <c r="P196" s="140" t="str">
        <f>IF(L196="","",IF(AND(E196=LEGENDA!$D$39,H196=""),"BRAK kol.7",IF(AND(F196=LEGENDA!$A$105,H196=""),"BRAK kol.7",IF(AND(F196=LEGENDA!$A$106,H196=""),"BRAK kol.7",IF(AND(F196=LEGENDA!$A$107,H196=""),"BRAK kol.7",IF(AND(F196=LEGENDA!$A$108,H196=""),"BRAK kol.7",IF(AND(F196=LEGENDA!$A$109,H196=""),"BRAK kol.7",L196*O196)))))))</f>
        <v/>
      </c>
      <c r="Q196" s="141" t="str">
        <f t="shared" si="72"/>
        <v/>
      </c>
      <c r="R196" s="142" t="str">
        <f t="shared" si="105"/>
        <v/>
      </c>
      <c r="S196" s="522" t="str">
        <f t="shared" si="106"/>
        <v/>
      </c>
      <c r="T196" s="431" t="str">
        <f t="shared" si="74"/>
        <v/>
      </c>
      <c r="U196" s="523"/>
      <c r="V196" s="431" t="str">
        <f t="shared" si="107"/>
        <v/>
      </c>
      <c r="W196" s="524"/>
      <c r="X196" s="302" t="str">
        <f>IF(U196="","",IF(AND(V196="",W196=""),"",IF(AND(E196=LEGENDA!$D$39,H196=""),"BRAK kol.7",IF(AND(F196=LEGENDA!$A$105,H196="",E196=LEGENDA!$D$35),V196*W196,IF(AND(F196=LEGENDA!$A$105,H196="",E196=LEGENDA!$D$36),V196*W196,IF(AND(F196=LEGENDA!$A$105,H196=""),"BRAK kol.7",IF(AND(F196=LEGENDA!$A$106,H196=""),"BRAK kol.7",IF(AND(F196=LEGENDA!$A$107,H196=""),"BRAK kol.7",IF(AND(F196=LEGENDA!$A$108,H196=""),"BRAK kol.7",IF(AND(F196=LEGENDA!$A$109,H196=""),"BRAK kol.7",IF(AND(U196&gt;0,W196=""),"Brakkol21",IF(OR(T196="Błąd kol. 7",T196="Błąd kol.8"),T196,IF(AND(H196="",I196=""),"BRAKkol7-8",V196*W196)))))))))))))</f>
        <v/>
      </c>
      <c r="Y196" s="523"/>
      <c r="Z196" s="431" t="str">
        <f t="shared" si="108"/>
        <v/>
      </c>
      <c r="AA196" s="524"/>
      <c r="AB196" s="525" t="str">
        <f>IF(OR(Y196="",Z196="",AA196=""),"",IF(AND(E196=LEGENDA!$D$39,H196=""),"BRAK kol.7",IF(AND(F196=LEGENDA!$A$105,H196=""),"BRAK kol.7",IF(AND(F196=LEGENDA!$A$106,H196=""),"BRAK kol.7",IF(AND(F196=LEGENDA!$A$107,H196=""),"BRAK kol.7",IF(AND(F196=LEGENDA!$A$108,H196=""),"BRAK kol.7",IF(AND(F196=LEGENDA!$A$109,H196=""),"BRAK kol.7",Z196*AA196)))))))</f>
        <v/>
      </c>
      <c r="AC196" s="302" t="str">
        <f t="shared" si="77"/>
        <v/>
      </c>
      <c r="AD196" s="143" t="str">
        <f>IFERROR(IF(OR(J196="",AC196=""),"",IF(AND(E196=LEGENDA!$D$39,H196="",I196=""),"BRAK kol.7",AC196*$J196)),"BRAK kol.7")</f>
        <v/>
      </c>
      <c r="AE196" s="527" t="str">
        <f t="shared" si="109"/>
        <v/>
      </c>
      <c r="AF196" s="526" t="str">
        <f t="shared" si="110"/>
        <v/>
      </c>
      <c r="AG196" s="526" t="str">
        <f t="shared" si="111"/>
        <v/>
      </c>
      <c r="AH196" s="526" t="str">
        <f t="shared" si="81"/>
        <v/>
      </c>
      <c r="AI196" s="528"/>
      <c r="AJ196" s="529"/>
      <c r="AK196" s="286" t="str">
        <f t="shared" si="82"/>
        <v/>
      </c>
      <c r="AL196" s="287" t="str">
        <f t="shared" si="112"/>
        <v/>
      </c>
      <c r="AM196" s="287" t="str">
        <f t="shared" si="113"/>
        <v/>
      </c>
      <c r="AN196" s="530" t="str">
        <f>IF('ZASOBY N'!BD193="","",'ZASOBY N'!BD193)</f>
        <v/>
      </c>
      <c r="AO196" s="531"/>
      <c r="AP196" s="333">
        <f t="shared" si="85"/>
        <v>0</v>
      </c>
      <c r="AQ196" s="333">
        <f t="shared" si="103"/>
        <v>0</v>
      </c>
      <c r="AR196" s="333">
        <f t="shared" si="103"/>
        <v>0</v>
      </c>
      <c r="AS196" s="333">
        <f t="shared" si="86"/>
        <v>0</v>
      </c>
      <c r="AT196" s="333">
        <f t="shared" si="126"/>
        <v>0</v>
      </c>
      <c r="AU196" s="333">
        <f t="shared" si="88"/>
        <v>0</v>
      </c>
      <c r="AV196" s="532" t="str">
        <f>IF(BJ196=0,"",NN!BJ196)</f>
        <v/>
      </c>
      <c r="AW196" s="460" t="str">
        <f>IF('UPR BILANS N'!W194="","",'UPR BILANS N'!W194)</f>
        <v/>
      </c>
      <c r="AX196" s="533" t="str">
        <f t="shared" si="114"/>
        <v/>
      </c>
      <c r="AY196" s="533"/>
      <c r="AZ196" s="533"/>
      <c r="BA196" s="533"/>
      <c r="BB196" s="533"/>
      <c r="BC196" s="533"/>
      <c r="BD196" s="533"/>
      <c r="BE196" s="533"/>
      <c r="BF196" s="533"/>
      <c r="BG196" s="533"/>
      <c r="BH196" s="533"/>
      <c r="BI196" s="533"/>
      <c r="BJ196" s="414">
        <f>IFERROR(IF(AND(BL196=1,BM196=1,SUMIF($C196:$C$525,$C196,$AH196:$AH$525)=$BN196),$BN196,IF($BO196&gt;0,$BO196,IF(AND(B196=B197,C196=C197,D196=D197,J196=J197),AH196+AH197,IF(AND(COUNTIF($C$13:$C195,$C196)&gt;=1,COUNTIF($D$13:$D195,$D196)&gt;=1),0,IF(AND(SUMIF($B196:$B$525,$B196,$AH196:$AH$525)&gt;$AH196,SUMIF($C196:$C$525,$C196,$AH196:$AH$525)&gt;$AH196,SUMIF($D196:$D$525,$D196,$AH196:$AH$525)&gt;$AH196),SUMIF($C196:$C$525,$C196,$BN196:$BN$525),0))))),0)</f>
        <v>0</v>
      </c>
      <c r="BK196" s="534"/>
      <c r="BL196" s="535">
        <f>COUNTIFS('ZASOBY N'!$B193:$B$525,'ZASOBY N'!$B193,'ZASOBY N'!$C193:'ZASOBY N'!$C$525,'ZASOBY N'!$C193,'ZASOBY N'!$D193:'ZASOBY N'!$D$525,'ZASOBY N'!$D193,'ZASOBY N'!$H193:'ZASOBY N'!$H$525,'ZASOBY N'!$H193 )</f>
        <v>0</v>
      </c>
      <c r="BM196" s="536">
        <f>COUNTIFS('ZASOBY N'!$B$10:$B193,'ZASOBY N'!$B193,'ZASOBY N'!$C$10:'ZASOBY N'!$C193,'ZASOBY N'!$C193,'ZASOBY N'!$D$10:'ZASOBY N'!$D193,'ZASOBY N'!$D193,'ZASOBY N'!$H$10:'ZASOBY N'!$H193,'ZASOBY N'!$H193 )</f>
        <v>0</v>
      </c>
      <c r="BN196" s="537">
        <f t="shared" si="115"/>
        <v>0</v>
      </c>
      <c r="BO196" s="538">
        <f t="shared" si="116"/>
        <v>0</v>
      </c>
      <c r="BP196" s="533"/>
      <c r="BQ196" s="533"/>
      <c r="BR196" s="533"/>
      <c r="BS196" s="533"/>
      <c r="BT196" s="533"/>
      <c r="BU196" s="533"/>
      <c r="BV196" s="533"/>
      <c r="BW196" s="539" t="str">
        <f t="shared" si="117"/>
        <v/>
      </c>
      <c r="BX196" s="439" t="str">
        <f>IF(E196=0,"",NN!E196)</f>
        <v/>
      </c>
      <c r="BY196" s="396" t="str">
        <f>IF(A196="","",NN!A196)</f>
        <v/>
      </c>
      <c r="BZ196" s="428" t="str">
        <f>IF(OR(E196=LEGENDA!$D$30,E196=LEGENDA!$D$31,E196=LEGENDA!$D$32,E196=LEGENDA!$D$33,E196=LEGENDA!$D$34,E196=LEGENDA!$D$35,E196=LEGENDA!$D$36,E196=LEGENDA!$D$37),AV196,"")</f>
        <v/>
      </c>
      <c r="CA196" s="428" t="str">
        <f>IF(OR(E196=LEGENDA!$D$30,E196=LEGENDA!$D$31,E196=LEGENDA!$D$32,E196=LEGENDA!$D$33,E196=LEGENDA!$D$34,E196=LEGENDA!$D$35,E196=LEGENDA!$D$36,E196=LEGENDA!$D$37),AG196,"")</f>
        <v/>
      </c>
      <c r="CB196" s="397" t="str">
        <f t="shared" si="118"/>
        <v/>
      </c>
      <c r="CC196" s="397" t="str">
        <f t="shared" si="119"/>
        <v/>
      </c>
      <c r="CD196" s="397" t="str">
        <f t="shared" si="120"/>
        <v/>
      </c>
      <c r="CE196" s="397" t="str">
        <f t="shared" si="121"/>
        <v/>
      </c>
      <c r="CF196" s="397" t="str">
        <f t="shared" si="122"/>
        <v/>
      </c>
      <c r="CG196" s="397" t="str">
        <f t="shared" si="123"/>
        <v/>
      </c>
      <c r="CH196" s="397" t="str">
        <f>IF(OR(E196=LEGENDA!$D$28,E196=LEGENDA!$D$29,E196=LEGENDA!$D$30,E196=LEGENDA!$D$31,E196=LEGENDA!$D$32,E196=LEGENDA!$D$33,E196=LEGENDA!$D$34,E196=LEGENDA!$D$35,E196=LEGENDA!$D$36,E196=LEGENDA!$D$39),1,"")</f>
        <v/>
      </c>
      <c r="CI196" s="397" t="str">
        <f t="shared" si="124"/>
        <v/>
      </c>
      <c r="CJ196" s="397" t="str">
        <f t="shared" si="125"/>
        <v/>
      </c>
    </row>
    <row r="197" spans="1:88" s="50" customFormat="1" ht="16.2" customHeight="1" thickBot="1" x14ac:dyDescent="0.3">
      <c r="A197" s="514" t="str">
        <f>IF('ZASOBY N'!A194="","",'ZASOBY N'!A194)</f>
        <v/>
      </c>
      <c r="B197" s="515" t="str">
        <f>IF('ZASOBY N'!B194="","",'ZASOBY N'!B194)</f>
        <v/>
      </c>
      <c r="C197" s="515" t="str">
        <f>IF('ZASOBY N'!C194="","",'ZASOBY N'!C194)</f>
        <v/>
      </c>
      <c r="D197" s="516" t="str">
        <f>IF('ZASOBY N'!D194="","",'ZASOBY N'!D194)</f>
        <v/>
      </c>
      <c r="E197" s="404"/>
      <c r="F197" s="517"/>
      <c r="G197" s="518"/>
      <c r="H197" s="301"/>
      <c r="I197" s="301"/>
      <c r="J197" s="147" t="str">
        <f>IF('ZASOBY N'!$F194="","",'ZASOBY N'!$F194)</f>
        <v/>
      </c>
      <c r="K197" s="519"/>
      <c r="L197" s="520" t="str">
        <f t="shared" si="104"/>
        <v/>
      </c>
      <c r="M197" s="521"/>
      <c r="N197" s="521"/>
      <c r="O197" s="140" t="str">
        <f>IF(L197="","",IF(OR(E197=LEGENDA!$D$28,E197=LEGENDA!$D$29,E197=LEGENDA!$D$31,E197=LEGENDA!$D$38),0.15,0))</f>
        <v/>
      </c>
      <c r="P197" s="140" t="str">
        <f>IF(L197="","",IF(AND(E197=LEGENDA!$D$39,H197=""),"BRAK kol.7",IF(AND(F197=LEGENDA!$A$105,H197=""),"BRAK kol.7",IF(AND(F197=LEGENDA!$A$106,H197=""),"BRAK kol.7",IF(AND(F197=LEGENDA!$A$107,H197=""),"BRAK kol.7",IF(AND(F197=LEGENDA!$A$108,H197=""),"BRAK kol.7",IF(AND(F197=LEGENDA!$A$109,H197=""),"BRAK kol.7",L197*O197)))))))</f>
        <v/>
      </c>
      <c r="Q197" s="141" t="str">
        <f t="shared" si="72"/>
        <v/>
      </c>
      <c r="R197" s="142" t="str">
        <f t="shared" si="105"/>
        <v/>
      </c>
      <c r="S197" s="522" t="str">
        <f t="shared" si="106"/>
        <v/>
      </c>
      <c r="T197" s="431" t="str">
        <f t="shared" si="74"/>
        <v/>
      </c>
      <c r="U197" s="523"/>
      <c r="V197" s="431" t="str">
        <f t="shared" si="107"/>
        <v/>
      </c>
      <c r="W197" s="524"/>
      <c r="X197" s="302" t="str">
        <f>IF(U197="","",IF(AND(V197="",W197=""),"",IF(AND(E197=LEGENDA!$D$39,H197=""),"BRAK kol.7",IF(AND(F197=LEGENDA!$A$105,H197="",E197=LEGENDA!$D$35),V197*W197,IF(AND(F197=LEGENDA!$A$105,H197="",E197=LEGENDA!$D$36),V197*W197,IF(AND(F197=LEGENDA!$A$105,H197=""),"BRAK kol.7",IF(AND(F197=LEGENDA!$A$106,H197=""),"BRAK kol.7",IF(AND(F197=LEGENDA!$A$107,H197=""),"BRAK kol.7",IF(AND(F197=LEGENDA!$A$108,H197=""),"BRAK kol.7",IF(AND(F197=LEGENDA!$A$109,H197=""),"BRAK kol.7",IF(AND(U197&gt;0,W197=""),"Brakkol21",IF(OR(T197="Błąd kol. 7",T197="Błąd kol.8"),T197,IF(AND(H197="",I197=""),"BRAKkol7-8",V197*W197)))))))))))))</f>
        <v/>
      </c>
      <c r="Y197" s="523"/>
      <c r="Z197" s="431" t="str">
        <f t="shared" si="108"/>
        <v/>
      </c>
      <c r="AA197" s="524"/>
      <c r="AB197" s="525" t="str">
        <f>IF(OR(Y197="",Z197="",AA197=""),"",IF(AND(E197=LEGENDA!$D$39,H197=""),"BRAK kol.7",IF(AND(F197=LEGENDA!$A$105,H197=""),"BRAK kol.7",IF(AND(F197=LEGENDA!$A$106,H197=""),"BRAK kol.7",IF(AND(F197=LEGENDA!$A$107,H197=""),"BRAK kol.7",IF(AND(F197=LEGENDA!$A$108,H197=""),"BRAK kol.7",IF(AND(F197=LEGENDA!$A$109,H197=""),"BRAK kol.7",Z197*AA197)))))))</f>
        <v/>
      </c>
      <c r="AC197" s="302" t="str">
        <f t="shared" si="77"/>
        <v/>
      </c>
      <c r="AD197" s="143" t="str">
        <f>IFERROR(IF(OR(J197="",AC197=""),"",IF(AND(E197=LEGENDA!$D$39,H197="",I197=""),"BRAK kol.7",AC197*$J197)),"BRAK kol.7")</f>
        <v/>
      </c>
      <c r="AE197" s="527" t="str">
        <f t="shared" si="109"/>
        <v/>
      </c>
      <c r="AF197" s="526" t="str">
        <f t="shared" si="110"/>
        <v/>
      </c>
      <c r="AG197" s="526" t="str">
        <f t="shared" si="111"/>
        <v/>
      </c>
      <c r="AH197" s="526" t="str">
        <f t="shared" si="81"/>
        <v/>
      </c>
      <c r="AI197" s="528"/>
      <c r="AJ197" s="529"/>
      <c r="AK197" s="286" t="str">
        <f t="shared" si="82"/>
        <v/>
      </c>
      <c r="AL197" s="287" t="str">
        <f t="shared" si="112"/>
        <v/>
      </c>
      <c r="AM197" s="287" t="str">
        <f t="shared" si="113"/>
        <v/>
      </c>
      <c r="AN197" s="530" t="str">
        <f>IF('ZASOBY N'!BD194="","",'ZASOBY N'!BD194)</f>
        <v/>
      </c>
      <c r="AO197" s="531"/>
      <c r="AP197" s="333">
        <f t="shared" si="85"/>
        <v>0</v>
      </c>
      <c r="AQ197" s="333">
        <f t="shared" si="103"/>
        <v>0</v>
      </c>
      <c r="AR197" s="333">
        <f t="shared" si="103"/>
        <v>0</v>
      </c>
      <c r="AS197" s="333">
        <f t="shared" si="86"/>
        <v>0</v>
      </c>
      <c r="AT197" s="333">
        <f t="shared" si="126"/>
        <v>0</v>
      </c>
      <c r="AU197" s="333">
        <f t="shared" si="88"/>
        <v>0</v>
      </c>
      <c r="AV197" s="532" t="str">
        <f>IF(BJ197=0,"",NN!BJ197)</f>
        <v/>
      </c>
      <c r="AW197" s="460" t="str">
        <f>IF('UPR BILANS N'!W195="","",'UPR BILANS N'!W195)</f>
        <v/>
      </c>
      <c r="AX197" s="533" t="str">
        <f t="shared" si="114"/>
        <v/>
      </c>
      <c r="AY197" s="533"/>
      <c r="AZ197" s="533"/>
      <c r="BA197" s="533"/>
      <c r="BB197" s="533"/>
      <c r="BC197" s="533"/>
      <c r="BD197" s="533"/>
      <c r="BE197" s="533"/>
      <c r="BF197" s="533"/>
      <c r="BG197" s="533"/>
      <c r="BH197" s="533"/>
      <c r="BI197" s="533"/>
      <c r="BJ197" s="414">
        <f>IFERROR(IF(AND(BL197=1,BM197=1,SUMIF($C197:$C$525,$C197,$AH197:$AH$525)=$BN197),$BN197,IF($BO197&gt;0,$BO197,IF(AND(B197=B198,C197=C198,D197=D198,J197=J198),AH197+AH198,IF(AND(COUNTIF($C$13:$C196,$C197)&gt;=1,COUNTIF($D$13:$D196,$D197)&gt;=1),0,IF(AND(SUMIF($B197:$B$525,$B197,$AH197:$AH$525)&gt;$AH197,SUMIF($C197:$C$525,$C197,$AH197:$AH$525)&gt;$AH197,SUMIF($D197:$D$525,$D197,$AH197:$AH$525)&gt;$AH197),SUMIF($C197:$C$525,$C197,$BN197:$BN$525),0))))),0)</f>
        <v>0</v>
      </c>
      <c r="BK197" s="534"/>
      <c r="BL197" s="535">
        <f>COUNTIFS('ZASOBY N'!$B194:$B$525,'ZASOBY N'!$B194,'ZASOBY N'!$C194:'ZASOBY N'!$C$525,'ZASOBY N'!$C194,'ZASOBY N'!$D194:'ZASOBY N'!$D$525,'ZASOBY N'!$D194,'ZASOBY N'!$H194:'ZASOBY N'!$H$525,'ZASOBY N'!$H194 )</f>
        <v>0</v>
      </c>
      <c r="BM197" s="536">
        <f>COUNTIFS('ZASOBY N'!$B$10:$B194,'ZASOBY N'!$B194,'ZASOBY N'!$C$10:'ZASOBY N'!$C194,'ZASOBY N'!$C194,'ZASOBY N'!$D$10:'ZASOBY N'!$D194,'ZASOBY N'!$D194,'ZASOBY N'!$H$10:'ZASOBY N'!$H194,'ZASOBY N'!$H194 )</f>
        <v>0</v>
      </c>
      <c r="BN197" s="537">
        <f t="shared" si="115"/>
        <v>0</v>
      </c>
      <c r="BO197" s="538">
        <f t="shared" si="116"/>
        <v>0</v>
      </c>
      <c r="BP197" s="533"/>
      <c r="BQ197" s="533"/>
      <c r="BR197" s="533"/>
      <c r="BS197" s="533"/>
      <c r="BT197" s="533"/>
      <c r="BU197" s="533"/>
      <c r="BV197" s="533"/>
      <c r="BW197" s="539" t="str">
        <f t="shared" si="117"/>
        <v/>
      </c>
      <c r="BX197" s="439" t="str">
        <f>IF(E197=0,"",NN!E197)</f>
        <v/>
      </c>
      <c r="BY197" s="396" t="str">
        <f>IF(A197="","",NN!A197)</f>
        <v/>
      </c>
      <c r="BZ197" s="428" t="str">
        <f>IF(OR(E197=LEGENDA!$D$30,E197=LEGENDA!$D$31,E197=LEGENDA!$D$32,E197=LEGENDA!$D$33,E197=LEGENDA!$D$34,E197=LEGENDA!$D$35,E197=LEGENDA!$D$36,E197=LEGENDA!$D$37),AV197,"")</f>
        <v/>
      </c>
      <c r="CA197" s="428" t="str">
        <f>IF(OR(E197=LEGENDA!$D$30,E197=LEGENDA!$D$31,E197=LEGENDA!$D$32,E197=LEGENDA!$D$33,E197=LEGENDA!$D$34,E197=LEGENDA!$D$35,E197=LEGENDA!$D$36,E197=LEGENDA!$D$37),AG197,"")</f>
        <v/>
      </c>
      <c r="CB197" s="397" t="str">
        <f t="shared" si="118"/>
        <v/>
      </c>
      <c r="CC197" s="397" t="str">
        <f t="shared" si="119"/>
        <v/>
      </c>
      <c r="CD197" s="397" t="str">
        <f t="shared" si="120"/>
        <v/>
      </c>
      <c r="CE197" s="397" t="str">
        <f t="shared" si="121"/>
        <v/>
      </c>
      <c r="CF197" s="397" t="str">
        <f t="shared" si="122"/>
        <v/>
      </c>
      <c r="CG197" s="397" t="str">
        <f t="shared" si="123"/>
        <v/>
      </c>
      <c r="CH197" s="397" t="str">
        <f>IF(OR(E197=LEGENDA!$D$28,E197=LEGENDA!$D$29,E197=LEGENDA!$D$30,E197=LEGENDA!$D$31,E197=LEGENDA!$D$32,E197=LEGENDA!$D$33,E197=LEGENDA!$D$34,E197=LEGENDA!$D$35,E197=LEGENDA!$D$36,E197=LEGENDA!$D$39),1,"")</f>
        <v/>
      </c>
      <c r="CI197" s="397" t="str">
        <f t="shared" si="124"/>
        <v/>
      </c>
      <c r="CJ197" s="397" t="str">
        <f t="shared" si="125"/>
        <v/>
      </c>
    </row>
    <row r="198" spans="1:88" s="50" customFormat="1" ht="16.2" customHeight="1" thickBot="1" x14ac:dyDescent="0.3">
      <c r="A198" s="514" t="str">
        <f>IF('ZASOBY N'!A195="","",'ZASOBY N'!A195)</f>
        <v/>
      </c>
      <c r="B198" s="515" t="str">
        <f>IF('ZASOBY N'!B195="","",'ZASOBY N'!B195)</f>
        <v/>
      </c>
      <c r="C198" s="515" t="str">
        <f>IF('ZASOBY N'!C195="","",'ZASOBY N'!C195)</f>
        <v/>
      </c>
      <c r="D198" s="516" t="str">
        <f>IF('ZASOBY N'!D195="","",'ZASOBY N'!D195)</f>
        <v/>
      </c>
      <c r="E198" s="404"/>
      <c r="F198" s="517"/>
      <c r="G198" s="518"/>
      <c r="H198" s="301"/>
      <c r="I198" s="301"/>
      <c r="J198" s="147" t="str">
        <f>IF('ZASOBY N'!$F195="","",'ZASOBY N'!$F195)</f>
        <v/>
      </c>
      <c r="K198" s="519"/>
      <c r="L198" s="520" t="str">
        <f t="shared" si="104"/>
        <v/>
      </c>
      <c r="M198" s="521"/>
      <c r="N198" s="521"/>
      <c r="O198" s="140" t="str">
        <f>IF(L198="","",IF(OR(E198=LEGENDA!$D$28,E198=LEGENDA!$D$29,E198=LEGENDA!$D$31,E198=LEGENDA!$D$38),0.15,0))</f>
        <v/>
      </c>
      <c r="P198" s="140" t="str">
        <f>IF(L198="","",IF(AND(E198=LEGENDA!$D$39,H198=""),"BRAK kol.7",IF(AND(F198=LEGENDA!$A$105,H198=""),"BRAK kol.7",IF(AND(F198=LEGENDA!$A$106,H198=""),"BRAK kol.7",IF(AND(F198=LEGENDA!$A$107,H198=""),"BRAK kol.7",IF(AND(F198=LEGENDA!$A$108,H198=""),"BRAK kol.7",IF(AND(F198=LEGENDA!$A$109,H198=""),"BRAK kol.7",L198*O198)))))))</f>
        <v/>
      </c>
      <c r="Q198" s="141" t="str">
        <f t="shared" si="72"/>
        <v/>
      </c>
      <c r="R198" s="142" t="str">
        <f t="shared" si="105"/>
        <v/>
      </c>
      <c r="S198" s="522" t="str">
        <f t="shared" si="106"/>
        <v/>
      </c>
      <c r="T198" s="431" t="str">
        <f t="shared" si="74"/>
        <v/>
      </c>
      <c r="U198" s="523"/>
      <c r="V198" s="431" t="str">
        <f t="shared" si="107"/>
        <v/>
      </c>
      <c r="W198" s="524"/>
      <c r="X198" s="302" t="str">
        <f>IF(U198="","",IF(AND(V198="",W198=""),"",IF(AND(E198=LEGENDA!$D$39,H198=""),"BRAK kol.7",IF(AND(F198=LEGENDA!$A$105,H198="",E198=LEGENDA!$D$35),V198*W198,IF(AND(F198=LEGENDA!$A$105,H198="",E198=LEGENDA!$D$36),V198*W198,IF(AND(F198=LEGENDA!$A$105,H198=""),"BRAK kol.7",IF(AND(F198=LEGENDA!$A$106,H198=""),"BRAK kol.7",IF(AND(F198=LEGENDA!$A$107,H198=""),"BRAK kol.7",IF(AND(F198=LEGENDA!$A$108,H198=""),"BRAK kol.7",IF(AND(F198=LEGENDA!$A$109,H198=""),"BRAK kol.7",IF(AND(U198&gt;0,W198=""),"Brakkol21",IF(OR(T198="Błąd kol. 7",T198="Błąd kol.8"),T198,IF(AND(H198="",I198=""),"BRAKkol7-8",V198*W198)))))))))))))</f>
        <v/>
      </c>
      <c r="Y198" s="523"/>
      <c r="Z198" s="431" t="str">
        <f t="shared" si="108"/>
        <v/>
      </c>
      <c r="AA198" s="524"/>
      <c r="AB198" s="525" t="str">
        <f>IF(OR(Y198="",Z198="",AA198=""),"",IF(AND(E198=LEGENDA!$D$39,H198=""),"BRAK kol.7",IF(AND(F198=LEGENDA!$A$105,H198=""),"BRAK kol.7",IF(AND(F198=LEGENDA!$A$106,H198=""),"BRAK kol.7",IF(AND(F198=LEGENDA!$A$107,H198=""),"BRAK kol.7",IF(AND(F198=LEGENDA!$A$108,H198=""),"BRAK kol.7",IF(AND(F198=LEGENDA!$A$109,H198=""),"BRAK kol.7",Z198*AA198)))))))</f>
        <v/>
      </c>
      <c r="AC198" s="302" t="str">
        <f t="shared" si="77"/>
        <v/>
      </c>
      <c r="AD198" s="143" t="str">
        <f>IFERROR(IF(OR(J198="",AC198=""),"",IF(AND(E198=LEGENDA!$D$39,H198="",I198=""),"BRAK kol.7",AC198*$J198)),"BRAK kol.7")</f>
        <v/>
      </c>
      <c r="AE198" s="527" t="str">
        <f t="shared" si="109"/>
        <v/>
      </c>
      <c r="AF198" s="526" t="str">
        <f t="shared" si="110"/>
        <v/>
      </c>
      <c r="AG198" s="526" t="str">
        <f t="shared" si="111"/>
        <v/>
      </c>
      <c r="AH198" s="526" t="str">
        <f t="shared" si="81"/>
        <v/>
      </c>
      <c r="AI198" s="528"/>
      <c r="AJ198" s="529"/>
      <c r="AK198" s="286" t="str">
        <f t="shared" si="82"/>
        <v/>
      </c>
      <c r="AL198" s="287" t="str">
        <f t="shared" si="112"/>
        <v/>
      </c>
      <c r="AM198" s="287" t="str">
        <f t="shared" si="113"/>
        <v/>
      </c>
      <c r="AN198" s="530" t="str">
        <f>IF('ZASOBY N'!BD195="","",'ZASOBY N'!BD195)</f>
        <v/>
      </c>
      <c r="AO198" s="531"/>
      <c r="AP198" s="333">
        <f t="shared" si="85"/>
        <v>0</v>
      </c>
      <c r="AQ198" s="333">
        <f t="shared" si="103"/>
        <v>0</v>
      </c>
      <c r="AR198" s="333">
        <f t="shared" si="103"/>
        <v>0</v>
      </c>
      <c r="AS198" s="333">
        <f t="shared" si="86"/>
        <v>0</v>
      </c>
      <c r="AT198" s="333">
        <f t="shared" si="126"/>
        <v>0</v>
      </c>
      <c r="AU198" s="333">
        <f t="shared" si="88"/>
        <v>0</v>
      </c>
      <c r="AV198" s="532" t="str">
        <f>IF(BJ198=0,"",NN!BJ198)</f>
        <v/>
      </c>
      <c r="AW198" s="460" t="str">
        <f>IF('UPR BILANS N'!W196="","",'UPR BILANS N'!W196)</f>
        <v/>
      </c>
      <c r="AX198" s="533" t="str">
        <f t="shared" si="114"/>
        <v/>
      </c>
      <c r="AY198" s="533"/>
      <c r="AZ198" s="533"/>
      <c r="BA198" s="533"/>
      <c r="BB198" s="533"/>
      <c r="BC198" s="533"/>
      <c r="BD198" s="533"/>
      <c r="BE198" s="533"/>
      <c r="BF198" s="533"/>
      <c r="BG198" s="533"/>
      <c r="BH198" s="533"/>
      <c r="BI198" s="533"/>
      <c r="BJ198" s="414">
        <f>IFERROR(IF(AND(BL198=1,BM198=1,SUMIF($C198:$C$525,$C198,$AH198:$AH$525)=$BN198),$BN198,IF($BO198&gt;0,$BO198,IF(AND(B198=B199,C198=C199,D198=D199,J198=J199),AH198+AH199,IF(AND(COUNTIF($C$13:$C197,$C198)&gt;=1,COUNTIF($D$13:$D197,$D198)&gt;=1),0,IF(AND(SUMIF($B198:$B$525,$B198,$AH198:$AH$525)&gt;$AH198,SUMIF($C198:$C$525,$C198,$AH198:$AH$525)&gt;$AH198,SUMIF($D198:$D$525,$D198,$AH198:$AH$525)&gt;$AH198),SUMIF($C198:$C$525,$C198,$BN198:$BN$525),0))))),0)</f>
        <v>0</v>
      </c>
      <c r="BK198" s="534"/>
      <c r="BL198" s="535">
        <f>COUNTIFS('ZASOBY N'!$B195:$B$525,'ZASOBY N'!$B195,'ZASOBY N'!$C195:'ZASOBY N'!$C$525,'ZASOBY N'!$C195,'ZASOBY N'!$D195:'ZASOBY N'!$D$525,'ZASOBY N'!$D195,'ZASOBY N'!$H195:'ZASOBY N'!$H$525,'ZASOBY N'!$H195 )</f>
        <v>0</v>
      </c>
      <c r="BM198" s="536">
        <f>COUNTIFS('ZASOBY N'!$B$10:$B195,'ZASOBY N'!$B195,'ZASOBY N'!$C$10:'ZASOBY N'!$C195,'ZASOBY N'!$C195,'ZASOBY N'!$D$10:'ZASOBY N'!$D195,'ZASOBY N'!$D195,'ZASOBY N'!$H$10:'ZASOBY N'!$H195,'ZASOBY N'!$H195 )</f>
        <v>0</v>
      </c>
      <c r="BN198" s="537">
        <f t="shared" si="115"/>
        <v>0</v>
      </c>
      <c r="BO198" s="538">
        <f t="shared" si="116"/>
        <v>0</v>
      </c>
      <c r="BP198" s="533"/>
      <c r="BQ198" s="533"/>
      <c r="BR198" s="533"/>
      <c r="BS198" s="533"/>
      <c r="BT198" s="533"/>
      <c r="BU198" s="533"/>
      <c r="BV198" s="533"/>
      <c r="BW198" s="539" t="str">
        <f t="shared" si="117"/>
        <v/>
      </c>
      <c r="BX198" s="439" t="str">
        <f>IF(E198=0,"",NN!E198)</f>
        <v/>
      </c>
      <c r="BY198" s="396" t="str">
        <f>IF(A198="","",NN!A198)</f>
        <v/>
      </c>
      <c r="BZ198" s="428" t="str">
        <f>IF(OR(E198=LEGENDA!$D$30,E198=LEGENDA!$D$31,E198=LEGENDA!$D$32,E198=LEGENDA!$D$33,E198=LEGENDA!$D$34,E198=LEGENDA!$D$35,E198=LEGENDA!$D$36,E198=LEGENDA!$D$37),AV198,"")</f>
        <v/>
      </c>
      <c r="CA198" s="428" t="str">
        <f>IF(OR(E198=LEGENDA!$D$30,E198=LEGENDA!$D$31,E198=LEGENDA!$D$32,E198=LEGENDA!$D$33,E198=LEGENDA!$D$34,E198=LEGENDA!$D$35,E198=LEGENDA!$D$36,E198=LEGENDA!$D$37),AG198,"")</f>
        <v/>
      </c>
      <c r="CB198" s="397" t="str">
        <f t="shared" si="118"/>
        <v/>
      </c>
      <c r="CC198" s="397" t="str">
        <f t="shared" si="119"/>
        <v/>
      </c>
      <c r="CD198" s="397" t="str">
        <f t="shared" si="120"/>
        <v/>
      </c>
      <c r="CE198" s="397" t="str">
        <f t="shared" si="121"/>
        <v/>
      </c>
      <c r="CF198" s="397" t="str">
        <f t="shared" si="122"/>
        <v/>
      </c>
      <c r="CG198" s="397" t="str">
        <f t="shared" si="123"/>
        <v/>
      </c>
      <c r="CH198" s="397" t="str">
        <f>IF(OR(E198=LEGENDA!$D$28,E198=LEGENDA!$D$29,E198=LEGENDA!$D$30,E198=LEGENDA!$D$31,E198=LEGENDA!$D$32,E198=LEGENDA!$D$33,E198=LEGENDA!$D$34,E198=LEGENDA!$D$35,E198=LEGENDA!$D$36,E198=LEGENDA!$D$39),1,"")</f>
        <v/>
      </c>
      <c r="CI198" s="397" t="str">
        <f t="shared" si="124"/>
        <v/>
      </c>
      <c r="CJ198" s="397" t="str">
        <f t="shared" si="125"/>
        <v/>
      </c>
    </row>
    <row r="199" spans="1:88" s="50" customFormat="1" ht="16.2" customHeight="1" thickBot="1" x14ac:dyDescent="0.3">
      <c r="A199" s="514" t="str">
        <f>IF('ZASOBY N'!A196="","",'ZASOBY N'!A196)</f>
        <v/>
      </c>
      <c r="B199" s="515" t="str">
        <f>IF('ZASOBY N'!B196="","",'ZASOBY N'!B196)</f>
        <v/>
      </c>
      <c r="C199" s="515" t="str">
        <f>IF('ZASOBY N'!C196="","",'ZASOBY N'!C196)</f>
        <v/>
      </c>
      <c r="D199" s="516" t="str">
        <f>IF('ZASOBY N'!D196="","",'ZASOBY N'!D196)</f>
        <v/>
      </c>
      <c r="E199" s="404"/>
      <c r="F199" s="517"/>
      <c r="G199" s="518"/>
      <c r="H199" s="301"/>
      <c r="I199" s="301"/>
      <c r="J199" s="147" t="str">
        <f>IF('ZASOBY N'!$F196="","",'ZASOBY N'!$F196)</f>
        <v/>
      </c>
      <c r="K199" s="519"/>
      <c r="L199" s="520" t="str">
        <f t="shared" si="104"/>
        <v/>
      </c>
      <c r="M199" s="521"/>
      <c r="N199" s="521"/>
      <c r="O199" s="140" t="str">
        <f>IF(L199="","",IF(OR(E199=LEGENDA!$D$28,E199=LEGENDA!$D$29,E199=LEGENDA!$D$31,E199=LEGENDA!$D$38),0.15,0))</f>
        <v/>
      </c>
      <c r="P199" s="140" t="str">
        <f>IF(L199="","",IF(AND(E199=LEGENDA!$D$39,H199=""),"BRAK kol.7",IF(AND(F199=LEGENDA!$A$105,H199=""),"BRAK kol.7",IF(AND(F199=LEGENDA!$A$106,H199=""),"BRAK kol.7",IF(AND(F199=LEGENDA!$A$107,H199=""),"BRAK kol.7",IF(AND(F199=LEGENDA!$A$108,H199=""),"BRAK kol.7",IF(AND(F199=LEGENDA!$A$109,H199=""),"BRAK kol.7",L199*O199)))))))</f>
        <v/>
      </c>
      <c r="Q199" s="141" t="str">
        <f t="shared" si="72"/>
        <v/>
      </c>
      <c r="R199" s="142" t="str">
        <f t="shared" si="105"/>
        <v/>
      </c>
      <c r="S199" s="522" t="str">
        <f t="shared" si="106"/>
        <v/>
      </c>
      <c r="T199" s="431" t="str">
        <f t="shared" si="74"/>
        <v/>
      </c>
      <c r="U199" s="523"/>
      <c r="V199" s="431" t="str">
        <f t="shared" si="107"/>
        <v/>
      </c>
      <c r="W199" s="524"/>
      <c r="X199" s="302" t="str">
        <f>IF(U199="","",IF(AND(V199="",W199=""),"",IF(AND(E199=LEGENDA!$D$39,H199=""),"BRAK kol.7",IF(AND(F199=LEGENDA!$A$105,H199="",E199=LEGENDA!$D$35),V199*W199,IF(AND(F199=LEGENDA!$A$105,H199="",E199=LEGENDA!$D$36),V199*W199,IF(AND(F199=LEGENDA!$A$105,H199=""),"BRAK kol.7",IF(AND(F199=LEGENDA!$A$106,H199=""),"BRAK kol.7",IF(AND(F199=LEGENDA!$A$107,H199=""),"BRAK kol.7",IF(AND(F199=LEGENDA!$A$108,H199=""),"BRAK kol.7",IF(AND(F199=LEGENDA!$A$109,H199=""),"BRAK kol.7",IF(AND(U199&gt;0,W199=""),"Brakkol21",IF(OR(T199="Błąd kol. 7",T199="Błąd kol.8"),T199,IF(AND(H199="",I199=""),"BRAKkol7-8",V199*W199)))))))))))))</f>
        <v/>
      </c>
      <c r="Y199" s="523"/>
      <c r="Z199" s="431" t="str">
        <f t="shared" si="108"/>
        <v/>
      </c>
      <c r="AA199" s="524"/>
      <c r="AB199" s="525" t="str">
        <f>IF(OR(Y199="",Z199="",AA199=""),"",IF(AND(E199=LEGENDA!$D$39,H199=""),"BRAK kol.7",IF(AND(F199=LEGENDA!$A$105,H199=""),"BRAK kol.7",IF(AND(F199=LEGENDA!$A$106,H199=""),"BRAK kol.7",IF(AND(F199=LEGENDA!$A$107,H199=""),"BRAK kol.7",IF(AND(F199=LEGENDA!$A$108,H199=""),"BRAK kol.7",IF(AND(F199=LEGENDA!$A$109,H199=""),"BRAK kol.7",Z199*AA199)))))))</f>
        <v/>
      </c>
      <c r="AC199" s="302" t="str">
        <f t="shared" si="77"/>
        <v/>
      </c>
      <c r="AD199" s="143" t="str">
        <f>IFERROR(IF(OR(J199="",AC199=""),"",IF(AND(E199=LEGENDA!$D$39,H199="",I199=""),"BRAK kol.7",AC199*$J199)),"BRAK kol.7")</f>
        <v/>
      </c>
      <c r="AE199" s="527" t="str">
        <f t="shared" si="109"/>
        <v/>
      </c>
      <c r="AF199" s="526" t="str">
        <f t="shared" si="110"/>
        <v/>
      </c>
      <c r="AG199" s="526" t="str">
        <f t="shared" si="111"/>
        <v/>
      </c>
      <c r="AH199" s="526" t="str">
        <f t="shared" si="81"/>
        <v/>
      </c>
      <c r="AI199" s="528"/>
      <c r="AJ199" s="529"/>
      <c r="AK199" s="286" t="str">
        <f t="shared" si="82"/>
        <v/>
      </c>
      <c r="AL199" s="287" t="str">
        <f t="shared" si="112"/>
        <v/>
      </c>
      <c r="AM199" s="287" t="str">
        <f t="shared" si="113"/>
        <v/>
      </c>
      <c r="AN199" s="530" t="str">
        <f>IF('ZASOBY N'!BD196="","",'ZASOBY N'!BD196)</f>
        <v/>
      </c>
      <c r="AO199" s="531"/>
      <c r="AP199" s="333">
        <f t="shared" si="85"/>
        <v>0</v>
      </c>
      <c r="AQ199" s="333">
        <f t="shared" si="103"/>
        <v>0</v>
      </c>
      <c r="AR199" s="333">
        <f t="shared" si="103"/>
        <v>0</v>
      </c>
      <c r="AS199" s="333">
        <f t="shared" si="86"/>
        <v>0</v>
      </c>
      <c r="AT199" s="333">
        <f t="shared" si="126"/>
        <v>0</v>
      </c>
      <c r="AU199" s="333">
        <f t="shared" si="88"/>
        <v>0</v>
      </c>
      <c r="AV199" s="532" t="str">
        <f>IF(BJ199=0,"",NN!BJ199)</f>
        <v/>
      </c>
      <c r="AW199" s="460" t="str">
        <f>IF('UPR BILANS N'!W197="","",'UPR BILANS N'!W197)</f>
        <v/>
      </c>
      <c r="AX199" s="533" t="str">
        <f t="shared" si="114"/>
        <v/>
      </c>
      <c r="AY199" s="533"/>
      <c r="AZ199" s="533"/>
      <c r="BA199" s="533"/>
      <c r="BB199" s="533"/>
      <c r="BC199" s="533"/>
      <c r="BD199" s="533"/>
      <c r="BE199" s="533"/>
      <c r="BF199" s="533"/>
      <c r="BG199" s="533"/>
      <c r="BH199" s="533"/>
      <c r="BI199" s="533"/>
      <c r="BJ199" s="414">
        <f>IFERROR(IF(AND(BL199=1,BM199=1,SUMIF($C199:$C$525,$C199,$AH199:$AH$525)=$BN199),$BN199,IF($BO199&gt;0,$BO199,IF(AND(B199=B200,C199=C200,D199=D200,J199=J200),AH199+AH200,IF(AND(COUNTIF($C$13:$C198,$C199)&gt;=1,COUNTIF($D$13:$D198,$D199)&gt;=1),0,IF(AND(SUMIF($B199:$B$525,$B199,$AH199:$AH$525)&gt;$AH199,SUMIF($C199:$C$525,$C199,$AH199:$AH$525)&gt;$AH199,SUMIF($D199:$D$525,$D199,$AH199:$AH$525)&gt;$AH199),SUMIF($C199:$C$525,$C199,$BN199:$BN$525),0))))),0)</f>
        <v>0</v>
      </c>
      <c r="BK199" s="534"/>
      <c r="BL199" s="535">
        <f>COUNTIFS('ZASOBY N'!$B196:$B$525,'ZASOBY N'!$B196,'ZASOBY N'!$C196:'ZASOBY N'!$C$525,'ZASOBY N'!$C196,'ZASOBY N'!$D196:'ZASOBY N'!$D$525,'ZASOBY N'!$D196,'ZASOBY N'!$H196:'ZASOBY N'!$H$525,'ZASOBY N'!$H196 )</f>
        <v>0</v>
      </c>
      <c r="BM199" s="536">
        <f>COUNTIFS('ZASOBY N'!$B$10:$B196,'ZASOBY N'!$B196,'ZASOBY N'!$C$10:'ZASOBY N'!$C196,'ZASOBY N'!$C196,'ZASOBY N'!$D$10:'ZASOBY N'!$D196,'ZASOBY N'!$D196,'ZASOBY N'!$H$10:'ZASOBY N'!$H196,'ZASOBY N'!$H196 )</f>
        <v>0</v>
      </c>
      <c r="BN199" s="537">
        <f t="shared" si="115"/>
        <v>0</v>
      </c>
      <c r="BO199" s="538">
        <f t="shared" si="116"/>
        <v>0</v>
      </c>
      <c r="BP199" s="533"/>
      <c r="BQ199" s="533"/>
      <c r="BR199" s="533"/>
      <c r="BS199" s="533"/>
      <c r="BT199" s="533"/>
      <c r="BU199" s="533"/>
      <c r="BV199" s="533"/>
      <c r="BW199" s="539" t="str">
        <f t="shared" si="117"/>
        <v/>
      </c>
      <c r="BX199" s="439" t="str">
        <f>IF(E199=0,"",NN!E199)</f>
        <v/>
      </c>
      <c r="BY199" s="396" t="str">
        <f>IF(A199="","",NN!A199)</f>
        <v/>
      </c>
      <c r="BZ199" s="428" t="str">
        <f>IF(OR(E199=LEGENDA!$D$30,E199=LEGENDA!$D$31,E199=LEGENDA!$D$32,E199=LEGENDA!$D$33,E199=LEGENDA!$D$34,E199=LEGENDA!$D$35,E199=LEGENDA!$D$36,E199=LEGENDA!$D$37),AV199,"")</f>
        <v/>
      </c>
      <c r="CA199" s="428" t="str">
        <f>IF(OR(E199=LEGENDA!$D$30,E199=LEGENDA!$D$31,E199=LEGENDA!$D$32,E199=LEGENDA!$D$33,E199=LEGENDA!$D$34,E199=LEGENDA!$D$35,E199=LEGENDA!$D$36,E199=LEGENDA!$D$37),AG199,"")</f>
        <v/>
      </c>
      <c r="CB199" s="397" t="str">
        <f t="shared" si="118"/>
        <v/>
      </c>
      <c r="CC199" s="397" t="str">
        <f t="shared" si="119"/>
        <v/>
      </c>
      <c r="CD199" s="397" t="str">
        <f t="shared" si="120"/>
        <v/>
      </c>
      <c r="CE199" s="397" t="str">
        <f t="shared" si="121"/>
        <v/>
      </c>
      <c r="CF199" s="397" t="str">
        <f t="shared" si="122"/>
        <v/>
      </c>
      <c r="CG199" s="397" t="str">
        <f t="shared" si="123"/>
        <v/>
      </c>
      <c r="CH199" s="397" t="str">
        <f>IF(OR(E199=LEGENDA!$D$28,E199=LEGENDA!$D$29,E199=LEGENDA!$D$30,E199=LEGENDA!$D$31,E199=LEGENDA!$D$32,E199=LEGENDA!$D$33,E199=LEGENDA!$D$34,E199=LEGENDA!$D$35,E199=LEGENDA!$D$36,E199=LEGENDA!$D$39),1,"")</f>
        <v/>
      </c>
      <c r="CI199" s="397" t="str">
        <f t="shared" si="124"/>
        <v/>
      </c>
      <c r="CJ199" s="397" t="str">
        <f t="shared" si="125"/>
        <v/>
      </c>
    </row>
    <row r="200" spans="1:88" s="50" customFormat="1" ht="16.2" customHeight="1" thickBot="1" x14ac:dyDescent="0.3">
      <c r="A200" s="514" t="str">
        <f>IF('ZASOBY N'!A197="","",'ZASOBY N'!A197)</f>
        <v/>
      </c>
      <c r="B200" s="515" t="str">
        <f>IF('ZASOBY N'!B197="","",'ZASOBY N'!B197)</f>
        <v/>
      </c>
      <c r="C200" s="515" t="str">
        <f>IF('ZASOBY N'!C197="","",'ZASOBY N'!C197)</f>
        <v/>
      </c>
      <c r="D200" s="516" t="str">
        <f>IF('ZASOBY N'!D197="","",'ZASOBY N'!D197)</f>
        <v/>
      </c>
      <c r="E200" s="404"/>
      <c r="F200" s="517"/>
      <c r="G200" s="518"/>
      <c r="H200" s="301"/>
      <c r="I200" s="301"/>
      <c r="J200" s="147" t="str">
        <f>IF('ZASOBY N'!$F197="","",'ZASOBY N'!$F197)</f>
        <v/>
      </c>
      <c r="K200" s="519"/>
      <c r="L200" s="520" t="str">
        <f t="shared" si="104"/>
        <v/>
      </c>
      <c r="M200" s="521"/>
      <c r="N200" s="521"/>
      <c r="O200" s="140" t="str">
        <f>IF(L200="","",IF(OR(E200=LEGENDA!$D$28,E200=LEGENDA!$D$29,E200=LEGENDA!$D$31,E200=LEGENDA!$D$38),0.15,0))</f>
        <v/>
      </c>
      <c r="P200" s="140" t="str">
        <f>IF(L200="","",IF(AND(E200=LEGENDA!$D$39,H200=""),"BRAK kol.7",IF(AND(F200=LEGENDA!$A$105,H200=""),"BRAK kol.7",IF(AND(F200=LEGENDA!$A$106,H200=""),"BRAK kol.7",IF(AND(F200=LEGENDA!$A$107,H200=""),"BRAK kol.7",IF(AND(F200=LEGENDA!$A$108,H200=""),"BRAK kol.7",IF(AND(F200=LEGENDA!$A$109,H200=""),"BRAK kol.7",L200*O200)))))))</f>
        <v/>
      </c>
      <c r="Q200" s="141" t="str">
        <f t="shared" si="72"/>
        <v/>
      </c>
      <c r="R200" s="142" t="str">
        <f t="shared" si="105"/>
        <v/>
      </c>
      <c r="S200" s="522" t="str">
        <f t="shared" si="106"/>
        <v/>
      </c>
      <c r="T200" s="431" t="str">
        <f t="shared" si="74"/>
        <v/>
      </c>
      <c r="U200" s="523"/>
      <c r="V200" s="431" t="str">
        <f t="shared" si="107"/>
        <v/>
      </c>
      <c r="W200" s="524"/>
      <c r="X200" s="302" t="str">
        <f>IF(U200="","",IF(AND(V200="",W200=""),"",IF(AND(E200=LEGENDA!$D$39,H200=""),"BRAK kol.7",IF(AND(F200=LEGENDA!$A$105,H200="",E200=LEGENDA!$D$35),V200*W200,IF(AND(F200=LEGENDA!$A$105,H200="",E200=LEGENDA!$D$36),V200*W200,IF(AND(F200=LEGENDA!$A$105,H200=""),"BRAK kol.7",IF(AND(F200=LEGENDA!$A$106,H200=""),"BRAK kol.7",IF(AND(F200=LEGENDA!$A$107,H200=""),"BRAK kol.7",IF(AND(F200=LEGENDA!$A$108,H200=""),"BRAK kol.7",IF(AND(F200=LEGENDA!$A$109,H200=""),"BRAK kol.7",IF(AND(U200&gt;0,W200=""),"Brakkol21",IF(OR(T200="Błąd kol. 7",T200="Błąd kol.8"),T200,IF(AND(H200="",I200=""),"BRAKkol7-8",V200*W200)))))))))))))</f>
        <v/>
      </c>
      <c r="Y200" s="523"/>
      <c r="Z200" s="431" t="str">
        <f t="shared" si="108"/>
        <v/>
      </c>
      <c r="AA200" s="524"/>
      <c r="AB200" s="525" t="str">
        <f>IF(OR(Y200="",Z200="",AA200=""),"",IF(AND(E200=LEGENDA!$D$39,H200=""),"BRAK kol.7",IF(AND(F200=LEGENDA!$A$105,H200=""),"BRAK kol.7",IF(AND(F200=LEGENDA!$A$106,H200=""),"BRAK kol.7",IF(AND(F200=LEGENDA!$A$107,H200=""),"BRAK kol.7",IF(AND(F200=LEGENDA!$A$108,H200=""),"BRAK kol.7",IF(AND(F200=LEGENDA!$A$109,H200=""),"BRAK kol.7",Z200*AA200)))))))</f>
        <v/>
      </c>
      <c r="AC200" s="302" t="str">
        <f t="shared" si="77"/>
        <v/>
      </c>
      <c r="AD200" s="143" t="str">
        <f>IFERROR(IF(OR(J200="",AC200=""),"",IF(AND(E200=LEGENDA!$D$39,H200="",I200=""),"BRAK kol.7",AC200*$J200)),"BRAK kol.7")</f>
        <v/>
      </c>
      <c r="AE200" s="527" t="str">
        <f t="shared" si="109"/>
        <v/>
      </c>
      <c r="AF200" s="526" t="str">
        <f t="shared" si="110"/>
        <v/>
      </c>
      <c r="AG200" s="526" t="str">
        <f t="shared" si="111"/>
        <v/>
      </c>
      <c r="AH200" s="526" t="str">
        <f t="shared" si="81"/>
        <v/>
      </c>
      <c r="AI200" s="528"/>
      <c r="AJ200" s="529"/>
      <c r="AK200" s="286" t="str">
        <f t="shared" si="82"/>
        <v/>
      </c>
      <c r="AL200" s="287" t="str">
        <f t="shared" si="112"/>
        <v/>
      </c>
      <c r="AM200" s="287" t="str">
        <f t="shared" si="113"/>
        <v/>
      </c>
      <c r="AN200" s="530" t="str">
        <f>IF('ZASOBY N'!BD197="","",'ZASOBY N'!BD197)</f>
        <v/>
      </c>
      <c r="AO200" s="531"/>
      <c r="AP200" s="333">
        <f t="shared" si="85"/>
        <v>0</v>
      </c>
      <c r="AQ200" s="333">
        <f t="shared" si="103"/>
        <v>0</v>
      </c>
      <c r="AR200" s="333">
        <f t="shared" si="103"/>
        <v>0</v>
      </c>
      <c r="AS200" s="333">
        <f t="shared" si="86"/>
        <v>0</v>
      </c>
      <c r="AT200" s="333">
        <f t="shared" si="126"/>
        <v>0</v>
      </c>
      <c r="AU200" s="333">
        <f t="shared" si="88"/>
        <v>0</v>
      </c>
      <c r="AV200" s="532" t="str">
        <f>IF(BJ200=0,"",NN!BJ200)</f>
        <v/>
      </c>
      <c r="AW200" s="460" t="str">
        <f>IF('UPR BILANS N'!W198="","",'UPR BILANS N'!W198)</f>
        <v/>
      </c>
      <c r="AX200" s="533" t="str">
        <f t="shared" si="114"/>
        <v/>
      </c>
      <c r="AY200" s="533"/>
      <c r="AZ200" s="533"/>
      <c r="BA200" s="533"/>
      <c r="BB200" s="533"/>
      <c r="BC200" s="533"/>
      <c r="BD200" s="533"/>
      <c r="BE200" s="533"/>
      <c r="BF200" s="533"/>
      <c r="BG200" s="533"/>
      <c r="BH200" s="533"/>
      <c r="BI200" s="533"/>
      <c r="BJ200" s="414">
        <f>IFERROR(IF(AND(BL200=1,BM200=1,SUMIF($C200:$C$525,$C200,$AH200:$AH$525)=$BN200),$BN200,IF($BO200&gt;0,$BO200,IF(AND(B200=B201,C200=C201,D200=D201,J200=J201),AH200+AH201,IF(AND(COUNTIF($C$13:$C199,$C200)&gt;=1,COUNTIF($D$13:$D199,$D200)&gt;=1),0,IF(AND(SUMIF($B200:$B$525,$B200,$AH200:$AH$525)&gt;$AH200,SUMIF($C200:$C$525,$C200,$AH200:$AH$525)&gt;$AH200,SUMIF($D200:$D$525,$D200,$AH200:$AH$525)&gt;$AH200),SUMIF($C200:$C$525,$C200,$BN200:$BN$525),0))))),0)</f>
        <v>0</v>
      </c>
      <c r="BK200" s="534"/>
      <c r="BL200" s="535">
        <f>COUNTIFS('ZASOBY N'!$B197:$B$525,'ZASOBY N'!$B197,'ZASOBY N'!$C197:'ZASOBY N'!$C$525,'ZASOBY N'!$C197,'ZASOBY N'!$D197:'ZASOBY N'!$D$525,'ZASOBY N'!$D197,'ZASOBY N'!$H197:'ZASOBY N'!$H$525,'ZASOBY N'!$H197 )</f>
        <v>0</v>
      </c>
      <c r="BM200" s="536">
        <f>COUNTIFS('ZASOBY N'!$B$10:$B197,'ZASOBY N'!$B197,'ZASOBY N'!$C$10:'ZASOBY N'!$C197,'ZASOBY N'!$C197,'ZASOBY N'!$D$10:'ZASOBY N'!$D197,'ZASOBY N'!$D197,'ZASOBY N'!$H$10:'ZASOBY N'!$H197,'ZASOBY N'!$H197 )</f>
        <v>0</v>
      </c>
      <c r="BN200" s="537">
        <f t="shared" si="115"/>
        <v>0</v>
      </c>
      <c r="BO200" s="538">
        <f t="shared" si="116"/>
        <v>0</v>
      </c>
      <c r="BP200" s="533"/>
      <c r="BQ200" s="533"/>
      <c r="BR200" s="533"/>
      <c r="BS200" s="533"/>
      <c r="BT200" s="533"/>
      <c r="BU200" s="533"/>
      <c r="BV200" s="533"/>
      <c r="BW200" s="539" t="str">
        <f t="shared" si="117"/>
        <v/>
      </c>
      <c r="BX200" s="439" t="str">
        <f>IF(E200=0,"",NN!E200)</f>
        <v/>
      </c>
      <c r="BY200" s="396" t="str">
        <f>IF(A200="","",NN!A200)</f>
        <v/>
      </c>
      <c r="BZ200" s="428" t="str">
        <f>IF(OR(E200=LEGENDA!$D$30,E200=LEGENDA!$D$31,E200=LEGENDA!$D$32,E200=LEGENDA!$D$33,E200=LEGENDA!$D$34,E200=LEGENDA!$D$35,E200=LEGENDA!$D$36,E200=LEGENDA!$D$37),AV200,"")</f>
        <v/>
      </c>
      <c r="CA200" s="428" t="str">
        <f>IF(OR(E200=LEGENDA!$D$30,E200=LEGENDA!$D$31,E200=LEGENDA!$D$32,E200=LEGENDA!$D$33,E200=LEGENDA!$D$34,E200=LEGENDA!$D$35,E200=LEGENDA!$D$36,E200=LEGENDA!$D$37),AG200,"")</f>
        <v/>
      </c>
      <c r="CB200" s="397" t="str">
        <f t="shared" si="118"/>
        <v/>
      </c>
      <c r="CC200" s="397" t="str">
        <f t="shared" si="119"/>
        <v/>
      </c>
      <c r="CD200" s="397" t="str">
        <f t="shared" si="120"/>
        <v/>
      </c>
      <c r="CE200" s="397" t="str">
        <f t="shared" si="121"/>
        <v/>
      </c>
      <c r="CF200" s="397" t="str">
        <f t="shared" si="122"/>
        <v/>
      </c>
      <c r="CG200" s="397" t="str">
        <f t="shared" si="123"/>
        <v/>
      </c>
      <c r="CH200" s="397" t="str">
        <f>IF(OR(E200=LEGENDA!$D$28,E200=LEGENDA!$D$29,E200=LEGENDA!$D$30,E200=LEGENDA!$D$31,E200=LEGENDA!$D$32,E200=LEGENDA!$D$33,E200=LEGENDA!$D$34,E200=LEGENDA!$D$35,E200=LEGENDA!$D$36,E200=LEGENDA!$D$39),1,"")</f>
        <v/>
      </c>
      <c r="CI200" s="397" t="str">
        <f t="shared" si="124"/>
        <v/>
      </c>
      <c r="CJ200" s="397" t="str">
        <f t="shared" si="125"/>
        <v/>
      </c>
    </row>
    <row r="201" spans="1:88" s="50" customFormat="1" ht="16.2" customHeight="1" thickBot="1" x14ac:dyDescent="0.3">
      <c r="A201" s="514" t="str">
        <f>IF('ZASOBY N'!A198="","",'ZASOBY N'!A198)</f>
        <v/>
      </c>
      <c r="B201" s="515" t="str">
        <f>IF('ZASOBY N'!B198="","",'ZASOBY N'!B198)</f>
        <v/>
      </c>
      <c r="C201" s="515" t="str">
        <f>IF('ZASOBY N'!C198="","",'ZASOBY N'!C198)</f>
        <v/>
      </c>
      <c r="D201" s="516" t="str">
        <f>IF('ZASOBY N'!D198="","",'ZASOBY N'!D198)</f>
        <v/>
      </c>
      <c r="E201" s="404"/>
      <c r="F201" s="517"/>
      <c r="G201" s="518"/>
      <c r="H201" s="301"/>
      <c r="I201" s="301"/>
      <c r="J201" s="147" t="str">
        <f>IF('ZASOBY N'!$F198="","",'ZASOBY N'!$F198)</f>
        <v/>
      </c>
      <c r="K201" s="519"/>
      <c r="L201" s="520" t="str">
        <f t="shared" si="104"/>
        <v/>
      </c>
      <c r="M201" s="521"/>
      <c r="N201" s="521"/>
      <c r="O201" s="140" t="str">
        <f>IF(L201="","",IF(OR(E201=LEGENDA!$D$28,E201=LEGENDA!$D$29,E201=LEGENDA!$D$31,E201=LEGENDA!$D$38),0.15,0))</f>
        <v/>
      </c>
      <c r="P201" s="140" t="str">
        <f>IF(L201="","",IF(AND(E201=LEGENDA!$D$39,H201=""),"BRAK kol.7",IF(AND(F201=LEGENDA!$A$105,H201=""),"BRAK kol.7",IF(AND(F201=LEGENDA!$A$106,H201=""),"BRAK kol.7",IF(AND(F201=LEGENDA!$A$107,H201=""),"BRAK kol.7",IF(AND(F201=LEGENDA!$A$108,H201=""),"BRAK kol.7",IF(AND(F201=LEGENDA!$A$109,H201=""),"BRAK kol.7",L201*O201)))))))</f>
        <v/>
      </c>
      <c r="Q201" s="141" t="str">
        <f t="shared" si="72"/>
        <v/>
      </c>
      <c r="R201" s="142" t="str">
        <f t="shared" si="105"/>
        <v/>
      </c>
      <c r="S201" s="522" t="str">
        <f t="shared" si="106"/>
        <v/>
      </c>
      <c r="T201" s="431" t="str">
        <f t="shared" si="74"/>
        <v/>
      </c>
      <c r="U201" s="523"/>
      <c r="V201" s="431" t="str">
        <f t="shared" si="107"/>
        <v/>
      </c>
      <c r="W201" s="524"/>
      <c r="X201" s="302" t="str">
        <f>IF(U201="","",IF(AND(V201="",W201=""),"",IF(AND(E201=LEGENDA!$D$39,H201=""),"BRAK kol.7",IF(AND(F201=LEGENDA!$A$105,H201="",E201=LEGENDA!$D$35),V201*W201,IF(AND(F201=LEGENDA!$A$105,H201="",E201=LEGENDA!$D$36),V201*W201,IF(AND(F201=LEGENDA!$A$105,H201=""),"BRAK kol.7",IF(AND(F201=LEGENDA!$A$106,H201=""),"BRAK kol.7",IF(AND(F201=LEGENDA!$A$107,H201=""),"BRAK kol.7",IF(AND(F201=LEGENDA!$A$108,H201=""),"BRAK kol.7",IF(AND(F201=LEGENDA!$A$109,H201=""),"BRAK kol.7",IF(AND(U201&gt;0,W201=""),"Brakkol21",IF(OR(T201="Błąd kol. 7",T201="Błąd kol.8"),T201,IF(AND(H201="",I201=""),"BRAKkol7-8",V201*W201)))))))))))))</f>
        <v/>
      </c>
      <c r="Y201" s="523"/>
      <c r="Z201" s="431" t="str">
        <f t="shared" si="108"/>
        <v/>
      </c>
      <c r="AA201" s="524"/>
      <c r="AB201" s="525" t="str">
        <f>IF(OR(Y201="",Z201="",AA201=""),"",IF(AND(E201=LEGENDA!$D$39,H201=""),"BRAK kol.7",IF(AND(F201=LEGENDA!$A$105,H201=""),"BRAK kol.7",IF(AND(F201=LEGENDA!$A$106,H201=""),"BRAK kol.7",IF(AND(F201=LEGENDA!$A$107,H201=""),"BRAK kol.7",IF(AND(F201=LEGENDA!$A$108,H201=""),"BRAK kol.7",IF(AND(F201=LEGENDA!$A$109,H201=""),"BRAK kol.7",Z201*AA201)))))))</f>
        <v/>
      </c>
      <c r="AC201" s="302" t="str">
        <f t="shared" si="77"/>
        <v/>
      </c>
      <c r="AD201" s="143" t="str">
        <f>IFERROR(IF(OR(J201="",AC201=""),"",IF(AND(E201=LEGENDA!$D$39,H201="",I201=""),"BRAK kol.7",AC201*$J201)),"BRAK kol.7")</f>
        <v/>
      </c>
      <c r="AE201" s="527" t="str">
        <f t="shared" si="109"/>
        <v/>
      </c>
      <c r="AF201" s="526" t="str">
        <f t="shared" si="110"/>
        <v/>
      </c>
      <c r="AG201" s="526" t="str">
        <f t="shared" si="111"/>
        <v/>
      </c>
      <c r="AH201" s="526" t="str">
        <f t="shared" si="81"/>
        <v/>
      </c>
      <c r="AI201" s="528"/>
      <c r="AJ201" s="529"/>
      <c r="AK201" s="286" t="str">
        <f t="shared" si="82"/>
        <v/>
      </c>
      <c r="AL201" s="287" t="str">
        <f t="shared" si="112"/>
        <v/>
      </c>
      <c r="AM201" s="287" t="str">
        <f t="shared" si="113"/>
        <v/>
      </c>
      <c r="AN201" s="530" t="str">
        <f>IF('ZASOBY N'!BD198="","",'ZASOBY N'!BD198)</f>
        <v/>
      </c>
      <c r="AO201" s="531"/>
      <c r="AP201" s="333">
        <f t="shared" si="85"/>
        <v>0</v>
      </c>
      <c r="AQ201" s="333">
        <f t="shared" si="103"/>
        <v>0</v>
      </c>
      <c r="AR201" s="333">
        <f t="shared" si="103"/>
        <v>0</v>
      </c>
      <c r="AS201" s="333">
        <f t="shared" si="86"/>
        <v>0</v>
      </c>
      <c r="AT201" s="333">
        <f t="shared" si="126"/>
        <v>0</v>
      </c>
      <c r="AU201" s="333">
        <f t="shared" si="88"/>
        <v>0</v>
      </c>
      <c r="AV201" s="532" t="str">
        <f>IF(BJ201=0,"",NN!BJ201)</f>
        <v/>
      </c>
      <c r="AW201" s="460" t="str">
        <f>IF('UPR BILANS N'!W199="","",'UPR BILANS N'!W199)</f>
        <v/>
      </c>
      <c r="AX201" s="533" t="str">
        <f t="shared" si="114"/>
        <v/>
      </c>
      <c r="AY201" s="533"/>
      <c r="AZ201" s="533"/>
      <c r="BA201" s="533"/>
      <c r="BB201" s="533"/>
      <c r="BC201" s="533"/>
      <c r="BD201" s="533"/>
      <c r="BE201" s="533"/>
      <c r="BF201" s="533"/>
      <c r="BG201" s="533"/>
      <c r="BH201" s="533"/>
      <c r="BI201" s="533"/>
      <c r="BJ201" s="414">
        <f>IFERROR(IF(AND(BL201=1,BM201=1,SUMIF($C201:$C$525,$C201,$AH201:$AH$525)=$BN201),$BN201,IF($BO201&gt;0,$BO201,IF(AND(B201=B202,C201=C202,D201=D202,J201=J202),AH201+AH202,IF(AND(COUNTIF($C$13:$C200,$C201)&gt;=1,COUNTIF($D$13:$D200,$D201)&gt;=1),0,IF(AND(SUMIF($B201:$B$525,$B201,$AH201:$AH$525)&gt;$AH201,SUMIF($C201:$C$525,$C201,$AH201:$AH$525)&gt;$AH201,SUMIF($D201:$D$525,$D201,$AH201:$AH$525)&gt;$AH201),SUMIF($C201:$C$525,$C201,$BN201:$BN$525),0))))),0)</f>
        <v>0</v>
      </c>
      <c r="BK201" s="534"/>
      <c r="BL201" s="535">
        <f>COUNTIFS('ZASOBY N'!$B198:$B$525,'ZASOBY N'!$B198,'ZASOBY N'!$C198:'ZASOBY N'!$C$525,'ZASOBY N'!$C198,'ZASOBY N'!$D198:'ZASOBY N'!$D$525,'ZASOBY N'!$D198,'ZASOBY N'!$H198:'ZASOBY N'!$H$525,'ZASOBY N'!$H198 )</f>
        <v>0</v>
      </c>
      <c r="BM201" s="536">
        <f>COUNTIFS('ZASOBY N'!$B$10:$B198,'ZASOBY N'!$B198,'ZASOBY N'!$C$10:'ZASOBY N'!$C198,'ZASOBY N'!$C198,'ZASOBY N'!$D$10:'ZASOBY N'!$D198,'ZASOBY N'!$D198,'ZASOBY N'!$H$10:'ZASOBY N'!$H198,'ZASOBY N'!$H198 )</f>
        <v>0</v>
      </c>
      <c r="BN201" s="537">
        <f t="shared" si="115"/>
        <v>0</v>
      </c>
      <c r="BO201" s="538">
        <f t="shared" si="116"/>
        <v>0</v>
      </c>
      <c r="BP201" s="533"/>
      <c r="BQ201" s="533"/>
      <c r="BR201" s="533"/>
      <c r="BS201" s="533"/>
      <c r="BT201" s="533"/>
      <c r="BU201" s="533"/>
      <c r="BV201" s="533"/>
      <c r="BW201" s="539" t="str">
        <f t="shared" si="117"/>
        <v/>
      </c>
      <c r="BX201" s="439" t="str">
        <f>IF(E201=0,"",NN!E201)</f>
        <v/>
      </c>
      <c r="BY201" s="396" t="str">
        <f>IF(A201="","",NN!A201)</f>
        <v/>
      </c>
      <c r="BZ201" s="428" t="str">
        <f>IF(OR(E201=LEGENDA!$D$30,E201=LEGENDA!$D$31,E201=LEGENDA!$D$32,E201=LEGENDA!$D$33,E201=LEGENDA!$D$34,E201=LEGENDA!$D$35,E201=LEGENDA!$D$36,E201=LEGENDA!$D$37),AV201,"")</f>
        <v/>
      </c>
      <c r="CA201" s="428" t="str">
        <f>IF(OR(E201=LEGENDA!$D$30,E201=LEGENDA!$D$31,E201=LEGENDA!$D$32,E201=LEGENDA!$D$33,E201=LEGENDA!$D$34,E201=LEGENDA!$D$35,E201=LEGENDA!$D$36,E201=LEGENDA!$D$37),AG201,"")</f>
        <v/>
      </c>
      <c r="CB201" s="397" t="str">
        <f t="shared" si="118"/>
        <v/>
      </c>
      <c r="CC201" s="397" t="str">
        <f t="shared" si="119"/>
        <v/>
      </c>
      <c r="CD201" s="397" t="str">
        <f t="shared" si="120"/>
        <v/>
      </c>
      <c r="CE201" s="397" t="str">
        <f t="shared" si="121"/>
        <v/>
      </c>
      <c r="CF201" s="397" t="str">
        <f t="shared" si="122"/>
        <v/>
      </c>
      <c r="CG201" s="397" t="str">
        <f t="shared" si="123"/>
        <v/>
      </c>
      <c r="CH201" s="397" t="str">
        <f>IF(OR(E201=LEGENDA!$D$28,E201=LEGENDA!$D$29,E201=LEGENDA!$D$30,E201=LEGENDA!$D$31,E201=LEGENDA!$D$32,E201=LEGENDA!$D$33,E201=LEGENDA!$D$34,E201=LEGENDA!$D$35,E201=LEGENDA!$D$36,E201=LEGENDA!$D$39),1,"")</f>
        <v/>
      </c>
      <c r="CI201" s="397" t="str">
        <f t="shared" si="124"/>
        <v/>
      </c>
      <c r="CJ201" s="397" t="str">
        <f t="shared" si="125"/>
        <v/>
      </c>
    </row>
    <row r="202" spans="1:88" s="50" customFormat="1" ht="16.2" customHeight="1" thickBot="1" x14ac:dyDescent="0.3">
      <c r="A202" s="514" t="str">
        <f>IF('ZASOBY N'!A199="","",'ZASOBY N'!A199)</f>
        <v/>
      </c>
      <c r="B202" s="515" t="str">
        <f>IF('ZASOBY N'!B199="","",'ZASOBY N'!B199)</f>
        <v/>
      </c>
      <c r="C202" s="515" t="str">
        <f>IF('ZASOBY N'!C199="","",'ZASOBY N'!C199)</f>
        <v/>
      </c>
      <c r="D202" s="516" t="str">
        <f>IF('ZASOBY N'!D199="","",'ZASOBY N'!D199)</f>
        <v/>
      </c>
      <c r="E202" s="404"/>
      <c r="F202" s="517"/>
      <c r="G202" s="518"/>
      <c r="H202" s="301"/>
      <c r="I202" s="301"/>
      <c r="J202" s="147" t="str">
        <f>IF('ZASOBY N'!$F199="","",'ZASOBY N'!$F199)</f>
        <v/>
      </c>
      <c r="K202" s="519"/>
      <c r="L202" s="520" t="str">
        <f t="shared" si="104"/>
        <v/>
      </c>
      <c r="M202" s="521"/>
      <c r="N202" s="521"/>
      <c r="O202" s="140" t="str">
        <f>IF(L202="","",IF(OR(E202=LEGENDA!$D$28,E202=LEGENDA!$D$29,E202=LEGENDA!$D$31,E202=LEGENDA!$D$38),0.15,0))</f>
        <v/>
      </c>
      <c r="P202" s="140" t="str">
        <f>IF(L202="","",IF(AND(E202=LEGENDA!$D$39,H202=""),"BRAK kol.7",IF(AND(F202=LEGENDA!$A$105,H202=""),"BRAK kol.7",IF(AND(F202=LEGENDA!$A$106,H202=""),"BRAK kol.7",IF(AND(F202=LEGENDA!$A$107,H202=""),"BRAK kol.7",IF(AND(F202=LEGENDA!$A$108,H202=""),"BRAK kol.7",IF(AND(F202=LEGENDA!$A$109,H202=""),"BRAK kol.7",L202*O202)))))))</f>
        <v/>
      </c>
      <c r="Q202" s="141" t="str">
        <f t="shared" si="72"/>
        <v/>
      </c>
      <c r="R202" s="142" t="str">
        <f t="shared" si="105"/>
        <v/>
      </c>
      <c r="S202" s="522" t="str">
        <f t="shared" si="106"/>
        <v/>
      </c>
      <c r="T202" s="431" t="str">
        <f t="shared" si="74"/>
        <v/>
      </c>
      <c r="U202" s="523"/>
      <c r="V202" s="431" t="str">
        <f t="shared" si="107"/>
        <v/>
      </c>
      <c r="W202" s="524"/>
      <c r="X202" s="302" t="str">
        <f>IF(U202="","",IF(AND(V202="",W202=""),"",IF(AND(E202=LEGENDA!$D$39,H202=""),"BRAK kol.7",IF(AND(F202=LEGENDA!$A$105,H202="",E202=LEGENDA!$D$35),V202*W202,IF(AND(F202=LEGENDA!$A$105,H202="",E202=LEGENDA!$D$36),V202*W202,IF(AND(F202=LEGENDA!$A$105,H202=""),"BRAK kol.7",IF(AND(F202=LEGENDA!$A$106,H202=""),"BRAK kol.7",IF(AND(F202=LEGENDA!$A$107,H202=""),"BRAK kol.7",IF(AND(F202=LEGENDA!$A$108,H202=""),"BRAK kol.7",IF(AND(F202=LEGENDA!$A$109,H202=""),"BRAK kol.7",IF(AND(U202&gt;0,W202=""),"Brakkol21",IF(OR(T202="Błąd kol. 7",T202="Błąd kol.8"),T202,IF(AND(H202="",I202=""),"BRAKkol7-8",V202*W202)))))))))))))</f>
        <v/>
      </c>
      <c r="Y202" s="523"/>
      <c r="Z202" s="431" t="str">
        <f t="shared" si="108"/>
        <v/>
      </c>
      <c r="AA202" s="524"/>
      <c r="AB202" s="525" t="str">
        <f>IF(OR(Y202="",Z202="",AA202=""),"",IF(AND(E202=LEGENDA!$D$39,H202=""),"BRAK kol.7",IF(AND(F202=LEGENDA!$A$105,H202=""),"BRAK kol.7",IF(AND(F202=LEGENDA!$A$106,H202=""),"BRAK kol.7",IF(AND(F202=LEGENDA!$A$107,H202=""),"BRAK kol.7",IF(AND(F202=LEGENDA!$A$108,H202=""),"BRAK kol.7",IF(AND(F202=LEGENDA!$A$109,H202=""),"BRAK kol.7",Z202*AA202)))))))</f>
        <v/>
      </c>
      <c r="AC202" s="302" t="str">
        <f t="shared" si="77"/>
        <v/>
      </c>
      <c r="AD202" s="143" t="str">
        <f>IFERROR(IF(OR(J202="",AC202=""),"",IF(AND(E202=LEGENDA!$D$39,H202="",I202=""),"BRAK kol.7",AC202*$J202)),"BRAK kol.7")</f>
        <v/>
      </c>
      <c r="AE202" s="527" t="str">
        <f t="shared" si="109"/>
        <v/>
      </c>
      <c r="AF202" s="526" t="str">
        <f t="shared" si="110"/>
        <v/>
      </c>
      <c r="AG202" s="526" t="str">
        <f t="shared" si="111"/>
        <v/>
      </c>
      <c r="AH202" s="526" t="str">
        <f t="shared" si="81"/>
        <v/>
      </c>
      <c r="AI202" s="528"/>
      <c r="AJ202" s="529"/>
      <c r="AK202" s="286" t="str">
        <f t="shared" si="82"/>
        <v/>
      </c>
      <c r="AL202" s="287" t="str">
        <f t="shared" si="112"/>
        <v/>
      </c>
      <c r="AM202" s="287" t="str">
        <f t="shared" si="113"/>
        <v/>
      </c>
      <c r="AN202" s="530" t="str">
        <f>IF('ZASOBY N'!BD199="","",'ZASOBY N'!BD199)</f>
        <v/>
      </c>
      <c r="AO202" s="531"/>
      <c r="AP202" s="333">
        <f t="shared" si="85"/>
        <v>0</v>
      </c>
      <c r="AQ202" s="333">
        <f t="shared" si="103"/>
        <v>0</v>
      </c>
      <c r="AR202" s="333">
        <f t="shared" si="103"/>
        <v>0</v>
      </c>
      <c r="AS202" s="333">
        <f t="shared" si="86"/>
        <v>0</v>
      </c>
      <c r="AT202" s="333">
        <f t="shared" si="126"/>
        <v>0</v>
      </c>
      <c r="AU202" s="333">
        <f t="shared" si="88"/>
        <v>0</v>
      </c>
      <c r="AV202" s="532" t="str">
        <f>IF(BJ202=0,"",NN!BJ202)</f>
        <v/>
      </c>
      <c r="AW202" s="460" t="str">
        <f>IF('UPR BILANS N'!W200="","",'UPR BILANS N'!W200)</f>
        <v/>
      </c>
      <c r="AX202" s="533" t="str">
        <f t="shared" si="114"/>
        <v/>
      </c>
      <c r="AY202" s="533"/>
      <c r="AZ202" s="533"/>
      <c r="BA202" s="533"/>
      <c r="BB202" s="533"/>
      <c r="BC202" s="533"/>
      <c r="BD202" s="533"/>
      <c r="BE202" s="533"/>
      <c r="BF202" s="533"/>
      <c r="BG202" s="533"/>
      <c r="BH202" s="533"/>
      <c r="BI202" s="533"/>
      <c r="BJ202" s="414">
        <f>IFERROR(IF(AND(BL202=1,BM202=1,SUMIF($C202:$C$525,$C202,$AH202:$AH$525)=$BN202),$BN202,IF($BO202&gt;0,$BO202,IF(AND(B202=B203,C202=C203,D202=D203,J202=J203),AH202+AH203,IF(AND(COUNTIF($C$13:$C201,$C202)&gt;=1,COUNTIF($D$13:$D201,$D202)&gt;=1),0,IF(AND(SUMIF($B202:$B$525,$B202,$AH202:$AH$525)&gt;$AH202,SUMIF($C202:$C$525,$C202,$AH202:$AH$525)&gt;$AH202,SUMIF($D202:$D$525,$D202,$AH202:$AH$525)&gt;$AH202),SUMIF($C202:$C$525,$C202,$BN202:$BN$525),0))))),0)</f>
        <v>0</v>
      </c>
      <c r="BK202" s="534"/>
      <c r="BL202" s="535">
        <f>COUNTIFS('ZASOBY N'!$B199:$B$525,'ZASOBY N'!$B199,'ZASOBY N'!$C199:'ZASOBY N'!$C$525,'ZASOBY N'!$C199,'ZASOBY N'!$D199:'ZASOBY N'!$D$525,'ZASOBY N'!$D199,'ZASOBY N'!$H199:'ZASOBY N'!$H$525,'ZASOBY N'!$H199 )</f>
        <v>0</v>
      </c>
      <c r="BM202" s="536">
        <f>COUNTIFS('ZASOBY N'!$B$10:$B199,'ZASOBY N'!$B199,'ZASOBY N'!$C$10:'ZASOBY N'!$C199,'ZASOBY N'!$C199,'ZASOBY N'!$D$10:'ZASOBY N'!$D199,'ZASOBY N'!$D199,'ZASOBY N'!$H$10:'ZASOBY N'!$H199,'ZASOBY N'!$H199 )</f>
        <v>0</v>
      </c>
      <c r="BN202" s="537">
        <f t="shared" si="115"/>
        <v>0</v>
      </c>
      <c r="BO202" s="538">
        <f t="shared" si="116"/>
        <v>0</v>
      </c>
      <c r="BP202" s="533"/>
      <c r="BQ202" s="533"/>
      <c r="BR202" s="533"/>
      <c r="BS202" s="533"/>
      <c r="BT202" s="533"/>
      <c r="BU202" s="533"/>
      <c r="BV202" s="533"/>
      <c r="BW202" s="539" t="str">
        <f t="shared" si="117"/>
        <v/>
      </c>
      <c r="BX202" s="439" t="str">
        <f>IF(E202=0,"",NN!E202)</f>
        <v/>
      </c>
      <c r="BY202" s="396" t="str">
        <f>IF(A202="","",NN!A202)</f>
        <v/>
      </c>
      <c r="BZ202" s="428" t="str">
        <f>IF(OR(E202=LEGENDA!$D$30,E202=LEGENDA!$D$31,E202=LEGENDA!$D$32,E202=LEGENDA!$D$33,E202=LEGENDA!$D$34,E202=LEGENDA!$D$35,E202=LEGENDA!$D$36,E202=LEGENDA!$D$37),AV202,"")</f>
        <v/>
      </c>
      <c r="CA202" s="428" t="str">
        <f>IF(OR(E202=LEGENDA!$D$30,E202=LEGENDA!$D$31,E202=LEGENDA!$D$32,E202=LEGENDA!$D$33,E202=LEGENDA!$D$34,E202=LEGENDA!$D$35,E202=LEGENDA!$D$36,E202=LEGENDA!$D$37),AG202,"")</f>
        <v/>
      </c>
      <c r="CB202" s="397" t="str">
        <f t="shared" si="118"/>
        <v/>
      </c>
      <c r="CC202" s="397" t="str">
        <f t="shared" si="119"/>
        <v/>
      </c>
      <c r="CD202" s="397" t="str">
        <f t="shared" si="120"/>
        <v/>
      </c>
      <c r="CE202" s="397" t="str">
        <f t="shared" si="121"/>
        <v/>
      </c>
      <c r="CF202" s="397" t="str">
        <f t="shared" si="122"/>
        <v/>
      </c>
      <c r="CG202" s="397" t="str">
        <f t="shared" si="123"/>
        <v/>
      </c>
      <c r="CH202" s="397" t="str">
        <f>IF(OR(E202=LEGENDA!$D$28,E202=LEGENDA!$D$29,E202=LEGENDA!$D$30,E202=LEGENDA!$D$31,E202=LEGENDA!$D$32,E202=LEGENDA!$D$33,E202=LEGENDA!$D$34,E202=LEGENDA!$D$35,E202=LEGENDA!$D$36,E202=LEGENDA!$D$39),1,"")</f>
        <v/>
      </c>
      <c r="CI202" s="397" t="str">
        <f t="shared" si="124"/>
        <v/>
      </c>
      <c r="CJ202" s="397" t="str">
        <f t="shared" si="125"/>
        <v/>
      </c>
    </row>
    <row r="203" spans="1:88" s="50" customFormat="1" ht="16.2" customHeight="1" thickBot="1" x14ac:dyDescent="0.3">
      <c r="A203" s="514" t="str">
        <f>IF('ZASOBY N'!A200="","",'ZASOBY N'!A200)</f>
        <v/>
      </c>
      <c r="B203" s="515" t="str">
        <f>IF('ZASOBY N'!B200="","",'ZASOBY N'!B200)</f>
        <v/>
      </c>
      <c r="C203" s="515" t="str">
        <f>IF('ZASOBY N'!C200="","",'ZASOBY N'!C200)</f>
        <v/>
      </c>
      <c r="D203" s="516" t="str">
        <f>IF('ZASOBY N'!D200="","",'ZASOBY N'!D200)</f>
        <v/>
      </c>
      <c r="E203" s="404"/>
      <c r="F203" s="517"/>
      <c r="G203" s="518"/>
      <c r="H203" s="301"/>
      <c r="I203" s="301"/>
      <c r="J203" s="147" t="str">
        <f>IF('ZASOBY N'!$F200="","",'ZASOBY N'!$F200)</f>
        <v/>
      </c>
      <c r="K203" s="519"/>
      <c r="L203" s="520" t="str">
        <f t="shared" si="104"/>
        <v/>
      </c>
      <c r="M203" s="521"/>
      <c r="N203" s="521"/>
      <c r="O203" s="140" t="str">
        <f>IF(L203="","",IF(OR(E203=LEGENDA!$D$28,E203=LEGENDA!$D$29,E203=LEGENDA!$D$31,E203=LEGENDA!$D$38),0.15,0))</f>
        <v/>
      </c>
      <c r="P203" s="140" t="str">
        <f>IF(L203="","",IF(AND(E203=LEGENDA!$D$39,H203=""),"BRAK kol.7",IF(AND(F203=LEGENDA!$A$105,H203=""),"BRAK kol.7",IF(AND(F203=LEGENDA!$A$106,H203=""),"BRAK kol.7",IF(AND(F203=LEGENDA!$A$107,H203=""),"BRAK kol.7",IF(AND(F203=LEGENDA!$A$108,H203=""),"BRAK kol.7",IF(AND(F203=LEGENDA!$A$109,H203=""),"BRAK kol.7",L203*O203)))))))</f>
        <v/>
      </c>
      <c r="Q203" s="141" t="str">
        <f t="shared" si="72"/>
        <v/>
      </c>
      <c r="R203" s="142" t="str">
        <f t="shared" si="105"/>
        <v/>
      </c>
      <c r="S203" s="522" t="str">
        <f t="shared" si="106"/>
        <v/>
      </c>
      <c r="T203" s="431" t="str">
        <f t="shared" si="74"/>
        <v/>
      </c>
      <c r="U203" s="523"/>
      <c r="V203" s="431" t="str">
        <f t="shared" si="107"/>
        <v/>
      </c>
      <c r="W203" s="524"/>
      <c r="X203" s="302" t="str">
        <f>IF(U203="","",IF(AND(V203="",W203=""),"",IF(AND(E203=LEGENDA!$D$39,H203=""),"BRAK kol.7",IF(AND(F203=LEGENDA!$A$105,H203="",E203=LEGENDA!$D$35),V203*W203,IF(AND(F203=LEGENDA!$A$105,H203="",E203=LEGENDA!$D$36),V203*W203,IF(AND(F203=LEGENDA!$A$105,H203=""),"BRAK kol.7",IF(AND(F203=LEGENDA!$A$106,H203=""),"BRAK kol.7",IF(AND(F203=LEGENDA!$A$107,H203=""),"BRAK kol.7",IF(AND(F203=LEGENDA!$A$108,H203=""),"BRAK kol.7",IF(AND(F203=LEGENDA!$A$109,H203=""),"BRAK kol.7",IF(AND(U203&gt;0,W203=""),"Brakkol21",IF(OR(T203="Błąd kol. 7",T203="Błąd kol.8"),T203,IF(AND(H203="",I203=""),"BRAKkol7-8",V203*W203)))))))))))))</f>
        <v/>
      </c>
      <c r="Y203" s="523"/>
      <c r="Z203" s="431" t="str">
        <f t="shared" si="108"/>
        <v/>
      </c>
      <c r="AA203" s="524"/>
      <c r="AB203" s="525" t="str">
        <f>IF(OR(Y203="",Z203="",AA203=""),"",IF(AND(E203=LEGENDA!$D$39,H203=""),"BRAK kol.7",IF(AND(F203=LEGENDA!$A$105,H203=""),"BRAK kol.7",IF(AND(F203=LEGENDA!$A$106,H203=""),"BRAK kol.7",IF(AND(F203=LEGENDA!$A$107,H203=""),"BRAK kol.7",IF(AND(F203=LEGENDA!$A$108,H203=""),"BRAK kol.7",IF(AND(F203=LEGENDA!$A$109,H203=""),"BRAK kol.7",Z203*AA203)))))))</f>
        <v/>
      </c>
      <c r="AC203" s="302" t="str">
        <f t="shared" si="77"/>
        <v/>
      </c>
      <c r="AD203" s="143" t="str">
        <f>IFERROR(IF(OR(J203="",AC203=""),"",IF(AND(E203=LEGENDA!$D$39,H203="",I203=""),"BRAK kol.7",AC203*$J203)),"BRAK kol.7")</f>
        <v/>
      </c>
      <c r="AE203" s="527" t="str">
        <f t="shared" si="109"/>
        <v/>
      </c>
      <c r="AF203" s="526" t="str">
        <f t="shared" si="110"/>
        <v/>
      </c>
      <c r="AG203" s="526" t="str">
        <f t="shared" si="111"/>
        <v/>
      </c>
      <c r="AH203" s="526" t="str">
        <f t="shared" si="81"/>
        <v/>
      </c>
      <c r="AI203" s="528"/>
      <c r="AJ203" s="529"/>
      <c r="AK203" s="286" t="str">
        <f t="shared" si="82"/>
        <v/>
      </c>
      <c r="AL203" s="287" t="str">
        <f t="shared" si="112"/>
        <v/>
      </c>
      <c r="AM203" s="287" t="str">
        <f t="shared" si="113"/>
        <v/>
      </c>
      <c r="AN203" s="530" t="str">
        <f>IF('ZASOBY N'!BD200="","",'ZASOBY N'!BD200)</f>
        <v/>
      </c>
      <c r="AO203" s="531"/>
      <c r="AP203" s="333">
        <f t="shared" si="85"/>
        <v>0</v>
      </c>
      <c r="AQ203" s="333">
        <f t="shared" si="103"/>
        <v>0</v>
      </c>
      <c r="AR203" s="333">
        <f t="shared" si="103"/>
        <v>0</v>
      </c>
      <c r="AS203" s="333">
        <f t="shared" si="86"/>
        <v>0</v>
      </c>
      <c r="AT203" s="333">
        <f t="shared" si="126"/>
        <v>0</v>
      </c>
      <c r="AU203" s="333">
        <f t="shared" si="88"/>
        <v>0</v>
      </c>
      <c r="AV203" s="532" t="str">
        <f>IF(BJ203=0,"",NN!BJ203)</f>
        <v/>
      </c>
      <c r="AW203" s="460" t="str">
        <f>IF('UPR BILANS N'!W201="","",'UPR BILANS N'!W201)</f>
        <v/>
      </c>
      <c r="AX203" s="533" t="str">
        <f t="shared" si="114"/>
        <v/>
      </c>
      <c r="AY203" s="533"/>
      <c r="AZ203" s="533"/>
      <c r="BA203" s="533"/>
      <c r="BB203" s="533"/>
      <c r="BC203" s="533"/>
      <c r="BD203" s="533"/>
      <c r="BE203" s="533"/>
      <c r="BF203" s="533"/>
      <c r="BG203" s="533"/>
      <c r="BH203" s="533"/>
      <c r="BI203" s="533"/>
      <c r="BJ203" s="414">
        <f>IFERROR(IF(AND(BL203=1,BM203=1,SUMIF($C203:$C$525,$C203,$AH203:$AH$525)=$BN203),$BN203,IF($BO203&gt;0,$BO203,IF(AND(B203=B204,C203=C204,D203=D204,J203=J204),AH203+AH204,IF(AND(COUNTIF($C$13:$C202,$C203)&gt;=1,COUNTIF($D$13:$D202,$D203)&gt;=1),0,IF(AND(SUMIF($B203:$B$525,$B203,$AH203:$AH$525)&gt;$AH203,SUMIF($C203:$C$525,$C203,$AH203:$AH$525)&gt;$AH203,SUMIF($D203:$D$525,$D203,$AH203:$AH$525)&gt;$AH203),SUMIF($C203:$C$525,$C203,$BN203:$BN$525),0))))),0)</f>
        <v>0</v>
      </c>
      <c r="BK203" s="534"/>
      <c r="BL203" s="535">
        <f>COUNTIFS('ZASOBY N'!$B200:$B$525,'ZASOBY N'!$B200,'ZASOBY N'!$C200:'ZASOBY N'!$C$525,'ZASOBY N'!$C200,'ZASOBY N'!$D200:'ZASOBY N'!$D$525,'ZASOBY N'!$D200,'ZASOBY N'!$H200:'ZASOBY N'!$H$525,'ZASOBY N'!$H200 )</f>
        <v>0</v>
      </c>
      <c r="BM203" s="536">
        <f>COUNTIFS('ZASOBY N'!$B$10:$B200,'ZASOBY N'!$B200,'ZASOBY N'!$C$10:'ZASOBY N'!$C200,'ZASOBY N'!$C200,'ZASOBY N'!$D$10:'ZASOBY N'!$D200,'ZASOBY N'!$D200,'ZASOBY N'!$H$10:'ZASOBY N'!$H200,'ZASOBY N'!$H200 )</f>
        <v>0</v>
      </c>
      <c r="BN203" s="537">
        <f t="shared" si="115"/>
        <v>0</v>
      </c>
      <c r="BO203" s="538">
        <f t="shared" si="116"/>
        <v>0</v>
      </c>
      <c r="BP203" s="533"/>
      <c r="BQ203" s="533"/>
      <c r="BR203" s="533"/>
      <c r="BS203" s="533"/>
      <c r="BT203" s="533"/>
      <c r="BU203" s="533"/>
      <c r="BV203" s="533"/>
      <c r="BW203" s="539" t="str">
        <f t="shared" si="117"/>
        <v/>
      </c>
      <c r="BX203" s="439" t="str">
        <f>IF(E203=0,"",NN!E203)</f>
        <v/>
      </c>
      <c r="BY203" s="396" t="str">
        <f>IF(A203="","",NN!A203)</f>
        <v/>
      </c>
      <c r="BZ203" s="428" t="str">
        <f>IF(OR(E203=LEGENDA!$D$30,E203=LEGENDA!$D$31,E203=LEGENDA!$D$32,E203=LEGENDA!$D$33,E203=LEGENDA!$D$34,E203=LEGENDA!$D$35,E203=LEGENDA!$D$36,E203=LEGENDA!$D$37),AV203,"")</f>
        <v/>
      </c>
      <c r="CA203" s="428" t="str">
        <f>IF(OR(E203=LEGENDA!$D$30,E203=LEGENDA!$D$31,E203=LEGENDA!$D$32,E203=LEGENDA!$D$33,E203=LEGENDA!$D$34,E203=LEGENDA!$D$35,E203=LEGENDA!$D$36,E203=LEGENDA!$D$37),AG203,"")</f>
        <v/>
      </c>
      <c r="CB203" s="397" t="str">
        <f t="shared" si="118"/>
        <v/>
      </c>
      <c r="CC203" s="397" t="str">
        <f t="shared" si="119"/>
        <v/>
      </c>
      <c r="CD203" s="397" t="str">
        <f t="shared" si="120"/>
        <v/>
      </c>
      <c r="CE203" s="397" t="str">
        <f t="shared" si="121"/>
        <v/>
      </c>
      <c r="CF203" s="397" t="str">
        <f t="shared" si="122"/>
        <v/>
      </c>
      <c r="CG203" s="397" t="str">
        <f t="shared" si="123"/>
        <v/>
      </c>
      <c r="CH203" s="397" t="str">
        <f>IF(OR(E203=LEGENDA!$D$28,E203=LEGENDA!$D$29,E203=LEGENDA!$D$30,E203=LEGENDA!$D$31,E203=LEGENDA!$D$32,E203=LEGENDA!$D$33,E203=LEGENDA!$D$34,E203=LEGENDA!$D$35,E203=LEGENDA!$D$36,E203=LEGENDA!$D$39),1,"")</f>
        <v/>
      </c>
      <c r="CI203" s="397" t="str">
        <f t="shared" si="124"/>
        <v/>
      </c>
      <c r="CJ203" s="397" t="str">
        <f t="shared" si="125"/>
        <v/>
      </c>
    </row>
    <row r="204" spans="1:88" s="50" customFormat="1" ht="16.2" customHeight="1" thickBot="1" x14ac:dyDescent="0.3">
      <c r="A204" s="514" t="str">
        <f>IF('ZASOBY N'!A201="","",'ZASOBY N'!A201)</f>
        <v/>
      </c>
      <c r="B204" s="515" t="str">
        <f>IF('ZASOBY N'!B201="","",'ZASOBY N'!B201)</f>
        <v/>
      </c>
      <c r="C204" s="515" t="str">
        <f>IF('ZASOBY N'!C201="","",'ZASOBY N'!C201)</f>
        <v/>
      </c>
      <c r="D204" s="516" t="str">
        <f>IF('ZASOBY N'!D201="","",'ZASOBY N'!D201)</f>
        <v/>
      </c>
      <c r="E204" s="404"/>
      <c r="F204" s="517"/>
      <c r="G204" s="518"/>
      <c r="H204" s="301"/>
      <c r="I204" s="301"/>
      <c r="J204" s="147" t="str">
        <f>IF('ZASOBY N'!$F201="","",'ZASOBY N'!$F201)</f>
        <v/>
      </c>
      <c r="K204" s="519"/>
      <c r="L204" s="520" t="str">
        <f t="shared" si="104"/>
        <v/>
      </c>
      <c r="M204" s="521"/>
      <c r="N204" s="521"/>
      <c r="O204" s="140" t="str">
        <f>IF(L204="","",IF(OR(E204=LEGENDA!$D$28,E204=LEGENDA!$D$29,E204=LEGENDA!$D$31,E204=LEGENDA!$D$38),0.15,0))</f>
        <v/>
      </c>
      <c r="P204" s="140" t="str">
        <f>IF(L204="","",IF(AND(E204=LEGENDA!$D$39,H204=""),"BRAK kol.7",IF(AND(F204=LEGENDA!$A$105,H204=""),"BRAK kol.7",IF(AND(F204=LEGENDA!$A$106,H204=""),"BRAK kol.7",IF(AND(F204=LEGENDA!$A$107,H204=""),"BRAK kol.7",IF(AND(F204=LEGENDA!$A$108,H204=""),"BRAK kol.7",IF(AND(F204=LEGENDA!$A$109,H204=""),"BRAK kol.7",L204*O204)))))))</f>
        <v/>
      </c>
      <c r="Q204" s="141" t="str">
        <f t="shared" si="72"/>
        <v/>
      </c>
      <c r="R204" s="142" t="str">
        <f t="shared" si="105"/>
        <v/>
      </c>
      <c r="S204" s="522" t="str">
        <f t="shared" si="106"/>
        <v/>
      </c>
      <c r="T204" s="431" t="str">
        <f t="shared" si="74"/>
        <v/>
      </c>
      <c r="U204" s="523"/>
      <c r="V204" s="431" t="str">
        <f t="shared" si="107"/>
        <v/>
      </c>
      <c r="W204" s="524"/>
      <c r="X204" s="302" t="str">
        <f>IF(U204="","",IF(AND(V204="",W204=""),"",IF(AND(E204=LEGENDA!$D$39,H204=""),"BRAK kol.7",IF(AND(F204=LEGENDA!$A$105,H204="",E204=LEGENDA!$D$35),V204*W204,IF(AND(F204=LEGENDA!$A$105,H204="",E204=LEGENDA!$D$36),V204*W204,IF(AND(F204=LEGENDA!$A$105,H204=""),"BRAK kol.7",IF(AND(F204=LEGENDA!$A$106,H204=""),"BRAK kol.7",IF(AND(F204=LEGENDA!$A$107,H204=""),"BRAK kol.7",IF(AND(F204=LEGENDA!$A$108,H204=""),"BRAK kol.7",IF(AND(F204=LEGENDA!$A$109,H204=""),"BRAK kol.7",IF(AND(U204&gt;0,W204=""),"Brakkol21",IF(OR(T204="Błąd kol. 7",T204="Błąd kol.8"),T204,IF(AND(H204="",I204=""),"BRAKkol7-8",V204*W204)))))))))))))</f>
        <v/>
      </c>
      <c r="Y204" s="523"/>
      <c r="Z204" s="431" t="str">
        <f t="shared" si="108"/>
        <v/>
      </c>
      <c r="AA204" s="524"/>
      <c r="AB204" s="525" t="str">
        <f>IF(OR(Y204="",Z204="",AA204=""),"",IF(AND(E204=LEGENDA!$D$39,H204=""),"BRAK kol.7",IF(AND(F204=LEGENDA!$A$105,H204=""),"BRAK kol.7",IF(AND(F204=LEGENDA!$A$106,H204=""),"BRAK kol.7",IF(AND(F204=LEGENDA!$A$107,H204=""),"BRAK kol.7",IF(AND(F204=LEGENDA!$A$108,H204=""),"BRAK kol.7",IF(AND(F204=LEGENDA!$A$109,H204=""),"BRAK kol.7",Z204*AA204)))))))</f>
        <v/>
      </c>
      <c r="AC204" s="302" t="str">
        <f t="shared" si="77"/>
        <v/>
      </c>
      <c r="AD204" s="143" t="str">
        <f>IFERROR(IF(OR(J204="",AC204=""),"",IF(AND(E204=LEGENDA!$D$39,H204="",I204=""),"BRAK kol.7",AC204*$J204)),"BRAK kol.7")</f>
        <v/>
      </c>
      <c r="AE204" s="527" t="str">
        <f t="shared" si="109"/>
        <v/>
      </c>
      <c r="AF204" s="526" t="str">
        <f t="shared" si="110"/>
        <v/>
      </c>
      <c r="AG204" s="526" t="str">
        <f t="shared" si="111"/>
        <v/>
      </c>
      <c r="AH204" s="526" t="str">
        <f t="shared" si="81"/>
        <v/>
      </c>
      <c r="AI204" s="528"/>
      <c r="AJ204" s="529"/>
      <c r="AK204" s="286" t="str">
        <f t="shared" si="82"/>
        <v/>
      </c>
      <c r="AL204" s="287" t="str">
        <f t="shared" si="112"/>
        <v/>
      </c>
      <c r="AM204" s="287" t="str">
        <f t="shared" si="113"/>
        <v/>
      </c>
      <c r="AN204" s="530" t="str">
        <f>IF('ZASOBY N'!BD201="","",'ZASOBY N'!BD201)</f>
        <v/>
      </c>
      <c r="AO204" s="531"/>
      <c r="AP204" s="333">
        <f t="shared" si="85"/>
        <v>0</v>
      </c>
      <c r="AQ204" s="333">
        <f t="shared" si="103"/>
        <v>0</v>
      </c>
      <c r="AR204" s="333">
        <f t="shared" si="103"/>
        <v>0</v>
      </c>
      <c r="AS204" s="333">
        <f t="shared" si="86"/>
        <v>0</v>
      </c>
      <c r="AT204" s="333">
        <f t="shared" si="126"/>
        <v>0</v>
      </c>
      <c r="AU204" s="333">
        <f t="shared" si="88"/>
        <v>0</v>
      </c>
      <c r="AV204" s="532" t="str">
        <f>IF(BJ204=0,"",NN!BJ204)</f>
        <v/>
      </c>
      <c r="AW204" s="460" t="str">
        <f>IF('UPR BILANS N'!W202="","",'UPR BILANS N'!W202)</f>
        <v/>
      </c>
      <c r="AX204" s="533" t="str">
        <f t="shared" si="114"/>
        <v/>
      </c>
      <c r="AY204" s="533"/>
      <c r="AZ204" s="533"/>
      <c r="BA204" s="533"/>
      <c r="BB204" s="533"/>
      <c r="BC204" s="533"/>
      <c r="BD204" s="533"/>
      <c r="BE204" s="533"/>
      <c r="BF204" s="533"/>
      <c r="BG204" s="533"/>
      <c r="BH204" s="533"/>
      <c r="BI204" s="533"/>
      <c r="BJ204" s="414">
        <f>IFERROR(IF(AND(BL204=1,BM204=1,SUMIF($C204:$C$525,$C204,$AH204:$AH$525)=$BN204),$BN204,IF($BO204&gt;0,$BO204,IF(AND(B204=B205,C204=C205,D204=D205,J204=J205),AH204+AH205,IF(AND(COUNTIF($C$13:$C203,$C204)&gt;=1,COUNTIF($D$13:$D203,$D204)&gt;=1),0,IF(AND(SUMIF($B204:$B$525,$B204,$AH204:$AH$525)&gt;$AH204,SUMIF($C204:$C$525,$C204,$AH204:$AH$525)&gt;$AH204,SUMIF($D204:$D$525,$D204,$AH204:$AH$525)&gt;$AH204),SUMIF($C204:$C$525,$C204,$BN204:$BN$525),0))))),0)</f>
        <v>0</v>
      </c>
      <c r="BK204" s="534"/>
      <c r="BL204" s="535">
        <f>COUNTIFS('ZASOBY N'!$B201:$B$525,'ZASOBY N'!$B201,'ZASOBY N'!$C201:'ZASOBY N'!$C$525,'ZASOBY N'!$C201,'ZASOBY N'!$D201:'ZASOBY N'!$D$525,'ZASOBY N'!$D201,'ZASOBY N'!$H201:'ZASOBY N'!$H$525,'ZASOBY N'!$H201 )</f>
        <v>0</v>
      </c>
      <c r="BM204" s="536">
        <f>COUNTIFS('ZASOBY N'!$B$10:$B201,'ZASOBY N'!$B201,'ZASOBY N'!$C$10:'ZASOBY N'!$C201,'ZASOBY N'!$C201,'ZASOBY N'!$D$10:'ZASOBY N'!$D201,'ZASOBY N'!$D201,'ZASOBY N'!$H$10:'ZASOBY N'!$H201,'ZASOBY N'!$H201 )</f>
        <v>0</v>
      </c>
      <c r="BN204" s="537">
        <f t="shared" si="115"/>
        <v>0</v>
      </c>
      <c r="BO204" s="538">
        <f t="shared" si="116"/>
        <v>0</v>
      </c>
      <c r="BP204" s="533"/>
      <c r="BQ204" s="533"/>
      <c r="BR204" s="533"/>
      <c r="BS204" s="533"/>
      <c r="BT204" s="533"/>
      <c r="BU204" s="533"/>
      <c r="BV204" s="533"/>
      <c r="BW204" s="539" t="str">
        <f t="shared" si="117"/>
        <v/>
      </c>
      <c r="BX204" s="439" t="str">
        <f>IF(E204=0,"",NN!E204)</f>
        <v/>
      </c>
      <c r="BY204" s="396" t="str">
        <f>IF(A204="","",NN!A204)</f>
        <v/>
      </c>
      <c r="BZ204" s="428" t="str">
        <f>IF(OR(E204=LEGENDA!$D$30,E204=LEGENDA!$D$31,E204=LEGENDA!$D$32,E204=LEGENDA!$D$33,E204=LEGENDA!$D$34,E204=LEGENDA!$D$35,E204=LEGENDA!$D$36,E204=LEGENDA!$D$37),AV204,"")</f>
        <v/>
      </c>
      <c r="CA204" s="428" t="str">
        <f>IF(OR(E204=LEGENDA!$D$30,E204=LEGENDA!$D$31,E204=LEGENDA!$D$32,E204=LEGENDA!$D$33,E204=LEGENDA!$D$34,E204=LEGENDA!$D$35,E204=LEGENDA!$D$36,E204=LEGENDA!$D$37),AG204,"")</f>
        <v/>
      </c>
      <c r="CB204" s="397" t="str">
        <f t="shared" si="118"/>
        <v/>
      </c>
      <c r="CC204" s="397" t="str">
        <f t="shared" si="119"/>
        <v/>
      </c>
      <c r="CD204" s="397" t="str">
        <f t="shared" si="120"/>
        <v/>
      </c>
      <c r="CE204" s="397" t="str">
        <f t="shared" si="121"/>
        <v/>
      </c>
      <c r="CF204" s="397" t="str">
        <f t="shared" si="122"/>
        <v/>
      </c>
      <c r="CG204" s="397" t="str">
        <f t="shared" si="123"/>
        <v/>
      </c>
      <c r="CH204" s="397" t="str">
        <f>IF(OR(E204=LEGENDA!$D$28,E204=LEGENDA!$D$29,E204=LEGENDA!$D$30,E204=LEGENDA!$D$31,E204=LEGENDA!$D$32,E204=LEGENDA!$D$33,E204=LEGENDA!$D$34,E204=LEGENDA!$D$35,E204=LEGENDA!$D$36,E204=LEGENDA!$D$39),1,"")</f>
        <v/>
      </c>
      <c r="CI204" s="397" t="str">
        <f t="shared" si="124"/>
        <v/>
      </c>
      <c r="CJ204" s="397" t="str">
        <f t="shared" si="125"/>
        <v/>
      </c>
    </row>
    <row r="205" spans="1:88" s="50" customFormat="1" ht="16.2" customHeight="1" thickBot="1" x14ac:dyDescent="0.3">
      <c r="A205" s="514" t="str">
        <f>IF('ZASOBY N'!A202="","",'ZASOBY N'!A202)</f>
        <v/>
      </c>
      <c r="B205" s="515" t="str">
        <f>IF('ZASOBY N'!B202="","",'ZASOBY N'!B202)</f>
        <v/>
      </c>
      <c r="C205" s="515" t="str">
        <f>IF('ZASOBY N'!C202="","",'ZASOBY N'!C202)</f>
        <v/>
      </c>
      <c r="D205" s="516" t="str">
        <f>IF('ZASOBY N'!D202="","",'ZASOBY N'!D202)</f>
        <v/>
      </c>
      <c r="E205" s="404"/>
      <c r="F205" s="517"/>
      <c r="G205" s="518"/>
      <c r="H205" s="301"/>
      <c r="I205" s="301"/>
      <c r="J205" s="147" t="str">
        <f>IF('ZASOBY N'!$F202="","",'ZASOBY N'!$F202)</f>
        <v/>
      </c>
      <c r="K205" s="519"/>
      <c r="L205" s="520" t="str">
        <f t="shared" si="104"/>
        <v/>
      </c>
      <c r="M205" s="521"/>
      <c r="N205" s="521"/>
      <c r="O205" s="140" t="str">
        <f>IF(L205="","",IF(OR(E205=LEGENDA!$D$28,E205=LEGENDA!$D$29,E205=LEGENDA!$D$31,E205=LEGENDA!$D$38),0.15,0))</f>
        <v/>
      </c>
      <c r="P205" s="140" t="str">
        <f>IF(L205="","",IF(AND(E205=LEGENDA!$D$39,H205=""),"BRAK kol.7",IF(AND(F205=LEGENDA!$A$105,H205=""),"BRAK kol.7",IF(AND(F205=LEGENDA!$A$106,H205=""),"BRAK kol.7",IF(AND(F205=LEGENDA!$A$107,H205=""),"BRAK kol.7",IF(AND(F205=LEGENDA!$A$108,H205=""),"BRAK kol.7",IF(AND(F205=LEGENDA!$A$109,H205=""),"BRAK kol.7",L205*O205)))))))</f>
        <v/>
      </c>
      <c r="Q205" s="141" t="str">
        <f t="shared" si="72"/>
        <v/>
      </c>
      <c r="R205" s="142" t="str">
        <f t="shared" si="105"/>
        <v/>
      </c>
      <c r="S205" s="522" t="str">
        <f t="shared" si="106"/>
        <v/>
      </c>
      <c r="T205" s="431" t="str">
        <f t="shared" si="74"/>
        <v/>
      </c>
      <c r="U205" s="523"/>
      <c r="V205" s="431" t="str">
        <f t="shared" si="107"/>
        <v/>
      </c>
      <c r="W205" s="524"/>
      <c r="X205" s="302" t="str">
        <f>IF(U205="","",IF(AND(V205="",W205=""),"",IF(AND(E205=LEGENDA!$D$39,H205=""),"BRAK kol.7",IF(AND(F205=LEGENDA!$A$105,H205="",E205=LEGENDA!$D$35),V205*W205,IF(AND(F205=LEGENDA!$A$105,H205="",E205=LEGENDA!$D$36),V205*W205,IF(AND(F205=LEGENDA!$A$105,H205=""),"BRAK kol.7",IF(AND(F205=LEGENDA!$A$106,H205=""),"BRAK kol.7",IF(AND(F205=LEGENDA!$A$107,H205=""),"BRAK kol.7",IF(AND(F205=LEGENDA!$A$108,H205=""),"BRAK kol.7",IF(AND(F205=LEGENDA!$A$109,H205=""),"BRAK kol.7",IF(AND(U205&gt;0,W205=""),"Brakkol21",IF(OR(T205="Błąd kol. 7",T205="Błąd kol.8"),T205,IF(AND(H205="",I205=""),"BRAKkol7-8",V205*W205)))))))))))))</f>
        <v/>
      </c>
      <c r="Y205" s="523"/>
      <c r="Z205" s="431" t="str">
        <f t="shared" si="108"/>
        <v/>
      </c>
      <c r="AA205" s="524"/>
      <c r="AB205" s="525" t="str">
        <f>IF(OR(Y205="",Z205="",AA205=""),"",IF(AND(E205=LEGENDA!$D$39,H205=""),"BRAK kol.7",IF(AND(F205=LEGENDA!$A$105,H205=""),"BRAK kol.7",IF(AND(F205=LEGENDA!$A$106,H205=""),"BRAK kol.7",IF(AND(F205=LEGENDA!$A$107,H205=""),"BRAK kol.7",IF(AND(F205=LEGENDA!$A$108,H205=""),"BRAK kol.7",IF(AND(F205=LEGENDA!$A$109,H205=""),"BRAK kol.7",Z205*AA205)))))))</f>
        <v/>
      </c>
      <c r="AC205" s="302" t="str">
        <f t="shared" si="77"/>
        <v/>
      </c>
      <c r="AD205" s="143" t="str">
        <f>IFERROR(IF(OR(J205="",AC205=""),"",IF(AND(E205=LEGENDA!$D$39,H205="",I205=""),"BRAK kol.7",AC205*$J205)),"BRAK kol.7")</f>
        <v/>
      </c>
      <c r="AE205" s="527" t="str">
        <f t="shared" si="109"/>
        <v/>
      </c>
      <c r="AF205" s="526" t="str">
        <f t="shared" si="110"/>
        <v/>
      </c>
      <c r="AG205" s="526" t="str">
        <f t="shared" si="111"/>
        <v/>
      </c>
      <c r="AH205" s="526" t="str">
        <f t="shared" si="81"/>
        <v/>
      </c>
      <c r="AI205" s="528"/>
      <c r="AJ205" s="529"/>
      <c r="AK205" s="286" t="str">
        <f t="shared" si="82"/>
        <v/>
      </c>
      <c r="AL205" s="287" t="str">
        <f t="shared" si="112"/>
        <v/>
      </c>
      <c r="AM205" s="287" t="str">
        <f t="shared" si="113"/>
        <v/>
      </c>
      <c r="AN205" s="530" t="str">
        <f>IF('ZASOBY N'!BD202="","",'ZASOBY N'!BD202)</f>
        <v/>
      </c>
      <c r="AO205" s="531"/>
      <c r="AP205" s="333">
        <f t="shared" si="85"/>
        <v>0</v>
      </c>
      <c r="AQ205" s="333">
        <f t="shared" si="103"/>
        <v>0</v>
      </c>
      <c r="AR205" s="333">
        <f t="shared" si="103"/>
        <v>0</v>
      </c>
      <c r="AS205" s="333">
        <f t="shared" si="86"/>
        <v>0</v>
      </c>
      <c r="AT205" s="333">
        <f t="shared" si="126"/>
        <v>0</v>
      </c>
      <c r="AU205" s="333">
        <f t="shared" si="88"/>
        <v>0</v>
      </c>
      <c r="AV205" s="532" t="str">
        <f>IF(BJ205=0,"",NN!BJ205)</f>
        <v/>
      </c>
      <c r="AW205" s="460" t="str">
        <f>IF('UPR BILANS N'!W203="","",'UPR BILANS N'!W203)</f>
        <v/>
      </c>
      <c r="AX205" s="533" t="str">
        <f t="shared" si="114"/>
        <v/>
      </c>
      <c r="AY205" s="533"/>
      <c r="AZ205" s="533"/>
      <c r="BA205" s="533"/>
      <c r="BB205" s="533"/>
      <c r="BC205" s="533"/>
      <c r="BD205" s="533"/>
      <c r="BE205" s="533"/>
      <c r="BF205" s="533"/>
      <c r="BG205" s="533"/>
      <c r="BH205" s="533"/>
      <c r="BI205" s="533"/>
      <c r="BJ205" s="414">
        <f>IFERROR(IF(AND(BL205=1,BM205=1,SUMIF($C205:$C$525,$C205,$AH205:$AH$525)=$BN205),$BN205,IF($BO205&gt;0,$BO205,IF(AND(B205=B206,C205=C206,D205=D206,J205=J206),AH205+AH206,IF(AND(COUNTIF($C$13:$C204,$C205)&gt;=1,COUNTIF($D$13:$D204,$D205)&gt;=1),0,IF(AND(SUMIF($B205:$B$525,$B205,$AH205:$AH$525)&gt;$AH205,SUMIF($C205:$C$525,$C205,$AH205:$AH$525)&gt;$AH205,SUMIF($D205:$D$525,$D205,$AH205:$AH$525)&gt;$AH205),SUMIF($C205:$C$525,$C205,$BN205:$BN$525),0))))),0)</f>
        <v>0</v>
      </c>
      <c r="BK205" s="534"/>
      <c r="BL205" s="535">
        <f>COUNTIFS('ZASOBY N'!$B202:$B$525,'ZASOBY N'!$B202,'ZASOBY N'!$C202:'ZASOBY N'!$C$525,'ZASOBY N'!$C202,'ZASOBY N'!$D202:'ZASOBY N'!$D$525,'ZASOBY N'!$D202,'ZASOBY N'!$H202:'ZASOBY N'!$H$525,'ZASOBY N'!$H202 )</f>
        <v>0</v>
      </c>
      <c r="BM205" s="536">
        <f>COUNTIFS('ZASOBY N'!$B$10:$B202,'ZASOBY N'!$B202,'ZASOBY N'!$C$10:'ZASOBY N'!$C202,'ZASOBY N'!$C202,'ZASOBY N'!$D$10:'ZASOBY N'!$D202,'ZASOBY N'!$D202,'ZASOBY N'!$H$10:'ZASOBY N'!$H202,'ZASOBY N'!$H202 )</f>
        <v>0</v>
      </c>
      <c r="BN205" s="537">
        <f t="shared" si="115"/>
        <v>0</v>
      </c>
      <c r="BO205" s="538">
        <f t="shared" si="116"/>
        <v>0</v>
      </c>
      <c r="BP205" s="533"/>
      <c r="BQ205" s="533"/>
      <c r="BR205" s="533"/>
      <c r="BS205" s="533"/>
      <c r="BT205" s="533"/>
      <c r="BU205" s="533"/>
      <c r="BV205" s="533"/>
      <c r="BW205" s="539" t="str">
        <f t="shared" si="117"/>
        <v/>
      </c>
      <c r="BX205" s="439" t="str">
        <f>IF(E205=0,"",NN!E205)</f>
        <v/>
      </c>
      <c r="BY205" s="396" t="str">
        <f>IF(A205="","",NN!A205)</f>
        <v/>
      </c>
      <c r="BZ205" s="428" t="str">
        <f>IF(OR(E205=LEGENDA!$D$30,E205=LEGENDA!$D$31,E205=LEGENDA!$D$32,E205=LEGENDA!$D$33,E205=LEGENDA!$D$34,E205=LEGENDA!$D$35,E205=LEGENDA!$D$36,E205=LEGENDA!$D$37),AV205,"")</f>
        <v/>
      </c>
      <c r="CA205" s="428" t="str">
        <f>IF(OR(E205=LEGENDA!$D$30,E205=LEGENDA!$D$31,E205=LEGENDA!$D$32,E205=LEGENDA!$D$33,E205=LEGENDA!$D$34,E205=LEGENDA!$D$35,E205=LEGENDA!$D$36,E205=LEGENDA!$D$37),AG205,"")</f>
        <v/>
      </c>
      <c r="CB205" s="397" t="str">
        <f t="shared" si="118"/>
        <v/>
      </c>
      <c r="CC205" s="397" t="str">
        <f t="shared" si="119"/>
        <v/>
      </c>
      <c r="CD205" s="397" t="str">
        <f t="shared" si="120"/>
        <v/>
      </c>
      <c r="CE205" s="397" t="str">
        <f t="shared" si="121"/>
        <v/>
      </c>
      <c r="CF205" s="397" t="str">
        <f t="shared" si="122"/>
        <v/>
      </c>
      <c r="CG205" s="397" t="str">
        <f t="shared" si="123"/>
        <v/>
      </c>
      <c r="CH205" s="397" t="str">
        <f>IF(OR(E205=LEGENDA!$D$28,E205=LEGENDA!$D$29,E205=LEGENDA!$D$30,E205=LEGENDA!$D$31,E205=LEGENDA!$D$32,E205=LEGENDA!$D$33,E205=LEGENDA!$D$34,E205=LEGENDA!$D$35,E205=LEGENDA!$D$36,E205=LEGENDA!$D$39),1,"")</f>
        <v/>
      </c>
      <c r="CI205" s="397" t="str">
        <f t="shared" si="124"/>
        <v/>
      </c>
      <c r="CJ205" s="397" t="str">
        <f t="shared" si="125"/>
        <v/>
      </c>
    </row>
    <row r="206" spans="1:88" s="50" customFormat="1" ht="16.2" customHeight="1" thickBot="1" x14ac:dyDescent="0.3">
      <c r="A206" s="514" t="str">
        <f>IF('ZASOBY N'!A203="","",'ZASOBY N'!A203)</f>
        <v/>
      </c>
      <c r="B206" s="515" t="str">
        <f>IF('ZASOBY N'!B203="","",'ZASOBY N'!B203)</f>
        <v/>
      </c>
      <c r="C206" s="515" t="str">
        <f>IF('ZASOBY N'!C203="","",'ZASOBY N'!C203)</f>
        <v/>
      </c>
      <c r="D206" s="516" t="str">
        <f>IF('ZASOBY N'!D203="","",'ZASOBY N'!D203)</f>
        <v/>
      </c>
      <c r="E206" s="404"/>
      <c r="F206" s="517"/>
      <c r="G206" s="518"/>
      <c r="H206" s="301"/>
      <c r="I206" s="301"/>
      <c r="J206" s="147" t="str">
        <f>IF('ZASOBY N'!$F203="","",'ZASOBY N'!$F203)</f>
        <v/>
      </c>
      <c r="K206" s="519"/>
      <c r="L206" s="520" t="str">
        <f t="shared" si="104"/>
        <v/>
      </c>
      <c r="M206" s="521"/>
      <c r="N206" s="521"/>
      <c r="O206" s="140" t="str">
        <f>IF(L206="","",IF(OR(E206=LEGENDA!$D$28,E206=LEGENDA!$D$29,E206=LEGENDA!$D$31,E206=LEGENDA!$D$38),0.15,0))</f>
        <v/>
      </c>
      <c r="P206" s="140" t="str">
        <f>IF(L206="","",IF(AND(E206=LEGENDA!$D$39,H206=""),"BRAK kol.7",IF(AND(F206=LEGENDA!$A$105,H206=""),"BRAK kol.7",IF(AND(F206=LEGENDA!$A$106,H206=""),"BRAK kol.7",IF(AND(F206=LEGENDA!$A$107,H206=""),"BRAK kol.7",IF(AND(F206=LEGENDA!$A$108,H206=""),"BRAK kol.7",IF(AND(F206=LEGENDA!$A$109,H206=""),"BRAK kol.7",L206*O206)))))))</f>
        <v/>
      </c>
      <c r="Q206" s="141" t="str">
        <f t="shared" ref="Q206:Q269" si="127">IFERROR(IF(OR(J206="",L206=""),"",J206*P206),"BRAK kol.7")</f>
        <v/>
      </c>
      <c r="R206" s="142" t="str">
        <f t="shared" si="105"/>
        <v/>
      </c>
      <c r="S206" s="522" t="str">
        <f t="shared" si="106"/>
        <v/>
      </c>
      <c r="T206" s="431" t="str">
        <f t="shared" ref="T206:T269" si="128">IF(AND(H206="",I206=""),"",IF(AND(F206="Drób",H206&lt;5,H206&gt;0),"Błąd kol.7",IF(AND(F206="Drób",I206&lt;5,I206&gt;0),"Błąd kol.8",IF(AND(Z206="",V206=""),"",IF(Z206="",V206,IF($V206="",$Z206,IF(AND($Z206&gt;0,$V206&gt;0),$Z206+$V206,"")))))))</f>
        <v/>
      </c>
      <c r="U206" s="523"/>
      <c r="V206" s="431" t="str">
        <f t="shared" si="107"/>
        <v/>
      </c>
      <c r="W206" s="524"/>
      <c r="X206" s="302" t="str">
        <f>IF(U206="","",IF(AND(V206="",W206=""),"",IF(AND(E206=LEGENDA!$D$39,H206=""),"BRAK kol.7",IF(AND(F206=LEGENDA!$A$105,H206="",E206=LEGENDA!$D$35),V206*W206,IF(AND(F206=LEGENDA!$A$105,H206="",E206=LEGENDA!$D$36),V206*W206,IF(AND(F206=LEGENDA!$A$105,H206=""),"BRAK kol.7",IF(AND(F206=LEGENDA!$A$106,H206=""),"BRAK kol.7",IF(AND(F206=LEGENDA!$A$107,H206=""),"BRAK kol.7",IF(AND(F206=LEGENDA!$A$108,H206=""),"BRAK kol.7",IF(AND(F206=LEGENDA!$A$109,H206=""),"BRAK kol.7",IF(AND(U206&gt;0,W206=""),"Brakkol21",IF(OR(T206="Błąd kol. 7",T206="Błąd kol.8"),T206,IF(AND(H206="",I206=""),"BRAKkol7-8",V206*W206)))))))))))))</f>
        <v/>
      </c>
      <c r="Y206" s="523"/>
      <c r="Z206" s="431" t="str">
        <f t="shared" si="108"/>
        <v/>
      </c>
      <c r="AA206" s="524"/>
      <c r="AB206" s="525" t="str">
        <f>IF(OR(Y206="",Z206="",AA206=""),"",IF(AND(E206=LEGENDA!$D$39,H206=""),"BRAK kol.7",IF(AND(F206=LEGENDA!$A$105,H206=""),"BRAK kol.7",IF(AND(F206=LEGENDA!$A$106,H206=""),"BRAK kol.7",IF(AND(F206=LEGENDA!$A$107,H206=""),"BRAK kol.7",IF(AND(F206=LEGENDA!$A$108,H206=""),"BRAK kol.7",IF(AND(F206=LEGENDA!$A$109,H206=""),"BRAK kol.7",Z206*AA206)))))))</f>
        <v/>
      </c>
      <c r="AC206" s="302" t="str">
        <f t="shared" ref="AC206:AC269" si="129">IF(AND(X206="",AB206=""),"",IF(X206="",AB206,IF(AB206="",X206,IF(OR(X206="BRAK kol.7",AB206="BRAK kol.7"),"BRAK kol.7",IF(OR(X206="BRAKkol7-8",AB206="BRAKkol7-8"),"BRAKkol7-8",X206+AB206)))))</f>
        <v/>
      </c>
      <c r="AD206" s="143" t="str">
        <f>IFERROR(IF(OR(J206="",AC206=""),"",IF(AND(E206=LEGENDA!$D$39,H206="",I206=""),"BRAK kol.7",AC206*$J206)),"BRAK kol.7")</f>
        <v/>
      </c>
      <c r="AE206" s="527" t="str">
        <f t="shared" si="109"/>
        <v/>
      </c>
      <c r="AF206" s="526" t="str">
        <f t="shared" si="110"/>
        <v/>
      </c>
      <c r="AG206" s="526" t="str">
        <f t="shared" si="111"/>
        <v/>
      </c>
      <c r="AH206" s="526" t="str">
        <f t="shared" ref="AH206:AH269" si="130">IF(AND($V206="",$Z206=""),"",IF($V206="",$Z206,IF($Z206="",$V206,IF(AND($Z206&gt;0,$V206&gt;0),$Z206+$V206,""))))</f>
        <v/>
      </c>
      <c r="AI206" s="528"/>
      <c r="AJ206" s="529"/>
      <c r="AK206" s="286" t="str">
        <f t="shared" ref="AK206:AK269" si="131">IF(AH206="","",IF(AH206&gt;170,1,IF(AN207="","",IF(OR(AH207="",AN207=""),"",IF(AH206&gt;170,1,"")))))</f>
        <v/>
      </c>
      <c r="AL206" s="287" t="str">
        <f t="shared" si="112"/>
        <v/>
      </c>
      <c r="AM206" s="287" t="str">
        <f t="shared" si="113"/>
        <v/>
      </c>
      <c r="AN206" s="530" t="str">
        <f>IF('ZASOBY N'!BD203="","",'ZASOBY N'!BD203)</f>
        <v/>
      </c>
      <c r="AO206" s="531"/>
      <c r="AP206" s="333">
        <f t="shared" ref="AP206:AP269" si="132">IF(AS206&gt;0,0,IF(OR($E206=AP$6,$E206=AP$7),$AF206,0))</f>
        <v>0</v>
      </c>
      <c r="AQ206" s="333">
        <f t="shared" si="103"/>
        <v>0</v>
      </c>
      <c r="AR206" s="333">
        <f t="shared" si="103"/>
        <v>0</v>
      </c>
      <c r="AS206" s="333">
        <f t="shared" ref="AS206:AS269" si="133">IF(OR($E206=AS$6,F206=$AS$7),$AF206,0)</f>
        <v>0</v>
      </c>
      <c r="AT206" s="333">
        <f t="shared" si="126"/>
        <v>0</v>
      </c>
      <c r="AU206" s="333">
        <f t="shared" ref="AU206:AU269" si="134">IF(OR($E206=AU$6,$E206=AU$7,$E206=AU$8,$E206=AU$9,$E206=AU$10,$E206=AU$11),$AF206,0)</f>
        <v>0</v>
      </c>
      <c r="AV206" s="532" t="str">
        <f>IF(BJ206=0,"",NN!BJ206)</f>
        <v/>
      </c>
      <c r="AW206" s="460" t="str">
        <f>IF('UPR BILANS N'!W204="","",'UPR BILANS N'!W204)</f>
        <v/>
      </c>
      <c r="AX206" s="533" t="str">
        <f t="shared" si="114"/>
        <v/>
      </c>
      <c r="AY206" s="533"/>
      <c r="AZ206" s="533"/>
      <c r="BA206" s="533"/>
      <c r="BB206" s="533"/>
      <c r="BC206" s="533"/>
      <c r="BD206" s="533"/>
      <c r="BE206" s="533"/>
      <c r="BF206" s="533"/>
      <c r="BG206" s="533"/>
      <c r="BH206" s="533"/>
      <c r="BI206" s="533"/>
      <c r="BJ206" s="414">
        <f>IFERROR(IF(AND(BL206=1,BM206=1,SUMIF($C206:$C$525,$C206,$AH206:$AH$525)=$BN206),$BN206,IF($BO206&gt;0,$BO206,IF(AND(B206=B207,C206=C207,D206=D207,J206=J207),AH206+AH207,IF(AND(COUNTIF($C$13:$C205,$C206)&gt;=1,COUNTIF($D$13:$D205,$D206)&gt;=1),0,IF(AND(SUMIF($B206:$B$525,$B206,$AH206:$AH$525)&gt;$AH206,SUMIF($C206:$C$525,$C206,$AH206:$AH$525)&gt;$AH206,SUMIF($D206:$D$525,$D206,$AH206:$AH$525)&gt;$AH206),SUMIF($C206:$C$525,$C206,$BN206:$BN$525),0))))),0)</f>
        <v>0</v>
      </c>
      <c r="BK206" s="534"/>
      <c r="BL206" s="535">
        <f>COUNTIFS('ZASOBY N'!$B203:$B$525,'ZASOBY N'!$B203,'ZASOBY N'!$C203:'ZASOBY N'!$C$525,'ZASOBY N'!$C203,'ZASOBY N'!$D203:'ZASOBY N'!$D$525,'ZASOBY N'!$D203,'ZASOBY N'!$H203:'ZASOBY N'!$H$525,'ZASOBY N'!$H203 )</f>
        <v>0</v>
      </c>
      <c r="BM206" s="536">
        <f>COUNTIFS('ZASOBY N'!$B$10:$B203,'ZASOBY N'!$B203,'ZASOBY N'!$C$10:'ZASOBY N'!$C203,'ZASOBY N'!$C203,'ZASOBY N'!$D$10:'ZASOBY N'!$D203,'ZASOBY N'!$D203,'ZASOBY N'!$H$10:'ZASOBY N'!$H203,'ZASOBY N'!$H203 )</f>
        <v>0</v>
      </c>
      <c r="BN206" s="537">
        <f t="shared" si="115"/>
        <v>0</v>
      </c>
      <c r="BO206" s="538">
        <f t="shared" si="116"/>
        <v>0</v>
      </c>
      <c r="BP206" s="533"/>
      <c r="BQ206" s="533"/>
      <c r="BR206" s="533"/>
      <c r="BS206" s="533"/>
      <c r="BT206" s="533"/>
      <c r="BU206" s="533"/>
      <c r="BV206" s="533"/>
      <c r="BW206" s="539" t="str">
        <f t="shared" si="117"/>
        <v/>
      </c>
      <c r="BX206" s="439" t="str">
        <f>IF(E206=0,"",NN!E206)</f>
        <v/>
      </c>
      <c r="BY206" s="396" t="str">
        <f>IF(A206="","",NN!A206)</f>
        <v/>
      </c>
      <c r="BZ206" s="428" t="str">
        <f>IF(OR(E206=LEGENDA!$D$30,E206=LEGENDA!$D$31,E206=LEGENDA!$D$32,E206=LEGENDA!$D$33,E206=LEGENDA!$D$34,E206=LEGENDA!$D$35,E206=LEGENDA!$D$36,E206=LEGENDA!$D$37),AV206,"")</f>
        <v/>
      </c>
      <c r="CA206" s="428" t="str">
        <f>IF(OR(E206=LEGENDA!$D$30,E206=LEGENDA!$D$31,E206=LEGENDA!$D$32,E206=LEGENDA!$D$33,E206=LEGENDA!$D$34,E206=LEGENDA!$D$35,E206=LEGENDA!$D$36,E206=LEGENDA!$D$37),AG206,"")</f>
        <v/>
      </c>
      <c r="CB206" s="397" t="str">
        <f t="shared" si="118"/>
        <v/>
      </c>
      <c r="CC206" s="397" t="str">
        <f t="shared" si="119"/>
        <v/>
      </c>
      <c r="CD206" s="397" t="str">
        <f t="shared" si="120"/>
        <v/>
      </c>
      <c r="CE206" s="397" t="str">
        <f t="shared" si="121"/>
        <v/>
      </c>
      <c r="CF206" s="397" t="str">
        <f t="shared" si="122"/>
        <v/>
      </c>
      <c r="CG206" s="397" t="str">
        <f t="shared" si="123"/>
        <v/>
      </c>
      <c r="CH206" s="397" t="str">
        <f>IF(OR(E206=LEGENDA!$D$28,E206=LEGENDA!$D$29,E206=LEGENDA!$D$30,E206=LEGENDA!$D$31,E206=LEGENDA!$D$32,E206=LEGENDA!$D$33,E206=LEGENDA!$D$34,E206=LEGENDA!$D$35,E206=LEGENDA!$D$36,E206=LEGENDA!$D$39),1,"")</f>
        <v/>
      </c>
      <c r="CI206" s="397" t="str">
        <f t="shared" si="124"/>
        <v/>
      </c>
      <c r="CJ206" s="397" t="str">
        <f t="shared" si="125"/>
        <v/>
      </c>
    </row>
    <row r="207" spans="1:88" s="50" customFormat="1" ht="16.2" customHeight="1" thickBot="1" x14ac:dyDescent="0.3">
      <c r="A207" s="514" t="str">
        <f>IF('ZASOBY N'!A204="","",'ZASOBY N'!A204)</f>
        <v/>
      </c>
      <c r="B207" s="515" t="str">
        <f>IF('ZASOBY N'!B204="","",'ZASOBY N'!B204)</f>
        <v/>
      </c>
      <c r="C207" s="515" t="str">
        <f>IF('ZASOBY N'!C204="","",'ZASOBY N'!C204)</f>
        <v/>
      </c>
      <c r="D207" s="516" t="str">
        <f>IF('ZASOBY N'!D204="","",'ZASOBY N'!D204)</f>
        <v/>
      </c>
      <c r="E207" s="404"/>
      <c r="F207" s="517"/>
      <c r="G207" s="518"/>
      <c r="H207" s="301"/>
      <c r="I207" s="301"/>
      <c r="J207" s="147" t="str">
        <f>IF('ZASOBY N'!$F204="","",'ZASOBY N'!$F204)</f>
        <v/>
      </c>
      <c r="K207" s="519"/>
      <c r="L207" s="520" t="str">
        <f t="shared" si="104"/>
        <v/>
      </c>
      <c r="M207" s="521"/>
      <c r="N207" s="521"/>
      <c r="O207" s="140" t="str">
        <f>IF(L207="","",IF(OR(E207=LEGENDA!$D$28,E207=LEGENDA!$D$29,E207=LEGENDA!$D$31,E207=LEGENDA!$D$38),0.15,0))</f>
        <v/>
      </c>
      <c r="P207" s="140" t="str">
        <f>IF(L207="","",IF(AND(E207=LEGENDA!$D$39,H207=""),"BRAK kol.7",IF(AND(F207=LEGENDA!$A$105,H207=""),"BRAK kol.7",IF(AND(F207=LEGENDA!$A$106,H207=""),"BRAK kol.7",IF(AND(F207=LEGENDA!$A$107,H207=""),"BRAK kol.7",IF(AND(F207=LEGENDA!$A$108,H207=""),"BRAK kol.7",IF(AND(F207=LEGENDA!$A$109,H207=""),"BRAK kol.7",L207*O207)))))))</f>
        <v/>
      </c>
      <c r="Q207" s="141" t="str">
        <f t="shared" si="127"/>
        <v/>
      </c>
      <c r="R207" s="142" t="str">
        <f t="shared" si="105"/>
        <v/>
      </c>
      <c r="S207" s="522" t="str">
        <f t="shared" si="106"/>
        <v/>
      </c>
      <c r="T207" s="431" t="str">
        <f t="shared" si="128"/>
        <v/>
      </c>
      <c r="U207" s="523"/>
      <c r="V207" s="431" t="str">
        <f t="shared" si="107"/>
        <v/>
      </c>
      <c r="W207" s="524"/>
      <c r="X207" s="302" t="str">
        <f>IF(U207="","",IF(AND(V207="",W207=""),"",IF(AND(E207=LEGENDA!$D$39,H207=""),"BRAK kol.7",IF(AND(F207=LEGENDA!$A$105,H207="",E207=LEGENDA!$D$35),V207*W207,IF(AND(F207=LEGENDA!$A$105,H207="",E207=LEGENDA!$D$36),V207*W207,IF(AND(F207=LEGENDA!$A$105,H207=""),"BRAK kol.7",IF(AND(F207=LEGENDA!$A$106,H207=""),"BRAK kol.7",IF(AND(F207=LEGENDA!$A$107,H207=""),"BRAK kol.7",IF(AND(F207=LEGENDA!$A$108,H207=""),"BRAK kol.7",IF(AND(F207=LEGENDA!$A$109,H207=""),"BRAK kol.7",IF(AND(U207&gt;0,W207=""),"Brakkol21",IF(OR(T207="Błąd kol. 7",T207="Błąd kol.8"),T207,IF(AND(H207="",I207=""),"BRAKkol7-8",V207*W207)))))))))))))</f>
        <v/>
      </c>
      <c r="Y207" s="523"/>
      <c r="Z207" s="431" t="str">
        <f t="shared" si="108"/>
        <v/>
      </c>
      <c r="AA207" s="524"/>
      <c r="AB207" s="525" t="str">
        <f>IF(OR(Y207="",Z207="",AA207=""),"",IF(AND(E207=LEGENDA!$D$39,H207=""),"BRAK kol.7",IF(AND(F207=LEGENDA!$A$105,H207=""),"BRAK kol.7",IF(AND(F207=LEGENDA!$A$106,H207=""),"BRAK kol.7",IF(AND(F207=LEGENDA!$A$107,H207=""),"BRAK kol.7",IF(AND(F207=LEGENDA!$A$108,H207=""),"BRAK kol.7",IF(AND(F207=LEGENDA!$A$109,H207=""),"BRAK kol.7",Z207*AA207)))))))</f>
        <v/>
      </c>
      <c r="AC207" s="302" t="str">
        <f t="shared" si="129"/>
        <v/>
      </c>
      <c r="AD207" s="143" t="str">
        <f>IFERROR(IF(OR(J207="",AC207=""),"",IF(AND(E207=LEGENDA!$D$39,H207="",I207=""),"BRAK kol.7",AC207*$J207)),"BRAK kol.7")</f>
        <v/>
      </c>
      <c r="AE207" s="527" t="str">
        <f t="shared" si="109"/>
        <v/>
      </c>
      <c r="AF207" s="526" t="str">
        <f t="shared" si="110"/>
        <v/>
      </c>
      <c r="AG207" s="526" t="str">
        <f t="shared" si="111"/>
        <v/>
      </c>
      <c r="AH207" s="526" t="str">
        <f t="shared" si="130"/>
        <v/>
      </c>
      <c r="AI207" s="528"/>
      <c r="AJ207" s="529"/>
      <c r="AK207" s="286" t="str">
        <f t="shared" si="131"/>
        <v/>
      </c>
      <c r="AL207" s="287" t="str">
        <f t="shared" si="112"/>
        <v/>
      </c>
      <c r="AM207" s="287" t="str">
        <f t="shared" si="113"/>
        <v/>
      </c>
      <c r="AN207" s="530" t="str">
        <f>IF('ZASOBY N'!BD204="","",'ZASOBY N'!BD204)</f>
        <v/>
      </c>
      <c r="AO207" s="531"/>
      <c r="AP207" s="333">
        <f t="shared" si="132"/>
        <v>0</v>
      </c>
      <c r="AQ207" s="333">
        <f t="shared" si="103"/>
        <v>0</v>
      </c>
      <c r="AR207" s="333">
        <f t="shared" si="103"/>
        <v>0</v>
      </c>
      <c r="AS207" s="333">
        <f t="shared" si="133"/>
        <v>0</v>
      </c>
      <c r="AT207" s="333">
        <f t="shared" si="126"/>
        <v>0</v>
      </c>
      <c r="AU207" s="333">
        <f t="shared" si="134"/>
        <v>0</v>
      </c>
      <c r="AV207" s="532" t="str">
        <f>IF(BJ207=0,"",NN!BJ207)</f>
        <v/>
      </c>
      <c r="AW207" s="460" t="str">
        <f>IF('UPR BILANS N'!W205="","",'UPR BILANS N'!W205)</f>
        <v/>
      </c>
      <c r="AX207" s="533" t="str">
        <f t="shared" si="114"/>
        <v/>
      </c>
      <c r="AY207" s="533"/>
      <c r="AZ207" s="533"/>
      <c r="BA207" s="533"/>
      <c r="BB207" s="533"/>
      <c r="BC207" s="533"/>
      <c r="BD207" s="533"/>
      <c r="BE207" s="533"/>
      <c r="BF207" s="533"/>
      <c r="BG207" s="533"/>
      <c r="BH207" s="533"/>
      <c r="BI207" s="533"/>
      <c r="BJ207" s="414">
        <f>IFERROR(IF(AND(BL207=1,BM207=1,SUMIF($C207:$C$525,$C207,$AH207:$AH$525)=$BN207),$BN207,IF($BO207&gt;0,$BO207,IF(AND(B207=B208,C207=C208,D207=D208,J207=J208),AH207+AH208,IF(AND(COUNTIF($C$13:$C206,$C207)&gt;=1,COUNTIF($D$13:$D206,$D207)&gt;=1),0,IF(AND(SUMIF($B207:$B$525,$B207,$AH207:$AH$525)&gt;$AH207,SUMIF($C207:$C$525,$C207,$AH207:$AH$525)&gt;$AH207,SUMIF($D207:$D$525,$D207,$AH207:$AH$525)&gt;$AH207),SUMIF($C207:$C$525,$C207,$BN207:$BN$525),0))))),0)</f>
        <v>0</v>
      </c>
      <c r="BK207" s="534"/>
      <c r="BL207" s="535">
        <f>COUNTIFS('ZASOBY N'!$B204:$B$525,'ZASOBY N'!$B204,'ZASOBY N'!$C204:'ZASOBY N'!$C$525,'ZASOBY N'!$C204,'ZASOBY N'!$D204:'ZASOBY N'!$D$525,'ZASOBY N'!$D204,'ZASOBY N'!$H204:'ZASOBY N'!$H$525,'ZASOBY N'!$H204 )</f>
        <v>0</v>
      </c>
      <c r="BM207" s="536">
        <f>COUNTIFS('ZASOBY N'!$B$10:$B204,'ZASOBY N'!$B204,'ZASOBY N'!$C$10:'ZASOBY N'!$C204,'ZASOBY N'!$C204,'ZASOBY N'!$D$10:'ZASOBY N'!$D204,'ZASOBY N'!$D204,'ZASOBY N'!$H$10:'ZASOBY N'!$H204,'ZASOBY N'!$H204 )</f>
        <v>0</v>
      </c>
      <c r="BN207" s="537">
        <f t="shared" si="115"/>
        <v>0</v>
      </c>
      <c r="BO207" s="538">
        <f t="shared" si="116"/>
        <v>0</v>
      </c>
      <c r="BP207" s="533"/>
      <c r="BQ207" s="533"/>
      <c r="BR207" s="533"/>
      <c r="BS207" s="533"/>
      <c r="BT207" s="533"/>
      <c r="BU207" s="533"/>
      <c r="BV207" s="533"/>
      <c r="BW207" s="539" t="str">
        <f t="shared" si="117"/>
        <v/>
      </c>
      <c r="BX207" s="439" t="str">
        <f>IF(E207=0,"",NN!E207)</f>
        <v/>
      </c>
      <c r="BY207" s="396" t="str">
        <f>IF(A207="","",NN!A207)</f>
        <v/>
      </c>
      <c r="BZ207" s="428" t="str">
        <f>IF(OR(E207=LEGENDA!$D$30,E207=LEGENDA!$D$31,E207=LEGENDA!$D$32,E207=LEGENDA!$D$33,E207=LEGENDA!$D$34,E207=LEGENDA!$D$35,E207=LEGENDA!$D$36,E207=LEGENDA!$D$37),AV207,"")</f>
        <v/>
      </c>
      <c r="CA207" s="428" t="str">
        <f>IF(OR(E207=LEGENDA!$D$30,E207=LEGENDA!$D$31,E207=LEGENDA!$D$32,E207=LEGENDA!$D$33,E207=LEGENDA!$D$34,E207=LEGENDA!$D$35,E207=LEGENDA!$D$36,E207=LEGENDA!$D$37),AG207,"")</f>
        <v/>
      </c>
      <c r="CB207" s="397" t="str">
        <f t="shared" si="118"/>
        <v/>
      </c>
      <c r="CC207" s="397" t="str">
        <f t="shared" si="119"/>
        <v/>
      </c>
      <c r="CD207" s="397" t="str">
        <f t="shared" si="120"/>
        <v/>
      </c>
      <c r="CE207" s="397" t="str">
        <f t="shared" si="121"/>
        <v/>
      </c>
      <c r="CF207" s="397" t="str">
        <f t="shared" si="122"/>
        <v/>
      </c>
      <c r="CG207" s="397" t="str">
        <f t="shared" si="123"/>
        <v/>
      </c>
      <c r="CH207" s="397" t="str">
        <f>IF(OR(E207=LEGENDA!$D$28,E207=LEGENDA!$D$29,E207=LEGENDA!$D$30,E207=LEGENDA!$D$31,E207=LEGENDA!$D$32,E207=LEGENDA!$D$33,E207=LEGENDA!$D$34,E207=LEGENDA!$D$35,E207=LEGENDA!$D$36,E207=LEGENDA!$D$39),1,"")</f>
        <v/>
      </c>
      <c r="CI207" s="397" t="str">
        <f t="shared" si="124"/>
        <v/>
      </c>
      <c r="CJ207" s="397" t="str">
        <f t="shared" si="125"/>
        <v/>
      </c>
    </row>
    <row r="208" spans="1:88" s="50" customFormat="1" ht="16.2" customHeight="1" thickBot="1" x14ac:dyDescent="0.3">
      <c r="A208" s="514" t="str">
        <f>IF('ZASOBY N'!A205="","",'ZASOBY N'!A205)</f>
        <v/>
      </c>
      <c r="B208" s="515" t="str">
        <f>IF('ZASOBY N'!B205="","",'ZASOBY N'!B205)</f>
        <v/>
      </c>
      <c r="C208" s="515" t="str">
        <f>IF('ZASOBY N'!C205="","",'ZASOBY N'!C205)</f>
        <v/>
      </c>
      <c r="D208" s="516" t="str">
        <f>IF('ZASOBY N'!D205="","",'ZASOBY N'!D205)</f>
        <v/>
      </c>
      <c r="E208" s="404"/>
      <c r="F208" s="517"/>
      <c r="G208" s="518"/>
      <c r="H208" s="301"/>
      <c r="I208" s="301"/>
      <c r="J208" s="147" t="str">
        <f>IF('ZASOBY N'!$F205="","",'ZASOBY N'!$F205)</f>
        <v/>
      </c>
      <c r="K208" s="519"/>
      <c r="L208" s="520" t="str">
        <f t="shared" si="104"/>
        <v/>
      </c>
      <c r="M208" s="521"/>
      <c r="N208" s="521"/>
      <c r="O208" s="140" t="str">
        <f>IF(L208="","",IF(OR(E208=LEGENDA!$D$28,E208=LEGENDA!$D$29,E208=LEGENDA!$D$31,E208=LEGENDA!$D$38),0.15,0))</f>
        <v/>
      </c>
      <c r="P208" s="140" t="str">
        <f>IF(L208="","",IF(AND(E208=LEGENDA!$D$39,H208=""),"BRAK kol.7",IF(AND(F208=LEGENDA!$A$105,H208=""),"BRAK kol.7",IF(AND(F208=LEGENDA!$A$106,H208=""),"BRAK kol.7",IF(AND(F208=LEGENDA!$A$107,H208=""),"BRAK kol.7",IF(AND(F208=LEGENDA!$A$108,H208=""),"BRAK kol.7",IF(AND(F208=LEGENDA!$A$109,H208=""),"BRAK kol.7",L208*O208)))))))</f>
        <v/>
      </c>
      <c r="Q208" s="141" t="str">
        <f t="shared" si="127"/>
        <v/>
      </c>
      <c r="R208" s="142" t="str">
        <f t="shared" si="105"/>
        <v/>
      </c>
      <c r="S208" s="522" t="str">
        <f t="shared" si="106"/>
        <v/>
      </c>
      <c r="T208" s="431" t="str">
        <f t="shared" si="128"/>
        <v/>
      </c>
      <c r="U208" s="523"/>
      <c r="V208" s="431" t="str">
        <f t="shared" si="107"/>
        <v/>
      </c>
      <c r="W208" s="524"/>
      <c r="X208" s="302" t="str">
        <f>IF(U208="","",IF(AND(V208="",W208=""),"",IF(AND(E208=LEGENDA!$D$39,H208=""),"BRAK kol.7",IF(AND(F208=LEGENDA!$A$105,H208="",E208=LEGENDA!$D$35),V208*W208,IF(AND(F208=LEGENDA!$A$105,H208="",E208=LEGENDA!$D$36),V208*W208,IF(AND(F208=LEGENDA!$A$105,H208=""),"BRAK kol.7",IF(AND(F208=LEGENDA!$A$106,H208=""),"BRAK kol.7",IF(AND(F208=LEGENDA!$A$107,H208=""),"BRAK kol.7",IF(AND(F208=LEGENDA!$A$108,H208=""),"BRAK kol.7",IF(AND(F208=LEGENDA!$A$109,H208=""),"BRAK kol.7",IF(AND(U208&gt;0,W208=""),"Brakkol21",IF(OR(T208="Błąd kol. 7",T208="Błąd kol.8"),T208,IF(AND(H208="",I208=""),"BRAKkol7-8",V208*W208)))))))))))))</f>
        <v/>
      </c>
      <c r="Y208" s="523"/>
      <c r="Z208" s="431" t="str">
        <f t="shared" si="108"/>
        <v/>
      </c>
      <c r="AA208" s="524"/>
      <c r="AB208" s="525" t="str">
        <f>IF(OR(Y208="",Z208="",AA208=""),"",IF(AND(E208=LEGENDA!$D$39,H208=""),"BRAK kol.7",IF(AND(F208=LEGENDA!$A$105,H208=""),"BRAK kol.7",IF(AND(F208=LEGENDA!$A$106,H208=""),"BRAK kol.7",IF(AND(F208=LEGENDA!$A$107,H208=""),"BRAK kol.7",IF(AND(F208=LEGENDA!$A$108,H208=""),"BRAK kol.7",IF(AND(F208=LEGENDA!$A$109,H208=""),"BRAK kol.7",Z208*AA208)))))))</f>
        <v/>
      </c>
      <c r="AC208" s="302" t="str">
        <f t="shared" si="129"/>
        <v/>
      </c>
      <c r="AD208" s="143" t="str">
        <f>IFERROR(IF(OR(J208="",AC208=""),"",IF(AND(E208=LEGENDA!$D$39,H208="",I208=""),"BRAK kol.7",AC208*$J208)),"BRAK kol.7")</f>
        <v/>
      </c>
      <c r="AE208" s="527" t="str">
        <f t="shared" si="109"/>
        <v/>
      </c>
      <c r="AF208" s="526" t="str">
        <f t="shared" si="110"/>
        <v/>
      </c>
      <c r="AG208" s="526" t="str">
        <f t="shared" si="111"/>
        <v/>
      </c>
      <c r="AH208" s="526" t="str">
        <f t="shared" si="130"/>
        <v/>
      </c>
      <c r="AI208" s="528"/>
      <c r="AJ208" s="529"/>
      <c r="AK208" s="286" t="str">
        <f t="shared" si="131"/>
        <v/>
      </c>
      <c r="AL208" s="287" t="str">
        <f t="shared" si="112"/>
        <v/>
      </c>
      <c r="AM208" s="287" t="str">
        <f t="shared" si="113"/>
        <v/>
      </c>
      <c r="AN208" s="530" t="str">
        <f>IF('ZASOBY N'!BD205="","",'ZASOBY N'!BD205)</f>
        <v/>
      </c>
      <c r="AO208" s="531"/>
      <c r="AP208" s="333">
        <f t="shared" si="132"/>
        <v>0</v>
      </c>
      <c r="AQ208" s="333">
        <f t="shared" si="103"/>
        <v>0</v>
      </c>
      <c r="AR208" s="333">
        <f t="shared" si="103"/>
        <v>0</v>
      </c>
      <c r="AS208" s="333">
        <f t="shared" si="133"/>
        <v>0</v>
      </c>
      <c r="AT208" s="333">
        <f t="shared" si="126"/>
        <v>0</v>
      </c>
      <c r="AU208" s="333">
        <f t="shared" si="134"/>
        <v>0</v>
      </c>
      <c r="AV208" s="532" t="str">
        <f>IF(BJ208=0,"",NN!BJ208)</f>
        <v/>
      </c>
      <c r="AW208" s="460" t="str">
        <f>IF('UPR BILANS N'!W206="","",'UPR BILANS N'!W206)</f>
        <v/>
      </c>
      <c r="AX208" s="533" t="str">
        <f t="shared" si="114"/>
        <v/>
      </c>
      <c r="AY208" s="533"/>
      <c r="AZ208" s="533"/>
      <c r="BA208" s="533"/>
      <c r="BB208" s="533"/>
      <c r="BC208" s="533"/>
      <c r="BD208" s="533"/>
      <c r="BE208" s="533"/>
      <c r="BF208" s="533"/>
      <c r="BG208" s="533"/>
      <c r="BH208" s="533"/>
      <c r="BI208" s="533"/>
      <c r="BJ208" s="414">
        <f>IFERROR(IF(AND(BL208=1,BM208=1,SUMIF($C208:$C$525,$C208,$AH208:$AH$525)=$BN208),$BN208,IF($BO208&gt;0,$BO208,IF(AND(B208=B209,C208=C209,D208=D209,J208=J209),AH208+AH209,IF(AND(COUNTIF($C$13:$C207,$C208)&gt;=1,COUNTIF($D$13:$D207,$D208)&gt;=1),0,IF(AND(SUMIF($B208:$B$525,$B208,$AH208:$AH$525)&gt;$AH208,SUMIF($C208:$C$525,$C208,$AH208:$AH$525)&gt;$AH208,SUMIF($D208:$D$525,$D208,$AH208:$AH$525)&gt;$AH208),SUMIF($C208:$C$525,$C208,$BN208:$BN$525),0))))),0)</f>
        <v>0</v>
      </c>
      <c r="BK208" s="534"/>
      <c r="BL208" s="535">
        <f>COUNTIFS('ZASOBY N'!$B205:$B$525,'ZASOBY N'!$B205,'ZASOBY N'!$C205:'ZASOBY N'!$C$525,'ZASOBY N'!$C205,'ZASOBY N'!$D205:'ZASOBY N'!$D$525,'ZASOBY N'!$D205,'ZASOBY N'!$H205:'ZASOBY N'!$H$525,'ZASOBY N'!$H205 )</f>
        <v>0</v>
      </c>
      <c r="BM208" s="536">
        <f>COUNTIFS('ZASOBY N'!$B$10:$B205,'ZASOBY N'!$B205,'ZASOBY N'!$C$10:'ZASOBY N'!$C205,'ZASOBY N'!$C205,'ZASOBY N'!$D$10:'ZASOBY N'!$D205,'ZASOBY N'!$D205,'ZASOBY N'!$H$10:'ZASOBY N'!$H205,'ZASOBY N'!$H205 )</f>
        <v>0</v>
      </c>
      <c r="BN208" s="537">
        <f t="shared" si="115"/>
        <v>0</v>
      </c>
      <c r="BO208" s="538">
        <f t="shared" si="116"/>
        <v>0</v>
      </c>
      <c r="BP208" s="533"/>
      <c r="BQ208" s="533"/>
      <c r="BR208" s="533"/>
      <c r="BS208" s="533"/>
      <c r="BT208" s="533"/>
      <c r="BU208" s="533"/>
      <c r="BV208" s="533"/>
      <c r="BW208" s="539" t="str">
        <f t="shared" si="117"/>
        <v/>
      </c>
      <c r="BX208" s="439" t="str">
        <f>IF(E208=0,"",NN!E208)</f>
        <v/>
      </c>
      <c r="BY208" s="396" t="str">
        <f>IF(A208="","",NN!A208)</f>
        <v/>
      </c>
      <c r="BZ208" s="428" t="str">
        <f>IF(OR(E208=LEGENDA!$D$30,E208=LEGENDA!$D$31,E208=LEGENDA!$D$32,E208=LEGENDA!$D$33,E208=LEGENDA!$D$34,E208=LEGENDA!$D$35,E208=LEGENDA!$D$36,E208=LEGENDA!$D$37),AV208,"")</f>
        <v/>
      </c>
      <c r="CA208" s="428" t="str">
        <f>IF(OR(E208=LEGENDA!$D$30,E208=LEGENDA!$D$31,E208=LEGENDA!$D$32,E208=LEGENDA!$D$33,E208=LEGENDA!$D$34,E208=LEGENDA!$D$35,E208=LEGENDA!$D$36,E208=LEGENDA!$D$37),AG208,"")</f>
        <v/>
      </c>
      <c r="CB208" s="397" t="str">
        <f t="shared" si="118"/>
        <v/>
      </c>
      <c r="CC208" s="397" t="str">
        <f t="shared" si="119"/>
        <v/>
      </c>
      <c r="CD208" s="397" t="str">
        <f t="shared" si="120"/>
        <v/>
      </c>
      <c r="CE208" s="397" t="str">
        <f t="shared" si="121"/>
        <v/>
      </c>
      <c r="CF208" s="397" t="str">
        <f t="shared" si="122"/>
        <v/>
      </c>
      <c r="CG208" s="397" t="str">
        <f t="shared" si="123"/>
        <v/>
      </c>
      <c r="CH208" s="397" t="str">
        <f>IF(OR(E208=LEGENDA!$D$28,E208=LEGENDA!$D$29,E208=LEGENDA!$D$30,E208=LEGENDA!$D$31,E208=LEGENDA!$D$32,E208=LEGENDA!$D$33,E208=LEGENDA!$D$34,E208=LEGENDA!$D$35,E208=LEGENDA!$D$36,E208=LEGENDA!$D$39),1,"")</f>
        <v/>
      </c>
      <c r="CI208" s="397" t="str">
        <f t="shared" si="124"/>
        <v/>
      </c>
      <c r="CJ208" s="397" t="str">
        <f t="shared" si="125"/>
        <v/>
      </c>
    </row>
    <row r="209" spans="1:88" s="50" customFormat="1" ht="16.2" customHeight="1" thickBot="1" x14ac:dyDescent="0.3">
      <c r="A209" s="514" t="str">
        <f>IF('ZASOBY N'!A206="","",'ZASOBY N'!A206)</f>
        <v/>
      </c>
      <c r="B209" s="515" t="str">
        <f>IF('ZASOBY N'!B206="","",'ZASOBY N'!B206)</f>
        <v/>
      </c>
      <c r="C209" s="515" t="str">
        <f>IF('ZASOBY N'!C206="","",'ZASOBY N'!C206)</f>
        <v/>
      </c>
      <c r="D209" s="516" t="str">
        <f>IF('ZASOBY N'!D206="","",'ZASOBY N'!D206)</f>
        <v/>
      </c>
      <c r="E209" s="404"/>
      <c r="F209" s="517"/>
      <c r="G209" s="518"/>
      <c r="H209" s="301"/>
      <c r="I209" s="301"/>
      <c r="J209" s="147" t="str">
        <f>IF('ZASOBY N'!$F206="","",'ZASOBY N'!$F206)</f>
        <v/>
      </c>
      <c r="K209" s="519"/>
      <c r="L209" s="520" t="str">
        <f t="shared" si="104"/>
        <v/>
      </c>
      <c r="M209" s="521"/>
      <c r="N209" s="521"/>
      <c r="O209" s="140" t="str">
        <f>IF(L209="","",IF(OR(E209=LEGENDA!$D$28,E209=LEGENDA!$D$29,E209=LEGENDA!$D$31,E209=LEGENDA!$D$38),0.15,0))</f>
        <v/>
      </c>
      <c r="P209" s="140" t="str">
        <f>IF(L209="","",IF(AND(E209=LEGENDA!$D$39,H209=""),"BRAK kol.7",IF(AND(F209=LEGENDA!$A$105,H209=""),"BRAK kol.7",IF(AND(F209=LEGENDA!$A$106,H209=""),"BRAK kol.7",IF(AND(F209=LEGENDA!$A$107,H209=""),"BRAK kol.7",IF(AND(F209=LEGENDA!$A$108,H209=""),"BRAK kol.7",IF(AND(F209=LEGENDA!$A$109,H209=""),"BRAK kol.7",L209*O209)))))))</f>
        <v/>
      </c>
      <c r="Q209" s="141" t="str">
        <f t="shared" si="127"/>
        <v/>
      </c>
      <c r="R209" s="142" t="str">
        <f t="shared" si="105"/>
        <v/>
      </c>
      <c r="S209" s="522" t="str">
        <f t="shared" si="106"/>
        <v/>
      </c>
      <c r="T209" s="431" t="str">
        <f t="shared" si="128"/>
        <v/>
      </c>
      <c r="U209" s="523"/>
      <c r="V209" s="431" t="str">
        <f t="shared" si="107"/>
        <v/>
      </c>
      <c r="W209" s="524"/>
      <c r="X209" s="302" t="str">
        <f>IF(U209="","",IF(AND(V209="",W209=""),"",IF(AND(E209=LEGENDA!$D$39,H209=""),"BRAK kol.7",IF(AND(F209=LEGENDA!$A$105,H209="",E209=LEGENDA!$D$35),V209*W209,IF(AND(F209=LEGENDA!$A$105,H209="",E209=LEGENDA!$D$36),V209*W209,IF(AND(F209=LEGENDA!$A$105,H209=""),"BRAK kol.7",IF(AND(F209=LEGENDA!$A$106,H209=""),"BRAK kol.7",IF(AND(F209=LEGENDA!$A$107,H209=""),"BRAK kol.7",IF(AND(F209=LEGENDA!$A$108,H209=""),"BRAK kol.7",IF(AND(F209=LEGENDA!$A$109,H209=""),"BRAK kol.7",IF(AND(U209&gt;0,W209=""),"Brakkol21",IF(OR(T209="Błąd kol. 7",T209="Błąd kol.8"),T209,IF(AND(H209="",I209=""),"BRAKkol7-8",V209*W209)))))))))))))</f>
        <v/>
      </c>
      <c r="Y209" s="523"/>
      <c r="Z209" s="431" t="str">
        <f t="shared" si="108"/>
        <v/>
      </c>
      <c r="AA209" s="524"/>
      <c r="AB209" s="525" t="str">
        <f>IF(OR(Y209="",Z209="",AA209=""),"",IF(AND(E209=LEGENDA!$D$39,H209=""),"BRAK kol.7",IF(AND(F209=LEGENDA!$A$105,H209=""),"BRAK kol.7",IF(AND(F209=LEGENDA!$A$106,H209=""),"BRAK kol.7",IF(AND(F209=LEGENDA!$A$107,H209=""),"BRAK kol.7",IF(AND(F209=LEGENDA!$A$108,H209=""),"BRAK kol.7",IF(AND(F209=LEGENDA!$A$109,H209=""),"BRAK kol.7",Z209*AA209)))))))</f>
        <v/>
      </c>
      <c r="AC209" s="302" t="str">
        <f t="shared" si="129"/>
        <v/>
      </c>
      <c r="AD209" s="143" t="str">
        <f>IFERROR(IF(OR(J209="",AC209=""),"",IF(AND(E209=LEGENDA!$D$39,H209="",I209=""),"BRAK kol.7",AC209*$J209)),"BRAK kol.7")</f>
        <v/>
      </c>
      <c r="AE209" s="527" t="str">
        <f t="shared" si="109"/>
        <v/>
      </c>
      <c r="AF209" s="526" t="str">
        <f t="shared" si="110"/>
        <v/>
      </c>
      <c r="AG209" s="526" t="str">
        <f t="shared" si="111"/>
        <v/>
      </c>
      <c r="AH209" s="526" t="str">
        <f t="shared" si="130"/>
        <v/>
      </c>
      <c r="AI209" s="528"/>
      <c r="AJ209" s="529"/>
      <c r="AK209" s="286" t="str">
        <f t="shared" si="131"/>
        <v/>
      </c>
      <c r="AL209" s="287" t="str">
        <f t="shared" si="112"/>
        <v/>
      </c>
      <c r="AM209" s="287" t="str">
        <f t="shared" si="113"/>
        <v/>
      </c>
      <c r="AN209" s="530" t="str">
        <f>IF('ZASOBY N'!BD206="","",'ZASOBY N'!BD206)</f>
        <v/>
      </c>
      <c r="AO209" s="531"/>
      <c r="AP209" s="333">
        <f t="shared" si="132"/>
        <v>0</v>
      </c>
      <c r="AQ209" s="333">
        <f t="shared" si="103"/>
        <v>0</v>
      </c>
      <c r="AR209" s="333">
        <f t="shared" si="103"/>
        <v>0</v>
      </c>
      <c r="AS209" s="333">
        <f t="shared" si="133"/>
        <v>0</v>
      </c>
      <c r="AT209" s="333">
        <f t="shared" si="126"/>
        <v>0</v>
      </c>
      <c r="AU209" s="333">
        <f t="shared" si="134"/>
        <v>0</v>
      </c>
      <c r="AV209" s="532" t="str">
        <f>IF(BJ209=0,"",NN!BJ209)</f>
        <v/>
      </c>
      <c r="AW209" s="460" t="str">
        <f>IF('UPR BILANS N'!W207="","",'UPR BILANS N'!W207)</f>
        <v/>
      </c>
      <c r="AX209" s="533" t="str">
        <f t="shared" si="114"/>
        <v/>
      </c>
      <c r="AY209" s="533"/>
      <c r="AZ209" s="533"/>
      <c r="BA209" s="533"/>
      <c r="BB209" s="533"/>
      <c r="BC209" s="533"/>
      <c r="BD209" s="533"/>
      <c r="BE209" s="533"/>
      <c r="BF209" s="533"/>
      <c r="BG209" s="533"/>
      <c r="BH209" s="533"/>
      <c r="BI209" s="533"/>
      <c r="BJ209" s="414">
        <f>IFERROR(IF(AND(BL209=1,BM209=1,SUMIF($C209:$C$525,$C209,$AH209:$AH$525)=$BN209),$BN209,IF($BO209&gt;0,$BO209,IF(AND(B209=B210,C209=C210,D209=D210,J209=J210),AH209+AH210,IF(AND(COUNTIF($C$13:$C208,$C209)&gt;=1,COUNTIF($D$13:$D208,$D209)&gt;=1),0,IF(AND(SUMIF($B209:$B$525,$B209,$AH209:$AH$525)&gt;$AH209,SUMIF($C209:$C$525,$C209,$AH209:$AH$525)&gt;$AH209,SUMIF($D209:$D$525,$D209,$AH209:$AH$525)&gt;$AH209),SUMIF($C209:$C$525,$C209,$BN209:$BN$525),0))))),0)</f>
        <v>0</v>
      </c>
      <c r="BK209" s="534"/>
      <c r="BL209" s="535">
        <f>COUNTIFS('ZASOBY N'!$B206:$B$525,'ZASOBY N'!$B206,'ZASOBY N'!$C206:'ZASOBY N'!$C$525,'ZASOBY N'!$C206,'ZASOBY N'!$D206:'ZASOBY N'!$D$525,'ZASOBY N'!$D206,'ZASOBY N'!$H206:'ZASOBY N'!$H$525,'ZASOBY N'!$H206 )</f>
        <v>0</v>
      </c>
      <c r="BM209" s="536">
        <f>COUNTIFS('ZASOBY N'!$B$10:$B206,'ZASOBY N'!$B206,'ZASOBY N'!$C$10:'ZASOBY N'!$C206,'ZASOBY N'!$C206,'ZASOBY N'!$D$10:'ZASOBY N'!$D206,'ZASOBY N'!$D206,'ZASOBY N'!$H$10:'ZASOBY N'!$H206,'ZASOBY N'!$H206 )</f>
        <v>0</v>
      </c>
      <c r="BN209" s="537">
        <f t="shared" si="115"/>
        <v>0</v>
      </c>
      <c r="BO209" s="538">
        <f t="shared" si="116"/>
        <v>0</v>
      </c>
      <c r="BP209" s="533"/>
      <c r="BQ209" s="533"/>
      <c r="BR209" s="533"/>
      <c r="BS209" s="533"/>
      <c r="BT209" s="533"/>
      <c r="BU209" s="533"/>
      <c r="BV209" s="533"/>
      <c r="BW209" s="539" t="str">
        <f t="shared" si="117"/>
        <v/>
      </c>
      <c r="BX209" s="439" t="str">
        <f>IF(E209=0,"",NN!E209)</f>
        <v/>
      </c>
      <c r="BY209" s="396" t="str">
        <f>IF(A209="","",NN!A209)</f>
        <v/>
      </c>
      <c r="BZ209" s="428" t="str">
        <f>IF(OR(E209=LEGENDA!$D$30,E209=LEGENDA!$D$31,E209=LEGENDA!$D$32,E209=LEGENDA!$D$33,E209=LEGENDA!$D$34,E209=LEGENDA!$D$35,E209=LEGENDA!$D$36,E209=LEGENDA!$D$37),AV209,"")</f>
        <v/>
      </c>
      <c r="CA209" s="428" t="str">
        <f>IF(OR(E209=LEGENDA!$D$30,E209=LEGENDA!$D$31,E209=LEGENDA!$D$32,E209=LEGENDA!$D$33,E209=LEGENDA!$D$34,E209=LEGENDA!$D$35,E209=LEGENDA!$D$36,E209=LEGENDA!$D$37),AG209,"")</f>
        <v/>
      </c>
      <c r="CB209" s="397" t="str">
        <f t="shared" si="118"/>
        <v/>
      </c>
      <c r="CC209" s="397" t="str">
        <f t="shared" si="119"/>
        <v/>
      </c>
      <c r="CD209" s="397" t="str">
        <f t="shared" si="120"/>
        <v/>
      </c>
      <c r="CE209" s="397" t="str">
        <f t="shared" si="121"/>
        <v/>
      </c>
      <c r="CF209" s="397" t="str">
        <f t="shared" si="122"/>
        <v/>
      </c>
      <c r="CG209" s="397" t="str">
        <f t="shared" si="123"/>
        <v/>
      </c>
      <c r="CH209" s="397" t="str">
        <f>IF(OR(E209=LEGENDA!$D$28,E209=LEGENDA!$D$29,E209=LEGENDA!$D$30,E209=LEGENDA!$D$31,E209=LEGENDA!$D$32,E209=LEGENDA!$D$33,E209=LEGENDA!$D$34,E209=LEGENDA!$D$35,E209=LEGENDA!$D$36,E209=LEGENDA!$D$39),1,"")</f>
        <v/>
      </c>
      <c r="CI209" s="397" t="str">
        <f t="shared" si="124"/>
        <v/>
      </c>
      <c r="CJ209" s="397" t="str">
        <f t="shared" si="125"/>
        <v/>
      </c>
    </row>
    <row r="210" spans="1:88" s="50" customFormat="1" ht="16.2" customHeight="1" thickBot="1" x14ac:dyDescent="0.3">
      <c r="A210" s="514" t="str">
        <f>IF('ZASOBY N'!A207="","",'ZASOBY N'!A207)</f>
        <v/>
      </c>
      <c r="B210" s="515" t="str">
        <f>IF('ZASOBY N'!B207="","",'ZASOBY N'!B207)</f>
        <v/>
      </c>
      <c r="C210" s="515" t="str">
        <f>IF('ZASOBY N'!C207="","",'ZASOBY N'!C207)</f>
        <v/>
      </c>
      <c r="D210" s="516" t="str">
        <f>IF('ZASOBY N'!D207="","",'ZASOBY N'!D207)</f>
        <v/>
      </c>
      <c r="E210" s="404"/>
      <c r="F210" s="517"/>
      <c r="G210" s="518"/>
      <c r="H210" s="301"/>
      <c r="I210" s="301"/>
      <c r="J210" s="147" t="str">
        <f>IF('ZASOBY N'!$F207="","",'ZASOBY N'!$F207)</f>
        <v/>
      </c>
      <c r="K210" s="519"/>
      <c r="L210" s="520" t="str">
        <f t="shared" si="104"/>
        <v/>
      </c>
      <c r="M210" s="521"/>
      <c r="N210" s="521"/>
      <c r="O210" s="140" t="str">
        <f>IF(L210="","",IF(OR(E210=LEGENDA!$D$28,E210=LEGENDA!$D$29,E210=LEGENDA!$D$31,E210=LEGENDA!$D$38),0.15,0))</f>
        <v/>
      </c>
      <c r="P210" s="140" t="str">
        <f>IF(L210="","",IF(AND(E210=LEGENDA!$D$39,H210=""),"BRAK kol.7",IF(AND(F210=LEGENDA!$A$105,H210=""),"BRAK kol.7",IF(AND(F210=LEGENDA!$A$106,H210=""),"BRAK kol.7",IF(AND(F210=LEGENDA!$A$107,H210=""),"BRAK kol.7",IF(AND(F210=LEGENDA!$A$108,H210=""),"BRAK kol.7",IF(AND(F210=LEGENDA!$A$109,H210=""),"BRAK kol.7",L210*O210)))))))</f>
        <v/>
      </c>
      <c r="Q210" s="141" t="str">
        <f t="shared" si="127"/>
        <v/>
      </c>
      <c r="R210" s="142" t="str">
        <f t="shared" si="105"/>
        <v/>
      </c>
      <c r="S210" s="522" t="str">
        <f t="shared" si="106"/>
        <v/>
      </c>
      <c r="T210" s="431" t="str">
        <f t="shared" si="128"/>
        <v/>
      </c>
      <c r="U210" s="523"/>
      <c r="V210" s="431" t="str">
        <f t="shared" si="107"/>
        <v/>
      </c>
      <c r="W210" s="524"/>
      <c r="X210" s="302" t="str">
        <f>IF(U210="","",IF(AND(V210="",W210=""),"",IF(AND(E210=LEGENDA!$D$39,H210=""),"BRAK kol.7",IF(AND(F210=LEGENDA!$A$105,H210="",E210=LEGENDA!$D$35),V210*W210,IF(AND(F210=LEGENDA!$A$105,H210="",E210=LEGENDA!$D$36),V210*W210,IF(AND(F210=LEGENDA!$A$105,H210=""),"BRAK kol.7",IF(AND(F210=LEGENDA!$A$106,H210=""),"BRAK kol.7",IF(AND(F210=LEGENDA!$A$107,H210=""),"BRAK kol.7",IF(AND(F210=LEGENDA!$A$108,H210=""),"BRAK kol.7",IF(AND(F210=LEGENDA!$A$109,H210=""),"BRAK kol.7",IF(AND(U210&gt;0,W210=""),"Brakkol21",IF(OR(T210="Błąd kol. 7",T210="Błąd kol.8"),T210,IF(AND(H210="",I210=""),"BRAKkol7-8",V210*W210)))))))))))))</f>
        <v/>
      </c>
      <c r="Y210" s="523"/>
      <c r="Z210" s="431" t="str">
        <f t="shared" si="108"/>
        <v/>
      </c>
      <c r="AA210" s="524"/>
      <c r="AB210" s="525" t="str">
        <f>IF(OR(Y210="",Z210="",AA210=""),"",IF(AND(E210=LEGENDA!$D$39,H210=""),"BRAK kol.7",IF(AND(F210=LEGENDA!$A$105,H210=""),"BRAK kol.7",IF(AND(F210=LEGENDA!$A$106,H210=""),"BRAK kol.7",IF(AND(F210=LEGENDA!$A$107,H210=""),"BRAK kol.7",IF(AND(F210=LEGENDA!$A$108,H210=""),"BRAK kol.7",IF(AND(F210=LEGENDA!$A$109,H210=""),"BRAK kol.7",Z210*AA210)))))))</f>
        <v/>
      </c>
      <c r="AC210" s="302" t="str">
        <f t="shared" si="129"/>
        <v/>
      </c>
      <c r="AD210" s="143" t="str">
        <f>IFERROR(IF(OR(J210="",AC210=""),"",IF(AND(E210=LEGENDA!$D$39,H210="",I210=""),"BRAK kol.7",AC210*$J210)),"BRAK kol.7")</f>
        <v/>
      </c>
      <c r="AE210" s="527" t="str">
        <f t="shared" si="109"/>
        <v/>
      </c>
      <c r="AF210" s="526" t="str">
        <f t="shared" si="110"/>
        <v/>
      </c>
      <c r="AG210" s="526" t="str">
        <f t="shared" si="111"/>
        <v/>
      </c>
      <c r="AH210" s="526" t="str">
        <f t="shared" si="130"/>
        <v/>
      </c>
      <c r="AI210" s="528"/>
      <c r="AJ210" s="529"/>
      <c r="AK210" s="286" t="str">
        <f t="shared" si="131"/>
        <v/>
      </c>
      <c r="AL210" s="287" t="str">
        <f t="shared" si="112"/>
        <v/>
      </c>
      <c r="AM210" s="287" t="str">
        <f t="shared" si="113"/>
        <v/>
      </c>
      <c r="AN210" s="530" t="str">
        <f>IF('ZASOBY N'!BD207="","",'ZASOBY N'!BD207)</f>
        <v/>
      </c>
      <c r="AO210" s="531"/>
      <c r="AP210" s="333">
        <f t="shared" si="132"/>
        <v>0</v>
      </c>
      <c r="AQ210" s="333">
        <f t="shared" si="103"/>
        <v>0</v>
      </c>
      <c r="AR210" s="333">
        <f t="shared" si="103"/>
        <v>0</v>
      </c>
      <c r="AS210" s="333">
        <f t="shared" si="133"/>
        <v>0</v>
      </c>
      <c r="AT210" s="333">
        <f t="shared" si="126"/>
        <v>0</v>
      </c>
      <c r="AU210" s="333">
        <f t="shared" si="134"/>
        <v>0</v>
      </c>
      <c r="AV210" s="532" t="str">
        <f>IF(BJ210=0,"",NN!BJ210)</f>
        <v/>
      </c>
      <c r="AW210" s="460" t="str">
        <f>IF('UPR BILANS N'!W208="","",'UPR BILANS N'!W208)</f>
        <v/>
      </c>
      <c r="AX210" s="533" t="str">
        <f t="shared" si="114"/>
        <v/>
      </c>
      <c r="AY210" s="533"/>
      <c r="AZ210" s="533"/>
      <c r="BA210" s="533"/>
      <c r="BB210" s="533"/>
      <c r="BC210" s="533"/>
      <c r="BD210" s="533"/>
      <c r="BE210" s="533"/>
      <c r="BF210" s="533"/>
      <c r="BG210" s="533"/>
      <c r="BH210" s="533"/>
      <c r="BI210" s="533"/>
      <c r="BJ210" s="414">
        <f>IFERROR(IF(AND(BL210=1,BM210=1,SUMIF($C210:$C$525,$C210,$AH210:$AH$525)=$BN210),$BN210,IF($BO210&gt;0,$BO210,IF(AND(B210=B211,C210=C211,D210=D211,J210=J211),AH210+AH211,IF(AND(COUNTIF($C$13:$C209,$C210)&gt;=1,COUNTIF($D$13:$D209,$D210)&gt;=1),0,IF(AND(SUMIF($B210:$B$525,$B210,$AH210:$AH$525)&gt;$AH210,SUMIF($C210:$C$525,$C210,$AH210:$AH$525)&gt;$AH210,SUMIF($D210:$D$525,$D210,$AH210:$AH$525)&gt;$AH210),SUMIF($C210:$C$525,$C210,$BN210:$BN$525),0))))),0)</f>
        <v>0</v>
      </c>
      <c r="BK210" s="534"/>
      <c r="BL210" s="535">
        <f>COUNTIFS('ZASOBY N'!$B207:$B$525,'ZASOBY N'!$B207,'ZASOBY N'!$C207:'ZASOBY N'!$C$525,'ZASOBY N'!$C207,'ZASOBY N'!$D207:'ZASOBY N'!$D$525,'ZASOBY N'!$D207,'ZASOBY N'!$H207:'ZASOBY N'!$H$525,'ZASOBY N'!$H207 )</f>
        <v>0</v>
      </c>
      <c r="BM210" s="536">
        <f>COUNTIFS('ZASOBY N'!$B$10:$B207,'ZASOBY N'!$B207,'ZASOBY N'!$C$10:'ZASOBY N'!$C207,'ZASOBY N'!$C207,'ZASOBY N'!$D$10:'ZASOBY N'!$D207,'ZASOBY N'!$D207,'ZASOBY N'!$H$10:'ZASOBY N'!$H207,'ZASOBY N'!$H207 )</f>
        <v>0</v>
      </c>
      <c r="BN210" s="537">
        <f t="shared" si="115"/>
        <v>0</v>
      </c>
      <c r="BO210" s="538">
        <f t="shared" si="116"/>
        <v>0</v>
      </c>
      <c r="BP210" s="533"/>
      <c r="BQ210" s="533"/>
      <c r="BR210" s="533"/>
      <c r="BS210" s="533"/>
      <c r="BT210" s="533"/>
      <c r="BU210" s="533"/>
      <c r="BV210" s="533"/>
      <c r="BW210" s="539" t="str">
        <f t="shared" si="117"/>
        <v/>
      </c>
      <c r="BX210" s="439" t="str">
        <f>IF(E210=0,"",NN!E210)</f>
        <v/>
      </c>
      <c r="BY210" s="396" t="str">
        <f>IF(A210="","",NN!A210)</f>
        <v/>
      </c>
      <c r="BZ210" s="428" t="str">
        <f>IF(OR(E210=LEGENDA!$D$30,E210=LEGENDA!$D$31,E210=LEGENDA!$D$32,E210=LEGENDA!$D$33,E210=LEGENDA!$D$34,E210=LEGENDA!$D$35,E210=LEGENDA!$D$36,E210=LEGENDA!$D$37),AV210,"")</f>
        <v/>
      </c>
      <c r="CA210" s="428" t="str">
        <f>IF(OR(E210=LEGENDA!$D$30,E210=LEGENDA!$D$31,E210=LEGENDA!$D$32,E210=LEGENDA!$D$33,E210=LEGENDA!$D$34,E210=LEGENDA!$D$35,E210=LEGENDA!$D$36,E210=LEGENDA!$D$37),AG210,"")</f>
        <v/>
      </c>
      <c r="CB210" s="397" t="str">
        <f t="shared" si="118"/>
        <v/>
      </c>
      <c r="CC210" s="397" t="str">
        <f t="shared" si="119"/>
        <v/>
      </c>
      <c r="CD210" s="397" t="str">
        <f t="shared" si="120"/>
        <v/>
      </c>
      <c r="CE210" s="397" t="str">
        <f t="shared" si="121"/>
        <v/>
      </c>
      <c r="CF210" s="397" t="str">
        <f t="shared" si="122"/>
        <v/>
      </c>
      <c r="CG210" s="397" t="str">
        <f t="shared" si="123"/>
        <v/>
      </c>
      <c r="CH210" s="397" t="str">
        <f>IF(OR(E210=LEGENDA!$D$28,E210=LEGENDA!$D$29,E210=LEGENDA!$D$30,E210=LEGENDA!$D$31,E210=LEGENDA!$D$32,E210=LEGENDA!$D$33,E210=LEGENDA!$D$34,E210=LEGENDA!$D$35,E210=LEGENDA!$D$36,E210=LEGENDA!$D$39),1,"")</f>
        <v/>
      </c>
      <c r="CI210" s="397" t="str">
        <f t="shared" si="124"/>
        <v/>
      </c>
      <c r="CJ210" s="397" t="str">
        <f t="shared" si="125"/>
        <v/>
      </c>
    </row>
    <row r="211" spans="1:88" s="50" customFormat="1" ht="16.2" customHeight="1" thickBot="1" x14ac:dyDescent="0.3">
      <c r="A211" s="514" t="str">
        <f>IF('ZASOBY N'!A208="","",'ZASOBY N'!A208)</f>
        <v/>
      </c>
      <c r="B211" s="515" t="str">
        <f>IF('ZASOBY N'!B208="","",'ZASOBY N'!B208)</f>
        <v/>
      </c>
      <c r="C211" s="515" t="str">
        <f>IF('ZASOBY N'!C208="","",'ZASOBY N'!C208)</f>
        <v/>
      </c>
      <c r="D211" s="516" t="str">
        <f>IF('ZASOBY N'!D208="","",'ZASOBY N'!D208)</f>
        <v/>
      </c>
      <c r="E211" s="404"/>
      <c r="F211" s="517"/>
      <c r="G211" s="518"/>
      <c r="H211" s="301"/>
      <c r="I211" s="301"/>
      <c r="J211" s="147" t="str">
        <f>IF('ZASOBY N'!$F208="","",'ZASOBY N'!$F208)</f>
        <v/>
      </c>
      <c r="K211" s="519"/>
      <c r="L211" s="520" t="str">
        <f t="shared" si="104"/>
        <v/>
      </c>
      <c r="M211" s="521"/>
      <c r="N211" s="521"/>
      <c r="O211" s="140" t="str">
        <f>IF(L211="","",IF(OR(E211=LEGENDA!$D$28,E211=LEGENDA!$D$29,E211=LEGENDA!$D$31,E211=LEGENDA!$D$38),0.15,0))</f>
        <v/>
      </c>
      <c r="P211" s="140" t="str">
        <f>IF(L211="","",IF(AND(E211=LEGENDA!$D$39,H211=""),"BRAK kol.7",IF(AND(F211=LEGENDA!$A$105,H211=""),"BRAK kol.7",IF(AND(F211=LEGENDA!$A$106,H211=""),"BRAK kol.7",IF(AND(F211=LEGENDA!$A$107,H211=""),"BRAK kol.7",IF(AND(F211=LEGENDA!$A$108,H211=""),"BRAK kol.7",IF(AND(F211=LEGENDA!$A$109,H211=""),"BRAK kol.7",L211*O211)))))))</f>
        <v/>
      </c>
      <c r="Q211" s="141" t="str">
        <f t="shared" si="127"/>
        <v/>
      </c>
      <c r="R211" s="142" t="str">
        <f t="shared" si="105"/>
        <v/>
      </c>
      <c r="S211" s="522" t="str">
        <f t="shared" si="106"/>
        <v/>
      </c>
      <c r="T211" s="431" t="str">
        <f t="shared" si="128"/>
        <v/>
      </c>
      <c r="U211" s="523"/>
      <c r="V211" s="431" t="str">
        <f t="shared" si="107"/>
        <v/>
      </c>
      <c r="W211" s="524"/>
      <c r="X211" s="302" t="str">
        <f>IF(U211="","",IF(AND(V211="",W211=""),"",IF(AND(E211=LEGENDA!$D$39,H211=""),"BRAK kol.7",IF(AND(F211=LEGENDA!$A$105,H211="",E211=LEGENDA!$D$35),V211*W211,IF(AND(F211=LEGENDA!$A$105,H211="",E211=LEGENDA!$D$36),V211*W211,IF(AND(F211=LEGENDA!$A$105,H211=""),"BRAK kol.7",IF(AND(F211=LEGENDA!$A$106,H211=""),"BRAK kol.7",IF(AND(F211=LEGENDA!$A$107,H211=""),"BRAK kol.7",IF(AND(F211=LEGENDA!$A$108,H211=""),"BRAK kol.7",IF(AND(F211=LEGENDA!$A$109,H211=""),"BRAK kol.7",IF(AND(U211&gt;0,W211=""),"Brakkol21",IF(OR(T211="Błąd kol. 7",T211="Błąd kol.8"),T211,IF(AND(H211="",I211=""),"BRAKkol7-8",V211*W211)))))))))))))</f>
        <v/>
      </c>
      <c r="Y211" s="523"/>
      <c r="Z211" s="431" t="str">
        <f t="shared" si="108"/>
        <v/>
      </c>
      <c r="AA211" s="524"/>
      <c r="AB211" s="525" t="str">
        <f>IF(OR(Y211="",Z211="",AA211=""),"",IF(AND(E211=LEGENDA!$D$39,H211=""),"BRAK kol.7",IF(AND(F211=LEGENDA!$A$105,H211=""),"BRAK kol.7",IF(AND(F211=LEGENDA!$A$106,H211=""),"BRAK kol.7",IF(AND(F211=LEGENDA!$A$107,H211=""),"BRAK kol.7",IF(AND(F211=LEGENDA!$A$108,H211=""),"BRAK kol.7",IF(AND(F211=LEGENDA!$A$109,H211=""),"BRAK kol.7",Z211*AA211)))))))</f>
        <v/>
      </c>
      <c r="AC211" s="302" t="str">
        <f t="shared" si="129"/>
        <v/>
      </c>
      <c r="AD211" s="143" t="str">
        <f>IFERROR(IF(OR(J211="",AC211=""),"",IF(AND(E211=LEGENDA!$D$39,H211="",I211=""),"BRAK kol.7",AC211*$J211)),"BRAK kol.7")</f>
        <v/>
      </c>
      <c r="AE211" s="527" t="str">
        <f t="shared" si="109"/>
        <v/>
      </c>
      <c r="AF211" s="526" t="str">
        <f t="shared" si="110"/>
        <v/>
      </c>
      <c r="AG211" s="526" t="str">
        <f t="shared" si="111"/>
        <v/>
      </c>
      <c r="AH211" s="526" t="str">
        <f t="shared" si="130"/>
        <v/>
      </c>
      <c r="AI211" s="528"/>
      <c r="AJ211" s="529"/>
      <c r="AK211" s="286" t="str">
        <f t="shared" si="131"/>
        <v/>
      </c>
      <c r="AL211" s="287" t="str">
        <f t="shared" si="112"/>
        <v/>
      </c>
      <c r="AM211" s="287" t="str">
        <f t="shared" si="113"/>
        <v/>
      </c>
      <c r="AN211" s="530" t="str">
        <f>IF('ZASOBY N'!BD208="","",'ZASOBY N'!BD208)</f>
        <v/>
      </c>
      <c r="AO211" s="531"/>
      <c r="AP211" s="333">
        <f t="shared" si="132"/>
        <v>0</v>
      </c>
      <c r="AQ211" s="333">
        <f t="shared" si="103"/>
        <v>0</v>
      </c>
      <c r="AR211" s="333">
        <f t="shared" si="103"/>
        <v>0</v>
      </c>
      <c r="AS211" s="333">
        <f t="shared" si="133"/>
        <v>0</v>
      </c>
      <c r="AT211" s="333">
        <f t="shared" si="126"/>
        <v>0</v>
      </c>
      <c r="AU211" s="333">
        <f t="shared" si="134"/>
        <v>0</v>
      </c>
      <c r="AV211" s="532" t="str">
        <f>IF(BJ211=0,"",NN!BJ211)</f>
        <v/>
      </c>
      <c r="AW211" s="460" t="str">
        <f>IF('UPR BILANS N'!W209="","",'UPR BILANS N'!W209)</f>
        <v/>
      </c>
      <c r="AX211" s="533" t="str">
        <f t="shared" si="114"/>
        <v/>
      </c>
      <c r="AY211" s="533"/>
      <c r="AZ211" s="533"/>
      <c r="BA211" s="533"/>
      <c r="BB211" s="533"/>
      <c r="BC211" s="533"/>
      <c r="BD211" s="533"/>
      <c r="BE211" s="533"/>
      <c r="BF211" s="533"/>
      <c r="BG211" s="533"/>
      <c r="BH211" s="533"/>
      <c r="BI211" s="533"/>
      <c r="BJ211" s="414">
        <f>IFERROR(IF(AND(BL211=1,BM211=1,SUMIF($C211:$C$525,$C211,$AH211:$AH$525)=$BN211),$BN211,IF($BO211&gt;0,$BO211,IF(AND(B211=B212,C211=C212,D211=D212,J211=J212),AH211+AH212,IF(AND(COUNTIF($C$13:$C210,$C211)&gt;=1,COUNTIF($D$13:$D210,$D211)&gt;=1),0,IF(AND(SUMIF($B211:$B$525,$B211,$AH211:$AH$525)&gt;$AH211,SUMIF($C211:$C$525,$C211,$AH211:$AH$525)&gt;$AH211,SUMIF($D211:$D$525,$D211,$AH211:$AH$525)&gt;$AH211),SUMIF($C211:$C$525,$C211,$BN211:$BN$525),0))))),0)</f>
        <v>0</v>
      </c>
      <c r="BK211" s="534"/>
      <c r="BL211" s="535">
        <f>COUNTIFS('ZASOBY N'!$B208:$B$525,'ZASOBY N'!$B208,'ZASOBY N'!$C208:'ZASOBY N'!$C$525,'ZASOBY N'!$C208,'ZASOBY N'!$D208:'ZASOBY N'!$D$525,'ZASOBY N'!$D208,'ZASOBY N'!$H208:'ZASOBY N'!$H$525,'ZASOBY N'!$H208 )</f>
        <v>0</v>
      </c>
      <c r="BM211" s="536">
        <f>COUNTIFS('ZASOBY N'!$B$10:$B208,'ZASOBY N'!$B208,'ZASOBY N'!$C$10:'ZASOBY N'!$C208,'ZASOBY N'!$C208,'ZASOBY N'!$D$10:'ZASOBY N'!$D208,'ZASOBY N'!$D208,'ZASOBY N'!$H$10:'ZASOBY N'!$H208,'ZASOBY N'!$H208 )</f>
        <v>0</v>
      </c>
      <c r="BN211" s="537">
        <f t="shared" si="115"/>
        <v>0</v>
      </c>
      <c r="BO211" s="538">
        <f t="shared" si="116"/>
        <v>0</v>
      </c>
      <c r="BP211" s="533"/>
      <c r="BQ211" s="533"/>
      <c r="BR211" s="533"/>
      <c r="BS211" s="533"/>
      <c r="BT211" s="533"/>
      <c r="BU211" s="533"/>
      <c r="BV211" s="533"/>
      <c r="BW211" s="539" t="str">
        <f t="shared" si="117"/>
        <v/>
      </c>
      <c r="BX211" s="439" t="str">
        <f>IF(E211=0,"",NN!E211)</f>
        <v/>
      </c>
      <c r="BY211" s="396" t="str">
        <f>IF(A211="","",NN!A211)</f>
        <v/>
      </c>
      <c r="BZ211" s="428" t="str">
        <f>IF(OR(E211=LEGENDA!$D$30,E211=LEGENDA!$D$31,E211=LEGENDA!$D$32,E211=LEGENDA!$D$33,E211=LEGENDA!$D$34,E211=LEGENDA!$D$35,E211=LEGENDA!$D$36,E211=LEGENDA!$D$37),AV211,"")</f>
        <v/>
      </c>
      <c r="CA211" s="428" t="str">
        <f>IF(OR(E211=LEGENDA!$D$30,E211=LEGENDA!$D$31,E211=LEGENDA!$D$32,E211=LEGENDA!$D$33,E211=LEGENDA!$D$34,E211=LEGENDA!$D$35,E211=LEGENDA!$D$36,E211=LEGENDA!$D$37),AG211,"")</f>
        <v/>
      </c>
      <c r="CB211" s="397" t="str">
        <f t="shared" si="118"/>
        <v/>
      </c>
      <c r="CC211" s="397" t="str">
        <f t="shared" si="119"/>
        <v/>
      </c>
      <c r="CD211" s="397" t="str">
        <f t="shared" si="120"/>
        <v/>
      </c>
      <c r="CE211" s="397" t="str">
        <f t="shared" si="121"/>
        <v/>
      </c>
      <c r="CF211" s="397" t="str">
        <f t="shared" si="122"/>
        <v/>
      </c>
      <c r="CG211" s="397" t="str">
        <f t="shared" si="123"/>
        <v/>
      </c>
      <c r="CH211" s="397" t="str">
        <f>IF(OR(E211=LEGENDA!$D$28,E211=LEGENDA!$D$29,E211=LEGENDA!$D$30,E211=LEGENDA!$D$31,E211=LEGENDA!$D$32,E211=LEGENDA!$D$33,E211=LEGENDA!$D$34,E211=LEGENDA!$D$35,E211=LEGENDA!$D$36,E211=LEGENDA!$D$39),1,"")</f>
        <v/>
      </c>
      <c r="CI211" s="397" t="str">
        <f t="shared" si="124"/>
        <v/>
      </c>
      <c r="CJ211" s="397" t="str">
        <f t="shared" si="125"/>
        <v/>
      </c>
    </row>
    <row r="212" spans="1:88" s="50" customFormat="1" ht="16.2" customHeight="1" thickBot="1" x14ac:dyDescent="0.3">
      <c r="A212" s="514" t="str">
        <f>IF('ZASOBY N'!A209="","",'ZASOBY N'!A209)</f>
        <v/>
      </c>
      <c r="B212" s="515" t="str">
        <f>IF('ZASOBY N'!B209="","",'ZASOBY N'!B209)</f>
        <v/>
      </c>
      <c r="C212" s="515" t="str">
        <f>IF('ZASOBY N'!C209="","",'ZASOBY N'!C209)</f>
        <v/>
      </c>
      <c r="D212" s="516" t="str">
        <f>IF('ZASOBY N'!D209="","",'ZASOBY N'!D209)</f>
        <v/>
      </c>
      <c r="E212" s="404"/>
      <c r="F212" s="517"/>
      <c r="G212" s="518"/>
      <c r="H212" s="301"/>
      <c r="I212" s="301"/>
      <c r="J212" s="147" t="str">
        <f>IF('ZASOBY N'!$F209="","",'ZASOBY N'!$F209)</f>
        <v/>
      </c>
      <c r="K212" s="519"/>
      <c r="L212" s="520" t="str">
        <f t="shared" si="104"/>
        <v/>
      </c>
      <c r="M212" s="521"/>
      <c r="N212" s="521"/>
      <c r="O212" s="140" t="str">
        <f>IF(L212="","",IF(OR(E212=LEGENDA!$D$28,E212=LEGENDA!$D$29,E212=LEGENDA!$D$31,E212=LEGENDA!$D$38),0.15,0))</f>
        <v/>
      </c>
      <c r="P212" s="140" t="str">
        <f>IF(L212="","",IF(AND(E212=LEGENDA!$D$39,H212=""),"BRAK kol.7",IF(AND(F212=LEGENDA!$A$105,H212=""),"BRAK kol.7",IF(AND(F212=LEGENDA!$A$106,H212=""),"BRAK kol.7",IF(AND(F212=LEGENDA!$A$107,H212=""),"BRAK kol.7",IF(AND(F212=LEGENDA!$A$108,H212=""),"BRAK kol.7",IF(AND(F212=LEGENDA!$A$109,H212=""),"BRAK kol.7",L212*O212)))))))</f>
        <v/>
      </c>
      <c r="Q212" s="141" t="str">
        <f t="shared" si="127"/>
        <v/>
      </c>
      <c r="R212" s="142" t="str">
        <f t="shared" si="105"/>
        <v/>
      </c>
      <c r="S212" s="522" t="str">
        <f t="shared" si="106"/>
        <v/>
      </c>
      <c r="T212" s="431" t="str">
        <f t="shared" si="128"/>
        <v/>
      </c>
      <c r="U212" s="523"/>
      <c r="V212" s="431" t="str">
        <f t="shared" si="107"/>
        <v/>
      </c>
      <c r="W212" s="524"/>
      <c r="X212" s="302" t="str">
        <f>IF(U212="","",IF(AND(V212="",W212=""),"",IF(AND(E212=LEGENDA!$D$39,H212=""),"BRAK kol.7",IF(AND(F212=LEGENDA!$A$105,H212="",E212=LEGENDA!$D$35),V212*W212,IF(AND(F212=LEGENDA!$A$105,H212="",E212=LEGENDA!$D$36),V212*W212,IF(AND(F212=LEGENDA!$A$105,H212=""),"BRAK kol.7",IF(AND(F212=LEGENDA!$A$106,H212=""),"BRAK kol.7",IF(AND(F212=LEGENDA!$A$107,H212=""),"BRAK kol.7",IF(AND(F212=LEGENDA!$A$108,H212=""),"BRAK kol.7",IF(AND(F212=LEGENDA!$A$109,H212=""),"BRAK kol.7",IF(AND(U212&gt;0,W212=""),"Brakkol21",IF(OR(T212="Błąd kol. 7",T212="Błąd kol.8"),T212,IF(AND(H212="",I212=""),"BRAKkol7-8",V212*W212)))))))))))))</f>
        <v/>
      </c>
      <c r="Y212" s="523"/>
      <c r="Z212" s="431" t="str">
        <f t="shared" si="108"/>
        <v/>
      </c>
      <c r="AA212" s="524"/>
      <c r="AB212" s="525" t="str">
        <f>IF(OR(Y212="",Z212="",AA212=""),"",IF(AND(E212=LEGENDA!$D$39,H212=""),"BRAK kol.7",IF(AND(F212=LEGENDA!$A$105,H212=""),"BRAK kol.7",IF(AND(F212=LEGENDA!$A$106,H212=""),"BRAK kol.7",IF(AND(F212=LEGENDA!$A$107,H212=""),"BRAK kol.7",IF(AND(F212=LEGENDA!$A$108,H212=""),"BRAK kol.7",IF(AND(F212=LEGENDA!$A$109,H212=""),"BRAK kol.7",Z212*AA212)))))))</f>
        <v/>
      </c>
      <c r="AC212" s="302" t="str">
        <f t="shared" si="129"/>
        <v/>
      </c>
      <c r="AD212" s="143" t="str">
        <f>IFERROR(IF(OR(J212="",AC212=""),"",IF(AND(E212=LEGENDA!$D$39,H212="",I212=""),"BRAK kol.7",AC212*$J212)),"BRAK kol.7")</f>
        <v/>
      </c>
      <c r="AE212" s="527" t="str">
        <f t="shared" si="109"/>
        <v/>
      </c>
      <c r="AF212" s="526" t="str">
        <f t="shared" si="110"/>
        <v/>
      </c>
      <c r="AG212" s="526" t="str">
        <f t="shared" si="111"/>
        <v/>
      </c>
      <c r="AH212" s="526" t="str">
        <f t="shared" si="130"/>
        <v/>
      </c>
      <c r="AI212" s="528"/>
      <c r="AJ212" s="529"/>
      <c r="AK212" s="286" t="str">
        <f t="shared" si="131"/>
        <v/>
      </c>
      <c r="AL212" s="287" t="str">
        <f t="shared" si="112"/>
        <v/>
      </c>
      <c r="AM212" s="287" t="str">
        <f t="shared" si="113"/>
        <v/>
      </c>
      <c r="AN212" s="530" t="str">
        <f>IF('ZASOBY N'!BD209="","",'ZASOBY N'!BD209)</f>
        <v/>
      </c>
      <c r="AO212" s="531"/>
      <c r="AP212" s="333">
        <f t="shared" si="132"/>
        <v>0</v>
      </c>
      <c r="AQ212" s="333">
        <f t="shared" si="103"/>
        <v>0</v>
      </c>
      <c r="AR212" s="333">
        <f t="shared" si="103"/>
        <v>0</v>
      </c>
      <c r="AS212" s="333">
        <f t="shared" si="133"/>
        <v>0</v>
      </c>
      <c r="AT212" s="333">
        <f t="shared" si="126"/>
        <v>0</v>
      </c>
      <c r="AU212" s="333">
        <f t="shared" si="134"/>
        <v>0</v>
      </c>
      <c r="AV212" s="532" t="str">
        <f>IF(BJ212=0,"",NN!BJ212)</f>
        <v/>
      </c>
      <c r="AW212" s="460" t="str">
        <f>IF('UPR BILANS N'!W210="","",'UPR BILANS N'!W210)</f>
        <v/>
      </c>
      <c r="AX212" s="533" t="str">
        <f t="shared" si="114"/>
        <v/>
      </c>
      <c r="AY212" s="533"/>
      <c r="AZ212" s="533"/>
      <c r="BA212" s="533"/>
      <c r="BB212" s="533"/>
      <c r="BC212" s="533"/>
      <c r="BD212" s="533"/>
      <c r="BE212" s="533"/>
      <c r="BF212" s="533"/>
      <c r="BG212" s="533"/>
      <c r="BH212" s="533"/>
      <c r="BI212" s="533"/>
      <c r="BJ212" s="414">
        <f>IFERROR(IF(AND(BL212=1,BM212=1,SUMIF($C212:$C$525,$C212,$AH212:$AH$525)=$BN212),$BN212,IF($BO212&gt;0,$BO212,IF(AND(B212=B213,C212=C213,D212=D213,J212=J213),AH212+AH213,IF(AND(COUNTIF($C$13:$C211,$C212)&gt;=1,COUNTIF($D$13:$D211,$D212)&gt;=1),0,IF(AND(SUMIF($B212:$B$525,$B212,$AH212:$AH$525)&gt;$AH212,SUMIF($C212:$C$525,$C212,$AH212:$AH$525)&gt;$AH212,SUMIF($D212:$D$525,$D212,$AH212:$AH$525)&gt;$AH212),SUMIF($C212:$C$525,$C212,$BN212:$BN$525),0))))),0)</f>
        <v>0</v>
      </c>
      <c r="BK212" s="534"/>
      <c r="BL212" s="535">
        <f>COUNTIFS('ZASOBY N'!$B209:$B$525,'ZASOBY N'!$B209,'ZASOBY N'!$C209:'ZASOBY N'!$C$525,'ZASOBY N'!$C209,'ZASOBY N'!$D209:'ZASOBY N'!$D$525,'ZASOBY N'!$D209,'ZASOBY N'!$H209:'ZASOBY N'!$H$525,'ZASOBY N'!$H209 )</f>
        <v>0</v>
      </c>
      <c r="BM212" s="536">
        <f>COUNTIFS('ZASOBY N'!$B$10:$B209,'ZASOBY N'!$B209,'ZASOBY N'!$C$10:'ZASOBY N'!$C209,'ZASOBY N'!$C209,'ZASOBY N'!$D$10:'ZASOBY N'!$D209,'ZASOBY N'!$D209,'ZASOBY N'!$H$10:'ZASOBY N'!$H209,'ZASOBY N'!$H209 )</f>
        <v>0</v>
      </c>
      <c r="BN212" s="537">
        <f t="shared" si="115"/>
        <v>0</v>
      </c>
      <c r="BO212" s="538">
        <f t="shared" si="116"/>
        <v>0</v>
      </c>
      <c r="BP212" s="533"/>
      <c r="BQ212" s="533"/>
      <c r="BR212" s="533"/>
      <c r="BS212" s="533"/>
      <c r="BT212" s="533"/>
      <c r="BU212" s="533"/>
      <c r="BV212" s="533"/>
      <c r="BW212" s="539" t="str">
        <f t="shared" si="117"/>
        <v/>
      </c>
      <c r="BX212" s="439" t="str">
        <f>IF(E212=0,"",NN!E212)</f>
        <v/>
      </c>
      <c r="BY212" s="396" t="str">
        <f>IF(A212="","",NN!A212)</f>
        <v/>
      </c>
      <c r="BZ212" s="428" t="str">
        <f>IF(OR(E212=LEGENDA!$D$30,E212=LEGENDA!$D$31,E212=LEGENDA!$D$32,E212=LEGENDA!$D$33,E212=LEGENDA!$D$34,E212=LEGENDA!$D$35,E212=LEGENDA!$D$36,E212=LEGENDA!$D$37),AV212,"")</f>
        <v/>
      </c>
      <c r="CA212" s="428" t="str">
        <f>IF(OR(E212=LEGENDA!$D$30,E212=LEGENDA!$D$31,E212=LEGENDA!$D$32,E212=LEGENDA!$D$33,E212=LEGENDA!$D$34,E212=LEGENDA!$D$35,E212=LEGENDA!$D$36,E212=LEGENDA!$D$37),AG212,"")</f>
        <v/>
      </c>
      <c r="CB212" s="397" t="str">
        <f t="shared" si="118"/>
        <v/>
      </c>
      <c r="CC212" s="397" t="str">
        <f t="shared" si="119"/>
        <v/>
      </c>
      <c r="CD212" s="397" t="str">
        <f t="shared" si="120"/>
        <v/>
      </c>
      <c r="CE212" s="397" t="str">
        <f t="shared" si="121"/>
        <v/>
      </c>
      <c r="CF212" s="397" t="str">
        <f t="shared" si="122"/>
        <v/>
      </c>
      <c r="CG212" s="397" t="str">
        <f t="shared" si="123"/>
        <v/>
      </c>
      <c r="CH212" s="397" t="str">
        <f>IF(OR(E212=LEGENDA!$D$28,E212=LEGENDA!$D$29,E212=LEGENDA!$D$30,E212=LEGENDA!$D$31,E212=LEGENDA!$D$32,E212=LEGENDA!$D$33,E212=LEGENDA!$D$34,E212=LEGENDA!$D$35,E212=LEGENDA!$D$36,E212=LEGENDA!$D$39),1,"")</f>
        <v/>
      </c>
      <c r="CI212" s="397" t="str">
        <f t="shared" si="124"/>
        <v/>
      </c>
      <c r="CJ212" s="397" t="str">
        <f t="shared" si="125"/>
        <v/>
      </c>
    </row>
    <row r="213" spans="1:88" s="50" customFormat="1" ht="16.2" customHeight="1" thickBot="1" x14ac:dyDescent="0.3">
      <c r="A213" s="514" t="str">
        <f>IF('ZASOBY N'!A210="","",'ZASOBY N'!A210)</f>
        <v/>
      </c>
      <c r="B213" s="515" t="str">
        <f>IF('ZASOBY N'!B210="","",'ZASOBY N'!B210)</f>
        <v/>
      </c>
      <c r="C213" s="515" t="str">
        <f>IF('ZASOBY N'!C210="","",'ZASOBY N'!C210)</f>
        <v/>
      </c>
      <c r="D213" s="516" t="str">
        <f>IF('ZASOBY N'!D210="","",'ZASOBY N'!D210)</f>
        <v/>
      </c>
      <c r="E213" s="404"/>
      <c r="F213" s="517"/>
      <c r="G213" s="518"/>
      <c r="H213" s="301"/>
      <c r="I213" s="301"/>
      <c r="J213" s="147" t="str">
        <f>IF('ZASOBY N'!$F210="","",'ZASOBY N'!$F210)</f>
        <v/>
      </c>
      <c r="K213" s="519"/>
      <c r="L213" s="520" t="str">
        <f t="shared" si="104"/>
        <v/>
      </c>
      <c r="M213" s="521"/>
      <c r="N213" s="521"/>
      <c r="O213" s="140" t="str">
        <f>IF(L213="","",IF(OR(E213=LEGENDA!$D$28,E213=LEGENDA!$D$29,E213=LEGENDA!$D$31,E213=LEGENDA!$D$38),0.15,0))</f>
        <v/>
      </c>
      <c r="P213" s="140" t="str">
        <f>IF(L213="","",IF(AND(E213=LEGENDA!$D$39,H213=""),"BRAK kol.7",IF(AND(F213=LEGENDA!$A$105,H213=""),"BRAK kol.7",IF(AND(F213=LEGENDA!$A$106,H213=""),"BRAK kol.7",IF(AND(F213=LEGENDA!$A$107,H213=""),"BRAK kol.7",IF(AND(F213=LEGENDA!$A$108,H213=""),"BRAK kol.7",IF(AND(F213=LEGENDA!$A$109,H213=""),"BRAK kol.7",L213*O213)))))))</f>
        <v/>
      </c>
      <c r="Q213" s="141" t="str">
        <f t="shared" si="127"/>
        <v/>
      </c>
      <c r="R213" s="142" t="str">
        <f t="shared" si="105"/>
        <v/>
      </c>
      <c r="S213" s="522" t="str">
        <f t="shared" si="106"/>
        <v/>
      </c>
      <c r="T213" s="431" t="str">
        <f t="shared" si="128"/>
        <v/>
      </c>
      <c r="U213" s="523"/>
      <c r="V213" s="431" t="str">
        <f t="shared" si="107"/>
        <v/>
      </c>
      <c r="W213" s="524"/>
      <c r="X213" s="302" t="str">
        <f>IF(U213="","",IF(AND(V213="",W213=""),"",IF(AND(E213=LEGENDA!$D$39,H213=""),"BRAK kol.7",IF(AND(F213=LEGENDA!$A$105,H213="",E213=LEGENDA!$D$35),V213*W213,IF(AND(F213=LEGENDA!$A$105,H213="",E213=LEGENDA!$D$36),V213*W213,IF(AND(F213=LEGENDA!$A$105,H213=""),"BRAK kol.7",IF(AND(F213=LEGENDA!$A$106,H213=""),"BRAK kol.7",IF(AND(F213=LEGENDA!$A$107,H213=""),"BRAK kol.7",IF(AND(F213=LEGENDA!$A$108,H213=""),"BRAK kol.7",IF(AND(F213=LEGENDA!$A$109,H213=""),"BRAK kol.7",IF(AND(U213&gt;0,W213=""),"Brakkol21",IF(OR(T213="Błąd kol. 7",T213="Błąd kol.8"),T213,IF(AND(H213="",I213=""),"BRAKkol7-8",V213*W213)))))))))))))</f>
        <v/>
      </c>
      <c r="Y213" s="523"/>
      <c r="Z213" s="431" t="str">
        <f t="shared" si="108"/>
        <v/>
      </c>
      <c r="AA213" s="524"/>
      <c r="AB213" s="525" t="str">
        <f>IF(OR(Y213="",Z213="",AA213=""),"",IF(AND(E213=LEGENDA!$D$39,H213=""),"BRAK kol.7",IF(AND(F213=LEGENDA!$A$105,H213=""),"BRAK kol.7",IF(AND(F213=LEGENDA!$A$106,H213=""),"BRAK kol.7",IF(AND(F213=LEGENDA!$A$107,H213=""),"BRAK kol.7",IF(AND(F213=LEGENDA!$A$108,H213=""),"BRAK kol.7",IF(AND(F213=LEGENDA!$A$109,H213=""),"BRAK kol.7",Z213*AA213)))))))</f>
        <v/>
      </c>
      <c r="AC213" s="302" t="str">
        <f t="shared" si="129"/>
        <v/>
      </c>
      <c r="AD213" s="143" t="str">
        <f>IFERROR(IF(OR(J213="",AC213=""),"",IF(AND(E213=LEGENDA!$D$39,H213="",I213=""),"BRAK kol.7",AC213*$J213)),"BRAK kol.7")</f>
        <v/>
      </c>
      <c r="AE213" s="527" t="str">
        <f t="shared" si="109"/>
        <v/>
      </c>
      <c r="AF213" s="526" t="str">
        <f t="shared" si="110"/>
        <v/>
      </c>
      <c r="AG213" s="526" t="str">
        <f t="shared" si="111"/>
        <v/>
      </c>
      <c r="AH213" s="526" t="str">
        <f t="shared" si="130"/>
        <v/>
      </c>
      <c r="AI213" s="528"/>
      <c r="AJ213" s="529"/>
      <c r="AK213" s="286" t="str">
        <f t="shared" si="131"/>
        <v/>
      </c>
      <c r="AL213" s="287" t="str">
        <f t="shared" si="112"/>
        <v/>
      </c>
      <c r="AM213" s="287" t="str">
        <f t="shared" si="113"/>
        <v/>
      </c>
      <c r="AN213" s="530" t="str">
        <f>IF('ZASOBY N'!BD210="","",'ZASOBY N'!BD210)</f>
        <v/>
      </c>
      <c r="AO213" s="531"/>
      <c r="AP213" s="333">
        <f t="shared" si="132"/>
        <v>0</v>
      </c>
      <c r="AQ213" s="333">
        <f t="shared" si="103"/>
        <v>0</v>
      </c>
      <c r="AR213" s="333">
        <f t="shared" si="103"/>
        <v>0</v>
      </c>
      <c r="AS213" s="333">
        <f t="shared" si="133"/>
        <v>0</v>
      </c>
      <c r="AT213" s="333">
        <f t="shared" si="126"/>
        <v>0</v>
      </c>
      <c r="AU213" s="333">
        <f t="shared" si="134"/>
        <v>0</v>
      </c>
      <c r="AV213" s="532" t="str">
        <f>IF(BJ213=0,"",NN!BJ213)</f>
        <v/>
      </c>
      <c r="AW213" s="460" t="str">
        <f>IF('UPR BILANS N'!W211="","",'UPR BILANS N'!W211)</f>
        <v/>
      </c>
      <c r="AX213" s="533" t="str">
        <f t="shared" si="114"/>
        <v/>
      </c>
      <c r="AY213" s="533"/>
      <c r="AZ213" s="533"/>
      <c r="BA213" s="533"/>
      <c r="BB213" s="533"/>
      <c r="BC213" s="533"/>
      <c r="BD213" s="533"/>
      <c r="BE213" s="533"/>
      <c r="BF213" s="533"/>
      <c r="BG213" s="533"/>
      <c r="BH213" s="533"/>
      <c r="BI213" s="533"/>
      <c r="BJ213" s="414">
        <f>IFERROR(IF(AND(BL213=1,BM213=1,SUMIF($C213:$C$525,$C213,$AH213:$AH$525)=$BN213),$BN213,IF($BO213&gt;0,$BO213,IF(AND(B213=B214,C213=C214,D213=D214,J213=J214),AH213+AH214,IF(AND(COUNTIF($C$13:$C212,$C213)&gt;=1,COUNTIF($D$13:$D212,$D213)&gt;=1),0,IF(AND(SUMIF($B213:$B$525,$B213,$AH213:$AH$525)&gt;$AH213,SUMIF($C213:$C$525,$C213,$AH213:$AH$525)&gt;$AH213,SUMIF($D213:$D$525,$D213,$AH213:$AH$525)&gt;$AH213),SUMIF($C213:$C$525,$C213,$BN213:$BN$525),0))))),0)</f>
        <v>0</v>
      </c>
      <c r="BK213" s="534"/>
      <c r="BL213" s="535">
        <f>COUNTIFS('ZASOBY N'!$B210:$B$525,'ZASOBY N'!$B210,'ZASOBY N'!$C210:'ZASOBY N'!$C$525,'ZASOBY N'!$C210,'ZASOBY N'!$D210:'ZASOBY N'!$D$525,'ZASOBY N'!$D210,'ZASOBY N'!$H210:'ZASOBY N'!$H$525,'ZASOBY N'!$H210 )</f>
        <v>0</v>
      </c>
      <c r="BM213" s="536">
        <f>COUNTIFS('ZASOBY N'!$B$10:$B210,'ZASOBY N'!$B210,'ZASOBY N'!$C$10:'ZASOBY N'!$C210,'ZASOBY N'!$C210,'ZASOBY N'!$D$10:'ZASOBY N'!$D210,'ZASOBY N'!$D210,'ZASOBY N'!$H$10:'ZASOBY N'!$H210,'ZASOBY N'!$H210 )</f>
        <v>0</v>
      </c>
      <c r="BN213" s="537">
        <f t="shared" si="115"/>
        <v>0</v>
      </c>
      <c r="BO213" s="538">
        <f t="shared" si="116"/>
        <v>0</v>
      </c>
      <c r="BP213" s="533"/>
      <c r="BQ213" s="533"/>
      <c r="BR213" s="533"/>
      <c r="BS213" s="533"/>
      <c r="BT213" s="533"/>
      <c r="BU213" s="533"/>
      <c r="BV213" s="533"/>
      <c r="BW213" s="539" t="str">
        <f t="shared" si="117"/>
        <v/>
      </c>
      <c r="BX213" s="439" t="str">
        <f>IF(E213=0,"",NN!E213)</f>
        <v/>
      </c>
      <c r="BY213" s="396" t="str">
        <f>IF(A213="","",NN!A213)</f>
        <v/>
      </c>
      <c r="BZ213" s="428" t="str">
        <f>IF(OR(E213=LEGENDA!$D$30,E213=LEGENDA!$D$31,E213=LEGENDA!$D$32,E213=LEGENDA!$D$33,E213=LEGENDA!$D$34,E213=LEGENDA!$D$35,E213=LEGENDA!$D$36,E213=LEGENDA!$D$37),AV213,"")</f>
        <v/>
      </c>
      <c r="CA213" s="428" t="str">
        <f>IF(OR(E213=LEGENDA!$D$30,E213=LEGENDA!$D$31,E213=LEGENDA!$D$32,E213=LEGENDA!$D$33,E213=LEGENDA!$D$34,E213=LEGENDA!$D$35,E213=LEGENDA!$D$36,E213=LEGENDA!$D$37),AG213,"")</f>
        <v/>
      </c>
      <c r="CB213" s="397" t="str">
        <f t="shared" si="118"/>
        <v/>
      </c>
      <c r="CC213" s="397" t="str">
        <f t="shared" si="119"/>
        <v/>
      </c>
      <c r="CD213" s="397" t="str">
        <f t="shared" si="120"/>
        <v/>
      </c>
      <c r="CE213" s="397" t="str">
        <f t="shared" si="121"/>
        <v/>
      </c>
      <c r="CF213" s="397" t="str">
        <f t="shared" si="122"/>
        <v/>
      </c>
      <c r="CG213" s="397" t="str">
        <f t="shared" si="123"/>
        <v/>
      </c>
      <c r="CH213" s="397" t="str">
        <f>IF(OR(E213=LEGENDA!$D$28,E213=LEGENDA!$D$29,E213=LEGENDA!$D$30,E213=LEGENDA!$D$31,E213=LEGENDA!$D$32,E213=LEGENDA!$D$33,E213=LEGENDA!$D$34,E213=LEGENDA!$D$35,E213=LEGENDA!$D$36,E213=LEGENDA!$D$39),1,"")</f>
        <v/>
      </c>
      <c r="CI213" s="397" t="str">
        <f t="shared" si="124"/>
        <v/>
      </c>
      <c r="CJ213" s="397" t="str">
        <f t="shared" si="125"/>
        <v/>
      </c>
    </row>
    <row r="214" spans="1:88" s="50" customFormat="1" ht="16.2" customHeight="1" thickBot="1" x14ac:dyDescent="0.3">
      <c r="A214" s="514" t="str">
        <f>IF('ZASOBY N'!A211="","",'ZASOBY N'!A211)</f>
        <v/>
      </c>
      <c r="B214" s="515" t="str">
        <f>IF('ZASOBY N'!B211="","",'ZASOBY N'!B211)</f>
        <v/>
      </c>
      <c r="C214" s="515" t="str">
        <f>IF('ZASOBY N'!C211="","",'ZASOBY N'!C211)</f>
        <v/>
      </c>
      <c r="D214" s="516" t="str">
        <f>IF('ZASOBY N'!D211="","",'ZASOBY N'!D211)</f>
        <v/>
      </c>
      <c r="E214" s="404"/>
      <c r="F214" s="517"/>
      <c r="G214" s="518"/>
      <c r="H214" s="301"/>
      <c r="I214" s="301"/>
      <c r="J214" s="147" t="str">
        <f>IF('ZASOBY N'!$F211="","",'ZASOBY N'!$F211)</f>
        <v/>
      </c>
      <c r="K214" s="519"/>
      <c r="L214" s="520" t="str">
        <f t="shared" si="104"/>
        <v/>
      </c>
      <c r="M214" s="521"/>
      <c r="N214" s="521"/>
      <c r="O214" s="140" t="str">
        <f>IF(L214="","",IF(OR(E214=LEGENDA!$D$28,E214=LEGENDA!$D$29,E214=LEGENDA!$D$31,E214=LEGENDA!$D$38),0.15,0))</f>
        <v/>
      </c>
      <c r="P214" s="140" t="str">
        <f>IF(L214="","",IF(AND(E214=LEGENDA!$D$39,H214=""),"BRAK kol.7",IF(AND(F214=LEGENDA!$A$105,H214=""),"BRAK kol.7",IF(AND(F214=LEGENDA!$A$106,H214=""),"BRAK kol.7",IF(AND(F214=LEGENDA!$A$107,H214=""),"BRAK kol.7",IF(AND(F214=LEGENDA!$A$108,H214=""),"BRAK kol.7",IF(AND(F214=LEGENDA!$A$109,H214=""),"BRAK kol.7",L214*O214)))))))</f>
        <v/>
      </c>
      <c r="Q214" s="141" t="str">
        <f t="shared" si="127"/>
        <v/>
      </c>
      <c r="R214" s="142" t="str">
        <f t="shared" si="105"/>
        <v/>
      </c>
      <c r="S214" s="522" t="str">
        <f t="shared" si="106"/>
        <v/>
      </c>
      <c r="T214" s="431" t="str">
        <f t="shared" si="128"/>
        <v/>
      </c>
      <c r="U214" s="523"/>
      <c r="V214" s="431" t="str">
        <f t="shared" si="107"/>
        <v/>
      </c>
      <c r="W214" s="524"/>
      <c r="X214" s="302" t="str">
        <f>IF(U214="","",IF(AND(V214="",W214=""),"",IF(AND(E214=LEGENDA!$D$39,H214=""),"BRAK kol.7",IF(AND(F214=LEGENDA!$A$105,H214="",E214=LEGENDA!$D$35),V214*W214,IF(AND(F214=LEGENDA!$A$105,H214="",E214=LEGENDA!$D$36),V214*W214,IF(AND(F214=LEGENDA!$A$105,H214=""),"BRAK kol.7",IF(AND(F214=LEGENDA!$A$106,H214=""),"BRAK kol.7",IF(AND(F214=LEGENDA!$A$107,H214=""),"BRAK kol.7",IF(AND(F214=LEGENDA!$A$108,H214=""),"BRAK kol.7",IF(AND(F214=LEGENDA!$A$109,H214=""),"BRAK kol.7",IF(AND(U214&gt;0,W214=""),"Brakkol21",IF(OR(T214="Błąd kol. 7",T214="Błąd kol.8"),T214,IF(AND(H214="",I214=""),"BRAKkol7-8",V214*W214)))))))))))))</f>
        <v/>
      </c>
      <c r="Y214" s="523"/>
      <c r="Z214" s="431" t="str">
        <f t="shared" si="108"/>
        <v/>
      </c>
      <c r="AA214" s="524"/>
      <c r="AB214" s="525" t="str">
        <f>IF(OR(Y214="",Z214="",AA214=""),"",IF(AND(E214=LEGENDA!$D$39,H214=""),"BRAK kol.7",IF(AND(F214=LEGENDA!$A$105,H214=""),"BRAK kol.7",IF(AND(F214=LEGENDA!$A$106,H214=""),"BRAK kol.7",IF(AND(F214=LEGENDA!$A$107,H214=""),"BRAK kol.7",IF(AND(F214=LEGENDA!$A$108,H214=""),"BRAK kol.7",IF(AND(F214=LEGENDA!$A$109,H214=""),"BRAK kol.7",Z214*AA214)))))))</f>
        <v/>
      </c>
      <c r="AC214" s="302" t="str">
        <f t="shared" si="129"/>
        <v/>
      </c>
      <c r="AD214" s="143" t="str">
        <f>IFERROR(IF(OR(J214="",AC214=""),"",IF(AND(E214=LEGENDA!$D$39,H214="",I214=""),"BRAK kol.7",AC214*$J214)),"BRAK kol.7")</f>
        <v/>
      </c>
      <c r="AE214" s="527" t="str">
        <f t="shared" si="109"/>
        <v/>
      </c>
      <c r="AF214" s="526" t="str">
        <f t="shared" si="110"/>
        <v/>
      </c>
      <c r="AG214" s="526" t="str">
        <f t="shared" si="111"/>
        <v/>
      </c>
      <c r="AH214" s="526" t="str">
        <f t="shared" si="130"/>
        <v/>
      </c>
      <c r="AI214" s="528"/>
      <c r="AJ214" s="529"/>
      <c r="AK214" s="286" t="str">
        <f t="shared" si="131"/>
        <v/>
      </c>
      <c r="AL214" s="287" t="str">
        <f t="shared" si="112"/>
        <v/>
      </c>
      <c r="AM214" s="287" t="str">
        <f t="shared" si="113"/>
        <v/>
      </c>
      <c r="AN214" s="530" t="str">
        <f>IF('ZASOBY N'!BD211="","",'ZASOBY N'!BD211)</f>
        <v/>
      </c>
      <c r="AO214" s="531"/>
      <c r="AP214" s="333">
        <f t="shared" si="132"/>
        <v>0</v>
      </c>
      <c r="AQ214" s="333">
        <f t="shared" si="103"/>
        <v>0</v>
      </c>
      <c r="AR214" s="333">
        <f t="shared" si="103"/>
        <v>0</v>
      </c>
      <c r="AS214" s="333">
        <f t="shared" si="133"/>
        <v>0</v>
      </c>
      <c r="AT214" s="333">
        <f t="shared" si="126"/>
        <v>0</v>
      </c>
      <c r="AU214" s="333">
        <f t="shared" si="134"/>
        <v>0</v>
      </c>
      <c r="AV214" s="532" t="str">
        <f>IF(BJ214=0,"",NN!BJ214)</f>
        <v/>
      </c>
      <c r="AW214" s="460" t="str">
        <f>IF('UPR BILANS N'!W212="","",'UPR BILANS N'!W212)</f>
        <v/>
      </c>
      <c r="AX214" s="533" t="str">
        <f t="shared" si="114"/>
        <v/>
      </c>
      <c r="AY214" s="533"/>
      <c r="AZ214" s="533"/>
      <c r="BA214" s="533"/>
      <c r="BB214" s="533"/>
      <c r="BC214" s="533"/>
      <c r="BD214" s="533"/>
      <c r="BE214" s="533"/>
      <c r="BF214" s="533"/>
      <c r="BG214" s="533"/>
      <c r="BH214" s="533"/>
      <c r="BI214" s="533"/>
      <c r="BJ214" s="414">
        <f>IFERROR(IF(AND(BL214=1,BM214=1,SUMIF($C214:$C$525,$C214,$AH214:$AH$525)=$BN214),$BN214,IF($BO214&gt;0,$BO214,IF(AND(B214=B215,C214=C215,D214=D215,J214=J215),AH214+AH215,IF(AND(COUNTIF($C$13:$C213,$C214)&gt;=1,COUNTIF($D$13:$D213,$D214)&gt;=1),0,IF(AND(SUMIF($B214:$B$525,$B214,$AH214:$AH$525)&gt;$AH214,SUMIF($C214:$C$525,$C214,$AH214:$AH$525)&gt;$AH214,SUMIF($D214:$D$525,$D214,$AH214:$AH$525)&gt;$AH214),SUMIF($C214:$C$525,$C214,$BN214:$BN$525),0))))),0)</f>
        <v>0</v>
      </c>
      <c r="BK214" s="534"/>
      <c r="BL214" s="535">
        <f>COUNTIFS('ZASOBY N'!$B211:$B$525,'ZASOBY N'!$B211,'ZASOBY N'!$C211:'ZASOBY N'!$C$525,'ZASOBY N'!$C211,'ZASOBY N'!$D211:'ZASOBY N'!$D$525,'ZASOBY N'!$D211,'ZASOBY N'!$H211:'ZASOBY N'!$H$525,'ZASOBY N'!$H211 )</f>
        <v>0</v>
      </c>
      <c r="BM214" s="536">
        <f>COUNTIFS('ZASOBY N'!$B$10:$B211,'ZASOBY N'!$B211,'ZASOBY N'!$C$10:'ZASOBY N'!$C211,'ZASOBY N'!$C211,'ZASOBY N'!$D$10:'ZASOBY N'!$D211,'ZASOBY N'!$D211,'ZASOBY N'!$H$10:'ZASOBY N'!$H211,'ZASOBY N'!$H211 )</f>
        <v>0</v>
      </c>
      <c r="BN214" s="537">
        <f t="shared" si="115"/>
        <v>0</v>
      </c>
      <c r="BO214" s="538">
        <f t="shared" si="116"/>
        <v>0</v>
      </c>
      <c r="BP214" s="533"/>
      <c r="BQ214" s="533"/>
      <c r="BR214" s="533"/>
      <c r="BS214" s="533"/>
      <c r="BT214" s="533"/>
      <c r="BU214" s="533"/>
      <c r="BV214" s="533"/>
      <c r="BW214" s="539" t="str">
        <f t="shared" si="117"/>
        <v/>
      </c>
      <c r="BX214" s="439" t="str">
        <f>IF(E214=0,"",NN!E214)</f>
        <v/>
      </c>
      <c r="BY214" s="396" t="str">
        <f>IF(A214="","",NN!A214)</f>
        <v/>
      </c>
      <c r="BZ214" s="428" t="str">
        <f>IF(OR(E214=LEGENDA!$D$30,E214=LEGENDA!$D$31,E214=LEGENDA!$D$32,E214=LEGENDA!$D$33,E214=LEGENDA!$D$34,E214=LEGENDA!$D$35,E214=LEGENDA!$D$36,E214=LEGENDA!$D$37),AV214,"")</f>
        <v/>
      </c>
      <c r="CA214" s="428" t="str">
        <f>IF(OR(E214=LEGENDA!$D$30,E214=LEGENDA!$D$31,E214=LEGENDA!$D$32,E214=LEGENDA!$D$33,E214=LEGENDA!$D$34,E214=LEGENDA!$D$35,E214=LEGENDA!$D$36,E214=LEGENDA!$D$37),AG214,"")</f>
        <v/>
      </c>
      <c r="CB214" s="397" t="str">
        <f t="shared" si="118"/>
        <v/>
      </c>
      <c r="CC214" s="397" t="str">
        <f t="shared" si="119"/>
        <v/>
      </c>
      <c r="CD214" s="397" t="str">
        <f t="shared" si="120"/>
        <v/>
      </c>
      <c r="CE214" s="397" t="str">
        <f t="shared" si="121"/>
        <v/>
      </c>
      <c r="CF214" s="397" t="str">
        <f t="shared" si="122"/>
        <v/>
      </c>
      <c r="CG214" s="397" t="str">
        <f t="shared" si="123"/>
        <v/>
      </c>
      <c r="CH214" s="397" t="str">
        <f>IF(OR(E214=LEGENDA!$D$28,E214=LEGENDA!$D$29,E214=LEGENDA!$D$30,E214=LEGENDA!$D$31,E214=LEGENDA!$D$32,E214=LEGENDA!$D$33,E214=LEGENDA!$D$34,E214=LEGENDA!$D$35,E214=LEGENDA!$D$36,E214=LEGENDA!$D$39),1,"")</f>
        <v/>
      </c>
      <c r="CI214" s="397" t="str">
        <f t="shared" si="124"/>
        <v/>
      </c>
      <c r="CJ214" s="397" t="str">
        <f t="shared" si="125"/>
        <v/>
      </c>
    </row>
    <row r="215" spans="1:88" s="50" customFormat="1" ht="16.2" customHeight="1" thickBot="1" x14ac:dyDescent="0.3">
      <c r="A215" s="514" t="str">
        <f>IF('ZASOBY N'!A212="","",'ZASOBY N'!A212)</f>
        <v/>
      </c>
      <c r="B215" s="515" t="str">
        <f>IF('ZASOBY N'!B212="","",'ZASOBY N'!B212)</f>
        <v/>
      </c>
      <c r="C215" s="515" t="str">
        <f>IF('ZASOBY N'!C212="","",'ZASOBY N'!C212)</f>
        <v/>
      </c>
      <c r="D215" s="516" t="str">
        <f>IF('ZASOBY N'!D212="","",'ZASOBY N'!D212)</f>
        <v/>
      </c>
      <c r="E215" s="404"/>
      <c r="F215" s="517"/>
      <c r="G215" s="518"/>
      <c r="H215" s="301"/>
      <c r="I215" s="301"/>
      <c r="J215" s="147" t="str">
        <f>IF('ZASOBY N'!$F212="","",'ZASOBY N'!$F212)</f>
        <v/>
      </c>
      <c r="K215" s="519"/>
      <c r="L215" s="520" t="str">
        <f t="shared" si="104"/>
        <v/>
      </c>
      <c r="M215" s="521"/>
      <c r="N215" s="521"/>
      <c r="O215" s="140" t="str">
        <f>IF(L215="","",IF(OR(E215=LEGENDA!$D$28,E215=LEGENDA!$D$29,E215=LEGENDA!$D$31,E215=LEGENDA!$D$38),0.15,0))</f>
        <v/>
      </c>
      <c r="P215" s="140" t="str">
        <f>IF(L215="","",IF(AND(E215=LEGENDA!$D$39,H215=""),"BRAK kol.7",IF(AND(F215=LEGENDA!$A$105,H215=""),"BRAK kol.7",IF(AND(F215=LEGENDA!$A$106,H215=""),"BRAK kol.7",IF(AND(F215=LEGENDA!$A$107,H215=""),"BRAK kol.7",IF(AND(F215=LEGENDA!$A$108,H215=""),"BRAK kol.7",IF(AND(F215=LEGENDA!$A$109,H215=""),"BRAK kol.7",L215*O215)))))))</f>
        <v/>
      </c>
      <c r="Q215" s="141" t="str">
        <f t="shared" si="127"/>
        <v/>
      </c>
      <c r="R215" s="142" t="str">
        <f t="shared" si="105"/>
        <v/>
      </c>
      <c r="S215" s="522" t="str">
        <f t="shared" si="106"/>
        <v/>
      </c>
      <c r="T215" s="431" t="str">
        <f t="shared" si="128"/>
        <v/>
      </c>
      <c r="U215" s="523"/>
      <c r="V215" s="431" t="str">
        <f t="shared" si="107"/>
        <v/>
      </c>
      <c r="W215" s="524"/>
      <c r="X215" s="302" t="str">
        <f>IF(U215="","",IF(AND(V215="",W215=""),"",IF(AND(E215=LEGENDA!$D$39,H215=""),"BRAK kol.7",IF(AND(F215=LEGENDA!$A$105,H215="",E215=LEGENDA!$D$35),V215*W215,IF(AND(F215=LEGENDA!$A$105,H215="",E215=LEGENDA!$D$36),V215*W215,IF(AND(F215=LEGENDA!$A$105,H215=""),"BRAK kol.7",IF(AND(F215=LEGENDA!$A$106,H215=""),"BRAK kol.7",IF(AND(F215=LEGENDA!$A$107,H215=""),"BRAK kol.7",IF(AND(F215=LEGENDA!$A$108,H215=""),"BRAK kol.7",IF(AND(F215=LEGENDA!$A$109,H215=""),"BRAK kol.7",IF(AND(U215&gt;0,W215=""),"Brakkol21",IF(OR(T215="Błąd kol. 7",T215="Błąd kol.8"),T215,IF(AND(H215="",I215=""),"BRAKkol7-8",V215*W215)))))))))))))</f>
        <v/>
      </c>
      <c r="Y215" s="523"/>
      <c r="Z215" s="431" t="str">
        <f t="shared" si="108"/>
        <v/>
      </c>
      <c r="AA215" s="524"/>
      <c r="AB215" s="525" t="str">
        <f>IF(OR(Y215="",Z215="",AA215=""),"",IF(AND(E215=LEGENDA!$D$39,H215=""),"BRAK kol.7",IF(AND(F215=LEGENDA!$A$105,H215=""),"BRAK kol.7",IF(AND(F215=LEGENDA!$A$106,H215=""),"BRAK kol.7",IF(AND(F215=LEGENDA!$A$107,H215=""),"BRAK kol.7",IF(AND(F215=LEGENDA!$A$108,H215=""),"BRAK kol.7",IF(AND(F215=LEGENDA!$A$109,H215=""),"BRAK kol.7",Z215*AA215)))))))</f>
        <v/>
      </c>
      <c r="AC215" s="302" t="str">
        <f t="shared" si="129"/>
        <v/>
      </c>
      <c r="AD215" s="143" t="str">
        <f>IFERROR(IF(OR(J215="",AC215=""),"",IF(AND(E215=LEGENDA!$D$39,H215="",I215=""),"BRAK kol.7",AC215*$J215)),"BRAK kol.7")</f>
        <v/>
      </c>
      <c r="AE215" s="527" t="str">
        <f t="shared" si="109"/>
        <v/>
      </c>
      <c r="AF215" s="526" t="str">
        <f t="shared" si="110"/>
        <v/>
      </c>
      <c r="AG215" s="526" t="str">
        <f t="shared" si="111"/>
        <v/>
      </c>
      <c r="AH215" s="526" t="str">
        <f t="shared" si="130"/>
        <v/>
      </c>
      <c r="AI215" s="528"/>
      <c r="AJ215" s="529"/>
      <c r="AK215" s="286" t="str">
        <f t="shared" si="131"/>
        <v/>
      </c>
      <c r="AL215" s="287" t="str">
        <f t="shared" si="112"/>
        <v/>
      </c>
      <c r="AM215" s="287" t="str">
        <f t="shared" si="113"/>
        <v/>
      </c>
      <c r="AN215" s="530" t="str">
        <f>IF('ZASOBY N'!BD212="","",'ZASOBY N'!BD212)</f>
        <v/>
      </c>
      <c r="AO215" s="531"/>
      <c r="AP215" s="333">
        <f t="shared" si="132"/>
        <v>0</v>
      </c>
      <c r="AQ215" s="333">
        <f t="shared" si="103"/>
        <v>0</v>
      </c>
      <c r="AR215" s="333">
        <f t="shared" si="103"/>
        <v>0</v>
      </c>
      <c r="AS215" s="333">
        <f t="shared" si="133"/>
        <v>0</v>
      </c>
      <c r="AT215" s="333">
        <f t="shared" si="126"/>
        <v>0</v>
      </c>
      <c r="AU215" s="333">
        <f t="shared" si="134"/>
        <v>0</v>
      </c>
      <c r="AV215" s="532" t="str">
        <f>IF(BJ215=0,"",NN!BJ215)</f>
        <v/>
      </c>
      <c r="AW215" s="460" t="str">
        <f>IF('UPR BILANS N'!W213="","",'UPR BILANS N'!W213)</f>
        <v/>
      </c>
      <c r="AX215" s="533" t="str">
        <f t="shared" si="114"/>
        <v/>
      </c>
      <c r="AY215" s="533"/>
      <c r="AZ215" s="533"/>
      <c r="BA215" s="533"/>
      <c r="BB215" s="533"/>
      <c r="BC215" s="533"/>
      <c r="BD215" s="533"/>
      <c r="BE215" s="533"/>
      <c r="BF215" s="533"/>
      <c r="BG215" s="533"/>
      <c r="BH215" s="533"/>
      <c r="BI215" s="533"/>
      <c r="BJ215" s="414">
        <f>IFERROR(IF(AND(BL215=1,BM215=1,SUMIF($C215:$C$525,$C215,$AH215:$AH$525)=$BN215),$BN215,IF($BO215&gt;0,$BO215,IF(AND(B215=B216,C215=C216,D215=D216,J215=J216),AH215+AH216,IF(AND(COUNTIF($C$13:$C214,$C215)&gt;=1,COUNTIF($D$13:$D214,$D215)&gt;=1),0,IF(AND(SUMIF($B215:$B$525,$B215,$AH215:$AH$525)&gt;$AH215,SUMIF($C215:$C$525,$C215,$AH215:$AH$525)&gt;$AH215,SUMIF($D215:$D$525,$D215,$AH215:$AH$525)&gt;$AH215),SUMIF($C215:$C$525,$C215,$BN215:$BN$525),0))))),0)</f>
        <v>0</v>
      </c>
      <c r="BK215" s="534"/>
      <c r="BL215" s="535">
        <f>COUNTIFS('ZASOBY N'!$B212:$B$525,'ZASOBY N'!$B212,'ZASOBY N'!$C212:'ZASOBY N'!$C$525,'ZASOBY N'!$C212,'ZASOBY N'!$D212:'ZASOBY N'!$D$525,'ZASOBY N'!$D212,'ZASOBY N'!$H212:'ZASOBY N'!$H$525,'ZASOBY N'!$H212 )</f>
        <v>0</v>
      </c>
      <c r="BM215" s="536">
        <f>COUNTIFS('ZASOBY N'!$B$10:$B212,'ZASOBY N'!$B212,'ZASOBY N'!$C$10:'ZASOBY N'!$C212,'ZASOBY N'!$C212,'ZASOBY N'!$D$10:'ZASOBY N'!$D212,'ZASOBY N'!$D212,'ZASOBY N'!$H$10:'ZASOBY N'!$H212,'ZASOBY N'!$H212 )</f>
        <v>0</v>
      </c>
      <c r="BN215" s="537">
        <f t="shared" si="115"/>
        <v>0</v>
      </c>
      <c r="BO215" s="538">
        <f t="shared" si="116"/>
        <v>0</v>
      </c>
      <c r="BP215" s="533"/>
      <c r="BQ215" s="533"/>
      <c r="BR215" s="533"/>
      <c r="BS215" s="533"/>
      <c r="BT215" s="533"/>
      <c r="BU215" s="533"/>
      <c r="BV215" s="533"/>
      <c r="BW215" s="539" t="str">
        <f t="shared" si="117"/>
        <v/>
      </c>
      <c r="BX215" s="439" t="str">
        <f>IF(E215=0,"",NN!E215)</f>
        <v/>
      </c>
      <c r="BY215" s="396" t="str">
        <f>IF(A215="","",NN!A215)</f>
        <v/>
      </c>
      <c r="BZ215" s="428" t="str">
        <f>IF(OR(E215=LEGENDA!$D$30,E215=LEGENDA!$D$31,E215=LEGENDA!$D$32,E215=LEGENDA!$D$33,E215=LEGENDA!$D$34,E215=LEGENDA!$D$35,E215=LEGENDA!$D$36,E215=LEGENDA!$D$37),AV215,"")</f>
        <v/>
      </c>
      <c r="CA215" s="428" t="str">
        <f>IF(OR(E215=LEGENDA!$D$30,E215=LEGENDA!$D$31,E215=LEGENDA!$D$32,E215=LEGENDA!$D$33,E215=LEGENDA!$D$34,E215=LEGENDA!$D$35,E215=LEGENDA!$D$36,E215=LEGENDA!$D$37),AG215,"")</f>
        <v/>
      </c>
      <c r="CB215" s="397" t="str">
        <f t="shared" si="118"/>
        <v/>
      </c>
      <c r="CC215" s="397" t="str">
        <f t="shared" si="119"/>
        <v/>
      </c>
      <c r="CD215" s="397" t="str">
        <f t="shared" si="120"/>
        <v/>
      </c>
      <c r="CE215" s="397" t="str">
        <f t="shared" si="121"/>
        <v/>
      </c>
      <c r="CF215" s="397" t="str">
        <f t="shared" si="122"/>
        <v/>
      </c>
      <c r="CG215" s="397" t="str">
        <f t="shared" si="123"/>
        <v/>
      </c>
      <c r="CH215" s="397" t="str">
        <f>IF(OR(E215=LEGENDA!$D$28,E215=LEGENDA!$D$29,E215=LEGENDA!$D$30,E215=LEGENDA!$D$31,E215=LEGENDA!$D$32,E215=LEGENDA!$D$33,E215=LEGENDA!$D$34,E215=LEGENDA!$D$35,E215=LEGENDA!$D$36,E215=LEGENDA!$D$39),1,"")</f>
        <v/>
      </c>
      <c r="CI215" s="397" t="str">
        <f t="shared" si="124"/>
        <v/>
      </c>
      <c r="CJ215" s="397" t="str">
        <f t="shared" si="125"/>
        <v/>
      </c>
    </row>
    <row r="216" spans="1:88" s="50" customFormat="1" ht="16.2" customHeight="1" thickBot="1" x14ac:dyDescent="0.3">
      <c r="A216" s="514" t="str">
        <f>IF('ZASOBY N'!A213="","",'ZASOBY N'!A213)</f>
        <v/>
      </c>
      <c r="B216" s="515" t="str">
        <f>IF('ZASOBY N'!B213="","",'ZASOBY N'!B213)</f>
        <v/>
      </c>
      <c r="C216" s="515" t="str">
        <f>IF('ZASOBY N'!C213="","",'ZASOBY N'!C213)</f>
        <v/>
      </c>
      <c r="D216" s="516" t="str">
        <f>IF('ZASOBY N'!D213="","",'ZASOBY N'!D213)</f>
        <v/>
      </c>
      <c r="E216" s="404"/>
      <c r="F216" s="517"/>
      <c r="G216" s="518"/>
      <c r="H216" s="301"/>
      <c r="I216" s="301"/>
      <c r="J216" s="147" t="str">
        <f>IF('ZASOBY N'!$F213="","",'ZASOBY N'!$F213)</f>
        <v/>
      </c>
      <c r="K216" s="519"/>
      <c r="L216" s="520" t="str">
        <f t="shared" si="104"/>
        <v/>
      </c>
      <c r="M216" s="521"/>
      <c r="N216" s="521"/>
      <c r="O216" s="140" t="str">
        <f>IF(L216="","",IF(OR(E216=LEGENDA!$D$28,E216=LEGENDA!$D$29,E216=LEGENDA!$D$31,E216=LEGENDA!$D$38),0.15,0))</f>
        <v/>
      </c>
      <c r="P216" s="140" t="str">
        <f>IF(L216="","",IF(AND(E216=LEGENDA!$D$39,H216=""),"BRAK kol.7",IF(AND(F216=LEGENDA!$A$105,H216=""),"BRAK kol.7",IF(AND(F216=LEGENDA!$A$106,H216=""),"BRAK kol.7",IF(AND(F216=LEGENDA!$A$107,H216=""),"BRAK kol.7",IF(AND(F216=LEGENDA!$A$108,H216=""),"BRAK kol.7",IF(AND(F216=LEGENDA!$A$109,H216=""),"BRAK kol.7",L216*O216)))))))</f>
        <v/>
      </c>
      <c r="Q216" s="141" t="str">
        <f t="shared" si="127"/>
        <v/>
      </c>
      <c r="R216" s="142" t="str">
        <f t="shared" si="105"/>
        <v/>
      </c>
      <c r="S216" s="522" t="str">
        <f t="shared" si="106"/>
        <v/>
      </c>
      <c r="T216" s="431" t="str">
        <f t="shared" si="128"/>
        <v/>
      </c>
      <c r="U216" s="523"/>
      <c r="V216" s="431" t="str">
        <f t="shared" si="107"/>
        <v/>
      </c>
      <c r="W216" s="524"/>
      <c r="X216" s="302" t="str">
        <f>IF(U216="","",IF(AND(V216="",W216=""),"",IF(AND(E216=LEGENDA!$D$39,H216=""),"BRAK kol.7",IF(AND(F216=LEGENDA!$A$105,H216="",E216=LEGENDA!$D$35),V216*W216,IF(AND(F216=LEGENDA!$A$105,H216="",E216=LEGENDA!$D$36),V216*W216,IF(AND(F216=LEGENDA!$A$105,H216=""),"BRAK kol.7",IF(AND(F216=LEGENDA!$A$106,H216=""),"BRAK kol.7",IF(AND(F216=LEGENDA!$A$107,H216=""),"BRAK kol.7",IF(AND(F216=LEGENDA!$A$108,H216=""),"BRAK kol.7",IF(AND(F216=LEGENDA!$A$109,H216=""),"BRAK kol.7",IF(AND(U216&gt;0,W216=""),"Brakkol21",IF(OR(T216="Błąd kol. 7",T216="Błąd kol.8"),T216,IF(AND(H216="",I216=""),"BRAKkol7-8",V216*W216)))))))))))))</f>
        <v/>
      </c>
      <c r="Y216" s="523"/>
      <c r="Z216" s="431" t="str">
        <f t="shared" si="108"/>
        <v/>
      </c>
      <c r="AA216" s="524"/>
      <c r="AB216" s="525" t="str">
        <f>IF(OR(Y216="",Z216="",AA216=""),"",IF(AND(E216=LEGENDA!$D$39,H216=""),"BRAK kol.7",IF(AND(F216=LEGENDA!$A$105,H216=""),"BRAK kol.7",IF(AND(F216=LEGENDA!$A$106,H216=""),"BRAK kol.7",IF(AND(F216=LEGENDA!$A$107,H216=""),"BRAK kol.7",IF(AND(F216=LEGENDA!$A$108,H216=""),"BRAK kol.7",IF(AND(F216=LEGENDA!$A$109,H216=""),"BRAK kol.7",Z216*AA216)))))))</f>
        <v/>
      </c>
      <c r="AC216" s="302" t="str">
        <f t="shared" si="129"/>
        <v/>
      </c>
      <c r="AD216" s="143" t="str">
        <f>IFERROR(IF(OR(J216="",AC216=""),"",IF(AND(E216=LEGENDA!$D$39,H216="",I216=""),"BRAK kol.7",AC216*$J216)),"BRAK kol.7")</f>
        <v/>
      </c>
      <c r="AE216" s="527" t="str">
        <f t="shared" si="109"/>
        <v/>
      </c>
      <c r="AF216" s="526" t="str">
        <f t="shared" si="110"/>
        <v/>
      </c>
      <c r="AG216" s="526" t="str">
        <f t="shared" si="111"/>
        <v/>
      </c>
      <c r="AH216" s="526" t="str">
        <f t="shared" si="130"/>
        <v/>
      </c>
      <c r="AI216" s="528"/>
      <c r="AJ216" s="529"/>
      <c r="AK216" s="286" t="str">
        <f t="shared" si="131"/>
        <v/>
      </c>
      <c r="AL216" s="287" t="str">
        <f t="shared" si="112"/>
        <v/>
      </c>
      <c r="AM216" s="287" t="str">
        <f t="shared" si="113"/>
        <v/>
      </c>
      <c r="AN216" s="530" t="str">
        <f>IF('ZASOBY N'!BD213="","",'ZASOBY N'!BD213)</f>
        <v/>
      </c>
      <c r="AO216" s="531"/>
      <c r="AP216" s="333">
        <f t="shared" si="132"/>
        <v>0</v>
      </c>
      <c r="AQ216" s="333">
        <f t="shared" si="103"/>
        <v>0</v>
      </c>
      <c r="AR216" s="333">
        <f t="shared" si="103"/>
        <v>0</v>
      </c>
      <c r="AS216" s="333">
        <f t="shared" si="133"/>
        <v>0</v>
      </c>
      <c r="AT216" s="333">
        <f t="shared" si="126"/>
        <v>0</v>
      </c>
      <c r="AU216" s="333">
        <f t="shared" si="134"/>
        <v>0</v>
      </c>
      <c r="AV216" s="532" t="str">
        <f>IF(BJ216=0,"",NN!BJ216)</f>
        <v/>
      </c>
      <c r="AW216" s="460" t="str">
        <f>IF('UPR BILANS N'!W214="","",'UPR BILANS N'!W214)</f>
        <v/>
      </c>
      <c r="AX216" s="533" t="str">
        <f t="shared" si="114"/>
        <v/>
      </c>
      <c r="AY216" s="533"/>
      <c r="AZ216" s="533"/>
      <c r="BA216" s="533"/>
      <c r="BB216" s="533"/>
      <c r="BC216" s="533"/>
      <c r="BD216" s="533"/>
      <c r="BE216" s="533"/>
      <c r="BF216" s="533"/>
      <c r="BG216" s="533"/>
      <c r="BH216" s="533"/>
      <c r="BI216" s="533"/>
      <c r="BJ216" s="414">
        <f>IFERROR(IF(AND(BL216=1,BM216=1,SUMIF($C216:$C$525,$C216,$AH216:$AH$525)=$BN216),$BN216,IF($BO216&gt;0,$BO216,IF(AND(B216=B217,C216=C217,D216=D217,J216=J217),AH216+AH217,IF(AND(COUNTIF($C$13:$C215,$C216)&gt;=1,COUNTIF($D$13:$D215,$D216)&gt;=1),0,IF(AND(SUMIF($B216:$B$525,$B216,$AH216:$AH$525)&gt;$AH216,SUMIF($C216:$C$525,$C216,$AH216:$AH$525)&gt;$AH216,SUMIF($D216:$D$525,$D216,$AH216:$AH$525)&gt;$AH216),SUMIF($C216:$C$525,$C216,$BN216:$BN$525),0))))),0)</f>
        <v>0</v>
      </c>
      <c r="BK216" s="534"/>
      <c r="BL216" s="535">
        <f>COUNTIFS('ZASOBY N'!$B213:$B$525,'ZASOBY N'!$B213,'ZASOBY N'!$C213:'ZASOBY N'!$C$525,'ZASOBY N'!$C213,'ZASOBY N'!$D213:'ZASOBY N'!$D$525,'ZASOBY N'!$D213,'ZASOBY N'!$H213:'ZASOBY N'!$H$525,'ZASOBY N'!$H213 )</f>
        <v>0</v>
      </c>
      <c r="BM216" s="536">
        <f>COUNTIFS('ZASOBY N'!$B$10:$B213,'ZASOBY N'!$B213,'ZASOBY N'!$C$10:'ZASOBY N'!$C213,'ZASOBY N'!$C213,'ZASOBY N'!$D$10:'ZASOBY N'!$D213,'ZASOBY N'!$D213,'ZASOBY N'!$H$10:'ZASOBY N'!$H213,'ZASOBY N'!$H213 )</f>
        <v>0</v>
      </c>
      <c r="BN216" s="537">
        <f t="shared" si="115"/>
        <v>0</v>
      </c>
      <c r="BO216" s="538">
        <f t="shared" si="116"/>
        <v>0</v>
      </c>
      <c r="BP216" s="533"/>
      <c r="BQ216" s="533"/>
      <c r="BR216" s="533"/>
      <c r="BS216" s="533"/>
      <c r="BT216" s="533"/>
      <c r="BU216" s="533"/>
      <c r="BV216" s="533"/>
      <c r="BW216" s="539" t="str">
        <f t="shared" si="117"/>
        <v/>
      </c>
      <c r="BX216" s="439" t="str">
        <f>IF(E216=0,"",NN!E216)</f>
        <v/>
      </c>
      <c r="BY216" s="396" t="str">
        <f>IF(A216="","",NN!A216)</f>
        <v/>
      </c>
      <c r="BZ216" s="428" t="str">
        <f>IF(OR(E216=LEGENDA!$D$30,E216=LEGENDA!$D$31,E216=LEGENDA!$D$32,E216=LEGENDA!$D$33,E216=LEGENDA!$D$34,E216=LEGENDA!$D$35,E216=LEGENDA!$D$36,E216=LEGENDA!$D$37),AV216,"")</f>
        <v/>
      </c>
      <c r="CA216" s="428" t="str">
        <f>IF(OR(E216=LEGENDA!$D$30,E216=LEGENDA!$D$31,E216=LEGENDA!$D$32,E216=LEGENDA!$D$33,E216=LEGENDA!$D$34,E216=LEGENDA!$D$35,E216=LEGENDA!$D$36,E216=LEGENDA!$D$37),AG216,"")</f>
        <v/>
      </c>
      <c r="CB216" s="397" t="str">
        <f t="shared" si="118"/>
        <v/>
      </c>
      <c r="CC216" s="397" t="str">
        <f t="shared" si="119"/>
        <v/>
      </c>
      <c r="CD216" s="397" t="str">
        <f t="shared" si="120"/>
        <v/>
      </c>
      <c r="CE216" s="397" t="str">
        <f t="shared" si="121"/>
        <v/>
      </c>
      <c r="CF216" s="397" t="str">
        <f t="shared" si="122"/>
        <v/>
      </c>
      <c r="CG216" s="397" t="str">
        <f t="shared" si="123"/>
        <v/>
      </c>
      <c r="CH216" s="397" t="str">
        <f>IF(OR(E216=LEGENDA!$D$28,E216=LEGENDA!$D$29,E216=LEGENDA!$D$30,E216=LEGENDA!$D$31,E216=LEGENDA!$D$32,E216=LEGENDA!$D$33,E216=LEGENDA!$D$34,E216=LEGENDA!$D$35,E216=LEGENDA!$D$36,E216=LEGENDA!$D$39),1,"")</f>
        <v/>
      </c>
      <c r="CI216" s="397" t="str">
        <f t="shared" si="124"/>
        <v/>
      </c>
      <c r="CJ216" s="397" t="str">
        <f t="shared" si="125"/>
        <v/>
      </c>
    </row>
    <row r="217" spans="1:88" s="50" customFormat="1" ht="16.2" customHeight="1" thickBot="1" x14ac:dyDescent="0.3">
      <c r="A217" s="514" t="str">
        <f>IF('ZASOBY N'!A214="","",'ZASOBY N'!A214)</f>
        <v/>
      </c>
      <c r="B217" s="515" t="str">
        <f>IF('ZASOBY N'!B214="","",'ZASOBY N'!B214)</f>
        <v/>
      </c>
      <c r="C217" s="515" t="str">
        <f>IF('ZASOBY N'!C214="","",'ZASOBY N'!C214)</f>
        <v/>
      </c>
      <c r="D217" s="516" t="str">
        <f>IF('ZASOBY N'!D214="","",'ZASOBY N'!D214)</f>
        <v/>
      </c>
      <c r="E217" s="404"/>
      <c r="F217" s="517"/>
      <c r="G217" s="518"/>
      <c r="H217" s="301"/>
      <c r="I217" s="301"/>
      <c r="J217" s="147" t="str">
        <f>IF('ZASOBY N'!$F214="","",'ZASOBY N'!$F214)</f>
        <v/>
      </c>
      <c r="K217" s="519"/>
      <c r="L217" s="520" t="str">
        <f t="shared" si="104"/>
        <v/>
      </c>
      <c r="M217" s="521"/>
      <c r="N217" s="521"/>
      <c r="O217" s="140" t="str">
        <f>IF(L217="","",IF(OR(E217=LEGENDA!$D$28,E217=LEGENDA!$D$29,E217=LEGENDA!$D$31,E217=LEGENDA!$D$38),0.15,0))</f>
        <v/>
      </c>
      <c r="P217" s="140" t="str">
        <f>IF(L217="","",IF(AND(E217=LEGENDA!$D$39,H217=""),"BRAK kol.7",IF(AND(F217=LEGENDA!$A$105,H217=""),"BRAK kol.7",IF(AND(F217=LEGENDA!$A$106,H217=""),"BRAK kol.7",IF(AND(F217=LEGENDA!$A$107,H217=""),"BRAK kol.7",IF(AND(F217=LEGENDA!$A$108,H217=""),"BRAK kol.7",IF(AND(F217=LEGENDA!$A$109,H217=""),"BRAK kol.7",L217*O217)))))))</f>
        <v/>
      </c>
      <c r="Q217" s="141" t="str">
        <f t="shared" si="127"/>
        <v/>
      </c>
      <c r="R217" s="142" t="str">
        <f t="shared" si="105"/>
        <v/>
      </c>
      <c r="S217" s="522" t="str">
        <f t="shared" si="106"/>
        <v/>
      </c>
      <c r="T217" s="431" t="str">
        <f t="shared" si="128"/>
        <v/>
      </c>
      <c r="U217" s="523"/>
      <c r="V217" s="431" t="str">
        <f t="shared" si="107"/>
        <v/>
      </c>
      <c r="W217" s="524"/>
      <c r="X217" s="302" t="str">
        <f>IF(U217="","",IF(AND(V217="",W217=""),"",IF(AND(E217=LEGENDA!$D$39,H217=""),"BRAK kol.7",IF(AND(F217=LEGENDA!$A$105,H217="",E217=LEGENDA!$D$35),V217*W217,IF(AND(F217=LEGENDA!$A$105,H217="",E217=LEGENDA!$D$36),V217*W217,IF(AND(F217=LEGENDA!$A$105,H217=""),"BRAK kol.7",IF(AND(F217=LEGENDA!$A$106,H217=""),"BRAK kol.7",IF(AND(F217=LEGENDA!$A$107,H217=""),"BRAK kol.7",IF(AND(F217=LEGENDA!$A$108,H217=""),"BRAK kol.7",IF(AND(F217=LEGENDA!$A$109,H217=""),"BRAK kol.7",IF(AND(U217&gt;0,W217=""),"Brakkol21",IF(OR(T217="Błąd kol. 7",T217="Błąd kol.8"),T217,IF(AND(H217="",I217=""),"BRAKkol7-8",V217*W217)))))))))))))</f>
        <v/>
      </c>
      <c r="Y217" s="523"/>
      <c r="Z217" s="431" t="str">
        <f t="shared" si="108"/>
        <v/>
      </c>
      <c r="AA217" s="524"/>
      <c r="AB217" s="525" t="str">
        <f>IF(OR(Y217="",Z217="",AA217=""),"",IF(AND(E217=LEGENDA!$D$39,H217=""),"BRAK kol.7",IF(AND(F217=LEGENDA!$A$105,H217=""),"BRAK kol.7",IF(AND(F217=LEGENDA!$A$106,H217=""),"BRAK kol.7",IF(AND(F217=LEGENDA!$A$107,H217=""),"BRAK kol.7",IF(AND(F217=LEGENDA!$A$108,H217=""),"BRAK kol.7",IF(AND(F217=LEGENDA!$A$109,H217=""),"BRAK kol.7",Z217*AA217)))))))</f>
        <v/>
      </c>
      <c r="AC217" s="302" t="str">
        <f t="shared" si="129"/>
        <v/>
      </c>
      <c r="AD217" s="143" t="str">
        <f>IFERROR(IF(OR(J217="",AC217=""),"",IF(AND(E217=LEGENDA!$D$39,H217="",I217=""),"BRAK kol.7",AC217*$J217)),"BRAK kol.7")</f>
        <v/>
      </c>
      <c r="AE217" s="527" t="str">
        <f t="shared" si="109"/>
        <v/>
      </c>
      <c r="AF217" s="526" t="str">
        <f t="shared" si="110"/>
        <v/>
      </c>
      <c r="AG217" s="526" t="str">
        <f t="shared" si="111"/>
        <v/>
      </c>
      <c r="AH217" s="526" t="str">
        <f t="shared" si="130"/>
        <v/>
      </c>
      <c r="AI217" s="528"/>
      <c r="AJ217" s="529"/>
      <c r="AK217" s="286" t="str">
        <f t="shared" si="131"/>
        <v/>
      </c>
      <c r="AL217" s="287" t="str">
        <f t="shared" si="112"/>
        <v/>
      </c>
      <c r="AM217" s="287" t="str">
        <f t="shared" si="113"/>
        <v/>
      </c>
      <c r="AN217" s="530" t="str">
        <f>IF('ZASOBY N'!BD214="","",'ZASOBY N'!BD214)</f>
        <v/>
      </c>
      <c r="AO217" s="531"/>
      <c r="AP217" s="333">
        <f t="shared" si="132"/>
        <v>0</v>
      </c>
      <c r="AQ217" s="333">
        <f t="shared" si="103"/>
        <v>0</v>
      </c>
      <c r="AR217" s="333">
        <f t="shared" si="103"/>
        <v>0</v>
      </c>
      <c r="AS217" s="333">
        <f t="shared" si="133"/>
        <v>0</v>
      </c>
      <c r="AT217" s="333">
        <f t="shared" si="126"/>
        <v>0</v>
      </c>
      <c r="AU217" s="333">
        <f t="shared" si="134"/>
        <v>0</v>
      </c>
      <c r="AV217" s="532" t="str">
        <f>IF(BJ217=0,"",NN!BJ217)</f>
        <v/>
      </c>
      <c r="AW217" s="460" t="str">
        <f>IF('UPR BILANS N'!W215="","",'UPR BILANS N'!W215)</f>
        <v/>
      </c>
      <c r="AX217" s="533" t="str">
        <f t="shared" si="114"/>
        <v/>
      </c>
      <c r="AY217" s="533"/>
      <c r="AZ217" s="533"/>
      <c r="BA217" s="533"/>
      <c r="BB217" s="533"/>
      <c r="BC217" s="533"/>
      <c r="BD217" s="533"/>
      <c r="BE217" s="533"/>
      <c r="BF217" s="533"/>
      <c r="BG217" s="533"/>
      <c r="BH217" s="533"/>
      <c r="BI217" s="533"/>
      <c r="BJ217" s="414">
        <f>IFERROR(IF(AND(BL217=1,BM217=1,SUMIF($C217:$C$525,$C217,$AH217:$AH$525)=$BN217),$BN217,IF($BO217&gt;0,$BO217,IF(AND(B217=B218,C217=C218,D217=D218,J217=J218),AH217+AH218,IF(AND(COUNTIF($C$13:$C216,$C217)&gt;=1,COUNTIF($D$13:$D216,$D217)&gt;=1),0,IF(AND(SUMIF($B217:$B$525,$B217,$AH217:$AH$525)&gt;$AH217,SUMIF($C217:$C$525,$C217,$AH217:$AH$525)&gt;$AH217,SUMIF($D217:$D$525,$D217,$AH217:$AH$525)&gt;$AH217),SUMIF($C217:$C$525,$C217,$BN217:$BN$525),0))))),0)</f>
        <v>0</v>
      </c>
      <c r="BK217" s="534"/>
      <c r="BL217" s="535">
        <f>COUNTIFS('ZASOBY N'!$B214:$B$525,'ZASOBY N'!$B214,'ZASOBY N'!$C214:'ZASOBY N'!$C$525,'ZASOBY N'!$C214,'ZASOBY N'!$D214:'ZASOBY N'!$D$525,'ZASOBY N'!$D214,'ZASOBY N'!$H214:'ZASOBY N'!$H$525,'ZASOBY N'!$H214 )</f>
        <v>0</v>
      </c>
      <c r="BM217" s="536">
        <f>COUNTIFS('ZASOBY N'!$B$10:$B214,'ZASOBY N'!$B214,'ZASOBY N'!$C$10:'ZASOBY N'!$C214,'ZASOBY N'!$C214,'ZASOBY N'!$D$10:'ZASOBY N'!$D214,'ZASOBY N'!$D214,'ZASOBY N'!$H$10:'ZASOBY N'!$H214,'ZASOBY N'!$H214 )</f>
        <v>0</v>
      </c>
      <c r="BN217" s="537">
        <f t="shared" si="115"/>
        <v>0</v>
      </c>
      <c r="BO217" s="538">
        <f t="shared" si="116"/>
        <v>0</v>
      </c>
      <c r="BP217" s="533"/>
      <c r="BQ217" s="533"/>
      <c r="BR217" s="533"/>
      <c r="BS217" s="533"/>
      <c r="BT217" s="533"/>
      <c r="BU217" s="533"/>
      <c r="BV217" s="533"/>
      <c r="BW217" s="539" t="str">
        <f t="shared" si="117"/>
        <v/>
      </c>
      <c r="BX217" s="439" t="str">
        <f>IF(E217=0,"",NN!E217)</f>
        <v/>
      </c>
      <c r="BY217" s="396" t="str">
        <f>IF(A217="","",NN!A217)</f>
        <v/>
      </c>
      <c r="BZ217" s="428" t="str">
        <f>IF(OR(E217=LEGENDA!$D$30,E217=LEGENDA!$D$31,E217=LEGENDA!$D$32,E217=LEGENDA!$D$33,E217=LEGENDA!$D$34,E217=LEGENDA!$D$35,E217=LEGENDA!$D$36,E217=LEGENDA!$D$37),AV217,"")</f>
        <v/>
      </c>
      <c r="CA217" s="428" t="str">
        <f>IF(OR(E217=LEGENDA!$D$30,E217=LEGENDA!$D$31,E217=LEGENDA!$D$32,E217=LEGENDA!$D$33,E217=LEGENDA!$D$34,E217=LEGENDA!$D$35,E217=LEGENDA!$D$36,E217=LEGENDA!$D$37),AG217,"")</f>
        <v/>
      </c>
      <c r="CB217" s="397" t="str">
        <f t="shared" si="118"/>
        <v/>
      </c>
      <c r="CC217" s="397" t="str">
        <f t="shared" si="119"/>
        <v/>
      </c>
      <c r="CD217" s="397" t="str">
        <f t="shared" si="120"/>
        <v/>
      </c>
      <c r="CE217" s="397" t="str">
        <f t="shared" si="121"/>
        <v/>
      </c>
      <c r="CF217" s="397" t="str">
        <f t="shared" si="122"/>
        <v/>
      </c>
      <c r="CG217" s="397" t="str">
        <f t="shared" si="123"/>
        <v/>
      </c>
      <c r="CH217" s="397" t="str">
        <f>IF(OR(E217=LEGENDA!$D$28,E217=LEGENDA!$D$29,E217=LEGENDA!$D$30,E217=LEGENDA!$D$31,E217=LEGENDA!$D$32,E217=LEGENDA!$D$33,E217=LEGENDA!$D$34,E217=LEGENDA!$D$35,E217=LEGENDA!$D$36,E217=LEGENDA!$D$39),1,"")</f>
        <v/>
      </c>
      <c r="CI217" s="397" t="str">
        <f t="shared" si="124"/>
        <v/>
      </c>
      <c r="CJ217" s="397" t="str">
        <f t="shared" si="125"/>
        <v/>
      </c>
    </row>
    <row r="218" spans="1:88" s="50" customFormat="1" ht="16.2" customHeight="1" thickBot="1" x14ac:dyDescent="0.3">
      <c r="A218" s="514" t="str">
        <f>IF('ZASOBY N'!A215="","",'ZASOBY N'!A215)</f>
        <v/>
      </c>
      <c r="B218" s="515" t="str">
        <f>IF('ZASOBY N'!B215="","",'ZASOBY N'!B215)</f>
        <v/>
      </c>
      <c r="C218" s="515" t="str">
        <f>IF('ZASOBY N'!C215="","",'ZASOBY N'!C215)</f>
        <v/>
      </c>
      <c r="D218" s="516" t="str">
        <f>IF('ZASOBY N'!D215="","",'ZASOBY N'!D215)</f>
        <v/>
      </c>
      <c r="E218" s="404"/>
      <c r="F218" s="517"/>
      <c r="G218" s="518"/>
      <c r="H218" s="301"/>
      <c r="I218" s="301"/>
      <c r="J218" s="147" t="str">
        <f>IF('ZASOBY N'!$F215="","",'ZASOBY N'!$F215)</f>
        <v/>
      </c>
      <c r="K218" s="519"/>
      <c r="L218" s="520" t="str">
        <f t="shared" si="104"/>
        <v/>
      </c>
      <c r="M218" s="521"/>
      <c r="N218" s="521"/>
      <c r="O218" s="140" t="str">
        <f>IF(L218="","",IF(OR(E218=LEGENDA!$D$28,E218=LEGENDA!$D$29,E218=LEGENDA!$D$31,E218=LEGENDA!$D$38),0.15,0))</f>
        <v/>
      </c>
      <c r="P218" s="140" t="str">
        <f>IF(L218="","",IF(AND(E218=LEGENDA!$D$39,H218=""),"BRAK kol.7",IF(AND(F218=LEGENDA!$A$105,H218=""),"BRAK kol.7",IF(AND(F218=LEGENDA!$A$106,H218=""),"BRAK kol.7",IF(AND(F218=LEGENDA!$A$107,H218=""),"BRAK kol.7",IF(AND(F218=LEGENDA!$A$108,H218=""),"BRAK kol.7",IF(AND(F218=LEGENDA!$A$109,H218=""),"BRAK kol.7",L218*O218)))))))</f>
        <v/>
      </c>
      <c r="Q218" s="141" t="str">
        <f t="shared" si="127"/>
        <v/>
      </c>
      <c r="R218" s="142" t="str">
        <f t="shared" si="105"/>
        <v/>
      </c>
      <c r="S218" s="522" t="str">
        <f t="shared" si="106"/>
        <v/>
      </c>
      <c r="T218" s="431" t="str">
        <f t="shared" si="128"/>
        <v/>
      </c>
      <c r="U218" s="523"/>
      <c r="V218" s="431" t="str">
        <f t="shared" si="107"/>
        <v/>
      </c>
      <c r="W218" s="524"/>
      <c r="X218" s="302" t="str">
        <f>IF(U218="","",IF(AND(V218="",W218=""),"",IF(AND(E218=LEGENDA!$D$39,H218=""),"BRAK kol.7",IF(AND(F218=LEGENDA!$A$105,H218="",E218=LEGENDA!$D$35),V218*W218,IF(AND(F218=LEGENDA!$A$105,H218="",E218=LEGENDA!$D$36),V218*W218,IF(AND(F218=LEGENDA!$A$105,H218=""),"BRAK kol.7",IF(AND(F218=LEGENDA!$A$106,H218=""),"BRAK kol.7",IF(AND(F218=LEGENDA!$A$107,H218=""),"BRAK kol.7",IF(AND(F218=LEGENDA!$A$108,H218=""),"BRAK kol.7",IF(AND(F218=LEGENDA!$A$109,H218=""),"BRAK kol.7",IF(AND(U218&gt;0,W218=""),"Brakkol21",IF(OR(T218="Błąd kol. 7",T218="Błąd kol.8"),T218,IF(AND(H218="",I218=""),"BRAKkol7-8",V218*W218)))))))))))))</f>
        <v/>
      </c>
      <c r="Y218" s="523"/>
      <c r="Z218" s="431" t="str">
        <f t="shared" si="108"/>
        <v/>
      </c>
      <c r="AA218" s="524"/>
      <c r="AB218" s="525" t="str">
        <f>IF(OR(Y218="",Z218="",AA218=""),"",IF(AND(E218=LEGENDA!$D$39,H218=""),"BRAK kol.7",IF(AND(F218=LEGENDA!$A$105,H218=""),"BRAK kol.7",IF(AND(F218=LEGENDA!$A$106,H218=""),"BRAK kol.7",IF(AND(F218=LEGENDA!$A$107,H218=""),"BRAK kol.7",IF(AND(F218=LEGENDA!$A$108,H218=""),"BRAK kol.7",IF(AND(F218=LEGENDA!$A$109,H218=""),"BRAK kol.7",Z218*AA218)))))))</f>
        <v/>
      </c>
      <c r="AC218" s="302" t="str">
        <f t="shared" si="129"/>
        <v/>
      </c>
      <c r="AD218" s="143" t="str">
        <f>IFERROR(IF(OR(J218="",AC218=""),"",IF(AND(E218=LEGENDA!$D$39,H218="",I218=""),"BRAK kol.7",AC218*$J218)),"BRAK kol.7")</f>
        <v/>
      </c>
      <c r="AE218" s="527" t="str">
        <f t="shared" si="109"/>
        <v/>
      </c>
      <c r="AF218" s="526" t="str">
        <f t="shared" si="110"/>
        <v/>
      </c>
      <c r="AG218" s="526" t="str">
        <f t="shared" si="111"/>
        <v/>
      </c>
      <c r="AH218" s="526" t="str">
        <f t="shared" si="130"/>
        <v/>
      </c>
      <c r="AI218" s="528"/>
      <c r="AJ218" s="529"/>
      <c r="AK218" s="286" t="str">
        <f t="shared" si="131"/>
        <v/>
      </c>
      <c r="AL218" s="287" t="str">
        <f t="shared" si="112"/>
        <v/>
      </c>
      <c r="AM218" s="287" t="str">
        <f t="shared" si="113"/>
        <v/>
      </c>
      <c r="AN218" s="530" t="str">
        <f>IF('ZASOBY N'!BD215="","",'ZASOBY N'!BD215)</f>
        <v/>
      </c>
      <c r="AO218" s="531"/>
      <c r="AP218" s="333">
        <f t="shared" si="132"/>
        <v>0</v>
      </c>
      <c r="AQ218" s="333">
        <f t="shared" si="103"/>
        <v>0</v>
      </c>
      <c r="AR218" s="333">
        <f t="shared" si="103"/>
        <v>0</v>
      </c>
      <c r="AS218" s="333">
        <f t="shared" si="133"/>
        <v>0</v>
      </c>
      <c r="AT218" s="333">
        <f t="shared" si="126"/>
        <v>0</v>
      </c>
      <c r="AU218" s="333">
        <f t="shared" si="134"/>
        <v>0</v>
      </c>
      <c r="AV218" s="532" t="str">
        <f>IF(BJ218=0,"",NN!BJ218)</f>
        <v/>
      </c>
      <c r="AW218" s="460" t="str">
        <f>IF('UPR BILANS N'!W216="","",'UPR BILANS N'!W216)</f>
        <v/>
      </c>
      <c r="AX218" s="533" t="str">
        <f t="shared" si="114"/>
        <v/>
      </c>
      <c r="AY218" s="533"/>
      <c r="AZ218" s="533"/>
      <c r="BA218" s="533"/>
      <c r="BB218" s="533"/>
      <c r="BC218" s="533"/>
      <c r="BD218" s="533"/>
      <c r="BE218" s="533"/>
      <c r="BF218" s="533"/>
      <c r="BG218" s="533"/>
      <c r="BH218" s="533"/>
      <c r="BI218" s="533"/>
      <c r="BJ218" s="414">
        <f>IFERROR(IF(AND(BL218=1,BM218=1,SUMIF($C218:$C$525,$C218,$AH218:$AH$525)=$BN218),$BN218,IF($BO218&gt;0,$BO218,IF(AND(B218=B219,C218=C219,D218=D219,J218=J219),AH218+AH219,IF(AND(COUNTIF($C$13:$C217,$C218)&gt;=1,COUNTIF($D$13:$D217,$D218)&gt;=1),0,IF(AND(SUMIF($B218:$B$525,$B218,$AH218:$AH$525)&gt;$AH218,SUMIF($C218:$C$525,$C218,$AH218:$AH$525)&gt;$AH218,SUMIF($D218:$D$525,$D218,$AH218:$AH$525)&gt;$AH218),SUMIF($C218:$C$525,$C218,$BN218:$BN$525),0))))),0)</f>
        <v>0</v>
      </c>
      <c r="BK218" s="534"/>
      <c r="BL218" s="535">
        <f>COUNTIFS('ZASOBY N'!$B215:$B$525,'ZASOBY N'!$B215,'ZASOBY N'!$C215:'ZASOBY N'!$C$525,'ZASOBY N'!$C215,'ZASOBY N'!$D215:'ZASOBY N'!$D$525,'ZASOBY N'!$D215,'ZASOBY N'!$H215:'ZASOBY N'!$H$525,'ZASOBY N'!$H215 )</f>
        <v>0</v>
      </c>
      <c r="BM218" s="536">
        <f>COUNTIFS('ZASOBY N'!$B$10:$B215,'ZASOBY N'!$B215,'ZASOBY N'!$C$10:'ZASOBY N'!$C215,'ZASOBY N'!$C215,'ZASOBY N'!$D$10:'ZASOBY N'!$D215,'ZASOBY N'!$D215,'ZASOBY N'!$H$10:'ZASOBY N'!$H215,'ZASOBY N'!$H215 )</f>
        <v>0</v>
      </c>
      <c r="BN218" s="537">
        <f t="shared" si="115"/>
        <v>0</v>
      </c>
      <c r="BO218" s="538">
        <f t="shared" si="116"/>
        <v>0</v>
      </c>
      <c r="BP218" s="533"/>
      <c r="BQ218" s="533"/>
      <c r="BR218" s="533"/>
      <c r="BS218" s="533"/>
      <c r="BT218" s="533"/>
      <c r="BU218" s="533"/>
      <c r="BV218" s="533"/>
      <c r="BW218" s="539" t="str">
        <f t="shared" si="117"/>
        <v/>
      </c>
      <c r="BX218" s="439" t="str">
        <f>IF(E218=0,"",NN!E218)</f>
        <v/>
      </c>
      <c r="BY218" s="396" t="str">
        <f>IF(A218="","",NN!A218)</f>
        <v/>
      </c>
      <c r="BZ218" s="428" t="str">
        <f>IF(OR(E218=LEGENDA!$D$30,E218=LEGENDA!$D$31,E218=LEGENDA!$D$32,E218=LEGENDA!$D$33,E218=LEGENDA!$D$34,E218=LEGENDA!$D$35,E218=LEGENDA!$D$36,E218=LEGENDA!$D$37),AV218,"")</f>
        <v/>
      </c>
      <c r="CA218" s="428" t="str">
        <f>IF(OR(E218=LEGENDA!$D$30,E218=LEGENDA!$D$31,E218=LEGENDA!$D$32,E218=LEGENDA!$D$33,E218=LEGENDA!$D$34,E218=LEGENDA!$D$35,E218=LEGENDA!$D$36,E218=LEGENDA!$D$37),AG218,"")</f>
        <v/>
      </c>
      <c r="CB218" s="397" t="str">
        <f t="shared" si="118"/>
        <v/>
      </c>
      <c r="CC218" s="397" t="str">
        <f t="shared" si="119"/>
        <v/>
      </c>
      <c r="CD218" s="397" t="str">
        <f t="shared" si="120"/>
        <v/>
      </c>
      <c r="CE218" s="397" t="str">
        <f t="shared" si="121"/>
        <v/>
      </c>
      <c r="CF218" s="397" t="str">
        <f t="shared" si="122"/>
        <v/>
      </c>
      <c r="CG218" s="397" t="str">
        <f t="shared" si="123"/>
        <v/>
      </c>
      <c r="CH218" s="397" t="str">
        <f>IF(OR(E218=LEGENDA!$D$28,E218=LEGENDA!$D$29,E218=LEGENDA!$D$30,E218=LEGENDA!$D$31,E218=LEGENDA!$D$32,E218=LEGENDA!$D$33,E218=LEGENDA!$D$34,E218=LEGENDA!$D$35,E218=LEGENDA!$D$36,E218=LEGENDA!$D$39),1,"")</f>
        <v/>
      </c>
      <c r="CI218" s="397" t="str">
        <f t="shared" si="124"/>
        <v/>
      </c>
      <c r="CJ218" s="397" t="str">
        <f t="shared" si="125"/>
        <v/>
      </c>
    </row>
    <row r="219" spans="1:88" s="50" customFormat="1" ht="16.2" customHeight="1" thickBot="1" x14ac:dyDescent="0.3">
      <c r="A219" s="514" t="str">
        <f>IF('ZASOBY N'!A216="","",'ZASOBY N'!A216)</f>
        <v/>
      </c>
      <c r="B219" s="515" t="str">
        <f>IF('ZASOBY N'!B216="","",'ZASOBY N'!B216)</f>
        <v/>
      </c>
      <c r="C219" s="515" t="str">
        <f>IF('ZASOBY N'!C216="","",'ZASOBY N'!C216)</f>
        <v/>
      </c>
      <c r="D219" s="516" t="str">
        <f>IF('ZASOBY N'!D216="","",'ZASOBY N'!D216)</f>
        <v/>
      </c>
      <c r="E219" s="404"/>
      <c r="F219" s="517"/>
      <c r="G219" s="518"/>
      <c r="H219" s="301"/>
      <c r="I219" s="301"/>
      <c r="J219" s="147" t="str">
        <f>IF('ZASOBY N'!$F216="","",'ZASOBY N'!$F216)</f>
        <v/>
      </c>
      <c r="K219" s="519"/>
      <c r="L219" s="520" t="str">
        <f t="shared" si="104"/>
        <v/>
      </c>
      <c r="M219" s="521"/>
      <c r="N219" s="521"/>
      <c r="O219" s="140" t="str">
        <f>IF(L219="","",IF(OR(E219=LEGENDA!$D$28,E219=LEGENDA!$D$29,E219=LEGENDA!$D$31,E219=LEGENDA!$D$38),0.15,0))</f>
        <v/>
      </c>
      <c r="P219" s="140" t="str">
        <f>IF(L219="","",IF(AND(E219=LEGENDA!$D$39,H219=""),"BRAK kol.7",IF(AND(F219=LEGENDA!$A$105,H219=""),"BRAK kol.7",IF(AND(F219=LEGENDA!$A$106,H219=""),"BRAK kol.7",IF(AND(F219=LEGENDA!$A$107,H219=""),"BRAK kol.7",IF(AND(F219=LEGENDA!$A$108,H219=""),"BRAK kol.7",IF(AND(F219=LEGENDA!$A$109,H219=""),"BRAK kol.7",L219*O219)))))))</f>
        <v/>
      </c>
      <c r="Q219" s="141" t="str">
        <f t="shared" si="127"/>
        <v/>
      </c>
      <c r="R219" s="142" t="str">
        <f t="shared" si="105"/>
        <v/>
      </c>
      <c r="S219" s="522" t="str">
        <f t="shared" si="106"/>
        <v/>
      </c>
      <c r="T219" s="431" t="str">
        <f t="shared" si="128"/>
        <v/>
      </c>
      <c r="U219" s="523"/>
      <c r="V219" s="431" t="str">
        <f t="shared" si="107"/>
        <v/>
      </c>
      <c r="W219" s="524"/>
      <c r="X219" s="302" t="str">
        <f>IF(U219="","",IF(AND(V219="",W219=""),"",IF(AND(E219=LEGENDA!$D$39,H219=""),"BRAK kol.7",IF(AND(F219=LEGENDA!$A$105,H219="",E219=LEGENDA!$D$35),V219*W219,IF(AND(F219=LEGENDA!$A$105,H219="",E219=LEGENDA!$D$36),V219*W219,IF(AND(F219=LEGENDA!$A$105,H219=""),"BRAK kol.7",IF(AND(F219=LEGENDA!$A$106,H219=""),"BRAK kol.7",IF(AND(F219=LEGENDA!$A$107,H219=""),"BRAK kol.7",IF(AND(F219=LEGENDA!$A$108,H219=""),"BRAK kol.7",IF(AND(F219=LEGENDA!$A$109,H219=""),"BRAK kol.7",IF(AND(U219&gt;0,W219=""),"Brakkol21",IF(OR(T219="Błąd kol. 7",T219="Błąd kol.8"),T219,IF(AND(H219="",I219=""),"BRAKkol7-8",V219*W219)))))))))))))</f>
        <v/>
      </c>
      <c r="Y219" s="523"/>
      <c r="Z219" s="431" t="str">
        <f t="shared" si="108"/>
        <v/>
      </c>
      <c r="AA219" s="524"/>
      <c r="AB219" s="525" t="str">
        <f>IF(OR(Y219="",Z219="",AA219=""),"",IF(AND(E219=LEGENDA!$D$39,H219=""),"BRAK kol.7",IF(AND(F219=LEGENDA!$A$105,H219=""),"BRAK kol.7",IF(AND(F219=LEGENDA!$A$106,H219=""),"BRAK kol.7",IF(AND(F219=LEGENDA!$A$107,H219=""),"BRAK kol.7",IF(AND(F219=LEGENDA!$A$108,H219=""),"BRAK kol.7",IF(AND(F219=LEGENDA!$A$109,H219=""),"BRAK kol.7",Z219*AA219)))))))</f>
        <v/>
      </c>
      <c r="AC219" s="302" t="str">
        <f t="shared" si="129"/>
        <v/>
      </c>
      <c r="AD219" s="143" t="str">
        <f>IFERROR(IF(OR(J219="",AC219=""),"",IF(AND(E219=LEGENDA!$D$39,H219="",I219=""),"BRAK kol.7",AC219*$J219)),"BRAK kol.7")</f>
        <v/>
      </c>
      <c r="AE219" s="527" t="str">
        <f t="shared" si="109"/>
        <v/>
      </c>
      <c r="AF219" s="526" t="str">
        <f t="shared" si="110"/>
        <v/>
      </c>
      <c r="AG219" s="526" t="str">
        <f t="shared" si="111"/>
        <v/>
      </c>
      <c r="AH219" s="526" t="str">
        <f t="shared" si="130"/>
        <v/>
      </c>
      <c r="AI219" s="528"/>
      <c r="AJ219" s="529"/>
      <c r="AK219" s="286" t="str">
        <f t="shared" si="131"/>
        <v/>
      </c>
      <c r="AL219" s="287" t="str">
        <f t="shared" si="112"/>
        <v/>
      </c>
      <c r="AM219" s="287" t="str">
        <f t="shared" si="113"/>
        <v/>
      </c>
      <c r="AN219" s="530" t="str">
        <f>IF('ZASOBY N'!BD216="","",'ZASOBY N'!BD216)</f>
        <v/>
      </c>
      <c r="AO219" s="531"/>
      <c r="AP219" s="333">
        <f t="shared" si="132"/>
        <v>0</v>
      </c>
      <c r="AQ219" s="333">
        <f t="shared" si="103"/>
        <v>0</v>
      </c>
      <c r="AR219" s="333">
        <f t="shared" si="103"/>
        <v>0</v>
      </c>
      <c r="AS219" s="333">
        <f t="shared" si="133"/>
        <v>0</v>
      </c>
      <c r="AT219" s="333">
        <f t="shared" si="126"/>
        <v>0</v>
      </c>
      <c r="AU219" s="333">
        <f t="shared" si="134"/>
        <v>0</v>
      </c>
      <c r="AV219" s="532" t="str">
        <f>IF(BJ219=0,"",NN!BJ219)</f>
        <v/>
      </c>
      <c r="AW219" s="460" t="str">
        <f>IF('UPR BILANS N'!W217="","",'UPR BILANS N'!W217)</f>
        <v/>
      </c>
      <c r="AX219" s="533" t="str">
        <f t="shared" si="114"/>
        <v/>
      </c>
      <c r="AY219" s="533"/>
      <c r="AZ219" s="533"/>
      <c r="BA219" s="533"/>
      <c r="BB219" s="533"/>
      <c r="BC219" s="533"/>
      <c r="BD219" s="533"/>
      <c r="BE219" s="533"/>
      <c r="BF219" s="533"/>
      <c r="BG219" s="533"/>
      <c r="BH219" s="533"/>
      <c r="BI219" s="533"/>
      <c r="BJ219" s="414">
        <f>IFERROR(IF(AND(BL219=1,BM219=1,SUMIF($C219:$C$525,$C219,$AH219:$AH$525)=$BN219),$BN219,IF($BO219&gt;0,$BO219,IF(AND(B219=B220,C219=C220,D219=D220,J219=J220),AH219+AH220,IF(AND(COUNTIF($C$13:$C218,$C219)&gt;=1,COUNTIF($D$13:$D218,$D219)&gt;=1),0,IF(AND(SUMIF($B219:$B$525,$B219,$AH219:$AH$525)&gt;$AH219,SUMIF($C219:$C$525,$C219,$AH219:$AH$525)&gt;$AH219,SUMIF($D219:$D$525,$D219,$AH219:$AH$525)&gt;$AH219),SUMIF($C219:$C$525,$C219,$BN219:$BN$525),0))))),0)</f>
        <v>0</v>
      </c>
      <c r="BK219" s="534"/>
      <c r="BL219" s="535">
        <f>COUNTIFS('ZASOBY N'!$B216:$B$525,'ZASOBY N'!$B216,'ZASOBY N'!$C216:'ZASOBY N'!$C$525,'ZASOBY N'!$C216,'ZASOBY N'!$D216:'ZASOBY N'!$D$525,'ZASOBY N'!$D216,'ZASOBY N'!$H216:'ZASOBY N'!$H$525,'ZASOBY N'!$H216 )</f>
        <v>0</v>
      </c>
      <c r="BM219" s="536">
        <f>COUNTIFS('ZASOBY N'!$B$10:$B216,'ZASOBY N'!$B216,'ZASOBY N'!$C$10:'ZASOBY N'!$C216,'ZASOBY N'!$C216,'ZASOBY N'!$D$10:'ZASOBY N'!$D216,'ZASOBY N'!$D216,'ZASOBY N'!$H$10:'ZASOBY N'!$H216,'ZASOBY N'!$H216 )</f>
        <v>0</v>
      </c>
      <c r="BN219" s="537">
        <f t="shared" si="115"/>
        <v>0</v>
      </c>
      <c r="BO219" s="538">
        <f t="shared" si="116"/>
        <v>0</v>
      </c>
      <c r="BP219" s="533"/>
      <c r="BQ219" s="533"/>
      <c r="BR219" s="533"/>
      <c r="BS219" s="533"/>
      <c r="BT219" s="533"/>
      <c r="BU219" s="533"/>
      <c r="BV219" s="533"/>
      <c r="BW219" s="539" t="str">
        <f t="shared" si="117"/>
        <v/>
      </c>
      <c r="BX219" s="439" t="str">
        <f>IF(E219=0,"",NN!E219)</f>
        <v/>
      </c>
      <c r="BY219" s="396" t="str">
        <f>IF(A219="","",NN!A219)</f>
        <v/>
      </c>
      <c r="BZ219" s="428" t="str">
        <f>IF(OR(E219=LEGENDA!$D$30,E219=LEGENDA!$D$31,E219=LEGENDA!$D$32,E219=LEGENDA!$D$33,E219=LEGENDA!$D$34,E219=LEGENDA!$D$35,E219=LEGENDA!$D$36,E219=LEGENDA!$D$37),AV219,"")</f>
        <v/>
      </c>
      <c r="CA219" s="428" t="str">
        <f>IF(OR(E219=LEGENDA!$D$30,E219=LEGENDA!$D$31,E219=LEGENDA!$D$32,E219=LEGENDA!$D$33,E219=LEGENDA!$D$34,E219=LEGENDA!$D$35,E219=LEGENDA!$D$36,E219=LEGENDA!$D$37),AG219,"")</f>
        <v/>
      </c>
      <c r="CB219" s="397" t="str">
        <f t="shared" si="118"/>
        <v/>
      </c>
      <c r="CC219" s="397" t="str">
        <f t="shared" si="119"/>
        <v/>
      </c>
      <c r="CD219" s="397" t="str">
        <f t="shared" si="120"/>
        <v/>
      </c>
      <c r="CE219" s="397" t="str">
        <f t="shared" si="121"/>
        <v/>
      </c>
      <c r="CF219" s="397" t="str">
        <f t="shared" si="122"/>
        <v/>
      </c>
      <c r="CG219" s="397" t="str">
        <f t="shared" si="123"/>
        <v/>
      </c>
      <c r="CH219" s="397" t="str">
        <f>IF(OR(E219=LEGENDA!$D$28,E219=LEGENDA!$D$29,E219=LEGENDA!$D$30,E219=LEGENDA!$D$31,E219=LEGENDA!$D$32,E219=LEGENDA!$D$33,E219=LEGENDA!$D$34,E219=LEGENDA!$D$35,E219=LEGENDA!$D$36,E219=LEGENDA!$D$39),1,"")</f>
        <v/>
      </c>
      <c r="CI219" s="397" t="str">
        <f t="shared" si="124"/>
        <v/>
      </c>
      <c r="CJ219" s="397" t="str">
        <f t="shared" si="125"/>
        <v/>
      </c>
    </row>
    <row r="220" spans="1:88" s="50" customFormat="1" ht="16.2" customHeight="1" thickBot="1" x14ac:dyDescent="0.3">
      <c r="A220" s="514" t="str">
        <f>IF('ZASOBY N'!A217="","",'ZASOBY N'!A217)</f>
        <v/>
      </c>
      <c r="B220" s="515" t="str">
        <f>IF('ZASOBY N'!B217="","",'ZASOBY N'!B217)</f>
        <v/>
      </c>
      <c r="C220" s="515" t="str">
        <f>IF('ZASOBY N'!C217="","",'ZASOBY N'!C217)</f>
        <v/>
      </c>
      <c r="D220" s="516" t="str">
        <f>IF('ZASOBY N'!D217="","",'ZASOBY N'!D217)</f>
        <v/>
      </c>
      <c r="E220" s="404"/>
      <c r="F220" s="517"/>
      <c r="G220" s="518"/>
      <c r="H220" s="301"/>
      <c r="I220" s="301"/>
      <c r="J220" s="147" t="str">
        <f>IF('ZASOBY N'!$F217="","",'ZASOBY N'!$F217)</f>
        <v/>
      </c>
      <c r="K220" s="519"/>
      <c r="L220" s="520" t="str">
        <f t="shared" si="104"/>
        <v/>
      </c>
      <c r="M220" s="521"/>
      <c r="N220" s="521"/>
      <c r="O220" s="140" t="str">
        <f>IF(L220="","",IF(OR(E220=LEGENDA!$D$28,E220=LEGENDA!$D$29,E220=LEGENDA!$D$31,E220=LEGENDA!$D$38),0.15,0))</f>
        <v/>
      </c>
      <c r="P220" s="140" t="str">
        <f>IF(L220="","",IF(AND(E220=LEGENDA!$D$39,H220=""),"BRAK kol.7",IF(AND(F220=LEGENDA!$A$105,H220=""),"BRAK kol.7",IF(AND(F220=LEGENDA!$A$106,H220=""),"BRAK kol.7",IF(AND(F220=LEGENDA!$A$107,H220=""),"BRAK kol.7",IF(AND(F220=LEGENDA!$A$108,H220=""),"BRAK kol.7",IF(AND(F220=LEGENDA!$A$109,H220=""),"BRAK kol.7",L220*O220)))))))</f>
        <v/>
      </c>
      <c r="Q220" s="141" t="str">
        <f t="shared" si="127"/>
        <v/>
      </c>
      <c r="R220" s="142" t="str">
        <f t="shared" si="105"/>
        <v/>
      </c>
      <c r="S220" s="522" t="str">
        <f t="shared" si="106"/>
        <v/>
      </c>
      <c r="T220" s="431" t="str">
        <f t="shared" si="128"/>
        <v/>
      </c>
      <c r="U220" s="523"/>
      <c r="V220" s="431" t="str">
        <f t="shared" si="107"/>
        <v/>
      </c>
      <c r="W220" s="524"/>
      <c r="X220" s="302" t="str">
        <f>IF(U220="","",IF(AND(V220="",W220=""),"",IF(AND(E220=LEGENDA!$D$39,H220=""),"BRAK kol.7",IF(AND(F220=LEGENDA!$A$105,H220="",E220=LEGENDA!$D$35),V220*W220,IF(AND(F220=LEGENDA!$A$105,H220="",E220=LEGENDA!$D$36),V220*W220,IF(AND(F220=LEGENDA!$A$105,H220=""),"BRAK kol.7",IF(AND(F220=LEGENDA!$A$106,H220=""),"BRAK kol.7",IF(AND(F220=LEGENDA!$A$107,H220=""),"BRAK kol.7",IF(AND(F220=LEGENDA!$A$108,H220=""),"BRAK kol.7",IF(AND(F220=LEGENDA!$A$109,H220=""),"BRAK kol.7",IF(AND(U220&gt;0,W220=""),"Brakkol21",IF(OR(T220="Błąd kol. 7",T220="Błąd kol.8"),T220,IF(AND(H220="",I220=""),"BRAKkol7-8",V220*W220)))))))))))))</f>
        <v/>
      </c>
      <c r="Y220" s="523"/>
      <c r="Z220" s="431" t="str">
        <f t="shared" si="108"/>
        <v/>
      </c>
      <c r="AA220" s="524"/>
      <c r="AB220" s="525" t="str">
        <f>IF(OR(Y220="",Z220="",AA220=""),"",IF(AND(E220=LEGENDA!$D$39,H220=""),"BRAK kol.7",IF(AND(F220=LEGENDA!$A$105,H220=""),"BRAK kol.7",IF(AND(F220=LEGENDA!$A$106,H220=""),"BRAK kol.7",IF(AND(F220=LEGENDA!$A$107,H220=""),"BRAK kol.7",IF(AND(F220=LEGENDA!$A$108,H220=""),"BRAK kol.7",IF(AND(F220=LEGENDA!$A$109,H220=""),"BRAK kol.7",Z220*AA220)))))))</f>
        <v/>
      </c>
      <c r="AC220" s="302" t="str">
        <f t="shared" si="129"/>
        <v/>
      </c>
      <c r="AD220" s="143" t="str">
        <f>IFERROR(IF(OR(J220="",AC220=""),"",IF(AND(E220=LEGENDA!$D$39,H220="",I220=""),"BRAK kol.7",AC220*$J220)),"BRAK kol.7")</f>
        <v/>
      </c>
      <c r="AE220" s="527" t="str">
        <f t="shared" si="109"/>
        <v/>
      </c>
      <c r="AF220" s="526" t="str">
        <f t="shared" si="110"/>
        <v/>
      </c>
      <c r="AG220" s="526" t="str">
        <f t="shared" si="111"/>
        <v/>
      </c>
      <c r="AH220" s="526" t="str">
        <f t="shared" si="130"/>
        <v/>
      </c>
      <c r="AI220" s="528"/>
      <c r="AJ220" s="529"/>
      <c r="AK220" s="286" t="str">
        <f t="shared" si="131"/>
        <v/>
      </c>
      <c r="AL220" s="287" t="str">
        <f t="shared" si="112"/>
        <v/>
      </c>
      <c r="AM220" s="287" t="str">
        <f t="shared" si="113"/>
        <v/>
      </c>
      <c r="AN220" s="530" t="str">
        <f>IF('ZASOBY N'!BD217="","",'ZASOBY N'!BD217)</f>
        <v/>
      </c>
      <c r="AO220" s="531"/>
      <c r="AP220" s="333">
        <f t="shared" si="132"/>
        <v>0</v>
      </c>
      <c r="AQ220" s="333">
        <f t="shared" si="103"/>
        <v>0</v>
      </c>
      <c r="AR220" s="333">
        <f t="shared" si="103"/>
        <v>0</v>
      </c>
      <c r="AS220" s="333">
        <f t="shared" si="133"/>
        <v>0</v>
      </c>
      <c r="AT220" s="333">
        <f t="shared" si="126"/>
        <v>0</v>
      </c>
      <c r="AU220" s="333">
        <f t="shared" si="134"/>
        <v>0</v>
      </c>
      <c r="AV220" s="532" t="str">
        <f>IF(BJ220=0,"",NN!BJ220)</f>
        <v/>
      </c>
      <c r="AW220" s="460" t="str">
        <f>IF('UPR BILANS N'!W218="","",'UPR BILANS N'!W218)</f>
        <v/>
      </c>
      <c r="AX220" s="533" t="str">
        <f t="shared" si="114"/>
        <v/>
      </c>
      <c r="AY220" s="533"/>
      <c r="AZ220" s="533"/>
      <c r="BA220" s="533"/>
      <c r="BB220" s="533"/>
      <c r="BC220" s="533"/>
      <c r="BD220" s="533"/>
      <c r="BE220" s="533"/>
      <c r="BF220" s="533"/>
      <c r="BG220" s="533"/>
      <c r="BH220" s="533"/>
      <c r="BI220" s="533"/>
      <c r="BJ220" s="414">
        <f>IFERROR(IF(AND(BL220=1,BM220=1,SUMIF($C220:$C$525,$C220,$AH220:$AH$525)=$BN220),$BN220,IF($BO220&gt;0,$BO220,IF(AND(B220=B221,C220=C221,D220=D221,J220=J221),AH220+AH221,IF(AND(COUNTIF($C$13:$C219,$C220)&gt;=1,COUNTIF($D$13:$D219,$D220)&gt;=1),0,IF(AND(SUMIF($B220:$B$525,$B220,$AH220:$AH$525)&gt;$AH220,SUMIF($C220:$C$525,$C220,$AH220:$AH$525)&gt;$AH220,SUMIF($D220:$D$525,$D220,$AH220:$AH$525)&gt;$AH220),SUMIF($C220:$C$525,$C220,$BN220:$BN$525),0))))),0)</f>
        <v>0</v>
      </c>
      <c r="BK220" s="534"/>
      <c r="BL220" s="535">
        <f>COUNTIFS('ZASOBY N'!$B217:$B$525,'ZASOBY N'!$B217,'ZASOBY N'!$C217:'ZASOBY N'!$C$525,'ZASOBY N'!$C217,'ZASOBY N'!$D217:'ZASOBY N'!$D$525,'ZASOBY N'!$D217,'ZASOBY N'!$H217:'ZASOBY N'!$H$525,'ZASOBY N'!$H217 )</f>
        <v>0</v>
      </c>
      <c r="BM220" s="536">
        <f>COUNTIFS('ZASOBY N'!$B$10:$B217,'ZASOBY N'!$B217,'ZASOBY N'!$C$10:'ZASOBY N'!$C217,'ZASOBY N'!$C217,'ZASOBY N'!$D$10:'ZASOBY N'!$D217,'ZASOBY N'!$D217,'ZASOBY N'!$H$10:'ZASOBY N'!$H217,'ZASOBY N'!$H217 )</f>
        <v>0</v>
      </c>
      <c r="BN220" s="537">
        <f t="shared" si="115"/>
        <v>0</v>
      </c>
      <c r="BO220" s="538">
        <f t="shared" si="116"/>
        <v>0</v>
      </c>
      <c r="BP220" s="533"/>
      <c r="BQ220" s="533"/>
      <c r="BR220" s="533"/>
      <c r="BS220" s="533"/>
      <c r="BT220" s="533"/>
      <c r="BU220" s="533"/>
      <c r="BV220" s="533"/>
      <c r="BW220" s="539" t="str">
        <f t="shared" si="117"/>
        <v/>
      </c>
      <c r="BX220" s="439" t="str">
        <f>IF(E220=0,"",NN!E220)</f>
        <v/>
      </c>
      <c r="BY220" s="396" t="str">
        <f>IF(A220="","",NN!A220)</f>
        <v/>
      </c>
      <c r="BZ220" s="428" t="str">
        <f>IF(OR(E220=LEGENDA!$D$30,E220=LEGENDA!$D$31,E220=LEGENDA!$D$32,E220=LEGENDA!$D$33,E220=LEGENDA!$D$34,E220=LEGENDA!$D$35,E220=LEGENDA!$D$36,E220=LEGENDA!$D$37),AV220,"")</f>
        <v/>
      </c>
      <c r="CA220" s="428" t="str">
        <f>IF(OR(E220=LEGENDA!$D$30,E220=LEGENDA!$D$31,E220=LEGENDA!$D$32,E220=LEGENDA!$D$33,E220=LEGENDA!$D$34,E220=LEGENDA!$D$35,E220=LEGENDA!$D$36,E220=LEGENDA!$D$37),AG220,"")</f>
        <v/>
      </c>
      <c r="CB220" s="397" t="str">
        <f t="shared" si="118"/>
        <v/>
      </c>
      <c r="CC220" s="397" t="str">
        <f t="shared" si="119"/>
        <v/>
      </c>
      <c r="CD220" s="397" t="str">
        <f t="shared" si="120"/>
        <v/>
      </c>
      <c r="CE220" s="397" t="str">
        <f t="shared" si="121"/>
        <v/>
      </c>
      <c r="CF220" s="397" t="str">
        <f t="shared" si="122"/>
        <v/>
      </c>
      <c r="CG220" s="397" t="str">
        <f t="shared" si="123"/>
        <v/>
      </c>
      <c r="CH220" s="397" t="str">
        <f>IF(OR(E220=LEGENDA!$D$28,E220=LEGENDA!$D$29,E220=LEGENDA!$D$30,E220=LEGENDA!$D$31,E220=LEGENDA!$D$32,E220=LEGENDA!$D$33,E220=LEGENDA!$D$34,E220=LEGENDA!$D$35,E220=LEGENDA!$D$36,E220=LEGENDA!$D$39),1,"")</f>
        <v/>
      </c>
      <c r="CI220" s="397" t="str">
        <f t="shared" si="124"/>
        <v/>
      </c>
      <c r="CJ220" s="397" t="str">
        <f t="shared" si="125"/>
        <v/>
      </c>
    </row>
    <row r="221" spans="1:88" s="50" customFormat="1" ht="16.2" customHeight="1" thickBot="1" x14ac:dyDescent="0.3">
      <c r="A221" s="514" t="str">
        <f>IF('ZASOBY N'!A218="","",'ZASOBY N'!A218)</f>
        <v/>
      </c>
      <c r="B221" s="515" t="str">
        <f>IF('ZASOBY N'!B218="","",'ZASOBY N'!B218)</f>
        <v/>
      </c>
      <c r="C221" s="515" t="str">
        <f>IF('ZASOBY N'!C218="","",'ZASOBY N'!C218)</f>
        <v/>
      </c>
      <c r="D221" s="516" t="str">
        <f>IF('ZASOBY N'!D218="","",'ZASOBY N'!D218)</f>
        <v/>
      </c>
      <c r="E221" s="404"/>
      <c r="F221" s="517"/>
      <c r="G221" s="518"/>
      <c r="H221" s="301"/>
      <c r="I221" s="301"/>
      <c r="J221" s="147" t="str">
        <f>IF('ZASOBY N'!$F218="","",'ZASOBY N'!$F218)</f>
        <v/>
      </c>
      <c r="K221" s="519"/>
      <c r="L221" s="520" t="str">
        <f t="shared" si="104"/>
        <v/>
      </c>
      <c r="M221" s="521"/>
      <c r="N221" s="521"/>
      <c r="O221" s="140" t="str">
        <f>IF(L221="","",IF(OR(E221=LEGENDA!$D$28,E221=LEGENDA!$D$29,E221=LEGENDA!$D$31,E221=LEGENDA!$D$38),0.15,0))</f>
        <v/>
      </c>
      <c r="P221" s="140" t="str">
        <f>IF(L221="","",IF(AND(E221=LEGENDA!$D$39,H221=""),"BRAK kol.7",IF(AND(F221=LEGENDA!$A$105,H221=""),"BRAK kol.7",IF(AND(F221=LEGENDA!$A$106,H221=""),"BRAK kol.7",IF(AND(F221=LEGENDA!$A$107,H221=""),"BRAK kol.7",IF(AND(F221=LEGENDA!$A$108,H221=""),"BRAK kol.7",IF(AND(F221=LEGENDA!$A$109,H221=""),"BRAK kol.7",L221*O221)))))))</f>
        <v/>
      </c>
      <c r="Q221" s="141" t="str">
        <f t="shared" si="127"/>
        <v/>
      </c>
      <c r="R221" s="142" t="str">
        <f t="shared" si="105"/>
        <v/>
      </c>
      <c r="S221" s="522" t="str">
        <f t="shared" si="106"/>
        <v/>
      </c>
      <c r="T221" s="431" t="str">
        <f t="shared" si="128"/>
        <v/>
      </c>
      <c r="U221" s="523"/>
      <c r="V221" s="431" t="str">
        <f t="shared" si="107"/>
        <v/>
      </c>
      <c r="W221" s="524"/>
      <c r="X221" s="302" t="str">
        <f>IF(U221="","",IF(AND(V221="",W221=""),"",IF(AND(E221=LEGENDA!$D$39,H221=""),"BRAK kol.7",IF(AND(F221=LEGENDA!$A$105,H221="",E221=LEGENDA!$D$35),V221*W221,IF(AND(F221=LEGENDA!$A$105,H221="",E221=LEGENDA!$D$36),V221*W221,IF(AND(F221=LEGENDA!$A$105,H221=""),"BRAK kol.7",IF(AND(F221=LEGENDA!$A$106,H221=""),"BRAK kol.7",IF(AND(F221=LEGENDA!$A$107,H221=""),"BRAK kol.7",IF(AND(F221=LEGENDA!$A$108,H221=""),"BRAK kol.7",IF(AND(F221=LEGENDA!$A$109,H221=""),"BRAK kol.7",IF(AND(U221&gt;0,W221=""),"Brakkol21",IF(OR(T221="Błąd kol. 7",T221="Błąd kol.8"),T221,IF(AND(H221="",I221=""),"BRAKkol7-8",V221*W221)))))))))))))</f>
        <v/>
      </c>
      <c r="Y221" s="523"/>
      <c r="Z221" s="431" t="str">
        <f t="shared" si="108"/>
        <v/>
      </c>
      <c r="AA221" s="524"/>
      <c r="AB221" s="525" t="str">
        <f>IF(OR(Y221="",Z221="",AA221=""),"",IF(AND(E221=LEGENDA!$D$39,H221=""),"BRAK kol.7",IF(AND(F221=LEGENDA!$A$105,H221=""),"BRAK kol.7",IF(AND(F221=LEGENDA!$A$106,H221=""),"BRAK kol.7",IF(AND(F221=LEGENDA!$A$107,H221=""),"BRAK kol.7",IF(AND(F221=LEGENDA!$A$108,H221=""),"BRAK kol.7",IF(AND(F221=LEGENDA!$A$109,H221=""),"BRAK kol.7",Z221*AA221)))))))</f>
        <v/>
      </c>
      <c r="AC221" s="302" t="str">
        <f t="shared" si="129"/>
        <v/>
      </c>
      <c r="AD221" s="143" t="str">
        <f>IFERROR(IF(OR(J221="",AC221=""),"",IF(AND(E221=LEGENDA!$D$39,H221="",I221=""),"BRAK kol.7",AC221*$J221)),"BRAK kol.7")</f>
        <v/>
      </c>
      <c r="AE221" s="527" t="str">
        <f t="shared" si="109"/>
        <v/>
      </c>
      <c r="AF221" s="526" t="str">
        <f t="shared" si="110"/>
        <v/>
      </c>
      <c r="AG221" s="526" t="str">
        <f t="shared" si="111"/>
        <v/>
      </c>
      <c r="AH221" s="526" t="str">
        <f t="shared" si="130"/>
        <v/>
      </c>
      <c r="AI221" s="528"/>
      <c r="AJ221" s="529"/>
      <c r="AK221" s="286" t="str">
        <f t="shared" si="131"/>
        <v/>
      </c>
      <c r="AL221" s="287" t="str">
        <f t="shared" si="112"/>
        <v/>
      </c>
      <c r="AM221" s="287" t="str">
        <f t="shared" si="113"/>
        <v/>
      </c>
      <c r="AN221" s="530" t="str">
        <f>IF('ZASOBY N'!BD218="","",'ZASOBY N'!BD218)</f>
        <v/>
      </c>
      <c r="AO221" s="531"/>
      <c r="AP221" s="333">
        <f t="shared" si="132"/>
        <v>0</v>
      </c>
      <c r="AQ221" s="333">
        <f t="shared" ref="AQ221:AR284" si="135">IF($E221=AQ$6,$AF221,0)</f>
        <v>0</v>
      </c>
      <c r="AR221" s="333">
        <f t="shared" si="135"/>
        <v>0</v>
      </c>
      <c r="AS221" s="333">
        <f t="shared" si="133"/>
        <v>0</v>
      </c>
      <c r="AT221" s="333">
        <f t="shared" si="126"/>
        <v>0</v>
      </c>
      <c r="AU221" s="333">
        <f t="shared" si="134"/>
        <v>0</v>
      </c>
      <c r="AV221" s="532" t="str">
        <f>IF(BJ221=0,"",NN!BJ221)</f>
        <v/>
      </c>
      <c r="AW221" s="460" t="str">
        <f>IF('UPR BILANS N'!W219="","",'UPR BILANS N'!W219)</f>
        <v/>
      </c>
      <c r="AX221" s="533" t="str">
        <f t="shared" si="114"/>
        <v/>
      </c>
      <c r="AY221" s="533"/>
      <c r="AZ221" s="533"/>
      <c r="BA221" s="533"/>
      <c r="BB221" s="533"/>
      <c r="BC221" s="533"/>
      <c r="BD221" s="533"/>
      <c r="BE221" s="533"/>
      <c r="BF221" s="533"/>
      <c r="BG221" s="533"/>
      <c r="BH221" s="533"/>
      <c r="BI221" s="533"/>
      <c r="BJ221" s="414">
        <f>IFERROR(IF(AND(BL221=1,BM221=1,SUMIF($C221:$C$525,$C221,$AH221:$AH$525)=$BN221),$BN221,IF($BO221&gt;0,$BO221,IF(AND(B221=B222,C221=C222,D221=D222,J221=J222),AH221+AH222,IF(AND(COUNTIF($C$13:$C220,$C221)&gt;=1,COUNTIF($D$13:$D220,$D221)&gt;=1),0,IF(AND(SUMIF($B221:$B$525,$B221,$AH221:$AH$525)&gt;$AH221,SUMIF($C221:$C$525,$C221,$AH221:$AH$525)&gt;$AH221,SUMIF($D221:$D$525,$D221,$AH221:$AH$525)&gt;$AH221),SUMIF($C221:$C$525,$C221,$BN221:$BN$525),0))))),0)</f>
        <v>0</v>
      </c>
      <c r="BK221" s="534"/>
      <c r="BL221" s="535">
        <f>COUNTIFS('ZASOBY N'!$B218:$B$525,'ZASOBY N'!$B218,'ZASOBY N'!$C218:'ZASOBY N'!$C$525,'ZASOBY N'!$C218,'ZASOBY N'!$D218:'ZASOBY N'!$D$525,'ZASOBY N'!$D218,'ZASOBY N'!$H218:'ZASOBY N'!$H$525,'ZASOBY N'!$H218 )</f>
        <v>0</v>
      </c>
      <c r="BM221" s="536">
        <f>COUNTIFS('ZASOBY N'!$B$10:$B218,'ZASOBY N'!$B218,'ZASOBY N'!$C$10:'ZASOBY N'!$C218,'ZASOBY N'!$C218,'ZASOBY N'!$D$10:'ZASOBY N'!$D218,'ZASOBY N'!$D218,'ZASOBY N'!$H$10:'ZASOBY N'!$H218,'ZASOBY N'!$H218 )</f>
        <v>0</v>
      </c>
      <c r="BN221" s="537">
        <f t="shared" si="115"/>
        <v>0</v>
      </c>
      <c r="BO221" s="538">
        <f t="shared" si="116"/>
        <v>0</v>
      </c>
      <c r="BP221" s="533"/>
      <c r="BQ221" s="533"/>
      <c r="BR221" s="533"/>
      <c r="BS221" s="533"/>
      <c r="BT221" s="533"/>
      <c r="BU221" s="533"/>
      <c r="BV221" s="533"/>
      <c r="BW221" s="539" t="str">
        <f t="shared" si="117"/>
        <v/>
      </c>
      <c r="BX221" s="439" t="str">
        <f>IF(E221=0,"",NN!E221)</f>
        <v/>
      </c>
      <c r="BY221" s="396" t="str">
        <f>IF(A221="","",NN!A221)</f>
        <v/>
      </c>
      <c r="BZ221" s="428" t="str">
        <f>IF(OR(E221=LEGENDA!$D$30,E221=LEGENDA!$D$31,E221=LEGENDA!$D$32,E221=LEGENDA!$D$33,E221=LEGENDA!$D$34,E221=LEGENDA!$D$35,E221=LEGENDA!$D$36,E221=LEGENDA!$D$37),AV221,"")</f>
        <v/>
      </c>
      <c r="CA221" s="428" t="str">
        <f>IF(OR(E221=LEGENDA!$D$30,E221=LEGENDA!$D$31,E221=LEGENDA!$D$32,E221=LEGENDA!$D$33,E221=LEGENDA!$D$34,E221=LEGENDA!$D$35,E221=LEGENDA!$D$36,E221=LEGENDA!$D$37),AG221,"")</f>
        <v/>
      </c>
      <c r="CB221" s="397" t="str">
        <f t="shared" si="118"/>
        <v/>
      </c>
      <c r="CC221" s="397" t="str">
        <f t="shared" si="119"/>
        <v/>
      </c>
      <c r="CD221" s="397" t="str">
        <f t="shared" si="120"/>
        <v/>
      </c>
      <c r="CE221" s="397" t="str">
        <f t="shared" si="121"/>
        <v/>
      </c>
      <c r="CF221" s="397" t="str">
        <f t="shared" si="122"/>
        <v/>
      </c>
      <c r="CG221" s="397" t="str">
        <f t="shared" si="123"/>
        <v/>
      </c>
      <c r="CH221" s="397" t="str">
        <f>IF(OR(E221=LEGENDA!$D$28,E221=LEGENDA!$D$29,E221=LEGENDA!$D$30,E221=LEGENDA!$D$31,E221=LEGENDA!$D$32,E221=LEGENDA!$D$33,E221=LEGENDA!$D$34,E221=LEGENDA!$D$35,E221=LEGENDA!$D$36,E221=LEGENDA!$D$39),1,"")</f>
        <v/>
      </c>
      <c r="CI221" s="397" t="str">
        <f t="shared" si="124"/>
        <v/>
      </c>
      <c r="CJ221" s="397" t="str">
        <f t="shared" si="125"/>
        <v/>
      </c>
    </row>
    <row r="222" spans="1:88" s="50" customFormat="1" ht="16.2" customHeight="1" thickBot="1" x14ac:dyDescent="0.3">
      <c r="A222" s="514" t="str">
        <f>IF('ZASOBY N'!A219="","",'ZASOBY N'!A219)</f>
        <v/>
      </c>
      <c r="B222" s="515" t="str">
        <f>IF('ZASOBY N'!B219="","",'ZASOBY N'!B219)</f>
        <v/>
      </c>
      <c r="C222" s="515" t="str">
        <f>IF('ZASOBY N'!C219="","",'ZASOBY N'!C219)</f>
        <v/>
      </c>
      <c r="D222" s="516" t="str">
        <f>IF('ZASOBY N'!D219="","",'ZASOBY N'!D219)</f>
        <v/>
      </c>
      <c r="E222" s="404"/>
      <c r="F222" s="517"/>
      <c r="G222" s="518"/>
      <c r="H222" s="301"/>
      <c r="I222" s="301"/>
      <c r="J222" s="147" t="str">
        <f>IF('ZASOBY N'!$F219="","",'ZASOBY N'!$F219)</f>
        <v/>
      </c>
      <c r="K222" s="519"/>
      <c r="L222" s="520" t="str">
        <f t="shared" si="104"/>
        <v/>
      </c>
      <c r="M222" s="521"/>
      <c r="N222" s="521"/>
      <c r="O222" s="140" t="str">
        <f>IF(L222="","",IF(OR(E222=LEGENDA!$D$28,E222=LEGENDA!$D$29,E222=LEGENDA!$D$31,E222=LEGENDA!$D$38),0.15,0))</f>
        <v/>
      </c>
      <c r="P222" s="140" t="str">
        <f>IF(L222="","",IF(AND(E222=LEGENDA!$D$39,H222=""),"BRAK kol.7",IF(AND(F222=LEGENDA!$A$105,H222=""),"BRAK kol.7",IF(AND(F222=LEGENDA!$A$106,H222=""),"BRAK kol.7",IF(AND(F222=LEGENDA!$A$107,H222=""),"BRAK kol.7",IF(AND(F222=LEGENDA!$A$108,H222=""),"BRAK kol.7",IF(AND(F222=LEGENDA!$A$109,H222=""),"BRAK kol.7",L222*O222)))))))</f>
        <v/>
      </c>
      <c r="Q222" s="141" t="str">
        <f t="shared" si="127"/>
        <v/>
      </c>
      <c r="R222" s="142" t="str">
        <f t="shared" si="105"/>
        <v/>
      </c>
      <c r="S222" s="522" t="str">
        <f t="shared" si="106"/>
        <v/>
      </c>
      <c r="T222" s="431" t="str">
        <f t="shared" si="128"/>
        <v/>
      </c>
      <c r="U222" s="523"/>
      <c r="V222" s="431" t="str">
        <f t="shared" si="107"/>
        <v/>
      </c>
      <c r="W222" s="524"/>
      <c r="X222" s="302" t="str">
        <f>IF(U222="","",IF(AND(V222="",W222=""),"",IF(AND(E222=LEGENDA!$D$39,H222=""),"BRAK kol.7",IF(AND(F222=LEGENDA!$A$105,H222="",E222=LEGENDA!$D$35),V222*W222,IF(AND(F222=LEGENDA!$A$105,H222="",E222=LEGENDA!$D$36),V222*W222,IF(AND(F222=LEGENDA!$A$105,H222=""),"BRAK kol.7",IF(AND(F222=LEGENDA!$A$106,H222=""),"BRAK kol.7",IF(AND(F222=LEGENDA!$A$107,H222=""),"BRAK kol.7",IF(AND(F222=LEGENDA!$A$108,H222=""),"BRAK kol.7",IF(AND(F222=LEGENDA!$A$109,H222=""),"BRAK kol.7",IF(AND(U222&gt;0,W222=""),"Brakkol21",IF(OR(T222="Błąd kol. 7",T222="Błąd kol.8"),T222,IF(AND(H222="",I222=""),"BRAKkol7-8",V222*W222)))))))))))))</f>
        <v/>
      </c>
      <c r="Y222" s="523"/>
      <c r="Z222" s="431" t="str">
        <f t="shared" si="108"/>
        <v/>
      </c>
      <c r="AA222" s="524"/>
      <c r="AB222" s="525" t="str">
        <f>IF(OR(Y222="",Z222="",AA222=""),"",IF(AND(E222=LEGENDA!$D$39,H222=""),"BRAK kol.7",IF(AND(F222=LEGENDA!$A$105,H222=""),"BRAK kol.7",IF(AND(F222=LEGENDA!$A$106,H222=""),"BRAK kol.7",IF(AND(F222=LEGENDA!$A$107,H222=""),"BRAK kol.7",IF(AND(F222=LEGENDA!$A$108,H222=""),"BRAK kol.7",IF(AND(F222=LEGENDA!$A$109,H222=""),"BRAK kol.7",Z222*AA222)))))))</f>
        <v/>
      </c>
      <c r="AC222" s="302" t="str">
        <f t="shared" si="129"/>
        <v/>
      </c>
      <c r="AD222" s="143" t="str">
        <f>IFERROR(IF(OR(J222="",AC222=""),"",IF(AND(E222=LEGENDA!$D$39,H222="",I222=""),"BRAK kol.7",AC222*$J222)),"BRAK kol.7")</f>
        <v/>
      </c>
      <c r="AE222" s="527" t="str">
        <f t="shared" si="109"/>
        <v/>
      </c>
      <c r="AF222" s="526" t="str">
        <f t="shared" si="110"/>
        <v/>
      </c>
      <c r="AG222" s="526" t="str">
        <f t="shared" si="111"/>
        <v/>
      </c>
      <c r="AH222" s="526" t="str">
        <f t="shared" si="130"/>
        <v/>
      </c>
      <c r="AI222" s="528"/>
      <c r="AJ222" s="529"/>
      <c r="AK222" s="286" t="str">
        <f t="shared" si="131"/>
        <v/>
      </c>
      <c r="AL222" s="287" t="str">
        <f t="shared" si="112"/>
        <v/>
      </c>
      <c r="AM222" s="287" t="str">
        <f t="shared" si="113"/>
        <v/>
      </c>
      <c r="AN222" s="530" t="str">
        <f>IF('ZASOBY N'!BD219="","",'ZASOBY N'!BD219)</f>
        <v/>
      </c>
      <c r="AO222" s="531"/>
      <c r="AP222" s="333">
        <f t="shared" si="132"/>
        <v>0</v>
      </c>
      <c r="AQ222" s="333">
        <f t="shared" si="135"/>
        <v>0</v>
      </c>
      <c r="AR222" s="333">
        <f t="shared" si="135"/>
        <v>0</v>
      </c>
      <c r="AS222" s="333">
        <f t="shared" si="133"/>
        <v>0</v>
      </c>
      <c r="AT222" s="333">
        <f t="shared" si="126"/>
        <v>0</v>
      </c>
      <c r="AU222" s="333">
        <f t="shared" si="134"/>
        <v>0</v>
      </c>
      <c r="AV222" s="532" t="str">
        <f>IF(BJ222=0,"",NN!BJ222)</f>
        <v/>
      </c>
      <c r="AW222" s="460" t="str">
        <f>IF('UPR BILANS N'!W220="","",'UPR BILANS N'!W220)</f>
        <v/>
      </c>
      <c r="AX222" s="533" t="str">
        <f t="shared" si="114"/>
        <v/>
      </c>
      <c r="AY222" s="533"/>
      <c r="AZ222" s="533"/>
      <c r="BA222" s="533"/>
      <c r="BB222" s="533"/>
      <c r="BC222" s="533"/>
      <c r="BD222" s="533"/>
      <c r="BE222" s="533"/>
      <c r="BF222" s="533"/>
      <c r="BG222" s="533"/>
      <c r="BH222" s="533"/>
      <c r="BI222" s="533"/>
      <c r="BJ222" s="414">
        <f>IFERROR(IF(AND(BL222=1,BM222=1,SUMIF($C222:$C$525,$C222,$AH222:$AH$525)=$BN222),$BN222,IF($BO222&gt;0,$BO222,IF(AND(B222=B223,C222=C223,D222=D223,J222=J223),AH222+AH223,IF(AND(COUNTIF($C$13:$C221,$C222)&gt;=1,COUNTIF($D$13:$D221,$D222)&gt;=1),0,IF(AND(SUMIF($B222:$B$525,$B222,$AH222:$AH$525)&gt;$AH222,SUMIF($C222:$C$525,$C222,$AH222:$AH$525)&gt;$AH222,SUMIF($D222:$D$525,$D222,$AH222:$AH$525)&gt;$AH222),SUMIF($C222:$C$525,$C222,$BN222:$BN$525),0))))),0)</f>
        <v>0</v>
      </c>
      <c r="BK222" s="534"/>
      <c r="BL222" s="535">
        <f>COUNTIFS('ZASOBY N'!$B219:$B$525,'ZASOBY N'!$B219,'ZASOBY N'!$C219:'ZASOBY N'!$C$525,'ZASOBY N'!$C219,'ZASOBY N'!$D219:'ZASOBY N'!$D$525,'ZASOBY N'!$D219,'ZASOBY N'!$H219:'ZASOBY N'!$H$525,'ZASOBY N'!$H219 )</f>
        <v>0</v>
      </c>
      <c r="BM222" s="536">
        <f>COUNTIFS('ZASOBY N'!$B$10:$B219,'ZASOBY N'!$B219,'ZASOBY N'!$C$10:'ZASOBY N'!$C219,'ZASOBY N'!$C219,'ZASOBY N'!$D$10:'ZASOBY N'!$D219,'ZASOBY N'!$D219,'ZASOBY N'!$H$10:'ZASOBY N'!$H219,'ZASOBY N'!$H219 )</f>
        <v>0</v>
      </c>
      <c r="BN222" s="537">
        <f t="shared" si="115"/>
        <v>0</v>
      </c>
      <c r="BO222" s="538">
        <f t="shared" si="116"/>
        <v>0</v>
      </c>
      <c r="BP222" s="533"/>
      <c r="BQ222" s="533"/>
      <c r="BR222" s="533"/>
      <c r="BS222" s="533"/>
      <c r="BT222" s="533"/>
      <c r="BU222" s="533"/>
      <c r="BV222" s="533"/>
      <c r="BW222" s="539" t="str">
        <f t="shared" si="117"/>
        <v/>
      </c>
      <c r="BX222" s="439" t="str">
        <f>IF(E222=0,"",NN!E222)</f>
        <v/>
      </c>
      <c r="BY222" s="396" t="str">
        <f>IF(A222="","",NN!A222)</f>
        <v/>
      </c>
      <c r="BZ222" s="428" t="str">
        <f>IF(OR(E222=LEGENDA!$D$30,E222=LEGENDA!$D$31,E222=LEGENDA!$D$32,E222=LEGENDA!$D$33,E222=LEGENDA!$D$34,E222=LEGENDA!$D$35,E222=LEGENDA!$D$36,E222=LEGENDA!$D$37),AV222,"")</f>
        <v/>
      </c>
      <c r="CA222" s="428" t="str">
        <f>IF(OR(E222=LEGENDA!$D$30,E222=LEGENDA!$D$31,E222=LEGENDA!$D$32,E222=LEGENDA!$D$33,E222=LEGENDA!$D$34,E222=LEGENDA!$D$35,E222=LEGENDA!$D$36,E222=LEGENDA!$D$37),AG222,"")</f>
        <v/>
      </c>
      <c r="CB222" s="397" t="str">
        <f t="shared" si="118"/>
        <v/>
      </c>
      <c r="CC222" s="397" t="str">
        <f t="shared" si="119"/>
        <v/>
      </c>
      <c r="CD222" s="397" t="str">
        <f t="shared" si="120"/>
        <v/>
      </c>
      <c r="CE222" s="397" t="str">
        <f t="shared" si="121"/>
        <v/>
      </c>
      <c r="CF222" s="397" t="str">
        <f t="shared" si="122"/>
        <v/>
      </c>
      <c r="CG222" s="397" t="str">
        <f t="shared" si="123"/>
        <v/>
      </c>
      <c r="CH222" s="397" t="str">
        <f>IF(OR(E222=LEGENDA!$D$28,E222=LEGENDA!$D$29,E222=LEGENDA!$D$30,E222=LEGENDA!$D$31,E222=LEGENDA!$D$32,E222=LEGENDA!$D$33,E222=LEGENDA!$D$34,E222=LEGENDA!$D$35,E222=LEGENDA!$D$36,E222=LEGENDA!$D$39),1,"")</f>
        <v/>
      </c>
      <c r="CI222" s="397" t="str">
        <f t="shared" si="124"/>
        <v/>
      </c>
      <c r="CJ222" s="397" t="str">
        <f t="shared" si="125"/>
        <v/>
      </c>
    </row>
    <row r="223" spans="1:88" s="50" customFormat="1" ht="16.2" customHeight="1" thickBot="1" x14ac:dyDescent="0.3">
      <c r="A223" s="514" t="str">
        <f>IF('ZASOBY N'!A220="","",'ZASOBY N'!A220)</f>
        <v/>
      </c>
      <c r="B223" s="515" t="str">
        <f>IF('ZASOBY N'!B220="","",'ZASOBY N'!B220)</f>
        <v/>
      </c>
      <c r="C223" s="515" t="str">
        <f>IF('ZASOBY N'!C220="","",'ZASOBY N'!C220)</f>
        <v/>
      </c>
      <c r="D223" s="516" t="str">
        <f>IF('ZASOBY N'!D220="","",'ZASOBY N'!D220)</f>
        <v/>
      </c>
      <c r="E223" s="404"/>
      <c r="F223" s="517"/>
      <c r="G223" s="518"/>
      <c r="H223" s="301"/>
      <c r="I223" s="301"/>
      <c r="J223" s="147" t="str">
        <f>IF('ZASOBY N'!$F220="","",'ZASOBY N'!$F220)</f>
        <v/>
      </c>
      <c r="K223" s="519"/>
      <c r="L223" s="520" t="str">
        <f t="shared" si="104"/>
        <v/>
      </c>
      <c r="M223" s="521"/>
      <c r="N223" s="521"/>
      <c r="O223" s="140" t="str">
        <f>IF(L223="","",IF(OR(E223=LEGENDA!$D$28,E223=LEGENDA!$D$29,E223=LEGENDA!$D$31,E223=LEGENDA!$D$38),0.15,0))</f>
        <v/>
      </c>
      <c r="P223" s="140" t="str">
        <f>IF(L223="","",IF(AND(E223=LEGENDA!$D$39,H223=""),"BRAK kol.7",IF(AND(F223=LEGENDA!$A$105,H223=""),"BRAK kol.7",IF(AND(F223=LEGENDA!$A$106,H223=""),"BRAK kol.7",IF(AND(F223=LEGENDA!$A$107,H223=""),"BRAK kol.7",IF(AND(F223=LEGENDA!$A$108,H223=""),"BRAK kol.7",IF(AND(F223=LEGENDA!$A$109,H223=""),"BRAK kol.7",L223*O223)))))))</f>
        <v/>
      </c>
      <c r="Q223" s="141" t="str">
        <f t="shared" si="127"/>
        <v/>
      </c>
      <c r="R223" s="142" t="str">
        <f t="shared" si="105"/>
        <v/>
      </c>
      <c r="S223" s="522" t="str">
        <f t="shared" si="106"/>
        <v/>
      </c>
      <c r="T223" s="431" t="str">
        <f t="shared" si="128"/>
        <v/>
      </c>
      <c r="U223" s="523"/>
      <c r="V223" s="431" t="str">
        <f t="shared" si="107"/>
        <v/>
      </c>
      <c r="W223" s="524"/>
      <c r="X223" s="302" t="str">
        <f>IF(U223="","",IF(AND(V223="",W223=""),"",IF(AND(E223=LEGENDA!$D$39,H223=""),"BRAK kol.7",IF(AND(F223=LEGENDA!$A$105,H223="",E223=LEGENDA!$D$35),V223*W223,IF(AND(F223=LEGENDA!$A$105,H223="",E223=LEGENDA!$D$36),V223*W223,IF(AND(F223=LEGENDA!$A$105,H223=""),"BRAK kol.7",IF(AND(F223=LEGENDA!$A$106,H223=""),"BRAK kol.7",IF(AND(F223=LEGENDA!$A$107,H223=""),"BRAK kol.7",IF(AND(F223=LEGENDA!$A$108,H223=""),"BRAK kol.7",IF(AND(F223=LEGENDA!$A$109,H223=""),"BRAK kol.7",IF(AND(U223&gt;0,W223=""),"Brakkol21",IF(OR(T223="Błąd kol. 7",T223="Błąd kol.8"),T223,IF(AND(H223="",I223=""),"BRAKkol7-8",V223*W223)))))))))))))</f>
        <v/>
      </c>
      <c r="Y223" s="523"/>
      <c r="Z223" s="431" t="str">
        <f t="shared" si="108"/>
        <v/>
      </c>
      <c r="AA223" s="524"/>
      <c r="AB223" s="525" t="str">
        <f>IF(OR(Y223="",Z223="",AA223=""),"",IF(AND(E223=LEGENDA!$D$39,H223=""),"BRAK kol.7",IF(AND(F223=LEGENDA!$A$105,H223=""),"BRAK kol.7",IF(AND(F223=LEGENDA!$A$106,H223=""),"BRAK kol.7",IF(AND(F223=LEGENDA!$A$107,H223=""),"BRAK kol.7",IF(AND(F223=LEGENDA!$A$108,H223=""),"BRAK kol.7",IF(AND(F223=LEGENDA!$A$109,H223=""),"BRAK kol.7",Z223*AA223)))))))</f>
        <v/>
      </c>
      <c r="AC223" s="302" t="str">
        <f t="shared" si="129"/>
        <v/>
      </c>
      <c r="AD223" s="143" t="str">
        <f>IFERROR(IF(OR(J223="",AC223=""),"",IF(AND(E223=LEGENDA!$D$39,H223="",I223=""),"BRAK kol.7",AC223*$J223)),"BRAK kol.7")</f>
        <v/>
      </c>
      <c r="AE223" s="527" t="str">
        <f t="shared" si="109"/>
        <v/>
      </c>
      <c r="AF223" s="526" t="str">
        <f t="shared" si="110"/>
        <v/>
      </c>
      <c r="AG223" s="526" t="str">
        <f t="shared" si="111"/>
        <v/>
      </c>
      <c r="AH223" s="526" t="str">
        <f t="shared" si="130"/>
        <v/>
      </c>
      <c r="AI223" s="528"/>
      <c r="AJ223" s="529"/>
      <c r="AK223" s="286" t="str">
        <f t="shared" si="131"/>
        <v/>
      </c>
      <c r="AL223" s="287" t="str">
        <f t="shared" si="112"/>
        <v/>
      </c>
      <c r="AM223" s="287" t="str">
        <f t="shared" si="113"/>
        <v/>
      </c>
      <c r="AN223" s="530" t="str">
        <f>IF('ZASOBY N'!BD220="","",'ZASOBY N'!BD220)</f>
        <v/>
      </c>
      <c r="AO223" s="531"/>
      <c r="AP223" s="333">
        <f t="shared" si="132"/>
        <v>0</v>
      </c>
      <c r="AQ223" s="333">
        <f t="shared" si="135"/>
        <v>0</v>
      </c>
      <c r="AR223" s="333">
        <f t="shared" si="135"/>
        <v>0</v>
      </c>
      <c r="AS223" s="333">
        <f t="shared" si="133"/>
        <v>0</v>
      </c>
      <c r="AT223" s="333">
        <f t="shared" si="126"/>
        <v>0</v>
      </c>
      <c r="AU223" s="333">
        <f t="shared" si="134"/>
        <v>0</v>
      </c>
      <c r="AV223" s="532" t="str">
        <f>IF(BJ223=0,"",NN!BJ223)</f>
        <v/>
      </c>
      <c r="AW223" s="460" t="str">
        <f>IF('UPR BILANS N'!W221="","",'UPR BILANS N'!W221)</f>
        <v/>
      </c>
      <c r="AX223" s="533" t="str">
        <f t="shared" si="114"/>
        <v/>
      </c>
      <c r="AY223" s="533"/>
      <c r="AZ223" s="533"/>
      <c r="BA223" s="533"/>
      <c r="BB223" s="533"/>
      <c r="BC223" s="533"/>
      <c r="BD223" s="533"/>
      <c r="BE223" s="533"/>
      <c r="BF223" s="533"/>
      <c r="BG223" s="533"/>
      <c r="BH223" s="533"/>
      <c r="BI223" s="533"/>
      <c r="BJ223" s="414">
        <f>IFERROR(IF(AND(BL223=1,BM223=1,SUMIF($C223:$C$525,$C223,$AH223:$AH$525)=$BN223),$BN223,IF($BO223&gt;0,$BO223,IF(AND(B223=B224,C223=C224,D223=D224,J223=J224),AH223+AH224,IF(AND(COUNTIF($C$13:$C222,$C223)&gt;=1,COUNTIF($D$13:$D222,$D223)&gt;=1),0,IF(AND(SUMIF($B223:$B$525,$B223,$AH223:$AH$525)&gt;$AH223,SUMIF($C223:$C$525,$C223,$AH223:$AH$525)&gt;$AH223,SUMIF($D223:$D$525,$D223,$AH223:$AH$525)&gt;$AH223),SUMIF($C223:$C$525,$C223,$BN223:$BN$525),0))))),0)</f>
        <v>0</v>
      </c>
      <c r="BK223" s="534"/>
      <c r="BL223" s="535">
        <f>COUNTIFS('ZASOBY N'!$B220:$B$525,'ZASOBY N'!$B220,'ZASOBY N'!$C220:'ZASOBY N'!$C$525,'ZASOBY N'!$C220,'ZASOBY N'!$D220:'ZASOBY N'!$D$525,'ZASOBY N'!$D220,'ZASOBY N'!$H220:'ZASOBY N'!$H$525,'ZASOBY N'!$H220 )</f>
        <v>0</v>
      </c>
      <c r="BM223" s="536">
        <f>COUNTIFS('ZASOBY N'!$B$10:$B220,'ZASOBY N'!$B220,'ZASOBY N'!$C$10:'ZASOBY N'!$C220,'ZASOBY N'!$C220,'ZASOBY N'!$D$10:'ZASOBY N'!$D220,'ZASOBY N'!$D220,'ZASOBY N'!$H$10:'ZASOBY N'!$H220,'ZASOBY N'!$H220 )</f>
        <v>0</v>
      </c>
      <c r="BN223" s="537">
        <f t="shared" si="115"/>
        <v>0</v>
      </c>
      <c r="BO223" s="538">
        <f t="shared" si="116"/>
        <v>0</v>
      </c>
      <c r="BP223" s="533"/>
      <c r="BQ223" s="533"/>
      <c r="BR223" s="533"/>
      <c r="BS223" s="533"/>
      <c r="BT223" s="533"/>
      <c r="BU223" s="533"/>
      <c r="BV223" s="533"/>
      <c r="BW223" s="539" t="str">
        <f t="shared" si="117"/>
        <v/>
      </c>
      <c r="BX223" s="439" t="str">
        <f>IF(E223=0,"",NN!E223)</f>
        <v/>
      </c>
      <c r="BY223" s="396" t="str">
        <f>IF(A223="","",NN!A223)</f>
        <v/>
      </c>
      <c r="BZ223" s="428" t="str">
        <f>IF(OR(E223=LEGENDA!$D$30,E223=LEGENDA!$D$31,E223=LEGENDA!$D$32,E223=LEGENDA!$D$33,E223=LEGENDA!$D$34,E223=LEGENDA!$D$35,E223=LEGENDA!$D$36,E223=LEGENDA!$D$37),AV223,"")</f>
        <v/>
      </c>
      <c r="CA223" s="428" t="str">
        <f>IF(OR(E223=LEGENDA!$D$30,E223=LEGENDA!$D$31,E223=LEGENDA!$D$32,E223=LEGENDA!$D$33,E223=LEGENDA!$D$34,E223=LEGENDA!$D$35,E223=LEGENDA!$D$36,E223=LEGENDA!$D$37),AG223,"")</f>
        <v/>
      </c>
      <c r="CB223" s="397" t="str">
        <f t="shared" si="118"/>
        <v/>
      </c>
      <c r="CC223" s="397" t="str">
        <f t="shared" si="119"/>
        <v/>
      </c>
      <c r="CD223" s="397" t="str">
        <f t="shared" si="120"/>
        <v/>
      </c>
      <c r="CE223" s="397" t="str">
        <f t="shared" si="121"/>
        <v/>
      </c>
      <c r="CF223" s="397" t="str">
        <f t="shared" si="122"/>
        <v/>
      </c>
      <c r="CG223" s="397" t="str">
        <f t="shared" si="123"/>
        <v/>
      </c>
      <c r="CH223" s="397" t="str">
        <f>IF(OR(E223=LEGENDA!$D$28,E223=LEGENDA!$D$29,E223=LEGENDA!$D$30,E223=LEGENDA!$D$31,E223=LEGENDA!$D$32,E223=LEGENDA!$D$33,E223=LEGENDA!$D$34,E223=LEGENDA!$D$35,E223=LEGENDA!$D$36,E223=LEGENDA!$D$39),1,"")</f>
        <v/>
      </c>
      <c r="CI223" s="397" t="str">
        <f t="shared" si="124"/>
        <v/>
      </c>
      <c r="CJ223" s="397" t="str">
        <f t="shared" si="125"/>
        <v/>
      </c>
    </row>
    <row r="224" spans="1:88" s="50" customFormat="1" ht="16.2" customHeight="1" thickBot="1" x14ac:dyDescent="0.3">
      <c r="A224" s="514" t="str">
        <f>IF('ZASOBY N'!A221="","",'ZASOBY N'!A221)</f>
        <v/>
      </c>
      <c r="B224" s="515" t="str">
        <f>IF('ZASOBY N'!B221="","",'ZASOBY N'!B221)</f>
        <v/>
      </c>
      <c r="C224" s="515" t="str">
        <f>IF('ZASOBY N'!C221="","",'ZASOBY N'!C221)</f>
        <v/>
      </c>
      <c r="D224" s="516" t="str">
        <f>IF('ZASOBY N'!D221="","",'ZASOBY N'!D221)</f>
        <v/>
      </c>
      <c r="E224" s="404"/>
      <c r="F224" s="517"/>
      <c r="G224" s="518"/>
      <c r="H224" s="301"/>
      <c r="I224" s="301"/>
      <c r="J224" s="147" t="str">
        <f>IF('ZASOBY N'!$F221="","",'ZASOBY N'!$F221)</f>
        <v/>
      </c>
      <c r="K224" s="519"/>
      <c r="L224" s="520" t="str">
        <f t="shared" si="104"/>
        <v/>
      </c>
      <c r="M224" s="521"/>
      <c r="N224" s="521"/>
      <c r="O224" s="140" t="str">
        <f>IF(L224="","",IF(OR(E224=LEGENDA!$D$28,E224=LEGENDA!$D$29,E224=LEGENDA!$D$31,E224=LEGENDA!$D$38),0.15,0))</f>
        <v/>
      </c>
      <c r="P224" s="140" t="str">
        <f>IF(L224="","",IF(AND(E224=LEGENDA!$D$39,H224=""),"BRAK kol.7",IF(AND(F224=LEGENDA!$A$105,H224=""),"BRAK kol.7",IF(AND(F224=LEGENDA!$A$106,H224=""),"BRAK kol.7",IF(AND(F224=LEGENDA!$A$107,H224=""),"BRAK kol.7",IF(AND(F224=LEGENDA!$A$108,H224=""),"BRAK kol.7",IF(AND(F224=LEGENDA!$A$109,H224=""),"BRAK kol.7",L224*O224)))))))</f>
        <v/>
      </c>
      <c r="Q224" s="141" t="str">
        <f t="shared" si="127"/>
        <v/>
      </c>
      <c r="R224" s="142" t="str">
        <f t="shared" si="105"/>
        <v/>
      </c>
      <c r="S224" s="522" t="str">
        <f t="shared" si="106"/>
        <v/>
      </c>
      <c r="T224" s="431" t="str">
        <f t="shared" si="128"/>
        <v/>
      </c>
      <c r="U224" s="523"/>
      <c r="V224" s="431" t="str">
        <f t="shared" si="107"/>
        <v/>
      </c>
      <c r="W224" s="524"/>
      <c r="X224" s="302" t="str">
        <f>IF(U224="","",IF(AND(V224="",W224=""),"",IF(AND(E224=LEGENDA!$D$39,H224=""),"BRAK kol.7",IF(AND(F224=LEGENDA!$A$105,H224="",E224=LEGENDA!$D$35),V224*W224,IF(AND(F224=LEGENDA!$A$105,H224="",E224=LEGENDA!$D$36),V224*W224,IF(AND(F224=LEGENDA!$A$105,H224=""),"BRAK kol.7",IF(AND(F224=LEGENDA!$A$106,H224=""),"BRAK kol.7",IF(AND(F224=LEGENDA!$A$107,H224=""),"BRAK kol.7",IF(AND(F224=LEGENDA!$A$108,H224=""),"BRAK kol.7",IF(AND(F224=LEGENDA!$A$109,H224=""),"BRAK kol.7",IF(AND(U224&gt;0,W224=""),"Brakkol21",IF(OR(T224="Błąd kol. 7",T224="Błąd kol.8"),T224,IF(AND(H224="",I224=""),"BRAKkol7-8",V224*W224)))))))))))))</f>
        <v/>
      </c>
      <c r="Y224" s="523"/>
      <c r="Z224" s="431" t="str">
        <f t="shared" si="108"/>
        <v/>
      </c>
      <c r="AA224" s="524"/>
      <c r="AB224" s="525" t="str">
        <f>IF(OR(Y224="",Z224="",AA224=""),"",IF(AND(E224=LEGENDA!$D$39,H224=""),"BRAK kol.7",IF(AND(F224=LEGENDA!$A$105,H224=""),"BRAK kol.7",IF(AND(F224=LEGENDA!$A$106,H224=""),"BRAK kol.7",IF(AND(F224=LEGENDA!$A$107,H224=""),"BRAK kol.7",IF(AND(F224=LEGENDA!$A$108,H224=""),"BRAK kol.7",IF(AND(F224=LEGENDA!$A$109,H224=""),"BRAK kol.7",Z224*AA224)))))))</f>
        <v/>
      </c>
      <c r="AC224" s="302" t="str">
        <f t="shared" si="129"/>
        <v/>
      </c>
      <c r="AD224" s="143" t="str">
        <f>IFERROR(IF(OR(J224="",AC224=""),"",IF(AND(E224=LEGENDA!$D$39,H224="",I224=""),"BRAK kol.7",AC224*$J224)),"BRAK kol.7")</f>
        <v/>
      </c>
      <c r="AE224" s="527" t="str">
        <f t="shared" si="109"/>
        <v/>
      </c>
      <c r="AF224" s="526" t="str">
        <f t="shared" si="110"/>
        <v/>
      </c>
      <c r="AG224" s="526" t="str">
        <f t="shared" si="111"/>
        <v/>
      </c>
      <c r="AH224" s="526" t="str">
        <f t="shared" si="130"/>
        <v/>
      </c>
      <c r="AI224" s="528"/>
      <c r="AJ224" s="529"/>
      <c r="AK224" s="286" t="str">
        <f t="shared" si="131"/>
        <v/>
      </c>
      <c r="AL224" s="287" t="str">
        <f t="shared" si="112"/>
        <v/>
      </c>
      <c r="AM224" s="287" t="str">
        <f t="shared" si="113"/>
        <v/>
      </c>
      <c r="AN224" s="530" t="str">
        <f>IF('ZASOBY N'!BD221="","",'ZASOBY N'!BD221)</f>
        <v/>
      </c>
      <c r="AO224" s="531"/>
      <c r="AP224" s="333">
        <f t="shared" si="132"/>
        <v>0</v>
      </c>
      <c r="AQ224" s="333">
        <f t="shared" si="135"/>
        <v>0</v>
      </c>
      <c r="AR224" s="333">
        <f t="shared" si="135"/>
        <v>0</v>
      </c>
      <c r="AS224" s="333">
        <f t="shared" si="133"/>
        <v>0</v>
      </c>
      <c r="AT224" s="333">
        <f t="shared" si="126"/>
        <v>0</v>
      </c>
      <c r="AU224" s="333">
        <f t="shared" si="134"/>
        <v>0</v>
      </c>
      <c r="AV224" s="532" t="str">
        <f>IF(BJ224=0,"",NN!BJ224)</f>
        <v/>
      </c>
      <c r="AW224" s="460" t="str">
        <f>IF('UPR BILANS N'!W222="","",'UPR BILANS N'!W222)</f>
        <v/>
      </c>
      <c r="AX224" s="533" t="str">
        <f t="shared" si="114"/>
        <v/>
      </c>
      <c r="AY224" s="533"/>
      <c r="AZ224" s="533"/>
      <c r="BA224" s="533"/>
      <c r="BB224" s="533"/>
      <c r="BC224" s="533"/>
      <c r="BD224" s="533"/>
      <c r="BE224" s="533"/>
      <c r="BF224" s="533"/>
      <c r="BG224" s="533"/>
      <c r="BH224" s="533"/>
      <c r="BI224" s="533"/>
      <c r="BJ224" s="414">
        <f>IFERROR(IF(AND(BL224=1,BM224=1,SUMIF($C224:$C$525,$C224,$AH224:$AH$525)=$BN224),$BN224,IF($BO224&gt;0,$BO224,IF(AND(B224=B225,C224=C225,D224=D225,J224=J225),AH224+AH225,IF(AND(COUNTIF($C$13:$C223,$C224)&gt;=1,COUNTIF($D$13:$D223,$D224)&gt;=1),0,IF(AND(SUMIF($B224:$B$525,$B224,$AH224:$AH$525)&gt;$AH224,SUMIF($C224:$C$525,$C224,$AH224:$AH$525)&gt;$AH224,SUMIF($D224:$D$525,$D224,$AH224:$AH$525)&gt;$AH224),SUMIF($C224:$C$525,$C224,$BN224:$BN$525),0))))),0)</f>
        <v>0</v>
      </c>
      <c r="BK224" s="534"/>
      <c r="BL224" s="535">
        <f>COUNTIFS('ZASOBY N'!$B221:$B$525,'ZASOBY N'!$B221,'ZASOBY N'!$C221:'ZASOBY N'!$C$525,'ZASOBY N'!$C221,'ZASOBY N'!$D221:'ZASOBY N'!$D$525,'ZASOBY N'!$D221,'ZASOBY N'!$H221:'ZASOBY N'!$H$525,'ZASOBY N'!$H221 )</f>
        <v>0</v>
      </c>
      <c r="BM224" s="536">
        <f>COUNTIFS('ZASOBY N'!$B$10:$B221,'ZASOBY N'!$B221,'ZASOBY N'!$C$10:'ZASOBY N'!$C221,'ZASOBY N'!$C221,'ZASOBY N'!$D$10:'ZASOBY N'!$D221,'ZASOBY N'!$D221,'ZASOBY N'!$H$10:'ZASOBY N'!$H221,'ZASOBY N'!$H221 )</f>
        <v>0</v>
      </c>
      <c r="BN224" s="537">
        <f t="shared" si="115"/>
        <v>0</v>
      </c>
      <c r="BO224" s="538">
        <f t="shared" si="116"/>
        <v>0</v>
      </c>
      <c r="BP224" s="533"/>
      <c r="BQ224" s="533"/>
      <c r="BR224" s="533"/>
      <c r="BS224" s="533"/>
      <c r="BT224" s="533"/>
      <c r="BU224" s="533"/>
      <c r="BV224" s="533"/>
      <c r="BW224" s="539" t="str">
        <f t="shared" si="117"/>
        <v/>
      </c>
      <c r="BX224" s="439" t="str">
        <f>IF(E224=0,"",NN!E224)</f>
        <v/>
      </c>
      <c r="BY224" s="396" t="str">
        <f>IF(A224="","",NN!A224)</f>
        <v/>
      </c>
      <c r="BZ224" s="428" t="str">
        <f>IF(OR(E224=LEGENDA!$D$30,E224=LEGENDA!$D$31,E224=LEGENDA!$D$32,E224=LEGENDA!$D$33,E224=LEGENDA!$D$34,E224=LEGENDA!$D$35,E224=LEGENDA!$D$36,E224=LEGENDA!$D$37),AV224,"")</f>
        <v/>
      </c>
      <c r="CA224" s="428" t="str">
        <f>IF(OR(E224=LEGENDA!$D$30,E224=LEGENDA!$D$31,E224=LEGENDA!$D$32,E224=LEGENDA!$D$33,E224=LEGENDA!$D$34,E224=LEGENDA!$D$35,E224=LEGENDA!$D$36,E224=LEGENDA!$D$37),AG224,"")</f>
        <v/>
      </c>
      <c r="CB224" s="397" t="str">
        <f t="shared" si="118"/>
        <v/>
      </c>
      <c r="CC224" s="397" t="str">
        <f t="shared" si="119"/>
        <v/>
      </c>
      <c r="CD224" s="397" t="str">
        <f t="shared" si="120"/>
        <v/>
      </c>
      <c r="CE224" s="397" t="str">
        <f t="shared" si="121"/>
        <v/>
      </c>
      <c r="CF224" s="397" t="str">
        <f t="shared" si="122"/>
        <v/>
      </c>
      <c r="CG224" s="397" t="str">
        <f t="shared" si="123"/>
        <v/>
      </c>
      <c r="CH224" s="397" t="str">
        <f>IF(OR(E224=LEGENDA!$D$28,E224=LEGENDA!$D$29,E224=LEGENDA!$D$30,E224=LEGENDA!$D$31,E224=LEGENDA!$D$32,E224=LEGENDA!$D$33,E224=LEGENDA!$D$34,E224=LEGENDA!$D$35,E224=LEGENDA!$D$36,E224=LEGENDA!$D$39),1,"")</f>
        <v/>
      </c>
      <c r="CI224" s="397" t="str">
        <f t="shared" si="124"/>
        <v/>
      </c>
      <c r="CJ224" s="397" t="str">
        <f t="shared" si="125"/>
        <v/>
      </c>
    </row>
    <row r="225" spans="1:88" s="50" customFormat="1" ht="16.2" customHeight="1" thickBot="1" x14ac:dyDescent="0.3">
      <c r="A225" s="514" t="str">
        <f>IF('ZASOBY N'!A222="","",'ZASOBY N'!A222)</f>
        <v/>
      </c>
      <c r="B225" s="515" t="str">
        <f>IF('ZASOBY N'!B222="","",'ZASOBY N'!B222)</f>
        <v/>
      </c>
      <c r="C225" s="515" t="str">
        <f>IF('ZASOBY N'!C222="","",'ZASOBY N'!C222)</f>
        <v/>
      </c>
      <c r="D225" s="516" t="str">
        <f>IF('ZASOBY N'!D222="","",'ZASOBY N'!D222)</f>
        <v/>
      </c>
      <c r="E225" s="404"/>
      <c r="F225" s="517"/>
      <c r="G225" s="518"/>
      <c r="H225" s="301"/>
      <c r="I225" s="301"/>
      <c r="J225" s="147" t="str">
        <f>IF('ZASOBY N'!$F222="","",'ZASOBY N'!$F222)</f>
        <v/>
      </c>
      <c r="K225" s="519"/>
      <c r="L225" s="520" t="str">
        <f t="shared" si="104"/>
        <v/>
      </c>
      <c r="M225" s="521"/>
      <c r="N225" s="521"/>
      <c r="O225" s="140" t="str">
        <f>IF(L225="","",IF(OR(E225=LEGENDA!$D$28,E225=LEGENDA!$D$29,E225=LEGENDA!$D$31,E225=LEGENDA!$D$38),0.15,0))</f>
        <v/>
      </c>
      <c r="P225" s="140" t="str">
        <f>IF(L225="","",IF(AND(E225=LEGENDA!$D$39,H225=""),"BRAK kol.7",IF(AND(F225=LEGENDA!$A$105,H225=""),"BRAK kol.7",IF(AND(F225=LEGENDA!$A$106,H225=""),"BRAK kol.7",IF(AND(F225=LEGENDA!$A$107,H225=""),"BRAK kol.7",IF(AND(F225=LEGENDA!$A$108,H225=""),"BRAK kol.7",IF(AND(F225=LEGENDA!$A$109,H225=""),"BRAK kol.7",L225*O225)))))))</f>
        <v/>
      </c>
      <c r="Q225" s="141" t="str">
        <f t="shared" si="127"/>
        <v/>
      </c>
      <c r="R225" s="142" t="str">
        <f t="shared" si="105"/>
        <v/>
      </c>
      <c r="S225" s="522" t="str">
        <f t="shared" si="106"/>
        <v/>
      </c>
      <c r="T225" s="431" t="str">
        <f t="shared" si="128"/>
        <v/>
      </c>
      <c r="U225" s="523"/>
      <c r="V225" s="431" t="str">
        <f t="shared" si="107"/>
        <v/>
      </c>
      <c r="W225" s="524"/>
      <c r="X225" s="302" t="str">
        <f>IF(U225="","",IF(AND(V225="",W225=""),"",IF(AND(E225=LEGENDA!$D$39,H225=""),"BRAK kol.7",IF(AND(F225=LEGENDA!$A$105,H225="",E225=LEGENDA!$D$35),V225*W225,IF(AND(F225=LEGENDA!$A$105,H225="",E225=LEGENDA!$D$36),V225*W225,IF(AND(F225=LEGENDA!$A$105,H225=""),"BRAK kol.7",IF(AND(F225=LEGENDA!$A$106,H225=""),"BRAK kol.7",IF(AND(F225=LEGENDA!$A$107,H225=""),"BRAK kol.7",IF(AND(F225=LEGENDA!$A$108,H225=""),"BRAK kol.7",IF(AND(F225=LEGENDA!$A$109,H225=""),"BRAK kol.7",IF(AND(U225&gt;0,W225=""),"Brakkol21",IF(OR(T225="Błąd kol. 7",T225="Błąd kol.8"),T225,IF(AND(H225="",I225=""),"BRAKkol7-8",V225*W225)))))))))))))</f>
        <v/>
      </c>
      <c r="Y225" s="523"/>
      <c r="Z225" s="431" t="str">
        <f t="shared" si="108"/>
        <v/>
      </c>
      <c r="AA225" s="524"/>
      <c r="AB225" s="525" t="str">
        <f>IF(OR(Y225="",Z225="",AA225=""),"",IF(AND(E225=LEGENDA!$D$39,H225=""),"BRAK kol.7",IF(AND(F225=LEGENDA!$A$105,H225=""),"BRAK kol.7",IF(AND(F225=LEGENDA!$A$106,H225=""),"BRAK kol.7",IF(AND(F225=LEGENDA!$A$107,H225=""),"BRAK kol.7",IF(AND(F225=LEGENDA!$A$108,H225=""),"BRAK kol.7",IF(AND(F225=LEGENDA!$A$109,H225=""),"BRAK kol.7",Z225*AA225)))))))</f>
        <v/>
      </c>
      <c r="AC225" s="302" t="str">
        <f t="shared" si="129"/>
        <v/>
      </c>
      <c r="AD225" s="143" t="str">
        <f>IFERROR(IF(OR(J225="",AC225=""),"",IF(AND(E225=LEGENDA!$D$39,H225="",I225=""),"BRAK kol.7",AC225*$J225)),"BRAK kol.7")</f>
        <v/>
      </c>
      <c r="AE225" s="527" t="str">
        <f t="shared" si="109"/>
        <v/>
      </c>
      <c r="AF225" s="526" t="str">
        <f t="shared" si="110"/>
        <v/>
      </c>
      <c r="AG225" s="526" t="str">
        <f t="shared" si="111"/>
        <v/>
      </c>
      <c r="AH225" s="526" t="str">
        <f t="shared" si="130"/>
        <v/>
      </c>
      <c r="AI225" s="528"/>
      <c r="AJ225" s="529"/>
      <c r="AK225" s="286" t="str">
        <f t="shared" si="131"/>
        <v/>
      </c>
      <c r="AL225" s="287" t="str">
        <f t="shared" si="112"/>
        <v/>
      </c>
      <c r="AM225" s="287" t="str">
        <f t="shared" si="113"/>
        <v/>
      </c>
      <c r="AN225" s="530" t="str">
        <f>IF('ZASOBY N'!BD222="","",'ZASOBY N'!BD222)</f>
        <v/>
      </c>
      <c r="AO225" s="531"/>
      <c r="AP225" s="333">
        <f t="shared" si="132"/>
        <v>0</v>
      </c>
      <c r="AQ225" s="333">
        <f t="shared" si="135"/>
        <v>0</v>
      </c>
      <c r="AR225" s="333">
        <f t="shared" si="135"/>
        <v>0</v>
      </c>
      <c r="AS225" s="333">
        <f t="shared" si="133"/>
        <v>0</v>
      </c>
      <c r="AT225" s="333">
        <f t="shared" si="126"/>
        <v>0</v>
      </c>
      <c r="AU225" s="333">
        <f t="shared" si="134"/>
        <v>0</v>
      </c>
      <c r="AV225" s="532" t="str">
        <f>IF(BJ225=0,"",NN!BJ225)</f>
        <v/>
      </c>
      <c r="AW225" s="460" t="str">
        <f>IF('UPR BILANS N'!W223="","",'UPR BILANS N'!W223)</f>
        <v/>
      </c>
      <c r="AX225" s="533" t="str">
        <f t="shared" si="114"/>
        <v/>
      </c>
      <c r="AY225" s="533"/>
      <c r="AZ225" s="533"/>
      <c r="BA225" s="533"/>
      <c r="BB225" s="533"/>
      <c r="BC225" s="533"/>
      <c r="BD225" s="533"/>
      <c r="BE225" s="533"/>
      <c r="BF225" s="533"/>
      <c r="BG225" s="533"/>
      <c r="BH225" s="533"/>
      <c r="BI225" s="533"/>
      <c r="BJ225" s="414">
        <f>IFERROR(IF(AND(BL225=1,BM225=1,SUMIF($C225:$C$525,$C225,$AH225:$AH$525)=$BN225),$BN225,IF($BO225&gt;0,$BO225,IF(AND(B225=B226,C225=C226,D225=D226,J225=J226),AH225+AH226,IF(AND(COUNTIF($C$13:$C224,$C225)&gt;=1,COUNTIF($D$13:$D224,$D225)&gt;=1),0,IF(AND(SUMIF($B225:$B$525,$B225,$AH225:$AH$525)&gt;$AH225,SUMIF($C225:$C$525,$C225,$AH225:$AH$525)&gt;$AH225,SUMIF($D225:$D$525,$D225,$AH225:$AH$525)&gt;$AH225),SUMIF($C225:$C$525,$C225,$BN225:$BN$525),0))))),0)</f>
        <v>0</v>
      </c>
      <c r="BK225" s="534"/>
      <c r="BL225" s="535">
        <f>COUNTIFS('ZASOBY N'!$B222:$B$525,'ZASOBY N'!$B222,'ZASOBY N'!$C222:'ZASOBY N'!$C$525,'ZASOBY N'!$C222,'ZASOBY N'!$D222:'ZASOBY N'!$D$525,'ZASOBY N'!$D222,'ZASOBY N'!$H222:'ZASOBY N'!$H$525,'ZASOBY N'!$H222 )</f>
        <v>0</v>
      </c>
      <c r="BM225" s="536">
        <f>COUNTIFS('ZASOBY N'!$B$10:$B222,'ZASOBY N'!$B222,'ZASOBY N'!$C$10:'ZASOBY N'!$C222,'ZASOBY N'!$C222,'ZASOBY N'!$D$10:'ZASOBY N'!$D222,'ZASOBY N'!$D222,'ZASOBY N'!$H$10:'ZASOBY N'!$H222,'ZASOBY N'!$H222 )</f>
        <v>0</v>
      </c>
      <c r="BN225" s="537">
        <f t="shared" si="115"/>
        <v>0</v>
      </c>
      <c r="BO225" s="538">
        <f t="shared" si="116"/>
        <v>0</v>
      </c>
      <c r="BP225" s="533"/>
      <c r="BQ225" s="533"/>
      <c r="BR225" s="533"/>
      <c r="BS225" s="533"/>
      <c r="BT225" s="533"/>
      <c r="BU225" s="533"/>
      <c r="BV225" s="533"/>
      <c r="BW225" s="539" t="str">
        <f t="shared" si="117"/>
        <v/>
      </c>
      <c r="BX225" s="439" t="str">
        <f>IF(E225=0,"",NN!E225)</f>
        <v/>
      </c>
      <c r="BY225" s="396" t="str">
        <f>IF(A225="","",NN!A225)</f>
        <v/>
      </c>
      <c r="BZ225" s="428" t="str">
        <f>IF(OR(E225=LEGENDA!$D$30,E225=LEGENDA!$D$31,E225=LEGENDA!$D$32,E225=LEGENDA!$D$33,E225=LEGENDA!$D$34,E225=LEGENDA!$D$35,E225=LEGENDA!$D$36,E225=LEGENDA!$D$37),AV225,"")</f>
        <v/>
      </c>
      <c r="CA225" s="428" t="str">
        <f>IF(OR(E225=LEGENDA!$D$30,E225=LEGENDA!$D$31,E225=LEGENDA!$D$32,E225=LEGENDA!$D$33,E225=LEGENDA!$D$34,E225=LEGENDA!$D$35,E225=LEGENDA!$D$36,E225=LEGENDA!$D$37),AG225,"")</f>
        <v/>
      </c>
      <c r="CB225" s="397" t="str">
        <f t="shared" si="118"/>
        <v/>
      </c>
      <c r="CC225" s="397" t="str">
        <f t="shared" si="119"/>
        <v/>
      </c>
      <c r="CD225" s="397" t="str">
        <f t="shared" si="120"/>
        <v/>
      </c>
      <c r="CE225" s="397" t="str">
        <f t="shared" si="121"/>
        <v/>
      </c>
      <c r="CF225" s="397" t="str">
        <f t="shared" si="122"/>
        <v/>
      </c>
      <c r="CG225" s="397" t="str">
        <f t="shared" si="123"/>
        <v/>
      </c>
      <c r="CH225" s="397" t="str">
        <f>IF(OR(E225=LEGENDA!$D$28,E225=LEGENDA!$D$29,E225=LEGENDA!$D$30,E225=LEGENDA!$D$31,E225=LEGENDA!$D$32,E225=LEGENDA!$D$33,E225=LEGENDA!$D$34,E225=LEGENDA!$D$35,E225=LEGENDA!$D$36,E225=LEGENDA!$D$39),1,"")</f>
        <v/>
      </c>
      <c r="CI225" s="397" t="str">
        <f t="shared" si="124"/>
        <v/>
      </c>
      <c r="CJ225" s="397" t="str">
        <f t="shared" si="125"/>
        <v/>
      </c>
    </row>
    <row r="226" spans="1:88" s="50" customFormat="1" ht="16.2" customHeight="1" thickBot="1" x14ac:dyDescent="0.3">
      <c r="A226" s="514" t="str">
        <f>IF('ZASOBY N'!A223="","",'ZASOBY N'!A223)</f>
        <v/>
      </c>
      <c r="B226" s="515" t="str">
        <f>IF('ZASOBY N'!B223="","",'ZASOBY N'!B223)</f>
        <v/>
      </c>
      <c r="C226" s="515" t="str">
        <f>IF('ZASOBY N'!C223="","",'ZASOBY N'!C223)</f>
        <v/>
      </c>
      <c r="D226" s="516" t="str">
        <f>IF('ZASOBY N'!D223="","",'ZASOBY N'!D223)</f>
        <v/>
      </c>
      <c r="E226" s="404"/>
      <c r="F226" s="517"/>
      <c r="G226" s="518"/>
      <c r="H226" s="301"/>
      <c r="I226" s="301"/>
      <c r="J226" s="147" t="str">
        <f>IF('ZASOBY N'!$F223="","",'ZASOBY N'!$F223)</f>
        <v/>
      </c>
      <c r="K226" s="519"/>
      <c r="L226" s="520" t="str">
        <f t="shared" si="104"/>
        <v/>
      </c>
      <c r="M226" s="521"/>
      <c r="N226" s="521"/>
      <c r="O226" s="140" t="str">
        <f>IF(L226="","",IF(OR(E226=LEGENDA!$D$28,E226=LEGENDA!$D$29,E226=LEGENDA!$D$31,E226=LEGENDA!$D$38),0.15,0))</f>
        <v/>
      </c>
      <c r="P226" s="140" t="str">
        <f>IF(L226="","",IF(AND(E226=LEGENDA!$D$39,H226=""),"BRAK kol.7",IF(AND(F226=LEGENDA!$A$105,H226=""),"BRAK kol.7",IF(AND(F226=LEGENDA!$A$106,H226=""),"BRAK kol.7",IF(AND(F226=LEGENDA!$A$107,H226=""),"BRAK kol.7",IF(AND(F226=LEGENDA!$A$108,H226=""),"BRAK kol.7",IF(AND(F226=LEGENDA!$A$109,H226=""),"BRAK kol.7",L226*O226)))))))</f>
        <v/>
      </c>
      <c r="Q226" s="141" t="str">
        <f t="shared" si="127"/>
        <v/>
      </c>
      <c r="R226" s="142" t="str">
        <f t="shared" si="105"/>
        <v/>
      </c>
      <c r="S226" s="522" t="str">
        <f t="shared" si="106"/>
        <v/>
      </c>
      <c r="T226" s="431" t="str">
        <f t="shared" si="128"/>
        <v/>
      </c>
      <c r="U226" s="523"/>
      <c r="V226" s="431" t="str">
        <f t="shared" si="107"/>
        <v/>
      </c>
      <c r="W226" s="524"/>
      <c r="X226" s="302" t="str">
        <f>IF(U226="","",IF(AND(V226="",W226=""),"",IF(AND(E226=LEGENDA!$D$39,H226=""),"BRAK kol.7",IF(AND(F226=LEGENDA!$A$105,H226="",E226=LEGENDA!$D$35),V226*W226,IF(AND(F226=LEGENDA!$A$105,H226="",E226=LEGENDA!$D$36),V226*W226,IF(AND(F226=LEGENDA!$A$105,H226=""),"BRAK kol.7",IF(AND(F226=LEGENDA!$A$106,H226=""),"BRAK kol.7",IF(AND(F226=LEGENDA!$A$107,H226=""),"BRAK kol.7",IF(AND(F226=LEGENDA!$A$108,H226=""),"BRAK kol.7",IF(AND(F226=LEGENDA!$A$109,H226=""),"BRAK kol.7",IF(AND(U226&gt;0,W226=""),"Brakkol21",IF(OR(T226="Błąd kol. 7",T226="Błąd kol.8"),T226,IF(AND(H226="",I226=""),"BRAKkol7-8",V226*W226)))))))))))))</f>
        <v/>
      </c>
      <c r="Y226" s="523"/>
      <c r="Z226" s="431" t="str">
        <f t="shared" si="108"/>
        <v/>
      </c>
      <c r="AA226" s="524"/>
      <c r="AB226" s="525" t="str">
        <f>IF(OR(Y226="",Z226="",AA226=""),"",IF(AND(E226=LEGENDA!$D$39,H226=""),"BRAK kol.7",IF(AND(F226=LEGENDA!$A$105,H226=""),"BRAK kol.7",IF(AND(F226=LEGENDA!$A$106,H226=""),"BRAK kol.7",IF(AND(F226=LEGENDA!$A$107,H226=""),"BRAK kol.7",IF(AND(F226=LEGENDA!$A$108,H226=""),"BRAK kol.7",IF(AND(F226=LEGENDA!$A$109,H226=""),"BRAK kol.7",Z226*AA226)))))))</f>
        <v/>
      </c>
      <c r="AC226" s="302" t="str">
        <f t="shared" si="129"/>
        <v/>
      </c>
      <c r="AD226" s="143" t="str">
        <f>IFERROR(IF(OR(J226="",AC226=""),"",IF(AND(E226=LEGENDA!$D$39,H226="",I226=""),"BRAK kol.7",AC226*$J226)),"BRAK kol.7")</f>
        <v/>
      </c>
      <c r="AE226" s="527" t="str">
        <f t="shared" si="109"/>
        <v/>
      </c>
      <c r="AF226" s="526" t="str">
        <f t="shared" si="110"/>
        <v/>
      </c>
      <c r="AG226" s="526" t="str">
        <f t="shared" si="111"/>
        <v/>
      </c>
      <c r="AH226" s="526" t="str">
        <f t="shared" si="130"/>
        <v/>
      </c>
      <c r="AI226" s="528"/>
      <c r="AJ226" s="529"/>
      <c r="AK226" s="286" t="str">
        <f t="shared" si="131"/>
        <v/>
      </c>
      <c r="AL226" s="287" t="str">
        <f t="shared" si="112"/>
        <v/>
      </c>
      <c r="AM226" s="287" t="str">
        <f t="shared" si="113"/>
        <v/>
      </c>
      <c r="AN226" s="530" t="str">
        <f>IF('ZASOBY N'!BD223="","",'ZASOBY N'!BD223)</f>
        <v/>
      </c>
      <c r="AO226" s="531"/>
      <c r="AP226" s="333">
        <f t="shared" si="132"/>
        <v>0</v>
      </c>
      <c r="AQ226" s="333">
        <f t="shared" si="135"/>
        <v>0</v>
      </c>
      <c r="AR226" s="333">
        <f t="shared" si="135"/>
        <v>0</v>
      </c>
      <c r="AS226" s="333">
        <f t="shared" si="133"/>
        <v>0</v>
      </c>
      <c r="AT226" s="333">
        <f t="shared" si="126"/>
        <v>0</v>
      </c>
      <c r="AU226" s="333">
        <f t="shared" si="134"/>
        <v>0</v>
      </c>
      <c r="AV226" s="532" t="str">
        <f>IF(BJ226=0,"",NN!BJ226)</f>
        <v/>
      </c>
      <c r="AW226" s="460" t="str">
        <f>IF('UPR BILANS N'!W224="","",'UPR BILANS N'!W224)</f>
        <v/>
      </c>
      <c r="AX226" s="533" t="str">
        <f t="shared" si="114"/>
        <v/>
      </c>
      <c r="AY226" s="533"/>
      <c r="AZ226" s="533"/>
      <c r="BA226" s="533"/>
      <c r="BB226" s="533"/>
      <c r="BC226" s="533"/>
      <c r="BD226" s="533"/>
      <c r="BE226" s="533"/>
      <c r="BF226" s="533"/>
      <c r="BG226" s="533"/>
      <c r="BH226" s="533"/>
      <c r="BI226" s="533"/>
      <c r="BJ226" s="414">
        <f>IFERROR(IF(AND(BL226=1,BM226=1,SUMIF($C226:$C$525,$C226,$AH226:$AH$525)=$BN226),$BN226,IF($BO226&gt;0,$BO226,IF(AND(B226=B227,C226=C227,D226=D227,J226=J227),AH226+AH227,IF(AND(COUNTIF($C$13:$C225,$C226)&gt;=1,COUNTIF($D$13:$D225,$D226)&gt;=1),0,IF(AND(SUMIF($B226:$B$525,$B226,$AH226:$AH$525)&gt;$AH226,SUMIF($C226:$C$525,$C226,$AH226:$AH$525)&gt;$AH226,SUMIF($D226:$D$525,$D226,$AH226:$AH$525)&gt;$AH226),SUMIF($C226:$C$525,$C226,$BN226:$BN$525),0))))),0)</f>
        <v>0</v>
      </c>
      <c r="BK226" s="534"/>
      <c r="BL226" s="535">
        <f>COUNTIFS('ZASOBY N'!$B223:$B$525,'ZASOBY N'!$B223,'ZASOBY N'!$C223:'ZASOBY N'!$C$525,'ZASOBY N'!$C223,'ZASOBY N'!$D223:'ZASOBY N'!$D$525,'ZASOBY N'!$D223,'ZASOBY N'!$H223:'ZASOBY N'!$H$525,'ZASOBY N'!$H223 )</f>
        <v>0</v>
      </c>
      <c r="BM226" s="536">
        <f>COUNTIFS('ZASOBY N'!$B$10:$B223,'ZASOBY N'!$B223,'ZASOBY N'!$C$10:'ZASOBY N'!$C223,'ZASOBY N'!$C223,'ZASOBY N'!$D$10:'ZASOBY N'!$D223,'ZASOBY N'!$D223,'ZASOBY N'!$H$10:'ZASOBY N'!$H223,'ZASOBY N'!$H223 )</f>
        <v>0</v>
      </c>
      <c r="BN226" s="537">
        <f t="shared" si="115"/>
        <v>0</v>
      </c>
      <c r="BO226" s="538">
        <f t="shared" si="116"/>
        <v>0</v>
      </c>
      <c r="BP226" s="533"/>
      <c r="BQ226" s="533"/>
      <c r="BR226" s="533"/>
      <c r="BS226" s="533"/>
      <c r="BT226" s="533"/>
      <c r="BU226" s="533"/>
      <c r="BV226" s="533"/>
      <c r="BW226" s="539" t="str">
        <f t="shared" si="117"/>
        <v/>
      </c>
      <c r="BX226" s="439" t="str">
        <f>IF(E226=0,"",NN!E226)</f>
        <v/>
      </c>
      <c r="BY226" s="396" t="str">
        <f>IF(A226="","",NN!A226)</f>
        <v/>
      </c>
      <c r="BZ226" s="428" t="str">
        <f>IF(OR(E226=LEGENDA!$D$30,E226=LEGENDA!$D$31,E226=LEGENDA!$D$32,E226=LEGENDA!$D$33,E226=LEGENDA!$D$34,E226=LEGENDA!$D$35,E226=LEGENDA!$D$36,E226=LEGENDA!$D$37),AV226,"")</f>
        <v/>
      </c>
      <c r="CA226" s="428" t="str">
        <f>IF(OR(E226=LEGENDA!$D$30,E226=LEGENDA!$D$31,E226=LEGENDA!$D$32,E226=LEGENDA!$D$33,E226=LEGENDA!$D$34,E226=LEGENDA!$D$35,E226=LEGENDA!$D$36,E226=LEGENDA!$D$37),AG226,"")</f>
        <v/>
      </c>
      <c r="CB226" s="397" t="str">
        <f t="shared" si="118"/>
        <v/>
      </c>
      <c r="CC226" s="397" t="str">
        <f t="shared" si="119"/>
        <v/>
      </c>
      <c r="CD226" s="397" t="str">
        <f t="shared" si="120"/>
        <v/>
      </c>
      <c r="CE226" s="397" t="str">
        <f t="shared" si="121"/>
        <v/>
      </c>
      <c r="CF226" s="397" t="str">
        <f t="shared" si="122"/>
        <v/>
      </c>
      <c r="CG226" s="397" t="str">
        <f t="shared" si="123"/>
        <v/>
      </c>
      <c r="CH226" s="397" t="str">
        <f>IF(OR(E226=LEGENDA!$D$28,E226=LEGENDA!$D$29,E226=LEGENDA!$D$30,E226=LEGENDA!$D$31,E226=LEGENDA!$D$32,E226=LEGENDA!$D$33,E226=LEGENDA!$D$34,E226=LEGENDA!$D$35,E226=LEGENDA!$D$36,E226=LEGENDA!$D$39),1,"")</f>
        <v/>
      </c>
      <c r="CI226" s="397" t="str">
        <f t="shared" si="124"/>
        <v/>
      </c>
      <c r="CJ226" s="397" t="str">
        <f t="shared" si="125"/>
        <v/>
      </c>
    </row>
    <row r="227" spans="1:88" s="50" customFormat="1" ht="16.2" customHeight="1" thickBot="1" x14ac:dyDescent="0.3">
      <c r="A227" s="514" t="str">
        <f>IF('ZASOBY N'!A224="","",'ZASOBY N'!A224)</f>
        <v/>
      </c>
      <c r="B227" s="515" t="str">
        <f>IF('ZASOBY N'!B224="","",'ZASOBY N'!B224)</f>
        <v/>
      </c>
      <c r="C227" s="515" t="str">
        <f>IF('ZASOBY N'!C224="","",'ZASOBY N'!C224)</f>
        <v/>
      </c>
      <c r="D227" s="516" t="str">
        <f>IF('ZASOBY N'!D224="","",'ZASOBY N'!D224)</f>
        <v/>
      </c>
      <c r="E227" s="404"/>
      <c r="F227" s="517"/>
      <c r="G227" s="518"/>
      <c r="H227" s="301"/>
      <c r="I227" s="301"/>
      <c r="J227" s="147" t="str">
        <f>IF('ZASOBY N'!$F224="","",'ZASOBY N'!$F224)</f>
        <v/>
      </c>
      <c r="K227" s="519"/>
      <c r="L227" s="520" t="str">
        <f t="shared" si="104"/>
        <v/>
      </c>
      <c r="M227" s="521"/>
      <c r="N227" s="521"/>
      <c r="O227" s="140" t="str">
        <f>IF(L227="","",IF(OR(E227=LEGENDA!$D$28,E227=LEGENDA!$D$29,E227=LEGENDA!$D$31,E227=LEGENDA!$D$38),0.15,0))</f>
        <v/>
      </c>
      <c r="P227" s="140" t="str">
        <f>IF(L227="","",IF(AND(E227=LEGENDA!$D$39,H227=""),"BRAK kol.7",IF(AND(F227=LEGENDA!$A$105,H227=""),"BRAK kol.7",IF(AND(F227=LEGENDA!$A$106,H227=""),"BRAK kol.7",IF(AND(F227=LEGENDA!$A$107,H227=""),"BRAK kol.7",IF(AND(F227=LEGENDA!$A$108,H227=""),"BRAK kol.7",IF(AND(F227=LEGENDA!$A$109,H227=""),"BRAK kol.7",L227*O227)))))))</f>
        <v/>
      </c>
      <c r="Q227" s="141" t="str">
        <f t="shared" si="127"/>
        <v/>
      </c>
      <c r="R227" s="142" t="str">
        <f t="shared" si="105"/>
        <v/>
      </c>
      <c r="S227" s="522" t="str">
        <f t="shared" si="106"/>
        <v/>
      </c>
      <c r="T227" s="431" t="str">
        <f t="shared" si="128"/>
        <v/>
      </c>
      <c r="U227" s="523"/>
      <c r="V227" s="431" t="str">
        <f t="shared" si="107"/>
        <v/>
      </c>
      <c r="W227" s="524"/>
      <c r="X227" s="302" t="str">
        <f>IF(U227="","",IF(AND(V227="",W227=""),"",IF(AND(E227=LEGENDA!$D$39,H227=""),"BRAK kol.7",IF(AND(F227=LEGENDA!$A$105,H227="",E227=LEGENDA!$D$35),V227*W227,IF(AND(F227=LEGENDA!$A$105,H227="",E227=LEGENDA!$D$36),V227*W227,IF(AND(F227=LEGENDA!$A$105,H227=""),"BRAK kol.7",IF(AND(F227=LEGENDA!$A$106,H227=""),"BRAK kol.7",IF(AND(F227=LEGENDA!$A$107,H227=""),"BRAK kol.7",IF(AND(F227=LEGENDA!$A$108,H227=""),"BRAK kol.7",IF(AND(F227=LEGENDA!$A$109,H227=""),"BRAK kol.7",IF(AND(U227&gt;0,W227=""),"Brakkol21",IF(OR(T227="Błąd kol. 7",T227="Błąd kol.8"),T227,IF(AND(H227="",I227=""),"BRAKkol7-8",V227*W227)))))))))))))</f>
        <v/>
      </c>
      <c r="Y227" s="523"/>
      <c r="Z227" s="431" t="str">
        <f t="shared" si="108"/>
        <v/>
      </c>
      <c r="AA227" s="524"/>
      <c r="AB227" s="525" t="str">
        <f>IF(OR(Y227="",Z227="",AA227=""),"",IF(AND(E227=LEGENDA!$D$39,H227=""),"BRAK kol.7",IF(AND(F227=LEGENDA!$A$105,H227=""),"BRAK kol.7",IF(AND(F227=LEGENDA!$A$106,H227=""),"BRAK kol.7",IF(AND(F227=LEGENDA!$A$107,H227=""),"BRAK kol.7",IF(AND(F227=LEGENDA!$A$108,H227=""),"BRAK kol.7",IF(AND(F227=LEGENDA!$A$109,H227=""),"BRAK kol.7",Z227*AA227)))))))</f>
        <v/>
      </c>
      <c r="AC227" s="302" t="str">
        <f t="shared" si="129"/>
        <v/>
      </c>
      <c r="AD227" s="143" t="str">
        <f>IFERROR(IF(OR(J227="",AC227=""),"",IF(AND(E227=LEGENDA!$D$39,H227="",I227=""),"BRAK kol.7",AC227*$J227)),"BRAK kol.7")</f>
        <v/>
      </c>
      <c r="AE227" s="527" t="str">
        <f t="shared" si="109"/>
        <v/>
      </c>
      <c r="AF227" s="526" t="str">
        <f t="shared" si="110"/>
        <v/>
      </c>
      <c r="AG227" s="526" t="str">
        <f t="shared" si="111"/>
        <v/>
      </c>
      <c r="AH227" s="526" t="str">
        <f t="shared" si="130"/>
        <v/>
      </c>
      <c r="AI227" s="528"/>
      <c r="AJ227" s="529"/>
      <c r="AK227" s="286" t="str">
        <f t="shared" si="131"/>
        <v/>
      </c>
      <c r="AL227" s="287" t="str">
        <f t="shared" si="112"/>
        <v/>
      </c>
      <c r="AM227" s="287" t="str">
        <f t="shared" si="113"/>
        <v/>
      </c>
      <c r="AN227" s="530" t="str">
        <f>IF('ZASOBY N'!BD224="","",'ZASOBY N'!BD224)</f>
        <v/>
      </c>
      <c r="AO227" s="531"/>
      <c r="AP227" s="333">
        <f t="shared" si="132"/>
        <v>0</v>
      </c>
      <c r="AQ227" s="333">
        <f t="shared" si="135"/>
        <v>0</v>
      </c>
      <c r="AR227" s="333">
        <f t="shared" si="135"/>
        <v>0</v>
      </c>
      <c r="AS227" s="333">
        <f t="shared" si="133"/>
        <v>0</v>
      </c>
      <c r="AT227" s="333">
        <f t="shared" si="126"/>
        <v>0</v>
      </c>
      <c r="AU227" s="333">
        <f t="shared" si="134"/>
        <v>0</v>
      </c>
      <c r="AV227" s="532" t="str">
        <f>IF(BJ227=0,"",NN!BJ227)</f>
        <v/>
      </c>
      <c r="AW227" s="460" t="str">
        <f>IF('UPR BILANS N'!W225="","",'UPR BILANS N'!W225)</f>
        <v/>
      </c>
      <c r="AX227" s="533" t="str">
        <f t="shared" si="114"/>
        <v/>
      </c>
      <c r="AY227" s="533"/>
      <c r="AZ227" s="533"/>
      <c r="BA227" s="533"/>
      <c r="BB227" s="533"/>
      <c r="BC227" s="533"/>
      <c r="BD227" s="533"/>
      <c r="BE227" s="533"/>
      <c r="BF227" s="533"/>
      <c r="BG227" s="533"/>
      <c r="BH227" s="533"/>
      <c r="BI227" s="533"/>
      <c r="BJ227" s="414">
        <f>IFERROR(IF(AND(BL227=1,BM227=1,SUMIF($C227:$C$525,$C227,$AH227:$AH$525)=$BN227),$BN227,IF($BO227&gt;0,$BO227,IF(AND(B227=B228,C227=C228,D227=D228,J227=J228),AH227+AH228,IF(AND(COUNTIF($C$13:$C226,$C227)&gt;=1,COUNTIF($D$13:$D226,$D227)&gt;=1),0,IF(AND(SUMIF($B227:$B$525,$B227,$AH227:$AH$525)&gt;$AH227,SUMIF($C227:$C$525,$C227,$AH227:$AH$525)&gt;$AH227,SUMIF($D227:$D$525,$D227,$AH227:$AH$525)&gt;$AH227),SUMIF($C227:$C$525,$C227,$BN227:$BN$525),0))))),0)</f>
        <v>0</v>
      </c>
      <c r="BK227" s="534"/>
      <c r="BL227" s="535">
        <f>COUNTIFS('ZASOBY N'!$B224:$B$525,'ZASOBY N'!$B224,'ZASOBY N'!$C224:'ZASOBY N'!$C$525,'ZASOBY N'!$C224,'ZASOBY N'!$D224:'ZASOBY N'!$D$525,'ZASOBY N'!$D224,'ZASOBY N'!$H224:'ZASOBY N'!$H$525,'ZASOBY N'!$H224 )</f>
        <v>0</v>
      </c>
      <c r="BM227" s="536">
        <f>COUNTIFS('ZASOBY N'!$B$10:$B224,'ZASOBY N'!$B224,'ZASOBY N'!$C$10:'ZASOBY N'!$C224,'ZASOBY N'!$C224,'ZASOBY N'!$D$10:'ZASOBY N'!$D224,'ZASOBY N'!$D224,'ZASOBY N'!$H$10:'ZASOBY N'!$H224,'ZASOBY N'!$H224 )</f>
        <v>0</v>
      </c>
      <c r="BN227" s="537">
        <f t="shared" si="115"/>
        <v>0</v>
      </c>
      <c r="BO227" s="538">
        <f t="shared" si="116"/>
        <v>0</v>
      </c>
      <c r="BP227" s="533"/>
      <c r="BQ227" s="533"/>
      <c r="BR227" s="533"/>
      <c r="BS227" s="533"/>
      <c r="BT227" s="533"/>
      <c r="BU227" s="533"/>
      <c r="BV227" s="533"/>
      <c r="BW227" s="539" t="str">
        <f t="shared" si="117"/>
        <v/>
      </c>
      <c r="BX227" s="439" t="str">
        <f>IF(E227=0,"",NN!E227)</f>
        <v/>
      </c>
      <c r="BY227" s="396" t="str">
        <f>IF(A227="","",NN!A227)</f>
        <v/>
      </c>
      <c r="BZ227" s="428" t="str">
        <f>IF(OR(E227=LEGENDA!$D$30,E227=LEGENDA!$D$31,E227=LEGENDA!$D$32,E227=LEGENDA!$D$33,E227=LEGENDA!$D$34,E227=LEGENDA!$D$35,E227=LEGENDA!$D$36,E227=LEGENDA!$D$37),AV227,"")</f>
        <v/>
      </c>
      <c r="CA227" s="428" t="str">
        <f>IF(OR(E227=LEGENDA!$D$30,E227=LEGENDA!$D$31,E227=LEGENDA!$D$32,E227=LEGENDA!$D$33,E227=LEGENDA!$D$34,E227=LEGENDA!$D$35,E227=LEGENDA!$D$36,E227=LEGENDA!$D$37),AG227,"")</f>
        <v/>
      </c>
      <c r="CB227" s="397" t="str">
        <f t="shared" si="118"/>
        <v/>
      </c>
      <c r="CC227" s="397" t="str">
        <f t="shared" si="119"/>
        <v/>
      </c>
      <c r="CD227" s="397" t="str">
        <f t="shared" si="120"/>
        <v/>
      </c>
      <c r="CE227" s="397" t="str">
        <f t="shared" si="121"/>
        <v/>
      </c>
      <c r="CF227" s="397" t="str">
        <f t="shared" si="122"/>
        <v/>
      </c>
      <c r="CG227" s="397" t="str">
        <f t="shared" si="123"/>
        <v/>
      </c>
      <c r="CH227" s="397" t="str">
        <f>IF(OR(E227=LEGENDA!$D$28,E227=LEGENDA!$D$29,E227=LEGENDA!$D$30,E227=LEGENDA!$D$31,E227=LEGENDA!$D$32,E227=LEGENDA!$D$33,E227=LEGENDA!$D$34,E227=LEGENDA!$D$35,E227=LEGENDA!$D$36,E227=LEGENDA!$D$39),1,"")</f>
        <v/>
      </c>
      <c r="CI227" s="397" t="str">
        <f t="shared" si="124"/>
        <v/>
      </c>
      <c r="CJ227" s="397" t="str">
        <f t="shared" si="125"/>
        <v/>
      </c>
    </row>
    <row r="228" spans="1:88" s="50" customFormat="1" ht="16.2" customHeight="1" thickBot="1" x14ac:dyDescent="0.3">
      <c r="A228" s="514" t="str">
        <f>IF('ZASOBY N'!A225="","",'ZASOBY N'!A225)</f>
        <v/>
      </c>
      <c r="B228" s="515" t="str">
        <f>IF('ZASOBY N'!B225="","",'ZASOBY N'!B225)</f>
        <v/>
      </c>
      <c r="C228" s="515" t="str">
        <f>IF('ZASOBY N'!C225="","",'ZASOBY N'!C225)</f>
        <v/>
      </c>
      <c r="D228" s="516" t="str">
        <f>IF('ZASOBY N'!D225="","",'ZASOBY N'!D225)</f>
        <v/>
      </c>
      <c r="E228" s="404"/>
      <c r="F228" s="517"/>
      <c r="G228" s="518"/>
      <c r="H228" s="301"/>
      <c r="I228" s="301"/>
      <c r="J228" s="147" t="str">
        <f>IF('ZASOBY N'!$F225="","",'ZASOBY N'!$F225)</f>
        <v/>
      </c>
      <c r="K228" s="519"/>
      <c r="L228" s="520" t="str">
        <f t="shared" si="104"/>
        <v/>
      </c>
      <c r="M228" s="521"/>
      <c r="N228" s="521"/>
      <c r="O228" s="140" t="str">
        <f>IF(L228="","",IF(OR(E228=LEGENDA!$D$28,E228=LEGENDA!$D$29,E228=LEGENDA!$D$31,E228=LEGENDA!$D$38),0.15,0))</f>
        <v/>
      </c>
      <c r="P228" s="140" t="str">
        <f>IF(L228="","",IF(AND(E228=LEGENDA!$D$39,H228=""),"BRAK kol.7",IF(AND(F228=LEGENDA!$A$105,H228=""),"BRAK kol.7",IF(AND(F228=LEGENDA!$A$106,H228=""),"BRAK kol.7",IF(AND(F228=LEGENDA!$A$107,H228=""),"BRAK kol.7",IF(AND(F228=LEGENDA!$A$108,H228=""),"BRAK kol.7",IF(AND(F228=LEGENDA!$A$109,H228=""),"BRAK kol.7",L228*O228)))))))</f>
        <v/>
      </c>
      <c r="Q228" s="141" t="str">
        <f t="shared" si="127"/>
        <v/>
      </c>
      <c r="R228" s="142" t="str">
        <f t="shared" si="105"/>
        <v/>
      </c>
      <c r="S228" s="522" t="str">
        <f t="shared" si="106"/>
        <v/>
      </c>
      <c r="T228" s="431" t="str">
        <f t="shared" si="128"/>
        <v/>
      </c>
      <c r="U228" s="523"/>
      <c r="V228" s="431" t="str">
        <f t="shared" si="107"/>
        <v/>
      </c>
      <c r="W228" s="524"/>
      <c r="X228" s="302" t="str">
        <f>IF(U228="","",IF(AND(V228="",W228=""),"",IF(AND(E228=LEGENDA!$D$39,H228=""),"BRAK kol.7",IF(AND(F228=LEGENDA!$A$105,H228="",E228=LEGENDA!$D$35),V228*W228,IF(AND(F228=LEGENDA!$A$105,H228="",E228=LEGENDA!$D$36),V228*W228,IF(AND(F228=LEGENDA!$A$105,H228=""),"BRAK kol.7",IF(AND(F228=LEGENDA!$A$106,H228=""),"BRAK kol.7",IF(AND(F228=LEGENDA!$A$107,H228=""),"BRAK kol.7",IF(AND(F228=LEGENDA!$A$108,H228=""),"BRAK kol.7",IF(AND(F228=LEGENDA!$A$109,H228=""),"BRAK kol.7",IF(AND(U228&gt;0,W228=""),"Brakkol21",IF(OR(T228="Błąd kol. 7",T228="Błąd kol.8"),T228,IF(AND(H228="",I228=""),"BRAKkol7-8",V228*W228)))))))))))))</f>
        <v/>
      </c>
      <c r="Y228" s="523"/>
      <c r="Z228" s="431" t="str">
        <f t="shared" si="108"/>
        <v/>
      </c>
      <c r="AA228" s="524"/>
      <c r="AB228" s="525" t="str">
        <f>IF(OR(Y228="",Z228="",AA228=""),"",IF(AND(E228=LEGENDA!$D$39,H228=""),"BRAK kol.7",IF(AND(F228=LEGENDA!$A$105,H228=""),"BRAK kol.7",IF(AND(F228=LEGENDA!$A$106,H228=""),"BRAK kol.7",IF(AND(F228=LEGENDA!$A$107,H228=""),"BRAK kol.7",IF(AND(F228=LEGENDA!$A$108,H228=""),"BRAK kol.7",IF(AND(F228=LEGENDA!$A$109,H228=""),"BRAK kol.7",Z228*AA228)))))))</f>
        <v/>
      </c>
      <c r="AC228" s="302" t="str">
        <f t="shared" si="129"/>
        <v/>
      </c>
      <c r="AD228" s="143" t="str">
        <f>IFERROR(IF(OR(J228="",AC228=""),"",IF(AND(E228=LEGENDA!$D$39,H228="",I228=""),"BRAK kol.7",AC228*$J228)),"BRAK kol.7")</f>
        <v/>
      </c>
      <c r="AE228" s="527" t="str">
        <f t="shared" si="109"/>
        <v/>
      </c>
      <c r="AF228" s="526" t="str">
        <f t="shared" si="110"/>
        <v/>
      </c>
      <c r="AG228" s="526" t="str">
        <f t="shared" si="111"/>
        <v/>
      </c>
      <c r="AH228" s="526" t="str">
        <f t="shared" si="130"/>
        <v/>
      </c>
      <c r="AI228" s="528"/>
      <c r="AJ228" s="529"/>
      <c r="AK228" s="286" t="str">
        <f t="shared" si="131"/>
        <v/>
      </c>
      <c r="AL228" s="287" t="str">
        <f t="shared" si="112"/>
        <v/>
      </c>
      <c r="AM228" s="287" t="str">
        <f t="shared" si="113"/>
        <v/>
      </c>
      <c r="AN228" s="530" t="str">
        <f>IF('ZASOBY N'!BD225="","",'ZASOBY N'!BD225)</f>
        <v/>
      </c>
      <c r="AO228" s="531"/>
      <c r="AP228" s="333">
        <f t="shared" si="132"/>
        <v>0</v>
      </c>
      <c r="AQ228" s="333">
        <f t="shared" si="135"/>
        <v>0</v>
      </c>
      <c r="AR228" s="333">
        <f t="shared" si="135"/>
        <v>0</v>
      </c>
      <c r="AS228" s="333">
        <f t="shared" si="133"/>
        <v>0</v>
      </c>
      <c r="AT228" s="333">
        <f t="shared" si="126"/>
        <v>0</v>
      </c>
      <c r="AU228" s="333">
        <f t="shared" si="134"/>
        <v>0</v>
      </c>
      <c r="AV228" s="532" t="str">
        <f>IF(BJ228=0,"",NN!BJ228)</f>
        <v/>
      </c>
      <c r="AW228" s="460" t="str">
        <f>IF('UPR BILANS N'!W226="","",'UPR BILANS N'!W226)</f>
        <v/>
      </c>
      <c r="AX228" s="533" t="str">
        <f t="shared" si="114"/>
        <v/>
      </c>
      <c r="AY228" s="533"/>
      <c r="AZ228" s="533"/>
      <c r="BA228" s="533"/>
      <c r="BB228" s="533"/>
      <c r="BC228" s="533"/>
      <c r="BD228" s="533"/>
      <c r="BE228" s="533"/>
      <c r="BF228" s="533"/>
      <c r="BG228" s="533"/>
      <c r="BH228" s="533"/>
      <c r="BI228" s="533"/>
      <c r="BJ228" s="414">
        <f>IFERROR(IF(AND(BL228=1,BM228=1,SUMIF($C228:$C$525,$C228,$AH228:$AH$525)=$BN228),$BN228,IF($BO228&gt;0,$BO228,IF(AND(B228=B229,C228=C229,D228=D229,J228=J229),AH228+AH229,IF(AND(COUNTIF($C$13:$C227,$C228)&gt;=1,COUNTIF($D$13:$D227,$D228)&gt;=1),0,IF(AND(SUMIF($B228:$B$525,$B228,$AH228:$AH$525)&gt;$AH228,SUMIF($C228:$C$525,$C228,$AH228:$AH$525)&gt;$AH228,SUMIF($D228:$D$525,$D228,$AH228:$AH$525)&gt;$AH228),SUMIF($C228:$C$525,$C228,$BN228:$BN$525),0))))),0)</f>
        <v>0</v>
      </c>
      <c r="BK228" s="534"/>
      <c r="BL228" s="535">
        <f>COUNTIFS('ZASOBY N'!$B225:$B$525,'ZASOBY N'!$B225,'ZASOBY N'!$C225:'ZASOBY N'!$C$525,'ZASOBY N'!$C225,'ZASOBY N'!$D225:'ZASOBY N'!$D$525,'ZASOBY N'!$D225,'ZASOBY N'!$H225:'ZASOBY N'!$H$525,'ZASOBY N'!$H225 )</f>
        <v>0</v>
      </c>
      <c r="BM228" s="536">
        <f>COUNTIFS('ZASOBY N'!$B$10:$B225,'ZASOBY N'!$B225,'ZASOBY N'!$C$10:'ZASOBY N'!$C225,'ZASOBY N'!$C225,'ZASOBY N'!$D$10:'ZASOBY N'!$D225,'ZASOBY N'!$D225,'ZASOBY N'!$H$10:'ZASOBY N'!$H225,'ZASOBY N'!$H225 )</f>
        <v>0</v>
      </c>
      <c r="BN228" s="537">
        <f t="shared" si="115"/>
        <v>0</v>
      </c>
      <c r="BO228" s="538">
        <f t="shared" si="116"/>
        <v>0</v>
      </c>
      <c r="BP228" s="533"/>
      <c r="BQ228" s="533"/>
      <c r="BR228" s="533"/>
      <c r="BS228" s="533"/>
      <c r="BT228" s="533"/>
      <c r="BU228" s="533"/>
      <c r="BV228" s="533"/>
      <c r="BW228" s="539" t="str">
        <f t="shared" si="117"/>
        <v/>
      </c>
      <c r="BX228" s="439" t="str">
        <f>IF(E228=0,"",NN!E228)</f>
        <v/>
      </c>
      <c r="BY228" s="396" t="str">
        <f>IF(A228="","",NN!A228)</f>
        <v/>
      </c>
      <c r="BZ228" s="428" t="str">
        <f>IF(OR(E228=LEGENDA!$D$30,E228=LEGENDA!$D$31,E228=LEGENDA!$D$32,E228=LEGENDA!$D$33,E228=LEGENDA!$D$34,E228=LEGENDA!$D$35,E228=LEGENDA!$D$36,E228=LEGENDA!$D$37),AV228,"")</f>
        <v/>
      </c>
      <c r="CA228" s="428" t="str">
        <f>IF(OR(E228=LEGENDA!$D$30,E228=LEGENDA!$D$31,E228=LEGENDA!$D$32,E228=LEGENDA!$D$33,E228=LEGENDA!$D$34,E228=LEGENDA!$D$35,E228=LEGENDA!$D$36,E228=LEGENDA!$D$37),AG228,"")</f>
        <v/>
      </c>
      <c r="CB228" s="397" t="str">
        <f t="shared" si="118"/>
        <v/>
      </c>
      <c r="CC228" s="397" t="str">
        <f t="shared" si="119"/>
        <v/>
      </c>
      <c r="CD228" s="397" t="str">
        <f t="shared" si="120"/>
        <v/>
      </c>
      <c r="CE228" s="397" t="str">
        <f t="shared" si="121"/>
        <v/>
      </c>
      <c r="CF228" s="397" t="str">
        <f t="shared" si="122"/>
        <v/>
      </c>
      <c r="CG228" s="397" t="str">
        <f t="shared" si="123"/>
        <v/>
      </c>
      <c r="CH228" s="397" t="str">
        <f>IF(OR(E228=LEGENDA!$D$28,E228=LEGENDA!$D$29,E228=LEGENDA!$D$30,E228=LEGENDA!$D$31,E228=LEGENDA!$D$32,E228=LEGENDA!$D$33,E228=LEGENDA!$D$34,E228=LEGENDA!$D$35,E228=LEGENDA!$D$36,E228=LEGENDA!$D$39),1,"")</f>
        <v/>
      </c>
      <c r="CI228" s="397" t="str">
        <f t="shared" si="124"/>
        <v/>
      </c>
      <c r="CJ228" s="397" t="str">
        <f t="shared" si="125"/>
        <v/>
      </c>
    </row>
    <row r="229" spans="1:88" s="50" customFormat="1" ht="16.2" customHeight="1" thickBot="1" x14ac:dyDescent="0.3">
      <c r="A229" s="514" t="str">
        <f>IF('ZASOBY N'!A226="","",'ZASOBY N'!A226)</f>
        <v/>
      </c>
      <c r="B229" s="515" t="str">
        <f>IF('ZASOBY N'!B226="","",'ZASOBY N'!B226)</f>
        <v/>
      </c>
      <c r="C229" s="515" t="str">
        <f>IF('ZASOBY N'!C226="","",'ZASOBY N'!C226)</f>
        <v/>
      </c>
      <c r="D229" s="516" t="str">
        <f>IF('ZASOBY N'!D226="","",'ZASOBY N'!D226)</f>
        <v/>
      </c>
      <c r="E229" s="404"/>
      <c r="F229" s="517"/>
      <c r="G229" s="518"/>
      <c r="H229" s="301"/>
      <c r="I229" s="301"/>
      <c r="J229" s="147" t="str">
        <f>IF('ZASOBY N'!$F226="","",'ZASOBY N'!$F226)</f>
        <v/>
      </c>
      <c r="K229" s="519"/>
      <c r="L229" s="520" t="str">
        <f t="shared" si="104"/>
        <v/>
      </c>
      <c r="M229" s="521"/>
      <c r="N229" s="521"/>
      <c r="O229" s="140" t="str">
        <f>IF(L229="","",IF(OR(E229=LEGENDA!$D$28,E229=LEGENDA!$D$29,E229=LEGENDA!$D$31,E229=LEGENDA!$D$38),0.15,0))</f>
        <v/>
      </c>
      <c r="P229" s="140" t="str">
        <f>IF(L229="","",IF(AND(E229=LEGENDA!$D$39,H229=""),"BRAK kol.7",IF(AND(F229=LEGENDA!$A$105,H229=""),"BRAK kol.7",IF(AND(F229=LEGENDA!$A$106,H229=""),"BRAK kol.7",IF(AND(F229=LEGENDA!$A$107,H229=""),"BRAK kol.7",IF(AND(F229=LEGENDA!$A$108,H229=""),"BRAK kol.7",IF(AND(F229=LEGENDA!$A$109,H229=""),"BRAK kol.7",L229*O229)))))))</f>
        <v/>
      </c>
      <c r="Q229" s="141" t="str">
        <f t="shared" si="127"/>
        <v/>
      </c>
      <c r="R229" s="142" t="str">
        <f t="shared" si="105"/>
        <v/>
      </c>
      <c r="S229" s="522" t="str">
        <f t="shared" si="106"/>
        <v/>
      </c>
      <c r="T229" s="431" t="str">
        <f t="shared" si="128"/>
        <v/>
      </c>
      <c r="U229" s="523"/>
      <c r="V229" s="431" t="str">
        <f t="shared" si="107"/>
        <v/>
      </c>
      <c r="W229" s="524"/>
      <c r="X229" s="302" t="str">
        <f>IF(U229="","",IF(AND(V229="",W229=""),"",IF(AND(E229=LEGENDA!$D$39,H229=""),"BRAK kol.7",IF(AND(F229=LEGENDA!$A$105,H229="",E229=LEGENDA!$D$35),V229*W229,IF(AND(F229=LEGENDA!$A$105,H229="",E229=LEGENDA!$D$36),V229*W229,IF(AND(F229=LEGENDA!$A$105,H229=""),"BRAK kol.7",IF(AND(F229=LEGENDA!$A$106,H229=""),"BRAK kol.7",IF(AND(F229=LEGENDA!$A$107,H229=""),"BRAK kol.7",IF(AND(F229=LEGENDA!$A$108,H229=""),"BRAK kol.7",IF(AND(F229=LEGENDA!$A$109,H229=""),"BRAK kol.7",IF(AND(U229&gt;0,W229=""),"Brakkol21",IF(OR(T229="Błąd kol. 7",T229="Błąd kol.8"),T229,IF(AND(H229="",I229=""),"BRAKkol7-8",V229*W229)))))))))))))</f>
        <v/>
      </c>
      <c r="Y229" s="523"/>
      <c r="Z229" s="431" t="str">
        <f t="shared" si="108"/>
        <v/>
      </c>
      <c r="AA229" s="524"/>
      <c r="AB229" s="525" t="str">
        <f>IF(OR(Y229="",Z229="",AA229=""),"",IF(AND(E229=LEGENDA!$D$39,H229=""),"BRAK kol.7",IF(AND(F229=LEGENDA!$A$105,H229=""),"BRAK kol.7",IF(AND(F229=LEGENDA!$A$106,H229=""),"BRAK kol.7",IF(AND(F229=LEGENDA!$A$107,H229=""),"BRAK kol.7",IF(AND(F229=LEGENDA!$A$108,H229=""),"BRAK kol.7",IF(AND(F229=LEGENDA!$A$109,H229=""),"BRAK kol.7",Z229*AA229)))))))</f>
        <v/>
      </c>
      <c r="AC229" s="302" t="str">
        <f t="shared" si="129"/>
        <v/>
      </c>
      <c r="AD229" s="143" t="str">
        <f>IFERROR(IF(OR(J229="",AC229=""),"",IF(AND(E229=LEGENDA!$D$39,H229="",I229=""),"BRAK kol.7",AC229*$J229)),"BRAK kol.7")</f>
        <v/>
      </c>
      <c r="AE229" s="527" t="str">
        <f t="shared" si="109"/>
        <v/>
      </c>
      <c r="AF229" s="526" t="str">
        <f t="shared" si="110"/>
        <v/>
      </c>
      <c r="AG229" s="526" t="str">
        <f t="shared" si="111"/>
        <v/>
      </c>
      <c r="AH229" s="526" t="str">
        <f t="shared" si="130"/>
        <v/>
      </c>
      <c r="AI229" s="528"/>
      <c r="AJ229" s="529"/>
      <c r="AK229" s="286" t="str">
        <f t="shared" si="131"/>
        <v/>
      </c>
      <c r="AL229" s="287" t="str">
        <f t="shared" si="112"/>
        <v/>
      </c>
      <c r="AM229" s="287" t="str">
        <f t="shared" si="113"/>
        <v/>
      </c>
      <c r="AN229" s="530" t="str">
        <f>IF('ZASOBY N'!BD226="","",'ZASOBY N'!BD226)</f>
        <v/>
      </c>
      <c r="AO229" s="531"/>
      <c r="AP229" s="333">
        <f t="shared" si="132"/>
        <v>0</v>
      </c>
      <c r="AQ229" s="333">
        <f t="shared" si="135"/>
        <v>0</v>
      </c>
      <c r="AR229" s="333">
        <f t="shared" si="135"/>
        <v>0</v>
      </c>
      <c r="AS229" s="333">
        <f t="shared" si="133"/>
        <v>0</v>
      </c>
      <c r="AT229" s="333">
        <f t="shared" si="126"/>
        <v>0</v>
      </c>
      <c r="AU229" s="333">
        <f t="shared" si="134"/>
        <v>0</v>
      </c>
      <c r="AV229" s="532" t="str">
        <f>IF(BJ229=0,"",NN!BJ229)</f>
        <v/>
      </c>
      <c r="AW229" s="460" t="str">
        <f>IF('UPR BILANS N'!W227="","",'UPR BILANS N'!W227)</f>
        <v/>
      </c>
      <c r="AX229" s="533" t="str">
        <f t="shared" si="114"/>
        <v/>
      </c>
      <c r="AY229" s="533"/>
      <c r="AZ229" s="533"/>
      <c r="BA229" s="533"/>
      <c r="BB229" s="533"/>
      <c r="BC229" s="533"/>
      <c r="BD229" s="533"/>
      <c r="BE229" s="533"/>
      <c r="BF229" s="533"/>
      <c r="BG229" s="533"/>
      <c r="BH229" s="533"/>
      <c r="BI229" s="533"/>
      <c r="BJ229" s="414">
        <f>IFERROR(IF(AND(BL229=1,BM229=1,SUMIF($C229:$C$525,$C229,$AH229:$AH$525)=$BN229),$BN229,IF($BO229&gt;0,$BO229,IF(AND(B229=B230,C229=C230,D229=D230,J229=J230),AH229+AH230,IF(AND(COUNTIF($C$13:$C228,$C229)&gt;=1,COUNTIF($D$13:$D228,$D229)&gt;=1),0,IF(AND(SUMIF($B229:$B$525,$B229,$AH229:$AH$525)&gt;$AH229,SUMIF($C229:$C$525,$C229,$AH229:$AH$525)&gt;$AH229,SUMIF($D229:$D$525,$D229,$AH229:$AH$525)&gt;$AH229),SUMIF($C229:$C$525,$C229,$BN229:$BN$525),0))))),0)</f>
        <v>0</v>
      </c>
      <c r="BK229" s="534"/>
      <c r="BL229" s="535">
        <f>COUNTIFS('ZASOBY N'!$B226:$B$525,'ZASOBY N'!$B226,'ZASOBY N'!$C226:'ZASOBY N'!$C$525,'ZASOBY N'!$C226,'ZASOBY N'!$D226:'ZASOBY N'!$D$525,'ZASOBY N'!$D226,'ZASOBY N'!$H226:'ZASOBY N'!$H$525,'ZASOBY N'!$H226 )</f>
        <v>0</v>
      </c>
      <c r="BM229" s="536">
        <f>COUNTIFS('ZASOBY N'!$B$10:$B226,'ZASOBY N'!$B226,'ZASOBY N'!$C$10:'ZASOBY N'!$C226,'ZASOBY N'!$C226,'ZASOBY N'!$D$10:'ZASOBY N'!$D226,'ZASOBY N'!$D226,'ZASOBY N'!$H$10:'ZASOBY N'!$H226,'ZASOBY N'!$H226 )</f>
        <v>0</v>
      </c>
      <c r="BN229" s="537">
        <f t="shared" si="115"/>
        <v>0</v>
      </c>
      <c r="BO229" s="538">
        <f t="shared" si="116"/>
        <v>0</v>
      </c>
      <c r="BP229" s="533"/>
      <c r="BQ229" s="533"/>
      <c r="BR229" s="533"/>
      <c r="BS229" s="533"/>
      <c r="BT229" s="533"/>
      <c r="BU229" s="533"/>
      <c r="BV229" s="533"/>
      <c r="BW229" s="539" t="str">
        <f t="shared" si="117"/>
        <v/>
      </c>
      <c r="BX229" s="439" t="str">
        <f>IF(E229=0,"",NN!E229)</f>
        <v/>
      </c>
      <c r="BY229" s="396" t="str">
        <f>IF(A229="","",NN!A229)</f>
        <v/>
      </c>
      <c r="BZ229" s="428" t="str">
        <f>IF(OR(E229=LEGENDA!$D$30,E229=LEGENDA!$D$31,E229=LEGENDA!$D$32,E229=LEGENDA!$D$33,E229=LEGENDA!$D$34,E229=LEGENDA!$D$35,E229=LEGENDA!$D$36,E229=LEGENDA!$D$37),AV229,"")</f>
        <v/>
      </c>
      <c r="CA229" s="428" t="str">
        <f>IF(OR(E229=LEGENDA!$D$30,E229=LEGENDA!$D$31,E229=LEGENDA!$D$32,E229=LEGENDA!$D$33,E229=LEGENDA!$D$34,E229=LEGENDA!$D$35,E229=LEGENDA!$D$36,E229=LEGENDA!$D$37),AG229,"")</f>
        <v/>
      </c>
      <c r="CB229" s="397" t="str">
        <f t="shared" si="118"/>
        <v/>
      </c>
      <c r="CC229" s="397" t="str">
        <f t="shared" si="119"/>
        <v/>
      </c>
      <c r="CD229" s="397" t="str">
        <f t="shared" si="120"/>
        <v/>
      </c>
      <c r="CE229" s="397" t="str">
        <f t="shared" si="121"/>
        <v/>
      </c>
      <c r="CF229" s="397" t="str">
        <f t="shared" si="122"/>
        <v/>
      </c>
      <c r="CG229" s="397" t="str">
        <f t="shared" si="123"/>
        <v/>
      </c>
      <c r="CH229" s="397" t="str">
        <f>IF(OR(E229=LEGENDA!$D$28,E229=LEGENDA!$D$29,E229=LEGENDA!$D$30,E229=LEGENDA!$D$31,E229=LEGENDA!$D$32,E229=LEGENDA!$D$33,E229=LEGENDA!$D$34,E229=LEGENDA!$D$35,E229=LEGENDA!$D$36,E229=LEGENDA!$D$39),1,"")</f>
        <v/>
      </c>
      <c r="CI229" s="397" t="str">
        <f t="shared" si="124"/>
        <v/>
      </c>
      <c r="CJ229" s="397" t="str">
        <f t="shared" si="125"/>
        <v/>
      </c>
    </row>
    <row r="230" spans="1:88" s="50" customFormat="1" ht="16.2" customHeight="1" thickBot="1" x14ac:dyDescent="0.3">
      <c r="A230" s="514" t="str">
        <f>IF('ZASOBY N'!A227="","",'ZASOBY N'!A227)</f>
        <v/>
      </c>
      <c r="B230" s="515" t="str">
        <f>IF('ZASOBY N'!B227="","",'ZASOBY N'!B227)</f>
        <v/>
      </c>
      <c r="C230" s="515" t="str">
        <f>IF('ZASOBY N'!C227="","",'ZASOBY N'!C227)</f>
        <v/>
      </c>
      <c r="D230" s="516" t="str">
        <f>IF('ZASOBY N'!D227="","",'ZASOBY N'!D227)</f>
        <v/>
      </c>
      <c r="E230" s="404"/>
      <c r="F230" s="517"/>
      <c r="G230" s="518"/>
      <c r="H230" s="301"/>
      <c r="I230" s="301"/>
      <c r="J230" s="147" t="str">
        <f>IF('ZASOBY N'!$F227="","",'ZASOBY N'!$F227)</f>
        <v/>
      </c>
      <c r="K230" s="519"/>
      <c r="L230" s="520" t="str">
        <f t="shared" si="104"/>
        <v/>
      </c>
      <c r="M230" s="521"/>
      <c r="N230" s="521"/>
      <c r="O230" s="140" t="str">
        <f>IF(L230="","",IF(OR(E230=LEGENDA!$D$28,E230=LEGENDA!$D$29,E230=LEGENDA!$D$31,E230=LEGENDA!$D$38),0.15,0))</f>
        <v/>
      </c>
      <c r="P230" s="140" t="str">
        <f>IF(L230="","",IF(AND(E230=LEGENDA!$D$39,H230=""),"BRAK kol.7",IF(AND(F230=LEGENDA!$A$105,H230=""),"BRAK kol.7",IF(AND(F230=LEGENDA!$A$106,H230=""),"BRAK kol.7",IF(AND(F230=LEGENDA!$A$107,H230=""),"BRAK kol.7",IF(AND(F230=LEGENDA!$A$108,H230=""),"BRAK kol.7",IF(AND(F230=LEGENDA!$A$109,H230=""),"BRAK kol.7",L230*O230)))))))</f>
        <v/>
      </c>
      <c r="Q230" s="141" t="str">
        <f t="shared" si="127"/>
        <v/>
      </c>
      <c r="R230" s="142" t="str">
        <f t="shared" si="105"/>
        <v/>
      </c>
      <c r="S230" s="522" t="str">
        <f t="shared" si="106"/>
        <v/>
      </c>
      <c r="T230" s="431" t="str">
        <f t="shared" si="128"/>
        <v/>
      </c>
      <c r="U230" s="523"/>
      <c r="V230" s="431" t="str">
        <f t="shared" si="107"/>
        <v/>
      </c>
      <c r="W230" s="524"/>
      <c r="X230" s="302" t="str">
        <f>IF(U230="","",IF(AND(V230="",W230=""),"",IF(AND(E230=LEGENDA!$D$39,H230=""),"BRAK kol.7",IF(AND(F230=LEGENDA!$A$105,H230="",E230=LEGENDA!$D$35),V230*W230,IF(AND(F230=LEGENDA!$A$105,H230="",E230=LEGENDA!$D$36),V230*W230,IF(AND(F230=LEGENDA!$A$105,H230=""),"BRAK kol.7",IF(AND(F230=LEGENDA!$A$106,H230=""),"BRAK kol.7",IF(AND(F230=LEGENDA!$A$107,H230=""),"BRAK kol.7",IF(AND(F230=LEGENDA!$A$108,H230=""),"BRAK kol.7",IF(AND(F230=LEGENDA!$A$109,H230=""),"BRAK kol.7",IF(AND(U230&gt;0,W230=""),"Brakkol21",IF(OR(T230="Błąd kol. 7",T230="Błąd kol.8"),T230,IF(AND(H230="",I230=""),"BRAKkol7-8",V230*W230)))))))))))))</f>
        <v/>
      </c>
      <c r="Y230" s="523"/>
      <c r="Z230" s="431" t="str">
        <f t="shared" si="108"/>
        <v/>
      </c>
      <c r="AA230" s="524"/>
      <c r="AB230" s="525" t="str">
        <f>IF(OR(Y230="",Z230="",AA230=""),"",IF(AND(E230=LEGENDA!$D$39,H230=""),"BRAK kol.7",IF(AND(F230=LEGENDA!$A$105,H230=""),"BRAK kol.7",IF(AND(F230=LEGENDA!$A$106,H230=""),"BRAK kol.7",IF(AND(F230=LEGENDA!$A$107,H230=""),"BRAK kol.7",IF(AND(F230=LEGENDA!$A$108,H230=""),"BRAK kol.7",IF(AND(F230=LEGENDA!$A$109,H230=""),"BRAK kol.7",Z230*AA230)))))))</f>
        <v/>
      </c>
      <c r="AC230" s="302" t="str">
        <f t="shared" si="129"/>
        <v/>
      </c>
      <c r="AD230" s="143" t="str">
        <f>IFERROR(IF(OR(J230="",AC230=""),"",IF(AND(E230=LEGENDA!$D$39,H230="",I230=""),"BRAK kol.7",AC230*$J230)),"BRAK kol.7")</f>
        <v/>
      </c>
      <c r="AE230" s="527" t="str">
        <f t="shared" si="109"/>
        <v/>
      </c>
      <c r="AF230" s="526" t="str">
        <f t="shared" si="110"/>
        <v/>
      </c>
      <c r="AG230" s="526" t="str">
        <f t="shared" si="111"/>
        <v/>
      </c>
      <c r="AH230" s="526" t="str">
        <f t="shared" si="130"/>
        <v/>
      </c>
      <c r="AI230" s="528"/>
      <c r="AJ230" s="529"/>
      <c r="AK230" s="286" t="str">
        <f t="shared" si="131"/>
        <v/>
      </c>
      <c r="AL230" s="287" t="str">
        <f t="shared" si="112"/>
        <v/>
      </c>
      <c r="AM230" s="287" t="str">
        <f t="shared" si="113"/>
        <v/>
      </c>
      <c r="AN230" s="530" t="str">
        <f>IF('ZASOBY N'!BD227="","",'ZASOBY N'!BD227)</f>
        <v/>
      </c>
      <c r="AO230" s="531"/>
      <c r="AP230" s="333">
        <f t="shared" si="132"/>
        <v>0</v>
      </c>
      <c r="AQ230" s="333">
        <f t="shared" si="135"/>
        <v>0</v>
      </c>
      <c r="AR230" s="333">
        <f t="shared" si="135"/>
        <v>0</v>
      </c>
      <c r="AS230" s="333">
        <f t="shared" si="133"/>
        <v>0</v>
      </c>
      <c r="AT230" s="333">
        <f t="shared" si="126"/>
        <v>0</v>
      </c>
      <c r="AU230" s="333">
        <f t="shared" si="134"/>
        <v>0</v>
      </c>
      <c r="AV230" s="532" t="str">
        <f>IF(BJ230=0,"",NN!BJ230)</f>
        <v/>
      </c>
      <c r="AW230" s="460" t="str">
        <f>IF('UPR BILANS N'!W228="","",'UPR BILANS N'!W228)</f>
        <v/>
      </c>
      <c r="AX230" s="533" t="str">
        <f t="shared" si="114"/>
        <v/>
      </c>
      <c r="AY230" s="533"/>
      <c r="AZ230" s="533"/>
      <c r="BA230" s="533"/>
      <c r="BB230" s="533"/>
      <c r="BC230" s="533"/>
      <c r="BD230" s="533"/>
      <c r="BE230" s="533"/>
      <c r="BF230" s="533"/>
      <c r="BG230" s="533"/>
      <c r="BH230" s="533"/>
      <c r="BI230" s="533"/>
      <c r="BJ230" s="414">
        <f>IFERROR(IF(AND(BL230=1,BM230=1,SUMIF($C230:$C$525,$C230,$AH230:$AH$525)=$BN230),$BN230,IF($BO230&gt;0,$BO230,IF(AND(B230=B231,C230=C231,D230=D231,J230=J231),AH230+AH231,IF(AND(COUNTIF($C$13:$C229,$C230)&gt;=1,COUNTIF($D$13:$D229,$D230)&gt;=1),0,IF(AND(SUMIF($B230:$B$525,$B230,$AH230:$AH$525)&gt;$AH230,SUMIF($C230:$C$525,$C230,$AH230:$AH$525)&gt;$AH230,SUMIF($D230:$D$525,$D230,$AH230:$AH$525)&gt;$AH230),SUMIF($C230:$C$525,$C230,$BN230:$BN$525),0))))),0)</f>
        <v>0</v>
      </c>
      <c r="BK230" s="534"/>
      <c r="BL230" s="535">
        <f>COUNTIFS('ZASOBY N'!$B227:$B$525,'ZASOBY N'!$B227,'ZASOBY N'!$C227:'ZASOBY N'!$C$525,'ZASOBY N'!$C227,'ZASOBY N'!$D227:'ZASOBY N'!$D$525,'ZASOBY N'!$D227,'ZASOBY N'!$H227:'ZASOBY N'!$H$525,'ZASOBY N'!$H227 )</f>
        <v>0</v>
      </c>
      <c r="BM230" s="536">
        <f>COUNTIFS('ZASOBY N'!$B$10:$B227,'ZASOBY N'!$B227,'ZASOBY N'!$C$10:'ZASOBY N'!$C227,'ZASOBY N'!$C227,'ZASOBY N'!$D$10:'ZASOBY N'!$D227,'ZASOBY N'!$D227,'ZASOBY N'!$H$10:'ZASOBY N'!$H227,'ZASOBY N'!$H227 )</f>
        <v>0</v>
      </c>
      <c r="BN230" s="537">
        <f t="shared" si="115"/>
        <v>0</v>
      </c>
      <c r="BO230" s="538">
        <f t="shared" si="116"/>
        <v>0</v>
      </c>
      <c r="BP230" s="533"/>
      <c r="BQ230" s="533"/>
      <c r="BR230" s="533"/>
      <c r="BS230" s="533"/>
      <c r="BT230" s="533"/>
      <c r="BU230" s="533"/>
      <c r="BV230" s="533"/>
      <c r="BW230" s="539" t="str">
        <f t="shared" si="117"/>
        <v/>
      </c>
      <c r="BX230" s="439" t="str">
        <f>IF(E230=0,"",NN!E230)</f>
        <v/>
      </c>
      <c r="BY230" s="396" t="str">
        <f>IF(A230="","",NN!A230)</f>
        <v/>
      </c>
      <c r="BZ230" s="428" t="str">
        <f>IF(OR(E230=LEGENDA!$D$30,E230=LEGENDA!$D$31,E230=LEGENDA!$D$32,E230=LEGENDA!$D$33,E230=LEGENDA!$D$34,E230=LEGENDA!$D$35,E230=LEGENDA!$D$36,E230=LEGENDA!$D$37),AV230,"")</f>
        <v/>
      </c>
      <c r="CA230" s="428" t="str">
        <f>IF(OR(E230=LEGENDA!$D$30,E230=LEGENDA!$D$31,E230=LEGENDA!$D$32,E230=LEGENDA!$D$33,E230=LEGENDA!$D$34,E230=LEGENDA!$D$35,E230=LEGENDA!$D$36,E230=LEGENDA!$D$37),AG230,"")</f>
        <v/>
      </c>
      <c r="CB230" s="397" t="str">
        <f t="shared" si="118"/>
        <v/>
      </c>
      <c r="CC230" s="397" t="str">
        <f t="shared" si="119"/>
        <v/>
      </c>
      <c r="CD230" s="397" t="str">
        <f t="shared" si="120"/>
        <v/>
      </c>
      <c r="CE230" s="397" t="str">
        <f t="shared" si="121"/>
        <v/>
      </c>
      <c r="CF230" s="397" t="str">
        <f t="shared" si="122"/>
        <v/>
      </c>
      <c r="CG230" s="397" t="str">
        <f t="shared" si="123"/>
        <v/>
      </c>
      <c r="CH230" s="397" t="str">
        <f>IF(OR(E230=LEGENDA!$D$28,E230=LEGENDA!$D$29,E230=LEGENDA!$D$30,E230=LEGENDA!$D$31,E230=LEGENDA!$D$32,E230=LEGENDA!$D$33,E230=LEGENDA!$D$34,E230=LEGENDA!$D$35,E230=LEGENDA!$D$36,E230=LEGENDA!$D$39),1,"")</f>
        <v/>
      </c>
      <c r="CI230" s="397" t="str">
        <f t="shared" si="124"/>
        <v/>
      </c>
      <c r="CJ230" s="397" t="str">
        <f t="shared" si="125"/>
        <v/>
      </c>
    </row>
    <row r="231" spans="1:88" s="50" customFormat="1" ht="16.2" customHeight="1" thickBot="1" x14ac:dyDescent="0.3">
      <c r="A231" s="514" t="str">
        <f>IF('ZASOBY N'!A228="","",'ZASOBY N'!A228)</f>
        <v/>
      </c>
      <c r="B231" s="515" t="str">
        <f>IF('ZASOBY N'!B228="","",'ZASOBY N'!B228)</f>
        <v/>
      </c>
      <c r="C231" s="515" t="str">
        <f>IF('ZASOBY N'!C228="","",'ZASOBY N'!C228)</f>
        <v/>
      </c>
      <c r="D231" s="516" t="str">
        <f>IF('ZASOBY N'!D228="","",'ZASOBY N'!D228)</f>
        <v/>
      </c>
      <c r="E231" s="404"/>
      <c r="F231" s="517"/>
      <c r="G231" s="518"/>
      <c r="H231" s="301"/>
      <c r="I231" s="301"/>
      <c r="J231" s="147" t="str">
        <f>IF('ZASOBY N'!$F228="","",'ZASOBY N'!$F228)</f>
        <v/>
      </c>
      <c r="K231" s="519"/>
      <c r="L231" s="520" t="str">
        <f t="shared" si="104"/>
        <v/>
      </c>
      <c r="M231" s="521"/>
      <c r="N231" s="521"/>
      <c r="O231" s="140" t="str">
        <f>IF(L231="","",IF(OR(E231=LEGENDA!$D$28,E231=LEGENDA!$D$29,E231=LEGENDA!$D$31,E231=LEGENDA!$D$38),0.15,0))</f>
        <v/>
      </c>
      <c r="P231" s="140" t="str">
        <f>IF(L231="","",IF(AND(E231=LEGENDA!$D$39,H231=""),"BRAK kol.7",IF(AND(F231=LEGENDA!$A$105,H231=""),"BRAK kol.7",IF(AND(F231=LEGENDA!$A$106,H231=""),"BRAK kol.7",IF(AND(F231=LEGENDA!$A$107,H231=""),"BRAK kol.7",IF(AND(F231=LEGENDA!$A$108,H231=""),"BRAK kol.7",IF(AND(F231=LEGENDA!$A$109,H231=""),"BRAK kol.7",L231*O231)))))))</f>
        <v/>
      </c>
      <c r="Q231" s="141" t="str">
        <f t="shared" si="127"/>
        <v/>
      </c>
      <c r="R231" s="142" t="str">
        <f t="shared" si="105"/>
        <v/>
      </c>
      <c r="S231" s="522" t="str">
        <f t="shared" si="106"/>
        <v/>
      </c>
      <c r="T231" s="431" t="str">
        <f t="shared" si="128"/>
        <v/>
      </c>
      <c r="U231" s="523"/>
      <c r="V231" s="431" t="str">
        <f t="shared" si="107"/>
        <v/>
      </c>
      <c r="W231" s="524"/>
      <c r="X231" s="302" t="str">
        <f>IF(U231="","",IF(AND(V231="",W231=""),"",IF(AND(E231=LEGENDA!$D$39,H231=""),"BRAK kol.7",IF(AND(F231=LEGENDA!$A$105,H231="",E231=LEGENDA!$D$35),V231*W231,IF(AND(F231=LEGENDA!$A$105,H231="",E231=LEGENDA!$D$36),V231*W231,IF(AND(F231=LEGENDA!$A$105,H231=""),"BRAK kol.7",IF(AND(F231=LEGENDA!$A$106,H231=""),"BRAK kol.7",IF(AND(F231=LEGENDA!$A$107,H231=""),"BRAK kol.7",IF(AND(F231=LEGENDA!$A$108,H231=""),"BRAK kol.7",IF(AND(F231=LEGENDA!$A$109,H231=""),"BRAK kol.7",IF(AND(U231&gt;0,W231=""),"Brakkol21",IF(OR(T231="Błąd kol. 7",T231="Błąd kol.8"),T231,IF(AND(H231="",I231=""),"BRAKkol7-8",V231*W231)))))))))))))</f>
        <v/>
      </c>
      <c r="Y231" s="523"/>
      <c r="Z231" s="431" t="str">
        <f t="shared" si="108"/>
        <v/>
      </c>
      <c r="AA231" s="524"/>
      <c r="AB231" s="525" t="str">
        <f>IF(OR(Y231="",Z231="",AA231=""),"",IF(AND(E231=LEGENDA!$D$39,H231=""),"BRAK kol.7",IF(AND(F231=LEGENDA!$A$105,H231=""),"BRAK kol.7",IF(AND(F231=LEGENDA!$A$106,H231=""),"BRAK kol.7",IF(AND(F231=LEGENDA!$A$107,H231=""),"BRAK kol.7",IF(AND(F231=LEGENDA!$A$108,H231=""),"BRAK kol.7",IF(AND(F231=LEGENDA!$A$109,H231=""),"BRAK kol.7",Z231*AA231)))))))</f>
        <v/>
      </c>
      <c r="AC231" s="302" t="str">
        <f t="shared" si="129"/>
        <v/>
      </c>
      <c r="AD231" s="143" t="str">
        <f>IFERROR(IF(OR(J231="",AC231=""),"",IF(AND(E231=LEGENDA!$D$39,H231="",I231=""),"BRAK kol.7",AC231*$J231)),"BRAK kol.7")</f>
        <v/>
      </c>
      <c r="AE231" s="527" t="str">
        <f t="shared" si="109"/>
        <v/>
      </c>
      <c r="AF231" s="526" t="str">
        <f t="shared" si="110"/>
        <v/>
      </c>
      <c r="AG231" s="526" t="str">
        <f t="shared" si="111"/>
        <v/>
      </c>
      <c r="AH231" s="526" t="str">
        <f t="shared" si="130"/>
        <v/>
      </c>
      <c r="AI231" s="528"/>
      <c r="AJ231" s="529"/>
      <c r="AK231" s="286" t="str">
        <f t="shared" si="131"/>
        <v/>
      </c>
      <c r="AL231" s="287" t="str">
        <f t="shared" si="112"/>
        <v/>
      </c>
      <c r="AM231" s="287" t="str">
        <f t="shared" si="113"/>
        <v/>
      </c>
      <c r="AN231" s="530" t="str">
        <f>IF('ZASOBY N'!BD228="","",'ZASOBY N'!BD228)</f>
        <v/>
      </c>
      <c r="AO231" s="531"/>
      <c r="AP231" s="333">
        <f t="shared" si="132"/>
        <v>0</v>
      </c>
      <c r="AQ231" s="333">
        <f t="shared" si="135"/>
        <v>0</v>
      </c>
      <c r="AR231" s="333">
        <f t="shared" si="135"/>
        <v>0</v>
      </c>
      <c r="AS231" s="333">
        <f t="shared" si="133"/>
        <v>0</v>
      </c>
      <c r="AT231" s="333">
        <f t="shared" si="126"/>
        <v>0</v>
      </c>
      <c r="AU231" s="333">
        <f t="shared" si="134"/>
        <v>0</v>
      </c>
      <c r="AV231" s="532" t="str">
        <f>IF(BJ231=0,"",NN!BJ231)</f>
        <v/>
      </c>
      <c r="AW231" s="460" t="str">
        <f>IF('UPR BILANS N'!W229="","",'UPR BILANS N'!W229)</f>
        <v/>
      </c>
      <c r="AX231" s="533" t="str">
        <f t="shared" si="114"/>
        <v/>
      </c>
      <c r="AY231" s="533"/>
      <c r="AZ231" s="533"/>
      <c r="BA231" s="533"/>
      <c r="BB231" s="533"/>
      <c r="BC231" s="533"/>
      <c r="BD231" s="533"/>
      <c r="BE231" s="533"/>
      <c r="BF231" s="533"/>
      <c r="BG231" s="533"/>
      <c r="BH231" s="533"/>
      <c r="BI231" s="533"/>
      <c r="BJ231" s="414">
        <f>IFERROR(IF(AND(BL231=1,BM231=1,SUMIF($C231:$C$525,$C231,$AH231:$AH$525)=$BN231),$BN231,IF($BO231&gt;0,$BO231,IF(AND(B231=B232,C231=C232,D231=D232,J231=J232),AH231+AH232,IF(AND(COUNTIF($C$13:$C230,$C231)&gt;=1,COUNTIF($D$13:$D230,$D231)&gt;=1),0,IF(AND(SUMIF($B231:$B$525,$B231,$AH231:$AH$525)&gt;$AH231,SUMIF($C231:$C$525,$C231,$AH231:$AH$525)&gt;$AH231,SUMIF($D231:$D$525,$D231,$AH231:$AH$525)&gt;$AH231),SUMIF($C231:$C$525,$C231,$BN231:$BN$525),0))))),0)</f>
        <v>0</v>
      </c>
      <c r="BK231" s="534"/>
      <c r="BL231" s="535">
        <f>COUNTIFS('ZASOBY N'!$B228:$B$525,'ZASOBY N'!$B228,'ZASOBY N'!$C228:'ZASOBY N'!$C$525,'ZASOBY N'!$C228,'ZASOBY N'!$D228:'ZASOBY N'!$D$525,'ZASOBY N'!$D228,'ZASOBY N'!$H228:'ZASOBY N'!$H$525,'ZASOBY N'!$H228 )</f>
        <v>0</v>
      </c>
      <c r="BM231" s="536">
        <f>COUNTIFS('ZASOBY N'!$B$10:$B228,'ZASOBY N'!$B228,'ZASOBY N'!$C$10:'ZASOBY N'!$C228,'ZASOBY N'!$C228,'ZASOBY N'!$D$10:'ZASOBY N'!$D228,'ZASOBY N'!$D228,'ZASOBY N'!$H$10:'ZASOBY N'!$H228,'ZASOBY N'!$H228 )</f>
        <v>0</v>
      </c>
      <c r="BN231" s="537">
        <f t="shared" si="115"/>
        <v>0</v>
      </c>
      <c r="BO231" s="538">
        <f t="shared" si="116"/>
        <v>0</v>
      </c>
      <c r="BP231" s="533"/>
      <c r="BQ231" s="533"/>
      <c r="BR231" s="533"/>
      <c r="BS231" s="533"/>
      <c r="BT231" s="533"/>
      <c r="BU231" s="533"/>
      <c r="BV231" s="533"/>
      <c r="BW231" s="539" t="str">
        <f t="shared" si="117"/>
        <v/>
      </c>
      <c r="BX231" s="439" t="str">
        <f>IF(E231=0,"",NN!E231)</f>
        <v/>
      </c>
      <c r="BY231" s="396" t="str">
        <f>IF(A231="","",NN!A231)</f>
        <v/>
      </c>
      <c r="BZ231" s="428" t="str">
        <f>IF(OR(E231=LEGENDA!$D$30,E231=LEGENDA!$D$31,E231=LEGENDA!$D$32,E231=LEGENDA!$D$33,E231=LEGENDA!$D$34,E231=LEGENDA!$D$35,E231=LEGENDA!$D$36,E231=LEGENDA!$D$37),AV231,"")</f>
        <v/>
      </c>
      <c r="CA231" s="428" t="str">
        <f>IF(OR(E231=LEGENDA!$D$30,E231=LEGENDA!$D$31,E231=LEGENDA!$D$32,E231=LEGENDA!$D$33,E231=LEGENDA!$D$34,E231=LEGENDA!$D$35,E231=LEGENDA!$D$36,E231=LEGENDA!$D$37),AG231,"")</f>
        <v/>
      </c>
      <c r="CB231" s="397" t="str">
        <f t="shared" si="118"/>
        <v/>
      </c>
      <c r="CC231" s="397" t="str">
        <f t="shared" si="119"/>
        <v/>
      </c>
      <c r="CD231" s="397" t="str">
        <f t="shared" si="120"/>
        <v/>
      </c>
      <c r="CE231" s="397" t="str">
        <f t="shared" si="121"/>
        <v/>
      </c>
      <c r="CF231" s="397" t="str">
        <f t="shared" si="122"/>
        <v/>
      </c>
      <c r="CG231" s="397" t="str">
        <f t="shared" si="123"/>
        <v/>
      </c>
      <c r="CH231" s="397" t="str">
        <f>IF(OR(E231=LEGENDA!$D$28,E231=LEGENDA!$D$29,E231=LEGENDA!$D$30,E231=LEGENDA!$D$31,E231=LEGENDA!$D$32,E231=LEGENDA!$D$33,E231=LEGENDA!$D$34,E231=LEGENDA!$D$35,E231=LEGENDA!$D$36,E231=LEGENDA!$D$39),1,"")</f>
        <v/>
      </c>
      <c r="CI231" s="397" t="str">
        <f t="shared" si="124"/>
        <v/>
      </c>
      <c r="CJ231" s="397" t="str">
        <f t="shared" si="125"/>
        <v/>
      </c>
    </row>
    <row r="232" spans="1:88" s="50" customFormat="1" ht="16.2" customHeight="1" thickBot="1" x14ac:dyDescent="0.3">
      <c r="A232" s="514" t="str">
        <f>IF('ZASOBY N'!A229="","",'ZASOBY N'!A229)</f>
        <v/>
      </c>
      <c r="B232" s="515" t="str">
        <f>IF('ZASOBY N'!B229="","",'ZASOBY N'!B229)</f>
        <v/>
      </c>
      <c r="C232" s="515" t="str">
        <f>IF('ZASOBY N'!C229="","",'ZASOBY N'!C229)</f>
        <v/>
      </c>
      <c r="D232" s="516" t="str">
        <f>IF('ZASOBY N'!D229="","",'ZASOBY N'!D229)</f>
        <v/>
      </c>
      <c r="E232" s="404"/>
      <c r="F232" s="517"/>
      <c r="G232" s="518"/>
      <c r="H232" s="301"/>
      <c r="I232" s="301"/>
      <c r="J232" s="147" t="str">
        <f>IF('ZASOBY N'!$F229="","",'ZASOBY N'!$F229)</f>
        <v/>
      </c>
      <c r="K232" s="519"/>
      <c r="L232" s="520" t="str">
        <f t="shared" si="104"/>
        <v/>
      </c>
      <c r="M232" s="521"/>
      <c r="N232" s="521"/>
      <c r="O232" s="140" t="str">
        <f>IF(L232="","",IF(OR(E232=LEGENDA!$D$28,E232=LEGENDA!$D$29,E232=LEGENDA!$D$31,E232=LEGENDA!$D$38),0.15,0))</f>
        <v/>
      </c>
      <c r="P232" s="140" t="str">
        <f>IF(L232="","",IF(AND(E232=LEGENDA!$D$39,H232=""),"BRAK kol.7",IF(AND(F232=LEGENDA!$A$105,H232=""),"BRAK kol.7",IF(AND(F232=LEGENDA!$A$106,H232=""),"BRAK kol.7",IF(AND(F232=LEGENDA!$A$107,H232=""),"BRAK kol.7",IF(AND(F232=LEGENDA!$A$108,H232=""),"BRAK kol.7",IF(AND(F232=LEGENDA!$A$109,H232=""),"BRAK kol.7",L232*O232)))))))</f>
        <v/>
      </c>
      <c r="Q232" s="141" t="str">
        <f t="shared" si="127"/>
        <v/>
      </c>
      <c r="R232" s="142" t="str">
        <f t="shared" si="105"/>
        <v/>
      </c>
      <c r="S232" s="522" t="str">
        <f t="shared" si="106"/>
        <v/>
      </c>
      <c r="T232" s="431" t="str">
        <f t="shared" si="128"/>
        <v/>
      </c>
      <c r="U232" s="523"/>
      <c r="V232" s="431" t="str">
        <f t="shared" si="107"/>
        <v/>
      </c>
      <c r="W232" s="524"/>
      <c r="X232" s="302" t="str">
        <f>IF(U232="","",IF(AND(V232="",W232=""),"",IF(AND(E232=LEGENDA!$D$39,H232=""),"BRAK kol.7",IF(AND(F232=LEGENDA!$A$105,H232="",E232=LEGENDA!$D$35),V232*W232,IF(AND(F232=LEGENDA!$A$105,H232="",E232=LEGENDA!$D$36),V232*W232,IF(AND(F232=LEGENDA!$A$105,H232=""),"BRAK kol.7",IF(AND(F232=LEGENDA!$A$106,H232=""),"BRAK kol.7",IF(AND(F232=LEGENDA!$A$107,H232=""),"BRAK kol.7",IF(AND(F232=LEGENDA!$A$108,H232=""),"BRAK kol.7",IF(AND(F232=LEGENDA!$A$109,H232=""),"BRAK kol.7",IF(AND(U232&gt;0,W232=""),"Brakkol21",IF(OR(T232="Błąd kol. 7",T232="Błąd kol.8"),T232,IF(AND(H232="",I232=""),"BRAKkol7-8",V232*W232)))))))))))))</f>
        <v/>
      </c>
      <c r="Y232" s="523"/>
      <c r="Z232" s="431" t="str">
        <f t="shared" si="108"/>
        <v/>
      </c>
      <c r="AA232" s="524"/>
      <c r="AB232" s="525" t="str">
        <f>IF(OR(Y232="",Z232="",AA232=""),"",IF(AND(E232=LEGENDA!$D$39,H232=""),"BRAK kol.7",IF(AND(F232=LEGENDA!$A$105,H232=""),"BRAK kol.7",IF(AND(F232=LEGENDA!$A$106,H232=""),"BRAK kol.7",IF(AND(F232=LEGENDA!$A$107,H232=""),"BRAK kol.7",IF(AND(F232=LEGENDA!$A$108,H232=""),"BRAK kol.7",IF(AND(F232=LEGENDA!$A$109,H232=""),"BRAK kol.7",Z232*AA232)))))))</f>
        <v/>
      </c>
      <c r="AC232" s="302" t="str">
        <f t="shared" si="129"/>
        <v/>
      </c>
      <c r="AD232" s="143" t="str">
        <f>IFERROR(IF(OR(J232="",AC232=""),"",IF(AND(E232=LEGENDA!$D$39,H232="",I232=""),"BRAK kol.7",AC232*$J232)),"BRAK kol.7")</f>
        <v/>
      </c>
      <c r="AE232" s="527" t="str">
        <f t="shared" si="109"/>
        <v/>
      </c>
      <c r="AF232" s="526" t="str">
        <f t="shared" si="110"/>
        <v/>
      </c>
      <c r="AG232" s="526" t="str">
        <f t="shared" si="111"/>
        <v/>
      </c>
      <c r="AH232" s="526" t="str">
        <f t="shared" si="130"/>
        <v/>
      </c>
      <c r="AI232" s="528"/>
      <c r="AJ232" s="529"/>
      <c r="AK232" s="286" t="str">
        <f t="shared" si="131"/>
        <v/>
      </c>
      <c r="AL232" s="287" t="str">
        <f t="shared" si="112"/>
        <v/>
      </c>
      <c r="AM232" s="287" t="str">
        <f t="shared" si="113"/>
        <v/>
      </c>
      <c r="AN232" s="530" t="str">
        <f>IF('ZASOBY N'!BD229="","",'ZASOBY N'!BD229)</f>
        <v/>
      </c>
      <c r="AO232" s="531"/>
      <c r="AP232" s="333">
        <f t="shared" si="132"/>
        <v>0</v>
      </c>
      <c r="AQ232" s="333">
        <f t="shared" si="135"/>
        <v>0</v>
      </c>
      <c r="AR232" s="333">
        <f t="shared" si="135"/>
        <v>0</v>
      </c>
      <c r="AS232" s="333">
        <f t="shared" si="133"/>
        <v>0</v>
      </c>
      <c r="AT232" s="333">
        <f t="shared" si="126"/>
        <v>0</v>
      </c>
      <c r="AU232" s="333">
        <f t="shared" si="134"/>
        <v>0</v>
      </c>
      <c r="AV232" s="532" t="str">
        <f>IF(BJ232=0,"",NN!BJ232)</f>
        <v/>
      </c>
      <c r="AW232" s="460" t="str">
        <f>IF('UPR BILANS N'!W230="","",'UPR BILANS N'!W230)</f>
        <v/>
      </c>
      <c r="AX232" s="533" t="str">
        <f t="shared" si="114"/>
        <v/>
      </c>
      <c r="AY232" s="533"/>
      <c r="AZ232" s="533"/>
      <c r="BA232" s="533"/>
      <c r="BB232" s="533"/>
      <c r="BC232" s="533"/>
      <c r="BD232" s="533"/>
      <c r="BE232" s="533"/>
      <c r="BF232" s="533"/>
      <c r="BG232" s="533"/>
      <c r="BH232" s="533"/>
      <c r="BI232" s="533"/>
      <c r="BJ232" s="414">
        <f>IFERROR(IF(AND(BL232=1,BM232=1,SUMIF($C232:$C$525,$C232,$AH232:$AH$525)=$BN232),$BN232,IF($BO232&gt;0,$BO232,IF(AND(B232=B233,C232=C233,D232=D233,J232=J233),AH232+AH233,IF(AND(COUNTIF($C$13:$C231,$C232)&gt;=1,COUNTIF($D$13:$D231,$D232)&gt;=1),0,IF(AND(SUMIF($B232:$B$525,$B232,$AH232:$AH$525)&gt;$AH232,SUMIF($C232:$C$525,$C232,$AH232:$AH$525)&gt;$AH232,SUMIF($D232:$D$525,$D232,$AH232:$AH$525)&gt;$AH232),SUMIF($C232:$C$525,$C232,$BN232:$BN$525),0))))),0)</f>
        <v>0</v>
      </c>
      <c r="BK232" s="534"/>
      <c r="BL232" s="535">
        <f>COUNTIFS('ZASOBY N'!$B229:$B$525,'ZASOBY N'!$B229,'ZASOBY N'!$C229:'ZASOBY N'!$C$525,'ZASOBY N'!$C229,'ZASOBY N'!$D229:'ZASOBY N'!$D$525,'ZASOBY N'!$D229,'ZASOBY N'!$H229:'ZASOBY N'!$H$525,'ZASOBY N'!$H229 )</f>
        <v>0</v>
      </c>
      <c r="BM232" s="536">
        <f>COUNTIFS('ZASOBY N'!$B$10:$B229,'ZASOBY N'!$B229,'ZASOBY N'!$C$10:'ZASOBY N'!$C229,'ZASOBY N'!$C229,'ZASOBY N'!$D$10:'ZASOBY N'!$D229,'ZASOBY N'!$D229,'ZASOBY N'!$H$10:'ZASOBY N'!$H229,'ZASOBY N'!$H229 )</f>
        <v>0</v>
      </c>
      <c r="BN232" s="537">
        <f t="shared" si="115"/>
        <v>0</v>
      </c>
      <c r="BO232" s="538">
        <f t="shared" si="116"/>
        <v>0</v>
      </c>
      <c r="BP232" s="533"/>
      <c r="BQ232" s="533"/>
      <c r="BR232" s="533"/>
      <c r="BS232" s="533"/>
      <c r="BT232" s="533"/>
      <c r="BU232" s="533"/>
      <c r="BV232" s="533"/>
      <c r="BW232" s="539" t="str">
        <f t="shared" si="117"/>
        <v/>
      </c>
      <c r="BX232" s="439" t="str">
        <f>IF(E232=0,"",NN!E232)</f>
        <v/>
      </c>
      <c r="BY232" s="396" t="str">
        <f>IF(A232="","",NN!A232)</f>
        <v/>
      </c>
      <c r="BZ232" s="428" t="str">
        <f>IF(OR(E232=LEGENDA!$D$30,E232=LEGENDA!$D$31,E232=LEGENDA!$D$32,E232=LEGENDA!$D$33,E232=LEGENDA!$D$34,E232=LEGENDA!$D$35,E232=LEGENDA!$D$36,E232=LEGENDA!$D$37),AV232,"")</f>
        <v/>
      </c>
      <c r="CA232" s="428" t="str">
        <f>IF(OR(E232=LEGENDA!$D$30,E232=LEGENDA!$D$31,E232=LEGENDA!$D$32,E232=LEGENDA!$D$33,E232=LEGENDA!$D$34,E232=LEGENDA!$D$35,E232=LEGENDA!$D$36,E232=LEGENDA!$D$37),AG232,"")</f>
        <v/>
      </c>
      <c r="CB232" s="397" t="str">
        <f t="shared" si="118"/>
        <v/>
      </c>
      <c r="CC232" s="397" t="str">
        <f t="shared" si="119"/>
        <v/>
      </c>
      <c r="CD232" s="397" t="str">
        <f t="shared" si="120"/>
        <v/>
      </c>
      <c r="CE232" s="397" t="str">
        <f t="shared" si="121"/>
        <v/>
      </c>
      <c r="CF232" s="397" t="str">
        <f t="shared" si="122"/>
        <v/>
      </c>
      <c r="CG232" s="397" t="str">
        <f t="shared" si="123"/>
        <v/>
      </c>
      <c r="CH232" s="397" t="str">
        <f>IF(OR(E232=LEGENDA!$D$28,E232=LEGENDA!$D$29,E232=LEGENDA!$D$30,E232=LEGENDA!$D$31,E232=LEGENDA!$D$32,E232=LEGENDA!$D$33,E232=LEGENDA!$D$34,E232=LEGENDA!$D$35,E232=LEGENDA!$D$36,E232=LEGENDA!$D$39),1,"")</f>
        <v/>
      </c>
      <c r="CI232" s="397" t="str">
        <f t="shared" si="124"/>
        <v/>
      </c>
      <c r="CJ232" s="397" t="str">
        <f t="shared" si="125"/>
        <v/>
      </c>
    </row>
    <row r="233" spans="1:88" s="50" customFormat="1" ht="16.2" customHeight="1" thickBot="1" x14ac:dyDescent="0.3">
      <c r="A233" s="514" t="str">
        <f>IF('ZASOBY N'!A230="","",'ZASOBY N'!A230)</f>
        <v/>
      </c>
      <c r="B233" s="515" t="str">
        <f>IF('ZASOBY N'!B230="","",'ZASOBY N'!B230)</f>
        <v/>
      </c>
      <c r="C233" s="515" t="str">
        <f>IF('ZASOBY N'!C230="","",'ZASOBY N'!C230)</f>
        <v/>
      </c>
      <c r="D233" s="516" t="str">
        <f>IF('ZASOBY N'!D230="","",'ZASOBY N'!D230)</f>
        <v/>
      </c>
      <c r="E233" s="404"/>
      <c r="F233" s="517"/>
      <c r="G233" s="518"/>
      <c r="H233" s="301"/>
      <c r="I233" s="301"/>
      <c r="J233" s="147" t="str">
        <f>IF('ZASOBY N'!$F230="","",'ZASOBY N'!$F230)</f>
        <v/>
      </c>
      <c r="K233" s="519"/>
      <c r="L233" s="520" t="str">
        <f t="shared" si="104"/>
        <v/>
      </c>
      <c r="M233" s="521"/>
      <c r="N233" s="521"/>
      <c r="O233" s="140" t="str">
        <f>IF(L233="","",IF(OR(E233=LEGENDA!$D$28,E233=LEGENDA!$D$29,E233=LEGENDA!$D$31,E233=LEGENDA!$D$38),0.15,0))</f>
        <v/>
      </c>
      <c r="P233" s="140" t="str">
        <f>IF(L233="","",IF(AND(E233=LEGENDA!$D$39,H233=""),"BRAK kol.7",IF(AND(F233=LEGENDA!$A$105,H233=""),"BRAK kol.7",IF(AND(F233=LEGENDA!$A$106,H233=""),"BRAK kol.7",IF(AND(F233=LEGENDA!$A$107,H233=""),"BRAK kol.7",IF(AND(F233=LEGENDA!$A$108,H233=""),"BRAK kol.7",IF(AND(F233=LEGENDA!$A$109,H233=""),"BRAK kol.7",L233*O233)))))))</f>
        <v/>
      </c>
      <c r="Q233" s="141" t="str">
        <f t="shared" si="127"/>
        <v/>
      </c>
      <c r="R233" s="142" t="str">
        <f t="shared" si="105"/>
        <v/>
      </c>
      <c r="S233" s="522" t="str">
        <f t="shared" si="106"/>
        <v/>
      </c>
      <c r="T233" s="431" t="str">
        <f t="shared" si="128"/>
        <v/>
      </c>
      <c r="U233" s="523"/>
      <c r="V233" s="431" t="str">
        <f t="shared" si="107"/>
        <v/>
      </c>
      <c r="W233" s="524"/>
      <c r="X233" s="302" t="str">
        <f>IF(U233="","",IF(AND(V233="",W233=""),"",IF(AND(E233=LEGENDA!$D$39,H233=""),"BRAK kol.7",IF(AND(F233=LEGENDA!$A$105,H233="",E233=LEGENDA!$D$35),V233*W233,IF(AND(F233=LEGENDA!$A$105,H233="",E233=LEGENDA!$D$36),V233*W233,IF(AND(F233=LEGENDA!$A$105,H233=""),"BRAK kol.7",IF(AND(F233=LEGENDA!$A$106,H233=""),"BRAK kol.7",IF(AND(F233=LEGENDA!$A$107,H233=""),"BRAK kol.7",IF(AND(F233=LEGENDA!$A$108,H233=""),"BRAK kol.7",IF(AND(F233=LEGENDA!$A$109,H233=""),"BRAK kol.7",IF(AND(U233&gt;0,W233=""),"Brakkol21",IF(OR(T233="Błąd kol. 7",T233="Błąd kol.8"),T233,IF(AND(H233="",I233=""),"BRAKkol7-8",V233*W233)))))))))))))</f>
        <v/>
      </c>
      <c r="Y233" s="523"/>
      <c r="Z233" s="431" t="str">
        <f t="shared" si="108"/>
        <v/>
      </c>
      <c r="AA233" s="524"/>
      <c r="AB233" s="525" t="str">
        <f>IF(OR(Y233="",Z233="",AA233=""),"",IF(AND(E233=LEGENDA!$D$39,H233=""),"BRAK kol.7",IF(AND(F233=LEGENDA!$A$105,H233=""),"BRAK kol.7",IF(AND(F233=LEGENDA!$A$106,H233=""),"BRAK kol.7",IF(AND(F233=LEGENDA!$A$107,H233=""),"BRAK kol.7",IF(AND(F233=LEGENDA!$A$108,H233=""),"BRAK kol.7",IF(AND(F233=LEGENDA!$A$109,H233=""),"BRAK kol.7",Z233*AA233)))))))</f>
        <v/>
      </c>
      <c r="AC233" s="302" t="str">
        <f t="shared" si="129"/>
        <v/>
      </c>
      <c r="AD233" s="143" t="str">
        <f>IFERROR(IF(OR(J233="",AC233=""),"",IF(AND(E233=LEGENDA!$D$39,H233="",I233=""),"BRAK kol.7",AC233*$J233)),"BRAK kol.7")</f>
        <v/>
      </c>
      <c r="AE233" s="527" t="str">
        <f t="shared" si="109"/>
        <v/>
      </c>
      <c r="AF233" s="526" t="str">
        <f t="shared" si="110"/>
        <v/>
      </c>
      <c r="AG233" s="526" t="str">
        <f t="shared" si="111"/>
        <v/>
      </c>
      <c r="AH233" s="526" t="str">
        <f t="shared" si="130"/>
        <v/>
      </c>
      <c r="AI233" s="528"/>
      <c r="AJ233" s="529"/>
      <c r="AK233" s="286" t="str">
        <f t="shared" si="131"/>
        <v/>
      </c>
      <c r="AL233" s="287" t="str">
        <f t="shared" si="112"/>
        <v/>
      </c>
      <c r="AM233" s="287" t="str">
        <f t="shared" si="113"/>
        <v/>
      </c>
      <c r="AN233" s="530" t="str">
        <f>IF('ZASOBY N'!BD230="","",'ZASOBY N'!BD230)</f>
        <v/>
      </c>
      <c r="AO233" s="531"/>
      <c r="AP233" s="333">
        <f t="shared" si="132"/>
        <v>0</v>
      </c>
      <c r="AQ233" s="333">
        <f t="shared" si="135"/>
        <v>0</v>
      </c>
      <c r="AR233" s="333">
        <f t="shared" si="135"/>
        <v>0</v>
      </c>
      <c r="AS233" s="333">
        <f t="shared" si="133"/>
        <v>0</v>
      </c>
      <c r="AT233" s="333">
        <f t="shared" si="126"/>
        <v>0</v>
      </c>
      <c r="AU233" s="333">
        <f t="shared" si="134"/>
        <v>0</v>
      </c>
      <c r="AV233" s="532" t="str">
        <f>IF(BJ233=0,"",NN!BJ233)</f>
        <v/>
      </c>
      <c r="AW233" s="460" t="str">
        <f>IF('UPR BILANS N'!W231="","",'UPR BILANS N'!W231)</f>
        <v/>
      </c>
      <c r="AX233" s="533" t="str">
        <f t="shared" si="114"/>
        <v/>
      </c>
      <c r="AY233" s="533"/>
      <c r="AZ233" s="533"/>
      <c r="BA233" s="533"/>
      <c r="BB233" s="533"/>
      <c r="BC233" s="533"/>
      <c r="BD233" s="533"/>
      <c r="BE233" s="533"/>
      <c r="BF233" s="533"/>
      <c r="BG233" s="533"/>
      <c r="BH233" s="533"/>
      <c r="BI233" s="533"/>
      <c r="BJ233" s="414">
        <f>IFERROR(IF(AND(BL233=1,BM233=1,SUMIF($C233:$C$525,$C233,$AH233:$AH$525)=$BN233),$BN233,IF($BO233&gt;0,$BO233,IF(AND(B233=B234,C233=C234,D233=D234,J233=J234),AH233+AH234,IF(AND(COUNTIF($C$13:$C232,$C233)&gt;=1,COUNTIF($D$13:$D232,$D233)&gt;=1),0,IF(AND(SUMIF($B233:$B$525,$B233,$AH233:$AH$525)&gt;$AH233,SUMIF($C233:$C$525,$C233,$AH233:$AH$525)&gt;$AH233,SUMIF($D233:$D$525,$D233,$AH233:$AH$525)&gt;$AH233),SUMIF($C233:$C$525,$C233,$BN233:$BN$525),0))))),0)</f>
        <v>0</v>
      </c>
      <c r="BK233" s="534"/>
      <c r="BL233" s="535">
        <f>COUNTIFS('ZASOBY N'!$B230:$B$525,'ZASOBY N'!$B230,'ZASOBY N'!$C230:'ZASOBY N'!$C$525,'ZASOBY N'!$C230,'ZASOBY N'!$D230:'ZASOBY N'!$D$525,'ZASOBY N'!$D230,'ZASOBY N'!$H230:'ZASOBY N'!$H$525,'ZASOBY N'!$H230 )</f>
        <v>0</v>
      </c>
      <c r="BM233" s="536">
        <f>COUNTIFS('ZASOBY N'!$B$10:$B230,'ZASOBY N'!$B230,'ZASOBY N'!$C$10:'ZASOBY N'!$C230,'ZASOBY N'!$C230,'ZASOBY N'!$D$10:'ZASOBY N'!$D230,'ZASOBY N'!$D230,'ZASOBY N'!$H$10:'ZASOBY N'!$H230,'ZASOBY N'!$H230 )</f>
        <v>0</v>
      </c>
      <c r="BN233" s="537">
        <f t="shared" si="115"/>
        <v>0</v>
      </c>
      <c r="BO233" s="538">
        <f t="shared" si="116"/>
        <v>0</v>
      </c>
      <c r="BP233" s="533"/>
      <c r="BQ233" s="533"/>
      <c r="BR233" s="533"/>
      <c r="BS233" s="533"/>
      <c r="BT233" s="533"/>
      <c r="BU233" s="533"/>
      <c r="BV233" s="533"/>
      <c r="BW233" s="539" t="str">
        <f t="shared" si="117"/>
        <v/>
      </c>
      <c r="BX233" s="439" t="str">
        <f>IF(E233=0,"",NN!E233)</f>
        <v/>
      </c>
      <c r="BY233" s="396" t="str">
        <f>IF(A233="","",NN!A233)</f>
        <v/>
      </c>
      <c r="BZ233" s="428" t="str">
        <f>IF(OR(E233=LEGENDA!$D$30,E233=LEGENDA!$D$31,E233=LEGENDA!$D$32,E233=LEGENDA!$D$33,E233=LEGENDA!$D$34,E233=LEGENDA!$D$35,E233=LEGENDA!$D$36,E233=LEGENDA!$D$37),AV233,"")</f>
        <v/>
      </c>
      <c r="CA233" s="428" t="str">
        <f>IF(OR(E233=LEGENDA!$D$30,E233=LEGENDA!$D$31,E233=LEGENDA!$D$32,E233=LEGENDA!$D$33,E233=LEGENDA!$D$34,E233=LEGENDA!$D$35,E233=LEGENDA!$D$36,E233=LEGENDA!$D$37),AG233,"")</f>
        <v/>
      </c>
      <c r="CB233" s="397" t="str">
        <f t="shared" si="118"/>
        <v/>
      </c>
      <c r="CC233" s="397" t="str">
        <f t="shared" si="119"/>
        <v/>
      </c>
      <c r="CD233" s="397" t="str">
        <f t="shared" si="120"/>
        <v/>
      </c>
      <c r="CE233" s="397" t="str">
        <f t="shared" si="121"/>
        <v/>
      </c>
      <c r="CF233" s="397" t="str">
        <f t="shared" si="122"/>
        <v/>
      </c>
      <c r="CG233" s="397" t="str">
        <f t="shared" si="123"/>
        <v/>
      </c>
      <c r="CH233" s="397" t="str">
        <f>IF(OR(E233=LEGENDA!$D$28,E233=LEGENDA!$D$29,E233=LEGENDA!$D$30,E233=LEGENDA!$D$31,E233=LEGENDA!$D$32,E233=LEGENDA!$D$33,E233=LEGENDA!$D$34,E233=LEGENDA!$D$35,E233=LEGENDA!$D$36,E233=LEGENDA!$D$39),1,"")</f>
        <v/>
      </c>
      <c r="CI233" s="397" t="str">
        <f t="shared" si="124"/>
        <v/>
      </c>
      <c r="CJ233" s="397" t="str">
        <f t="shared" si="125"/>
        <v/>
      </c>
    </row>
    <row r="234" spans="1:88" s="50" customFormat="1" ht="16.2" customHeight="1" thickBot="1" x14ac:dyDescent="0.3">
      <c r="A234" s="514" t="str">
        <f>IF('ZASOBY N'!A231="","",'ZASOBY N'!A231)</f>
        <v/>
      </c>
      <c r="B234" s="515" t="str">
        <f>IF('ZASOBY N'!B231="","",'ZASOBY N'!B231)</f>
        <v/>
      </c>
      <c r="C234" s="515" t="str">
        <f>IF('ZASOBY N'!C231="","",'ZASOBY N'!C231)</f>
        <v/>
      </c>
      <c r="D234" s="516" t="str">
        <f>IF('ZASOBY N'!D231="","",'ZASOBY N'!D231)</f>
        <v/>
      </c>
      <c r="E234" s="404"/>
      <c r="F234" s="517"/>
      <c r="G234" s="518"/>
      <c r="H234" s="301"/>
      <c r="I234" s="301"/>
      <c r="J234" s="147" t="str">
        <f>IF('ZASOBY N'!$F231="","",'ZASOBY N'!$F231)</f>
        <v/>
      </c>
      <c r="K234" s="519"/>
      <c r="L234" s="520" t="str">
        <f t="shared" si="104"/>
        <v/>
      </c>
      <c r="M234" s="521"/>
      <c r="N234" s="521"/>
      <c r="O234" s="140" t="str">
        <f>IF(L234="","",IF(OR(E234=LEGENDA!$D$28,E234=LEGENDA!$D$29,E234=LEGENDA!$D$31,E234=LEGENDA!$D$38),0.15,0))</f>
        <v/>
      </c>
      <c r="P234" s="140" t="str">
        <f>IF(L234="","",IF(AND(E234=LEGENDA!$D$39,H234=""),"BRAK kol.7",IF(AND(F234=LEGENDA!$A$105,H234=""),"BRAK kol.7",IF(AND(F234=LEGENDA!$A$106,H234=""),"BRAK kol.7",IF(AND(F234=LEGENDA!$A$107,H234=""),"BRAK kol.7",IF(AND(F234=LEGENDA!$A$108,H234=""),"BRAK kol.7",IF(AND(F234=LEGENDA!$A$109,H234=""),"BRAK kol.7",L234*O234)))))))</f>
        <v/>
      </c>
      <c r="Q234" s="141" t="str">
        <f t="shared" si="127"/>
        <v/>
      </c>
      <c r="R234" s="142" t="str">
        <f t="shared" si="105"/>
        <v/>
      </c>
      <c r="S234" s="522" t="str">
        <f t="shared" si="106"/>
        <v/>
      </c>
      <c r="T234" s="431" t="str">
        <f t="shared" si="128"/>
        <v/>
      </c>
      <c r="U234" s="523"/>
      <c r="V234" s="431" t="str">
        <f t="shared" si="107"/>
        <v/>
      </c>
      <c r="W234" s="524"/>
      <c r="X234" s="302" t="str">
        <f>IF(U234="","",IF(AND(V234="",W234=""),"",IF(AND(E234=LEGENDA!$D$39,H234=""),"BRAK kol.7",IF(AND(F234=LEGENDA!$A$105,H234="",E234=LEGENDA!$D$35),V234*W234,IF(AND(F234=LEGENDA!$A$105,H234="",E234=LEGENDA!$D$36),V234*W234,IF(AND(F234=LEGENDA!$A$105,H234=""),"BRAK kol.7",IF(AND(F234=LEGENDA!$A$106,H234=""),"BRAK kol.7",IF(AND(F234=LEGENDA!$A$107,H234=""),"BRAK kol.7",IF(AND(F234=LEGENDA!$A$108,H234=""),"BRAK kol.7",IF(AND(F234=LEGENDA!$A$109,H234=""),"BRAK kol.7",IF(AND(U234&gt;0,W234=""),"Brakkol21",IF(OR(T234="Błąd kol. 7",T234="Błąd kol.8"),T234,IF(AND(H234="",I234=""),"BRAKkol7-8",V234*W234)))))))))))))</f>
        <v/>
      </c>
      <c r="Y234" s="523"/>
      <c r="Z234" s="431" t="str">
        <f t="shared" si="108"/>
        <v/>
      </c>
      <c r="AA234" s="524"/>
      <c r="AB234" s="525" t="str">
        <f>IF(OR(Y234="",Z234="",AA234=""),"",IF(AND(E234=LEGENDA!$D$39,H234=""),"BRAK kol.7",IF(AND(F234=LEGENDA!$A$105,H234=""),"BRAK kol.7",IF(AND(F234=LEGENDA!$A$106,H234=""),"BRAK kol.7",IF(AND(F234=LEGENDA!$A$107,H234=""),"BRAK kol.7",IF(AND(F234=LEGENDA!$A$108,H234=""),"BRAK kol.7",IF(AND(F234=LEGENDA!$A$109,H234=""),"BRAK kol.7",Z234*AA234)))))))</f>
        <v/>
      </c>
      <c r="AC234" s="302" t="str">
        <f t="shared" si="129"/>
        <v/>
      </c>
      <c r="AD234" s="143" t="str">
        <f>IFERROR(IF(OR(J234="",AC234=""),"",IF(AND(E234=LEGENDA!$D$39,H234="",I234=""),"BRAK kol.7",AC234*$J234)),"BRAK kol.7")</f>
        <v/>
      </c>
      <c r="AE234" s="527" t="str">
        <f t="shared" si="109"/>
        <v/>
      </c>
      <c r="AF234" s="526" t="str">
        <f t="shared" si="110"/>
        <v/>
      </c>
      <c r="AG234" s="526" t="str">
        <f t="shared" si="111"/>
        <v/>
      </c>
      <c r="AH234" s="526" t="str">
        <f t="shared" si="130"/>
        <v/>
      </c>
      <c r="AI234" s="528"/>
      <c r="AJ234" s="529"/>
      <c r="AK234" s="286" t="str">
        <f t="shared" si="131"/>
        <v/>
      </c>
      <c r="AL234" s="287" t="str">
        <f t="shared" si="112"/>
        <v/>
      </c>
      <c r="AM234" s="287" t="str">
        <f t="shared" si="113"/>
        <v/>
      </c>
      <c r="AN234" s="530" t="str">
        <f>IF('ZASOBY N'!BD231="","",'ZASOBY N'!BD231)</f>
        <v/>
      </c>
      <c r="AO234" s="531"/>
      <c r="AP234" s="333">
        <f t="shared" si="132"/>
        <v>0</v>
      </c>
      <c r="AQ234" s="333">
        <f t="shared" si="135"/>
        <v>0</v>
      </c>
      <c r="AR234" s="333">
        <f t="shared" si="135"/>
        <v>0</v>
      </c>
      <c r="AS234" s="333">
        <f t="shared" si="133"/>
        <v>0</v>
      </c>
      <c r="AT234" s="333">
        <f t="shared" si="126"/>
        <v>0</v>
      </c>
      <c r="AU234" s="333">
        <f t="shared" si="134"/>
        <v>0</v>
      </c>
      <c r="AV234" s="532" t="str">
        <f>IF(BJ234=0,"",NN!BJ234)</f>
        <v/>
      </c>
      <c r="AW234" s="460" t="str">
        <f>IF('UPR BILANS N'!W232="","",'UPR BILANS N'!W232)</f>
        <v/>
      </c>
      <c r="AX234" s="533" t="str">
        <f t="shared" si="114"/>
        <v/>
      </c>
      <c r="AY234" s="533"/>
      <c r="AZ234" s="533"/>
      <c r="BA234" s="533"/>
      <c r="BB234" s="533"/>
      <c r="BC234" s="533"/>
      <c r="BD234" s="533"/>
      <c r="BE234" s="533"/>
      <c r="BF234" s="533"/>
      <c r="BG234" s="533"/>
      <c r="BH234" s="533"/>
      <c r="BI234" s="533"/>
      <c r="BJ234" s="414">
        <f>IFERROR(IF(AND(BL234=1,BM234=1,SUMIF($C234:$C$525,$C234,$AH234:$AH$525)=$BN234),$BN234,IF($BO234&gt;0,$BO234,IF(AND(B234=B235,C234=C235,D234=D235,J234=J235),AH234+AH235,IF(AND(COUNTIF($C$13:$C233,$C234)&gt;=1,COUNTIF($D$13:$D233,$D234)&gt;=1),0,IF(AND(SUMIF($B234:$B$525,$B234,$AH234:$AH$525)&gt;$AH234,SUMIF($C234:$C$525,$C234,$AH234:$AH$525)&gt;$AH234,SUMIF($D234:$D$525,$D234,$AH234:$AH$525)&gt;$AH234),SUMIF($C234:$C$525,$C234,$BN234:$BN$525),0))))),0)</f>
        <v>0</v>
      </c>
      <c r="BK234" s="534"/>
      <c r="BL234" s="535">
        <f>COUNTIFS('ZASOBY N'!$B231:$B$525,'ZASOBY N'!$B231,'ZASOBY N'!$C231:'ZASOBY N'!$C$525,'ZASOBY N'!$C231,'ZASOBY N'!$D231:'ZASOBY N'!$D$525,'ZASOBY N'!$D231,'ZASOBY N'!$H231:'ZASOBY N'!$H$525,'ZASOBY N'!$H231 )</f>
        <v>0</v>
      </c>
      <c r="BM234" s="536">
        <f>COUNTIFS('ZASOBY N'!$B$10:$B231,'ZASOBY N'!$B231,'ZASOBY N'!$C$10:'ZASOBY N'!$C231,'ZASOBY N'!$C231,'ZASOBY N'!$D$10:'ZASOBY N'!$D231,'ZASOBY N'!$D231,'ZASOBY N'!$H$10:'ZASOBY N'!$H231,'ZASOBY N'!$H231 )</f>
        <v>0</v>
      </c>
      <c r="BN234" s="537">
        <f t="shared" si="115"/>
        <v>0</v>
      </c>
      <c r="BO234" s="538">
        <f t="shared" si="116"/>
        <v>0</v>
      </c>
      <c r="BP234" s="533"/>
      <c r="BQ234" s="533"/>
      <c r="BR234" s="533"/>
      <c r="BS234" s="533"/>
      <c r="BT234" s="533"/>
      <c r="BU234" s="533"/>
      <c r="BV234" s="533"/>
      <c r="BW234" s="539" t="str">
        <f t="shared" si="117"/>
        <v/>
      </c>
      <c r="BX234" s="439" t="str">
        <f>IF(E234=0,"",NN!E234)</f>
        <v/>
      </c>
      <c r="BY234" s="396" t="str">
        <f>IF(A234="","",NN!A234)</f>
        <v/>
      </c>
      <c r="BZ234" s="428" t="str">
        <f>IF(OR(E234=LEGENDA!$D$30,E234=LEGENDA!$D$31,E234=LEGENDA!$D$32,E234=LEGENDA!$D$33,E234=LEGENDA!$D$34,E234=LEGENDA!$D$35,E234=LEGENDA!$D$36,E234=LEGENDA!$D$37),AV234,"")</f>
        <v/>
      </c>
      <c r="CA234" s="428" t="str">
        <f>IF(OR(E234=LEGENDA!$D$30,E234=LEGENDA!$D$31,E234=LEGENDA!$D$32,E234=LEGENDA!$D$33,E234=LEGENDA!$D$34,E234=LEGENDA!$D$35,E234=LEGENDA!$D$36,E234=LEGENDA!$D$37),AG234,"")</f>
        <v/>
      </c>
      <c r="CB234" s="397" t="str">
        <f t="shared" si="118"/>
        <v/>
      </c>
      <c r="CC234" s="397" t="str">
        <f t="shared" si="119"/>
        <v/>
      </c>
      <c r="CD234" s="397" t="str">
        <f t="shared" si="120"/>
        <v/>
      </c>
      <c r="CE234" s="397" t="str">
        <f t="shared" si="121"/>
        <v/>
      </c>
      <c r="CF234" s="397" t="str">
        <f t="shared" si="122"/>
        <v/>
      </c>
      <c r="CG234" s="397" t="str">
        <f t="shared" si="123"/>
        <v/>
      </c>
      <c r="CH234" s="397" t="str">
        <f>IF(OR(E234=LEGENDA!$D$28,E234=LEGENDA!$D$29,E234=LEGENDA!$D$30,E234=LEGENDA!$D$31,E234=LEGENDA!$D$32,E234=LEGENDA!$D$33,E234=LEGENDA!$D$34,E234=LEGENDA!$D$35,E234=LEGENDA!$D$36,E234=LEGENDA!$D$39),1,"")</f>
        <v/>
      </c>
      <c r="CI234" s="397" t="str">
        <f t="shared" si="124"/>
        <v/>
      </c>
      <c r="CJ234" s="397" t="str">
        <f t="shared" si="125"/>
        <v/>
      </c>
    </row>
    <row r="235" spans="1:88" s="50" customFormat="1" ht="16.2" customHeight="1" thickBot="1" x14ac:dyDescent="0.3">
      <c r="A235" s="514" t="str">
        <f>IF('ZASOBY N'!A232="","",'ZASOBY N'!A232)</f>
        <v/>
      </c>
      <c r="B235" s="515" t="str">
        <f>IF('ZASOBY N'!B232="","",'ZASOBY N'!B232)</f>
        <v/>
      </c>
      <c r="C235" s="515" t="str">
        <f>IF('ZASOBY N'!C232="","",'ZASOBY N'!C232)</f>
        <v/>
      </c>
      <c r="D235" s="516" t="str">
        <f>IF('ZASOBY N'!D232="","",'ZASOBY N'!D232)</f>
        <v/>
      </c>
      <c r="E235" s="404"/>
      <c r="F235" s="517"/>
      <c r="G235" s="518"/>
      <c r="H235" s="301"/>
      <c r="I235" s="301"/>
      <c r="J235" s="147" t="str">
        <f>IF('ZASOBY N'!$F232="","",'ZASOBY N'!$F232)</f>
        <v/>
      </c>
      <c r="K235" s="519"/>
      <c r="L235" s="520" t="str">
        <f t="shared" si="104"/>
        <v/>
      </c>
      <c r="M235" s="521"/>
      <c r="N235" s="521"/>
      <c r="O235" s="140" t="str">
        <f>IF(L235="","",IF(OR(E235=LEGENDA!$D$28,E235=LEGENDA!$D$29,E235=LEGENDA!$D$31,E235=LEGENDA!$D$38),0.15,0))</f>
        <v/>
      </c>
      <c r="P235" s="140" t="str">
        <f>IF(L235="","",IF(AND(E235=LEGENDA!$D$39,H235=""),"BRAK kol.7",IF(AND(F235=LEGENDA!$A$105,H235=""),"BRAK kol.7",IF(AND(F235=LEGENDA!$A$106,H235=""),"BRAK kol.7",IF(AND(F235=LEGENDA!$A$107,H235=""),"BRAK kol.7",IF(AND(F235=LEGENDA!$A$108,H235=""),"BRAK kol.7",IF(AND(F235=LEGENDA!$A$109,H235=""),"BRAK kol.7",L235*O235)))))))</f>
        <v/>
      </c>
      <c r="Q235" s="141" t="str">
        <f t="shared" si="127"/>
        <v/>
      </c>
      <c r="R235" s="142" t="str">
        <f t="shared" si="105"/>
        <v/>
      </c>
      <c r="S235" s="522" t="str">
        <f t="shared" si="106"/>
        <v/>
      </c>
      <c r="T235" s="431" t="str">
        <f t="shared" si="128"/>
        <v/>
      </c>
      <c r="U235" s="523"/>
      <c r="V235" s="431" t="str">
        <f t="shared" si="107"/>
        <v/>
      </c>
      <c r="W235" s="524"/>
      <c r="X235" s="302" t="str">
        <f>IF(U235="","",IF(AND(V235="",W235=""),"",IF(AND(E235=LEGENDA!$D$39,H235=""),"BRAK kol.7",IF(AND(F235=LEGENDA!$A$105,H235="",E235=LEGENDA!$D$35),V235*W235,IF(AND(F235=LEGENDA!$A$105,H235="",E235=LEGENDA!$D$36),V235*W235,IF(AND(F235=LEGENDA!$A$105,H235=""),"BRAK kol.7",IF(AND(F235=LEGENDA!$A$106,H235=""),"BRAK kol.7",IF(AND(F235=LEGENDA!$A$107,H235=""),"BRAK kol.7",IF(AND(F235=LEGENDA!$A$108,H235=""),"BRAK kol.7",IF(AND(F235=LEGENDA!$A$109,H235=""),"BRAK kol.7",IF(AND(U235&gt;0,W235=""),"Brakkol21",IF(OR(T235="Błąd kol. 7",T235="Błąd kol.8"),T235,IF(AND(H235="",I235=""),"BRAKkol7-8",V235*W235)))))))))))))</f>
        <v/>
      </c>
      <c r="Y235" s="523"/>
      <c r="Z235" s="431" t="str">
        <f t="shared" si="108"/>
        <v/>
      </c>
      <c r="AA235" s="524"/>
      <c r="AB235" s="525" t="str">
        <f>IF(OR(Y235="",Z235="",AA235=""),"",IF(AND(E235=LEGENDA!$D$39,H235=""),"BRAK kol.7",IF(AND(F235=LEGENDA!$A$105,H235=""),"BRAK kol.7",IF(AND(F235=LEGENDA!$A$106,H235=""),"BRAK kol.7",IF(AND(F235=LEGENDA!$A$107,H235=""),"BRAK kol.7",IF(AND(F235=LEGENDA!$A$108,H235=""),"BRAK kol.7",IF(AND(F235=LEGENDA!$A$109,H235=""),"BRAK kol.7",Z235*AA235)))))))</f>
        <v/>
      </c>
      <c r="AC235" s="302" t="str">
        <f t="shared" si="129"/>
        <v/>
      </c>
      <c r="AD235" s="143" t="str">
        <f>IFERROR(IF(OR(J235="",AC235=""),"",IF(AND(E235=LEGENDA!$D$39,H235="",I235=""),"BRAK kol.7",AC235*$J235)),"BRAK kol.7")</f>
        <v/>
      </c>
      <c r="AE235" s="527" t="str">
        <f t="shared" si="109"/>
        <v/>
      </c>
      <c r="AF235" s="526" t="str">
        <f t="shared" si="110"/>
        <v/>
      </c>
      <c r="AG235" s="526" t="str">
        <f t="shared" si="111"/>
        <v/>
      </c>
      <c r="AH235" s="526" t="str">
        <f t="shared" si="130"/>
        <v/>
      </c>
      <c r="AI235" s="528"/>
      <c r="AJ235" s="529"/>
      <c r="AK235" s="286" t="str">
        <f t="shared" si="131"/>
        <v/>
      </c>
      <c r="AL235" s="287" t="str">
        <f t="shared" si="112"/>
        <v/>
      </c>
      <c r="AM235" s="287" t="str">
        <f t="shared" si="113"/>
        <v/>
      </c>
      <c r="AN235" s="530" t="str">
        <f>IF('ZASOBY N'!BD232="","",'ZASOBY N'!BD232)</f>
        <v/>
      </c>
      <c r="AO235" s="531"/>
      <c r="AP235" s="333">
        <f t="shared" si="132"/>
        <v>0</v>
      </c>
      <c r="AQ235" s="333">
        <f t="shared" si="135"/>
        <v>0</v>
      </c>
      <c r="AR235" s="333">
        <f t="shared" si="135"/>
        <v>0</v>
      </c>
      <c r="AS235" s="333">
        <f t="shared" si="133"/>
        <v>0</v>
      </c>
      <c r="AT235" s="333">
        <f t="shared" si="126"/>
        <v>0</v>
      </c>
      <c r="AU235" s="333">
        <f t="shared" si="134"/>
        <v>0</v>
      </c>
      <c r="AV235" s="532" t="str">
        <f>IF(BJ235=0,"",NN!BJ235)</f>
        <v/>
      </c>
      <c r="AW235" s="460" t="str">
        <f>IF('UPR BILANS N'!W233="","",'UPR BILANS N'!W233)</f>
        <v/>
      </c>
      <c r="AX235" s="533" t="str">
        <f t="shared" si="114"/>
        <v/>
      </c>
      <c r="AY235" s="533"/>
      <c r="AZ235" s="533"/>
      <c r="BA235" s="533"/>
      <c r="BB235" s="533"/>
      <c r="BC235" s="533"/>
      <c r="BD235" s="533"/>
      <c r="BE235" s="533"/>
      <c r="BF235" s="533"/>
      <c r="BG235" s="533"/>
      <c r="BH235" s="533"/>
      <c r="BI235" s="533"/>
      <c r="BJ235" s="414">
        <f>IFERROR(IF(AND(BL235=1,BM235=1,SUMIF($C235:$C$525,$C235,$AH235:$AH$525)=$BN235),$BN235,IF($BO235&gt;0,$BO235,IF(AND(B235=B236,C235=C236,D235=D236,J235=J236),AH235+AH236,IF(AND(COUNTIF($C$13:$C234,$C235)&gt;=1,COUNTIF($D$13:$D234,$D235)&gt;=1),0,IF(AND(SUMIF($B235:$B$525,$B235,$AH235:$AH$525)&gt;$AH235,SUMIF($C235:$C$525,$C235,$AH235:$AH$525)&gt;$AH235,SUMIF($D235:$D$525,$D235,$AH235:$AH$525)&gt;$AH235),SUMIF($C235:$C$525,$C235,$BN235:$BN$525),0))))),0)</f>
        <v>0</v>
      </c>
      <c r="BK235" s="534"/>
      <c r="BL235" s="535">
        <f>COUNTIFS('ZASOBY N'!$B232:$B$525,'ZASOBY N'!$B232,'ZASOBY N'!$C232:'ZASOBY N'!$C$525,'ZASOBY N'!$C232,'ZASOBY N'!$D232:'ZASOBY N'!$D$525,'ZASOBY N'!$D232,'ZASOBY N'!$H232:'ZASOBY N'!$H$525,'ZASOBY N'!$H232 )</f>
        <v>0</v>
      </c>
      <c r="BM235" s="536">
        <f>COUNTIFS('ZASOBY N'!$B$10:$B232,'ZASOBY N'!$B232,'ZASOBY N'!$C$10:'ZASOBY N'!$C232,'ZASOBY N'!$C232,'ZASOBY N'!$D$10:'ZASOBY N'!$D232,'ZASOBY N'!$D232,'ZASOBY N'!$H$10:'ZASOBY N'!$H232,'ZASOBY N'!$H232 )</f>
        <v>0</v>
      </c>
      <c r="BN235" s="537">
        <f t="shared" si="115"/>
        <v>0</v>
      </c>
      <c r="BO235" s="538">
        <f t="shared" si="116"/>
        <v>0</v>
      </c>
      <c r="BP235" s="533"/>
      <c r="BQ235" s="533"/>
      <c r="BR235" s="533"/>
      <c r="BS235" s="533"/>
      <c r="BT235" s="533"/>
      <c r="BU235" s="533"/>
      <c r="BV235" s="533"/>
      <c r="BW235" s="539" t="str">
        <f t="shared" si="117"/>
        <v/>
      </c>
      <c r="BX235" s="439" t="str">
        <f>IF(E235=0,"",NN!E235)</f>
        <v/>
      </c>
      <c r="BY235" s="396" t="str">
        <f>IF(A235="","",NN!A235)</f>
        <v/>
      </c>
      <c r="BZ235" s="428" t="str">
        <f>IF(OR(E235=LEGENDA!$D$30,E235=LEGENDA!$D$31,E235=LEGENDA!$D$32,E235=LEGENDA!$D$33,E235=LEGENDA!$D$34,E235=LEGENDA!$D$35,E235=LEGENDA!$D$36,E235=LEGENDA!$D$37),AV235,"")</f>
        <v/>
      </c>
      <c r="CA235" s="428" t="str">
        <f>IF(OR(E235=LEGENDA!$D$30,E235=LEGENDA!$D$31,E235=LEGENDA!$D$32,E235=LEGENDA!$D$33,E235=LEGENDA!$D$34,E235=LEGENDA!$D$35,E235=LEGENDA!$D$36,E235=LEGENDA!$D$37),AG235,"")</f>
        <v/>
      </c>
      <c r="CB235" s="397" t="str">
        <f t="shared" si="118"/>
        <v/>
      </c>
      <c r="CC235" s="397" t="str">
        <f t="shared" si="119"/>
        <v/>
      </c>
      <c r="CD235" s="397" t="str">
        <f t="shared" si="120"/>
        <v/>
      </c>
      <c r="CE235" s="397" t="str">
        <f t="shared" si="121"/>
        <v/>
      </c>
      <c r="CF235" s="397" t="str">
        <f t="shared" si="122"/>
        <v/>
      </c>
      <c r="CG235" s="397" t="str">
        <f t="shared" si="123"/>
        <v/>
      </c>
      <c r="CH235" s="397" t="str">
        <f>IF(OR(E235=LEGENDA!$D$28,E235=LEGENDA!$D$29,E235=LEGENDA!$D$30,E235=LEGENDA!$D$31,E235=LEGENDA!$D$32,E235=LEGENDA!$D$33,E235=LEGENDA!$D$34,E235=LEGENDA!$D$35,E235=LEGENDA!$D$36,E235=LEGENDA!$D$39),1,"")</f>
        <v/>
      </c>
      <c r="CI235" s="397" t="str">
        <f t="shared" si="124"/>
        <v/>
      </c>
      <c r="CJ235" s="397" t="str">
        <f t="shared" si="125"/>
        <v/>
      </c>
    </row>
    <row r="236" spans="1:88" s="50" customFormat="1" ht="16.2" customHeight="1" thickBot="1" x14ac:dyDescent="0.3">
      <c r="A236" s="514" t="str">
        <f>IF('ZASOBY N'!A233="","",'ZASOBY N'!A233)</f>
        <v/>
      </c>
      <c r="B236" s="515" t="str">
        <f>IF('ZASOBY N'!B233="","",'ZASOBY N'!B233)</f>
        <v/>
      </c>
      <c r="C236" s="515" t="str">
        <f>IF('ZASOBY N'!C233="","",'ZASOBY N'!C233)</f>
        <v/>
      </c>
      <c r="D236" s="516" t="str">
        <f>IF('ZASOBY N'!D233="","",'ZASOBY N'!D233)</f>
        <v/>
      </c>
      <c r="E236" s="404"/>
      <c r="F236" s="517"/>
      <c r="G236" s="518"/>
      <c r="H236" s="301"/>
      <c r="I236" s="301"/>
      <c r="J236" s="147" t="str">
        <f>IF('ZASOBY N'!$F233="","",'ZASOBY N'!$F233)</f>
        <v/>
      </c>
      <c r="K236" s="519"/>
      <c r="L236" s="520" t="str">
        <f t="shared" si="104"/>
        <v/>
      </c>
      <c r="M236" s="521"/>
      <c r="N236" s="521"/>
      <c r="O236" s="140" t="str">
        <f>IF(L236="","",IF(OR(E236=LEGENDA!$D$28,E236=LEGENDA!$D$29,E236=LEGENDA!$D$31,E236=LEGENDA!$D$38),0.15,0))</f>
        <v/>
      </c>
      <c r="P236" s="140" t="str">
        <f>IF(L236="","",IF(AND(E236=LEGENDA!$D$39,H236=""),"BRAK kol.7",IF(AND(F236=LEGENDA!$A$105,H236=""),"BRAK kol.7",IF(AND(F236=LEGENDA!$A$106,H236=""),"BRAK kol.7",IF(AND(F236=LEGENDA!$A$107,H236=""),"BRAK kol.7",IF(AND(F236=LEGENDA!$A$108,H236=""),"BRAK kol.7",IF(AND(F236=LEGENDA!$A$109,H236=""),"BRAK kol.7",L236*O236)))))))</f>
        <v/>
      </c>
      <c r="Q236" s="141" t="str">
        <f t="shared" si="127"/>
        <v/>
      </c>
      <c r="R236" s="142" t="str">
        <f t="shared" si="105"/>
        <v/>
      </c>
      <c r="S236" s="522" t="str">
        <f t="shared" si="106"/>
        <v/>
      </c>
      <c r="T236" s="431" t="str">
        <f t="shared" si="128"/>
        <v/>
      </c>
      <c r="U236" s="523"/>
      <c r="V236" s="431" t="str">
        <f t="shared" si="107"/>
        <v/>
      </c>
      <c r="W236" s="524"/>
      <c r="X236" s="302" t="str">
        <f>IF(U236="","",IF(AND(V236="",W236=""),"",IF(AND(E236=LEGENDA!$D$39,H236=""),"BRAK kol.7",IF(AND(F236=LEGENDA!$A$105,H236="",E236=LEGENDA!$D$35),V236*W236,IF(AND(F236=LEGENDA!$A$105,H236="",E236=LEGENDA!$D$36),V236*W236,IF(AND(F236=LEGENDA!$A$105,H236=""),"BRAK kol.7",IF(AND(F236=LEGENDA!$A$106,H236=""),"BRAK kol.7",IF(AND(F236=LEGENDA!$A$107,H236=""),"BRAK kol.7",IF(AND(F236=LEGENDA!$A$108,H236=""),"BRAK kol.7",IF(AND(F236=LEGENDA!$A$109,H236=""),"BRAK kol.7",IF(AND(U236&gt;0,W236=""),"Brakkol21",IF(OR(T236="Błąd kol. 7",T236="Błąd kol.8"),T236,IF(AND(H236="",I236=""),"BRAKkol7-8",V236*W236)))))))))))))</f>
        <v/>
      </c>
      <c r="Y236" s="523"/>
      <c r="Z236" s="431" t="str">
        <f t="shared" si="108"/>
        <v/>
      </c>
      <c r="AA236" s="524"/>
      <c r="AB236" s="525" t="str">
        <f>IF(OR(Y236="",Z236="",AA236=""),"",IF(AND(E236=LEGENDA!$D$39,H236=""),"BRAK kol.7",IF(AND(F236=LEGENDA!$A$105,H236=""),"BRAK kol.7",IF(AND(F236=LEGENDA!$A$106,H236=""),"BRAK kol.7",IF(AND(F236=LEGENDA!$A$107,H236=""),"BRAK kol.7",IF(AND(F236=LEGENDA!$A$108,H236=""),"BRAK kol.7",IF(AND(F236=LEGENDA!$A$109,H236=""),"BRAK kol.7",Z236*AA236)))))))</f>
        <v/>
      </c>
      <c r="AC236" s="302" t="str">
        <f t="shared" si="129"/>
        <v/>
      </c>
      <c r="AD236" s="143" t="str">
        <f>IFERROR(IF(OR(J236="",AC236=""),"",IF(AND(E236=LEGENDA!$D$39,H236="",I236=""),"BRAK kol.7",AC236*$J236)),"BRAK kol.7")</f>
        <v/>
      </c>
      <c r="AE236" s="527" t="str">
        <f t="shared" si="109"/>
        <v/>
      </c>
      <c r="AF236" s="526" t="str">
        <f t="shared" si="110"/>
        <v/>
      </c>
      <c r="AG236" s="526" t="str">
        <f t="shared" si="111"/>
        <v/>
      </c>
      <c r="AH236" s="526" t="str">
        <f t="shared" si="130"/>
        <v/>
      </c>
      <c r="AI236" s="528"/>
      <c r="AJ236" s="529"/>
      <c r="AK236" s="286" t="str">
        <f t="shared" si="131"/>
        <v/>
      </c>
      <c r="AL236" s="287" t="str">
        <f t="shared" si="112"/>
        <v/>
      </c>
      <c r="AM236" s="287" t="str">
        <f t="shared" si="113"/>
        <v/>
      </c>
      <c r="AN236" s="530" t="str">
        <f>IF('ZASOBY N'!BD233="","",'ZASOBY N'!BD233)</f>
        <v/>
      </c>
      <c r="AO236" s="531"/>
      <c r="AP236" s="333">
        <f t="shared" si="132"/>
        <v>0</v>
      </c>
      <c r="AQ236" s="333">
        <f t="shared" si="135"/>
        <v>0</v>
      </c>
      <c r="AR236" s="333">
        <f t="shared" si="135"/>
        <v>0</v>
      </c>
      <c r="AS236" s="333">
        <f t="shared" si="133"/>
        <v>0</v>
      </c>
      <c r="AT236" s="333">
        <f t="shared" si="126"/>
        <v>0</v>
      </c>
      <c r="AU236" s="333">
        <f t="shared" si="134"/>
        <v>0</v>
      </c>
      <c r="AV236" s="532" t="str">
        <f>IF(BJ236=0,"",NN!BJ236)</f>
        <v/>
      </c>
      <c r="AW236" s="460" t="str">
        <f>IF('UPR BILANS N'!W234="","",'UPR BILANS N'!W234)</f>
        <v/>
      </c>
      <c r="AX236" s="533" t="str">
        <f t="shared" si="114"/>
        <v/>
      </c>
      <c r="AY236" s="533"/>
      <c r="AZ236" s="533"/>
      <c r="BA236" s="533"/>
      <c r="BB236" s="533"/>
      <c r="BC236" s="533"/>
      <c r="BD236" s="533"/>
      <c r="BE236" s="533"/>
      <c r="BF236" s="533"/>
      <c r="BG236" s="533"/>
      <c r="BH236" s="533"/>
      <c r="BI236" s="533"/>
      <c r="BJ236" s="414">
        <f>IFERROR(IF(AND(BL236=1,BM236=1,SUMIF($C236:$C$525,$C236,$AH236:$AH$525)=$BN236),$BN236,IF($BO236&gt;0,$BO236,IF(AND(B236=B237,C236=C237,D236=D237,J236=J237),AH236+AH237,IF(AND(COUNTIF($C$13:$C235,$C236)&gt;=1,COUNTIF($D$13:$D235,$D236)&gt;=1),0,IF(AND(SUMIF($B236:$B$525,$B236,$AH236:$AH$525)&gt;$AH236,SUMIF($C236:$C$525,$C236,$AH236:$AH$525)&gt;$AH236,SUMIF($D236:$D$525,$D236,$AH236:$AH$525)&gt;$AH236),SUMIF($C236:$C$525,$C236,$BN236:$BN$525),0))))),0)</f>
        <v>0</v>
      </c>
      <c r="BK236" s="534"/>
      <c r="BL236" s="535">
        <f>COUNTIFS('ZASOBY N'!$B233:$B$525,'ZASOBY N'!$B233,'ZASOBY N'!$C233:'ZASOBY N'!$C$525,'ZASOBY N'!$C233,'ZASOBY N'!$D233:'ZASOBY N'!$D$525,'ZASOBY N'!$D233,'ZASOBY N'!$H233:'ZASOBY N'!$H$525,'ZASOBY N'!$H233 )</f>
        <v>0</v>
      </c>
      <c r="BM236" s="536">
        <f>COUNTIFS('ZASOBY N'!$B$10:$B233,'ZASOBY N'!$B233,'ZASOBY N'!$C$10:'ZASOBY N'!$C233,'ZASOBY N'!$C233,'ZASOBY N'!$D$10:'ZASOBY N'!$D233,'ZASOBY N'!$D233,'ZASOBY N'!$H$10:'ZASOBY N'!$H233,'ZASOBY N'!$H233 )</f>
        <v>0</v>
      </c>
      <c r="BN236" s="537">
        <f t="shared" si="115"/>
        <v>0</v>
      </c>
      <c r="BO236" s="538">
        <f t="shared" si="116"/>
        <v>0</v>
      </c>
      <c r="BP236" s="533"/>
      <c r="BQ236" s="533"/>
      <c r="BR236" s="533"/>
      <c r="BS236" s="533"/>
      <c r="BT236" s="533"/>
      <c r="BU236" s="533"/>
      <c r="BV236" s="533"/>
      <c r="BW236" s="539" t="str">
        <f t="shared" si="117"/>
        <v/>
      </c>
      <c r="BX236" s="439" t="str">
        <f>IF(E236=0,"",NN!E236)</f>
        <v/>
      </c>
      <c r="BY236" s="396" t="str">
        <f>IF(A236="","",NN!A236)</f>
        <v/>
      </c>
      <c r="BZ236" s="428" t="str">
        <f>IF(OR(E236=LEGENDA!$D$30,E236=LEGENDA!$D$31,E236=LEGENDA!$D$32,E236=LEGENDA!$D$33,E236=LEGENDA!$D$34,E236=LEGENDA!$D$35,E236=LEGENDA!$D$36,E236=LEGENDA!$D$37),AV236,"")</f>
        <v/>
      </c>
      <c r="CA236" s="428" t="str">
        <f>IF(OR(E236=LEGENDA!$D$30,E236=LEGENDA!$D$31,E236=LEGENDA!$D$32,E236=LEGENDA!$D$33,E236=LEGENDA!$D$34,E236=LEGENDA!$D$35,E236=LEGENDA!$D$36,E236=LEGENDA!$D$37),AG236,"")</f>
        <v/>
      </c>
      <c r="CB236" s="397" t="str">
        <f t="shared" si="118"/>
        <v/>
      </c>
      <c r="CC236" s="397" t="str">
        <f t="shared" si="119"/>
        <v/>
      </c>
      <c r="CD236" s="397" t="str">
        <f t="shared" si="120"/>
        <v/>
      </c>
      <c r="CE236" s="397" t="str">
        <f t="shared" si="121"/>
        <v/>
      </c>
      <c r="CF236" s="397" t="str">
        <f t="shared" si="122"/>
        <v/>
      </c>
      <c r="CG236" s="397" t="str">
        <f t="shared" si="123"/>
        <v/>
      </c>
      <c r="CH236" s="397" t="str">
        <f>IF(OR(E236=LEGENDA!$D$28,E236=LEGENDA!$D$29,E236=LEGENDA!$D$30,E236=LEGENDA!$D$31,E236=LEGENDA!$D$32,E236=LEGENDA!$D$33,E236=LEGENDA!$D$34,E236=LEGENDA!$D$35,E236=LEGENDA!$D$36,E236=LEGENDA!$D$39),1,"")</f>
        <v/>
      </c>
      <c r="CI236" s="397" t="str">
        <f t="shared" si="124"/>
        <v/>
      </c>
      <c r="CJ236" s="397" t="str">
        <f t="shared" si="125"/>
        <v/>
      </c>
    </row>
    <row r="237" spans="1:88" s="50" customFormat="1" ht="16.2" customHeight="1" thickBot="1" x14ac:dyDescent="0.3">
      <c r="A237" s="514" t="str">
        <f>IF('ZASOBY N'!A234="","",'ZASOBY N'!A234)</f>
        <v/>
      </c>
      <c r="B237" s="515" t="str">
        <f>IF('ZASOBY N'!B234="","",'ZASOBY N'!B234)</f>
        <v/>
      </c>
      <c r="C237" s="515" t="str">
        <f>IF('ZASOBY N'!C234="","",'ZASOBY N'!C234)</f>
        <v/>
      </c>
      <c r="D237" s="516" t="str">
        <f>IF('ZASOBY N'!D234="","",'ZASOBY N'!D234)</f>
        <v/>
      </c>
      <c r="E237" s="404"/>
      <c r="F237" s="517"/>
      <c r="G237" s="518"/>
      <c r="H237" s="301"/>
      <c r="I237" s="301"/>
      <c r="J237" s="147" t="str">
        <f>IF('ZASOBY N'!$F234="","",'ZASOBY N'!$F234)</f>
        <v/>
      </c>
      <c r="K237" s="519"/>
      <c r="L237" s="520" t="str">
        <f t="shared" ref="L237:L300" si="136">IF(A237="","",IF(AND(M237="",N237=""),"",IF(AND(M237&gt;0,N237&gt;0),M237+N237,IF(M237&gt;0,M237,N237))))</f>
        <v/>
      </c>
      <c r="M237" s="521"/>
      <c r="N237" s="521"/>
      <c r="O237" s="140" t="str">
        <f>IF(L237="","",IF(OR(E237=LEGENDA!$D$28,E237=LEGENDA!$D$29,E237=LEGENDA!$D$31,E237=LEGENDA!$D$38),0.15,0))</f>
        <v/>
      </c>
      <c r="P237" s="140" t="str">
        <f>IF(L237="","",IF(AND(E237=LEGENDA!$D$39,H237=""),"BRAK kol.7",IF(AND(F237=LEGENDA!$A$105,H237=""),"BRAK kol.7",IF(AND(F237=LEGENDA!$A$106,H237=""),"BRAK kol.7",IF(AND(F237=LEGENDA!$A$107,H237=""),"BRAK kol.7",IF(AND(F237=LEGENDA!$A$108,H237=""),"BRAK kol.7",IF(AND(F237=LEGENDA!$A$109,H237=""),"BRAK kol.7",L237*O237)))))))</f>
        <v/>
      </c>
      <c r="Q237" s="141" t="str">
        <f t="shared" si="127"/>
        <v/>
      </c>
      <c r="R237" s="142" t="str">
        <f t="shared" ref="R237:R300" si="137">IF(OR(K237="",G237=""),"",G237*$K237)</f>
        <v/>
      </c>
      <c r="S237" s="522" t="str">
        <f t="shared" ref="S237:S300" si="138">IF(A237="","",IF(AND(J237="",K237=""),"",IF(J237="","",IF(K237="",0,J237*K237))))</f>
        <v/>
      </c>
      <c r="T237" s="431" t="str">
        <f t="shared" si="128"/>
        <v/>
      </c>
      <c r="U237" s="523"/>
      <c r="V237" s="431" t="str">
        <f t="shared" ref="V237:V300" si="139">IF(AND($H237="",$I237="",$U237=""),"",IF(AND($H237&gt;0,$U237&gt;0,AI237&gt;0),$H237*$U237*AI237,IF(AND($I237&gt;0,$U237&gt;0,AI237&gt;0),$I237*$U237*AI237,IF(AND($H237&gt;0,$U237&gt;0),$H237*$U237,IF(AND($I237&gt;0,$U237&gt;0),$I237*$U237,"")))))</f>
        <v/>
      </c>
      <c r="W237" s="524"/>
      <c r="X237" s="302" t="str">
        <f>IF(U237="","",IF(AND(V237="",W237=""),"",IF(AND(E237=LEGENDA!$D$39,H237=""),"BRAK kol.7",IF(AND(F237=LEGENDA!$A$105,H237="",E237=LEGENDA!$D$35),V237*W237,IF(AND(F237=LEGENDA!$A$105,H237="",E237=LEGENDA!$D$36),V237*W237,IF(AND(F237=LEGENDA!$A$105,H237=""),"BRAK kol.7",IF(AND(F237=LEGENDA!$A$106,H237=""),"BRAK kol.7",IF(AND(F237=LEGENDA!$A$107,H237=""),"BRAK kol.7",IF(AND(F237=LEGENDA!$A$108,H237=""),"BRAK kol.7",IF(AND(F237=LEGENDA!$A$109,H237=""),"BRAK kol.7",IF(AND(U237&gt;0,W237=""),"Brakkol21",IF(OR(T237="Błąd kol. 7",T237="Błąd kol.8"),T237,IF(AND(H237="",I237=""),"BRAKkol7-8",V237*W237)))))))))))))</f>
        <v/>
      </c>
      <c r="Y237" s="523"/>
      <c r="Z237" s="431" t="str">
        <f t="shared" ref="Z237:Z300" si="140">IF(AND($H237="",$I237="",$Y237=""),"",IF(AND($H237&gt;0,$Y237&gt;0,AI237&gt;0),$H237*$Y237*AI237,IF(AND($I237&gt;0,$Y237&gt;0,AI237&gt;0),$I237*$Y237*AI237,IF(AND($H237&gt;0,$Y237&gt;0),$H237*$Y237,IF(AND($I237&gt;0,$Y237&gt;0),$I237*$Y237,"")))))</f>
        <v/>
      </c>
      <c r="AA237" s="524"/>
      <c r="AB237" s="525" t="str">
        <f>IF(OR(Y237="",Z237="",AA237=""),"",IF(AND(E237=LEGENDA!$D$39,H237=""),"BRAK kol.7",IF(AND(F237=LEGENDA!$A$105,H237=""),"BRAK kol.7",IF(AND(F237=LEGENDA!$A$106,H237=""),"BRAK kol.7",IF(AND(F237=LEGENDA!$A$107,H237=""),"BRAK kol.7",IF(AND(F237=LEGENDA!$A$108,H237=""),"BRAK kol.7",IF(AND(F237=LEGENDA!$A$109,H237=""),"BRAK kol.7",Z237*AA237)))))))</f>
        <v/>
      </c>
      <c r="AC237" s="302" t="str">
        <f t="shared" si="129"/>
        <v/>
      </c>
      <c r="AD237" s="143" t="str">
        <f>IFERROR(IF(OR(J237="",AC237=""),"",IF(AND(E237=LEGENDA!$D$39,H237="",I237=""),"BRAK kol.7",AC237*$J237)),"BRAK kol.7")</f>
        <v/>
      </c>
      <c r="AE237" s="527" t="str">
        <f t="shared" ref="AE237:AE300" si="141">IF(OR(Y237="",U237=""),"",(Y237+U237)*$K237)</f>
        <v/>
      </c>
      <c r="AF237" s="526" t="str">
        <f t="shared" ref="AF237:AF300" si="142">IF(A237="","",IF(AND(U237="",Y237=""),"",IF(J237="","",J237*(U237+Y237))))</f>
        <v/>
      </c>
      <c r="AG237" s="526" t="str">
        <f t="shared" ref="AG237:AG300" si="143">IF(AND($N237="",$V237=""),"",IF(N237="",V237,IF(V237="",N237,$N237+$V237)))</f>
        <v/>
      </c>
      <c r="AH237" s="526" t="str">
        <f t="shared" si="130"/>
        <v/>
      </c>
      <c r="AI237" s="528"/>
      <c r="AJ237" s="529"/>
      <c r="AK237" s="286" t="str">
        <f t="shared" si="131"/>
        <v/>
      </c>
      <c r="AL237" s="287" t="str">
        <f t="shared" ref="AL237:AL300" si="144">IF($AK237="","",B237)</f>
        <v/>
      </c>
      <c r="AM237" s="287" t="str">
        <f t="shared" ref="AM237:AM300" si="145">IF($AK237="","",C237)</f>
        <v/>
      </c>
      <c r="AN237" s="530" t="str">
        <f>IF('ZASOBY N'!BD234="","",'ZASOBY N'!BD234)</f>
        <v/>
      </c>
      <c r="AO237" s="531"/>
      <c r="AP237" s="333">
        <f t="shared" si="132"/>
        <v>0</v>
      </c>
      <c r="AQ237" s="333">
        <f t="shared" si="135"/>
        <v>0</v>
      </c>
      <c r="AR237" s="333">
        <f t="shared" si="135"/>
        <v>0</v>
      </c>
      <c r="AS237" s="333">
        <f t="shared" si="133"/>
        <v>0</v>
      </c>
      <c r="AT237" s="333">
        <f t="shared" ref="AT237:AT300" si="146">IF($E237=AT$6,$AF237,0)</f>
        <v>0</v>
      </c>
      <c r="AU237" s="333">
        <f t="shared" si="134"/>
        <v>0</v>
      </c>
      <c r="AV237" s="532" t="str">
        <f>IF(BJ237=0,"",NN!BJ237)</f>
        <v/>
      </c>
      <c r="AW237" s="460" t="str">
        <f>IF('UPR BILANS N'!W235="","",'UPR BILANS N'!W235)</f>
        <v/>
      </c>
      <c r="AX237" s="533" t="str">
        <f t="shared" ref="AX237:AX300" si="147">IF(AV237="","",IF(AV237&gt;170,1,""))</f>
        <v/>
      </c>
      <c r="AY237" s="533"/>
      <c r="AZ237" s="533"/>
      <c r="BA237" s="533"/>
      <c r="BB237" s="533"/>
      <c r="BC237" s="533"/>
      <c r="BD237" s="533"/>
      <c r="BE237" s="533"/>
      <c r="BF237" s="533"/>
      <c r="BG237" s="533"/>
      <c r="BH237" s="533"/>
      <c r="BI237" s="533"/>
      <c r="BJ237" s="414">
        <f>IFERROR(IF(AND(BL237=1,BM237=1,SUMIF($C237:$C$525,$C237,$AH237:$AH$525)=$BN237),$BN237,IF($BO237&gt;0,$BO237,IF(AND(B237=B238,C237=C238,D237=D238,J237=J238),AH237+AH238,IF(AND(COUNTIF($C$13:$C236,$C237)&gt;=1,COUNTIF($D$13:$D236,$D237)&gt;=1),0,IF(AND(SUMIF($B237:$B$525,$B237,$AH237:$AH$525)&gt;$AH237,SUMIF($C237:$C$525,$C237,$AH237:$AH$525)&gt;$AH237,SUMIF($D237:$D$525,$D237,$AH237:$AH$525)&gt;$AH237),SUMIF($C237:$C$525,$C237,$BN237:$BN$525),0))))),0)</f>
        <v>0</v>
      </c>
      <c r="BK237" s="534"/>
      <c r="BL237" s="535">
        <f>COUNTIFS('ZASOBY N'!$B234:$B$525,'ZASOBY N'!$B234,'ZASOBY N'!$C234:'ZASOBY N'!$C$525,'ZASOBY N'!$C234,'ZASOBY N'!$D234:'ZASOBY N'!$D$525,'ZASOBY N'!$D234,'ZASOBY N'!$H234:'ZASOBY N'!$H$525,'ZASOBY N'!$H234 )</f>
        <v>0</v>
      </c>
      <c r="BM237" s="536">
        <f>COUNTIFS('ZASOBY N'!$B$10:$B234,'ZASOBY N'!$B234,'ZASOBY N'!$C$10:'ZASOBY N'!$C234,'ZASOBY N'!$C234,'ZASOBY N'!$D$10:'ZASOBY N'!$D234,'ZASOBY N'!$D234,'ZASOBY N'!$H$10:'ZASOBY N'!$H234,'ZASOBY N'!$H234 )</f>
        <v>0</v>
      </c>
      <c r="BN237" s="537">
        <f t="shared" ref="BN237:BN300" si="148">IF(AND($BL237&gt;1,$BM237&gt;=1,CH237=1),$AH237,IF(AND($BL237=1,$BM237&gt;1,CH237=1),$AH237,0))</f>
        <v>0</v>
      </c>
      <c r="BO237" s="538">
        <f t="shared" ref="BO237:BO300" si="149">IF(AND($BL237=1,$BM237=1,CH237=1),$AH237,0)</f>
        <v>0</v>
      </c>
      <c r="BP237" s="533"/>
      <c r="BQ237" s="533"/>
      <c r="BR237" s="533"/>
      <c r="BS237" s="533"/>
      <c r="BT237" s="533"/>
      <c r="BU237" s="533"/>
      <c r="BV237" s="533"/>
      <c r="BW237" s="539" t="str">
        <f t="shared" ref="BW237:BW300" si="150">IF(AND(D237="",AV237=""),"",D237)</f>
        <v/>
      </c>
      <c r="BX237" s="439" t="str">
        <f>IF(E237=0,"",NN!E237)</f>
        <v/>
      </c>
      <c r="BY237" s="396" t="str">
        <f>IF(A237="","",NN!A237)</f>
        <v/>
      </c>
      <c r="BZ237" s="428" t="str">
        <f>IF(OR(E237=LEGENDA!$D$30,E237=LEGENDA!$D$31,E237=LEGENDA!$D$32,E237=LEGENDA!$D$33,E237=LEGENDA!$D$34,E237=LEGENDA!$D$35,E237=LEGENDA!$D$36,E237=LEGENDA!$D$37),AV237,"")</f>
        <v/>
      </c>
      <c r="CA237" s="428" t="str">
        <f>IF(OR(E237=LEGENDA!$D$30,E237=LEGENDA!$D$31,E237=LEGENDA!$D$32,E237=LEGENDA!$D$33,E237=LEGENDA!$D$34,E237=LEGENDA!$D$35,E237=LEGENDA!$D$36,E237=LEGENDA!$D$37),AG237,"")</f>
        <v/>
      </c>
      <c r="CB237" s="397" t="str">
        <f t="shared" ref="CB237:CB300" si="151">IF(BZ237="","",IF(BZ237&gt;170,1,""))</f>
        <v/>
      </c>
      <c r="CC237" s="397" t="str">
        <f t="shared" ref="CC237:CC300" si="152">IF(V237="","",IF(AND(V237&gt;170,CH237=1),1,""))</f>
        <v/>
      </c>
      <c r="CD237" s="397" t="str">
        <f t="shared" ref="CD237:CD300" si="153">IF(Z237="","",IF(AND(Z237&gt;170,CH237=1),1,""))</f>
        <v/>
      </c>
      <c r="CE237" s="397" t="str">
        <f t="shared" ref="CE237:CE300" si="154">IF(M237="","",IF(AND(M237&gt;170,CH237=1),1,""))</f>
        <v/>
      </c>
      <c r="CF237" s="397" t="str">
        <f t="shared" ref="CF237:CF300" si="155">IF(N237="","",IF(AND(N237&gt;170,CH237=1),1,""))</f>
        <v/>
      </c>
      <c r="CG237" s="397" t="str">
        <f t="shared" ref="CG237:CG300" si="156">IF(L237="","",IF(AND(L237&gt;170,CH237=1),1,""))</f>
        <v/>
      </c>
      <c r="CH237" s="397" t="str">
        <f>IF(OR(E237=LEGENDA!$D$28,E237=LEGENDA!$D$29,E237=LEGENDA!$D$30,E237=LEGENDA!$D$31,E237=LEGENDA!$D$32,E237=LEGENDA!$D$33,E237=LEGENDA!$D$34,E237=LEGENDA!$D$35,E237=LEGENDA!$D$36,E237=LEGENDA!$D$39),1,"")</f>
        <v/>
      </c>
      <c r="CI237" s="397" t="str">
        <f t="shared" ref="CI237:CI300" si="157">IF(T237="","",IF(AND(T237&gt;170,CH237=1),1,""))</f>
        <v/>
      </c>
      <c r="CJ237" s="397" t="str">
        <f t="shared" ref="CJ237:CJ300" si="158">IF(BJ237="","",IF(BJ237&gt;170,1,""))</f>
        <v/>
      </c>
    </row>
    <row r="238" spans="1:88" s="50" customFormat="1" ht="16.2" customHeight="1" thickBot="1" x14ac:dyDescent="0.3">
      <c r="A238" s="514" t="str">
        <f>IF('ZASOBY N'!A235="","",'ZASOBY N'!A235)</f>
        <v/>
      </c>
      <c r="B238" s="515" t="str">
        <f>IF('ZASOBY N'!B235="","",'ZASOBY N'!B235)</f>
        <v/>
      </c>
      <c r="C238" s="515" t="str">
        <f>IF('ZASOBY N'!C235="","",'ZASOBY N'!C235)</f>
        <v/>
      </c>
      <c r="D238" s="516" t="str">
        <f>IF('ZASOBY N'!D235="","",'ZASOBY N'!D235)</f>
        <v/>
      </c>
      <c r="E238" s="404"/>
      <c r="F238" s="517"/>
      <c r="G238" s="518"/>
      <c r="H238" s="301"/>
      <c r="I238" s="301"/>
      <c r="J238" s="147" t="str">
        <f>IF('ZASOBY N'!$F235="","",'ZASOBY N'!$F235)</f>
        <v/>
      </c>
      <c r="K238" s="519"/>
      <c r="L238" s="520" t="str">
        <f t="shared" si="136"/>
        <v/>
      </c>
      <c r="M238" s="521"/>
      <c r="N238" s="521"/>
      <c r="O238" s="140" t="str">
        <f>IF(L238="","",IF(OR(E238=LEGENDA!$D$28,E238=LEGENDA!$D$29,E238=LEGENDA!$D$31,E238=LEGENDA!$D$38),0.15,0))</f>
        <v/>
      </c>
      <c r="P238" s="140" t="str">
        <f>IF(L238="","",IF(AND(E238=LEGENDA!$D$39,H238=""),"BRAK kol.7",IF(AND(F238=LEGENDA!$A$105,H238=""),"BRAK kol.7",IF(AND(F238=LEGENDA!$A$106,H238=""),"BRAK kol.7",IF(AND(F238=LEGENDA!$A$107,H238=""),"BRAK kol.7",IF(AND(F238=LEGENDA!$A$108,H238=""),"BRAK kol.7",IF(AND(F238=LEGENDA!$A$109,H238=""),"BRAK kol.7",L238*O238)))))))</f>
        <v/>
      </c>
      <c r="Q238" s="141" t="str">
        <f t="shared" si="127"/>
        <v/>
      </c>
      <c r="R238" s="142" t="str">
        <f t="shared" si="137"/>
        <v/>
      </c>
      <c r="S238" s="522" t="str">
        <f t="shared" si="138"/>
        <v/>
      </c>
      <c r="T238" s="431" t="str">
        <f t="shared" si="128"/>
        <v/>
      </c>
      <c r="U238" s="523"/>
      <c r="V238" s="431" t="str">
        <f t="shared" si="139"/>
        <v/>
      </c>
      <c r="W238" s="524"/>
      <c r="X238" s="302" t="str">
        <f>IF(U238="","",IF(AND(V238="",W238=""),"",IF(AND(E238=LEGENDA!$D$39,H238=""),"BRAK kol.7",IF(AND(F238=LEGENDA!$A$105,H238="",E238=LEGENDA!$D$35),V238*W238,IF(AND(F238=LEGENDA!$A$105,H238="",E238=LEGENDA!$D$36),V238*W238,IF(AND(F238=LEGENDA!$A$105,H238=""),"BRAK kol.7",IF(AND(F238=LEGENDA!$A$106,H238=""),"BRAK kol.7",IF(AND(F238=LEGENDA!$A$107,H238=""),"BRAK kol.7",IF(AND(F238=LEGENDA!$A$108,H238=""),"BRAK kol.7",IF(AND(F238=LEGENDA!$A$109,H238=""),"BRAK kol.7",IF(AND(U238&gt;0,W238=""),"Brakkol21",IF(OR(T238="Błąd kol. 7",T238="Błąd kol.8"),T238,IF(AND(H238="",I238=""),"BRAKkol7-8",V238*W238)))))))))))))</f>
        <v/>
      </c>
      <c r="Y238" s="523"/>
      <c r="Z238" s="431" t="str">
        <f t="shared" si="140"/>
        <v/>
      </c>
      <c r="AA238" s="524"/>
      <c r="AB238" s="525" t="str">
        <f>IF(OR(Y238="",Z238="",AA238=""),"",IF(AND(E238=LEGENDA!$D$39,H238=""),"BRAK kol.7",IF(AND(F238=LEGENDA!$A$105,H238=""),"BRAK kol.7",IF(AND(F238=LEGENDA!$A$106,H238=""),"BRAK kol.7",IF(AND(F238=LEGENDA!$A$107,H238=""),"BRAK kol.7",IF(AND(F238=LEGENDA!$A$108,H238=""),"BRAK kol.7",IF(AND(F238=LEGENDA!$A$109,H238=""),"BRAK kol.7",Z238*AA238)))))))</f>
        <v/>
      </c>
      <c r="AC238" s="302" t="str">
        <f t="shared" si="129"/>
        <v/>
      </c>
      <c r="AD238" s="143" t="str">
        <f>IFERROR(IF(OR(J238="",AC238=""),"",IF(AND(E238=LEGENDA!$D$39,H238="",I238=""),"BRAK kol.7",AC238*$J238)),"BRAK kol.7")</f>
        <v/>
      </c>
      <c r="AE238" s="527" t="str">
        <f t="shared" si="141"/>
        <v/>
      </c>
      <c r="AF238" s="526" t="str">
        <f t="shared" si="142"/>
        <v/>
      </c>
      <c r="AG238" s="526" t="str">
        <f t="shared" si="143"/>
        <v/>
      </c>
      <c r="AH238" s="526" t="str">
        <f t="shared" si="130"/>
        <v/>
      </c>
      <c r="AI238" s="528"/>
      <c r="AJ238" s="529"/>
      <c r="AK238" s="286" t="str">
        <f t="shared" si="131"/>
        <v/>
      </c>
      <c r="AL238" s="287" t="str">
        <f t="shared" si="144"/>
        <v/>
      </c>
      <c r="AM238" s="287" t="str">
        <f t="shared" si="145"/>
        <v/>
      </c>
      <c r="AN238" s="530" t="str">
        <f>IF('ZASOBY N'!BD235="","",'ZASOBY N'!BD235)</f>
        <v/>
      </c>
      <c r="AO238" s="531"/>
      <c r="AP238" s="333">
        <f t="shared" si="132"/>
        <v>0</v>
      </c>
      <c r="AQ238" s="333">
        <f t="shared" si="135"/>
        <v>0</v>
      </c>
      <c r="AR238" s="333">
        <f t="shared" si="135"/>
        <v>0</v>
      </c>
      <c r="AS238" s="333">
        <f t="shared" si="133"/>
        <v>0</v>
      </c>
      <c r="AT238" s="333">
        <f t="shared" si="146"/>
        <v>0</v>
      </c>
      <c r="AU238" s="333">
        <f t="shared" si="134"/>
        <v>0</v>
      </c>
      <c r="AV238" s="532" t="str">
        <f>IF(BJ238=0,"",NN!BJ238)</f>
        <v/>
      </c>
      <c r="AW238" s="460" t="str">
        <f>IF('UPR BILANS N'!W236="","",'UPR BILANS N'!W236)</f>
        <v/>
      </c>
      <c r="AX238" s="533" t="str">
        <f t="shared" si="147"/>
        <v/>
      </c>
      <c r="AY238" s="533"/>
      <c r="AZ238" s="533"/>
      <c r="BA238" s="533"/>
      <c r="BB238" s="533"/>
      <c r="BC238" s="533"/>
      <c r="BD238" s="533"/>
      <c r="BE238" s="533"/>
      <c r="BF238" s="533"/>
      <c r="BG238" s="533"/>
      <c r="BH238" s="533"/>
      <c r="BI238" s="533"/>
      <c r="BJ238" s="414">
        <f>IFERROR(IF(AND(BL238=1,BM238=1,SUMIF($C238:$C$525,$C238,$AH238:$AH$525)=$BN238),$BN238,IF($BO238&gt;0,$BO238,IF(AND(B238=B239,C238=C239,D238=D239,J238=J239),AH238+AH239,IF(AND(COUNTIF($C$13:$C237,$C238)&gt;=1,COUNTIF($D$13:$D237,$D238)&gt;=1),0,IF(AND(SUMIF($B238:$B$525,$B238,$AH238:$AH$525)&gt;$AH238,SUMIF($C238:$C$525,$C238,$AH238:$AH$525)&gt;$AH238,SUMIF($D238:$D$525,$D238,$AH238:$AH$525)&gt;$AH238),SUMIF($C238:$C$525,$C238,$BN238:$BN$525),0))))),0)</f>
        <v>0</v>
      </c>
      <c r="BK238" s="534"/>
      <c r="BL238" s="535">
        <f>COUNTIFS('ZASOBY N'!$B235:$B$525,'ZASOBY N'!$B235,'ZASOBY N'!$C235:'ZASOBY N'!$C$525,'ZASOBY N'!$C235,'ZASOBY N'!$D235:'ZASOBY N'!$D$525,'ZASOBY N'!$D235,'ZASOBY N'!$H235:'ZASOBY N'!$H$525,'ZASOBY N'!$H235 )</f>
        <v>0</v>
      </c>
      <c r="BM238" s="536">
        <f>COUNTIFS('ZASOBY N'!$B$10:$B235,'ZASOBY N'!$B235,'ZASOBY N'!$C$10:'ZASOBY N'!$C235,'ZASOBY N'!$C235,'ZASOBY N'!$D$10:'ZASOBY N'!$D235,'ZASOBY N'!$D235,'ZASOBY N'!$H$10:'ZASOBY N'!$H235,'ZASOBY N'!$H235 )</f>
        <v>0</v>
      </c>
      <c r="BN238" s="537">
        <f t="shared" si="148"/>
        <v>0</v>
      </c>
      <c r="BO238" s="538">
        <f t="shared" si="149"/>
        <v>0</v>
      </c>
      <c r="BP238" s="533"/>
      <c r="BQ238" s="533"/>
      <c r="BR238" s="533"/>
      <c r="BS238" s="533"/>
      <c r="BT238" s="533"/>
      <c r="BU238" s="533"/>
      <c r="BV238" s="533"/>
      <c r="BW238" s="539" t="str">
        <f t="shared" si="150"/>
        <v/>
      </c>
      <c r="BX238" s="439" t="str">
        <f>IF(E238=0,"",NN!E238)</f>
        <v/>
      </c>
      <c r="BY238" s="396" t="str">
        <f>IF(A238="","",NN!A238)</f>
        <v/>
      </c>
      <c r="BZ238" s="428" t="str">
        <f>IF(OR(E238=LEGENDA!$D$30,E238=LEGENDA!$D$31,E238=LEGENDA!$D$32,E238=LEGENDA!$D$33,E238=LEGENDA!$D$34,E238=LEGENDA!$D$35,E238=LEGENDA!$D$36,E238=LEGENDA!$D$37),AV238,"")</f>
        <v/>
      </c>
      <c r="CA238" s="428" t="str">
        <f>IF(OR(E238=LEGENDA!$D$30,E238=LEGENDA!$D$31,E238=LEGENDA!$D$32,E238=LEGENDA!$D$33,E238=LEGENDA!$D$34,E238=LEGENDA!$D$35,E238=LEGENDA!$D$36,E238=LEGENDA!$D$37),AG238,"")</f>
        <v/>
      </c>
      <c r="CB238" s="397" t="str">
        <f t="shared" si="151"/>
        <v/>
      </c>
      <c r="CC238" s="397" t="str">
        <f t="shared" si="152"/>
        <v/>
      </c>
      <c r="CD238" s="397" t="str">
        <f t="shared" si="153"/>
        <v/>
      </c>
      <c r="CE238" s="397" t="str">
        <f t="shared" si="154"/>
        <v/>
      </c>
      <c r="CF238" s="397" t="str">
        <f t="shared" si="155"/>
        <v/>
      </c>
      <c r="CG238" s="397" t="str">
        <f t="shared" si="156"/>
        <v/>
      </c>
      <c r="CH238" s="397" t="str">
        <f>IF(OR(E238=LEGENDA!$D$28,E238=LEGENDA!$D$29,E238=LEGENDA!$D$30,E238=LEGENDA!$D$31,E238=LEGENDA!$D$32,E238=LEGENDA!$D$33,E238=LEGENDA!$D$34,E238=LEGENDA!$D$35,E238=LEGENDA!$D$36,E238=LEGENDA!$D$39),1,"")</f>
        <v/>
      </c>
      <c r="CI238" s="397" t="str">
        <f t="shared" si="157"/>
        <v/>
      </c>
      <c r="CJ238" s="397" t="str">
        <f t="shared" si="158"/>
        <v/>
      </c>
    </row>
    <row r="239" spans="1:88" s="50" customFormat="1" ht="16.2" customHeight="1" thickBot="1" x14ac:dyDescent="0.3">
      <c r="A239" s="514" t="str">
        <f>IF('ZASOBY N'!A236="","",'ZASOBY N'!A236)</f>
        <v/>
      </c>
      <c r="B239" s="515" t="str">
        <f>IF('ZASOBY N'!B236="","",'ZASOBY N'!B236)</f>
        <v/>
      </c>
      <c r="C239" s="515" t="str">
        <f>IF('ZASOBY N'!C236="","",'ZASOBY N'!C236)</f>
        <v/>
      </c>
      <c r="D239" s="516" t="str">
        <f>IF('ZASOBY N'!D236="","",'ZASOBY N'!D236)</f>
        <v/>
      </c>
      <c r="E239" s="404"/>
      <c r="F239" s="517"/>
      <c r="G239" s="518"/>
      <c r="H239" s="301"/>
      <c r="I239" s="301"/>
      <c r="J239" s="147" t="str">
        <f>IF('ZASOBY N'!$F236="","",'ZASOBY N'!$F236)</f>
        <v/>
      </c>
      <c r="K239" s="519"/>
      <c r="L239" s="520" t="str">
        <f t="shared" si="136"/>
        <v/>
      </c>
      <c r="M239" s="521"/>
      <c r="N239" s="521"/>
      <c r="O239" s="140" t="str">
        <f>IF(L239="","",IF(OR(E239=LEGENDA!$D$28,E239=LEGENDA!$D$29,E239=LEGENDA!$D$31,E239=LEGENDA!$D$38),0.15,0))</f>
        <v/>
      </c>
      <c r="P239" s="140" t="str">
        <f>IF(L239="","",IF(AND(E239=LEGENDA!$D$39,H239=""),"BRAK kol.7",IF(AND(F239=LEGENDA!$A$105,H239=""),"BRAK kol.7",IF(AND(F239=LEGENDA!$A$106,H239=""),"BRAK kol.7",IF(AND(F239=LEGENDA!$A$107,H239=""),"BRAK kol.7",IF(AND(F239=LEGENDA!$A$108,H239=""),"BRAK kol.7",IF(AND(F239=LEGENDA!$A$109,H239=""),"BRAK kol.7",L239*O239)))))))</f>
        <v/>
      </c>
      <c r="Q239" s="141" t="str">
        <f t="shared" si="127"/>
        <v/>
      </c>
      <c r="R239" s="142" t="str">
        <f t="shared" si="137"/>
        <v/>
      </c>
      <c r="S239" s="522" t="str">
        <f t="shared" si="138"/>
        <v/>
      </c>
      <c r="T239" s="431" t="str">
        <f t="shared" si="128"/>
        <v/>
      </c>
      <c r="U239" s="523"/>
      <c r="V239" s="431" t="str">
        <f t="shared" si="139"/>
        <v/>
      </c>
      <c r="W239" s="524"/>
      <c r="X239" s="302" t="str">
        <f>IF(U239="","",IF(AND(V239="",W239=""),"",IF(AND(E239=LEGENDA!$D$39,H239=""),"BRAK kol.7",IF(AND(F239=LEGENDA!$A$105,H239="",E239=LEGENDA!$D$35),V239*W239,IF(AND(F239=LEGENDA!$A$105,H239="",E239=LEGENDA!$D$36),V239*W239,IF(AND(F239=LEGENDA!$A$105,H239=""),"BRAK kol.7",IF(AND(F239=LEGENDA!$A$106,H239=""),"BRAK kol.7",IF(AND(F239=LEGENDA!$A$107,H239=""),"BRAK kol.7",IF(AND(F239=LEGENDA!$A$108,H239=""),"BRAK kol.7",IF(AND(F239=LEGENDA!$A$109,H239=""),"BRAK kol.7",IF(AND(U239&gt;0,W239=""),"Brakkol21",IF(OR(T239="Błąd kol. 7",T239="Błąd kol.8"),T239,IF(AND(H239="",I239=""),"BRAKkol7-8",V239*W239)))))))))))))</f>
        <v/>
      </c>
      <c r="Y239" s="523"/>
      <c r="Z239" s="431" t="str">
        <f t="shared" si="140"/>
        <v/>
      </c>
      <c r="AA239" s="524"/>
      <c r="AB239" s="525" t="str">
        <f>IF(OR(Y239="",Z239="",AA239=""),"",IF(AND(E239=LEGENDA!$D$39,H239=""),"BRAK kol.7",IF(AND(F239=LEGENDA!$A$105,H239=""),"BRAK kol.7",IF(AND(F239=LEGENDA!$A$106,H239=""),"BRAK kol.7",IF(AND(F239=LEGENDA!$A$107,H239=""),"BRAK kol.7",IF(AND(F239=LEGENDA!$A$108,H239=""),"BRAK kol.7",IF(AND(F239=LEGENDA!$A$109,H239=""),"BRAK kol.7",Z239*AA239)))))))</f>
        <v/>
      </c>
      <c r="AC239" s="302" t="str">
        <f t="shared" si="129"/>
        <v/>
      </c>
      <c r="AD239" s="143" t="str">
        <f>IFERROR(IF(OR(J239="",AC239=""),"",IF(AND(E239=LEGENDA!$D$39,H239="",I239=""),"BRAK kol.7",AC239*$J239)),"BRAK kol.7")</f>
        <v/>
      </c>
      <c r="AE239" s="527" t="str">
        <f t="shared" si="141"/>
        <v/>
      </c>
      <c r="AF239" s="526" t="str">
        <f t="shared" si="142"/>
        <v/>
      </c>
      <c r="AG239" s="526" t="str">
        <f t="shared" si="143"/>
        <v/>
      </c>
      <c r="AH239" s="526" t="str">
        <f t="shared" si="130"/>
        <v/>
      </c>
      <c r="AI239" s="528"/>
      <c r="AJ239" s="529"/>
      <c r="AK239" s="286" t="str">
        <f t="shared" si="131"/>
        <v/>
      </c>
      <c r="AL239" s="287" t="str">
        <f t="shared" si="144"/>
        <v/>
      </c>
      <c r="AM239" s="287" t="str">
        <f t="shared" si="145"/>
        <v/>
      </c>
      <c r="AN239" s="530" t="str">
        <f>IF('ZASOBY N'!BD236="","",'ZASOBY N'!BD236)</f>
        <v/>
      </c>
      <c r="AO239" s="531"/>
      <c r="AP239" s="333">
        <f t="shared" si="132"/>
        <v>0</v>
      </c>
      <c r="AQ239" s="333">
        <f t="shared" si="135"/>
        <v>0</v>
      </c>
      <c r="AR239" s="333">
        <f t="shared" si="135"/>
        <v>0</v>
      </c>
      <c r="AS239" s="333">
        <f t="shared" si="133"/>
        <v>0</v>
      </c>
      <c r="AT239" s="333">
        <f t="shared" si="146"/>
        <v>0</v>
      </c>
      <c r="AU239" s="333">
        <f t="shared" si="134"/>
        <v>0</v>
      </c>
      <c r="AV239" s="532" t="str">
        <f>IF(BJ239=0,"",NN!BJ239)</f>
        <v/>
      </c>
      <c r="AW239" s="460" t="str">
        <f>IF('UPR BILANS N'!W237="","",'UPR BILANS N'!W237)</f>
        <v/>
      </c>
      <c r="AX239" s="533" t="str">
        <f t="shared" si="147"/>
        <v/>
      </c>
      <c r="AY239" s="533"/>
      <c r="AZ239" s="533"/>
      <c r="BA239" s="533"/>
      <c r="BB239" s="533"/>
      <c r="BC239" s="533"/>
      <c r="BD239" s="533"/>
      <c r="BE239" s="533"/>
      <c r="BF239" s="533"/>
      <c r="BG239" s="533"/>
      <c r="BH239" s="533"/>
      <c r="BI239" s="533"/>
      <c r="BJ239" s="414">
        <f>IFERROR(IF(AND(BL239=1,BM239=1,SUMIF($C239:$C$525,$C239,$AH239:$AH$525)=$BN239),$BN239,IF($BO239&gt;0,$BO239,IF(AND(B239=B240,C239=C240,D239=D240,J239=J240),AH239+AH240,IF(AND(COUNTIF($C$13:$C238,$C239)&gt;=1,COUNTIF($D$13:$D238,$D239)&gt;=1),0,IF(AND(SUMIF($B239:$B$525,$B239,$AH239:$AH$525)&gt;$AH239,SUMIF($C239:$C$525,$C239,$AH239:$AH$525)&gt;$AH239,SUMIF($D239:$D$525,$D239,$AH239:$AH$525)&gt;$AH239),SUMIF($C239:$C$525,$C239,$BN239:$BN$525),0))))),0)</f>
        <v>0</v>
      </c>
      <c r="BK239" s="534"/>
      <c r="BL239" s="535">
        <f>COUNTIFS('ZASOBY N'!$B236:$B$525,'ZASOBY N'!$B236,'ZASOBY N'!$C236:'ZASOBY N'!$C$525,'ZASOBY N'!$C236,'ZASOBY N'!$D236:'ZASOBY N'!$D$525,'ZASOBY N'!$D236,'ZASOBY N'!$H236:'ZASOBY N'!$H$525,'ZASOBY N'!$H236 )</f>
        <v>0</v>
      </c>
      <c r="BM239" s="536">
        <f>COUNTIFS('ZASOBY N'!$B$10:$B236,'ZASOBY N'!$B236,'ZASOBY N'!$C$10:'ZASOBY N'!$C236,'ZASOBY N'!$C236,'ZASOBY N'!$D$10:'ZASOBY N'!$D236,'ZASOBY N'!$D236,'ZASOBY N'!$H$10:'ZASOBY N'!$H236,'ZASOBY N'!$H236 )</f>
        <v>0</v>
      </c>
      <c r="BN239" s="537">
        <f t="shared" si="148"/>
        <v>0</v>
      </c>
      <c r="BO239" s="538">
        <f t="shared" si="149"/>
        <v>0</v>
      </c>
      <c r="BP239" s="533"/>
      <c r="BQ239" s="533"/>
      <c r="BR239" s="533"/>
      <c r="BS239" s="533"/>
      <c r="BT239" s="533"/>
      <c r="BU239" s="533"/>
      <c r="BV239" s="533"/>
      <c r="BW239" s="539" t="str">
        <f t="shared" si="150"/>
        <v/>
      </c>
      <c r="BX239" s="439" t="str">
        <f>IF(E239=0,"",NN!E239)</f>
        <v/>
      </c>
      <c r="BY239" s="396" t="str">
        <f>IF(A239="","",NN!A239)</f>
        <v/>
      </c>
      <c r="BZ239" s="428" t="str">
        <f>IF(OR(E239=LEGENDA!$D$30,E239=LEGENDA!$D$31,E239=LEGENDA!$D$32,E239=LEGENDA!$D$33,E239=LEGENDA!$D$34,E239=LEGENDA!$D$35,E239=LEGENDA!$D$36,E239=LEGENDA!$D$37),AV239,"")</f>
        <v/>
      </c>
      <c r="CA239" s="428" t="str">
        <f>IF(OR(E239=LEGENDA!$D$30,E239=LEGENDA!$D$31,E239=LEGENDA!$D$32,E239=LEGENDA!$D$33,E239=LEGENDA!$D$34,E239=LEGENDA!$D$35,E239=LEGENDA!$D$36,E239=LEGENDA!$D$37),AG239,"")</f>
        <v/>
      </c>
      <c r="CB239" s="397" t="str">
        <f t="shared" si="151"/>
        <v/>
      </c>
      <c r="CC239" s="397" t="str">
        <f t="shared" si="152"/>
        <v/>
      </c>
      <c r="CD239" s="397" t="str">
        <f t="shared" si="153"/>
        <v/>
      </c>
      <c r="CE239" s="397" t="str">
        <f t="shared" si="154"/>
        <v/>
      </c>
      <c r="CF239" s="397" t="str">
        <f t="shared" si="155"/>
        <v/>
      </c>
      <c r="CG239" s="397" t="str">
        <f t="shared" si="156"/>
        <v/>
      </c>
      <c r="CH239" s="397" t="str">
        <f>IF(OR(E239=LEGENDA!$D$28,E239=LEGENDA!$D$29,E239=LEGENDA!$D$30,E239=LEGENDA!$D$31,E239=LEGENDA!$D$32,E239=LEGENDA!$D$33,E239=LEGENDA!$D$34,E239=LEGENDA!$D$35,E239=LEGENDA!$D$36,E239=LEGENDA!$D$39),1,"")</f>
        <v/>
      </c>
      <c r="CI239" s="397" t="str">
        <f t="shared" si="157"/>
        <v/>
      </c>
      <c r="CJ239" s="397" t="str">
        <f t="shared" si="158"/>
        <v/>
      </c>
    </row>
    <row r="240" spans="1:88" s="50" customFormat="1" ht="16.2" customHeight="1" thickBot="1" x14ac:dyDescent="0.3">
      <c r="A240" s="514" t="str">
        <f>IF('ZASOBY N'!A237="","",'ZASOBY N'!A237)</f>
        <v/>
      </c>
      <c r="B240" s="515" t="str">
        <f>IF('ZASOBY N'!B237="","",'ZASOBY N'!B237)</f>
        <v/>
      </c>
      <c r="C240" s="515" t="str">
        <f>IF('ZASOBY N'!C237="","",'ZASOBY N'!C237)</f>
        <v/>
      </c>
      <c r="D240" s="516" t="str">
        <f>IF('ZASOBY N'!D237="","",'ZASOBY N'!D237)</f>
        <v/>
      </c>
      <c r="E240" s="404"/>
      <c r="F240" s="517"/>
      <c r="G240" s="518"/>
      <c r="H240" s="301"/>
      <c r="I240" s="301"/>
      <c r="J240" s="147" t="str">
        <f>IF('ZASOBY N'!$F237="","",'ZASOBY N'!$F237)</f>
        <v/>
      </c>
      <c r="K240" s="519"/>
      <c r="L240" s="520" t="str">
        <f t="shared" si="136"/>
        <v/>
      </c>
      <c r="M240" s="521"/>
      <c r="N240" s="521"/>
      <c r="O240" s="140" t="str">
        <f>IF(L240="","",IF(OR(E240=LEGENDA!$D$28,E240=LEGENDA!$D$29,E240=LEGENDA!$D$31,E240=LEGENDA!$D$38),0.15,0))</f>
        <v/>
      </c>
      <c r="P240" s="140" t="str">
        <f>IF(L240="","",IF(AND(E240=LEGENDA!$D$39,H240=""),"BRAK kol.7",IF(AND(F240=LEGENDA!$A$105,H240=""),"BRAK kol.7",IF(AND(F240=LEGENDA!$A$106,H240=""),"BRAK kol.7",IF(AND(F240=LEGENDA!$A$107,H240=""),"BRAK kol.7",IF(AND(F240=LEGENDA!$A$108,H240=""),"BRAK kol.7",IF(AND(F240=LEGENDA!$A$109,H240=""),"BRAK kol.7",L240*O240)))))))</f>
        <v/>
      </c>
      <c r="Q240" s="141" t="str">
        <f t="shared" si="127"/>
        <v/>
      </c>
      <c r="R240" s="142" t="str">
        <f t="shared" si="137"/>
        <v/>
      </c>
      <c r="S240" s="522" t="str">
        <f t="shared" si="138"/>
        <v/>
      </c>
      <c r="T240" s="431" t="str">
        <f t="shared" si="128"/>
        <v/>
      </c>
      <c r="U240" s="523"/>
      <c r="V240" s="431" t="str">
        <f t="shared" si="139"/>
        <v/>
      </c>
      <c r="W240" s="524"/>
      <c r="X240" s="302" t="str">
        <f>IF(U240="","",IF(AND(V240="",W240=""),"",IF(AND(E240=LEGENDA!$D$39,H240=""),"BRAK kol.7",IF(AND(F240=LEGENDA!$A$105,H240="",E240=LEGENDA!$D$35),V240*W240,IF(AND(F240=LEGENDA!$A$105,H240="",E240=LEGENDA!$D$36),V240*W240,IF(AND(F240=LEGENDA!$A$105,H240=""),"BRAK kol.7",IF(AND(F240=LEGENDA!$A$106,H240=""),"BRAK kol.7",IF(AND(F240=LEGENDA!$A$107,H240=""),"BRAK kol.7",IF(AND(F240=LEGENDA!$A$108,H240=""),"BRAK kol.7",IF(AND(F240=LEGENDA!$A$109,H240=""),"BRAK kol.7",IF(AND(U240&gt;0,W240=""),"Brakkol21",IF(OR(T240="Błąd kol. 7",T240="Błąd kol.8"),T240,IF(AND(H240="",I240=""),"BRAKkol7-8",V240*W240)))))))))))))</f>
        <v/>
      </c>
      <c r="Y240" s="523"/>
      <c r="Z240" s="431" t="str">
        <f t="shared" si="140"/>
        <v/>
      </c>
      <c r="AA240" s="524"/>
      <c r="AB240" s="525" t="str">
        <f>IF(OR(Y240="",Z240="",AA240=""),"",IF(AND(E240=LEGENDA!$D$39,H240=""),"BRAK kol.7",IF(AND(F240=LEGENDA!$A$105,H240=""),"BRAK kol.7",IF(AND(F240=LEGENDA!$A$106,H240=""),"BRAK kol.7",IF(AND(F240=LEGENDA!$A$107,H240=""),"BRAK kol.7",IF(AND(F240=LEGENDA!$A$108,H240=""),"BRAK kol.7",IF(AND(F240=LEGENDA!$A$109,H240=""),"BRAK kol.7",Z240*AA240)))))))</f>
        <v/>
      </c>
      <c r="AC240" s="302" t="str">
        <f t="shared" si="129"/>
        <v/>
      </c>
      <c r="AD240" s="143" t="str">
        <f>IFERROR(IF(OR(J240="",AC240=""),"",IF(AND(E240=LEGENDA!$D$39,H240="",I240=""),"BRAK kol.7",AC240*$J240)),"BRAK kol.7")</f>
        <v/>
      </c>
      <c r="AE240" s="527" t="str">
        <f t="shared" si="141"/>
        <v/>
      </c>
      <c r="AF240" s="526" t="str">
        <f t="shared" si="142"/>
        <v/>
      </c>
      <c r="AG240" s="526" t="str">
        <f t="shared" si="143"/>
        <v/>
      </c>
      <c r="AH240" s="526" t="str">
        <f t="shared" si="130"/>
        <v/>
      </c>
      <c r="AI240" s="528"/>
      <c r="AJ240" s="529"/>
      <c r="AK240" s="286" t="str">
        <f t="shared" si="131"/>
        <v/>
      </c>
      <c r="AL240" s="287" t="str">
        <f t="shared" si="144"/>
        <v/>
      </c>
      <c r="AM240" s="287" t="str">
        <f t="shared" si="145"/>
        <v/>
      </c>
      <c r="AN240" s="530" t="str">
        <f>IF('ZASOBY N'!BD237="","",'ZASOBY N'!BD237)</f>
        <v/>
      </c>
      <c r="AO240" s="531"/>
      <c r="AP240" s="333">
        <f t="shared" si="132"/>
        <v>0</v>
      </c>
      <c r="AQ240" s="333">
        <f t="shared" si="135"/>
        <v>0</v>
      </c>
      <c r="AR240" s="333">
        <f t="shared" si="135"/>
        <v>0</v>
      </c>
      <c r="AS240" s="333">
        <f t="shared" si="133"/>
        <v>0</v>
      </c>
      <c r="AT240" s="333">
        <f t="shared" si="146"/>
        <v>0</v>
      </c>
      <c r="AU240" s="333">
        <f t="shared" si="134"/>
        <v>0</v>
      </c>
      <c r="AV240" s="532" t="str">
        <f>IF(BJ240=0,"",NN!BJ240)</f>
        <v/>
      </c>
      <c r="AW240" s="460" t="str">
        <f>IF('UPR BILANS N'!W238="","",'UPR BILANS N'!W238)</f>
        <v/>
      </c>
      <c r="AX240" s="533" t="str">
        <f t="shared" si="147"/>
        <v/>
      </c>
      <c r="AY240" s="533"/>
      <c r="AZ240" s="533"/>
      <c r="BA240" s="533"/>
      <c r="BB240" s="533"/>
      <c r="BC240" s="533"/>
      <c r="BD240" s="533"/>
      <c r="BE240" s="533"/>
      <c r="BF240" s="533"/>
      <c r="BG240" s="533"/>
      <c r="BH240" s="533"/>
      <c r="BI240" s="533"/>
      <c r="BJ240" s="414">
        <f>IFERROR(IF(AND(BL240=1,BM240=1,SUMIF($C240:$C$525,$C240,$AH240:$AH$525)=$BN240),$BN240,IF($BO240&gt;0,$BO240,IF(AND(B240=B241,C240=C241,D240=D241,J240=J241),AH240+AH241,IF(AND(COUNTIF($C$13:$C239,$C240)&gt;=1,COUNTIF($D$13:$D239,$D240)&gt;=1),0,IF(AND(SUMIF($B240:$B$525,$B240,$AH240:$AH$525)&gt;$AH240,SUMIF($C240:$C$525,$C240,$AH240:$AH$525)&gt;$AH240,SUMIF($D240:$D$525,$D240,$AH240:$AH$525)&gt;$AH240),SUMIF($C240:$C$525,$C240,$BN240:$BN$525),0))))),0)</f>
        <v>0</v>
      </c>
      <c r="BK240" s="534"/>
      <c r="BL240" s="535">
        <f>COUNTIFS('ZASOBY N'!$B237:$B$525,'ZASOBY N'!$B237,'ZASOBY N'!$C237:'ZASOBY N'!$C$525,'ZASOBY N'!$C237,'ZASOBY N'!$D237:'ZASOBY N'!$D$525,'ZASOBY N'!$D237,'ZASOBY N'!$H237:'ZASOBY N'!$H$525,'ZASOBY N'!$H237 )</f>
        <v>0</v>
      </c>
      <c r="BM240" s="536">
        <f>COUNTIFS('ZASOBY N'!$B$10:$B237,'ZASOBY N'!$B237,'ZASOBY N'!$C$10:'ZASOBY N'!$C237,'ZASOBY N'!$C237,'ZASOBY N'!$D$10:'ZASOBY N'!$D237,'ZASOBY N'!$D237,'ZASOBY N'!$H$10:'ZASOBY N'!$H237,'ZASOBY N'!$H237 )</f>
        <v>0</v>
      </c>
      <c r="BN240" s="537">
        <f t="shared" si="148"/>
        <v>0</v>
      </c>
      <c r="BO240" s="538">
        <f t="shared" si="149"/>
        <v>0</v>
      </c>
      <c r="BP240" s="533"/>
      <c r="BQ240" s="533"/>
      <c r="BR240" s="533"/>
      <c r="BS240" s="533"/>
      <c r="BT240" s="533"/>
      <c r="BU240" s="533"/>
      <c r="BV240" s="533"/>
      <c r="BW240" s="539" t="str">
        <f t="shared" si="150"/>
        <v/>
      </c>
      <c r="BX240" s="439" t="str">
        <f>IF(E240=0,"",NN!E240)</f>
        <v/>
      </c>
      <c r="BY240" s="396" t="str">
        <f>IF(A240="","",NN!A240)</f>
        <v/>
      </c>
      <c r="BZ240" s="428" t="str">
        <f>IF(OR(E240=LEGENDA!$D$30,E240=LEGENDA!$D$31,E240=LEGENDA!$D$32,E240=LEGENDA!$D$33,E240=LEGENDA!$D$34,E240=LEGENDA!$D$35,E240=LEGENDA!$D$36,E240=LEGENDA!$D$37),AV240,"")</f>
        <v/>
      </c>
      <c r="CA240" s="428" t="str">
        <f>IF(OR(E240=LEGENDA!$D$30,E240=LEGENDA!$D$31,E240=LEGENDA!$D$32,E240=LEGENDA!$D$33,E240=LEGENDA!$D$34,E240=LEGENDA!$D$35,E240=LEGENDA!$D$36,E240=LEGENDA!$D$37),AG240,"")</f>
        <v/>
      </c>
      <c r="CB240" s="397" t="str">
        <f t="shared" si="151"/>
        <v/>
      </c>
      <c r="CC240" s="397" t="str">
        <f t="shared" si="152"/>
        <v/>
      </c>
      <c r="CD240" s="397" t="str">
        <f t="shared" si="153"/>
        <v/>
      </c>
      <c r="CE240" s="397" t="str">
        <f t="shared" si="154"/>
        <v/>
      </c>
      <c r="CF240" s="397" t="str">
        <f t="shared" si="155"/>
        <v/>
      </c>
      <c r="CG240" s="397" t="str">
        <f t="shared" si="156"/>
        <v/>
      </c>
      <c r="CH240" s="397" t="str">
        <f>IF(OR(E240=LEGENDA!$D$28,E240=LEGENDA!$D$29,E240=LEGENDA!$D$30,E240=LEGENDA!$D$31,E240=LEGENDA!$D$32,E240=LEGENDA!$D$33,E240=LEGENDA!$D$34,E240=LEGENDA!$D$35,E240=LEGENDA!$D$36,E240=LEGENDA!$D$39),1,"")</f>
        <v/>
      </c>
      <c r="CI240" s="397" t="str">
        <f t="shared" si="157"/>
        <v/>
      </c>
      <c r="CJ240" s="397" t="str">
        <f t="shared" si="158"/>
        <v/>
      </c>
    </row>
    <row r="241" spans="1:88" s="50" customFormat="1" ht="16.2" customHeight="1" thickBot="1" x14ac:dyDescent="0.3">
      <c r="A241" s="514" t="str">
        <f>IF('ZASOBY N'!A238="","",'ZASOBY N'!A238)</f>
        <v/>
      </c>
      <c r="B241" s="515" t="str">
        <f>IF('ZASOBY N'!B238="","",'ZASOBY N'!B238)</f>
        <v/>
      </c>
      <c r="C241" s="515" t="str">
        <f>IF('ZASOBY N'!C238="","",'ZASOBY N'!C238)</f>
        <v/>
      </c>
      <c r="D241" s="516" t="str">
        <f>IF('ZASOBY N'!D238="","",'ZASOBY N'!D238)</f>
        <v/>
      </c>
      <c r="E241" s="404"/>
      <c r="F241" s="517"/>
      <c r="G241" s="518"/>
      <c r="H241" s="301"/>
      <c r="I241" s="301"/>
      <c r="J241" s="147" t="str">
        <f>IF('ZASOBY N'!$F238="","",'ZASOBY N'!$F238)</f>
        <v/>
      </c>
      <c r="K241" s="519"/>
      <c r="L241" s="520" t="str">
        <f t="shared" si="136"/>
        <v/>
      </c>
      <c r="M241" s="521"/>
      <c r="N241" s="521"/>
      <c r="O241" s="140" t="str">
        <f>IF(L241="","",IF(OR(E241=LEGENDA!$D$28,E241=LEGENDA!$D$29,E241=LEGENDA!$D$31,E241=LEGENDA!$D$38),0.15,0))</f>
        <v/>
      </c>
      <c r="P241" s="140" t="str">
        <f>IF(L241="","",IF(AND(E241=LEGENDA!$D$39,H241=""),"BRAK kol.7",IF(AND(F241=LEGENDA!$A$105,H241=""),"BRAK kol.7",IF(AND(F241=LEGENDA!$A$106,H241=""),"BRAK kol.7",IF(AND(F241=LEGENDA!$A$107,H241=""),"BRAK kol.7",IF(AND(F241=LEGENDA!$A$108,H241=""),"BRAK kol.7",IF(AND(F241=LEGENDA!$A$109,H241=""),"BRAK kol.7",L241*O241)))))))</f>
        <v/>
      </c>
      <c r="Q241" s="141" t="str">
        <f t="shared" si="127"/>
        <v/>
      </c>
      <c r="R241" s="142" t="str">
        <f t="shared" si="137"/>
        <v/>
      </c>
      <c r="S241" s="522" t="str">
        <f t="shared" si="138"/>
        <v/>
      </c>
      <c r="T241" s="431" t="str">
        <f t="shared" si="128"/>
        <v/>
      </c>
      <c r="U241" s="523"/>
      <c r="V241" s="431" t="str">
        <f t="shared" si="139"/>
        <v/>
      </c>
      <c r="W241" s="524"/>
      <c r="X241" s="302" t="str">
        <f>IF(U241="","",IF(AND(V241="",W241=""),"",IF(AND(E241=LEGENDA!$D$39,H241=""),"BRAK kol.7",IF(AND(F241=LEGENDA!$A$105,H241="",E241=LEGENDA!$D$35),V241*W241,IF(AND(F241=LEGENDA!$A$105,H241="",E241=LEGENDA!$D$36),V241*W241,IF(AND(F241=LEGENDA!$A$105,H241=""),"BRAK kol.7",IF(AND(F241=LEGENDA!$A$106,H241=""),"BRAK kol.7",IF(AND(F241=LEGENDA!$A$107,H241=""),"BRAK kol.7",IF(AND(F241=LEGENDA!$A$108,H241=""),"BRAK kol.7",IF(AND(F241=LEGENDA!$A$109,H241=""),"BRAK kol.7",IF(AND(U241&gt;0,W241=""),"Brakkol21",IF(OR(T241="Błąd kol. 7",T241="Błąd kol.8"),T241,IF(AND(H241="",I241=""),"BRAKkol7-8",V241*W241)))))))))))))</f>
        <v/>
      </c>
      <c r="Y241" s="523"/>
      <c r="Z241" s="431" t="str">
        <f t="shared" si="140"/>
        <v/>
      </c>
      <c r="AA241" s="524"/>
      <c r="AB241" s="525" t="str">
        <f>IF(OR(Y241="",Z241="",AA241=""),"",IF(AND(E241=LEGENDA!$D$39,H241=""),"BRAK kol.7",IF(AND(F241=LEGENDA!$A$105,H241=""),"BRAK kol.7",IF(AND(F241=LEGENDA!$A$106,H241=""),"BRAK kol.7",IF(AND(F241=LEGENDA!$A$107,H241=""),"BRAK kol.7",IF(AND(F241=LEGENDA!$A$108,H241=""),"BRAK kol.7",IF(AND(F241=LEGENDA!$A$109,H241=""),"BRAK kol.7",Z241*AA241)))))))</f>
        <v/>
      </c>
      <c r="AC241" s="302" t="str">
        <f t="shared" si="129"/>
        <v/>
      </c>
      <c r="AD241" s="143" t="str">
        <f>IFERROR(IF(OR(J241="",AC241=""),"",IF(AND(E241=LEGENDA!$D$39,H241="",I241=""),"BRAK kol.7",AC241*$J241)),"BRAK kol.7")</f>
        <v/>
      </c>
      <c r="AE241" s="527" t="str">
        <f t="shared" si="141"/>
        <v/>
      </c>
      <c r="AF241" s="526" t="str">
        <f t="shared" si="142"/>
        <v/>
      </c>
      <c r="AG241" s="526" t="str">
        <f t="shared" si="143"/>
        <v/>
      </c>
      <c r="AH241" s="526" t="str">
        <f t="shared" si="130"/>
        <v/>
      </c>
      <c r="AI241" s="528"/>
      <c r="AJ241" s="529"/>
      <c r="AK241" s="286" t="str">
        <f t="shared" si="131"/>
        <v/>
      </c>
      <c r="AL241" s="287" t="str">
        <f t="shared" si="144"/>
        <v/>
      </c>
      <c r="AM241" s="287" t="str">
        <f t="shared" si="145"/>
        <v/>
      </c>
      <c r="AN241" s="530" t="str">
        <f>IF('ZASOBY N'!BD238="","",'ZASOBY N'!BD238)</f>
        <v/>
      </c>
      <c r="AO241" s="531"/>
      <c r="AP241" s="333">
        <f t="shared" si="132"/>
        <v>0</v>
      </c>
      <c r="AQ241" s="333">
        <f t="shared" si="135"/>
        <v>0</v>
      </c>
      <c r="AR241" s="333">
        <f t="shared" si="135"/>
        <v>0</v>
      </c>
      <c r="AS241" s="333">
        <f t="shared" si="133"/>
        <v>0</v>
      </c>
      <c r="AT241" s="333">
        <f t="shared" si="146"/>
        <v>0</v>
      </c>
      <c r="AU241" s="333">
        <f t="shared" si="134"/>
        <v>0</v>
      </c>
      <c r="AV241" s="532" t="str">
        <f>IF(BJ241=0,"",NN!BJ241)</f>
        <v/>
      </c>
      <c r="AW241" s="460" t="str">
        <f>IF('UPR BILANS N'!W239="","",'UPR BILANS N'!W239)</f>
        <v/>
      </c>
      <c r="AX241" s="533" t="str">
        <f t="shared" si="147"/>
        <v/>
      </c>
      <c r="AY241" s="533"/>
      <c r="AZ241" s="533"/>
      <c r="BA241" s="533"/>
      <c r="BB241" s="533"/>
      <c r="BC241" s="533"/>
      <c r="BD241" s="533"/>
      <c r="BE241" s="533"/>
      <c r="BF241" s="533"/>
      <c r="BG241" s="533"/>
      <c r="BH241" s="533"/>
      <c r="BI241" s="533"/>
      <c r="BJ241" s="414">
        <f>IFERROR(IF(AND(BL241=1,BM241=1,SUMIF($C241:$C$525,$C241,$AH241:$AH$525)=$BN241),$BN241,IF($BO241&gt;0,$BO241,IF(AND(B241=B242,C241=C242,D241=D242,J241=J242),AH241+AH242,IF(AND(COUNTIF($C$13:$C240,$C241)&gt;=1,COUNTIF($D$13:$D240,$D241)&gt;=1),0,IF(AND(SUMIF($B241:$B$525,$B241,$AH241:$AH$525)&gt;$AH241,SUMIF($C241:$C$525,$C241,$AH241:$AH$525)&gt;$AH241,SUMIF($D241:$D$525,$D241,$AH241:$AH$525)&gt;$AH241),SUMIF($C241:$C$525,$C241,$BN241:$BN$525),0))))),0)</f>
        <v>0</v>
      </c>
      <c r="BK241" s="534"/>
      <c r="BL241" s="535">
        <f>COUNTIFS('ZASOBY N'!$B238:$B$525,'ZASOBY N'!$B238,'ZASOBY N'!$C238:'ZASOBY N'!$C$525,'ZASOBY N'!$C238,'ZASOBY N'!$D238:'ZASOBY N'!$D$525,'ZASOBY N'!$D238,'ZASOBY N'!$H238:'ZASOBY N'!$H$525,'ZASOBY N'!$H238 )</f>
        <v>0</v>
      </c>
      <c r="BM241" s="536">
        <f>COUNTIFS('ZASOBY N'!$B$10:$B238,'ZASOBY N'!$B238,'ZASOBY N'!$C$10:'ZASOBY N'!$C238,'ZASOBY N'!$C238,'ZASOBY N'!$D$10:'ZASOBY N'!$D238,'ZASOBY N'!$D238,'ZASOBY N'!$H$10:'ZASOBY N'!$H238,'ZASOBY N'!$H238 )</f>
        <v>0</v>
      </c>
      <c r="BN241" s="537">
        <f t="shared" si="148"/>
        <v>0</v>
      </c>
      <c r="BO241" s="538">
        <f t="shared" si="149"/>
        <v>0</v>
      </c>
      <c r="BP241" s="533"/>
      <c r="BQ241" s="533"/>
      <c r="BR241" s="533"/>
      <c r="BS241" s="533"/>
      <c r="BT241" s="533"/>
      <c r="BU241" s="533"/>
      <c r="BV241" s="533"/>
      <c r="BW241" s="539" t="str">
        <f t="shared" si="150"/>
        <v/>
      </c>
      <c r="BX241" s="439" t="str">
        <f>IF(E241=0,"",NN!E241)</f>
        <v/>
      </c>
      <c r="BY241" s="396" t="str">
        <f>IF(A241="","",NN!A241)</f>
        <v/>
      </c>
      <c r="BZ241" s="428" t="str">
        <f>IF(OR(E241=LEGENDA!$D$30,E241=LEGENDA!$D$31,E241=LEGENDA!$D$32,E241=LEGENDA!$D$33,E241=LEGENDA!$D$34,E241=LEGENDA!$D$35,E241=LEGENDA!$D$36,E241=LEGENDA!$D$37),AV241,"")</f>
        <v/>
      </c>
      <c r="CA241" s="428" t="str">
        <f>IF(OR(E241=LEGENDA!$D$30,E241=LEGENDA!$D$31,E241=LEGENDA!$D$32,E241=LEGENDA!$D$33,E241=LEGENDA!$D$34,E241=LEGENDA!$D$35,E241=LEGENDA!$D$36,E241=LEGENDA!$D$37),AG241,"")</f>
        <v/>
      </c>
      <c r="CB241" s="397" t="str">
        <f t="shared" si="151"/>
        <v/>
      </c>
      <c r="CC241" s="397" t="str">
        <f t="shared" si="152"/>
        <v/>
      </c>
      <c r="CD241" s="397" t="str">
        <f t="shared" si="153"/>
        <v/>
      </c>
      <c r="CE241" s="397" t="str">
        <f t="shared" si="154"/>
        <v/>
      </c>
      <c r="CF241" s="397" t="str">
        <f t="shared" si="155"/>
        <v/>
      </c>
      <c r="CG241" s="397" t="str">
        <f t="shared" si="156"/>
        <v/>
      </c>
      <c r="CH241" s="397" t="str">
        <f>IF(OR(E241=LEGENDA!$D$28,E241=LEGENDA!$D$29,E241=LEGENDA!$D$30,E241=LEGENDA!$D$31,E241=LEGENDA!$D$32,E241=LEGENDA!$D$33,E241=LEGENDA!$D$34,E241=LEGENDA!$D$35,E241=LEGENDA!$D$36,E241=LEGENDA!$D$39),1,"")</f>
        <v/>
      </c>
      <c r="CI241" s="397" t="str">
        <f t="shared" si="157"/>
        <v/>
      </c>
      <c r="CJ241" s="397" t="str">
        <f t="shared" si="158"/>
        <v/>
      </c>
    </row>
    <row r="242" spans="1:88" s="50" customFormat="1" ht="16.2" customHeight="1" thickBot="1" x14ac:dyDescent="0.3">
      <c r="A242" s="514" t="str">
        <f>IF('ZASOBY N'!A239="","",'ZASOBY N'!A239)</f>
        <v/>
      </c>
      <c r="B242" s="515" t="str">
        <f>IF('ZASOBY N'!B239="","",'ZASOBY N'!B239)</f>
        <v/>
      </c>
      <c r="C242" s="515" t="str">
        <f>IF('ZASOBY N'!C239="","",'ZASOBY N'!C239)</f>
        <v/>
      </c>
      <c r="D242" s="516" t="str">
        <f>IF('ZASOBY N'!D239="","",'ZASOBY N'!D239)</f>
        <v/>
      </c>
      <c r="E242" s="404"/>
      <c r="F242" s="517"/>
      <c r="G242" s="518"/>
      <c r="H242" s="301"/>
      <c r="I242" s="301"/>
      <c r="J242" s="147" t="str">
        <f>IF('ZASOBY N'!$F239="","",'ZASOBY N'!$F239)</f>
        <v/>
      </c>
      <c r="K242" s="519"/>
      <c r="L242" s="520" t="str">
        <f t="shared" si="136"/>
        <v/>
      </c>
      <c r="M242" s="521"/>
      <c r="N242" s="521"/>
      <c r="O242" s="140" t="str">
        <f>IF(L242="","",IF(OR(E242=LEGENDA!$D$28,E242=LEGENDA!$D$29,E242=LEGENDA!$D$31,E242=LEGENDA!$D$38),0.15,0))</f>
        <v/>
      </c>
      <c r="P242" s="140" t="str">
        <f>IF(L242="","",IF(AND(E242=LEGENDA!$D$39,H242=""),"BRAK kol.7",IF(AND(F242=LEGENDA!$A$105,H242=""),"BRAK kol.7",IF(AND(F242=LEGENDA!$A$106,H242=""),"BRAK kol.7",IF(AND(F242=LEGENDA!$A$107,H242=""),"BRAK kol.7",IF(AND(F242=LEGENDA!$A$108,H242=""),"BRAK kol.7",IF(AND(F242=LEGENDA!$A$109,H242=""),"BRAK kol.7",L242*O242)))))))</f>
        <v/>
      </c>
      <c r="Q242" s="141" t="str">
        <f t="shared" si="127"/>
        <v/>
      </c>
      <c r="R242" s="142" t="str">
        <f t="shared" si="137"/>
        <v/>
      </c>
      <c r="S242" s="522" t="str">
        <f t="shared" si="138"/>
        <v/>
      </c>
      <c r="T242" s="431" t="str">
        <f t="shared" si="128"/>
        <v/>
      </c>
      <c r="U242" s="523"/>
      <c r="V242" s="431" t="str">
        <f t="shared" si="139"/>
        <v/>
      </c>
      <c r="W242" s="524"/>
      <c r="X242" s="302" t="str">
        <f>IF(U242="","",IF(AND(V242="",W242=""),"",IF(AND(E242=LEGENDA!$D$39,H242=""),"BRAK kol.7",IF(AND(F242=LEGENDA!$A$105,H242="",E242=LEGENDA!$D$35),V242*W242,IF(AND(F242=LEGENDA!$A$105,H242="",E242=LEGENDA!$D$36),V242*W242,IF(AND(F242=LEGENDA!$A$105,H242=""),"BRAK kol.7",IF(AND(F242=LEGENDA!$A$106,H242=""),"BRAK kol.7",IF(AND(F242=LEGENDA!$A$107,H242=""),"BRAK kol.7",IF(AND(F242=LEGENDA!$A$108,H242=""),"BRAK kol.7",IF(AND(F242=LEGENDA!$A$109,H242=""),"BRAK kol.7",IF(AND(U242&gt;0,W242=""),"Brakkol21",IF(OR(T242="Błąd kol. 7",T242="Błąd kol.8"),T242,IF(AND(H242="",I242=""),"BRAKkol7-8",V242*W242)))))))))))))</f>
        <v/>
      </c>
      <c r="Y242" s="523"/>
      <c r="Z242" s="431" t="str">
        <f t="shared" si="140"/>
        <v/>
      </c>
      <c r="AA242" s="524"/>
      <c r="AB242" s="525" t="str">
        <f>IF(OR(Y242="",Z242="",AA242=""),"",IF(AND(E242=LEGENDA!$D$39,H242=""),"BRAK kol.7",IF(AND(F242=LEGENDA!$A$105,H242=""),"BRAK kol.7",IF(AND(F242=LEGENDA!$A$106,H242=""),"BRAK kol.7",IF(AND(F242=LEGENDA!$A$107,H242=""),"BRAK kol.7",IF(AND(F242=LEGENDA!$A$108,H242=""),"BRAK kol.7",IF(AND(F242=LEGENDA!$A$109,H242=""),"BRAK kol.7",Z242*AA242)))))))</f>
        <v/>
      </c>
      <c r="AC242" s="302" t="str">
        <f t="shared" si="129"/>
        <v/>
      </c>
      <c r="AD242" s="143" t="str">
        <f>IFERROR(IF(OR(J242="",AC242=""),"",IF(AND(E242=LEGENDA!$D$39,H242="",I242=""),"BRAK kol.7",AC242*$J242)),"BRAK kol.7")</f>
        <v/>
      </c>
      <c r="AE242" s="527" t="str">
        <f t="shared" si="141"/>
        <v/>
      </c>
      <c r="AF242" s="526" t="str">
        <f t="shared" si="142"/>
        <v/>
      </c>
      <c r="AG242" s="526" t="str">
        <f t="shared" si="143"/>
        <v/>
      </c>
      <c r="AH242" s="526" t="str">
        <f t="shared" si="130"/>
        <v/>
      </c>
      <c r="AI242" s="528"/>
      <c r="AJ242" s="529"/>
      <c r="AK242" s="286" t="str">
        <f t="shared" si="131"/>
        <v/>
      </c>
      <c r="AL242" s="287" t="str">
        <f t="shared" si="144"/>
        <v/>
      </c>
      <c r="AM242" s="287" t="str">
        <f t="shared" si="145"/>
        <v/>
      </c>
      <c r="AN242" s="530" t="str">
        <f>IF('ZASOBY N'!BD239="","",'ZASOBY N'!BD239)</f>
        <v/>
      </c>
      <c r="AO242" s="531"/>
      <c r="AP242" s="333">
        <f t="shared" si="132"/>
        <v>0</v>
      </c>
      <c r="AQ242" s="333">
        <f t="shared" si="135"/>
        <v>0</v>
      </c>
      <c r="AR242" s="333">
        <f t="shared" si="135"/>
        <v>0</v>
      </c>
      <c r="AS242" s="333">
        <f t="shared" si="133"/>
        <v>0</v>
      </c>
      <c r="AT242" s="333">
        <f t="shared" si="146"/>
        <v>0</v>
      </c>
      <c r="AU242" s="333">
        <f t="shared" si="134"/>
        <v>0</v>
      </c>
      <c r="AV242" s="532" t="str">
        <f>IF(BJ242=0,"",NN!BJ242)</f>
        <v/>
      </c>
      <c r="AW242" s="460" t="str">
        <f>IF('UPR BILANS N'!W240="","",'UPR BILANS N'!W240)</f>
        <v/>
      </c>
      <c r="AX242" s="533" t="str">
        <f t="shared" si="147"/>
        <v/>
      </c>
      <c r="AY242" s="533"/>
      <c r="AZ242" s="533"/>
      <c r="BA242" s="533"/>
      <c r="BB242" s="533"/>
      <c r="BC242" s="533"/>
      <c r="BD242" s="533"/>
      <c r="BE242" s="533"/>
      <c r="BF242" s="533"/>
      <c r="BG242" s="533"/>
      <c r="BH242" s="533"/>
      <c r="BI242" s="533"/>
      <c r="BJ242" s="414">
        <f>IFERROR(IF(AND(BL242=1,BM242=1,SUMIF($C242:$C$525,$C242,$AH242:$AH$525)=$BN242),$BN242,IF($BO242&gt;0,$BO242,IF(AND(B242=B243,C242=C243,D242=D243,J242=J243),AH242+AH243,IF(AND(COUNTIF($C$13:$C241,$C242)&gt;=1,COUNTIF($D$13:$D241,$D242)&gt;=1),0,IF(AND(SUMIF($B242:$B$525,$B242,$AH242:$AH$525)&gt;$AH242,SUMIF($C242:$C$525,$C242,$AH242:$AH$525)&gt;$AH242,SUMIF($D242:$D$525,$D242,$AH242:$AH$525)&gt;$AH242),SUMIF($C242:$C$525,$C242,$BN242:$BN$525),0))))),0)</f>
        <v>0</v>
      </c>
      <c r="BK242" s="534"/>
      <c r="BL242" s="535">
        <f>COUNTIFS('ZASOBY N'!$B239:$B$525,'ZASOBY N'!$B239,'ZASOBY N'!$C239:'ZASOBY N'!$C$525,'ZASOBY N'!$C239,'ZASOBY N'!$D239:'ZASOBY N'!$D$525,'ZASOBY N'!$D239,'ZASOBY N'!$H239:'ZASOBY N'!$H$525,'ZASOBY N'!$H239 )</f>
        <v>0</v>
      </c>
      <c r="BM242" s="536">
        <f>COUNTIFS('ZASOBY N'!$B$10:$B239,'ZASOBY N'!$B239,'ZASOBY N'!$C$10:'ZASOBY N'!$C239,'ZASOBY N'!$C239,'ZASOBY N'!$D$10:'ZASOBY N'!$D239,'ZASOBY N'!$D239,'ZASOBY N'!$H$10:'ZASOBY N'!$H239,'ZASOBY N'!$H239 )</f>
        <v>0</v>
      </c>
      <c r="BN242" s="537">
        <f t="shared" si="148"/>
        <v>0</v>
      </c>
      <c r="BO242" s="538">
        <f t="shared" si="149"/>
        <v>0</v>
      </c>
      <c r="BP242" s="533"/>
      <c r="BQ242" s="533"/>
      <c r="BR242" s="533"/>
      <c r="BS242" s="533"/>
      <c r="BT242" s="533"/>
      <c r="BU242" s="533"/>
      <c r="BV242" s="533"/>
      <c r="BW242" s="539" t="str">
        <f t="shared" si="150"/>
        <v/>
      </c>
      <c r="BX242" s="439" t="str">
        <f>IF(E242=0,"",NN!E242)</f>
        <v/>
      </c>
      <c r="BY242" s="396" t="str">
        <f>IF(A242="","",NN!A242)</f>
        <v/>
      </c>
      <c r="BZ242" s="428" t="str">
        <f>IF(OR(E242=LEGENDA!$D$30,E242=LEGENDA!$D$31,E242=LEGENDA!$D$32,E242=LEGENDA!$D$33,E242=LEGENDA!$D$34,E242=LEGENDA!$D$35,E242=LEGENDA!$D$36,E242=LEGENDA!$D$37),AV242,"")</f>
        <v/>
      </c>
      <c r="CA242" s="428" t="str">
        <f>IF(OR(E242=LEGENDA!$D$30,E242=LEGENDA!$D$31,E242=LEGENDA!$D$32,E242=LEGENDA!$D$33,E242=LEGENDA!$D$34,E242=LEGENDA!$D$35,E242=LEGENDA!$D$36,E242=LEGENDA!$D$37),AG242,"")</f>
        <v/>
      </c>
      <c r="CB242" s="397" t="str">
        <f t="shared" si="151"/>
        <v/>
      </c>
      <c r="CC242" s="397" t="str">
        <f t="shared" si="152"/>
        <v/>
      </c>
      <c r="CD242" s="397" t="str">
        <f t="shared" si="153"/>
        <v/>
      </c>
      <c r="CE242" s="397" t="str">
        <f t="shared" si="154"/>
        <v/>
      </c>
      <c r="CF242" s="397" t="str">
        <f t="shared" si="155"/>
        <v/>
      </c>
      <c r="CG242" s="397" t="str">
        <f t="shared" si="156"/>
        <v/>
      </c>
      <c r="CH242" s="397" t="str">
        <f>IF(OR(E242=LEGENDA!$D$28,E242=LEGENDA!$D$29,E242=LEGENDA!$D$30,E242=LEGENDA!$D$31,E242=LEGENDA!$D$32,E242=LEGENDA!$D$33,E242=LEGENDA!$D$34,E242=LEGENDA!$D$35,E242=LEGENDA!$D$36,E242=LEGENDA!$D$39),1,"")</f>
        <v/>
      </c>
      <c r="CI242" s="397" t="str">
        <f t="shared" si="157"/>
        <v/>
      </c>
      <c r="CJ242" s="397" t="str">
        <f t="shared" si="158"/>
        <v/>
      </c>
    </row>
    <row r="243" spans="1:88" s="50" customFormat="1" ht="16.2" customHeight="1" thickBot="1" x14ac:dyDescent="0.3">
      <c r="A243" s="514" t="str">
        <f>IF('ZASOBY N'!A240="","",'ZASOBY N'!A240)</f>
        <v/>
      </c>
      <c r="B243" s="515" t="str">
        <f>IF('ZASOBY N'!B240="","",'ZASOBY N'!B240)</f>
        <v/>
      </c>
      <c r="C243" s="515" t="str">
        <f>IF('ZASOBY N'!C240="","",'ZASOBY N'!C240)</f>
        <v/>
      </c>
      <c r="D243" s="516" t="str">
        <f>IF('ZASOBY N'!D240="","",'ZASOBY N'!D240)</f>
        <v/>
      </c>
      <c r="E243" s="404"/>
      <c r="F243" s="517"/>
      <c r="G243" s="518"/>
      <c r="H243" s="301"/>
      <c r="I243" s="301"/>
      <c r="J243" s="147" t="str">
        <f>IF('ZASOBY N'!$F240="","",'ZASOBY N'!$F240)</f>
        <v/>
      </c>
      <c r="K243" s="519"/>
      <c r="L243" s="520" t="str">
        <f t="shared" si="136"/>
        <v/>
      </c>
      <c r="M243" s="521"/>
      <c r="N243" s="521"/>
      <c r="O243" s="140" t="str">
        <f>IF(L243="","",IF(OR(E243=LEGENDA!$D$28,E243=LEGENDA!$D$29,E243=LEGENDA!$D$31,E243=LEGENDA!$D$38),0.15,0))</f>
        <v/>
      </c>
      <c r="P243" s="140" t="str">
        <f>IF(L243="","",IF(AND(E243=LEGENDA!$D$39,H243=""),"BRAK kol.7",IF(AND(F243=LEGENDA!$A$105,H243=""),"BRAK kol.7",IF(AND(F243=LEGENDA!$A$106,H243=""),"BRAK kol.7",IF(AND(F243=LEGENDA!$A$107,H243=""),"BRAK kol.7",IF(AND(F243=LEGENDA!$A$108,H243=""),"BRAK kol.7",IF(AND(F243=LEGENDA!$A$109,H243=""),"BRAK kol.7",L243*O243)))))))</f>
        <v/>
      </c>
      <c r="Q243" s="141" t="str">
        <f t="shared" si="127"/>
        <v/>
      </c>
      <c r="R243" s="142" t="str">
        <f t="shared" si="137"/>
        <v/>
      </c>
      <c r="S243" s="522" t="str">
        <f t="shared" si="138"/>
        <v/>
      </c>
      <c r="T243" s="431" t="str">
        <f t="shared" si="128"/>
        <v/>
      </c>
      <c r="U243" s="523"/>
      <c r="V243" s="431" t="str">
        <f t="shared" si="139"/>
        <v/>
      </c>
      <c r="W243" s="524"/>
      <c r="X243" s="302" t="str">
        <f>IF(U243="","",IF(AND(V243="",W243=""),"",IF(AND(E243=LEGENDA!$D$39,H243=""),"BRAK kol.7",IF(AND(F243=LEGENDA!$A$105,H243="",E243=LEGENDA!$D$35),V243*W243,IF(AND(F243=LEGENDA!$A$105,H243="",E243=LEGENDA!$D$36),V243*W243,IF(AND(F243=LEGENDA!$A$105,H243=""),"BRAK kol.7",IF(AND(F243=LEGENDA!$A$106,H243=""),"BRAK kol.7",IF(AND(F243=LEGENDA!$A$107,H243=""),"BRAK kol.7",IF(AND(F243=LEGENDA!$A$108,H243=""),"BRAK kol.7",IF(AND(F243=LEGENDA!$A$109,H243=""),"BRAK kol.7",IF(AND(U243&gt;0,W243=""),"Brakkol21",IF(OR(T243="Błąd kol. 7",T243="Błąd kol.8"),T243,IF(AND(H243="",I243=""),"BRAKkol7-8",V243*W243)))))))))))))</f>
        <v/>
      </c>
      <c r="Y243" s="523"/>
      <c r="Z243" s="431" t="str">
        <f t="shared" si="140"/>
        <v/>
      </c>
      <c r="AA243" s="524"/>
      <c r="AB243" s="525" t="str">
        <f>IF(OR(Y243="",Z243="",AA243=""),"",IF(AND(E243=LEGENDA!$D$39,H243=""),"BRAK kol.7",IF(AND(F243=LEGENDA!$A$105,H243=""),"BRAK kol.7",IF(AND(F243=LEGENDA!$A$106,H243=""),"BRAK kol.7",IF(AND(F243=LEGENDA!$A$107,H243=""),"BRAK kol.7",IF(AND(F243=LEGENDA!$A$108,H243=""),"BRAK kol.7",IF(AND(F243=LEGENDA!$A$109,H243=""),"BRAK kol.7",Z243*AA243)))))))</f>
        <v/>
      </c>
      <c r="AC243" s="302" t="str">
        <f t="shared" si="129"/>
        <v/>
      </c>
      <c r="AD243" s="143" t="str">
        <f>IFERROR(IF(OR(J243="",AC243=""),"",IF(AND(E243=LEGENDA!$D$39,H243="",I243=""),"BRAK kol.7",AC243*$J243)),"BRAK kol.7")</f>
        <v/>
      </c>
      <c r="AE243" s="527" t="str">
        <f t="shared" si="141"/>
        <v/>
      </c>
      <c r="AF243" s="526" t="str">
        <f t="shared" si="142"/>
        <v/>
      </c>
      <c r="AG243" s="526" t="str">
        <f t="shared" si="143"/>
        <v/>
      </c>
      <c r="AH243" s="526" t="str">
        <f t="shared" si="130"/>
        <v/>
      </c>
      <c r="AI243" s="528"/>
      <c r="AJ243" s="529"/>
      <c r="AK243" s="286" t="str">
        <f t="shared" si="131"/>
        <v/>
      </c>
      <c r="AL243" s="287" t="str">
        <f t="shared" si="144"/>
        <v/>
      </c>
      <c r="AM243" s="287" t="str">
        <f t="shared" si="145"/>
        <v/>
      </c>
      <c r="AN243" s="530" t="str">
        <f>IF('ZASOBY N'!BD240="","",'ZASOBY N'!BD240)</f>
        <v/>
      </c>
      <c r="AO243" s="531"/>
      <c r="AP243" s="333">
        <f t="shared" si="132"/>
        <v>0</v>
      </c>
      <c r="AQ243" s="333">
        <f t="shared" si="135"/>
        <v>0</v>
      </c>
      <c r="AR243" s="333">
        <f t="shared" si="135"/>
        <v>0</v>
      </c>
      <c r="AS243" s="333">
        <f t="shared" si="133"/>
        <v>0</v>
      </c>
      <c r="AT243" s="333">
        <f t="shared" si="146"/>
        <v>0</v>
      </c>
      <c r="AU243" s="333">
        <f t="shared" si="134"/>
        <v>0</v>
      </c>
      <c r="AV243" s="532" t="str">
        <f>IF(BJ243=0,"",NN!BJ243)</f>
        <v/>
      </c>
      <c r="AW243" s="460" t="str">
        <f>IF('UPR BILANS N'!W241="","",'UPR BILANS N'!W241)</f>
        <v/>
      </c>
      <c r="AX243" s="533" t="str">
        <f t="shared" si="147"/>
        <v/>
      </c>
      <c r="AY243" s="533"/>
      <c r="AZ243" s="533"/>
      <c r="BA243" s="533"/>
      <c r="BB243" s="533"/>
      <c r="BC243" s="533"/>
      <c r="BD243" s="533"/>
      <c r="BE243" s="533"/>
      <c r="BF243" s="533"/>
      <c r="BG243" s="533"/>
      <c r="BH243" s="533"/>
      <c r="BI243" s="533"/>
      <c r="BJ243" s="414">
        <f>IFERROR(IF(AND(BL243=1,BM243=1,SUMIF($C243:$C$525,$C243,$AH243:$AH$525)=$BN243),$BN243,IF($BO243&gt;0,$BO243,IF(AND(B243=B244,C243=C244,D243=D244,J243=J244),AH243+AH244,IF(AND(COUNTIF($C$13:$C242,$C243)&gt;=1,COUNTIF($D$13:$D242,$D243)&gt;=1),0,IF(AND(SUMIF($B243:$B$525,$B243,$AH243:$AH$525)&gt;$AH243,SUMIF($C243:$C$525,$C243,$AH243:$AH$525)&gt;$AH243,SUMIF($D243:$D$525,$D243,$AH243:$AH$525)&gt;$AH243),SUMIF($C243:$C$525,$C243,$BN243:$BN$525),0))))),0)</f>
        <v>0</v>
      </c>
      <c r="BK243" s="534"/>
      <c r="BL243" s="535">
        <f>COUNTIFS('ZASOBY N'!$B240:$B$525,'ZASOBY N'!$B240,'ZASOBY N'!$C240:'ZASOBY N'!$C$525,'ZASOBY N'!$C240,'ZASOBY N'!$D240:'ZASOBY N'!$D$525,'ZASOBY N'!$D240,'ZASOBY N'!$H240:'ZASOBY N'!$H$525,'ZASOBY N'!$H240 )</f>
        <v>0</v>
      </c>
      <c r="BM243" s="536">
        <f>COUNTIFS('ZASOBY N'!$B$10:$B240,'ZASOBY N'!$B240,'ZASOBY N'!$C$10:'ZASOBY N'!$C240,'ZASOBY N'!$C240,'ZASOBY N'!$D$10:'ZASOBY N'!$D240,'ZASOBY N'!$D240,'ZASOBY N'!$H$10:'ZASOBY N'!$H240,'ZASOBY N'!$H240 )</f>
        <v>0</v>
      </c>
      <c r="BN243" s="537">
        <f t="shared" si="148"/>
        <v>0</v>
      </c>
      <c r="BO243" s="538">
        <f t="shared" si="149"/>
        <v>0</v>
      </c>
      <c r="BP243" s="533"/>
      <c r="BQ243" s="533"/>
      <c r="BR243" s="533"/>
      <c r="BS243" s="533"/>
      <c r="BT243" s="533"/>
      <c r="BU243" s="533"/>
      <c r="BV243" s="533"/>
      <c r="BW243" s="539" t="str">
        <f t="shared" si="150"/>
        <v/>
      </c>
      <c r="BX243" s="439" t="str">
        <f>IF(E243=0,"",NN!E243)</f>
        <v/>
      </c>
      <c r="BY243" s="396" t="str">
        <f>IF(A243="","",NN!A243)</f>
        <v/>
      </c>
      <c r="BZ243" s="428" t="str">
        <f>IF(OR(E243=LEGENDA!$D$30,E243=LEGENDA!$D$31,E243=LEGENDA!$D$32,E243=LEGENDA!$D$33,E243=LEGENDA!$D$34,E243=LEGENDA!$D$35,E243=LEGENDA!$D$36,E243=LEGENDA!$D$37),AV243,"")</f>
        <v/>
      </c>
      <c r="CA243" s="428" t="str">
        <f>IF(OR(E243=LEGENDA!$D$30,E243=LEGENDA!$D$31,E243=LEGENDA!$D$32,E243=LEGENDA!$D$33,E243=LEGENDA!$D$34,E243=LEGENDA!$D$35,E243=LEGENDA!$D$36,E243=LEGENDA!$D$37),AG243,"")</f>
        <v/>
      </c>
      <c r="CB243" s="397" t="str">
        <f t="shared" si="151"/>
        <v/>
      </c>
      <c r="CC243" s="397" t="str">
        <f t="shared" si="152"/>
        <v/>
      </c>
      <c r="CD243" s="397" t="str">
        <f t="shared" si="153"/>
        <v/>
      </c>
      <c r="CE243" s="397" t="str">
        <f t="shared" si="154"/>
        <v/>
      </c>
      <c r="CF243" s="397" t="str">
        <f t="shared" si="155"/>
        <v/>
      </c>
      <c r="CG243" s="397" t="str">
        <f t="shared" si="156"/>
        <v/>
      </c>
      <c r="CH243" s="397" t="str">
        <f>IF(OR(E243=LEGENDA!$D$28,E243=LEGENDA!$D$29,E243=LEGENDA!$D$30,E243=LEGENDA!$D$31,E243=LEGENDA!$D$32,E243=LEGENDA!$D$33,E243=LEGENDA!$D$34,E243=LEGENDA!$D$35,E243=LEGENDA!$D$36,E243=LEGENDA!$D$39),1,"")</f>
        <v/>
      </c>
      <c r="CI243" s="397" t="str">
        <f t="shared" si="157"/>
        <v/>
      </c>
      <c r="CJ243" s="397" t="str">
        <f t="shared" si="158"/>
        <v/>
      </c>
    </row>
    <row r="244" spans="1:88" s="50" customFormat="1" ht="16.2" customHeight="1" thickBot="1" x14ac:dyDescent="0.3">
      <c r="A244" s="514" t="str">
        <f>IF('ZASOBY N'!A241="","",'ZASOBY N'!A241)</f>
        <v/>
      </c>
      <c r="B244" s="515" t="str">
        <f>IF('ZASOBY N'!B241="","",'ZASOBY N'!B241)</f>
        <v/>
      </c>
      <c r="C244" s="515" t="str">
        <f>IF('ZASOBY N'!C241="","",'ZASOBY N'!C241)</f>
        <v/>
      </c>
      <c r="D244" s="516" t="str">
        <f>IF('ZASOBY N'!D241="","",'ZASOBY N'!D241)</f>
        <v/>
      </c>
      <c r="E244" s="404"/>
      <c r="F244" s="517"/>
      <c r="G244" s="518"/>
      <c r="H244" s="301"/>
      <c r="I244" s="301"/>
      <c r="J244" s="147" t="str">
        <f>IF('ZASOBY N'!$F241="","",'ZASOBY N'!$F241)</f>
        <v/>
      </c>
      <c r="K244" s="519"/>
      <c r="L244" s="520" t="str">
        <f t="shared" si="136"/>
        <v/>
      </c>
      <c r="M244" s="521"/>
      <c r="N244" s="521"/>
      <c r="O244" s="140" t="str">
        <f>IF(L244="","",IF(OR(E244=LEGENDA!$D$28,E244=LEGENDA!$D$29,E244=LEGENDA!$D$31,E244=LEGENDA!$D$38),0.15,0))</f>
        <v/>
      </c>
      <c r="P244" s="140" t="str">
        <f>IF(L244="","",IF(AND(E244=LEGENDA!$D$39,H244=""),"BRAK kol.7",IF(AND(F244=LEGENDA!$A$105,H244=""),"BRAK kol.7",IF(AND(F244=LEGENDA!$A$106,H244=""),"BRAK kol.7",IF(AND(F244=LEGENDA!$A$107,H244=""),"BRAK kol.7",IF(AND(F244=LEGENDA!$A$108,H244=""),"BRAK kol.7",IF(AND(F244=LEGENDA!$A$109,H244=""),"BRAK kol.7",L244*O244)))))))</f>
        <v/>
      </c>
      <c r="Q244" s="141" t="str">
        <f t="shared" si="127"/>
        <v/>
      </c>
      <c r="R244" s="142" t="str">
        <f t="shared" si="137"/>
        <v/>
      </c>
      <c r="S244" s="522" t="str">
        <f t="shared" si="138"/>
        <v/>
      </c>
      <c r="T244" s="431" t="str">
        <f t="shared" si="128"/>
        <v/>
      </c>
      <c r="U244" s="523"/>
      <c r="V244" s="431" t="str">
        <f t="shared" si="139"/>
        <v/>
      </c>
      <c r="W244" s="524"/>
      <c r="X244" s="302" t="str">
        <f>IF(U244="","",IF(AND(V244="",W244=""),"",IF(AND(E244=LEGENDA!$D$39,H244=""),"BRAK kol.7",IF(AND(F244=LEGENDA!$A$105,H244="",E244=LEGENDA!$D$35),V244*W244,IF(AND(F244=LEGENDA!$A$105,H244="",E244=LEGENDA!$D$36),V244*W244,IF(AND(F244=LEGENDA!$A$105,H244=""),"BRAK kol.7",IF(AND(F244=LEGENDA!$A$106,H244=""),"BRAK kol.7",IF(AND(F244=LEGENDA!$A$107,H244=""),"BRAK kol.7",IF(AND(F244=LEGENDA!$A$108,H244=""),"BRAK kol.7",IF(AND(F244=LEGENDA!$A$109,H244=""),"BRAK kol.7",IF(AND(U244&gt;0,W244=""),"Brakkol21",IF(OR(T244="Błąd kol. 7",T244="Błąd kol.8"),T244,IF(AND(H244="",I244=""),"BRAKkol7-8",V244*W244)))))))))))))</f>
        <v/>
      </c>
      <c r="Y244" s="523"/>
      <c r="Z244" s="431" t="str">
        <f t="shared" si="140"/>
        <v/>
      </c>
      <c r="AA244" s="524"/>
      <c r="AB244" s="525" t="str">
        <f>IF(OR(Y244="",Z244="",AA244=""),"",IF(AND(E244=LEGENDA!$D$39,H244=""),"BRAK kol.7",IF(AND(F244=LEGENDA!$A$105,H244=""),"BRAK kol.7",IF(AND(F244=LEGENDA!$A$106,H244=""),"BRAK kol.7",IF(AND(F244=LEGENDA!$A$107,H244=""),"BRAK kol.7",IF(AND(F244=LEGENDA!$A$108,H244=""),"BRAK kol.7",IF(AND(F244=LEGENDA!$A$109,H244=""),"BRAK kol.7",Z244*AA244)))))))</f>
        <v/>
      </c>
      <c r="AC244" s="302" t="str">
        <f t="shared" si="129"/>
        <v/>
      </c>
      <c r="AD244" s="143" t="str">
        <f>IFERROR(IF(OR(J244="",AC244=""),"",IF(AND(E244=LEGENDA!$D$39,H244="",I244=""),"BRAK kol.7",AC244*$J244)),"BRAK kol.7")</f>
        <v/>
      </c>
      <c r="AE244" s="527" t="str">
        <f t="shared" si="141"/>
        <v/>
      </c>
      <c r="AF244" s="526" t="str">
        <f t="shared" si="142"/>
        <v/>
      </c>
      <c r="AG244" s="526" t="str">
        <f t="shared" si="143"/>
        <v/>
      </c>
      <c r="AH244" s="526" t="str">
        <f t="shared" si="130"/>
        <v/>
      </c>
      <c r="AI244" s="528"/>
      <c r="AJ244" s="529"/>
      <c r="AK244" s="286" t="str">
        <f t="shared" si="131"/>
        <v/>
      </c>
      <c r="AL244" s="287" t="str">
        <f t="shared" si="144"/>
        <v/>
      </c>
      <c r="AM244" s="287" t="str">
        <f t="shared" si="145"/>
        <v/>
      </c>
      <c r="AN244" s="530" t="str">
        <f>IF('ZASOBY N'!BD241="","",'ZASOBY N'!BD241)</f>
        <v/>
      </c>
      <c r="AO244" s="531"/>
      <c r="AP244" s="333">
        <f t="shared" si="132"/>
        <v>0</v>
      </c>
      <c r="AQ244" s="333">
        <f t="shared" si="135"/>
        <v>0</v>
      </c>
      <c r="AR244" s="333">
        <f t="shared" si="135"/>
        <v>0</v>
      </c>
      <c r="AS244" s="333">
        <f t="shared" si="133"/>
        <v>0</v>
      </c>
      <c r="AT244" s="333">
        <f t="shared" si="146"/>
        <v>0</v>
      </c>
      <c r="AU244" s="333">
        <f t="shared" si="134"/>
        <v>0</v>
      </c>
      <c r="AV244" s="532" t="str">
        <f>IF(BJ244=0,"",NN!BJ244)</f>
        <v/>
      </c>
      <c r="AW244" s="460" t="str">
        <f>IF('UPR BILANS N'!W242="","",'UPR BILANS N'!W242)</f>
        <v/>
      </c>
      <c r="AX244" s="533" t="str">
        <f t="shared" si="147"/>
        <v/>
      </c>
      <c r="AY244" s="533"/>
      <c r="AZ244" s="533"/>
      <c r="BA244" s="533"/>
      <c r="BB244" s="533"/>
      <c r="BC244" s="533"/>
      <c r="BD244" s="533"/>
      <c r="BE244" s="533"/>
      <c r="BF244" s="533"/>
      <c r="BG244" s="533"/>
      <c r="BH244" s="533"/>
      <c r="BI244" s="533"/>
      <c r="BJ244" s="414">
        <f>IFERROR(IF(AND(BL244=1,BM244=1,SUMIF($C244:$C$525,$C244,$AH244:$AH$525)=$BN244),$BN244,IF($BO244&gt;0,$BO244,IF(AND(B244=B245,C244=C245,D244=D245,J244=J245),AH244+AH245,IF(AND(COUNTIF($C$13:$C243,$C244)&gt;=1,COUNTIF($D$13:$D243,$D244)&gt;=1),0,IF(AND(SUMIF($B244:$B$525,$B244,$AH244:$AH$525)&gt;$AH244,SUMIF($C244:$C$525,$C244,$AH244:$AH$525)&gt;$AH244,SUMIF($D244:$D$525,$D244,$AH244:$AH$525)&gt;$AH244),SUMIF($C244:$C$525,$C244,$BN244:$BN$525),0))))),0)</f>
        <v>0</v>
      </c>
      <c r="BK244" s="534"/>
      <c r="BL244" s="535">
        <f>COUNTIFS('ZASOBY N'!$B241:$B$525,'ZASOBY N'!$B241,'ZASOBY N'!$C241:'ZASOBY N'!$C$525,'ZASOBY N'!$C241,'ZASOBY N'!$D241:'ZASOBY N'!$D$525,'ZASOBY N'!$D241,'ZASOBY N'!$H241:'ZASOBY N'!$H$525,'ZASOBY N'!$H241 )</f>
        <v>0</v>
      </c>
      <c r="BM244" s="536">
        <f>COUNTIFS('ZASOBY N'!$B$10:$B241,'ZASOBY N'!$B241,'ZASOBY N'!$C$10:'ZASOBY N'!$C241,'ZASOBY N'!$C241,'ZASOBY N'!$D$10:'ZASOBY N'!$D241,'ZASOBY N'!$D241,'ZASOBY N'!$H$10:'ZASOBY N'!$H241,'ZASOBY N'!$H241 )</f>
        <v>0</v>
      </c>
      <c r="BN244" s="537">
        <f t="shared" si="148"/>
        <v>0</v>
      </c>
      <c r="BO244" s="538">
        <f t="shared" si="149"/>
        <v>0</v>
      </c>
      <c r="BP244" s="533"/>
      <c r="BQ244" s="533"/>
      <c r="BR244" s="533"/>
      <c r="BS244" s="533"/>
      <c r="BT244" s="533"/>
      <c r="BU244" s="533"/>
      <c r="BV244" s="533"/>
      <c r="BW244" s="539" t="str">
        <f t="shared" si="150"/>
        <v/>
      </c>
      <c r="BX244" s="439" t="str">
        <f>IF(E244=0,"",NN!E244)</f>
        <v/>
      </c>
      <c r="BY244" s="396" t="str">
        <f>IF(A244="","",NN!A244)</f>
        <v/>
      </c>
      <c r="BZ244" s="428" t="str">
        <f>IF(OR(E244=LEGENDA!$D$30,E244=LEGENDA!$D$31,E244=LEGENDA!$D$32,E244=LEGENDA!$D$33,E244=LEGENDA!$D$34,E244=LEGENDA!$D$35,E244=LEGENDA!$D$36,E244=LEGENDA!$D$37),AV244,"")</f>
        <v/>
      </c>
      <c r="CA244" s="428" t="str">
        <f>IF(OR(E244=LEGENDA!$D$30,E244=LEGENDA!$D$31,E244=LEGENDA!$D$32,E244=LEGENDA!$D$33,E244=LEGENDA!$D$34,E244=LEGENDA!$D$35,E244=LEGENDA!$D$36,E244=LEGENDA!$D$37),AG244,"")</f>
        <v/>
      </c>
      <c r="CB244" s="397" t="str">
        <f t="shared" si="151"/>
        <v/>
      </c>
      <c r="CC244" s="397" t="str">
        <f t="shared" si="152"/>
        <v/>
      </c>
      <c r="CD244" s="397" t="str">
        <f t="shared" si="153"/>
        <v/>
      </c>
      <c r="CE244" s="397" t="str">
        <f t="shared" si="154"/>
        <v/>
      </c>
      <c r="CF244" s="397" t="str">
        <f t="shared" si="155"/>
        <v/>
      </c>
      <c r="CG244" s="397" t="str">
        <f t="shared" si="156"/>
        <v/>
      </c>
      <c r="CH244" s="397" t="str">
        <f>IF(OR(E244=LEGENDA!$D$28,E244=LEGENDA!$D$29,E244=LEGENDA!$D$30,E244=LEGENDA!$D$31,E244=LEGENDA!$D$32,E244=LEGENDA!$D$33,E244=LEGENDA!$D$34,E244=LEGENDA!$D$35,E244=LEGENDA!$D$36,E244=LEGENDA!$D$39),1,"")</f>
        <v/>
      </c>
      <c r="CI244" s="397" t="str">
        <f t="shared" si="157"/>
        <v/>
      </c>
      <c r="CJ244" s="397" t="str">
        <f t="shared" si="158"/>
        <v/>
      </c>
    </row>
    <row r="245" spans="1:88" s="50" customFormat="1" ht="16.2" customHeight="1" thickBot="1" x14ac:dyDescent="0.3">
      <c r="A245" s="514" t="str">
        <f>IF('ZASOBY N'!A242="","",'ZASOBY N'!A242)</f>
        <v/>
      </c>
      <c r="B245" s="515" t="str">
        <f>IF('ZASOBY N'!B242="","",'ZASOBY N'!B242)</f>
        <v/>
      </c>
      <c r="C245" s="515" t="str">
        <f>IF('ZASOBY N'!C242="","",'ZASOBY N'!C242)</f>
        <v/>
      </c>
      <c r="D245" s="516" t="str">
        <f>IF('ZASOBY N'!D242="","",'ZASOBY N'!D242)</f>
        <v/>
      </c>
      <c r="E245" s="404"/>
      <c r="F245" s="517"/>
      <c r="G245" s="518"/>
      <c r="H245" s="301"/>
      <c r="I245" s="301"/>
      <c r="J245" s="147" t="str">
        <f>IF('ZASOBY N'!$F242="","",'ZASOBY N'!$F242)</f>
        <v/>
      </c>
      <c r="K245" s="519"/>
      <c r="L245" s="520" t="str">
        <f t="shared" si="136"/>
        <v/>
      </c>
      <c r="M245" s="521"/>
      <c r="N245" s="521"/>
      <c r="O245" s="140" t="str">
        <f>IF(L245="","",IF(OR(E245=LEGENDA!$D$28,E245=LEGENDA!$D$29,E245=LEGENDA!$D$31,E245=LEGENDA!$D$38),0.15,0))</f>
        <v/>
      </c>
      <c r="P245" s="140" t="str">
        <f>IF(L245="","",IF(AND(E245=LEGENDA!$D$39,H245=""),"BRAK kol.7",IF(AND(F245=LEGENDA!$A$105,H245=""),"BRAK kol.7",IF(AND(F245=LEGENDA!$A$106,H245=""),"BRAK kol.7",IF(AND(F245=LEGENDA!$A$107,H245=""),"BRAK kol.7",IF(AND(F245=LEGENDA!$A$108,H245=""),"BRAK kol.7",IF(AND(F245=LEGENDA!$A$109,H245=""),"BRAK kol.7",L245*O245)))))))</f>
        <v/>
      </c>
      <c r="Q245" s="141" t="str">
        <f t="shared" si="127"/>
        <v/>
      </c>
      <c r="R245" s="142" t="str">
        <f t="shared" si="137"/>
        <v/>
      </c>
      <c r="S245" s="522" t="str">
        <f t="shared" si="138"/>
        <v/>
      </c>
      <c r="T245" s="431" t="str">
        <f t="shared" si="128"/>
        <v/>
      </c>
      <c r="U245" s="523"/>
      <c r="V245" s="431" t="str">
        <f t="shared" si="139"/>
        <v/>
      </c>
      <c r="W245" s="524"/>
      <c r="X245" s="302" t="str">
        <f>IF(U245="","",IF(AND(V245="",W245=""),"",IF(AND(E245=LEGENDA!$D$39,H245=""),"BRAK kol.7",IF(AND(F245=LEGENDA!$A$105,H245="",E245=LEGENDA!$D$35),V245*W245,IF(AND(F245=LEGENDA!$A$105,H245="",E245=LEGENDA!$D$36),V245*W245,IF(AND(F245=LEGENDA!$A$105,H245=""),"BRAK kol.7",IF(AND(F245=LEGENDA!$A$106,H245=""),"BRAK kol.7",IF(AND(F245=LEGENDA!$A$107,H245=""),"BRAK kol.7",IF(AND(F245=LEGENDA!$A$108,H245=""),"BRAK kol.7",IF(AND(F245=LEGENDA!$A$109,H245=""),"BRAK kol.7",IF(AND(U245&gt;0,W245=""),"Brakkol21",IF(OR(T245="Błąd kol. 7",T245="Błąd kol.8"),T245,IF(AND(H245="",I245=""),"BRAKkol7-8",V245*W245)))))))))))))</f>
        <v/>
      </c>
      <c r="Y245" s="523"/>
      <c r="Z245" s="431" t="str">
        <f t="shared" si="140"/>
        <v/>
      </c>
      <c r="AA245" s="524"/>
      <c r="AB245" s="525" t="str">
        <f>IF(OR(Y245="",Z245="",AA245=""),"",IF(AND(E245=LEGENDA!$D$39,H245=""),"BRAK kol.7",IF(AND(F245=LEGENDA!$A$105,H245=""),"BRAK kol.7",IF(AND(F245=LEGENDA!$A$106,H245=""),"BRAK kol.7",IF(AND(F245=LEGENDA!$A$107,H245=""),"BRAK kol.7",IF(AND(F245=LEGENDA!$A$108,H245=""),"BRAK kol.7",IF(AND(F245=LEGENDA!$A$109,H245=""),"BRAK kol.7",Z245*AA245)))))))</f>
        <v/>
      </c>
      <c r="AC245" s="302" t="str">
        <f t="shared" si="129"/>
        <v/>
      </c>
      <c r="AD245" s="143" t="str">
        <f>IFERROR(IF(OR(J245="",AC245=""),"",IF(AND(E245=LEGENDA!$D$39,H245="",I245=""),"BRAK kol.7",AC245*$J245)),"BRAK kol.7")</f>
        <v/>
      </c>
      <c r="AE245" s="527" t="str">
        <f t="shared" si="141"/>
        <v/>
      </c>
      <c r="AF245" s="526" t="str">
        <f t="shared" si="142"/>
        <v/>
      </c>
      <c r="AG245" s="526" t="str">
        <f t="shared" si="143"/>
        <v/>
      </c>
      <c r="AH245" s="526" t="str">
        <f t="shared" si="130"/>
        <v/>
      </c>
      <c r="AI245" s="528"/>
      <c r="AJ245" s="529"/>
      <c r="AK245" s="286" t="str">
        <f t="shared" si="131"/>
        <v/>
      </c>
      <c r="AL245" s="287" t="str">
        <f t="shared" si="144"/>
        <v/>
      </c>
      <c r="AM245" s="287" t="str">
        <f t="shared" si="145"/>
        <v/>
      </c>
      <c r="AN245" s="530" t="str">
        <f>IF('ZASOBY N'!BD242="","",'ZASOBY N'!BD242)</f>
        <v/>
      </c>
      <c r="AO245" s="531"/>
      <c r="AP245" s="333">
        <f t="shared" si="132"/>
        <v>0</v>
      </c>
      <c r="AQ245" s="333">
        <f t="shared" si="135"/>
        <v>0</v>
      </c>
      <c r="AR245" s="333">
        <f t="shared" si="135"/>
        <v>0</v>
      </c>
      <c r="AS245" s="333">
        <f t="shared" si="133"/>
        <v>0</v>
      </c>
      <c r="AT245" s="333">
        <f t="shared" si="146"/>
        <v>0</v>
      </c>
      <c r="AU245" s="333">
        <f t="shared" si="134"/>
        <v>0</v>
      </c>
      <c r="AV245" s="532" t="str">
        <f>IF(BJ245=0,"",NN!BJ245)</f>
        <v/>
      </c>
      <c r="AW245" s="460" t="str">
        <f>IF('UPR BILANS N'!W243="","",'UPR BILANS N'!W243)</f>
        <v/>
      </c>
      <c r="AX245" s="533" t="str">
        <f t="shared" si="147"/>
        <v/>
      </c>
      <c r="AY245" s="533"/>
      <c r="AZ245" s="533"/>
      <c r="BA245" s="533"/>
      <c r="BB245" s="533"/>
      <c r="BC245" s="533"/>
      <c r="BD245" s="533"/>
      <c r="BE245" s="533"/>
      <c r="BF245" s="533"/>
      <c r="BG245" s="533"/>
      <c r="BH245" s="533"/>
      <c r="BI245" s="533"/>
      <c r="BJ245" s="414">
        <f>IFERROR(IF(AND(BL245=1,BM245=1,SUMIF($C245:$C$525,$C245,$AH245:$AH$525)=$BN245),$BN245,IF($BO245&gt;0,$BO245,IF(AND(B245=B246,C245=C246,D245=D246,J245=J246),AH245+AH246,IF(AND(COUNTIF($C$13:$C244,$C245)&gt;=1,COUNTIF($D$13:$D244,$D245)&gt;=1),0,IF(AND(SUMIF($B245:$B$525,$B245,$AH245:$AH$525)&gt;$AH245,SUMIF($C245:$C$525,$C245,$AH245:$AH$525)&gt;$AH245,SUMIF($D245:$D$525,$D245,$AH245:$AH$525)&gt;$AH245),SUMIF($C245:$C$525,$C245,$BN245:$BN$525),0))))),0)</f>
        <v>0</v>
      </c>
      <c r="BK245" s="534"/>
      <c r="BL245" s="535">
        <f>COUNTIFS('ZASOBY N'!$B242:$B$525,'ZASOBY N'!$B242,'ZASOBY N'!$C242:'ZASOBY N'!$C$525,'ZASOBY N'!$C242,'ZASOBY N'!$D242:'ZASOBY N'!$D$525,'ZASOBY N'!$D242,'ZASOBY N'!$H242:'ZASOBY N'!$H$525,'ZASOBY N'!$H242 )</f>
        <v>0</v>
      </c>
      <c r="BM245" s="536">
        <f>COUNTIFS('ZASOBY N'!$B$10:$B242,'ZASOBY N'!$B242,'ZASOBY N'!$C$10:'ZASOBY N'!$C242,'ZASOBY N'!$C242,'ZASOBY N'!$D$10:'ZASOBY N'!$D242,'ZASOBY N'!$D242,'ZASOBY N'!$H$10:'ZASOBY N'!$H242,'ZASOBY N'!$H242 )</f>
        <v>0</v>
      </c>
      <c r="BN245" s="537">
        <f t="shared" si="148"/>
        <v>0</v>
      </c>
      <c r="BO245" s="538">
        <f t="shared" si="149"/>
        <v>0</v>
      </c>
      <c r="BP245" s="533"/>
      <c r="BQ245" s="533"/>
      <c r="BR245" s="533"/>
      <c r="BS245" s="533"/>
      <c r="BT245" s="533"/>
      <c r="BU245" s="533"/>
      <c r="BV245" s="533"/>
      <c r="BW245" s="539" t="str">
        <f t="shared" si="150"/>
        <v/>
      </c>
      <c r="BX245" s="439" t="str">
        <f>IF(E245=0,"",NN!E245)</f>
        <v/>
      </c>
      <c r="BY245" s="396" t="str">
        <f>IF(A245="","",NN!A245)</f>
        <v/>
      </c>
      <c r="BZ245" s="428" t="str">
        <f>IF(OR(E245=LEGENDA!$D$30,E245=LEGENDA!$D$31,E245=LEGENDA!$D$32,E245=LEGENDA!$D$33,E245=LEGENDA!$D$34,E245=LEGENDA!$D$35,E245=LEGENDA!$D$36,E245=LEGENDA!$D$37),AV245,"")</f>
        <v/>
      </c>
      <c r="CA245" s="428" t="str">
        <f>IF(OR(E245=LEGENDA!$D$30,E245=LEGENDA!$D$31,E245=LEGENDA!$D$32,E245=LEGENDA!$D$33,E245=LEGENDA!$D$34,E245=LEGENDA!$D$35,E245=LEGENDA!$D$36,E245=LEGENDA!$D$37),AG245,"")</f>
        <v/>
      </c>
      <c r="CB245" s="397" t="str">
        <f t="shared" si="151"/>
        <v/>
      </c>
      <c r="CC245" s="397" t="str">
        <f t="shared" si="152"/>
        <v/>
      </c>
      <c r="CD245" s="397" t="str">
        <f t="shared" si="153"/>
        <v/>
      </c>
      <c r="CE245" s="397" t="str">
        <f t="shared" si="154"/>
        <v/>
      </c>
      <c r="CF245" s="397" t="str">
        <f t="shared" si="155"/>
        <v/>
      </c>
      <c r="CG245" s="397" t="str">
        <f t="shared" si="156"/>
        <v/>
      </c>
      <c r="CH245" s="397" t="str">
        <f>IF(OR(E245=LEGENDA!$D$28,E245=LEGENDA!$D$29,E245=LEGENDA!$D$30,E245=LEGENDA!$D$31,E245=LEGENDA!$D$32,E245=LEGENDA!$D$33,E245=LEGENDA!$D$34,E245=LEGENDA!$D$35,E245=LEGENDA!$D$36,E245=LEGENDA!$D$39),1,"")</f>
        <v/>
      </c>
      <c r="CI245" s="397" t="str">
        <f t="shared" si="157"/>
        <v/>
      </c>
      <c r="CJ245" s="397" t="str">
        <f t="shared" si="158"/>
        <v/>
      </c>
    </row>
    <row r="246" spans="1:88" s="50" customFormat="1" ht="16.2" customHeight="1" thickBot="1" x14ac:dyDescent="0.3">
      <c r="A246" s="514" t="str">
        <f>IF('ZASOBY N'!A243="","",'ZASOBY N'!A243)</f>
        <v/>
      </c>
      <c r="B246" s="515" t="str">
        <f>IF('ZASOBY N'!B243="","",'ZASOBY N'!B243)</f>
        <v/>
      </c>
      <c r="C246" s="515" t="str">
        <f>IF('ZASOBY N'!C243="","",'ZASOBY N'!C243)</f>
        <v/>
      </c>
      <c r="D246" s="516" t="str">
        <f>IF('ZASOBY N'!D243="","",'ZASOBY N'!D243)</f>
        <v/>
      </c>
      <c r="E246" s="404"/>
      <c r="F246" s="517"/>
      <c r="G246" s="518"/>
      <c r="H246" s="301"/>
      <c r="I246" s="301"/>
      <c r="J246" s="147" t="str">
        <f>IF('ZASOBY N'!$F243="","",'ZASOBY N'!$F243)</f>
        <v/>
      </c>
      <c r="K246" s="519"/>
      <c r="L246" s="520" t="str">
        <f t="shared" si="136"/>
        <v/>
      </c>
      <c r="M246" s="521"/>
      <c r="N246" s="521"/>
      <c r="O246" s="140" t="str">
        <f>IF(L246="","",IF(OR(E246=LEGENDA!$D$28,E246=LEGENDA!$D$29,E246=LEGENDA!$D$31,E246=LEGENDA!$D$38),0.15,0))</f>
        <v/>
      </c>
      <c r="P246" s="140" t="str">
        <f>IF(L246="","",IF(AND(E246=LEGENDA!$D$39,H246=""),"BRAK kol.7",IF(AND(F246=LEGENDA!$A$105,H246=""),"BRAK kol.7",IF(AND(F246=LEGENDA!$A$106,H246=""),"BRAK kol.7",IF(AND(F246=LEGENDA!$A$107,H246=""),"BRAK kol.7",IF(AND(F246=LEGENDA!$A$108,H246=""),"BRAK kol.7",IF(AND(F246=LEGENDA!$A$109,H246=""),"BRAK kol.7",L246*O246)))))))</f>
        <v/>
      </c>
      <c r="Q246" s="141" t="str">
        <f t="shared" si="127"/>
        <v/>
      </c>
      <c r="R246" s="142" t="str">
        <f t="shared" si="137"/>
        <v/>
      </c>
      <c r="S246" s="522" t="str">
        <f t="shared" si="138"/>
        <v/>
      </c>
      <c r="T246" s="431" t="str">
        <f t="shared" si="128"/>
        <v/>
      </c>
      <c r="U246" s="523"/>
      <c r="V246" s="431" t="str">
        <f t="shared" si="139"/>
        <v/>
      </c>
      <c r="W246" s="524"/>
      <c r="X246" s="302" t="str">
        <f>IF(U246="","",IF(AND(V246="",W246=""),"",IF(AND(E246=LEGENDA!$D$39,H246=""),"BRAK kol.7",IF(AND(F246=LEGENDA!$A$105,H246="",E246=LEGENDA!$D$35),V246*W246,IF(AND(F246=LEGENDA!$A$105,H246="",E246=LEGENDA!$D$36),V246*W246,IF(AND(F246=LEGENDA!$A$105,H246=""),"BRAK kol.7",IF(AND(F246=LEGENDA!$A$106,H246=""),"BRAK kol.7",IF(AND(F246=LEGENDA!$A$107,H246=""),"BRAK kol.7",IF(AND(F246=LEGENDA!$A$108,H246=""),"BRAK kol.7",IF(AND(F246=LEGENDA!$A$109,H246=""),"BRAK kol.7",IF(AND(U246&gt;0,W246=""),"Brakkol21",IF(OR(T246="Błąd kol. 7",T246="Błąd kol.8"),T246,IF(AND(H246="",I246=""),"BRAKkol7-8",V246*W246)))))))))))))</f>
        <v/>
      </c>
      <c r="Y246" s="523"/>
      <c r="Z246" s="431" t="str">
        <f t="shared" si="140"/>
        <v/>
      </c>
      <c r="AA246" s="524"/>
      <c r="AB246" s="525" t="str">
        <f>IF(OR(Y246="",Z246="",AA246=""),"",IF(AND(E246=LEGENDA!$D$39,H246=""),"BRAK kol.7",IF(AND(F246=LEGENDA!$A$105,H246=""),"BRAK kol.7",IF(AND(F246=LEGENDA!$A$106,H246=""),"BRAK kol.7",IF(AND(F246=LEGENDA!$A$107,H246=""),"BRAK kol.7",IF(AND(F246=LEGENDA!$A$108,H246=""),"BRAK kol.7",IF(AND(F246=LEGENDA!$A$109,H246=""),"BRAK kol.7",Z246*AA246)))))))</f>
        <v/>
      </c>
      <c r="AC246" s="302" t="str">
        <f t="shared" si="129"/>
        <v/>
      </c>
      <c r="AD246" s="143" t="str">
        <f>IFERROR(IF(OR(J246="",AC246=""),"",IF(AND(E246=LEGENDA!$D$39,H246="",I246=""),"BRAK kol.7",AC246*$J246)),"BRAK kol.7")</f>
        <v/>
      </c>
      <c r="AE246" s="527" t="str">
        <f t="shared" si="141"/>
        <v/>
      </c>
      <c r="AF246" s="526" t="str">
        <f t="shared" si="142"/>
        <v/>
      </c>
      <c r="AG246" s="526" t="str">
        <f t="shared" si="143"/>
        <v/>
      </c>
      <c r="AH246" s="526" t="str">
        <f t="shared" si="130"/>
        <v/>
      </c>
      <c r="AI246" s="528"/>
      <c r="AJ246" s="529"/>
      <c r="AK246" s="286" t="str">
        <f t="shared" si="131"/>
        <v/>
      </c>
      <c r="AL246" s="287" t="str">
        <f t="shared" si="144"/>
        <v/>
      </c>
      <c r="AM246" s="287" t="str">
        <f t="shared" si="145"/>
        <v/>
      </c>
      <c r="AN246" s="530" t="str">
        <f>IF('ZASOBY N'!BD243="","",'ZASOBY N'!BD243)</f>
        <v/>
      </c>
      <c r="AO246" s="531"/>
      <c r="AP246" s="333">
        <f t="shared" si="132"/>
        <v>0</v>
      </c>
      <c r="AQ246" s="333">
        <f t="shared" si="135"/>
        <v>0</v>
      </c>
      <c r="AR246" s="333">
        <f t="shared" si="135"/>
        <v>0</v>
      </c>
      <c r="AS246" s="333">
        <f t="shared" si="133"/>
        <v>0</v>
      </c>
      <c r="AT246" s="333">
        <f t="shared" si="146"/>
        <v>0</v>
      </c>
      <c r="AU246" s="333">
        <f t="shared" si="134"/>
        <v>0</v>
      </c>
      <c r="AV246" s="532" t="str">
        <f>IF(BJ246=0,"",NN!BJ246)</f>
        <v/>
      </c>
      <c r="AW246" s="460" t="str">
        <f>IF('UPR BILANS N'!W244="","",'UPR BILANS N'!W244)</f>
        <v/>
      </c>
      <c r="AX246" s="533" t="str">
        <f t="shared" si="147"/>
        <v/>
      </c>
      <c r="AY246" s="533"/>
      <c r="AZ246" s="533"/>
      <c r="BA246" s="533"/>
      <c r="BB246" s="533"/>
      <c r="BC246" s="533"/>
      <c r="BD246" s="533"/>
      <c r="BE246" s="533"/>
      <c r="BF246" s="533"/>
      <c r="BG246" s="533"/>
      <c r="BH246" s="533"/>
      <c r="BI246" s="533"/>
      <c r="BJ246" s="414">
        <f>IFERROR(IF(AND(BL246=1,BM246=1,SUMIF($C246:$C$525,$C246,$AH246:$AH$525)=$BN246),$BN246,IF($BO246&gt;0,$BO246,IF(AND(B246=B247,C246=C247,D246=D247,J246=J247),AH246+AH247,IF(AND(COUNTIF($C$13:$C245,$C246)&gt;=1,COUNTIF($D$13:$D245,$D246)&gt;=1),0,IF(AND(SUMIF($B246:$B$525,$B246,$AH246:$AH$525)&gt;$AH246,SUMIF($C246:$C$525,$C246,$AH246:$AH$525)&gt;$AH246,SUMIF($D246:$D$525,$D246,$AH246:$AH$525)&gt;$AH246),SUMIF($C246:$C$525,$C246,$BN246:$BN$525),0))))),0)</f>
        <v>0</v>
      </c>
      <c r="BK246" s="534"/>
      <c r="BL246" s="535">
        <f>COUNTIFS('ZASOBY N'!$B243:$B$525,'ZASOBY N'!$B243,'ZASOBY N'!$C243:'ZASOBY N'!$C$525,'ZASOBY N'!$C243,'ZASOBY N'!$D243:'ZASOBY N'!$D$525,'ZASOBY N'!$D243,'ZASOBY N'!$H243:'ZASOBY N'!$H$525,'ZASOBY N'!$H243 )</f>
        <v>0</v>
      </c>
      <c r="BM246" s="536">
        <f>COUNTIFS('ZASOBY N'!$B$10:$B243,'ZASOBY N'!$B243,'ZASOBY N'!$C$10:'ZASOBY N'!$C243,'ZASOBY N'!$C243,'ZASOBY N'!$D$10:'ZASOBY N'!$D243,'ZASOBY N'!$D243,'ZASOBY N'!$H$10:'ZASOBY N'!$H243,'ZASOBY N'!$H243 )</f>
        <v>0</v>
      </c>
      <c r="BN246" s="537">
        <f t="shared" si="148"/>
        <v>0</v>
      </c>
      <c r="BO246" s="538">
        <f t="shared" si="149"/>
        <v>0</v>
      </c>
      <c r="BP246" s="533"/>
      <c r="BQ246" s="533"/>
      <c r="BR246" s="533"/>
      <c r="BS246" s="533"/>
      <c r="BT246" s="533"/>
      <c r="BU246" s="533"/>
      <c r="BV246" s="533"/>
      <c r="BW246" s="539" t="str">
        <f t="shared" si="150"/>
        <v/>
      </c>
      <c r="BX246" s="439" t="str">
        <f>IF(E246=0,"",NN!E246)</f>
        <v/>
      </c>
      <c r="BY246" s="396" t="str">
        <f>IF(A246="","",NN!A246)</f>
        <v/>
      </c>
      <c r="BZ246" s="428" t="str">
        <f>IF(OR(E246=LEGENDA!$D$30,E246=LEGENDA!$D$31,E246=LEGENDA!$D$32,E246=LEGENDA!$D$33,E246=LEGENDA!$D$34,E246=LEGENDA!$D$35,E246=LEGENDA!$D$36,E246=LEGENDA!$D$37),AV246,"")</f>
        <v/>
      </c>
      <c r="CA246" s="428" t="str">
        <f>IF(OR(E246=LEGENDA!$D$30,E246=LEGENDA!$D$31,E246=LEGENDA!$D$32,E246=LEGENDA!$D$33,E246=LEGENDA!$D$34,E246=LEGENDA!$D$35,E246=LEGENDA!$D$36,E246=LEGENDA!$D$37),AG246,"")</f>
        <v/>
      </c>
      <c r="CB246" s="397" t="str">
        <f t="shared" si="151"/>
        <v/>
      </c>
      <c r="CC246" s="397" t="str">
        <f t="shared" si="152"/>
        <v/>
      </c>
      <c r="CD246" s="397" t="str">
        <f t="shared" si="153"/>
        <v/>
      </c>
      <c r="CE246" s="397" t="str">
        <f t="shared" si="154"/>
        <v/>
      </c>
      <c r="CF246" s="397" t="str">
        <f t="shared" si="155"/>
        <v/>
      </c>
      <c r="CG246" s="397" t="str">
        <f t="shared" si="156"/>
        <v/>
      </c>
      <c r="CH246" s="397" t="str">
        <f>IF(OR(E246=LEGENDA!$D$28,E246=LEGENDA!$D$29,E246=LEGENDA!$D$30,E246=LEGENDA!$D$31,E246=LEGENDA!$D$32,E246=LEGENDA!$D$33,E246=LEGENDA!$D$34,E246=LEGENDA!$D$35,E246=LEGENDA!$D$36,E246=LEGENDA!$D$39),1,"")</f>
        <v/>
      </c>
      <c r="CI246" s="397" t="str">
        <f t="shared" si="157"/>
        <v/>
      </c>
      <c r="CJ246" s="397" t="str">
        <f t="shared" si="158"/>
        <v/>
      </c>
    </row>
    <row r="247" spans="1:88" s="50" customFormat="1" ht="16.2" customHeight="1" thickBot="1" x14ac:dyDescent="0.3">
      <c r="A247" s="514" t="str">
        <f>IF('ZASOBY N'!A244="","",'ZASOBY N'!A244)</f>
        <v/>
      </c>
      <c r="B247" s="515" t="str">
        <f>IF('ZASOBY N'!B244="","",'ZASOBY N'!B244)</f>
        <v/>
      </c>
      <c r="C247" s="515" t="str">
        <f>IF('ZASOBY N'!C244="","",'ZASOBY N'!C244)</f>
        <v/>
      </c>
      <c r="D247" s="516" t="str">
        <f>IF('ZASOBY N'!D244="","",'ZASOBY N'!D244)</f>
        <v/>
      </c>
      <c r="E247" s="404"/>
      <c r="F247" s="517"/>
      <c r="G247" s="518"/>
      <c r="H247" s="301"/>
      <c r="I247" s="301"/>
      <c r="J247" s="147" t="str">
        <f>IF('ZASOBY N'!$F244="","",'ZASOBY N'!$F244)</f>
        <v/>
      </c>
      <c r="K247" s="519"/>
      <c r="L247" s="520" t="str">
        <f t="shared" si="136"/>
        <v/>
      </c>
      <c r="M247" s="521"/>
      <c r="N247" s="521"/>
      <c r="O247" s="140" t="str">
        <f>IF(L247="","",IF(OR(E247=LEGENDA!$D$28,E247=LEGENDA!$D$29,E247=LEGENDA!$D$31,E247=LEGENDA!$D$38),0.15,0))</f>
        <v/>
      </c>
      <c r="P247" s="140" t="str">
        <f>IF(L247="","",IF(AND(E247=LEGENDA!$D$39,H247=""),"BRAK kol.7",IF(AND(F247=LEGENDA!$A$105,H247=""),"BRAK kol.7",IF(AND(F247=LEGENDA!$A$106,H247=""),"BRAK kol.7",IF(AND(F247=LEGENDA!$A$107,H247=""),"BRAK kol.7",IF(AND(F247=LEGENDA!$A$108,H247=""),"BRAK kol.7",IF(AND(F247=LEGENDA!$A$109,H247=""),"BRAK kol.7",L247*O247)))))))</f>
        <v/>
      </c>
      <c r="Q247" s="141" t="str">
        <f t="shared" si="127"/>
        <v/>
      </c>
      <c r="R247" s="142" t="str">
        <f t="shared" si="137"/>
        <v/>
      </c>
      <c r="S247" s="522" t="str">
        <f t="shared" si="138"/>
        <v/>
      </c>
      <c r="T247" s="431" t="str">
        <f t="shared" si="128"/>
        <v/>
      </c>
      <c r="U247" s="523"/>
      <c r="V247" s="431" t="str">
        <f t="shared" si="139"/>
        <v/>
      </c>
      <c r="W247" s="524"/>
      <c r="X247" s="302" t="str">
        <f>IF(U247="","",IF(AND(V247="",W247=""),"",IF(AND(E247=LEGENDA!$D$39,H247=""),"BRAK kol.7",IF(AND(F247=LEGENDA!$A$105,H247="",E247=LEGENDA!$D$35),V247*W247,IF(AND(F247=LEGENDA!$A$105,H247="",E247=LEGENDA!$D$36),V247*W247,IF(AND(F247=LEGENDA!$A$105,H247=""),"BRAK kol.7",IF(AND(F247=LEGENDA!$A$106,H247=""),"BRAK kol.7",IF(AND(F247=LEGENDA!$A$107,H247=""),"BRAK kol.7",IF(AND(F247=LEGENDA!$A$108,H247=""),"BRAK kol.7",IF(AND(F247=LEGENDA!$A$109,H247=""),"BRAK kol.7",IF(AND(U247&gt;0,W247=""),"Brakkol21",IF(OR(T247="Błąd kol. 7",T247="Błąd kol.8"),T247,IF(AND(H247="",I247=""),"BRAKkol7-8",V247*W247)))))))))))))</f>
        <v/>
      </c>
      <c r="Y247" s="523"/>
      <c r="Z247" s="431" t="str">
        <f t="shared" si="140"/>
        <v/>
      </c>
      <c r="AA247" s="524"/>
      <c r="AB247" s="525" t="str">
        <f>IF(OR(Y247="",Z247="",AA247=""),"",IF(AND(E247=LEGENDA!$D$39,H247=""),"BRAK kol.7",IF(AND(F247=LEGENDA!$A$105,H247=""),"BRAK kol.7",IF(AND(F247=LEGENDA!$A$106,H247=""),"BRAK kol.7",IF(AND(F247=LEGENDA!$A$107,H247=""),"BRAK kol.7",IF(AND(F247=LEGENDA!$A$108,H247=""),"BRAK kol.7",IF(AND(F247=LEGENDA!$A$109,H247=""),"BRAK kol.7",Z247*AA247)))))))</f>
        <v/>
      </c>
      <c r="AC247" s="302" t="str">
        <f t="shared" si="129"/>
        <v/>
      </c>
      <c r="AD247" s="143" t="str">
        <f>IFERROR(IF(OR(J247="",AC247=""),"",IF(AND(E247=LEGENDA!$D$39,H247="",I247=""),"BRAK kol.7",AC247*$J247)),"BRAK kol.7")</f>
        <v/>
      </c>
      <c r="AE247" s="527" t="str">
        <f t="shared" si="141"/>
        <v/>
      </c>
      <c r="AF247" s="526" t="str">
        <f t="shared" si="142"/>
        <v/>
      </c>
      <c r="AG247" s="526" t="str">
        <f t="shared" si="143"/>
        <v/>
      </c>
      <c r="AH247" s="526" t="str">
        <f t="shared" si="130"/>
        <v/>
      </c>
      <c r="AI247" s="528"/>
      <c r="AJ247" s="529"/>
      <c r="AK247" s="286" t="str">
        <f t="shared" si="131"/>
        <v/>
      </c>
      <c r="AL247" s="287" t="str">
        <f t="shared" si="144"/>
        <v/>
      </c>
      <c r="AM247" s="287" t="str">
        <f t="shared" si="145"/>
        <v/>
      </c>
      <c r="AN247" s="530" t="str">
        <f>IF('ZASOBY N'!BD244="","",'ZASOBY N'!BD244)</f>
        <v/>
      </c>
      <c r="AO247" s="531"/>
      <c r="AP247" s="333">
        <f t="shared" si="132"/>
        <v>0</v>
      </c>
      <c r="AQ247" s="333">
        <f t="shared" si="135"/>
        <v>0</v>
      </c>
      <c r="AR247" s="333">
        <f t="shared" si="135"/>
        <v>0</v>
      </c>
      <c r="AS247" s="333">
        <f t="shared" si="133"/>
        <v>0</v>
      </c>
      <c r="AT247" s="333">
        <f t="shared" si="146"/>
        <v>0</v>
      </c>
      <c r="AU247" s="333">
        <f t="shared" si="134"/>
        <v>0</v>
      </c>
      <c r="AV247" s="532" t="str">
        <f>IF(BJ247=0,"",NN!BJ247)</f>
        <v/>
      </c>
      <c r="AW247" s="460" t="str">
        <f>IF('UPR BILANS N'!W245="","",'UPR BILANS N'!W245)</f>
        <v/>
      </c>
      <c r="AX247" s="533" t="str">
        <f t="shared" si="147"/>
        <v/>
      </c>
      <c r="AY247" s="533"/>
      <c r="AZ247" s="533"/>
      <c r="BA247" s="533"/>
      <c r="BB247" s="533"/>
      <c r="BC247" s="533"/>
      <c r="BD247" s="533"/>
      <c r="BE247" s="533"/>
      <c r="BF247" s="533"/>
      <c r="BG247" s="533"/>
      <c r="BH247" s="533"/>
      <c r="BI247" s="533"/>
      <c r="BJ247" s="414">
        <f>IFERROR(IF(AND(BL247=1,BM247=1,SUMIF($C247:$C$525,$C247,$AH247:$AH$525)=$BN247),$BN247,IF($BO247&gt;0,$BO247,IF(AND(B247=B248,C247=C248,D247=D248,J247=J248),AH247+AH248,IF(AND(COUNTIF($C$13:$C246,$C247)&gt;=1,COUNTIF($D$13:$D246,$D247)&gt;=1),0,IF(AND(SUMIF($B247:$B$525,$B247,$AH247:$AH$525)&gt;$AH247,SUMIF($C247:$C$525,$C247,$AH247:$AH$525)&gt;$AH247,SUMIF($D247:$D$525,$D247,$AH247:$AH$525)&gt;$AH247),SUMIF($C247:$C$525,$C247,$BN247:$BN$525),0))))),0)</f>
        <v>0</v>
      </c>
      <c r="BK247" s="534"/>
      <c r="BL247" s="535">
        <f>COUNTIFS('ZASOBY N'!$B244:$B$525,'ZASOBY N'!$B244,'ZASOBY N'!$C244:'ZASOBY N'!$C$525,'ZASOBY N'!$C244,'ZASOBY N'!$D244:'ZASOBY N'!$D$525,'ZASOBY N'!$D244,'ZASOBY N'!$H244:'ZASOBY N'!$H$525,'ZASOBY N'!$H244 )</f>
        <v>0</v>
      </c>
      <c r="BM247" s="536">
        <f>COUNTIFS('ZASOBY N'!$B$10:$B244,'ZASOBY N'!$B244,'ZASOBY N'!$C$10:'ZASOBY N'!$C244,'ZASOBY N'!$C244,'ZASOBY N'!$D$10:'ZASOBY N'!$D244,'ZASOBY N'!$D244,'ZASOBY N'!$H$10:'ZASOBY N'!$H244,'ZASOBY N'!$H244 )</f>
        <v>0</v>
      </c>
      <c r="BN247" s="537">
        <f t="shared" si="148"/>
        <v>0</v>
      </c>
      <c r="BO247" s="538">
        <f t="shared" si="149"/>
        <v>0</v>
      </c>
      <c r="BP247" s="533"/>
      <c r="BQ247" s="533"/>
      <c r="BR247" s="533"/>
      <c r="BS247" s="533"/>
      <c r="BT247" s="533"/>
      <c r="BU247" s="533"/>
      <c r="BV247" s="533"/>
      <c r="BW247" s="539" t="str">
        <f t="shared" si="150"/>
        <v/>
      </c>
      <c r="BX247" s="439" t="str">
        <f>IF(E247=0,"",NN!E247)</f>
        <v/>
      </c>
      <c r="BY247" s="396" t="str">
        <f>IF(A247="","",NN!A247)</f>
        <v/>
      </c>
      <c r="BZ247" s="428" t="str">
        <f>IF(OR(E247=LEGENDA!$D$30,E247=LEGENDA!$D$31,E247=LEGENDA!$D$32,E247=LEGENDA!$D$33,E247=LEGENDA!$D$34,E247=LEGENDA!$D$35,E247=LEGENDA!$D$36,E247=LEGENDA!$D$37),AV247,"")</f>
        <v/>
      </c>
      <c r="CA247" s="428" t="str">
        <f>IF(OR(E247=LEGENDA!$D$30,E247=LEGENDA!$D$31,E247=LEGENDA!$D$32,E247=LEGENDA!$D$33,E247=LEGENDA!$D$34,E247=LEGENDA!$D$35,E247=LEGENDA!$D$36,E247=LEGENDA!$D$37),AG247,"")</f>
        <v/>
      </c>
      <c r="CB247" s="397" t="str">
        <f t="shared" si="151"/>
        <v/>
      </c>
      <c r="CC247" s="397" t="str">
        <f t="shared" si="152"/>
        <v/>
      </c>
      <c r="CD247" s="397" t="str">
        <f t="shared" si="153"/>
        <v/>
      </c>
      <c r="CE247" s="397" t="str">
        <f t="shared" si="154"/>
        <v/>
      </c>
      <c r="CF247" s="397" t="str">
        <f t="shared" si="155"/>
        <v/>
      </c>
      <c r="CG247" s="397" t="str">
        <f t="shared" si="156"/>
        <v/>
      </c>
      <c r="CH247" s="397" t="str">
        <f>IF(OR(E247=LEGENDA!$D$28,E247=LEGENDA!$D$29,E247=LEGENDA!$D$30,E247=LEGENDA!$D$31,E247=LEGENDA!$D$32,E247=LEGENDA!$D$33,E247=LEGENDA!$D$34,E247=LEGENDA!$D$35,E247=LEGENDA!$D$36,E247=LEGENDA!$D$39),1,"")</f>
        <v/>
      </c>
      <c r="CI247" s="397" t="str">
        <f t="shared" si="157"/>
        <v/>
      </c>
      <c r="CJ247" s="397" t="str">
        <f t="shared" si="158"/>
        <v/>
      </c>
    </row>
    <row r="248" spans="1:88" s="50" customFormat="1" ht="16.2" customHeight="1" thickBot="1" x14ac:dyDescent="0.3">
      <c r="A248" s="514" t="str">
        <f>IF('ZASOBY N'!A245="","",'ZASOBY N'!A245)</f>
        <v/>
      </c>
      <c r="B248" s="515" t="str">
        <f>IF('ZASOBY N'!B245="","",'ZASOBY N'!B245)</f>
        <v/>
      </c>
      <c r="C248" s="515" t="str">
        <f>IF('ZASOBY N'!C245="","",'ZASOBY N'!C245)</f>
        <v/>
      </c>
      <c r="D248" s="516" t="str">
        <f>IF('ZASOBY N'!D245="","",'ZASOBY N'!D245)</f>
        <v/>
      </c>
      <c r="E248" s="404"/>
      <c r="F248" s="517"/>
      <c r="G248" s="518"/>
      <c r="H248" s="301"/>
      <c r="I248" s="301"/>
      <c r="J248" s="147" t="str">
        <f>IF('ZASOBY N'!$F245="","",'ZASOBY N'!$F245)</f>
        <v/>
      </c>
      <c r="K248" s="519"/>
      <c r="L248" s="520" t="str">
        <f t="shared" si="136"/>
        <v/>
      </c>
      <c r="M248" s="521"/>
      <c r="N248" s="521"/>
      <c r="O248" s="140" t="str">
        <f>IF(L248="","",IF(OR(E248=LEGENDA!$D$28,E248=LEGENDA!$D$29,E248=LEGENDA!$D$31,E248=LEGENDA!$D$38),0.15,0))</f>
        <v/>
      </c>
      <c r="P248" s="140" t="str">
        <f>IF(L248="","",IF(AND(E248=LEGENDA!$D$39,H248=""),"BRAK kol.7",IF(AND(F248=LEGENDA!$A$105,H248=""),"BRAK kol.7",IF(AND(F248=LEGENDA!$A$106,H248=""),"BRAK kol.7",IF(AND(F248=LEGENDA!$A$107,H248=""),"BRAK kol.7",IF(AND(F248=LEGENDA!$A$108,H248=""),"BRAK kol.7",IF(AND(F248=LEGENDA!$A$109,H248=""),"BRAK kol.7",L248*O248)))))))</f>
        <v/>
      </c>
      <c r="Q248" s="141" t="str">
        <f t="shared" si="127"/>
        <v/>
      </c>
      <c r="R248" s="142" t="str">
        <f t="shared" si="137"/>
        <v/>
      </c>
      <c r="S248" s="522" t="str">
        <f t="shared" si="138"/>
        <v/>
      </c>
      <c r="T248" s="431" t="str">
        <f t="shared" si="128"/>
        <v/>
      </c>
      <c r="U248" s="523"/>
      <c r="V248" s="431" t="str">
        <f t="shared" si="139"/>
        <v/>
      </c>
      <c r="W248" s="524"/>
      <c r="X248" s="302" t="str">
        <f>IF(U248="","",IF(AND(V248="",W248=""),"",IF(AND(E248=LEGENDA!$D$39,H248=""),"BRAK kol.7",IF(AND(F248=LEGENDA!$A$105,H248="",E248=LEGENDA!$D$35),V248*W248,IF(AND(F248=LEGENDA!$A$105,H248="",E248=LEGENDA!$D$36),V248*W248,IF(AND(F248=LEGENDA!$A$105,H248=""),"BRAK kol.7",IF(AND(F248=LEGENDA!$A$106,H248=""),"BRAK kol.7",IF(AND(F248=LEGENDA!$A$107,H248=""),"BRAK kol.7",IF(AND(F248=LEGENDA!$A$108,H248=""),"BRAK kol.7",IF(AND(F248=LEGENDA!$A$109,H248=""),"BRAK kol.7",IF(AND(U248&gt;0,W248=""),"Brakkol21",IF(OR(T248="Błąd kol. 7",T248="Błąd kol.8"),T248,IF(AND(H248="",I248=""),"BRAKkol7-8",V248*W248)))))))))))))</f>
        <v/>
      </c>
      <c r="Y248" s="523"/>
      <c r="Z248" s="431" t="str">
        <f t="shared" si="140"/>
        <v/>
      </c>
      <c r="AA248" s="524"/>
      <c r="AB248" s="525" t="str">
        <f>IF(OR(Y248="",Z248="",AA248=""),"",IF(AND(E248=LEGENDA!$D$39,H248=""),"BRAK kol.7",IF(AND(F248=LEGENDA!$A$105,H248=""),"BRAK kol.7",IF(AND(F248=LEGENDA!$A$106,H248=""),"BRAK kol.7",IF(AND(F248=LEGENDA!$A$107,H248=""),"BRAK kol.7",IF(AND(F248=LEGENDA!$A$108,H248=""),"BRAK kol.7",IF(AND(F248=LEGENDA!$A$109,H248=""),"BRAK kol.7",Z248*AA248)))))))</f>
        <v/>
      </c>
      <c r="AC248" s="302" t="str">
        <f t="shared" si="129"/>
        <v/>
      </c>
      <c r="AD248" s="143" t="str">
        <f>IFERROR(IF(OR(J248="",AC248=""),"",IF(AND(E248=LEGENDA!$D$39,H248="",I248=""),"BRAK kol.7",AC248*$J248)),"BRAK kol.7")</f>
        <v/>
      </c>
      <c r="AE248" s="527" t="str">
        <f t="shared" si="141"/>
        <v/>
      </c>
      <c r="AF248" s="526" t="str">
        <f t="shared" si="142"/>
        <v/>
      </c>
      <c r="AG248" s="526" t="str">
        <f t="shared" si="143"/>
        <v/>
      </c>
      <c r="AH248" s="526" t="str">
        <f t="shared" si="130"/>
        <v/>
      </c>
      <c r="AI248" s="528"/>
      <c r="AJ248" s="529"/>
      <c r="AK248" s="286" t="str">
        <f t="shared" si="131"/>
        <v/>
      </c>
      <c r="AL248" s="287" t="str">
        <f t="shared" si="144"/>
        <v/>
      </c>
      <c r="AM248" s="287" t="str">
        <f t="shared" si="145"/>
        <v/>
      </c>
      <c r="AN248" s="530" t="str">
        <f>IF('ZASOBY N'!BD245="","",'ZASOBY N'!BD245)</f>
        <v/>
      </c>
      <c r="AO248" s="531"/>
      <c r="AP248" s="333">
        <f t="shared" si="132"/>
        <v>0</v>
      </c>
      <c r="AQ248" s="333">
        <f t="shared" si="135"/>
        <v>0</v>
      </c>
      <c r="AR248" s="333">
        <f t="shared" si="135"/>
        <v>0</v>
      </c>
      <c r="AS248" s="333">
        <f t="shared" si="133"/>
        <v>0</v>
      </c>
      <c r="AT248" s="333">
        <f t="shared" si="146"/>
        <v>0</v>
      </c>
      <c r="AU248" s="333">
        <f t="shared" si="134"/>
        <v>0</v>
      </c>
      <c r="AV248" s="532" t="str">
        <f>IF(BJ248=0,"",NN!BJ248)</f>
        <v/>
      </c>
      <c r="AW248" s="460" t="str">
        <f>IF('UPR BILANS N'!W246="","",'UPR BILANS N'!W246)</f>
        <v/>
      </c>
      <c r="AX248" s="533" t="str">
        <f t="shared" si="147"/>
        <v/>
      </c>
      <c r="AY248" s="533"/>
      <c r="AZ248" s="533"/>
      <c r="BA248" s="533"/>
      <c r="BB248" s="533"/>
      <c r="BC248" s="533"/>
      <c r="BD248" s="533"/>
      <c r="BE248" s="533"/>
      <c r="BF248" s="533"/>
      <c r="BG248" s="533"/>
      <c r="BH248" s="533"/>
      <c r="BI248" s="533"/>
      <c r="BJ248" s="414">
        <f>IFERROR(IF(AND(BL248=1,BM248=1,SUMIF($C248:$C$525,$C248,$AH248:$AH$525)=$BN248),$BN248,IF($BO248&gt;0,$BO248,IF(AND(B248=B249,C248=C249,D248=D249,J248=J249),AH248+AH249,IF(AND(COUNTIF($C$13:$C247,$C248)&gt;=1,COUNTIF($D$13:$D247,$D248)&gt;=1),0,IF(AND(SUMIF($B248:$B$525,$B248,$AH248:$AH$525)&gt;$AH248,SUMIF($C248:$C$525,$C248,$AH248:$AH$525)&gt;$AH248,SUMIF($D248:$D$525,$D248,$AH248:$AH$525)&gt;$AH248),SUMIF($C248:$C$525,$C248,$BN248:$BN$525),0))))),0)</f>
        <v>0</v>
      </c>
      <c r="BK248" s="534"/>
      <c r="BL248" s="535">
        <f>COUNTIFS('ZASOBY N'!$B245:$B$525,'ZASOBY N'!$B245,'ZASOBY N'!$C245:'ZASOBY N'!$C$525,'ZASOBY N'!$C245,'ZASOBY N'!$D245:'ZASOBY N'!$D$525,'ZASOBY N'!$D245,'ZASOBY N'!$H245:'ZASOBY N'!$H$525,'ZASOBY N'!$H245 )</f>
        <v>0</v>
      </c>
      <c r="BM248" s="536">
        <f>COUNTIFS('ZASOBY N'!$B$10:$B245,'ZASOBY N'!$B245,'ZASOBY N'!$C$10:'ZASOBY N'!$C245,'ZASOBY N'!$C245,'ZASOBY N'!$D$10:'ZASOBY N'!$D245,'ZASOBY N'!$D245,'ZASOBY N'!$H$10:'ZASOBY N'!$H245,'ZASOBY N'!$H245 )</f>
        <v>0</v>
      </c>
      <c r="BN248" s="537">
        <f t="shared" si="148"/>
        <v>0</v>
      </c>
      <c r="BO248" s="538">
        <f t="shared" si="149"/>
        <v>0</v>
      </c>
      <c r="BP248" s="533"/>
      <c r="BQ248" s="533"/>
      <c r="BR248" s="533"/>
      <c r="BS248" s="533"/>
      <c r="BT248" s="533"/>
      <c r="BU248" s="533"/>
      <c r="BV248" s="533"/>
      <c r="BW248" s="539" t="str">
        <f t="shared" si="150"/>
        <v/>
      </c>
      <c r="BX248" s="439" t="str">
        <f>IF(E248=0,"",NN!E248)</f>
        <v/>
      </c>
      <c r="BY248" s="396" t="str">
        <f>IF(A248="","",NN!A248)</f>
        <v/>
      </c>
      <c r="BZ248" s="428" t="str">
        <f>IF(OR(E248=LEGENDA!$D$30,E248=LEGENDA!$D$31,E248=LEGENDA!$D$32,E248=LEGENDA!$D$33,E248=LEGENDA!$D$34,E248=LEGENDA!$D$35,E248=LEGENDA!$D$36,E248=LEGENDA!$D$37),AV248,"")</f>
        <v/>
      </c>
      <c r="CA248" s="428" t="str">
        <f>IF(OR(E248=LEGENDA!$D$30,E248=LEGENDA!$D$31,E248=LEGENDA!$D$32,E248=LEGENDA!$D$33,E248=LEGENDA!$D$34,E248=LEGENDA!$D$35,E248=LEGENDA!$D$36,E248=LEGENDA!$D$37),AG248,"")</f>
        <v/>
      </c>
      <c r="CB248" s="397" t="str">
        <f t="shared" si="151"/>
        <v/>
      </c>
      <c r="CC248" s="397" t="str">
        <f t="shared" si="152"/>
        <v/>
      </c>
      <c r="CD248" s="397" t="str">
        <f t="shared" si="153"/>
        <v/>
      </c>
      <c r="CE248" s="397" t="str">
        <f t="shared" si="154"/>
        <v/>
      </c>
      <c r="CF248" s="397" t="str">
        <f t="shared" si="155"/>
        <v/>
      </c>
      <c r="CG248" s="397" t="str">
        <f t="shared" si="156"/>
        <v/>
      </c>
      <c r="CH248" s="397" t="str">
        <f>IF(OR(E248=LEGENDA!$D$28,E248=LEGENDA!$D$29,E248=LEGENDA!$D$30,E248=LEGENDA!$D$31,E248=LEGENDA!$D$32,E248=LEGENDA!$D$33,E248=LEGENDA!$D$34,E248=LEGENDA!$D$35,E248=LEGENDA!$D$36,E248=LEGENDA!$D$39),1,"")</f>
        <v/>
      </c>
      <c r="CI248" s="397" t="str">
        <f t="shared" si="157"/>
        <v/>
      </c>
      <c r="CJ248" s="397" t="str">
        <f t="shared" si="158"/>
        <v/>
      </c>
    </row>
    <row r="249" spans="1:88" s="50" customFormat="1" ht="16.2" customHeight="1" thickBot="1" x14ac:dyDescent="0.3">
      <c r="A249" s="514" t="str">
        <f>IF('ZASOBY N'!A246="","",'ZASOBY N'!A246)</f>
        <v/>
      </c>
      <c r="B249" s="515" t="str">
        <f>IF('ZASOBY N'!B246="","",'ZASOBY N'!B246)</f>
        <v/>
      </c>
      <c r="C249" s="515" t="str">
        <f>IF('ZASOBY N'!C246="","",'ZASOBY N'!C246)</f>
        <v/>
      </c>
      <c r="D249" s="516" t="str">
        <f>IF('ZASOBY N'!D246="","",'ZASOBY N'!D246)</f>
        <v/>
      </c>
      <c r="E249" s="404"/>
      <c r="F249" s="517"/>
      <c r="G249" s="518"/>
      <c r="H249" s="301"/>
      <c r="I249" s="301"/>
      <c r="J249" s="147" t="str">
        <f>IF('ZASOBY N'!$F246="","",'ZASOBY N'!$F246)</f>
        <v/>
      </c>
      <c r="K249" s="519"/>
      <c r="L249" s="520" t="str">
        <f t="shared" si="136"/>
        <v/>
      </c>
      <c r="M249" s="521"/>
      <c r="N249" s="521"/>
      <c r="O249" s="140" t="str">
        <f>IF(L249="","",IF(OR(E249=LEGENDA!$D$28,E249=LEGENDA!$D$29,E249=LEGENDA!$D$31,E249=LEGENDA!$D$38),0.15,0))</f>
        <v/>
      </c>
      <c r="P249" s="140" t="str">
        <f>IF(L249="","",IF(AND(E249=LEGENDA!$D$39,H249=""),"BRAK kol.7",IF(AND(F249=LEGENDA!$A$105,H249=""),"BRAK kol.7",IF(AND(F249=LEGENDA!$A$106,H249=""),"BRAK kol.7",IF(AND(F249=LEGENDA!$A$107,H249=""),"BRAK kol.7",IF(AND(F249=LEGENDA!$A$108,H249=""),"BRAK kol.7",IF(AND(F249=LEGENDA!$A$109,H249=""),"BRAK kol.7",L249*O249)))))))</f>
        <v/>
      </c>
      <c r="Q249" s="141" t="str">
        <f t="shared" si="127"/>
        <v/>
      </c>
      <c r="R249" s="142" t="str">
        <f t="shared" si="137"/>
        <v/>
      </c>
      <c r="S249" s="522" t="str">
        <f t="shared" si="138"/>
        <v/>
      </c>
      <c r="T249" s="431" t="str">
        <f t="shared" si="128"/>
        <v/>
      </c>
      <c r="U249" s="523"/>
      <c r="V249" s="431" t="str">
        <f t="shared" si="139"/>
        <v/>
      </c>
      <c r="W249" s="524"/>
      <c r="X249" s="302" t="str">
        <f>IF(U249="","",IF(AND(V249="",W249=""),"",IF(AND(E249=LEGENDA!$D$39,H249=""),"BRAK kol.7",IF(AND(F249=LEGENDA!$A$105,H249="",E249=LEGENDA!$D$35),V249*W249,IF(AND(F249=LEGENDA!$A$105,H249="",E249=LEGENDA!$D$36),V249*W249,IF(AND(F249=LEGENDA!$A$105,H249=""),"BRAK kol.7",IF(AND(F249=LEGENDA!$A$106,H249=""),"BRAK kol.7",IF(AND(F249=LEGENDA!$A$107,H249=""),"BRAK kol.7",IF(AND(F249=LEGENDA!$A$108,H249=""),"BRAK kol.7",IF(AND(F249=LEGENDA!$A$109,H249=""),"BRAK kol.7",IF(AND(U249&gt;0,W249=""),"Brakkol21",IF(OR(T249="Błąd kol. 7",T249="Błąd kol.8"),T249,IF(AND(H249="",I249=""),"BRAKkol7-8",V249*W249)))))))))))))</f>
        <v/>
      </c>
      <c r="Y249" s="523"/>
      <c r="Z249" s="431" t="str">
        <f t="shared" si="140"/>
        <v/>
      </c>
      <c r="AA249" s="524"/>
      <c r="AB249" s="525" t="str">
        <f>IF(OR(Y249="",Z249="",AA249=""),"",IF(AND(E249=LEGENDA!$D$39,H249=""),"BRAK kol.7",IF(AND(F249=LEGENDA!$A$105,H249=""),"BRAK kol.7",IF(AND(F249=LEGENDA!$A$106,H249=""),"BRAK kol.7",IF(AND(F249=LEGENDA!$A$107,H249=""),"BRAK kol.7",IF(AND(F249=LEGENDA!$A$108,H249=""),"BRAK kol.7",IF(AND(F249=LEGENDA!$A$109,H249=""),"BRAK kol.7",Z249*AA249)))))))</f>
        <v/>
      </c>
      <c r="AC249" s="302" t="str">
        <f t="shared" si="129"/>
        <v/>
      </c>
      <c r="AD249" s="143" t="str">
        <f>IFERROR(IF(OR(J249="",AC249=""),"",IF(AND(E249=LEGENDA!$D$39,H249="",I249=""),"BRAK kol.7",AC249*$J249)),"BRAK kol.7")</f>
        <v/>
      </c>
      <c r="AE249" s="527" t="str">
        <f t="shared" si="141"/>
        <v/>
      </c>
      <c r="AF249" s="526" t="str">
        <f t="shared" si="142"/>
        <v/>
      </c>
      <c r="AG249" s="526" t="str">
        <f t="shared" si="143"/>
        <v/>
      </c>
      <c r="AH249" s="526" t="str">
        <f t="shared" si="130"/>
        <v/>
      </c>
      <c r="AI249" s="528"/>
      <c r="AJ249" s="529"/>
      <c r="AK249" s="286" t="str">
        <f t="shared" si="131"/>
        <v/>
      </c>
      <c r="AL249" s="287" t="str">
        <f t="shared" si="144"/>
        <v/>
      </c>
      <c r="AM249" s="287" t="str">
        <f t="shared" si="145"/>
        <v/>
      </c>
      <c r="AN249" s="530" t="str">
        <f>IF('ZASOBY N'!BD246="","",'ZASOBY N'!BD246)</f>
        <v/>
      </c>
      <c r="AO249" s="531"/>
      <c r="AP249" s="333">
        <f t="shared" si="132"/>
        <v>0</v>
      </c>
      <c r="AQ249" s="333">
        <f t="shared" si="135"/>
        <v>0</v>
      </c>
      <c r="AR249" s="333">
        <f t="shared" si="135"/>
        <v>0</v>
      </c>
      <c r="AS249" s="333">
        <f t="shared" si="133"/>
        <v>0</v>
      </c>
      <c r="AT249" s="333">
        <f t="shared" si="146"/>
        <v>0</v>
      </c>
      <c r="AU249" s="333">
        <f t="shared" si="134"/>
        <v>0</v>
      </c>
      <c r="AV249" s="532" t="str">
        <f>IF(BJ249=0,"",NN!BJ249)</f>
        <v/>
      </c>
      <c r="AW249" s="460" t="str">
        <f>IF('UPR BILANS N'!W247="","",'UPR BILANS N'!W247)</f>
        <v/>
      </c>
      <c r="AX249" s="533" t="str">
        <f t="shared" si="147"/>
        <v/>
      </c>
      <c r="AY249" s="533"/>
      <c r="AZ249" s="533"/>
      <c r="BA249" s="533"/>
      <c r="BB249" s="533"/>
      <c r="BC249" s="533"/>
      <c r="BD249" s="533"/>
      <c r="BE249" s="533"/>
      <c r="BF249" s="533"/>
      <c r="BG249" s="533"/>
      <c r="BH249" s="533"/>
      <c r="BI249" s="533"/>
      <c r="BJ249" s="414">
        <f>IFERROR(IF(AND(BL249=1,BM249=1,SUMIF($C249:$C$525,$C249,$AH249:$AH$525)=$BN249),$BN249,IF($BO249&gt;0,$BO249,IF(AND(B249=B250,C249=C250,D249=D250,J249=J250),AH249+AH250,IF(AND(COUNTIF($C$13:$C248,$C249)&gt;=1,COUNTIF($D$13:$D248,$D249)&gt;=1),0,IF(AND(SUMIF($B249:$B$525,$B249,$AH249:$AH$525)&gt;$AH249,SUMIF($C249:$C$525,$C249,$AH249:$AH$525)&gt;$AH249,SUMIF($D249:$D$525,$D249,$AH249:$AH$525)&gt;$AH249),SUMIF($C249:$C$525,$C249,$BN249:$BN$525),0))))),0)</f>
        <v>0</v>
      </c>
      <c r="BK249" s="534"/>
      <c r="BL249" s="535">
        <f>COUNTIFS('ZASOBY N'!$B246:$B$525,'ZASOBY N'!$B246,'ZASOBY N'!$C246:'ZASOBY N'!$C$525,'ZASOBY N'!$C246,'ZASOBY N'!$D246:'ZASOBY N'!$D$525,'ZASOBY N'!$D246,'ZASOBY N'!$H246:'ZASOBY N'!$H$525,'ZASOBY N'!$H246 )</f>
        <v>0</v>
      </c>
      <c r="BM249" s="536">
        <f>COUNTIFS('ZASOBY N'!$B$10:$B246,'ZASOBY N'!$B246,'ZASOBY N'!$C$10:'ZASOBY N'!$C246,'ZASOBY N'!$C246,'ZASOBY N'!$D$10:'ZASOBY N'!$D246,'ZASOBY N'!$D246,'ZASOBY N'!$H$10:'ZASOBY N'!$H246,'ZASOBY N'!$H246 )</f>
        <v>0</v>
      </c>
      <c r="BN249" s="537">
        <f t="shared" si="148"/>
        <v>0</v>
      </c>
      <c r="BO249" s="538">
        <f t="shared" si="149"/>
        <v>0</v>
      </c>
      <c r="BP249" s="533"/>
      <c r="BQ249" s="533"/>
      <c r="BR249" s="533"/>
      <c r="BS249" s="533"/>
      <c r="BT249" s="533"/>
      <c r="BU249" s="533"/>
      <c r="BV249" s="533"/>
      <c r="BW249" s="539" t="str">
        <f t="shared" si="150"/>
        <v/>
      </c>
      <c r="BX249" s="439" t="str">
        <f>IF(E249=0,"",NN!E249)</f>
        <v/>
      </c>
      <c r="BY249" s="396" t="str">
        <f>IF(A249="","",NN!A249)</f>
        <v/>
      </c>
      <c r="BZ249" s="428" t="str">
        <f>IF(OR(E249=LEGENDA!$D$30,E249=LEGENDA!$D$31,E249=LEGENDA!$D$32,E249=LEGENDA!$D$33,E249=LEGENDA!$D$34,E249=LEGENDA!$D$35,E249=LEGENDA!$D$36,E249=LEGENDA!$D$37),AV249,"")</f>
        <v/>
      </c>
      <c r="CA249" s="428" t="str">
        <f>IF(OR(E249=LEGENDA!$D$30,E249=LEGENDA!$D$31,E249=LEGENDA!$D$32,E249=LEGENDA!$D$33,E249=LEGENDA!$D$34,E249=LEGENDA!$D$35,E249=LEGENDA!$D$36,E249=LEGENDA!$D$37),AG249,"")</f>
        <v/>
      </c>
      <c r="CB249" s="397" t="str">
        <f t="shared" si="151"/>
        <v/>
      </c>
      <c r="CC249" s="397" t="str">
        <f t="shared" si="152"/>
        <v/>
      </c>
      <c r="CD249" s="397" t="str">
        <f t="shared" si="153"/>
        <v/>
      </c>
      <c r="CE249" s="397" t="str">
        <f t="shared" si="154"/>
        <v/>
      </c>
      <c r="CF249" s="397" t="str">
        <f t="shared" si="155"/>
        <v/>
      </c>
      <c r="CG249" s="397" t="str">
        <f t="shared" si="156"/>
        <v/>
      </c>
      <c r="CH249" s="397" t="str">
        <f>IF(OR(E249=LEGENDA!$D$28,E249=LEGENDA!$D$29,E249=LEGENDA!$D$30,E249=LEGENDA!$D$31,E249=LEGENDA!$D$32,E249=LEGENDA!$D$33,E249=LEGENDA!$D$34,E249=LEGENDA!$D$35,E249=LEGENDA!$D$36,E249=LEGENDA!$D$39),1,"")</f>
        <v/>
      </c>
      <c r="CI249" s="397" t="str">
        <f t="shared" si="157"/>
        <v/>
      </c>
      <c r="CJ249" s="397" t="str">
        <f t="shared" si="158"/>
        <v/>
      </c>
    </row>
    <row r="250" spans="1:88" s="50" customFormat="1" ht="16.2" customHeight="1" thickBot="1" x14ac:dyDescent="0.3">
      <c r="A250" s="514" t="str">
        <f>IF('ZASOBY N'!A247="","",'ZASOBY N'!A247)</f>
        <v/>
      </c>
      <c r="B250" s="515" t="str">
        <f>IF('ZASOBY N'!B247="","",'ZASOBY N'!B247)</f>
        <v/>
      </c>
      <c r="C250" s="515" t="str">
        <f>IF('ZASOBY N'!C247="","",'ZASOBY N'!C247)</f>
        <v/>
      </c>
      <c r="D250" s="516" t="str">
        <f>IF('ZASOBY N'!D247="","",'ZASOBY N'!D247)</f>
        <v/>
      </c>
      <c r="E250" s="404"/>
      <c r="F250" s="517"/>
      <c r="G250" s="518"/>
      <c r="H250" s="301"/>
      <c r="I250" s="301"/>
      <c r="J250" s="147" t="str">
        <f>IF('ZASOBY N'!$F247="","",'ZASOBY N'!$F247)</f>
        <v/>
      </c>
      <c r="K250" s="519"/>
      <c r="L250" s="520" t="str">
        <f t="shared" si="136"/>
        <v/>
      </c>
      <c r="M250" s="521"/>
      <c r="N250" s="521"/>
      <c r="O250" s="140" t="str">
        <f>IF(L250="","",IF(OR(E250=LEGENDA!$D$28,E250=LEGENDA!$D$29,E250=LEGENDA!$D$31,E250=LEGENDA!$D$38),0.15,0))</f>
        <v/>
      </c>
      <c r="P250" s="140" t="str">
        <f>IF(L250="","",IF(AND(E250=LEGENDA!$D$39,H250=""),"BRAK kol.7",IF(AND(F250=LEGENDA!$A$105,H250=""),"BRAK kol.7",IF(AND(F250=LEGENDA!$A$106,H250=""),"BRAK kol.7",IF(AND(F250=LEGENDA!$A$107,H250=""),"BRAK kol.7",IF(AND(F250=LEGENDA!$A$108,H250=""),"BRAK kol.7",IF(AND(F250=LEGENDA!$A$109,H250=""),"BRAK kol.7",L250*O250)))))))</f>
        <v/>
      </c>
      <c r="Q250" s="141" t="str">
        <f t="shared" si="127"/>
        <v/>
      </c>
      <c r="R250" s="142" t="str">
        <f t="shared" si="137"/>
        <v/>
      </c>
      <c r="S250" s="522" t="str">
        <f t="shared" si="138"/>
        <v/>
      </c>
      <c r="T250" s="431" t="str">
        <f t="shared" si="128"/>
        <v/>
      </c>
      <c r="U250" s="523"/>
      <c r="V250" s="431" t="str">
        <f t="shared" si="139"/>
        <v/>
      </c>
      <c r="W250" s="524"/>
      <c r="X250" s="302" t="str">
        <f>IF(U250="","",IF(AND(V250="",W250=""),"",IF(AND(E250=LEGENDA!$D$39,H250=""),"BRAK kol.7",IF(AND(F250=LEGENDA!$A$105,H250="",E250=LEGENDA!$D$35),V250*W250,IF(AND(F250=LEGENDA!$A$105,H250="",E250=LEGENDA!$D$36),V250*W250,IF(AND(F250=LEGENDA!$A$105,H250=""),"BRAK kol.7",IF(AND(F250=LEGENDA!$A$106,H250=""),"BRAK kol.7",IF(AND(F250=LEGENDA!$A$107,H250=""),"BRAK kol.7",IF(AND(F250=LEGENDA!$A$108,H250=""),"BRAK kol.7",IF(AND(F250=LEGENDA!$A$109,H250=""),"BRAK kol.7",IF(AND(U250&gt;0,W250=""),"Brakkol21",IF(OR(T250="Błąd kol. 7",T250="Błąd kol.8"),T250,IF(AND(H250="",I250=""),"BRAKkol7-8",V250*W250)))))))))))))</f>
        <v/>
      </c>
      <c r="Y250" s="523"/>
      <c r="Z250" s="431" t="str">
        <f t="shared" si="140"/>
        <v/>
      </c>
      <c r="AA250" s="524"/>
      <c r="AB250" s="525" t="str">
        <f>IF(OR(Y250="",Z250="",AA250=""),"",IF(AND(E250=LEGENDA!$D$39,H250=""),"BRAK kol.7",IF(AND(F250=LEGENDA!$A$105,H250=""),"BRAK kol.7",IF(AND(F250=LEGENDA!$A$106,H250=""),"BRAK kol.7",IF(AND(F250=LEGENDA!$A$107,H250=""),"BRAK kol.7",IF(AND(F250=LEGENDA!$A$108,H250=""),"BRAK kol.7",IF(AND(F250=LEGENDA!$A$109,H250=""),"BRAK kol.7",Z250*AA250)))))))</f>
        <v/>
      </c>
      <c r="AC250" s="302" t="str">
        <f t="shared" si="129"/>
        <v/>
      </c>
      <c r="AD250" s="143" t="str">
        <f>IFERROR(IF(OR(J250="",AC250=""),"",IF(AND(E250=LEGENDA!$D$39,H250="",I250=""),"BRAK kol.7",AC250*$J250)),"BRAK kol.7")</f>
        <v/>
      </c>
      <c r="AE250" s="527" t="str">
        <f t="shared" si="141"/>
        <v/>
      </c>
      <c r="AF250" s="526" t="str">
        <f t="shared" si="142"/>
        <v/>
      </c>
      <c r="AG250" s="526" t="str">
        <f t="shared" si="143"/>
        <v/>
      </c>
      <c r="AH250" s="526" t="str">
        <f t="shared" si="130"/>
        <v/>
      </c>
      <c r="AI250" s="528"/>
      <c r="AJ250" s="529"/>
      <c r="AK250" s="286" t="str">
        <f t="shared" si="131"/>
        <v/>
      </c>
      <c r="AL250" s="287" t="str">
        <f t="shared" si="144"/>
        <v/>
      </c>
      <c r="AM250" s="287" t="str">
        <f t="shared" si="145"/>
        <v/>
      </c>
      <c r="AN250" s="530" t="str">
        <f>IF('ZASOBY N'!BD247="","",'ZASOBY N'!BD247)</f>
        <v/>
      </c>
      <c r="AO250" s="531"/>
      <c r="AP250" s="333">
        <f t="shared" si="132"/>
        <v>0</v>
      </c>
      <c r="AQ250" s="333">
        <f t="shared" si="135"/>
        <v>0</v>
      </c>
      <c r="AR250" s="333">
        <f t="shared" si="135"/>
        <v>0</v>
      </c>
      <c r="AS250" s="333">
        <f t="shared" si="133"/>
        <v>0</v>
      </c>
      <c r="AT250" s="333">
        <f t="shared" si="146"/>
        <v>0</v>
      </c>
      <c r="AU250" s="333">
        <f t="shared" si="134"/>
        <v>0</v>
      </c>
      <c r="AV250" s="532" t="str">
        <f>IF(BJ250=0,"",NN!BJ250)</f>
        <v/>
      </c>
      <c r="AW250" s="460" t="str">
        <f>IF('UPR BILANS N'!W248="","",'UPR BILANS N'!W248)</f>
        <v/>
      </c>
      <c r="AX250" s="533" t="str">
        <f t="shared" si="147"/>
        <v/>
      </c>
      <c r="AY250" s="533"/>
      <c r="AZ250" s="533"/>
      <c r="BA250" s="533"/>
      <c r="BB250" s="533"/>
      <c r="BC250" s="533"/>
      <c r="BD250" s="533"/>
      <c r="BE250" s="533"/>
      <c r="BF250" s="533"/>
      <c r="BG250" s="533"/>
      <c r="BH250" s="533"/>
      <c r="BI250" s="533"/>
      <c r="BJ250" s="414">
        <f>IFERROR(IF(AND(BL250=1,BM250=1,SUMIF($C250:$C$525,$C250,$AH250:$AH$525)=$BN250),$BN250,IF($BO250&gt;0,$BO250,IF(AND(B250=B251,C250=C251,D250=D251,J250=J251),AH250+AH251,IF(AND(COUNTIF($C$13:$C249,$C250)&gt;=1,COUNTIF($D$13:$D249,$D250)&gt;=1),0,IF(AND(SUMIF($B250:$B$525,$B250,$AH250:$AH$525)&gt;$AH250,SUMIF($C250:$C$525,$C250,$AH250:$AH$525)&gt;$AH250,SUMIF($D250:$D$525,$D250,$AH250:$AH$525)&gt;$AH250),SUMIF($C250:$C$525,$C250,$BN250:$BN$525),0))))),0)</f>
        <v>0</v>
      </c>
      <c r="BK250" s="534"/>
      <c r="BL250" s="535">
        <f>COUNTIFS('ZASOBY N'!$B247:$B$525,'ZASOBY N'!$B247,'ZASOBY N'!$C247:'ZASOBY N'!$C$525,'ZASOBY N'!$C247,'ZASOBY N'!$D247:'ZASOBY N'!$D$525,'ZASOBY N'!$D247,'ZASOBY N'!$H247:'ZASOBY N'!$H$525,'ZASOBY N'!$H247 )</f>
        <v>0</v>
      </c>
      <c r="BM250" s="536">
        <f>COUNTIFS('ZASOBY N'!$B$10:$B247,'ZASOBY N'!$B247,'ZASOBY N'!$C$10:'ZASOBY N'!$C247,'ZASOBY N'!$C247,'ZASOBY N'!$D$10:'ZASOBY N'!$D247,'ZASOBY N'!$D247,'ZASOBY N'!$H$10:'ZASOBY N'!$H247,'ZASOBY N'!$H247 )</f>
        <v>0</v>
      </c>
      <c r="BN250" s="537">
        <f t="shared" si="148"/>
        <v>0</v>
      </c>
      <c r="BO250" s="538">
        <f t="shared" si="149"/>
        <v>0</v>
      </c>
      <c r="BP250" s="533"/>
      <c r="BQ250" s="533"/>
      <c r="BR250" s="533"/>
      <c r="BS250" s="533"/>
      <c r="BT250" s="533"/>
      <c r="BU250" s="533"/>
      <c r="BV250" s="533"/>
      <c r="BW250" s="539" t="str">
        <f t="shared" si="150"/>
        <v/>
      </c>
      <c r="BX250" s="439" t="str">
        <f>IF(E250=0,"",NN!E250)</f>
        <v/>
      </c>
      <c r="BY250" s="396" t="str">
        <f>IF(A250="","",NN!A250)</f>
        <v/>
      </c>
      <c r="BZ250" s="428" t="str">
        <f>IF(OR(E250=LEGENDA!$D$30,E250=LEGENDA!$D$31,E250=LEGENDA!$D$32,E250=LEGENDA!$D$33,E250=LEGENDA!$D$34,E250=LEGENDA!$D$35,E250=LEGENDA!$D$36,E250=LEGENDA!$D$37),AV250,"")</f>
        <v/>
      </c>
      <c r="CA250" s="428" t="str">
        <f>IF(OR(E250=LEGENDA!$D$30,E250=LEGENDA!$D$31,E250=LEGENDA!$D$32,E250=LEGENDA!$D$33,E250=LEGENDA!$D$34,E250=LEGENDA!$D$35,E250=LEGENDA!$D$36,E250=LEGENDA!$D$37),AG250,"")</f>
        <v/>
      </c>
      <c r="CB250" s="397" t="str">
        <f t="shared" si="151"/>
        <v/>
      </c>
      <c r="CC250" s="397" t="str">
        <f t="shared" si="152"/>
        <v/>
      </c>
      <c r="CD250" s="397" t="str">
        <f t="shared" si="153"/>
        <v/>
      </c>
      <c r="CE250" s="397" t="str">
        <f t="shared" si="154"/>
        <v/>
      </c>
      <c r="CF250" s="397" t="str">
        <f t="shared" si="155"/>
        <v/>
      </c>
      <c r="CG250" s="397" t="str">
        <f t="shared" si="156"/>
        <v/>
      </c>
      <c r="CH250" s="397" t="str">
        <f>IF(OR(E250=LEGENDA!$D$28,E250=LEGENDA!$D$29,E250=LEGENDA!$D$30,E250=LEGENDA!$D$31,E250=LEGENDA!$D$32,E250=LEGENDA!$D$33,E250=LEGENDA!$D$34,E250=LEGENDA!$D$35,E250=LEGENDA!$D$36,E250=LEGENDA!$D$39),1,"")</f>
        <v/>
      </c>
      <c r="CI250" s="397" t="str">
        <f t="shared" si="157"/>
        <v/>
      </c>
      <c r="CJ250" s="397" t="str">
        <f t="shared" si="158"/>
        <v/>
      </c>
    </row>
    <row r="251" spans="1:88" s="50" customFormat="1" ht="16.2" customHeight="1" thickBot="1" x14ac:dyDescent="0.3">
      <c r="A251" s="514" t="str">
        <f>IF('ZASOBY N'!A248="","",'ZASOBY N'!A248)</f>
        <v/>
      </c>
      <c r="B251" s="515" t="str">
        <f>IF('ZASOBY N'!B248="","",'ZASOBY N'!B248)</f>
        <v/>
      </c>
      <c r="C251" s="515" t="str">
        <f>IF('ZASOBY N'!C248="","",'ZASOBY N'!C248)</f>
        <v/>
      </c>
      <c r="D251" s="516" t="str">
        <f>IF('ZASOBY N'!D248="","",'ZASOBY N'!D248)</f>
        <v/>
      </c>
      <c r="E251" s="404"/>
      <c r="F251" s="517"/>
      <c r="G251" s="518"/>
      <c r="H251" s="301"/>
      <c r="I251" s="301"/>
      <c r="J251" s="147" t="str">
        <f>IF('ZASOBY N'!$F248="","",'ZASOBY N'!$F248)</f>
        <v/>
      </c>
      <c r="K251" s="519"/>
      <c r="L251" s="520" t="str">
        <f t="shared" si="136"/>
        <v/>
      </c>
      <c r="M251" s="521"/>
      <c r="N251" s="521"/>
      <c r="O251" s="140" t="str">
        <f>IF(L251="","",IF(OR(E251=LEGENDA!$D$28,E251=LEGENDA!$D$29,E251=LEGENDA!$D$31,E251=LEGENDA!$D$38),0.15,0))</f>
        <v/>
      </c>
      <c r="P251" s="140" t="str">
        <f>IF(L251="","",IF(AND(E251=LEGENDA!$D$39,H251=""),"BRAK kol.7",IF(AND(F251=LEGENDA!$A$105,H251=""),"BRAK kol.7",IF(AND(F251=LEGENDA!$A$106,H251=""),"BRAK kol.7",IF(AND(F251=LEGENDA!$A$107,H251=""),"BRAK kol.7",IF(AND(F251=LEGENDA!$A$108,H251=""),"BRAK kol.7",IF(AND(F251=LEGENDA!$A$109,H251=""),"BRAK kol.7",L251*O251)))))))</f>
        <v/>
      </c>
      <c r="Q251" s="141" t="str">
        <f t="shared" si="127"/>
        <v/>
      </c>
      <c r="R251" s="142" t="str">
        <f t="shared" si="137"/>
        <v/>
      </c>
      <c r="S251" s="522" t="str">
        <f t="shared" si="138"/>
        <v/>
      </c>
      <c r="T251" s="431" t="str">
        <f t="shared" si="128"/>
        <v/>
      </c>
      <c r="U251" s="523"/>
      <c r="V251" s="431" t="str">
        <f t="shared" si="139"/>
        <v/>
      </c>
      <c r="W251" s="524"/>
      <c r="X251" s="302" t="str">
        <f>IF(U251="","",IF(AND(V251="",W251=""),"",IF(AND(E251=LEGENDA!$D$39,H251=""),"BRAK kol.7",IF(AND(F251=LEGENDA!$A$105,H251="",E251=LEGENDA!$D$35),V251*W251,IF(AND(F251=LEGENDA!$A$105,H251="",E251=LEGENDA!$D$36),V251*W251,IF(AND(F251=LEGENDA!$A$105,H251=""),"BRAK kol.7",IF(AND(F251=LEGENDA!$A$106,H251=""),"BRAK kol.7",IF(AND(F251=LEGENDA!$A$107,H251=""),"BRAK kol.7",IF(AND(F251=LEGENDA!$A$108,H251=""),"BRAK kol.7",IF(AND(F251=LEGENDA!$A$109,H251=""),"BRAK kol.7",IF(AND(U251&gt;0,W251=""),"Brakkol21",IF(OR(T251="Błąd kol. 7",T251="Błąd kol.8"),T251,IF(AND(H251="",I251=""),"BRAKkol7-8",V251*W251)))))))))))))</f>
        <v/>
      </c>
      <c r="Y251" s="523"/>
      <c r="Z251" s="431" t="str">
        <f t="shared" si="140"/>
        <v/>
      </c>
      <c r="AA251" s="524"/>
      <c r="AB251" s="525" t="str">
        <f>IF(OR(Y251="",Z251="",AA251=""),"",IF(AND(E251=LEGENDA!$D$39,H251=""),"BRAK kol.7",IF(AND(F251=LEGENDA!$A$105,H251=""),"BRAK kol.7",IF(AND(F251=LEGENDA!$A$106,H251=""),"BRAK kol.7",IF(AND(F251=LEGENDA!$A$107,H251=""),"BRAK kol.7",IF(AND(F251=LEGENDA!$A$108,H251=""),"BRAK kol.7",IF(AND(F251=LEGENDA!$A$109,H251=""),"BRAK kol.7",Z251*AA251)))))))</f>
        <v/>
      </c>
      <c r="AC251" s="302" t="str">
        <f t="shared" si="129"/>
        <v/>
      </c>
      <c r="AD251" s="143" t="str">
        <f>IFERROR(IF(OR(J251="",AC251=""),"",IF(AND(E251=LEGENDA!$D$39,H251="",I251=""),"BRAK kol.7",AC251*$J251)),"BRAK kol.7")</f>
        <v/>
      </c>
      <c r="AE251" s="527" t="str">
        <f t="shared" si="141"/>
        <v/>
      </c>
      <c r="AF251" s="526" t="str">
        <f t="shared" si="142"/>
        <v/>
      </c>
      <c r="AG251" s="526" t="str">
        <f t="shared" si="143"/>
        <v/>
      </c>
      <c r="AH251" s="526" t="str">
        <f t="shared" si="130"/>
        <v/>
      </c>
      <c r="AI251" s="528"/>
      <c r="AJ251" s="529"/>
      <c r="AK251" s="286" t="str">
        <f t="shared" si="131"/>
        <v/>
      </c>
      <c r="AL251" s="287" t="str">
        <f t="shared" si="144"/>
        <v/>
      </c>
      <c r="AM251" s="287" t="str">
        <f t="shared" si="145"/>
        <v/>
      </c>
      <c r="AN251" s="530" t="str">
        <f>IF('ZASOBY N'!BD248="","",'ZASOBY N'!BD248)</f>
        <v/>
      </c>
      <c r="AO251" s="531"/>
      <c r="AP251" s="333">
        <f t="shared" si="132"/>
        <v>0</v>
      </c>
      <c r="AQ251" s="333">
        <f t="shared" si="135"/>
        <v>0</v>
      </c>
      <c r="AR251" s="333">
        <f t="shared" si="135"/>
        <v>0</v>
      </c>
      <c r="AS251" s="333">
        <f t="shared" si="133"/>
        <v>0</v>
      </c>
      <c r="AT251" s="333">
        <f t="shared" si="146"/>
        <v>0</v>
      </c>
      <c r="AU251" s="333">
        <f t="shared" si="134"/>
        <v>0</v>
      </c>
      <c r="AV251" s="532" t="str">
        <f>IF(BJ251=0,"",NN!BJ251)</f>
        <v/>
      </c>
      <c r="AW251" s="460" t="str">
        <f>IF('UPR BILANS N'!W249="","",'UPR BILANS N'!W249)</f>
        <v/>
      </c>
      <c r="AX251" s="533" t="str">
        <f t="shared" si="147"/>
        <v/>
      </c>
      <c r="AY251" s="533"/>
      <c r="AZ251" s="533"/>
      <c r="BA251" s="533"/>
      <c r="BB251" s="533"/>
      <c r="BC251" s="533"/>
      <c r="BD251" s="533"/>
      <c r="BE251" s="533"/>
      <c r="BF251" s="533"/>
      <c r="BG251" s="533"/>
      <c r="BH251" s="533"/>
      <c r="BI251" s="533"/>
      <c r="BJ251" s="414">
        <f>IFERROR(IF(AND(BL251=1,BM251=1,SUMIF($C251:$C$525,$C251,$AH251:$AH$525)=$BN251),$BN251,IF($BO251&gt;0,$BO251,IF(AND(B251=B252,C251=C252,D251=D252,J251=J252),AH251+AH252,IF(AND(COUNTIF($C$13:$C250,$C251)&gt;=1,COUNTIF($D$13:$D250,$D251)&gt;=1),0,IF(AND(SUMIF($B251:$B$525,$B251,$AH251:$AH$525)&gt;$AH251,SUMIF($C251:$C$525,$C251,$AH251:$AH$525)&gt;$AH251,SUMIF($D251:$D$525,$D251,$AH251:$AH$525)&gt;$AH251),SUMIF($C251:$C$525,$C251,$BN251:$BN$525),0))))),0)</f>
        <v>0</v>
      </c>
      <c r="BK251" s="534"/>
      <c r="BL251" s="535">
        <f>COUNTIFS('ZASOBY N'!$B248:$B$525,'ZASOBY N'!$B248,'ZASOBY N'!$C248:'ZASOBY N'!$C$525,'ZASOBY N'!$C248,'ZASOBY N'!$D248:'ZASOBY N'!$D$525,'ZASOBY N'!$D248,'ZASOBY N'!$H248:'ZASOBY N'!$H$525,'ZASOBY N'!$H248 )</f>
        <v>0</v>
      </c>
      <c r="BM251" s="536">
        <f>COUNTIFS('ZASOBY N'!$B$10:$B248,'ZASOBY N'!$B248,'ZASOBY N'!$C$10:'ZASOBY N'!$C248,'ZASOBY N'!$C248,'ZASOBY N'!$D$10:'ZASOBY N'!$D248,'ZASOBY N'!$D248,'ZASOBY N'!$H$10:'ZASOBY N'!$H248,'ZASOBY N'!$H248 )</f>
        <v>0</v>
      </c>
      <c r="BN251" s="537">
        <f t="shared" si="148"/>
        <v>0</v>
      </c>
      <c r="BO251" s="538">
        <f t="shared" si="149"/>
        <v>0</v>
      </c>
      <c r="BP251" s="533"/>
      <c r="BQ251" s="533"/>
      <c r="BR251" s="533"/>
      <c r="BS251" s="533"/>
      <c r="BT251" s="533"/>
      <c r="BU251" s="533"/>
      <c r="BV251" s="533"/>
      <c r="BW251" s="539" t="str">
        <f t="shared" si="150"/>
        <v/>
      </c>
      <c r="BX251" s="439" t="str">
        <f>IF(E251=0,"",NN!E251)</f>
        <v/>
      </c>
      <c r="BY251" s="396" t="str">
        <f>IF(A251="","",NN!A251)</f>
        <v/>
      </c>
      <c r="BZ251" s="428" t="str">
        <f>IF(OR(E251=LEGENDA!$D$30,E251=LEGENDA!$D$31,E251=LEGENDA!$D$32,E251=LEGENDA!$D$33,E251=LEGENDA!$D$34,E251=LEGENDA!$D$35,E251=LEGENDA!$D$36,E251=LEGENDA!$D$37),AV251,"")</f>
        <v/>
      </c>
      <c r="CA251" s="428" t="str">
        <f>IF(OR(E251=LEGENDA!$D$30,E251=LEGENDA!$D$31,E251=LEGENDA!$D$32,E251=LEGENDA!$D$33,E251=LEGENDA!$D$34,E251=LEGENDA!$D$35,E251=LEGENDA!$D$36,E251=LEGENDA!$D$37),AG251,"")</f>
        <v/>
      </c>
      <c r="CB251" s="397" t="str">
        <f t="shared" si="151"/>
        <v/>
      </c>
      <c r="CC251" s="397" t="str">
        <f t="shared" si="152"/>
        <v/>
      </c>
      <c r="CD251" s="397" t="str">
        <f t="shared" si="153"/>
        <v/>
      </c>
      <c r="CE251" s="397" t="str">
        <f t="shared" si="154"/>
        <v/>
      </c>
      <c r="CF251" s="397" t="str">
        <f t="shared" si="155"/>
        <v/>
      </c>
      <c r="CG251" s="397" t="str">
        <f t="shared" si="156"/>
        <v/>
      </c>
      <c r="CH251" s="397" t="str">
        <f>IF(OR(E251=LEGENDA!$D$28,E251=LEGENDA!$D$29,E251=LEGENDA!$D$30,E251=LEGENDA!$D$31,E251=LEGENDA!$D$32,E251=LEGENDA!$D$33,E251=LEGENDA!$D$34,E251=LEGENDA!$D$35,E251=LEGENDA!$D$36,E251=LEGENDA!$D$39),1,"")</f>
        <v/>
      </c>
      <c r="CI251" s="397" t="str">
        <f t="shared" si="157"/>
        <v/>
      </c>
      <c r="CJ251" s="397" t="str">
        <f t="shared" si="158"/>
        <v/>
      </c>
    </row>
    <row r="252" spans="1:88" s="50" customFormat="1" ht="16.2" customHeight="1" thickBot="1" x14ac:dyDescent="0.3">
      <c r="A252" s="514" t="str">
        <f>IF('ZASOBY N'!A249="","",'ZASOBY N'!A249)</f>
        <v/>
      </c>
      <c r="B252" s="515" t="str">
        <f>IF('ZASOBY N'!B249="","",'ZASOBY N'!B249)</f>
        <v/>
      </c>
      <c r="C252" s="515" t="str">
        <f>IF('ZASOBY N'!C249="","",'ZASOBY N'!C249)</f>
        <v/>
      </c>
      <c r="D252" s="516" t="str">
        <f>IF('ZASOBY N'!D249="","",'ZASOBY N'!D249)</f>
        <v/>
      </c>
      <c r="E252" s="404"/>
      <c r="F252" s="517"/>
      <c r="G252" s="518"/>
      <c r="H252" s="301"/>
      <c r="I252" s="301"/>
      <c r="J252" s="147" t="str">
        <f>IF('ZASOBY N'!$F249="","",'ZASOBY N'!$F249)</f>
        <v/>
      </c>
      <c r="K252" s="519"/>
      <c r="L252" s="520" t="str">
        <f t="shared" si="136"/>
        <v/>
      </c>
      <c r="M252" s="521"/>
      <c r="N252" s="521"/>
      <c r="O252" s="140" t="str">
        <f>IF(L252="","",IF(OR(E252=LEGENDA!$D$28,E252=LEGENDA!$D$29,E252=LEGENDA!$D$31,E252=LEGENDA!$D$38),0.15,0))</f>
        <v/>
      </c>
      <c r="P252" s="140" t="str">
        <f>IF(L252="","",IF(AND(E252=LEGENDA!$D$39,H252=""),"BRAK kol.7",IF(AND(F252=LEGENDA!$A$105,H252=""),"BRAK kol.7",IF(AND(F252=LEGENDA!$A$106,H252=""),"BRAK kol.7",IF(AND(F252=LEGENDA!$A$107,H252=""),"BRAK kol.7",IF(AND(F252=LEGENDA!$A$108,H252=""),"BRAK kol.7",IF(AND(F252=LEGENDA!$A$109,H252=""),"BRAK kol.7",L252*O252)))))))</f>
        <v/>
      </c>
      <c r="Q252" s="141" t="str">
        <f t="shared" si="127"/>
        <v/>
      </c>
      <c r="R252" s="142" t="str">
        <f t="shared" si="137"/>
        <v/>
      </c>
      <c r="S252" s="522" t="str">
        <f t="shared" si="138"/>
        <v/>
      </c>
      <c r="T252" s="431" t="str">
        <f t="shared" si="128"/>
        <v/>
      </c>
      <c r="U252" s="523"/>
      <c r="V252" s="431" t="str">
        <f t="shared" si="139"/>
        <v/>
      </c>
      <c r="W252" s="524"/>
      <c r="X252" s="302" t="str">
        <f>IF(U252="","",IF(AND(V252="",W252=""),"",IF(AND(E252=LEGENDA!$D$39,H252=""),"BRAK kol.7",IF(AND(F252=LEGENDA!$A$105,H252="",E252=LEGENDA!$D$35),V252*W252,IF(AND(F252=LEGENDA!$A$105,H252="",E252=LEGENDA!$D$36),V252*W252,IF(AND(F252=LEGENDA!$A$105,H252=""),"BRAK kol.7",IF(AND(F252=LEGENDA!$A$106,H252=""),"BRAK kol.7",IF(AND(F252=LEGENDA!$A$107,H252=""),"BRAK kol.7",IF(AND(F252=LEGENDA!$A$108,H252=""),"BRAK kol.7",IF(AND(F252=LEGENDA!$A$109,H252=""),"BRAK kol.7",IF(AND(U252&gt;0,W252=""),"Brakkol21",IF(OR(T252="Błąd kol. 7",T252="Błąd kol.8"),T252,IF(AND(H252="",I252=""),"BRAKkol7-8",V252*W252)))))))))))))</f>
        <v/>
      </c>
      <c r="Y252" s="523"/>
      <c r="Z252" s="431" t="str">
        <f t="shared" si="140"/>
        <v/>
      </c>
      <c r="AA252" s="524"/>
      <c r="AB252" s="525" t="str">
        <f>IF(OR(Y252="",Z252="",AA252=""),"",IF(AND(E252=LEGENDA!$D$39,H252=""),"BRAK kol.7",IF(AND(F252=LEGENDA!$A$105,H252=""),"BRAK kol.7",IF(AND(F252=LEGENDA!$A$106,H252=""),"BRAK kol.7",IF(AND(F252=LEGENDA!$A$107,H252=""),"BRAK kol.7",IF(AND(F252=LEGENDA!$A$108,H252=""),"BRAK kol.7",IF(AND(F252=LEGENDA!$A$109,H252=""),"BRAK kol.7",Z252*AA252)))))))</f>
        <v/>
      </c>
      <c r="AC252" s="302" t="str">
        <f t="shared" si="129"/>
        <v/>
      </c>
      <c r="AD252" s="143" t="str">
        <f>IFERROR(IF(OR(J252="",AC252=""),"",IF(AND(E252=LEGENDA!$D$39,H252="",I252=""),"BRAK kol.7",AC252*$J252)),"BRAK kol.7")</f>
        <v/>
      </c>
      <c r="AE252" s="527" t="str">
        <f t="shared" si="141"/>
        <v/>
      </c>
      <c r="AF252" s="526" t="str">
        <f t="shared" si="142"/>
        <v/>
      </c>
      <c r="AG252" s="526" t="str">
        <f t="shared" si="143"/>
        <v/>
      </c>
      <c r="AH252" s="526" t="str">
        <f t="shared" si="130"/>
        <v/>
      </c>
      <c r="AI252" s="528"/>
      <c r="AJ252" s="529"/>
      <c r="AK252" s="286" t="str">
        <f t="shared" si="131"/>
        <v/>
      </c>
      <c r="AL252" s="287" t="str">
        <f t="shared" si="144"/>
        <v/>
      </c>
      <c r="AM252" s="287" t="str">
        <f t="shared" si="145"/>
        <v/>
      </c>
      <c r="AN252" s="530" t="str">
        <f>IF('ZASOBY N'!BD249="","",'ZASOBY N'!BD249)</f>
        <v/>
      </c>
      <c r="AO252" s="531"/>
      <c r="AP252" s="333">
        <f t="shared" si="132"/>
        <v>0</v>
      </c>
      <c r="AQ252" s="333">
        <f t="shared" si="135"/>
        <v>0</v>
      </c>
      <c r="AR252" s="333">
        <f t="shared" si="135"/>
        <v>0</v>
      </c>
      <c r="AS252" s="333">
        <f t="shared" si="133"/>
        <v>0</v>
      </c>
      <c r="AT252" s="333">
        <f t="shared" si="146"/>
        <v>0</v>
      </c>
      <c r="AU252" s="333">
        <f t="shared" si="134"/>
        <v>0</v>
      </c>
      <c r="AV252" s="532" t="str">
        <f>IF(BJ252=0,"",NN!BJ252)</f>
        <v/>
      </c>
      <c r="AW252" s="460" t="str">
        <f>IF('UPR BILANS N'!W250="","",'UPR BILANS N'!W250)</f>
        <v/>
      </c>
      <c r="AX252" s="533" t="str">
        <f t="shared" si="147"/>
        <v/>
      </c>
      <c r="AY252" s="533"/>
      <c r="AZ252" s="533"/>
      <c r="BA252" s="533"/>
      <c r="BB252" s="533"/>
      <c r="BC252" s="533"/>
      <c r="BD252" s="533"/>
      <c r="BE252" s="533"/>
      <c r="BF252" s="533"/>
      <c r="BG252" s="533"/>
      <c r="BH252" s="533"/>
      <c r="BI252" s="533"/>
      <c r="BJ252" s="414">
        <f>IFERROR(IF(AND(BL252=1,BM252=1,SUMIF($C252:$C$525,$C252,$AH252:$AH$525)=$BN252),$BN252,IF($BO252&gt;0,$BO252,IF(AND(B252=B253,C252=C253,D252=D253,J252=J253),AH252+AH253,IF(AND(COUNTIF($C$13:$C251,$C252)&gt;=1,COUNTIF($D$13:$D251,$D252)&gt;=1),0,IF(AND(SUMIF($B252:$B$525,$B252,$AH252:$AH$525)&gt;$AH252,SUMIF($C252:$C$525,$C252,$AH252:$AH$525)&gt;$AH252,SUMIF($D252:$D$525,$D252,$AH252:$AH$525)&gt;$AH252),SUMIF($C252:$C$525,$C252,$BN252:$BN$525),0))))),0)</f>
        <v>0</v>
      </c>
      <c r="BK252" s="534"/>
      <c r="BL252" s="535">
        <f>COUNTIFS('ZASOBY N'!$B249:$B$525,'ZASOBY N'!$B249,'ZASOBY N'!$C249:'ZASOBY N'!$C$525,'ZASOBY N'!$C249,'ZASOBY N'!$D249:'ZASOBY N'!$D$525,'ZASOBY N'!$D249,'ZASOBY N'!$H249:'ZASOBY N'!$H$525,'ZASOBY N'!$H249 )</f>
        <v>0</v>
      </c>
      <c r="BM252" s="536">
        <f>COUNTIFS('ZASOBY N'!$B$10:$B249,'ZASOBY N'!$B249,'ZASOBY N'!$C$10:'ZASOBY N'!$C249,'ZASOBY N'!$C249,'ZASOBY N'!$D$10:'ZASOBY N'!$D249,'ZASOBY N'!$D249,'ZASOBY N'!$H$10:'ZASOBY N'!$H249,'ZASOBY N'!$H249 )</f>
        <v>0</v>
      </c>
      <c r="BN252" s="537">
        <f t="shared" si="148"/>
        <v>0</v>
      </c>
      <c r="BO252" s="538">
        <f t="shared" si="149"/>
        <v>0</v>
      </c>
      <c r="BP252" s="533"/>
      <c r="BQ252" s="533"/>
      <c r="BR252" s="533"/>
      <c r="BS252" s="533"/>
      <c r="BT252" s="533"/>
      <c r="BU252" s="533"/>
      <c r="BV252" s="533"/>
      <c r="BW252" s="539" t="str">
        <f t="shared" si="150"/>
        <v/>
      </c>
      <c r="BX252" s="439" t="str">
        <f>IF(E252=0,"",NN!E252)</f>
        <v/>
      </c>
      <c r="BY252" s="396" t="str">
        <f>IF(A252="","",NN!A252)</f>
        <v/>
      </c>
      <c r="BZ252" s="428" t="str">
        <f>IF(OR(E252=LEGENDA!$D$30,E252=LEGENDA!$D$31,E252=LEGENDA!$D$32,E252=LEGENDA!$D$33,E252=LEGENDA!$D$34,E252=LEGENDA!$D$35,E252=LEGENDA!$D$36,E252=LEGENDA!$D$37),AV252,"")</f>
        <v/>
      </c>
      <c r="CA252" s="428" t="str">
        <f>IF(OR(E252=LEGENDA!$D$30,E252=LEGENDA!$D$31,E252=LEGENDA!$D$32,E252=LEGENDA!$D$33,E252=LEGENDA!$D$34,E252=LEGENDA!$D$35,E252=LEGENDA!$D$36,E252=LEGENDA!$D$37),AG252,"")</f>
        <v/>
      </c>
      <c r="CB252" s="397" t="str">
        <f t="shared" si="151"/>
        <v/>
      </c>
      <c r="CC252" s="397" t="str">
        <f t="shared" si="152"/>
        <v/>
      </c>
      <c r="CD252" s="397" t="str">
        <f t="shared" si="153"/>
        <v/>
      </c>
      <c r="CE252" s="397" t="str">
        <f t="shared" si="154"/>
        <v/>
      </c>
      <c r="CF252" s="397" t="str">
        <f t="shared" si="155"/>
        <v/>
      </c>
      <c r="CG252" s="397" t="str">
        <f t="shared" si="156"/>
        <v/>
      </c>
      <c r="CH252" s="397" t="str">
        <f>IF(OR(E252=LEGENDA!$D$28,E252=LEGENDA!$D$29,E252=LEGENDA!$D$30,E252=LEGENDA!$D$31,E252=LEGENDA!$D$32,E252=LEGENDA!$D$33,E252=LEGENDA!$D$34,E252=LEGENDA!$D$35,E252=LEGENDA!$D$36,E252=LEGENDA!$D$39),1,"")</f>
        <v/>
      </c>
      <c r="CI252" s="397" t="str">
        <f t="shared" si="157"/>
        <v/>
      </c>
      <c r="CJ252" s="397" t="str">
        <f t="shared" si="158"/>
        <v/>
      </c>
    </row>
    <row r="253" spans="1:88" s="50" customFormat="1" ht="16.2" customHeight="1" thickBot="1" x14ac:dyDescent="0.3">
      <c r="A253" s="514" t="str">
        <f>IF('ZASOBY N'!A250="","",'ZASOBY N'!A250)</f>
        <v/>
      </c>
      <c r="B253" s="515" t="str">
        <f>IF('ZASOBY N'!B250="","",'ZASOBY N'!B250)</f>
        <v/>
      </c>
      <c r="C253" s="515" t="str">
        <f>IF('ZASOBY N'!C250="","",'ZASOBY N'!C250)</f>
        <v/>
      </c>
      <c r="D253" s="516" t="str">
        <f>IF('ZASOBY N'!D250="","",'ZASOBY N'!D250)</f>
        <v/>
      </c>
      <c r="E253" s="404"/>
      <c r="F253" s="517"/>
      <c r="G253" s="518"/>
      <c r="H253" s="301"/>
      <c r="I253" s="301"/>
      <c r="J253" s="147" t="str">
        <f>IF('ZASOBY N'!$F250="","",'ZASOBY N'!$F250)</f>
        <v/>
      </c>
      <c r="K253" s="519"/>
      <c r="L253" s="520" t="str">
        <f t="shared" si="136"/>
        <v/>
      </c>
      <c r="M253" s="521"/>
      <c r="N253" s="521"/>
      <c r="O253" s="140" t="str">
        <f>IF(L253="","",IF(OR(E253=LEGENDA!$D$28,E253=LEGENDA!$D$29,E253=LEGENDA!$D$31,E253=LEGENDA!$D$38),0.15,0))</f>
        <v/>
      </c>
      <c r="P253" s="140" t="str">
        <f>IF(L253="","",IF(AND(E253=LEGENDA!$D$39,H253=""),"BRAK kol.7",IF(AND(F253=LEGENDA!$A$105,H253=""),"BRAK kol.7",IF(AND(F253=LEGENDA!$A$106,H253=""),"BRAK kol.7",IF(AND(F253=LEGENDA!$A$107,H253=""),"BRAK kol.7",IF(AND(F253=LEGENDA!$A$108,H253=""),"BRAK kol.7",IF(AND(F253=LEGENDA!$A$109,H253=""),"BRAK kol.7",L253*O253)))))))</f>
        <v/>
      </c>
      <c r="Q253" s="141" t="str">
        <f t="shared" si="127"/>
        <v/>
      </c>
      <c r="R253" s="142" t="str">
        <f t="shared" si="137"/>
        <v/>
      </c>
      <c r="S253" s="522" t="str">
        <f t="shared" si="138"/>
        <v/>
      </c>
      <c r="T253" s="431" t="str">
        <f t="shared" si="128"/>
        <v/>
      </c>
      <c r="U253" s="523"/>
      <c r="V253" s="431" t="str">
        <f t="shared" si="139"/>
        <v/>
      </c>
      <c r="W253" s="524"/>
      <c r="X253" s="302" t="str">
        <f>IF(U253="","",IF(AND(V253="",W253=""),"",IF(AND(E253=LEGENDA!$D$39,H253=""),"BRAK kol.7",IF(AND(F253=LEGENDA!$A$105,H253="",E253=LEGENDA!$D$35),V253*W253,IF(AND(F253=LEGENDA!$A$105,H253="",E253=LEGENDA!$D$36),V253*W253,IF(AND(F253=LEGENDA!$A$105,H253=""),"BRAK kol.7",IF(AND(F253=LEGENDA!$A$106,H253=""),"BRAK kol.7",IF(AND(F253=LEGENDA!$A$107,H253=""),"BRAK kol.7",IF(AND(F253=LEGENDA!$A$108,H253=""),"BRAK kol.7",IF(AND(F253=LEGENDA!$A$109,H253=""),"BRAK kol.7",IF(AND(U253&gt;0,W253=""),"Brakkol21",IF(OR(T253="Błąd kol. 7",T253="Błąd kol.8"),T253,IF(AND(H253="",I253=""),"BRAKkol7-8",V253*W253)))))))))))))</f>
        <v/>
      </c>
      <c r="Y253" s="523"/>
      <c r="Z253" s="431" t="str">
        <f t="shared" si="140"/>
        <v/>
      </c>
      <c r="AA253" s="524"/>
      <c r="AB253" s="525" t="str">
        <f>IF(OR(Y253="",Z253="",AA253=""),"",IF(AND(E253=LEGENDA!$D$39,H253=""),"BRAK kol.7",IF(AND(F253=LEGENDA!$A$105,H253=""),"BRAK kol.7",IF(AND(F253=LEGENDA!$A$106,H253=""),"BRAK kol.7",IF(AND(F253=LEGENDA!$A$107,H253=""),"BRAK kol.7",IF(AND(F253=LEGENDA!$A$108,H253=""),"BRAK kol.7",IF(AND(F253=LEGENDA!$A$109,H253=""),"BRAK kol.7",Z253*AA253)))))))</f>
        <v/>
      </c>
      <c r="AC253" s="302" t="str">
        <f t="shared" si="129"/>
        <v/>
      </c>
      <c r="AD253" s="143" t="str">
        <f>IFERROR(IF(OR(J253="",AC253=""),"",IF(AND(E253=LEGENDA!$D$39,H253="",I253=""),"BRAK kol.7",AC253*$J253)),"BRAK kol.7")</f>
        <v/>
      </c>
      <c r="AE253" s="527" t="str">
        <f t="shared" si="141"/>
        <v/>
      </c>
      <c r="AF253" s="526" t="str">
        <f t="shared" si="142"/>
        <v/>
      </c>
      <c r="AG253" s="526" t="str">
        <f t="shared" si="143"/>
        <v/>
      </c>
      <c r="AH253" s="526" t="str">
        <f t="shared" si="130"/>
        <v/>
      </c>
      <c r="AI253" s="528"/>
      <c r="AJ253" s="529"/>
      <c r="AK253" s="286" t="str">
        <f t="shared" si="131"/>
        <v/>
      </c>
      <c r="AL253" s="287" t="str">
        <f t="shared" si="144"/>
        <v/>
      </c>
      <c r="AM253" s="287" t="str">
        <f t="shared" si="145"/>
        <v/>
      </c>
      <c r="AN253" s="530" t="str">
        <f>IF('ZASOBY N'!BD250="","",'ZASOBY N'!BD250)</f>
        <v/>
      </c>
      <c r="AO253" s="531"/>
      <c r="AP253" s="333">
        <f t="shared" si="132"/>
        <v>0</v>
      </c>
      <c r="AQ253" s="333">
        <f t="shared" si="135"/>
        <v>0</v>
      </c>
      <c r="AR253" s="333">
        <f t="shared" si="135"/>
        <v>0</v>
      </c>
      <c r="AS253" s="333">
        <f t="shared" si="133"/>
        <v>0</v>
      </c>
      <c r="AT253" s="333">
        <f t="shared" si="146"/>
        <v>0</v>
      </c>
      <c r="AU253" s="333">
        <f t="shared" si="134"/>
        <v>0</v>
      </c>
      <c r="AV253" s="532" t="str">
        <f>IF(BJ253=0,"",NN!BJ253)</f>
        <v/>
      </c>
      <c r="AW253" s="460" t="str">
        <f>IF('UPR BILANS N'!W251="","",'UPR BILANS N'!W251)</f>
        <v/>
      </c>
      <c r="AX253" s="533" t="str">
        <f t="shared" si="147"/>
        <v/>
      </c>
      <c r="AY253" s="533"/>
      <c r="AZ253" s="533"/>
      <c r="BA253" s="533"/>
      <c r="BB253" s="533"/>
      <c r="BC253" s="533"/>
      <c r="BD253" s="533"/>
      <c r="BE253" s="533"/>
      <c r="BF253" s="533"/>
      <c r="BG253" s="533"/>
      <c r="BH253" s="533"/>
      <c r="BI253" s="533"/>
      <c r="BJ253" s="414">
        <f>IFERROR(IF(AND(BL253=1,BM253=1,SUMIF($C253:$C$525,$C253,$AH253:$AH$525)=$BN253),$BN253,IF($BO253&gt;0,$BO253,IF(AND(B253=B254,C253=C254,D253=D254,J253=J254),AH253+AH254,IF(AND(COUNTIF($C$13:$C252,$C253)&gt;=1,COUNTIF($D$13:$D252,$D253)&gt;=1),0,IF(AND(SUMIF($B253:$B$525,$B253,$AH253:$AH$525)&gt;$AH253,SUMIF($C253:$C$525,$C253,$AH253:$AH$525)&gt;$AH253,SUMIF($D253:$D$525,$D253,$AH253:$AH$525)&gt;$AH253),SUMIF($C253:$C$525,$C253,$BN253:$BN$525),0))))),0)</f>
        <v>0</v>
      </c>
      <c r="BK253" s="534"/>
      <c r="BL253" s="535">
        <f>COUNTIFS('ZASOBY N'!$B250:$B$525,'ZASOBY N'!$B250,'ZASOBY N'!$C250:'ZASOBY N'!$C$525,'ZASOBY N'!$C250,'ZASOBY N'!$D250:'ZASOBY N'!$D$525,'ZASOBY N'!$D250,'ZASOBY N'!$H250:'ZASOBY N'!$H$525,'ZASOBY N'!$H250 )</f>
        <v>0</v>
      </c>
      <c r="BM253" s="536">
        <f>COUNTIFS('ZASOBY N'!$B$10:$B250,'ZASOBY N'!$B250,'ZASOBY N'!$C$10:'ZASOBY N'!$C250,'ZASOBY N'!$C250,'ZASOBY N'!$D$10:'ZASOBY N'!$D250,'ZASOBY N'!$D250,'ZASOBY N'!$H$10:'ZASOBY N'!$H250,'ZASOBY N'!$H250 )</f>
        <v>0</v>
      </c>
      <c r="BN253" s="537">
        <f t="shared" si="148"/>
        <v>0</v>
      </c>
      <c r="BO253" s="538">
        <f t="shared" si="149"/>
        <v>0</v>
      </c>
      <c r="BP253" s="533"/>
      <c r="BQ253" s="533"/>
      <c r="BR253" s="533"/>
      <c r="BS253" s="533"/>
      <c r="BT253" s="533"/>
      <c r="BU253" s="533"/>
      <c r="BV253" s="533"/>
      <c r="BW253" s="539" t="str">
        <f t="shared" si="150"/>
        <v/>
      </c>
      <c r="BX253" s="439" t="str">
        <f>IF(E253=0,"",NN!E253)</f>
        <v/>
      </c>
      <c r="BY253" s="396" t="str">
        <f>IF(A253="","",NN!A253)</f>
        <v/>
      </c>
      <c r="BZ253" s="428" t="str">
        <f>IF(OR(E253=LEGENDA!$D$30,E253=LEGENDA!$D$31,E253=LEGENDA!$D$32,E253=LEGENDA!$D$33,E253=LEGENDA!$D$34,E253=LEGENDA!$D$35,E253=LEGENDA!$D$36,E253=LEGENDA!$D$37),AV253,"")</f>
        <v/>
      </c>
      <c r="CA253" s="428" t="str">
        <f>IF(OR(E253=LEGENDA!$D$30,E253=LEGENDA!$D$31,E253=LEGENDA!$D$32,E253=LEGENDA!$D$33,E253=LEGENDA!$D$34,E253=LEGENDA!$D$35,E253=LEGENDA!$D$36,E253=LEGENDA!$D$37),AG253,"")</f>
        <v/>
      </c>
      <c r="CB253" s="397" t="str">
        <f t="shared" si="151"/>
        <v/>
      </c>
      <c r="CC253" s="397" t="str">
        <f t="shared" si="152"/>
        <v/>
      </c>
      <c r="CD253" s="397" t="str">
        <f t="shared" si="153"/>
        <v/>
      </c>
      <c r="CE253" s="397" t="str">
        <f t="shared" si="154"/>
        <v/>
      </c>
      <c r="CF253" s="397" t="str">
        <f t="shared" si="155"/>
        <v/>
      </c>
      <c r="CG253" s="397" t="str">
        <f t="shared" si="156"/>
        <v/>
      </c>
      <c r="CH253" s="397" t="str">
        <f>IF(OR(E253=LEGENDA!$D$28,E253=LEGENDA!$D$29,E253=LEGENDA!$D$30,E253=LEGENDA!$D$31,E253=LEGENDA!$D$32,E253=LEGENDA!$D$33,E253=LEGENDA!$D$34,E253=LEGENDA!$D$35,E253=LEGENDA!$D$36,E253=LEGENDA!$D$39),1,"")</f>
        <v/>
      </c>
      <c r="CI253" s="397" t="str">
        <f t="shared" si="157"/>
        <v/>
      </c>
      <c r="CJ253" s="397" t="str">
        <f t="shared" si="158"/>
        <v/>
      </c>
    </row>
    <row r="254" spans="1:88" s="50" customFormat="1" ht="16.2" customHeight="1" thickBot="1" x14ac:dyDescent="0.3">
      <c r="A254" s="514" t="str">
        <f>IF('ZASOBY N'!A251="","",'ZASOBY N'!A251)</f>
        <v/>
      </c>
      <c r="B254" s="515" t="str">
        <f>IF('ZASOBY N'!B251="","",'ZASOBY N'!B251)</f>
        <v/>
      </c>
      <c r="C254" s="515" t="str">
        <f>IF('ZASOBY N'!C251="","",'ZASOBY N'!C251)</f>
        <v/>
      </c>
      <c r="D254" s="516" t="str">
        <f>IF('ZASOBY N'!D251="","",'ZASOBY N'!D251)</f>
        <v/>
      </c>
      <c r="E254" s="404"/>
      <c r="F254" s="517"/>
      <c r="G254" s="518"/>
      <c r="H254" s="301"/>
      <c r="I254" s="301"/>
      <c r="J254" s="147" t="str">
        <f>IF('ZASOBY N'!$F251="","",'ZASOBY N'!$F251)</f>
        <v/>
      </c>
      <c r="K254" s="519"/>
      <c r="L254" s="520" t="str">
        <f t="shared" si="136"/>
        <v/>
      </c>
      <c r="M254" s="521"/>
      <c r="N254" s="521"/>
      <c r="O254" s="140" t="str">
        <f>IF(L254="","",IF(OR(E254=LEGENDA!$D$28,E254=LEGENDA!$D$29,E254=LEGENDA!$D$31,E254=LEGENDA!$D$38),0.15,0))</f>
        <v/>
      </c>
      <c r="P254" s="140" t="str">
        <f>IF(L254="","",IF(AND(E254=LEGENDA!$D$39,H254=""),"BRAK kol.7",IF(AND(F254=LEGENDA!$A$105,H254=""),"BRAK kol.7",IF(AND(F254=LEGENDA!$A$106,H254=""),"BRAK kol.7",IF(AND(F254=LEGENDA!$A$107,H254=""),"BRAK kol.7",IF(AND(F254=LEGENDA!$A$108,H254=""),"BRAK kol.7",IF(AND(F254=LEGENDA!$A$109,H254=""),"BRAK kol.7",L254*O254)))))))</f>
        <v/>
      </c>
      <c r="Q254" s="141" t="str">
        <f t="shared" si="127"/>
        <v/>
      </c>
      <c r="R254" s="142" t="str">
        <f t="shared" si="137"/>
        <v/>
      </c>
      <c r="S254" s="522" t="str">
        <f t="shared" si="138"/>
        <v/>
      </c>
      <c r="T254" s="431" t="str">
        <f t="shared" si="128"/>
        <v/>
      </c>
      <c r="U254" s="523"/>
      <c r="V254" s="431" t="str">
        <f t="shared" si="139"/>
        <v/>
      </c>
      <c r="W254" s="524"/>
      <c r="X254" s="302" t="str">
        <f>IF(U254="","",IF(AND(V254="",W254=""),"",IF(AND(E254=LEGENDA!$D$39,H254=""),"BRAK kol.7",IF(AND(F254=LEGENDA!$A$105,H254="",E254=LEGENDA!$D$35),V254*W254,IF(AND(F254=LEGENDA!$A$105,H254="",E254=LEGENDA!$D$36),V254*W254,IF(AND(F254=LEGENDA!$A$105,H254=""),"BRAK kol.7",IF(AND(F254=LEGENDA!$A$106,H254=""),"BRAK kol.7",IF(AND(F254=LEGENDA!$A$107,H254=""),"BRAK kol.7",IF(AND(F254=LEGENDA!$A$108,H254=""),"BRAK kol.7",IF(AND(F254=LEGENDA!$A$109,H254=""),"BRAK kol.7",IF(AND(U254&gt;0,W254=""),"Brakkol21",IF(OR(T254="Błąd kol. 7",T254="Błąd kol.8"),T254,IF(AND(H254="",I254=""),"BRAKkol7-8",V254*W254)))))))))))))</f>
        <v/>
      </c>
      <c r="Y254" s="523"/>
      <c r="Z254" s="431" t="str">
        <f t="shared" si="140"/>
        <v/>
      </c>
      <c r="AA254" s="524"/>
      <c r="AB254" s="525" t="str">
        <f>IF(OR(Y254="",Z254="",AA254=""),"",IF(AND(E254=LEGENDA!$D$39,H254=""),"BRAK kol.7",IF(AND(F254=LEGENDA!$A$105,H254=""),"BRAK kol.7",IF(AND(F254=LEGENDA!$A$106,H254=""),"BRAK kol.7",IF(AND(F254=LEGENDA!$A$107,H254=""),"BRAK kol.7",IF(AND(F254=LEGENDA!$A$108,H254=""),"BRAK kol.7",IF(AND(F254=LEGENDA!$A$109,H254=""),"BRAK kol.7",Z254*AA254)))))))</f>
        <v/>
      </c>
      <c r="AC254" s="302" t="str">
        <f t="shared" si="129"/>
        <v/>
      </c>
      <c r="AD254" s="143" t="str">
        <f>IFERROR(IF(OR(J254="",AC254=""),"",IF(AND(E254=LEGENDA!$D$39,H254="",I254=""),"BRAK kol.7",AC254*$J254)),"BRAK kol.7")</f>
        <v/>
      </c>
      <c r="AE254" s="527" t="str">
        <f t="shared" si="141"/>
        <v/>
      </c>
      <c r="AF254" s="526" t="str">
        <f t="shared" si="142"/>
        <v/>
      </c>
      <c r="AG254" s="526" t="str">
        <f t="shared" si="143"/>
        <v/>
      </c>
      <c r="AH254" s="526" t="str">
        <f t="shared" si="130"/>
        <v/>
      </c>
      <c r="AI254" s="528"/>
      <c r="AJ254" s="529"/>
      <c r="AK254" s="286" t="str">
        <f t="shared" si="131"/>
        <v/>
      </c>
      <c r="AL254" s="287" t="str">
        <f t="shared" si="144"/>
        <v/>
      </c>
      <c r="AM254" s="287" t="str">
        <f t="shared" si="145"/>
        <v/>
      </c>
      <c r="AN254" s="530" t="str">
        <f>IF('ZASOBY N'!BD251="","",'ZASOBY N'!BD251)</f>
        <v/>
      </c>
      <c r="AO254" s="531"/>
      <c r="AP254" s="333">
        <f t="shared" si="132"/>
        <v>0</v>
      </c>
      <c r="AQ254" s="333">
        <f t="shared" si="135"/>
        <v>0</v>
      </c>
      <c r="AR254" s="333">
        <f t="shared" si="135"/>
        <v>0</v>
      </c>
      <c r="AS254" s="333">
        <f t="shared" si="133"/>
        <v>0</v>
      </c>
      <c r="AT254" s="333">
        <f t="shared" si="146"/>
        <v>0</v>
      </c>
      <c r="AU254" s="333">
        <f t="shared" si="134"/>
        <v>0</v>
      </c>
      <c r="AV254" s="532" t="str">
        <f>IF(BJ254=0,"",NN!BJ254)</f>
        <v/>
      </c>
      <c r="AW254" s="460" t="str">
        <f>IF('UPR BILANS N'!W252="","",'UPR BILANS N'!W252)</f>
        <v/>
      </c>
      <c r="AX254" s="533" t="str">
        <f t="shared" si="147"/>
        <v/>
      </c>
      <c r="AY254" s="533"/>
      <c r="AZ254" s="533"/>
      <c r="BA254" s="533"/>
      <c r="BB254" s="533"/>
      <c r="BC254" s="533"/>
      <c r="BD254" s="533"/>
      <c r="BE254" s="533"/>
      <c r="BF254" s="533"/>
      <c r="BG254" s="533"/>
      <c r="BH254" s="533"/>
      <c r="BI254" s="533"/>
      <c r="BJ254" s="414">
        <f>IFERROR(IF(AND(BL254=1,BM254=1,SUMIF($C254:$C$525,$C254,$AH254:$AH$525)=$BN254),$BN254,IF($BO254&gt;0,$BO254,IF(AND(B254=B255,C254=C255,D254=D255,J254=J255),AH254+AH255,IF(AND(COUNTIF($C$13:$C253,$C254)&gt;=1,COUNTIF($D$13:$D253,$D254)&gt;=1),0,IF(AND(SUMIF($B254:$B$525,$B254,$AH254:$AH$525)&gt;$AH254,SUMIF($C254:$C$525,$C254,$AH254:$AH$525)&gt;$AH254,SUMIF($D254:$D$525,$D254,$AH254:$AH$525)&gt;$AH254),SUMIF($C254:$C$525,$C254,$BN254:$BN$525),0))))),0)</f>
        <v>0</v>
      </c>
      <c r="BK254" s="534"/>
      <c r="BL254" s="535">
        <f>COUNTIFS('ZASOBY N'!$B251:$B$525,'ZASOBY N'!$B251,'ZASOBY N'!$C251:'ZASOBY N'!$C$525,'ZASOBY N'!$C251,'ZASOBY N'!$D251:'ZASOBY N'!$D$525,'ZASOBY N'!$D251,'ZASOBY N'!$H251:'ZASOBY N'!$H$525,'ZASOBY N'!$H251 )</f>
        <v>0</v>
      </c>
      <c r="BM254" s="536">
        <f>COUNTIFS('ZASOBY N'!$B$10:$B251,'ZASOBY N'!$B251,'ZASOBY N'!$C$10:'ZASOBY N'!$C251,'ZASOBY N'!$C251,'ZASOBY N'!$D$10:'ZASOBY N'!$D251,'ZASOBY N'!$D251,'ZASOBY N'!$H$10:'ZASOBY N'!$H251,'ZASOBY N'!$H251 )</f>
        <v>0</v>
      </c>
      <c r="BN254" s="537">
        <f t="shared" si="148"/>
        <v>0</v>
      </c>
      <c r="BO254" s="538">
        <f t="shared" si="149"/>
        <v>0</v>
      </c>
      <c r="BP254" s="533"/>
      <c r="BQ254" s="533"/>
      <c r="BR254" s="533"/>
      <c r="BS254" s="533"/>
      <c r="BT254" s="533"/>
      <c r="BU254" s="533"/>
      <c r="BV254" s="533"/>
      <c r="BW254" s="539" t="str">
        <f t="shared" si="150"/>
        <v/>
      </c>
      <c r="BX254" s="439" t="str">
        <f>IF(E254=0,"",NN!E254)</f>
        <v/>
      </c>
      <c r="BY254" s="396" t="str">
        <f>IF(A254="","",NN!A254)</f>
        <v/>
      </c>
      <c r="BZ254" s="428" t="str">
        <f>IF(OR(E254=LEGENDA!$D$30,E254=LEGENDA!$D$31,E254=LEGENDA!$D$32,E254=LEGENDA!$D$33,E254=LEGENDA!$D$34,E254=LEGENDA!$D$35,E254=LEGENDA!$D$36,E254=LEGENDA!$D$37),AV254,"")</f>
        <v/>
      </c>
      <c r="CA254" s="428" t="str">
        <f>IF(OR(E254=LEGENDA!$D$30,E254=LEGENDA!$D$31,E254=LEGENDA!$D$32,E254=LEGENDA!$D$33,E254=LEGENDA!$D$34,E254=LEGENDA!$D$35,E254=LEGENDA!$D$36,E254=LEGENDA!$D$37),AG254,"")</f>
        <v/>
      </c>
      <c r="CB254" s="397" t="str">
        <f t="shared" si="151"/>
        <v/>
      </c>
      <c r="CC254" s="397" t="str">
        <f t="shared" si="152"/>
        <v/>
      </c>
      <c r="CD254" s="397" t="str">
        <f t="shared" si="153"/>
        <v/>
      </c>
      <c r="CE254" s="397" t="str">
        <f t="shared" si="154"/>
        <v/>
      </c>
      <c r="CF254" s="397" t="str">
        <f t="shared" si="155"/>
        <v/>
      </c>
      <c r="CG254" s="397" t="str">
        <f t="shared" si="156"/>
        <v/>
      </c>
      <c r="CH254" s="397" t="str">
        <f>IF(OR(E254=LEGENDA!$D$28,E254=LEGENDA!$D$29,E254=LEGENDA!$D$30,E254=LEGENDA!$D$31,E254=LEGENDA!$D$32,E254=LEGENDA!$D$33,E254=LEGENDA!$D$34,E254=LEGENDA!$D$35,E254=LEGENDA!$D$36,E254=LEGENDA!$D$39),1,"")</f>
        <v/>
      </c>
      <c r="CI254" s="397" t="str">
        <f t="shared" si="157"/>
        <v/>
      </c>
      <c r="CJ254" s="397" t="str">
        <f t="shared" si="158"/>
        <v/>
      </c>
    </row>
    <row r="255" spans="1:88" s="50" customFormat="1" ht="16.2" customHeight="1" thickBot="1" x14ac:dyDescent="0.3">
      <c r="A255" s="514" t="str">
        <f>IF('ZASOBY N'!A252="","",'ZASOBY N'!A252)</f>
        <v/>
      </c>
      <c r="B255" s="515" t="str">
        <f>IF('ZASOBY N'!B252="","",'ZASOBY N'!B252)</f>
        <v/>
      </c>
      <c r="C255" s="515" t="str">
        <f>IF('ZASOBY N'!C252="","",'ZASOBY N'!C252)</f>
        <v/>
      </c>
      <c r="D255" s="516" t="str">
        <f>IF('ZASOBY N'!D252="","",'ZASOBY N'!D252)</f>
        <v/>
      </c>
      <c r="E255" s="404"/>
      <c r="F255" s="517"/>
      <c r="G255" s="518"/>
      <c r="H255" s="301"/>
      <c r="I255" s="301"/>
      <c r="J255" s="147" t="str">
        <f>IF('ZASOBY N'!$F252="","",'ZASOBY N'!$F252)</f>
        <v/>
      </c>
      <c r="K255" s="519"/>
      <c r="L255" s="520" t="str">
        <f t="shared" si="136"/>
        <v/>
      </c>
      <c r="M255" s="521"/>
      <c r="N255" s="521"/>
      <c r="O255" s="140" t="str">
        <f>IF(L255="","",IF(OR(E255=LEGENDA!$D$28,E255=LEGENDA!$D$29,E255=LEGENDA!$D$31,E255=LEGENDA!$D$38),0.15,0))</f>
        <v/>
      </c>
      <c r="P255" s="140" t="str">
        <f>IF(L255="","",IF(AND(E255=LEGENDA!$D$39,H255=""),"BRAK kol.7",IF(AND(F255=LEGENDA!$A$105,H255=""),"BRAK kol.7",IF(AND(F255=LEGENDA!$A$106,H255=""),"BRAK kol.7",IF(AND(F255=LEGENDA!$A$107,H255=""),"BRAK kol.7",IF(AND(F255=LEGENDA!$A$108,H255=""),"BRAK kol.7",IF(AND(F255=LEGENDA!$A$109,H255=""),"BRAK kol.7",L255*O255)))))))</f>
        <v/>
      </c>
      <c r="Q255" s="141" t="str">
        <f t="shared" si="127"/>
        <v/>
      </c>
      <c r="R255" s="142" t="str">
        <f t="shared" si="137"/>
        <v/>
      </c>
      <c r="S255" s="522" t="str">
        <f t="shared" si="138"/>
        <v/>
      </c>
      <c r="T255" s="431" t="str">
        <f t="shared" si="128"/>
        <v/>
      </c>
      <c r="U255" s="523"/>
      <c r="V255" s="431" t="str">
        <f t="shared" si="139"/>
        <v/>
      </c>
      <c r="W255" s="524"/>
      <c r="X255" s="302" t="str">
        <f>IF(U255="","",IF(AND(V255="",W255=""),"",IF(AND(E255=LEGENDA!$D$39,H255=""),"BRAK kol.7",IF(AND(F255=LEGENDA!$A$105,H255="",E255=LEGENDA!$D$35),V255*W255,IF(AND(F255=LEGENDA!$A$105,H255="",E255=LEGENDA!$D$36),V255*W255,IF(AND(F255=LEGENDA!$A$105,H255=""),"BRAK kol.7",IF(AND(F255=LEGENDA!$A$106,H255=""),"BRAK kol.7",IF(AND(F255=LEGENDA!$A$107,H255=""),"BRAK kol.7",IF(AND(F255=LEGENDA!$A$108,H255=""),"BRAK kol.7",IF(AND(F255=LEGENDA!$A$109,H255=""),"BRAK kol.7",IF(AND(U255&gt;0,W255=""),"Brakkol21",IF(OR(T255="Błąd kol. 7",T255="Błąd kol.8"),T255,IF(AND(H255="",I255=""),"BRAKkol7-8",V255*W255)))))))))))))</f>
        <v/>
      </c>
      <c r="Y255" s="523"/>
      <c r="Z255" s="431" t="str">
        <f t="shared" si="140"/>
        <v/>
      </c>
      <c r="AA255" s="524"/>
      <c r="AB255" s="525" t="str">
        <f>IF(OR(Y255="",Z255="",AA255=""),"",IF(AND(E255=LEGENDA!$D$39,H255=""),"BRAK kol.7",IF(AND(F255=LEGENDA!$A$105,H255=""),"BRAK kol.7",IF(AND(F255=LEGENDA!$A$106,H255=""),"BRAK kol.7",IF(AND(F255=LEGENDA!$A$107,H255=""),"BRAK kol.7",IF(AND(F255=LEGENDA!$A$108,H255=""),"BRAK kol.7",IF(AND(F255=LEGENDA!$A$109,H255=""),"BRAK kol.7",Z255*AA255)))))))</f>
        <v/>
      </c>
      <c r="AC255" s="302" t="str">
        <f t="shared" si="129"/>
        <v/>
      </c>
      <c r="AD255" s="143" t="str">
        <f>IFERROR(IF(OR(J255="",AC255=""),"",IF(AND(E255=LEGENDA!$D$39,H255="",I255=""),"BRAK kol.7",AC255*$J255)),"BRAK kol.7")</f>
        <v/>
      </c>
      <c r="AE255" s="527" t="str">
        <f t="shared" si="141"/>
        <v/>
      </c>
      <c r="AF255" s="526" t="str">
        <f t="shared" si="142"/>
        <v/>
      </c>
      <c r="AG255" s="526" t="str">
        <f t="shared" si="143"/>
        <v/>
      </c>
      <c r="AH255" s="526" t="str">
        <f t="shared" si="130"/>
        <v/>
      </c>
      <c r="AI255" s="528"/>
      <c r="AJ255" s="529"/>
      <c r="AK255" s="286" t="str">
        <f t="shared" si="131"/>
        <v/>
      </c>
      <c r="AL255" s="287" t="str">
        <f t="shared" si="144"/>
        <v/>
      </c>
      <c r="AM255" s="287" t="str">
        <f t="shared" si="145"/>
        <v/>
      </c>
      <c r="AN255" s="530" t="str">
        <f>IF('ZASOBY N'!BD252="","",'ZASOBY N'!BD252)</f>
        <v/>
      </c>
      <c r="AO255" s="531"/>
      <c r="AP255" s="333">
        <f t="shared" si="132"/>
        <v>0</v>
      </c>
      <c r="AQ255" s="333">
        <f t="shared" si="135"/>
        <v>0</v>
      </c>
      <c r="AR255" s="333">
        <f t="shared" si="135"/>
        <v>0</v>
      </c>
      <c r="AS255" s="333">
        <f t="shared" si="133"/>
        <v>0</v>
      </c>
      <c r="AT255" s="333">
        <f t="shared" si="146"/>
        <v>0</v>
      </c>
      <c r="AU255" s="333">
        <f t="shared" si="134"/>
        <v>0</v>
      </c>
      <c r="AV255" s="532" t="str">
        <f>IF(BJ255=0,"",NN!BJ255)</f>
        <v/>
      </c>
      <c r="AW255" s="460" t="str">
        <f>IF('UPR BILANS N'!W253="","",'UPR BILANS N'!W253)</f>
        <v/>
      </c>
      <c r="AX255" s="533" t="str">
        <f t="shared" si="147"/>
        <v/>
      </c>
      <c r="AY255" s="533"/>
      <c r="AZ255" s="533"/>
      <c r="BA255" s="533"/>
      <c r="BB255" s="533"/>
      <c r="BC255" s="533"/>
      <c r="BD255" s="533"/>
      <c r="BE255" s="533"/>
      <c r="BF255" s="533"/>
      <c r="BG255" s="533"/>
      <c r="BH255" s="533"/>
      <c r="BI255" s="533"/>
      <c r="BJ255" s="414">
        <f>IFERROR(IF(AND(BL255=1,BM255=1,SUMIF($C255:$C$525,$C255,$AH255:$AH$525)=$BN255),$BN255,IF($BO255&gt;0,$BO255,IF(AND(B255=B256,C255=C256,D255=D256,J255=J256),AH255+AH256,IF(AND(COUNTIF($C$13:$C254,$C255)&gt;=1,COUNTIF($D$13:$D254,$D255)&gt;=1),0,IF(AND(SUMIF($B255:$B$525,$B255,$AH255:$AH$525)&gt;$AH255,SUMIF($C255:$C$525,$C255,$AH255:$AH$525)&gt;$AH255,SUMIF($D255:$D$525,$D255,$AH255:$AH$525)&gt;$AH255),SUMIF($C255:$C$525,$C255,$BN255:$BN$525),0))))),0)</f>
        <v>0</v>
      </c>
      <c r="BK255" s="534"/>
      <c r="BL255" s="535">
        <f>COUNTIFS('ZASOBY N'!$B252:$B$525,'ZASOBY N'!$B252,'ZASOBY N'!$C252:'ZASOBY N'!$C$525,'ZASOBY N'!$C252,'ZASOBY N'!$D252:'ZASOBY N'!$D$525,'ZASOBY N'!$D252,'ZASOBY N'!$H252:'ZASOBY N'!$H$525,'ZASOBY N'!$H252 )</f>
        <v>0</v>
      </c>
      <c r="BM255" s="536">
        <f>COUNTIFS('ZASOBY N'!$B$10:$B252,'ZASOBY N'!$B252,'ZASOBY N'!$C$10:'ZASOBY N'!$C252,'ZASOBY N'!$C252,'ZASOBY N'!$D$10:'ZASOBY N'!$D252,'ZASOBY N'!$D252,'ZASOBY N'!$H$10:'ZASOBY N'!$H252,'ZASOBY N'!$H252 )</f>
        <v>0</v>
      </c>
      <c r="BN255" s="537">
        <f t="shared" si="148"/>
        <v>0</v>
      </c>
      <c r="BO255" s="538">
        <f t="shared" si="149"/>
        <v>0</v>
      </c>
      <c r="BP255" s="533"/>
      <c r="BQ255" s="533"/>
      <c r="BR255" s="533"/>
      <c r="BS255" s="533"/>
      <c r="BT255" s="533"/>
      <c r="BU255" s="533"/>
      <c r="BV255" s="533"/>
      <c r="BW255" s="539" t="str">
        <f t="shared" si="150"/>
        <v/>
      </c>
      <c r="BX255" s="439" t="str">
        <f>IF(E255=0,"",NN!E255)</f>
        <v/>
      </c>
      <c r="BY255" s="396" t="str">
        <f>IF(A255="","",NN!A255)</f>
        <v/>
      </c>
      <c r="BZ255" s="428" t="str">
        <f>IF(OR(E255=LEGENDA!$D$30,E255=LEGENDA!$D$31,E255=LEGENDA!$D$32,E255=LEGENDA!$D$33,E255=LEGENDA!$D$34,E255=LEGENDA!$D$35,E255=LEGENDA!$D$36,E255=LEGENDA!$D$37),AV255,"")</f>
        <v/>
      </c>
      <c r="CA255" s="428" t="str">
        <f>IF(OR(E255=LEGENDA!$D$30,E255=LEGENDA!$D$31,E255=LEGENDA!$D$32,E255=LEGENDA!$D$33,E255=LEGENDA!$D$34,E255=LEGENDA!$D$35,E255=LEGENDA!$D$36,E255=LEGENDA!$D$37),AG255,"")</f>
        <v/>
      </c>
      <c r="CB255" s="397" t="str">
        <f t="shared" si="151"/>
        <v/>
      </c>
      <c r="CC255" s="397" t="str">
        <f t="shared" si="152"/>
        <v/>
      </c>
      <c r="CD255" s="397" t="str">
        <f t="shared" si="153"/>
        <v/>
      </c>
      <c r="CE255" s="397" t="str">
        <f t="shared" si="154"/>
        <v/>
      </c>
      <c r="CF255" s="397" t="str">
        <f t="shared" si="155"/>
        <v/>
      </c>
      <c r="CG255" s="397" t="str">
        <f t="shared" si="156"/>
        <v/>
      </c>
      <c r="CH255" s="397" t="str">
        <f>IF(OR(E255=LEGENDA!$D$28,E255=LEGENDA!$D$29,E255=LEGENDA!$D$30,E255=LEGENDA!$D$31,E255=LEGENDA!$D$32,E255=LEGENDA!$D$33,E255=LEGENDA!$D$34,E255=LEGENDA!$D$35,E255=LEGENDA!$D$36,E255=LEGENDA!$D$39),1,"")</f>
        <v/>
      </c>
      <c r="CI255" s="397" t="str">
        <f t="shared" si="157"/>
        <v/>
      </c>
      <c r="CJ255" s="397" t="str">
        <f t="shared" si="158"/>
        <v/>
      </c>
    </row>
    <row r="256" spans="1:88" s="50" customFormat="1" ht="16.2" customHeight="1" thickBot="1" x14ac:dyDescent="0.3">
      <c r="A256" s="514" t="str">
        <f>IF('ZASOBY N'!A253="","",'ZASOBY N'!A253)</f>
        <v/>
      </c>
      <c r="B256" s="515" t="str">
        <f>IF('ZASOBY N'!B253="","",'ZASOBY N'!B253)</f>
        <v/>
      </c>
      <c r="C256" s="515" t="str">
        <f>IF('ZASOBY N'!C253="","",'ZASOBY N'!C253)</f>
        <v/>
      </c>
      <c r="D256" s="516" t="str">
        <f>IF('ZASOBY N'!D253="","",'ZASOBY N'!D253)</f>
        <v/>
      </c>
      <c r="E256" s="404"/>
      <c r="F256" s="517"/>
      <c r="G256" s="518"/>
      <c r="H256" s="301"/>
      <c r="I256" s="301"/>
      <c r="J256" s="147" t="str">
        <f>IF('ZASOBY N'!$F253="","",'ZASOBY N'!$F253)</f>
        <v/>
      </c>
      <c r="K256" s="519"/>
      <c r="L256" s="520" t="str">
        <f t="shared" si="136"/>
        <v/>
      </c>
      <c r="M256" s="521"/>
      <c r="N256" s="521"/>
      <c r="O256" s="140" t="str">
        <f>IF(L256="","",IF(OR(E256=LEGENDA!$D$28,E256=LEGENDA!$D$29,E256=LEGENDA!$D$31,E256=LEGENDA!$D$38),0.15,0))</f>
        <v/>
      </c>
      <c r="P256" s="140" t="str">
        <f>IF(L256="","",IF(AND(E256=LEGENDA!$D$39,H256=""),"BRAK kol.7",IF(AND(F256=LEGENDA!$A$105,H256=""),"BRAK kol.7",IF(AND(F256=LEGENDA!$A$106,H256=""),"BRAK kol.7",IF(AND(F256=LEGENDA!$A$107,H256=""),"BRAK kol.7",IF(AND(F256=LEGENDA!$A$108,H256=""),"BRAK kol.7",IF(AND(F256=LEGENDA!$A$109,H256=""),"BRAK kol.7",L256*O256)))))))</f>
        <v/>
      </c>
      <c r="Q256" s="141" t="str">
        <f t="shared" si="127"/>
        <v/>
      </c>
      <c r="R256" s="142" t="str">
        <f t="shared" si="137"/>
        <v/>
      </c>
      <c r="S256" s="522" t="str">
        <f t="shared" si="138"/>
        <v/>
      </c>
      <c r="T256" s="431" t="str">
        <f t="shared" si="128"/>
        <v/>
      </c>
      <c r="U256" s="523"/>
      <c r="V256" s="431" t="str">
        <f t="shared" si="139"/>
        <v/>
      </c>
      <c r="W256" s="524"/>
      <c r="X256" s="302" t="str">
        <f>IF(U256="","",IF(AND(V256="",W256=""),"",IF(AND(E256=LEGENDA!$D$39,H256=""),"BRAK kol.7",IF(AND(F256=LEGENDA!$A$105,H256="",E256=LEGENDA!$D$35),V256*W256,IF(AND(F256=LEGENDA!$A$105,H256="",E256=LEGENDA!$D$36),V256*W256,IF(AND(F256=LEGENDA!$A$105,H256=""),"BRAK kol.7",IF(AND(F256=LEGENDA!$A$106,H256=""),"BRAK kol.7",IF(AND(F256=LEGENDA!$A$107,H256=""),"BRAK kol.7",IF(AND(F256=LEGENDA!$A$108,H256=""),"BRAK kol.7",IF(AND(F256=LEGENDA!$A$109,H256=""),"BRAK kol.7",IF(AND(U256&gt;0,W256=""),"Brakkol21",IF(OR(T256="Błąd kol. 7",T256="Błąd kol.8"),T256,IF(AND(H256="",I256=""),"BRAKkol7-8",V256*W256)))))))))))))</f>
        <v/>
      </c>
      <c r="Y256" s="523"/>
      <c r="Z256" s="431" t="str">
        <f t="shared" si="140"/>
        <v/>
      </c>
      <c r="AA256" s="524"/>
      <c r="AB256" s="525" t="str">
        <f>IF(OR(Y256="",Z256="",AA256=""),"",IF(AND(E256=LEGENDA!$D$39,H256=""),"BRAK kol.7",IF(AND(F256=LEGENDA!$A$105,H256=""),"BRAK kol.7",IF(AND(F256=LEGENDA!$A$106,H256=""),"BRAK kol.7",IF(AND(F256=LEGENDA!$A$107,H256=""),"BRAK kol.7",IF(AND(F256=LEGENDA!$A$108,H256=""),"BRAK kol.7",IF(AND(F256=LEGENDA!$A$109,H256=""),"BRAK kol.7",Z256*AA256)))))))</f>
        <v/>
      </c>
      <c r="AC256" s="302" t="str">
        <f t="shared" si="129"/>
        <v/>
      </c>
      <c r="AD256" s="143" t="str">
        <f>IFERROR(IF(OR(J256="",AC256=""),"",IF(AND(E256=LEGENDA!$D$39,H256="",I256=""),"BRAK kol.7",AC256*$J256)),"BRAK kol.7")</f>
        <v/>
      </c>
      <c r="AE256" s="527" t="str">
        <f t="shared" si="141"/>
        <v/>
      </c>
      <c r="AF256" s="526" t="str">
        <f t="shared" si="142"/>
        <v/>
      </c>
      <c r="AG256" s="526" t="str">
        <f t="shared" si="143"/>
        <v/>
      </c>
      <c r="AH256" s="526" t="str">
        <f t="shared" si="130"/>
        <v/>
      </c>
      <c r="AI256" s="528"/>
      <c r="AJ256" s="529"/>
      <c r="AK256" s="286" t="str">
        <f t="shared" si="131"/>
        <v/>
      </c>
      <c r="AL256" s="287" t="str">
        <f t="shared" si="144"/>
        <v/>
      </c>
      <c r="AM256" s="287" t="str">
        <f t="shared" si="145"/>
        <v/>
      </c>
      <c r="AN256" s="530" t="str">
        <f>IF('ZASOBY N'!BD253="","",'ZASOBY N'!BD253)</f>
        <v/>
      </c>
      <c r="AO256" s="531"/>
      <c r="AP256" s="333">
        <f t="shared" si="132"/>
        <v>0</v>
      </c>
      <c r="AQ256" s="333">
        <f t="shared" si="135"/>
        <v>0</v>
      </c>
      <c r="AR256" s="333">
        <f t="shared" si="135"/>
        <v>0</v>
      </c>
      <c r="AS256" s="333">
        <f t="shared" si="133"/>
        <v>0</v>
      </c>
      <c r="AT256" s="333">
        <f t="shared" si="146"/>
        <v>0</v>
      </c>
      <c r="AU256" s="333">
        <f t="shared" si="134"/>
        <v>0</v>
      </c>
      <c r="AV256" s="532" t="str">
        <f>IF(BJ256=0,"",NN!BJ256)</f>
        <v/>
      </c>
      <c r="AW256" s="460" t="str">
        <f>IF('UPR BILANS N'!W254="","",'UPR BILANS N'!W254)</f>
        <v/>
      </c>
      <c r="AX256" s="533" t="str">
        <f t="shared" si="147"/>
        <v/>
      </c>
      <c r="AY256" s="533"/>
      <c r="AZ256" s="533"/>
      <c r="BA256" s="533"/>
      <c r="BB256" s="533"/>
      <c r="BC256" s="533"/>
      <c r="BD256" s="533"/>
      <c r="BE256" s="533"/>
      <c r="BF256" s="533"/>
      <c r="BG256" s="533"/>
      <c r="BH256" s="533"/>
      <c r="BI256" s="533"/>
      <c r="BJ256" s="414">
        <f>IFERROR(IF(AND(BL256=1,BM256=1,SUMIF($C256:$C$525,$C256,$AH256:$AH$525)=$BN256),$BN256,IF($BO256&gt;0,$BO256,IF(AND(B256=B257,C256=C257,D256=D257,J256=J257),AH256+AH257,IF(AND(COUNTIF($C$13:$C255,$C256)&gt;=1,COUNTIF($D$13:$D255,$D256)&gt;=1),0,IF(AND(SUMIF($B256:$B$525,$B256,$AH256:$AH$525)&gt;$AH256,SUMIF($C256:$C$525,$C256,$AH256:$AH$525)&gt;$AH256,SUMIF($D256:$D$525,$D256,$AH256:$AH$525)&gt;$AH256),SUMIF($C256:$C$525,$C256,$BN256:$BN$525),0))))),0)</f>
        <v>0</v>
      </c>
      <c r="BK256" s="534"/>
      <c r="BL256" s="535">
        <f>COUNTIFS('ZASOBY N'!$B253:$B$525,'ZASOBY N'!$B253,'ZASOBY N'!$C253:'ZASOBY N'!$C$525,'ZASOBY N'!$C253,'ZASOBY N'!$D253:'ZASOBY N'!$D$525,'ZASOBY N'!$D253,'ZASOBY N'!$H253:'ZASOBY N'!$H$525,'ZASOBY N'!$H253 )</f>
        <v>0</v>
      </c>
      <c r="BM256" s="536">
        <f>COUNTIFS('ZASOBY N'!$B$10:$B253,'ZASOBY N'!$B253,'ZASOBY N'!$C$10:'ZASOBY N'!$C253,'ZASOBY N'!$C253,'ZASOBY N'!$D$10:'ZASOBY N'!$D253,'ZASOBY N'!$D253,'ZASOBY N'!$H$10:'ZASOBY N'!$H253,'ZASOBY N'!$H253 )</f>
        <v>0</v>
      </c>
      <c r="BN256" s="537">
        <f t="shared" si="148"/>
        <v>0</v>
      </c>
      <c r="BO256" s="538">
        <f t="shared" si="149"/>
        <v>0</v>
      </c>
      <c r="BP256" s="533"/>
      <c r="BQ256" s="533"/>
      <c r="BR256" s="533"/>
      <c r="BS256" s="533"/>
      <c r="BT256" s="533"/>
      <c r="BU256" s="533"/>
      <c r="BV256" s="533"/>
      <c r="BW256" s="539" t="str">
        <f t="shared" si="150"/>
        <v/>
      </c>
      <c r="BX256" s="439" t="str">
        <f>IF(E256=0,"",NN!E256)</f>
        <v/>
      </c>
      <c r="BY256" s="396" t="str">
        <f>IF(A256="","",NN!A256)</f>
        <v/>
      </c>
      <c r="BZ256" s="428" t="str">
        <f>IF(OR(E256=LEGENDA!$D$30,E256=LEGENDA!$D$31,E256=LEGENDA!$D$32,E256=LEGENDA!$D$33,E256=LEGENDA!$D$34,E256=LEGENDA!$D$35,E256=LEGENDA!$D$36,E256=LEGENDA!$D$37),AV256,"")</f>
        <v/>
      </c>
      <c r="CA256" s="428" t="str">
        <f>IF(OR(E256=LEGENDA!$D$30,E256=LEGENDA!$D$31,E256=LEGENDA!$D$32,E256=LEGENDA!$D$33,E256=LEGENDA!$D$34,E256=LEGENDA!$D$35,E256=LEGENDA!$D$36,E256=LEGENDA!$D$37),AG256,"")</f>
        <v/>
      </c>
      <c r="CB256" s="397" t="str">
        <f t="shared" si="151"/>
        <v/>
      </c>
      <c r="CC256" s="397" t="str">
        <f t="shared" si="152"/>
        <v/>
      </c>
      <c r="CD256" s="397" t="str">
        <f t="shared" si="153"/>
        <v/>
      </c>
      <c r="CE256" s="397" t="str">
        <f t="shared" si="154"/>
        <v/>
      </c>
      <c r="CF256" s="397" t="str">
        <f t="shared" si="155"/>
        <v/>
      </c>
      <c r="CG256" s="397" t="str">
        <f t="shared" si="156"/>
        <v/>
      </c>
      <c r="CH256" s="397" t="str">
        <f>IF(OR(E256=LEGENDA!$D$28,E256=LEGENDA!$D$29,E256=LEGENDA!$D$30,E256=LEGENDA!$D$31,E256=LEGENDA!$D$32,E256=LEGENDA!$D$33,E256=LEGENDA!$D$34,E256=LEGENDA!$D$35,E256=LEGENDA!$D$36,E256=LEGENDA!$D$39),1,"")</f>
        <v/>
      </c>
      <c r="CI256" s="397" t="str">
        <f t="shared" si="157"/>
        <v/>
      </c>
      <c r="CJ256" s="397" t="str">
        <f t="shared" si="158"/>
        <v/>
      </c>
    </row>
    <row r="257" spans="1:88" s="50" customFormat="1" ht="16.2" customHeight="1" thickBot="1" x14ac:dyDescent="0.3">
      <c r="A257" s="514" t="str">
        <f>IF('ZASOBY N'!A254="","",'ZASOBY N'!A254)</f>
        <v/>
      </c>
      <c r="B257" s="515" t="str">
        <f>IF('ZASOBY N'!B254="","",'ZASOBY N'!B254)</f>
        <v/>
      </c>
      <c r="C257" s="515" t="str">
        <f>IF('ZASOBY N'!C254="","",'ZASOBY N'!C254)</f>
        <v/>
      </c>
      <c r="D257" s="516" t="str">
        <f>IF('ZASOBY N'!D254="","",'ZASOBY N'!D254)</f>
        <v/>
      </c>
      <c r="E257" s="404"/>
      <c r="F257" s="517"/>
      <c r="G257" s="518"/>
      <c r="H257" s="301"/>
      <c r="I257" s="301"/>
      <c r="J257" s="147" t="str">
        <f>IF('ZASOBY N'!$F254="","",'ZASOBY N'!$F254)</f>
        <v/>
      </c>
      <c r="K257" s="519"/>
      <c r="L257" s="520" t="str">
        <f t="shared" si="136"/>
        <v/>
      </c>
      <c r="M257" s="521"/>
      <c r="N257" s="521"/>
      <c r="O257" s="140" t="str">
        <f>IF(L257="","",IF(OR(E257=LEGENDA!$D$28,E257=LEGENDA!$D$29,E257=LEGENDA!$D$31,E257=LEGENDA!$D$38),0.15,0))</f>
        <v/>
      </c>
      <c r="P257" s="140" t="str">
        <f>IF(L257="","",IF(AND(E257=LEGENDA!$D$39,H257=""),"BRAK kol.7",IF(AND(F257=LEGENDA!$A$105,H257=""),"BRAK kol.7",IF(AND(F257=LEGENDA!$A$106,H257=""),"BRAK kol.7",IF(AND(F257=LEGENDA!$A$107,H257=""),"BRAK kol.7",IF(AND(F257=LEGENDA!$A$108,H257=""),"BRAK kol.7",IF(AND(F257=LEGENDA!$A$109,H257=""),"BRAK kol.7",L257*O257)))))))</f>
        <v/>
      </c>
      <c r="Q257" s="141" t="str">
        <f t="shared" si="127"/>
        <v/>
      </c>
      <c r="R257" s="142" t="str">
        <f t="shared" si="137"/>
        <v/>
      </c>
      <c r="S257" s="522" t="str">
        <f t="shared" si="138"/>
        <v/>
      </c>
      <c r="T257" s="431" t="str">
        <f t="shared" si="128"/>
        <v/>
      </c>
      <c r="U257" s="523"/>
      <c r="V257" s="431" t="str">
        <f t="shared" si="139"/>
        <v/>
      </c>
      <c r="W257" s="524"/>
      <c r="X257" s="302" t="str">
        <f>IF(U257="","",IF(AND(V257="",W257=""),"",IF(AND(E257=LEGENDA!$D$39,H257=""),"BRAK kol.7",IF(AND(F257=LEGENDA!$A$105,H257="",E257=LEGENDA!$D$35),V257*W257,IF(AND(F257=LEGENDA!$A$105,H257="",E257=LEGENDA!$D$36),V257*W257,IF(AND(F257=LEGENDA!$A$105,H257=""),"BRAK kol.7",IF(AND(F257=LEGENDA!$A$106,H257=""),"BRAK kol.7",IF(AND(F257=LEGENDA!$A$107,H257=""),"BRAK kol.7",IF(AND(F257=LEGENDA!$A$108,H257=""),"BRAK kol.7",IF(AND(F257=LEGENDA!$A$109,H257=""),"BRAK kol.7",IF(AND(U257&gt;0,W257=""),"Brakkol21",IF(OR(T257="Błąd kol. 7",T257="Błąd kol.8"),T257,IF(AND(H257="",I257=""),"BRAKkol7-8",V257*W257)))))))))))))</f>
        <v/>
      </c>
      <c r="Y257" s="523"/>
      <c r="Z257" s="431" t="str">
        <f t="shared" si="140"/>
        <v/>
      </c>
      <c r="AA257" s="524"/>
      <c r="AB257" s="525" t="str">
        <f>IF(OR(Y257="",Z257="",AA257=""),"",IF(AND(E257=LEGENDA!$D$39,H257=""),"BRAK kol.7",IF(AND(F257=LEGENDA!$A$105,H257=""),"BRAK kol.7",IF(AND(F257=LEGENDA!$A$106,H257=""),"BRAK kol.7",IF(AND(F257=LEGENDA!$A$107,H257=""),"BRAK kol.7",IF(AND(F257=LEGENDA!$A$108,H257=""),"BRAK kol.7",IF(AND(F257=LEGENDA!$A$109,H257=""),"BRAK kol.7",Z257*AA257)))))))</f>
        <v/>
      </c>
      <c r="AC257" s="302" t="str">
        <f t="shared" si="129"/>
        <v/>
      </c>
      <c r="AD257" s="143" t="str">
        <f>IFERROR(IF(OR(J257="",AC257=""),"",IF(AND(E257=LEGENDA!$D$39,H257="",I257=""),"BRAK kol.7",AC257*$J257)),"BRAK kol.7")</f>
        <v/>
      </c>
      <c r="AE257" s="527" t="str">
        <f t="shared" si="141"/>
        <v/>
      </c>
      <c r="AF257" s="526" t="str">
        <f t="shared" si="142"/>
        <v/>
      </c>
      <c r="AG257" s="526" t="str">
        <f t="shared" si="143"/>
        <v/>
      </c>
      <c r="AH257" s="526" t="str">
        <f t="shared" si="130"/>
        <v/>
      </c>
      <c r="AI257" s="528"/>
      <c r="AJ257" s="529"/>
      <c r="AK257" s="286" t="str">
        <f t="shared" si="131"/>
        <v/>
      </c>
      <c r="AL257" s="287" t="str">
        <f t="shared" si="144"/>
        <v/>
      </c>
      <c r="AM257" s="287" t="str">
        <f t="shared" si="145"/>
        <v/>
      </c>
      <c r="AN257" s="530" t="str">
        <f>IF('ZASOBY N'!BD254="","",'ZASOBY N'!BD254)</f>
        <v/>
      </c>
      <c r="AO257" s="531"/>
      <c r="AP257" s="333">
        <f t="shared" si="132"/>
        <v>0</v>
      </c>
      <c r="AQ257" s="333">
        <f t="shared" si="135"/>
        <v>0</v>
      </c>
      <c r="AR257" s="333">
        <f t="shared" si="135"/>
        <v>0</v>
      </c>
      <c r="AS257" s="333">
        <f t="shared" si="133"/>
        <v>0</v>
      </c>
      <c r="AT257" s="333">
        <f t="shared" si="146"/>
        <v>0</v>
      </c>
      <c r="AU257" s="333">
        <f t="shared" si="134"/>
        <v>0</v>
      </c>
      <c r="AV257" s="532" t="str">
        <f>IF(BJ257=0,"",NN!BJ257)</f>
        <v/>
      </c>
      <c r="AW257" s="460" t="str">
        <f>IF('UPR BILANS N'!W255="","",'UPR BILANS N'!W255)</f>
        <v/>
      </c>
      <c r="AX257" s="533" t="str">
        <f t="shared" si="147"/>
        <v/>
      </c>
      <c r="AY257" s="533"/>
      <c r="AZ257" s="533"/>
      <c r="BA257" s="533"/>
      <c r="BB257" s="533"/>
      <c r="BC257" s="533"/>
      <c r="BD257" s="533"/>
      <c r="BE257" s="533"/>
      <c r="BF257" s="533"/>
      <c r="BG257" s="533"/>
      <c r="BH257" s="533"/>
      <c r="BI257" s="533"/>
      <c r="BJ257" s="414">
        <f>IFERROR(IF(AND(BL257=1,BM257=1,SUMIF($C257:$C$525,$C257,$AH257:$AH$525)=$BN257),$BN257,IF($BO257&gt;0,$BO257,IF(AND(B257=B258,C257=C258,D257=D258,J257=J258),AH257+AH258,IF(AND(COUNTIF($C$13:$C256,$C257)&gt;=1,COUNTIF($D$13:$D256,$D257)&gt;=1),0,IF(AND(SUMIF($B257:$B$525,$B257,$AH257:$AH$525)&gt;$AH257,SUMIF($C257:$C$525,$C257,$AH257:$AH$525)&gt;$AH257,SUMIF($D257:$D$525,$D257,$AH257:$AH$525)&gt;$AH257),SUMIF($C257:$C$525,$C257,$BN257:$BN$525),0))))),0)</f>
        <v>0</v>
      </c>
      <c r="BK257" s="534"/>
      <c r="BL257" s="535">
        <f>COUNTIFS('ZASOBY N'!$B254:$B$525,'ZASOBY N'!$B254,'ZASOBY N'!$C254:'ZASOBY N'!$C$525,'ZASOBY N'!$C254,'ZASOBY N'!$D254:'ZASOBY N'!$D$525,'ZASOBY N'!$D254,'ZASOBY N'!$H254:'ZASOBY N'!$H$525,'ZASOBY N'!$H254 )</f>
        <v>0</v>
      </c>
      <c r="BM257" s="536">
        <f>COUNTIFS('ZASOBY N'!$B$10:$B254,'ZASOBY N'!$B254,'ZASOBY N'!$C$10:'ZASOBY N'!$C254,'ZASOBY N'!$C254,'ZASOBY N'!$D$10:'ZASOBY N'!$D254,'ZASOBY N'!$D254,'ZASOBY N'!$H$10:'ZASOBY N'!$H254,'ZASOBY N'!$H254 )</f>
        <v>0</v>
      </c>
      <c r="BN257" s="537">
        <f t="shared" si="148"/>
        <v>0</v>
      </c>
      <c r="BO257" s="538">
        <f t="shared" si="149"/>
        <v>0</v>
      </c>
      <c r="BP257" s="533"/>
      <c r="BQ257" s="533"/>
      <c r="BR257" s="533"/>
      <c r="BS257" s="533"/>
      <c r="BT257" s="533"/>
      <c r="BU257" s="533"/>
      <c r="BV257" s="533"/>
      <c r="BW257" s="539" t="str">
        <f t="shared" si="150"/>
        <v/>
      </c>
      <c r="BX257" s="439" t="str">
        <f>IF(E257=0,"",NN!E257)</f>
        <v/>
      </c>
      <c r="BY257" s="396" t="str">
        <f>IF(A257="","",NN!A257)</f>
        <v/>
      </c>
      <c r="BZ257" s="428" t="str">
        <f>IF(OR(E257=LEGENDA!$D$30,E257=LEGENDA!$D$31,E257=LEGENDA!$D$32,E257=LEGENDA!$D$33,E257=LEGENDA!$D$34,E257=LEGENDA!$D$35,E257=LEGENDA!$D$36,E257=LEGENDA!$D$37),AV257,"")</f>
        <v/>
      </c>
      <c r="CA257" s="428" t="str">
        <f>IF(OR(E257=LEGENDA!$D$30,E257=LEGENDA!$D$31,E257=LEGENDA!$D$32,E257=LEGENDA!$D$33,E257=LEGENDA!$D$34,E257=LEGENDA!$D$35,E257=LEGENDA!$D$36,E257=LEGENDA!$D$37),AG257,"")</f>
        <v/>
      </c>
      <c r="CB257" s="397" t="str">
        <f t="shared" si="151"/>
        <v/>
      </c>
      <c r="CC257" s="397" t="str">
        <f t="shared" si="152"/>
        <v/>
      </c>
      <c r="CD257" s="397" t="str">
        <f t="shared" si="153"/>
        <v/>
      </c>
      <c r="CE257" s="397" t="str">
        <f t="shared" si="154"/>
        <v/>
      </c>
      <c r="CF257" s="397" t="str">
        <f t="shared" si="155"/>
        <v/>
      </c>
      <c r="CG257" s="397" t="str">
        <f t="shared" si="156"/>
        <v/>
      </c>
      <c r="CH257" s="397" t="str">
        <f>IF(OR(E257=LEGENDA!$D$28,E257=LEGENDA!$D$29,E257=LEGENDA!$D$30,E257=LEGENDA!$D$31,E257=LEGENDA!$D$32,E257=LEGENDA!$D$33,E257=LEGENDA!$D$34,E257=LEGENDA!$D$35,E257=LEGENDA!$D$36,E257=LEGENDA!$D$39),1,"")</f>
        <v/>
      </c>
      <c r="CI257" s="397" t="str">
        <f t="shared" si="157"/>
        <v/>
      </c>
      <c r="CJ257" s="397" t="str">
        <f t="shared" si="158"/>
        <v/>
      </c>
    </row>
    <row r="258" spans="1:88" s="50" customFormat="1" ht="16.2" customHeight="1" thickBot="1" x14ac:dyDescent="0.3">
      <c r="A258" s="514" t="str">
        <f>IF('ZASOBY N'!A255="","",'ZASOBY N'!A255)</f>
        <v/>
      </c>
      <c r="B258" s="515" t="str">
        <f>IF('ZASOBY N'!B255="","",'ZASOBY N'!B255)</f>
        <v/>
      </c>
      <c r="C258" s="515" t="str">
        <f>IF('ZASOBY N'!C255="","",'ZASOBY N'!C255)</f>
        <v/>
      </c>
      <c r="D258" s="516" t="str">
        <f>IF('ZASOBY N'!D255="","",'ZASOBY N'!D255)</f>
        <v/>
      </c>
      <c r="E258" s="404"/>
      <c r="F258" s="517"/>
      <c r="G258" s="518"/>
      <c r="H258" s="301"/>
      <c r="I258" s="301"/>
      <c r="J258" s="147" t="str">
        <f>IF('ZASOBY N'!$F255="","",'ZASOBY N'!$F255)</f>
        <v/>
      </c>
      <c r="K258" s="519"/>
      <c r="L258" s="520" t="str">
        <f t="shared" si="136"/>
        <v/>
      </c>
      <c r="M258" s="521"/>
      <c r="N258" s="521"/>
      <c r="O258" s="140" t="str">
        <f>IF(L258="","",IF(OR(E258=LEGENDA!$D$28,E258=LEGENDA!$D$29,E258=LEGENDA!$D$31,E258=LEGENDA!$D$38),0.15,0))</f>
        <v/>
      </c>
      <c r="P258" s="140" t="str">
        <f>IF(L258="","",IF(AND(E258=LEGENDA!$D$39,H258=""),"BRAK kol.7",IF(AND(F258=LEGENDA!$A$105,H258=""),"BRAK kol.7",IF(AND(F258=LEGENDA!$A$106,H258=""),"BRAK kol.7",IF(AND(F258=LEGENDA!$A$107,H258=""),"BRAK kol.7",IF(AND(F258=LEGENDA!$A$108,H258=""),"BRAK kol.7",IF(AND(F258=LEGENDA!$A$109,H258=""),"BRAK kol.7",L258*O258)))))))</f>
        <v/>
      </c>
      <c r="Q258" s="141" t="str">
        <f t="shared" si="127"/>
        <v/>
      </c>
      <c r="R258" s="142" t="str">
        <f t="shared" si="137"/>
        <v/>
      </c>
      <c r="S258" s="522" t="str">
        <f t="shared" si="138"/>
        <v/>
      </c>
      <c r="T258" s="431" t="str">
        <f t="shared" si="128"/>
        <v/>
      </c>
      <c r="U258" s="523"/>
      <c r="V258" s="431" t="str">
        <f t="shared" si="139"/>
        <v/>
      </c>
      <c r="W258" s="524"/>
      <c r="X258" s="302" t="str">
        <f>IF(U258="","",IF(AND(V258="",W258=""),"",IF(AND(E258=LEGENDA!$D$39,H258=""),"BRAK kol.7",IF(AND(F258=LEGENDA!$A$105,H258="",E258=LEGENDA!$D$35),V258*W258,IF(AND(F258=LEGENDA!$A$105,H258="",E258=LEGENDA!$D$36),V258*W258,IF(AND(F258=LEGENDA!$A$105,H258=""),"BRAK kol.7",IF(AND(F258=LEGENDA!$A$106,H258=""),"BRAK kol.7",IF(AND(F258=LEGENDA!$A$107,H258=""),"BRAK kol.7",IF(AND(F258=LEGENDA!$A$108,H258=""),"BRAK kol.7",IF(AND(F258=LEGENDA!$A$109,H258=""),"BRAK kol.7",IF(AND(U258&gt;0,W258=""),"Brakkol21",IF(OR(T258="Błąd kol. 7",T258="Błąd kol.8"),T258,IF(AND(H258="",I258=""),"BRAKkol7-8",V258*W258)))))))))))))</f>
        <v/>
      </c>
      <c r="Y258" s="523"/>
      <c r="Z258" s="431" t="str">
        <f t="shared" si="140"/>
        <v/>
      </c>
      <c r="AA258" s="524"/>
      <c r="AB258" s="525" t="str">
        <f>IF(OR(Y258="",Z258="",AA258=""),"",IF(AND(E258=LEGENDA!$D$39,H258=""),"BRAK kol.7",IF(AND(F258=LEGENDA!$A$105,H258=""),"BRAK kol.7",IF(AND(F258=LEGENDA!$A$106,H258=""),"BRAK kol.7",IF(AND(F258=LEGENDA!$A$107,H258=""),"BRAK kol.7",IF(AND(F258=LEGENDA!$A$108,H258=""),"BRAK kol.7",IF(AND(F258=LEGENDA!$A$109,H258=""),"BRAK kol.7",Z258*AA258)))))))</f>
        <v/>
      </c>
      <c r="AC258" s="302" t="str">
        <f t="shared" si="129"/>
        <v/>
      </c>
      <c r="AD258" s="143" t="str">
        <f>IFERROR(IF(OR(J258="",AC258=""),"",IF(AND(E258=LEGENDA!$D$39,H258="",I258=""),"BRAK kol.7",AC258*$J258)),"BRAK kol.7")</f>
        <v/>
      </c>
      <c r="AE258" s="527" t="str">
        <f t="shared" si="141"/>
        <v/>
      </c>
      <c r="AF258" s="526" t="str">
        <f t="shared" si="142"/>
        <v/>
      </c>
      <c r="AG258" s="526" t="str">
        <f t="shared" si="143"/>
        <v/>
      </c>
      <c r="AH258" s="526" t="str">
        <f t="shared" si="130"/>
        <v/>
      </c>
      <c r="AI258" s="528"/>
      <c r="AJ258" s="529"/>
      <c r="AK258" s="286" t="str">
        <f t="shared" si="131"/>
        <v/>
      </c>
      <c r="AL258" s="287" t="str">
        <f t="shared" si="144"/>
        <v/>
      </c>
      <c r="AM258" s="287" t="str">
        <f t="shared" si="145"/>
        <v/>
      </c>
      <c r="AN258" s="530" t="str">
        <f>IF('ZASOBY N'!BD255="","",'ZASOBY N'!BD255)</f>
        <v/>
      </c>
      <c r="AO258" s="531"/>
      <c r="AP258" s="333">
        <f t="shared" si="132"/>
        <v>0</v>
      </c>
      <c r="AQ258" s="333">
        <f t="shared" si="135"/>
        <v>0</v>
      </c>
      <c r="AR258" s="333">
        <f t="shared" si="135"/>
        <v>0</v>
      </c>
      <c r="AS258" s="333">
        <f t="shared" si="133"/>
        <v>0</v>
      </c>
      <c r="AT258" s="333">
        <f t="shared" si="146"/>
        <v>0</v>
      </c>
      <c r="AU258" s="333">
        <f t="shared" si="134"/>
        <v>0</v>
      </c>
      <c r="AV258" s="532" t="str">
        <f>IF(BJ258=0,"",NN!BJ258)</f>
        <v/>
      </c>
      <c r="AW258" s="460" t="str">
        <f>IF('UPR BILANS N'!W256="","",'UPR BILANS N'!W256)</f>
        <v/>
      </c>
      <c r="AX258" s="533" t="str">
        <f t="shared" si="147"/>
        <v/>
      </c>
      <c r="AY258" s="533"/>
      <c r="AZ258" s="533"/>
      <c r="BA258" s="533"/>
      <c r="BB258" s="533"/>
      <c r="BC258" s="533"/>
      <c r="BD258" s="533"/>
      <c r="BE258" s="533"/>
      <c r="BF258" s="533"/>
      <c r="BG258" s="533"/>
      <c r="BH258" s="533"/>
      <c r="BI258" s="533"/>
      <c r="BJ258" s="414">
        <f>IFERROR(IF(AND(BL258=1,BM258=1,SUMIF($C258:$C$525,$C258,$AH258:$AH$525)=$BN258),$BN258,IF($BO258&gt;0,$BO258,IF(AND(B258=B259,C258=C259,D258=D259,J258=J259),AH258+AH259,IF(AND(COUNTIF($C$13:$C257,$C258)&gt;=1,COUNTIF($D$13:$D257,$D258)&gt;=1),0,IF(AND(SUMIF($B258:$B$525,$B258,$AH258:$AH$525)&gt;$AH258,SUMIF($C258:$C$525,$C258,$AH258:$AH$525)&gt;$AH258,SUMIF($D258:$D$525,$D258,$AH258:$AH$525)&gt;$AH258),SUMIF($C258:$C$525,$C258,$BN258:$BN$525),0))))),0)</f>
        <v>0</v>
      </c>
      <c r="BK258" s="534"/>
      <c r="BL258" s="535">
        <f>COUNTIFS('ZASOBY N'!$B255:$B$525,'ZASOBY N'!$B255,'ZASOBY N'!$C255:'ZASOBY N'!$C$525,'ZASOBY N'!$C255,'ZASOBY N'!$D255:'ZASOBY N'!$D$525,'ZASOBY N'!$D255,'ZASOBY N'!$H255:'ZASOBY N'!$H$525,'ZASOBY N'!$H255 )</f>
        <v>0</v>
      </c>
      <c r="BM258" s="536">
        <f>COUNTIFS('ZASOBY N'!$B$10:$B255,'ZASOBY N'!$B255,'ZASOBY N'!$C$10:'ZASOBY N'!$C255,'ZASOBY N'!$C255,'ZASOBY N'!$D$10:'ZASOBY N'!$D255,'ZASOBY N'!$D255,'ZASOBY N'!$H$10:'ZASOBY N'!$H255,'ZASOBY N'!$H255 )</f>
        <v>0</v>
      </c>
      <c r="BN258" s="537">
        <f t="shared" si="148"/>
        <v>0</v>
      </c>
      <c r="BO258" s="538">
        <f t="shared" si="149"/>
        <v>0</v>
      </c>
      <c r="BP258" s="533"/>
      <c r="BQ258" s="533"/>
      <c r="BR258" s="533"/>
      <c r="BS258" s="533"/>
      <c r="BT258" s="533"/>
      <c r="BU258" s="533"/>
      <c r="BV258" s="533"/>
      <c r="BW258" s="539" t="str">
        <f t="shared" si="150"/>
        <v/>
      </c>
      <c r="BX258" s="439" t="str">
        <f>IF(E258=0,"",NN!E258)</f>
        <v/>
      </c>
      <c r="BY258" s="396" t="str">
        <f>IF(A258="","",NN!A258)</f>
        <v/>
      </c>
      <c r="BZ258" s="428" t="str">
        <f>IF(OR(E258=LEGENDA!$D$30,E258=LEGENDA!$D$31,E258=LEGENDA!$D$32,E258=LEGENDA!$D$33,E258=LEGENDA!$D$34,E258=LEGENDA!$D$35,E258=LEGENDA!$D$36,E258=LEGENDA!$D$37),AV258,"")</f>
        <v/>
      </c>
      <c r="CA258" s="428" t="str">
        <f>IF(OR(E258=LEGENDA!$D$30,E258=LEGENDA!$D$31,E258=LEGENDA!$D$32,E258=LEGENDA!$D$33,E258=LEGENDA!$D$34,E258=LEGENDA!$D$35,E258=LEGENDA!$D$36,E258=LEGENDA!$D$37),AG258,"")</f>
        <v/>
      </c>
      <c r="CB258" s="397" t="str">
        <f t="shared" si="151"/>
        <v/>
      </c>
      <c r="CC258" s="397" t="str">
        <f t="shared" si="152"/>
        <v/>
      </c>
      <c r="CD258" s="397" t="str">
        <f t="shared" si="153"/>
        <v/>
      </c>
      <c r="CE258" s="397" t="str">
        <f t="shared" si="154"/>
        <v/>
      </c>
      <c r="CF258" s="397" t="str">
        <f t="shared" si="155"/>
        <v/>
      </c>
      <c r="CG258" s="397" t="str">
        <f t="shared" si="156"/>
        <v/>
      </c>
      <c r="CH258" s="397" t="str">
        <f>IF(OR(E258=LEGENDA!$D$28,E258=LEGENDA!$D$29,E258=LEGENDA!$D$30,E258=LEGENDA!$D$31,E258=LEGENDA!$D$32,E258=LEGENDA!$D$33,E258=LEGENDA!$D$34,E258=LEGENDA!$D$35,E258=LEGENDA!$D$36,E258=LEGENDA!$D$39),1,"")</f>
        <v/>
      </c>
      <c r="CI258" s="397" t="str">
        <f t="shared" si="157"/>
        <v/>
      </c>
      <c r="CJ258" s="397" t="str">
        <f t="shared" si="158"/>
        <v/>
      </c>
    </row>
    <row r="259" spans="1:88" s="50" customFormat="1" ht="16.2" customHeight="1" thickBot="1" x14ac:dyDescent="0.3">
      <c r="A259" s="514" t="str">
        <f>IF('ZASOBY N'!A256="","",'ZASOBY N'!A256)</f>
        <v/>
      </c>
      <c r="B259" s="515" t="str">
        <f>IF('ZASOBY N'!B256="","",'ZASOBY N'!B256)</f>
        <v/>
      </c>
      <c r="C259" s="515" t="str">
        <f>IF('ZASOBY N'!C256="","",'ZASOBY N'!C256)</f>
        <v/>
      </c>
      <c r="D259" s="516" t="str">
        <f>IF('ZASOBY N'!D256="","",'ZASOBY N'!D256)</f>
        <v/>
      </c>
      <c r="E259" s="404"/>
      <c r="F259" s="517"/>
      <c r="G259" s="518"/>
      <c r="H259" s="301"/>
      <c r="I259" s="301"/>
      <c r="J259" s="147" t="str">
        <f>IF('ZASOBY N'!$F256="","",'ZASOBY N'!$F256)</f>
        <v/>
      </c>
      <c r="K259" s="519"/>
      <c r="L259" s="520" t="str">
        <f t="shared" si="136"/>
        <v/>
      </c>
      <c r="M259" s="521"/>
      <c r="N259" s="521"/>
      <c r="O259" s="140" t="str">
        <f>IF(L259="","",IF(OR(E259=LEGENDA!$D$28,E259=LEGENDA!$D$29,E259=LEGENDA!$D$31,E259=LEGENDA!$D$38),0.15,0))</f>
        <v/>
      </c>
      <c r="P259" s="140" t="str">
        <f>IF(L259="","",IF(AND(E259=LEGENDA!$D$39,H259=""),"BRAK kol.7",IF(AND(F259=LEGENDA!$A$105,H259=""),"BRAK kol.7",IF(AND(F259=LEGENDA!$A$106,H259=""),"BRAK kol.7",IF(AND(F259=LEGENDA!$A$107,H259=""),"BRAK kol.7",IF(AND(F259=LEGENDA!$A$108,H259=""),"BRAK kol.7",IF(AND(F259=LEGENDA!$A$109,H259=""),"BRAK kol.7",L259*O259)))))))</f>
        <v/>
      </c>
      <c r="Q259" s="141" t="str">
        <f t="shared" si="127"/>
        <v/>
      </c>
      <c r="R259" s="142" t="str">
        <f t="shared" si="137"/>
        <v/>
      </c>
      <c r="S259" s="522" t="str">
        <f t="shared" si="138"/>
        <v/>
      </c>
      <c r="T259" s="431" t="str">
        <f t="shared" si="128"/>
        <v/>
      </c>
      <c r="U259" s="523"/>
      <c r="V259" s="431" t="str">
        <f t="shared" si="139"/>
        <v/>
      </c>
      <c r="W259" s="524"/>
      <c r="X259" s="302" t="str">
        <f>IF(U259="","",IF(AND(V259="",W259=""),"",IF(AND(E259=LEGENDA!$D$39,H259=""),"BRAK kol.7",IF(AND(F259=LEGENDA!$A$105,H259="",E259=LEGENDA!$D$35),V259*W259,IF(AND(F259=LEGENDA!$A$105,H259="",E259=LEGENDA!$D$36),V259*W259,IF(AND(F259=LEGENDA!$A$105,H259=""),"BRAK kol.7",IF(AND(F259=LEGENDA!$A$106,H259=""),"BRAK kol.7",IF(AND(F259=LEGENDA!$A$107,H259=""),"BRAK kol.7",IF(AND(F259=LEGENDA!$A$108,H259=""),"BRAK kol.7",IF(AND(F259=LEGENDA!$A$109,H259=""),"BRAK kol.7",IF(AND(U259&gt;0,W259=""),"Brakkol21",IF(OR(T259="Błąd kol. 7",T259="Błąd kol.8"),T259,IF(AND(H259="",I259=""),"BRAKkol7-8",V259*W259)))))))))))))</f>
        <v/>
      </c>
      <c r="Y259" s="523"/>
      <c r="Z259" s="431" t="str">
        <f t="shared" si="140"/>
        <v/>
      </c>
      <c r="AA259" s="524"/>
      <c r="AB259" s="525" t="str">
        <f>IF(OR(Y259="",Z259="",AA259=""),"",IF(AND(E259=LEGENDA!$D$39,H259=""),"BRAK kol.7",IF(AND(F259=LEGENDA!$A$105,H259=""),"BRAK kol.7",IF(AND(F259=LEGENDA!$A$106,H259=""),"BRAK kol.7",IF(AND(F259=LEGENDA!$A$107,H259=""),"BRAK kol.7",IF(AND(F259=LEGENDA!$A$108,H259=""),"BRAK kol.7",IF(AND(F259=LEGENDA!$A$109,H259=""),"BRAK kol.7",Z259*AA259)))))))</f>
        <v/>
      </c>
      <c r="AC259" s="302" t="str">
        <f t="shared" si="129"/>
        <v/>
      </c>
      <c r="AD259" s="143" t="str">
        <f>IFERROR(IF(OR(J259="",AC259=""),"",IF(AND(E259=LEGENDA!$D$39,H259="",I259=""),"BRAK kol.7",AC259*$J259)),"BRAK kol.7")</f>
        <v/>
      </c>
      <c r="AE259" s="527" t="str">
        <f t="shared" si="141"/>
        <v/>
      </c>
      <c r="AF259" s="526" t="str">
        <f t="shared" si="142"/>
        <v/>
      </c>
      <c r="AG259" s="526" t="str">
        <f t="shared" si="143"/>
        <v/>
      </c>
      <c r="AH259" s="526" t="str">
        <f t="shared" si="130"/>
        <v/>
      </c>
      <c r="AI259" s="528"/>
      <c r="AJ259" s="529"/>
      <c r="AK259" s="286" t="str">
        <f t="shared" si="131"/>
        <v/>
      </c>
      <c r="AL259" s="287" t="str">
        <f t="shared" si="144"/>
        <v/>
      </c>
      <c r="AM259" s="287" t="str">
        <f t="shared" si="145"/>
        <v/>
      </c>
      <c r="AN259" s="530" t="str">
        <f>IF('ZASOBY N'!BD256="","",'ZASOBY N'!BD256)</f>
        <v/>
      </c>
      <c r="AO259" s="531"/>
      <c r="AP259" s="333">
        <f t="shared" si="132"/>
        <v>0</v>
      </c>
      <c r="AQ259" s="333">
        <f t="shared" si="135"/>
        <v>0</v>
      </c>
      <c r="AR259" s="333">
        <f t="shared" si="135"/>
        <v>0</v>
      </c>
      <c r="AS259" s="333">
        <f t="shared" si="133"/>
        <v>0</v>
      </c>
      <c r="AT259" s="333">
        <f t="shared" si="146"/>
        <v>0</v>
      </c>
      <c r="AU259" s="333">
        <f t="shared" si="134"/>
        <v>0</v>
      </c>
      <c r="AV259" s="532" t="str">
        <f>IF(BJ259=0,"",NN!BJ259)</f>
        <v/>
      </c>
      <c r="AW259" s="460" t="str">
        <f>IF('UPR BILANS N'!W257="","",'UPR BILANS N'!W257)</f>
        <v/>
      </c>
      <c r="AX259" s="533" t="str">
        <f t="shared" si="147"/>
        <v/>
      </c>
      <c r="AY259" s="533"/>
      <c r="AZ259" s="533"/>
      <c r="BA259" s="533"/>
      <c r="BB259" s="533"/>
      <c r="BC259" s="533"/>
      <c r="BD259" s="533"/>
      <c r="BE259" s="533"/>
      <c r="BF259" s="533"/>
      <c r="BG259" s="533"/>
      <c r="BH259" s="533"/>
      <c r="BI259" s="533"/>
      <c r="BJ259" s="414">
        <f>IFERROR(IF(AND(BL259=1,BM259=1,SUMIF($C259:$C$525,$C259,$AH259:$AH$525)=$BN259),$BN259,IF($BO259&gt;0,$BO259,IF(AND(B259=B260,C259=C260,D259=D260,J259=J260),AH259+AH260,IF(AND(COUNTIF($C$13:$C258,$C259)&gt;=1,COUNTIF($D$13:$D258,$D259)&gt;=1),0,IF(AND(SUMIF($B259:$B$525,$B259,$AH259:$AH$525)&gt;$AH259,SUMIF($C259:$C$525,$C259,$AH259:$AH$525)&gt;$AH259,SUMIF($D259:$D$525,$D259,$AH259:$AH$525)&gt;$AH259),SUMIF($C259:$C$525,$C259,$BN259:$BN$525),0))))),0)</f>
        <v>0</v>
      </c>
      <c r="BK259" s="534"/>
      <c r="BL259" s="535">
        <f>COUNTIFS('ZASOBY N'!$B256:$B$525,'ZASOBY N'!$B256,'ZASOBY N'!$C256:'ZASOBY N'!$C$525,'ZASOBY N'!$C256,'ZASOBY N'!$D256:'ZASOBY N'!$D$525,'ZASOBY N'!$D256,'ZASOBY N'!$H256:'ZASOBY N'!$H$525,'ZASOBY N'!$H256 )</f>
        <v>0</v>
      </c>
      <c r="BM259" s="536">
        <f>COUNTIFS('ZASOBY N'!$B$10:$B256,'ZASOBY N'!$B256,'ZASOBY N'!$C$10:'ZASOBY N'!$C256,'ZASOBY N'!$C256,'ZASOBY N'!$D$10:'ZASOBY N'!$D256,'ZASOBY N'!$D256,'ZASOBY N'!$H$10:'ZASOBY N'!$H256,'ZASOBY N'!$H256 )</f>
        <v>0</v>
      </c>
      <c r="BN259" s="537">
        <f t="shared" si="148"/>
        <v>0</v>
      </c>
      <c r="BO259" s="538">
        <f t="shared" si="149"/>
        <v>0</v>
      </c>
      <c r="BP259" s="533"/>
      <c r="BQ259" s="533"/>
      <c r="BR259" s="533"/>
      <c r="BS259" s="533"/>
      <c r="BT259" s="533"/>
      <c r="BU259" s="533"/>
      <c r="BV259" s="533"/>
      <c r="BW259" s="539" t="str">
        <f t="shared" si="150"/>
        <v/>
      </c>
      <c r="BX259" s="439" t="str">
        <f>IF(E259=0,"",NN!E259)</f>
        <v/>
      </c>
      <c r="BY259" s="396" t="str">
        <f>IF(A259="","",NN!A259)</f>
        <v/>
      </c>
      <c r="BZ259" s="428" t="str">
        <f>IF(OR(E259=LEGENDA!$D$30,E259=LEGENDA!$D$31,E259=LEGENDA!$D$32,E259=LEGENDA!$D$33,E259=LEGENDA!$D$34,E259=LEGENDA!$D$35,E259=LEGENDA!$D$36,E259=LEGENDA!$D$37),AV259,"")</f>
        <v/>
      </c>
      <c r="CA259" s="428" t="str">
        <f>IF(OR(E259=LEGENDA!$D$30,E259=LEGENDA!$D$31,E259=LEGENDA!$D$32,E259=LEGENDA!$D$33,E259=LEGENDA!$D$34,E259=LEGENDA!$D$35,E259=LEGENDA!$D$36,E259=LEGENDA!$D$37),AG259,"")</f>
        <v/>
      </c>
      <c r="CB259" s="397" t="str">
        <f t="shared" si="151"/>
        <v/>
      </c>
      <c r="CC259" s="397" t="str">
        <f t="shared" si="152"/>
        <v/>
      </c>
      <c r="CD259" s="397" t="str">
        <f t="shared" si="153"/>
        <v/>
      </c>
      <c r="CE259" s="397" t="str">
        <f t="shared" si="154"/>
        <v/>
      </c>
      <c r="CF259" s="397" t="str">
        <f t="shared" si="155"/>
        <v/>
      </c>
      <c r="CG259" s="397" t="str">
        <f t="shared" si="156"/>
        <v/>
      </c>
      <c r="CH259" s="397" t="str">
        <f>IF(OR(E259=LEGENDA!$D$28,E259=LEGENDA!$D$29,E259=LEGENDA!$D$30,E259=LEGENDA!$D$31,E259=LEGENDA!$D$32,E259=LEGENDA!$D$33,E259=LEGENDA!$D$34,E259=LEGENDA!$D$35,E259=LEGENDA!$D$36,E259=LEGENDA!$D$39),1,"")</f>
        <v/>
      </c>
      <c r="CI259" s="397" t="str">
        <f t="shared" si="157"/>
        <v/>
      </c>
      <c r="CJ259" s="397" t="str">
        <f t="shared" si="158"/>
        <v/>
      </c>
    </row>
    <row r="260" spans="1:88" s="50" customFormat="1" ht="16.2" customHeight="1" thickBot="1" x14ac:dyDescent="0.3">
      <c r="A260" s="514" t="str">
        <f>IF('ZASOBY N'!A257="","",'ZASOBY N'!A257)</f>
        <v/>
      </c>
      <c r="B260" s="515" t="str">
        <f>IF('ZASOBY N'!B257="","",'ZASOBY N'!B257)</f>
        <v/>
      </c>
      <c r="C260" s="515" t="str">
        <f>IF('ZASOBY N'!C257="","",'ZASOBY N'!C257)</f>
        <v/>
      </c>
      <c r="D260" s="516" t="str">
        <f>IF('ZASOBY N'!D257="","",'ZASOBY N'!D257)</f>
        <v/>
      </c>
      <c r="E260" s="404"/>
      <c r="F260" s="517"/>
      <c r="G260" s="518"/>
      <c r="H260" s="301"/>
      <c r="I260" s="301"/>
      <c r="J260" s="147" t="str">
        <f>IF('ZASOBY N'!$F257="","",'ZASOBY N'!$F257)</f>
        <v/>
      </c>
      <c r="K260" s="519"/>
      <c r="L260" s="520" t="str">
        <f t="shared" si="136"/>
        <v/>
      </c>
      <c r="M260" s="521"/>
      <c r="N260" s="521"/>
      <c r="O260" s="140" t="str">
        <f>IF(L260="","",IF(OR(E260=LEGENDA!$D$28,E260=LEGENDA!$D$29,E260=LEGENDA!$D$31,E260=LEGENDA!$D$38),0.15,0))</f>
        <v/>
      </c>
      <c r="P260" s="140" t="str">
        <f>IF(L260="","",IF(AND(E260=LEGENDA!$D$39,H260=""),"BRAK kol.7",IF(AND(F260=LEGENDA!$A$105,H260=""),"BRAK kol.7",IF(AND(F260=LEGENDA!$A$106,H260=""),"BRAK kol.7",IF(AND(F260=LEGENDA!$A$107,H260=""),"BRAK kol.7",IF(AND(F260=LEGENDA!$A$108,H260=""),"BRAK kol.7",IF(AND(F260=LEGENDA!$A$109,H260=""),"BRAK kol.7",L260*O260)))))))</f>
        <v/>
      </c>
      <c r="Q260" s="141" t="str">
        <f t="shared" si="127"/>
        <v/>
      </c>
      <c r="R260" s="142" t="str">
        <f t="shared" si="137"/>
        <v/>
      </c>
      <c r="S260" s="522" t="str">
        <f t="shared" si="138"/>
        <v/>
      </c>
      <c r="T260" s="431" t="str">
        <f t="shared" si="128"/>
        <v/>
      </c>
      <c r="U260" s="523"/>
      <c r="V260" s="431" t="str">
        <f t="shared" si="139"/>
        <v/>
      </c>
      <c r="W260" s="524"/>
      <c r="X260" s="302" t="str">
        <f>IF(U260="","",IF(AND(V260="",W260=""),"",IF(AND(E260=LEGENDA!$D$39,H260=""),"BRAK kol.7",IF(AND(F260=LEGENDA!$A$105,H260="",E260=LEGENDA!$D$35),V260*W260,IF(AND(F260=LEGENDA!$A$105,H260="",E260=LEGENDA!$D$36),V260*W260,IF(AND(F260=LEGENDA!$A$105,H260=""),"BRAK kol.7",IF(AND(F260=LEGENDA!$A$106,H260=""),"BRAK kol.7",IF(AND(F260=LEGENDA!$A$107,H260=""),"BRAK kol.7",IF(AND(F260=LEGENDA!$A$108,H260=""),"BRAK kol.7",IF(AND(F260=LEGENDA!$A$109,H260=""),"BRAK kol.7",IF(AND(U260&gt;0,W260=""),"Brakkol21",IF(OR(T260="Błąd kol. 7",T260="Błąd kol.8"),T260,IF(AND(H260="",I260=""),"BRAKkol7-8",V260*W260)))))))))))))</f>
        <v/>
      </c>
      <c r="Y260" s="523"/>
      <c r="Z260" s="431" t="str">
        <f t="shared" si="140"/>
        <v/>
      </c>
      <c r="AA260" s="524"/>
      <c r="AB260" s="525" t="str">
        <f>IF(OR(Y260="",Z260="",AA260=""),"",IF(AND(E260=LEGENDA!$D$39,H260=""),"BRAK kol.7",IF(AND(F260=LEGENDA!$A$105,H260=""),"BRAK kol.7",IF(AND(F260=LEGENDA!$A$106,H260=""),"BRAK kol.7",IF(AND(F260=LEGENDA!$A$107,H260=""),"BRAK kol.7",IF(AND(F260=LEGENDA!$A$108,H260=""),"BRAK kol.7",IF(AND(F260=LEGENDA!$A$109,H260=""),"BRAK kol.7",Z260*AA260)))))))</f>
        <v/>
      </c>
      <c r="AC260" s="302" t="str">
        <f t="shared" si="129"/>
        <v/>
      </c>
      <c r="AD260" s="143" t="str">
        <f>IFERROR(IF(OR(J260="",AC260=""),"",IF(AND(E260=LEGENDA!$D$39,H260="",I260=""),"BRAK kol.7",AC260*$J260)),"BRAK kol.7")</f>
        <v/>
      </c>
      <c r="AE260" s="527" t="str">
        <f t="shared" si="141"/>
        <v/>
      </c>
      <c r="AF260" s="526" t="str">
        <f t="shared" si="142"/>
        <v/>
      </c>
      <c r="AG260" s="526" t="str">
        <f t="shared" si="143"/>
        <v/>
      </c>
      <c r="AH260" s="526" t="str">
        <f t="shared" si="130"/>
        <v/>
      </c>
      <c r="AI260" s="528"/>
      <c r="AJ260" s="529"/>
      <c r="AK260" s="286" t="str">
        <f t="shared" si="131"/>
        <v/>
      </c>
      <c r="AL260" s="287" t="str">
        <f t="shared" si="144"/>
        <v/>
      </c>
      <c r="AM260" s="287" t="str">
        <f t="shared" si="145"/>
        <v/>
      </c>
      <c r="AN260" s="530" t="str">
        <f>IF('ZASOBY N'!BD257="","",'ZASOBY N'!BD257)</f>
        <v/>
      </c>
      <c r="AO260" s="531"/>
      <c r="AP260" s="333">
        <f t="shared" si="132"/>
        <v>0</v>
      </c>
      <c r="AQ260" s="333">
        <f t="shared" si="135"/>
        <v>0</v>
      </c>
      <c r="AR260" s="333">
        <f t="shared" si="135"/>
        <v>0</v>
      </c>
      <c r="AS260" s="333">
        <f t="shared" si="133"/>
        <v>0</v>
      </c>
      <c r="AT260" s="333">
        <f t="shared" si="146"/>
        <v>0</v>
      </c>
      <c r="AU260" s="333">
        <f t="shared" si="134"/>
        <v>0</v>
      </c>
      <c r="AV260" s="532" t="str">
        <f>IF(BJ260=0,"",NN!BJ260)</f>
        <v/>
      </c>
      <c r="AW260" s="460" t="str">
        <f>IF('UPR BILANS N'!W258="","",'UPR BILANS N'!W258)</f>
        <v/>
      </c>
      <c r="AX260" s="533" t="str">
        <f t="shared" si="147"/>
        <v/>
      </c>
      <c r="AY260" s="533"/>
      <c r="AZ260" s="533"/>
      <c r="BA260" s="533"/>
      <c r="BB260" s="533"/>
      <c r="BC260" s="533"/>
      <c r="BD260" s="533"/>
      <c r="BE260" s="533"/>
      <c r="BF260" s="533"/>
      <c r="BG260" s="533"/>
      <c r="BH260" s="533"/>
      <c r="BI260" s="533"/>
      <c r="BJ260" s="414">
        <f>IFERROR(IF(AND(BL260=1,BM260=1,SUMIF($C260:$C$525,$C260,$AH260:$AH$525)=$BN260),$BN260,IF($BO260&gt;0,$BO260,IF(AND(B260=B261,C260=C261,D260=D261,J260=J261),AH260+AH261,IF(AND(COUNTIF($C$13:$C259,$C260)&gt;=1,COUNTIF($D$13:$D259,$D260)&gt;=1),0,IF(AND(SUMIF($B260:$B$525,$B260,$AH260:$AH$525)&gt;$AH260,SUMIF($C260:$C$525,$C260,$AH260:$AH$525)&gt;$AH260,SUMIF($D260:$D$525,$D260,$AH260:$AH$525)&gt;$AH260),SUMIF($C260:$C$525,$C260,$BN260:$BN$525),0))))),0)</f>
        <v>0</v>
      </c>
      <c r="BK260" s="534"/>
      <c r="BL260" s="535">
        <f>COUNTIFS('ZASOBY N'!$B257:$B$525,'ZASOBY N'!$B257,'ZASOBY N'!$C257:'ZASOBY N'!$C$525,'ZASOBY N'!$C257,'ZASOBY N'!$D257:'ZASOBY N'!$D$525,'ZASOBY N'!$D257,'ZASOBY N'!$H257:'ZASOBY N'!$H$525,'ZASOBY N'!$H257 )</f>
        <v>0</v>
      </c>
      <c r="BM260" s="536">
        <f>COUNTIFS('ZASOBY N'!$B$10:$B257,'ZASOBY N'!$B257,'ZASOBY N'!$C$10:'ZASOBY N'!$C257,'ZASOBY N'!$C257,'ZASOBY N'!$D$10:'ZASOBY N'!$D257,'ZASOBY N'!$D257,'ZASOBY N'!$H$10:'ZASOBY N'!$H257,'ZASOBY N'!$H257 )</f>
        <v>0</v>
      </c>
      <c r="BN260" s="537">
        <f t="shared" si="148"/>
        <v>0</v>
      </c>
      <c r="BO260" s="538">
        <f t="shared" si="149"/>
        <v>0</v>
      </c>
      <c r="BP260" s="533"/>
      <c r="BQ260" s="533"/>
      <c r="BR260" s="533"/>
      <c r="BS260" s="533"/>
      <c r="BT260" s="533"/>
      <c r="BU260" s="533"/>
      <c r="BV260" s="533"/>
      <c r="BW260" s="539" t="str">
        <f t="shared" si="150"/>
        <v/>
      </c>
      <c r="BX260" s="439" t="str">
        <f>IF(E260=0,"",NN!E260)</f>
        <v/>
      </c>
      <c r="BY260" s="396" t="str">
        <f>IF(A260="","",NN!A260)</f>
        <v/>
      </c>
      <c r="BZ260" s="428" t="str">
        <f>IF(OR(E260=LEGENDA!$D$30,E260=LEGENDA!$D$31,E260=LEGENDA!$D$32,E260=LEGENDA!$D$33,E260=LEGENDA!$D$34,E260=LEGENDA!$D$35,E260=LEGENDA!$D$36,E260=LEGENDA!$D$37),AV260,"")</f>
        <v/>
      </c>
      <c r="CA260" s="428" t="str">
        <f>IF(OR(E260=LEGENDA!$D$30,E260=LEGENDA!$D$31,E260=LEGENDA!$D$32,E260=LEGENDA!$D$33,E260=LEGENDA!$D$34,E260=LEGENDA!$D$35,E260=LEGENDA!$D$36,E260=LEGENDA!$D$37),AG260,"")</f>
        <v/>
      </c>
      <c r="CB260" s="397" t="str">
        <f t="shared" si="151"/>
        <v/>
      </c>
      <c r="CC260" s="397" t="str">
        <f t="shared" si="152"/>
        <v/>
      </c>
      <c r="CD260" s="397" t="str">
        <f t="shared" si="153"/>
        <v/>
      </c>
      <c r="CE260" s="397" t="str">
        <f t="shared" si="154"/>
        <v/>
      </c>
      <c r="CF260" s="397" t="str">
        <f t="shared" si="155"/>
        <v/>
      </c>
      <c r="CG260" s="397" t="str">
        <f t="shared" si="156"/>
        <v/>
      </c>
      <c r="CH260" s="397" t="str">
        <f>IF(OR(E260=LEGENDA!$D$28,E260=LEGENDA!$D$29,E260=LEGENDA!$D$30,E260=LEGENDA!$D$31,E260=LEGENDA!$D$32,E260=LEGENDA!$D$33,E260=LEGENDA!$D$34,E260=LEGENDA!$D$35,E260=LEGENDA!$D$36,E260=LEGENDA!$D$39),1,"")</f>
        <v/>
      </c>
      <c r="CI260" s="397" t="str">
        <f t="shared" si="157"/>
        <v/>
      </c>
      <c r="CJ260" s="397" t="str">
        <f t="shared" si="158"/>
        <v/>
      </c>
    </row>
    <row r="261" spans="1:88" s="50" customFormat="1" ht="16.2" customHeight="1" thickBot="1" x14ac:dyDescent="0.3">
      <c r="A261" s="514" t="str">
        <f>IF('ZASOBY N'!A258="","",'ZASOBY N'!A258)</f>
        <v/>
      </c>
      <c r="B261" s="515" t="str">
        <f>IF('ZASOBY N'!B258="","",'ZASOBY N'!B258)</f>
        <v/>
      </c>
      <c r="C261" s="515" t="str">
        <f>IF('ZASOBY N'!C258="","",'ZASOBY N'!C258)</f>
        <v/>
      </c>
      <c r="D261" s="516" t="str">
        <f>IF('ZASOBY N'!D258="","",'ZASOBY N'!D258)</f>
        <v/>
      </c>
      <c r="E261" s="404"/>
      <c r="F261" s="517"/>
      <c r="G261" s="518"/>
      <c r="H261" s="301"/>
      <c r="I261" s="301"/>
      <c r="J261" s="147" t="str">
        <f>IF('ZASOBY N'!$F258="","",'ZASOBY N'!$F258)</f>
        <v/>
      </c>
      <c r="K261" s="519"/>
      <c r="L261" s="520" t="str">
        <f t="shared" si="136"/>
        <v/>
      </c>
      <c r="M261" s="521"/>
      <c r="N261" s="521"/>
      <c r="O261" s="140" t="str">
        <f>IF(L261="","",IF(OR(E261=LEGENDA!$D$28,E261=LEGENDA!$D$29,E261=LEGENDA!$D$31,E261=LEGENDA!$D$38),0.15,0))</f>
        <v/>
      </c>
      <c r="P261" s="140" t="str">
        <f>IF(L261="","",IF(AND(E261=LEGENDA!$D$39,H261=""),"BRAK kol.7",IF(AND(F261=LEGENDA!$A$105,H261=""),"BRAK kol.7",IF(AND(F261=LEGENDA!$A$106,H261=""),"BRAK kol.7",IF(AND(F261=LEGENDA!$A$107,H261=""),"BRAK kol.7",IF(AND(F261=LEGENDA!$A$108,H261=""),"BRAK kol.7",IF(AND(F261=LEGENDA!$A$109,H261=""),"BRAK kol.7",L261*O261)))))))</f>
        <v/>
      </c>
      <c r="Q261" s="141" t="str">
        <f t="shared" si="127"/>
        <v/>
      </c>
      <c r="R261" s="142" t="str">
        <f t="shared" si="137"/>
        <v/>
      </c>
      <c r="S261" s="522" t="str">
        <f t="shared" si="138"/>
        <v/>
      </c>
      <c r="T261" s="431" t="str">
        <f t="shared" si="128"/>
        <v/>
      </c>
      <c r="U261" s="523"/>
      <c r="V261" s="431" t="str">
        <f t="shared" si="139"/>
        <v/>
      </c>
      <c r="W261" s="524"/>
      <c r="X261" s="302" t="str">
        <f>IF(U261="","",IF(AND(V261="",W261=""),"",IF(AND(E261=LEGENDA!$D$39,H261=""),"BRAK kol.7",IF(AND(F261=LEGENDA!$A$105,H261="",E261=LEGENDA!$D$35),V261*W261,IF(AND(F261=LEGENDA!$A$105,H261="",E261=LEGENDA!$D$36),V261*W261,IF(AND(F261=LEGENDA!$A$105,H261=""),"BRAK kol.7",IF(AND(F261=LEGENDA!$A$106,H261=""),"BRAK kol.7",IF(AND(F261=LEGENDA!$A$107,H261=""),"BRAK kol.7",IF(AND(F261=LEGENDA!$A$108,H261=""),"BRAK kol.7",IF(AND(F261=LEGENDA!$A$109,H261=""),"BRAK kol.7",IF(AND(U261&gt;0,W261=""),"Brakkol21",IF(OR(T261="Błąd kol. 7",T261="Błąd kol.8"),T261,IF(AND(H261="",I261=""),"BRAKkol7-8",V261*W261)))))))))))))</f>
        <v/>
      </c>
      <c r="Y261" s="523"/>
      <c r="Z261" s="431" t="str">
        <f t="shared" si="140"/>
        <v/>
      </c>
      <c r="AA261" s="524"/>
      <c r="AB261" s="525" t="str">
        <f>IF(OR(Y261="",Z261="",AA261=""),"",IF(AND(E261=LEGENDA!$D$39,H261=""),"BRAK kol.7",IF(AND(F261=LEGENDA!$A$105,H261=""),"BRAK kol.7",IF(AND(F261=LEGENDA!$A$106,H261=""),"BRAK kol.7",IF(AND(F261=LEGENDA!$A$107,H261=""),"BRAK kol.7",IF(AND(F261=LEGENDA!$A$108,H261=""),"BRAK kol.7",IF(AND(F261=LEGENDA!$A$109,H261=""),"BRAK kol.7",Z261*AA261)))))))</f>
        <v/>
      </c>
      <c r="AC261" s="302" t="str">
        <f t="shared" si="129"/>
        <v/>
      </c>
      <c r="AD261" s="143" t="str">
        <f>IFERROR(IF(OR(J261="",AC261=""),"",IF(AND(E261=LEGENDA!$D$39,H261="",I261=""),"BRAK kol.7",AC261*$J261)),"BRAK kol.7")</f>
        <v/>
      </c>
      <c r="AE261" s="527" t="str">
        <f t="shared" si="141"/>
        <v/>
      </c>
      <c r="AF261" s="526" t="str">
        <f t="shared" si="142"/>
        <v/>
      </c>
      <c r="AG261" s="526" t="str">
        <f t="shared" si="143"/>
        <v/>
      </c>
      <c r="AH261" s="526" t="str">
        <f t="shared" si="130"/>
        <v/>
      </c>
      <c r="AI261" s="528"/>
      <c r="AJ261" s="529"/>
      <c r="AK261" s="286" t="str">
        <f t="shared" si="131"/>
        <v/>
      </c>
      <c r="AL261" s="287" t="str">
        <f t="shared" si="144"/>
        <v/>
      </c>
      <c r="AM261" s="287" t="str">
        <f t="shared" si="145"/>
        <v/>
      </c>
      <c r="AN261" s="530" t="str">
        <f>IF('ZASOBY N'!BD258="","",'ZASOBY N'!BD258)</f>
        <v/>
      </c>
      <c r="AO261" s="531"/>
      <c r="AP261" s="333">
        <f t="shared" si="132"/>
        <v>0</v>
      </c>
      <c r="AQ261" s="333">
        <f t="shared" si="135"/>
        <v>0</v>
      </c>
      <c r="AR261" s="333">
        <f t="shared" si="135"/>
        <v>0</v>
      </c>
      <c r="AS261" s="333">
        <f t="shared" si="133"/>
        <v>0</v>
      </c>
      <c r="AT261" s="333">
        <f t="shared" si="146"/>
        <v>0</v>
      </c>
      <c r="AU261" s="333">
        <f t="shared" si="134"/>
        <v>0</v>
      </c>
      <c r="AV261" s="532" t="str">
        <f>IF(BJ261=0,"",NN!BJ261)</f>
        <v/>
      </c>
      <c r="AW261" s="460" t="str">
        <f>IF('UPR BILANS N'!W259="","",'UPR BILANS N'!W259)</f>
        <v/>
      </c>
      <c r="AX261" s="533" t="str">
        <f t="shared" si="147"/>
        <v/>
      </c>
      <c r="AY261" s="533"/>
      <c r="AZ261" s="533"/>
      <c r="BA261" s="533"/>
      <c r="BB261" s="533"/>
      <c r="BC261" s="533"/>
      <c r="BD261" s="533"/>
      <c r="BE261" s="533"/>
      <c r="BF261" s="533"/>
      <c r="BG261" s="533"/>
      <c r="BH261" s="533"/>
      <c r="BI261" s="533"/>
      <c r="BJ261" s="414">
        <f>IFERROR(IF(AND(BL261=1,BM261=1,SUMIF($C261:$C$525,$C261,$AH261:$AH$525)=$BN261),$BN261,IF($BO261&gt;0,$BO261,IF(AND(B261=B262,C261=C262,D261=D262,J261=J262),AH261+AH262,IF(AND(COUNTIF($C$13:$C260,$C261)&gt;=1,COUNTIF($D$13:$D260,$D261)&gt;=1),0,IF(AND(SUMIF($B261:$B$525,$B261,$AH261:$AH$525)&gt;$AH261,SUMIF($C261:$C$525,$C261,$AH261:$AH$525)&gt;$AH261,SUMIF($D261:$D$525,$D261,$AH261:$AH$525)&gt;$AH261),SUMIF($C261:$C$525,$C261,$BN261:$BN$525),0))))),0)</f>
        <v>0</v>
      </c>
      <c r="BK261" s="534"/>
      <c r="BL261" s="535">
        <f>COUNTIFS('ZASOBY N'!$B258:$B$525,'ZASOBY N'!$B258,'ZASOBY N'!$C258:'ZASOBY N'!$C$525,'ZASOBY N'!$C258,'ZASOBY N'!$D258:'ZASOBY N'!$D$525,'ZASOBY N'!$D258,'ZASOBY N'!$H258:'ZASOBY N'!$H$525,'ZASOBY N'!$H258 )</f>
        <v>0</v>
      </c>
      <c r="BM261" s="536">
        <f>COUNTIFS('ZASOBY N'!$B$10:$B258,'ZASOBY N'!$B258,'ZASOBY N'!$C$10:'ZASOBY N'!$C258,'ZASOBY N'!$C258,'ZASOBY N'!$D$10:'ZASOBY N'!$D258,'ZASOBY N'!$D258,'ZASOBY N'!$H$10:'ZASOBY N'!$H258,'ZASOBY N'!$H258 )</f>
        <v>0</v>
      </c>
      <c r="BN261" s="537">
        <f t="shared" si="148"/>
        <v>0</v>
      </c>
      <c r="BO261" s="538">
        <f t="shared" si="149"/>
        <v>0</v>
      </c>
      <c r="BP261" s="533"/>
      <c r="BQ261" s="533"/>
      <c r="BR261" s="533"/>
      <c r="BS261" s="533"/>
      <c r="BT261" s="533"/>
      <c r="BU261" s="533"/>
      <c r="BV261" s="533"/>
      <c r="BW261" s="539" t="str">
        <f t="shared" si="150"/>
        <v/>
      </c>
      <c r="BX261" s="439" t="str">
        <f>IF(E261=0,"",NN!E261)</f>
        <v/>
      </c>
      <c r="BY261" s="396" t="str">
        <f>IF(A261="","",NN!A261)</f>
        <v/>
      </c>
      <c r="BZ261" s="428" t="str">
        <f>IF(OR(E261=LEGENDA!$D$30,E261=LEGENDA!$D$31,E261=LEGENDA!$D$32,E261=LEGENDA!$D$33,E261=LEGENDA!$D$34,E261=LEGENDA!$D$35,E261=LEGENDA!$D$36,E261=LEGENDA!$D$37),AV261,"")</f>
        <v/>
      </c>
      <c r="CA261" s="428" t="str">
        <f>IF(OR(E261=LEGENDA!$D$30,E261=LEGENDA!$D$31,E261=LEGENDA!$D$32,E261=LEGENDA!$D$33,E261=LEGENDA!$D$34,E261=LEGENDA!$D$35,E261=LEGENDA!$D$36,E261=LEGENDA!$D$37),AG261,"")</f>
        <v/>
      </c>
      <c r="CB261" s="397" t="str">
        <f t="shared" si="151"/>
        <v/>
      </c>
      <c r="CC261" s="397" t="str">
        <f t="shared" si="152"/>
        <v/>
      </c>
      <c r="CD261" s="397" t="str">
        <f t="shared" si="153"/>
        <v/>
      </c>
      <c r="CE261" s="397" t="str">
        <f t="shared" si="154"/>
        <v/>
      </c>
      <c r="CF261" s="397" t="str">
        <f t="shared" si="155"/>
        <v/>
      </c>
      <c r="CG261" s="397" t="str">
        <f t="shared" si="156"/>
        <v/>
      </c>
      <c r="CH261" s="397" t="str">
        <f>IF(OR(E261=LEGENDA!$D$28,E261=LEGENDA!$D$29,E261=LEGENDA!$D$30,E261=LEGENDA!$D$31,E261=LEGENDA!$D$32,E261=LEGENDA!$D$33,E261=LEGENDA!$D$34,E261=LEGENDA!$D$35,E261=LEGENDA!$D$36,E261=LEGENDA!$D$39),1,"")</f>
        <v/>
      </c>
      <c r="CI261" s="397" t="str">
        <f t="shared" si="157"/>
        <v/>
      </c>
      <c r="CJ261" s="397" t="str">
        <f t="shared" si="158"/>
        <v/>
      </c>
    </row>
    <row r="262" spans="1:88" s="50" customFormat="1" ht="16.2" customHeight="1" thickBot="1" x14ac:dyDescent="0.3">
      <c r="A262" s="514" t="str">
        <f>IF('ZASOBY N'!A259="","",'ZASOBY N'!A259)</f>
        <v/>
      </c>
      <c r="B262" s="515" t="str">
        <f>IF('ZASOBY N'!B259="","",'ZASOBY N'!B259)</f>
        <v/>
      </c>
      <c r="C262" s="515" t="str">
        <f>IF('ZASOBY N'!C259="","",'ZASOBY N'!C259)</f>
        <v/>
      </c>
      <c r="D262" s="516" t="str">
        <f>IF('ZASOBY N'!D259="","",'ZASOBY N'!D259)</f>
        <v/>
      </c>
      <c r="E262" s="404"/>
      <c r="F262" s="517"/>
      <c r="G262" s="518"/>
      <c r="H262" s="301"/>
      <c r="I262" s="301"/>
      <c r="J262" s="147" t="str">
        <f>IF('ZASOBY N'!$F259="","",'ZASOBY N'!$F259)</f>
        <v/>
      </c>
      <c r="K262" s="519"/>
      <c r="L262" s="520" t="str">
        <f t="shared" si="136"/>
        <v/>
      </c>
      <c r="M262" s="521"/>
      <c r="N262" s="521"/>
      <c r="O262" s="140" t="str">
        <f>IF(L262="","",IF(OR(E262=LEGENDA!$D$28,E262=LEGENDA!$D$29,E262=LEGENDA!$D$31,E262=LEGENDA!$D$38),0.15,0))</f>
        <v/>
      </c>
      <c r="P262" s="140" t="str">
        <f>IF(L262="","",IF(AND(E262=LEGENDA!$D$39,H262=""),"BRAK kol.7",IF(AND(F262=LEGENDA!$A$105,H262=""),"BRAK kol.7",IF(AND(F262=LEGENDA!$A$106,H262=""),"BRAK kol.7",IF(AND(F262=LEGENDA!$A$107,H262=""),"BRAK kol.7",IF(AND(F262=LEGENDA!$A$108,H262=""),"BRAK kol.7",IF(AND(F262=LEGENDA!$A$109,H262=""),"BRAK kol.7",L262*O262)))))))</f>
        <v/>
      </c>
      <c r="Q262" s="141" t="str">
        <f t="shared" si="127"/>
        <v/>
      </c>
      <c r="R262" s="142" t="str">
        <f t="shared" si="137"/>
        <v/>
      </c>
      <c r="S262" s="522" t="str">
        <f t="shared" si="138"/>
        <v/>
      </c>
      <c r="T262" s="431" t="str">
        <f t="shared" si="128"/>
        <v/>
      </c>
      <c r="U262" s="523"/>
      <c r="V262" s="431" t="str">
        <f t="shared" si="139"/>
        <v/>
      </c>
      <c r="W262" s="524"/>
      <c r="X262" s="302" t="str">
        <f>IF(U262="","",IF(AND(V262="",W262=""),"",IF(AND(E262=LEGENDA!$D$39,H262=""),"BRAK kol.7",IF(AND(F262=LEGENDA!$A$105,H262="",E262=LEGENDA!$D$35),V262*W262,IF(AND(F262=LEGENDA!$A$105,H262="",E262=LEGENDA!$D$36),V262*W262,IF(AND(F262=LEGENDA!$A$105,H262=""),"BRAK kol.7",IF(AND(F262=LEGENDA!$A$106,H262=""),"BRAK kol.7",IF(AND(F262=LEGENDA!$A$107,H262=""),"BRAK kol.7",IF(AND(F262=LEGENDA!$A$108,H262=""),"BRAK kol.7",IF(AND(F262=LEGENDA!$A$109,H262=""),"BRAK kol.7",IF(AND(U262&gt;0,W262=""),"Brakkol21",IF(OR(T262="Błąd kol. 7",T262="Błąd kol.8"),T262,IF(AND(H262="",I262=""),"BRAKkol7-8",V262*W262)))))))))))))</f>
        <v/>
      </c>
      <c r="Y262" s="523"/>
      <c r="Z262" s="431" t="str">
        <f t="shared" si="140"/>
        <v/>
      </c>
      <c r="AA262" s="524"/>
      <c r="AB262" s="525" t="str">
        <f>IF(OR(Y262="",Z262="",AA262=""),"",IF(AND(E262=LEGENDA!$D$39,H262=""),"BRAK kol.7",IF(AND(F262=LEGENDA!$A$105,H262=""),"BRAK kol.7",IF(AND(F262=LEGENDA!$A$106,H262=""),"BRAK kol.7",IF(AND(F262=LEGENDA!$A$107,H262=""),"BRAK kol.7",IF(AND(F262=LEGENDA!$A$108,H262=""),"BRAK kol.7",IF(AND(F262=LEGENDA!$A$109,H262=""),"BRAK kol.7",Z262*AA262)))))))</f>
        <v/>
      </c>
      <c r="AC262" s="302" t="str">
        <f t="shared" si="129"/>
        <v/>
      </c>
      <c r="AD262" s="143" t="str">
        <f>IFERROR(IF(OR(J262="",AC262=""),"",IF(AND(E262=LEGENDA!$D$39,H262="",I262=""),"BRAK kol.7",AC262*$J262)),"BRAK kol.7")</f>
        <v/>
      </c>
      <c r="AE262" s="527" t="str">
        <f t="shared" si="141"/>
        <v/>
      </c>
      <c r="AF262" s="526" t="str">
        <f t="shared" si="142"/>
        <v/>
      </c>
      <c r="AG262" s="526" t="str">
        <f t="shared" si="143"/>
        <v/>
      </c>
      <c r="AH262" s="526" t="str">
        <f t="shared" si="130"/>
        <v/>
      </c>
      <c r="AI262" s="528"/>
      <c r="AJ262" s="529"/>
      <c r="AK262" s="286" t="str">
        <f t="shared" si="131"/>
        <v/>
      </c>
      <c r="AL262" s="287" t="str">
        <f t="shared" si="144"/>
        <v/>
      </c>
      <c r="AM262" s="287" t="str">
        <f t="shared" si="145"/>
        <v/>
      </c>
      <c r="AN262" s="530" t="str">
        <f>IF('ZASOBY N'!BD259="","",'ZASOBY N'!BD259)</f>
        <v/>
      </c>
      <c r="AO262" s="531"/>
      <c r="AP262" s="333">
        <f t="shared" si="132"/>
        <v>0</v>
      </c>
      <c r="AQ262" s="333">
        <f t="shared" si="135"/>
        <v>0</v>
      </c>
      <c r="AR262" s="333">
        <f t="shared" si="135"/>
        <v>0</v>
      </c>
      <c r="AS262" s="333">
        <f t="shared" si="133"/>
        <v>0</v>
      </c>
      <c r="AT262" s="333">
        <f t="shared" si="146"/>
        <v>0</v>
      </c>
      <c r="AU262" s="333">
        <f t="shared" si="134"/>
        <v>0</v>
      </c>
      <c r="AV262" s="532" t="str">
        <f>IF(BJ262=0,"",NN!BJ262)</f>
        <v/>
      </c>
      <c r="AW262" s="460" t="str">
        <f>IF('UPR BILANS N'!W260="","",'UPR BILANS N'!W260)</f>
        <v/>
      </c>
      <c r="AX262" s="533" t="str">
        <f t="shared" si="147"/>
        <v/>
      </c>
      <c r="AY262" s="533"/>
      <c r="AZ262" s="533"/>
      <c r="BA262" s="533"/>
      <c r="BB262" s="533"/>
      <c r="BC262" s="533"/>
      <c r="BD262" s="533"/>
      <c r="BE262" s="533"/>
      <c r="BF262" s="533"/>
      <c r="BG262" s="533"/>
      <c r="BH262" s="533"/>
      <c r="BI262" s="533"/>
      <c r="BJ262" s="414">
        <f>IFERROR(IF(AND(BL262=1,BM262=1,SUMIF($C262:$C$525,$C262,$AH262:$AH$525)=$BN262),$BN262,IF($BO262&gt;0,$BO262,IF(AND(B262=B263,C262=C263,D262=D263,J262=J263),AH262+AH263,IF(AND(COUNTIF($C$13:$C261,$C262)&gt;=1,COUNTIF($D$13:$D261,$D262)&gt;=1),0,IF(AND(SUMIF($B262:$B$525,$B262,$AH262:$AH$525)&gt;$AH262,SUMIF($C262:$C$525,$C262,$AH262:$AH$525)&gt;$AH262,SUMIF($D262:$D$525,$D262,$AH262:$AH$525)&gt;$AH262),SUMIF($C262:$C$525,$C262,$BN262:$BN$525),0))))),0)</f>
        <v>0</v>
      </c>
      <c r="BK262" s="534"/>
      <c r="BL262" s="535">
        <f>COUNTIFS('ZASOBY N'!$B259:$B$525,'ZASOBY N'!$B259,'ZASOBY N'!$C259:'ZASOBY N'!$C$525,'ZASOBY N'!$C259,'ZASOBY N'!$D259:'ZASOBY N'!$D$525,'ZASOBY N'!$D259,'ZASOBY N'!$H259:'ZASOBY N'!$H$525,'ZASOBY N'!$H259 )</f>
        <v>0</v>
      </c>
      <c r="BM262" s="536">
        <f>COUNTIFS('ZASOBY N'!$B$10:$B259,'ZASOBY N'!$B259,'ZASOBY N'!$C$10:'ZASOBY N'!$C259,'ZASOBY N'!$C259,'ZASOBY N'!$D$10:'ZASOBY N'!$D259,'ZASOBY N'!$D259,'ZASOBY N'!$H$10:'ZASOBY N'!$H259,'ZASOBY N'!$H259 )</f>
        <v>0</v>
      </c>
      <c r="BN262" s="537">
        <f t="shared" si="148"/>
        <v>0</v>
      </c>
      <c r="BO262" s="538">
        <f t="shared" si="149"/>
        <v>0</v>
      </c>
      <c r="BP262" s="533"/>
      <c r="BQ262" s="533"/>
      <c r="BR262" s="533"/>
      <c r="BS262" s="533"/>
      <c r="BT262" s="533"/>
      <c r="BU262" s="533"/>
      <c r="BV262" s="533"/>
      <c r="BW262" s="539" t="str">
        <f t="shared" si="150"/>
        <v/>
      </c>
      <c r="BX262" s="439" t="str">
        <f>IF(E262=0,"",NN!E262)</f>
        <v/>
      </c>
      <c r="BY262" s="396" t="str">
        <f>IF(A262="","",NN!A262)</f>
        <v/>
      </c>
      <c r="BZ262" s="428" t="str">
        <f>IF(OR(E262=LEGENDA!$D$30,E262=LEGENDA!$D$31,E262=LEGENDA!$D$32,E262=LEGENDA!$D$33,E262=LEGENDA!$D$34,E262=LEGENDA!$D$35,E262=LEGENDA!$D$36,E262=LEGENDA!$D$37),AV262,"")</f>
        <v/>
      </c>
      <c r="CA262" s="428" t="str">
        <f>IF(OR(E262=LEGENDA!$D$30,E262=LEGENDA!$D$31,E262=LEGENDA!$D$32,E262=LEGENDA!$D$33,E262=LEGENDA!$D$34,E262=LEGENDA!$D$35,E262=LEGENDA!$D$36,E262=LEGENDA!$D$37),AG262,"")</f>
        <v/>
      </c>
      <c r="CB262" s="397" t="str">
        <f t="shared" si="151"/>
        <v/>
      </c>
      <c r="CC262" s="397" t="str">
        <f t="shared" si="152"/>
        <v/>
      </c>
      <c r="CD262" s="397" t="str">
        <f t="shared" si="153"/>
        <v/>
      </c>
      <c r="CE262" s="397" t="str">
        <f t="shared" si="154"/>
        <v/>
      </c>
      <c r="CF262" s="397" t="str">
        <f t="shared" si="155"/>
        <v/>
      </c>
      <c r="CG262" s="397" t="str">
        <f t="shared" si="156"/>
        <v/>
      </c>
      <c r="CH262" s="397" t="str">
        <f>IF(OR(E262=LEGENDA!$D$28,E262=LEGENDA!$D$29,E262=LEGENDA!$D$30,E262=LEGENDA!$D$31,E262=LEGENDA!$D$32,E262=LEGENDA!$D$33,E262=LEGENDA!$D$34,E262=LEGENDA!$D$35,E262=LEGENDA!$D$36,E262=LEGENDA!$D$39),1,"")</f>
        <v/>
      </c>
      <c r="CI262" s="397" t="str">
        <f t="shared" si="157"/>
        <v/>
      </c>
      <c r="CJ262" s="397" t="str">
        <f t="shared" si="158"/>
        <v/>
      </c>
    </row>
    <row r="263" spans="1:88" s="50" customFormat="1" ht="16.2" customHeight="1" thickBot="1" x14ac:dyDescent="0.3">
      <c r="A263" s="514" t="str">
        <f>IF('ZASOBY N'!A260="","",'ZASOBY N'!A260)</f>
        <v/>
      </c>
      <c r="B263" s="515" t="str">
        <f>IF('ZASOBY N'!B260="","",'ZASOBY N'!B260)</f>
        <v/>
      </c>
      <c r="C263" s="515" t="str">
        <f>IF('ZASOBY N'!C260="","",'ZASOBY N'!C260)</f>
        <v/>
      </c>
      <c r="D263" s="516" t="str">
        <f>IF('ZASOBY N'!D260="","",'ZASOBY N'!D260)</f>
        <v/>
      </c>
      <c r="E263" s="404"/>
      <c r="F263" s="517"/>
      <c r="G263" s="518"/>
      <c r="H263" s="301"/>
      <c r="I263" s="301"/>
      <c r="J263" s="147" t="str">
        <f>IF('ZASOBY N'!$F260="","",'ZASOBY N'!$F260)</f>
        <v/>
      </c>
      <c r="K263" s="519"/>
      <c r="L263" s="520" t="str">
        <f t="shared" si="136"/>
        <v/>
      </c>
      <c r="M263" s="521"/>
      <c r="N263" s="521"/>
      <c r="O263" s="140" t="str">
        <f>IF(L263="","",IF(OR(E263=LEGENDA!$D$28,E263=LEGENDA!$D$29,E263=LEGENDA!$D$31,E263=LEGENDA!$D$38),0.15,0))</f>
        <v/>
      </c>
      <c r="P263" s="140" t="str">
        <f>IF(L263="","",IF(AND(E263=LEGENDA!$D$39,H263=""),"BRAK kol.7",IF(AND(F263=LEGENDA!$A$105,H263=""),"BRAK kol.7",IF(AND(F263=LEGENDA!$A$106,H263=""),"BRAK kol.7",IF(AND(F263=LEGENDA!$A$107,H263=""),"BRAK kol.7",IF(AND(F263=LEGENDA!$A$108,H263=""),"BRAK kol.7",IF(AND(F263=LEGENDA!$A$109,H263=""),"BRAK kol.7",L263*O263)))))))</f>
        <v/>
      </c>
      <c r="Q263" s="141" t="str">
        <f t="shared" si="127"/>
        <v/>
      </c>
      <c r="R263" s="142" t="str">
        <f t="shared" si="137"/>
        <v/>
      </c>
      <c r="S263" s="522" t="str">
        <f t="shared" si="138"/>
        <v/>
      </c>
      <c r="T263" s="431" t="str">
        <f t="shared" si="128"/>
        <v/>
      </c>
      <c r="U263" s="523"/>
      <c r="V263" s="431" t="str">
        <f t="shared" si="139"/>
        <v/>
      </c>
      <c r="W263" s="524"/>
      <c r="X263" s="302" t="str">
        <f>IF(U263="","",IF(AND(V263="",W263=""),"",IF(AND(E263=LEGENDA!$D$39,H263=""),"BRAK kol.7",IF(AND(F263=LEGENDA!$A$105,H263="",E263=LEGENDA!$D$35),V263*W263,IF(AND(F263=LEGENDA!$A$105,H263="",E263=LEGENDA!$D$36),V263*W263,IF(AND(F263=LEGENDA!$A$105,H263=""),"BRAK kol.7",IF(AND(F263=LEGENDA!$A$106,H263=""),"BRAK kol.7",IF(AND(F263=LEGENDA!$A$107,H263=""),"BRAK kol.7",IF(AND(F263=LEGENDA!$A$108,H263=""),"BRAK kol.7",IF(AND(F263=LEGENDA!$A$109,H263=""),"BRAK kol.7",IF(AND(U263&gt;0,W263=""),"Brakkol21",IF(OR(T263="Błąd kol. 7",T263="Błąd kol.8"),T263,IF(AND(H263="",I263=""),"BRAKkol7-8",V263*W263)))))))))))))</f>
        <v/>
      </c>
      <c r="Y263" s="523"/>
      <c r="Z263" s="431" t="str">
        <f t="shared" si="140"/>
        <v/>
      </c>
      <c r="AA263" s="524"/>
      <c r="AB263" s="525" t="str">
        <f>IF(OR(Y263="",Z263="",AA263=""),"",IF(AND(E263=LEGENDA!$D$39,H263=""),"BRAK kol.7",IF(AND(F263=LEGENDA!$A$105,H263=""),"BRAK kol.7",IF(AND(F263=LEGENDA!$A$106,H263=""),"BRAK kol.7",IF(AND(F263=LEGENDA!$A$107,H263=""),"BRAK kol.7",IF(AND(F263=LEGENDA!$A$108,H263=""),"BRAK kol.7",IF(AND(F263=LEGENDA!$A$109,H263=""),"BRAK kol.7",Z263*AA263)))))))</f>
        <v/>
      </c>
      <c r="AC263" s="302" t="str">
        <f t="shared" si="129"/>
        <v/>
      </c>
      <c r="AD263" s="143" t="str">
        <f>IFERROR(IF(OR(J263="",AC263=""),"",IF(AND(E263=LEGENDA!$D$39,H263="",I263=""),"BRAK kol.7",AC263*$J263)),"BRAK kol.7")</f>
        <v/>
      </c>
      <c r="AE263" s="527" t="str">
        <f t="shared" si="141"/>
        <v/>
      </c>
      <c r="AF263" s="526" t="str">
        <f t="shared" si="142"/>
        <v/>
      </c>
      <c r="AG263" s="526" t="str">
        <f t="shared" si="143"/>
        <v/>
      </c>
      <c r="AH263" s="526" t="str">
        <f t="shared" si="130"/>
        <v/>
      </c>
      <c r="AI263" s="528"/>
      <c r="AJ263" s="529"/>
      <c r="AK263" s="286" t="str">
        <f t="shared" si="131"/>
        <v/>
      </c>
      <c r="AL263" s="287" t="str">
        <f t="shared" si="144"/>
        <v/>
      </c>
      <c r="AM263" s="287" t="str">
        <f t="shared" si="145"/>
        <v/>
      </c>
      <c r="AN263" s="530" t="str">
        <f>IF('ZASOBY N'!BD260="","",'ZASOBY N'!BD260)</f>
        <v/>
      </c>
      <c r="AO263" s="531"/>
      <c r="AP263" s="333">
        <f t="shared" si="132"/>
        <v>0</v>
      </c>
      <c r="AQ263" s="333">
        <f t="shared" si="135"/>
        <v>0</v>
      </c>
      <c r="AR263" s="333">
        <f t="shared" si="135"/>
        <v>0</v>
      </c>
      <c r="AS263" s="333">
        <f t="shared" si="133"/>
        <v>0</v>
      </c>
      <c r="AT263" s="333">
        <f t="shared" si="146"/>
        <v>0</v>
      </c>
      <c r="AU263" s="333">
        <f t="shared" si="134"/>
        <v>0</v>
      </c>
      <c r="AV263" s="532" t="str">
        <f>IF(BJ263=0,"",NN!BJ263)</f>
        <v/>
      </c>
      <c r="AW263" s="460" t="str">
        <f>IF('UPR BILANS N'!W261="","",'UPR BILANS N'!W261)</f>
        <v/>
      </c>
      <c r="AX263" s="533" t="str">
        <f t="shared" si="147"/>
        <v/>
      </c>
      <c r="AY263" s="533"/>
      <c r="AZ263" s="533"/>
      <c r="BA263" s="533"/>
      <c r="BB263" s="533"/>
      <c r="BC263" s="533"/>
      <c r="BD263" s="533"/>
      <c r="BE263" s="533"/>
      <c r="BF263" s="533"/>
      <c r="BG263" s="533"/>
      <c r="BH263" s="533"/>
      <c r="BI263" s="533"/>
      <c r="BJ263" s="414">
        <f>IFERROR(IF(AND(BL263=1,BM263=1,SUMIF($C263:$C$525,$C263,$AH263:$AH$525)=$BN263),$BN263,IF($BO263&gt;0,$BO263,IF(AND(B263=B264,C263=C264,D263=D264,J263=J264),AH263+AH264,IF(AND(COUNTIF($C$13:$C262,$C263)&gt;=1,COUNTIF($D$13:$D262,$D263)&gt;=1),0,IF(AND(SUMIF($B263:$B$525,$B263,$AH263:$AH$525)&gt;$AH263,SUMIF($C263:$C$525,$C263,$AH263:$AH$525)&gt;$AH263,SUMIF($D263:$D$525,$D263,$AH263:$AH$525)&gt;$AH263),SUMIF($C263:$C$525,$C263,$BN263:$BN$525),0))))),0)</f>
        <v>0</v>
      </c>
      <c r="BK263" s="534"/>
      <c r="BL263" s="535">
        <f>COUNTIFS('ZASOBY N'!$B260:$B$525,'ZASOBY N'!$B260,'ZASOBY N'!$C260:'ZASOBY N'!$C$525,'ZASOBY N'!$C260,'ZASOBY N'!$D260:'ZASOBY N'!$D$525,'ZASOBY N'!$D260,'ZASOBY N'!$H260:'ZASOBY N'!$H$525,'ZASOBY N'!$H260 )</f>
        <v>0</v>
      </c>
      <c r="BM263" s="536">
        <f>COUNTIFS('ZASOBY N'!$B$10:$B260,'ZASOBY N'!$B260,'ZASOBY N'!$C$10:'ZASOBY N'!$C260,'ZASOBY N'!$C260,'ZASOBY N'!$D$10:'ZASOBY N'!$D260,'ZASOBY N'!$D260,'ZASOBY N'!$H$10:'ZASOBY N'!$H260,'ZASOBY N'!$H260 )</f>
        <v>0</v>
      </c>
      <c r="BN263" s="537">
        <f t="shared" si="148"/>
        <v>0</v>
      </c>
      <c r="BO263" s="538">
        <f t="shared" si="149"/>
        <v>0</v>
      </c>
      <c r="BP263" s="533"/>
      <c r="BQ263" s="533"/>
      <c r="BR263" s="533"/>
      <c r="BS263" s="533"/>
      <c r="BT263" s="533"/>
      <c r="BU263" s="533"/>
      <c r="BV263" s="533"/>
      <c r="BW263" s="539" t="str">
        <f t="shared" si="150"/>
        <v/>
      </c>
      <c r="BX263" s="439" t="str">
        <f>IF(E263=0,"",NN!E263)</f>
        <v/>
      </c>
      <c r="BY263" s="396" t="str">
        <f>IF(A263="","",NN!A263)</f>
        <v/>
      </c>
      <c r="BZ263" s="428" t="str">
        <f>IF(OR(E263=LEGENDA!$D$30,E263=LEGENDA!$D$31,E263=LEGENDA!$D$32,E263=LEGENDA!$D$33,E263=LEGENDA!$D$34,E263=LEGENDA!$D$35,E263=LEGENDA!$D$36,E263=LEGENDA!$D$37),AV263,"")</f>
        <v/>
      </c>
      <c r="CA263" s="428" t="str">
        <f>IF(OR(E263=LEGENDA!$D$30,E263=LEGENDA!$D$31,E263=LEGENDA!$D$32,E263=LEGENDA!$D$33,E263=LEGENDA!$D$34,E263=LEGENDA!$D$35,E263=LEGENDA!$D$36,E263=LEGENDA!$D$37),AG263,"")</f>
        <v/>
      </c>
      <c r="CB263" s="397" t="str">
        <f t="shared" si="151"/>
        <v/>
      </c>
      <c r="CC263" s="397" t="str">
        <f t="shared" si="152"/>
        <v/>
      </c>
      <c r="CD263" s="397" t="str">
        <f t="shared" si="153"/>
        <v/>
      </c>
      <c r="CE263" s="397" t="str">
        <f t="shared" si="154"/>
        <v/>
      </c>
      <c r="CF263" s="397" t="str">
        <f t="shared" si="155"/>
        <v/>
      </c>
      <c r="CG263" s="397" t="str">
        <f t="shared" si="156"/>
        <v/>
      </c>
      <c r="CH263" s="397" t="str">
        <f>IF(OR(E263=LEGENDA!$D$28,E263=LEGENDA!$D$29,E263=LEGENDA!$D$30,E263=LEGENDA!$D$31,E263=LEGENDA!$D$32,E263=LEGENDA!$D$33,E263=LEGENDA!$D$34,E263=LEGENDA!$D$35,E263=LEGENDA!$D$36,E263=LEGENDA!$D$39),1,"")</f>
        <v/>
      </c>
      <c r="CI263" s="397" t="str">
        <f t="shared" si="157"/>
        <v/>
      </c>
      <c r="CJ263" s="397" t="str">
        <f t="shared" si="158"/>
        <v/>
      </c>
    </row>
    <row r="264" spans="1:88" s="50" customFormat="1" ht="16.2" customHeight="1" thickBot="1" x14ac:dyDescent="0.3">
      <c r="A264" s="514" t="str">
        <f>IF('ZASOBY N'!A261="","",'ZASOBY N'!A261)</f>
        <v/>
      </c>
      <c r="B264" s="515" t="str">
        <f>IF('ZASOBY N'!B261="","",'ZASOBY N'!B261)</f>
        <v/>
      </c>
      <c r="C264" s="515" t="str">
        <f>IF('ZASOBY N'!C261="","",'ZASOBY N'!C261)</f>
        <v/>
      </c>
      <c r="D264" s="516" t="str">
        <f>IF('ZASOBY N'!D261="","",'ZASOBY N'!D261)</f>
        <v/>
      </c>
      <c r="E264" s="404"/>
      <c r="F264" s="517"/>
      <c r="G264" s="518"/>
      <c r="H264" s="301"/>
      <c r="I264" s="301"/>
      <c r="J264" s="147" t="str">
        <f>IF('ZASOBY N'!$F261="","",'ZASOBY N'!$F261)</f>
        <v/>
      </c>
      <c r="K264" s="519"/>
      <c r="L264" s="520" t="str">
        <f t="shared" si="136"/>
        <v/>
      </c>
      <c r="M264" s="521"/>
      <c r="N264" s="521"/>
      <c r="O264" s="140" t="str">
        <f>IF(L264="","",IF(OR(E264=LEGENDA!$D$28,E264=LEGENDA!$D$29,E264=LEGENDA!$D$31,E264=LEGENDA!$D$38),0.15,0))</f>
        <v/>
      </c>
      <c r="P264" s="140" t="str">
        <f>IF(L264="","",IF(AND(E264=LEGENDA!$D$39,H264=""),"BRAK kol.7",IF(AND(F264=LEGENDA!$A$105,H264=""),"BRAK kol.7",IF(AND(F264=LEGENDA!$A$106,H264=""),"BRAK kol.7",IF(AND(F264=LEGENDA!$A$107,H264=""),"BRAK kol.7",IF(AND(F264=LEGENDA!$A$108,H264=""),"BRAK kol.7",IF(AND(F264=LEGENDA!$A$109,H264=""),"BRAK kol.7",L264*O264)))))))</f>
        <v/>
      </c>
      <c r="Q264" s="141" t="str">
        <f t="shared" si="127"/>
        <v/>
      </c>
      <c r="R264" s="142" t="str">
        <f t="shared" si="137"/>
        <v/>
      </c>
      <c r="S264" s="522" t="str">
        <f t="shared" si="138"/>
        <v/>
      </c>
      <c r="T264" s="431" t="str">
        <f t="shared" si="128"/>
        <v/>
      </c>
      <c r="U264" s="523"/>
      <c r="V264" s="431" t="str">
        <f t="shared" si="139"/>
        <v/>
      </c>
      <c r="W264" s="524"/>
      <c r="X264" s="302" t="str">
        <f>IF(U264="","",IF(AND(V264="",W264=""),"",IF(AND(E264=LEGENDA!$D$39,H264=""),"BRAK kol.7",IF(AND(F264=LEGENDA!$A$105,H264="",E264=LEGENDA!$D$35),V264*W264,IF(AND(F264=LEGENDA!$A$105,H264="",E264=LEGENDA!$D$36),V264*W264,IF(AND(F264=LEGENDA!$A$105,H264=""),"BRAK kol.7",IF(AND(F264=LEGENDA!$A$106,H264=""),"BRAK kol.7",IF(AND(F264=LEGENDA!$A$107,H264=""),"BRAK kol.7",IF(AND(F264=LEGENDA!$A$108,H264=""),"BRAK kol.7",IF(AND(F264=LEGENDA!$A$109,H264=""),"BRAK kol.7",IF(AND(U264&gt;0,W264=""),"Brakkol21",IF(OR(T264="Błąd kol. 7",T264="Błąd kol.8"),T264,IF(AND(H264="",I264=""),"BRAKkol7-8",V264*W264)))))))))))))</f>
        <v/>
      </c>
      <c r="Y264" s="523"/>
      <c r="Z264" s="431" t="str">
        <f t="shared" si="140"/>
        <v/>
      </c>
      <c r="AA264" s="524"/>
      <c r="AB264" s="525" t="str">
        <f>IF(OR(Y264="",Z264="",AA264=""),"",IF(AND(E264=LEGENDA!$D$39,H264=""),"BRAK kol.7",IF(AND(F264=LEGENDA!$A$105,H264=""),"BRAK kol.7",IF(AND(F264=LEGENDA!$A$106,H264=""),"BRAK kol.7",IF(AND(F264=LEGENDA!$A$107,H264=""),"BRAK kol.7",IF(AND(F264=LEGENDA!$A$108,H264=""),"BRAK kol.7",IF(AND(F264=LEGENDA!$A$109,H264=""),"BRAK kol.7",Z264*AA264)))))))</f>
        <v/>
      </c>
      <c r="AC264" s="302" t="str">
        <f t="shared" si="129"/>
        <v/>
      </c>
      <c r="AD264" s="143" t="str">
        <f>IFERROR(IF(OR(J264="",AC264=""),"",IF(AND(E264=LEGENDA!$D$39,H264="",I264=""),"BRAK kol.7",AC264*$J264)),"BRAK kol.7")</f>
        <v/>
      </c>
      <c r="AE264" s="527" t="str">
        <f t="shared" si="141"/>
        <v/>
      </c>
      <c r="AF264" s="526" t="str">
        <f t="shared" si="142"/>
        <v/>
      </c>
      <c r="AG264" s="526" t="str">
        <f t="shared" si="143"/>
        <v/>
      </c>
      <c r="AH264" s="526" t="str">
        <f t="shared" si="130"/>
        <v/>
      </c>
      <c r="AI264" s="528"/>
      <c r="AJ264" s="529"/>
      <c r="AK264" s="286" t="str">
        <f t="shared" si="131"/>
        <v/>
      </c>
      <c r="AL264" s="287" t="str">
        <f t="shared" si="144"/>
        <v/>
      </c>
      <c r="AM264" s="287" t="str">
        <f t="shared" si="145"/>
        <v/>
      </c>
      <c r="AN264" s="530" t="str">
        <f>IF('ZASOBY N'!BD261="","",'ZASOBY N'!BD261)</f>
        <v/>
      </c>
      <c r="AO264" s="531"/>
      <c r="AP264" s="333">
        <f t="shared" si="132"/>
        <v>0</v>
      </c>
      <c r="AQ264" s="333">
        <f t="shared" si="135"/>
        <v>0</v>
      </c>
      <c r="AR264" s="333">
        <f t="shared" si="135"/>
        <v>0</v>
      </c>
      <c r="AS264" s="333">
        <f t="shared" si="133"/>
        <v>0</v>
      </c>
      <c r="AT264" s="333">
        <f t="shared" si="146"/>
        <v>0</v>
      </c>
      <c r="AU264" s="333">
        <f t="shared" si="134"/>
        <v>0</v>
      </c>
      <c r="AV264" s="532" t="str">
        <f>IF(BJ264=0,"",NN!BJ264)</f>
        <v/>
      </c>
      <c r="AW264" s="460" t="str">
        <f>IF('UPR BILANS N'!W262="","",'UPR BILANS N'!W262)</f>
        <v/>
      </c>
      <c r="AX264" s="533" t="str">
        <f t="shared" si="147"/>
        <v/>
      </c>
      <c r="AY264" s="533"/>
      <c r="AZ264" s="533"/>
      <c r="BA264" s="533"/>
      <c r="BB264" s="533"/>
      <c r="BC264" s="533"/>
      <c r="BD264" s="533"/>
      <c r="BE264" s="533"/>
      <c r="BF264" s="533"/>
      <c r="BG264" s="533"/>
      <c r="BH264" s="533"/>
      <c r="BI264" s="533"/>
      <c r="BJ264" s="414">
        <f>IFERROR(IF(AND(BL264=1,BM264=1,SUMIF($C264:$C$525,$C264,$AH264:$AH$525)=$BN264),$BN264,IF($BO264&gt;0,$BO264,IF(AND(B264=B265,C264=C265,D264=D265,J264=J265),AH264+AH265,IF(AND(COUNTIF($C$13:$C263,$C264)&gt;=1,COUNTIF($D$13:$D263,$D264)&gt;=1),0,IF(AND(SUMIF($B264:$B$525,$B264,$AH264:$AH$525)&gt;$AH264,SUMIF($C264:$C$525,$C264,$AH264:$AH$525)&gt;$AH264,SUMIF($D264:$D$525,$D264,$AH264:$AH$525)&gt;$AH264),SUMIF($C264:$C$525,$C264,$BN264:$BN$525),0))))),0)</f>
        <v>0</v>
      </c>
      <c r="BK264" s="534"/>
      <c r="BL264" s="535">
        <f>COUNTIFS('ZASOBY N'!$B261:$B$525,'ZASOBY N'!$B261,'ZASOBY N'!$C261:'ZASOBY N'!$C$525,'ZASOBY N'!$C261,'ZASOBY N'!$D261:'ZASOBY N'!$D$525,'ZASOBY N'!$D261,'ZASOBY N'!$H261:'ZASOBY N'!$H$525,'ZASOBY N'!$H261 )</f>
        <v>0</v>
      </c>
      <c r="BM264" s="536">
        <f>COUNTIFS('ZASOBY N'!$B$10:$B261,'ZASOBY N'!$B261,'ZASOBY N'!$C$10:'ZASOBY N'!$C261,'ZASOBY N'!$C261,'ZASOBY N'!$D$10:'ZASOBY N'!$D261,'ZASOBY N'!$D261,'ZASOBY N'!$H$10:'ZASOBY N'!$H261,'ZASOBY N'!$H261 )</f>
        <v>0</v>
      </c>
      <c r="BN264" s="537">
        <f t="shared" si="148"/>
        <v>0</v>
      </c>
      <c r="BO264" s="538">
        <f t="shared" si="149"/>
        <v>0</v>
      </c>
      <c r="BP264" s="533"/>
      <c r="BQ264" s="533"/>
      <c r="BR264" s="533"/>
      <c r="BS264" s="533"/>
      <c r="BT264" s="533"/>
      <c r="BU264" s="533"/>
      <c r="BV264" s="533"/>
      <c r="BW264" s="539" t="str">
        <f t="shared" si="150"/>
        <v/>
      </c>
      <c r="BX264" s="439" t="str">
        <f>IF(E264=0,"",NN!E264)</f>
        <v/>
      </c>
      <c r="BY264" s="396" t="str">
        <f>IF(A264="","",NN!A264)</f>
        <v/>
      </c>
      <c r="BZ264" s="428" t="str">
        <f>IF(OR(E264=LEGENDA!$D$30,E264=LEGENDA!$D$31,E264=LEGENDA!$D$32,E264=LEGENDA!$D$33,E264=LEGENDA!$D$34,E264=LEGENDA!$D$35,E264=LEGENDA!$D$36,E264=LEGENDA!$D$37),AV264,"")</f>
        <v/>
      </c>
      <c r="CA264" s="428" t="str">
        <f>IF(OR(E264=LEGENDA!$D$30,E264=LEGENDA!$D$31,E264=LEGENDA!$D$32,E264=LEGENDA!$D$33,E264=LEGENDA!$D$34,E264=LEGENDA!$D$35,E264=LEGENDA!$D$36,E264=LEGENDA!$D$37),AG264,"")</f>
        <v/>
      </c>
      <c r="CB264" s="397" t="str">
        <f t="shared" si="151"/>
        <v/>
      </c>
      <c r="CC264" s="397" t="str">
        <f t="shared" si="152"/>
        <v/>
      </c>
      <c r="CD264" s="397" t="str">
        <f t="shared" si="153"/>
        <v/>
      </c>
      <c r="CE264" s="397" t="str">
        <f t="shared" si="154"/>
        <v/>
      </c>
      <c r="CF264" s="397" t="str">
        <f t="shared" si="155"/>
        <v/>
      </c>
      <c r="CG264" s="397" t="str">
        <f t="shared" si="156"/>
        <v/>
      </c>
      <c r="CH264" s="397" t="str">
        <f>IF(OR(E264=LEGENDA!$D$28,E264=LEGENDA!$D$29,E264=LEGENDA!$D$30,E264=LEGENDA!$D$31,E264=LEGENDA!$D$32,E264=LEGENDA!$D$33,E264=LEGENDA!$D$34,E264=LEGENDA!$D$35,E264=LEGENDA!$D$36,E264=LEGENDA!$D$39),1,"")</f>
        <v/>
      </c>
      <c r="CI264" s="397" t="str">
        <f t="shared" si="157"/>
        <v/>
      </c>
      <c r="CJ264" s="397" t="str">
        <f t="shared" si="158"/>
        <v/>
      </c>
    </row>
    <row r="265" spans="1:88" s="50" customFormat="1" ht="16.2" customHeight="1" thickBot="1" x14ac:dyDescent="0.3">
      <c r="A265" s="514" t="str">
        <f>IF('ZASOBY N'!A262="","",'ZASOBY N'!A262)</f>
        <v/>
      </c>
      <c r="B265" s="515" t="str">
        <f>IF('ZASOBY N'!B262="","",'ZASOBY N'!B262)</f>
        <v/>
      </c>
      <c r="C265" s="515" t="str">
        <f>IF('ZASOBY N'!C262="","",'ZASOBY N'!C262)</f>
        <v/>
      </c>
      <c r="D265" s="516" t="str">
        <f>IF('ZASOBY N'!D262="","",'ZASOBY N'!D262)</f>
        <v/>
      </c>
      <c r="E265" s="404"/>
      <c r="F265" s="517"/>
      <c r="G265" s="518"/>
      <c r="H265" s="301"/>
      <c r="I265" s="301"/>
      <c r="J265" s="147" t="str">
        <f>IF('ZASOBY N'!$F262="","",'ZASOBY N'!$F262)</f>
        <v/>
      </c>
      <c r="K265" s="519"/>
      <c r="L265" s="520" t="str">
        <f t="shared" si="136"/>
        <v/>
      </c>
      <c r="M265" s="521"/>
      <c r="N265" s="521"/>
      <c r="O265" s="140" t="str">
        <f>IF(L265="","",IF(OR(E265=LEGENDA!$D$28,E265=LEGENDA!$D$29,E265=LEGENDA!$D$31,E265=LEGENDA!$D$38),0.15,0))</f>
        <v/>
      </c>
      <c r="P265" s="140" t="str">
        <f>IF(L265="","",IF(AND(E265=LEGENDA!$D$39,H265=""),"BRAK kol.7",IF(AND(F265=LEGENDA!$A$105,H265=""),"BRAK kol.7",IF(AND(F265=LEGENDA!$A$106,H265=""),"BRAK kol.7",IF(AND(F265=LEGENDA!$A$107,H265=""),"BRAK kol.7",IF(AND(F265=LEGENDA!$A$108,H265=""),"BRAK kol.7",IF(AND(F265=LEGENDA!$A$109,H265=""),"BRAK kol.7",L265*O265)))))))</f>
        <v/>
      </c>
      <c r="Q265" s="141" t="str">
        <f t="shared" si="127"/>
        <v/>
      </c>
      <c r="R265" s="142" t="str">
        <f t="shared" si="137"/>
        <v/>
      </c>
      <c r="S265" s="522" t="str">
        <f t="shared" si="138"/>
        <v/>
      </c>
      <c r="T265" s="431" t="str">
        <f t="shared" si="128"/>
        <v/>
      </c>
      <c r="U265" s="523"/>
      <c r="V265" s="431" t="str">
        <f t="shared" si="139"/>
        <v/>
      </c>
      <c r="W265" s="524"/>
      <c r="X265" s="302" t="str">
        <f>IF(U265="","",IF(AND(V265="",W265=""),"",IF(AND(E265=LEGENDA!$D$39,H265=""),"BRAK kol.7",IF(AND(F265=LEGENDA!$A$105,H265="",E265=LEGENDA!$D$35),V265*W265,IF(AND(F265=LEGENDA!$A$105,H265="",E265=LEGENDA!$D$36),V265*W265,IF(AND(F265=LEGENDA!$A$105,H265=""),"BRAK kol.7",IF(AND(F265=LEGENDA!$A$106,H265=""),"BRAK kol.7",IF(AND(F265=LEGENDA!$A$107,H265=""),"BRAK kol.7",IF(AND(F265=LEGENDA!$A$108,H265=""),"BRAK kol.7",IF(AND(F265=LEGENDA!$A$109,H265=""),"BRAK kol.7",IF(AND(U265&gt;0,W265=""),"Brakkol21",IF(OR(T265="Błąd kol. 7",T265="Błąd kol.8"),T265,IF(AND(H265="",I265=""),"BRAKkol7-8",V265*W265)))))))))))))</f>
        <v/>
      </c>
      <c r="Y265" s="523"/>
      <c r="Z265" s="431" t="str">
        <f t="shared" si="140"/>
        <v/>
      </c>
      <c r="AA265" s="524"/>
      <c r="AB265" s="525" t="str">
        <f>IF(OR(Y265="",Z265="",AA265=""),"",IF(AND(E265=LEGENDA!$D$39,H265=""),"BRAK kol.7",IF(AND(F265=LEGENDA!$A$105,H265=""),"BRAK kol.7",IF(AND(F265=LEGENDA!$A$106,H265=""),"BRAK kol.7",IF(AND(F265=LEGENDA!$A$107,H265=""),"BRAK kol.7",IF(AND(F265=LEGENDA!$A$108,H265=""),"BRAK kol.7",IF(AND(F265=LEGENDA!$A$109,H265=""),"BRAK kol.7",Z265*AA265)))))))</f>
        <v/>
      </c>
      <c r="AC265" s="302" t="str">
        <f t="shared" si="129"/>
        <v/>
      </c>
      <c r="AD265" s="143" t="str">
        <f>IFERROR(IF(OR(J265="",AC265=""),"",IF(AND(E265=LEGENDA!$D$39,H265="",I265=""),"BRAK kol.7",AC265*$J265)),"BRAK kol.7")</f>
        <v/>
      </c>
      <c r="AE265" s="527" t="str">
        <f t="shared" si="141"/>
        <v/>
      </c>
      <c r="AF265" s="526" t="str">
        <f t="shared" si="142"/>
        <v/>
      </c>
      <c r="AG265" s="526" t="str">
        <f t="shared" si="143"/>
        <v/>
      </c>
      <c r="AH265" s="526" t="str">
        <f t="shared" si="130"/>
        <v/>
      </c>
      <c r="AI265" s="528"/>
      <c r="AJ265" s="529"/>
      <c r="AK265" s="286" t="str">
        <f t="shared" si="131"/>
        <v/>
      </c>
      <c r="AL265" s="287" t="str">
        <f t="shared" si="144"/>
        <v/>
      </c>
      <c r="AM265" s="287" t="str">
        <f t="shared" si="145"/>
        <v/>
      </c>
      <c r="AN265" s="530" t="str">
        <f>IF('ZASOBY N'!BD262="","",'ZASOBY N'!BD262)</f>
        <v/>
      </c>
      <c r="AO265" s="531"/>
      <c r="AP265" s="333">
        <f t="shared" si="132"/>
        <v>0</v>
      </c>
      <c r="AQ265" s="333">
        <f t="shared" si="135"/>
        <v>0</v>
      </c>
      <c r="AR265" s="333">
        <f t="shared" si="135"/>
        <v>0</v>
      </c>
      <c r="AS265" s="333">
        <f t="shared" si="133"/>
        <v>0</v>
      </c>
      <c r="AT265" s="333">
        <f t="shared" si="146"/>
        <v>0</v>
      </c>
      <c r="AU265" s="333">
        <f t="shared" si="134"/>
        <v>0</v>
      </c>
      <c r="AV265" s="532" t="str">
        <f>IF(BJ265=0,"",NN!BJ265)</f>
        <v/>
      </c>
      <c r="AW265" s="460" t="str">
        <f>IF('UPR BILANS N'!W263="","",'UPR BILANS N'!W263)</f>
        <v/>
      </c>
      <c r="AX265" s="533" t="str">
        <f t="shared" si="147"/>
        <v/>
      </c>
      <c r="AY265" s="533"/>
      <c r="AZ265" s="533"/>
      <c r="BA265" s="533"/>
      <c r="BB265" s="533"/>
      <c r="BC265" s="533"/>
      <c r="BD265" s="533"/>
      <c r="BE265" s="533"/>
      <c r="BF265" s="533"/>
      <c r="BG265" s="533"/>
      <c r="BH265" s="533"/>
      <c r="BI265" s="533"/>
      <c r="BJ265" s="414">
        <f>IFERROR(IF(AND(BL265=1,BM265=1,SUMIF($C265:$C$525,$C265,$AH265:$AH$525)=$BN265),$BN265,IF($BO265&gt;0,$BO265,IF(AND(B265=B266,C265=C266,D265=D266,J265=J266),AH265+AH266,IF(AND(COUNTIF($C$13:$C264,$C265)&gt;=1,COUNTIF($D$13:$D264,$D265)&gt;=1),0,IF(AND(SUMIF($B265:$B$525,$B265,$AH265:$AH$525)&gt;$AH265,SUMIF($C265:$C$525,$C265,$AH265:$AH$525)&gt;$AH265,SUMIF($D265:$D$525,$D265,$AH265:$AH$525)&gt;$AH265),SUMIF($C265:$C$525,$C265,$BN265:$BN$525),0))))),0)</f>
        <v>0</v>
      </c>
      <c r="BK265" s="534"/>
      <c r="BL265" s="535">
        <f>COUNTIFS('ZASOBY N'!$B262:$B$525,'ZASOBY N'!$B262,'ZASOBY N'!$C262:'ZASOBY N'!$C$525,'ZASOBY N'!$C262,'ZASOBY N'!$D262:'ZASOBY N'!$D$525,'ZASOBY N'!$D262,'ZASOBY N'!$H262:'ZASOBY N'!$H$525,'ZASOBY N'!$H262 )</f>
        <v>0</v>
      </c>
      <c r="BM265" s="536">
        <f>COUNTIFS('ZASOBY N'!$B$10:$B262,'ZASOBY N'!$B262,'ZASOBY N'!$C$10:'ZASOBY N'!$C262,'ZASOBY N'!$C262,'ZASOBY N'!$D$10:'ZASOBY N'!$D262,'ZASOBY N'!$D262,'ZASOBY N'!$H$10:'ZASOBY N'!$H262,'ZASOBY N'!$H262 )</f>
        <v>0</v>
      </c>
      <c r="BN265" s="537">
        <f t="shared" si="148"/>
        <v>0</v>
      </c>
      <c r="BO265" s="538">
        <f t="shared" si="149"/>
        <v>0</v>
      </c>
      <c r="BP265" s="533"/>
      <c r="BQ265" s="533"/>
      <c r="BR265" s="533"/>
      <c r="BS265" s="533"/>
      <c r="BT265" s="533"/>
      <c r="BU265" s="533"/>
      <c r="BV265" s="533"/>
      <c r="BW265" s="539" t="str">
        <f t="shared" si="150"/>
        <v/>
      </c>
      <c r="BX265" s="439" t="str">
        <f>IF(E265=0,"",NN!E265)</f>
        <v/>
      </c>
      <c r="BY265" s="396" t="str">
        <f>IF(A265="","",NN!A265)</f>
        <v/>
      </c>
      <c r="BZ265" s="428" t="str">
        <f>IF(OR(E265=LEGENDA!$D$30,E265=LEGENDA!$D$31,E265=LEGENDA!$D$32,E265=LEGENDA!$D$33,E265=LEGENDA!$D$34,E265=LEGENDA!$D$35,E265=LEGENDA!$D$36,E265=LEGENDA!$D$37),AV265,"")</f>
        <v/>
      </c>
      <c r="CA265" s="428" t="str">
        <f>IF(OR(E265=LEGENDA!$D$30,E265=LEGENDA!$D$31,E265=LEGENDA!$D$32,E265=LEGENDA!$D$33,E265=LEGENDA!$D$34,E265=LEGENDA!$D$35,E265=LEGENDA!$D$36,E265=LEGENDA!$D$37),AG265,"")</f>
        <v/>
      </c>
      <c r="CB265" s="397" t="str">
        <f t="shared" si="151"/>
        <v/>
      </c>
      <c r="CC265" s="397" t="str">
        <f t="shared" si="152"/>
        <v/>
      </c>
      <c r="CD265" s="397" t="str">
        <f t="shared" si="153"/>
        <v/>
      </c>
      <c r="CE265" s="397" t="str">
        <f t="shared" si="154"/>
        <v/>
      </c>
      <c r="CF265" s="397" t="str">
        <f t="shared" si="155"/>
        <v/>
      </c>
      <c r="CG265" s="397" t="str">
        <f t="shared" si="156"/>
        <v/>
      </c>
      <c r="CH265" s="397" t="str">
        <f>IF(OR(E265=LEGENDA!$D$28,E265=LEGENDA!$D$29,E265=LEGENDA!$D$30,E265=LEGENDA!$D$31,E265=LEGENDA!$D$32,E265=LEGENDA!$D$33,E265=LEGENDA!$D$34,E265=LEGENDA!$D$35,E265=LEGENDA!$D$36,E265=LEGENDA!$D$39),1,"")</f>
        <v/>
      </c>
      <c r="CI265" s="397" t="str">
        <f t="shared" si="157"/>
        <v/>
      </c>
      <c r="CJ265" s="397" t="str">
        <f t="shared" si="158"/>
        <v/>
      </c>
    </row>
    <row r="266" spans="1:88" s="50" customFormat="1" ht="16.2" customHeight="1" thickBot="1" x14ac:dyDescent="0.3">
      <c r="A266" s="514" t="str">
        <f>IF('ZASOBY N'!A263="","",'ZASOBY N'!A263)</f>
        <v/>
      </c>
      <c r="B266" s="515" t="str">
        <f>IF('ZASOBY N'!B263="","",'ZASOBY N'!B263)</f>
        <v/>
      </c>
      <c r="C266" s="515" t="str">
        <f>IF('ZASOBY N'!C263="","",'ZASOBY N'!C263)</f>
        <v/>
      </c>
      <c r="D266" s="516" t="str">
        <f>IF('ZASOBY N'!D263="","",'ZASOBY N'!D263)</f>
        <v/>
      </c>
      <c r="E266" s="404"/>
      <c r="F266" s="517"/>
      <c r="G266" s="518"/>
      <c r="H266" s="301"/>
      <c r="I266" s="301"/>
      <c r="J266" s="147" t="str">
        <f>IF('ZASOBY N'!$F263="","",'ZASOBY N'!$F263)</f>
        <v/>
      </c>
      <c r="K266" s="519"/>
      <c r="L266" s="520" t="str">
        <f t="shared" si="136"/>
        <v/>
      </c>
      <c r="M266" s="521"/>
      <c r="N266" s="521"/>
      <c r="O266" s="140" t="str">
        <f>IF(L266="","",IF(OR(E266=LEGENDA!$D$28,E266=LEGENDA!$D$29,E266=LEGENDA!$D$31,E266=LEGENDA!$D$38),0.15,0))</f>
        <v/>
      </c>
      <c r="P266" s="140" t="str">
        <f>IF(L266="","",IF(AND(E266=LEGENDA!$D$39,H266=""),"BRAK kol.7",IF(AND(F266=LEGENDA!$A$105,H266=""),"BRAK kol.7",IF(AND(F266=LEGENDA!$A$106,H266=""),"BRAK kol.7",IF(AND(F266=LEGENDA!$A$107,H266=""),"BRAK kol.7",IF(AND(F266=LEGENDA!$A$108,H266=""),"BRAK kol.7",IF(AND(F266=LEGENDA!$A$109,H266=""),"BRAK kol.7",L266*O266)))))))</f>
        <v/>
      </c>
      <c r="Q266" s="141" t="str">
        <f t="shared" si="127"/>
        <v/>
      </c>
      <c r="R266" s="142" t="str">
        <f t="shared" si="137"/>
        <v/>
      </c>
      <c r="S266" s="522" t="str">
        <f t="shared" si="138"/>
        <v/>
      </c>
      <c r="T266" s="431" t="str">
        <f t="shared" si="128"/>
        <v/>
      </c>
      <c r="U266" s="523"/>
      <c r="V266" s="431" t="str">
        <f t="shared" si="139"/>
        <v/>
      </c>
      <c r="W266" s="524"/>
      <c r="X266" s="302" t="str">
        <f>IF(U266="","",IF(AND(V266="",W266=""),"",IF(AND(E266=LEGENDA!$D$39,H266=""),"BRAK kol.7",IF(AND(F266=LEGENDA!$A$105,H266="",E266=LEGENDA!$D$35),V266*W266,IF(AND(F266=LEGENDA!$A$105,H266="",E266=LEGENDA!$D$36),V266*W266,IF(AND(F266=LEGENDA!$A$105,H266=""),"BRAK kol.7",IF(AND(F266=LEGENDA!$A$106,H266=""),"BRAK kol.7",IF(AND(F266=LEGENDA!$A$107,H266=""),"BRAK kol.7",IF(AND(F266=LEGENDA!$A$108,H266=""),"BRAK kol.7",IF(AND(F266=LEGENDA!$A$109,H266=""),"BRAK kol.7",IF(AND(U266&gt;0,W266=""),"Brakkol21",IF(OR(T266="Błąd kol. 7",T266="Błąd kol.8"),T266,IF(AND(H266="",I266=""),"BRAKkol7-8",V266*W266)))))))))))))</f>
        <v/>
      </c>
      <c r="Y266" s="523"/>
      <c r="Z266" s="431" t="str">
        <f t="shared" si="140"/>
        <v/>
      </c>
      <c r="AA266" s="524"/>
      <c r="AB266" s="525" t="str">
        <f>IF(OR(Y266="",Z266="",AA266=""),"",IF(AND(E266=LEGENDA!$D$39,H266=""),"BRAK kol.7",IF(AND(F266=LEGENDA!$A$105,H266=""),"BRAK kol.7",IF(AND(F266=LEGENDA!$A$106,H266=""),"BRAK kol.7",IF(AND(F266=LEGENDA!$A$107,H266=""),"BRAK kol.7",IF(AND(F266=LEGENDA!$A$108,H266=""),"BRAK kol.7",IF(AND(F266=LEGENDA!$A$109,H266=""),"BRAK kol.7",Z266*AA266)))))))</f>
        <v/>
      </c>
      <c r="AC266" s="302" t="str">
        <f t="shared" si="129"/>
        <v/>
      </c>
      <c r="AD266" s="143" t="str">
        <f>IFERROR(IF(OR(J266="",AC266=""),"",IF(AND(E266=LEGENDA!$D$39,H266="",I266=""),"BRAK kol.7",AC266*$J266)),"BRAK kol.7")</f>
        <v/>
      </c>
      <c r="AE266" s="527" t="str">
        <f t="shared" si="141"/>
        <v/>
      </c>
      <c r="AF266" s="526" t="str">
        <f t="shared" si="142"/>
        <v/>
      </c>
      <c r="AG266" s="526" t="str">
        <f t="shared" si="143"/>
        <v/>
      </c>
      <c r="AH266" s="526" t="str">
        <f t="shared" si="130"/>
        <v/>
      </c>
      <c r="AI266" s="528"/>
      <c r="AJ266" s="529"/>
      <c r="AK266" s="286" t="str">
        <f t="shared" si="131"/>
        <v/>
      </c>
      <c r="AL266" s="287" t="str">
        <f t="shared" si="144"/>
        <v/>
      </c>
      <c r="AM266" s="287" t="str">
        <f t="shared" si="145"/>
        <v/>
      </c>
      <c r="AN266" s="530" t="str">
        <f>IF('ZASOBY N'!BD263="","",'ZASOBY N'!BD263)</f>
        <v/>
      </c>
      <c r="AO266" s="531"/>
      <c r="AP266" s="333">
        <f t="shared" si="132"/>
        <v>0</v>
      </c>
      <c r="AQ266" s="333">
        <f t="shared" si="135"/>
        <v>0</v>
      </c>
      <c r="AR266" s="333">
        <f t="shared" si="135"/>
        <v>0</v>
      </c>
      <c r="AS266" s="333">
        <f t="shared" si="133"/>
        <v>0</v>
      </c>
      <c r="AT266" s="333">
        <f t="shared" si="146"/>
        <v>0</v>
      </c>
      <c r="AU266" s="333">
        <f t="shared" si="134"/>
        <v>0</v>
      </c>
      <c r="AV266" s="532" t="str">
        <f>IF(BJ266=0,"",NN!BJ266)</f>
        <v/>
      </c>
      <c r="AW266" s="460" t="str">
        <f>IF('UPR BILANS N'!W264="","",'UPR BILANS N'!W264)</f>
        <v/>
      </c>
      <c r="AX266" s="533" t="str">
        <f t="shared" si="147"/>
        <v/>
      </c>
      <c r="AY266" s="533"/>
      <c r="AZ266" s="533"/>
      <c r="BA266" s="533"/>
      <c r="BB266" s="533"/>
      <c r="BC266" s="533"/>
      <c r="BD266" s="533"/>
      <c r="BE266" s="533"/>
      <c r="BF266" s="533"/>
      <c r="BG266" s="533"/>
      <c r="BH266" s="533"/>
      <c r="BI266" s="533"/>
      <c r="BJ266" s="414">
        <f>IFERROR(IF(AND(BL266=1,BM266=1,SUMIF($C266:$C$525,$C266,$AH266:$AH$525)=$BN266),$BN266,IF($BO266&gt;0,$BO266,IF(AND(B266=B267,C266=C267,D266=D267,J266=J267),AH266+AH267,IF(AND(COUNTIF($C$13:$C265,$C266)&gt;=1,COUNTIF($D$13:$D265,$D266)&gt;=1),0,IF(AND(SUMIF($B266:$B$525,$B266,$AH266:$AH$525)&gt;$AH266,SUMIF($C266:$C$525,$C266,$AH266:$AH$525)&gt;$AH266,SUMIF($D266:$D$525,$D266,$AH266:$AH$525)&gt;$AH266),SUMIF($C266:$C$525,$C266,$BN266:$BN$525),0))))),0)</f>
        <v>0</v>
      </c>
      <c r="BK266" s="534"/>
      <c r="BL266" s="535">
        <f>COUNTIFS('ZASOBY N'!$B263:$B$525,'ZASOBY N'!$B263,'ZASOBY N'!$C263:'ZASOBY N'!$C$525,'ZASOBY N'!$C263,'ZASOBY N'!$D263:'ZASOBY N'!$D$525,'ZASOBY N'!$D263,'ZASOBY N'!$H263:'ZASOBY N'!$H$525,'ZASOBY N'!$H263 )</f>
        <v>0</v>
      </c>
      <c r="BM266" s="536">
        <f>COUNTIFS('ZASOBY N'!$B$10:$B263,'ZASOBY N'!$B263,'ZASOBY N'!$C$10:'ZASOBY N'!$C263,'ZASOBY N'!$C263,'ZASOBY N'!$D$10:'ZASOBY N'!$D263,'ZASOBY N'!$D263,'ZASOBY N'!$H$10:'ZASOBY N'!$H263,'ZASOBY N'!$H263 )</f>
        <v>0</v>
      </c>
      <c r="BN266" s="537">
        <f t="shared" si="148"/>
        <v>0</v>
      </c>
      <c r="BO266" s="538">
        <f t="shared" si="149"/>
        <v>0</v>
      </c>
      <c r="BP266" s="533"/>
      <c r="BQ266" s="533"/>
      <c r="BR266" s="533"/>
      <c r="BS266" s="533"/>
      <c r="BT266" s="533"/>
      <c r="BU266" s="533"/>
      <c r="BV266" s="533"/>
      <c r="BW266" s="539" t="str">
        <f t="shared" si="150"/>
        <v/>
      </c>
      <c r="BX266" s="439" t="str">
        <f>IF(E266=0,"",NN!E266)</f>
        <v/>
      </c>
      <c r="BY266" s="396" t="str">
        <f>IF(A266="","",NN!A266)</f>
        <v/>
      </c>
      <c r="BZ266" s="428" t="str">
        <f>IF(OR(E266=LEGENDA!$D$30,E266=LEGENDA!$D$31,E266=LEGENDA!$D$32,E266=LEGENDA!$D$33,E266=LEGENDA!$D$34,E266=LEGENDA!$D$35,E266=LEGENDA!$D$36,E266=LEGENDA!$D$37),AV266,"")</f>
        <v/>
      </c>
      <c r="CA266" s="428" t="str">
        <f>IF(OR(E266=LEGENDA!$D$30,E266=LEGENDA!$D$31,E266=LEGENDA!$D$32,E266=LEGENDA!$D$33,E266=LEGENDA!$D$34,E266=LEGENDA!$D$35,E266=LEGENDA!$D$36,E266=LEGENDA!$D$37),AG266,"")</f>
        <v/>
      </c>
      <c r="CB266" s="397" t="str">
        <f t="shared" si="151"/>
        <v/>
      </c>
      <c r="CC266" s="397" t="str">
        <f t="shared" si="152"/>
        <v/>
      </c>
      <c r="CD266" s="397" t="str">
        <f t="shared" si="153"/>
        <v/>
      </c>
      <c r="CE266" s="397" t="str">
        <f t="shared" si="154"/>
        <v/>
      </c>
      <c r="CF266" s="397" t="str">
        <f t="shared" si="155"/>
        <v/>
      </c>
      <c r="CG266" s="397" t="str">
        <f t="shared" si="156"/>
        <v/>
      </c>
      <c r="CH266" s="397" t="str">
        <f>IF(OR(E266=LEGENDA!$D$28,E266=LEGENDA!$D$29,E266=LEGENDA!$D$30,E266=LEGENDA!$D$31,E266=LEGENDA!$D$32,E266=LEGENDA!$D$33,E266=LEGENDA!$D$34,E266=LEGENDA!$D$35,E266=LEGENDA!$D$36,E266=LEGENDA!$D$39),1,"")</f>
        <v/>
      </c>
      <c r="CI266" s="397" t="str">
        <f t="shared" si="157"/>
        <v/>
      </c>
      <c r="CJ266" s="397" t="str">
        <f t="shared" si="158"/>
        <v/>
      </c>
    </row>
    <row r="267" spans="1:88" s="50" customFormat="1" ht="16.2" customHeight="1" thickBot="1" x14ac:dyDescent="0.3">
      <c r="A267" s="514" t="str">
        <f>IF('ZASOBY N'!A264="","",'ZASOBY N'!A264)</f>
        <v/>
      </c>
      <c r="B267" s="515" t="str">
        <f>IF('ZASOBY N'!B264="","",'ZASOBY N'!B264)</f>
        <v/>
      </c>
      <c r="C267" s="515" t="str">
        <f>IF('ZASOBY N'!C264="","",'ZASOBY N'!C264)</f>
        <v/>
      </c>
      <c r="D267" s="516" t="str">
        <f>IF('ZASOBY N'!D264="","",'ZASOBY N'!D264)</f>
        <v/>
      </c>
      <c r="E267" s="404"/>
      <c r="F267" s="517"/>
      <c r="G267" s="518"/>
      <c r="H267" s="301"/>
      <c r="I267" s="301"/>
      <c r="J267" s="147" t="str">
        <f>IF('ZASOBY N'!$F264="","",'ZASOBY N'!$F264)</f>
        <v/>
      </c>
      <c r="K267" s="519"/>
      <c r="L267" s="520" t="str">
        <f t="shared" si="136"/>
        <v/>
      </c>
      <c r="M267" s="521"/>
      <c r="N267" s="521"/>
      <c r="O267" s="140" t="str">
        <f>IF(L267="","",IF(OR(E267=LEGENDA!$D$28,E267=LEGENDA!$D$29,E267=LEGENDA!$D$31,E267=LEGENDA!$D$38),0.15,0))</f>
        <v/>
      </c>
      <c r="P267" s="140" t="str">
        <f>IF(L267="","",IF(AND(E267=LEGENDA!$D$39,H267=""),"BRAK kol.7",IF(AND(F267=LEGENDA!$A$105,H267=""),"BRAK kol.7",IF(AND(F267=LEGENDA!$A$106,H267=""),"BRAK kol.7",IF(AND(F267=LEGENDA!$A$107,H267=""),"BRAK kol.7",IF(AND(F267=LEGENDA!$A$108,H267=""),"BRAK kol.7",IF(AND(F267=LEGENDA!$A$109,H267=""),"BRAK kol.7",L267*O267)))))))</f>
        <v/>
      </c>
      <c r="Q267" s="141" t="str">
        <f t="shared" si="127"/>
        <v/>
      </c>
      <c r="R267" s="142" t="str">
        <f t="shared" si="137"/>
        <v/>
      </c>
      <c r="S267" s="522" t="str">
        <f t="shared" si="138"/>
        <v/>
      </c>
      <c r="T267" s="431" t="str">
        <f t="shared" si="128"/>
        <v/>
      </c>
      <c r="U267" s="523"/>
      <c r="V267" s="431" t="str">
        <f t="shared" si="139"/>
        <v/>
      </c>
      <c r="W267" s="524"/>
      <c r="X267" s="302" t="str">
        <f>IF(U267="","",IF(AND(V267="",W267=""),"",IF(AND(E267=LEGENDA!$D$39,H267=""),"BRAK kol.7",IF(AND(F267=LEGENDA!$A$105,H267="",E267=LEGENDA!$D$35),V267*W267,IF(AND(F267=LEGENDA!$A$105,H267="",E267=LEGENDA!$D$36),V267*W267,IF(AND(F267=LEGENDA!$A$105,H267=""),"BRAK kol.7",IF(AND(F267=LEGENDA!$A$106,H267=""),"BRAK kol.7",IF(AND(F267=LEGENDA!$A$107,H267=""),"BRAK kol.7",IF(AND(F267=LEGENDA!$A$108,H267=""),"BRAK kol.7",IF(AND(F267=LEGENDA!$A$109,H267=""),"BRAK kol.7",IF(AND(U267&gt;0,W267=""),"Brakkol21",IF(OR(T267="Błąd kol. 7",T267="Błąd kol.8"),T267,IF(AND(H267="",I267=""),"BRAKkol7-8",V267*W267)))))))))))))</f>
        <v/>
      </c>
      <c r="Y267" s="523"/>
      <c r="Z267" s="431" t="str">
        <f t="shared" si="140"/>
        <v/>
      </c>
      <c r="AA267" s="524"/>
      <c r="AB267" s="525" t="str">
        <f>IF(OR(Y267="",Z267="",AA267=""),"",IF(AND(E267=LEGENDA!$D$39,H267=""),"BRAK kol.7",IF(AND(F267=LEGENDA!$A$105,H267=""),"BRAK kol.7",IF(AND(F267=LEGENDA!$A$106,H267=""),"BRAK kol.7",IF(AND(F267=LEGENDA!$A$107,H267=""),"BRAK kol.7",IF(AND(F267=LEGENDA!$A$108,H267=""),"BRAK kol.7",IF(AND(F267=LEGENDA!$A$109,H267=""),"BRAK kol.7",Z267*AA267)))))))</f>
        <v/>
      </c>
      <c r="AC267" s="302" t="str">
        <f t="shared" si="129"/>
        <v/>
      </c>
      <c r="AD267" s="143" t="str">
        <f>IFERROR(IF(OR(J267="",AC267=""),"",IF(AND(E267=LEGENDA!$D$39,H267="",I267=""),"BRAK kol.7",AC267*$J267)),"BRAK kol.7")</f>
        <v/>
      </c>
      <c r="AE267" s="527" t="str">
        <f t="shared" si="141"/>
        <v/>
      </c>
      <c r="AF267" s="526" t="str">
        <f t="shared" si="142"/>
        <v/>
      </c>
      <c r="AG267" s="526" t="str">
        <f t="shared" si="143"/>
        <v/>
      </c>
      <c r="AH267" s="526" t="str">
        <f t="shared" si="130"/>
        <v/>
      </c>
      <c r="AI267" s="528"/>
      <c r="AJ267" s="529"/>
      <c r="AK267" s="286" t="str">
        <f t="shared" si="131"/>
        <v/>
      </c>
      <c r="AL267" s="287" t="str">
        <f t="shared" si="144"/>
        <v/>
      </c>
      <c r="AM267" s="287" t="str">
        <f t="shared" si="145"/>
        <v/>
      </c>
      <c r="AN267" s="530" t="str">
        <f>IF('ZASOBY N'!BD264="","",'ZASOBY N'!BD264)</f>
        <v/>
      </c>
      <c r="AO267" s="531"/>
      <c r="AP267" s="333">
        <f t="shared" si="132"/>
        <v>0</v>
      </c>
      <c r="AQ267" s="333">
        <f t="shared" si="135"/>
        <v>0</v>
      </c>
      <c r="AR267" s="333">
        <f t="shared" si="135"/>
        <v>0</v>
      </c>
      <c r="AS267" s="333">
        <f t="shared" si="133"/>
        <v>0</v>
      </c>
      <c r="AT267" s="333">
        <f t="shared" si="146"/>
        <v>0</v>
      </c>
      <c r="AU267" s="333">
        <f t="shared" si="134"/>
        <v>0</v>
      </c>
      <c r="AV267" s="532" t="str">
        <f>IF(BJ267=0,"",NN!BJ267)</f>
        <v/>
      </c>
      <c r="AW267" s="460" t="str">
        <f>IF('UPR BILANS N'!W265="","",'UPR BILANS N'!W265)</f>
        <v/>
      </c>
      <c r="AX267" s="533" t="str">
        <f t="shared" si="147"/>
        <v/>
      </c>
      <c r="AY267" s="533"/>
      <c r="AZ267" s="533"/>
      <c r="BA267" s="533"/>
      <c r="BB267" s="533"/>
      <c r="BC267" s="533"/>
      <c r="BD267" s="533"/>
      <c r="BE267" s="533"/>
      <c r="BF267" s="533"/>
      <c r="BG267" s="533"/>
      <c r="BH267" s="533"/>
      <c r="BI267" s="533"/>
      <c r="BJ267" s="414">
        <f>IFERROR(IF(AND(BL267=1,BM267=1,SUMIF($C267:$C$525,$C267,$AH267:$AH$525)=$BN267),$BN267,IF($BO267&gt;0,$BO267,IF(AND(B267=B268,C267=C268,D267=D268,J267=J268),AH267+AH268,IF(AND(COUNTIF($C$13:$C266,$C267)&gt;=1,COUNTIF($D$13:$D266,$D267)&gt;=1),0,IF(AND(SUMIF($B267:$B$525,$B267,$AH267:$AH$525)&gt;$AH267,SUMIF($C267:$C$525,$C267,$AH267:$AH$525)&gt;$AH267,SUMIF($D267:$D$525,$D267,$AH267:$AH$525)&gt;$AH267),SUMIF($C267:$C$525,$C267,$BN267:$BN$525),0))))),0)</f>
        <v>0</v>
      </c>
      <c r="BK267" s="534"/>
      <c r="BL267" s="535">
        <f>COUNTIFS('ZASOBY N'!$B264:$B$525,'ZASOBY N'!$B264,'ZASOBY N'!$C264:'ZASOBY N'!$C$525,'ZASOBY N'!$C264,'ZASOBY N'!$D264:'ZASOBY N'!$D$525,'ZASOBY N'!$D264,'ZASOBY N'!$H264:'ZASOBY N'!$H$525,'ZASOBY N'!$H264 )</f>
        <v>0</v>
      </c>
      <c r="BM267" s="536">
        <f>COUNTIFS('ZASOBY N'!$B$10:$B264,'ZASOBY N'!$B264,'ZASOBY N'!$C$10:'ZASOBY N'!$C264,'ZASOBY N'!$C264,'ZASOBY N'!$D$10:'ZASOBY N'!$D264,'ZASOBY N'!$D264,'ZASOBY N'!$H$10:'ZASOBY N'!$H264,'ZASOBY N'!$H264 )</f>
        <v>0</v>
      </c>
      <c r="BN267" s="537">
        <f t="shared" si="148"/>
        <v>0</v>
      </c>
      <c r="BO267" s="538">
        <f t="shared" si="149"/>
        <v>0</v>
      </c>
      <c r="BP267" s="533"/>
      <c r="BQ267" s="533"/>
      <c r="BR267" s="533"/>
      <c r="BS267" s="533"/>
      <c r="BT267" s="533"/>
      <c r="BU267" s="533"/>
      <c r="BV267" s="533"/>
      <c r="BW267" s="539" t="str">
        <f t="shared" si="150"/>
        <v/>
      </c>
      <c r="BX267" s="439" t="str">
        <f>IF(E267=0,"",NN!E267)</f>
        <v/>
      </c>
      <c r="BY267" s="396" t="str">
        <f>IF(A267="","",NN!A267)</f>
        <v/>
      </c>
      <c r="BZ267" s="428" t="str">
        <f>IF(OR(E267=LEGENDA!$D$30,E267=LEGENDA!$D$31,E267=LEGENDA!$D$32,E267=LEGENDA!$D$33,E267=LEGENDA!$D$34,E267=LEGENDA!$D$35,E267=LEGENDA!$D$36,E267=LEGENDA!$D$37),AV267,"")</f>
        <v/>
      </c>
      <c r="CA267" s="428" t="str">
        <f>IF(OR(E267=LEGENDA!$D$30,E267=LEGENDA!$D$31,E267=LEGENDA!$D$32,E267=LEGENDA!$D$33,E267=LEGENDA!$D$34,E267=LEGENDA!$D$35,E267=LEGENDA!$D$36,E267=LEGENDA!$D$37),AG267,"")</f>
        <v/>
      </c>
      <c r="CB267" s="397" t="str">
        <f t="shared" si="151"/>
        <v/>
      </c>
      <c r="CC267" s="397" t="str">
        <f t="shared" si="152"/>
        <v/>
      </c>
      <c r="CD267" s="397" t="str">
        <f t="shared" si="153"/>
        <v/>
      </c>
      <c r="CE267" s="397" t="str">
        <f t="shared" si="154"/>
        <v/>
      </c>
      <c r="CF267" s="397" t="str">
        <f t="shared" si="155"/>
        <v/>
      </c>
      <c r="CG267" s="397" t="str">
        <f t="shared" si="156"/>
        <v/>
      </c>
      <c r="CH267" s="397" t="str">
        <f>IF(OR(E267=LEGENDA!$D$28,E267=LEGENDA!$D$29,E267=LEGENDA!$D$30,E267=LEGENDA!$D$31,E267=LEGENDA!$D$32,E267=LEGENDA!$D$33,E267=LEGENDA!$D$34,E267=LEGENDA!$D$35,E267=LEGENDA!$D$36,E267=LEGENDA!$D$39),1,"")</f>
        <v/>
      </c>
      <c r="CI267" s="397" t="str">
        <f t="shared" si="157"/>
        <v/>
      </c>
      <c r="CJ267" s="397" t="str">
        <f t="shared" si="158"/>
        <v/>
      </c>
    </row>
    <row r="268" spans="1:88" s="50" customFormat="1" ht="16.2" customHeight="1" thickBot="1" x14ac:dyDescent="0.3">
      <c r="A268" s="514" t="str">
        <f>IF('ZASOBY N'!A265="","",'ZASOBY N'!A265)</f>
        <v/>
      </c>
      <c r="B268" s="515" t="str">
        <f>IF('ZASOBY N'!B265="","",'ZASOBY N'!B265)</f>
        <v/>
      </c>
      <c r="C268" s="515" t="str">
        <f>IF('ZASOBY N'!C265="","",'ZASOBY N'!C265)</f>
        <v/>
      </c>
      <c r="D268" s="516" t="str">
        <f>IF('ZASOBY N'!D265="","",'ZASOBY N'!D265)</f>
        <v/>
      </c>
      <c r="E268" s="404"/>
      <c r="F268" s="517"/>
      <c r="G268" s="518"/>
      <c r="H268" s="301"/>
      <c r="I268" s="301"/>
      <c r="J268" s="147" t="str">
        <f>IF('ZASOBY N'!$F265="","",'ZASOBY N'!$F265)</f>
        <v/>
      </c>
      <c r="K268" s="519"/>
      <c r="L268" s="520" t="str">
        <f t="shared" si="136"/>
        <v/>
      </c>
      <c r="M268" s="521"/>
      <c r="N268" s="521"/>
      <c r="O268" s="140" t="str">
        <f>IF(L268="","",IF(OR(E268=LEGENDA!$D$28,E268=LEGENDA!$D$29,E268=LEGENDA!$D$31,E268=LEGENDA!$D$38),0.15,0))</f>
        <v/>
      </c>
      <c r="P268" s="140" t="str">
        <f>IF(L268="","",IF(AND(E268=LEGENDA!$D$39,H268=""),"BRAK kol.7",IF(AND(F268=LEGENDA!$A$105,H268=""),"BRAK kol.7",IF(AND(F268=LEGENDA!$A$106,H268=""),"BRAK kol.7",IF(AND(F268=LEGENDA!$A$107,H268=""),"BRAK kol.7",IF(AND(F268=LEGENDA!$A$108,H268=""),"BRAK kol.7",IF(AND(F268=LEGENDA!$A$109,H268=""),"BRAK kol.7",L268*O268)))))))</f>
        <v/>
      </c>
      <c r="Q268" s="141" t="str">
        <f t="shared" si="127"/>
        <v/>
      </c>
      <c r="R268" s="142" t="str">
        <f t="shared" si="137"/>
        <v/>
      </c>
      <c r="S268" s="522" t="str">
        <f t="shared" si="138"/>
        <v/>
      </c>
      <c r="T268" s="431" t="str">
        <f t="shared" si="128"/>
        <v/>
      </c>
      <c r="U268" s="523"/>
      <c r="V268" s="431" t="str">
        <f t="shared" si="139"/>
        <v/>
      </c>
      <c r="W268" s="524"/>
      <c r="X268" s="302" t="str">
        <f>IF(U268="","",IF(AND(V268="",W268=""),"",IF(AND(E268=LEGENDA!$D$39,H268=""),"BRAK kol.7",IF(AND(F268=LEGENDA!$A$105,H268="",E268=LEGENDA!$D$35),V268*W268,IF(AND(F268=LEGENDA!$A$105,H268="",E268=LEGENDA!$D$36),V268*W268,IF(AND(F268=LEGENDA!$A$105,H268=""),"BRAK kol.7",IF(AND(F268=LEGENDA!$A$106,H268=""),"BRAK kol.7",IF(AND(F268=LEGENDA!$A$107,H268=""),"BRAK kol.7",IF(AND(F268=LEGENDA!$A$108,H268=""),"BRAK kol.7",IF(AND(F268=LEGENDA!$A$109,H268=""),"BRAK kol.7",IF(AND(U268&gt;0,W268=""),"Brakkol21",IF(OR(T268="Błąd kol. 7",T268="Błąd kol.8"),T268,IF(AND(H268="",I268=""),"BRAKkol7-8",V268*W268)))))))))))))</f>
        <v/>
      </c>
      <c r="Y268" s="523"/>
      <c r="Z268" s="431" t="str">
        <f t="shared" si="140"/>
        <v/>
      </c>
      <c r="AA268" s="524"/>
      <c r="AB268" s="525" t="str">
        <f>IF(OR(Y268="",Z268="",AA268=""),"",IF(AND(E268=LEGENDA!$D$39,H268=""),"BRAK kol.7",IF(AND(F268=LEGENDA!$A$105,H268=""),"BRAK kol.7",IF(AND(F268=LEGENDA!$A$106,H268=""),"BRAK kol.7",IF(AND(F268=LEGENDA!$A$107,H268=""),"BRAK kol.7",IF(AND(F268=LEGENDA!$A$108,H268=""),"BRAK kol.7",IF(AND(F268=LEGENDA!$A$109,H268=""),"BRAK kol.7",Z268*AA268)))))))</f>
        <v/>
      </c>
      <c r="AC268" s="302" t="str">
        <f t="shared" si="129"/>
        <v/>
      </c>
      <c r="AD268" s="143" t="str">
        <f>IFERROR(IF(OR(J268="",AC268=""),"",IF(AND(E268=LEGENDA!$D$39,H268="",I268=""),"BRAK kol.7",AC268*$J268)),"BRAK kol.7")</f>
        <v/>
      </c>
      <c r="AE268" s="527" t="str">
        <f t="shared" si="141"/>
        <v/>
      </c>
      <c r="AF268" s="526" t="str">
        <f t="shared" si="142"/>
        <v/>
      </c>
      <c r="AG268" s="526" t="str">
        <f t="shared" si="143"/>
        <v/>
      </c>
      <c r="AH268" s="526" t="str">
        <f t="shared" si="130"/>
        <v/>
      </c>
      <c r="AI268" s="528"/>
      <c r="AJ268" s="529"/>
      <c r="AK268" s="286" t="str">
        <f t="shared" si="131"/>
        <v/>
      </c>
      <c r="AL268" s="287" t="str">
        <f t="shared" si="144"/>
        <v/>
      </c>
      <c r="AM268" s="287" t="str">
        <f t="shared" si="145"/>
        <v/>
      </c>
      <c r="AN268" s="530" t="str">
        <f>IF('ZASOBY N'!BD265="","",'ZASOBY N'!BD265)</f>
        <v/>
      </c>
      <c r="AO268" s="531"/>
      <c r="AP268" s="333">
        <f t="shared" si="132"/>
        <v>0</v>
      </c>
      <c r="AQ268" s="333">
        <f t="shared" si="135"/>
        <v>0</v>
      </c>
      <c r="AR268" s="333">
        <f t="shared" si="135"/>
        <v>0</v>
      </c>
      <c r="AS268" s="333">
        <f t="shared" si="133"/>
        <v>0</v>
      </c>
      <c r="AT268" s="333">
        <f t="shared" si="146"/>
        <v>0</v>
      </c>
      <c r="AU268" s="333">
        <f t="shared" si="134"/>
        <v>0</v>
      </c>
      <c r="AV268" s="532" t="str">
        <f>IF(BJ268=0,"",NN!BJ268)</f>
        <v/>
      </c>
      <c r="AW268" s="460" t="str">
        <f>IF('UPR BILANS N'!W266="","",'UPR BILANS N'!W266)</f>
        <v/>
      </c>
      <c r="AX268" s="533" t="str">
        <f t="shared" si="147"/>
        <v/>
      </c>
      <c r="AY268" s="533"/>
      <c r="AZ268" s="533"/>
      <c r="BA268" s="533"/>
      <c r="BB268" s="533"/>
      <c r="BC268" s="533"/>
      <c r="BD268" s="533"/>
      <c r="BE268" s="533"/>
      <c r="BF268" s="533"/>
      <c r="BG268" s="533"/>
      <c r="BH268" s="533"/>
      <c r="BI268" s="533"/>
      <c r="BJ268" s="414">
        <f>IFERROR(IF(AND(BL268=1,BM268=1,SUMIF($C268:$C$525,$C268,$AH268:$AH$525)=$BN268),$BN268,IF($BO268&gt;0,$BO268,IF(AND(B268=B269,C268=C269,D268=D269,J268=J269),AH268+AH269,IF(AND(COUNTIF($C$13:$C267,$C268)&gt;=1,COUNTIF($D$13:$D267,$D268)&gt;=1),0,IF(AND(SUMIF($B268:$B$525,$B268,$AH268:$AH$525)&gt;$AH268,SUMIF($C268:$C$525,$C268,$AH268:$AH$525)&gt;$AH268,SUMIF($D268:$D$525,$D268,$AH268:$AH$525)&gt;$AH268),SUMIF($C268:$C$525,$C268,$BN268:$BN$525),0))))),0)</f>
        <v>0</v>
      </c>
      <c r="BK268" s="534"/>
      <c r="BL268" s="535">
        <f>COUNTIFS('ZASOBY N'!$B265:$B$525,'ZASOBY N'!$B265,'ZASOBY N'!$C265:'ZASOBY N'!$C$525,'ZASOBY N'!$C265,'ZASOBY N'!$D265:'ZASOBY N'!$D$525,'ZASOBY N'!$D265,'ZASOBY N'!$H265:'ZASOBY N'!$H$525,'ZASOBY N'!$H265 )</f>
        <v>0</v>
      </c>
      <c r="BM268" s="536">
        <f>COUNTIFS('ZASOBY N'!$B$10:$B265,'ZASOBY N'!$B265,'ZASOBY N'!$C$10:'ZASOBY N'!$C265,'ZASOBY N'!$C265,'ZASOBY N'!$D$10:'ZASOBY N'!$D265,'ZASOBY N'!$D265,'ZASOBY N'!$H$10:'ZASOBY N'!$H265,'ZASOBY N'!$H265 )</f>
        <v>0</v>
      </c>
      <c r="BN268" s="537">
        <f t="shared" si="148"/>
        <v>0</v>
      </c>
      <c r="BO268" s="538">
        <f t="shared" si="149"/>
        <v>0</v>
      </c>
      <c r="BP268" s="533"/>
      <c r="BQ268" s="533"/>
      <c r="BR268" s="533"/>
      <c r="BS268" s="533"/>
      <c r="BT268" s="533"/>
      <c r="BU268" s="533"/>
      <c r="BV268" s="533"/>
      <c r="BW268" s="539" t="str">
        <f t="shared" si="150"/>
        <v/>
      </c>
      <c r="BX268" s="439" t="str">
        <f>IF(E268=0,"",NN!E268)</f>
        <v/>
      </c>
      <c r="BY268" s="396" t="str">
        <f>IF(A268="","",NN!A268)</f>
        <v/>
      </c>
      <c r="BZ268" s="428" t="str">
        <f>IF(OR(E268=LEGENDA!$D$30,E268=LEGENDA!$D$31,E268=LEGENDA!$D$32,E268=LEGENDA!$D$33,E268=LEGENDA!$D$34,E268=LEGENDA!$D$35,E268=LEGENDA!$D$36,E268=LEGENDA!$D$37),AV268,"")</f>
        <v/>
      </c>
      <c r="CA268" s="428" t="str">
        <f>IF(OR(E268=LEGENDA!$D$30,E268=LEGENDA!$D$31,E268=LEGENDA!$D$32,E268=LEGENDA!$D$33,E268=LEGENDA!$D$34,E268=LEGENDA!$D$35,E268=LEGENDA!$D$36,E268=LEGENDA!$D$37),AG268,"")</f>
        <v/>
      </c>
      <c r="CB268" s="397" t="str">
        <f t="shared" si="151"/>
        <v/>
      </c>
      <c r="CC268" s="397" t="str">
        <f t="shared" si="152"/>
        <v/>
      </c>
      <c r="CD268" s="397" t="str">
        <f t="shared" si="153"/>
        <v/>
      </c>
      <c r="CE268" s="397" t="str">
        <f t="shared" si="154"/>
        <v/>
      </c>
      <c r="CF268" s="397" t="str">
        <f t="shared" si="155"/>
        <v/>
      </c>
      <c r="CG268" s="397" t="str">
        <f t="shared" si="156"/>
        <v/>
      </c>
      <c r="CH268" s="397" t="str">
        <f>IF(OR(E268=LEGENDA!$D$28,E268=LEGENDA!$D$29,E268=LEGENDA!$D$30,E268=LEGENDA!$D$31,E268=LEGENDA!$D$32,E268=LEGENDA!$D$33,E268=LEGENDA!$D$34,E268=LEGENDA!$D$35,E268=LEGENDA!$D$36,E268=LEGENDA!$D$39),1,"")</f>
        <v/>
      </c>
      <c r="CI268" s="397" t="str">
        <f t="shared" si="157"/>
        <v/>
      </c>
      <c r="CJ268" s="397" t="str">
        <f t="shared" si="158"/>
        <v/>
      </c>
    </row>
    <row r="269" spans="1:88" s="50" customFormat="1" ht="16.2" customHeight="1" thickBot="1" x14ac:dyDescent="0.3">
      <c r="A269" s="514" t="str">
        <f>IF('ZASOBY N'!A266="","",'ZASOBY N'!A266)</f>
        <v/>
      </c>
      <c r="B269" s="515" t="str">
        <f>IF('ZASOBY N'!B266="","",'ZASOBY N'!B266)</f>
        <v/>
      </c>
      <c r="C269" s="515" t="str">
        <f>IF('ZASOBY N'!C266="","",'ZASOBY N'!C266)</f>
        <v/>
      </c>
      <c r="D269" s="516" t="str">
        <f>IF('ZASOBY N'!D266="","",'ZASOBY N'!D266)</f>
        <v/>
      </c>
      <c r="E269" s="404"/>
      <c r="F269" s="517"/>
      <c r="G269" s="518"/>
      <c r="H269" s="301"/>
      <c r="I269" s="301"/>
      <c r="J269" s="147" t="str">
        <f>IF('ZASOBY N'!$F266="","",'ZASOBY N'!$F266)</f>
        <v/>
      </c>
      <c r="K269" s="519"/>
      <c r="L269" s="520" t="str">
        <f t="shared" si="136"/>
        <v/>
      </c>
      <c r="M269" s="521"/>
      <c r="N269" s="521"/>
      <c r="O269" s="140" t="str">
        <f>IF(L269="","",IF(OR(E269=LEGENDA!$D$28,E269=LEGENDA!$D$29,E269=LEGENDA!$D$31,E269=LEGENDA!$D$38),0.15,0))</f>
        <v/>
      </c>
      <c r="P269" s="140" t="str">
        <f>IF(L269="","",IF(AND(E269=LEGENDA!$D$39,H269=""),"BRAK kol.7",IF(AND(F269=LEGENDA!$A$105,H269=""),"BRAK kol.7",IF(AND(F269=LEGENDA!$A$106,H269=""),"BRAK kol.7",IF(AND(F269=LEGENDA!$A$107,H269=""),"BRAK kol.7",IF(AND(F269=LEGENDA!$A$108,H269=""),"BRAK kol.7",IF(AND(F269=LEGENDA!$A$109,H269=""),"BRAK kol.7",L269*O269)))))))</f>
        <v/>
      </c>
      <c r="Q269" s="141" t="str">
        <f t="shared" si="127"/>
        <v/>
      </c>
      <c r="R269" s="142" t="str">
        <f t="shared" si="137"/>
        <v/>
      </c>
      <c r="S269" s="522" t="str">
        <f t="shared" si="138"/>
        <v/>
      </c>
      <c r="T269" s="431" t="str">
        <f t="shared" si="128"/>
        <v/>
      </c>
      <c r="U269" s="523"/>
      <c r="V269" s="431" t="str">
        <f t="shared" si="139"/>
        <v/>
      </c>
      <c r="W269" s="524"/>
      <c r="X269" s="302" t="str">
        <f>IF(U269="","",IF(AND(V269="",W269=""),"",IF(AND(E269=LEGENDA!$D$39,H269=""),"BRAK kol.7",IF(AND(F269=LEGENDA!$A$105,H269="",E269=LEGENDA!$D$35),V269*W269,IF(AND(F269=LEGENDA!$A$105,H269="",E269=LEGENDA!$D$36),V269*W269,IF(AND(F269=LEGENDA!$A$105,H269=""),"BRAK kol.7",IF(AND(F269=LEGENDA!$A$106,H269=""),"BRAK kol.7",IF(AND(F269=LEGENDA!$A$107,H269=""),"BRAK kol.7",IF(AND(F269=LEGENDA!$A$108,H269=""),"BRAK kol.7",IF(AND(F269=LEGENDA!$A$109,H269=""),"BRAK kol.7",IF(AND(U269&gt;0,W269=""),"Brakkol21",IF(OR(T269="Błąd kol. 7",T269="Błąd kol.8"),T269,IF(AND(H269="",I269=""),"BRAKkol7-8",V269*W269)))))))))))))</f>
        <v/>
      </c>
      <c r="Y269" s="523"/>
      <c r="Z269" s="431" t="str">
        <f t="shared" si="140"/>
        <v/>
      </c>
      <c r="AA269" s="524"/>
      <c r="AB269" s="525" t="str">
        <f>IF(OR(Y269="",Z269="",AA269=""),"",IF(AND(E269=LEGENDA!$D$39,H269=""),"BRAK kol.7",IF(AND(F269=LEGENDA!$A$105,H269=""),"BRAK kol.7",IF(AND(F269=LEGENDA!$A$106,H269=""),"BRAK kol.7",IF(AND(F269=LEGENDA!$A$107,H269=""),"BRAK kol.7",IF(AND(F269=LEGENDA!$A$108,H269=""),"BRAK kol.7",IF(AND(F269=LEGENDA!$A$109,H269=""),"BRAK kol.7",Z269*AA269)))))))</f>
        <v/>
      </c>
      <c r="AC269" s="302" t="str">
        <f t="shared" si="129"/>
        <v/>
      </c>
      <c r="AD269" s="143" t="str">
        <f>IFERROR(IF(OR(J269="",AC269=""),"",IF(AND(E269=LEGENDA!$D$39,H269="",I269=""),"BRAK kol.7",AC269*$J269)),"BRAK kol.7")</f>
        <v/>
      </c>
      <c r="AE269" s="527" t="str">
        <f t="shared" si="141"/>
        <v/>
      </c>
      <c r="AF269" s="526" t="str">
        <f t="shared" si="142"/>
        <v/>
      </c>
      <c r="AG269" s="526" t="str">
        <f t="shared" si="143"/>
        <v/>
      </c>
      <c r="AH269" s="526" t="str">
        <f t="shared" si="130"/>
        <v/>
      </c>
      <c r="AI269" s="528"/>
      <c r="AJ269" s="529"/>
      <c r="AK269" s="286" t="str">
        <f t="shared" si="131"/>
        <v/>
      </c>
      <c r="AL269" s="287" t="str">
        <f t="shared" si="144"/>
        <v/>
      </c>
      <c r="AM269" s="287" t="str">
        <f t="shared" si="145"/>
        <v/>
      </c>
      <c r="AN269" s="530" t="str">
        <f>IF('ZASOBY N'!BD266="","",'ZASOBY N'!BD266)</f>
        <v/>
      </c>
      <c r="AO269" s="531"/>
      <c r="AP269" s="333">
        <f t="shared" si="132"/>
        <v>0</v>
      </c>
      <c r="AQ269" s="333">
        <f t="shared" si="135"/>
        <v>0</v>
      </c>
      <c r="AR269" s="333">
        <f t="shared" si="135"/>
        <v>0</v>
      </c>
      <c r="AS269" s="333">
        <f t="shared" si="133"/>
        <v>0</v>
      </c>
      <c r="AT269" s="333">
        <f t="shared" si="146"/>
        <v>0</v>
      </c>
      <c r="AU269" s="333">
        <f t="shared" si="134"/>
        <v>0</v>
      </c>
      <c r="AV269" s="532" t="str">
        <f>IF(BJ269=0,"",NN!BJ269)</f>
        <v/>
      </c>
      <c r="AW269" s="460" t="str">
        <f>IF('UPR BILANS N'!W267="","",'UPR BILANS N'!W267)</f>
        <v/>
      </c>
      <c r="AX269" s="533" t="str">
        <f t="shared" si="147"/>
        <v/>
      </c>
      <c r="AY269" s="533"/>
      <c r="AZ269" s="533"/>
      <c r="BA269" s="533"/>
      <c r="BB269" s="533"/>
      <c r="BC269" s="533"/>
      <c r="BD269" s="533"/>
      <c r="BE269" s="533"/>
      <c r="BF269" s="533"/>
      <c r="BG269" s="533"/>
      <c r="BH269" s="533"/>
      <c r="BI269" s="533"/>
      <c r="BJ269" s="414">
        <f>IFERROR(IF(AND(BL269=1,BM269=1,SUMIF($C269:$C$525,$C269,$AH269:$AH$525)=$BN269),$BN269,IF($BO269&gt;0,$BO269,IF(AND(B269=B270,C269=C270,D269=D270,J269=J270),AH269+AH270,IF(AND(COUNTIF($C$13:$C268,$C269)&gt;=1,COUNTIF($D$13:$D268,$D269)&gt;=1),0,IF(AND(SUMIF($B269:$B$525,$B269,$AH269:$AH$525)&gt;$AH269,SUMIF($C269:$C$525,$C269,$AH269:$AH$525)&gt;$AH269,SUMIF($D269:$D$525,$D269,$AH269:$AH$525)&gt;$AH269),SUMIF($C269:$C$525,$C269,$BN269:$BN$525),0))))),0)</f>
        <v>0</v>
      </c>
      <c r="BK269" s="534"/>
      <c r="BL269" s="535">
        <f>COUNTIFS('ZASOBY N'!$B266:$B$525,'ZASOBY N'!$B266,'ZASOBY N'!$C266:'ZASOBY N'!$C$525,'ZASOBY N'!$C266,'ZASOBY N'!$D266:'ZASOBY N'!$D$525,'ZASOBY N'!$D266,'ZASOBY N'!$H266:'ZASOBY N'!$H$525,'ZASOBY N'!$H266 )</f>
        <v>0</v>
      </c>
      <c r="BM269" s="536">
        <f>COUNTIFS('ZASOBY N'!$B$10:$B266,'ZASOBY N'!$B266,'ZASOBY N'!$C$10:'ZASOBY N'!$C266,'ZASOBY N'!$C266,'ZASOBY N'!$D$10:'ZASOBY N'!$D266,'ZASOBY N'!$D266,'ZASOBY N'!$H$10:'ZASOBY N'!$H266,'ZASOBY N'!$H266 )</f>
        <v>0</v>
      </c>
      <c r="BN269" s="537">
        <f t="shared" si="148"/>
        <v>0</v>
      </c>
      <c r="BO269" s="538">
        <f t="shared" si="149"/>
        <v>0</v>
      </c>
      <c r="BP269" s="533"/>
      <c r="BQ269" s="533"/>
      <c r="BR269" s="533"/>
      <c r="BS269" s="533"/>
      <c r="BT269" s="533"/>
      <c r="BU269" s="533"/>
      <c r="BV269" s="533"/>
      <c r="BW269" s="539" t="str">
        <f t="shared" si="150"/>
        <v/>
      </c>
      <c r="BX269" s="439" t="str">
        <f>IF(E269=0,"",NN!E269)</f>
        <v/>
      </c>
      <c r="BY269" s="396" t="str">
        <f>IF(A269="","",NN!A269)</f>
        <v/>
      </c>
      <c r="BZ269" s="428" t="str">
        <f>IF(OR(E269=LEGENDA!$D$30,E269=LEGENDA!$D$31,E269=LEGENDA!$D$32,E269=LEGENDA!$D$33,E269=LEGENDA!$D$34,E269=LEGENDA!$D$35,E269=LEGENDA!$D$36,E269=LEGENDA!$D$37),AV269,"")</f>
        <v/>
      </c>
      <c r="CA269" s="428" t="str">
        <f>IF(OR(E269=LEGENDA!$D$30,E269=LEGENDA!$D$31,E269=LEGENDA!$D$32,E269=LEGENDA!$D$33,E269=LEGENDA!$D$34,E269=LEGENDA!$D$35,E269=LEGENDA!$D$36,E269=LEGENDA!$D$37),AG269,"")</f>
        <v/>
      </c>
      <c r="CB269" s="397" t="str">
        <f t="shared" si="151"/>
        <v/>
      </c>
      <c r="CC269" s="397" t="str">
        <f t="shared" si="152"/>
        <v/>
      </c>
      <c r="CD269" s="397" t="str">
        <f t="shared" si="153"/>
        <v/>
      </c>
      <c r="CE269" s="397" t="str">
        <f t="shared" si="154"/>
        <v/>
      </c>
      <c r="CF269" s="397" t="str">
        <f t="shared" si="155"/>
        <v/>
      </c>
      <c r="CG269" s="397" t="str">
        <f t="shared" si="156"/>
        <v/>
      </c>
      <c r="CH269" s="397" t="str">
        <f>IF(OR(E269=LEGENDA!$D$28,E269=LEGENDA!$D$29,E269=LEGENDA!$D$30,E269=LEGENDA!$D$31,E269=LEGENDA!$D$32,E269=LEGENDA!$D$33,E269=LEGENDA!$D$34,E269=LEGENDA!$D$35,E269=LEGENDA!$D$36,E269=LEGENDA!$D$39),1,"")</f>
        <v/>
      </c>
      <c r="CI269" s="397" t="str">
        <f t="shared" si="157"/>
        <v/>
      </c>
      <c r="CJ269" s="397" t="str">
        <f t="shared" si="158"/>
        <v/>
      </c>
    </row>
    <row r="270" spans="1:88" s="50" customFormat="1" ht="16.2" customHeight="1" thickBot="1" x14ac:dyDescent="0.3">
      <c r="A270" s="514" t="str">
        <f>IF('ZASOBY N'!A267="","",'ZASOBY N'!A267)</f>
        <v/>
      </c>
      <c r="B270" s="515" t="str">
        <f>IF('ZASOBY N'!B267="","",'ZASOBY N'!B267)</f>
        <v/>
      </c>
      <c r="C270" s="515" t="str">
        <f>IF('ZASOBY N'!C267="","",'ZASOBY N'!C267)</f>
        <v/>
      </c>
      <c r="D270" s="516" t="str">
        <f>IF('ZASOBY N'!D267="","",'ZASOBY N'!D267)</f>
        <v/>
      </c>
      <c r="E270" s="404"/>
      <c r="F270" s="517"/>
      <c r="G270" s="518"/>
      <c r="H270" s="301"/>
      <c r="I270" s="301"/>
      <c r="J270" s="147" t="str">
        <f>IF('ZASOBY N'!$F267="","",'ZASOBY N'!$F267)</f>
        <v/>
      </c>
      <c r="K270" s="519"/>
      <c r="L270" s="520" t="str">
        <f t="shared" si="136"/>
        <v/>
      </c>
      <c r="M270" s="521"/>
      <c r="N270" s="521"/>
      <c r="O270" s="140" t="str">
        <f>IF(L270="","",IF(OR(E270=LEGENDA!$D$28,E270=LEGENDA!$D$29,E270=LEGENDA!$D$31,E270=LEGENDA!$D$38),0.15,0))</f>
        <v/>
      </c>
      <c r="P270" s="140" t="str">
        <f>IF(L270="","",IF(AND(E270=LEGENDA!$D$39,H270=""),"BRAK kol.7",IF(AND(F270=LEGENDA!$A$105,H270=""),"BRAK kol.7",IF(AND(F270=LEGENDA!$A$106,H270=""),"BRAK kol.7",IF(AND(F270=LEGENDA!$A$107,H270=""),"BRAK kol.7",IF(AND(F270=LEGENDA!$A$108,H270=""),"BRAK kol.7",IF(AND(F270=LEGENDA!$A$109,H270=""),"BRAK kol.7",L270*O270)))))))</f>
        <v/>
      </c>
      <c r="Q270" s="141" t="str">
        <f t="shared" ref="Q270:Q333" si="159">IFERROR(IF(OR(J270="",L270=""),"",J270*P270),"BRAK kol.7")</f>
        <v/>
      </c>
      <c r="R270" s="142" t="str">
        <f t="shared" si="137"/>
        <v/>
      </c>
      <c r="S270" s="522" t="str">
        <f t="shared" si="138"/>
        <v/>
      </c>
      <c r="T270" s="431" t="str">
        <f t="shared" ref="T270:T333" si="160">IF(AND(H270="",I270=""),"",IF(AND(F270="Drób",H270&lt;5,H270&gt;0),"Błąd kol.7",IF(AND(F270="Drób",I270&lt;5,I270&gt;0),"Błąd kol.8",IF(AND(Z270="",V270=""),"",IF(Z270="",V270,IF($V270="",$Z270,IF(AND($Z270&gt;0,$V270&gt;0),$Z270+$V270,"")))))))</f>
        <v/>
      </c>
      <c r="U270" s="523"/>
      <c r="V270" s="431" t="str">
        <f t="shared" si="139"/>
        <v/>
      </c>
      <c r="W270" s="524"/>
      <c r="X270" s="302" t="str">
        <f>IF(U270="","",IF(AND(V270="",W270=""),"",IF(AND(E270=LEGENDA!$D$39,H270=""),"BRAK kol.7",IF(AND(F270=LEGENDA!$A$105,H270="",E270=LEGENDA!$D$35),V270*W270,IF(AND(F270=LEGENDA!$A$105,H270="",E270=LEGENDA!$D$36),V270*W270,IF(AND(F270=LEGENDA!$A$105,H270=""),"BRAK kol.7",IF(AND(F270=LEGENDA!$A$106,H270=""),"BRAK kol.7",IF(AND(F270=LEGENDA!$A$107,H270=""),"BRAK kol.7",IF(AND(F270=LEGENDA!$A$108,H270=""),"BRAK kol.7",IF(AND(F270=LEGENDA!$A$109,H270=""),"BRAK kol.7",IF(AND(U270&gt;0,W270=""),"Brakkol21",IF(OR(T270="Błąd kol. 7",T270="Błąd kol.8"),T270,IF(AND(H270="",I270=""),"BRAKkol7-8",V270*W270)))))))))))))</f>
        <v/>
      </c>
      <c r="Y270" s="523"/>
      <c r="Z270" s="431" t="str">
        <f t="shared" si="140"/>
        <v/>
      </c>
      <c r="AA270" s="524"/>
      <c r="AB270" s="525" t="str">
        <f>IF(OR(Y270="",Z270="",AA270=""),"",IF(AND(E270=LEGENDA!$D$39,H270=""),"BRAK kol.7",IF(AND(F270=LEGENDA!$A$105,H270=""),"BRAK kol.7",IF(AND(F270=LEGENDA!$A$106,H270=""),"BRAK kol.7",IF(AND(F270=LEGENDA!$A$107,H270=""),"BRAK kol.7",IF(AND(F270=LEGENDA!$A$108,H270=""),"BRAK kol.7",IF(AND(F270=LEGENDA!$A$109,H270=""),"BRAK kol.7",Z270*AA270)))))))</f>
        <v/>
      </c>
      <c r="AC270" s="302" t="str">
        <f t="shared" ref="AC270:AC333" si="161">IF(AND(X270="",AB270=""),"",IF(X270="",AB270,IF(AB270="",X270,IF(OR(X270="BRAK kol.7",AB270="BRAK kol.7"),"BRAK kol.7",IF(OR(X270="BRAKkol7-8",AB270="BRAKkol7-8"),"BRAKkol7-8",X270+AB270)))))</f>
        <v/>
      </c>
      <c r="AD270" s="143" t="str">
        <f>IFERROR(IF(OR(J270="",AC270=""),"",IF(AND(E270=LEGENDA!$D$39,H270="",I270=""),"BRAK kol.7",AC270*$J270)),"BRAK kol.7")</f>
        <v/>
      </c>
      <c r="AE270" s="527" t="str">
        <f t="shared" si="141"/>
        <v/>
      </c>
      <c r="AF270" s="526" t="str">
        <f t="shared" si="142"/>
        <v/>
      </c>
      <c r="AG270" s="526" t="str">
        <f t="shared" si="143"/>
        <v/>
      </c>
      <c r="AH270" s="526" t="str">
        <f t="shared" ref="AH270:AH333" si="162">IF(AND($V270="",$Z270=""),"",IF($V270="",$Z270,IF($Z270="",$V270,IF(AND($Z270&gt;0,$V270&gt;0),$Z270+$V270,""))))</f>
        <v/>
      </c>
      <c r="AI270" s="528"/>
      <c r="AJ270" s="529"/>
      <c r="AK270" s="286" t="str">
        <f t="shared" ref="AK270:AK333" si="163">IF(AH270="","",IF(AH270&gt;170,1,IF(AN271="","",IF(OR(AH271="",AN271=""),"",IF(AH270&gt;170,1,"")))))</f>
        <v/>
      </c>
      <c r="AL270" s="287" t="str">
        <f t="shared" si="144"/>
        <v/>
      </c>
      <c r="AM270" s="287" t="str">
        <f t="shared" si="145"/>
        <v/>
      </c>
      <c r="AN270" s="530" t="str">
        <f>IF('ZASOBY N'!BD267="","",'ZASOBY N'!BD267)</f>
        <v/>
      </c>
      <c r="AO270" s="531"/>
      <c r="AP270" s="333">
        <f t="shared" ref="AP270:AP333" si="164">IF(AS270&gt;0,0,IF(OR($E270=AP$6,$E270=AP$7),$AF270,0))</f>
        <v>0</v>
      </c>
      <c r="AQ270" s="333">
        <f t="shared" si="135"/>
        <v>0</v>
      </c>
      <c r="AR270" s="333">
        <f t="shared" si="135"/>
        <v>0</v>
      </c>
      <c r="AS270" s="333">
        <f t="shared" ref="AS270:AS333" si="165">IF(OR($E270=AS$6,F270=$AS$7),$AF270,0)</f>
        <v>0</v>
      </c>
      <c r="AT270" s="333">
        <f t="shared" si="146"/>
        <v>0</v>
      </c>
      <c r="AU270" s="333">
        <f t="shared" ref="AU270:AU333" si="166">IF(OR($E270=AU$6,$E270=AU$7,$E270=AU$8,$E270=AU$9,$E270=AU$10,$E270=AU$11),$AF270,0)</f>
        <v>0</v>
      </c>
      <c r="AV270" s="532" t="str">
        <f>IF(BJ270=0,"",NN!BJ270)</f>
        <v/>
      </c>
      <c r="AW270" s="460" t="str">
        <f>IF('UPR BILANS N'!W268="","",'UPR BILANS N'!W268)</f>
        <v/>
      </c>
      <c r="AX270" s="533" t="str">
        <f t="shared" si="147"/>
        <v/>
      </c>
      <c r="AY270" s="533"/>
      <c r="AZ270" s="533"/>
      <c r="BA270" s="533"/>
      <c r="BB270" s="533"/>
      <c r="BC270" s="533"/>
      <c r="BD270" s="533"/>
      <c r="BE270" s="533"/>
      <c r="BF270" s="533"/>
      <c r="BG270" s="533"/>
      <c r="BH270" s="533"/>
      <c r="BI270" s="533"/>
      <c r="BJ270" s="414">
        <f>IFERROR(IF(AND(BL270=1,BM270=1,SUMIF($C270:$C$525,$C270,$AH270:$AH$525)=$BN270),$BN270,IF($BO270&gt;0,$BO270,IF(AND(B270=B271,C270=C271,D270=D271,J270=J271),AH270+AH271,IF(AND(COUNTIF($C$13:$C269,$C270)&gt;=1,COUNTIF($D$13:$D269,$D270)&gt;=1),0,IF(AND(SUMIF($B270:$B$525,$B270,$AH270:$AH$525)&gt;$AH270,SUMIF($C270:$C$525,$C270,$AH270:$AH$525)&gt;$AH270,SUMIF($D270:$D$525,$D270,$AH270:$AH$525)&gt;$AH270),SUMIF($C270:$C$525,$C270,$BN270:$BN$525),0))))),0)</f>
        <v>0</v>
      </c>
      <c r="BK270" s="534"/>
      <c r="BL270" s="535">
        <f>COUNTIFS('ZASOBY N'!$B267:$B$525,'ZASOBY N'!$B267,'ZASOBY N'!$C267:'ZASOBY N'!$C$525,'ZASOBY N'!$C267,'ZASOBY N'!$D267:'ZASOBY N'!$D$525,'ZASOBY N'!$D267,'ZASOBY N'!$H267:'ZASOBY N'!$H$525,'ZASOBY N'!$H267 )</f>
        <v>0</v>
      </c>
      <c r="BM270" s="536">
        <f>COUNTIFS('ZASOBY N'!$B$10:$B267,'ZASOBY N'!$B267,'ZASOBY N'!$C$10:'ZASOBY N'!$C267,'ZASOBY N'!$C267,'ZASOBY N'!$D$10:'ZASOBY N'!$D267,'ZASOBY N'!$D267,'ZASOBY N'!$H$10:'ZASOBY N'!$H267,'ZASOBY N'!$H267 )</f>
        <v>0</v>
      </c>
      <c r="BN270" s="537">
        <f t="shared" si="148"/>
        <v>0</v>
      </c>
      <c r="BO270" s="538">
        <f t="shared" si="149"/>
        <v>0</v>
      </c>
      <c r="BP270" s="533"/>
      <c r="BQ270" s="533"/>
      <c r="BR270" s="533"/>
      <c r="BS270" s="533"/>
      <c r="BT270" s="533"/>
      <c r="BU270" s="533"/>
      <c r="BV270" s="533"/>
      <c r="BW270" s="539" t="str">
        <f t="shared" si="150"/>
        <v/>
      </c>
      <c r="BX270" s="439" t="str">
        <f>IF(E270=0,"",NN!E270)</f>
        <v/>
      </c>
      <c r="BY270" s="396" t="str">
        <f>IF(A270="","",NN!A270)</f>
        <v/>
      </c>
      <c r="BZ270" s="428" t="str">
        <f>IF(OR(E270=LEGENDA!$D$30,E270=LEGENDA!$D$31,E270=LEGENDA!$D$32,E270=LEGENDA!$D$33,E270=LEGENDA!$D$34,E270=LEGENDA!$D$35,E270=LEGENDA!$D$36,E270=LEGENDA!$D$37),AV270,"")</f>
        <v/>
      </c>
      <c r="CA270" s="428" t="str">
        <f>IF(OR(E270=LEGENDA!$D$30,E270=LEGENDA!$D$31,E270=LEGENDA!$D$32,E270=LEGENDA!$D$33,E270=LEGENDA!$D$34,E270=LEGENDA!$D$35,E270=LEGENDA!$D$36,E270=LEGENDA!$D$37),AG270,"")</f>
        <v/>
      </c>
      <c r="CB270" s="397" t="str">
        <f t="shared" si="151"/>
        <v/>
      </c>
      <c r="CC270" s="397" t="str">
        <f t="shared" si="152"/>
        <v/>
      </c>
      <c r="CD270" s="397" t="str">
        <f t="shared" si="153"/>
        <v/>
      </c>
      <c r="CE270" s="397" t="str">
        <f t="shared" si="154"/>
        <v/>
      </c>
      <c r="CF270" s="397" t="str">
        <f t="shared" si="155"/>
        <v/>
      </c>
      <c r="CG270" s="397" t="str">
        <f t="shared" si="156"/>
        <v/>
      </c>
      <c r="CH270" s="397" t="str">
        <f>IF(OR(E270=LEGENDA!$D$28,E270=LEGENDA!$D$29,E270=LEGENDA!$D$30,E270=LEGENDA!$D$31,E270=LEGENDA!$D$32,E270=LEGENDA!$D$33,E270=LEGENDA!$D$34,E270=LEGENDA!$D$35,E270=LEGENDA!$D$36,E270=LEGENDA!$D$39),1,"")</f>
        <v/>
      </c>
      <c r="CI270" s="397" t="str">
        <f t="shared" si="157"/>
        <v/>
      </c>
      <c r="CJ270" s="397" t="str">
        <f t="shared" si="158"/>
        <v/>
      </c>
    </row>
    <row r="271" spans="1:88" s="50" customFormat="1" ht="16.2" customHeight="1" thickBot="1" x14ac:dyDescent="0.3">
      <c r="A271" s="514" t="str">
        <f>IF('ZASOBY N'!A268="","",'ZASOBY N'!A268)</f>
        <v/>
      </c>
      <c r="B271" s="515" t="str">
        <f>IF('ZASOBY N'!B268="","",'ZASOBY N'!B268)</f>
        <v/>
      </c>
      <c r="C271" s="515" t="str">
        <f>IF('ZASOBY N'!C268="","",'ZASOBY N'!C268)</f>
        <v/>
      </c>
      <c r="D271" s="516" t="str">
        <f>IF('ZASOBY N'!D268="","",'ZASOBY N'!D268)</f>
        <v/>
      </c>
      <c r="E271" s="404"/>
      <c r="F271" s="517"/>
      <c r="G271" s="518"/>
      <c r="H271" s="301"/>
      <c r="I271" s="301"/>
      <c r="J271" s="147" t="str">
        <f>IF('ZASOBY N'!$F268="","",'ZASOBY N'!$F268)</f>
        <v/>
      </c>
      <c r="K271" s="519"/>
      <c r="L271" s="520" t="str">
        <f t="shared" si="136"/>
        <v/>
      </c>
      <c r="M271" s="521"/>
      <c r="N271" s="521"/>
      <c r="O271" s="140" t="str">
        <f>IF(L271="","",IF(OR(E271=LEGENDA!$D$28,E271=LEGENDA!$D$29,E271=LEGENDA!$D$31,E271=LEGENDA!$D$38),0.15,0))</f>
        <v/>
      </c>
      <c r="P271" s="140" t="str">
        <f>IF(L271="","",IF(AND(E271=LEGENDA!$D$39,H271=""),"BRAK kol.7",IF(AND(F271=LEGENDA!$A$105,H271=""),"BRAK kol.7",IF(AND(F271=LEGENDA!$A$106,H271=""),"BRAK kol.7",IF(AND(F271=LEGENDA!$A$107,H271=""),"BRAK kol.7",IF(AND(F271=LEGENDA!$A$108,H271=""),"BRAK kol.7",IF(AND(F271=LEGENDA!$A$109,H271=""),"BRAK kol.7",L271*O271)))))))</f>
        <v/>
      </c>
      <c r="Q271" s="141" t="str">
        <f t="shared" si="159"/>
        <v/>
      </c>
      <c r="R271" s="142" t="str">
        <f t="shared" si="137"/>
        <v/>
      </c>
      <c r="S271" s="522" t="str">
        <f t="shared" si="138"/>
        <v/>
      </c>
      <c r="T271" s="431" t="str">
        <f t="shared" si="160"/>
        <v/>
      </c>
      <c r="U271" s="523"/>
      <c r="V271" s="431" t="str">
        <f t="shared" si="139"/>
        <v/>
      </c>
      <c r="W271" s="524"/>
      <c r="X271" s="302" t="str">
        <f>IF(U271="","",IF(AND(V271="",W271=""),"",IF(AND(E271=LEGENDA!$D$39,H271=""),"BRAK kol.7",IF(AND(F271=LEGENDA!$A$105,H271="",E271=LEGENDA!$D$35),V271*W271,IF(AND(F271=LEGENDA!$A$105,H271="",E271=LEGENDA!$D$36),V271*W271,IF(AND(F271=LEGENDA!$A$105,H271=""),"BRAK kol.7",IF(AND(F271=LEGENDA!$A$106,H271=""),"BRAK kol.7",IF(AND(F271=LEGENDA!$A$107,H271=""),"BRAK kol.7",IF(AND(F271=LEGENDA!$A$108,H271=""),"BRAK kol.7",IF(AND(F271=LEGENDA!$A$109,H271=""),"BRAK kol.7",IF(AND(U271&gt;0,W271=""),"Brakkol21",IF(OR(T271="Błąd kol. 7",T271="Błąd kol.8"),T271,IF(AND(H271="",I271=""),"BRAKkol7-8",V271*W271)))))))))))))</f>
        <v/>
      </c>
      <c r="Y271" s="523"/>
      <c r="Z271" s="431" t="str">
        <f t="shared" si="140"/>
        <v/>
      </c>
      <c r="AA271" s="524"/>
      <c r="AB271" s="525" t="str">
        <f>IF(OR(Y271="",Z271="",AA271=""),"",IF(AND(E271=LEGENDA!$D$39,H271=""),"BRAK kol.7",IF(AND(F271=LEGENDA!$A$105,H271=""),"BRAK kol.7",IF(AND(F271=LEGENDA!$A$106,H271=""),"BRAK kol.7",IF(AND(F271=LEGENDA!$A$107,H271=""),"BRAK kol.7",IF(AND(F271=LEGENDA!$A$108,H271=""),"BRAK kol.7",IF(AND(F271=LEGENDA!$A$109,H271=""),"BRAK kol.7",Z271*AA271)))))))</f>
        <v/>
      </c>
      <c r="AC271" s="302" t="str">
        <f t="shared" si="161"/>
        <v/>
      </c>
      <c r="AD271" s="143" t="str">
        <f>IFERROR(IF(OR(J271="",AC271=""),"",IF(AND(E271=LEGENDA!$D$39,H271="",I271=""),"BRAK kol.7",AC271*$J271)),"BRAK kol.7")</f>
        <v/>
      </c>
      <c r="AE271" s="527" t="str">
        <f t="shared" si="141"/>
        <v/>
      </c>
      <c r="AF271" s="526" t="str">
        <f t="shared" si="142"/>
        <v/>
      </c>
      <c r="AG271" s="526" t="str">
        <f t="shared" si="143"/>
        <v/>
      </c>
      <c r="AH271" s="526" t="str">
        <f t="shared" si="162"/>
        <v/>
      </c>
      <c r="AI271" s="528"/>
      <c r="AJ271" s="529"/>
      <c r="AK271" s="286" t="str">
        <f t="shared" si="163"/>
        <v/>
      </c>
      <c r="AL271" s="287" t="str">
        <f t="shared" si="144"/>
        <v/>
      </c>
      <c r="AM271" s="287" t="str">
        <f t="shared" si="145"/>
        <v/>
      </c>
      <c r="AN271" s="530" t="str">
        <f>IF('ZASOBY N'!BD268="","",'ZASOBY N'!BD268)</f>
        <v/>
      </c>
      <c r="AO271" s="531"/>
      <c r="AP271" s="333">
        <f t="shared" si="164"/>
        <v>0</v>
      </c>
      <c r="AQ271" s="333">
        <f t="shared" si="135"/>
        <v>0</v>
      </c>
      <c r="AR271" s="333">
        <f t="shared" si="135"/>
        <v>0</v>
      </c>
      <c r="AS271" s="333">
        <f t="shared" si="165"/>
        <v>0</v>
      </c>
      <c r="AT271" s="333">
        <f t="shared" si="146"/>
        <v>0</v>
      </c>
      <c r="AU271" s="333">
        <f t="shared" si="166"/>
        <v>0</v>
      </c>
      <c r="AV271" s="532" t="str">
        <f>IF(BJ271=0,"",NN!BJ271)</f>
        <v/>
      </c>
      <c r="AW271" s="460" t="str">
        <f>IF('UPR BILANS N'!W269="","",'UPR BILANS N'!W269)</f>
        <v/>
      </c>
      <c r="AX271" s="533" t="str">
        <f t="shared" si="147"/>
        <v/>
      </c>
      <c r="AY271" s="533"/>
      <c r="AZ271" s="533"/>
      <c r="BA271" s="533"/>
      <c r="BB271" s="533"/>
      <c r="BC271" s="533"/>
      <c r="BD271" s="533"/>
      <c r="BE271" s="533"/>
      <c r="BF271" s="533"/>
      <c r="BG271" s="533"/>
      <c r="BH271" s="533"/>
      <c r="BI271" s="533"/>
      <c r="BJ271" s="414">
        <f>IFERROR(IF(AND(BL271=1,BM271=1,SUMIF($C271:$C$525,$C271,$AH271:$AH$525)=$BN271),$BN271,IF($BO271&gt;0,$BO271,IF(AND(B271=B272,C271=C272,D271=D272,J271=J272),AH271+AH272,IF(AND(COUNTIF($C$13:$C270,$C271)&gt;=1,COUNTIF($D$13:$D270,$D271)&gt;=1),0,IF(AND(SUMIF($B271:$B$525,$B271,$AH271:$AH$525)&gt;$AH271,SUMIF($C271:$C$525,$C271,$AH271:$AH$525)&gt;$AH271,SUMIF($D271:$D$525,$D271,$AH271:$AH$525)&gt;$AH271),SUMIF($C271:$C$525,$C271,$BN271:$BN$525),0))))),0)</f>
        <v>0</v>
      </c>
      <c r="BK271" s="534"/>
      <c r="BL271" s="535">
        <f>COUNTIFS('ZASOBY N'!$B268:$B$525,'ZASOBY N'!$B268,'ZASOBY N'!$C268:'ZASOBY N'!$C$525,'ZASOBY N'!$C268,'ZASOBY N'!$D268:'ZASOBY N'!$D$525,'ZASOBY N'!$D268,'ZASOBY N'!$H268:'ZASOBY N'!$H$525,'ZASOBY N'!$H268 )</f>
        <v>0</v>
      </c>
      <c r="BM271" s="536">
        <f>COUNTIFS('ZASOBY N'!$B$10:$B268,'ZASOBY N'!$B268,'ZASOBY N'!$C$10:'ZASOBY N'!$C268,'ZASOBY N'!$C268,'ZASOBY N'!$D$10:'ZASOBY N'!$D268,'ZASOBY N'!$D268,'ZASOBY N'!$H$10:'ZASOBY N'!$H268,'ZASOBY N'!$H268 )</f>
        <v>0</v>
      </c>
      <c r="BN271" s="537">
        <f t="shared" si="148"/>
        <v>0</v>
      </c>
      <c r="BO271" s="538">
        <f t="shared" si="149"/>
        <v>0</v>
      </c>
      <c r="BP271" s="533"/>
      <c r="BQ271" s="533"/>
      <c r="BR271" s="533"/>
      <c r="BS271" s="533"/>
      <c r="BT271" s="533"/>
      <c r="BU271" s="533"/>
      <c r="BV271" s="533"/>
      <c r="BW271" s="539" t="str">
        <f t="shared" si="150"/>
        <v/>
      </c>
      <c r="BX271" s="439" t="str">
        <f>IF(E271=0,"",NN!E271)</f>
        <v/>
      </c>
      <c r="BY271" s="396" t="str">
        <f>IF(A271="","",NN!A271)</f>
        <v/>
      </c>
      <c r="BZ271" s="428" t="str">
        <f>IF(OR(E271=LEGENDA!$D$30,E271=LEGENDA!$D$31,E271=LEGENDA!$D$32,E271=LEGENDA!$D$33,E271=LEGENDA!$D$34,E271=LEGENDA!$D$35,E271=LEGENDA!$D$36,E271=LEGENDA!$D$37),AV271,"")</f>
        <v/>
      </c>
      <c r="CA271" s="428" t="str">
        <f>IF(OR(E271=LEGENDA!$D$30,E271=LEGENDA!$D$31,E271=LEGENDA!$D$32,E271=LEGENDA!$D$33,E271=LEGENDA!$D$34,E271=LEGENDA!$D$35,E271=LEGENDA!$D$36,E271=LEGENDA!$D$37),AG271,"")</f>
        <v/>
      </c>
      <c r="CB271" s="397" t="str">
        <f t="shared" si="151"/>
        <v/>
      </c>
      <c r="CC271" s="397" t="str">
        <f t="shared" si="152"/>
        <v/>
      </c>
      <c r="CD271" s="397" t="str">
        <f t="shared" si="153"/>
        <v/>
      </c>
      <c r="CE271" s="397" t="str">
        <f t="shared" si="154"/>
        <v/>
      </c>
      <c r="CF271" s="397" t="str">
        <f t="shared" si="155"/>
        <v/>
      </c>
      <c r="CG271" s="397" t="str">
        <f t="shared" si="156"/>
        <v/>
      </c>
      <c r="CH271" s="397" t="str">
        <f>IF(OR(E271=LEGENDA!$D$28,E271=LEGENDA!$D$29,E271=LEGENDA!$D$30,E271=LEGENDA!$D$31,E271=LEGENDA!$D$32,E271=LEGENDA!$D$33,E271=LEGENDA!$D$34,E271=LEGENDA!$D$35,E271=LEGENDA!$D$36,E271=LEGENDA!$D$39),1,"")</f>
        <v/>
      </c>
      <c r="CI271" s="397" t="str">
        <f t="shared" si="157"/>
        <v/>
      </c>
      <c r="CJ271" s="397" t="str">
        <f t="shared" si="158"/>
        <v/>
      </c>
    </row>
    <row r="272" spans="1:88" s="50" customFormat="1" ht="16.2" customHeight="1" thickBot="1" x14ac:dyDescent="0.3">
      <c r="A272" s="514" t="str">
        <f>IF('ZASOBY N'!A269="","",'ZASOBY N'!A269)</f>
        <v/>
      </c>
      <c r="B272" s="515" t="str">
        <f>IF('ZASOBY N'!B269="","",'ZASOBY N'!B269)</f>
        <v/>
      </c>
      <c r="C272" s="515" t="str">
        <f>IF('ZASOBY N'!C269="","",'ZASOBY N'!C269)</f>
        <v/>
      </c>
      <c r="D272" s="516" t="str">
        <f>IF('ZASOBY N'!D269="","",'ZASOBY N'!D269)</f>
        <v/>
      </c>
      <c r="E272" s="404"/>
      <c r="F272" s="517"/>
      <c r="G272" s="518"/>
      <c r="H272" s="301"/>
      <c r="I272" s="301"/>
      <c r="J272" s="147" t="str">
        <f>IF('ZASOBY N'!$F269="","",'ZASOBY N'!$F269)</f>
        <v/>
      </c>
      <c r="K272" s="519"/>
      <c r="L272" s="520" t="str">
        <f t="shared" si="136"/>
        <v/>
      </c>
      <c r="M272" s="521"/>
      <c r="N272" s="521"/>
      <c r="O272" s="140" t="str">
        <f>IF(L272="","",IF(OR(E272=LEGENDA!$D$28,E272=LEGENDA!$D$29,E272=LEGENDA!$D$31,E272=LEGENDA!$D$38),0.15,0))</f>
        <v/>
      </c>
      <c r="P272" s="140" t="str">
        <f>IF(L272="","",IF(AND(E272=LEGENDA!$D$39,H272=""),"BRAK kol.7",IF(AND(F272=LEGENDA!$A$105,H272=""),"BRAK kol.7",IF(AND(F272=LEGENDA!$A$106,H272=""),"BRAK kol.7",IF(AND(F272=LEGENDA!$A$107,H272=""),"BRAK kol.7",IF(AND(F272=LEGENDA!$A$108,H272=""),"BRAK kol.7",IF(AND(F272=LEGENDA!$A$109,H272=""),"BRAK kol.7",L272*O272)))))))</f>
        <v/>
      </c>
      <c r="Q272" s="141" t="str">
        <f t="shared" si="159"/>
        <v/>
      </c>
      <c r="R272" s="142" t="str">
        <f t="shared" si="137"/>
        <v/>
      </c>
      <c r="S272" s="522" t="str">
        <f t="shared" si="138"/>
        <v/>
      </c>
      <c r="T272" s="431" t="str">
        <f t="shared" si="160"/>
        <v/>
      </c>
      <c r="U272" s="523"/>
      <c r="V272" s="431" t="str">
        <f t="shared" si="139"/>
        <v/>
      </c>
      <c r="W272" s="524"/>
      <c r="X272" s="302" t="str">
        <f>IF(U272="","",IF(AND(V272="",W272=""),"",IF(AND(E272=LEGENDA!$D$39,H272=""),"BRAK kol.7",IF(AND(F272=LEGENDA!$A$105,H272="",E272=LEGENDA!$D$35),V272*W272,IF(AND(F272=LEGENDA!$A$105,H272="",E272=LEGENDA!$D$36),V272*W272,IF(AND(F272=LEGENDA!$A$105,H272=""),"BRAK kol.7",IF(AND(F272=LEGENDA!$A$106,H272=""),"BRAK kol.7",IF(AND(F272=LEGENDA!$A$107,H272=""),"BRAK kol.7",IF(AND(F272=LEGENDA!$A$108,H272=""),"BRAK kol.7",IF(AND(F272=LEGENDA!$A$109,H272=""),"BRAK kol.7",IF(AND(U272&gt;0,W272=""),"Brakkol21",IF(OR(T272="Błąd kol. 7",T272="Błąd kol.8"),T272,IF(AND(H272="",I272=""),"BRAKkol7-8",V272*W272)))))))))))))</f>
        <v/>
      </c>
      <c r="Y272" s="523"/>
      <c r="Z272" s="431" t="str">
        <f t="shared" si="140"/>
        <v/>
      </c>
      <c r="AA272" s="524"/>
      <c r="AB272" s="525" t="str">
        <f>IF(OR(Y272="",Z272="",AA272=""),"",IF(AND(E272=LEGENDA!$D$39,H272=""),"BRAK kol.7",IF(AND(F272=LEGENDA!$A$105,H272=""),"BRAK kol.7",IF(AND(F272=LEGENDA!$A$106,H272=""),"BRAK kol.7",IF(AND(F272=LEGENDA!$A$107,H272=""),"BRAK kol.7",IF(AND(F272=LEGENDA!$A$108,H272=""),"BRAK kol.7",IF(AND(F272=LEGENDA!$A$109,H272=""),"BRAK kol.7",Z272*AA272)))))))</f>
        <v/>
      </c>
      <c r="AC272" s="302" t="str">
        <f t="shared" si="161"/>
        <v/>
      </c>
      <c r="AD272" s="143" t="str">
        <f>IFERROR(IF(OR(J272="",AC272=""),"",IF(AND(E272=LEGENDA!$D$39,H272="",I272=""),"BRAK kol.7",AC272*$J272)),"BRAK kol.7")</f>
        <v/>
      </c>
      <c r="AE272" s="527" t="str">
        <f t="shared" si="141"/>
        <v/>
      </c>
      <c r="AF272" s="526" t="str">
        <f t="shared" si="142"/>
        <v/>
      </c>
      <c r="AG272" s="526" t="str">
        <f t="shared" si="143"/>
        <v/>
      </c>
      <c r="AH272" s="526" t="str">
        <f t="shared" si="162"/>
        <v/>
      </c>
      <c r="AI272" s="528"/>
      <c r="AJ272" s="529"/>
      <c r="AK272" s="286" t="str">
        <f t="shared" si="163"/>
        <v/>
      </c>
      <c r="AL272" s="287" t="str">
        <f t="shared" si="144"/>
        <v/>
      </c>
      <c r="AM272" s="287" t="str">
        <f t="shared" si="145"/>
        <v/>
      </c>
      <c r="AN272" s="530" t="str">
        <f>IF('ZASOBY N'!BD269="","",'ZASOBY N'!BD269)</f>
        <v/>
      </c>
      <c r="AO272" s="531"/>
      <c r="AP272" s="333">
        <f t="shared" si="164"/>
        <v>0</v>
      </c>
      <c r="AQ272" s="333">
        <f t="shared" si="135"/>
        <v>0</v>
      </c>
      <c r="AR272" s="333">
        <f t="shared" si="135"/>
        <v>0</v>
      </c>
      <c r="AS272" s="333">
        <f t="shared" si="165"/>
        <v>0</v>
      </c>
      <c r="AT272" s="333">
        <f t="shared" si="146"/>
        <v>0</v>
      </c>
      <c r="AU272" s="333">
        <f t="shared" si="166"/>
        <v>0</v>
      </c>
      <c r="AV272" s="532" t="str">
        <f>IF(BJ272=0,"",NN!BJ272)</f>
        <v/>
      </c>
      <c r="AW272" s="460" t="str">
        <f>IF('UPR BILANS N'!W270="","",'UPR BILANS N'!W270)</f>
        <v/>
      </c>
      <c r="AX272" s="533" t="str">
        <f t="shared" si="147"/>
        <v/>
      </c>
      <c r="AY272" s="533"/>
      <c r="AZ272" s="533"/>
      <c r="BA272" s="533"/>
      <c r="BB272" s="533"/>
      <c r="BC272" s="533"/>
      <c r="BD272" s="533"/>
      <c r="BE272" s="533"/>
      <c r="BF272" s="533"/>
      <c r="BG272" s="533"/>
      <c r="BH272" s="533"/>
      <c r="BI272" s="533"/>
      <c r="BJ272" s="414">
        <f>IFERROR(IF(AND(BL272=1,BM272=1,SUMIF($C272:$C$525,$C272,$AH272:$AH$525)=$BN272),$BN272,IF($BO272&gt;0,$BO272,IF(AND(B272=B273,C272=C273,D272=D273,J272=J273),AH272+AH273,IF(AND(COUNTIF($C$13:$C271,$C272)&gt;=1,COUNTIF($D$13:$D271,$D272)&gt;=1),0,IF(AND(SUMIF($B272:$B$525,$B272,$AH272:$AH$525)&gt;$AH272,SUMIF($C272:$C$525,$C272,$AH272:$AH$525)&gt;$AH272,SUMIF($D272:$D$525,$D272,$AH272:$AH$525)&gt;$AH272),SUMIF($C272:$C$525,$C272,$BN272:$BN$525),0))))),0)</f>
        <v>0</v>
      </c>
      <c r="BK272" s="534"/>
      <c r="BL272" s="535">
        <f>COUNTIFS('ZASOBY N'!$B269:$B$525,'ZASOBY N'!$B269,'ZASOBY N'!$C269:'ZASOBY N'!$C$525,'ZASOBY N'!$C269,'ZASOBY N'!$D269:'ZASOBY N'!$D$525,'ZASOBY N'!$D269,'ZASOBY N'!$H269:'ZASOBY N'!$H$525,'ZASOBY N'!$H269 )</f>
        <v>0</v>
      </c>
      <c r="BM272" s="536">
        <f>COUNTIFS('ZASOBY N'!$B$10:$B269,'ZASOBY N'!$B269,'ZASOBY N'!$C$10:'ZASOBY N'!$C269,'ZASOBY N'!$C269,'ZASOBY N'!$D$10:'ZASOBY N'!$D269,'ZASOBY N'!$D269,'ZASOBY N'!$H$10:'ZASOBY N'!$H269,'ZASOBY N'!$H269 )</f>
        <v>0</v>
      </c>
      <c r="BN272" s="537">
        <f t="shared" si="148"/>
        <v>0</v>
      </c>
      <c r="BO272" s="538">
        <f t="shared" si="149"/>
        <v>0</v>
      </c>
      <c r="BP272" s="533"/>
      <c r="BQ272" s="533"/>
      <c r="BR272" s="533"/>
      <c r="BS272" s="533"/>
      <c r="BT272" s="533"/>
      <c r="BU272" s="533"/>
      <c r="BV272" s="533"/>
      <c r="BW272" s="539" t="str">
        <f t="shared" si="150"/>
        <v/>
      </c>
      <c r="BX272" s="439" t="str">
        <f>IF(E272=0,"",NN!E272)</f>
        <v/>
      </c>
      <c r="BY272" s="396" t="str">
        <f>IF(A272="","",NN!A272)</f>
        <v/>
      </c>
      <c r="BZ272" s="428" t="str">
        <f>IF(OR(E272=LEGENDA!$D$30,E272=LEGENDA!$D$31,E272=LEGENDA!$D$32,E272=LEGENDA!$D$33,E272=LEGENDA!$D$34,E272=LEGENDA!$D$35,E272=LEGENDA!$D$36,E272=LEGENDA!$D$37),AV272,"")</f>
        <v/>
      </c>
      <c r="CA272" s="428" t="str">
        <f>IF(OR(E272=LEGENDA!$D$30,E272=LEGENDA!$D$31,E272=LEGENDA!$D$32,E272=LEGENDA!$D$33,E272=LEGENDA!$D$34,E272=LEGENDA!$D$35,E272=LEGENDA!$D$36,E272=LEGENDA!$D$37),AG272,"")</f>
        <v/>
      </c>
      <c r="CB272" s="397" t="str">
        <f t="shared" si="151"/>
        <v/>
      </c>
      <c r="CC272" s="397" t="str">
        <f t="shared" si="152"/>
        <v/>
      </c>
      <c r="CD272" s="397" t="str">
        <f t="shared" si="153"/>
        <v/>
      </c>
      <c r="CE272" s="397" t="str">
        <f t="shared" si="154"/>
        <v/>
      </c>
      <c r="CF272" s="397" t="str">
        <f t="shared" si="155"/>
        <v/>
      </c>
      <c r="CG272" s="397" t="str">
        <f t="shared" si="156"/>
        <v/>
      </c>
      <c r="CH272" s="397" t="str">
        <f>IF(OR(E272=LEGENDA!$D$28,E272=LEGENDA!$D$29,E272=LEGENDA!$D$30,E272=LEGENDA!$D$31,E272=LEGENDA!$D$32,E272=LEGENDA!$D$33,E272=LEGENDA!$D$34,E272=LEGENDA!$D$35,E272=LEGENDA!$D$36,E272=LEGENDA!$D$39),1,"")</f>
        <v/>
      </c>
      <c r="CI272" s="397" t="str">
        <f t="shared" si="157"/>
        <v/>
      </c>
      <c r="CJ272" s="397" t="str">
        <f t="shared" si="158"/>
        <v/>
      </c>
    </row>
    <row r="273" spans="1:88" s="50" customFormat="1" ht="16.2" customHeight="1" thickBot="1" x14ac:dyDescent="0.3">
      <c r="A273" s="514" t="str">
        <f>IF('ZASOBY N'!A270="","",'ZASOBY N'!A270)</f>
        <v/>
      </c>
      <c r="B273" s="515" t="str">
        <f>IF('ZASOBY N'!B270="","",'ZASOBY N'!B270)</f>
        <v/>
      </c>
      <c r="C273" s="515" t="str">
        <f>IF('ZASOBY N'!C270="","",'ZASOBY N'!C270)</f>
        <v/>
      </c>
      <c r="D273" s="516" t="str">
        <f>IF('ZASOBY N'!D270="","",'ZASOBY N'!D270)</f>
        <v/>
      </c>
      <c r="E273" s="404"/>
      <c r="F273" s="517"/>
      <c r="G273" s="518"/>
      <c r="H273" s="301"/>
      <c r="I273" s="301"/>
      <c r="J273" s="147" t="str">
        <f>IF('ZASOBY N'!$F270="","",'ZASOBY N'!$F270)</f>
        <v/>
      </c>
      <c r="K273" s="519"/>
      <c r="L273" s="520" t="str">
        <f t="shared" si="136"/>
        <v/>
      </c>
      <c r="M273" s="521"/>
      <c r="N273" s="521"/>
      <c r="O273" s="140" t="str">
        <f>IF(L273="","",IF(OR(E273=LEGENDA!$D$28,E273=LEGENDA!$D$29,E273=LEGENDA!$D$31,E273=LEGENDA!$D$38),0.15,0))</f>
        <v/>
      </c>
      <c r="P273" s="140" t="str">
        <f>IF(L273="","",IF(AND(E273=LEGENDA!$D$39,H273=""),"BRAK kol.7",IF(AND(F273=LEGENDA!$A$105,H273=""),"BRAK kol.7",IF(AND(F273=LEGENDA!$A$106,H273=""),"BRAK kol.7",IF(AND(F273=LEGENDA!$A$107,H273=""),"BRAK kol.7",IF(AND(F273=LEGENDA!$A$108,H273=""),"BRAK kol.7",IF(AND(F273=LEGENDA!$A$109,H273=""),"BRAK kol.7",L273*O273)))))))</f>
        <v/>
      </c>
      <c r="Q273" s="141" t="str">
        <f t="shared" si="159"/>
        <v/>
      </c>
      <c r="R273" s="142" t="str">
        <f t="shared" si="137"/>
        <v/>
      </c>
      <c r="S273" s="522" t="str">
        <f t="shared" si="138"/>
        <v/>
      </c>
      <c r="T273" s="431" t="str">
        <f t="shared" si="160"/>
        <v/>
      </c>
      <c r="U273" s="523"/>
      <c r="V273" s="431" t="str">
        <f t="shared" si="139"/>
        <v/>
      </c>
      <c r="W273" s="524"/>
      <c r="X273" s="302" t="str">
        <f>IF(U273="","",IF(AND(V273="",W273=""),"",IF(AND(E273=LEGENDA!$D$39,H273=""),"BRAK kol.7",IF(AND(F273=LEGENDA!$A$105,H273="",E273=LEGENDA!$D$35),V273*W273,IF(AND(F273=LEGENDA!$A$105,H273="",E273=LEGENDA!$D$36),V273*W273,IF(AND(F273=LEGENDA!$A$105,H273=""),"BRAK kol.7",IF(AND(F273=LEGENDA!$A$106,H273=""),"BRAK kol.7",IF(AND(F273=LEGENDA!$A$107,H273=""),"BRAK kol.7",IF(AND(F273=LEGENDA!$A$108,H273=""),"BRAK kol.7",IF(AND(F273=LEGENDA!$A$109,H273=""),"BRAK kol.7",IF(AND(U273&gt;0,W273=""),"Brakkol21",IF(OR(T273="Błąd kol. 7",T273="Błąd kol.8"),T273,IF(AND(H273="",I273=""),"BRAKkol7-8",V273*W273)))))))))))))</f>
        <v/>
      </c>
      <c r="Y273" s="523"/>
      <c r="Z273" s="431" t="str">
        <f t="shared" si="140"/>
        <v/>
      </c>
      <c r="AA273" s="524"/>
      <c r="AB273" s="525" t="str">
        <f>IF(OR(Y273="",Z273="",AA273=""),"",IF(AND(E273=LEGENDA!$D$39,H273=""),"BRAK kol.7",IF(AND(F273=LEGENDA!$A$105,H273=""),"BRAK kol.7",IF(AND(F273=LEGENDA!$A$106,H273=""),"BRAK kol.7",IF(AND(F273=LEGENDA!$A$107,H273=""),"BRAK kol.7",IF(AND(F273=LEGENDA!$A$108,H273=""),"BRAK kol.7",IF(AND(F273=LEGENDA!$A$109,H273=""),"BRAK kol.7",Z273*AA273)))))))</f>
        <v/>
      </c>
      <c r="AC273" s="302" t="str">
        <f t="shared" si="161"/>
        <v/>
      </c>
      <c r="AD273" s="143" t="str">
        <f>IFERROR(IF(OR(J273="",AC273=""),"",IF(AND(E273=LEGENDA!$D$39,H273="",I273=""),"BRAK kol.7",AC273*$J273)),"BRAK kol.7")</f>
        <v/>
      </c>
      <c r="AE273" s="527" t="str">
        <f t="shared" si="141"/>
        <v/>
      </c>
      <c r="AF273" s="526" t="str">
        <f t="shared" si="142"/>
        <v/>
      </c>
      <c r="AG273" s="526" t="str">
        <f t="shared" si="143"/>
        <v/>
      </c>
      <c r="AH273" s="526" t="str">
        <f t="shared" si="162"/>
        <v/>
      </c>
      <c r="AI273" s="528"/>
      <c r="AJ273" s="529"/>
      <c r="AK273" s="286" t="str">
        <f t="shared" si="163"/>
        <v/>
      </c>
      <c r="AL273" s="287" t="str">
        <f t="shared" si="144"/>
        <v/>
      </c>
      <c r="AM273" s="287" t="str">
        <f t="shared" si="145"/>
        <v/>
      </c>
      <c r="AN273" s="530" t="str">
        <f>IF('ZASOBY N'!BD270="","",'ZASOBY N'!BD270)</f>
        <v/>
      </c>
      <c r="AO273" s="531"/>
      <c r="AP273" s="333">
        <f t="shared" si="164"/>
        <v>0</v>
      </c>
      <c r="AQ273" s="333">
        <f t="shared" si="135"/>
        <v>0</v>
      </c>
      <c r="AR273" s="333">
        <f t="shared" si="135"/>
        <v>0</v>
      </c>
      <c r="AS273" s="333">
        <f t="shared" si="165"/>
        <v>0</v>
      </c>
      <c r="AT273" s="333">
        <f t="shared" si="146"/>
        <v>0</v>
      </c>
      <c r="AU273" s="333">
        <f t="shared" si="166"/>
        <v>0</v>
      </c>
      <c r="AV273" s="532" t="str">
        <f>IF(BJ273=0,"",NN!BJ273)</f>
        <v/>
      </c>
      <c r="AW273" s="460" t="str">
        <f>IF('UPR BILANS N'!W271="","",'UPR BILANS N'!W271)</f>
        <v/>
      </c>
      <c r="AX273" s="533" t="str">
        <f t="shared" si="147"/>
        <v/>
      </c>
      <c r="AY273" s="533"/>
      <c r="AZ273" s="533"/>
      <c r="BA273" s="533"/>
      <c r="BB273" s="533"/>
      <c r="BC273" s="533"/>
      <c r="BD273" s="533"/>
      <c r="BE273" s="533"/>
      <c r="BF273" s="533"/>
      <c r="BG273" s="533"/>
      <c r="BH273" s="533"/>
      <c r="BI273" s="533"/>
      <c r="BJ273" s="414">
        <f>IFERROR(IF(AND(BL273=1,BM273=1,SUMIF($C273:$C$525,$C273,$AH273:$AH$525)=$BN273),$BN273,IF($BO273&gt;0,$BO273,IF(AND(B273=B274,C273=C274,D273=D274,J273=J274),AH273+AH274,IF(AND(COUNTIF($C$13:$C272,$C273)&gt;=1,COUNTIF($D$13:$D272,$D273)&gt;=1),0,IF(AND(SUMIF($B273:$B$525,$B273,$AH273:$AH$525)&gt;$AH273,SUMIF($C273:$C$525,$C273,$AH273:$AH$525)&gt;$AH273,SUMIF($D273:$D$525,$D273,$AH273:$AH$525)&gt;$AH273),SUMIF($C273:$C$525,$C273,$BN273:$BN$525),0))))),0)</f>
        <v>0</v>
      </c>
      <c r="BK273" s="534"/>
      <c r="BL273" s="535">
        <f>COUNTIFS('ZASOBY N'!$B270:$B$525,'ZASOBY N'!$B270,'ZASOBY N'!$C270:'ZASOBY N'!$C$525,'ZASOBY N'!$C270,'ZASOBY N'!$D270:'ZASOBY N'!$D$525,'ZASOBY N'!$D270,'ZASOBY N'!$H270:'ZASOBY N'!$H$525,'ZASOBY N'!$H270 )</f>
        <v>0</v>
      </c>
      <c r="BM273" s="536">
        <f>COUNTIFS('ZASOBY N'!$B$10:$B270,'ZASOBY N'!$B270,'ZASOBY N'!$C$10:'ZASOBY N'!$C270,'ZASOBY N'!$C270,'ZASOBY N'!$D$10:'ZASOBY N'!$D270,'ZASOBY N'!$D270,'ZASOBY N'!$H$10:'ZASOBY N'!$H270,'ZASOBY N'!$H270 )</f>
        <v>0</v>
      </c>
      <c r="BN273" s="537">
        <f t="shared" si="148"/>
        <v>0</v>
      </c>
      <c r="BO273" s="538">
        <f t="shared" si="149"/>
        <v>0</v>
      </c>
      <c r="BP273" s="533"/>
      <c r="BQ273" s="533"/>
      <c r="BR273" s="533"/>
      <c r="BS273" s="533"/>
      <c r="BT273" s="533"/>
      <c r="BU273" s="533"/>
      <c r="BV273" s="533"/>
      <c r="BW273" s="539" t="str">
        <f t="shared" si="150"/>
        <v/>
      </c>
      <c r="BX273" s="439" t="str">
        <f>IF(E273=0,"",NN!E273)</f>
        <v/>
      </c>
      <c r="BY273" s="396" t="str">
        <f>IF(A273="","",NN!A273)</f>
        <v/>
      </c>
      <c r="BZ273" s="428" t="str">
        <f>IF(OR(E273=LEGENDA!$D$30,E273=LEGENDA!$D$31,E273=LEGENDA!$D$32,E273=LEGENDA!$D$33,E273=LEGENDA!$D$34,E273=LEGENDA!$D$35,E273=LEGENDA!$D$36,E273=LEGENDA!$D$37),AV273,"")</f>
        <v/>
      </c>
      <c r="CA273" s="428" t="str">
        <f>IF(OR(E273=LEGENDA!$D$30,E273=LEGENDA!$D$31,E273=LEGENDA!$D$32,E273=LEGENDA!$D$33,E273=LEGENDA!$D$34,E273=LEGENDA!$D$35,E273=LEGENDA!$D$36,E273=LEGENDA!$D$37),AG273,"")</f>
        <v/>
      </c>
      <c r="CB273" s="397" t="str">
        <f t="shared" si="151"/>
        <v/>
      </c>
      <c r="CC273" s="397" t="str">
        <f t="shared" si="152"/>
        <v/>
      </c>
      <c r="CD273" s="397" t="str">
        <f t="shared" si="153"/>
        <v/>
      </c>
      <c r="CE273" s="397" t="str">
        <f t="shared" si="154"/>
        <v/>
      </c>
      <c r="CF273" s="397" t="str">
        <f t="shared" si="155"/>
        <v/>
      </c>
      <c r="CG273" s="397" t="str">
        <f t="shared" si="156"/>
        <v/>
      </c>
      <c r="CH273" s="397" t="str">
        <f>IF(OR(E273=LEGENDA!$D$28,E273=LEGENDA!$D$29,E273=LEGENDA!$D$30,E273=LEGENDA!$D$31,E273=LEGENDA!$D$32,E273=LEGENDA!$D$33,E273=LEGENDA!$D$34,E273=LEGENDA!$D$35,E273=LEGENDA!$D$36,E273=LEGENDA!$D$39),1,"")</f>
        <v/>
      </c>
      <c r="CI273" s="397" t="str">
        <f t="shared" si="157"/>
        <v/>
      </c>
      <c r="CJ273" s="397" t="str">
        <f t="shared" si="158"/>
        <v/>
      </c>
    </row>
    <row r="274" spans="1:88" s="50" customFormat="1" ht="16.2" customHeight="1" thickBot="1" x14ac:dyDescent="0.3">
      <c r="A274" s="514" t="str">
        <f>IF('ZASOBY N'!A271="","",'ZASOBY N'!A271)</f>
        <v/>
      </c>
      <c r="B274" s="515" t="str">
        <f>IF('ZASOBY N'!B271="","",'ZASOBY N'!B271)</f>
        <v/>
      </c>
      <c r="C274" s="515" t="str">
        <f>IF('ZASOBY N'!C271="","",'ZASOBY N'!C271)</f>
        <v/>
      </c>
      <c r="D274" s="516" t="str">
        <f>IF('ZASOBY N'!D271="","",'ZASOBY N'!D271)</f>
        <v/>
      </c>
      <c r="E274" s="404"/>
      <c r="F274" s="517"/>
      <c r="G274" s="518"/>
      <c r="H274" s="301"/>
      <c r="I274" s="301"/>
      <c r="J274" s="147" t="str">
        <f>IF('ZASOBY N'!$F271="","",'ZASOBY N'!$F271)</f>
        <v/>
      </c>
      <c r="K274" s="519"/>
      <c r="L274" s="520" t="str">
        <f t="shared" si="136"/>
        <v/>
      </c>
      <c r="M274" s="521"/>
      <c r="N274" s="521"/>
      <c r="O274" s="140" t="str">
        <f>IF(L274="","",IF(OR(E274=LEGENDA!$D$28,E274=LEGENDA!$D$29,E274=LEGENDA!$D$31,E274=LEGENDA!$D$38),0.15,0))</f>
        <v/>
      </c>
      <c r="P274" s="140" t="str">
        <f>IF(L274="","",IF(AND(E274=LEGENDA!$D$39,H274=""),"BRAK kol.7",IF(AND(F274=LEGENDA!$A$105,H274=""),"BRAK kol.7",IF(AND(F274=LEGENDA!$A$106,H274=""),"BRAK kol.7",IF(AND(F274=LEGENDA!$A$107,H274=""),"BRAK kol.7",IF(AND(F274=LEGENDA!$A$108,H274=""),"BRAK kol.7",IF(AND(F274=LEGENDA!$A$109,H274=""),"BRAK kol.7",L274*O274)))))))</f>
        <v/>
      </c>
      <c r="Q274" s="141" t="str">
        <f t="shared" si="159"/>
        <v/>
      </c>
      <c r="R274" s="142" t="str">
        <f t="shared" si="137"/>
        <v/>
      </c>
      <c r="S274" s="522" t="str">
        <f t="shared" si="138"/>
        <v/>
      </c>
      <c r="T274" s="431" t="str">
        <f t="shared" si="160"/>
        <v/>
      </c>
      <c r="U274" s="523"/>
      <c r="V274" s="431" t="str">
        <f t="shared" si="139"/>
        <v/>
      </c>
      <c r="W274" s="524"/>
      <c r="X274" s="302" t="str">
        <f>IF(U274="","",IF(AND(V274="",W274=""),"",IF(AND(E274=LEGENDA!$D$39,H274=""),"BRAK kol.7",IF(AND(F274=LEGENDA!$A$105,H274="",E274=LEGENDA!$D$35),V274*W274,IF(AND(F274=LEGENDA!$A$105,H274="",E274=LEGENDA!$D$36),V274*W274,IF(AND(F274=LEGENDA!$A$105,H274=""),"BRAK kol.7",IF(AND(F274=LEGENDA!$A$106,H274=""),"BRAK kol.7",IF(AND(F274=LEGENDA!$A$107,H274=""),"BRAK kol.7",IF(AND(F274=LEGENDA!$A$108,H274=""),"BRAK kol.7",IF(AND(F274=LEGENDA!$A$109,H274=""),"BRAK kol.7",IF(AND(U274&gt;0,W274=""),"Brakkol21",IF(OR(T274="Błąd kol. 7",T274="Błąd kol.8"),T274,IF(AND(H274="",I274=""),"BRAKkol7-8",V274*W274)))))))))))))</f>
        <v/>
      </c>
      <c r="Y274" s="523"/>
      <c r="Z274" s="431" t="str">
        <f t="shared" si="140"/>
        <v/>
      </c>
      <c r="AA274" s="524"/>
      <c r="AB274" s="525" t="str">
        <f>IF(OR(Y274="",Z274="",AA274=""),"",IF(AND(E274=LEGENDA!$D$39,H274=""),"BRAK kol.7",IF(AND(F274=LEGENDA!$A$105,H274=""),"BRAK kol.7",IF(AND(F274=LEGENDA!$A$106,H274=""),"BRAK kol.7",IF(AND(F274=LEGENDA!$A$107,H274=""),"BRAK kol.7",IF(AND(F274=LEGENDA!$A$108,H274=""),"BRAK kol.7",IF(AND(F274=LEGENDA!$A$109,H274=""),"BRAK kol.7",Z274*AA274)))))))</f>
        <v/>
      </c>
      <c r="AC274" s="302" t="str">
        <f t="shared" si="161"/>
        <v/>
      </c>
      <c r="AD274" s="143" t="str">
        <f>IFERROR(IF(OR(J274="",AC274=""),"",IF(AND(E274=LEGENDA!$D$39,H274="",I274=""),"BRAK kol.7",AC274*$J274)),"BRAK kol.7")</f>
        <v/>
      </c>
      <c r="AE274" s="527" t="str">
        <f t="shared" si="141"/>
        <v/>
      </c>
      <c r="AF274" s="526" t="str">
        <f t="shared" si="142"/>
        <v/>
      </c>
      <c r="AG274" s="526" t="str">
        <f t="shared" si="143"/>
        <v/>
      </c>
      <c r="AH274" s="526" t="str">
        <f t="shared" si="162"/>
        <v/>
      </c>
      <c r="AI274" s="528"/>
      <c r="AJ274" s="529"/>
      <c r="AK274" s="286" t="str">
        <f t="shared" si="163"/>
        <v/>
      </c>
      <c r="AL274" s="287" t="str">
        <f t="shared" si="144"/>
        <v/>
      </c>
      <c r="AM274" s="287" t="str">
        <f t="shared" si="145"/>
        <v/>
      </c>
      <c r="AN274" s="530" t="str">
        <f>IF('ZASOBY N'!BD271="","",'ZASOBY N'!BD271)</f>
        <v/>
      </c>
      <c r="AO274" s="531"/>
      <c r="AP274" s="333">
        <f t="shared" si="164"/>
        <v>0</v>
      </c>
      <c r="AQ274" s="333">
        <f t="shared" si="135"/>
        <v>0</v>
      </c>
      <c r="AR274" s="333">
        <f t="shared" si="135"/>
        <v>0</v>
      </c>
      <c r="AS274" s="333">
        <f t="shared" si="165"/>
        <v>0</v>
      </c>
      <c r="AT274" s="333">
        <f t="shared" si="146"/>
        <v>0</v>
      </c>
      <c r="AU274" s="333">
        <f t="shared" si="166"/>
        <v>0</v>
      </c>
      <c r="AV274" s="532" t="str">
        <f>IF(BJ274=0,"",NN!BJ274)</f>
        <v/>
      </c>
      <c r="AW274" s="460" t="str">
        <f>IF('UPR BILANS N'!W272="","",'UPR BILANS N'!W272)</f>
        <v/>
      </c>
      <c r="AX274" s="533" t="str">
        <f t="shared" si="147"/>
        <v/>
      </c>
      <c r="AY274" s="533"/>
      <c r="AZ274" s="533"/>
      <c r="BA274" s="533"/>
      <c r="BB274" s="533"/>
      <c r="BC274" s="533"/>
      <c r="BD274" s="533"/>
      <c r="BE274" s="533"/>
      <c r="BF274" s="533"/>
      <c r="BG274" s="533"/>
      <c r="BH274" s="533"/>
      <c r="BI274" s="533"/>
      <c r="BJ274" s="414">
        <f>IFERROR(IF(AND(BL274=1,BM274=1,SUMIF($C274:$C$525,$C274,$AH274:$AH$525)=$BN274),$BN274,IF($BO274&gt;0,$BO274,IF(AND(B274=B275,C274=C275,D274=D275,J274=J275),AH274+AH275,IF(AND(COUNTIF($C$13:$C273,$C274)&gt;=1,COUNTIF($D$13:$D273,$D274)&gt;=1),0,IF(AND(SUMIF($B274:$B$525,$B274,$AH274:$AH$525)&gt;$AH274,SUMIF($C274:$C$525,$C274,$AH274:$AH$525)&gt;$AH274,SUMIF($D274:$D$525,$D274,$AH274:$AH$525)&gt;$AH274),SUMIF($C274:$C$525,$C274,$BN274:$BN$525),0))))),0)</f>
        <v>0</v>
      </c>
      <c r="BK274" s="534"/>
      <c r="BL274" s="535">
        <f>COUNTIFS('ZASOBY N'!$B271:$B$525,'ZASOBY N'!$B271,'ZASOBY N'!$C271:'ZASOBY N'!$C$525,'ZASOBY N'!$C271,'ZASOBY N'!$D271:'ZASOBY N'!$D$525,'ZASOBY N'!$D271,'ZASOBY N'!$H271:'ZASOBY N'!$H$525,'ZASOBY N'!$H271 )</f>
        <v>0</v>
      </c>
      <c r="BM274" s="536">
        <f>COUNTIFS('ZASOBY N'!$B$10:$B271,'ZASOBY N'!$B271,'ZASOBY N'!$C$10:'ZASOBY N'!$C271,'ZASOBY N'!$C271,'ZASOBY N'!$D$10:'ZASOBY N'!$D271,'ZASOBY N'!$D271,'ZASOBY N'!$H$10:'ZASOBY N'!$H271,'ZASOBY N'!$H271 )</f>
        <v>0</v>
      </c>
      <c r="BN274" s="537">
        <f t="shared" si="148"/>
        <v>0</v>
      </c>
      <c r="BO274" s="538">
        <f t="shared" si="149"/>
        <v>0</v>
      </c>
      <c r="BP274" s="533"/>
      <c r="BQ274" s="533"/>
      <c r="BR274" s="533"/>
      <c r="BS274" s="533"/>
      <c r="BT274" s="533"/>
      <c r="BU274" s="533"/>
      <c r="BV274" s="533"/>
      <c r="BW274" s="539" t="str">
        <f t="shared" si="150"/>
        <v/>
      </c>
      <c r="BX274" s="439" t="str">
        <f>IF(E274=0,"",NN!E274)</f>
        <v/>
      </c>
      <c r="BY274" s="396" t="str">
        <f>IF(A274="","",NN!A274)</f>
        <v/>
      </c>
      <c r="BZ274" s="428" t="str">
        <f>IF(OR(E274=LEGENDA!$D$30,E274=LEGENDA!$D$31,E274=LEGENDA!$D$32,E274=LEGENDA!$D$33,E274=LEGENDA!$D$34,E274=LEGENDA!$D$35,E274=LEGENDA!$D$36,E274=LEGENDA!$D$37),AV274,"")</f>
        <v/>
      </c>
      <c r="CA274" s="428" t="str">
        <f>IF(OR(E274=LEGENDA!$D$30,E274=LEGENDA!$D$31,E274=LEGENDA!$D$32,E274=LEGENDA!$D$33,E274=LEGENDA!$D$34,E274=LEGENDA!$D$35,E274=LEGENDA!$D$36,E274=LEGENDA!$D$37),AG274,"")</f>
        <v/>
      </c>
      <c r="CB274" s="397" t="str">
        <f t="shared" si="151"/>
        <v/>
      </c>
      <c r="CC274" s="397" t="str">
        <f t="shared" si="152"/>
        <v/>
      </c>
      <c r="CD274" s="397" t="str">
        <f t="shared" si="153"/>
        <v/>
      </c>
      <c r="CE274" s="397" t="str">
        <f t="shared" si="154"/>
        <v/>
      </c>
      <c r="CF274" s="397" t="str">
        <f t="shared" si="155"/>
        <v/>
      </c>
      <c r="CG274" s="397" t="str">
        <f t="shared" si="156"/>
        <v/>
      </c>
      <c r="CH274" s="397" t="str">
        <f>IF(OR(E274=LEGENDA!$D$28,E274=LEGENDA!$D$29,E274=LEGENDA!$D$30,E274=LEGENDA!$D$31,E274=LEGENDA!$D$32,E274=LEGENDA!$D$33,E274=LEGENDA!$D$34,E274=LEGENDA!$D$35,E274=LEGENDA!$D$36,E274=LEGENDA!$D$39),1,"")</f>
        <v/>
      </c>
      <c r="CI274" s="397" t="str">
        <f t="shared" si="157"/>
        <v/>
      </c>
      <c r="CJ274" s="397" t="str">
        <f t="shared" si="158"/>
        <v/>
      </c>
    </row>
    <row r="275" spans="1:88" s="50" customFormat="1" ht="16.2" customHeight="1" thickBot="1" x14ac:dyDescent="0.3">
      <c r="A275" s="514" t="str">
        <f>IF('ZASOBY N'!A272="","",'ZASOBY N'!A272)</f>
        <v/>
      </c>
      <c r="B275" s="515" t="str">
        <f>IF('ZASOBY N'!B272="","",'ZASOBY N'!B272)</f>
        <v/>
      </c>
      <c r="C275" s="515" t="str">
        <f>IF('ZASOBY N'!C272="","",'ZASOBY N'!C272)</f>
        <v/>
      </c>
      <c r="D275" s="516" t="str">
        <f>IF('ZASOBY N'!D272="","",'ZASOBY N'!D272)</f>
        <v/>
      </c>
      <c r="E275" s="404"/>
      <c r="F275" s="517"/>
      <c r="G275" s="518"/>
      <c r="H275" s="301"/>
      <c r="I275" s="301"/>
      <c r="J275" s="147" t="str">
        <f>IF('ZASOBY N'!$F272="","",'ZASOBY N'!$F272)</f>
        <v/>
      </c>
      <c r="K275" s="519"/>
      <c r="L275" s="520" t="str">
        <f t="shared" si="136"/>
        <v/>
      </c>
      <c r="M275" s="521"/>
      <c r="N275" s="521"/>
      <c r="O275" s="140" t="str">
        <f>IF(L275="","",IF(OR(E275=LEGENDA!$D$28,E275=LEGENDA!$D$29,E275=LEGENDA!$D$31,E275=LEGENDA!$D$38),0.15,0))</f>
        <v/>
      </c>
      <c r="P275" s="140" t="str">
        <f>IF(L275="","",IF(AND(E275=LEGENDA!$D$39,H275=""),"BRAK kol.7",IF(AND(F275=LEGENDA!$A$105,H275=""),"BRAK kol.7",IF(AND(F275=LEGENDA!$A$106,H275=""),"BRAK kol.7",IF(AND(F275=LEGENDA!$A$107,H275=""),"BRAK kol.7",IF(AND(F275=LEGENDA!$A$108,H275=""),"BRAK kol.7",IF(AND(F275=LEGENDA!$A$109,H275=""),"BRAK kol.7",L275*O275)))))))</f>
        <v/>
      </c>
      <c r="Q275" s="141" t="str">
        <f t="shared" si="159"/>
        <v/>
      </c>
      <c r="R275" s="142" t="str">
        <f t="shared" si="137"/>
        <v/>
      </c>
      <c r="S275" s="522" t="str">
        <f t="shared" si="138"/>
        <v/>
      </c>
      <c r="T275" s="431" t="str">
        <f t="shared" si="160"/>
        <v/>
      </c>
      <c r="U275" s="523"/>
      <c r="V275" s="431" t="str">
        <f t="shared" si="139"/>
        <v/>
      </c>
      <c r="W275" s="524"/>
      <c r="X275" s="302" t="str">
        <f>IF(U275="","",IF(AND(V275="",W275=""),"",IF(AND(E275=LEGENDA!$D$39,H275=""),"BRAK kol.7",IF(AND(F275=LEGENDA!$A$105,H275="",E275=LEGENDA!$D$35),V275*W275,IF(AND(F275=LEGENDA!$A$105,H275="",E275=LEGENDA!$D$36),V275*W275,IF(AND(F275=LEGENDA!$A$105,H275=""),"BRAK kol.7",IF(AND(F275=LEGENDA!$A$106,H275=""),"BRAK kol.7",IF(AND(F275=LEGENDA!$A$107,H275=""),"BRAK kol.7",IF(AND(F275=LEGENDA!$A$108,H275=""),"BRAK kol.7",IF(AND(F275=LEGENDA!$A$109,H275=""),"BRAK kol.7",IF(AND(U275&gt;0,W275=""),"Brakkol21",IF(OR(T275="Błąd kol. 7",T275="Błąd kol.8"),T275,IF(AND(H275="",I275=""),"BRAKkol7-8",V275*W275)))))))))))))</f>
        <v/>
      </c>
      <c r="Y275" s="523"/>
      <c r="Z275" s="431" t="str">
        <f t="shared" si="140"/>
        <v/>
      </c>
      <c r="AA275" s="524"/>
      <c r="AB275" s="525" t="str">
        <f>IF(OR(Y275="",Z275="",AA275=""),"",IF(AND(E275=LEGENDA!$D$39,H275=""),"BRAK kol.7",IF(AND(F275=LEGENDA!$A$105,H275=""),"BRAK kol.7",IF(AND(F275=LEGENDA!$A$106,H275=""),"BRAK kol.7",IF(AND(F275=LEGENDA!$A$107,H275=""),"BRAK kol.7",IF(AND(F275=LEGENDA!$A$108,H275=""),"BRAK kol.7",IF(AND(F275=LEGENDA!$A$109,H275=""),"BRAK kol.7",Z275*AA275)))))))</f>
        <v/>
      </c>
      <c r="AC275" s="302" t="str">
        <f t="shared" si="161"/>
        <v/>
      </c>
      <c r="AD275" s="143" t="str">
        <f>IFERROR(IF(OR(J275="",AC275=""),"",IF(AND(E275=LEGENDA!$D$39,H275="",I275=""),"BRAK kol.7",AC275*$J275)),"BRAK kol.7")</f>
        <v/>
      </c>
      <c r="AE275" s="527" t="str">
        <f t="shared" si="141"/>
        <v/>
      </c>
      <c r="AF275" s="526" t="str">
        <f t="shared" si="142"/>
        <v/>
      </c>
      <c r="AG275" s="526" t="str">
        <f t="shared" si="143"/>
        <v/>
      </c>
      <c r="AH275" s="526" t="str">
        <f t="shared" si="162"/>
        <v/>
      </c>
      <c r="AI275" s="528"/>
      <c r="AJ275" s="529"/>
      <c r="AK275" s="286" t="str">
        <f t="shared" si="163"/>
        <v/>
      </c>
      <c r="AL275" s="287" t="str">
        <f t="shared" si="144"/>
        <v/>
      </c>
      <c r="AM275" s="287" t="str">
        <f t="shared" si="145"/>
        <v/>
      </c>
      <c r="AN275" s="530" t="str">
        <f>IF('ZASOBY N'!BD272="","",'ZASOBY N'!BD272)</f>
        <v/>
      </c>
      <c r="AO275" s="531"/>
      <c r="AP275" s="333">
        <f t="shared" si="164"/>
        <v>0</v>
      </c>
      <c r="AQ275" s="333">
        <f t="shared" si="135"/>
        <v>0</v>
      </c>
      <c r="AR275" s="333">
        <f t="shared" si="135"/>
        <v>0</v>
      </c>
      <c r="AS275" s="333">
        <f t="shared" si="165"/>
        <v>0</v>
      </c>
      <c r="AT275" s="333">
        <f t="shared" si="146"/>
        <v>0</v>
      </c>
      <c r="AU275" s="333">
        <f t="shared" si="166"/>
        <v>0</v>
      </c>
      <c r="AV275" s="532" t="str">
        <f>IF(BJ275=0,"",NN!BJ275)</f>
        <v/>
      </c>
      <c r="AW275" s="460" t="str">
        <f>IF('UPR BILANS N'!W273="","",'UPR BILANS N'!W273)</f>
        <v/>
      </c>
      <c r="AX275" s="533" t="str">
        <f t="shared" si="147"/>
        <v/>
      </c>
      <c r="AY275" s="533"/>
      <c r="AZ275" s="533"/>
      <c r="BA275" s="533"/>
      <c r="BB275" s="533"/>
      <c r="BC275" s="533"/>
      <c r="BD275" s="533"/>
      <c r="BE275" s="533"/>
      <c r="BF275" s="533"/>
      <c r="BG275" s="533"/>
      <c r="BH275" s="533"/>
      <c r="BI275" s="533"/>
      <c r="BJ275" s="414">
        <f>IFERROR(IF(AND(BL275=1,BM275=1,SUMIF($C275:$C$525,$C275,$AH275:$AH$525)=$BN275),$BN275,IF($BO275&gt;0,$BO275,IF(AND(B275=B276,C275=C276,D275=D276,J275=J276),AH275+AH276,IF(AND(COUNTIF($C$13:$C274,$C275)&gt;=1,COUNTIF($D$13:$D274,$D275)&gt;=1),0,IF(AND(SUMIF($B275:$B$525,$B275,$AH275:$AH$525)&gt;$AH275,SUMIF($C275:$C$525,$C275,$AH275:$AH$525)&gt;$AH275,SUMIF($D275:$D$525,$D275,$AH275:$AH$525)&gt;$AH275),SUMIF($C275:$C$525,$C275,$BN275:$BN$525),0))))),0)</f>
        <v>0</v>
      </c>
      <c r="BK275" s="534"/>
      <c r="BL275" s="535">
        <f>COUNTIFS('ZASOBY N'!$B272:$B$525,'ZASOBY N'!$B272,'ZASOBY N'!$C272:'ZASOBY N'!$C$525,'ZASOBY N'!$C272,'ZASOBY N'!$D272:'ZASOBY N'!$D$525,'ZASOBY N'!$D272,'ZASOBY N'!$H272:'ZASOBY N'!$H$525,'ZASOBY N'!$H272 )</f>
        <v>0</v>
      </c>
      <c r="BM275" s="536">
        <f>COUNTIFS('ZASOBY N'!$B$10:$B272,'ZASOBY N'!$B272,'ZASOBY N'!$C$10:'ZASOBY N'!$C272,'ZASOBY N'!$C272,'ZASOBY N'!$D$10:'ZASOBY N'!$D272,'ZASOBY N'!$D272,'ZASOBY N'!$H$10:'ZASOBY N'!$H272,'ZASOBY N'!$H272 )</f>
        <v>0</v>
      </c>
      <c r="BN275" s="537">
        <f t="shared" si="148"/>
        <v>0</v>
      </c>
      <c r="BO275" s="538">
        <f t="shared" si="149"/>
        <v>0</v>
      </c>
      <c r="BP275" s="533"/>
      <c r="BQ275" s="533"/>
      <c r="BR275" s="533"/>
      <c r="BS275" s="533"/>
      <c r="BT275" s="533"/>
      <c r="BU275" s="533"/>
      <c r="BV275" s="533"/>
      <c r="BW275" s="539" t="str">
        <f t="shared" si="150"/>
        <v/>
      </c>
      <c r="BX275" s="439" t="str">
        <f>IF(E275=0,"",NN!E275)</f>
        <v/>
      </c>
      <c r="BY275" s="396" t="str">
        <f>IF(A275="","",NN!A275)</f>
        <v/>
      </c>
      <c r="BZ275" s="428" t="str">
        <f>IF(OR(E275=LEGENDA!$D$30,E275=LEGENDA!$D$31,E275=LEGENDA!$D$32,E275=LEGENDA!$D$33,E275=LEGENDA!$D$34,E275=LEGENDA!$D$35,E275=LEGENDA!$D$36,E275=LEGENDA!$D$37),AV275,"")</f>
        <v/>
      </c>
      <c r="CA275" s="428" t="str">
        <f>IF(OR(E275=LEGENDA!$D$30,E275=LEGENDA!$D$31,E275=LEGENDA!$D$32,E275=LEGENDA!$D$33,E275=LEGENDA!$D$34,E275=LEGENDA!$D$35,E275=LEGENDA!$D$36,E275=LEGENDA!$D$37),AG275,"")</f>
        <v/>
      </c>
      <c r="CB275" s="397" t="str">
        <f t="shared" si="151"/>
        <v/>
      </c>
      <c r="CC275" s="397" t="str">
        <f t="shared" si="152"/>
        <v/>
      </c>
      <c r="CD275" s="397" t="str">
        <f t="shared" si="153"/>
        <v/>
      </c>
      <c r="CE275" s="397" t="str">
        <f t="shared" si="154"/>
        <v/>
      </c>
      <c r="CF275" s="397" t="str">
        <f t="shared" si="155"/>
        <v/>
      </c>
      <c r="CG275" s="397" t="str">
        <f t="shared" si="156"/>
        <v/>
      </c>
      <c r="CH275" s="397" t="str">
        <f>IF(OR(E275=LEGENDA!$D$28,E275=LEGENDA!$D$29,E275=LEGENDA!$D$30,E275=LEGENDA!$D$31,E275=LEGENDA!$D$32,E275=LEGENDA!$D$33,E275=LEGENDA!$D$34,E275=LEGENDA!$D$35,E275=LEGENDA!$D$36,E275=LEGENDA!$D$39),1,"")</f>
        <v/>
      </c>
      <c r="CI275" s="397" t="str">
        <f t="shared" si="157"/>
        <v/>
      </c>
      <c r="CJ275" s="397" t="str">
        <f t="shared" si="158"/>
        <v/>
      </c>
    </row>
    <row r="276" spans="1:88" s="50" customFormat="1" ht="16.2" customHeight="1" thickBot="1" x14ac:dyDescent="0.3">
      <c r="A276" s="514" t="str">
        <f>IF('ZASOBY N'!A273="","",'ZASOBY N'!A273)</f>
        <v/>
      </c>
      <c r="B276" s="515" t="str">
        <f>IF('ZASOBY N'!B273="","",'ZASOBY N'!B273)</f>
        <v/>
      </c>
      <c r="C276" s="515" t="str">
        <f>IF('ZASOBY N'!C273="","",'ZASOBY N'!C273)</f>
        <v/>
      </c>
      <c r="D276" s="516" t="str">
        <f>IF('ZASOBY N'!D273="","",'ZASOBY N'!D273)</f>
        <v/>
      </c>
      <c r="E276" s="404"/>
      <c r="F276" s="517"/>
      <c r="G276" s="518"/>
      <c r="H276" s="301"/>
      <c r="I276" s="301"/>
      <c r="J276" s="147" t="str">
        <f>IF('ZASOBY N'!$F273="","",'ZASOBY N'!$F273)</f>
        <v/>
      </c>
      <c r="K276" s="519"/>
      <c r="L276" s="520" t="str">
        <f t="shared" si="136"/>
        <v/>
      </c>
      <c r="M276" s="521"/>
      <c r="N276" s="521"/>
      <c r="O276" s="140" t="str">
        <f>IF(L276="","",IF(OR(E276=LEGENDA!$D$28,E276=LEGENDA!$D$29,E276=LEGENDA!$D$31,E276=LEGENDA!$D$38),0.15,0))</f>
        <v/>
      </c>
      <c r="P276" s="140" t="str">
        <f>IF(L276="","",IF(AND(E276=LEGENDA!$D$39,H276=""),"BRAK kol.7",IF(AND(F276=LEGENDA!$A$105,H276=""),"BRAK kol.7",IF(AND(F276=LEGENDA!$A$106,H276=""),"BRAK kol.7",IF(AND(F276=LEGENDA!$A$107,H276=""),"BRAK kol.7",IF(AND(F276=LEGENDA!$A$108,H276=""),"BRAK kol.7",IF(AND(F276=LEGENDA!$A$109,H276=""),"BRAK kol.7",L276*O276)))))))</f>
        <v/>
      </c>
      <c r="Q276" s="141" t="str">
        <f t="shared" si="159"/>
        <v/>
      </c>
      <c r="R276" s="142" t="str">
        <f t="shared" si="137"/>
        <v/>
      </c>
      <c r="S276" s="522" t="str">
        <f t="shared" si="138"/>
        <v/>
      </c>
      <c r="T276" s="431" t="str">
        <f t="shared" si="160"/>
        <v/>
      </c>
      <c r="U276" s="523"/>
      <c r="V276" s="431" t="str">
        <f t="shared" si="139"/>
        <v/>
      </c>
      <c r="W276" s="524"/>
      <c r="X276" s="302" t="str">
        <f>IF(U276="","",IF(AND(V276="",W276=""),"",IF(AND(E276=LEGENDA!$D$39,H276=""),"BRAK kol.7",IF(AND(F276=LEGENDA!$A$105,H276="",E276=LEGENDA!$D$35),V276*W276,IF(AND(F276=LEGENDA!$A$105,H276="",E276=LEGENDA!$D$36),V276*W276,IF(AND(F276=LEGENDA!$A$105,H276=""),"BRAK kol.7",IF(AND(F276=LEGENDA!$A$106,H276=""),"BRAK kol.7",IF(AND(F276=LEGENDA!$A$107,H276=""),"BRAK kol.7",IF(AND(F276=LEGENDA!$A$108,H276=""),"BRAK kol.7",IF(AND(F276=LEGENDA!$A$109,H276=""),"BRAK kol.7",IF(AND(U276&gt;0,W276=""),"Brakkol21",IF(OR(T276="Błąd kol. 7",T276="Błąd kol.8"),T276,IF(AND(H276="",I276=""),"BRAKkol7-8",V276*W276)))))))))))))</f>
        <v/>
      </c>
      <c r="Y276" s="523"/>
      <c r="Z276" s="431" t="str">
        <f t="shared" si="140"/>
        <v/>
      </c>
      <c r="AA276" s="524"/>
      <c r="AB276" s="525" t="str">
        <f>IF(OR(Y276="",Z276="",AA276=""),"",IF(AND(E276=LEGENDA!$D$39,H276=""),"BRAK kol.7",IF(AND(F276=LEGENDA!$A$105,H276=""),"BRAK kol.7",IF(AND(F276=LEGENDA!$A$106,H276=""),"BRAK kol.7",IF(AND(F276=LEGENDA!$A$107,H276=""),"BRAK kol.7",IF(AND(F276=LEGENDA!$A$108,H276=""),"BRAK kol.7",IF(AND(F276=LEGENDA!$A$109,H276=""),"BRAK kol.7",Z276*AA276)))))))</f>
        <v/>
      </c>
      <c r="AC276" s="302" t="str">
        <f t="shared" si="161"/>
        <v/>
      </c>
      <c r="AD276" s="143" t="str">
        <f>IFERROR(IF(OR(J276="",AC276=""),"",IF(AND(E276=LEGENDA!$D$39,H276="",I276=""),"BRAK kol.7",AC276*$J276)),"BRAK kol.7")</f>
        <v/>
      </c>
      <c r="AE276" s="527" t="str">
        <f t="shared" si="141"/>
        <v/>
      </c>
      <c r="AF276" s="526" t="str">
        <f t="shared" si="142"/>
        <v/>
      </c>
      <c r="AG276" s="526" t="str">
        <f t="shared" si="143"/>
        <v/>
      </c>
      <c r="AH276" s="526" t="str">
        <f t="shared" si="162"/>
        <v/>
      </c>
      <c r="AI276" s="528"/>
      <c r="AJ276" s="529"/>
      <c r="AK276" s="286" t="str">
        <f t="shared" si="163"/>
        <v/>
      </c>
      <c r="AL276" s="287" t="str">
        <f t="shared" si="144"/>
        <v/>
      </c>
      <c r="AM276" s="287" t="str">
        <f t="shared" si="145"/>
        <v/>
      </c>
      <c r="AN276" s="530" t="str">
        <f>IF('ZASOBY N'!BD273="","",'ZASOBY N'!BD273)</f>
        <v/>
      </c>
      <c r="AO276" s="531"/>
      <c r="AP276" s="333">
        <f t="shared" si="164"/>
        <v>0</v>
      </c>
      <c r="AQ276" s="333">
        <f t="shared" si="135"/>
        <v>0</v>
      </c>
      <c r="AR276" s="333">
        <f t="shared" si="135"/>
        <v>0</v>
      </c>
      <c r="AS276" s="333">
        <f t="shared" si="165"/>
        <v>0</v>
      </c>
      <c r="AT276" s="333">
        <f t="shared" si="146"/>
        <v>0</v>
      </c>
      <c r="AU276" s="333">
        <f t="shared" si="166"/>
        <v>0</v>
      </c>
      <c r="AV276" s="532" t="str">
        <f>IF(BJ276=0,"",NN!BJ276)</f>
        <v/>
      </c>
      <c r="AW276" s="460" t="str">
        <f>IF('UPR BILANS N'!W274="","",'UPR BILANS N'!W274)</f>
        <v/>
      </c>
      <c r="AX276" s="533" t="str">
        <f t="shared" si="147"/>
        <v/>
      </c>
      <c r="AY276" s="533"/>
      <c r="AZ276" s="533"/>
      <c r="BA276" s="533"/>
      <c r="BB276" s="533"/>
      <c r="BC276" s="533"/>
      <c r="BD276" s="533"/>
      <c r="BE276" s="533"/>
      <c r="BF276" s="533"/>
      <c r="BG276" s="533"/>
      <c r="BH276" s="533"/>
      <c r="BI276" s="533"/>
      <c r="BJ276" s="414">
        <f>IFERROR(IF(AND(BL276=1,BM276=1,SUMIF($C276:$C$525,$C276,$AH276:$AH$525)=$BN276),$BN276,IF($BO276&gt;0,$BO276,IF(AND(B276=B277,C276=C277,D276=D277,J276=J277),AH276+AH277,IF(AND(COUNTIF($C$13:$C275,$C276)&gt;=1,COUNTIF($D$13:$D275,$D276)&gt;=1),0,IF(AND(SUMIF($B276:$B$525,$B276,$AH276:$AH$525)&gt;$AH276,SUMIF($C276:$C$525,$C276,$AH276:$AH$525)&gt;$AH276,SUMIF($D276:$D$525,$D276,$AH276:$AH$525)&gt;$AH276),SUMIF($C276:$C$525,$C276,$BN276:$BN$525),0))))),0)</f>
        <v>0</v>
      </c>
      <c r="BK276" s="534"/>
      <c r="BL276" s="535">
        <f>COUNTIFS('ZASOBY N'!$B273:$B$525,'ZASOBY N'!$B273,'ZASOBY N'!$C273:'ZASOBY N'!$C$525,'ZASOBY N'!$C273,'ZASOBY N'!$D273:'ZASOBY N'!$D$525,'ZASOBY N'!$D273,'ZASOBY N'!$H273:'ZASOBY N'!$H$525,'ZASOBY N'!$H273 )</f>
        <v>0</v>
      </c>
      <c r="BM276" s="536">
        <f>COUNTIFS('ZASOBY N'!$B$10:$B273,'ZASOBY N'!$B273,'ZASOBY N'!$C$10:'ZASOBY N'!$C273,'ZASOBY N'!$C273,'ZASOBY N'!$D$10:'ZASOBY N'!$D273,'ZASOBY N'!$D273,'ZASOBY N'!$H$10:'ZASOBY N'!$H273,'ZASOBY N'!$H273 )</f>
        <v>0</v>
      </c>
      <c r="BN276" s="537">
        <f t="shared" si="148"/>
        <v>0</v>
      </c>
      <c r="BO276" s="538">
        <f t="shared" si="149"/>
        <v>0</v>
      </c>
      <c r="BP276" s="533"/>
      <c r="BQ276" s="533"/>
      <c r="BR276" s="533"/>
      <c r="BS276" s="533"/>
      <c r="BT276" s="533"/>
      <c r="BU276" s="533"/>
      <c r="BV276" s="533"/>
      <c r="BW276" s="539" t="str">
        <f t="shared" si="150"/>
        <v/>
      </c>
      <c r="BX276" s="439" t="str">
        <f>IF(E276=0,"",NN!E276)</f>
        <v/>
      </c>
      <c r="BY276" s="396" t="str">
        <f>IF(A276="","",NN!A276)</f>
        <v/>
      </c>
      <c r="BZ276" s="428" t="str">
        <f>IF(OR(E276=LEGENDA!$D$30,E276=LEGENDA!$D$31,E276=LEGENDA!$D$32,E276=LEGENDA!$D$33,E276=LEGENDA!$D$34,E276=LEGENDA!$D$35,E276=LEGENDA!$D$36,E276=LEGENDA!$D$37),AV276,"")</f>
        <v/>
      </c>
      <c r="CA276" s="428" t="str">
        <f>IF(OR(E276=LEGENDA!$D$30,E276=LEGENDA!$D$31,E276=LEGENDA!$D$32,E276=LEGENDA!$D$33,E276=LEGENDA!$D$34,E276=LEGENDA!$D$35,E276=LEGENDA!$D$36,E276=LEGENDA!$D$37),AG276,"")</f>
        <v/>
      </c>
      <c r="CB276" s="397" t="str">
        <f t="shared" si="151"/>
        <v/>
      </c>
      <c r="CC276" s="397" t="str">
        <f t="shared" si="152"/>
        <v/>
      </c>
      <c r="CD276" s="397" t="str">
        <f t="shared" si="153"/>
        <v/>
      </c>
      <c r="CE276" s="397" t="str">
        <f t="shared" si="154"/>
        <v/>
      </c>
      <c r="CF276" s="397" t="str">
        <f t="shared" si="155"/>
        <v/>
      </c>
      <c r="CG276" s="397" t="str">
        <f t="shared" si="156"/>
        <v/>
      </c>
      <c r="CH276" s="397" t="str">
        <f>IF(OR(E276=LEGENDA!$D$28,E276=LEGENDA!$D$29,E276=LEGENDA!$D$30,E276=LEGENDA!$D$31,E276=LEGENDA!$D$32,E276=LEGENDA!$D$33,E276=LEGENDA!$D$34,E276=LEGENDA!$D$35,E276=LEGENDA!$D$36,E276=LEGENDA!$D$39),1,"")</f>
        <v/>
      </c>
      <c r="CI276" s="397" t="str">
        <f t="shared" si="157"/>
        <v/>
      </c>
      <c r="CJ276" s="397" t="str">
        <f t="shared" si="158"/>
        <v/>
      </c>
    </row>
    <row r="277" spans="1:88" s="50" customFormat="1" ht="16.2" customHeight="1" thickBot="1" x14ac:dyDescent="0.3">
      <c r="A277" s="514" t="str">
        <f>IF('ZASOBY N'!A274="","",'ZASOBY N'!A274)</f>
        <v/>
      </c>
      <c r="B277" s="515" t="str">
        <f>IF('ZASOBY N'!B274="","",'ZASOBY N'!B274)</f>
        <v/>
      </c>
      <c r="C277" s="515" t="str">
        <f>IF('ZASOBY N'!C274="","",'ZASOBY N'!C274)</f>
        <v/>
      </c>
      <c r="D277" s="516" t="str">
        <f>IF('ZASOBY N'!D274="","",'ZASOBY N'!D274)</f>
        <v/>
      </c>
      <c r="E277" s="404"/>
      <c r="F277" s="517"/>
      <c r="G277" s="518"/>
      <c r="H277" s="301"/>
      <c r="I277" s="301"/>
      <c r="J277" s="147" t="str">
        <f>IF('ZASOBY N'!$F274="","",'ZASOBY N'!$F274)</f>
        <v/>
      </c>
      <c r="K277" s="519"/>
      <c r="L277" s="520" t="str">
        <f t="shared" si="136"/>
        <v/>
      </c>
      <c r="M277" s="521"/>
      <c r="N277" s="521"/>
      <c r="O277" s="140" t="str">
        <f>IF(L277="","",IF(OR(E277=LEGENDA!$D$28,E277=LEGENDA!$D$29,E277=LEGENDA!$D$31,E277=LEGENDA!$D$38),0.15,0))</f>
        <v/>
      </c>
      <c r="P277" s="140" t="str">
        <f>IF(L277="","",IF(AND(E277=LEGENDA!$D$39,H277=""),"BRAK kol.7",IF(AND(F277=LEGENDA!$A$105,H277=""),"BRAK kol.7",IF(AND(F277=LEGENDA!$A$106,H277=""),"BRAK kol.7",IF(AND(F277=LEGENDA!$A$107,H277=""),"BRAK kol.7",IF(AND(F277=LEGENDA!$A$108,H277=""),"BRAK kol.7",IF(AND(F277=LEGENDA!$A$109,H277=""),"BRAK kol.7",L277*O277)))))))</f>
        <v/>
      </c>
      <c r="Q277" s="141" t="str">
        <f t="shared" si="159"/>
        <v/>
      </c>
      <c r="R277" s="142" t="str">
        <f t="shared" si="137"/>
        <v/>
      </c>
      <c r="S277" s="522" t="str">
        <f t="shared" si="138"/>
        <v/>
      </c>
      <c r="T277" s="431" t="str">
        <f t="shared" si="160"/>
        <v/>
      </c>
      <c r="U277" s="523"/>
      <c r="V277" s="431" t="str">
        <f t="shared" si="139"/>
        <v/>
      </c>
      <c r="W277" s="524"/>
      <c r="X277" s="302" t="str">
        <f>IF(U277="","",IF(AND(V277="",W277=""),"",IF(AND(E277=LEGENDA!$D$39,H277=""),"BRAK kol.7",IF(AND(F277=LEGENDA!$A$105,H277="",E277=LEGENDA!$D$35),V277*W277,IF(AND(F277=LEGENDA!$A$105,H277="",E277=LEGENDA!$D$36),V277*W277,IF(AND(F277=LEGENDA!$A$105,H277=""),"BRAK kol.7",IF(AND(F277=LEGENDA!$A$106,H277=""),"BRAK kol.7",IF(AND(F277=LEGENDA!$A$107,H277=""),"BRAK kol.7",IF(AND(F277=LEGENDA!$A$108,H277=""),"BRAK kol.7",IF(AND(F277=LEGENDA!$A$109,H277=""),"BRAK kol.7",IF(AND(U277&gt;0,W277=""),"Brakkol21",IF(OR(T277="Błąd kol. 7",T277="Błąd kol.8"),T277,IF(AND(H277="",I277=""),"BRAKkol7-8",V277*W277)))))))))))))</f>
        <v/>
      </c>
      <c r="Y277" s="523"/>
      <c r="Z277" s="431" t="str">
        <f t="shared" si="140"/>
        <v/>
      </c>
      <c r="AA277" s="524"/>
      <c r="AB277" s="525" t="str">
        <f>IF(OR(Y277="",Z277="",AA277=""),"",IF(AND(E277=LEGENDA!$D$39,H277=""),"BRAK kol.7",IF(AND(F277=LEGENDA!$A$105,H277=""),"BRAK kol.7",IF(AND(F277=LEGENDA!$A$106,H277=""),"BRAK kol.7",IF(AND(F277=LEGENDA!$A$107,H277=""),"BRAK kol.7",IF(AND(F277=LEGENDA!$A$108,H277=""),"BRAK kol.7",IF(AND(F277=LEGENDA!$A$109,H277=""),"BRAK kol.7",Z277*AA277)))))))</f>
        <v/>
      </c>
      <c r="AC277" s="302" t="str">
        <f t="shared" si="161"/>
        <v/>
      </c>
      <c r="AD277" s="143" t="str">
        <f>IFERROR(IF(OR(J277="",AC277=""),"",IF(AND(E277=LEGENDA!$D$39,H277="",I277=""),"BRAK kol.7",AC277*$J277)),"BRAK kol.7")</f>
        <v/>
      </c>
      <c r="AE277" s="527" t="str">
        <f t="shared" si="141"/>
        <v/>
      </c>
      <c r="AF277" s="526" t="str">
        <f t="shared" si="142"/>
        <v/>
      </c>
      <c r="AG277" s="526" t="str">
        <f t="shared" si="143"/>
        <v/>
      </c>
      <c r="AH277" s="526" t="str">
        <f t="shared" si="162"/>
        <v/>
      </c>
      <c r="AI277" s="528"/>
      <c r="AJ277" s="529"/>
      <c r="AK277" s="286" t="str">
        <f t="shared" si="163"/>
        <v/>
      </c>
      <c r="AL277" s="287" t="str">
        <f t="shared" si="144"/>
        <v/>
      </c>
      <c r="AM277" s="287" t="str">
        <f t="shared" si="145"/>
        <v/>
      </c>
      <c r="AN277" s="530" t="str">
        <f>IF('ZASOBY N'!BD274="","",'ZASOBY N'!BD274)</f>
        <v/>
      </c>
      <c r="AO277" s="531"/>
      <c r="AP277" s="333">
        <f t="shared" si="164"/>
        <v>0</v>
      </c>
      <c r="AQ277" s="333">
        <f t="shared" si="135"/>
        <v>0</v>
      </c>
      <c r="AR277" s="333">
        <f t="shared" si="135"/>
        <v>0</v>
      </c>
      <c r="AS277" s="333">
        <f t="shared" si="165"/>
        <v>0</v>
      </c>
      <c r="AT277" s="333">
        <f t="shared" si="146"/>
        <v>0</v>
      </c>
      <c r="AU277" s="333">
        <f t="shared" si="166"/>
        <v>0</v>
      </c>
      <c r="AV277" s="532" t="str">
        <f>IF(BJ277=0,"",NN!BJ277)</f>
        <v/>
      </c>
      <c r="AW277" s="460" t="str">
        <f>IF('UPR BILANS N'!W275="","",'UPR BILANS N'!W275)</f>
        <v/>
      </c>
      <c r="AX277" s="533" t="str">
        <f t="shared" si="147"/>
        <v/>
      </c>
      <c r="AY277" s="533"/>
      <c r="AZ277" s="533"/>
      <c r="BA277" s="533"/>
      <c r="BB277" s="533"/>
      <c r="BC277" s="533"/>
      <c r="BD277" s="533"/>
      <c r="BE277" s="533"/>
      <c r="BF277" s="533"/>
      <c r="BG277" s="533"/>
      <c r="BH277" s="533"/>
      <c r="BI277" s="533"/>
      <c r="BJ277" s="414">
        <f>IFERROR(IF(AND(BL277=1,BM277=1,SUMIF($C277:$C$525,$C277,$AH277:$AH$525)=$BN277),$BN277,IF($BO277&gt;0,$BO277,IF(AND(B277=B278,C277=C278,D277=D278,J277=J278),AH277+AH278,IF(AND(COUNTIF($C$13:$C276,$C277)&gt;=1,COUNTIF($D$13:$D276,$D277)&gt;=1),0,IF(AND(SUMIF($B277:$B$525,$B277,$AH277:$AH$525)&gt;$AH277,SUMIF($C277:$C$525,$C277,$AH277:$AH$525)&gt;$AH277,SUMIF($D277:$D$525,$D277,$AH277:$AH$525)&gt;$AH277),SUMIF($C277:$C$525,$C277,$BN277:$BN$525),0))))),0)</f>
        <v>0</v>
      </c>
      <c r="BK277" s="534"/>
      <c r="BL277" s="535">
        <f>COUNTIFS('ZASOBY N'!$B274:$B$525,'ZASOBY N'!$B274,'ZASOBY N'!$C274:'ZASOBY N'!$C$525,'ZASOBY N'!$C274,'ZASOBY N'!$D274:'ZASOBY N'!$D$525,'ZASOBY N'!$D274,'ZASOBY N'!$H274:'ZASOBY N'!$H$525,'ZASOBY N'!$H274 )</f>
        <v>0</v>
      </c>
      <c r="BM277" s="536">
        <f>COUNTIFS('ZASOBY N'!$B$10:$B274,'ZASOBY N'!$B274,'ZASOBY N'!$C$10:'ZASOBY N'!$C274,'ZASOBY N'!$C274,'ZASOBY N'!$D$10:'ZASOBY N'!$D274,'ZASOBY N'!$D274,'ZASOBY N'!$H$10:'ZASOBY N'!$H274,'ZASOBY N'!$H274 )</f>
        <v>0</v>
      </c>
      <c r="BN277" s="537">
        <f t="shared" si="148"/>
        <v>0</v>
      </c>
      <c r="BO277" s="538">
        <f t="shared" si="149"/>
        <v>0</v>
      </c>
      <c r="BP277" s="533"/>
      <c r="BQ277" s="533"/>
      <c r="BR277" s="533"/>
      <c r="BS277" s="533"/>
      <c r="BT277" s="533"/>
      <c r="BU277" s="533"/>
      <c r="BV277" s="533"/>
      <c r="BW277" s="539" t="str">
        <f t="shared" si="150"/>
        <v/>
      </c>
      <c r="BX277" s="439" t="str">
        <f>IF(E277=0,"",NN!E277)</f>
        <v/>
      </c>
      <c r="BY277" s="396" t="str">
        <f>IF(A277="","",NN!A277)</f>
        <v/>
      </c>
      <c r="BZ277" s="428" t="str">
        <f>IF(OR(E277=LEGENDA!$D$30,E277=LEGENDA!$D$31,E277=LEGENDA!$D$32,E277=LEGENDA!$D$33,E277=LEGENDA!$D$34,E277=LEGENDA!$D$35,E277=LEGENDA!$D$36,E277=LEGENDA!$D$37),AV277,"")</f>
        <v/>
      </c>
      <c r="CA277" s="428" t="str">
        <f>IF(OR(E277=LEGENDA!$D$30,E277=LEGENDA!$D$31,E277=LEGENDA!$D$32,E277=LEGENDA!$D$33,E277=LEGENDA!$D$34,E277=LEGENDA!$D$35,E277=LEGENDA!$D$36,E277=LEGENDA!$D$37),AG277,"")</f>
        <v/>
      </c>
      <c r="CB277" s="397" t="str">
        <f t="shared" si="151"/>
        <v/>
      </c>
      <c r="CC277" s="397" t="str">
        <f t="shared" si="152"/>
        <v/>
      </c>
      <c r="CD277" s="397" t="str">
        <f t="shared" si="153"/>
        <v/>
      </c>
      <c r="CE277" s="397" t="str">
        <f t="shared" si="154"/>
        <v/>
      </c>
      <c r="CF277" s="397" t="str">
        <f t="shared" si="155"/>
        <v/>
      </c>
      <c r="CG277" s="397" t="str">
        <f t="shared" si="156"/>
        <v/>
      </c>
      <c r="CH277" s="397" t="str">
        <f>IF(OR(E277=LEGENDA!$D$28,E277=LEGENDA!$D$29,E277=LEGENDA!$D$30,E277=LEGENDA!$D$31,E277=LEGENDA!$D$32,E277=LEGENDA!$D$33,E277=LEGENDA!$D$34,E277=LEGENDA!$D$35,E277=LEGENDA!$D$36,E277=LEGENDA!$D$39),1,"")</f>
        <v/>
      </c>
      <c r="CI277" s="397" t="str">
        <f t="shared" si="157"/>
        <v/>
      </c>
      <c r="CJ277" s="397" t="str">
        <f t="shared" si="158"/>
        <v/>
      </c>
    </row>
    <row r="278" spans="1:88" s="50" customFormat="1" ht="16.2" customHeight="1" thickBot="1" x14ac:dyDescent="0.3">
      <c r="A278" s="514" t="str">
        <f>IF('ZASOBY N'!A275="","",'ZASOBY N'!A275)</f>
        <v/>
      </c>
      <c r="B278" s="515" t="str">
        <f>IF('ZASOBY N'!B275="","",'ZASOBY N'!B275)</f>
        <v/>
      </c>
      <c r="C278" s="515" t="str">
        <f>IF('ZASOBY N'!C275="","",'ZASOBY N'!C275)</f>
        <v/>
      </c>
      <c r="D278" s="516" t="str">
        <f>IF('ZASOBY N'!D275="","",'ZASOBY N'!D275)</f>
        <v/>
      </c>
      <c r="E278" s="404"/>
      <c r="F278" s="517"/>
      <c r="G278" s="518"/>
      <c r="H278" s="301"/>
      <c r="I278" s="301"/>
      <c r="J278" s="147" t="str">
        <f>IF('ZASOBY N'!$F275="","",'ZASOBY N'!$F275)</f>
        <v/>
      </c>
      <c r="K278" s="519"/>
      <c r="L278" s="520" t="str">
        <f t="shared" si="136"/>
        <v/>
      </c>
      <c r="M278" s="521"/>
      <c r="N278" s="521"/>
      <c r="O278" s="140" t="str">
        <f>IF(L278="","",IF(OR(E278=LEGENDA!$D$28,E278=LEGENDA!$D$29,E278=LEGENDA!$D$31,E278=LEGENDA!$D$38),0.15,0))</f>
        <v/>
      </c>
      <c r="P278" s="140" t="str">
        <f>IF(L278="","",IF(AND(E278=LEGENDA!$D$39,H278=""),"BRAK kol.7",IF(AND(F278=LEGENDA!$A$105,H278=""),"BRAK kol.7",IF(AND(F278=LEGENDA!$A$106,H278=""),"BRAK kol.7",IF(AND(F278=LEGENDA!$A$107,H278=""),"BRAK kol.7",IF(AND(F278=LEGENDA!$A$108,H278=""),"BRAK kol.7",IF(AND(F278=LEGENDA!$A$109,H278=""),"BRAK kol.7",L278*O278)))))))</f>
        <v/>
      </c>
      <c r="Q278" s="141" t="str">
        <f t="shared" si="159"/>
        <v/>
      </c>
      <c r="R278" s="142" t="str">
        <f t="shared" si="137"/>
        <v/>
      </c>
      <c r="S278" s="522" t="str">
        <f t="shared" si="138"/>
        <v/>
      </c>
      <c r="T278" s="431" t="str">
        <f t="shared" si="160"/>
        <v/>
      </c>
      <c r="U278" s="523"/>
      <c r="V278" s="431" t="str">
        <f t="shared" si="139"/>
        <v/>
      </c>
      <c r="W278" s="524"/>
      <c r="X278" s="302" t="str">
        <f>IF(U278="","",IF(AND(V278="",W278=""),"",IF(AND(E278=LEGENDA!$D$39,H278=""),"BRAK kol.7",IF(AND(F278=LEGENDA!$A$105,H278="",E278=LEGENDA!$D$35),V278*W278,IF(AND(F278=LEGENDA!$A$105,H278="",E278=LEGENDA!$D$36),V278*W278,IF(AND(F278=LEGENDA!$A$105,H278=""),"BRAK kol.7",IF(AND(F278=LEGENDA!$A$106,H278=""),"BRAK kol.7",IF(AND(F278=LEGENDA!$A$107,H278=""),"BRAK kol.7",IF(AND(F278=LEGENDA!$A$108,H278=""),"BRAK kol.7",IF(AND(F278=LEGENDA!$A$109,H278=""),"BRAK kol.7",IF(AND(U278&gt;0,W278=""),"Brakkol21",IF(OR(T278="Błąd kol. 7",T278="Błąd kol.8"),T278,IF(AND(H278="",I278=""),"BRAKkol7-8",V278*W278)))))))))))))</f>
        <v/>
      </c>
      <c r="Y278" s="523"/>
      <c r="Z278" s="431" t="str">
        <f t="shared" si="140"/>
        <v/>
      </c>
      <c r="AA278" s="524"/>
      <c r="AB278" s="525" t="str">
        <f>IF(OR(Y278="",Z278="",AA278=""),"",IF(AND(E278=LEGENDA!$D$39,H278=""),"BRAK kol.7",IF(AND(F278=LEGENDA!$A$105,H278=""),"BRAK kol.7",IF(AND(F278=LEGENDA!$A$106,H278=""),"BRAK kol.7",IF(AND(F278=LEGENDA!$A$107,H278=""),"BRAK kol.7",IF(AND(F278=LEGENDA!$A$108,H278=""),"BRAK kol.7",IF(AND(F278=LEGENDA!$A$109,H278=""),"BRAK kol.7",Z278*AA278)))))))</f>
        <v/>
      </c>
      <c r="AC278" s="302" t="str">
        <f t="shared" si="161"/>
        <v/>
      </c>
      <c r="AD278" s="143" t="str">
        <f>IFERROR(IF(OR(J278="",AC278=""),"",IF(AND(E278=LEGENDA!$D$39,H278="",I278=""),"BRAK kol.7",AC278*$J278)),"BRAK kol.7")</f>
        <v/>
      </c>
      <c r="AE278" s="527" t="str">
        <f t="shared" si="141"/>
        <v/>
      </c>
      <c r="AF278" s="526" t="str">
        <f t="shared" si="142"/>
        <v/>
      </c>
      <c r="AG278" s="526" t="str">
        <f t="shared" si="143"/>
        <v/>
      </c>
      <c r="AH278" s="526" t="str">
        <f t="shared" si="162"/>
        <v/>
      </c>
      <c r="AI278" s="528"/>
      <c r="AJ278" s="529"/>
      <c r="AK278" s="286" t="str">
        <f t="shared" si="163"/>
        <v/>
      </c>
      <c r="AL278" s="287" t="str">
        <f t="shared" si="144"/>
        <v/>
      </c>
      <c r="AM278" s="287" t="str">
        <f t="shared" si="145"/>
        <v/>
      </c>
      <c r="AN278" s="530" t="str">
        <f>IF('ZASOBY N'!BD275="","",'ZASOBY N'!BD275)</f>
        <v/>
      </c>
      <c r="AO278" s="531"/>
      <c r="AP278" s="333">
        <f t="shared" si="164"/>
        <v>0</v>
      </c>
      <c r="AQ278" s="333">
        <f t="shared" si="135"/>
        <v>0</v>
      </c>
      <c r="AR278" s="333">
        <f t="shared" si="135"/>
        <v>0</v>
      </c>
      <c r="AS278" s="333">
        <f t="shared" si="165"/>
        <v>0</v>
      </c>
      <c r="AT278" s="333">
        <f t="shared" si="146"/>
        <v>0</v>
      </c>
      <c r="AU278" s="333">
        <f t="shared" si="166"/>
        <v>0</v>
      </c>
      <c r="AV278" s="532" t="str">
        <f>IF(BJ278=0,"",NN!BJ278)</f>
        <v/>
      </c>
      <c r="AW278" s="460" t="str">
        <f>IF('UPR BILANS N'!W276="","",'UPR BILANS N'!W276)</f>
        <v/>
      </c>
      <c r="AX278" s="533" t="str">
        <f t="shared" si="147"/>
        <v/>
      </c>
      <c r="AY278" s="533"/>
      <c r="AZ278" s="533"/>
      <c r="BA278" s="533"/>
      <c r="BB278" s="533"/>
      <c r="BC278" s="533"/>
      <c r="BD278" s="533"/>
      <c r="BE278" s="533"/>
      <c r="BF278" s="533"/>
      <c r="BG278" s="533"/>
      <c r="BH278" s="533"/>
      <c r="BI278" s="533"/>
      <c r="BJ278" s="414">
        <f>IFERROR(IF(AND(BL278=1,BM278=1,SUMIF($C278:$C$525,$C278,$AH278:$AH$525)=$BN278),$BN278,IF($BO278&gt;0,$BO278,IF(AND(B278=B279,C278=C279,D278=D279,J278=J279),AH278+AH279,IF(AND(COUNTIF($C$13:$C277,$C278)&gt;=1,COUNTIF($D$13:$D277,$D278)&gt;=1),0,IF(AND(SUMIF($B278:$B$525,$B278,$AH278:$AH$525)&gt;$AH278,SUMIF($C278:$C$525,$C278,$AH278:$AH$525)&gt;$AH278,SUMIF($D278:$D$525,$D278,$AH278:$AH$525)&gt;$AH278),SUMIF($C278:$C$525,$C278,$BN278:$BN$525),0))))),0)</f>
        <v>0</v>
      </c>
      <c r="BK278" s="534"/>
      <c r="BL278" s="535">
        <f>COUNTIFS('ZASOBY N'!$B275:$B$525,'ZASOBY N'!$B275,'ZASOBY N'!$C275:'ZASOBY N'!$C$525,'ZASOBY N'!$C275,'ZASOBY N'!$D275:'ZASOBY N'!$D$525,'ZASOBY N'!$D275,'ZASOBY N'!$H275:'ZASOBY N'!$H$525,'ZASOBY N'!$H275 )</f>
        <v>0</v>
      </c>
      <c r="BM278" s="536">
        <f>COUNTIFS('ZASOBY N'!$B$10:$B275,'ZASOBY N'!$B275,'ZASOBY N'!$C$10:'ZASOBY N'!$C275,'ZASOBY N'!$C275,'ZASOBY N'!$D$10:'ZASOBY N'!$D275,'ZASOBY N'!$D275,'ZASOBY N'!$H$10:'ZASOBY N'!$H275,'ZASOBY N'!$H275 )</f>
        <v>0</v>
      </c>
      <c r="BN278" s="537">
        <f t="shared" si="148"/>
        <v>0</v>
      </c>
      <c r="BO278" s="538">
        <f t="shared" si="149"/>
        <v>0</v>
      </c>
      <c r="BP278" s="533"/>
      <c r="BQ278" s="533"/>
      <c r="BR278" s="533"/>
      <c r="BS278" s="533"/>
      <c r="BT278" s="533"/>
      <c r="BU278" s="533"/>
      <c r="BV278" s="533"/>
      <c r="BW278" s="539" t="str">
        <f t="shared" si="150"/>
        <v/>
      </c>
      <c r="BX278" s="439" t="str">
        <f>IF(E278=0,"",NN!E278)</f>
        <v/>
      </c>
      <c r="BY278" s="396" t="str">
        <f>IF(A278="","",NN!A278)</f>
        <v/>
      </c>
      <c r="BZ278" s="428" t="str">
        <f>IF(OR(E278=LEGENDA!$D$30,E278=LEGENDA!$D$31,E278=LEGENDA!$D$32,E278=LEGENDA!$D$33,E278=LEGENDA!$D$34,E278=LEGENDA!$D$35,E278=LEGENDA!$D$36,E278=LEGENDA!$D$37),AV278,"")</f>
        <v/>
      </c>
      <c r="CA278" s="428" t="str">
        <f>IF(OR(E278=LEGENDA!$D$30,E278=LEGENDA!$D$31,E278=LEGENDA!$D$32,E278=LEGENDA!$D$33,E278=LEGENDA!$D$34,E278=LEGENDA!$D$35,E278=LEGENDA!$D$36,E278=LEGENDA!$D$37),AG278,"")</f>
        <v/>
      </c>
      <c r="CB278" s="397" t="str">
        <f t="shared" si="151"/>
        <v/>
      </c>
      <c r="CC278" s="397" t="str">
        <f t="shared" si="152"/>
        <v/>
      </c>
      <c r="CD278" s="397" t="str">
        <f t="shared" si="153"/>
        <v/>
      </c>
      <c r="CE278" s="397" t="str">
        <f t="shared" si="154"/>
        <v/>
      </c>
      <c r="CF278" s="397" t="str">
        <f t="shared" si="155"/>
        <v/>
      </c>
      <c r="CG278" s="397" t="str">
        <f t="shared" si="156"/>
        <v/>
      </c>
      <c r="CH278" s="397" t="str">
        <f>IF(OR(E278=LEGENDA!$D$28,E278=LEGENDA!$D$29,E278=LEGENDA!$D$30,E278=LEGENDA!$D$31,E278=LEGENDA!$D$32,E278=LEGENDA!$D$33,E278=LEGENDA!$D$34,E278=LEGENDA!$D$35,E278=LEGENDA!$D$36,E278=LEGENDA!$D$39),1,"")</f>
        <v/>
      </c>
      <c r="CI278" s="397" t="str">
        <f t="shared" si="157"/>
        <v/>
      </c>
      <c r="CJ278" s="397" t="str">
        <f t="shared" si="158"/>
        <v/>
      </c>
    </row>
    <row r="279" spans="1:88" s="50" customFormat="1" ht="16.2" customHeight="1" thickBot="1" x14ac:dyDescent="0.3">
      <c r="A279" s="514" t="str">
        <f>IF('ZASOBY N'!A276="","",'ZASOBY N'!A276)</f>
        <v/>
      </c>
      <c r="B279" s="515" t="str">
        <f>IF('ZASOBY N'!B276="","",'ZASOBY N'!B276)</f>
        <v/>
      </c>
      <c r="C279" s="515" t="str">
        <f>IF('ZASOBY N'!C276="","",'ZASOBY N'!C276)</f>
        <v/>
      </c>
      <c r="D279" s="516" t="str">
        <f>IF('ZASOBY N'!D276="","",'ZASOBY N'!D276)</f>
        <v/>
      </c>
      <c r="E279" s="404"/>
      <c r="F279" s="517"/>
      <c r="G279" s="518"/>
      <c r="H279" s="301"/>
      <c r="I279" s="301"/>
      <c r="J279" s="147" t="str">
        <f>IF('ZASOBY N'!$F276="","",'ZASOBY N'!$F276)</f>
        <v/>
      </c>
      <c r="K279" s="519"/>
      <c r="L279" s="520" t="str">
        <f t="shared" si="136"/>
        <v/>
      </c>
      <c r="M279" s="521"/>
      <c r="N279" s="521"/>
      <c r="O279" s="140" t="str">
        <f>IF(L279="","",IF(OR(E279=LEGENDA!$D$28,E279=LEGENDA!$D$29,E279=LEGENDA!$D$31,E279=LEGENDA!$D$38),0.15,0))</f>
        <v/>
      </c>
      <c r="P279" s="140" t="str">
        <f>IF(L279="","",IF(AND(E279=LEGENDA!$D$39,H279=""),"BRAK kol.7",IF(AND(F279=LEGENDA!$A$105,H279=""),"BRAK kol.7",IF(AND(F279=LEGENDA!$A$106,H279=""),"BRAK kol.7",IF(AND(F279=LEGENDA!$A$107,H279=""),"BRAK kol.7",IF(AND(F279=LEGENDA!$A$108,H279=""),"BRAK kol.7",IF(AND(F279=LEGENDA!$A$109,H279=""),"BRAK kol.7",L279*O279)))))))</f>
        <v/>
      </c>
      <c r="Q279" s="141" t="str">
        <f t="shared" si="159"/>
        <v/>
      </c>
      <c r="R279" s="142" t="str">
        <f t="shared" si="137"/>
        <v/>
      </c>
      <c r="S279" s="522" t="str">
        <f t="shared" si="138"/>
        <v/>
      </c>
      <c r="T279" s="431" t="str">
        <f t="shared" si="160"/>
        <v/>
      </c>
      <c r="U279" s="523"/>
      <c r="V279" s="431" t="str">
        <f t="shared" si="139"/>
        <v/>
      </c>
      <c r="W279" s="524"/>
      <c r="X279" s="302" t="str">
        <f>IF(U279="","",IF(AND(V279="",W279=""),"",IF(AND(E279=LEGENDA!$D$39,H279=""),"BRAK kol.7",IF(AND(F279=LEGENDA!$A$105,H279="",E279=LEGENDA!$D$35),V279*W279,IF(AND(F279=LEGENDA!$A$105,H279="",E279=LEGENDA!$D$36),V279*W279,IF(AND(F279=LEGENDA!$A$105,H279=""),"BRAK kol.7",IF(AND(F279=LEGENDA!$A$106,H279=""),"BRAK kol.7",IF(AND(F279=LEGENDA!$A$107,H279=""),"BRAK kol.7",IF(AND(F279=LEGENDA!$A$108,H279=""),"BRAK kol.7",IF(AND(F279=LEGENDA!$A$109,H279=""),"BRAK kol.7",IF(AND(U279&gt;0,W279=""),"Brakkol21",IF(OR(T279="Błąd kol. 7",T279="Błąd kol.8"),T279,IF(AND(H279="",I279=""),"BRAKkol7-8",V279*W279)))))))))))))</f>
        <v/>
      </c>
      <c r="Y279" s="523"/>
      <c r="Z279" s="431" t="str">
        <f t="shared" si="140"/>
        <v/>
      </c>
      <c r="AA279" s="524"/>
      <c r="AB279" s="525" t="str">
        <f>IF(OR(Y279="",Z279="",AA279=""),"",IF(AND(E279=LEGENDA!$D$39,H279=""),"BRAK kol.7",IF(AND(F279=LEGENDA!$A$105,H279=""),"BRAK kol.7",IF(AND(F279=LEGENDA!$A$106,H279=""),"BRAK kol.7",IF(AND(F279=LEGENDA!$A$107,H279=""),"BRAK kol.7",IF(AND(F279=LEGENDA!$A$108,H279=""),"BRAK kol.7",IF(AND(F279=LEGENDA!$A$109,H279=""),"BRAK kol.7",Z279*AA279)))))))</f>
        <v/>
      </c>
      <c r="AC279" s="302" t="str">
        <f t="shared" si="161"/>
        <v/>
      </c>
      <c r="AD279" s="143" t="str">
        <f>IFERROR(IF(OR(J279="",AC279=""),"",IF(AND(E279=LEGENDA!$D$39,H279="",I279=""),"BRAK kol.7",AC279*$J279)),"BRAK kol.7")</f>
        <v/>
      </c>
      <c r="AE279" s="527" t="str">
        <f t="shared" si="141"/>
        <v/>
      </c>
      <c r="AF279" s="526" t="str">
        <f t="shared" si="142"/>
        <v/>
      </c>
      <c r="AG279" s="526" t="str">
        <f t="shared" si="143"/>
        <v/>
      </c>
      <c r="AH279" s="526" t="str">
        <f t="shared" si="162"/>
        <v/>
      </c>
      <c r="AI279" s="528"/>
      <c r="AJ279" s="529"/>
      <c r="AK279" s="286" t="str">
        <f t="shared" si="163"/>
        <v/>
      </c>
      <c r="AL279" s="287" t="str">
        <f t="shared" si="144"/>
        <v/>
      </c>
      <c r="AM279" s="287" t="str">
        <f t="shared" si="145"/>
        <v/>
      </c>
      <c r="AN279" s="530" t="str">
        <f>IF('ZASOBY N'!BD276="","",'ZASOBY N'!BD276)</f>
        <v/>
      </c>
      <c r="AO279" s="531"/>
      <c r="AP279" s="333">
        <f t="shared" si="164"/>
        <v>0</v>
      </c>
      <c r="AQ279" s="333">
        <f t="shared" si="135"/>
        <v>0</v>
      </c>
      <c r="AR279" s="333">
        <f t="shared" si="135"/>
        <v>0</v>
      </c>
      <c r="AS279" s="333">
        <f t="shared" si="165"/>
        <v>0</v>
      </c>
      <c r="AT279" s="333">
        <f t="shared" si="146"/>
        <v>0</v>
      </c>
      <c r="AU279" s="333">
        <f t="shared" si="166"/>
        <v>0</v>
      </c>
      <c r="AV279" s="532" t="str">
        <f>IF(BJ279=0,"",NN!BJ279)</f>
        <v/>
      </c>
      <c r="AW279" s="460" t="str">
        <f>IF('UPR BILANS N'!W277="","",'UPR BILANS N'!W277)</f>
        <v/>
      </c>
      <c r="AX279" s="533" t="str">
        <f t="shared" si="147"/>
        <v/>
      </c>
      <c r="AY279" s="533"/>
      <c r="AZ279" s="533"/>
      <c r="BA279" s="533"/>
      <c r="BB279" s="533"/>
      <c r="BC279" s="533"/>
      <c r="BD279" s="533"/>
      <c r="BE279" s="533"/>
      <c r="BF279" s="533"/>
      <c r="BG279" s="533"/>
      <c r="BH279" s="533"/>
      <c r="BI279" s="533"/>
      <c r="BJ279" s="414">
        <f>IFERROR(IF(AND(BL279=1,BM279=1,SUMIF($C279:$C$525,$C279,$AH279:$AH$525)=$BN279),$BN279,IF($BO279&gt;0,$BO279,IF(AND(B279=B280,C279=C280,D279=D280,J279=J280),AH279+AH280,IF(AND(COUNTIF($C$13:$C278,$C279)&gt;=1,COUNTIF($D$13:$D278,$D279)&gt;=1),0,IF(AND(SUMIF($B279:$B$525,$B279,$AH279:$AH$525)&gt;$AH279,SUMIF($C279:$C$525,$C279,$AH279:$AH$525)&gt;$AH279,SUMIF($D279:$D$525,$D279,$AH279:$AH$525)&gt;$AH279),SUMIF($C279:$C$525,$C279,$BN279:$BN$525),0))))),0)</f>
        <v>0</v>
      </c>
      <c r="BK279" s="534"/>
      <c r="BL279" s="535">
        <f>COUNTIFS('ZASOBY N'!$B276:$B$525,'ZASOBY N'!$B276,'ZASOBY N'!$C276:'ZASOBY N'!$C$525,'ZASOBY N'!$C276,'ZASOBY N'!$D276:'ZASOBY N'!$D$525,'ZASOBY N'!$D276,'ZASOBY N'!$H276:'ZASOBY N'!$H$525,'ZASOBY N'!$H276 )</f>
        <v>0</v>
      </c>
      <c r="BM279" s="536">
        <f>COUNTIFS('ZASOBY N'!$B$10:$B276,'ZASOBY N'!$B276,'ZASOBY N'!$C$10:'ZASOBY N'!$C276,'ZASOBY N'!$C276,'ZASOBY N'!$D$10:'ZASOBY N'!$D276,'ZASOBY N'!$D276,'ZASOBY N'!$H$10:'ZASOBY N'!$H276,'ZASOBY N'!$H276 )</f>
        <v>0</v>
      </c>
      <c r="BN279" s="537">
        <f t="shared" si="148"/>
        <v>0</v>
      </c>
      <c r="BO279" s="538">
        <f t="shared" si="149"/>
        <v>0</v>
      </c>
      <c r="BP279" s="533"/>
      <c r="BQ279" s="533"/>
      <c r="BR279" s="533"/>
      <c r="BS279" s="533"/>
      <c r="BT279" s="533"/>
      <c r="BU279" s="533"/>
      <c r="BV279" s="533"/>
      <c r="BW279" s="539" t="str">
        <f t="shared" si="150"/>
        <v/>
      </c>
      <c r="BX279" s="439" t="str">
        <f>IF(E279=0,"",NN!E279)</f>
        <v/>
      </c>
      <c r="BY279" s="396" t="str">
        <f>IF(A279="","",NN!A279)</f>
        <v/>
      </c>
      <c r="BZ279" s="428" t="str">
        <f>IF(OR(E279=LEGENDA!$D$30,E279=LEGENDA!$D$31,E279=LEGENDA!$D$32,E279=LEGENDA!$D$33,E279=LEGENDA!$D$34,E279=LEGENDA!$D$35,E279=LEGENDA!$D$36,E279=LEGENDA!$D$37),AV279,"")</f>
        <v/>
      </c>
      <c r="CA279" s="428" t="str">
        <f>IF(OR(E279=LEGENDA!$D$30,E279=LEGENDA!$D$31,E279=LEGENDA!$D$32,E279=LEGENDA!$D$33,E279=LEGENDA!$D$34,E279=LEGENDA!$D$35,E279=LEGENDA!$D$36,E279=LEGENDA!$D$37),AG279,"")</f>
        <v/>
      </c>
      <c r="CB279" s="397" t="str">
        <f t="shared" si="151"/>
        <v/>
      </c>
      <c r="CC279" s="397" t="str">
        <f t="shared" si="152"/>
        <v/>
      </c>
      <c r="CD279" s="397" t="str">
        <f t="shared" si="153"/>
        <v/>
      </c>
      <c r="CE279" s="397" t="str">
        <f t="shared" si="154"/>
        <v/>
      </c>
      <c r="CF279" s="397" t="str">
        <f t="shared" si="155"/>
        <v/>
      </c>
      <c r="CG279" s="397" t="str">
        <f t="shared" si="156"/>
        <v/>
      </c>
      <c r="CH279" s="397" t="str">
        <f>IF(OR(E279=LEGENDA!$D$28,E279=LEGENDA!$D$29,E279=LEGENDA!$D$30,E279=LEGENDA!$D$31,E279=LEGENDA!$D$32,E279=LEGENDA!$D$33,E279=LEGENDA!$D$34,E279=LEGENDA!$D$35,E279=LEGENDA!$D$36,E279=LEGENDA!$D$39),1,"")</f>
        <v/>
      </c>
      <c r="CI279" s="397" t="str">
        <f t="shared" si="157"/>
        <v/>
      </c>
      <c r="CJ279" s="397" t="str">
        <f t="shared" si="158"/>
        <v/>
      </c>
    </row>
    <row r="280" spans="1:88" s="50" customFormat="1" ht="16.2" customHeight="1" thickBot="1" x14ac:dyDescent="0.3">
      <c r="A280" s="514" t="str">
        <f>IF('ZASOBY N'!A277="","",'ZASOBY N'!A277)</f>
        <v/>
      </c>
      <c r="B280" s="515" t="str">
        <f>IF('ZASOBY N'!B277="","",'ZASOBY N'!B277)</f>
        <v/>
      </c>
      <c r="C280" s="515" t="str">
        <f>IF('ZASOBY N'!C277="","",'ZASOBY N'!C277)</f>
        <v/>
      </c>
      <c r="D280" s="516" t="str">
        <f>IF('ZASOBY N'!D277="","",'ZASOBY N'!D277)</f>
        <v/>
      </c>
      <c r="E280" s="404"/>
      <c r="F280" s="517"/>
      <c r="G280" s="518"/>
      <c r="H280" s="301"/>
      <c r="I280" s="301"/>
      <c r="J280" s="147" t="str">
        <f>IF('ZASOBY N'!$F277="","",'ZASOBY N'!$F277)</f>
        <v/>
      </c>
      <c r="K280" s="519"/>
      <c r="L280" s="520" t="str">
        <f t="shared" si="136"/>
        <v/>
      </c>
      <c r="M280" s="521"/>
      <c r="N280" s="521"/>
      <c r="O280" s="140" t="str">
        <f>IF(L280="","",IF(OR(E280=LEGENDA!$D$28,E280=LEGENDA!$D$29,E280=LEGENDA!$D$31,E280=LEGENDA!$D$38),0.15,0))</f>
        <v/>
      </c>
      <c r="P280" s="140" t="str">
        <f>IF(L280="","",IF(AND(E280=LEGENDA!$D$39,H280=""),"BRAK kol.7",IF(AND(F280=LEGENDA!$A$105,H280=""),"BRAK kol.7",IF(AND(F280=LEGENDA!$A$106,H280=""),"BRAK kol.7",IF(AND(F280=LEGENDA!$A$107,H280=""),"BRAK kol.7",IF(AND(F280=LEGENDA!$A$108,H280=""),"BRAK kol.7",IF(AND(F280=LEGENDA!$A$109,H280=""),"BRAK kol.7",L280*O280)))))))</f>
        <v/>
      </c>
      <c r="Q280" s="141" t="str">
        <f t="shared" si="159"/>
        <v/>
      </c>
      <c r="R280" s="142" t="str">
        <f t="shared" si="137"/>
        <v/>
      </c>
      <c r="S280" s="522" t="str">
        <f t="shared" si="138"/>
        <v/>
      </c>
      <c r="T280" s="431" t="str">
        <f t="shared" si="160"/>
        <v/>
      </c>
      <c r="U280" s="523"/>
      <c r="V280" s="431" t="str">
        <f t="shared" si="139"/>
        <v/>
      </c>
      <c r="W280" s="524"/>
      <c r="X280" s="302" t="str">
        <f>IF(U280="","",IF(AND(V280="",W280=""),"",IF(AND(E280=LEGENDA!$D$39,H280=""),"BRAK kol.7",IF(AND(F280=LEGENDA!$A$105,H280="",E280=LEGENDA!$D$35),V280*W280,IF(AND(F280=LEGENDA!$A$105,H280="",E280=LEGENDA!$D$36),V280*W280,IF(AND(F280=LEGENDA!$A$105,H280=""),"BRAK kol.7",IF(AND(F280=LEGENDA!$A$106,H280=""),"BRAK kol.7",IF(AND(F280=LEGENDA!$A$107,H280=""),"BRAK kol.7",IF(AND(F280=LEGENDA!$A$108,H280=""),"BRAK kol.7",IF(AND(F280=LEGENDA!$A$109,H280=""),"BRAK kol.7",IF(AND(U280&gt;0,W280=""),"Brakkol21",IF(OR(T280="Błąd kol. 7",T280="Błąd kol.8"),T280,IF(AND(H280="",I280=""),"BRAKkol7-8",V280*W280)))))))))))))</f>
        <v/>
      </c>
      <c r="Y280" s="523"/>
      <c r="Z280" s="431" t="str">
        <f t="shared" si="140"/>
        <v/>
      </c>
      <c r="AA280" s="524"/>
      <c r="AB280" s="525" t="str">
        <f>IF(OR(Y280="",Z280="",AA280=""),"",IF(AND(E280=LEGENDA!$D$39,H280=""),"BRAK kol.7",IF(AND(F280=LEGENDA!$A$105,H280=""),"BRAK kol.7",IF(AND(F280=LEGENDA!$A$106,H280=""),"BRAK kol.7",IF(AND(F280=LEGENDA!$A$107,H280=""),"BRAK kol.7",IF(AND(F280=LEGENDA!$A$108,H280=""),"BRAK kol.7",IF(AND(F280=LEGENDA!$A$109,H280=""),"BRAK kol.7",Z280*AA280)))))))</f>
        <v/>
      </c>
      <c r="AC280" s="302" t="str">
        <f t="shared" si="161"/>
        <v/>
      </c>
      <c r="AD280" s="143" t="str">
        <f>IFERROR(IF(OR(J280="",AC280=""),"",IF(AND(E280=LEGENDA!$D$39,H280="",I280=""),"BRAK kol.7",AC280*$J280)),"BRAK kol.7")</f>
        <v/>
      </c>
      <c r="AE280" s="527" t="str">
        <f t="shared" si="141"/>
        <v/>
      </c>
      <c r="AF280" s="526" t="str">
        <f t="shared" si="142"/>
        <v/>
      </c>
      <c r="AG280" s="526" t="str">
        <f t="shared" si="143"/>
        <v/>
      </c>
      <c r="AH280" s="526" t="str">
        <f t="shared" si="162"/>
        <v/>
      </c>
      <c r="AI280" s="528"/>
      <c r="AJ280" s="529"/>
      <c r="AK280" s="286" t="str">
        <f t="shared" si="163"/>
        <v/>
      </c>
      <c r="AL280" s="287" t="str">
        <f t="shared" si="144"/>
        <v/>
      </c>
      <c r="AM280" s="287" t="str">
        <f t="shared" si="145"/>
        <v/>
      </c>
      <c r="AN280" s="530" t="str">
        <f>IF('ZASOBY N'!BD277="","",'ZASOBY N'!BD277)</f>
        <v/>
      </c>
      <c r="AO280" s="531"/>
      <c r="AP280" s="333">
        <f t="shared" si="164"/>
        <v>0</v>
      </c>
      <c r="AQ280" s="333">
        <f t="shared" si="135"/>
        <v>0</v>
      </c>
      <c r="AR280" s="333">
        <f t="shared" si="135"/>
        <v>0</v>
      </c>
      <c r="AS280" s="333">
        <f t="shared" si="165"/>
        <v>0</v>
      </c>
      <c r="AT280" s="333">
        <f t="shared" si="146"/>
        <v>0</v>
      </c>
      <c r="AU280" s="333">
        <f t="shared" si="166"/>
        <v>0</v>
      </c>
      <c r="AV280" s="532" t="str">
        <f>IF(BJ280=0,"",NN!BJ280)</f>
        <v/>
      </c>
      <c r="AW280" s="460" t="str">
        <f>IF('UPR BILANS N'!W278="","",'UPR BILANS N'!W278)</f>
        <v/>
      </c>
      <c r="AX280" s="533" t="str">
        <f t="shared" si="147"/>
        <v/>
      </c>
      <c r="AY280" s="533"/>
      <c r="AZ280" s="533"/>
      <c r="BA280" s="533"/>
      <c r="BB280" s="533"/>
      <c r="BC280" s="533"/>
      <c r="BD280" s="533"/>
      <c r="BE280" s="533"/>
      <c r="BF280" s="533"/>
      <c r="BG280" s="533"/>
      <c r="BH280" s="533"/>
      <c r="BI280" s="533"/>
      <c r="BJ280" s="414">
        <f>IFERROR(IF(AND(BL280=1,BM280=1,SUMIF($C280:$C$525,$C280,$AH280:$AH$525)=$BN280),$BN280,IF($BO280&gt;0,$BO280,IF(AND(B280=B281,C280=C281,D280=D281,J280=J281),AH280+AH281,IF(AND(COUNTIF($C$13:$C279,$C280)&gt;=1,COUNTIF($D$13:$D279,$D280)&gt;=1),0,IF(AND(SUMIF($B280:$B$525,$B280,$AH280:$AH$525)&gt;$AH280,SUMIF($C280:$C$525,$C280,$AH280:$AH$525)&gt;$AH280,SUMIF($D280:$D$525,$D280,$AH280:$AH$525)&gt;$AH280),SUMIF($C280:$C$525,$C280,$BN280:$BN$525),0))))),0)</f>
        <v>0</v>
      </c>
      <c r="BK280" s="534"/>
      <c r="BL280" s="535">
        <f>COUNTIFS('ZASOBY N'!$B277:$B$525,'ZASOBY N'!$B277,'ZASOBY N'!$C277:'ZASOBY N'!$C$525,'ZASOBY N'!$C277,'ZASOBY N'!$D277:'ZASOBY N'!$D$525,'ZASOBY N'!$D277,'ZASOBY N'!$H277:'ZASOBY N'!$H$525,'ZASOBY N'!$H277 )</f>
        <v>0</v>
      </c>
      <c r="BM280" s="536">
        <f>COUNTIFS('ZASOBY N'!$B$10:$B277,'ZASOBY N'!$B277,'ZASOBY N'!$C$10:'ZASOBY N'!$C277,'ZASOBY N'!$C277,'ZASOBY N'!$D$10:'ZASOBY N'!$D277,'ZASOBY N'!$D277,'ZASOBY N'!$H$10:'ZASOBY N'!$H277,'ZASOBY N'!$H277 )</f>
        <v>0</v>
      </c>
      <c r="BN280" s="537">
        <f t="shared" si="148"/>
        <v>0</v>
      </c>
      <c r="BO280" s="538">
        <f t="shared" si="149"/>
        <v>0</v>
      </c>
      <c r="BP280" s="533"/>
      <c r="BQ280" s="533"/>
      <c r="BR280" s="533"/>
      <c r="BS280" s="533"/>
      <c r="BT280" s="533"/>
      <c r="BU280" s="533"/>
      <c r="BV280" s="533"/>
      <c r="BW280" s="539" t="str">
        <f t="shared" si="150"/>
        <v/>
      </c>
      <c r="BX280" s="439" t="str">
        <f>IF(E280=0,"",NN!E280)</f>
        <v/>
      </c>
      <c r="BY280" s="396" t="str">
        <f>IF(A280="","",NN!A280)</f>
        <v/>
      </c>
      <c r="BZ280" s="428" t="str">
        <f>IF(OR(E280=LEGENDA!$D$30,E280=LEGENDA!$D$31,E280=LEGENDA!$D$32,E280=LEGENDA!$D$33,E280=LEGENDA!$D$34,E280=LEGENDA!$D$35,E280=LEGENDA!$D$36,E280=LEGENDA!$D$37),AV280,"")</f>
        <v/>
      </c>
      <c r="CA280" s="428" t="str">
        <f>IF(OR(E280=LEGENDA!$D$30,E280=LEGENDA!$D$31,E280=LEGENDA!$D$32,E280=LEGENDA!$D$33,E280=LEGENDA!$D$34,E280=LEGENDA!$D$35,E280=LEGENDA!$D$36,E280=LEGENDA!$D$37),AG280,"")</f>
        <v/>
      </c>
      <c r="CB280" s="397" t="str">
        <f t="shared" si="151"/>
        <v/>
      </c>
      <c r="CC280" s="397" t="str">
        <f t="shared" si="152"/>
        <v/>
      </c>
      <c r="CD280" s="397" t="str">
        <f t="shared" si="153"/>
        <v/>
      </c>
      <c r="CE280" s="397" t="str">
        <f t="shared" si="154"/>
        <v/>
      </c>
      <c r="CF280" s="397" t="str">
        <f t="shared" si="155"/>
        <v/>
      </c>
      <c r="CG280" s="397" t="str">
        <f t="shared" si="156"/>
        <v/>
      </c>
      <c r="CH280" s="397" t="str">
        <f>IF(OR(E280=LEGENDA!$D$28,E280=LEGENDA!$D$29,E280=LEGENDA!$D$30,E280=LEGENDA!$D$31,E280=LEGENDA!$D$32,E280=LEGENDA!$D$33,E280=LEGENDA!$D$34,E280=LEGENDA!$D$35,E280=LEGENDA!$D$36,E280=LEGENDA!$D$39),1,"")</f>
        <v/>
      </c>
      <c r="CI280" s="397" t="str">
        <f t="shared" si="157"/>
        <v/>
      </c>
      <c r="CJ280" s="397" t="str">
        <f t="shared" si="158"/>
        <v/>
      </c>
    </row>
    <row r="281" spans="1:88" s="50" customFormat="1" ht="16.2" customHeight="1" thickBot="1" x14ac:dyDescent="0.3">
      <c r="A281" s="514" t="str">
        <f>IF('ZASOBY N'!A278="","",'ZASOBY N'!A278)</f>
        <v/>
      </c>
      <c r="B281" s="515" t="str">
        <f>IF('ZASOBY N'!B278="","",'ZASOBY N'!B278)</f>
        <v/>
      </c>
      <c r="C281" s="515" t="str">
        <f>IF('ZASOBY N'!C278="","",'ZASOBY N'!C278)</f>
        <v/>
      </c>
      <c r="D281" s="516" t="str">
        <f>IF('ZASOBY N'!D278="","",'ZASOBY N'!D278)</f>
        <v/>
      </c>
      <c r="E281" s="404"/>
      <c r="F281" s="517"/>
      <c r="G281" s="518"/>
      <c r="H281" s="301"/>
      <c r="I281" s="301"/>
      <c r="J281" s="147" t="str">
        <f>IF('ZASOBY N'!$F278="","",'ZASOBY N'!$F278)</f>
        <v/>
      </c>
      <c r="K281" s="519"/>
      <c r="L281" s="520" t="str">
        <f t="shared" si="136"/>
        <v/>
      </c>
      <c r="M281" s="521"/>
      <c r="N281" s="521"/>
      <c r="O281" s="140" t="str">
        <f>IF(L281="","",IF(OR(E281=LEGENDA!$D$28,E281=LEGENDA!$D$29,E281=LEGENDA!$D$31,E281=LEGENDA!$D$38),0.15,0))</f>
        <v/>
      </c>
      <c r="P281" s="140" t="str">
        <f>IF(L281="","",IF(AND(E281=LEGENDA!$D$39,H281=""),"BRAK kol.7",IF(AND(F281=LEGENDA!$A$105,H281=""),"BRAK kol.7",IF(AND(F281=LEGENDA!$A$106,H281=""),"BRAK kol.7",IF(AND(F281=LEGENDA!$A$107,H281=""),"BRAK kol.7",IF(AND(F281=LEGENDA!$A$108,H281=""),"BRAK kol.7",IF(AND(F281=LEGENDA!$A$109,H281=""),"BRAK kol.7",L281*O281)))))))</f>
        <v/>
      </c>
      <c r="Q281" s="141" t="str">
        <f t="shared" si="159"/>
        <v/>
      </c>
      <c r="R281" s="142" t="str">
        <f t="shared" si="137"/>
        <v/>
      </c>
      <c r="S281" s="522" t="str">
        <f t="shared" si="138"/>
        <v/>
      </c>
      <c r="T281" s="431" t="str">
        <f t="shared" si="160"/>
        <v/>
      </c>
      <c r="U281" s="523"/>
      <c r="V281" s="431" t="str">
        <f t="shared" si="139"/>
        <v/>
      </c>
      <c r="W281" s="524"/>
      <c r="X281" s="302" t="str">
        <f>IF(U281="","",IF(AND(V281="",W281=""),"",IF(AND(E281=LEGENDA!$D$39,H281=""),"BRAK kol.7",IF(AND(F281=LEGENDA!$A$105,H281="",E281=LEGENDA!$D$35),V281*W281,IF(AND(F281=LEGENDA!$A$105,H281="",E281=LEGENDA!$D$36),V281*W281,IF(AND(F281=LEGENDA!$A$105,H281=""),"BRAK kol.7",IF(AND(F281=LEGENDA!$A$106,H281=""),"BRAK kol.7",IF(AND(F281=LEGENDA!$A$107,H281=""),"BRAK kol.7",IF(AND(F281=LEGENDA!$A$108,H281=""),"BRAK kol.7",IF(AND(F281=LEGENDA!$A$109,H281=""),"BRAK kol.7",IF(AND(U281&gt;0,W281=""),"Brakkol21",IF(OR(T281="Błąd kol. 7",T281="Błąd kol.8"),T281,IF(AND(H281="",I281=""),"BRAKkol7-8",V281*W281)))))))))))))</f>
        <v/>
      </c>
      <c r="Y281" s="523"/>
      <c r="Z281" s="431" t="str">
        <f t="shared" si="140"/>
        <v/>
      </c>
      <c r="AA281" s="524"/>
      <c r="AB281" s="525" t="str">
        <f>IF(OR(Y281="",Z281="",AA281=""),"",IF(AND(E281=LEGENDA!$D$39,H281=""),"BRAK kol.7",IF(AND(F281=LEGENDA!$A$105,H281=""),"BRAK kol.7",IF(AND(F281=LEGENDA!$A$106,H281=""),"BRAK kol.7",IF(AND(F281=LEGENDA!$A$107,H281=""),"BRAK kol.7",IF(AND(F281=LEGENDA!$A$108,H281=""),"BRAK kol.7",IF(AND(F281=LEGENDA!$A$109,H281=""),"BRAK kol.7",Z281*AA281)))))))</f>
        <v/>
      </c>
      <c r="AC281" s="302" t="str">
        <f t="shared" si="161"/>
        <v/>
      </c>
      <c r="AD281" s="143" t="str">
        <f>IFERROR(IF(OR(J281="",AC281=""),"",IF(AND(E281=LEGENDA!$D$39,H281="",I281=""),"BRAK kol.7",AC281*$J281)),"BRAK kol.7")</f>
        <v/>
      </c>
      <c r="AE281" s="527" t="str">
        <f t="shared" si="141"/>
        <v/>
      </c>
      <c r="AF281" s="526" t="str">
        <f t="shared" si="142"/>
        <v/>
      </c>
      <c r="AG281" s="526" t="str">
        <f t="shared" si="143"/>
        <v/>
      </c>
      <c r="AH281" s="526" t="str">
        <f t="shared" si="162"/>
        <v/>
      </c>
      <c r="AI281" s="528"/>
      <c r="AJ281" s="529"/>
      <c r="AK281" s="286" t="str">
        <f t="shared" si="163"/>
        <v/>
      </c>
      <c r="AL281" s="287" t="str">
        <f t="shared" si="144"/>
        <v/>
      </c>
      <c r="AM281" s="287" t="str">
        <f t="shared" si="145"/>
        <v/>
      </c>
      <c r="AN281" s="530" t="str">
        <f>IF('ZASOBY N'!BD278="","",'ZASOBY N'!BD278)</f>
        <v/>
      </c>
      <c r="AO281" s="531"/>
      <c r="AP281" s="333">
        <f t="shared" si="164"/>
        <v>0</v>
      </c>
      <c r="AQ281" s="333">
        <f t="shared" si="135"/>
        <v>0</v>
      </c>
      <c r="AR281" s="333">
        <f t="shared" si="135"/>
        <v>0</v>
      </c>
      <c r="AS281" s="333">
        <f t="shared" si="165"/>
        <v>0</v>
      </c>
      <c r="AT281" s="333">
        <f t="shared" si="146"/>
        <v>0</v>
      </c>
      <c r="AU281" s="333">
        <f t="shared" si="166"/>
        <v>0</v>
      </c>
      <c r="AV281" s="532" t="str">
        <f>IF(BJ281=0,"",NN!BJ281)</f>
        <v/>
      </c>
      <c r="AW281" s="460" t="str">
        <f>IF('UPR BILANS N'!W279="","",'UPR BILANS N'!W279)</f>
        <v/>
      </c>
      <c r="AX281" s="533" t="str">
        <f t="shared" si="147"/>
        <v/>
      </c>
      <c r="AY281" s="533"/>
      <c r="AZ281" s="533"/>
      <c r="BA281" s="533"/>
      <c r="BB281" s="533"/>
      <c r="BC281" s="533"/>
      <c r="BD281" s="533"/>
      <c r="BE281" s="533"/>
      <c r="BF281" s="533"/>
      <c r="BG281" s="533"/>
      <c r="BH281" s="533"/>
      <c r="BI281" s="533"/>
      <c r="BJ281" s="414">
        <f>IFERROR(IF(AND(BL281=1,BM281=1,SUMIF($C281:$C$525,$C281,$AH281:$AH$525)=$BN281),$BN281,IF($BO281&gt;0,$BO281,IF(AND(B281=B282,C281=C282,D281=D282,J281=J282),AH281+AH282,IF(AND(COUNTIF($C$13:$C280,$C281)&gt;=1,COUNTIF($D$13:$D280,$D281)&gt;=1),0,IF(AND(SUMIF($B281:$B$525,$B281,$AH281:$AH$525)&gt;$AH281,SUMIF($C281:$C$525,$C281,$AH281:$AH$525)&gt;$AH281,SUMIF($D281:$D$525,$D281,$AH281:$AH$525)&gt;$AH281),SUMIF($C281:$C$525,$C281,$BN281:$BN$525),0))))),0)</f>
        <v>0</v>
      </c>
      <c r="BK281" s="534"/>
      <c r="BL281" s="535">
        <f>COUNTIFS('ZASOBY N'!$B278:$B$525,'ZASOBY N'!$B278,'ZASOBY N'!$C278:'ZASOBY N'!$C$525,'ZASOBY N'!$C278,'ZASOBY N'!$D278:'ZASOBY N'!$D$525,'ZASOBY N'!$D278,'ZASOBY N'!$H278:'ZASOBY N'!$H$525,'ZASOBY N'!$H278 )</f>
        <v>0</v>
      </c>
      <c r="BM281" s="536">
        <f>COUNTIFS('ZASOBY N'!$B$10:$B278,'ZASOBY N'!$B278,'ZASOBY N'!$C$10:'ZASOBY N'!$C278,'ZASOBY N'!$C278,'ZASOBY N'!$D$10:'ZASOBY N'!$D278,'ZASOBY N'!$D278,'ZASOBY N'!$H$10:'ZASOBY N'!$H278,'ZASOBY N'!$H278 )</f>
        <v>0</v>
      </c>
      <c r="BN281" s="537">
        <f t="shared" si="148"/>
        <v>0</v>
      </c>
      <c r="BO281" s="538">
        <f t="shared" si="149"/>
        <v>0</v>
      </c>
      <c r="BP281" s="533"/>
      <c r="BQ281" s="533"/>
      <c r="BR281" s="533"/>
      <c r="BS281" s="533"/>
      <c r="BT281" s="533"/>
      <c r="BU281" s="533"/>
      <c r="BV281" s="533"/>
      <c r="BW281" s="539" t="str">
        <f t="shared" si="150"/>
        <v/>
      </c>
      <c r="BX281" s="439" t="str">
        <f>IF(E281=0,"",NN!E281)</f>
        <v/>
      </c>
      <c r="BY281" s="396" t="str">
        <f>IF(A281="","",NN!A281)</f>
        <v/>
      </c>
      <c r="BZ281" s="428" t="str">
        <f>IF(OR(E281=LEGENDA!$D$30,E281=LEGENDA!$D$31,E281=LEGENDA!$D$32,E281=LEGENDA!$D$33,E281=LEGENDA!$D$34,E281=LEGENDA!$D$35,E281=LEGENDA!$D$36,E281=LEGENDA!$D$37),AV281,"")</f>
        <v/>
      </c>
      <c r="CA281" s="428" t="str">
        <f>IF(OR(E281=LEGENDA!$D$30,E281=LEGENDA!$D$31,E281=LEGENDA!$D$32,E281=LEGENDA!$D$33,E281=LEGENDA!$D$34,E281=LEGENDA!$D$35,E281=LEGENDA!$D$36,E281=LEGENDA!$D$37),AG281,"")</f>
        <v/>
      </c>
      <c r="CB281" s="397" t="str">
        <f t="shared" si="151"/>
        <v/>
      </c>
      <c r="CC281" s="397" t="str">
        <f t="shared" si="152"/>
        <v/>
      </c>
      <c r="CD281" s="397" t="str">
        <f t="shared" si="153"/>
        <v/>
      </c>
      <c r="CE281" s="397" t="str">
        <f t="shared" si="154"/>
        <v/>
      </c>
      <c r="CF281" s="397" t="str">
        <f t="shared" si="155"/>
        <v/>
      </c>
      <c r="CG281" s="397" t="str">
        <f t="shared" si="156"/>
        <v/>
      </c>
      <c r="CH281" s="397" t="str">
        <f>IF(OR(E281=LEGENDA!$D$28,E281=LEGENDA!$D$29,E281=LEGENDA!$D$30,E281=LEGENDA!$D$31,E281=LEGENDA!$D$32,E281=LEGENDA!$D$33,E281=LEGENDA!$D$34,E281=LEGENDA!$D$35,E281=LEGENDA!$D$36,E281=LEGENDA!$D$39),1,"")</f>
        <v/>
      </c>
      <c r="CI281" s="397" t="str">
        <f t="shared" si="157"/>
        <v/>
      </c>
      <c r="CJ281" s="397" t="str">
        <f t="shared" si="158"/>
        <v/>
      </c>
    </row>
    <row r="282" spans="1:88" s="50" customFormat="1" ht="16.2" customHeight="1" thickBot="1" x14ac:dyDescent="0.3">
      <c r="A282" s="514" t="str">
        <f>IF('ZASOBY N'!A279="","",'ZASOBY N'!A279)</f>
        <v/>
      </c>
      <c r="B282" s="515" t="str">
        <f>IF('ZASOBY N'!B279="","",'ZASOBY N'!B279)</f>
        <v/>
      </c>
      <c r="C282" s="515" t="str">
        <f>IF('ZASOBY N'!C279="","",'ZASOBY N'!C279)</f>
        <v/>
      </c>
      <c r="D282" s="516" t="str">
        <f>IF('ZASOBY N'!D279="","",'ZASOBY N'!D279)</f>
        <v/>
      </c>
      <c r="E282" s="404"/>
      <c r="F282" s="517"/>
      <c r="G282" s="518"/>
      <c r="H282" s="301"/>
      <c r="I282" s="301"/>
      <c r="J282" s="147" t="str">
        <f>IF('ZASOBY N'!$F279="","",'ZASOBY N'!$F279)</f>
        <v/>
      </c>
      <c r="K282" s="519"/>
      <c r="L282" s="520" t="str">
        <f t="shared" si="136"/>
        <v/>
      </c>
      <c r="M282" s="521"/>
      <c r="N282" s="521"/>
      <c r="O282" s="140" t="str">
        <f>IF(L282="","",IF(OR(E282=LEGENDA!$D$28,E282=LEGENDA!$D$29,E282=LEGENDA!$D$31,E282=LEGENDA!$D$38),0.15,0))</f>
        <v/>
      </c>
      <c r="P282" s="140" t="str">
        <f>IF(L282="","",IF(AND(E282=LEGENDA!$D$39,H282=""),"BRAK kol.7",IF(AND(F282=LEGENDA!$A$105,H282=""),"BRAK kol.7",IF(AND(F282=LEGENDA!$A$106,H282=""),"BRAK kol.7",IF(AND(F282=LEGENDA!$A$107,H282=""),"BRAK kol.7",IF(AND(F282=LEGENDA!$A$108,H282=""),"BRAK kol.7",IF(AND(F282=LEGENDA!$A$109,H282=""),"BRAK kol.7",L282*O282)))))))</f>
        <v/>
      </c>
      <c r="Q282" s="141" t="str">
        <f t="shared" si="159"/>
        <v/>
      </c>
      <c r="R282" s="142" t="str">
        <f t="shared" si="137"/>
        <v/>
      </c>
      <c r="S282" s="522" t="str">
        <f t="shared" si="138"/>
        <v/>
      </c>
      <c r="T282" s="431" t="str">
        <f t="shared" si="160"/>
        <v/>
      </c>
      <c r="U282" s="523"/>
      <c r="V282" s="431" t="str">
        <f t="shared" si="139"/>
        <v/>
      </c>
      <c r="W282" s="524"/>
      <c r="X282" s="302" t="str">
        <f>IF(U282="","",IF(AND(V282="",W282=""),"",IF(AND(E282=LEGENDA!$D$39,H282=""),"BRAK kol.7",IF(AND(F282=LEGENDA!$A$105,H282="",E282=LEGENDA!$D$35),V282*W282,IF(AND(F282=LEGENDA!$A$105,H282="",E282=LEGENDA!$D$36),V282*W282,IF(AND(F282=LEGENDA!$A$105,H282=""),"BRAK kol.7",IF(AND(F282=LEGENDA!$A$106,H282=""),"BRAK kol.7",IF(AND(F282=LEGENDA!$A$107,H282=""),"BRAK kol.7",IF(AND(F282=LEGENDA!$A$108,H282=""),"BRAK kol.7",IF(AND(F282=LEGENDA!$A$109,H282=""),"BRAK kol.7",IF(AND(U282&gt;0,W282=""),"Brakkol21",IF(OR(T282="Błąd kol. 7",T282="Błąd kol.8"),T282,IF(AND(H282="",I282=""),"BRAKkol7-8",V282*W282)))))))))))))</f>
        <v/>
      </c>
      <c r="Y282" s="523"/>
      <c r="Z282" s="431" t="str">
        <f t="shared" si="140"/>
        <v/>
      </c>
      <c r="AA282" s="524"/>
      <c r="AB282" s="525" t="str">
        <f>IF(OR(Y282="",Z282="",AA282=""),"",IF(AND(E282=LEGENDA!$D$39,H282=""),"BRAK kol.7",IF(AND(F282=LEGENDA!$A$105,H282=""),"BRAK kol.7",IF(AND(F282=LEGENDA!$A$106,H282=""),"BRAK kol.7",IF(AND(F282=LEGENDA!$A$107,H282=""),"BRAK kol.7",IF(AND(F282=LEGENDA!$A$108,H282=""),"BRAK kol.7",IF(AND(F282=LEGENDA!$A$109,H282=""),"BRAK kol.7",Z282*AA282)))))))</f>
        <v/>
      </c>
      <c r="AC282" s="302" t="str">
        <f t="shared" si="161"/>
        <v/>
      </c>
      <c r="AD282" s="143" t="str">
        <f>IFERROR(IF(OR(J282="",AC282=""),"",IF(AND(E282=LEGENDA!$D$39,H282="",I282=""),"BRAK kol.7",AC282*$J282)),"BRAK kol.7")</f>
        <v/>
      </c>
      <c r="AE282" s="527" t="str">
        <f t="shared" si="141"/>
        <v/>
      </c>
      <c r="AF282" s="526" t="str">
        <f t="shared" si="142"/>
        <v/>
      </c>
      <c r="AG282" s="526" t="str">
        <f t="shared" si="143"/>
        <v/>
      </c>
      <c r="AH282" s="526" t="str">
        <f t="shared" si="162"/>
        <v/>
      </c>
      <c r="AI282" s="528"/>
      <c r="AJ282" s="529"/>
      <c r="AK282" s="286" t="str">
        <f t="shared" si="163"/>
        <v/>
      </c>
      <c r="AL282" s="287" t="str">
        <f t="shared" si="144"/>
        <v/>
      </c>
      <c r="AM282" s="287" t="str">
        <f t="shared" si="145"/>
        <v/>
      </c>
      <c r="AN282" s="530" t="str">
        <f>IF('ZASOBY N'!BD279="","",'ZASOBY N'!BD279)</f>
        <v/>
      </c>
      <c r="AO282" s="531"/>
      <c r="AP282" s="333">
        <f t="shared" si="164"/>
        <v>0</v>
      </c>
      <c r="AQ282" s="333">
        <f t="shared" si="135"/>
        <v>0</v>
      </c>
      <c r="AR282" s="333">
        <f t="shared" si="135"/>
        <v>0</v>
      </c>
      <c r="AS282" s="333">
        <f t="shared" si="165"/>
        <v>0</v>
      </c>
      <c r="AT282" s="333">
        <f t="shared" si="146"/>
        <v>0</v>
      </c>
      <c r="AU282" s="333">
        <f t="shared" si="166"/>
        <v>0</v>
      </c>
      <c r="AV282" s="532" t="str">
        <f>IF(BJ282=0,"",NN!BJ282)</f>
        <v/>
      </c>
      <c r="AW282" s="460" t="str">
        <f>IF('UPR BILANS N'!W280="","",'UPR BILANS N'!W280)</f>
        <v/>
      </c>
      <c r="AX282" s="533" t="str">
        <f t="shared" si="147"/>
        <v/>
      </c>
      <c r="AY282" s="533"/>
      <c r="AZ282" s="533"/>
      <c r="BA282" s="533"/>
      <c r="BB282" s="533"/>
      <c r="BC282" s="533"/>
      <c r="BD282" s="533"/>
      <c r="BE282" s="533"/>
      <c r="BF282" s="533"/>
      <c r="BG282" s="533"/>
      <c r="BH282" s="533"/>
      <c r="BI282" s="533"/>
      <c r="BJ282" s="414">
        <f>IFERROR(IF(AND(BL282=1,BM282=1,SUMIF($C282:$C$525,$C282,$AH282:$AH$525)=$BN282),$BN282,IF($BO282&gt;0,$BO282,IF(AND(B282=B283,C282=C283,D282=D283,J282=J283),AH282+AH283,IF(AND(COUNTIF($C$13:$C281,$C282)&gt;=1,COUNTIF($D$13:$D281,$D282)&gt;=1),0,IF(AND(SUMIF($B282:$B$525,$B282,$AH282:$AH$525)&gt;$AH282,SUMIF($C282:$C$525,$C282,$AH282:$AH$525)&gt;$AH282,SUMIF($D282:$D$525,$D282,$AH282:$AH$525)&gt;$AH282),SUMIF($C282:$C$525,$C282,$BN282:$BN$525),0))))),0)</f>
        <v>0</v>
      </c>
      <c r="BK282" s="534"/>
      <c r="BL282" s="535">
        <f>COUNTIFS('ZASOBY N'!$B279:$B$525,'ZASOBY N'!$B279,'ZASOBY N'!$C279:'ZASOBY N'!$C$525,'ZASOBY N'!$C279,'ZASOBY N'!$D279:'ZASOBY N'!$D$525,'ZASOBY N'!$D279,'ZASOBY N'!$H279:'ZASOBY N'!$H$525,'ZASOBY N'!$H279 )</f>
        <v>0</v>
      </c>
      <c r="BM282" s="536">
        <f>COUNTIFS('ZASOBY N'!$B$10:$B279,'ZASOBY N'!$B279,'ZASOBY N'!$C$10:'ZASOBY N'!$C279,'ZASOBY N'!$C279,'ZASOBY N'!$D$10:'ZASOBY N'!$D279,'ZASOBY N'!$D279,'ZASOBY N'!$H$10:'ZASOBY N'!$H279,'ZASOBY N'!$H279 )</f>
        <v>0</v>
      </c>
      <c r="BN282" s="537">
        <f t="shared" si="148"/>
        <v>0</v>
      </c>
      <c r="BO282" s="538">
        <f t="shared" si="149"/>
        <v>0</v>
      </c>
      <c r="BP282" s="533"/>
      <c r="BQ282" s="533"/>
      <c r="BR282" s="533"/>
      <c r="BS282" s="533"/>
      <c r="BT282" s="533"/>
      <c r="BU282" s="533"/>
      <c r="BV282" s="533"/>
      <c r="BW282" s="539" t="str">
        <f t="shared" si="150"/>
        <v/>
      </c>
      <c r="BX282" s="439" t="str">
        <f>IF(E282=0,"",NN!E282)</f>
        <v/>
      </c>
      <c r="BY282" s="396" t="str">
        <f>IF(A282="","",NN!A282)</f>
        <v/>
      </c>
      <c r="BZ282" s="428" t="str">
        <f>IF(OR(E282=LEGENDA!$D$30,E282=LEGENDA!$D$31,E282=LEGENDA!$D$32,E282=LEGENDA!$D$33,E282=LEGENDA!$D$34,E282=LEGENDA!$D$35,E282=LEGENDA!$D$36,E282=LEGENDA!$D$37),AV282,"")</f>
        <v/>
      </c>
      <c r="CA282" s="428" t="str">
        <f>IF(OR(E282=LEGENDA!$D$30,E282=LEGENDA!$D$31,E282=LEGENDA!$D$32,E282=LEGENDA!$D$33,E282=LEGENDA!$D$34,E282=LEGENDA!$D$35,E282=LEGENDA!$D$36,E282=LEGENDA!$D$37),AG282,"")</f>
        <v/>
      </c>
      <c r="CB282" s="397" t="str">
        <f t="shared" si="151"/>
        <v/>
      </c>
      <c r="CC282" s="397" t="str">
        <f t="shared" si="152"/>
        <v/>
      </c>
      <c r="CD282" s="397" t="str">
        <f t="shared" si="153"/>
        <v/>
      </c>
      <c r="CE282" s="397" t="str">
        <f t="shared" si="154"/>
        <v/>
      </c>
      <c r="CF282" s="397" t="str">
        <f t="shared" si="155"/>
        <v/>
      </c>
      <c r="CG282" s="397" t="str">
        <f t="shared" si="156"/>
        <v/>
      </c>
      <c r="CH282" s="397" t="str">
        <f>IF(OR(E282=LEGENDA!$D$28,E282=LEGENDA!$D$29,E282=LEGENDA!$D$30,E282=LEGENDA!$D$31,E282=LEGENDA!$D$32,E282=LEGENDA!$D$33,E282=LEGENDA!$D$34,E282=LEGENDA!$D$35,E282=LEGENDA!$D$36,E282=LEGENDA!$D$39),1,"")</f>
        <v/>
      </c>
      <c r="CI282" s="397" t="str">
        <f t="shared" si="157"/>
        <v/>
      </c>
      <c r="CJ282" s="397" t="str">
        <f t="shared" si="158"/>
        <v/>
      </c>
    </row>
    <row r="283" spans="1:88" s="50" customFormat="1" ht="16.2" customHeight="1" thickBot="1" x14ac:dyDescent="0.3">
      <c r="A283" s="514" t="str">
        <f>IF('ZASOBY N'!A280="","",'ZASOBY N'!A280)</f>
        <v/>
      </c>
      <c r="B283" s="515" t="str">
        <f>IF('ZASOBY N'!B280="","",'ZASOBY N'!B280)</f>
        <v/>
      </c>
      <c r="C283" s="515" t="str">
        <f>IF('ZASOBY N'!C280="","",'ZASOBY N'!C280)</f>
        <v/>
      </c>
      <c r="D283" s="516" t="str">
        <f>IF('ZASOBY N'!D280="","",'ZASOBY N'!D280)</f>
        <v/>
      </c>
      <c r="E283" s="404"/>
      <c r="F283" s="517"/>
      <c r="G283" s="518"/>
      <c r="H283" s="301"/>
      <c r="I283" s="301"/>
      <c r="J283" s="147" t="str">
        <f>IF('ZASOBY N'!$F280="","",'ZASOBY N'!$F280)</f>
        <v/>
      </c>
      <c r="K283" s="519"/>
      <c r="L283" s="520" t="str">
        <f t="shared" si="136"/>
        <v/>
      </c>
      <c r="M283" s="521"/>
      <c r="N283" s="521"/>
      <c r="O283" s="140" t="str">
        <f>IF(L283="","",IF(OR(E283=LEGENDA!$D$28,E283=LEGENDA!$D$29,E283=LEGENDA!$D$31,E283=LEGENDA!$D$38),0.15,0))</f>
        <v/>
      </c>
      <c r="P283" s="140" t="str">
        <f>IF(L283="","",IF(AND(E283=LEGENDA!$D$39,H283=""),"BRAK kol.7",IF(AND(F283=LEGENDA!$A$105,H283=""),"BRAK kol.7",IF(AND(F283=LEGENDA!$A$106,H283=""),"BRAK kol.7",IF(AND(F283=LEGENDA!$A$107,H283=""),"BRAK kol.7",IF(AND(F283=LEGENDA!$A$108,H283=""),"BRAK kol.7",IF(AND(F283=LEGENDA!$A$109,H283=""),"BRAK kol.7",L283*O283)))))))</f>
        <v/>
      </c>
      <c r="Q283" s="141" t="str">
        <f t="shared" si="159"/>
        <v/>
      </c>
      <c r="R283" s="142" t="str">
        <f t="shared" si="137"/>
        <v/>
      </c>
      <c r="S283" s="522" t="str">
        <f t="shared" si="138"/>
        <v/>
      </c>
      <c r="T283" s="431" t="str">
        <f t="shared" si="160"/>
        <v/>
      </c>
      <c r="U283" s="523"/>
      <c r="V283" s="431" t="str">
        <f t="shared" si="139"/>
        <v/>
      </c>
      <c r="W283" s="524"/>
      <c r="X283" s="302" t="str">
        <f>IF(U283="","",IF(AND(V283="",W283=""),"",IF(AND(E283=LEGENDA!$D$39,H283=""),"BRAK kol.7",IF(AND(F283=LEGENDA!$A$105,H283="",E283=LEGENDA!$D$35),V283*W283,IF(AND(F283=LEGENDA!$A$105,H283="",E283=LEGENDA!$D$36),V283*W283,IF(AND(F283=LEGENDA!$A$105,H283=""),"BRAK kol.7",IF(AND(F283=LEGENDA!$A$106,H283=""),"BRAK kol.7",IF(AND(F283=LEGENDA!$A$107,H283=""),"BRAK kol.7",IF(AND(F283=LEGENDA!$A$108,H283=""),"BRAK kol.7",IF(AND(F283=LEGENDA!$A$109,H283=""),"BRAK kol.7",IF(AND(U283&gt;0,W283=""),"Brakkol21",IF(OR(T283="Błąd kol. 7",T283="Błąd kol.8"),T283,IF(AND(H283="",I283=""),"BRAKkol7-8",V283*W283)))))))))))))</f>
        <v/>
      </c>
      <c r="Y283" s="523"/>
      <c r="Z283" s="431" t="str">
        <f t="shared" si="140"/>
        <v/>
      </c>
      <c r="AA283" s="524"/>
      <c r="AB283" s="525" t="str">
        <f>IF(OR(Y283="",Z283="",AA283=""),"",IF(AND(E283=LEGENDA!$D$39,H283=""),"BRAK kol.7",IF(AND(F283=LEGENDA!$A$105,H283=""),"BRAK kol.7",IF(AND(F283=LEGENDA!$A$106,H283=""),"BRAK kol.7",IF(AND(F283=LEGENDA!$A$107,H283=""),"BRAK kol.7",IF(AND(F283=LEGENDA!$A$108,H283=""),"BRAK kol.7",IF(AND(F283=LEGENDA!$A$109,H283=""),"BRAK kol.7",Z283*AA283)))))))</f>
        <v/>
      </c>
      <c r="AC283" s="302" t="str">
        <f t="shared" si="161"/>
        <v/>
      </c>
      <c r="AD283" s="143" t="str">
        <f>IFERROR(IF(OR(J283="",AC283=""),"",IF(AND(E283=LEGENDA!$D$39,H283="",I283=""),"BRAK kol.7",AC283*$J283)),"BRAK kol.7")</f>
        <v/>
      </c>
      <c r="AE283" s="527" t="str">
        <f t="shared" si="141"/>
        <v/>
      </c>
      <c r="AF283" s="526" t="str">
        <f t="shared" si="142"/>
        <v/>
      </c>
      <c r="AG283" s="526" t="str">
        <f t="shared" si="143"/>
        <v/>
      </c>
      <c r="AH283" s="526" t="str">
        <f t="shared" si="162"/>
        <v/>
      </c>
      <c r="AI283" s="528"/>
      <c r="AJ283" s="529"/>
      <c r="AK283" s="286" t="str">
        <f t="shared" si="163"/>
        <v/>
      </c>
      <c r="AL283" s="287" t="str">
        <f t="shared" si="144"/>
        <v/>
      </c>
      <c r="AM283" s="287" t="str">
        <f t="shared" si="145"/>
        <v/>
      </c>
      <c r="AN283" s="530" t="str">
        <f>IF('ZASOBY N'!BD280="","",'ZASOBY N'!BD280)</f>
        <v/>
      </c>
      <c r="AO283" s="531"/>
      <c r="AP283" s="333">
        <f t="shared" si="164"/>
        <v>0</v>
      </c>
      <c r="AQ283" s="333">
        <f t="shared" si="135"/>
        <v>0</v>
      </c>
      <c r="AR283" s="333">
        <f t="shared" si="135"/>
        <v>0</v>
      </c>
      <c r="AS283" s="333">
        <f t="shared" si="165"/>
        <v>0</v>
      </c>
      <c r="AT283" s="333">
        <f t="shared" si="146"/>
        <v>0</v>
      </c>
      <c r="AU283" s="333">
        <f t="shared" si="166"/>
        <v>0</v>
      </c>
      <c r="AV283" s="532" t="str">
        <f>IF(BJ283=0,"",NN!BJ283)</f>
        <v/>
      </c>
      <c r="AW283" s="460" t="str">
        <f>IF('UPR BILANS N'!W281="","",'UPR BILANS N'!W281)</f>
        <v/>
      </c>
      <c r="AX283" s="533" t="str">
        <f t="shared" si="147"/>
        <v/>
      </c>
      <c r="AY283" s="533"/>
      <c r="AZ283" s="533"/>
      <c r="BA283" s="533"/>
      <c r="BB283" s="533"/>
      <c r="BC283" s="533"/>
      <c r="BD283" s="533"/>
      <c r="BE283" s="533"/>
      <c r="BF283" s="533"/>
      <c r="BG283" s="533"/>
      <c r="BH283" s="533"/>
      <c r="BI283" s="533"/>
      <c r="BJ283" s="414">
        <f>IFERROR(IF(AND(BL283=1,BM283=1,SUMIF($C283:$C$525,$C283,$AH283:$AH$525)=$BN283),$BN283,IF($BO283&gt;0,$BO283,IF(AND(B283=B284,C283=C284,D283=D284,J283=J284),AH283+AH284,IF(AND(COUNTIF($C$13:$C282,$C283)&gt;=1,COUNTIF($D$13:$D282,$D283)&gt;=1),0,IF(AND(SUMIF($B283:$B$525,$B283,$AH283:$AH$525)&gt;$AH283,SUMIF($C283:$C$525,$C283,$AH283:$AH$525)&gt;$AH283,SUMIF($D283:$D$525,$D283,$AH283:$AH$525)&gt;$AH283),SUMIF($C283:$C$525,$C283,$BN283:$BN$525),0))))),0)</f>
        <v>0</v>
      </c>
      <c r="BK283" s="534"/>
      <c r="BL283" s="535">
        <f>COUNTIFS('ZASOBY N'!$B280:$B$525,'ZASOBY N'!$B280,'ZASOBY N'!$C280:'ZASOBY N'!$C$525,'ZASOBY N'!$C280,'ZASOBY N'!$D280:'ZASOBY N'!$D$525,'ZASOBY N'!$D280,'ZASOBY N'!$H280:'ZASOBY N'!$H$525,'ZASOBY N'!$H280 )</f>
        <v>0</v>
      </c>
      <c r="BM283" s="536">
        <f>COUNTIFS('ZASOBY N'!$B$10:$B280,'ZASOBY N'!$B280,'ZASOBY N'!$C$10:'ZASOBY N'!$C280,'ZASOBY N'!$C280,'ZASOBY N'!$D$10:'ZASOBY N'!$D280,'ZASOBY N'!$D280,'ZASOBY N'!$H$10:'ZASOBY N'!$H280,'ZASOBY N'!$H280 )</f>
        <v>0</v>
      </c>
      <c r="BN283" s="537">
        <f t="shared" si="148"/>
        <v>0</v>
      </c>
      <c r="BO283" s="538">
        <f t="shared" si="149"/>
        <v>0</v>
      </c>
      <c r="BP283" s="533"/>
      <c r="BQ283" s="533"/>
      <c r="BR283" s="533"/>
      <c r="BS283" s="533"/>
      <c r="BT283" s="533"/>
      <c r="BU283" s="533"/>
      <c r="BV283" s="533"/>
      <c r="BW283" s="539" t="str">
        <f t="shared" si="150"/>
        <v/>
      </c>
      <c r="BX283" s="439" t="str">
        <f>IF(E283=0,"",NN!E283)</f>
        <v/>
      </c>
      <c r="BY283" s="396" t="str">
        <f>IF(A283="","",NN!A283)</f>
        <v/>
      </c>
      <c r="BZ283" s="428" t="str">
        <f>IF(OR(E283=LEGENDA!$D$30,E283=LEGENDA!$D$31,E283=LEGENDA!$D$32,E283=LEGENDA!$D$33,E283=LEGENDA!$D$34,E283=LEGENDA!$D$35,E283=LEGENDA!$D$36,E283=LEGENDA!$D$37),AV283,"")</f>
        <v/>
      </c>
      <c r="CA283" s="428" t="str">
        <f>IF(OR(E283=LEGENDA!$D$30,E283=LEGENDA!$D$31,E283=LEGENDA!$D$32,E283=LEGENDA!$D$33,E283=LEGENDA!$D$34,E283=LEGENDA!$D$35,E283=LEGENDA!$D$36,E283=LEGENDA!$D$37),AG283,"")</f>
        <v/>
      </c>
      <c r="CB283" s="397" t="str">
        <f t="shared" si="151"/>
        <v/>
      </c>
      <c r="CC283" s="397" t="str">
        <f t="shared" si="152"/>
        <v/>
      </c>
      <c r="CD283" s="397" t="str">
        <f t="shared" si="153"/>
        <v/>
      </c>
      <c r="CE283" s="397" t="str">
        <f t="shared" si="154"/>
        <v/>
      </c>
      <c r="CF283" s="397" t="str">
        <f t="shared" si="155"/>
        <v/>
      </c>
      <c r="CG283" s="397" t="str">
        <f t="shared" si="156"/>
        <v/>
      </c>
      <c r="CH283" s="397" t="str">
        <f>IF(OR(E283=LEGENDA!$D$28,E283=LEGENDA!$D$29,E283=LEGENDA!$D$30,E283=LEGENDA!$D$31,E283=LEGENDA!$D$32,E283=LEGENDA!$D$33,E283=LEGENDA!$D$34,E283=LEGENDA!$D$35,E283=LEGENDA!$D$36,E283=LEGENDA!$D$39),1,"")</f>
        <v/>
      </c>
      <c r="CI283" s="397" t="str">
        <f t="shared" si="157"/>
        <v/>
      </c>
      <c r="CJ283" s="397" t="str">
        <f t="shared" si="158"/>
        <v/>
      </c>
    </row>
    <row r="284" spans="1:88" s="50" customFormat="1" ht="16.2" customHeight="1" thickBot="1" x14ac:dyDescent="0.3">
      <c r="A284" s="514" t="str">
        <f>IF('ZASOBY N'!A281="","",'ZASOBY N'!A281)</f>
        <v/>
      </c>
      <c r="B284" s="515" t="str">
        <f>IF('ZASOBY N'!B281="","",'ZASOBY N'!B281)</f>
        <v/>
      </c>
      <c r="C284" s="515" t="str">
        <f>IF('ZASOBY N'!C281="","",'ZASOBY N'!C281)</f>
        <v/>
      </c>
      <c r="D284" s="516" t="str">
        <f>IF('ZASOBY N'!D281="","",'ZASOBY N'!D281)</f>
        <v/>
      </c>
      <c r="E284" s="404"/>
      <c r="F284" s="517"/>
      <c r="G284" s="518"/>
      <c r="H284" s="301"/>
      <c r="I284" s="301"/>
      <c r="J284" s="147" t="str">
        <f>IF('ZASOBY N'!$F281="","",'ZASOBY N'!$F281)</f>
        <v/>
      </c>
      <c r="K284" s="519"/>
      <c r="L284" s="520" t="str">
        <f t="shared" si="136"/>
        <v/>
      </c>
      <c r="M284" s="521"/>
      <c r="N284" s="521"/>
      <c r="O284" s="140" t="str">
        <f>IF(L284="","",IF(OR(E284=LEGENDA!$D$28,E284=LEGENDA!$D$29,E284=LEGENDA!$D$31,E284=LEGENDA!$D$38),0.15,0))</f>
        <v/>
      </c>
      <c r="P284" s="140" t="str">
        <f>IF(L284="","",IF(AND(E284=LEGENDA!$D$39,H284=""),"BRAK kol.7",IF(AND(F284=LEGENDA!$A$105,H284=""),"BRAK kol.7",IF(AND(F284=LEGENDA!$A$106,H284=""),"BRAK kol.7",IF(AND(F284=LEGENDA!$A$107,H284=""),"BRAK kol.7",IF(AND(F284=LEGENDA!$A$108,H284=""),"BRAK kol.7",IF(AND(F284=LEGENDA!$A$109,H284=""),"BRAK kol.7",L284*O284)))))))</f>
        <v/>
      </c>
      <c r="Q284" s="141" t="str">
        <f t="shared" si="159"/>
        <v/>
      </c>
      <c r="R284" s="142" t="str">
        <f t="shared" si="137"/>
        <v/>
      </c>
      <c r="S284" s="522" t="str">
        <f t="shared" si="138"/>
        <v/>
      </c>
      <c r="T284" s="431" t="str">
        <f t="shared" si="160"/>
        <v/>
      </c>
      <c r="U284" s="523"/>
      <c r="V284" s="431" t="str">
        <f t="shared" si="139"/>
        <v/>
      </c>
      <c r="W284" s="524"/>
      <c r="X284" s="302" t="str">
        <f>IF(U284="","",IF(AND(V284="",W284=""),"",IF(AND(E284=LEGENDA!$D$39,H284=""),"BRAK kol.7",IF(AND(F284=LEGENDA!$A$105,H284="",E284=LEGENDA!$D$35),V284*W284,IF(AND(F284=LEGENDA!$A$105,H284="",E284=LEGENDA!$D$36),V284*W284,IF(AND(F284=LEGENDA!$A$105,H284=""),"BRAK kol.7",IF(AND(F284=LEGENDA!$A$106,H284=""),"BRAK kol.7",IF(AND(F284=LEGENDA!$A$107,H284=""),"BRAK kol.7",IF(AND(F284=LEGENDA!$A$108,H284=""),"BRAK kol.7",IF(AND(F284=LEGENDA!$A$109,H284=""),"BRAK kol.7",IF(AND(U284&gt;0,W284=""),"Brakkol21",IF(OR(T284="Błąd kol. 7",T284="Błąd kol.8"),T284,IF(AND(H284="",I284=""),"BRAKkol7-8",V284*W284)))))))))))))</f>
        <v/>
      </c>
      <c r="Y284" s="523"/>
      <c r="Z284" s="431" t="str">
        <f t="shared" si="140"/>
        <v/>
      </c>
      <c r="AA284" s="524"/>
      <c r="AB284" s="525" t="str">
        <f>IF(OR(Y284="",Z284="",AA284=""),"",IF(AND(E284=LEGENDA!$D$39,H284=""),"BRAK kol.7",IF(AND(F284=LEGENDA!$A$105,H284=""),"BRAK kol.7",IF(AND(F284=LEGENDA!$A$106,H284=""),"BRAK kol.7",IF(AND(F284=LEGENDA!$A$107,H284=""),"BRAK kol.7",IF(AND(F284=LEGENDA!$A$108,H284=""),"BRAK kol.7",IF(AND(F284=LEGENDA!$A$109,H284=""),"BRAK kol.7",Z284*AA284)))))))</f>
        <v/>
      </c>
      <c r="AC284" s="302" t="str">
        <f t="shared" si="161"/>
        <v/>
      </c>
      <c r="AD284" s="143" t="str">
        <f>IFERROR(IF(OR(J284="",AC284=""),"",IF(AND(E284=LEGENDA!$D$39,H284="",I284=""),"BRAK kol.7",AC284*$J284)),"BRAK kol.7")</f>
        <v/>
      </c>
      <c r="AE284" s="527" t="str">
        <f t="shared" si="141"/>
        <v/>
      </c>
      <c r="AF284" s="526" t="str">
        <f t="shared" si="142"/>
        <v/>
      </c>
      <c r="AG284" s="526" t="str">
        <f t="shared" si="143"/>
        <v/>
      </c>
      <c r="AH284" s="526" t="str">
        <f t="shared" si="162"/>
        <v/>
      </c>
      <c r="AI284" s="528"/>
      <c r="AJ284" s="529"/>
      <c r="AK284" s="286" t="str">
        <f t="shared" si="163"/>
        <v/>
      </c>
      <c r="AL284" s="287" t="str">
        <f t="shared" si="144"/>
        <v/>
      </c>
      <c r="AM284" s="287" t="str">
        <f t="shared" si="145"/>
        <v/>
      </c>
      <c r="AN284" s="530" t="str">
        <f>IF('ZASOBY N'!BD281="","",'ZASOBY N'!BD281)</f>
        <v/>
      </c>
      <c r="AO284" s="531"/>
      <c r="AP284" s="333">
        <f t="shared" si="164"/>
        <v>0</v>
      </c>
      <c r="AQ284" s="333">
        <f t="shared" si="135"/>
        <v>0</v>
      </c>
      <c r="AR284" s="333">
        <f t="shared" si="135"/>
        <v>0</v>
      </c>
      <c r="AS284" s="333">
        <f t="shared" si="165"/>
        <v>0</v>
      </c>
      <c r="AT284" s="333">
        <f t="shared" si="146"/>
        <v>0</v>
      </c>
      <c r="AU284" s="333">
        <f t="shared" si="166"/>
        <v>0</v>
      </c>
      <c r="AV284" s="532" t="str">
        <f>IF(BJ284=0,"",NN!BJ284)</f>
        <v/>
      </c>
      <c r="AW284" s="460" t="str">
        <f>IF('UPR BILANS N'!W282="","",'UPR BILANS N'!W282)</f>
        <v/>
      </c>
      <c r="AX284" s="533" t="str">
        <f t="shared" si="147"/>
        <v/>
      </c>
      <c r="AY284" s="533"/>
      <c r="AZ284" s="533"/>
      <c r="BA284" s="533"/>
      <c r="BB284" s="533"/>
      <c r="BC284" s="533"/>
      <c r="BD284" s="533"/>
      <c r="BE284" s="533"/>
      <c r="BF284" s="533"/>
      <c r="BG284" s="533"/>
      <c r="BH284" s="533"/>
      <c r="BI284" s="533"/>
      <c r="BJ284" s="414">
        <f>IFERROR(IF(AND(BL284=1,BM284=1,SUMIF($C284:$C$525,$C284,$AH284:$AH$525)=$BN284),$BN284,IF($BO284&gt;0,$BO284,IF(AND(B284=B285,C284=C285,D284=D285,J284=J285),AH284+AH285,IF(AND(COUNTIF($C$13:$C283,$C284)&gt;=1,COUNTIF($D$13:$D283,$D284)&gt;=1),0,IF(AND(SUMIF($B284:$B$525,$B284,$AH284:$AH$525)&gt;$AH284,SUMIF($C284:$C$525,$C284,$AH284:$AH$525)&gt;$AH284,SUMIF($D284:$D$525,$D284,$AH284:$AH$525)&gt;$AH284),SUMIF($C284:$C$525,$C284,$BN284:$BN$525),0))))),0)</f>
        <v>0</v>
      </c>
      <c r="BK284" s="534"/>
      <c r="BL284" s="535">
        <f>COUNTIFS('ZASOBY N'!$B281:$B$525,'ZASOBY N'!$B281,'ZASOBY N'!$C281:'ZASOBY N'!$C$525,'ZASOBY N'!$C281,'ZASOBY N'!$D281:'ZASOBY N'!$D$525,'ZASOBY N'!$D281,'ZASOBY N'!$H281:'ZASOBY N'!$H$525,'ZASOBY N'!$H281 )</f>
        <v>0</v>
      </c>
      <c r="BM284" s="536">
        <f>COUNTIFS('ZASOBY N'!$B$10:$B281,'ZASOBY N'!$B281,'ZASOBY N'!$C$10:'ZASOBY N'!$C281,'ZASOBY N'!$C281,'ZASOBY N'!$D$10:'ZASOBY N'!$D281,'ZASOBY N'!$D281,'ZASOBY N'!$H$10:'ZASOBY N'!$H281,'ZASOBY N'!$H281 )</f>
        <v>0</v>
      </c>
      <c r="BN284" s="537">
        <f t="shared" si="148"/>
        <v>0</v>
      </c>
      <c r="BO284" s="538">
        <f t="shared" si="149"/>
        <v>0</v>
      </c>
      <c r="BP284" s="533"/>
      <c r="BQ284" s="533"/>
      <c r="BR284" s="533"/>
      <c r="BS284" s="533"/>
      <c r="BT284" s="533"/>
      <c r="BU284" s="533"/>
      <c r="BV284" s="533"/>
      <c r="BW284" s="539" t="str">
        <f t="shared" si="150"/>
        <v/>
      </c>
      <c r="BX284" s="439" t="str">
        <f>IF(E284=0,"",NN!E284)</f>
        <v/>
      </c>
      <c r="BY284" s="396" t="str">
        <f>IF(A284="","",NN!A284)</f>
        <v/>
      </c>
      <c r="BZ284" s="428" t="str">
        <f>IF(OR(E284=LEGENDA!$D$30,E284=LEGENDA!$D$31,E284=LEGENDA!$D$32,E284=LEGENDA!$D$33,E284=LEGENDA!$D$34,E284=LEGENDA!$D$35,E284=LEGENDA!$D$36,E284=LEGENDA!$D$37),AV284,"")</f>
        <v/>
      </c>
      <c r="CA284" s="428" t="str">
        <f>IF(OR(E284=LEGENDA!$D$30,E284=LEGENDA!$D$31,E284=LEGENDA!$D$32,E284=LEGENDA!$D$33,E284=LEGENDA!$D$34,E284=LEGENDA!$D$35,E284=LEGENDA!$D$36,E284=LEGENDA!$D$37),AG284,"")</f>
        <v/>
      </c>
      <c r="CB284" s="397" t="str">
        <f t="shared" si="151"/>
        <v/>
      </c>
      <c r="CC284" s="397" t="str">
        <f t="shared" si="152"/>
        <v/>
      </c>
      <c r="CD284" s="397" t="str">
        <f t="shared" si="153"/>
        <v/>
      </c>
      <c r="CE284" s="397" t="str">
        <f t="shared" si="154"/>
        <v/>
      </c>
      <c r="CF284" s="397" t="str">
        <f t="shared" si="155"/>
        <v/>
      </c>
      <c r="CG284" s="397" t="str">
        <f t="shared" si="156"/>
        <v/>
      </c>
      <c r="CH284" s="397" t="str">
        <f>IF(OR(E284=LEGENDA!$D$28,E284=LEGENDA!$D$29,E284=LEGENDA!$D$30,E284=LEGENDA!$D$31,E284=LEGENDA!$D$32,E284=LEGENDA!$D$33,E284=LEGENDA!$D$34,E284=LEGENDA!$D$35,E284=LEGENDA!$D$36,E284=LEGENDA!$D$39),1,"")</f>
        <v/>
      </c>
      <c r="CI284" s="397" t="str">
        <f t="shared" si="157"/>
        <v/>
      </c>
      <c r="CJ284" s="397" t="str">
        <f t="shared" si="158"/>
        <v/>
      </c>
    </row>
    <row r="285" spans="1:88" s="50" customFormat="1" ht="16.2" customHeight="1" thickBot="1" x14ac:dyDescent="0.3">
      <c r="A285" s="514" t="str">
        <f>IF('ZASOBY N'!A282="","",'ZASOBY N'!A282)</f>
        <v/>
      </c>
      <c r="B285" s="515" t="str">
        <f>IF('ZASOBY N'!B282="","",'ZASOBY N'!B282)</f>
        <v/>
      </c>
      <c r="C285" s="515" t="str">
        <f>IF('ZASOBY N'!C282="","",'ZASOBY N'!C282)</f>
        <v/>
      </c>
      <c r="D285" s="516" t="str">
        <f>IF('ZASOBY N'!D282="","",'ZASOBY N'!D282)</f>
        <v/>
      </c>
      <c r="E285" s="404"/>
      <c r="F285" s="517"/>
      <c r="G285" s="518"/>
      <c r="H285" s="301"/>
      <c r="I285" s="301"/>
      <c r="J285" s="147" t="str">
        <f>IF('ZASOBY N'!$F282="","",'ZASOBY N'!$F282)</f>
        <v/>
      </c>
      <c r="K285" s="519"/>
      <c r="L285" s="520" t="str">
        <f t="shared" si="136"/>
        <v/>
      </c>
      <c r="M285" s="521"/>
      <c r="N285" s="521"/>
      <c r="O285" s="140" t="str">
        <f>IF(L285="","",IF(OR(E285=LEGENDA!$D$28,E285=LEGENDA!$D$29,E285=LEGENDA!$D$31,E285=LEGENDA!$D$38),0.15,0))</f>
        <v/>
      </c>
      <c r="P285" s="140" t="str">
        <f>IF(L285="","",IF(AND(E285=LEGENDA!$D$39,H285=""),"BRAK kol.7",IF(AND(F285=LEGENDA!$A$105,H285=""),"BRAK kol.7",IF(AND(F285=LEGENDA!$A$106,H285=""),"BRAK kol.7",IF(AND(F285=LEGENDA!$A$107,H285=""),"BRAK kol.7",IF(AND(F285=LEGENDA!$A$108,H285=""),"BRAK kol.7",IF(AND(F285=LEGENDA!$A$109,H285=""),"BRAK kol.7",L285*O285)))))))</f>
        <v/>
      </c>
      <c r="Q285" s="141" t="str">
        <f t="shared" si="159"/>
        <v/>
      </c>
      <c r="R285" s="142" t="str">
        <f t="shared" si="137"/>
        <v/>
      </c>
      <c r="S285" s="522" t="str">
        <f t="shared" si="138"/>
        <v/>
      </c>
      <c r="T285" s="431" t="str">
        <f t="shared" si="160"/>
        <v/>
      </c>
      <c r="U285" s="523"/>
      <c r="V285" s="431" t="str">
        <f t="shared" si="139"/>
        <v/>
      </c>
      <c r="W285" s="524"/>
      <c r="X285" s="302" t="str">
        <f>IF(U285="","",IF(AND(V285="",W285=""),"",IF(AND(E285=LEGENDA!$D$39,H285=""),"BRAK kol.7",IF(AND(F285=LEGENDA!$A$105,H285="",E285=LEGENDA!$D$35),V285*W285,IF(AND(F285=LEGENDA!$A$105,H285="",E285=LEGENDA!$D$36),V285*W285,IF(AND(F285=LEGENDA!$A$105,H285=""),"BRAK kol.7",IF(AND(F285=LEGENDA!$A$106,H285=""),"BRAK kol.7",IF(AND(F285=LEGENDA!$A$107,H285=""),"BRAK kol.7",IF(AND(F285=LEGENDA!$A$108,H285=""),"BRAK kol.7",IF(AND(F285=LEGENDA!$A$109,H285=""),"BRAK kol.7",IF(AND(U285&gt;0,W285=""),"Brakkol21",IF(OR(T285="Błąd kol. 7",T285="Błąd kol.8"),T285,IF(AND(H285="",I285=""),"BRAKkol7-8",V285*W285)))))))))))))</f>
        <v/>
      </c>
      <c r="Y285" s="523"/>
      <c r="Z285" s="431" t="str">
        <f t="shared" si="140"/>
        <v/>
      </c>
      <c r="AA285" s="524"/>
      <c r="AB285" s="525" t="str">
        <f>IF(OR(Y285="",Z285="",AA285=""),"",IF(AND(E285=LEGENDA!$D$39,H285=""),"BRAK kol.7",IF(AND(F285=LEGENDA!$A$105,H285=""),"BRAK kol.7",IF(AND(F285=LEGENDA!$A$106,H285=""),"BRAK kol.7",IF(AND(F285=LEGENDA!$A$107,H285=""),"BRAK kol.7",IF(AND(F285=LEGENDA!$A$108,H285=""),"BRAK kol.7",IF(AND(F285=LEGENDA!$A$109,H285=""),"BRAK kol.7",Z285*AA285)))))))</f>
        <v/>
      </c>
      <c r="AC285" s="302" t="str">
        <f t="shared" si="161"/>
        <v/>
      </c>
      <c r="AD285" s="143" t="str">
        <f>IFERROR(IF(OR(J285="",AC285=""),"",IF(AND(E285=LEGENDA!$D$39,H285="",I285=""),"BRAK kol.7",AC285*$J285)),"BRAK kol.7")</f>
        <v/>
      </c>
      <c r="AE285" s="527" t="str">
        <f t="shared" si="141"/>
        <v/>
      </c>
      <c r="AF285" s="526" t="str">
        <f t="shared" si="142"/>
        <v/>
      </c>
      <c r="AG285" s="526" t="str">
        <f t="shared" si="143"/>
        <v/>
      </c>
      <c r="AH285" s="526" t="str">
        <f t="shared" si="162"/>
        <v/>
      </c>
      <c r="AI285" s="528"/>
      <c r="AJ285" s="529"/>
      <c r="AK285" s="286" t="str">
        <f t="shared" si="163"/>
        <v/>
      </c>
      <c r="AL285" s="287" t="str">
        <f t="shared" si="144"/>
        <v/>
      </c>
      <c r="AM285" s="287" t="str">
        <f t="shared" si="145"/>
        <v/>
      </c>
      <c r="AN285" s="530" t="str">
        <f>IF('ZASOBY N'!BD282="","",'ZASOBY N'!BD282)</f>
        <v/>
      </c>
      <c r="AO285" s="531"/>
      <c r="AP285" s="333">
        <f t="shared" si="164"/>
        <v>0</v>
      </c>
      <c r="AQ285" s="333">
        <f t="shared" ref="AQ285:AR348" si="167">IF($E285=AQ$6,$AF285,0)</f>
        <v>0</v>
      </c>
      <c r="AR285" s="333">
        <f t="shared" si="167"/>
        <v>0</v>
      </c>
      <c r="AS285" s="333">
        <f t="shared" si="165"/>
        <v>0</v>
      </c>
      <c r="AT285" s="333">
        <f t="shared" si="146"/>
        <v>0</v>
      </c>
      <c r="AU285" s="333">
        <f t="shared" si="166"/>
        <v>0</v>
      </c>
      <c r="AV285" s="532" t="str">
        <f>IF(BJ285=0,"",NN!BJ285)</f>
        <v/>
      </c>
      <c r="AW285" s="460" t="str">
        <f>IF('UPR BILANS N'!W283="","",'UPR BILANS N'!W283)</f>
        <v/>
      </c>
      <c r="AX285" s="533" t="str">
        <f t="shared" si="147"/>
        <v/>
      </c>
      <c r="AY285" s="533"/>
      <c r="AZ285" s="533"/>
      <c r="BA285" s="533"/>
      <c r="BB285" s="533"/>
      <c r="BC285" s="533"/>
      <c r="BD285" s="533"/>
      <c r="BE285" s="533"/>
      <c r="BF285" s="533"/>
      <c r="BG285" s="533"/>
      <c r="BH285" s="533"/>
      <c r="BI285" s="533"/>
      <c r="BJ285" s="414">
        <f>IFERROR(IF(AND(BL285=1,BM285=1,SUMIF($C285:$C$525,$C285,$AH285:$AH$525)=$BN285),$BN285,IF($BO285&gt;0,$BO285,IF(AND(B285=B286,C285=C286,D285=D286,J285=J286),AH285+AH286,IF(AND(COUNTIF($C$13:$C284,$C285)&gt;=1,COUNTIF($D$13:$D284,$D285)&gt;=1),0,IF(AND(SUMIF($B285:$B$525,$B285,$AH285:$AH$525)&gt;$AH285,SUMIF($C285:$C$525,$C285,$AH285:$AH$525)&gt;$AH285,SUMIF($D285:$D$525,$D285,$AH285:$AH$525)&gt;$AH285),SUMIF($C285:$C$525,$C285,$BN285:$BN$525),0))))),0)</f>
        <v>0</v>
      </c>
      <c r="BK285" s="534"/>
      <c r="BL285" s="535">
        <f>COUNTIFS('ZASOBY N'!$B282:$B$525,'ZASOBY N'!$B282,'ZASOBY N'!$C282:'ZASOBY N'!$C$525,'ZASOBY N'!$C282,'ZASOBY N'!$D282:'ZASOBY N'!$D$525,'ZASOBY N'!$D282,'ZASOBY N'!$H282:'ZASOBY N'!$H$525,'ZASOBY N'!$H282 )</f>
        <v>0</v>
      </c>
      <c r="BM285" s="536">
        <f>COUNTIFS('ZASOBY N'!$B$10:$B282,'ZASOBY N'!$B282,'ZASOBY N'!$C$10:'ZASOBY N'!$C282,'ZASOBY N'!$C282,'ZASOBY N'!$D$10:'ZASOBY N'!$D282,'ZASOBY N'!$D282,'ZASOBY N'!$H$10:'ZASOBY N'!$H282,'ZASOBY N'!$H282 )</f>
        <v>0</v>
      </c>
      <c r="BN285" s="537">
        <f t="shared" si="148"/>
        <v>0</v>
      </c>
      <c r="BO285" s="538">
        <f t="shared" si="149"/>
        <v>0</v>
      </c>
      <c r="BP285" s="533"/>
      <c r="BQ285" s="533"/>
      <c r="BR285" s="533"/>
      <c r="BS285" s="533"/>
      <c r="BT285" s="533"/>
      <c r="BU285" s="533"/>
      <c r="BV285" s="533"/>
      <c r="BW285" s="539" t="str">
        <f t="shared" si="150"/>
        <v/>
      </c>
      <c r="BX285" s="439" t="str">
        <f>IF(E285=0,"",NN!E285)</f>
        <v/>
      </c>
      <c r="BY285" s="396" t="str">
        <f>IF(A285="","",NN!A285)</f>
        <v/>
      </c>
      <c r="BZ285" s="428" t="str">
        <f>IF(OR(E285=LEGENDA!$D$30,E285=LEGENDA!$D$31,E285=LEGENDA!$D$32,E285=LEGENDA!$D$33,E285=LEGENDA!$D$34,E285=LEGENDA!$D$35,E285=LEGENDA!$D$36,E285=LEGENDA!$D$37),AV285,"")</f>
        <v/>
      </c>
      <c r="CA285" s="428" t="str">
        <f>IF(OR(E285=LEGENDA!$D$30,E285=LEGENDA!$D$31,E285=LEGENDA!$D$32,E285=LEGENDA!$D$33,E285=LEGENDA!$D$34,E285=LEGENDA!$D$35,E285=LEGENDA!$D$36,E285=LEGENDA!$D$37),AG285,"")</f>
        <v/>
      </c>
      <c r="CB285" s="397" t="str">
        <f t="shared" si="151"/>
        <v/>
      </c>
      <c r="CC285" s="397" t="str">
        <f t="shared" si="152"/>
        <v/>
      </c>
      <c r="CD285" s="397" t="str">
        <f t="shared" si="153"/>
        <v/>
      </c>
      <c r="CE285" s="397" t="str">
        <f t="shared" si="154"/>
        <v/>
      </c>
      <c r="CF285" s="397" t="str">
        <f t="shared" si="155"/>
        <v/>
      </c>
      <c r="CG285" s="397" t="str">
        <f t="shared" si="156"/>
        <v/>
      </c>
      <c r="CH285" s="397" t="str">
        <f>IF(OR(E285=LEGENDA!$D$28,E285=LEGENDA!$D$29,E285=LEGENDA!$D$30,E285=LEGENDA!$D$31,E285=LEGENDA!$D$32,E285=LEGENDA!$D$33,E285=LEGENDA!$D$34,E285=LEGENDA!$D$35,E285=LEGENDA!$D$36,E285=LEGENDA!$D$39),1,"")</f>
        <v/>
      </c>
      <c r="CI285" s="397" t="str">
        <f t="shared" si="157"/>
        <v/>
      </c>
      <c r="CJ285" s="397" t="str">
        <f t="shared" si="158"/>
        <v/>
      </c>
    </row>
    <row r="286" spans="1:88" s="50" customFormat="1" ht="16.2" customHeight="1" thickBot="1" x14ac:dyDescent="0.3">
      <c r="A286" s="514" t="str">
        <f>IF('ZASOBY N'!A283="","",'ZASOBY N'!A283)</f>
        <v/>
      </c>
      <c r="B286" s="515" t="str">
        <f>IF('ZASOBY N'!B283="","",'ZASOBY N'!B283)</f>
        <v/>
      </c>
      <c r="C286" s="515" t="str">
        <f>IF('ZASOBY N'!C283="","",'ZASOBY N'!C283)</f>
        <v/>
      </c>
      <c r="D286" s="516" t="str">
        <f>IF('ZASOBY N'!D283="","",'ZASOBY N'!D283)</f>
        <v/>
      </c>
      <c r="E286" s="404"/>
      <c r="F286" s="517"/>
      <c r="G286" s="518"/>
      <c r="H286" s="301"/>
      <c r="I286" s="301"/>
      <c r="J286" s="147" t="str">
        <f>IF('ZASOBY N'!$F283="","",'ZASOBY N'!$F283)</f>
        <v/>
      </c>
      <c r="K286" s="519"/>
      <c r="L286" s="520" t="str">
        <f t="shared" si="136"/>
        <v/>
      </c>
      <c r="M286" s="521"/>
      <c r="N286" s="521"/>
      <c r="O286" s="140" t="str">
        <f>IF(L286="","",IF(OR(E286=LEGENDA!$D$28,E286=LEGENDA!$D$29,E286=LEGENDA!$D$31,E286=LEGENDA!$D$38),0.15,0))</f>
        <v/>
      </c>
      <c r="P286" s="140" t="str">
        <f>IF(L286="","",IF(AND(E286=LEGENDA!$D$39,H286=""),"BRAK kol.7",IF(AND(F286=LEGENDA!$A$105,H286=""),"BRAK kol.7",IF(AND(F286=LEGENDA!$A$106,H286=""),"BRAK kol.7",IF(AND(F286=LEGENDA!$A$107,H286=""),"BRAK kol.7",IF(AND(F286=LEGENDA!$A$108,H286=""),"BRAK kol.7",IF(AND(F286=LEGENDA!$A$109,H286=""),"BRAK kol.7",L286*O286)))))))</f>
        <v/>
      </c>
      <c r="Q286" s="141" t="str">
        <f t="shared" si="159"/>
        <v/>
      </c>
      <c r="R286" s="142" t="str">
        <f t="shared" si="137"/>
        <v/>
      </c>
      <c r="S286" s="522" t="str">
        <f t="shared" si="138"/>
        <v/>
      </c>
      <c r="T286" s="431" t="str">
        <f t="shared" si="160"/>
        <v/>
      </c>
      <c r="U286" s="523"/>
      <c r="V286" s="431" t="str">
        <f t="shared" si="139"/>
        <v/>
      </c>
      <c r="W286" s="524"/>
      <c r="X286" s="302" t="str">
        <f>IF(U286="","",IF(AND(V286="",W286=""),"",IF(AND(E286=LEGENDA!$D$39,H286=""),"BRAK kol.7",IF(AND(F286=LEGENDA!$A$105,H286="",E286=LEGENDA!$D$35),V286*W286,IF(AND(F286=LEGENDA!$A$105,H286="",E286=LEGENDA!$D$36),V286*W286,IF(AND(F286=LEGENDA!$A$105,H286=""),"BRAK kol.7",IF(AND(F286=LEGENDA!$A$106,H286=""),"BRAK kol.7",IF(AND(F286=LEGENDA!$A$107,H286=""),"BRAK kol.7",IF(AND(F286=LEGENDA!$A$108,H286=""),"BRAK kol.7",IF(AND(F286=LEGENDA!$A$109,H286=""),"BRAK kol.7",IF(AND(U286&gt;0,W286=""),"Brakkol21",IF(OR(T286="Błąd kol. 7",T286="Błąd kol.8"),T286,IF(AND(H286="",I286=""),"BRAKkol7-8",V286*W286)))))))))))))</f>
        <v/>
      </c>
      <c r="Y286" s="523"/>
      <c r="Z286" s="431" t="str">
        <f t="shared" si="140"/>
        <v/>
      </c>
      <c r="AA286" s="524"/>
      <c r="AB286" s="525" t="str">
        <f>IF(OR(Y286="",Z286="",AA286=""),"",IF(AND(E286=LEGENDA!$D$39,H286=""),"BRAK kol.7",IF(AND(F286=LEGENDA!$A$105,H286=""),"BRAK kol.7",IF(AND(F286=LEGENDA!$A$106,H286=""),"BRAK kol.7",IF(AND(F286=LEGENDA!$A$107,H286=""),"BRAK kol.7",IF(AND(F286=LEGENDA!$A$108,H286=""),"BRAK kol.7",IF(AND(F286=LEGENDA!$A$109,H286=""),"BRAK kol.7",Z286*AA286)))))))</f>
        <v/>
      </c>
      <c r="AC286" s="302" t="str">
        <f t="shared" si="161"/>
        <v/>
      </c>
      <c r="AD286" s="143" t="str">
        <f>IFERROR(IF(OR(J286="",AC286=""),"",IF(AND(E286=LEGENDA!$D$39,H286="",I286=""),"BRAK kol.7",AC286*$J286)),"BRAK kol.7")</f>
        <v/>
      </c>
      <c r="AE286" s="527" t="str">
        <f t="shared" si="141"/>
        <v/>
      </c>
      <c r="AF286" s="526" t="str">
        <f t="shared" si="142"/>
        <v/>
      </c>
      <c r="AG286" s="526" t="str">
        <f t="shared" si="143"/>
        <v/>
      </c>
      <c r="AH286" s="526" t="str">
        <f t="shared" si="162"/>
        <v/>
      </c>
      <c r="AI286" s="528"/>
      <c r="AJ286" s="529"/>
      <c r="AK286" s="286" t="str">
        <f t="shared" si="163"/>
        <v/>
      </c>
      <c r="AL286" s="287" t="str">
        <f t="shared" si="144"/>
        <v/>
      </c>
      <c r="AM286" s="287" t="str">
        <f t="shared" si="145"/>
        <v/>
      </c>
      <c r="AN286" s="530" t="str">
        <f>IF('ZASOBY N'!BD283="","",'ZASOBY N'!BD283)</f>
        <v/>
      </c>
      <c r="AO286" s="531"/>
      <c r="AP286" s="333">
        <f t="shared" si="164"/>
        <v>0</v>
      </c>
      <c r="AQ286" s="333">
        <f t="shared" si="167"/>
        <v>0</v>
      </c>
      <c r="AR286" s="333">
        <f t="shared" si="167"/>
        <v>0</v>
      </c>
      <c r="AS286" s="333">
        <f t="shared" si="165"/>
        <v>0</v>
      </c>
      <c r="AT286" s="333">
        <f t="shared" si="146"/>
        <v>0</v>
      </c>
      <c r="AU286" s="333">
        <f t="shared" si="166"/>
        <v>0</v>
      </c>
      <c r="AV286" s="532" t="str">
        <f>IF(BJ286=0,"",NN!BJ286)</f>
        <v/>
      </c>
      <c r="AW286" s="460" t="str">
        <f>IF('UPR BILANS N'!W284="","",'UPR BILANS N'!W284)</f>
        <v/>
      </c>
      <c r="AX286" s="533" t="str">
        <f t="shared" si="147"/>
        <v/>
      </c>
      <c r="AY286" s="533"/>
      <c r="AZ286" s="533"/>
      <c r="BA286" s="533"/>
      <c r="BB286" s="533"/>
      <c r="BC286" s="533"/>
      <c r="BD286" s="533"/>
      <c r="BE286" s="533"/>
      <c r="BF286" s="533"/>
      <c r="BG286" s="533"/>
      <c r="BH286" s="533"/>
      <c r="BI286" s="533"/>
      <c r="BJ286" s="414">
        <f>IFERROR(IF(AND(BL286=1,BM286=1,SUMIF($C286:$C$525,$C286,$AH286:$AH$525)=$BN286),$BN286,IF($BO286&gt;0,$BO286,IF(AND(B286=B287,C286=C287,D286=D287,J286=J287),AH286+AH287,IF(AND(COUNTIF($C$13:$C285,$C286)&gt;=1,COUNTIF($D$13:$D285,$D286)&gt;=1),0,IF(AND(SUMIF($B286:$B$525,$B286,$AH286:$AH$525)&gt;$AH286,SUMIF($C286:$C$525,$C286,$AH286:$AH$525)&gt;$AH286,SUMIF($D286:$D$525,$D286,$AH286:$AH$525)&gt;$AH286),SUMIF($C286:$C$525,$C286,$BN286:$BN$525),0))))),0)</f>
        <v>0</v>
      </c>
      <c r="BK286" s="534"/>
      <c r="BL286" s="535">
        <f>COUNTIFS('ZASOBY N'!$B283:$B$525,'ZASOBY N'!$B283,'ZASOBY N'!$C283:'ZASOBY N'!$C$525,'ZASOBY N'!$C283,'ZASOBY N'!$D283:'ZASOBY N'!$D$525,'ZASOBY N'!$D283,'ZASOBY N'!$H283:'ZASOBY N'!$H$525,'ZASOBY N'!$H283 )</f>
        <v>0</v>
      </c>
      <c r="BM286" s="536">
        <f>COUNTIFS('ZASOBY N'!$B$10:$B283,'ZASOBY N'!$B283,'ZASOBY N'!$C$10:'ZASOBY N'!$C283,'ZASOBY N'!$C283,'ZASOBY N'!$D$10:'ZASOBY N'!$D283,'ZASOBY N'!$D283,'ZASOBY N'!$H$10:'ZASOBY N'!$H283,'ZASOBY N'!$H283 )</f>
        <v>0</v>
      </c>
      <c r="BN286" s="537">
        <f t="shared" si="148"/>
        <v>0</v>
      </c>
      <c r="BO286" s="538">
        <f t="shared" si="149"/>
        <v>0</v>
      </c>
      <c r="BP286" s="533"/>
      <c r="BQ286" s="533"/>
      <c r="BR286" s="533"/>
      <c r="BS286" s="533"/>
      <c r="BT286" s="533"/>
      <c r="BU286" s="533"/>
      <c r="BV286" s="533"/>
      <c r="BW286" s="539" t="str">
        <f t="shared" si="150"/>
        <v/>
      </c>
      <c r="BX286" s="439" t="str">
        <f>IF(E286=0,"",NN!E286)</f>
        <v/>
      </c>
      <c r="BY286" s="396" t="str">
        <f>IF(A286="","",NN!A286)</f>
        <v/>
      </c>
      <c r="BZ286" s="428" t="str">
        <f>IF(OR(E286=LEGENDA!$D$30,E286=LEGENDA!$D$31,E286=LEGENDA!$D$32,E286=LEGENDA!$D$33,E286=LEGENDA!$D$34,E286=LEGENDA!$D$35,E286=LEGENDA!$D$36,E286=LEGENDA!$D$37),AV286,"")</f>
        <v/>
      </c>
      <c r="CA286" s="428" t="str">
        <f>IF(OR(E286=LEGENDA!$D$30,E286=LEGENDA!$D$31,E286=LEGENDA!$D$32,E286=LEGENDA!$D$33,E286=LEGENDA!$D$34,E286=LEGENDA!$D$35,E286=LEGENDA!$D$36,E286=LEGENDA!$D$37),AG286,"")</f>
        <v/>
      </c>
      <c r="CB286" s="397" t="str">
        <f t="shared" si="151"/>
        <v/>
      </c>
      <c r="CC286" s="397" t="str">
        <f t="shared" si="152"/>
        <v/>
      </c>
      <c r="CD286" s="397" t="str">
        <f t="shared" si="153"/>
        <v/>
      </c>
      <c r="CE286" s="397" t="str">
        <f t="shared" si="154"/>
        <v/>
      </c>
      <c r="CF286" s="397" t="str">
        <f t="shared" si="155"/>
        <v/>
      </c>
      <c r="CG286" s="397" t="str">
        <f t="shared" si="156"/>
        <v/>
      </c>
      <c r="CH286" s="397" t="str">
        <f>IF(OR(E286=LEGENDA!$D$28,E286=LEGENDA!$D$29,E286=LEGENDA!$D$30,E286=LEGENDA!$D$31,E286=LEGENDA!$D$32,E286=LEGENDA!$D$33,E286=LEGENDA!$D$34,E286=LEGENDA!$D$35,E286=LEGENDA!$D$36,E286=LEGENDA!$D$39),1,"")</f>
        <v/>
      </c>
      <c r="CI286" s="397" t="str">
        <f t="shared" si="157"/>
        <v/>
      </c>
      <c r="CJ286" s="397" t="str">
        <f t="shared" si="158"/>
        <v/>
      </c>
    </row>
    <row r="287" spans="1:88" s="50" customFormat="1" ht="16.2" customHeight="1" thickBot="1" x14ac:dyDescent="0.3">
      <c r="A287" s="514" t="str">
        <f>IF('ZASOBY N'!A284="","",'ZASOBY N'!A284)</f>
        <v/>
      </c>
      <c r="B287" s="515" t="str">
        <f>IF('ZASOBY N'!B284="","",'ZASOBY N'!B284)</f>
        <v/>
      </c>
      <c r="C287" s="515" t="str">
        <f>IF('ZASOBY N'!C284="","",'ZASOBY N'!C284)</f>
        <v/>
      </c>
      <c r="D287" s="516" t="str">
        <f>IF('ZASOBY N'!D284="","",'ZASOBY N'!D284)</f>
        <v/>
      </c>
      <c r="E287" s="404"/>
      <c r="F287" s="517"/>
      <c r="G287" s="518"/>
      <c r="H287" s="301"/>
      <c r="I287" s="301"/>
      <c r="J287" s="147" t="str">
        <f>IF('ZASOBY N'!$F284="","",'ZASOBY N'!$F284)</f>
        <v/>
      </c>
      <c r="K287" s="519"/>
      <c r="L287" s="520" t="str">
        <f t="shared" si="136"/>
        <v/>
      </c>
      <c r="M287" s="521"/>
      <c r="N287" s="521"/>
      <c r="O287" s="140" t="str">
        <f>IF(L287="","",IF(OR(E287=LEGENDA!$D$28,E287=LEGENDA!$D$29,E287=LEGENDA!$D$31,E287=LEGENDA!$D$38),0.15,0))</f>
        <v/>
      </c>
      <c r="P287" s="140" t="str">
        <f>IF(L287="","",IF(AND(E287=LEGENDA!$D$39,H287=""),"BRAK kol.7",IF(AND(F287=LEGENDA!$A$105,H287=""),"BRAK kol.7",IF(AND(F287=LEGENDA!$A$106,H287=""),"BRAK kol.7",IF(AND(F287=LEGENDA!$A$107,H287=""),"BRAK kol.7",IF(AND(F287=LEGENDA!$A$108,H287=""),"BRAK kol.7",IF(AND(F287=LEGENDA!$A$109,H287=""),"BRAK kol.7",L287*O287)))))))</f>
        <v/>
      </c>
      <c r="Q287" s="141" t="str">
        <f t="shared" si="159"/>
        <v/>
      </c>
      <c r="R287" s="142" t="str">
        <f t="shared" si="137"/>
        <v/>
      </c>
      <c r="S287" s="522" t="str">
        <f t="shared" si="138"/>
        <v/>
      </c>
      <c r="T287" s="431" t="str">
        <f t="shared" si="160"/>
        <v/>
      </c>
      <c r="U287" s="523"/>
      <c r="V287" s="431" t="str">
        <f t="shared" si="139"/>
        <v/>
      </c>
      <c r="W287" s="524"/>
      <c r="X287" s="302" t="str">
        <f>IF(U287="","",IF(AND(V287="",W287=""),"",IF(AND(E287=LEGENDA!$D$39,H287=""),"BRAK kol.7",IF(AND(F287=LEGENDA!$A$105,H287="",E287=LEGENDA!$D$35),V287*W287,IF(AND(F287=LEGENDA!$A$105,H287="",E287=LEGENDA!$D$36),V287*W287,IF(AND(F287=LEGENDA!$A$105,H287=""),"BRAK kol.7",IF(AND(F287=LEGENDA!$A$106,H287=""),"BRAK kol.7",IF(AND(F287=LEGENDA!$A$107,H287=""),"BRAK kol.7",IF(AND(F287=LEGENDA!$A$108,H287=""),"BRAK kol.7",IF(AND(F287=LEGENDA!$A$109,H287=""),"BRAK kol.7",IF(AND(U287&gt;0,W287=""),"Brakkol21",IF(OR(T287="Błąd kol. 7",T287="Błąd kol.8"),T287,IF(AND(H287="",I287=""),"BRAKkol7-8",V287*W287)))))))))))))</f>
        <v/>
      </c>
      <c r="Y287" s="523"/>
      <c r="Z287" s="431" t="str">
        <f t="shared" si="140"/>
        <v/>
      </c>
      <c r="AA287" s="524"/>
      <c r="AB287" s="525" t="str">
        <f>IF(OR(Y287="",Z287="",AA287=""),"",IF(AND(E287=LEGENDA!$D$39,H287=""),"BRAK kol.7",IF(AND(F287=LEGENDA!$A$105,H287=""),"BRAK kol.7",IF(AND(F287=LEGENDA!$A$106,H287=""),"BRAK kol.7",IF(AND(F287=LEGENDA!$A$107,H287=""),"BRAK kol.7",IF(AND(F287=LEGENDA!$A$108,H287=""),"BRAK kol.7",IF(AND(F287=LEGENDA!$A$109,H287=""),"BRAK kol.7",Z287*AA287)))))))</f>
        <v/>
      </c>
      <c r="AC287" s="302" t="str">
        <f t="shared" si="161"/>
        <v/>
      </c>
      <c r="AD287" s="143" t="str">
        <f>IFERROR(IF(OR(J287="",AC287=""),"",IF(AND(E287=LEGENDA!$D$39,H287="",I287=""),"BRAK kol.7",AC287*$J287)),"BRAK kol.7")</f>
        <v/>
      </c>
      <c r="AE287" s="527" t="str">
        <f t="shared" si="141"/>
        <v/>
      </c>
      <c r="AF287" s="526" t="str">
        <f t="shared" si="142"/>
        <v/>
      </c>
      <c r="AG287" s="526" t="str">
        <f t="shared" si="143"/>
        <v/>
      </c>
      <c r="AH287" s="526" t="str">
        <f t="shared" si="162"/>
        <v/>
      </c>
      <c r="AI287" s="528"/>
      <c r="AJ287" s="529"/>
      <c r="AK287" s="286" t="str">
        <f t="shared" si="163"/>
        <v/>
      </c>
      <c r="AL287" s="287" t="str">
        <f t="shared" si="144"/>
        <v/>
      </c>
      <c r="AM287" s="287" t="str">
        <f t="shared" si="145"/>
        <v/>
      </c>
      <c r="AN287" s="530" t="str">
        <f>IF('ZASOBY N'!BD284="","",'ZASOBY N'!BD284)</f>
        <v/>
      </c>
      <c r="AO287" s="531"/>
      <c r="AP287" s="333">
        <f t="shared" si="164"/>
        <v>0</v>
      </c>
      <c r="AQ287" s="333">
        <f t="shared" si="167"/>
        <v>0</v>
      </c>
      <c r="AR287" s="333">
        <f t="shared" si="167"/>
        <v>0</v>
      </c>
      <c r="AS287" s="333">
        <f t="shared" si="165"/>
        <v>0</v>
      </c>
      <c r="AT287" s="333">
        <f t="shared" si="146"/>
        <v>0</v>
      </c>
      <c r="AU287" s="333">
        <f t="shared" si="166"/>
        <v>0</v>
      </c>
      <c r="AV287" s="532" t="str">
        <f>IF(BJ287=0,"",NN!BJ287)</f>
        <v/>
      </c>
      <c r="AW287" s="460" t="str">
        <f>IF('UPR BILANS N'!W285="","",'UPR BILANS N'!W285)</f>
        <v/>
      </c>
      <c r="AX287" s="533" t="str">
        <f t="shared" si="147"/>
        <v/>
      </c>
      <c r="AY287" s="533"/>
      <c r="AZ287" s="533"/>
      <c r="BA287" s="533"/>
      <c r="BB287" s="533"/>
      <c r="BC287" s="533"/>
      <c r="BD287" s="533"/>
      <c r="BE287" s="533"/>
      <c r="BF287" s="533"/>
      <c r="BG287" s="533"/>
      <c r="BH287" s="533"/>
      <c r="BI287" s="533"/>
      <c r="BJ287" s="414">
        <f>IFERROR(IF(AND(BL287=1,BM287=1,SUMIF($C287:$C$525,$C287,$AH287:$AH$525)=$BN287),$BN287,IF($BO287&gt;0,$BO287,IF(AND(B287=B288,C287=C288,D287=D288,J287=J288),AH287+AH288,IF(AND(COUNTIF($C$13:$C286,$C287)&gt;=1,COUNTIF($D$13:$D286,$D287)&gt;=1),0,IF(AND(SUMIF($B287:$B$525,$B287,$AH287:$AH$525)&gt;$AH287,SUMIF($C287:$C$525,$C287,$AH287:$AH$525)&gt;$AH287,SUMIF($D287:$D$525,$D287,$AH287:$AH$525)&gt;$AH287),SUMIF($C287:$C$525,$C287,$BN287:$BN$525),0))))),0)</f>
        <v>0</v>
      </c>
      <c r="BK287" s="534"/>
      <c r="BL287" s="535">
        <f>COUNTIFS('ZASOBY N'!$B284:$B$525,'ZASOBY N'!$B284,'ZASOBY N'!$C284:'ZASOBY N'!$C$525,'ZASOBY N'!$C284,'ZASOBY N'!$D284:'ZASOBY N'!$D$525,'ZASOBY N'!$D284,'ZASOBY N'!$H284:'ZASOBY N'!$H$525,'ZASOBY N'!$H284 )</f>
        <v>0</v>
      </c>
      <c r="BM287" s="536">
        <f>COUNTIFS('ZASOBY N'!$B$10:$B284,'ZASOBY N'!$B284,'ZASOBY N'!$C$10:'ZASOBY N'!$C284,'ZASOBY N'!$C284,'ZASOBY N'!$D$10:'ZASOBY N'!$D284,'ZASOBY N'!$D284,'ZASOBY N'!$H$10:'ZASOBY N'!$H284,'ZASOBY N'!$H284 )</f>
        <v>0</v>
      </c>
      <c r="BN287" s="537">
        <f t="shared" si="148"/>
        <v>0</v>
      </c>
      <c r="BO287" s="538">
        <f t="shared" si="149"/>
        <v>0</v>
      </c>
      <c r="BP287" s="533"/>
      <c r="BQ287" s="533"/>
      <c r="BR287" s="533"/>
      <c r="BS287" s="533"/>
      <c r="BT287" s="533"/>
      <c r="BU287" s="533"/>
      <c r="BV287" s="533"/>
      <c r="BW287" s="539" t="str">
        <f t="shared" si="150"/>
        <v/>
      </c>
      <c r="BX287" s="439" t="str">
        <f>IF(E287=0,"",NN!E287)</f>
        <v/>
      </c>
      <c r="BY287" s="396" t="str">
        <f>IF(A287="","",NN!A287)</f>
        <v/>
      </c>
      <c r="BZ287" s="428" t="str">
        <f>IF(OR(E287=LEGENDA!$D$30,E287=LEGENDA!$D$31,E287=LEGENDA!$D$32,E287=LEGENDA!$D$33,E287=LEGENDA!$D$34,E287=LEGENDA!$D$35,E287=LEGENDA!$D$36,E287=LEGENDA!$D$37),AV287,"")</f>
        <v/>
      </c>
      <c r="CA287" s="428" t="str">
        <f>IF(OR(E287=LEGENDA!$D$30,E287=LEGENDA!$D$31,E287=LEGENDA!$D$32,E287=LEGENDA!$D$33,E287=LEGENDA!$D$34,E287=LEGENDA!$D$35,E287=LEGENDA!$D$36,E287=LEGENDA!$D$37),AG287,"")</f>
        <v/>
      </c>
      <c r="CB287" s="397" t="str">
        <f t="shared" si="151"/>
        <v/>
      </c>
      <c r="CC287" s="397" t="str">
        <f t="shared" si="152"/>
        <v/>
      </c>
      <c r="CD287" s="397" t="str">
        <f t="shared" si="153"/>
        <v/>
      </c>
      <c r="CE287" s="397" t="str">
        <f t="shared" si="154"/>
        <v/>
      </c>
      <c r="CF287" s="397" t="str">
        <f t="shared" si="155"/>
        <v/>
      </c>
      <c r="CG287" s="397" t="str">
        <f t="shared" si="156"/>
        <v/>
      </c>
      <c r="CH287" s="397" t="str">
        <f>IF(OR(E287=LEGENDA!$D$28,E287=LEGENDA!$D$29,E287=LEGENDA!$D$30,E287=LEGENDA!$D$31,E287=LEGENDA!$D$32,E287=LEGENDA!$D$33,E287=LEGENDA!$D$34,E287=LEGENDA!$D$35,E287=LEGENDA!$D$36,E287=LEGENDA!$D$39),1,"")</f>
        <v/>
      </c>
      <c r="CI287" s="397" t="str">
        <f t="shared" si="157"/>
        <v/>
      </c>
      <c r="CJ287" s="397" t="str">
        <f t="shared" si="158"/>
        <v/>
      </c>
    </row>
    <row r="288" spans="1:88" s="50" customFormat="1" ht="16.2" customHeight="1" thickBot="1" x14ac:dyDescent="0.3">
      <c r="A288" s="514" t="str">
        <f>IF('ZASOBY N'!A285="","",'ZASOBY N'!A285)</f>
        <v/>
      </c>
      <c r="B288" s="515" t="str">
        <f>IF('ZASOBY N'!B285="","",'ZASOBY N'!B285)</f>
        <v/>
      </c>
      <c r="C288" s="515" t="str">
        <f>IF('ZASOBY N'!C285="","",'ZASOBY N'!C285)</f>
        <v/>
      </c>
      <c r="D288" s="516" t="str">
        <f>IF('ZASOBY N'!D285="","",'ZASOBY N'!D285)</f>
        <v/>
      </c>
      <c r="E288" s="404"/>
      <c r="F288" s="517"/>
      <c r="G288" s="518"/>
      <c r="H288" s="301"/>
      <c r="I288" s="301"/>
      <c r="J288" s="147" t="str">
        <f>IF('ZASOBY N'!$F285="","",'ZASOBY N'!$F285)</f>
        <v/>
      </c>
      <c r="K288" s="519"/>
      <c r="L288" s="520" t="str">
        <f t="shared" si="136"/>
        <v/>
      </c>
      <c r="M288" s="521"/>
      <c r="N288" s="521"/>
      <c r="O288" s="140" t="str">
        <f>IF(L288="","",IF(OR(E288=LEGENDA!$D$28,E288=LEGENDA!$D$29,E288=LEGENDA!$D$31,E288=LEGENDA!$D$38),0.15,0))</f>
        <v/>
      </c>
      <c r="P288" s="140" t="str">
        <f>IF(L288="","",IF(AND(E288=LEGENDA!$D$39,H288=""),"BRAK kol.7",IF(AND(F288=LEGENDA!$A$105,H288=""),"BRAK kol.7",IF(AND(F288=LEGENDA!$A$106,H288=""),"BRAK kol.7",IF(AND(F288=LEGENDA!$A$107,H288=""),"BRAK kol.7",IF(AND(F288=LEGENDA!$A$108,H288=""),"BRAK kol.7",IF(AND(F288=LEGENDA!$A$109,H288=""),"BRAK kol.7",L288*O288)))))))</f>
        <v/>
      </c>
      <c r="Q288" s="141" t="str">
        <f t="shared" si="159"/>
        <v/>
      </c>
      <c r="R288" s="142" t="str">
        <f t="shared" si="137"/>
        <v/>
      </c>
      <c r="S288" s="522" t="str">
        <f t="shared" si="138"/>
        <v/>
      </c>
      <c r="T288" s="431" t="str">
        <f t="shared" si="160"/>
        <v/>
      </c>
      <c r="U288" s="523"/>
      <c r="V288" s="431" t="str">
        <f t="shared" si="139"/>
        <v/>
      </c>
      <c r="W288" s="524"/>
      <c r="X288" s="302" t="str">
        <f>IF(U288="","",IF(AND(V288="",W288=""),"",IF(AND(E288=LEGENDA!$D$39,H288=""),"BRAK kol.7",IF(AND(F288=LEGENDA!$A$105,H288="",E288=LEGENDA!$D$35),V288*W288,IF(AND(F288=LEGENDA!$A$105,H288="",E288=LEGENDA!$D$36),V288*W288,IF(AND(F288=LEGENDA!$A$105,H288=""),"BRAK kol.7",IF(AND(F288=LEGENDA!$A$106,H288=""),"BRAK kol.7",IF(AND(F288=LEGENDA!$A$107,H288=""),"BRAK kol.7",IF(AND(F288=LEGENDA!$A$108,H288=""),"BRAK kol.7",IF(AND(F288=LEGENDA!$A$109,H288=""),"BRAK kol.7",IF(AND(U288&gt;0,W288=""),"Brakkol21",IF(OR(T288="Błąd kol. 7",T288="Błąd kol.8"),T288,IF(AND(H288="",I288=""),"BRAKkol7-8",V288*W288)))))))))))))</f>
        <v/>
      </c>
      <c r="Y288" s="523"/>
      <c r="Z288" s="431" t="str">
        <f t="shared" si="140"/>
        <v/>
      </c>
      <c r="AA288" s="524"/>
      <c r="AB288" s="525" t="str">
        <f>IF(OR(Y288="",Z288="",AA288=""),"",IF(AND(E288=LEGENDA!$D$39,H288=""),"BRAK kol.7",IF(AND(F288=LEGENDA!$A$105,H288=""),"BRAK kol.7",IF(AND(F288=LEGENDA!$A$106,H288=""),"BRAK kol.7",IF(AND(F288=LEGENDA!$A$107,H288=""),"BRAK kol.7",IF(AND(F288=LEGENDA!$A$108,H288=""),"BRAK kol.7",IF(AND(F288=LEGENDA!$A$109,H288=""),"BRAK kol.7",Z288*AA288)))))))</f>
        <v/>
      </c>
      <c r="AC288" s="302" t="str">
        <f t="shared" si="161"/>
        <v/>
      </c>
      <c r="AD288" s="143" t="str">
        <f>IFERROR(IF(OR(J288="",AC288=""),"",IF(AND(E288=LEGENDA!$D$39,H288="",I288=""),"BRAK kol.7",AC288*$J288)),"BRAK kol.7")</f>
        <v/>
      </c>
      <c r="AE288" s="527" t="str">
        <f t="shared" si="141"/>
        <v/>
      </c>
      <c r="AF288" s="526" t="str">
        <f t="shared" si="142"/>
        <v/>
      </c>
      <c r="AG288" s="526" t="str">
        <f t="shared" si="143"/>
        <v/>
      </c>
      <c r="AH288" s="526" t="str">
        <f t="shared" si="162"/>
        <v/>
      </c>
      <c r="AI288" s="528"/>
      <c r="AJ288" s="529"/>
      <c r="AK288" s="286" t="str">
        <f t="shared" si="163"/>
        <v/>
      </c>
      <c r="AL288" s="287" t="str">
        <f t="shared" si="144"/>
        <v/>
      </c>
      <c r="AM288" s="287" t="str">
        <f t="shared" si="145"/>
        <v/>
      </c>
      <c r="AN288" s="530" t="str">
        <f>IF('ZASOBY N'!BD285="","",'ZASOBY N'!BD285)</f>
        <v/>
      </c>
      <c r="AO288" s="531"/>
      <c r="AP288" s="333">
        <f t="shared" si="164"/>
        <v>0</v>
      </c>
      <c r="AQ288" s="333">
        <f t="shared" si="167"/>
        <v>0</v>
      </c>
      <c r="AR288" s="333">
        <f t="shared" si="167"/>
        <v>0</v>
      </c>
      <c r="AS288" s="333">
        <f t="shared" si="165"/>
        <v>0</v>
      </c>
      <c r="AT288" s="333">
        <f t="shared" si="146"/>
        <v>0</v>
      </c>
      <c r="AU288" s="333">
        <f t="shared" si="166"/>
        <v>0</v>
      </c>
      <c r="AV288" s="532" t="str">
        <f>IF(BJ288=0,"",NN!BJ288)</f>
        <v/>
      </c>
      <c r="AW288" s="460" t="str">
        <f>IF('UPR BILANS N'!W286="","",'UPR BILANS N'!W286)</f>
        <v/>
      </c>
      <c r="AX288" s="533" t="str">
        <f t="shared" si="147"/>
        <v/>
      </c>
      <c r="AY288" s="533"/>
      <c r="AZ288" s="533"/>
      <c r="BA288" s="533"/>
      <c r="BB288" s="533"/>
      <c r="BC288" s="533"/>
      <c r="BD288" s="533"/>
      <c r="BE288" s="533"/>
      <c r="BF288" s="533"/>
      <c r="BG288" s="533"/>
      <c r="BH288" s="533"/>
      <c r="BI288" s="533"/>
      <c r="BJ288" s="414">
        <f>IFERROR(IF(AND(BL288=1,BM288=1,SUMIF($C288:$C$525,$C288,$AH288:$AH$525)=$BN288),$BN288,IF($BO288&gt;0,$BO288,IF(AND(B288=B289,C288=C289,D288=D289,J288=J289),AH288+AH289,IF(AND(COUNTIF($C$13:$C287,$C288)&gt;=1,COUNTIF($D$13:$D287,$D288)&gt;=1),0,IF(AND(SUMIF($B288:$B$525,$B288,$AH288:$AH$525)&gt;$AH288,SUMIF($C288:$C$525,$C288,$AH288:$AH$525)&gt;$AH288,SUMIF($D288:$D$525,$D288,$AH288:$AH$525)&gt;$AH288),SUMIF($C288:$C$525,$C288,$BN288:$BN$525),0))))),0)</f>
        <v>0</v>
      </c>
      <c r="BK288" s="534"/>
      <c r="BL288" s="535">
        <f>COUNTIFS('ZASOBY N'!$B285:$B$525,'ZASOBY N'!$B285,'ZASOBY N'!$C285:'ZASOBY N'!$C$525,'ZASOBY N'!$C285,'ZASOBY N'!$D285:'ZASOBY N'!$D$525,'ZASOBY N'!$D285,'ZASOBY N'!$H285:'ZASOBY N'!$H$525,'ZASOBY N'!$H285 )</f>
        <v>0</v>
      </c>
      <c r="BM288" s="536">
        <f>COUNTIFS('ZASOBY N'!$B$10:$B285,'ZASOBY N'!$B285,'ZASOBY N'!$C$10:'ZASOBY N'!$C285,'ZASOBY N'!$C285,'ZASOBY N'!$D$10:'ZASOBY N'!$D285,'ZASOBY N'!$D285,'ZASOBY N'!$H$10:'ZASOBY N'!$H285,'ZASOBY N'!$H285 )</f>
        <v>0</v>
      </c>
      <c r="BN288" s="537">
        <f t="shared" si="148"/>
        <v>0</v>
      </c>
      <c r="BO288" s="538">
        <f t="shared" si="149"/>
        <v>0</v>
      </c>
      <c r="BP288" s="533"/>
      <c r="BQ288" s="533"/>
      <c r="BR288" s="533"/>
      <c r="BS288" s="533"/>
      <c r="BT288" s="533"/>
      <c r="BU288" s="533"/>
      <c r="BV288" s="533"/>
      <c r="BW288" s="539" t="str">
        <f t="shared" si="150"/>
        <v/>
      </c>
      <c r="BX288" s="439" t="str">
        <f>IF(E288=0,"",NN!E288)</f>
        <v/>
      </c>
      <c r="BY288" s="396" t="str">
        <f>IF(A288="","",NN!A288)</f>
        <v/>
      </c>
      <c r="BZ288" s="428" t="str">
        <f>IF(OR(E288=LEGENDA!$D$30,E288=LEGENDA!$D$31,E288=LEGENDA!$D$32,E288=LEGENDA!$D$33,E288=LEGENDA!$D$34,E288=LEGENDA!$D$35,E288=LEGENDA!$D$36,E288=LEGENDA!$D$37),AV288,"")</f>
        <v/>
      </c>
      <c r="CA288" s="428" t="str">
        <f>IF(OR(E288=LEGENDA!$D$30,E288=LEGENDA!$D$31,E288=LEGENDA!$D$32,E288=LEGENDA!$D$33,E288=LEGENDA!$D$34,E288=LEGENDA!$D$35,E288=LEGENDA!$D$36,E288=LEGENDA!$D$37),AG288,"")</f>
        <v/>
      </c>
      <c r="CB288" s="397" t="str">
        <f t="shared" si="151"/>
        <v/>
      </c>
      <c r="CC288" s="397" t="str">
        <f t="shared" si="152"/>
        <v/>
      </c>
      <c r="CD288" s="397" t="str">
        <f t="shared" si="153"/>
        <v/>
      </c>
      <c r="CE288" s="397" t="str">
        <f t="shared" si="154"/>
        <v/>
      </c>
      <c r="CF288" s="397" t="str">
        <f t="shared" si="155"/>
        <v/>
      </c>
      <c r="CG288" s="397" t="str">
        <f t="shared" si="156"/>
        <v/>
      </c>
      <c r="CH288" s="397" t="str">
        <f>IF(OR(E288=LEGENDA!$D$28,E288=LEGENDA!$D$29,E288=LEGENDA!$D$30,E288=LEGENDA!$D$31,E288=LEGENDA!$D$32,E288=LEGENDA!$D$33,E288=LEGENDA!$D$34,E288=LEGENDA!$D$35,E288=LEGENDA!$D$36,E288=LEGENDA!$D$39),1,"")</f>
        <v/>
      </c>
      <c r="CI288" s="397" t="str">
        <f t="shared" si="157"/>
        <v/>
      </c>
      <c r="CJ288" s="397" t="str">
        <f t="shared" si="158"/>
        <v/>
      </c>
    </row>
    <row r="289" spans="1:88" s="50" customFormat="1" ht="16.2" customHeight="1" thickBot="1" x14ac:dyDescent="0.3">
      <c r="A289" s="514" t="str">
        <f>IF('ZASOBY N'!A286="","",'ZASOBY N'!A286)</f>
        <v/>
      </c>
      <c r="B289" s="515" t="str">
        <f>IF('ZASOBY N'!B286="","",'ZASOBY N'!B286)</f>
        <v/>
      </c>
      <c r="C289" s="515" t="str">
        <f>IF('ZASOBY N'!C286="","",'ZASOBY N'!C286)</f>
        <v/>
      </c>
      <c r="D289" s="516" t="str">
        <f>IF('ZASOBY N'!D286="","",'ZASOBY N'!D286)</f>
        <v/>
      </c>
      <c r="E289" s="404"/>
      <c r="F289" s="517"/>
      <c r="G289" s="518"/>
      <c r="H289" s="301"/>
      <c r="I289" s="301"/>
      <c r="J289" s="147" t="str">
        <f>IF('ZASOBY N'!$F286="","",'ZASOBY N'!$F286)</f>
        <v/>
      </c>
      <c r="K289" s="519"/>
      <c r="L289" s="520" t="str">
        <f t="shared" si="136"/>
        <v/>
      </c>
      <c r="M289" s="521"/>
      <c r="N289" s="521"/>
      <c r="O289" s="140" t="str">
        <f>IF(L289="","",IF(OR(E289=LEGENDA!$D$28,E289=LEGENDA!$D$29,E289=LEGENDA!$D$31,E289=LEGENDA!$D$38),0.15,0))</f>
        <v/>
      </c>
      <c r="P289" s="140" t="str">
        <f>IF(L289="","",IF(AND(E289=LEGENDA!$D$39,H289=""),"BRAK kol.7",IF(AND(F289=LEGENDA!$A$105,H289=""),"BRAK kol.7",IF(AND(F289=LEGENDA!$A$106,H289=""),"BRAK kol.7",IF(AND(F289=LEGENDA!$A$107,H289=""),"BRAK kol.7",IF(AND(F289=LEGENDA!$A$108,H289=""),"BRAK kol.7",IF(AND(F289=LEGENDA!$A$109,H289=""),"BRAK kol.7",L289*O289)))))))</f>
        <v/>
      </c>
      <c r="Q289" s="141" t="str">
        <f t="shared" si="159"/>
        <v/>
      </c>
      <c r="R289" s="142" t="str">
        <f t="shared" si="137"/>
        <v/>
      </c>
      <c r="S289" s="522" t="str">
        <f t="shared" si="138"/>
        <v/>
      </c>
      <c r="T289" s="431" t="str">
        <f t="shared" si="160"/>
        <v/>
      </c>
      <c r="U289" s="523"/>
      <c r="V289" s="431" t="str">
        <f t="shared" si="139"/>
        <v/>
      </c>
      <c r="W289" s="524"/>
      <c r="X289" s="302" t="str">
        <f>IF(U289="","",IF(AND(V289="",W289=""),"",IF(AND(E289=LEGENDA!$D$39,H289=""),"BRAK kol.7",IF(AND(F289=LEGENDA!$A$105,H289="",E289=LEGENDA!$D$35),V289*W289,IF(AND(F289=LEGENDA!$A$105,H289="",E289=LEGENDA!$D$36),V289*W289,IF(AND(F289=LEGENDA!$A$105,H289=""),"BRAK kol.7",IF(AND(F289=LEGENDA!$A$106,H289=""),"BRAK kol.7",IF(AND(F289=LEGENDA!$A$107,H289=""),"BRAK kol.7",IF(AND(F289=LEGENDA!$A$108,H289=""),"BRAK kol.7",IF(AND(F289=LEGENDA!$A$109,H289=""),"BRAK kol.7",IF(AND(U289&gt;0,W289=""),"Brakkol21",IF(OR(T289="Błąd kol. 7",T289="Błąd kol.8"),T289,IF(AND(H289="",I289=""),"BRAKkol7-8",V289*W289)))))))))))))</f>
        <v/>
      </c>
      <c r="Y289" s="523"/>
      <c r="Z289" s="431" t="str">
        <f t="shared" si="140"/>
        <v/>
      </c>
      <c r="AA289" s="524"/>
      <c r="AB289" s="525" t="str">
        <f>IF(OR(Y289="",Z289="",AA289=""),"",IF(AND(E289=LEGENDA!$D$39,H289=""),"BRAK kol.7",IF(AND(F289=LEGENDA!$A$105,H289=""),"BRAK kol.7",IF(AND(F289=LEGENDA!$A$106,H289=""),"BRAK kol.7",IF(AND(F289=LEGENDA!$A$107,H289=""),"BRAK kol.7",IF(AND(F289=LEGENDA!$A$108,H289=""),"BRAK kol.7",IF(AND(F289=LEGENDA!$A$109,H289=""),"BRAK kol.7",Z289*AA289)))))))</f>
        <v/>
      </c>
      <c r="AC289" s="302" t="str">
        <f t="shared" si="161"/>
        <v/>
      </c>
      <c r="AD289" s="143" t="str">
        <f>IFERROR(IF(OR(J289="",AC289=""),"",IF(AND(E289=LEGENDA!$D$39,H289="",I289=""),"BRAK kol.7",AC289*$J289)),"BRAK kol.7")</f>
        <v/>
      </c>
      <c r="AE289" s="527" t="str">
        <f t="shared" si="141"/>
        <v/>
      </c>
      <c r="AF289" s="526" t="str">
        <f t="shared" si="142"/>
        <v/>
      </c>
      <c r="AG289" s="526" t="str">
        <f t="shared" si="143"/>
        <v/>
      </c>
      <c r="AH289" s="526" t="str">
        <f t="shared" si="162"/>
        <v/>
      </c>
      <c r="AI289" s="528"/>
      <c r="AJ289" s="529"/>
      <c r="AK289" s="286" t="str">
        <f t="shared" si="163"/>
        <v/>
      </c>
      <c r="AL289" s="287" t="str">
        <f t="shared" si="144"/>
        <v/>
      </c>
      <c r="AM289" s="287" t="str">
        <f t="shared" si="145"/>
        <v/>
      </c>
      <c r="AN289" s="530" t="str">
        <f>IF('ZASOBY N'!BD286="","",'ZASOBY N'!BD286)</f>
        <v/>
      </c>
      <c r="AO289" s="531"/>
      <c r="AP289" s="333">
        <f t="shared" si="164"/>
        <v>0</v>
      </c>
      <c r="AQ289" s="333">
        <f t="shared" si="167"/>
        <v>0</v>
      </c>
      <c r="AR289" s="333">
        <f t="shared" si="167"/>
        <v>0</v>
      </c>
      <c r="AS289" s="333">
        <f t="shared" si="165"/>
        <v>0</v>
      </c>
      <c r="AT289" s="333">
        <f t="shared" si="146"/>
        <v>0</v>
      </c>
      <c r="AU289" s="333">
        <f t="shared" si="166"/>
        <v>0</v>
      </c>
      <c r="AV289" s="532" t="str">
        <f>IF(BJ289=0,"",NN!BJ289)</f>
        <v/>
      </c>
      <c r="AW289" s="460" t="str">
        <f>IF('UPR BILANS N'!W287="","",'UPR BILANS N'!W287)</f>
        <v/>
      </c>
      <c r="AX289" s="533" t="str">
        <f t="shared" si="147"/>
        <v/>
      </c>
      <c r="AY289" s="533"/>
      <c r="AZ289" s="533"/>
      <c r="BA289" s="533"/>
      <c r="BB289" s="533"/>
      <c r="BC289" s="533"/>
      <c r="BD289" s="533"/>
      <c r="BE289" s="533"/>
      <c r="BF289" s="533"/>
      <c r="BG289" s="533"/>
      <c r="BH289" s="533"/>
      <c r="BI289" s="533"/>
      <c r="BJ289" s="414">
        <f>IFERROR(IF(AND(BL289=1,BM289=1,SUMIF($C289:$C$525,$C289,$AH289:$AH$525)=$BN289),$BN289,IF($BO289&gt;0,$BO289,IF(AND(B289=B290,C289=C290,D289=D290,J289=J290),AH289+AH290,IF(AND(COUNTIF($C$13:$C288,$C289)&gt;=1,COUNTIF($D$13:$D288,$D289)&gt;=1),0,IF(AND(SUMIF($B289:$B$525,$B289,$AH289:$AH$525)&gt;$AH289,SUMIF($C289:$C$525,$C289,$AH289:$AH$525)&gt;$AH289,SUMIF($D289:$D$525,$D289,$AH289:$AH$525)&gt;$AH289),SUMIF($C289:$C$525,$C289,$BN289:$BN$525),0))))),0)</f>
        <v>0</v>
      </c>
      <c r="BK289" s="534"/>
      <c r="BL289" s="535">
        <f>COUNTIFS('ZASOBY N'!$B286:$B$525,'ZASOBY N'!$B286,'ZASOBY N'!$C286:'ZASOBY N'!$C$525,'ZASOBY N'!$C286,'ZASOBY N'!$D286:'ZASOBY N'!$D$525,'ZASOBY N'!$D286,'ZASOBY N'!$H286:'ZASOBY N'!$H$525,'ZASOBY N'!$H286 )</f>
        <v>0</v>
      </c>
      <c r="BM289" s="536">
        <f>COUNTIFS('ZASOBY N'!$B$10:$B286,'ZASOBY N'!$B286,'ZASOBY N'!$C$10:'ZASOBY N'!$C286,'ZASOBY N'!$C286,'ZASOBY N'!$D$10:'ZASOBY N'!$D286,'ZASOBY N'!$D286,'ZASOBY N'!$H$10:'ZASOBY N'!$H286,'ZASOBY N'!$H286 )</f>
        <v>0</v>
      </c>
      <c r="BN289" s="537">
        <f t="shared" si="148"/>
        <v>0</v>
      </c>
      <c r="BO289" s="538">
        <f t="shared" si="149"/>
        <v>0</v>
      </c>
      <c r="BP289" s="533"/>
      <c r="BQ289" s="533"/>
      <c r="BR289" s="533"/>
      <c r="BS289" s="533"/>
      <c r="BT289" s="533"/>
      <c r="BU289" s="533"/>
      <c r="BV289" s="533"/>
      <c r="BW289" s="539" t="str">
        <f t="shared" si="150"/>
        <v/>
      </c>
      <c r="BX289" s="439" t="str">
        <f>IF(E289=0,"",NN!E289)</f>
        <v/>
      </c>
      <c r="BY289" s="396" t="str">
        <f>IF(A289="","",NN!A289)</f>
        <v/>
      </c>
      <c r="BZ289" s="428" t="str">
        <f>IF(OR(E289=LEGENDA!$D$30,E289=LEGENDA!$D$31,E289=LEGENDA!$D$32,E289=LEGENDA!$D$33,E289=LEGENDA!$D$34,E289=LEGENDA!$D$35,E289=LEGENDA!$D$36,E289=LEGENDA!$D$37),AV289,"")</f>
        <v/>
      </c>
      <c r="CA289" s="428" t="str">
        <f>IF(OR(E289=LEGENDA!$D$30,E289=LEGENDA!$D$31,E289=LEGENDA!$D$32,E289=LEGENDA!$D$33,E289=LEGENDA!$D$34,E289=LEGENDA!$D$35,E289=LEGENDA!$D$36,E289=LEGENDA!$D$37),AG289,"")</f>
        <v/>
      </c>
      <c r="CB289" s="397" t="str">
        <f t="shared" si="151"/>
        <v/>
      </c>
      <c r="CC289" s="397" t="str">
        <f t="shared" si="152"/>
        <v/>
      </c>
      <c r="CD289" s="397" t="str">
        <f t="shared" si="153"/>
        <v/>
      </c>
      <c r="CE289" s="397" t="str">
        <f t="shared" si="154"/>
        <v/>
      </c>
      <c r="CF289" s="397" t="str">
        <f t="shared" si="155"/>
        <v/>
      </c>
      <c r="CG289" s="397" t="str">
        <f t="shared" si="156"/>
        <v/>
      </c>
      <c r="CH289" s="397" t="str">
        <f>IF(OR(E289=LEGENDA!$D$28,E289=LEGENDA!$D$29,E289=LEGENDA!$D$30,E289=LEGENDA!$D$31,E289=LEGENDA!$D$32,E289=LEGENDA!$D$33,E289=LEGENDA!$D$34,E289=LEGENDA!$D$35,E289=LEGENDA!$D$36,E289=LEGENDA!$D$39),1,"")</f>
        <v/>
      </c>
      <c r="CI289" s="397" t="str">
        <f t="shared" si="157"/>
        <v/>
      </c>
      <c r="CJ289" s="397" t="str">
        <f t="shared" si="158"/>
        <v/>
      </c>
    </row>
    <row r="290" spans="1:88" s="50" customFormat="1" ht="16.2" customHeight="1" thickBot="1" x14ac:dyDescent="0.3">
      <c r="A290" s="514" t="str">
        <f>IF('ZASOBY N'!A287="","",'ZASOBY N'!A287)</f>
        <v/>
      </c>
      <c r="B290" s="515" t="str">
        <f>IF('ZASOBY N'!B287="","",'ZASOBY N'!B287)</f>
        <v/>
      </c>
      <c r="C290" s="515" t="str">
        <f>IF('ZASOBY N'!C287="","",'ZASOBY N'!C287)</f>
        <v/>
      </c>
      <c r="D290" s="516" t="str">
        <f>IF('ZASOBY N'!D287="","",'ZASOBY N'!D287)</f>
        <v/>
      </c>
      <c r="E290" s="404"/>
      <c r="F290" s="517"/>
      <c r="G290" s="518"/>
      <c r="H290" s="301"/>
      <c r="I290" s="301"/>
      <c r="J290" s="147" t="str">
        <f>IF('ZASOBY N'!$F287="","",'ZASOBY N'!$F287)</f>
        <v/>
      </c>
      <c r="K290" s="519"/>
      <c r="L290" s="520" t="str">
        <f t="shared" si="136"/>
        <v/>
      </c>
      <c r="M290" s="521"/>
      <c r="N290" s="521"/>
      <c r="O290" s="140" t="str">
        <f>IF(L290="","",IF(OR(E290=LEGENDA!$D$28,E290=LEGENDA!$D$29,E290=LEGENDA!$D$31,E290=LEGENDA!$D$38),0.15,0))</f>
        <v/>
      </c>
      <c r="P290" s="140" t="str">
        <f>IF(L290="","",IF(AND(E290=LEGENDA!$D$39,H290=""),"BRAK kol.7",IF(AND(F290=LEGENDA!$A$105,H290=""),"BRAK kol.7",IF(AND(F290=LEGENDA!$A$106,H290=""),"BRAK kol.7",IF(AND(F290=LEGENDA!$A$107,H290=""),"BRAK kol.7",IF(AND(F290=LEGENDA!$A$108,H290=""),"BRAK kol.7",IF(AND(F290=LEGENDA!$A$109,H290=""),"BRAK kol.7",L290*O290)))))))</f>
        <v/>
      </c>
      <c r="Q290" s="141" t="str">
        <f t="shared" si="159"/>
        <v/>
      </c>
      <c r="R290" s="142" t="str">
        <f t="shared" si="137"/>
        <v/>
      </c>
      <c r="S290" s="522" t="str">
        <f t="shared" si="138"/>
        <v/>
      </c>
      <c r="T290" s="431" t="str">
        <f t="shared" si="160"/>
        <v/>
      </c>
      <c r="U290" s="523"/>
      <c r="V290" s="431" t="str">
        <f t="shared" si="139"/>
        <v/>
      </c>
      <c r="W290" s="524"/>
      <c r="X290" s="302" t="str">
        <f>IF(U290="","",IF(AND(V290="",W290=""),"",IF(AND(E290=LEGENDA!$D$39,H290=""),"BRAK kol.7",IF(AND(F290=LEGENDA!$A$105,H290="",E290=LEGENDA!$D$35),V290*W290,IF(AND(F290=LEGENDA!$A$105,H290="",E290=LEGENDA!$D$36),V290*W290,IF(AND(F290=LEGENDA!$A$105,H290=""),"BRAK kol.7",IF(AND(F290=LEGENDA!$A$106,H290=""),"BRAK kol.7",IF(AND(F290=LEGENDA!$A$107,H290=""),"BRAK kol.7",IF(AND(F290=LEGENDA!$A$108,H290=""),"BRAK kol.7",IF(AND(F290=LEGENDA!$A$109,H290=""),"BRAK kol.7",IF(AND(U290&gt;0,W290=""),"Brakkol21",IF(OR(T290="Błąd kol. 7",T290="Błąd kol.8"),T290,IF(AND(H290="",I290=""),"BRAKkol7-8",V290*W290)))))))))))))</f>
        <v/>
      </c>
      <c r="Y290" s="523"/>
      <c r="Z290" s="431" t="str">
        <f t="shared" si="140"/>
        <v/>
      </c>
      <c r="AA290" s="524"/>
      <c r="AB290" s="525" t="str">
        <f>IF(OR(Y290="",Z290="",AA290=""),"",IF(AND(E290=LEGENDA!$D$39,H290=""),"BRAK kol.7",IF(AND(F290=LEGENDA!$A$105,H290=""),"BRAK kol.7",IF(AND(F290=LEGENDA!$A$106,H290=""),"BRAK kol.7",IF(AND(F290=LEGENDA!$A$107,H290=""),"BRAK kol.7",IF(AND(F290=LEGENDA!$A$108,H290=""),"BRAK kol.7",IF(AND(F290=LEGENDA!$A$109,H290=""),"BRAK kol.7",Z290*AA290)))))))</f>
        <v/>
      </c>
      <c r="AC290" s="302" t="str">
        <f t="shared" si="161"/>
        <v/>
      </c>
      <c r="AD290" s="143" t="str">
        <f>IFERROR(IF(OR(J290="",AC290=""),"",IF(AND(E290=LEGENDA!$D$39,H290="",I290=""),"BRAK kol.7",AC290*$J290)),"BRAK kol.7")</f>
        <v/>
      </c>
      <c r="AE290" s="527" t="str">
        <f t="shared" si="141"/>
        <v/>
      </c>
      <c r="AF290" s="526" t="str">
        <f t="shared" si="142"/>
        <v/>
      </c>
      <c r="AG290" s="526" t="str">
        <f t="shared" si="143"/>
        <v/>
      </c>
      <c r="AH290" s="526" t="str">
        <f t="shared" si="162"/>
        <v/>
      </c>
      <c r="AI290" s="528"/>
      <c r="AJ290" s="529"/>
      <c r="AK290" s="286" t="str">
        <f t="shared" si="163"/>
        <v/>
      </c>
      <c r="AL290" s="287" t="str">
        <f t="shared" si="144"/>
        <v/>
      </c>
      <c r="AM290" s="287" t="str">
        <f t="shared" si="145"/>
        <v/>
      </c>
      <c r="AN290" s="530" t="str">
        <f>IF('ZASOBY N'!BD287="","",'ZASOBY N'!BD287)</f>
        <v/>
      </c>
      <c r="AO290" s="531"/>
      <c r="AP290" s="333">
        <f t="shared" si="164"/>
        <v>0</v>
      </c>
      <c r="AQ290" s="333">
        <f t="shared" si="167"/>
        <v>0</v>
      </c>
      <c r="AR290" s="333">
        <f t="shared" si="167"/>
        <v>0</v>
      </c>
      <c r="AS290" s="333">
        <f t="shared" si="165"/>
        <v>0</v>
      </c>
      <c r="AT290" s="333">
        <f t="shared" si="146"/>
        <v>0</v>
      </c>
      <c r="AU290" s="333">
        <f t="shared" si="166"/>
        <v>0</v>
      </c>
      <c r="AV290" s="532" t="str">
        <f>IF(BJ290=0,"",NN!BJ290)</f>
        <v/>
      </c>
      <c r="AW290" s="460" t="str">
        <f>IF('UPR BILANS N'!W288="","",'UPR BILANS N'!W288)</f>
        <v/>
      </c>
      <c r="AX290" s="533" t="str">
        <f t="shared" si="147"/>
        <v/>
      </c>
      <c r="AY290" s="533"/>
      <c r="AZ290" s="533"/>
      <c r="BA290" s="533"/>
      <c r="BB290" s="533"/>
      <c r="BC290" s="533"/>
      <c r="BD290" s="533"/>
      <c r="BE290" s="533"/>
      <c r="BF290" s="533"/>
      <c r="BG290" s="533"/>
      <c r="BH290" s="533"/>
      <c r="BI290" s="533"/>
      <c r="BJ290" s="414">
        <f>IFERROR(IF(AND(BL290=1,BM290=1,SUMIF($C290:$C$525,$C290,$AH290:$AH$525)=$BN290),$BN290,IF($BO290&gt;0,$BO290,IF(AND(B290=B291,C290=C291,D290=D291,J290=J291),AH290+AH291,IF(AND(COUNTIF($C$13:$C289,$C290)&gt;=1,COUNTIF($D$13:$D289,$D290)&gt;=1),0,IF(AND(SUMIF($B290:$B$525,$B290,$AH290:$AH$525)&gt;$AH290,SUMIF($C290:$C$525,$C290,$AH290:$AH$525)&gt;$AH290,SUMIF($D290:$D$525,$D290,$AH290:$AH$525)&gt;$AH290),SUMIF($C290:$C$525,$C290,$BN290:$BN$525),0))))),0)</f>
        <v>0</v>
      </c>
      <c r="BK290" s="534"/>
      <c r="BL290" s="535">
        <f>COUNTIFS('ZASOBY N'!$B287:$B$525,'ZASOBY N'!$B287,'ZASOBY N'!$C287:'ZASOBY N'!$C$525,'ZASOBY N'!$C287,'ZASOBY N'!$D287:'ZASOBY N'!$D$525,'ZASOBY N'!$D287,'ZASOBY N'!$H287:'ZASOBY N'!$H$525,'ZASOBY N'!$H287 )</f>
        <v>0</v>
      </c>
      <c r="BM290" s="536">
        <f>COUNTIFS('ZASOBY N'!$B$10:$B287,'ZASOBY N'!$B287,'ZASOBY N'!$C$10:'ZASOBY N'!$C287,'ZASOBY N'!$C287,'ZASOBY N'!$D$10:'ZASOBY N'!$D287,'ZASOBY N'!$D287,'ZASOBY N'!$H$10:'ZASOBY N'!$H287,'ZASOBY N'!$H287 )</f>
        <v>0</v>
      </c>
      <c r="BN290" s="537">
        <f t="shared" si="148"/>
        <v>0</v>
      </c>
      <c r="BO290" s="538">
        <f t="shared" si="149"/>
        <v>0</v>
      </c>
      <c r="BP290" s="533"/>
      <c r="BQ290" s="533"/>
      <c r="BR290" s="533"/>
      <c r="BS290" s="533"/>
      <c r="BT290" s="533"/>
      <c r="BU290" s="533"/>
      <c r="BV290" s="533"/>
      <c r="BW290" s="539" t="str">
        <f t="shared" si="150"/>
        <v/>
      </c>
      <c r="BX290" s="439" t="str">
        <f>IF(E290=0,"",NN!E290)</f>
        <v/>
      </c>
      <c r="BY290" s="396" t="str">
        <f>IF(A290="","",NN!A290)</f>
        <v/>
      </c>
      <c r="BZ290" s="428" t="str">
        <f>IF(OR(E290=LEGENDA!$D$30,E290=LEGENDA!$D$31,E290=LEGENDA!$D$32,E290=LEGENDA!$D$33,E290=LEGENDA!$D$34,E290=LEGENDA!$D$35,E290=LEGENDA!$D$36,E290=LEGENDA!$D$37),AV290,"")</f>
        <v/>
      </c>
      <c r="CA290" s="428" t="str">
        <f>IF(OR(E290=LEGENDA!$D$30,E290=LEGENDA!$D$31,E290=LEGENDA!$D$32,E290=LEGENDA!$D$33,E290=LEGENDA!$D$34,E290=LEGENDA!$D$35,E290=LEGENDA!$D$36,E290=LEGENDA!$D$37),AG290,"")</f>
        <v/>
      </c>
      <c r="CB290" s="397" t="str">
        <f t="shared" si="151"/>
        <v/>
      </c>
      <c r="CC290" s="397" t="str">
        <f t="shared" si="152"/>
        <v/>
      </c>
      <c r="CD290" s="397" t="str">
        <f t="shared" si="153"/>
        <v/>
      </c>
      <c r="CE290" s="397" t="str">
        <f t="shared" si="154"/>
        <v/>
      </c>
      <c r="CF290" s="397" t="str">
        <f t="shared" si="155"/>
        <v/>
      </c>
      <c r="CG290" s="397" t="str">
        <f t="shared" si="156"/>
        <v/>
      </c>
      <c r="CH290" s="397" t="str">
        <f>IF(OR(E290=LEGENDA!$D$28,E290=LEGENDA!$D$29,E290=LEGENDA!$D$30,E290=LEGENDA!$D$31,E290=LEGENDA!$D$32,E290=LEGENDA!$D$33,E290=LEGENDA!$D$34,E290=LEGENDA!$D$35,E290=LEGENDA!$D$36,E290=LEGENDA!$D$39),1,"")</f>
        <v/>
      </c>
      <c r="CI290" s="397" t="str">
        <f t="shared" si="157"/>
        <v/>
      </c>
      <c r="CJ290" s="397" t="str">
        <f t="shared" si="158"/>
        <v/>
      </c>
    </row>
    <row r="291" spans="1:88" s="50" customFormat="1" ht="16.2" customHeight="1" thickBot="1" x14ac:dyDescent="0.3">
      <c r="A291" s="514" t="str">
        <f>IF('ZASOBY N'!A288="","",'ZASOBY N'!A288)</f>
        <v/>
      </c>
      <c r="B291" s="515" t="str">
        <f>IF('ZASOBY N'!B288="","",'ZASOBY N'!B288)</f>
        <v/>
      </c>
      <c r="C291" s="515" t="str">
        <f>IF('ZASOBY N'!C288="","",'ZASOBY N'!C288)</f>
        <v/>
      </c>
      <c r="D291" s="516" t="str">
        <f>IF('ZASOBY N'!D288="","",'ZASOBY N'!D288)</f>
        <v/>
      </c>
      <c r="E291" s="404"/>
      <c r="F291" s="517"/>
      <c r="G291" s="518"/>
      <c r="H291" s="301"/>
      <c r="I291" s="301"/>
      <c r="J291" s="147" t="str">
        <f>IF('ZASOBY N'!$F288="","",'ZASOBY N'!$F288)</f>
        <v/>
      </c>
      <c r="K291" s="519"/>
      <c r="L291" s="520" t="str">
        <f t="shared" si="136"/>
        <v/>
      </c>
      <c r="M291" s="521"/>
      <c r="N291" s="521"/>
      <c r="O291" s="140" t="str">
        <f>IF(L291="","",IF(OR(E291=LEGENDA!$D$28,E291=LEGENDA!$D$29,E291=LEGENDA!$D$31,E291=LEGENDA!$D$38),0.15,0))</f>
        <v/>
      </c>
      <c r="P291" s="140" t="str">
        <f>IF(L291="","",IF(AND(E291=LEGENDA!$D$39,H291=""),"BRAK kol.7",IF(AND(F291=LEGENDA!$A$105,H291=""),"BRAK kol.7",IF(AND(F291=LEGENDA!$A$106,H291=""),"BRAK kol.7",IF(AND(F291=LEGENDA!$A$107,H291=""),"BRAK kol.7",IF(AND(F291=LEGENDA!$A$108,H291=""),"BRAK kol.7",IF(AND(F291=LEGENDA!$A$109,H291=""),"BRAK kol.7",L291*O291)))))))</f>
        <v/>
      </c>
      <c r="Q291" s="141" t="str">
        <f t="shared" si="159"/>
        <v/>
      </c>
      <c r="R291" s="142" t="str">
        <f t="shared" si="137"/>
        <v/>
      </c>
      <c r="S291" s="522" t="str">
        <f t="shared" si="138"/>
        <v/>
      </c>
      <c r="T291" s="431" t="str">
        <f t="shared" si="160"/>
        <v/>
      </c>
      <c r="U291" s="523"/>
      <c r="V291" s="431" t="str">
        <f t="shared" si="139"/>
        <v/>
      </c>
      <c r="W291" s="524"/>
      <c r="X291" s="302" t="str">
        <f>IF(U291="","",IF(AND(V291="",W291=""),"",IF(AND(E291=LEGENDA!$D$39,H291=""),"BRAK kol.7",IF(AND(F291=LEGENDA!$A$105,H291="",E291=LEGENDA!$D$35),V291*W291,IF(AND(F291=LEGENDA!$A$105,H291="",E291=LEGENDA!$D$36),V291*W291,IF(AND(F291=LEGENDA!$A$105,H291=""),"BRAK kol.7",IF(AND(F291=LEGENDA!$A$106,H291=""),"BRAK kol.7",IF(AND(F291=LEGENDA!$A$107,H291=""),"BRAK kol.7",IF(AND(F291=LEGENDA!$A$108,H291=""),"BRAK kol.7",IF(AND(F291=LEGENDA!$A$109,H291=""),"BRAK kol.7",IF(AND(U291&gt;0,W291=""),"Brakkol21",IF(OR(T291="Błąd kol. 7",T291="Błąd kol.8"),T291,IF(AND(H291="",I291=""),"BRAKkol7-8",V291*W291)))))))))))))</f>
        <v/>
      </c>
      <c r="Y291" s="523"/>
      <c r="Z291" s="431" t="str">
        <f t="shared" si="140"/>
        <v/>
      </c>
      <c r="AA291" s="524"/>
      <c r="AB291" s="525" t="str">
        <f>IF(OR(Y291="",Z291="",AA291=""),"",IF(AND(E291=LEGENDA!$D$39,H291=""),"BRAK kol.7",IF(AND(F291=LEGENDA!$A$105,H291=""),"BRAK kol.7",IF(AND(F291=LEGENDA!$A$106,H291=""),"BRAK kol.7",IF(AND(F291=LEGENDA!$A$107,H291=""),"BRAK kol.7",IF(AND(F291=LEGENDA!$A$108,H291=""),"BRAK kol.7",IF(AND(F291=LEGENDA!$A$109,H291=""),"BRAK kol.7",Z291*AA291)))))))</f>
        <v/>
      </c>
      <c r="AC291" s="302" t="str">
        <f t="shared" si="161"/>
        <v/>
      </c>
      <c r="AD291" s="143" t="str">
        <f>IFERROR(IF(OR(J291="",AC291=""),"",IF(AND(E291=LEGENDA!$D$39,H291="",I291=""),"BRAK kol.7",AC291*$J291)),"BRAK kol.7")</f>
        <v/>
      </c>
      <c r="AE291" s="527" t="str">
        <f t="shared" si="141"/>
        <v/>
      </c>
      <c r="AF291" s="526" t="str">
        <f t="shared" si="142"/>
        <v/>
      </c>
      <c r="AG291" s="526" t="str">
        <f t="shared" si="143"/>
        <v/>
      </c>
      <c r="AH291" s="526" t="str">
        <f t="shared" si="162"/>
        <v/>
      </c>
      <c r="AI291" s="528"/>
      <c r="AJ291" s="529"/>
      <c r="AK291" s="286" t="str">
        <f t="shared" si="163"/>
        <v/>
      </c>
      <c r="AL291" s="287" t="str">
        <f t="shared" si="144"/>
        <v/>
      </c>
      <c r="AM291" s="287" t="str">
        <f t="shared" si="145"/>
        <v/>
      </c>
      <c r="AN291" s="530" t="str">
        <f>IF('ZASOBY N'!BD288="","",'ZASOBY N'!BD288)</f>
        <v/>
      </c>
      <c r="AO291" s="531"/>
      <c r="AP291" s="333">
        <f t="shared" si="164"/>
        <v>0</v>
      </c>
      <c r="AQ291" s="333">
        <f t="shared" si="167"/>
        <v>0</v>
      </c>
      <c r="AR291" s="333">
        <f t="shared" si="167"/>
        <v>0</v>
      </c>
      <c r="AS291" s="333">
        <f t="shared" si="165"/>
        <v>0</v>
      </c>
      <c r="AT291" s="333">
        <f t="shared" si="146"/>
        <v>0</v>
      </c>
      <c r="AU291" s="333">
        <f t="shared" si="166"/>
        <v>0</v>
      </c>
      <c r="AV291" s="532" t="str">
        <f>IF(BJ291=0,"",NN!BJ291)</f>
        <v/>
      </c>
      <c r="AW291" s="460" t="str">
        <f>IF('UPR BILANS N'!W289="","",'UPR BILANS N'!W289)</f>
        <v/>
      </c>
      <c r="AX291" s="533" t="str">
        <f t="shared" si="147"/>
        <v/>
      </c>
      <c r="AY291" s="533"/>
      <c r="AZ291" s="533"/>
      <c r="BA291" s="533"/>
      <c r="BB291" s="533"/>
      <c r="BC291" s="533"/>
      <c r="BD291" s="533"/>
      <c r="BE291" s="533"/>
      <c r="BF291" s="533"/>
      <c r="BG291" s="533"/>
      <c r="BH291" s="533"/>
      <c r="BI291" s="533"/>
      <c r="BJ291" s="414">
        <f>IFERROR(IF(AND(BL291=1,BM291=1,SUMIF($C291:$C$525,$C291,$AH291:$AH$525)=$BN291),$BN291,IF($BO291&gt;0,$BO291,IF(AND(B291=B292,C291=C292,D291=D292,J291=J292),AH291+AH292,IF(AND(COUNTIF($C$13:$C290,$C291)&gt;=1,COUNTIF($D$13:$D290,$D291)&gt;=1),0,IF(AND(SUMIF($B291:$B$525,$B291,$AH291:$AH$525)&gt;$AH291,SUMIF($C291:$C$525,$C291,$AH291:$AH$525)&gt;$AH291,SUMIF($D291:$D$525,$D291,$AH291:$AH$525)&gt;$AH291),SUMIF($C291:$C$525,$C291,$BN291:$BN$525),0))))),0)</f>
        <v>0</v>
      </c>
      <c r="BK291" s="534"/>
      <c r="BL291" s="535">
        <f>COUNTIFS('ZASOBY N'!$B288:$B$525,'ZASOBY N'!$B288,'ZASOBY N'!$C288:'ZASOBY N'!$C$525,'ZASOBY N'!$C288,'ZASOBY N'!$D288:'ZASOBY N'!$D$525,'ZASOBY N'!$D288,'ZASOBY N'!$H288:'ZASOBY N'!$H$525,'ZASOBY N'!$H288 )</f>
        <v>0</v>
      </c>
      <c r="BM291" s="536">
        <f>COUNTIFS('ZASOBY N'!$B$10:$B288,'ZASOBY N'!$B288,'ZASOBY N'!$C$10:'ZASOBY N'!$C288,'ZASOBY N'!$C288,'ZASOBY N'!$D$10:'ZASOBY N'!$D288,'ZASOBY N'!$D288,'ZASOBY N'!$H$10:'ZASOBY N'!$H288,'ZASOBY N'!$H288 )</f>
        <v>0</v>
      </c>
      <c r="BN291" s="537">
        <f t="shared" si="148"/>
        <v>0</v>
      </c>
      <c r="BO291" s="538">
        <f t="shared" si="149"/>
        <v>0</v>
      </c>
      <c r="BP291" s="533"/>
      <c r="BQ291" s="533"/>
      <c r="BR291" s="533"/>
      <c r="BS291" s="533"/>
      <c r="BT291" s="533"/>
      <c r="BU291" s="533"/>
      <c r="BV291" s="533"/>
      <c r="BW291" s="539" t="str">
        <f t="shared" si="150"/>
        <v/>
      </c>
      <c r="BX291" s="439" t="str">
        <f>IF(E291=0,"",NN!E291)</f>
        <v/>
      </c>
      <c r="BY291" s="396" t="str">
        <f>IF(A291="","",NN!A291)</f>
        <v/>
      </c>
      <c r="BZ291" s="428" t="str">
        <f>IF(OR(E291=LEGENDA!$D$30,E291=LEGENDA!$D$31,E291=LEGENDA!$D$32,E291=LEGENDA!$D$33,E291=LEGENDA!$D$34,E291=LEGENDA!$D$35,E291=LEGENDA!$D$36,E291=LEGENDA!$D$37),AV291,"")</f>
        <v/>
      </c>
      <c r="CA291" s="428" t="str">
        <f>IF(OR(E291=LEGENDA!$D$30,E291=LEGENDA!$D$31,E291=LEGENDA!$D$32,E291=LEGENDA!$D$33,E291=LEGENDA!$D$34,E291=LEGENDA!$D$35,E291=LEGENDA!$D$36,E291=LEGENDA!$D$37),AG291,"")</f>
        <v/>
      </c>
      <c r="CB291" s="397" t="str">
        <f t="shared" si="151"/>
        <v/>
      </c>
      <c r="CC291" s="397" t="str">
        <f t="shared" si="152"/>
        <v/>
      </c>
      <c r="CD291" s="397" t="str">
        <f t="shared" si="153"/>
        <v/>
      </c>
      <c r="CE291" s="397" t="str">
        <f t="shared" si="154"/>
        <v/>
      </c>
      <c r="CF291" s="397" t="str">
        <f t="shared" si="155"/>
        <v/>
      </c>
      <c r="CG291" s="397" t="str">
        <f t="shared" si="156"/>
        <v/>
      </c>
      <c r="CH291" s="397" t="str">
        <f>IF(OR(E291=LEGENDA!$D$28,E291=LEGENDA!$D$29,E291=LEGENDA!$D$30,E291=LEGENDA!$D$31,E291=LEGENDA!$D$32,E291=LEGENDA!$D$33,E291=LEGENDA!$D$34,E291=LEGENDA!$D$35,E291=LEGENDA!$D$36,E291=LEGENDA!$D$39),1,"")</f>
        <v/>
      </c>
      <c r="CI291" s="397" t="str">
        <f t="shared" si="157"/>
        <v/>
      </c>
      <c r="CJ291" s="397" t="str">
        <f t="shared" si="158"/>
        <v/>
      </c>
    </row>
    <row r="292" spans="1:88" s="50" customFormat="1" ht="16.2" customHeight="1" thickBot="1" x14ac:dyDescent="0.3">
      <c r="A292" s="514" t="str">
        <f>IF('ZASOBY N'!A289="","",'ZASOBY N'!A289)</f>
        <v/>
      </c>
      <c r="B292" s="515" t="str">
        <f>IF('ZASOBY N'!B289="","",'ZASOBY N'!B289)</f>
        <v/>
      </c>
      <c r="C292" s="515" t="str">
        <f>IF('ZASOBY N'!C289="","",'ZASOBY N'!C289)</f>
        <v/>
      </c>
      <c r="D292" s="516" t="str">
        <f>IF('ZASOBY N'!D289="","",'ZASOBY N'!D289)</f>
        <v/>
      </c>
      <c r="E292" s="404"/>
      <c r="F292" s="517"/>
      <c r="G292" s="518"/>
      <c r="H292" s="301"/>
      <c r="I292" s="301"/>
      <c r="J292" s="147" t="str">
        <f>IF('ZASOBY N'!$F289="","",'ZASOBY N'!$F289)</f>
        <v/>
      </c>
      <c r="K292" s="519"/>
      <c r="L292" s="520" t="str">
        <f t="shared" si="136"/>
        <v/>
      </c>
      <c r="M292" s="521"/>
      <c r="N292" s="521"/>
      <c r="O292" s="140" t="str">
        <f>IF(L292="","",IF(OR(E292=LEGENDA!$D$28,E292=LEGENDA!$D$29,E292=LEGENDA!$D$31,E292=LEGENDA!$D$38),0.15,0))</f>
        <v/>
      </c>
      <c r="P292" s="140" t="str">
        <f>IF(L292="","",IF(AND(E292=LEGENDA!$D$39,H292=""),"BRAK kol.7",IF(AND(F292=LEGENDA!$A$105,H292=""),"BRAK kol.7",IF(AND(F292=LEGENDA!$A$106,H292=""),"BRAK kol.7",IF(AND(F292=LEGENDA!$A$107,H292=""),"BRAK kol.7",IF(AND(F292=LEGENDA!$A$108,H292=""),"BRAK kol.7",IF(AND(F292=LEGENDA!$A$109,H292=""),"BRAK kol.7",L292*O292)))))))</f>
        <v/>
      </c>
      <c r="Q292" s="141" t="str">
        <f t="shared" si="159"/>
        <v/>
      </c>
      <c r="R292" s="142" t="str">
        <f t="shared" si="137"/>
        <v/>
      </c>
      <c r="S292" s="522" t="str">
        <f t="shared" si="138"/>
        <v/>
      </c>
      <c r="T292" s="431" t="str">
        <f t="shared" si="160"/>
        <v/>
      </c>
      <c r="U292" s="523"/>
      <c r="V292" s="431" t="str">
        <f t="shared" si="139"/>
        <v/>
      </c>
      <c r="W292" s="524"/>
      <c r="X292" s="302" t="str">
        <f>IF(U292="","",IF(AND(V292="",W292=""),"",IF(AND(E292=LEGENDA!$D$39,H292=""),"BRAK kol.7",IF(AND(F292=LEGENDA!$A$105,H292="",E292=LEGENDA!$D$35),V292*W292,IF(AND(F292=LEGENDA!$A$105,H292="",E292=LEGENDA!$D$36),V292*W292,IF(AND(F292=LEGENDA!$A$105,H292=""),"BRAK kol.7",IF(AND(F292=LEGENDA!$A$106,H292=""),"BRAK kol.7",IF(AND(F292=LEGENDA!$A$107,H292=""),"BRAK kol.7",IF(AND(F292=LEGENDA!$A$108,H292=""),"BRAK kol.7",IF(AND(F292=LEGENDA!$A$109,H292=""),"BRAK kol.7",IF(AND(U292&gt;0,W292=""),"Brakkol21",IF(OR(T292="Błąd kol. 7",T292="Błąd kol.8"),T292,IF(AND(H292="",I292=""),"BRAKkol7-8",V292*W292)))))))))))))</f>
        <v/>
      </c>
      <c r="Y292" s="523"/>
      <c r="Z292" s="431" t="str">
        <f t="shared" si="140"/>
        <v/>
      </c>
      <c r="AA292" s="524"/>
      <c r="AB292" s="525" t="str">
        <f>IF(OR(Y292="",Z292="",AA292=""),"",IF(AND(E292=LEGENDA!$D$39,H292=""),"BRAK kol.7",IF(AND(F292=LEGENDA!$A$105,H292=""),"BRAK kol.7",IF(AND(F292=LEGENDA!$A$106,H292=""),"BRAK kol.7",IF(AND(F292=LEGENDA!$A$107,H292=""),"BRAK kol.7",IF(AND(F292=LEGENDA!$A$108,H292=""),"BRAK kol.7",IF(AND(F292=LEGENDA!$A$109,H292=""),"BRAK kol.7",Z292*AA292)))))))</f>
        <v/>
      </c>
      <c r="AC292" s="302" t="str">
        <f t="shared" si="161"/>
        <v/>
      </c>
      <c r="AD292" s="143" t="str">
        <f>IFERROR(IF(OR(J292="",AC292=""),"",IF(AND(E292=LEGENDA!$D$39,H292="",I292=""),"BRAK kol.7",AC292*$J292)),"BRAK kol.7")</f>
        <v/>
      </c>
      <c r="AE292" s="527" t="str">
        <f t="shared" si="141"/>
        <v/>
      </c>
      <c r="AF292" s="526" t="str">
        <f t="shared" si="142"/>
        <v/>
      </c>
      <c r="AG292" s="526" t="str">
        <f t="shared" si="143"/>
        <v/>
      </c>
      <c r="AH292" s="526" t="str">
        <f t="shared" si="162"/>
        <v/>
      </c>
      <c r="AI292" s="528"/>
      <c r="AJ292" s="529"/>
      <c r="AK292" s="286" t="str">
        <f t="shared" si="163"/>
        <v/>
      </c>
      <c r="AL292" s="287" t="str">
        <f t="shared" si="144"/>
        <v/>
      </c>
      <c r="AM292" s="287" t="str">
        <f t="shared" si="145"/>
        <v/>
      </c>
      <c r="AN292" s="530" t="str">
        <f>IF('ZASOBY N'!BD289="","",'ZASOBY N'!BD289)</f>
        <v/>
      </c>
      <c r="AO292" s="531"/>
      <c r="AP292" s="333">
        <f t="shared" si="164"/>
        <v>0</v>
      </c>
      <c r="AQ292" s="333">
        <f t="shared" si="167"/>
        <v>0</v>
      </c>
      <c r="AR292" s="333">
        <f t="shared" si="167"/>
        <v>0</v>
      </c>
      <c r="AS292" s="333">
        <f t="shared" si="165"/>
        <v>0</v>
      </c>
      <c r="AT292" s="333">
        <f t="shared" si="146"/>
        <v>0</v>
      </c>
      <c r="AU292" s="333">
        <f t="shared" si="166"/>
        <v>0</v>
      </c>
      <c r="AV292" s="532" t="str">
        <f>IF(BJ292=0,"",NN!BJ292)</f>
        <v/>
      </c>
      <c r="AW292" s="460" t="str">
        <f>IF('UPR BILANS N'!W290="","",'UPR BILANS N'!W290)</f>
        <v/>
      </c>
      <c r="AX292" s="533" t="str">
        <f t="shared" si="147"/>
        <v/>
      </c>
      <c r="AY292" s="533"/>
      <c r="AZ292" s="533"/>
      <c r="BA292" s="533"/>
      <c r="BB292" s="533"/>
      <c r="BC292" s="533"/>
      <c r="BD292" s="533"/>
      <c r="BE292" s="533"/>
      <c r="BF292" s="533"/>
      <c r="BG292" s="533"/>
      <c r="BH292" s="533"/>
      <c r="BI292" s="533"/>
      <c r="BJ292" s="414">
        <f>IFERROR(IF(AND(BL292=1,BM292=1,SUMIF($C292:$C$525,$C292,$AH292:$AH$525)=$BN292),$BN292,IF($BO292&gt;0,$BO292,IF(AND(B292=B293,C292=C293,D292=D293,J292=J293),AH292+AH293,IF(AND(COUNTIF($C$13:$C291,$C292)&gt;=1,COUNTIF($D$13:$D291,$D292)&gt;=1),0,IF(AND(SUMIF($B292:$B$525,$B292,$AH292:$AH$525)&gt;$AH292,SUMIF($C292:$C$525,$C292,$AH292:$AH$525)&gt;$AH292,SUMIF($D292:$D$525,$D292,$AH292:$AH$525)&gt;$AH292),SUMIF($C292:$C$525,$C292,$BN292:$BN$525),0))))),0)</f>
        <v>0</v>
      </c>
      <c r="BK292" s="534"/>
      <c r="BL292" s="535">
        <f>COUNTIFS('ZASOBY N'!$B289:$B$525,'ZASOBY N'!$B289,'ZASOBY N'!$C289:'ZASOBY N'!$C$525,'ZASOBY N'!$C289,'ZASOBY N'!$D289:'ZASOBY N'!$D$525,'ZASOBY N'!$D289,'ZASOBY N'!$H289:'ZASOBY N'!$H$525,'ZASOBY N'!$H289 )</f>
        <v>0</v>
      </c>
      <c r="BM292" s="536">
        <f>COUNTIFS('ZASOBY N'!$B$10:$B289,'ZASOBY N'!$B289,'ZASOBY N'!$C$10:'ZASOBY N'!$C289,'ZASOBY N'!$C289,'ZASOBY N'!$D$10:'ZASOBY N'!$D289,'ZASOBY N'!$D289,'ZASOBY N'!$H$10:'ZASOBY N'!$H289,'ZASOBY N'!$H289 )</f>
        <v>0</v>
      </c>
      <c r="BN292" s="537">
        <f t="shared" si="148"/>
        <v>0</v>
      </c>
      <c r="BO292" s="538">
        <f t="shared" si="149"/>
        <v>0</v>
      </c>
      <c r="BP292" s="533"/>
      <c r="BQ292" s="533"/>
      <c r="BR292" s="533"/>
      <c r="BS292" s="533"/>
      <c r="BT292" s="533"/>
      <c r="BU292" s="533"/>
      <c r="BV292" s="533"/>
      <c r="BW292" s="539" t="str">
        <f t="shared" si="150"/>
        <v/>
      </c>
      <c r="BX292" s="439" t="str">
        <f>IF(E292=0,"",NN!E292)</f>
        <v/>
      </c>
      <c r="BY292" s="396" t="str">
        <f>IF(A292="","",NN!A292)</f>
        <v/>
      </c>
      <c r="BZ292" s="428" t="str">
        <f>IF(OR(E292=LEGENDA!$D$30,E292=LEGENDA!$D$31,E292=LEGENDA!$D$32,E292=LEGENDA!$D$33,E292=LEGENDA!$D$34,E292=LEGENDA!$D$35,E292=LEGENDA!$D$36,E292=LEGENDA!$D$37),AV292,"")</f>
        <v/>
      </c>
      <c r="CA292" s="428" t="str">
        <f>IF(OR(E292=LEGENDA!$D$30,E292=LEGENDA!$D$31,E292=LEGENDA!$D$32,E292=LEGENDA!$D$33,E292=LEGENDA!$D$34,E292=LEGENDA!$D$35,E292=LEGENDA!$D$36,E292=LEGENDA!$D$37),AG292,"")</f>
        <v/>
      </c>
      <c r="CB292" s="397" t="str">
        <f t="shared" si="151"/>
        <v/>
      </c>
      <c r="CC292" s="397" t="str">
        <f t="shared" si="152"/>
        <v/>
      </c>
      <c r="CD292" s="397" t="str">
        <f t="shared" si="153"/>
        <v/>
      </c>
      <c r="CE292" s="397" t="str">
        <f t="shared" si="154"/>
        <v/>
      </c>
      <c r="CF292" s="397" t="str">
        <f t="shared" si="155"/>
        <v/>
      </c>
      <c r="CG292" s="397" t="str">
        <f t="shared" si="156"/>
        <v/>
      </c>
      <c r="CH292" s="397" t="str">
        <f>IF(OR(E292=LEGENDA!$D$28,E292=LEGENDA!$D$29,E292=LEGENDA!$D$30,E292=LEGENDA!$D$31,E292=LEGENDA!$D$32,E292=LEGENDA!$D$33,E292=LEGENDA!$D$34,E292=LEGENDA!$D$35,E292=LEGENDA!$D$36,E292=LEGENDA!$D$39),1,"")</f>
        <v/>
      </c>
      <c r="CI292" s="397" t="str">
        <f t="shared" si="157"/>
        <v/>
      </c>
      <c r="CJ292" s="397" t="str">
        <f t="shared" si="158"/>
        <v/>
      </c>
    </row>
    <row r="293" spans="1:88" s="50" customFormat="1" ht="16.2" customHeight="1" thickBot="1" x14ac:dyDescent="0.3">
      <c r="A293" s="514" t="str">
        <f>IF('ZASOBY N'!A290="","",'ZASOBY N'!A290)</f>
        <v/>
      </c>
      <c r="B293" s="515" t="str">
        <f>IF('ZASOBY N'!B290="","",'ZASOBY N'!B290)</f>
        <v/>
      </c>
      <c r="C293" s="515" t="str">
        <f>IF('ZASOBY N'!C290="","",'ZASOBY N'!C290)</f>
        <v/>
      </c>
      <c r="D293" s="516" t="str">
        <f>IF('ZASOBY N'!D290="","",'ZASOBY N'!D290)</f>
        <v/>
      </c>
      <c r="E293" s="404"/>
      <c r="F293" s="517"/>
      <c r="G293" s="518"/>
      <c r="H293" s="301"/>
      <c r="I293" s="301"/>
      <c r="J293" s="147" t="str">
        <f>IF('ZASOBY N'!$F290="","",'ZASOBY N'!$F290)</f>
        <v/>
      </c>
      <c r="K293" s="519"/>
      <c r="L293" s="520" t="str">
        <f t="shared" si="136"/>
        <v/>
      </c>
      <c r="M293" s="521"/>
      <c r="N293" s="521"/>
      <c r="O293" s="140" t="str">
        <f>IF(L293="","",IF(OR(E293=LEGENDA!$D$28,E293=LEGENDA!$D$29,E293=LEGENDA!$D$31,E293=LEGENDA!$D$38),0.15,0))</f>
        <v/>
      </c>
      <c r="P293" s="140" t="str">
        <f>IF(L293="","",IF(AND(E293=LEGENDA!$D$39,H293=""),"BRAK kol.7",IF(AND(F293=LEGENDA!$A$105,H293=""),"BRAK kol.7",IF(AND(F293=LEGENDA!$A$106,H293=""),"BRAK kol.7",IF(AND(F293=LEGENDA!$A$107,H293=""),"BRAK kol.7",IF(AND(F293=LEGENDA!$A$108,H293=""),"BRAK kol.7",IF(AND(F293=LEGENDA!$A$109,H293=""),"BRAK kol.7",L293*O293)))))))</f>
        <v/>
      </c>
      <c r="Q293" s="141" t="str">
        <f t="shared" si="159"/>
        <v/>
      </c>
      <c r="R293" s="142" t="str">
        <f t="shared" si="137"/>
        <v/>
      </c>
      <c r="S293" s="522" t="str">
        <f t="shared" si="138"/>
        <v/>
      </c>
      <c r="T293" s="431" t="str">
        <f t="shared" si="160"/>
        <v/>
      </c>
      <c r="U293" s="523"/>
      <c r="V293" s="431" t="str">
        <f t="shared" si="139"/>
        <v/>
      </c>
      <c r="W293" s="524"/>
      <c r="X293" s="302" t="str">
        <f>IF(U293="","",IF(AND(V293="",W293=""),"",IF(AND(E293=LEGENDA!$D$39,H293=""),"BRAK kol.7",IF(AND(F293=LEGENDA!$A$105,H293="",E293=LEGENDA!$D$35),V293*W293,IF(AND(F293=LEGENDA!$A$105,H293="",E293=LEGENDA!$D$36),V293*W293,IF(AND(F293=LEGENDA!$A$105,H293=""),"BRAK kol.7",IF(AND(F293=LEGENDA!$A$106,H293=""),"BRAK kol.7",IF(AND(F293=LEGENDA!$A$107,H293=""),"BRAK kol.7",IF(AND(F293=LEGENDA!$A$108,H293=""),"BRAK kol.7",IF(AND(F293=LEGENDA!$A$109,H293=""),"BRAK kol.7",IF(AND(U293&gt;0,W293=""),"Brakkol21",IF(OR(T293="Błąd kol. 7",T293="Błąd kol.8"),T293,IF(AND(H293="",I293=""),"BRAKkol7-8",V293*W293)))))))))))))</f>
        <v/>
      </c>
      <c r="Y293" s="523"/>
      <c r="Z293" s="431" t="str">
        <f t="shared" si="140"/>
        <v/>
      </c>
      <c r="AA293" s="524"/>
      <c r="AB293" s="525" t="str">
        <f>IF(OR(Y293="",Z293="",AA293=""),"",IF(AND(E293=LEGENDA!$D$39,H293=""),"BRAK kol.7",IF(AND(F293=LEGENDA!$A$105,H293=""),"BRAK kol.7",IF(AND(F293=LEGENDA!$A$106,H293=""),"BRAK kol.7",IF(AND(F293=LEGENDA!$A$107,H293=""),"BRAK kol.7",IF(AND(F293=LEGENDA!$A$108,H293=""),"BRAK kol.7",IF(AND(F293=LEGENDA!$A$109,H293=""),"BRAK kol.7",Z293*AA293)))))))</f>
        <v/>
      </c>
      <c r="AC293" s="302" t="str">
        <f t="shared" si="161"/>
        <v/>
      </c>
      <c r="AD293" s="143" t="str">
        <f>IFERROR(IF(OR(J293="",AC293=""),"",IF(AND(E293=LEGENDA!$D$39,H293="",I293=""),"BRAK kol.7",AC293*$J293)),"BRAK kol.7")</f>
        <v/>
      </c>
      <c r="AE293" s="527" t="str">
        <f t="shared" si="141"/>
        <v/>
      </c>
      <c r="AF293" s="526" t="str">
        <f t="shared" si="142"/>
        <v/>
      </c>
      <c r="AG293" s="526" t="str">
        <f t="shared" si="143"/>
        <v/>
      </c>
      <c r="AH293" s="526" t="str">
        <f t="shared" si="162"/>
        <v/>
      </c>
      <c r="AI293" s="528"/>
      <c r="AJ293" s="529"/>
      <c r="AK293" s="286" t="str">
        <f t="shared" si="163"/>
        <v/>
      </c>
      <c r="AL293" s="287" t="str">
        <f t="shared" si="144"/>
        <v/>
      </c>
      <c r="AM293" s="287" t="str">
        <f t="shared" si="145"/>
        <v/>
      </c>
      <c r="AN293" s="530" t="str">
        <f>IF('ZASOBY N'!BD290="","",'ZASOBY N'!BD290)</f>
        <v/>
      </c>
      <c r="AO293" s="531"/>
      <c r="AP293" s="333">
        <f t="shared" si="164"/>
        <v>0</v>
      </c>
      <c r="AQ293" s="333">
        <f t="shared" si="167"/>
        <v>0</v>
      </c>
      <c r="AR293" s="333">
        <f t="shared" si="167"/>
        <v>0</v>
      </c>
      <c r="AS293" s="333">
        <f t="shared" si="165"/>
        <v>0</v>
      </c>
      <c r="AT293" s="333">
        <f t="shared" si="146"/>
        <v>0</v>
      </c>
      <c r="AU293" s="333">
        <f t="shared" si="166"/>
        <v>0</v>
      </c>
      <c r="AV293" s="532" t="str">
        <f>IF(BJ293=0,"",NN!BJ293)</f>
        <v/>
      </c>
      <c r="AW293" s="460" t="str">
        <f>IF('UPR BILANS N'!W291="","",'UPR BILANS N'!W291)</f>
        <v/>
      </c>
      <c r="AX293" s="533" t="str">
        <f t="shared" si="147"/>
        <v/>
      </c>
      <c r="AY293" s="533"/>
      <c r="AZ293" s="533"/>
      <c r="BA293" s="533"/>
      <c r="BB293" s="533"/>
      <c r="BC293" s="533"/>
      <c r="BD293" s="533"/>
      <c r="BE293" s="533"/>
      <c r="BF293" s="533"/>
      <c r="BG293" s="533"/>
      <c r="BH293" s="533"/>
      <c r="BI293" s="533"/>
      <c r="BJ293" s="414">
        <f>IFERROR(IF(AND(BL293=1,BM293=1,SUMIF($C293:$C$525,$C293,$AH293:$AH$525)=$BN293),$BN293,IF($BO293&gt;0,$BO293,IF(AND(B293=B294,C293=C294,D293=D294,J293=J294),AH293+AH294,IF(AND(COUNTIF($C$13:$C292,$C293)&gt;=1,COUNTIF($D$13:$D292,$D293)&gt;=1),0,IF(AND(SUMIF($B293:$B$525,$B293,$AH293:$AH$525)&gt;$AH293,SUMIF($C293:$C$525,$C293,$AH293:$AH$525)&gt;$AH293,SUMIF($D293:$D$525,$D293,$AH293:$AH$525)&gt;$AH293),SUMIF($C293:$C$525,$C293,$BN293:$BN$525),0))))),0)</f>
        <v>0</v>
      </c>
      <c r="BK293" s="534"/>
      <c r="BL293" s="535">
        <f>COUNTIFS('ZASOBY N'!$B290:$B$525,'ZASOBY N'!$B290,'ZASOBY N'!$C290:'ZASOBY N'!$C$525,'ZASOBY N'!$C290,'ZASOBY N'!$D290:'ZASOBY N'!$D$525,'ZASOBY N'!$D290,'ZASOBY N'!$H290:'ZASOBY N'!$H$525,'ZASOBY N'!$H290 )</f>
        <v>0</v>
      </c>
      <c r="BM293" s="536">
        <f>COUNTIFS('ZASOBY N'!$B$10:$B290,'ZASOBY N'!$B290,'ZASOBY N'!$C$10:'ZASOBY N'!$C290,'ZASOBY N'!$C290,'ZASOBY N'!$D$10:'ZASOBY N'!$D290,'ZASOBY N'!$D290,'ZASOBY N'!$H$10:'ZASOBY N'!$H290,'ZASOBY N'!$H290 )</f>
        <v>0</v>
      </c>
      <c r="BN293" s="537">
        <f t="shared" si="148"/>
        <v>0</v>
      </c>
      <c r="BO293" s="538">
        <f t="shared" si="149"/>
        <v>0</v>
      </c>
      <c r="BP293" s="533"/>
      <c r="BQ293" s="533"/>
      <c r="BR293" s="533"/>
      <c r="BS293" s="533"/>
      <c r="BT293" s="533"/>
      <c r="BU293" s="533"/>
      <c r="BV293" s="533"/>
      <c r="BW293" s="539" t="str">
        <f t="shared" si="150"/>
        <v/>
      </c>
      <c r="BX293" s="439" t="str">
        <f>IF(E293=0,"",NN!E293)</f>
        <v/>
      </c>
      <c r="BY293" s="396" t="str">
        <f>IF(A293="","",NN!A293)</f>
        <v/>
      </c>
      <c r="BZ293" s="428" t="str">
        <f>IF(OR(E293=LEGENDA!$D$30,E293=LEGENDA!$D$31,E293=LEGENDA!$D$32,E293=LEGENDA!$D$33,E293=LEGENDA!$D$34,E293=LEGENDA!$D$35,E293=LEGENDA!$D$36,E293=LEGENDA!$D$37),AV293,"")</f>
        <v/>
      </c>
      <c r="CA293" s="428" t="str">
        <f>IF(OR(E293=LEGENDA!$D$30,E293=LEGENDA!$D$31,E293=LEGENDA!$D$32,E293=LEGENDA!$D$33,E293=LEGENDA!$D$34,E293=LEGENDA!$D$35,E293=LEGENDA!$D$36,E293=LEGENDA!$D$37),AG293,"")</f>
        <v/>
      </c>
      <c r="CB293" s="397" t="str">
        <f t="shared" si="151"/>
        <v/>
      </c>
      <c r="CC293" s="397" t="str">
        <f t="shared" si="152"/>
        <v/>
      </c>
      <c r="CD293" s="397" t="str">
        <f t="shared" si="153"/>
        <v/>
      </c>
      <c r="CE293" s="397" t="str">
        <f t="shared" si="154"/>
        <v/>
      </c>
      <c r="CF293" s="397" t="str">
        <f t="shared" si="155"/>
        <v/>
      </c>
      <c r="CG293" s="397" t="str">
        <f t="shared" si="156"/>
        <v/>
      </c>
      <c r="CH293" s="397" t="str">
        <f>IF(OR(E293=LEGENDA!$D$28,E293=LEGENDA!$D$29,E293=LEGENDA!$D$30,E293=LEGENDA!$D$31,E293=LEGENDA!$D$32,E293=LEGENDA!$D$33,E293=LEGENDA!$D$34,E293=LEGENDA!$D$35,E293=LEGENDA!$D$36,E293=LEGENDA!$D$39),1,"")</f>
        <v/>
      </c>
      <c r="CI293" s="397" t="str">
        <f t="shared" si="157"/>
        <v/>
      </c>
      <c r="CJ293" s="397" t="str">
        <f t="shared" si="158"/>
        <v/>
      </c>
    </row>
    <row r="294" spans="1:88" s="50" customFormat="1" ht="16.2" customHeight="1" thickBot="1" x14ac:dyDescent="0.3">
      <c r="A294" s="514" t="str">
        <f>IF('ZASOBY N'!A291="","",'ZASOBY N'!A291)</f>
        <v/>
      </c>
      <c r="B294" s="515" t="str">
        <f>IF('ZASOBY N'!B291="","",'ZASOBY N'!B291)</f>
        <v/>
      </c>
      <c r="C294" s="515" t="str">
        <f>IF('ZASOBY N'!C291="","",'ZASOBY N'!C291)</f>
        <v/>
      </c>
      <c r="D294" s="516" t="str">
        <f>IF('ZASOBY N'!D291="","",'ZASOBY N'!D291)</f>
        <v/>
      </c>
      <c r="E294" s="404"/>
      <c r="F294" s="517"/>
      <c r="G294" s="518"/>
      <c r="H294" s="301"/>
      <c r="I294" s="301"/>
      <c r="J294" s="147" t="str">
        <f>IF('ZASOBY N'!$F291="","",'ZASOBY N'!$F291)</f>
        <v/>
      </c>
      <c r="K294" s="519"/>
      <c r="L294" s="520" t="str">
        <f t="shared" si="136"/>
        <v/>
      </c>
      <c r="M294" s="521"/>
      <c r="N294" s="521"/>
      <c r="O294" s="140" t="str">
        <f>IF(L294="","",IF(OR(E294=LEGENDA!$D$28,E294=LEGENDA!$D$29,E294=LEGENDA!$D$31,E294=LEGENDA!$D$38),0.15,0))</f>
        <v/>
      </c>
      <c r="P294" s="140" t="str">
        <f>IF(L294="","",IF(AND(E294=LEGENDA!$D$39,H294=""),"BRAK kol.7",IF(AND(F294=LEGENDA!$A$105,H294=""),"BRAK kol.7",IF(AND(F294=LEGENDA!$A$106,H294=""),"BRAK kol.7",IF(AND(F294=LEGENDA!$A$107,H294=""),"BRAK kol.7",IF(AND(F294=LEGENDA!$A$108,H294=""),"BRAK kol.7",IF(AND(F294=LEGENDA!$A$109,H294=""),"BRAK kol.7",L294*O294)))))))</f>
        <v/>
      </c>
      <c r="Q294" s="141" t="str">
        <f t="shared" si="159"/>
        <v/>
      </c>
      <c r="R294" s="142" t="str">
        <f t="shared" si="137"/>
        <v/>
      </c>
      <c r="S294" s="522" t="str">
        <f t="shared" si="138"/>
        <v/>
      </c>
      <c r="T294" s="431" t="str">
        <f t="shared" si="160"/>
        <v/>
      </c>
      <c r="U294" s="523"/>
      <c r="V294" s="431" t="str">
        <f t="shared" si="139"/>
        <v/>
      </c>
      <c r="W294" s="524"/>
      <c r="X294" s="302" t="str">
        <f>IF(U294="","",IF(AND(V294="",W294=""),"",IF(AND(E294=LEGENDA!$D$39,H294=""),"BRAK kol.7",IF(AND(F294=LEGENDA!$A$105,H294="",E294=LEGENDA!$D$35),V294*W294,IF(AND(F294=LEGENDA!$A$105,H294="",E294=LEGENDA!$D$36),V294*W294,IF(AND(F294=LEGENDA!$A$105,H294=""),"BRAK kol.7",IF(AND(F294=LEGENDA!$A$106,H294=""),"BRAK kol.7",IF(AND(F294=LEGENDA!$A$107,H294=""),"BRAK kol.7",IF(AND(F294=LEGENDA!$A$108,H294=""),"BRAK kol.7",IF(AND(F294=LEGENDA!$A$109,H294=""),"BRAK kol.7",IF(AND(U294&gt;0,W294=""),"Brakkol21",IF(OR(T294="Błąd kol. 7",T294="Błąd kol.8"),T294,IF(AND(H294="",I294=""),"BRAKkol7-8",V294*W294)))))))))))))</f>
        <v/>
      </c>
      <c r="Y294" s="523"/>
      <c r="Z294" s="431" t="str">
        <f t="shared" si="140"/>
        <v/>
      </c>
      <c r="AA294" s="524"/>
      <c r="AB294" s="525" t="str">
        <f>IF(OR(Y294="",Z294="",AA294=""),"",IF(AND(E294=LEGENDA!$D$39,H294=""),"BRAK kol.7",IF(AND(F294=LEGENDA!$A$105,H294=""),"BRAK kol.7",IF(AND(F294=LEGENDA!$A$106,H294=""),"BRAK kol.7",IF(AND(F294=LEGENDA!$A$107,H294=""),"BRAK kol.7",IF(AND(F294=LEGENDA!$A$108,H294=""),"BRAK kol.7",IF(AND(F294=LEGENDA!$A$109,H294=""),"BRAK kol.7",Z294*AA294)))))))</f>
        <v/>
      </c>
      <c r="AC294" s="302" t="str">
        <f t="shared" si="161"/>
        <v/>
      </c>
      <c r="AD294" s="143" t="str">
        <f>IFERROR(IF(OR(J294="",AC294=""),"",IF(AND(E294=LEGENDA!$D$39,H294="",I294=""),"BRAK kol.7",AC294*$J294)),"BRAK kol.7")</f>
        <v/>
      </c>
      <c r="AE294" s="527" t="str">
        <f t="shared" si="141"/>
        <v/>
      </c>
      <c r="AF294" s="526" t="str">
        <f t="shared" si="142"/>
        <v/>
      </c>
      <c r="AG294" s="526" t="str">
        <f t="shared" si="143"/>
        <v/>
      </c>
      <c r="AH294" s="526" t="str">
        <f t="shared" si="162"/>
        <v/>
      </c>
      <c r="AI294" s="528"/>
      <c r="AJ294" s="529"/>
      <c r="AK294" s="286" t="str">
        <f t="shared" si="163"/>
        <v/>
      </c>
      <c r="AL294" s="287" t="str">
        <f t="shared" si="144"/>
        <v/>
      </c>
      <c r="AM294" s="287" t="str">
        <f t="shared" si="145"/>
        <v/>
      </c>
      <c r="AN294" s="530" t="str">
        <f>IF('ZASOBY N'!BD291="","",'ZASOBY N'!BD291)</f>
        <v/>
      </c>
      <c r="AO294" s="531"/>
      <c r="AP294" s="333">
        <f t="shared" si="164"/>
        <v>0</v>
      </c>
      <c r="AQ294" s="333">
        <f t="shared" si="167"/>
        <v>0</v>
      </c>
      <c r="AR294" s="333">
        <f t="shared" si="167"/>
        <v>0</v>
      </c>
      <c r="AS294" s="333">
        <f t="shared" si="165"/>
        <v>0</v>
      </c>
      <c r="AT294" s="333">
        <f t="shared" si="146"/>
        <v>0</v>
      </c>
      <c r="AU294" s="333">
        <f t="shared" si="166"/>
        <v>0</v>
      </c>
      <c r="AV294" s="532" t="str">
        <f>IF(BJ294=0,"",NN!BJ294)</f>
        <v/>
      </c>
      <c r="AW294" s="460" t="str">
        <f>IF('UPR BILANS N'!W292="","",'UPR BILANS N'!W292)</f>
        <v/>
      </c>
      <c r="AX294" s="533" t="str">
        <f t="shared" si="147"/>
        <v/>
      </c>
      <c r="AY294" s="533"/>
      <c r="AZ294" s="533"/>
      <c r="BA294" s="533"/>
      <c r="BB294" s="533"/>
      <c r="BC294" s="533"/>
      <c r="BD294" s="533"/>
      <c r="BE294" s="533"/>
      <c r="BF294" s="533"/>
      <c r="BG294" s="533"/>
      <c r="BH294" s="533"/>
      <c r="BI294" s="533"/>
      <c r="BJ294" s="414">
        <f>IFERROR(IF(AND(BL294=1,BM294=1,SUMIF($C294:$C$525,$C294,$AH294:$AH$525)=$BN294),$BN294,IF($BO294&gt;0,$BO294,IF(AND(B294=B295,C294=C295,D294=D295,J294=J295),AH294+AH295,IF(AND(COUNTIF($C$13:$C293,$C294)&gt;=1,COUNTIF($D$13:$D293,$D294)&gt;=1),0,IF(AND(SUMIF($B294:$B$525,$B294,$AH294:$AH$525)&gt;$AH294,SUMIF($C294:$C$525,$C294,$AH294:$AH$525)&gt;$AH294,SUMIF($D294:$D$525,$D294,$AH294:$AH$525)&gt;$AH294),SUMIF($C294:$C$525,$C294,$BN294:$BN$525),0))))),0)</f>
        <v>0</v>
      </c>
      <c r="BK294" s="534"/>
      <c r="BL294" s="535">
        <f>COUNTIFS('ZASOBY N'!$B291:$B$525,'ZASOBY N'!$B291,'ZASOBY N'!$C291:'ZASOBY N'!$C$525,'ZASOBY N'!$C291,'ZASOBY N'!$D291:'ZASOBY N'!$D$525,'ZASOBY N'!$D291,'ZASOBY N'!$H291:'ZASOBY N'!$H$525,'ZASOBY N'!$H291 )</f>
        <v>0</v>
      </c>
      <c r="BM294" s="536">
        <f>COUNTIFS('ZASOBY N'!$B$10:$B291,'ZASOBY N'!$B291,'ZASOBY N'!$C$10:'ZASOBY N'!$C291,'ZASOBY N'!$C291,'ZASOBY N'!$D$10:'ZASOBY N'!$D291,'ZASOBY N'!$D291,'ZASOBY N'!$H$10:'ZASOBY N'!$H291,'ZASOBY N'!$H291 )</f>
        <v>0</v>
      </c>
      <c r="BN294" s="537">
        <f t="shared" si="148"/>
        <v>0</v>
      </c>
      <c r="BO294" s="538">
        <f t="shared" si="149"/>
        <v>0</v>
      </c>
      <c r="BP294" s="533"/>
      <c r="BQ294" s="533"/>
      <c r="BR294" s="533"/>
      <c r="BS294" s="533"/>
      <c r="BT294" s="533"/>
      <c r="BU294" s="533"/>
      <c r="BV294" s="533"/>
      <c r="BW294" s="539" t="str">
        <f t="shared" si="150"/>
        <v/>
      </c>
      <c r="BX294" s="439" t="str">
        <f>IF(E294=0,"",NN!E294)</f>
        <v/>
      </c>
      <c r="BY294" s="396" t="str">
        <f>IF(A294="","",NN!A294)</f>
        <v/>
      </c>
      <c r="BZ294" s="428" t="str">
        <f>IF(OR(E294=LEGENDA!$D$30,E294=LEGENDA!$D$31,E294=LEGENDA!$D$32,E294=LEGENDA!$D$33,E294=LEGENDA!$D$34,E294=LEGENDA!$D$35,E294=LEGENDA!$D$36,E294=LEGENDA!$D$37),AV294,"")</f>
        <v/>
      </c>
      <c r="CA294" s="428" t="str">
        <f>IF(OR(E294=LEGENDA!$D$30,E294=LEGENDA!$D$31,E294=LEGENDA!$D$32,E294=LEGENDA!$D$33,E294=LEGENDA!$D$34,E294=LEGENDA!$D$35,E294=LEGENDA!$D$36,E294=LEGENDA!$D$37),AG294,"")</f>
        <v/>
      </c>
      <c r="CB294" s="397" t="str">
        <f t="shared" si="151"/>
        <v/>
      </c>
      <c r="CC294" s="397" t="str">
        <f t="shared" si="152"/>
        <v/>
      </c>
      <c r="CD294" s="397" t="str">
        <f t="shared" si="153"/>
        <v/>
      </c>
      <c r="CE294" s="397" t="str">
        <f t="shared" si="154"/>
        <v/>
      </c>
      <c r="CF294" s="397" t="str">
        <f t="shared" si="155"/>
        <v/>
      </c>
      <c r="CG294" s="397" t="str">
        <f t="shared" si="156"/>
        <v/>
      </c>
      <c r="CH294" s="397" t="str">
        <f>IF(OR(E294=LEGENDA!$D$28,E294=LEGENDA!$D$29,E294=LEGENDA!$D$30,E294=LEGENDA!$D$31,E294=LEGENDA!$D$32,E294=LEGENDA!$D$33,E294=LEGENDA!$D$34,E294=LEGENDA!$D$35,E294=LEGENDA!$D$36,E294=LEGENDA!$D$39),1,"")</f>
        <v/>
      </c>
      <c r="CI294" s="397" t="str">
        <f t="shared" si="157"/>
        <v/>
      </c>
      <c r="CJ294" s="397" t="str">
        <f t="shared" si="158"/>
        <v/>
      </c>
    </row>
    <row r="295" spans="1:88" s="50" customFormat="1" ht="16.2" customHeight="1" thickBot="1" x14ac:dyDescent="0.3">
      <c r="A295" s="514" t="str">
        <f>IF('ZASOBY N'!A292="","",'ZASOBY N'!A292)</f>
        <v/>
      </c>
      <c r="B295" s="515" t="str">
        <f>IF('ZASOBY N'!B292="","",'ZASOBY N'!B292)</f>
        <v/>
      </c>
      <c r="C295" s="515" t="str">
        <f>IF('ZASOBY N'!C292="","",'ZASOBY N'!C292)</f>
        <v/>
      </c>
      <c r="D295" s="516" t="str">
        <f>IF('ZASOBY N'!D292="","",'ZASOBY N'!D292)</f>
        <v/>
      </c>
      <c r="E295" s="404"/>
      <c r="F295" s="517"/>
      <c r="G295" s="518"/>
      <c r="H295" s="301"/>
      <c r="I295" s="301"/>
      <c r="J295" s="147" t="str">
        <f>IF('ZASOBY N'!$F292="","",'ZASOBY N'!$F292)</f>
        <v/>
      </c>
      <c r="K295" s="519"/>
      <c r="L295" s="520" t="str">
        <f t="shared" si="136"/>
        <v/>
      </c>
      <c r="M295" s="521"/>
      <c r="N295" s="521"/>
      <c r="O295" s="140" t="str">
        <f>IF(L295="","",IF(OR(E295=LEGENDA!$D$28,E295=LEGENDA!$D$29,E295=LEGENDA!$D$31,E295=LEGENDA!$D$38),0.15,0))</f>
        <v/>
      </c>
      <c r="P295" s="140" t="str">
        <f>IF(L295="","",IF(AND(E295=LEGENDA!$D$39,H295=""),"BRAK kol.7",IF(AND(F295=LEGENDA!$A$105,H295=""),"BRAK kol.7",IF(AND(F295=LEGENDA!$A$106,H295=""),"BRAK kol.7",IF(AND(F295=LEGENDA!$A$107,H295=""),"BRAK kol.7",IF(AND(F295=LEGENDA!$A$108,H295=""),"BRAK kol.7",IF(AND(F295=LEGENDA!$A$109,H295=""),"BRAK kol.7",L295*O295)))))))</f>
        <v/>
      </c>
      <c r="Q295" s="141" t="str">
        <f t="shared" si="159"/>
        <v/>
      </c>
      <c r="R295" s="142" t="str">
        <f t="shared" si="137"/>
        <v/>
      </c>
      <c r="S295" s="522" t="str">
        <f t="shared" si="138"/>
        <v/>
      </c>
      <c r="T295" s="431" t="str">
        <f t="shared" si="160"/>
        <v/>
      </c>
      <c r="U295" s="523"/>
      <c r="V295" s="431" t="str">
        <f t="shared" si="139"/>
        <v/>
      </c>
      <c r="W295" s="524"/>
      <c r="X295" s="302" t="str">
        <f>IF(U295="","",IF(AND(V295="",W295=""),"",IF(AND(E295=LEGENDA!$D$39,H295=""),"BRAK kol.7",IF(AND(F295=LEGENDA!$A$105,H295="",E295=LEGENDA!$D$35),V295*W295,IF(AND(F295=LEGENDA!$A$105,H295="",E295=LEGENDA!$D$36),V295*W295,IF(AND(F295=LEGENDA!$A$105,H295=""),"BRAK kol.7",IF(AND(F295=LEGENDA!$A$106,H295=""),"BRAK kol.7",IF(AND(F295=LEGENDA!$A$107,H295=""),"BRAK kol.7",IF(AND(F295=LEGENDA!$A$108,H295=""),"BRAK kol.7",IF(AND(F295=LEGENDA!$A$109,H295=""),"BRAK kol.7",IF(AND(U295&gt;0,W295=""),"Brakkol21",IF(OR(T295="Błąd kol. 7",T295="Błąd kol.8"),T295,IF(AND(H295="",I295=""),"BRAKkol7-8",V295*W295)))))))))))))</f>
        <v/>
      </c>
      <c r="Y295" s="523"/>
      <c r="Z295" s="431" t="str">
        <f t="shared" si="140"/>
        <v/>
      </c>
      <c r="AA295" s="524"/>
      <c r="AB295" s="525" t="str">
        <f>IF(OR(Y295="",Z295="",AA295=""),"",IF(AND(E295=LEGENDA!$D$39,H295=""),"BRAK kol.7",IF(AND(F295=LEGENDA!$A$105,H295=""),"BRAK kol.7",IF(AND(F295=LEGENDA!$A$106,H295=""),"BRAK kol.7",IF(AND(F295=LEGENDA!$A$107,H295=""),"BRAK kol.7",IF(AND(F295=LEGENDA!$A$108,H295=""),"BRAK kol.7",IF(AND(F295=LEGENDA!$A$109,H295=""),"BRAK kol.7",Z295*AA295)))))))</f>
        <v/>
      </c>
      <c r="AC295" s="302" t="str">
        <f t="shared" si="161"/>
        <v/>
      </c>
      <c r="AD295" s="143" t="str">
        <f>IFERROR(IF(OR(J295="",AC295=""),"",IF(AND(E295=LEGENDA!$D$39,H295="",I295=""),"BRAK kol.7",AC295*$J295)),"BRAK kol.7")</f>
        <v/>
      </c>
      <c r="AE295" s="527" t="str">
        <f t="shared" si="141"/>
        <v/>
      </c>
      <c r="AF295" s="526" t="str">
        <f t="shared" si="142"/>
        <v/>
      </c>
      <c r="AG295" s="526" t="str">
        <f t="shared" si="143"/>
        <v/>
      </c>
      <c r="AH295" s="526" t="str">
        <f t="shared" si="162"/>
        <v/>
      </c>
      <c r="AI295" s="528"/>
      <c r="AJ295" s="529"/>
      <c r="AK295" s="286" t="str">
        <f t="shared" si="163"/>
        <v/>
      </c>
      <c r="AL295" s="287" t="str">
        <f t="shared" si="144"/>
        <v/>
      </c>
      <c r="AM295" s="287" t="str">
        <f t="shared" si="145"/>
        <v/>
      </c>
      <c r="AN295" s="530" t="str">
        <f>IF('ZASOBY N'!BD292="","",'ZASOBY N'!BD292)</f>
        <v/>
      </c>
      <c r="AO295" s="531"/>
      <c r="AP295" s="333">
        <f t="shared" si="164"/>
        <v>0</v>
      </c>
      <c r="AQ295" s="333">
        <f t="shared" si="167"/>
        <v>0</v>
      </c>
      <c r="AR295" s="333">
        <f t="shared" si="167"/>
        <v>0</v>
      </c>
      <c r="AS295" s="333">
        <f t="shared" si="165"/>
        <v>0</v>
      </c>
      <c r="AT295" s="333">
        <f t="shared" si="146"/>
        <v>0</v>
      </c>
      <c r="AU295" s="333">
        <f t="shared" si="166"/>
        <v>0</v>
      </c>
      <c r="AV295" s="532" t="str">
        <f>IF(BJ295=0,"",NN!BJ295)</f>
        <v/>
      </c>
      <c r="AW295" s="460" t="str">
        <f>IF('UPR BILANS N'!W293="","",'UPR BILANS N'!W293)</f>
        <v/>
      </c>
      <c r="AX295" s="533" t="str">
        <f t="shared" si="147"/>
        <v/>
      </c>
      <c r="AY295" s="533"/>
      <c r="AZ295" s="533"/>
      <c r="BA295" s="533"/>
      <c r="BB295" s="533"/>
      <c r="BC295" s="533"/>
      <c r="BD295" s="533"/>
      <c r="BE295" s="533"/>
      <c r="BF295" s="533"/>
      <c r="BG295" s="533"/>
      <c r="BH295" s="533"/>
      <c r="BI295" s="533"/>
      <c r="BJ295" s="414">
        <f>IFERROR(IF(AND(BL295=1,BM295=1,SUMIF($C295:$C$525,$C295,$AH295:$AH$525)=$BN295),$BN295,IF($BO295&gt;0,$BO295,IF(AND(B295=B296,C295=C296,D295=D296,J295=J296),AH295+AH296,IF(AND(COUNTIF($C$13:$C294,$C295)&gt;=1,COUNTIF($D$13:$D294,$D295)&gt;=1),0,IF(AND(SUMIF($B295:$B$525,$B295,$AH295:$AH$525)&gt;$AH295,SUMIF($C295:$C$525,$C295,$AH295:$AH$525)&gt;$AH295,SUMIF($D295:$D$525,$D295,$AH295:$AH$525)&gt;$AH295),SUMIF($C295:$C$525,$C295,$BN295:$BN$525),0))))),0)</f>
        <v>0</v>
      </c>
      <c r="BK295" s="534"/>
      <c r="BL295" s="535">
        <f>COUNTIFS('ZASOBY N'!$B292:$B$525,'ZASOBY N'!$B292,'ZASOBY N'!$C292:'ZASOBY N'!$C$525,'ZASOBY N'!$C292,'ZASOBY N'!$D292:'ZASOBY N'!$D$525,'ZASOBY N'!$D292,'ZASOBY N'!$H292:'ZASOBY N'!$H$525,'ZASOBY N'!$H292 )</f>
        <v>0</v>
      </c>
      <c r="BM295" s="536">
        <f>COUNTIFS('ZASOBY N'!$B$10:$B292,'ZASOBY N'!$B292,'ZASOBY N'!$C$10:'ZASOBY N'!$C292,'ZASOBY N'!$C292,'ZASOBY N'!$D$10:'ZASOBY N'!$D292,'ZASOBY N'!$D292,'ZASOBY N'!$H$10:'ZASOBY N'!$H292,'ZASOBY N'!$H292 )</f>
        <v>0</v>
      </c>
      <c r="BN295" s="537">
        <f t="shared" si="148"/>
        <v>0</v>
      </c>
      <c r="BO295" s="538">
        <f t="shared" si="149"/>
        <v>0</v>
      </c>
      <c r="BP295" s="533"/>
      <c r="BQ295" s="533"/>
      <c r="BR295" s="533"/>
      <c r="BS295" s="533"/>
      <c r="BT295" s="533"/>
      <c r="BU295" s="533"/>
      <c r="BV295" s="533"/>
      <c r="BW295" s="539" t="str">
        <f t="shared" si="150"/>
        <v/>
      </c>
      <c r="BX295" s="439" t="str">
        <f>IF(E295=0,"",NN!E295)</f>
        <v/>
      </c>
      <c r="BY295" s="396" t="str">
        <f>IF(A295="","",NN!A295)</f>
        <v/>
      </c>
      <c r="BZ295" s="428" t="str">
        <f>IF(OR(E295=LEGENDA!$D$30,E295=LEGENDA!$D$31,E295=LEGENDA!$D$32,E295=LEGENDA!$D$33,E295=LEGENDA!$D$34,E295=LEGENDA!$D$35,E295=LEGENDA!$D$36,E295=LEGENDA!$D$37),AV295,"")</f>
        <v/>
      </c>
      <c r="CA295" s="428" t="str">
        <f>IF(OR(E295=LEGENDA!$D$30,E295=LEGENDA!$D$31,E295=LEGENDA!$D$32,E295=LEGENDA!$D$33,E295=LEGENDA!$D$34,E295=LEGENDA!$D$35,E295=LEGENDA!$D$36,E295=LEGENDA!$D$37),AG295,"")</f>
        <v/>
      </c>
      <c r="CB295" s="397" t="str">
        <f t="shared" si="151"/>
        <v/>
      </c>
      <c r="CC295" s="397" t="str">
        <f t="shared" si="152"/>
        <v/>
      </c>
      <c r="CD295" s="397" t="str">
        <f t="shared" si="153"/>
        <v/>
      </c>
      <c r="CE295" s="397" t="str">
        <f t="shared" si="154"/>
        <v/>
      </c>
      <c r="CF295" s="397" t="str">
        <f t="shared" si="155"/>
        <v/>
      </c>
      <c r="CG295" s="397" t="str">
        <f t="shared" si="156"/>
        <v/>
      </c>
      <c r="CH295" s="397" t="str">
        <f>IF(OR(E295=LEGENDA!$D$28,E295=LEGENDA!$D$29,E295=LEGENDA!$D$30,E295=LEGENDA!$D$31,E295=LEGENDA!$D$32,E295=LEGENDA!$D$33,E295=LEGENDA!$D$34,E295=LEGENDA!$D$35,E295=LEGENDA!$D$36,E295=LEGENDA!$D$39),1,"")</f>
        <v/>
      </c>
      <c r="CI295" s="397" t="str">
        <f t="shared" si="157"/>
        <v/>
      </c>
      <c r="CJ295" s="397" t="str">
        <f t="shared" si="158"/>
        <v/>
      </c>
    </row>
    <row r="296" spans="1:88" s="50" customFormat="1" ht="16.2" customHeight="1" thickBot="1" x14ac:dyDescent="0.3">
      <c r="A296" s="514" t="str">
        <f>IF('ZASOBY N'!A293="","",'ZASOBY N'!A293)</f>
        <v/>
      </c>
      <c r="B296" s="515" t="str">
        <f>IF('ZASOBY N'!B293="","",'ZASOBY N'!B293)</f>
        <v/>
      </c>
      <c r="C296" s="515" t="str">
        <f>IF('ZASOBY N'!C293="","",'ZASOBY N'!C293)</f>
        <v/>
      </c>
      <c r="D296" s="516" t="str">
        <f>IF('ZASOBY N'!D293="","",'ZASOBY N'!D293)</f>
        <v/>
      </c>
      <c r="E296" s="404"/>
      <c r="F296" s="517"/>
      <c r="G296" s="518"/>
      <c r="H296" s="301"/>
      <c r="I296" s="301"/>
      <c r="J296" s="147" t="str">
        <f>IF('ZASOBY N'!$F293="","",'ZASOBY N'!$F293)</f>
        <v/>
      </c>
      <c r="K296" s="519"/>
      <c r="L296" s="520" t="str">
        <f t="shared" si="136"/>
        <v/>
      </c>
      <c r="M296" s="521"/>
      <c r="N296" s="521"/>
      <c r="O296" s="140" t="str">
        <f>IF(L296="","",IF(OR(E296=LEGENDA!$D$28,E296=LEGENDA!$D$29,E296=LEGENDA!$D$31,E296=LEGENDA!$D$38),0.15,0))</f>
        <v/>
      </c>
      <c r="P296" s="140" t="str">
        <f>IF(L296="","",IF(AND(E296=LEGENDA!$D$39,H296=""),"BRAK kol.7",IF(AND(F296=LEGENDA!$A$105,H296=""),"BRAK kol.7",IF(AND(F296=LEGENDA!$A$106,H296=""),"BRAK kol.7",IF(AND(F296=LEGENDA!$A$107,H296=""),"BRAK kol.7",IF(AND(F296=LEGENDA!$A$108,H296=""),"BRAK kol.7",IF(AND(F296=LEGENDA!$A$109,H296=""),"BRAK kol.7",L296*O296)))))))</f>
        <v/>
      </c>
      <c r="Q296" s="141" t="str">
        <f t="shared" si="159"/>
        <v/>
      </c>
      <c r="R296" s="142" t="str">
        <f t="shared" si="137"/>
        <v/>
      </c>
      <c r="S296" s="522" t="str">
        <f t="shared" si="138"/>
        <v/>
      </c>
      <c r="T296" s="431" t="str">
        <f t="shared" si="160"/>
        <v/>
      </c>
      <c r="U296" s="523"/>
      <c r="V296" s="431" t="str">
        <f t="shared" si="139"/>
        <v/>
      </c>
      <c r="W296" s="524"/>
      <c r="X296" s="302" t="str">
        <f>IF(U296="","",IF(AND(V296="",W296=""),"",IF(AND(E296=LEGENDA!$D$39,H296=""),"BRAK kol.7",IF(AND(F296=LEGENDA!$A$105,H296="",E296=LEGENDA!$D$35),V296*W296,IF(AND(F296=LEGENDA!$A$105,H296="",E296=LEGENDA!$D$36),V296*W296,IF(AND(F296=LEGENDA!$A$105,H296=""),"BRAK kol.7",IF(AND(F296=LEGENDA!$A$106,H296=""),"BRAK kol.7",IF(AND(F296=LEGENDA!$A$107,H296=""),"BRAK kol.7",IF(AND(F296=LEGENDA!$A$108,H296=""),"BRAK kol.7",IF(AND(F296=LEGENDA!$A$109,H296=""),"BRAK kol.7",IF(AND(U296&gt;0,W296=""),"Brakkol21",IF(OR(T296="Błąd kol. 7",T296="Błąd kol.8"),T296,IF(AND(H296="",I296=""),"BRAKkol7-8",V296*W296)))))))))))))</f>
        <v/>
      </c>
      <c r="Y296" s="523"/>
      <c r="Z296" s="431" t="str">
        <f t="shared" si="140"/>
        <v/>
      </c>
      <c r="AA296" s="524"/>
      <c r="AB296" s="525" t="str">
        <f>IF(OR(Y296="",Z296="",AA296=""),"",IF(AND(E296=LEGENDA!$D$39,H296=""),"BRAK kol.7",IF(AND(F296=LEGENDA!$A$105,H296=""),"BRAK kol.7",IF(AND(F296=LEGENDA!$A$106,H296=""),"BRAK kol.7",IF(AND(F296=LEGENDA!$A$107,H296=""),"BRAK kol.7",IF(AND(F296=LEGENDA!$A$108,H296=""),"BRAK kol.7",IF(AND(F296=LEGENDA!$A$109,H296=""),"BRAK kol.7",Z296*AA296)))))))</f>
        <v/>
      </c>
      <c r="AC296" s="302" t="str">
        <f t="shared" si="161"/>
        <v/>
      </c>
      <c r="AD296" s="143" t="str">
        <f>IFERROR(IF(OR(J296="",AC296=""),"",IF(AND(E296=LEGENDA!$D$39,H296="",I296=""),"BRAK kol.7",AC296*$J296)),"BRAK kol.7")</f>
        <v/>
      </c>
      <c r="AE296" s="527" t="str">
        <f t="shared" si="141"/>
        <v/>
      </c>
      <c r="AF296" s="526" t="str">
        <f t="shared" si="142"/>
        <v/>
      </c>
      <c r="AG296" s="526" t="str">
        <f t="shared" si="143"/>
        <v/>
      </c>
      <c r="AH296" s="526" t="str">
        <f t="shared" si="162"/>
        <v/>
      </c>
      <c r="AI296" s="528"/>
      <c r="AJ296" s="529"/>
      <c r="AK296" s="286" t="str">
        <f t="shared" si="163"/>
        <v/>
      </c>
      <c r="AL296" s="287" t="str">
        <f t="shared" si="144"/>
        <v/>
      </c>
      <c r="AM296" s="287" t="str">
        <f t="shared" si="145"/>
        <v/>
      </c>
      <c r="AN296" s="530" t="str">
        <f>IF('ZASOBY N'!BD293="","",'ZASOBY N'!BD293)</f>
        <v/>
      </c>
      <c r="AO296" s="531"/>
      <c r="AP296" s="333">
        <f t="shared" si="164"/>
        <v>0</v>
      </c>
      <c r="AQ296" s="333">
        <f t="shared" si="167"/>
        <v>0</v>
      </c>
      <c r="AR296" s="333">
        <f t="shared" si="167"/>
        <v>0</v>
      </c>
      <c r="AS296" s="333">
        <f t="shared" si="165"/>
        <v>0</v>
      </c>
      <c r="AT296" s="333">
        <f t="shared" si="146"/>
        <v>0</v>
      </c>
      <c r="AU296" s="333">
        <f t="shared" si="166"/>
        <v>0</v>
      </c>
      <c r="AV296" s="532" t="str">
        <f>IF(BJ296=0,"",NN!BJ296)</f>
        <v/>
      </c>
      <c r="AW296" s="460" t="str">
        <f>IF('UPR BILANS N'!W294="","",'UPR BILANS N'!W294)</f>
        <v/>
      </c>
      <c r="AX296" s="533" t="str">
        <f t="shared" si="147"/>
        <v/>
      </c>
      <c r="AY296" s="533"/>
      <c r="AZ296" s="533"/>
      <c r="BA296" s="533"/>
      <c r="BB296" s="533"/>
      <c r="BC296" s="533"/>
      <c r="BD296" s="533"/>
      <c r="BE296" s="533"/>
      <c r="BF296" s="533"/>
      <c r="BG296" s="533"/>
      <c r="BH296" s="533"/>
      <c r="BI296" s="533"/>
      <c r="BJ296" s="414">
        <f>IFERROR(IF(AND(BL296=1,BM296=1,SUMIF($C296:$C$525,$C296,$AH296:$AH$525)=$BN296),$BN296,IF($BO296&gt;0,$BO296,IF(AND(B296=B297,C296=C297,D296=D297,J296=J297),AH296+AH297,IF(AND(COUNTIF($C$13:$C295,$C296)&gt;=1,COUNTIF($D$13:$D295,$D296)&gt;=1),0,IF(AND(SUMIF($B296:$B$525,$B296,$AH296:$AH$525)&gt;$AH296,SUMIF($C296:$C$525,$C296,$AH296:$AH$525)&gt;$AH296,SUMIF($D296:$D$525,$D296,$AH296:$AH$525)&gt;$AH296),SUMIF($C296:$C$525,$C296,$BN296:$BN$525),0))))),0)</f>
        <v>0</v>
      </c>
      <c r="BK296" s="534"/>
      <c r="BL296" s="535">
        <f>COUNTIFS('ZASOBY N'!$B293:$B$525,'ZASOBY N'!$B293,'ZASOBY N'!$C293:'ZASOBY N'!$C$525,'ZASOBY N'!$C293,'ZASOBY N'!$D293:'ZASOBY N'!$D$525,'ZASOBY N'!$D293,'ZASOBY N'!$H293:'ZASOBY N'!$H$525,'ZASOBY N'!$H293 )</f>
        <v>0</v>
      </c>
      <c r="BM296" s="536">
        <f>COUNTIFS('ZASOBY N'!$B$10:$B293,'ZASOBY N'!$B293,'ZASOBY N'!$C$10:'ZASOBY N'!$C293,'ZASOBY N'!$C293,'ZASOBY N'!$D$10:'ZASOBY N'!$D293,'ZASOBY N'!$D293,'ZASOBY N'!$H$10:'ZASOBY N'!$H293,'ZASOBY N'!$H293 )</f>
        <v>0</v>
      </c>
      <c r="BN296" s="537">
        <f t="shared" si="148"/>
        <v>0</v>
      </c>
      <c r="BO296" s="538">
        <f t="shared" si="149"/>
        <v>0</v>
      </c>
      <c r="BP296" s="533"/>
      <c r="BQ296" s="533"/>
      <c r="BR296" s="533"/>
      <c r="BS296" s="533"/>
      <c r="BT296" s="533"/>
      <c r="BU296" s="533"/>
      <c r="BV296" s="533"/>
      <c r="BW296" s="539" t="str">
        <f t="shared" si="150"/>
        <v/>
      </c>
      <c r="BX296" s="439" t="str">
        <f>IF(E296=0,"",NN!E296)</f>
        <v/>
      </c>
      <c r="BY296" s="396" t="str">
        <f>IF(A296="","",NN!A296)</f>
        <v/>
      </c>
      <c r="BZ296" s="428" t="str">
        <f>IF(OR(E296=LEGENDA!$D$30,E296=LEGENDA!$D$31,E296=LEGENDA!$D$32,E296=LEGENDA!$D$33,E296=LEGENDA!$D$34,E296=LEGENDA!$D$35,E296=LEGENDA!$D$36,E296=LEGENDA!$D$37),AV296,"")</f>
        <v/>
      </c>
      <c r="CA296" s="428" t="str">
        <f>IF(OR(E296=LEGENDA!$D$30,E296=LEGENDA!$D$31,E296=LEGENDA!$D$32,E296=LEGENDA!$D$33,E296=LEGENDA!$D$34,E296=LEGENDA!$D$35,E296=LEGENDA!$D$36,E296=LEGENDA!$D$37),AG296,"")</f>
        <v/>
      </c>
      <c r="CB296" s="397" t="str">
        <f t="shared" si="151"/>
        <v/>
      </c>
      <c r="CC296" s="397" t="str">
        <f t="shared" si="152"/>
        <v/>
      </c>
      <c r="CD296" s="397" t="str">
        <f t="shared" si="153"/>
        <v/>
      </c>
      <c r="CE296" s="397" t="str">
        <f t="shared" si="154"/>
        <v/>
      </c>
      <c r="CF296" s="397" t="str">
        <f t="shared" si="155"/>
        <v/>
      </c>
      <c r="CG296" s="397" t="str">
        <f t="shared" si="156"/>
        <v/>
      </c>
      <c r="CH296" s="397" t="str">
        <f>IF(OR(E296=LEGENDA!$D$28,E296=LEGENDA!$D$29,E296=LEGENDA!$D$30,E296=LEGENDA!$D$31,E296=LEGENDA!$D$32,E296=LEGENDA!$D$33,E296=LEGENDA!$D$34,E296=LEGENDA!$D$35,E296=LEGENDA!$D$36,E296=LEGENDA!$D$39),1,"")</f>
        <v/>
      </c>
      <c r="CI296" s="397" t="str">
        <f t="shared" si="157"/>
        <v/>
      </c>
      <c r="CJ296" s="397" t="str">
        <f t="shared" si="158"/>
        <v/>
      </c>
    </row>
    <row r="297" spans="1:88" s="50" customFormat="1" ht="16.2" customHeight="1" thickBot="1" x14ac:dyDescent="0.3">
      <c r="A297" s="514" t="str">
        <f>IF('ZASOBY N'!A294="","",'ZASOBY N'!A294)</f>
        <v/>
      </c>
      <c r="B297" s="515" t="str">
        <f>IF('ZASOBY N'!B294="","",'ZASOBY N'!B294)</f>
        <v/>
      </c>
      <c r="C297" s="515" t="str">
        <f>IF('ZASOBY N'!C294="","",'ZASOBY N'!C294)</f>
        <v/>
      </c>
      <c r="D297" s="516" t="str">
        <f>IF('ZASOBY N'!D294="","",'ZASOBY N'!D294)</f>
        <v/>
      </c>
      <c r="E297" s="404"/>
      <c r="F297" s="517"/>
      <c r="G297" s="518"/>
      <c r="H297" s="301"/>
      <c r="I297" s="301"/>
      <c r="J297" s="147" t="str">
        <f>IF('ZASOBY N'!$F294="","",'ZASOBY N'!$F294)</f>
        <v/>
      </c>
      <c r="K297" s="519"/>
      <c r="L297" s="520" t="str">
        <f t="shared" si="136"/>
        <v/>
      </c>
      <c r="M297" s="521"/>
      <c r="N297" s="521"/>
      <c r="O297" s="140" t="str">
        <f>IF(L297="","",IF(OR(E297=LEGENDA!$D$28,E297=LEGENDA!$D$29,E297=LEGENDA!$D$31,E297=LEGENDA!$D$38),0.15,0))</f>
        <v/>
      </c>
      <c r="P297" s="140" t="str">
        <f>IF(L297="","",IF(AND(E297=LEGENDA!$D$39,H297=""),"BRAK kol.7",IF(AND(F297=LEGENDA!$A$105,H297=""),"BRAK kol.7",IF(AND(F297=LEGENDA!$A$106,H297=""),"BRAK kol.7",IF(AND(F297=LEGENDA!$A$107,H297=""),"BRAK kol.7",IF(AND(F297=LEGENDA!$A$108,H297=""),"BRAK kol.7",IF(AND(F297=LEGENDA!$A$109,H297=""),"BRAK kol.7",L297*O297)))))))</f>
        <v/>
      </c>
      <c r="Q297" s="141" t="str">
        <f t="shared" si="159"/>
        <v/>
      </c>
      <c r="R297" s="142" t="str">
        <f t="shared" si="137"/>
        <v/>
      </c>
      <c r="S297" s="522" t="str">
        <f t="shared" si="138"/>
        <v/>
      </c>
      <c r="T297" s="431" t="str">
        <f t="shared" si="160"/>
        <v/>
      </c>
      <c r="U297" s="523"/>
      <c r="V297" s="431" t="str">
        <f t="shared" si="139"/>
        <v/>
      </c>
      <c r="W297" s="524"/>
      <c r="X297" s="302" t="str">
        <f>IF(U297="","",IF(AND(V297="",W297=""),"",IF(AND(E297=LEGENDA!$D$39,H297=""),"BRAK kol.7",IF(AND(F297=LEGENDA!$A$105,H297="",E297=LEGENDA!$D$35),V297*W297,IF(AND(F297=LEGENDA!$A$105,H297="",E297=LEGENDA!$D$36),V297*W297,IF(AND(F297=LEGENDA!$A$105,H297=""),"BRAK kol.7",IF(AND(F297=LEGENDA!$A$106,H297=""),"BRAK kol.7",IF(AND(F297=LEGENDA!$A$107,H297=""),"BRAK kol.7",IF(AND(F297=LEGENDA!$A$108,H297=""),"BRAK kol.7",IF(AND(F297=LEGENDA!$A$109,H297=""),"BRAK kol.7",IF(AND(U297&gt;0,W297=""),"Brakkol21",IF(OR(T297="Błąd kol. 7",T297="Błąd kol.8"),T297,IF(AND(H297="",I297=""),"BRAKkol7-8",V297*W297)))))))))))))</f>
        <v/>
      </c>
      <c r="Y297" s="523"/>
      <c r="Z297" s="431" t="str">
        <f t="shared" si="140"/>
        <v/>
      </c>
      <c r="AA297" s="524"/>
      <c r="AB297" s="525" t="str">
        <f>IF(OR(Y297="",Z297="",AA297=""),"",IF(AND(E297=LEGENDA!$D$39,H297=""),"BRAK kol.7",IF(AND(F297=LEGENDA!$A$105,H297=""),"BRAK kol.7",IF(AND(F297=LEGENDA!$A$106,H297=""),"BRAK kol.7",IF(AND(F297=LEGENDA!$A$107,H297=""),"BRAK kol.7",IF(AND(F297=LEGENDA!$A$108,H297=""),"BRAK kol.7",IF(AND(F297=LEGENDA!$A$109,H297=""),"BRAK kol.7",Z297*AA297)))))))</f>
        <v/>
      </c>
      <c r="AC297" s="302" t="str">
        <f t="shared" si="161"/>
        <v/>
      </c>
      <c r="AD297" s="143" t="str">
        <f>IFERROR(IF(OR(J297="",AC297=""),"",IF(AND(E297=LEGENDA!$D$39,H297="",I297=""),"BRAK kol.7",AC297*$J297)),"BRAK kol.7")</f>
        <v/>
      </c>
      <c r="AE297" s="527" t="str">
        <f t="shared" si="141"/>
        <v/>
      </c>
      <c r="AF297" s="526" t="str">
        <f t="shared" si="142"/>
        <v/>
      </c>
      <c r="AG297" s="526" t="str">
        <f t="shared" si="143"/>
        <v/>
      </c>
      <c r="AH297" s="526" t="str">
        <f t="shared" si="162"/>
        <v/>
      </c>
      <c r="AI297" s="528"/>
      <c r="AJ297" s="529"/>
      <c r="AK297" s="286" t="str">
        <f t="shared" si="163"/>
        <v/>
      </c>
      <c r="AL297" s="287" t="str">
        <f t="shared" si="144"/>
        <v/>
      </c>
      <c r="AM297" s="287" t="str">
        <f t="shared" si="145"/>
        <v/>
      </c>
      <c r="AN297" s="530" t="str">
        <f>IF('ZASOBY N'!BD294="","",'ZASOBY N'!BD294)</f>
        <v/>
      </c>
      <c r="AO297" s="531"/>
      <c r="AP297" s="333">
        <f t="shared" si="164"/>
        <v>0</v>
      </c>
      <c r="AQ297" s="333">
        <f t="shared" si="167"/>
        <v>0</v>
      </c>
      <c r="AR297" s="333">
        <f t="shared" si="167"/>
        <v>0</v>
      </c>
      <c r="AS297" s="333">
        <f t="shared" si="165"/>
        <v>0</v>
      </c>
      <c r="AT297" s="333">
        <f t="shared" si="146"/>
        <v>0</v>
      </c>
      <c r="AU297" s="333">
        <f t="shared" si="166"/>
        <v>0</v>
      </c>
      <c r="AV297" s="532" t="str">
        <f>IF(BJ297=0,"",NN!BJ297)</f>
        <v/>
      </c>
      <c r="AW297" s="460" t="str">
        <f>IF('UPR BILANS N'!W295="","",'UPR BILANS N'!W295)</f>
        <v/>
      </c>
      <c r="AX297" s="533" t="str">
        <f t="shared" si="147"/>
        <v/>
      </c>
      <c r="AY297" s="533"/>
      <c r="AZ297" s="533"/>
      <c r="BA297" s="533"/>
      <c r="BB297" s="533"/>
      <c r="BC297" s="533"/>
      <c r="BD297" s="533"/>
      <c r="BE297" s="533"/>
      <c r="BF297" s="533"/>
      <c r="BG297" s="533"/>
      <c r="BH297" s="533"/>
      <c r="BI297" s="533"/>
      <c r="BJ297" s="414">
        <f>IFERROR(IF(AND(BL297=1,BM297=1,SUMIF($C297:$C$525,$C297,$AH297:$AH$525)=$BN297),$BN297,IF($BO297&gt;0,$BO297,IF(AND(B297=B298,C297=C298,D297=D298,J297=J298),AH297+AH298,IF(AND(COUNTIF($C$13:$C296,$C297)&gt;=1,COUNTIF($D$13:$D296,$D297)&gt;=1),0,IF(AND(SUMIF($B297:$B$525,$B297,$AH297:$AH$525)&gt;$AH297,SUMIF($C297:$C$525,$C297,$AH297:$AH$525)&gt;$AH297,SUMIF($D297:$D$525,$D297,$AH297:$AH$525)&gt;$AH297),SUMIF($C297:$C$525,$C297,$BN297:$BN$525),0))))),0)</f>
        <v>0</v>
      </c>
      <c r="BK297" s="534"/>
      <c r="BL297" s="535">
        <f>COUNTIFS('ZASOBY N'!$B294:$B$525,'ZASOBY N'!$B294,'ZASOBY N'!$C294:'ZASOBY N'!$C$525,'ZASOBY N'!$C294,'ZASOBY N'!$D294:'ZASOBY N'!$D$525,'ZASOBY N'!$D294,'ZASOBY N'!$H294:'ZASOBY N'!$H$525,'ZASOBY N'!$H294 )</f>
        <v>0</v>
      </c>
      <c r="BM297" s="536">
        <f>COUNTIFS('ZASOBY N'!$B$10:$B294,'ZASOBY N'!$B294,'ZASOBY N'!$C$10:'ZASOBY N'!$C294,'ZASOBY N'!$C294,'ZASOBY N'!$D$10:'ZASOBY N'!$D294,'ZASOBY N'!$D294,'ZASOBY N'!$H$10:'ZASOBY N'!$H294,'ZASOBY N'!$H294 )</f>
        <v>0</v>
      </c>
      <c r="BN297" s="537">
        <f t="shared" si="148"/>
        <v>0</v>
      </c>
      <c r="BO297" s="538">
        <f t="shared" si="149"/>
        <v>0</v>
      </c>
      <c r="BP297" s="533"/>
      <c r="BQ297" s="533"/>
      <c r="BR297" s="533"/>
      <c r="BS297" s="533"/>
      <c r="BT297" s="533"/>
      <c r="BU297" s="533"/>
      <c r="BV297" s="533"/>
      <c r="BW297" s="539" t="str">
        <f t="shared" si="150"/>
        <v/>
      </c>
      <c r="BX297" s="439" t="str">
        <f>IF(E297=0,"",NN!E297)</f>
        <v/>
      </c>
      <c r="BY297" s="396" t="str">
        <f>IF(A297="","",NN!A297)</f>
        <v/>
      </c>
      <c r="BZ297" s="428" t="str">
        <f>IF(OR(E297=LEGENDA!$D$30,E297=LEGENDA!$D$31,E297=LEGENDA!$D$32,E297=LEGENDA!$D$33,E297=LEGENDA!$D$34,E297=LEGENDA!$D$35,E297=LEGENDA!$D$36,E297=LEGENDA!$D$37),AV297,"")</f>
        <v/>
      </c>
      <c r="CA297" s="428" t="str">
        <f>IF(OR(E297=LEGENDA!$D$30,E297=LEGENDA!$D$31,E297=LEGENDA!$D$32,E297=LEGENDA!$D$33,E297=LEGENDA!$D$34,E297=LEGENDA!$D$35,E297=LEGENDA!$D$36,E297=LEGENDA!$D$37),AG297,"")</f>
        <v/>
      </c>
      <c r="CB297" s="397" t="str">
        <f t="shared" si="151"/>
        <v/>
      </c>
      <c r="CC297" s="397" t="str">
        <f t="shared" si="152"/>
        <v/>
      </c>
      <c r="CD297" s="397" t="str">
        <f t="shared" si="153"/>
        <v/>
      </c>
      <c r="CE297" s="397" t="str">
        <f t="shared" si="154"/>
        <v/>
      </c>
      <c r="CF297" s="397" t="str">
        <f t="shared" si="155"/>
        <v/>
      </c>
      <c r="CG297" s="397" t="str">
        <f t="shared" si="156"/>
        <v/>
      </c>
      <c r="CH297" s="397" t="str">
        <f>IF(OR(E297=LEGENDA!$D$28,E297=LEGENDA!$D$29,E297=LEGENDA!$D$30,E297=LEGENDA!$D$31,E297=LEGENDA!$D$32,E297=LEGENDA!$D$33,E297=LEGENDA!$D$34,E297=LEGENDA!$D$35,E297=LEGENDA!$D$36,E297=LEGENDA!$D$39),1,"")</f>
        <v/>
      </c>
      <c r="CI297" s="397" t="str">
        <f t="shared" si="157"/>
        <v/>
      </c>
      <c r="CJ297" s="397" t="str">
        <f t="shared" si="158"/>
        <v/>
      </c>
    </row>
    <row r="298" spans="1:88" s="50" customFormat="1" ht="16.2" customHeight="1" thickBot="1" x14ac:dyDescent="0.3">
      <c r="A298" s="514" t="str">
        <f>IF('ZASOBY N'!A295="","",'ZASOBY N'!A295)</f>
        <v/>
      </c>
      <c r="B298" s="515" t="str">
        <f>IF('ZASOBY N'!B295="","",'ZASOBY N'!B295)</f>
        <v/>
      </c>
      <c r="C298" s="515" t="str">
        <f>IF('ZASOBY N'!C295="","",'ZASOBY N'!C295)</f>
        <v/>
      </c>
      <c r="D298" s="516" t="str">
        <f>IF('ZASOBY N'!D295="","",'ZASOBY N'!D295)</f>
        <v/>
      </c>
      <c r="E298" s="404"/>
      <c r="F298" s="517"/>
      <c r="G298" s="518"/>
      <c r="H298" s="301"/>
      <c r="I298" s="301"/>
      <c r="J298" s="147" t="str">
        <f>IF('ZASOBY N'!$F295="","",'ZASOBY N'!$F295)</f>
        <v/>
      </c>
      <c r="K298" s="519"/>
      <c r="L298" s="520" t="str">
        <f t="shared" si="136"/>
        <v/>
      </c>
      <c r="M298" s="521"/>
      <c r="N298" s="521"/>
      <c r="O298" s="140" t="str">
        <f>IF(L298="","",IF(OR(E298=LEGENDA!$D$28,E298=LEGENDA!$D$29,E298=LEGENDA!$D$31,E298=LEGENDA!$D$38),0.15,0))</f>
        <v/>
      </c>
      <c r="P298" s="140" t="str">
        <f>IF(L298="","",IF(AND(E298=LEGENDA!$D$39,H298=""),"BRAK kol.7",IF(AND(F298=LEGENDA!$A$105,H298=""),"BRAK kol.7",IF(AND(F298=LEGENDA!$A$106,H298=""),"BRAK kol.7",IF(AND(F298=LEGENDA!$A$107,H298=""),"BRAK kol.7",IF(AND(F298=LEGENDA!$A$108,H298=""),"BRAK kol.7",IF(AND(F298=LEGENDA!$A$109,H298=""),"BRAK kol.7",L298*O298)))))))</f>
        <v/>
      </c>
      <c r="Q298" s="141" t="str">
        <f t="shared" si="159"/>
        <v/>
      </c>
      <c r="R298" s="142" t="str">
        <f t="shared" si="137"/>
        <v/>
      </c>
      <c r="S298" s="522" t="str">
        <f t="shared" si="138"/>
        <v/>
      </c>
      <c r="T298" s="431" t="str">
        <f t="shared" si="160"/>
        <v/>
      </c>
      <c r="U298" s="523"/>
      <c r="V298" s="431" t="str">
        <f t="shared" si="139"/>
        <v/>
      </c>
      <c r="W298" s="524"/>
      <c r="X298" s="302" t="str">
        <f>IF(U298="","",IF(AND(V298="",W298=""),"",IF(AND(E298=LEGENDA!$D$39,H298=""),"BRAK kol.7",IF(AND(F298=LEGENDA!$A$105,H298="",E298=LEGENDA!$D$35),V298*W298,IF(AND(F298=LEGENDA!$A$105,H298="",E298=LEGENDA!$D$36),V298*W298,IF(AND(F298=LEGENDA!$A$105,H298=""),"BRAK kol.7",IF(AND(F298=LEGENDA!$A$106,H298=""),"BRAK kol.7",IF(AND(F298=LEGENDA!$A$107,H298=""),"BRAK kol.7",IF(AND(F298=LEGENDA!$A$108,H298=""),"BRAK kol.7",IF(AND(F298=LEGENDA!$A$109,H298=""),"BRAK kol.7",IF(AND(U298&gt;0,W298=""),"Brakkol21",IF(OR(T298="Błąd kol. 7",T298="Błąd kol.8"),T298,IF(AND(H298="",I298=""),"BRAKkol7-8",V298*W298)))))))))))))</f>
        <v/>
      </c>
      <c r="Y298" s="523"/>
      <c r="Z298" s="431" t="str">
        <f t="shared" si="140"/>
        <v/>
      </c>
      <c r="AA298" s="524"/>
      <c r="AB298" s="525" t="str">
        <f>IF(OR(Y298="",Z298="",AA298=""),"",IF(AND(E298=LEGENDA!$D$39,H298=""),"BRAK kol.7",IF(AND(F298=LEGENDA!$A$105,H298=""),"BRAK kol.7",IF(AND(F298=LEGENDA!$A$106,H298=""),"BRAK kol.7",IF(AND(F298=LEGENDA!$A$107,H298=""),"BRAK kol.7",IF(AND(F298=LEGENDA!$A$108,H298=""),"BRAK kol.7",IF(AND(F298=LEGENDA!$A$109,H298=""),"BRAK kol.7",Z298*AA298)))))))</f>
        <v/>
      </c>
      <c r="AC298" s="302" t="str">
        <f t="shared" si="161"/>
        <v/>
      </c>
      <c r="AD298" s="143" t="str">
        <f>IFERROR(IF(OR(J298="",AC298=""),"",IF(AND(E298=LEGENDA!$D$39,H298="",I298=""),"BRAK kol.7",AC298*$J298)),"BRAK kol.7")</f>
        <v/>
      </c>
      <c r="AE298" s="527" t="str">
        <f t="shared" si="141"/>
        <v/>
      </c>
      <c r="AF298" s="526" t="str">
        <f t="shared" si="142"/>
        <v/>
      </c>
      <c r="AG298" s="526" t="str">
        <f t="shared" si="143"/>
        <v/>
      </c>
      <c r="AH298" s="526" t="str">
        <f t="shared" si="162"/>
        <v/>
      </c>
      <c r="AI298" s="528"/>
      <c r="AJ298" s="529"/>
      <c r="AK298" s="286" t="str">
        <f t="shared" si="163"/>
        <v/>
      </c>
      <c r="AL298" s="287" t="str">
        <f t="shared" si="144"/>
        <v/>
      </c>
      <c r="AM298" s="287" t="str">
        <f t="shared" si="145"/>
        <v/>
      </c>
      <c r="AN298" s="530" t="str">
        <f>IF('ZASOBY N'!BD295="","",'ZASOBY N'!BD295)</f>
        <v/>
      </c>
      <c r="AO298" s="531"/>
      <c r="AP298" s="333">
        <f t="shared" si="164"/>
        <v>0</v>
      </c>
      <c r="AQ298" s="333">
        <f t="shared" si="167"/>
        <v>0</v>
      </c>
      <c r="AR298" s="333">
        <f t="shared" si="167"/>
        <v>0</v>
      </c>
      <c r="AS298" s="333">
        <f t="shared" si="165"/>
        <v>0</v>
      </c>
      <c r="AT298" s="333">
        <f t="shared" si="146"/>
        <v>0</v>
      </c>
      <c r="AU298" s="333">
        <f t="shared" si="166"/>
        <v>0</v>
      </c>
      <c r="AV298" s="532" t="str">
        <f>IF(BJ298=0,"",NN!BJ298)</f>
        <v/>
      </c>
      <c r="AW298" s="460" t="str">
        <f>IF('UPR BILANS N'!W296="","",'UPR BILANS N'!W296)</f>
        <v/>
      </c>
      <c r="AX298" s="533" t="str">
        <f t="shared" si="147"/>
        <v/>
      </c>
      <c r="AY298" s="533"/>
      <c r="AZ298" s="533"/>
      <c r="BA298" s="533"/>
      <c r="BB298" s="533"/>
      <c r="BC298" s="533"/>
      <c r="BD298" s="533"/>
      <c r="BE298" s="533"/>
      <c r="BF298" s="533"/>
      <c r="BG298" s="533"/>
      <c r="BH298" s="533"/>
      <c r="BI298" s="533"/>
      <c r="BJ298" s="414">
        <f>IFERROR(IF(AND(BL298=1,BM298=1,SUMIF($C298:$C$525,$C298,$AH298:$AH$525)=$BN298),$BN298,IF($BO298&gt;0,$BO298,IF(AND(B298=B299,C298=C299,D298=D299,J298=J299),AH298+AH299,IF(AND(COUNTIF($C$13:$C297,$C298)&gt;=1,COUNTIF($D$13:$D297,$D298)&gt;=1),0,IF(AND(SUMIF($B298:$B$525,$B298,$AH298:$AH$525)&gt;$AH298,SUMIF($C298:$C$525,$C298,$AH298:$AH$525)&gt;$AH298,SUMIF($D298:$D$525,$D298,$AH298:$AH$525)&gt;$AH298),SUMIF($C298:$C$525,$C298,$BN298:$BN$525),0))))),0)</f>
        <v>0</v>
      </c>
      <c r="BK298" s="534"/>
      <c r="BL298" s="535">
        <f>COUNTIFS('ZASOBY N'!$B295:$B$525,'ZASOBY N'!$B295,'ZASOBY N'!$C295:'ZASOBY N'!$C$525,'ZASOBY N'!$C295,'ZASOBY N'!$D295:'ZASOBY N'!$D$525,'ZASOBY N'!$D295,'ZASOBY N'!$H295:'ZASOBY N'!$H$525,'ZASOBY N'!$H295 )</f>
        <v>0</v>
      </c>
      <c r="BM298" s="536">
        <f>COUNTIFS('ZASOBY N'!$B$10:$B295,'ZASOBY N'!$B295,'ZASOBY N'!$C$10:'ZASOBY N'!$C295,'ZASOBY N'!$C295,'ZASOBY N'!$D$10:'ZASOBY N'!$D295,'ZASOBY N'!$D295,'ZASOBY N'!$H$10:'ZASOBY N'!$H295,'ZASOBY N'!$H295 )</f>
        <v>0</v>
      </c>
      <c r="BN298" s="537">
        <f t="shared" si="148"/>
        <v>0</v>
      </c>
      <c r="BO298" s="538">
        <f t="shared" si="149"/>
        <v>0</v>
      </c>
      <c r="BP298" s="533"/>
      <c r="BQ298" s="533"/>
      <c r="BR298" s="533"/>
      <c r="BS298" s="533"/>
      <c r="BT298" s="533"/>
      <c r="BU298" s="533"/>
      <c r="BV298" s="533"/>
      <c r="BW298" s="539" t="str">
        <f t="shared" si="150"/>
        <v/>
      </c>
      <c r="BX298" s="439" t="str">
        <f>IF(E298=0,"",NN!E298)</f>
        <v/>
      </c>
      <c r="BY298" s="396" t="str">
        <f>IF(A298="","",NN!A298)</f>
        <v/>
      </c>
      <c r="BZ298" s="428" t="str">
        <f>IF(OR(E298=LEGENDA!$D$30,E298=LEGENDA!$D$31,E298=LEGENDA!$D$32,E298=LEGENDA!$D$33,E298=LEGENDA!$D$34,E298=LEGENDA!$D$35,E298=LEGENDA!$D$36,E298=LEGENDA!$D$37),AV298,"")</f>
        <v/>
      </c>
      <c r="CA298" s="428" t="str">
        <f>IF(OR(E298=LEGENDA!$D$30,E298=LEGENDA!$D$31,E298=LEGENDA!$D$32,E298=LEGENDA!$D$33,E298=LEGENDA!$D$34,E298=LEGENDA!$D$35,E298=LEGENDA!$D$36,E298=LEGENDA!$D$37),AG298,"")</f>
        <v/>
      </c>
      <c r="CB298" s="397" t="str">
        <f t="shared" si="151"/>
        <v/>
      </c>
      <c r="CC298" s="397" t="str">
        <f t="shared" si="152"/>
        <v/>
      </c>
      <c r="CD298" s="397" t="str">
        <f t="shared" si="153"/>
        <v/>
      </c>
      <c r="CE298" s="397" t="str">
        <f t="shared" si="154"/>
        <v/>
      </c>
      <c r="CF298" s="397" t="str">
        <f t="shared" si="155"/>
        <v/>
      </c>
      <c r="CG298" s="397" t="str">
        <f t="shared" si="156"/>
        <v/>
      </c>
      <c r="CH298" s="397" t="str">
        <f>IF(OR(E298=LEGENDA!$D$28,E298=LEGENDA!$D$29,E298=LEGENDA!$D$30,E298=LEGENDA!$D$31,E298=LEGENDA!$D$32,E298=LEGENDA!$D$33,E298=LEGENDA!$D$34,E298=LEGENDA!$D$35,E298=LEGENDA!$D$36,E298=LEGENDA!$D$39),1,"")</f>
        <v/>
      </c>
      <c r="CI298" s="397" t="str">
        <f t="shared" si="157"/>
        <v/>
      </c>
      <c r="CJ298" s="397" t="str">
        <f t="shared" si="158"/>
        <v/>
      </c>
    </row>
    <row r="299" spans="1:88" s="50" customFormat="1" ht="16.2" customHeight="1" thickBot="1" x14ac:dyDescent="0.3">
      <c r="A299" s="514" t="str">
        <f>IF('ZASOBY N'!A296="","",'ZASOBY N'!A296)</f>
        <v/>
      </c>
      <c r="B299" s="515" t="str">
        <f>IF('ZASOBY N'!B296="","",'ZASOBY N'!B296)</f>
        <v/>
      </c>
      <c r="C299" s="515" t="str">
        <f>IF('ZASOBY N'!C296="","",'ZASOBY N'!C296)</f>
        <v/>
      </c>
      <c r="D299" s="516" t="str">
        <f>IF('ZASOBY N'!D296="","",'ZASOBY N'!D296)</f>
        <v/>
      </c>
      <c r="E299" s="404"/>
      <c r="F299" s="517"/>
      <c r="G299" s="518"/>
      <c r="H299" s="301"/>
      <c r="I299" s="301"/>
      <c r="J299" s="147" t="str">
        <f>IF('ZASOBY N'!$F296="","",'ZASOBY N'!$F296)</f>
        <v/>
      </c>
      <c r="K299" s="519"/>
      <c r="L299" s="520" t="str">
        <f t="shared" si="136"/>
        <v/>
      </c>
      <c r="M299" s="521"/>
      <c r="N299" s="521"/>
      <c r="O299" s="140" t="str">
        <f>IF(L299="","",IF(OR(E299=LEGENDA!$D$28,E299=LEGENDA!$D$29,E299=LEGENDA!$D$31,E299=LEGENDA!$D$38),0.15,0))</f>
        <v/>
      </c>
      <c r="P299" s="140" t="str">
        <f>IF(L299="","",IF(AND(E299=LEGENDA!$D$39,H299=""),"BRAK kol.7",IF(AND(F299=LEGENDA!$A$105,H299=""),"BRAK kol.7",IF(AND(F299=LEGENDA!$A$106,H299=""),"BRAK kol.7",IF(AND(F299=LEGENDA!$A$107,H299=""),"BRAK kol.7",IF(AND(F299=LEGENDA!$A$108,H299=""),"BRAK kol.7",IF(AND(F299=LEGENDA!$A$109,H299=""),"BRAK kol.7",L299*O299)))))))</f>
        <v/>
      </c>
      <c r="Q299" s="141" t="str">
        <f t="shared" si="159"/>
        <v/>
      </c>
      <c r="R299" s="142" t="str">
        <f t="shared" si="137"/>
        <v/>
      </c>
      <c r="S299" s="522" t="str">
        <f t="shared" si="138"/>
        <v/>
      </c>
      <c r="T299" s="431" t="str">
        <f t="shared" si="160"/>
        <v/>
      </c>
      <c r="U299" s="523"/>
      <c r="V299" s="431" t="str">
        <f t="shared" si="139"/>
        <v/>
      </c>
      <c r="W299" s="524"/>
      <c r="X299" s="302" t="str">
        <f>IF(U299="","",IF(AND(V299="",W299=""),"",IF(AND(E299=LEGENDA!$D$39,H299=""),"BRAK kol.7",IF(AND(F299=LEGENDA!$A$105,H299="",E299=LEGENDA!$D$35),V299*W299,IF(AND(F299=LEGENDA!$A$105,H299="",E299=LEGENDA!$D$36),V299*W299,IF(AND(F299=LEGENDA!$A$105,H299=""),"BRAK kol.7",IF(AND(F299=LEGENDA!$A$106,H299=""),"BRAK kol.7",IF(AND(F299=LEGENDA!$A$107,H299=""),"BRAK kol.7",IF(AND(F299=LEGENDA!$A$108,H299=""),"BRAK kol.7",IF(AND(F299=LEGENDA!$A$109,H299=""),"BRAK kol.7",IF(AND(U299&gt;0,W299=""),"Brakkol21",IF(OR(T299="Błąd kol. 7",T299="Błąd kol.8"),T299,IF(AND(H299="",I299=""),"BRAKkol7-8",V299*W299)))))))))))))</f>
        <v/>
      </c>
      <c r="Y299" s="523"/>
      <c r="Z299" s="431" t="str">
        <f t="shared" si="140"/>
        <v/>
      </c>
      <c r="AA299" s="524"/>
      <c r="AB299" s="525" t="str">
        <f>IF(OR(Y299="",Z299="",AA299=""),"",IF(AND(E299=LEGENDA!$D$39,H299=""),"BRAK kol.7",IF(AND(F299=LEGENDA!$A$105,H299=""),"BRAK kol.7",IF(AND(F299=LEGENDA!$A$106,H299=""),"BRAK kol.7",IF(AND(F299=LEGENDA!$A$107,H299=""),"BRAK kol.7",IF(AND(F299=LEGENDA!$A$108,H299=""),"BRAK kol.7",IF(AND(F299=LEGENDA!$A$109,H299=""),"BRAK kol.7",Z299*AA299)))))))</f>
        <v/>
      </c>
      <c r="AC299" s="302" t="str">
        <f t="shared" si="161"/>
        <v/>
      </c>
      <c r="AD299" s="143" t="str">
        <f>IFERROR(IF(OR(J299="",AC299=""),"",IF(AND(E299=LEGENDA!$D$39,H299="",I299=""),"BRAK kol.7",AC299*$J299)),"BRAK kol.7")</f>
        <v/>
      </c>
      <c r="AE299" s="527" t="str">
        <f t="shared" si="141"/>
        <v/>
      </c>
      <c r="AF299" s="526" t="str">
        <f t="shared" si="142"/>
        <v/>
      </c>
      <c r="AG299" s="526" t="str">
        <f t="shared" si="143"/>
        <v/>
      </c>
      <c r="AH299" s="526" t="str">
        <f t="shared" si="162"/>
        <v/>
      </c>
      <c r="AI299" s="528"/>
      <c r="AJ299" s="529"/>
      <c r="AK299" s="286" t="str">
        <f t="shared" si="163"/>
        <v/>
      </c>
      <c r="AL299" s="287" t="str">
        <f t="shared" si="144"/>
        <v/>
      </c>
      <c r="AM299" s="287" t="str">
        <f t="shared" si="145"/>
        <v/>
      </c>
      <c r="AN299" s="530" t="str">
        <f>IF('ZASOBY N'!BD296="","",'ZASOBY N'!BD296)</f>
        <v/>
      </c>
      <c r="AO299" s="531"/>
      <c r="AP299" s="333">
        <f t="shared" si="164"/>
        <v>0</v>
      </c>
      <c r="AQ299" s="333">
        <f t="shared" si="167"/>
        <v>0</v>
      </c>
      <c r="AR299" s="333">
        <f t="shared" si="167"/>
        <v>0</v>
      </c>
      <c r="AS299" s="333">
        <f t="shared" si="165"/>
        <v>0</v>
      </c>
      <c r="AT299" s="333">
        <f t="shared" si="146"/>
        <v>0</v>
      </c>
      <c r="AU299" s="333">
        <f t="shared" si="166"/>
        <v>0</v>
      </c>
      <c r="AV299" s="532" t="str">
        <f>IF(BJ299=0,"",NN!BJ299)</f>
        <v/>
      </c>
      <c r="AW299" s="460" t="str">
        <f>IF('UPR BILANS N'!W297="","",'UPR BILANS N'!W297)</f>
        <v/>
      </c>
      <c r="AX299" s="533" t="str">
        <f t="shared" si="147"/>
        <v/>
      </c>
      <c r="AY299" s="533"/>
      <c r="AZ299" s="533"/>
      <c r="BA299" s="533"/>
      <c r="BB299" s="533"/>
      <c r="BC299" s="533"/>
      <c r="BD299" s="533"/>
      <c r="BE299" s="533"/>
      <c r="BF299" s="533"/>
      <c r="BG299" s="533"/>
      <c r="BH299" s="533"/>
      <c r="BI299" s="533"/>
      <c r="BJ299" s="414">
        <f>IFERROR(IF(AND(BL299=1,BM299=1,SUMIF($C299:$C$525,$C299,$AH299:$AH$525)=$BN299),$BN299,IF($BO299&gt;0,$BO299,IF(AND(B299=B300,C299=C300,D299=D300,J299=J300),AH299+AH300,IF(AND(COUNTIF($C$13:$C298,$C299)&gt;=1,COUNTIF($D$13:$D298,$D299)&gt;=1),0,IF(AND(SUMIF($B299:$B$525,$B299,$AH299:$AH$525)&gt;$AH299,SUMIF($C299:$C$525,$C299,$AH299:$AH$525)&gt;$AH299,SUMIF($D299:$D$525,$D299,$AH299:$AH$525)&gt;$AH299),SUMIF($C299:$C$525,$C299,$BN299:$BN$525),0))))),0)</f>
        <v>0</v>
      </c>
      <c r="BK299" s="534"/>
      <c r="BL299" s="535">
        <f>COUNTIFS('ZASOBY N'!$B296:$B$525,'ZASOBY N'!$B296,'ZASOBY N'!$C296:'ZASOBY N'!$C$525,'ZASOBY N'!$C296,'ZASOBY N'!$D296:'ZASOBY N'!$D$525,'ZASOBY N'!$D296,'ZASOBY N'!$H296:'ZASOBY N'!$H$525,'ZASOBY N'!$H296 )</f>
        <v>0</v>
      </c>
      <c r="BM299" s="536">
        <f>COUNTIFS('ZASOBY N'!$B$10:$B296,'ZASOBY N'!$B296,'ZASOBY N'!$C$10:'ZASOBY N'!$C296,'ZASOBY N'!$C296,'ZASOBY N'!$D$10:'ZASOBY N'!$D296,'ZASOBY N'!$D296,'ZASOBY N'!$H$10:'ZASOBY N'!$H296,'ZASOBY N'!$H296 )</f>
        <v>0</v>
      </c>
      <c r="BN299" s="537">
        <f t="shared" si="148"/>
        <v>0</v>
      </c>
      <c r="BO299" s="538">
        <f t="shared" si="149"/>
        <v>0</v>
      </c>
      <c r="BP299" s="533"/>
      <c r="BQ299" s="533"/>
      <c r="BR299" s="533"/>
      <c r="BS299" s="533"/>
      <c r="BT299" s="533"/>
      <c r="BU299" s="533"/>
      <c r="BV299" s="533"/>
      <c r="BW299" s="539" t="str">
        <f t="shared" si="150"/>
        <v/>
      </c>
      <c r="BX299" s="439" t="str">
        <f>IF(E299=0,"",NN!E299)</f>
        <v/>
      </c>
      <c r="BY299" s="396" t="str">
        <f>IF(A299="","",NN!A299)</f>
        <v/>
      </c>
      <c r="BZ299" s="428" t="str">
        <f>IF(OR(E299=LEGENDA!$D$30,E299=LEGENDA!$D$31,E299=LEGENDA!$D$32,E299=LEGENDA!$D$33,E299=LEGENDA!$D$34,E299=LEGENDA!$D$35,E299=LEGENDA!$D$36,E299=LEGENDA!$D$37),AV299,"")</f>
        <v/>
      </c>
      <c r="CA299" s="428" t="str">
        <f>IF(OR(E299=LEGENDA!$D$30,E299=LEGENDA!$D$31,E299=LEGENDA!$D$32,E299=LEGENDA!$D$33,E299=LEGENDA!$D$34,E299=LEGENDA!$D$35,E299=LEGENDA!$D$36,E299=LEGENDA!$D$37),AG299,"")</f>
        <v/>
      </c>
      <c r="CB299" s="397" t="str">
        <f t="shared" si="151"/>
        <v/>
      </c>
      <c r="CC299" s="397" t="str">
        <f t="shared" si="152"/>
        <v/>
      </c>
      <c r="CD299" s="397" t="str">
        <f t="shared" si="153"/>
        <v/>
      </c>
      <c r="CE299" s="397" t="str">
        <f t="shared" si="154"/>
        <v/>
      </c>
      <c r="CF299" s="397" t="str">
        <f t="shared" si="155"/>
        <v/>
      </c>
      <c r="CG299" s="397" t="str">
        <f t="shared" si="156"/>
        <v/>
      </c>
      <c r="CH299" s="397" t="str">
        <f>IF(OR(E299=LEGENDA!$D$28,E299=LEGENDA!$D$29,E299=LEGENDA!$D$30,E299=LEGENDA!$D$31,E299=LEGENDA!$D$32,E299=LEGENDA!$D$33,E299=LEGENDA!$D$34,E299=LEGENDA!$D$35,E299=LEGENDA!$D$36,E299=LEGENDA!$D$39),1,"")</f>
        <v/>
      </c>
      <c r="CI299" s="397" t="str">
        <f t="shared" si="157"/>
        <v/>
      </c>
      <c r="CJ299" s="397" t="str">
        <f t="shared" si="158"/>
        <v/>
      </c>
    </row>
    <row r="300" spans="1:88" s="50" customFormat="1" ht="16.2" customHeight="1" thickBot="1" x14ac:dyDescent="0.3">
      <c r="A300" s="514" t="str">
        <f>IF('ZASOBY N'!A297="","",'ZASOBY N'!A297)</f>
        <v/>
      </c>
      <c r="B300" s="515" t="str">
        <f>IF('ZASOBY N'!B297="","",'ZASOBY N'!B297)</f>
        <v/>
      </c>
      <c r="C300" s="515" t="str">
        <f>IF('ZASOBY N'!C297="","",'ZASOBY N'!C297)</f>
        <v/>
      </c>
      <c r="D300" s="516" t="str">
        <f>IF('ZASOBY N'!D297="","",'ZASOBY N'!D297)</f>
        <v/>
      </c>
      <c r="E300" s="404"/>
      <c r="F300" s="517"/>
      <c r="G300" s="518"/>
      <c r="H300" s="301"/>
      <c r="I300" s="301"/>
      <c r="J300" s="147" t="str">
        <f>IF('ZASOBY N'!$F297="","",'ZASOBY N'!$F297)</f>
        <v/>
      </c>
      <c r="K300" s="519"/>
      <c r="L300" s="520" t="str">
        <f t="shared" si="136"/>
        <v/>
      </c>
      <c r="M300" s="521"/>
      <c r="N300" s="521"/>
      <c r="O300" s="140" t="str">
        <f>IF(L300="","",IF(OR(E300=LEGENDA!$D$28,E300=LEGENDA!$D$29,E300=LEGENDA!$D$31,E300=LEGENDA!$D$38),0.15,0))</f>
        <v/>
      </c>
      <c r="P300" s="140" t="str">
        <f>IF(L300="","",IF(AND(E300=LEGENDA!$D$39,H300=""),"BRAK kol.7",IF(AND(F300=LEGENDA!$A$105,H300=""),"BRAK kol.7",IF(AND(F300=LEGENDA!$A$106,H300=""),"BRAK kol.7",IF(AND(F300=LEGENDA!$A$107,H300=""),"BRAK kol.7",IF(AND(F300=LEGENDA!$A$108,H300=""),"BRAK kol.7",IF(AND(F300=LEGENDA!$A$109,H300=""),"BRAK kol.7",L300*O300)))))))</f>
        <v/>
      </c>
      <c r="Q300" s="141" t="str">
        <f t="shared" si="159"/>
        <v/>
      </c>
      <c r="R300" s="142" t="str">
        <f t="shared" si="137"/>
        <v/>
      </c>
      <c r="S300" s="522" t="str">
        <f t="shared" si="138"/>
        <v/>
      </c>
      <c r="T300" s="431" t="str">
        <f t="shared" si="160"/>
        <v/>
      </c>
      <c r="U300" s="523"/>
      <c r="V300" s="431" t="str">
        <f t="shared" si="139"/>
        <v/>
      </c>
      <c r="W300" s="524"/>
      <c r="X300" s="302" t="str">
        <f>IF(U300="","",IF(AND(V300="",W300=""),"",IF(AND(E300=LEGENDA!$D$39,H300=""),"BRAK kol.7",IF(AND(F300=LEGENDA!$A$105,H300="",E300=LEGENDA!$D$35),V300*W300,IF(AND(F300=LEGENDA!$A$105,H300="",E300=LEGENDA!$D$36),V300*W300,IF(AND(F300=LEGENDA!$A$105,H300=""),"BRAK kol.7",IF(AND(F300=LEGENDA!$A$106,H300=""),"BRAK kol.7",IF(AND(F300=LEGENDA!$A$107,H300=""),"BRAK kol.7",IF(AND(F300=LEGENDA!$A$108,H300=""),"BRAK kol.7",IF(AND(F300=LEGENDA!$A$109,H300=""),"BRAK kol.7",IF(AND(U300&gt;0,W300=""),"Brakkol21",IF(OR(T300="Błąd kol. 7",T300="Błąd kol.8"),T300,IF(AND(H300="",I300=""),"BRAKkol7-8",V300*W300)))))))))))))</f>
        <v/>
      </c>
      <c r="Y300" s="523"/>
      <c r="Z300" s="431" t="str">
        <f t="shared" si="140"/>
        <v/>
      </c>
      <c r="AA300" s="524"/>
      <c r="AB300" s="525" t="str">
        <f>IF(OR(Y300="",Z300="",AA300=""),"",IF(AND(E300=LEGENDA!$D$39,H300=""),"BRAK kol.7",IF(AND(F300=LEGENDA!$A$105,H300=""),"BRAK kol.7",IF(AND(F300=LEGENDA!$A$106,H300=""),"BRAK kol.7",IF(AND(F300=LEGENDA!$A$107,H300=""),"BRAK kol.7",IF(AND(F300=LEGENDA!$A$108,H300=""),"BRAK kol.7",IF(AND(F300=LEGENDA!$A$109,H300=""),"BRAK kol.7",Z300*AA300)))))))</f>
        <v/>
      </c>
      <c r="AC300" s="302" t="str">
        <f t="shared" si="161"/>
        <v/>
      </c>
      <c r="AD300" s="143" t="str">
        <f>IFERROR(IF(OR(J300="",AC300=""),"",IF(AND(E300=LEGENDA!$D$39,H300="",I300=""),"BRAK kol.7",AC300*$J300)),"BRAK kol.7")</f>
        <v/>
      </c>
      <c r="AE300" s="527" t="str">
        <f t="shared" si="141"/>
        <v/>
      </c>
      <c r="AF300" s="526" t="str">
        <f t="shared" si="142"/>
        <v/>
      </c>
      <c r="AG300" s="526" t="str">
        <f t="shared" si="143"/>
        <v/>
      </c>
      <c r="AH300" s="526" t="str">
        <f t="shared" si="162"/>
        <v/>
      </c>
      <c r="AI300" s="528"/>
      <c r="AJ300" s="529"/>
      <c r="AK300" s="286" t="str">
        <f t="shared" si="163"/>
        <v/>
      </c>
      <c r="AL300" s="287" t="str">
        <f t="shared" si="144"/>
        <v/>
      </c>
      <c r="AM300" s="287" t="str">
        <f t="shared" si="145"/>
        <v/>
      </c>
      <c r="AN300" s="530" t="str">
        <f>IF('ZASOBY N'!BD297="","",'ZASOBY N'!BD297)</f>
        <v/>
      </c>
      <c r="AO300" s="531"/>
      <c r="AP300" s="333">
        <f t="shared" si="164"/>
        <v>0</v>
      </c>
      <c r="AQ300" s="333">
        <f t="shared" si="167"/>
        <v>0</v>
      </c>
      <c r="AR300" s="333">
        <f t="shared" si="167"/>
        <v>0</v>
      </c>
      <c r="AS300" s="333">
        <f t="shared" si="165"/>
        <v>0</v>
      </c>
      <c r="AT300" s="333">
        <f t="shared" si="146"/>
        <v>0</v>
      </c>
      <c r="AU300" s="333">
        <f t="shared" si="166"/>
        <v>0</v>
      </c>
      <c r="AV300" s="532" t="str">
        <f>IF(BJ300=0,"",NN!BJ300)</f>
        <v/>
      </c>
      <c r="AW300" s="460" t="str">
        <f>IF('UPR BILANS N'!W298="","",'UPR BILANS N'!W298)</f>
        <v/>
      </c>
      <c r="AX300" s="533" t="str">
        <f t="shared" si="147"/>
        <v/>
      </c>
      <c r="AY300" s="533"/>
      <c r="AZ300" s="533"/>
      <c r="BA300" s="533"/>
      <c r="BB300" s="533"/>
      <c r="BC300" s="533"/>
      <c r="BD300" s="533"/>
      <c r="BE300" s="533"/>
      <c r="BF300" s="533"/>
      <c r="BG300" s="533"/>
      <c r="BH300" s="533"/>
      <c r="BI300" s="533"/>
      <c r="BJ300" s="414">
        <f>IFERROR(IF(AND(BL300=1,BM300=1,SUMIF($C300:$C$525,$C300,$AH300:$AH$525)=$BN300),$BN300,IF($BO300&gt;0,$BO300,IF(AND(B300=B301,C300=C301,D300=D301,J300=J301),AH300+AH301,IF(AND(COUNTIF($C$13:$C299,$C300)&gt;=1,COUNTIF($D$13:$D299,$D300)&gt;=1),0,IF(AND(SUMIF($B300:$B$525,$B300,$AH300:$AH$525)&gt;$AH300,SUMIF($C300:$C$525,$C300,$AH300:$AH$525)&gt;$AH300,SUMIF($D300:$D$525,$D300,$AH300:$AH$525)&gt;$AH300),SUMIF($C300:$C$525,$C300,$BN300:$BN$525),0))))),0)</f>
        <v>0</v>
      </c>
      <c r="BK300" s="534"/>
      <c r="BL300" s="535">
        <f>COUNTIFS('ZASOBY N'!$B297:$B$525,'ZASOBY N'!$B297,'ZASOBY N'!$C297:'ZASOBY N'!$C$525,'ZASOBY N'!$C297,'ZASOBY N'!$D297:'ZASOBY N'!$D$525,'ZASOBY N'!$D297,'ZASOBY N'!$H297:'ZASOBY N'!$H$525,'ZASOBY N'!$H297 )</f>
        <v>0</v>
      </c>
      <c r="BM300" s="536">
        <f>COUNTIFS('ZASOBY N'!$B$10:$B297,'ZASOBY N'!$B297,'ZASOBY N'!$C$10:'ZASOBY N'!$C297,'ZASOBY N'!$C297,'ZASOBY N'!$D$10:'ZASOBY N'!$D297,'ZASOBY N'!$D297,'ZASOBY N'!$H$10:'ZASOBY N'!$H297,'ZASOBY N'!$H297 )</f>
        <v>0</v>
      </c>
      <c r="BN300" s="537">
        <f t="shared" si="148"/>
        <v>0</v>
      </c>
      <c r="BO300" s="538">
        <f t="shared" si="149"/>
        <v>0</v>
      </c>
      <c r="BP300" s="533"/>
      <c r="BQ300" s="533"/>
      <c r="BR300" s="533"/>
      <c r="BS300" s="533"/>
      <c r="BT300" s="533"/>
      <c r="BU300" s="533"/>
      <c r="BV300" s="533"/>
      <c r="BW300" s="539" t="str">
        <f t="shared" si="150"/>
        <v/>
      </c>
      <c r="BX300" s="439" t="str">
        <f>IF(E300=0,"",NN!E300)</f>
        <v/>
      </c>
      <c r="BY300" s="396" t="str">
        <f>IF(A300="","",NN!A300)</f>
        <v/>
      </c>
      <c r="BZ300" s="428" t="str">
        <f>IF(OR(E300=LEGENDA!$D$30,E300=LEGENDA!$D$31,E300=LEGENDA!$D$32,E300=LEGENDA!$D$33,E300=LEGENDA!$D$34,E300=LEGENDA!$D$35,E300=LEGENDA!$D$36,E300=LEGENDA!$D$37),AV300,"")</f>
        <v/>
      </c>
      <c r="CA300" s="428" t="str">
        <f>IF(OR(E300=LEGENDA!$D$30,E300=LEGENDA!$D$31,E300=LEGENDA!$D$32,E300=LEGENDA!$D$33,E300=LEGENDA!$D$34,E300=LEGENDA!$D$35,E300=LEGENDA!$D$36,E300=LEGENDA!$D$37),AG300,"")</f>
        <v/>
      </c>
      <c r="CB300" s="397" t="str">
        <f t="shared" si="151"/>
        <v/>
      </c>
      <c r="CC300" s="397" t="str">
        <f t="shared" si="152"/>
        <v/>
      </c>
      <c r="CD300" s="397" t="str">
        <f t="shared" si="153"/>
        <v/>
      </c>
      <c r="CE300" s="397" t="str">
        <f t="shared" si="154"/>
        <v/>
      </c>
      <c r="CF300" s="397" t="str">
        <f t="shared" si="155"/>
        <v/>
      </c>
      <c r="CG300" s="397" t="str">
        <f t="shared" si="156"/>
        <v/>
      </c>
      <c r="CH300" s="397" t="str">
        <f>IF(OR(E300=LEGENDA!$D$28,E300=LEGENDA!$D$29,E300=LEGENDA!$D$30,E300=LEGENDA!$D$31,E300=LEGENDA!$D$32,E300=LEGENDA!$D$33,E300=LEGENDA!$D$34,E300=LEGENDA!$D$35,E300=LEGENDA!$D$36,E300=LEGENDA!$D$39),1,"")</f>
        <v/>
      </c>
      <c r="CI300" s="397" t="str">
        <f t="shared" si="157"/>
        <v/>
      </c>
      <c r="CJ300" s="397" t="str">
        <f t="shared" si="158"/>
        <v/>
      </c>
    </row>
    <row r="301" spans="1:88" s="50" customFormat="1" ht="16.2" customHeight="1" thickBot="1" x14ac:dyDescent="0.3">
      <c r="A301" s="514" t="str">
        <f>IF('ZASOBY N'!A298="","",'ZASOBY N'!A298)</f>
        <v/>
      </c>
      <c r="B301" s="515" t="str">
        <f>IF('ZASOBY N'!B298="","",'ZASOBY N'!B298)</f>
        <v/>
      </c>
      <c r="C301" s="515" t="str">
        <f>IF('ZASOBY N'!C298="","",'ZASOBY N'!C298)</f>
        <v/>
      </c>
      <c r="D301" s="516" t="str">
        <f>IF('ZASOBY N'!D298="","",'ZASOBY N'!D298)</f>
        <v/>
      </c>
      <c r="E301" s="404"/>
      <c r="F301" s="517"/>
      <c r="G301" s="518"/>
      <c r="H301" s="301"/>
      <c r="I301" s="301"/>
      <c r="J301" s="147" t="str">
        <f>IF('ZASOBY N'!$F298="","",'ZASOBY N'!$F298)</f>
        <v/>
      </c>
      <c r="K301" s="519"/>
      <c r="L301" s="520" t="str">
        <f t="shared" ref="L301:L364" si="168">IF(A301="","",IF(AND(M301="",N301=""),"",IF(AND(M301&gt;0,N301&gt;0),M301+N301,IF(M301&gt;0,M301,N301))))</f>
        <v/>
      </c>
      <c r="M301" s="521"/>
      <c r="N301" s="521"/>
      <c r="O301" s="140" t="str">
        <f>IF(L301="","",IF(OR(E301=LEGENDA!$D$28,E301=LEGENDA!$D$29,E301=LEGENDA!$D$31,E301=LEGENDA!$D$38),0.15,0))</f>
        <v/>
      </c>
      <c r="P301" s="140" t="str">
        <f>IF(L301="","",IF(AND(E301=LEGENDA!$D$39,H301=""),"BRAK kol.7",IF(AND(F301=LEGENDA!$A$105,H301=""),"BRAK kol.7",IF(AND(F301=LEGENDA!$A$106,H301=""),"BRAK kol.7",IF(AND(F301=LEGENDA!$A$107,H301=""),"BRAK kol.7",IF(AND(F301=LEGENDA!$A$108,H301=""),"BRAK kol.7",IF(AND(F301=LEGENDA!$A$109,H301=""),"BRAK kol.7",L301*O301)))))))</f>
        <v/>
      </c>
      <c r="Q301" s="141" t="str">
        <f t="shared" si="159"/>
        <v/>
      </c>
      <c r="R301" s="142" t="str">
        <f t="shared" ref="R301:R364" si="169">IF(OR(K301="",G301=""),"",G301*$K301)</f>
        <v/>
      </c>
      <c r="S301" s="522" t="str">
        <f t="shared" ref="S301:S364" si="170">IF(A301="","",IF(AND(J301="",K301=""),"",IF(J301="","",IF(K301="",0,J301*K301))))</f>
        <v/>
      </c>
      <c r="T301" s="431" t="str">
        <f t="shared" si="160"/>
        <v/>
      </c>
      <c r="U301" s="523"/>
      <c r="V301" s="431" t="str">
        <f t="shared" ref="V301:V364" si="171">IF(AND($H301="",$I301="",$U301=""),"",IF(AND($H301&gt;0,$U301&gt;0,AI301&gt;0),$H301*$U301*AI301,IF(AND($I301&gt;0,$U301&gt;0,AI301&gt;0),$I301*$U301*AI301,IF(AND($H301&gt;0,$U301&gt;0),$H301*$U301,IF(AND($I301&gt;0,$U301&gt;0),$I301*$U301,"")))))</f>
        <v/>
      </c>
      <c r="W301" s="524"/>
      <c r="X301" s="302" t="str">
        <f>IF(U301="","",IF(AND(V301="",W301=""),"",IF(AND(E301=LEGENDA!$D$39,H301=""),"BRAK kol.7",IF(AND(F301=LEGENDA!$A$105,H301="",E301=LEGENDA!$D$35),V301*W301,IF(AND(F301=LEGENDA!$A$105,H301="",E301=LEGENDA!$D$36),V301*W301,IF(AND(F301=LEGENDA!$A$105,H301=""),"BRAK kol.7",IF(AND(F301=LEGENDA!$A$106,H301=""),"BRAK kol.7",IF(AND(F301=LEGENDA!$A$107,H301=""),"BRAK kol.7",IF(AND(F301=LEGENDA!$A$108,H301=""),"BRAK kol.7",IF(AND(F301=LEGENDA!$A$109,H301=""),"BRAK kol.7",IF(AND(U301&gt;0,W301=""),"Brakkol21",IF(OR(T301="Błąd kol. 7",T301="Błąd kol.8"),T301,IF(AND(H301="",I301=""),"BRAKkol7-8",V301*W301)))))))))))))</f>
        <v/>
      </c>
      <c r="Y301" s="523"/>
      <c r="Z301" s="431" t="str">
        <f t="shared" ref="Z301:Z364" si="172">IF(AND($H301="",$I301="",$Y301=""),"",IF(AND($H301&gt;0,$Y301&gt;0,AI301&gt;0),$H301*$Y301*AI301,IF(AND($I301&gt;0,$Y301&gt;0,AI301&gt;0),$I301*$Y301*AI301,IF(AND($H301&gt;0,$Y301&gt;0),$H301*$Y301,IF(AND($I301&gt;0,$Y301&gt;0),$I301*$Y301,"")))))</f>
        <v/>
      </c>
      <c r="AA301" s="524"/>
      <c r="AB301" s="525" t="str">
        <f>IF(OR(Y301="",Z301="",AA301=""),"",IF(AND(E301=LEGENDA!$D$39,H301=""),"BRAK kol.7",IF(AND(F301=LEGENDA!$A$105,H301=""),"BRAK kol.7",IF(AND(F301=LEGENDA!$A$106,H301=""),"BRAK kol.7",IF(AND(F301=LEGENDA!$A$107,H301=""),"BRAK kol.7",IF(AND(F301=LEGENDA!$A$108,H301=""),"BRAK kol.7",IF(AND(F301=LEGENDA!$A$109,H301=""),"BRAK kol.7",Z301*AA301)))))))</f>
        <v/>
      </c>
      <c r="AC301" s="302" t="str">
        <f t="shared" si="161"/>
        <v/>
      </c>
      <c r="AD301" s="143" t="str">
        <f>IFERROR(IF(OR(J301="",AC301=""),"",IF(AND(E301=LEGENDA!$D$39,H301="",I301=""),"BRAK kol.7",AC301*$J301)),"BRAK kol.7")</f>
        <v/>
      </c>
      <c r="AE301" s="527" t="str">
        <f t="shared" ref="AE301:AE364" si="173">IF(OR(Y301="",U301=""),"",(Y301+U301)*$K301)</f>
        <v/>
      </c>
      <c r="AF301" s="526" t="str">
        <f t="shared" ref="AF301:AF364" si="174">IF(A301="","",IF(AND(U301="",Y301=""),"",IF(J301="","",J301*(U301+Y301))))</f>
        <v/>
      </c>
      <c r="AG301" s="526" t="str">
        <f t="shared" ref="AG301:AG364" si="175">IF(AND($N301="",$V301=""),"",IF(N301="",V301,IF(V301="",N301,$N301+$V301)))</f>
        <v/>
      </c>
      <c r="AH301" s="526" t="str">
        <f t="shared" si="162"/>
        <v/>
      </c>
      <c r="AI301" s="528"/>
      <c r="AJ301" s="529"/>
      <c r="AK301" s="286" t="str">
        <f t="shared" si="163"/>
        <v/>
      </c>
      <c r="AL301" s="287" t="str">
        <f t="shared" ref="AL301:AL364" si="176">IF($AK301="","",B301)</f>
        <v/>
      </c>
      <c r="AM301" s="287" t="str">
        <f t="shared" ref="AM301:AM364" si="177">IF($AK301="","",C301)</f>
        <v/>
      </c>
      <c r="AN301" s="530" t="str">
        <f>IF('ZASOBY N'!BD298="","",'ZASOBY N'!BD298)</f>
        <v/>
      </c>
      <c r="AO301" s="531"/>
      <c r="AP301" s="333">
        <f t="shared" si="164"/>
        <v>0</v>
      </c>
      <c r="AQ301" s="333">
        <f t="shared" si="167"/>
        <v>0</v>
      </c>
      <c r="AR301" s="333">
        <f t="shared" si="167"/>
        <v>0</v>
      </c>
      <c r="AS301" s="333">
        <f t="shared" si="165"/>
        <v>0</v>
      </c>
      <c r="AT301" s="333">
        <f t="shared" ref="AT301:AT363" si="178">IF($E301=AT$6,$AF301,0)</f>
        <v>0</v>
      </c>
      <c r="AU301" s="333">
        <f t="shared" si="166"/>
        <v>0</v>
      </c>
      <c r="AV301" s="532" t="str">
        <f>IF(BJ301=0,"",NN!BJ301)</f>
        <v/>
      </c>
      <c r="AW301" s="460" t="str">
        <f>IF('UPR BILANS N'!W299="","",'UPR BILANS N'!W299)</f>
        <v/>
      </c>
      <c r="AX301" s="533" t="str">
        <f t="shared" ref="AX301:AX364" si="179">IF(AV301="","",IF(AV301&gt;170,1,""))</f>
        <v/>
      </c>
      <c r="AY301" s="533"/>
      <c r="AZ301" s="533"/>
      <c r="BA301" s="533"/>
      <c r="BB301" s="533"/>
      <c r="BC301" s="533"/>
      <c r="BD301" s="533"/>
      <c r="BE301" s="533"/>
      <c r="BF301" s="533"/>
      <c r="BG301" s="533"/>
      <c r="BH301" s="533"/>
      <c r="BI301" s="533"/>
      <c r="BJ301" s="414">
        <f>IFERROR(IF(AND(BL301=1,BM301=1,SUMIF($C301:$C$525,$C301,$AH301:$AH$525)=$BN301),$BN301,IF($BO301&gt;0,$BO301,IF(AND(B301=B302,C301=C302,D301=D302,J301=J302),AH301+AH302,IF(AND(COUNTIF($C$13:$C300,$C301)&gt;=1,COUNTIF($D$13:$D300,$D301)&gt;=1),0,IF(AND(SUMIF($B301:$B$525,$B301,$AH301:$AH$525)&gt;$AH301,SUMIF($C301:$C$525,$C301,$AH301:$AH$525)&gt;$AH301,SUMIF($D301:$D$525,$D301,$AH301:$AH$525)&gt;$AH301),SUMIF($C301:$C$525,$C301,$BN301:$BN$525),0))))),0)</f>
        <v>0</v>
      </c>
      <c r="BK301" s="534"/>
      <c r="BL301" s="535">
        <f>COUNTIFS('ZASOBY N'!$B298:$B$525,'ZASOBY N'!$B298,'ZASOBY N'!$C298:'ZASOBY N'!$C$525,'ZASOBY N'!$C298,'ZASOBY N'!$D298:'ZASOBY N'!$D$525,'ZASOBY N'!$D298,'ZASOBY N'!$H298:'ZASOBY N'!$H$525,'ZASOBY N'!$H298 )</f>
        <v>0</v>
      </c>
      <c r="BM301" s="536">
        <f>COUNTIFS('ZASOBY N'!$B$10:$B298,'ZASOBY N'!$B298,'ZASOBY N'!$C$10:'ZASOBY N'!$C298,'ZASOBY N'!$C298,'ZASOBY N'!$D$10:'ZASOBY N'!$D298,'ZASOBY N'!$D298,'ZASOBY N'!$H$10:'ZASOBY N'!$H298,'ZASOBY N'!$H298 )</f>
        <v>0</v>
      </c>
      <c r="BN301" s="537">
        <f t="shared" ref="BN301:BN364" si="180">IF(AND($BL301&gt;1,$BM301&gt;=1,CH301=1),$AH301,IF(AND($BL301=1,$BM301&gt;1,CH301=1),$AH301,0))</f>
        <v>0</v>
      </c>
      <c r="BO301" s="538">
        <f t="shared" ref="BO301:BO364" si="181">IF(AND($BL301=1,$BM301=1,CH301=1),$AH301,0)</f>
        <v>0</v>
      </c>
      <c r="BP301" s="533"/>
      <c r="BQ301" s="533"/>
      <c r="BR301" s="533"/>
      <c r="BS301" s="533"/>
      <c r="BT301" s="533"/>
      <c r="BU301" s="533"/>
      <c r="BV301" s="533"/>
      <c r="BW301" s="539" t="str">
        <f t="shared" ref="BW301:BW364" si="182">IF(AND(D301="",AV301=""),"",D301)</f>
        <v/>
      </c>
      <c r="BX301" s="439" t="str">
        <f>IF(E301=0,"",NN!E301)</f>
        <v/>
      </c>
      <c r="BY301" s="396" t="str">
        <f>IF(A301="","",NN!A301)</f>
        <v/>
      </c>
      <c r="BZ301" s="428" t="str">
        <f>IF(OR(E301=LEGENDA!$D$30,E301=LEGENDA!$D$31,E301=LEGENDA!$D$32,E301=LEGENDA!$D$33,E301=LEGENDA!$D$34,E301=LEGENDA!$D$35,E301=LEGENDA!$D$36,E301=LEGENDA!$D$37),AV301,"")</f>
        <v/>
      </c>
      <c r="CA301" s="428" t="str">
        <f>IF(OR(E301=LEGENDA!$D$30,E301=LEGENDA!$D$31,E301=LEGENDA!$D$32,E301=LEGENDA!$D$33,E301=LEGENDA!$D$34,E301=LEGENDA!$D$35,E301=LEGENDA!$D$36,E301=LEGENDA!$D$37),AG301,"")</f>
        <v/>
      </c>
      <c r="CB301" s="397" t="str">
        <f t="shared" ref="CB301:CB364" si="183">IF(BZ301="","",IF(BZ301&gt;170,1,""))</f>
        <v/>
      </c>
      <c r="CC301" s="397" t="str">
        <f t="shared" ref="CC301:CC364" si="184">IF(V301="","",IF(AND(V301&gt;170,CH301=1),1,""))</f>
        <v/>
      </c>
      <c r="CD301" s="397" t="str">
        <f t="shared" ref="CD301:CD364" si="185">IF(Z301="","",IF(AND(Z301&gt;170,CH301=1),1,""))</f>
        <v/>
      </c>
      <c r="CE301" s="397" t="str">
        <f t="shared" ref="CE301:CE364" si="186">IF(M301="","",IF(AND(M301&gt;170,CH301=1),1,""))</f>
        <v/>
      </c>
      <c r="CF301" s="397" t="str">
        <f t="shared" ref="CF301:CF364" si="187">IF(N301="","",IF(AND(N301&gt;170,CH301=1),1,""))</f>
        <v/>
      </c>
      <c r="CG301" s="397" t="str">
        <f t="shared" ref="CG301:CG364" si="188">IF(L301="","",IF(AND(L301&gt;170,CH301=1),1,""))</f>
        <v/>
      </c>
      <c r="CH301" s="397" t="str">
        <f>IF(OR(E301=LEGENDA!$D$28,E301=LEGENDA!$D$29,E301=LEGENDA!$D$30,E301=LEGENDA!$D$31,E301=LEGENDA!$D$32,E301=LEGENDA!$D$33,E301=LEGENDA!$D$34,E301=LEGENDA!$D$35,E301=LEGENDA!$D$36,E301=LEGENDA!$D$39),1,"")</f>
        <v/>
      </c>
      <c r="CI301" s="397" t="str">
        <f t="shared" ref="CI301:CI364" si="189">IF(T301="","",IF(AND(T301&gt;170,CH301=1),1,""))</f>
        <v/>
      </c>
      <c r="CJ301" s="397" t="str">
        <f t="shared" ref="CJ301:CJ364" si="190">IF(BJ301="","",IF(BJ301&gt;170,1,""))</f>
        <v/>
      </c>
    </row>
    <row r="302" spans="1:88" s="50" customFormat="1" ht="16.2" customHeight="1" thickBot="1" x14ac:dyDescent="0.3">
      <c r="A302" s="514" t="str">
        <f>IF('ZASOBY N'!A299="","",'ZASOBY N'!A299)</f>
        <v/>
      </c>
      <c r="B302" s="515" t="str">
        <f>IF('ZASOBY N'!B299="","",'ZASOBY N'!B299)</f>
        <v/>
      </c>
      <c r="C302" s="515" t="str">
        <f>IF('ZASOBY N'!C299="","",'ZASOBY N'!C299)</f>
        <v/>
      </c>
      <c r="D302" s="516" t="str">
        <f>IF('ZASOBY N'!D299="","",'ZASOBY N'!D299)</f>
        <v/>
      </c>
      <c r="E302" s="404"/>
      <c r="F302" s="517"/>
      <c r="G302" s="518"/>
      <c r="H302" s="301"/>
      <c r="I302" s="301"/>
      <c r="J302" s="147" t="str">
        <f>IF('ZASOBY N'!$F299="","",'ZASOBY N'!$F299)</f>
        <v/>
      </c>
      <c r="K302" s="519"/>
      <c r="L302" s="520" t="str">
        <f t="shared" si="168"/>
        <v/>
      </c>
      <c r="M302" s="521"/>
      <c r="N302" s="521"/>
      <c r="O302" s="140" t="str">
        <f>IF(L302="","",IF(OR(E302=LEGENDA!$D$28,E302=LEGENDA!$D$29,E302=LEGENDA!$D$31,E302=LEGENDA!$D$38),0.15,0))</f>
        <v/>
      </c>
      <c r="P302" s="140" t="str">
        <f>IF(L302="","",IF(AND(E302=LEGENDA!$D$39,H302=""),"BRAK kol.7",IF(AND(F302=LEGENDA!$A$105,H302=""),"BRAK kol.7",IF(AND(F302=LEGENDA!$A$106,H302=""),"BRAK kol.7",IF(AND(F302=LEGENDA!$A$107,H302=""),"BRAK kol.7",IF(AND(F302=LEGENDA!$A$108,H302=""),"BRAK kol.7",IF(AND(F302=LEGENDA!$A$109,H302=""),"BRAK kol.7",L302*O302)))))))</f>
        <v/>
      </c>
      <c r="Q302" s="141" t="str">
        <f t="shared" si="159"/>
        <v/>
      </c>
      <c r="R302" s="142" t="str">
        <f t="shared" si="169"/>
        <v/>
      </c>
      <c r="S302" s="522" t="str">
        <f t="shared" si="170"/>
        <v/>
      </c>
      <c r="T302" s="431" t="str">
        <f t="shared" si="160"/>
        <v/>
      </c>
      <c r="U302" s="523"/>
      <c r="V302" s="431" t="str">
        <f t="shared" si="171"/>
        <v/>
      </c>
      <c r="W302" s="524"/>
      <c r="X302" s="302" t="str">
        <f>IF(U302="","",IF(AND(V302="",W302=""),"",IF(AND(E302=LEGENDA!$D$39,H302=""),"BRAK kol.7",IF(AND(F302=LEGENDA!$A$105,H302="",E302=LEGENDA!$D$35),V302*W302,IF(AND(F302=LEGENDA!$A$105,H302="",E302=LEGENDA!$D$36),V302*W302,IF(AND(F302=LEGENDA!$A$105,H302=""),"BRAK kol.7",IF(AND(F302=LEGENDA!$A$106,H302=""),"BRAK kol.7",IF(AND(F302=LEGENDA!$A$107,H302=""),"BRAK kol.7",IF(AND(F302=LEGENDA!$A$108,H302=""),"BRAK kol.7",IF(AND(F302=LEGENDA!$A$109,H302=""),"BRAK kol.7",IF(AND(U302&gt;0,W302=""),"Brakkol21",IF(OR(T302="Błąd kol. 7",T302="Błąd kol.8"),T302,IF(AND(H302="",I302=""),"BRAKkol7-8",V302*W302)))))))))))))</f>
        <v/>
      </c>
      <c r="Y302" s="523"/>
      <c r="Z302" s="431" t="str">
        <f t="shared" si="172"/>
        <v/>
      </c>
      <c r="AA302" s="524"/>
      <c r="AB302" s="525" t="str">
        <f>IF(OR(Y302="",Z302="",AA302=""),"",IF(AND(E302=LEGENDA!$D$39,H302=""),"BRAK kol.7",IF(AND(F302=LEGENDA!$A$105,H302=""),"BRAK kol.7",IF(AND(F302=LEGENDA!$A$106,H302=""),"BRAK kol.7",IF(AND(F302=LEGENDA!$A$107,H302=""),"BRAK kol.7",IF(AND(F302=LEGENDA!$A$108,H302=""),"BRAK kol.7",IF(AND(F302=LEGENDA!$A$109,H302=""),"BRAK kol.7",Z302*AA302)))))))</f>
        <v/>
      </c>
      <c r="AC302" s="302" t="str">
        <f t="shared" si="161"/>
        <v/>
      </c>
      <c r="AD302" s="143" t="str">
        <f>IFERROR(IF(OR(J302="",AC302=""),"",IF(AND(E302=LEGENDA!$D$39,H302="",I302=""),"BRAK kol.7",AC302*$J302)),"BRAK kol.7")</f>
        <v/>
      </c>
      <c r="AE302" s="527" t="str">
        <f t="shared" si="173"/>
        <v/>
      </c>
      <c r="AF302" s="526" t="str">
        <f t="shared" si="174"/>
        <v/>
      </c>
      <c r="AG302" s="526" t="str">
        <f t="shared" si="175"/>
        <v/>
      </c>
      <c r="AH302" s="526" t="str">
        <f t="shared" si="162"/>
        <v/>
      </c>
      <c r="AI302" s="528"/>
      <c r="AJ302" s="529"/>
      <c r="AK302" s="286" t="str">
        <f t="shared" si="163"/>
        <v/>
      </c>
      <c r="AL302" s="287" t="str">
        <f t="shared" si="176"/>
        <v/>
      </c>
      <c r="AM302" s="287" t="str">
        <f t="shared" si="177"/>
        <v/>
      </c>
      <c r="AN302" s="530" t="str">
        <f>IF('ZASOBY N'!BD299="","",'ZASOBY N'!BD299)</f>
        <v/>
      </c>
      <c r="AO302" s="531"/>
      <c r="AP302" s="333">
        <f t="shared" si="164"/>
        <v>0</v>
      </c>
      <c r="AQ302" s="333">
        <f t="shared" si="167"/>
        <v>0</v>
      </c>
      <c r="AR302" s="333">
        <f t="shared" si="167"/>
        <v>0</v>
      </c>
      <c r="AS302" s="333">
        <f t="shared" si="165"/>
        <v>0</v>
      </c>
      <c r="AT302" s="333">
        <f t="shared" si="178"/>
        <v>0</v>
      </c>
      <c r="AU302" s="333">
        <f t="shared" si="166"/>
        <v>0</v>
      </c>
      <c r="AV302" s="532" t="str">
        <f>IF(BJ302=0,"",NN!BJ302)</f>
        <v/>
      </c>
      <c r="AW302" s="460" t="str">
        <f>IF('UPR BILANS N'!W300="","",'UPR BILANS N'!W300)</f>
        <v/>
      </c>
      <c r="AX302" s="533" t="str">
        <f t="shared" si="179"/>
        <v/>
      </c>
      <c r="AY302" s="533"/>
      <c r="AZ302" s="533"/>
      <c r="BA302" s="533"/>
      <c r="BB302" s="533"/>
      <c r="BC302" s="533"/>
      <c r="BD302" s="533"/>
      <c r="BE302" s="533"/>
      <c r="BF302" s="533"/>
      <c r="BG302" s="533"/>
      <c r="BH302" s="533"/>
      <c r="BI302" s="533"/>
      <c r="BJ302" s="414">
        <f>IFERROR(IF(AND(BL302=1,BM302=1,SUMIF($C302:$C$525,$C302,$AH302:$AH$525)=$BN302),$BN302,IF($BO302&gt;0,$BO302,IF(AND(B302=B303,C302=C303,D302=D303,J302=J303),AH302+AH303,IF(AND(COUNTIF($C$13:$C301,$C302)&gt;=1,COUNTIF($D$13:$D301,$D302)&gt;=1),0,IF(AND(SUMIF($B302:$B$525,$B302,$AH302:$AH$525)&gt;$AH302,SUMIF($C302:$C$525,$C302,$AH302:$AH$525)&gt;$AH302,SUMIF($D302:$D$525,$D302,$AH302:$AH$525)&gt;$AH302),SUMIF($C302:$C$525,$C302,$BN302:$BN$525),0))))),0)</f>
        <v>0</v>
      </c>
      <c r="BK302" s="534"/>
      <c r="BL302" s="535">
        <f>COUNTIFS('ZASOBY N'!$B299:$B$525,'ZASOBY N'!$B299,'ZASOBY N'!$C299:'ZASOBY N'!$C$525,'ZASOBY N'!$C299,'ZASOBY N'!$D299:'ZASOBY N'!$D$525,'ZASOBY N'!$D299,'ZASOBY N'!$H299:'ZASOBY N'!$H$525,'ZASOBY N'!$H299 )</f>
        <v>0</v>
      </c>
      <c r="BM302" s="536">
        <f>COUNTIFS('ZASOBY N'!$B$10:$B299,'ZASOBY N'!$B299,'ZASOBY N'!$C$10:'ZASOBY N'!$C299,'ZASOBY N'!$C299,'ZASOBY N'!$D$10:'ZASOBY N'!$D299,'ZASOBY N'!$D299,'ZASOBY N'!$H$10:'ZASOBY N'!$H299,'ZASOBY N'!$H299 )</f>
        <v>0</v>
      </c>
      <c r="BN302" s="537">
        <f t="shared" si="180"/>
        <v>0</v>
      </c>
      <c r="BO302" s="538">
        <f t="shared" si="181"/>
        <v>0</v>
      </c>
      <c r="BP302" s="533"/>
      <c r="BQ302" s="533"/>
      <c r="BR302" s="533"/>
      <c r="BS302" s="533"/>
      <c r="BT302" s="533"/>
      <c r="BU302" s="533"/>
      <c r="BV302" s="533"/>
      <c r="BW302" s="539" t="str">
        <f t="shared" si="182"/>
        <v/>
      </c>
      <c r="BX302" s="439" t="str">
        <f>IF(E302=0,"",NN!E302)</f>
        <v/>
      </c>
      <c r="BY302" s="396" t="str">
        <f>IF(A302="","",NN!A302)</f>
        <v/>
      </c>
      <c r="BZ302" s="428" t="str">
        <f>IF(OR(E302=LEGENDA!$D$30,E302=LEGENDA!$D$31,E302=LEGENDA!$D$32,E302=LEGENDA!$D$33,E302=LEGENDA!$D$34,E302=LEGENDA!$D$35,E302=LEGENDA!$D$36,E302=LEGENDA!$D$37),AV302,"")</f>
        <v/>
      </c>
      <c r="CA302" s="428" t="str">
        <f>IF(OR(E302=LEGENDA!$D$30,E302=LEGENDA!$D$31,E302=LEGENDA!$D$32,E302=LEGENDA!$D$33,E302=LEGENDA!$D$34,E302=LEGENDA!$D$35,E302=LEGENDA!$D$36,E302=LEGENDA!$D$37),AG302,"")</f>
        <v/>
      </c>
      <c r="CB302" s="397" t="str">
        <f t="shared" si="183"/>
        <v/>
      </c>
      <c r="CC302" s="397" t="str">
        <f t="shared" si="184"/>
        <v/>
      </c>
      <c r="CD302" s="397" t="str">
        <f t="shared" si="185"/>
        <v/>
      </c>
      <c r="CE302" s="397" t="str">
        <f t="shared" si="186"/>
        <v/>
      </c>
      <c r="CF302" s="397" t="str">
        <f t="shared" si="187"/>
        <v/>
      </c>
      <c r="CG302" s="397" t="str">
        <f t="shared" si="188"/>
        <v/>
      </c>
      <c r="CH302" s="397" t="str">
        <f>IF(OR(E302=LEGENDA!$D$28,E302=LEGENDA!$D$29,E302=LEGENDA!$D$30,E302=LEGENDA!$D$31,E302=LEGENDA!$D$32,E302=LEGENDA!$D$33,E302=LEGENDA!$D$34,E302=LEGENDA!$D$35,E302=LEGENDA!$D$36,E302=LEGENDA!$D$39),1,"")</f>
        <v/>
      </c>
      <c r="CI302" s="397" t="str">
        <f t="shared" si="189"/>
        <v/>
      </c>
      <c r="CJ302" s="397" t="str">
        <f t="shared" si="190"/>
        <v/>
      </c>
    </row>
    <row r="303" spans="1:88" s="50" customFormat="1" ht="16.2" customHeight="1" thickBot="1" x14ac:dyDescent="0.3">
      <c r="A303" s="514" t="str">
        <f>IF('ZASOBY N'!A300="","",'ZASOBY N'!A300)</f>
        <v/>
      </c>
      <c r="B303" s="515" t="str">
        <f>IF('ZASOBY N'!B300="","",'ZASOBY N'!B300)</f>
        <v/>
      </c>
      <c r="C303" s="515" t="str">
        <f>IF('ZASOBY N'!C300="","",'ZASOBY N'!C300)</f>
        <v/>
      </c>
      <c r="D303" s="516" t="str">
        <f>IF('ZASOBY N'!D300="","",'ZASOBY N'!D300)</f>
        <v/>
      </c>
      <c r="E303" s="404"/>
      <c r="F303" s="517"/>
      <c r="G303" s="518"/>
      <c r="H303" s="301"/>
      <c r="I303" s="301"/>
      <c r="J303" s="147" t="str">
        <f>IF('ZASOBY N'!$F300="","",'ZASOBY N'!$F300)</f>
        <v/>
      </c>
      <c r="K303" s="519"/>
      <c r="L303" s="520" t="str">
        <f t="shared" si="168"/>
        <v/>
      </c>
      <c r="M303" s="521"/>
      <c r="N303" s="521"/>
      <c r="O303" s="140" t="str">
        <f>IF(L303="","",IF(OR(E303=LEGENDA!$D$28,E303=LEGENDA!$D$29,E303=LEGENDA!$D$31,E303=LEGENDA!$D$38),0.15,0))</f>
        <v/>
      </c>
      <c r="P303" s="140" t="str">
        <f>IF(L303="","",IF(AND(E303=LEGENDA!$D$39,H303=""),"BRAK kol.7",IF(AND(F303=LEGENDA!$A$105,H303=""),"BRAK kol.7",IF(AND(F303=LEGENDA!$A$106,H303=""),"BRAK kol.7",IF(AND(F303=LEGENDA!$A$107,H303=""),"BRAK kol.7",IF(AND(F303=LEGENDA!$A$108,H303=""),"BRAK kol.7",IF(AND(F303=LEGENDA!$A$109,H303=""),"BRAK kol.7",L303*O303)))))))</f>
        <v/>
      </c>
      <c r="Q303" s="141" t="str">
        <f t="shared" si="159"/>
        <v/>
      </c>
      <c r="R303" s="142" t="str">
        <f t="shared" si="169"/>
        <v/>
      </c>
      <c r="S303" s="522" t="str">
        <f t="shared" si="170"/>
        <v/>
      </c>
      <c r="T303" s="431" t="str">
        <f t="shared" si="160"/>
        <v/>
      </c>
      <c r="U303" s="523"/>
      <c r="V303" s="431" t="str">
        <f t="shared" si="171"/>
        <v/>
      </c>
      <c r="W303" s="524"/>
      <c r="X303" s="302" t="str">
        <f>IF(U303="","",IF(AND(V303="",W303=""),"",IF(AND(E303=LEGENDA!$D$39,H303=""),"BRAK kol.7",IF(AND(F303=LEGENDA!$A$105,H303="",E303=LEGENDA!$D$35),V303*W303,IF(AND(F303=LEGENDA!$A$105,H303="",E303=LEGENDA!$D$36),V303*W303,IF(AND(F303=LEGENDA!$A$105,H303=""),"BRAK kol.7",IF(AND(F303=LEGENDA!$A$106,H303=""),"BRAK kol.7",IF(AND(F303=LEGENDA!$A$107,H303=""),"BRAK kol.7",IF(AND(F303=LEGENDA!$A$108,H303=""),"BRAK kol.7",IF(AND(F303=LEGENDA!$A$109,H303=""),"BRAK kol.7",IF(AND(U303&gt;0,W303=""),"Brakkol21",IF(OR(T303="Błąd kol. 7",T303="Błąd kol.8"),T303,IF(AND(H303="",I303=""),"BRAKkol7-8",V303*W303)))))))))))))</f>
        <v/>
      </c>
      <c r="Y303" s="523"/>
      <c r="Z303" s="431" t="str">
        <f t="shared" si="172"/>
        <v/>
      </c>
      <c r="AA303" s="524"/>
      <c r="AB303" s="525" t="str">
        <f>IF(OR(Y303="",Z303="",AA303=""),"",IF(AND(E303=LEGENDA!$D$39,H303=""),"BRAK kol.7",IF(AND(F303=LEGENDA!$A$105,H303=""),"BRAK kol.7",IF(AND(F303=LEGENDA!$A$106,H303=""),"BRAK kol.7",IF(AND(F303=LEGENDA!$A$107,H303=""),"BRAK kol.7",IF(AND(F303=LEGENDA!$A$108,H303=""),"BRAK kol.7",IF(AND(F303=LEGENDA!$A$109,H303=""),"BRAK kol.7",Z303*AA303)))))))</f>
        <v/>
      </c>
      <c r="AC303" s="302" t="str">
        <f t="shared" si="161"/>
        <v/>
      </c>
      <c r="AD303" s="143" t="str">
        <f>IFERROR(IF(OR(J303="",AC303=""),"",IF(AND(E303=LEGENDA!$D$39,H303="",I303=""),"BRAK kol.7",AC303*$J303)),"BRAK kol.7")</f>
        <v/>
      </c>
      <c r="AE303" s="527" t="str">
        <f t="shared" si="173"/>
        <v/>
      </c>
      <c r="AF303" s="526" t="str">
        <f t="shared" si="174"/>
        <v/>
      </c>
      <c r="AG303" s="526" t="str">
        <f t="shared" si="175"/>
        <v/>
      </c>
      <c r="AH303" s="526" t="str">
        <f t="shared" si="162"/>
        <v/>
      </c>
      <c r="AI303" s="528"/>
      <c r="AJ303" s="529"/>
      <c r="AK303" s="286" t="str">
        <f t="shared" si="163"/>
        <v/>
      </c>
      <c r="AL303" s="287" t="str">
        <f t="shared" si="176"/>
        <v/>
      </c>
      <c r="AM303" s="287" t="str">
        <f t="shared" si="177"/>
        <v/>
      </c>
      <c r="AN303" s="530" t="str">
        <f>IF('ZASOBY N'!BD300="","",'ZASOBY N'!BD300)</f>
        <v/>
      </c>
      <c r="AO303" s="531"/>
      <c r="AP303" s="333">
        <f t="shared" si="164"/>
        <v>0</v>
      </c>
      <c r="AQ303" s="333">
        <f t="shared" si="167"/>
        <v>0</v>
      </c>
      <c r="AR303" s="333">
        <f t="shared" si="167"/>
        <v>0</v>
      </c>
      <c r="AS303" s="333">
        <f t="shared" si="165"/>
        <v>0</v>
      </c>
      <c r="AT303" s="333">
        <f t="shared" si="178"/>
        <v>0</v>
      </c>
      <c r="AU303" s="333">
        <f t="shared" si="166"/>
        <v>0</v>
      </c>
      <c r="AV303" s="532" t="str">
        <f>IF(BJ303=0,"",NN!BJ303)</f>
        <v/>
      </c>
      <c r="AW303" s="460" t="str">
        <f>IF('UPR BILANS N'!W301="","",'UPR BILANS N'!W301)</f>
        <v/>
      </c>
      <c r="AX303" s="533" t="str">
        <f t="shared" si="179"/>
        <v/>
      </c>
      <c r="AY303" s="533"/>
      <c r="AZ303" s="533"/>
      <c r="BA303" s="533"/>
      <c r="BB303" s="533"/>
      <c r="BC303" s="533"/>
      <c r="BD303" s="533"/>
      <c r="BE303" s="533"/>
      <c r="BF303" s="533"/>
      <c r="BG303" s="533"/>
      <c r="BH303" s="533"/>
      <c r="BI303" s="533"/>
      <c r="BJ303" s="414">
        <f>IFERROR(IF(AND(BL303=1,BM303=1,SUMIF($C303:$C$525,$C303,$AH303:$AH$525)=$BN303),$BN303,IF($BO303&gt;0,$BO303,IF(AND(B303=B304,C303=C304,D303=D304,J303=J304),AH303+AH304,IF(AND(COUNTIF($C$13:$C302,$C303)&gt;=1,COUNTIF($D$13:$D302,$D303)&gt;=1),0,IF(AND(SUMIF($B303:$B$525,$B303,$AH303:$AH$525)&gt;$AH303,SUMIF($C303:$C$525,$C303,$AH303:$AH$525)&gt;$AH303,SUMIF($D303:$D$525,$D303,$AH303:$AH$525)&gt;$AH303),SUMIF($C303:$C$525,$C303,$BN303:$BN$525),0))))),0)</f>
        <v>0</v>
      </c>
      <c r="BK303" s="534"/>
      <c r="BL303" s="535">
        <f>COUNTIFS('ZASOBY N'!$B300:$B$525,'ZASOBY N'!$B300,'ZASOBY N'!$C300:'ZASOBY N'!$C$525,'ZASOBY N'!$C300,'ZASOBY N'!$D300:'ZASOBY N'!$D$525,'ZASOBY N'!$D300,'ZASOBY N'!$H300:'ZASOBY N'!$H$525,'ZASOBY N'!$H300 )</f>
        <v>0</v>
      </c>
      <c r="BM303" s="536">
        <f>COUNTIFS('ZASOBY N'!$B$10:$B300,'ZASOBY N'!$B300,'ZASOBY N'!$C$10:'ZASOBY N'!$C300,'ZASOBY N'!$C300,'ZASOBY N'!$D$10:'ZASOBY N'!$D300,'ZASOBY N'!$D300,'ZASOBY N'!$H$10:'ZASOBY N'!$H300,'ZASOBY N'!$H300 )</f>
        <v>0</v>
      </c>
      <c r="BN303" s="537">
        <f t="shared" si="180"/>
        <v>0</v>
      </c>
      <c r="BO303" s="538">
        <f t="shared" si="181"/>
        <v>0</v>
      </c>
      <c r="BP303" s="533"/>
      <c r="BQ303" s="533"/>
      <c r="BR303" s="533"/>
      <c r="BS303" s="533"/>
      <c r="BT303" s="533"/>
      <c r="BU303" s="533"/>
      <c r="BV303" s="533"/>
      <c r="BW303" s="539" t="str">
        <f t="shared" si="182"/>
        <v/>
      </c>
      <c r="BX303" s="439" t="str">
        <f>IF(E303=0,"",NN!E303)</f>
        <v/>
      </c>
      <c r="BY303" s="396" t="str">
        <f>IF(A303="","",NN!A303)</f>
        <v/>
      </c>
      <c r="BZ303" s="428" t="str">
        <f>IF(OR(E303=LEGENDA!$D$30,E303=LEGENDA!$D$31,E303=LEGENDA!$D$32,E303=LEGENDA!$D$33,E303=LEGENDA!$D$34,E303=LEGENDA!$D$35,E303=LEGENDA!$D$36,E303=LEGENDA!$D$37),AV303,"")</f>
        <v/>
      </c>
      <c r="CA303" s="428" t="str">
        <f>IF(OR(E303=LEGENDA!$D$30,E303=LEGENDA!$D$31,E303=LEGENDA!$D$32,E303=LEGENDA!$D$33,E303=LEGENDA!$D$34,E303=LEGENDA!$D$35,E303=LEGENDA!$D$36,E303=LEGENDA!$D$37),AG303,"")</f>
        <v/>
      </c>
      <c r="CB303" s="397" t="str">
        <f t="shared" si="183"/>
        <v/>
      </c>
      <c r="CC303" s="397" t="str">
        <f t="shared" si="184"/>
        <v/>
      </c>
      <c r="CD303" s="397" t="str">
        <f t="shared" si="185"/>
        <v/>
      </c>
      <c r="CE303" s="397" t="str">
        <f t="shared" si="186"/>
        <v/>
      </c>
      <c r="CF303" s="397" t="str">
        <f t="shared" si="187"/>
        <v/>
      </c>
      <c r="CG303" s="397" t="str">
        <f t="shared" si="188"/>
        <v/>
      </c>
      <c r="CH303" s="397" t="str">
        <f>IF(OR(E303=LEGENDA!$D$28,E303=LEGENDA!$D$29,E303=LEGENDA!$D$30,E303=LEGENDA!$D$31,E303=LEGENDA!$D$32,E303=LEGENDA!$D$33,E303=LEGENDA!$D$34,E303=LEGENDA!$D$35,E303=LEGENDA!$D$36,E303=LEGENDA!$D$39),1,"")</f>
        <v/>
      </c>
      <c r="CI303" s="397" t="str">
        <f t="shared" si="189"/>
        <v/>
      </c>
      <c r="CJ303" s="397" t="str">
        <f t="shared" si="190"/>
        <v/>
      </c>
    </row>
    <row r="304" spans="1:88" s="50" customFormat="1" ht="16.2" customHeight="1" thickBot="1" x14ac:dyDescent="0.3">
      <c r="A304" s="514" t="str">
        <f>IF('ZASOBY N'!A301="","",'ZASOBY N'!A301)</f>
        <v/>
      </c>
      <c r="B304" s="515" t="str">
        <f>IF('ZASOBY N'!B301="","",'ZASOBY N'!B301)</f>
        <v/>
      </c>
      <c r="C304" s="515" t="str">
        <f>IF('ZASOBY N'!C301="","",'ZASOBY N'!C301)</f>
        <v/>
      </c>
      <c r="D304" s="516" t="str">
        <f>IF('ZASOBY N'!D301="","",'ZASOBY N'!D301)</f>
        <v/>
      </c>
      <c r="E304" s="404"/>
      <c r="F304" s="517"/>
      <c r="G304" s="518"/>
      <c r="H304" s="301"/>
      <c r="I304" s="301"/>
      <c r="J304" s="147" t="str">
        <f>IF('ZASOBY N'!$F301="","",'ZASOBY N'!$F301)</f>
        <v/>
      </c>
      <c r="K304" s="519"/>
      <c r="L304" s="520" t="str">
        <f t="shared" si="168"/>
        <v/>
      </c>
      <c r="M304" s="521"/>
      <c r="N304" s="521"/>
      <c r="O304" s="140" t="str">
        <f>IF(L304="","",IF(OR(E304=LEGENDA!$D$28,E304=LEGENDA!$D$29,E304=LEGENDA!$D$31,E304=LEGENDA!$D$38),0.15,0))</f>
        <v/>
      </c>
      <c r="P304" s="140" t="str">
        <f>IF(L304="","",IF(AND(E304=LEGENDA!$D$39,H304=""),"BRAK kol.7",IF(AND(F304=LEGENDA!$A$105,H304=""),"BRAK kol.7",IF(AND(F304=LEGENDA!$A$106,H304=""),"BRAK kol.7",IF(AND(F304=LEGENDA!$A$107,H304=""),"BRAK kol.7",IF(AND(F304=LEGENDA!$A$108,H304=""),"BRAK kol.7",IF(AND(F304=LEGENDA!$A$109,H304=""),"BRAK kol.7",L304*O304)))))))</f>
        <v/>
      </c>
      <c r="Q304" s="141" t="str">
        <f t="shared" si="159"/>
        <v/>
      </c>
      <c r="R304" s="142" t="str">
        <f t="shared" si="169"/>
        <v/>
      </c>
      <c r="S304" s="522" t="str">
        <f t="shared" si="170"/>
        <v/>
      </c>
      <c r="T304" s="431" t="str">
        <f t="shared" si="160"/>
        <v/>
      </c>
      <c r="U304" s="523"/>
      <c r="V304" s="431" t="str">
        <f t="shared" si="171"/>
        <v/>
      </c>
      <c r="W304" s="524"/>
      <c r="X304" s="302" t="str">
        <f>IF(U304="","",IF(AND(V304="",W304=""),"",IF(AND(E304=LEGENDA!$D$39,H304=""),"BRAK kol.7",IF(AND(F304=LEGENDA!$A$105,H304="",E304=LEGENDA!$D$35),V304*W304,IF(AND(F304=LEGENDA!$A$105,H304="",E304=LEGENDA!$D$36),V304*W304,IF(AND(F304=LEGENDA!$A$105,H304=""),"BRAK kol.7",IF(AND(F304=LEGENDA!$A$106,H304=""),"BRAK kol.7",IF(AND(F304=LEGENDA!$A$107,H304=""),"BRAK kol.7",IF(AND(F304=LEGENDA!$A$108,H304=""),"BRAK kol.7",IF(AND(F304=LEGENDA!$A$109,H304=""),"BRAK kol.7",IF(AND(U304&gt;0,W304=""),"Brakkol21",IF(OR(T304="Błąd kol. 7",T304="Błąd kol.8"),T304,IF(AND(H304="",I304=""),"BRAKkol7-8",V304*W304)))))))))))))</f>
        <v/>
      </c>
      <c r="Y304" s="523"/>
      <c r="Z304" s="431" t="str">
        <f t="shared" si="172"/>
        <v/>
      </c>
      <c r="AA304" s="524"/>
      <c r="AB304" s="525" t="str">
        <f>IF(OR(Y304="",Z304="",AA304=""),"",IF(AND(E304=LEGENDA!$D$39,H304=""),"BRAK kol.7",IF(AND(F304=LEGENDA!$A$105,H304=""),"BRAK kol.7",IF(AND(F304=LEGENDA!$A$106,H304=""),"BRAK kol.7",IF(AND(F304=LEGENDA!$A$107,H304=""),"BRAK kol.7",IF(AND(F304=LEGENDA!$A$108,H304=""),"BRAK kol.7",IF(AND(F304=LEGENDA!$A$109,H304=""),"BRAK kol.7",Z304*AA304)))))))</f>
        <v/>
      </c>
      <c r="AC304" s="302" t="str">
        <f t="shared" si="161"/>
        <v/>
      </c>
      <c r="AD304" s="143" t="str">
        <f>IFERROR(IF(OR(J304="",AC304=""),"",IF(AND(E304=LEGENDA!$D$39,H304="",I304=""),"BRAK kol.7",AC304*$J304)),"BRAK kol.7")</f>
        <v/>
      </c>
      <c r="AE304" s="527" t="str">
        <f t="shared" si="173"/>
        <v/>
      </c>
      <c r="AF304" s="526" t="str">
        <f t="shared" si="174"/>
        <v/>
      </c>
      <c r="AG304" s="526" t="str">
        <f t="shared" si="175"/>
        <v/>
      </c>
      <c r="AH304" s="526" t="str">
        <f t="shared" si="162"/>
        <v/>
      </c>
      <c r="AI304" s="528"/>
      <c r="AJ304" s="529"/>
      <c r="AK304" s="286" t="str">
        <f t="shared" si="163"/>
        <v/>
      </c>
      <c r="AL304" s="287" t="str">
        <f t="shared" si="176"/>
        <v/>
      </c>
      <c r="AM304" s="287" t="str">
        <f t="shared" si="177"/>
        <v/>
      </c>
      <c r="AN304" s="530" t="str">
        <f>IF('ZASOBY N'!BD301="","",'ZASOBY N'!BD301)</f>
        <v/>
      </c>
      <c r="AO304" s="531"/>
      <c r="AP304" s="333">
        <f t="shared" si="164"/>
        <v>0</v>
      </c>
      <c r="AQ304" s="333">
        <f t="shared" si="167"/>
        <v>0</v>
      </c>
      <c r="AR304" s="333">
        <f t="shared" si="167"/>
        <v>0</v>
      </c>
      <c r="AS304" s="333">
        <f t="shared" si="165"/>
        <v>0</v>
      </c>
      <c r="AT304" s="333">
        <f t="shared" si="178"/>
        <v>0</v>
      </c>
      <c r="AU304" s="333">
        <f t="shared" si="166"/>
        <v>0</v>
      </c>
      <c r="AV304" s="532" t="str">
        <f>IF(BJ304=0,"",NN!BJ304)</f>
        <v/>
      </c>
      <c r="AW304" s="460" t="str">
        <f>IF('UPR BILANS N'!W302="","",'UPR BILANS N'!W302)</f>
        <v/>
      </c>
      <c r="AX304" s="533" t="str">
        <f t="shared" si="179"/>
        <v/>
      </c>
      <c r="AY304" s="533"/>
      <c r="AZ304" s="533"/>
      <c r="BA304" s="533"/>
      <c r="BB304" s="533"/>
      <c r="BC304" s="533"/>
      <c r="BD304" s="533"/>
      <c r="BE304" s="533"/>
      <c r="BF304" s="533"/>
      <c r="BG304" s="533"/>
      <c r="BH304" s="533"/>
      <c r="BI304" s="533"/>
      <c r="BJ304" s="414">
        <f>IFERROR(IF(AND(BL304=1,BM304=1,SUMIF($C304:$C$525,$C304,$AH304:$AH$525)=$BN304),$BN304,IF($BO304&gt;0,$BO304,IF(AND(B304=B305,C304=C305,D304=D305,J304=J305),AH304+AH305,IF(AND(COUNTIF($C$13:$C303,$C304)&gt;=1,COUNTIF($D$13:$D303,$D304)&gt;=1),0,IF(AND(SUMIF($B304:$B$525,$B304,$AH304:$AH$525)&gt;$AH304,SUMIF($C304:$C$525,$C304,$AH304:$AH$525)&gt;$AH304,SUMIF($D304:$D$525,$D304,$AH304:$AH$525)&gt;$AH304),SUMIF($C304:$C$525,$C304,$BN304:$BN$525),0))))),0)</f>
        <v>0</v>
      </c>
      <c r="BK304" s="534"/>
      <c r="BL304" s="535">
        <f>COUNTIFS('ZASOBY N'!$B301:$B$525,'ZASOBY N'!$B301,'ZASOBY N'!$C301:'ZASOBY N'!$C$525,'ZASOBY N'!$C301,'ZASOBY N'!$D301:'ZASOBY N'!$D$525,'ZASOBY N'!$D301,'ZASOBY N'!$H301:'ZASOBY N'!$H$525,'ZASOBY N'!$H301 )</f>
        <v>0</v>
      </c>
      <c r="BM304" s="536">
        <f>COUNTIFS('ZASOBY N'!$B$10:$B301,'ZASOBY N'!$B301,'ZASOBY N'!$C$10:'ZASOBY N'!$C301,'ZASOBY N'!$C301,'ZASOBY N'!$D$10:'ZASOBY N'!$D301,'ZASOBY N'!$D301,'ZASOBY N'!$H$10:'ZASOBY N'!$H301,'ZASOBY N'!$H301 )</f>
        <v>0</v>
      </c>
      <c r="BN304" s="537">
        <f t="shared" si="180"/>
        <v>0</v>
      </c>
      <c r="BO304" s="538">
        <f t="shared" si="181"/>
        <v>0</v>
      </c>
      <c r="BP304" s="533"/>
      <c r="BQ304" s="533"/>
      <c r="BR304" s="533"/>
      <c r="BS304" s="533"/>
      <c r="BT304" s="533"/>
      <c r="BU304" s="533"/>
      <c r="BV304" s="533"/>
      <c r="BW304" s="539" t="str">
        <f t="shared" si="182"/>
        <v/>
      </c>
      <c r="BX304" s="439" t="str">
        <f>IF(E304=0,"",NN!E304)</f>
        <v/>
      </c>
      <c r="BY304" s="396" t="str">
        <f>IF(A304="","",NN!A304)</f>
        <v/>
      </c>
      <c r="BZ304" s="428" t="str">
        <f>IF(OR(E304=LEGENDA!$D$30,E304=LEGENDA!$D$31,E304=LEGENDA!$D$32,E304=LEGENDA!$D$33,E304=LEGENDA!$D$34,E304=LEGENDA!$D$35,E304=LEGENDA!$D$36,E304=LEGENDA!$D$37),AV304,"")</f>
        <v/>
      </c>
      <c r="CA304" s="428" t="str">
        <f>IF(OR(E304=LEGENDA!$D$30,E304=LEGENDA!$D$31,E304=LEGENDA!$D$32,E304=LEGENDA!$D$33,E304=LEGENDA!$D$34,E304=LEGENDA!$D$35,E304=LEGENDA!$D$36,E304=LEGENDA!$D$37),AG304,"")</f>
        <v/>
      </c>
      <c r="CB304" s="397" t="str">
        <f t="shared" si="183"/>
        <v/>
      </c>
      <c r="CC304" s="397" t="str">
        <f t="shared" si="184"/>
        <v/>
      </c>
      <c r="CD304" s="397" t="str">
        <f t="shared" si="185"/>
        <v/>
      </c>
      <c r="CE304" s="397" t="str">
        <f t="shared" si="186"/>
        <v/>
      </c>
      <c r="CF304" s="397" t="str">
        <f t="shared" si="187"/>
        <v/>
      </c>
      <c r="CG304" s="397" t="str">
        <f t="shared" si="188"/>
        <v/>
      </c>
      <c r="CH304" s="397" t="str">
        <f>IF(OR(E304=LEGENDA!$D$28,E304=LEGENDA!$D$29,E304=LEGENDA!$D$30,E304=LEGENDA!$D$31,E304=LEGENDA!$D$32,E304=LEGENDA!$D$33,E304=LEGENDA!$D$34,E304=LEGENDA!$D$35,E304=LEGENDA!$D$36,E304=LEGENDA!$D$39),1,"")</f>
        <v/>
      </c>
      <c r="CI304" s="397" t="str">
        <f t="shared" si="189"/>
        <v/>
      </c>
      <c r="CJ304" s="397" t="str">
        <f t="shared" si="190"/>
        <v/>
      </c>
    </row>
    <row r="305" spans="1:88" s="50" customFormat="1" ht="16.2" customHeight="1" thickBot="1" x14ac:dyDescent="0.3">
      <c r="A305" s="514" t="str">
        <f>IF('ZASOBY N'!A302="","",'ZASOBY N'!A302)</f>
        <v/>
      </c>
      <c r="B305" s="515" t="str">
        <f>IF('ZASOBY N'!B302="","",'ZASOBY N'!B302)</f>
        <v/>
      </c>
      <c r="C305" s="515" t="str">
        <f>IF('ZASOBY N'!C302="","",'ZASOBY N'!C302)</f>
        <v/>
      </c>
      <c r="D305" s="516" t="str">
        <f>IF('ZASOBY N'!D302="","",'ZASOBY N'!D302)</f>
        <v/>
      </c>
      <c r="E305" s="404"/>
      <c r="F305" s="517"/>
      <c r="G305" s="518"/>
      <c r="H305" s="301"/>
      <c r="I305" s="301"/>
      <c r="J305" s="147" t="str">
        <f>IF('ZASOBY N'!$F302="","",'ZASOBY N'!$F302)</f>
        <v/>
      </c>
      <c r="K305" s="519"/>
      <c r="L305" s="520" t="str">
        <f t="shared" si="168"/>
        <v/>
      </c>
      <c r="M305" s="521"/>
      <c r="N305" s="521"/>
      <c r="O305" s="140" t="str">
        <f>IF(L305="","",IF(OR(E305=LEGENDA!$D$28,E305=LEGENDA!$D$29,E305=LEGENDA!$D$31,E305=LEGENDA!$D$38),0.15,0))</f>
        <v/>
      </c>
      <c r="P305" s="140" t="str">
        <f>IF(L305="","",IF(AND(E305=LEGENDA!$D$39,H305=""),"BRAK kol.7",IF(AND(F305=LEGENDA!$A$105,H305=""),"BRAK kol.7",IF(AND(F305=LEGENDA!$A$106,H305=""),"BRAK kol.7",IF(AND(F305=LEGENDA!$A$107,H305=""),"BRAK kol.7",IF(AND(F305=LEGENDA!$A$108,H305=""),"BRAK kol.7",IF(AND(F305=LEGENDA!$A$109,H305=""),"BRAK kol.7",L305*O305)))))))</f>
        <v/>
      </c>
      <c r="Q305" s="141" t="str">
        <f t="shared" si="159"/>
        <v/>
      </c>
      <c r="R305" s="142" t="str">
        <f t="shared" si="169"/>
        <v/>
      </c>
      <c r="S305" s="522" t="str">
        <f t="shared" si="170"/>
        <v/>
      </c>
      <c r="T305" s="431" t="str">
        <f t="shared" si="160"/>
        <v/>
      </c>
      <c r="U305" s="523"/>
      <c r="V305" s="431" t="str">
        <f t="shared" si="171"/>
        <v/>
      </c>
      <c r="W305" s="524"/>
      <c r="X305" s="302" t="str">
        <f>IF(U305="","",IF(AND(V305="",W305=""),"",IF(AND(E305=LEGENDA!$D$39,H305=""),"BRAK kol.7",IF(AND(F305=LEGENDA!$A$105,H305="",E305=LEGENDA!$D$35),V305*W305,IF(AND(F305=LEGENDA!$A$105,H305="",E305=LEGENDA!$D$36),V305*W305,IF(AND(F305=LEGENDA!$A$105,H305=""),"BRAK kol.7",IF(AND(F305=LEGENDA!$A$106,H305=""),"BRAK kol.7",IF(AND(F305=LEGENDA!$A$107,H305=""),"BRAK kol.7",IF(AND(F305=LEGENDA!$A$108,H305=""),"BRAK kol.7",IF(AND(F305=LEGENDA!$A$109,H305=""),"BRAK kol.7",IF(AND(U305&gt;0,W305=""),"Brakkol21",IF(OR(T305="Błąd kol. 7",T305="Błąd kol.8"),T305,IF(AND(H305="",I305=""),"BRAKkol7-8",V305*W305)))))))))))))</f>
        <v/>
      </c>
      <c r="Y305" s="523"/>
      <c r="Z305" s="431" t="str">
        <f t="shared" si="172"/>
        <v/>
      </c>
      <c r="AA305" s="524"/>
      <c r="AB305" s="525" t="str">
        <f>IF(OR(Y305="",Z305="",AA305=""),"",IF(AND(E305=LEGENDA!$D$39,H305=""),"BRAK kol.7",IF(AND(F305=LEGENDA!$A$105,H305=""),"BRAK kol.7",IF(AND(F305=LEGENDA!$A$106,H305=""),"BRAK kol.7",IF(AND(F305=LEGENDA!$A$107,H305=""),"BRAK kol.7",IF(AND(F305=LEGENDA!$A$108,H305=""),"BRAK kol.7",IF(AND(F305=LEGENDA!$A$109,H305=""),"BRAK kol.7",Z305*AA305)))))))</f>
        <v/>
      </c>
      <c r="AC305" s="302" t="str">
        <f t="shared" si="161"/>
        <v/>
      </c>
      <c r="AD305" s="143" t="str">
        <f>IFERROR(IF(OR(J305="",AC305=""),"",IF(AND(E305=LEGENDA!$D$39,H305="",I305=""),"BRAK kol.7",AC305*$J305)),"BRAK kol.7")</f>
        <v/>
      </c>
      <c r="AE305" s="527" t="str">
        <f t="shared" si="173"/>
        <v/>
      </c>
      <c r="AF305" s="526" t="str">
        <f t="shared" si="174"/>
        <v/>
      </c>
      <c r="AG305" s="526" t="str">
        <f t="shared" si="175"/>
        <v/>
      </c>
      <c r="AH305" s="526" t="str">
        <f t="shared" si="162"/>
        <v/>
      </c>
      <c r="AI305" s="528"/>
      <c r="AJ305" s="529"/>
      <c r="AK305" s="286" t="str">
        <f t="shared" si="163"/>
        <v/>
      </c>
      <c r="AL305" s="287" t="str">
        <f t="shared" si="176"/>
        <v/>
      </c>
      <c r="AM305" s="287" t="str">
        <f t="shared" si="177"/>
        <v/>
      </c>
      <c r="AN305" s="530" t="str">
        <f>IF('ZASOBY N'!BD302="","",'ZASOBY N'!BD302)</f>
        <v/>
      </c>
      <c r="AO305" s="531"/>
      <c r="AP305" s="333">
        <f t="shared" si="164"/>
        <v>0</v>
      </c>
      <c r="AQ305" s="333">
        <f t="shared" si="167"/>
        <v>0</v>
      </c>
      <c r="AR305" s="333">
        <f t="shared" si="167"/>
        <v>0</v>
      </c>
      <c r="AS305" s="333">
        <f t="shared" si="165"/>
        <v>0</v>
      </c>
      <c r="AT305" s="333">
        <f t="shared" si="178"/>
        <v>0</v>
      </c>
      <c r="AU305" s="333">
        <f t="shared" si="166"/>
        <v>0</v>
      </c>
      <c r="AV305" s="532" t="str">
        <f>IF(BJ305=0,"",NN!BJ305)</f>
        <v/>
      </c>
      <c r="AW305" s="460" t="str">
        <f>IF('UPR BILANS N'!W303="","",'UPR BILANS N'!W303)</f>
        <v/>
      </c>
      <c r="AX305" s="533" t="str">
        <f t="shared" si="179"/>
        <v/>
      </c>
      <c r="AY305" s="533"/>
      <c r="AZ305" s="533"/>
      <c r="BA305" s="533"/>
      <c r="BB305" s="533"/>
      <c r="BC305" s="533"/>
      <c r="BD305" s="533"/>
      <c r="BE305" s="533"/>
      <c r="BF305" s="533"/>
      <c r="BG305" s="533"/>
      <c r="BH305" s="533"/>
      <c r="BI305" s="533"/>
      <c r="BJ305" s="414">
        <f>IFERROR(IF(AND(BL305=1,BM305=1,SUMIF($C305:$C$525,$C305,$AH305:$AH$525)=$BN305),$BN305,IF($BO305&gt;0,$BO305,IF(AND(B305=B306,C305=C306,D305=D306,J305=J306),AH305+AH306,IF(AND(COUNTIF($C$13:$C304,$C305)&gt;=1,COUNTIF($D$13:$D304,$D305)&gt;=1),0,IF(AND(SUMIF($B305:$B$525,$B305,$AH305:$AH$525)&gt;$AH305,SUMIF($C305:$C$525,$C305,$AH305:$AH$525)&gt;$AH305,SUMIF($D305:$D$525,$D305,$AH305:$AH$525)&gt;$AH305),SUMIF($C305:$C$525,$C305,$BN305:$BN$525),0))))),0)</f>
        <v>0</v>
      </c>
      <c r="BK305" s="534"/>
      <c r="BL305" s="535">
        <f>COUNTIFS('ZASOBY N'!$B302:$B$525,'ZASOBY N'!$B302,'ZASOBY N'!$C302:'ZASOBY N'!$C$525,'ZASOBY N'!$C302,'ZASOBY N'!$D302:'ZASOBY N'!$D$525,'ZASOBY N'!$D302,'ZASOBY N'!$H302:'ZASOBY N'!$H$525,'ZASOBY N'!$H302 )</f>
        <v>0</v>
      </c>
      <c r="BM305" s="536">
        <f>COUNTIFS('ZASOBY N'!$B$10:$B302,'ZASOBY N'!$B302,'ZASOBY N'!$C$10:'ZASOBY N'!$C302,'ZASOBY N'!$C302,'ZASOBY N'!$D$10:'ZASOBY N'!$D302,'ZASOBY N'!$D302,'ZASOBY N'!$H$10:'ZASOBY N'!$H302,'ZASOBY N'!$H302 )</f>
        <v>0</v>
      </c>
      <c r="BN305" s="537">
        <f t="shared" si="180"/>
        <v>0</v>
      </c>
      <c r="BO305" s="538">
        <f t="shared" si="181"/>
        <v>0</v>
      </c>
      <c r="BP305" s="533"/>
      <c r="BQ305" s="533"/>
      <c r="BR305" s="533"/>
      <c r="BS305" s="533"/>
      <c r="BT305" s="533"/>
      <c r="BU305" s="533"/>
      <c r="BV305" s="533"/>
      <c r="BW305" s="539" t="str">
        <f t="shared" si="182"/>
        <v/>
      </c>
      <c r="BX305" s="439" t="str">
        <f>IF(E305=0,"",NN!E305)</f>
        <v/>
      </c>
      <c r="BY305" s="396" t="str">
        <f>IF(A305="","",NN!A305)</f>
        <v/>
      </c>
      <c r="BZ305" s="428" t="str">
        <f>IF(OR(E305=LEGENDA!$D$30,E305=LEGENDA!$D$31,E305=LEGENDA!$D$32,E305=LEGENDA!$D$33,E305=LEGENDA!$D$34,E305=LEGENDA!$D$35,E305=LEGENDA!$D$36,E305=LEGENDA!$D$37),AV305,"")</f>
        <v/>
      </c>
      <c r="CA305" s="428" t="str">
        <f>IF(OR(E305=LEGENDA!$D$30,E305=LEGENDA!$D$31,E305=LEGENDA!$D$32,E305=LEGENDA!$D$33,E305=LEGENDA!$D$34,E305=LEGENDA!$D$35,E305=LEGENDA!$D$36,E305=LEGENDA!$D$37),AG305,"")</f>
        <v/>
      </c>
      <c r="CB305" s="397" t="str">
        <f t="shared" si="183"/>
        <v/>
      </c>
      <c r="CC305" s="397" t="str">
        <f t="shared" si="184"/>
        <v/>
      </c>
      <c r="CD305" s="397" t="str">
        <f t="shared" si="185"/>
        <v/>
      </c>
      <c r="CE305" s="397" t="str">
        <f t="shared" si="186"/>
        <v/>
      </c>
      <c r="CF305" s="397" t="str">
        <f t="shared" si="187"/>
        <v/>
      </c>
      <c r="CG305" s="397" t="str">
        <f t="shared" si="188"/>
        <v/>
      </c>
      <c r="CH305" s="397" t="str">
        <f>IF(OR(E305=LEGENDA!$D$28,E305=LEGENDA!$D$29,E305=LEGENDA!$D$30,E305=LEGENDA!$D$31,E305=LEGENDA!$D$32,E305=LEGENDA!$D$33,E305=LEGENDA!$D$34,E305=LEGENDA!$D$35,E305=LEGENDA!$D$36,E305=LEGENDA!$D$39),1,"")</f>
        <v/>
      </c>
      <c r="CI305" s="397" t="str">
        <f t="shared" si="189"/>
        <v/>
      </c>
      <c r="CJ305" s="397" t="str">
        <f t="shared" si="190"/>
        <v/>
      </c>
    </row>
    <row r="306" spans="1:88" s="50" customFormat="1" ht="16.2" customHeight="1" thickBot="1" x14ac:dyDescent="0.3">
      <c r="A306" s="514" t="str">
        <f>IF('ZASOBY N'!A303="","",'ZASOBY N'!A303)</f>
        <v/>
      </c>
      <c r="B306" s="515" t="str">
        <f>IF('ZASOBY N'!B303="","",'ZASOBY N'!B303)</f>
        <v/>
      </c>
      <c r="C306" s="515" t="str">
        <f>IF('ZASOBY N'!C303="","",'ZASOBY N'!C303)</f>
        <v/>
      </c>
      <c r="D306" s="516" t="str">
        <f>IF('ZASOBY N'!D303="","",'ZASOBY N'!D303)</f>
        <v/>
      </c>
      <c r="E306" s="404"/>
      <c r="F306" s="517"/>
      <c r="G306" s="518"/>
      <c r="H306" s="301"/>
      <c r="I306" s="301"/>
      <c r="J306" s="147" t="str">
        <f>IF('ZASOBY N'!$F303="","",'ZASOBY N'!$F303)</f>
        <v/>
      </c>
      <c r="K306" s="519"/>
      <c r="L306" s="520" t="str">
        <f t="shared" si="168"/>
        <v/>
      </c>
      <c r="M306" s="521"/>
      <c r="N306" s="521"/>
      <c r="O306" s="140" t="str">
        <f>IF(L306="","",IF(OR(E306=LEGENDA!$D$28,E306=LEGENDA!$D$29,E306=LEGENDA!$D$31,E306=LEGENDA!$D$38),0.15,0))</f>
        <v/>
      </c>
      <c r="P306" s="140" t="str">
        <f>IF(L306="","",IF(AND(E306=LEGENDA!$D$39,H306=""),"BRAK kol.7",IF(AND(F306=LEGENDA!$A$105,H306=""),"BRAK kol.7",IF(AND(F306=LEGENDA!$A$106,H306=""),"BRAK kol.7",IF(AND(F306=LEGENDA!$A$107,H306=""),"BRAK kol.7",IF(AND(F306=LEGENDA!$A$108,H306=""),"BRAK kol.7",IF(AND(F306=LEGENDA!$A$109,H306=""),"BRAK kol.7",L306*O306)))))))</f>
        <v/>
      </c>
      <c r="Q306" s="141" t="str">
        <f t="shared" si="159"/>
        <v/>
      </c>
      <c r="R306" s="142" t="str">
        <f t="shared" si="169"/>
        <v/>
      </c>
      <c r="S306" s="522" t="str">
        <f t="shared" si="170"/>
        <v/>
      </c>
      <c r="T306" s="431" t="str">
        <f t="shared" si="160"/>
        <v/>
      </c>
      <c r="U306" s="523"/>
      <c r="V306" s="431" t="str">
        <f t="shared" si="171"/>
        <v/>
      </c>
      <c r="W306" s="524"/>
      <c r="X306" s="302" t="str">
        <f>IF(U306="","",IF(AND(V306="",W306=""),"",IF(AND(E306=LEGENDA!$D$39,H306=""),"BRAK kol.7",IF(AND(F306=LEGENDA!$A$105,H306="",E306=LEGENDA!$D$35),V306*W306,IF(AND(F306=LEGENDA!$A$105,H306="",E306=LEGENDA!$D$36),V306*W306,IF(AND(F306=LEGENDA!$A$105,H306=""),"BRAK kol.7",IF(AND(F306=LEGENDA!$A$106,H306=""),"BRAK kol.7",IF(AND(F306=LEGENDA!$A$107,H306=""),"BRAK kol.7",IF(AND(F306=LEGENDA!$A$108,H306=""),"BRAK kol.7",IF(AND(F306=LEGENDA!$A$109,H306=""),"BRAK kol.7",IF(AND(U306&gt;0,W306=""),"Brakkol21",IF(OR(T306="Błąd kol. 7",T306="Błąd kol.8"),T306,IF(AND(H306="",I306=""),"BRAKkol7-8",V306*W306)))))))))))))</f>
        <v/>
      </c>
      <c r="Y306" s="523"/>
      <c r="Z306" s="431" t="str">
        <f t="shared" si="172"/>
        <v/>
      </c>
      <c r="AA306" s="524"/>
      <c r="AB306" s="525" t="str">
        <f>IF(OR(Y306="",Z306="",AA306=""),"",IF(AND(E306=LEGENDA!$D$39,H306=""),"BRAK kol.7",IF(AND(F306=LEGENDA!$A$105,H306=""),"BRAK kol.7",IF(AND(F306=LEGENDA!$A$106,H306=""),"BRAK kol.7",IF(AND(F306=LEGENDA!$A$107,H306=""),"BRAK kol.7",IF(AND(F306=LEGENDA!$A$108,H306=""),"BRAK kol.7",IF(AND(F306=LEGENDA!$A$109,H306=""),"BRAK kol.7",Z306*AA306)))))))</f>
        <v/>
      </c>
      <c r="AC306" s="302" t="str">
        <f t="shared" si="161"/>
        <v/>
      </c>
      <c r="AD306" s="143" t="str">
        <f>IFERROR(IF(OR(J306="",AC306=""),"",IF(AND(E306=LEGENDA!$D$39,H306="",I306=""),"BRAK kol.7",AC306*$J306)),"BRAK kol.7")</f>
        <v/>
      </c>
      <c r="AE306" s="527" t="str">
        <f t="shared" si="173"/>
        <v/>
      </c>
      <c r="AF306" s="526" t="str">
        <f t="shared" si="174"/>
        <v/>
      </c>
      <c r="AG306" s="526" t="str">
        <f t="shared" si="175"/>
        <v/>
      </c>
      <c r="AH306" s="526" t="str">
        <f t="shared" si="162"/>
        <v/>
      </c>
      <c r="AI306" s="528"/>
      <c r="AJ306" s="529"/>
      <c r="AK306" s="286" t="str">
        <f t="shared" si="163"/>
        <v/>
      </c>
      <c r="AL306" s="287" t="str">
        <f t="shared" si="176"/>
        <v/>
      </c>
      <c r="AM306" s="287" t="str">
        <f t="shared" si="177"/>
        <v/>
      </c>
      <c r="AN306" s="530" t="str">
        <f>IF('ZASOBY N'!BD303="","",'ZASOBY N'!BD303)</f>
        <v/>
      </c>
      <c r="AO306" s="531"/>
      <c r="AP306" s="333">
        <f t="shared" si="164"/>
        <v>0</v>
      </c>
      <c r="AQ306" s="333">
        <f t="shared" si="167"/>
        <v>0</v>
      </c>
      <c r="AR306" s="333">
        <f t="shared" si="167"/>
        <v>0</v>
      </c>
      <c r="AS306" s="333">
        <f t="shared" si="165"/>
        <v>0</v>
      </c>
      <c r="AT306" s="333">
        <f t="shared" si="178"/>
        <v>0</v>
      </c>
      <c r="AU306" s="333">
        <f t="shared" si="166"/>
        <v>0</v>
      </c>
      <c r="AV306" s="532" t="str">
        <f>IF(BJ306=0,"",NN!BJ306)</f>
        <v/>
      </c>
      <c r="AW306" s="460" t="str">
        <f>IF('UPR BILANS N'!W304="","",'UPR BILANS N'!W304)</f>
        <v/>
      </c>
      <c r="AX306" s="533" t="str">
        <f t="shared" si="179"/>
        <v/>
      </c>
      <c r="AY306" s="533"/>
      <c r="AZ306" s="533"/>
      <c r="BA306" s="533"/>
      <c r="BB306" s="533"/>
      <c r="BC306" s="533"/>
      <c r="BD306" s="533"/>
      <c r="BE306" s="533"/>
      <c r="BF306" s="533"/>
      <c r="BG306" s="533"/>
      <c r="BH306" s="533"/>
      <c r="BI306" s="533"/>
      <c r="BJ306" s="414">
        <f>IFERROR(IF(AND(BL306=1,BM306=1,SUMIF($C306:$C$525,$C306,$AH306:$AH$525)=$BN306),$BN306,IF($BO306&gt;0,$BO306,IF(AND(B306=B307,C306=C307,D306=D307,J306=J307),AH306+AH307,IF(AND(COUNTIF($C$13:$C305,$C306)&gt;=1,COUNTIF($D$13:$D305,$D306)&gt;=1),0,IF(AND(SUMIF($B306:$B$525,$B306,$AH306:$AH$525)&gt;$AH306,SUMIF($C306:$C$525,$C306,$AH306:$AH$525)&gt;$AH306,SUMIF($D306:$D$525,$D306,$AH306:$AH$525)&gt;$AH306),SUMIF($C306:$C$525,$C306,$BN306:$BN$525),0))))),0)</f>
        <v>0</v>
      </c>
      <c r="BK306" s="534"/>
      <c r="BL306" s="535">
        <f>COUNTIFS('ZASOBY N'!$B303:$B$525,'ZASOBY N'!$B303,'ZASOBY N'!$C303:'ZASOBY N'!$C$525,'ZASOBY N'!$C303,'ZASOBY N'!$D303:'ZASOBY N'!$D$525,'ZASOBY N'!$D303,'ZASOBY N'!$H303:'ZASOBY N'!$H$525,'ZASOBY N'!$H303 )</f>
        <v>0</v>
      </c>
      <c r="BM306" s="536">
        <f>COUNTIFS('ZASOBY N'!$B$10:$B303,'ZASOBY N'!$B303,'ZASOBY N'!$C$10:'ZASOBY N'!$C303,'ZASOBY N'!$C303,'ZASOBY N'!$D$10:'ZASOBY N'!$D303,'ZASOBY N'!$D303,'ZASOBY N'!$H$10:'ZASOBY N'!$H303,'ZASOBY N'!$H303 )</f>
        <v>0</v>
      </c>
      <c r="BN306" s="537">
        <f t="shared" si="180"/>
        <v>0</v>
      </c>
      <c r="BO306" s="538">
        <f t="shared" si="181"/>
        <v>0</v>
      </c>
      <c r="BP306" s="533"/>
      <c r="BQ306" s="533"/>
      <c r="BR306" s="533"/>
      <c r="BS306" s="533"/>
      <c r="BT306" s="533"/>
      <c r="BU306" s="533"/>
      <c r="BV306" s="533"/>
      <c r="BW306" s="539" t="str">
        <f t="shared" si="182"/>
        <v/>
      </c>
      <c r="BX306" s="439" t="str">
        <f>IF(E306=0,"",NN!E306)</f>
        <v/>
      </c>
      <c r="BY306" s="396" t="str">
        <f>IF(A306="","",NN!A306)</f>
        <v/>
      </c>
      <c r="BZ306" s="428" t="str">
        <f>IF(OR(E306=LEGENDA!$D$30,E306=LEGENDA!$D$31,E306=LEGENDA!$D$32,E306=LEGENDA!$D$33,E306=LEGENDA!$D$34,E306=LEGENDA!$D$35,E306=LEGENDA!$D$36,E306=LEGENDA!$D$37),AV306,"")</f>
        <v/>
      </c>
      <c r="CA306" s="428" t="str">
        <f>IF(OR(E306=LEGENDA!$D$30,E306=LEGENDA!$D$31,E306=LEGENDA!$D$32,E306=LEGENDA!$D$33,E306=LEGENDA!$D$34,E306=LEGENDA!$D$35,E306=LEGENDA!$D$36,E306=LEGENDA!$D$37),AG306,"")</f>
        <v/>
      </c>
      <c r="CB306" s="397" t="str">
        <f t="shared" si="183"/>
        <v/>
      </c>
      <c r="CC306" s="397" t="str">
        <f t="shared" si="184"/>
        <v/>
      </c>
      <c r="CD306" s="397" t="str">
        <f t="shared" si="185"/>
        <v/>
      </c>
      <c r="CE306" s="397" t="str">
        <f t="shared" si="186"/>
        <v/>
      </c>
      <c r="CF306" s="397" t="str">
        <f t="shared" si="187"/>
        <v/>
      </c>
      <c r="CG306" s="397" t="str">
        <f t="shared" si="188"/>
        <v/>
      </c>
      <c r="CH306" s="397" t="str">
        <f>IF(OR(E306=LEGENDA!$D$28,E306=LEGENDA!$D$29,E306=LEGENDA!$D$30,E306=LEGENDA!$D$31,E306=LEGENDA!$D$32,E306=LEGENDA!$D$33,E306=LEGENDA!$D$34,E306=LEGENDA!$D$35,E306=LEGENDA!$D$36,E306=LEGENDA!$D$39),1,"")</f>
        <v/>
      </c>
      <c r="CI306" s="397" t="str">
        <f t="shared" si="189"/>
        <v/>
      </c>
      <c r="CJ306" s="397" t="str">
        <f t="shared" si="190"/>
        <v/>
      </c>
    </row>
    <row r="307" spans="1:88" s="50" customFormat="1" ht="16.2" customHeight="1" thickBot="1" x14ac:dyDescent="0.3">
      <c r="A307" s="514" t="str">
        <f>IF('ZASOBY N'!A304="","",'ZASOBY N'!A304)</f>
        <v/>
      </c>
      <c r="B307" s="515" t="str">
        <f>IF('ZASOBY N'!B304="","",'ZASOBY N'!B304)</f>
        <v/>
      </c>
      <c r="C307" s="515" t="str">
        <f>IF('ZASOBY N'!C304="","",'ZASOBY N'!C304)</f>
        <v/>
      </c>
      <c r="D307" s="516" t="str">
        <f>IF('ZASOBY N'!D304="","",'ZASOBY N'!D304)</f>
        <v/>
      </c>
      <c r="E307" s="404"/>
      <c r="F307" s="517"/>
      <c r="G307" s="518"/>
      <c r="H307" s="301"/>
      <c r="I307" s="301"/>
      <c r="J307" s="147" t="str">
        <f>IF('ZASOBY N'!$F304="","",'ZASOBY N'!$F304)</f>
        <v/>
      </c>
      <c r="K307" s="519"/>
      <c r="L307" s="520" t="str">
        <f t="shared" si="168"/>
        <v/>
      </c>
      <c r="M307" s="521"/>
      <c r="N307" s="521"/>
      <c r="O307" s="140" t="str">
        <f>IF(L307="","",IF(OR(E307=LEGENDA!$D$28,E307=LEGENDA!$D$29,E307=LEGENDA!$D$31,E307=LEGENDA!$D$38),0.15,0))</f>
        <v/>
      </c>
      <c r="P307" s="140" t="str">
        <f>IF(L307="","",IF(AND(E307=LEGENDA!$D$39,H307=""),"BRAK kol.7",IF(AND(F307=LEGENDA!$A$105,H307=""),"BRAK kol.7",IF(AND(F307=LEGENDA!$A$106,H307=""),"BRAK kol.7",IF(AND(F307=LEGENDA!$A$107,H307=""),"BRAK kol.7",IF(AND(F307=LEGENDA!$A$108,H307=""),"BRAK kol.7",IF(AND(F307=LEGENDA!$A$109,H307=""),"BRAK kol.7",L307*O307)))))))</f>
        <v/>
      </c>
      <c r="Q307" s="141" t="str">
        <f t="shared" si="159"/>
        <v/>
      </c>
      <c r="R307" s="142" t="str">
        <f t="shared" si="169"/>
        <v/>
      </c>
      <c r="S307" s="522" t="str">
        <f t="shared" si="170"/>
        <v/>
      </c>
      <c r="T307" s="431" t="str">
        <f t="shared" si="160"/>
        <v/>
      </c>
      <c r="U307" s="523"/>
      <c r="V307" s="431" t="str">
        <f t="shared" si="171"/>
        <v/>
      </c>
      <c r="W307" s="524"/>
      <c r="X307" s="302" t="str">
        <f>IF(U307="","",IF(AND(V307="",W307=""),"",IF(AND(E307=LEGENDA!$D$39,H307=""),"BRAK kol.7",IF(AND(F307=LEGENDA!$A$105,H307="",E307=LEGENDA!$D$35),V307*W307,IF(AND(F307=LEGENDA!$A$105,H307="",E307=LEGENDA!$D$36),V307*W307,IF(AND(F307=LEGENDA!$A$105,H307=""),"BRAK kol.7",IF(AND(F307=LEGENDA!$A$106,H307=""),"BRAK kol.7",IF(AND(F307=LEGENDA!$A$107,H307=""),"BRAK kol.7",IF(AND(F307=LEGENDA!$A$108,H307=""),"BRAK kol.7",IF(AND(F307=LEGENDA!$A$109,H307=""),"BRAK kol.7",IF(AND(U307&gt;0,W307=""),"Brakkol21",IF(OR(T307="Błąd kol. 7",T307="Błąd kol.8"),T307,IF(AND(H307="",I307=""),"BRAKkol7-8",V307*W307)))))))))))))</f>
        <v/>
      </c>
      <c r="Y307" s="523"/>
      <c r="Z307" s="431" t="str">
        <f t="shared" si="172"/>
        <v/>
      </c>
      <c r="AA307" s="524"/>
      <c r="AB307" s="525" t="str">
        <f>IF(OR(Y307="",Z307="",AA307=""),"",IF(AND(E307=LEGENDA!$D$39,H307=""),"BRAK kol.7",IF(AND(F307=LEGENDA!$A$105,H307=""),"BRAK kol.7",IF(AND(F307=LEGENDA!$A$106,H307=""),"BRAK kol.7",IF(AND(F307=LEGENDA!$A$107,H307=""),"BRAK kol.7",IF(AND(F307=LEGENDA!$A$108,H307=""),"BRAK kol.7",IF(AND(F307=LEGENDA!$A$109,H307=""),"BRAK kol.7",Z307*AA307)))))))</f>
        <v/>
      </c>
      <c r="AC307" s="302" t="str">
        <f t="shared" si="161"/>
        <v/>
      </c>
      <c r="AD307" s="143" t="str">
        <f>IFERROR(IF(OR(J307="",AC307=""),"",IF(AND(E307=LEGENDA!$D$39,H307="",I307=""),"BRAK kol.7",AC307*$J307)),"BRAK kol.7")</f>
        <v/>
      </c>
      <c r="AE307" s="527" t="str">
        <f t="shared" si="173"/>
        <v/>
      </c>
      <c r="AF307" s="526" t="str">
        <f t="shared" si="174"/>
        <v/>
      </c>
      <c r="AG307" s="526" t="str">
        <f t="shared" si="175"/>
        <v/>
      </c>
      <c r="AH307" s="526" t="str">
        <f t="shared" si="162"/>
        <v/>
      </c>
      <c r="AI307" s="528"/>
      <c r="AJ307" s="529"/>
      <c r="AK307" s="286" t="str">
        <f t="shared" si="163"/>
        <v/>
      </c>
      <c r="AL307" s="287" t="str">
        <f t="shared" si="176"/>
        <v/>
      </c>
      <c r="AM307" s="287" t="str">
        <f t="shared" si="177"/>
        <v/>
      </c>
      <c r="AN307" s="530" t="str">
        <f>IF('ZASOBY N'!BD304="","",'ZASOBY N'!BD304)</f>
        <v/>
      </c>
      <c r="AO307" s="531"/>
      <c r="AP307" s="333">
        <f t="shared" si="164"/>
        <v>0</v>
      </c>
      <c r="AQ307" s="333">
        <f t="shared" si="167"/>
        <v>0</v>
      </c>
      <c r="AR307" s="333">
        <f t="shared" si="167"/>
        <v>0</v>
      </c>
      <c r="AS307" s="333">
        <f t="shared" si="165"/>
        <v>0</v>
      </c>
      <c r="AT307" s="333">
        <f t="shared" si="178"/>
        <v>0</v>
      </c>
      <c r="AU307" s="333">
        <f t="shared" si="166"/>
        <v>0</v>
      </c>
      <c r="AV307" s="532" t="str">
        <f>IF(BJ307=0,"",NN!BJ307)</f>
        <v/>
      </c>
      <c r="AW307" s="460" t="str">
        <f>IF('UPR BILANS N'!W305="","",'UPR BILANS N'!W305)</f>
        <v/>
      </c>
      <c r="AX307" s="533" t="str">
        <f t="shared" si="179"/>
        <v/>
      </c>
      <c r="AY307" s="533"/>
      <c r="AZ307" s="533"/>
      <c r="BA307" s="533"/>
      <c r="BB307" s="533"/>
      <c r="BC307" s="533"/>
      <c r="BD307" s="533"/>
      <c r="BE307" s="533"/>
      <c r="BF307" s="533"/>
      <c r="BG307" s="533"/>
      <c r="BH307" s="533"/>
      <c r="BI307" s="533"/>
      <c r="BJ307" s="414">
        <f>IFERROR(IF(AND(BL307=1,BM307=1,SUMIF($C307:$C$525,$C307,$AH307:$AH$525)=$BN307),$BN307,IF($BO307&gt;0,$BO307,IF(AND(B307=B308,C307=C308,D307=D308,J307=J308),AH307+AH308,IF(AND(COUNTIF($C$13:$C306,$C307)&gt;=1,COUNTIF($D$13:$D306,$D307)&gt;=1),0,IF(AND(SUMIF($B307:$B$525,$B307,$AH307:$AH$525)&gt;$AH307,SUMIF($C307:$C$525,$C307,$AH307:$AH$525)&gt;$AH307,SUMIF($D307:$D$525,$D307,$AH307:$AH$525)&gt;$AH307),SUMIF($C307:$C$525,$C307,$BN307:$BN$525),0))))),0)</f>
        <v>0</v>
      </c>
      <c r="BK307" s="534"/>
      <c r="BL307" s="535">
        <f>COUNTIFS('ZASOBY N'!$B304:$B$525,'ZASOBY N'!$B304,'ZASOBY N'!$C304:'ZASOBY N'!$C$525,'ZASOBY N'!$C304,'ZASOBY N'!$D304:'ZASOBY N'!$D$525,'ZASOBY N'!$D304,'ZASOBY N'!$H304:'ZASOBY N'!$H$525,'ZASOBY N'!$H304 )</f>
        <v>0</v>
      </c>
      <c r="BM307" s="536">
        <f>COUNTIFS('ZASOBY N'!$B$10:$B304,'ZASOBY N'!$B304,'ZASOBY N'!$C$10:'ZASOBY N'!$C304,'ZASOBY N'!$C304,'ZASOBY N'!$D$10:'ZASOBY N'!$D304,'ZASOBY N'!$D304,'ZASOBY N'!$H$10:'ZASOBY N'!$H304,'ZASOBY N'!$H304 )</f>
        <v>0</v>
      </c>
      <c r="BN307" s="537">
        <f t="shared" si="180"/>
        <v>0</v>
      </c>
      <c r="BO307" s="538">
        <f t="shared" si="181"/>
        <v>0</v>
      </c>
      <c r="BP307" s="533"/>
      <c r="BQ307" s="533"/>
      <c r="BR307" s="533"/>
      <c r="BS307" s="533"/>
      <c r="BT307" s="533"/>
      <c r="BU307" s="533"/>
      <c r="BV307" s="533"/>
      <c r="BW307" s="539" t="str">
        <f t="shared" si="182"/>
        <v/>
      </c>
      <c r="BX307" s="439" t="str">
        <f>IF(E307=0,"",NN!E307)</f>
        <v/>
      </c>
      <c r="BY307" s="396" t="str">
        <f>IF(A307="","",NN!A307)</f>
        <v/>
      </c>
      <c r="BZ307" s="428" t="str">
        <f>IF(OR(E307=LEGENDA!$D$30,E307=LEGENDA!$D$31,E307=LEGENDA!$D$32,E307=LEGENDA!$D$33,E307=LEGENDA!$D$34,E307=LEGENDA!$D$35,E307=LEGENDA!$D$36,E307=LEGENDA!$D$37),AV307,"")</f>
        <v/>
      </c>
      <c r="CA307" s="428" t="str">
        <f>IF(OR(E307=LEGENDA!$D$30,E307=LEGENDA!$D$31,E307=LEGENDA!$D$32,E307=LEGENDA!$D$33,E307=LEGENDA!$D$34,E307=LEGENDA!$D$35,E307=LEGENDA!$D$36,E307=LEGENDA!$D$37),AG307,"")</f>
        <v/>
      </c>
      <c r="CB307" s="397" t="str">
        <f t="shared" si="183"/>
        <v/>
      </c>
      <c r="CC307" s="397" t="str">
        <f t="shared" si="184"/>
        <v/>
      </c>
      <c r="CD307" s="397" t="str">
        <f t="shared" si="185"/>
        <v/>
      </c>
      <c r="CE307" s="397" t="str">
        <f t="shared" si="186"/>
        <v/>
      </c>
      <c r="CF307" s="397" t="str">
        <f t="shared" si="187"/>
        <v/>
      </c>
      <c r="CG307" s="397" t="str">
        <f t="shared" si="188"/>
        <v/>
      </c>
      <c r="CH307" s="397" t="str">
        <f>IF(OR(E307=LEGENDA!$D$28,E307=LEGENDA!$D$29,E307=LEGENDA!$D$30,E307=LEGENDA!$D$31,E307=LEGENDA!$D$32,E307=LEGENDA!$D$33,E307=LEGENDA!$D$34,E307=LEGENDA!$D$35,E307=LEGENDA!$D$36,E307=LEGENDA!$D$39),1,"")</f>
        <v/>
      </c>
      <c r="CI307" s="397" t="str">
        <f t="shared" si="189"/>
        <v/>
      </c>
      <c r="CJ307" s="397" t="str">
        <f t="shared" si="190"/>
        <v/>
      </c>
    </row>
    <row r="308" spans="1:88" s="50" customFormat="1" ht="16.2" customHeight="1" thickBot="1" x14ac:dyDescent="0.3">
      <c r="A308" s="514" t="str">
        <f>IF('ZASOBY N'!A305="","",'ZASOBY N'!A305)</f>
        <v/>
      </c>
      <c r="B308" s="515" t="str">
        <f>IF('ZASOBY N'!B305="","",'ZASOBY N'!B305)</f>
        <v/>
      </c>
      <c r="C308" s="515" t="str">
        <f>IF('ZASOBY N'!C305="","",'ZASOBY N'!C305)</f>
        <v/>
      </c>
      <c r="D308" s="516" t="str">
        <f>IF('ZASOBY N'!D305="","",'ZASOBY N'!D305)</f>
        <v/>
      </c>
      <c r="E308" s="404"/>
      <c r="F308" s="517"/>
      <c r="G308" s="518"/>
      <c r="H308" s="301"/>
      <c r="I308" s="301"/>
      <c r="J308" s="147" t="str">
        <f>IF('ZASOBY N'!$F305="","",'ZASOBY N'!$F305)</f>
        <v/>
      </c>
      <c r="K308" s="519"/>
      <c r="L308" s="520" t="str">
        <f t="shared" si="168"/>
        <v/>
      </c>
      <c r="M308" s="521"/>
      <c r="N308" s="521"/>
      <c r="O308" s="140" t="str">
        <f>IF(L308="","",IF(OR(E308=LEGENDA!$D$28,E308=LEGENDA!$D$29,E308=LEGENDA!$D$31,E308=LEGENDA!$D$38),0.15,0))</f>
        <v/>
      </c>
      <c r="P308" s="140" t="str">
        <f>IF(L308="","",IF(AND(E308=LEGENDA!$D$39,H308=""),"BRAK kol.7",IF(AND(F308=LEGENDA!$A$105,H308=""),"BRAK kol.7",IF(AND(F308=LEGENDA!$A$106,H308=""),"BRAK kol.7",IF(AND(F308=LEGENDA!$A$107,H308=""),"BRAK kol.7",IF(AND(F308=LEGENDA!$A$108,H308=""),"BRAK kol.7",IF(AND(F308=LEGENDA!$A$109,H308=""),"BRAK kol.7",L308*O308)))))))</f>
        <v/>
      </c>
      <c r="Q308" s="141" t="str">
        <f t="shared" si="159"/>
        <v/>
      </c>
      <c r="R308" s="142" t="str">
        <f t="shared" si="169"/>
        <v/>
      </c>
      <c r="S308" s="522" t="str">
        <f t="shared" si="170"/>
        <v/>
      </c>
      <c r="T308" s="431" t="str">
        <f t="shared" si="160"/>
        <v/>
      </c>
      <c r="U308" s="523"/>
      <c r="V308" s="431" t="str">
        <f t="shared" si="171"/>
        <v/>
      </c>
      <c r="W308" s="524"/>
      <c r="X308" s="302" t="str">
        <f>IF(U308="","",IF(AND(V308="",W308=""),"",IF(AND(E308=LEGENDA!$D$39,H308=""),"BRAK kol.7",IF(AND(F308=LEGENDA!$A$105,H308="",E308=LEGENDA!$D$35),V308*W308,IF(AND(F308=LEGENDA!$A$105,H308="",E308=LEGENDA!$D$36),V308*W308,IF(AND(F308=LEGENDA!$A$105,H308=""),"BRAK kol.7",IF(AND(F308=LEGENDA!$A$106,H308=""),"BRAK kol.7",IF(AND(F308=LEGENDA!$A$107,H308=""),"BRAK kol.7",IF(AND(F308=LEGENDA!$A$108,H308=""),"BRAK kol.7",IF(AND(F308=LEGENDA!$A$109,H308=""),"BRAK kol.7",IF(AND(U308&gt;0,W308=""),"Brakkol21",IF(OR(T308="Błąd kol. 7",T308="Błąd kol.8"),T308,IF(AND(H308="",I308=""),"BRAKkol7-8",V308*W308)))))))))))))</f>
        <v/>
      </c>
      <c r="Y308" s="523"/>
      <c r="Z308" s="431" t="str">
        <f t="shared" si="172"/>
        <v/>
      </c>
      <c r="AA308" s="524"/>
      <c r="AB308" s="525" t="str">
        <f>IF(OR(Y308="",Z308="",AA308=""),"",IF(AND(E308=LEGENDA!$D$39,H308=""),"BRAK kol.7",IF(AND(F308=LEGENDA!$A$105,H308=""),"BRAK kol.7",IF(AND(F308=LEGENDA!$A$106,H308=""),"BRAK kol.7",IF(AND(F308=LEGENDA!$A$107,H308=""),"BRAK kol.7",IF(AND(F308=LEGENDA!$A$108,H308=""),"BRAK kol.7",IF(AND(F308=LEGENDA!$A$109,H308=""),"BRAK kol.7",Z308*AA308)))))))</f>
        <v/>
      </c>
      <c r="AC308" s="302" t="str">
        <f t="shared" si="161"/>
        <v/>
      </c>
      <c r="AD308" s="143" t="str">
        <f>IFERROR(IF(OR(J308="",AC308=""),"",IF(AND(E308=LEGENDA!$D$39,H308="",I308=""),"BRAK kol.7",AC308*$J308)),"BRAK kol.7")</f>
        <v/>
      </c>
      <c r="AE308" s="527" t="str">
        <f t="shared" si="173"/>
        <v/>
      </c>
      <c r="AF308" s="526" t="str">
        <f t="shared" si="174"/>
        <v/>
      </c>
      <c r="AG308" s="526" t="str">
        <f t="shared" si="175"/>
        <v/>
      </c>
      <c r="AH308" s="526" t="str">
        <f t="shared" si="162"/>
        <v/>
      </c>
      <c r="AI308" s="528"/>
      <c r="AJ308" s="529"/>
      <c r="AK308" s="286" t="str">
        <f t="shared" si="163"/>
        <v/>
      </c>
      <c r="AL308" s="287" t="str">
        <f t="shared" si="176"/>
        <v/>
      </c>
      <c r="AM308" s="287" t="str">
        <f t="shared" si="177"/>
        <v/>
      </c>
      <c r="AN308" s="530" t="str">
        <f>IF('ZASOBY N'!BD305="","",'ZASOBY N'!BD305)</f>
        <v/>
      </c>
      <c r="AO308" s="531"/>
      <c r="AP308" s="333">
        <f t="shared" si="164"/>
        <v>0</v>
      </c>
      <c r="AQ308" s="333">
        <f t="shared" si="167"/>
        <v>0</v>
      </c>
      <c r="AR308" s="333">
        <f t="shared" si="167"/>
        <v>0</v>
      </c>
      <c r="AS308" s="333">
        <f t="shared" si="165"/>
        <v>0</v>
      </c>
      <c r="AT308" s="333">
        <f t="shared" si="178"/>
        <v>0</v>
      </c>
      <c r="AU308" s="333">
        <f t="shared" si="166"/>
        <v>0</v>
      </c>
      <c r="AV308" s="532" t="str">
        <f>IF(BJ308=0,"",NN!BJ308)</f>
        <v/>
      </c>
      <c r="AW308" s="460" t="str">
        <f>IF('UPR BILANS N'!W306="","",'UPR BILANS N'!W306)</f>
        <v/>
      </c>
      <c r="AX308" s="533" t="str">
        <f t="shared" si="179"/>
        <v/>
      </c>
      <c r="AY308" s="533"/>
      <c r="AZ308" s="533"/>
      <c r="BA308" s="533"/>
      <c r="BB308" s="533"/>
      <c r="BC308" s="533"/>
      <c r="BD308" s="533"/>
      <c r="BE308" s="533"/>
      <c r="BF308" s="533"/>
      <c r="BG308" s="533"/>
      <c r="BH308" s="533"/>
      <c r="BI308" s="533"/>
      <c r="BJ308" s="414">
        <f>IFERROR(IF(AND(BL308=1,BM308=1,SUMIF($C308:$C$525,$C308,$AH308:$AH$525)=$BN308),$BN308,IF($BO308&gt;0,$BO308,IF(AND(B308=B309,C308=C309,D308=D309,J308=J309),AH308+AH309,IF(AND(COUNTIF($C$13:$C307,$C308)&gt;=1,COUNTIF($D$13:$D307,$D308)&gt;=1),0,IF(AND(SUMIF($B308:$B$525,$B308,$AH308:$AH$525)&gt;$AH308,SUMIF($C308:$C$525,$C308,$AH308:$AH$525)&gt;$AH308,SUMIF($D308:$D$525,$D308,$AH308:$AH$525)&gt;$AH308),SUMIF($C308:$C$525,$C308,$BN308:$BN$525),0))))),0)</f>
        <v>0</v>
      </c>
      <c r="BK308" s="534"/>
      <c r="BL308" s="535">
        <f>COUNTIFS('ZASOBY N'!$B305:$B$525,'ZASOBY N'!$B305,'ZASOBY N'!$C305:'ZASOBY N'!$C$525,'ZASOBY N'!$C305,'ZASOBY N'!$D305:'ZASOBY N'!$D$525,'ZASOBY N'!$D305,'ZASOBY N'!$H305:'ZASOBY N'!$H$525,'ZASOBY N'!$H305 )</f>
        <v>0</v>
      </c>
      <c r="BM308" s="536">
        <f>COUNTIFS('ZASOBY N'!$B$10:$B305,'ZASOBY N'!$B305,'ZASOBY N'!$C$10:'ZASOBY N'!$C305,'ZASOBY N'!$C305,'ZASOBY N'!$D$10:'ZASOBY N'!$D305,'ZASOBY N'!$D305,'ZASOBY N'!$H$10:'ZASOBY N'!$H305,'ZASOBY N'!$H305 )</f>
        <v>0</v>
      </c>
      <c r="BN308" s="537">
        <f t="shared" si="180"/>
        <v>0</v>
      </c>
      <c r="BO308" s="538">
        <f t="shared" si="181"/>
        <v>0</v>
      </c>
      <c r="BP308" s="533"/>
      <c r="BQ308" s="533"/>
      <c r="BR308" s="533"/>
      <c r="BS308" s="533"/>
      <c r="BT308" s="533"/>
      <c r="BU308" s="533"/>
      <c r="BV308" s="533"/>
      <c r="BW308" s="539" t="str">
        <f t="shared" si="182"/>
        <v/>
      </c>
      <c r="BX308" s="439" t="str">
        <f>IF(E308=0,"",NN!E308)</f>
        <v/>
      </c>
      <c r="BY308" s="396" t="str">
        <f>IF(A308="","",NN!A308)</f>
        <v/>
      </c>
      <c r="BZ308" s="428" t="str">
        <f>IF(OR(E308=LEGENDA!$D$30,E308=LEGENDA!$D$31,E308=LEGENDA!$D$32,E308=LEGENDA!$D$33,E308=LEGENDA!$D$34,E308=LEGENDA!$D$35,E308=LEGENDA!$D$36,E308=LEGENDA!$D$37),AV308,"")</f>
        <v/>
      </c>
      <c r="CA308" s="428" t="str">
        <f>IF(OR(E308=LEGENDA!$D$30,E308=LEGENDA!$D$31,E308=LEGENDA!$D$32,E308=LEGENDA!$D$33,E308=LEGENDA!$D$34,E308=LEGENDA!$D$35,E308=LEGENDA!$D$36,E308=LEGENDA!$D$37),AG308,"")</f>
        <v/>
      </c>
      <c r="CB308" s="397" t="str">
        <f t="shared" si="183"/>
        <v/>
      </c>
      <c r="CC308" s="397" t="str">
        <f t="shared" si="184"/>
        <v/>
      </c>
      <c r="CD308" s="397" t="str">
        <f t="shared" si="185"/>
        <v/>
      </c>
      <c r="CE308" s="397" t="str">
        <f t="shared" si="186"/>
        <v/>
      </c>
      <c r="CF308" s="397" t="str">
        <f t="shared" si="187"/>
        <v/>
      </c>
      <c r="CG308" s="397" t="str">
        <f t="shared" si="188"/>
        <v/>
      </c>
      <c r="CH308" s="397" t="str">
        <f>IF(OR(E308=LEGENDA!$D$28,E308=LEGENDA!$D$29,E308=LEGENDA!$D$30,E308=LEGENDA!$D$31,E308=LEGENDA!$D$32,E308=LEGENDA!$D$33,E308=LEGENDA!$D$34,E308=LEGENDA!$D$35,E308=LEGENDA!$D$36,E308=LEGENDA!$D$39),1,"")</f>
        <v/>
      </c>
      <c r="CI308" s="397" t="str">
        <f t="shared" si="189"/>
        <v/>
      </c>
      <c r="CJ308" s="397" t="str">
        <f t="shared" si="190"/>
        <v/>
      </c>
    </row>
    <row r="309" spans="1:88" s="50" customFormat="1" ht="16.2" customHeight="1" thickBot="1" x14ac:dyDescent="0.3">
      <c r="A309" s="514" t="str">
        <f>IF('ZASOBY N'!A306="","",'ZASOBY N'!A306)</f>
        <v/>
      </c>
      <c r="B309" s="515" t="str">
        <f>IF('ZASOBY N'!B306="","",'ZASOBY N'!B306)</f>
        <v/>
      </c>
      <c r="C309" s="515" t="str">
        <f>IF('ZASOBY N'!C306="","",'ZASOBY N'!C306)</f>
        <v/>
      </c>
      <c r="D309" s="516" t="str">
        <f>IF('ZASOBY N'!D306="","",'ZASOBY N'!D306)</f>
        <v/>
      </c>
      <c r="E309" s="404"/>
      <c r="F309" s="517"/>
      <c r="G309" s="518"/>
      <c r="H309" s="301"/>
      <c r="I309" s="301"/>
      <c r="J309" s="147" t="str">
        <f>IF('ZASOBY N'!$F306="","",'ZASOBY N'!$F306)</f>
        <v/>
      </c>
      <c r="K309" s="519"/>
      <c r="L309" s="520" t="str">
        <f t="shared" si="168"/>
        <v/>
      </c>
      <c r="M309" s="521"/>
      <c r="N309" s="521"/>
      <c r="O309" s="140" t="str">
        <f>IF(L309="","",IF(OR(E309=LEGENDA!$D$28,E309=LEGENDA!$D$29,E309=LEGENDA!$D$31,E309=LEGENDA!$D$38),0.15,0))</f>
        <v/>
      </c>
      <c r="P309" s="140" t="str">
        <f>IF(L309="","",IF(AND(E309=LEGENDA!$D$39,H309=""),"BRAK kol.7",IF(AND(F309=LEGENDA!$A$105,H309=""),"BRAK kol.7",IF(AND(F309=LEGENDA!$A$106,H309=""),"BRAK kol.7",IF(AND(F309=LEGENDA!$A$107,H309=""),"BRAK kol.7",IF(AND(F309=LEGENDA!$A$108,H309=""),"BRAK kol.7",IF(AND(F309=LEGENDA!$A$109,H309=""),"BRAK kol.7",L309*O309)))))))</f>
        <v/>
      </c>
      <c r="Q309" s="141" t="str">
        <f t="shared" si="159"/>
        <v/>
      </c>
      <c r="R309" s="142" t="str">
        <f t="shared" si="169"/>
        <v/>
      </c>
      <c r="S309" s="522" t="str">
        <f t="shared" si="170"/>
        <v/>
      </c>
      <c r="T309" s="431" t="str">
        <f t="shared" si="160"/>
        <v/>
      </c>
      <c r="U309" s="523"/>
      <c r="V309" s="431" t="str">
        <f t="shared" si="171"/>
        <v/>
      </c>
      <c r="W309" s="524"/>
      <c r="X309" s="302" t="str">
        <f>IF(U309="","",IF(AND(V309="",W309=""),"",IF(AND(E309=LEGENDA!$D$39,H309=""),"BRAK kol.7",IF(AND(F309=LEGENDA!$A$105,H309="",E309=LEGENDA!$D$35),V309*W309,IF(AND(F309=LEGENDA!$A$105,H309="",E309=LEGENDA!$D$36),V309*W309,IF(AND(F309=LEGENDA!$A$105,H309=""),"BRAK kol.7",IF(AND(F309=LEGENDA!$A$106,H309=""),"BRAK kol.7",IF(AND(F309=LEGENDA!$A$107,H309=""),"BRAK kol.7",IF(AND(F309=LEGENDA!$A$108,H309=""),"BRAK kol.7",IF(AND(F309=LEGENDA!$A$109,H309=""),"BRAK kol.7",IF(AND(U309&gt;0,W309=""),"Brakkol21",IF(OR(T309="Błąd kol. 7",T309="Błąd kol.8"),T309,IF(AND(H309="",I309=""),"BRAKkol7-8",V309*W309)))))))))))))</f>
        <v/>
      </c>
      <c r="Y309" s="523"/>
      <c r="Z309" s="431" t="str">
        <f t="shared" si="172"/>
        <v/>
      </c>
      <c r="AA309" s="524"/>
      <c r="AB309" s="525" t="str">
        <f>IF(OR(Y309="",Z309="",AA309=""),"",IF(AND(E309=LEGENDA!$D$39,H309=""),"BRAK kol.7",IF(AND(F309=LEGENDA!$A$105,H309=""),"BRAK kol.7",IF(AND(F309=LEGENDA!$A$106,H309=""),"BRAK kol.7",IF(AND(F309=LEGENDA!$A$107,H309=""),"BRAK kol.7",IF(AND(F309=LEGENDA!$A$108,H309=""),"BRAK kol.7",IF(AND(F309=LEGENDA!$A$109,H309=""),"BRAK kol.7",Z309*AA309)))))))</f>
        <v/>
      </c>
      <c r="AC309" s="302" t="str">
        <f t="shared" si="161"/>
        <v/>
      </c>
      <c r="AD309" s="143" t="str">
        <f>IFERROR(IF(OR(J309="",AC309=""),"",IF(AND(E309=LEGENDA!$D$39,H309="",I309=""),"BRAK kol.7",AC309*$J309)),"BRAK kol.7")</f>
        <v/>
      </c>
      <c r="AE309" s="527" t="str">
        <f t="shared" si="173"/>
        <v/>
      </c>
      <c r="AF309" s="526" t="str">
        <f t="shared" si="174"/>
        <v/>
      </c>
      <c r="AG309" s="526" t="str">
        <f t="shared" si="175"/>
        <v/>
      </c>
      <c r="AH309" s="526" t="str">
        <f t="shared" si="162"/>
        <v/>
      </c>
      <c r="AI309" s="528"/>
      <c r="AJ309" s="529"/>
      <c r="AK309" s="286" t="str">
        <f t="shared" si="163"/>
        <v/>
      </c>
      <c r="AL309" s="287" t="str">
        <f t="shared" si="176"/>
        <v/>
      </c>
      <c r="AM309" s="287" t="str">
        <f t="shared" si="177"/>
        <v/>
      </c>
      <c r="AN309" s="530" t="str">
        <f>IF('ZASOBY N'!BD306="","",'ZASOBY N'!BD306)</f>
        <v/>
      </c>
      <c r="AO309" s="531"/>
      <c r="AP309" s="333">
        <f t="shared" si="164"/>
        <v>0</v>
      </c>
      <c r="AQ309" s="333">
        <f t="shared" si="167"/>
        <v>0</v>
      </c>
      <c r="AR309" s="333">
        <f t="shared" si="167"/>
        <v>0</v>
      </c>
      <c r="AS309" s="333">
        <f t="shared" si="165"/>
        <v>0</v>
      </c>
      <c r="AT309" s="333">
        <f t="shared" si="178"/>
        <v>0</v>
      </c>
      <c r="AU309" s="333">
        <f t="shared" si="166"/>
        <v>0</v>
      </c>
      <c r="AV309" s="532" t="str">
        <f>IF(BJ309=0,"",NN!BJ309)</f>
        <v/>
      </c>
      <c r="AW309" s="460" t="str">
        <f>IF('UPR BILANS N'!W307="","",'UPR BILANS N'!W307)</f>
        <v/>
      </c>
      <c r="AX309" s="533" t="str">
        <f t="shared" si="179"/>
        <v/>
      </c>
      <c r="AY309" s="533"/>
      <c r="AZ309" s="533"/>
      <c r="BA309" s="533"/>
      <c r="BB309" s="533"/>
      <c r="BC309" s="533"/>
      <c r="BD309" s="533"/>
      <c r="BE309" s="533"/>
      <c r="BF309" s="533"/>
      <c r="BG309" s="533"/>
      <c r="BH309" s="533"/>
      <c r="BI309" s="533"/>
      <c r="BJ309" s="414">
        <f>IFERROR(IF(AND(BL309=1,BM309=1,SUMIF($C309:$C$525,$C309,$AH309:$AH$525)=$BN309),$BN309,IF($BO309&gt;0,$BO309,IF(AND(B309=B310,C309=C310,D309=D310,J309=J310),AH309+AH310,IF(AND(COUNTIF($C$13:$C308,$C309)&gt;=1,COUNTIF($D$13:$D308,$D309)&gt;=1),0,IF(AND(SUMIF($B309:$B$525,$B309,$AH309:$AH$525)&gt;$AH309,SUMIF($C309:$C$525,$C309,$AH309:$AH$525)&gt;$AH309,SUMIF($D309:$D$525,$D309,$AH309:$AH$525)&gt;$AH309),SUMIF($C309:$C$525,$C309,$BN309:$BN$525),0))))),0)</f>
        <v>0</v>
      </c>
      <c r="BK309" s="534"/>
      <c r="BL309" s="535">
        <f>COUNTIFS('ZASOBY N'!$B306:$B$525,'ZASOBY N'!$B306,'ZASOBY N'!$C306:'ZASOBY N'!$C$525,'ZASOBY N'!$C306,'ZASOBY N'!$D306:'ZASOBY N'!$D$525,'ZASOBY N'!$D306,'ZASOBY N'!$H306:'ZASOBY N'!$H$525,'ZASOBY N'!$H306 )</f>
        <v>0</v>
      </c>
      <c r="BM309" s="536">
        <f>COUNTIFS('ZASOBY N'!$B$10:$B306,'ZASOBY N'!$B306,'ZASOBY N'!$C$10:'ZASOBY N'!$C306,'ZASOBY N'!$C306,'ZASOBY N'!$D$10:'ZASOBY N'!$D306,'ZASOBY N'!$D306,'ZASOBY N'!$H$10:'ZASOBY N'!$H306,'ZASOBY N'!$H306 )</f>
        <v>0</v>
      </c>
      <c r="BN309" s="537">
        <f t="shared" si="180"/>
        <v>0</v>
      </c>
      <c r="BO309" s="538">
        <f t="shared" si="181"/>
        <v>0</v>
      </c>
      <c r="BP309" s="533"/>
      <c r="BQ309" s="533"/>
      <c r="BR309" s="533"/>
      <c r="BS309" s="533"/>
      <c r="BT309" s="533"/>
      <c r="BU309" s="533"/>
      <c r="BV309" s="533"/>
      <c r="BW309" s="539" t="str">
        <f t="shared" si="182"/>
        <v/>
      </c>
      <c r="BX309" s="439" t="str">
        <f>IF(E309=0,"",NN!E309)</f>
        <v/>
      </c>
      <c r="BY309" s="396" t="str">
        <f>IF(A309="","",NN!A309)</f>
        <v/>
      </c>
      <c r="BZ309" s="428" t="str">
        <f>IF(OR(E309=LEGENDA!$D$30,E309=LEGENDA!$D$31,E309=LEGENDA!$D$32,E309=LEGENDA!$D$33,E309=LEGENDA!$D$34,E309=LEGENDA!$D$35,E309=LEGENDA!$D$36,E309=LEGENDA!$D$37),AV309,"")</f>
        <v/>
      </c>
      <c r="CA309" s="428" t="str">
        <f>IF(OR(E309=LEGENDA!$D$30,E309=LEGENDA!$D$31,E309=LEGENDA!$D$32,E309=LEGENDA!$D$33,E309=LEGENDA!$D$34,E309=LEGENDA!$D$35,E309=LEGENDA!$D$36,E309=LEGENDA!$D$37),AG309,"")</f>
        <v/>
      </c>
      <c r="CB309" s="397" t="str">
        <f t="shared" si="183"/>
        <v/>
      </c>
      <c r="CC309" s="397" t="str">
        <f t="shared" si="184"/>
        <v/>
      </c>
      <c r="CD309" s="397" t="str">
        <f t="shared" si="185"/>
        <v/>
      </c>
      <c r="CE309" s="397" t="str">
        <f t="shared" si="186"/>
        <v/>
      </c>
      <c r="CF309" s="397" t="str">
        <f t="shared" si="187"/>
        <v/>
      </c>
      <c r="CG309" s="397" t="str">
        <f t="shared" si="188"/>
        <v/>
      </c>
      <c r="CH309" s="397" t="str">
        <f>IF(OR(E309=LEGENDA!$D$28,E309=LEGENDA!$D$29,E309=LEGENDA!$D$30,E309=LEGENDA!$D$31,E309=LEGENDA!$D$32,E309=LEGENDA!$D$33,E309=LEGENDA!$D$34,E309=LEGENDA!$D$35,E309=LEGENDA!$D$36,E309=LEGENDA!$D$39),1,"")</f>
        <v/>
      </c>
      <c r="CI309" s="397" t="str">
        <f t="shared" si="189"/>
        <v/>
      </c>
      <c r="CJ309" s="397" t="str">
        <f t="shared" si="190"/>
        <v/>
      </c>
    </row>
    <row r="310" spans="1:88" s="50" customFormat="1" ht="16.2" customHeight="1" thickBot="1" x14ac:dyDescent="0.3">
      <c r="A310" s="514" t="str">
        <f>IF('ZASOBY N'!A307="","",'ZASOBY N'!A307)</f>
        <v/>
      </c>
      <c r="B310" s="515" t="str">
        <f>IF('ZASOBY N'!B307="","",'ZASOBY N'!B307)</f>
        <v/>
      </c>
      <c r="C310" s="515" t="str">
        <f>IF('ZASOBY N'!C307="","",'ZASOBY N'!C307)</f>
        <v/>
      </c>
      <c r="D310" s="516" t="str">
        <f>IF('ZASOBY N'!D307="","",'ZASOBY N'!D307)</f>
        <v/>
      </c>
      <c r="E310" s="404"/>
      <c r="F310" s="517"/>
      <c r="G310" s="518"/>
      <c r="H310" s="301"/>
      <c r="I310" s="301"/>
      <c r="J310" s="147" t="str">
        <f>IF('ZASOBY N'!$F307="","",'ZASOBY N'!$F307)</f>
        <v/>
      </c>
      <c r="K310" s="519"/>
      <c r="L310" s="520" t="str">
        <f t="shared" si="168"/>
        <v/>
      </c>
      <c r="M310" s="521"/>
      <c r="N310" s="521"/>
      <c r="O310" s="140" t="str">
        <f>IF(L310="","",IF(OR(E310=LEGENDA!$D$28,E310=LEGENDA!$D$29,E310=LEGENDA!$D$31,E310=LEGENDA!$D$38),0.15,0))</f>
        <v/>
      </c>
      <c r="P310" s="140" t="str">
        <f>IF(L310="","",IF(AND(E310=LEGENDA!$D$39,H310=""),"BRAK kol.7",IF(AND(F310=LEGENDA!$A$105,H310=""),"BRAK kol.7",IF(AND(F310=LEGENDA!$A$106,H310=""),"BRAK kol.7",IF(AND(F310=LEGENDA!$A$107,H310=""),"BRAK kol.7",IF(AND(F310=LEGENDA!$A$108,H310=""),"BRAK kol.7",IF(AND(F310=LEGENDA!$A$109,H310=""),"BRAK kol.7",L310*O310)))))))</f>
        <v/>
      </c>
      <c r="Q310" s="141" t="str">
        <f t="shared" si="159"/>
        <v/>
      </c>
      <c r="R310" s="142" t="str">
        <f t="shared" si="169"/>
        <v/>
      </c>
      <c r="S310" s="522" t="str">
        <f t="shared" si="170"/>
        <v/>
      </c>
      <c r="T310" s="431" t="str">
        <f t="shared" si="160"/>
        <v/>
      </c>
      <c r="U310" s="523"/>
      <c r="V310" s="431" t="str">
        <f t="shared" si="171"/>
        <v/>
      </c>
      <c r="W310" s="524"/>
      <c r="X310" s="302" t="str">
        <f>IF(U310="","",IF(AND(V310="",W310=""),"",IF(AND(E310=LEGENDA!$D$39,H310=""),"BRAK kol.7",IF(AND(F310=LEGENDA!$A$105,H310="",E310=LEGENDA!$D$35),V310*W310,IF(AND(F310=LEGENDA!$A$105,H310="",E310=LEGENDA!$D$36),V310*W310,IF(AND(F310=LEGENDA!$A$105,H310=""),"BRAK kol.7",IF(AND(F310=LEGENDA!$A$106,H310=""),"BRAK kol.7",IF(AND(F310=LEGENDA!$A$107,H310=""),"BRAK kol.7",IF(AND(F310=LEGENDA!$A$108,H310=""),"BRAK kol.7",IF(AND(F310=LEGENDA!$A$109,H310=""),"BRAK kol.7",IF(AND(U310&gt;0,W310=""),"Brakkol21",IF(OR(T310="Błąd kol. 7",T310="Błąd kol.8"),T310,IF(AND(H310="",I310=""),"BRAKkol7-8",V310*W310)))))))))))))</f>
        <v/>
      </c>
      <c r="Y310" s="523"/>
      <c r="Z310" s="431" t="str">
        <f t="shared" si="172"/>
        <v/>
      </c>
      <c r="AA310" s="524"/>
      <c r="AB310" s="525" t="str">
        <f>IF(OR(Y310="",Z310="",AA310=""),"",IF(AND(E310=LEGENDA!$D$39,H310=""),"BRAK kol.7",IF(AND(F310=LEGENDA!$A$105,H310=""),"BRAK kol.7",IF(AND(F310=LEGENDA!$A$106,H310=""),"BRAK kol.7",IF(AND(F310=LEGENDA!$A$107,H310=""),"BRAK kol.7",IF(AND(F310=LEGENDA!$A$108,H310=""),"BRAK kol.7",IF(AND(F310=LEGENDA!$A$109,H310=""),"BRAK kol.7",Z310*AA310)))))))</f>
        <v/>
      </c>
      <c r="AC310" s="302" t="str">
        <f t="shared" si="161"/>
        <v/>
      </c>
      <c r="AD310" s="143" t="str">
        <f>IFERROR(IF(OR(J310="",AC310=""),"",IF(AND(E310=LEGENDA!$D$39,H310="",I310=""),"BRAK kol.7",AC310*$J310)),"BRAK kol.7")</f>
        <v/>
      </c>
      <c r="AE310" s="527" t="str">
        <f t="shared" si="173"/>
        <v/>
      </c>
      <c r="AF310" s="526" t="str">
        <f t="shared" si="174"/>
        <v/>
      </c>
      <c r="AG310" s="526" t="str">
        <f t="shared" si="175"/>
        <v/>
      </c>
      <c r="AH310" s="526" t="str">
        <f t="shared" si="162"/>
        <v/>
      </c>
      <c r="AI310" s="528"/>
      <c r="AJ310" s="529"/>
      <c r="AK310" s="286" t="str">
        <f t="shared" si="163"/>
        <v/>
      </c>
      <c r="AL310" s="287" t="str">
        <f t="shared" si="176"/>
        <v/>
      </c>
      <c r="AM310" s="287" t="str">
        <f t="shared" si="177"/>
        <v/>
      </c>
      <c r="AN310" s="530" t="str">
        <f>IF('ZASOBY N'!BD307="","",'ZASOBY N'!BD307)</f>
        <v/>
      </c>
      <c r="AO310" s="531"/>
      <c r="AP310" s="333">
        <f t="shared" si="164"/>
        <v>0</v>
      </c>
      <c r="AQ310" s="333">
        <f t="shared" si="167"/>
        <v>0</v>
      </c>
      <c r="AR310" s="333">
        <f t="shared" si="167"/>
        <v>0</v>
      </c>
      <c r="AS310" s="333">
        <f t="shared" si="165"/>
        <v>0</v>
      </c>
      <c r="AT310" s="333">
        <f t="shared" si="178"/>
        <v>0</v>
      </c>
      <c r="AU310" s="333">
        <f t="shared" si="166"/>
        <v>0</v>
      </c>
      <c r="AV310" s="532" t="str">
        <f>IF(BJ310=0,"",NN!BJ310)</f>
        <v/>
      </c>
      <c r="AW310" s="460" t="str">
        <f>IF('UPR BILANS N'!W308="","",'UPR BILANS N'!W308)</f>
        <v/>
      </c>
      <c r="AX310" s="533" t="str">
        <f t="shared" si="179"/>
        <v/>
      </c>
      <c r="AY310" s="533"/>
      <c r="AZ310" s="533"/>
      <c r="BA310" s="533"/>
      <c r="BB310" s="533"/>
      <c r="BC310" s="533"/>
      <c r="BD310" s="533"/>
      <c r="BE310" s="533"/>
      <c r="BF310" s="533"/>
      <c r="BG310" s="533"/>
      <c r="BH310" s="533"/>
      <c r="BI310" s="533"/>
      <c r="BJ310" s="414">
        <f>IFERROR(IF(AND(BL310=1,BM310=1,SUMIF($C310:$C$525,$C310,$AH310:$AH$525)=$BN310),$BN310,IF($BO310&gt;0,$BO310,IF(AND(B310=B311,C310=C311,D310=D311,J310=J311),AH310+AH311,IF(AND(COUNTIF($C$13:$C309,$C310)&gt;=1,COUNTIF($D$13:$D309,$D310)&gt;=1),0,IF(AND(SUMIF($B310:$B$525,$B310,$AH310:$AH$525)&gt;$AH310,SUMIF($C310:$C$525,$C310,$AH310:$AH$525)&gt;$AH310,SUMIF($D310:$D$525,$D310,$AH310:$AH$525)&gt;$AH310),SUMIF($C310:$C$525,$C310,$BN310:$BN$525),0))))),0)</f>
        <v>0</v>
      </c>
      <c r="BK310" s="534"/>
      <c r="BL310" s="535">
        <f>COUNTIFS('ZASOBY N'!$B307:$B$525,'ZASOBY N'!$B307,'ZASOBY N'!$C307:'ZASOBY N'!$C$525,'ZASOBY N'!$C307,'ZASOBY N'!$D307:'ZASOBY N'!$D$525,'ZASOBY N'!$D307,'ZASOBY N'!$H307:'ZASOBY N'!$H$525,'ZASOBY N'!$H307 )</f>
        <v>0</v>
      </c>
      <c r="BM310" s="536">
        <f>COUNTIFS('ZASOBY N'!$B$10:$B307,'ZASOBY N'!$B307,'ZASOBY N'!$C$10:'ZASOBY N'!$C307,'ZASOBY N'!$C307,'ZASOBY N'!$D$10:'ZASOBY N'!$D307,'ZASOBY N'!$D307,'ZASOBY N'!$H$10:'ZASOBY N'!$H307,'ZASOBY N'!$H307 )</f>
        <v>0</v>
      </c>
      <c r="BN310" s="537">
        <f t="shared" si="180"/>
        <v>0</v>
      </c>
      <c r="BO310" s="538">
        <f t="shared" si="181"/>
        <v>0</v>
      </c>
      <c r="BP310" s="533"/>
      <c r="BQ310" s="533"/>
      <c r="BR310" s="533"/>
      <c r="BS310" s="533"/>
      <c r="BT310" s="533"/>
      <c r="BU310" s="533"/>
      <c r="BV310" s="533"/>
      <c r="BW310" s="539" t="str">
        <f t="shared" si="182"/>
        <v/>
      </c>
      <c r="BX310" s="439" t="str">
        <f>IF(E310=0,"",NN!E310)</f>
        <v/>
      </c>
      <c r="BY310" s="396" t="str">
        <f>IF(A310="","",NN!A310)</f>
        <v/>
      </c>
      <c r="BZ310" s="428" t="str">
        <f>IF(OR(E310=LEGENDA!$D$30,E310=LEGENDA!$D$31,E310=LEGENDA!$D$32,E310=LEGENDA!$D$33,E310=LEGENDA!$D$34,E310=LEGENDA!$D$35,E310=LEGENDA!$D$36,E310=LEGENDA!$D$37),AV310,"")</f>
        <v/>
      </c>
      <c r="CA310" s="428" t="str">
        <f>IF(OR(E310=LEGENDA!$D$30,E310=LEGENDA!$D$31,E310=LEGENDA!$D$32,E310=LEGENDA!$D$33,E310=LEGENDA!$D$34,E310=LEGENDA!$D$35,E310=LEGENDA!$D$36,E310=LEGENDA!$D$37),AG310,"")</f>
        <v/>
      </c>
      <c r="CB310" s="397" t="str">
        <f t="shared" si="183"/>
        <v/>
      </c>
      <c r="CC310" s="397" t="str">
        <f t="shared" si="184"/>
        <v/>
      </c>
      <c r="CD310" s="397" t="str">
        <f t="shared" si="185"/>
        <v/>
      </c>
      <c r="CE310" s="397" t="str">
        <f t="shared" si="186"/>
        <v/>
      </c>
      <c r="CF310" s="397" t="str">
        <f t="shared" si="187"/>
        <v/>
      </c>
      <c r="CG310" s="397" t="str">
        <f t="shared" si="188"/>
        <v/>
      </c>
      <c r="CH310" s="397" t="str">
        <f>IF(OR(E310=LEGENDA!$D$28,E310=LEGENDA!$D$29,E310=LEGENDA!$D$30,E310=LEGENDA!$D$31,E310=LEGENDA!$D$32,E310=LEGENDA!$D$33,E310=LEGENDA!$D$34,E310=LEGENDA!$D$35,E310=LEGENDA!$D$36,E310=LEGENDA!$D$39),1,"")</f>
        <v/>
      </c>
      <c r="CI310" s="397" t="str">
        <f t="shared" si="189"/>
        <v/>
      </c>
      <c r="CJ310" s="397" t="str">
        <f t="shared" si="190"/>
        <v/>
      </c>
    </row>
    <row r="311" spans="1:88" s="50" customFormat="1" ht="16.2" customHeight="1" thickBot="1" x14ac:dyDescent="0.3">
      <c r="A311" s="514" t="str">
        <f>IF('ZASOBY N'!A308="","",'ZASOBY N'!A308)</f>
        <v/>
      </c>
      <c r="B311" s="515" t="str">
        <f>IF('ZASOBY N'!B308="","",'ZASOBY N'!B308)</f>
        <v/>
      </c>
      <c r="C311" s="515" t="str">
        <f>IF('ZASOBY N'!C308="","",'ZASOBY N'!C308)</f>
        <v/>
      </c>
      <c r="D311" s="516" t="str">
        <f>IF('ZASOBY N'!D308="","",'ZASOBY N'!D308)</f>
        <v/>
      </c>
      <c r="E311" s="404"/>
      <c r="F311" s="517"/>
      <c r="G311" s="518"/>
      <c r="H311" s="301"/>
      <c r="I311" s="301"/>
      <c r="J311" s="147" t="str">
        <f>IF('ZASOBY N'!$F308="","",'ZASOBY N'!$F308)</f>
        <v/>
      </c>
      <c r="K311" s="519"/>
      <c r="L311" s="520" t="str">
        <f t="shared" si="168"/>
        <v/>
      </c>
      <c r="M311" s="521"/>
      <c r="N311" s="521"/>
      <c r="O311" s="140" t="str">
        <f>IF(L311="","",IF(OR(E311=LEGENDA!$D$28,E311=LEGENDA!$D$29,E311=LEGENDA!$D$31,E311=LEGENDA!$D$38),0.15,0))</f>
        <v/>
      </c>
      <c r="P311" s="140" t="str">
        <f>IF(L311="","",IF(AND(E311=LEGENDA!$D$39,H311=""),"BRAK kol.7",IF(AND(F311=LEGENDA!$A$105,H311=""),"BRAK kol.7",IF(AND(F311=LEGENDA!$A$106,H311=""),"BRAK kol.7",IF(AND(F311=LEGENDA!$A$107,H311=""),"BRAK kol.7",IF(AND(F311=LEGENDA!$A$108,H311=""),"BRAK kol.7",IF(AND(F311=LEGENDA!$A$109,H311=""),"BRAK kol.7",L311*O311)))))))</f>
        <v/>
      </c>
      <c r="Q311" s="141" t="str">
        <f t="shared" si="159"/>
        <v/>
      </c>
      <c r="R311" s="142" t="str">
        <f t="shared" si="169"/>
        <v/>
      </c>
      <c r="S311" s="522" t="str">
        <f t="shared" si="170"/>
        <v/>
      </c>
      <c r="T311" s="431" t="str">
        <f t="shared" si="160"/>
        <v/>
      </c>
      <c r="U311" s="523"/>
      <c r="V311" s="431" t="str">
        <f t="shared" si="171"/>
        <v/>
      </c>
      <c r="W311" s="524"/>
      <c r="X311" s="302" t="str">
        <f>IF(U311="","",IF(AND(V311="",W311=""),"",IF(AND(E311=LEGENDA!$D$39,H311=""),"BRAK kol.7",IF(AND(F311=LEGENDA!$A$105,H311="",E311=LEGENDA!$D$35),V311*W311,IF(AND(F311=LEGENDA!$A$105,H311="",E311=LEGENDA!$D$36),V311*W311,IF(AND(F311=LEGENDA!$A$105,H311=""),"BRAK kol.7",IF(AND(F311=LEGENDA!$A$106,H311=""),"BRAK kol.7",IF(AND(F311=LEGENDA!$A$107,H311=""),"BRAK kol.7",IF(AND(F311=LEGENDA!$A$108,H311=""),"BRAK kol.7",IF(AND(F311=LEGENDA!$A$109,H311=""),"BRAK kol.7",IF(AND(U311&gt;0,W311=""),"Brakkol21",IF(OR(T311="Błąd kol. 7",T311="Błąd kol.8"),T311,IF(AND(H311="",I311=""),"BRAKkol7-8",V311*W311)))))))))))))</f>
        <v/>
      </c>
      <c r="Y311" s="523"/>
      <c r="Z311" s="431" t="str">
        <f t="shared" si="172"/>
        <v/>
      </c>
      <c r="AA311" s="524"/>
      <c r="AB311" s="525" t="str">
        <f>IF(OR(Y311="",Z311="",AA311=""),"",IF(AND(E311=LEGENDA!$D$39,H311=""),"BRAK kol.7",IF(AND(F311=LEGENDA!$A$105,H311=""),"BRAK kol.7",IF(AND(F311=LEGENDA!$A$106,H311=""),"BRAK kol.7",IF(AND(F311=LEGENDA!$A$107,H311=""),"BRAK kol.7",IF(AND(F311=LEGENDA!$A$108,H311=""),"BRAK kol.7",IF(AND(F311=LEGENDA!$A$109,H311=""),"BRAK kol.7",Z311*AA311)))))))</f>
        <v/>
      </c>
      <c r="AC311" s="302" t="str">
        <f t="shared" si="161"/>
        <v/>
      </c>
      <c r="AD311" s="143" t="str">
        <f>IFERROR(IF(OR(J311="",AC311=""),"",IF(AND(E311=LEGENDA!$D$39,H311="",I311=""),"BRAK kol.7",AC311*$J311)),"BRAK kol.7")</f>
        <v/>
      </c>
      <c r="AE311" s="527" t="str">
        <f t="shared" si="173"/>
        <v/>
      </c>
      <c r="AF311" s="526" t="str">
        <f t="shared" si="174"/>
        <v/>
      </c>
      <c r="AG311" s="526" t="str">
        <f t="shared" si="175"/>
        <v/>
      </c>
      <c r="AH311" s="526" t="str">
        <f t="shared" si="162"/>
        <v/>
      </c>
      <c r="AI311" s="528"/>
      <c r="AJ311" s="529"/>
      <c r="AK311" s="286" t="str">
        <f t="shared" si="163"/>
        <v/>
      </c>
      <c r="AL311" s="287" t="str">
        <f t="shared" si="176"/>
        <v/>
      </c>
      <c r="AM311" s="287" t="str">
        <f t="shared" si="177"/>
        <v/>
      </c>
      <c r="AN311" s="530" t="str">
        <f>IF('ZASOBY N'!BD308="","",'ZASOBY N'!BD308)</f>
        <v/>
      </c>
      <c r="AO311" s="531"/>
      <c r="AP311" s="333">
        <f t="shared" si="164"/>
        <v>0</v>
      </c>
      <c r="AQ311" s="333">
        <f t="shared" si="167"/>
        <v>0</v>
      </c>
      <c r="AR311" s="333">
        <f t="shared" si="167"/>
        <v>0</v>
      </c>
      <c r="AS311" s="333">
        <f t="shared" si="165"/>
        <v>0</v>
      </c>
      <c r="AT311" s="333">
        <f t="shared" si="178"/>
        <v>0</v>
      </c>
      <c r="AU311" s="333">
        <f t="shared" si="166"/>
        <v>0</v>
      </c>
      <c r="AV311" s="532" t="str">
        <f>IF(BJ311=0,"",NN!BJ311)</f>
        <v/>
      </c>
      <c r="AW311" s="460" t="str">
        <f>IF('UPR BILANS N'!W309="","",'UPR BILANS N'!W309)</f>
        <v/>
      </c>
      <c r="AX311" s="533" t="str">
        <f t="shared" si="179"/>
        <v/>
      </c>
      <c r="AY311" s="533"/>
      <c r="AZ311" s="533"/>
      <c r="BA311" s="533"/>
      <c r="BB311" s="533"/>
      <c r="BC311" s="533"/>
      <c r="BD311" s="533"/>
      <c r="BE311" s="533"/>
      <c r="BF311" s="533"/>
      <c r="BG311" s="533"/>
      <c r="BH311" s="533"/>
      <c r="BI311" s="533"/>
      <c r="BJ311" s="414">
        <f>IFERROR(IF(AND(BL311=1,BM311=1,SUMIF($C311:$C$525,$C311,$AH311:$AH$525)=$BN311),$BN311,IF($BO311&gt;0,$BO311,IF(AND(B311=B312,C311=C312,D311=D312,J311=J312),AH311+AH312,IF(AND(COUNTIF($C$13:$C310,$C311)&gt;=1,COUNTIF($D$13:$D310,$D311)&gt;=1),0,IF(AND(SUMIF($B311:$B$525,$B311,$AH311:$AH$525)&gt;$AH311,SUMIF($C311:$C$525,$C311,$AH311:$AH$525)&gt;$AH311,SUMIF($D311:$D$525,$D311,$AH311:$AH$525)&gt;$AH311),SUMIF($C311:$C$525,$C311,$BN311:$BN$525),0))))),0)</f>
        <v>0</v>
      </c>
      <c r="BK311" s="534"/>
      <c r="BL311" s="535">
        <f>COUNTIFS('ZASOBY N'!$B308:$B$525,'ZASOBY N'!$B308,'ZASOBY N'!$C308:'ZASOBY N'!$C$525,'ZASOBY N'!$C308,'ZASOBY N'!$D308:'ZASOBY N'!$D$525,'ZASOBY N'!$D308,'ZASOBY N'!$H308:'ZASOBY N'!$H$525,'ZASOBY N'!$H308 )</f>
        <v>0</v>
      </c>
      <c r="BM311" s="536">
        <f>COUNTIFS('ZASOBY N'!$B$10:$B308,'ZASOBY N'!$B308,'ZASOBY N'!$C$10:'ZASOBY N'!$C308,'ZASOBY N'!$C308,'ZASOBY N'!$D$10:'ZASOBY N'!$D308,'ZASOBY N'!$D308,'ZASOBY N'!$H$10:'ZASOBY N'!$H308,'ZASOBY N'!$H308 )</f>
        <v>0</v>
      </c>
      <c r="BN311" s="537">
        <f t="shared" si="180"/>
        <v>0</v>
      </c>
      <c r="BO311" s="538">
        <f t="shared" si="181"/>
        <v>0</v>
      </c>
      <c r="BP311" s="533"/>
      <c r="BQ311" s="533"/>
      <c r="BR311" s="533"/>
      <c r="BS311" s="533"/>
      <c r="BT311" s="533"/>
      <c r="BU311" s="533"/>
      <c r="BV311" s="533"/>
      <c r="BW311" s="539" t="str">
        <f t="shared" si="182"/>
        <v/>
      </c>
      <c r="BX311" s="439" t="str">
        <f>IF(E311=0,"",NN!E311)</f>
        <v/>
      </c>
      <c r="BY311" s="396" t="str">
        <f>IF(A311="","",NN!A311)</f>
        <v/>
      </c>
      <c r="BZ311" s="428" t="str">
        <f>IF(OR(E311=LEGENDA!$D$30,E311=LEGENDA!$D$31,E311=LEGENDA!$D$32,E311=LEGENDA!$D$33,E311=LEGENDA!$D$34,E311=LEGENDA!$D$35,E311=LEGENDA!$D$36,E311=LEGENDA!$D$37),AV311,"")</f>
        <v/>
      </c>
      <c r="CA311" s="428" t="str">
        <f>IF(OR(E311=LEGENDA!$D$30,E311=LEGENDA!$D$31,E311=LEGENDA!$D$32,E311=LEGENDA!$D$33,E311=LEGENDA!$D$34,E311=LEGENDA!$D$35,E311=LEGENDA!$D$36,E311=LEGENDA!$D$37),AG311,"")</f>
        <v/>
      </c>
      <c r="CB311" s="397" t="str">
        <f t="shared" si="183"/>
        <v/>
      </c>
      <c r="CC311" s="397" t="str">
        <f t="shared" si="184"/>
        <v/>
      </c>
      <c r="CD311" s="397" t="str">
        <f t="shared" si="185"/>
        <v/>
      </c>
      <c r="CE311" s="397" t="str">
        <f t="shared" si="186"/>
        <v/>
      </c>
      <c r="CF311" s="397" t="str">
        <f t="shared" si="187"/>
        <v/>
      </c>
      <c r="CG311" s="397" t="str">
        <f t="shared" si="188"/>
        <v/>
      </c>
      <c r="CH311" s="397" t="str">
        <f>IF(OR(E311=LEGENDA!$D$28,E311=LEGENDA!$D$29,E311=LEGENDA!$D$30,E311=LEGENDA!$D$31,E311=LEGENDA!$D$32,E311=LEGENDA!$D$33,E311=LEGENDA!$D$34,E311=LEGENDA!$D$35,E311=LEGENDA!$D$36,E311=LEGENDA!$D$39),1,"")</f>
        <v/>
      </c>
      <c r="CI311" s="397" t="str">
        <f t="shared" si="189"/>
        <v/>
      </c>
      <c r="CJ311" s="397" t="str">
        <f t="shared" si="190"/>
        <v/>
      </c>
    </row>
    <row r="312" spans="1:88" s="50" customFormat="1" ht="16.2" customHeight="1" thickBot="1" x14ac:dyDescent="0.3">
      <c r="A312" s="514" t="str">
        <f>IF('ZASOBY N'!A309="","",'ZASOBY N'!A309)</f>
        <v/>
      </c>
      <c r="B312" s="515" t="str">
        <f>IF('ZASOBY N'!B309="","",'ZASOBY N'!B309)</f>
        <v/>
      </c>
      <c r="C312" s="515" t="str">
        <f>IF('ZASOBY N'!C309="","",'ZASOBY N'!C309)</f>
        <v/>
      </c>
      <c r="D312" s="516" t="str">
        <f>IF('ZASOBY N'!D309="","",'ZASOBY N'!D309)</f>
        <v/>
      </c>
      <c r="E312" s="404"/>
      <c r="F312" s="517"/>
      <c r="G312" s="518"/>
      <c r="H312" s="301"/>
      <c r="I312" s="301"/>
      <c r="J312" s="147" t="str">
        <f>IF('ZASOBY N'!$F309="","",'ZASOBY N'!$F309)</f>
        <v/>
      </c>
      <c r="K312" s="519"/>
      <c r="L312" s="520" t="str">
        <f t="shared" si="168"/>
        <v/>
      </c>
      <c r="M312" s="521"/>
      <c r="N312" s="521"/>
      <c r="O312" s="140" t="str">
        <f>IF(L312="","",IF(OR(E312=LEGENDA!$D$28,E312=LEGENDA!$D$29,E312=LEGENDA!$D$31,E312=LEGENDA!$D$38),0.15,0))</f>
        <v/>
      </c>
      <c r="P312" s="140" t="str">
        <f>IF(L312="","",IF(AND(E312=LEGENDA!$D$39,H312=""),"BRAK kol.7",IF(AND(F312=LEGENDA!$A$105,H312=""),"BRAK kol.7",IF(AND(F312=LEGENDA!$A$106,H312=""),"BRAK kol.7",IF(AND(F312=LEGENDA!$A$107,H312=""),"BRAK kol.7",IF(AND(F312=LEGENDA!$A$108,H312=""),"BRAK kol.7",IF(AND(F312=LEGENDA!$A$109,H312=""),"BRAK kol.7",L312*O312)))))))</f>
        <v/>
      </c>
      <c r="Q312" s="141" t="str">
        <f t="shared" si="159"/>
        <v/>
      </c>
      <c r="R312" s="142" t="str">
        <f t="shared" si="169"/>
        <v/>
      </c>
      <c r="S312" s="522" t="str">
        <f t="shared" si="170"/>
        <v/>
      </c>
      <c r="T312" s="431" t="str">
        <f t="shared" si="160"/>
        <v/>
      </c>
      <c r="U312" s="523"/>
      <c r="V312" s="431" t="str">
        <f t="shared" si="171"/>
        <v/>
      </c>
      <c r="W312" s="524"/>
      <c r="X312" s="302" t="str">
        <f>IF(U312="","",IF(AND(V312="",W312=""),"",IF(AND(E312=LEGENDA!$D$39,H312=""),"BRAK kol.7",IF(AND(F312=LEGENDA!$A$105,H312="",E312=LEGENDA!$D$35),V312*W312,IF(AND(F312=LEGENDA!$A$105,H312="",E312=LEGENDA!$D$36),V312*W312,IF(AND(F312=LEGENDA!$A$105,H312=""),"BRAK kol.7",IF(AND(F312=LEGENDA!$A$106,H312=""),"BRAK kol.7",IF(AND(F312=LEGENDA!$A$107,H312=""),"BRAK kol.7",IF(AND(F312=LEGENDA!$A$108,H312=""),"BRAK kol.7",IF(AND(F312=LEGENDA!$A$109,H312=""),"BRAK kol.7",IF(AND(U312&gt;0,W312=""),"Brakkol21",IF(OR(T312="Błąd kol. 7",T312="Błąd kol.8"),T312,IF(AND(H312="",I312=""),"BRAKkol7-8",V312*W312)))))))))))))</f>
        <v/>
      </c>
      <c r="Y312" s="523"/>
      <c r="Z312" s="431" t="str">
        <f t="shared" si="172"/>
        <v/>
      </c>
      <c r="AA312" s="524"/>
      <c r="AB312" s="525" t="str">
        <f>IF(OR(Y312="",Z312="",AA312=""),"",IF(AND(E312=LEGENDA!$D$39,H312=""),"BRAK kol.7",IF(AND(F312=LEGENDA!$A$105,H312=""),"BRAK kol.7",IF(AND(F312=LEGENDA!$A$106,H312=""),"BRAK kol.7",IF(AND(F312=LEGENDA!$A$107,H312=""),"BRAK kol.7",IF(AND(F312=LEGENDA!$A$108,H312=""),"BRAK kol.7",IF(AND(F312=LEGENDA!$A$109,H312=""),"BRAK kol.7",Z312*AA312)))))))</f>
        <v/>
      </c>
      <c r="AC312" s="302" t="str">
        <f t="shared" si="161"/>
        <v/>
      </c>
      <c r="AD312" s="143" t="str">
        <f>IFERROR(IF(OR(J312="",AC312=""),"",IF(AND(E312=LEGENDA!$D$39,H312="",I312=""),"BRAK kol.7",AC312*$J312)),"BRAK kol.7")</f>
        <v/>
      </c>
      <c r="AE312" s="527" t="str">
        <f t="shared" si="173"/>
        <v/>
      </c>
      <c r="AF312" s="526" t="str">
        <f t="shared" si="174"/>
        <v/>
      </c>
      <c r="AG312" s="526" t="str">
        <f t="shared" si="175"/>
        <v/>
      </c>
      <c r="AH312" s="526" t="str">
        <f t="shared" si="162"/>
        <v/>
      </c>
      <c r="AI312" s="528"/>
      <c r="AJ312" s="529"/>
      <c r="AK312" s="286" t="str">
        <f t="shared" si="163"/>
        <v/>
      </c>
      <c r="AL312" s="287" t="str">
        <f t="shared" si="176"/>
        <v/>
      </c>
      <c r="AM312" s="287" t="str">
        <f t="shared" si="177"/>
        <v/>
      </c>
      <c r="AN312" s="530" t="str">
        <f>IF('ZASOBY N'!BD309="","",'ZASOBY N'!BD309)</f>
        <v/>
      </c>
      <c r="AO312" s="531"/>
      <c r="AP312" s="333">
        <f t="shared" si="164"/>
        <v>0</v>
      </c>
      <c r="AQ312" s="333">
        <f t="shared" si="167"/>
        <v>0</v>
      </c>
      <c r="AR312" s="333">
        <f t="shared" si="167"/>
        <v>0</v>
      </c>
      <c r="AS312" s="333">
        <f t="shared" si="165"/>
        <v>0</v>
      </c>
      <c r="AT312" s="333">
        <f t="shared" si="178"/>
        <v>0</v>
      </c>
      <c r="AU312" s="333">
        <f t="shared" si="166"/>
        <v>0</v>
      </c>
      <c r="AV312" s="532" t="str">
        <f>IF(BJ312=0,"",NN!BJ312)</f>
        <v/>
      </c>
      <c r="AW312" s="460" t="str">
        <f>IF('UPR BILANS N'!W310="","",'UPR BILANS N'!W310)</f>
        <v/>
      </c>
      <c r="AX312" s="533" t="str">
        <f t="shared" si="179"/>
        <v/>
      </c>
      <c r="AY312" s="533"/>
      <c r="AZ312" s="533"/>
      <c r="BA312" s="533"/>
      <c r="BB312" s="533"/>
      <c r="BC312" s="533"/>
      <c r="BD312" s="533"/>
      <c r="BE312" s="533"/>
      <c r="BF312" s="533"/>
      <c r="BG312" s="533"/>
      <c r="BH312" s="533"/>
      <c r="BI312" s="533"/>
      <c r="BJ312" s="414">
        <f>IFERROR(IF(AND(BL312=1,BM312=1,SUMIF($C312:$C$525,$C312,$AH312:$AH$525)=$BN312),$BN312,IF($BO312&gt;0,$BO312,IF(AND(B312=B313,C312=C313,D312=D313,J312=J313),AH312+AH313,IF(AND(COUNTIF($C$13:$C311,$C312)&gt;=1,COUNTIF($D$13:$D311,$D312)&gt;=1),0,IF(AND(SUMIF($B312:$B$525,$B312,$AH312:$AH$525)&gt;$AH312,SUMIF($C312:$C$525,$C312,$AH312:$AH$525)&gt;$AH312,SUMIF($D312:$D$525,$D312,$AH312:$AH$525)&gt;$AH312),SUMIF($C312:$C$525,$C312,$BN312:$BN$525),0))))),0)</f>
        <v>0</v>
      </c>
      <c r="BK312" s="534"/>
      <c r="BL312" s="535">
        <f>COUNTIFS('ZASOBY N'!$B309:$B$525,'ZASOBY N'!$B309,'ZASOBY N'!$C309:'ZASOBY N'!$C$525,'ZASOBY N'!$C309,'ZASOBY N'!$D309:'ZASOBY N'!$D$525,'ZASOBY N'!$D309,'ZASOBY N'!$H309:'ZASOBY N'!$H$525,'ZASOBY N'!$H309 )</f>
        <v>0</v>
      </c>
      <c r="BM312" s="536">
        <f>COUNTIFS('ZASOBY N'!$B$10:$B309,'ZASOBY N'!$B309,'ZASOBY N'!$C$10:'ZASOBY N'!$C309,'ZASOBY N'!$C309,'ZASOBY N'!$D$10:'ZASOBY N'!$D309,'ZASOBY N'!$D309,'ZASOBY N'!$H$10:'ZASOBY N'!$H309,'ZASOBY N'!$H309 )</f>
        <v>0</v>
      </c>
      <c r="BN312" s="537">
        <f t="shared" si="180"/>
        <v>0</v>
      </c>
      <c r="BO312" s="538">
        <f t="shared" si="181"/>
        <v>0</v>
      </c>
      <c r="BP312" s="533"/>
      <c r="BQ312" s="533"/>
      <c r="BR312" s="533"/>
      <c r="BS312" s="533"/>
      <c r="BT312" s="533"/>
      <c r="BU312" s="533"/>
      <c r="BV312" s="533"/>
      <c r="BW312" s="539" t="str">
        <f t="shared" si="182"/>
        <v/>
      </c>
      <c r="BX312" s="439" t="str">
        <f>IF(E312=0,"",NN!E312)</f>
        <v/>
      </c>
      <c r="BY312" s="396" t="str">
        <f>IF(A312="","",NN!A312)</f>
        <v/>
      </c>
      <c r="BZ312" s="428" t="str">
        <f>IF(OR(E312=LEGENDA!$D$30,E312=LEGENDA!$D$31,E312=LEGENDA!$D$32,E312=LEGENDA!$D$33,E312=LEGENDA!$D$34,E312=LEGENDA!$D$35,E312=LEGENDA!$D$36,E312=LEGENDA!$D$37),AV312,"")</f>
        <v/>
      </c>
      <c r="CA312" s="428" t="str">
        <f>IF(OR(E312=LEGENDA!$D$30,E312=LEGENDA!$D$31,E312=LEGENDA!$D$32,E312=LEGENDA!$D$33,E312=LEGENDA!$D$34,E312=LEGENDA!$D$35,E312=LEGENDA!$D$36,E312=LEGENDA!$D$37),AG312,"")</f>
        <v/>
      </c>
      <c r="CB312" s="397" t="str">
        <f t="shared" si="183"/>
        <v/>
      </c>
      <c r="CC312" s="397" t="str">
        <f t="shared" si="184"/>
        <v/>
      </c>
      <c r="CD312" s="397" t="str">
        <f t="shared" si="185"/>
        <v/>
      </c>
      <c r="CE312" s="397" t="str">
        <f t="shared" si="186"/>
        <v/>
      </c>
      <c r="CF312" s="397" t="str">
        <f t="shared" si="187"/>
        <v/>
      </c>
      <c r="CG312" s="397" t="str">
        <f t="shared" si="188"/>
        <v/>
      </c>
      <c r="CH312" s="397" t="str">
        <f>IF(OR(E312=LEGENDA!$D$28,E312=LEGENDA!$D$29,E312=LEGENDA!$D$30,E312=LEGENDA!$D$31,E312=LEGENDA!$D$32,E312=LEGENDA!$D$33,E312=LEGENDA!$D$34,E312=LEGENDA!$D$35,E312=LEGENDA!$D$36,E312=LEGENDA!$D$39),1,"")</f>
        <v/>
      </c>
      <c r="CI312" s="397" t="str">
        <f t="shared" si="189"/>
        <v/>
      </c>
      <c r="CJ312" s="397" t="str">
        <f t="shared" si="190"/>
        <v/>
      </c>
    </row>
    <row r="313" spans="1:88" s="50" customFormat="1" ht="16.2" customHeight="1" thickBot="1" x14ac:dyDescent="0.3">
      <c r="A313" s="514" t="str">
        <f>IF('ZASOBY N'!A310="","",'ZASOBY N'!A310)</f>
        <v/>
      </c>
      <c r="B313" s="515" t="str">
        <f>IF('ZASOBY N'!B310="","",'ZASOBY N'!B310)</f>
        <v/>
      </c>
      <c r="C313" s="515" t="str">
        <f>IF('ZASOBY N'!C310="","",'ZASOBY N'!C310)</f>
        <v/>
      </c>
      <c r="D313" s="516" t="str">
        <f>IF('ZASOBY N'!D310="","",'ZASOBY N'!D310)</f>
        <v/>
      </c>
      <c r="E313" s="404"/>
      <c r="F313" s="517"/>
      <c r="G313" s="518"/>
      <c r="H313" s="301"/>
      <c r="I313" s="301"/>
      <c r="J313" s="147" t="str">
        <f>IF('ZASOBY N'!$F310="","",'ZASOBY N'!$F310)</f>
        <v/>
      </c>
      <c r="K313" s="519"/>
      <c r="L313" s="520" t="str">
        <f t="shared" si="168"/>
        <v/>
      </c>
      <c r="M313" s="521"/>
      <c r="N313" s="521"/>
      <c r="O313" s="140" t="str">
        <f>IF(L313="","",IF(OR(E313=LEGENDA!$D$28,E313=LEGENDA!$D$29,E313=LEGENDA!$D$31,E313=LEGENDA!$D$38),0.15,0))</f>
        <v/>
      </c>
      <c r="P313" s="140" t="str">
        <f>IF(L313="","",IF(AND(E313=LEGENDA!$D$39,H313=""),"BRAK kol.7",IF(AND(F313=LEGENDA!$A$105,H313=""),"BRAK kol.7",IF(AND(F313=LEGENDA!$A$106,H313=""),"BRAK kol.7",IF(AND(F313=LEGENDA!$A$107,H313=""),"BRAK kol.7",IF(AND(F313=LEGENDA!$A$108,H313=""),"BRAK kol.7",IF(AND(F313=LEGENDA!$A$109,H313=""),"BRAK kol.7",L313*O313)))))))</f>
        <v/>
      </c>
      <c r="Q313" s="141" t="str">
        <f t="shared" si="159"/>
        <v/>
      </c>
      <c r="R313" s="142" t="str">
        <f t="shared" si="169"/>
        <v/>
      </c>
      <c r="S313" s="522" t="str">
        <f t="shared" si="170"/>
        <v/>
      </c>
      <c r="T313" s="431" t="str">
        <f t="shared" si="160"/>
        <v/>
      </c>
      <c r="U313" s="523"/>
      <c r="V313" s="431" t="str">
        <f t="shared" si="171"/>
        <v/>
      </c>
      <c r="W313" s="524"/>
      <c r="X313" s="302" t="str">
        <f>IF(U313="","",IF(AND(V313="",W313=""),"",IF(AND(E313=LEGENDA!$D$39,H313=""),"BRAK kol.7",IF(AND(F313=LEGENDA!$A$105,H313="",E313=LEGENDA!$D$35),V313*W313,IF(AND(F313=LEGENDA!$A$105,H313="",E313=LEGENDA!$D$36),V313*W313,IF(AND(F313=LEGENDA!$A$105,H313=""),"BRAK kol.7",IF(AND(F313=LEGENDA!$A$106,H313=""),"BRAK kol.7",IF(AND(F313=LEGENDA!$A$107,H313=""),"BRAK kol.7",IF(AND(F313=LEGENDA!$A$108,H313=""),"BRAK kol.7",IF(AND(F313=LEGENDA!$A$109,H313=""),"BRAK kol.7",IF(AND(U313&gt;0,W313=""),"Brakkol21",IF(OR(T313="Błąd kol. 7",T313="Błąd kol.8"),T313,IF(AND(H313="",I313=""),"BRAKkol7-8",V313*W313)))))))))))))</f>
        <v/>
      </c>
      <c r="Y313" s="523"/>
      <c r="Z313" s="431" t="str">
        <f t="shared" si="172"/>
        <v/>
      </c>
      <c r="AA313" s="524"/>
      <c r="AB313" s="525" t="str">
        <f>IF(OR(Y313="",Z313="",AA313=""),"",IF(AND(E313=LEGENDA!$D$39,H313=""),"BRAK kol.7",IF(AND(F313=LEGENDA!$A$105,H313=""),"BRAK kol.7",IF(AND(F313=LEGENDA!$A$106,H313=""),"BRAK kol.7",IF(AND(F313=LEGENDA!$A$107,H313=""),"BRAK kol.7",IF(AND(F313=LEGENDA!$A$108,H313=""),"BRAK kol.7",IF(AND(F313=LEGENDA!$A$109,H313=""),"BRAK kol.7",Z313*AA313)))))))</f>
        <v/>
      </c>
      <c r="AC313" s="302" t="str">
        <f t="shared" si="161"/>
        <v/>
      </c>
      <c r="AD313" s="143" t="str">
        <f>IFERROR(IF(OR(J313="",AC313=""),"",IF(AND(E313=LEGENDA!$D$39,H313="",I313=""),"BRAK kol.7",AC313*$J313)),"BRAK kol.7")</f>
        <v/>
      </c>
      <c r="AE313" s="527" t="str">
        <f t="shared" si="173"/>
        <v/>
      </c>
      <c r="AF313" s="526" t="str">
        <f t="shared" si="174"/>
        <v/>
      </c>
      <c r="AG313" s="526" t="str">
        <f t="shared" si="175"/>
        <v/>
      </c>
      <c r="AH313" s="526" t="str">
        <f t="shared" si="162"/>
        <v/>
      </c>
      <c r="AI313" s="528"/>
      <c r="AJ313" s="529"/>
      <c r="AK313" s="286" t="str">
        <f t="shared" si="163"/>
        <v/>
      </c>
      <c r="AL313" s="287" t="str">
        <f t="shared" si="176"/>
        <v/>
      </c>
      <c r="AM313" s="287" t="str">
        <f t="shared" si="177"/>
        <v/>
      </c>
      <c r="AN313" s="530" t="str">
        <f>IF('ZASOBY N'!BD310="","",'ZASOBY N'!BD310)</f>
        <v/>
      </c>
      <c r="AO313" s="531"/>
      <c r="AP313" s="333">
        <f t="shared" si="164"/>
        <v>0</v>
      </c>
      <c r="AQ313" s="333">
        <f t="shared" si="167"/>
        <v>0</v>
      </c>
      <c r="AR313" s="333">
        <f t="shared" si="167"/>
        <v>0</v>
      </c>
      <c r="AS313" s="333">
        <f t="shared" si="165"/>
        <v>0</v>
      </c>
      <c r="AT313" s="333">
        <f t="shared" si="178"/>
        <v>0</v>
      </c>
      <c r="AU313" s="333">
        <f t="shared" si="166"/>
        <v>0</v>
      </c>
      <c r="AV313" s="532" t="str">
        <f>IF(BJ313=0,"",NN!BJ313)</f>
        <v/>
      </c>
      <c r="AW313" s="460" t="str">
        <f>IF('UPR BILANS N'!W311="","",'UPR BILANS N'!W311)</f>
        <v/>
      </c>
      <c r="AX313" s="533" t="str">
        <f t="shared" si="179"/>
        <v/>
      </c>
      <c r="AY313" s="533"/>
      <c r="AZ313" s="533"/>
      <c r="BA313" s="533"/>
      <c r="BB313" s="533"/>
      <c r="BC313" s="533"/>
      <c r="BD313" s="533"/>
      <c r="BE313" s="533"/>
      <c r="BF313" s="533"/>
      <c r="BG313" s="533"/>
      <c r="BH313" s="533"/>
      <c r="BI313" s="533"/>
      <c r="BJ313" s="414">
        <f>IFERROR(IF(AND(BL313=1,BM313=1,SUMIF($C313:$C$525,$C313,$AH313:$AH$525)=$BN313),$BN313,IF($BO313&gt;0,$BO313,IF(AND(B313=B314,C313=C314,D313=D314,J313=J314),AH313+AH314,IF(AND(COUNTIF($C$13:$C312,$C313)&gt;=1,COUNTIF($D$13:$D312,$D313)&gt;=1),0,IF(AND(SUMIF($B313:$B$525,$B313,$AH313:$AH$525)&gt;$AH313,SUMIF($C313:$C$525,$C313,$AH313:$AH$525)&gt;$AH313,SUMIF($D313:$D$525,$D313,$AH313:$AH$525)&gt;$AH313),SUMIF($C313:$C$525,$C313,$BN313:$BN$525),0))))),0)</f>
        <v>0</v>
      </c>
      <c r="BK313" s="534"/>
      <c r="BL313" s="535">
        <f>COUNTIFS('ZASOBY N'!$B310:$B$525,'ZASOBY N'!$B310,'ZASOBY N'!$C310:'ZASOBY N'!$C$525,'ZASOBY N'!$C310,'ZASOBY N'!$D310:'ZASOBY N'!$D$525,'ZASOBY N'!$D310,'ZASOBY N'!$H310:'ZASOBY N'!$H$525,'ZASOBY N'!$H310 )</f>
        <v>0</v>
      </c>
      <c r="BM313" s="536">
        <f>COUNTIFS('ZASOBY N'!$B$10:$B310,'ZASOBY N'!$B310,'ZASOBY N'!$C$10:'ZASOBY N'!$C310,'ZASOBY N'!$C310,'ZASOBY N'!$D$10:'ZASOBY N'!$D310,'ZASOBY N'!$D310,'ZASOBY N'!$H$10:'ZASOBY N'!$H310,'ZASOBY N'!$H310 )</f>
        <v>0</v>
      </c>
      <c r="BN313" s="537">
        <f t="shared" si="180"/>
        <v>0</v>
      </c>
      <c r="BO313" s="538">
        <f t="shared" si="181"/>
        <v>0</v>
      </c>
      <c r="BP313" s="533"/>
      <c r="BQ313" s="533"/>
      <c r="BR313" s="533"/>
      <c r="BS313" s="533"/>
      <c r="BT313" s="533"/>
      <c r="BU313" s="533"/>
      <c r="BV313" s="533"/>
      <c r="BW313" s="539" t="str">
        <f t="shared" si="182"/>
        <v/>
      </c>
      <c r="BX313" s="439" t="str">
        <f>IF(E313=0,"",NN!E313)</f>
        <v/>
      </c>
      <c r="BY313" s="396" t="str">
        <f>IF(A313="","",NN!A313)</f>
        <v/>
      </c>
      <c r="BZ313" s="428" t="str">
        <f>IF(OR(E313=LEGENDA!$D$30,E313=LEGENDA!$D$31,E313=LEGENDA!$D$32,E313=LEGENDA!$D$33,E313=LEGENDA!$D$34,E313=LEGENDA!$D$35,E313=LEGENDA!$D$36,E313=LEGENDA!$D$37),AV313,"")</f>
        <v/>
      </c>
      <c r="CA313" s="428" t="str">
        <f>IF(OR(E313=LEGENDA!$D$30,E313=LEGENDA!$D$31,E313=LEGENDA!$D$32,E313=LEGENDA!$D$33,E313=LEGENDA!$D$34,E313=LEGENDA!$D$35,E313=LEGENDA!$D$36,E313=LEGENDA!$D$37),AG313,"")</f>
        <v/>
      </c>
      <c r="CB313" s="397" t="str">
        <f t="shared" si="183"/>
        <v/>
      </c>
      <c r="CC313" s="397" t="str">
        <f t="shared" si="184"/>
        <v/>
      </c>
      <c r="CD313" s="397" t="str">
        <f t="shared" si="185"/>
        <v/>
      </c>
      <c r="CE313" s="397" t="str">
        <f t="shared" si="186"/>
        <v/>
      </c>
      <c r="CF313" s="397" t="str">
        <f t="shared" si="187"/>
        <v/>
      </c>
      <c r="CG313" s="397" t="str">
        <f t="shared" si="188"/>
        <v/>
      </c>
      <c r="CH313" s="397" t="str">
        <f>IF(OR(E313=LEGENDA!$D$28,E313=LEGENDA!$D$29,E313=LEGENDA!$D$30,E313=LEGENDA!$D$31,E313=LEGENDA!$D$32,E313=LEGENDA!$D$33,E313=LEGENDA!$D$34,E313=LEGENDA!$D$35,E313=LEGENDA!$D$36,E313=LEGENDA!$D$39),1,"")</f>
        <v/>
      </c>
      <c r="CI313" s="397" t="str">
        <f t="shared" si="189"/>
        <v/>
      </c>
      <c r="CJ313" s="397" t="str">
        <f t="shared" si="190"/>
        <v/>
      </c>
    </row>
    <row r="314" spans="1:88" s="50" customFormat="1" ht="16.2" customHeight="1" thickBot="1" x14ac:dyDescent="0.3">
      <c r="A314" s="514" t="str">
        <f>IF('ZASOBY N'!A311="","",'ZASOBY N'!A311)</f>
        <v/>
      </c>
      <c r="B314" s="515" t="str">
        <f>IF('ZASOBY N'!B311="","",'ZASOBY N'!B311)</f>
        <v/>
      </c>
      <c r="C314" s="515" t="str">
        <f>IF('ZASOBY N'!C311="","",'ZASOBY N'!C311)</f>
        <v/>
      </c>
      <c r="D314" s="516" t="str">
        <f>IF('ZASOBY N'!D311="","",'ZASOBY N'!D311)</f>
        <v/>
      </c>
      <c r="E314" s="404"/>
      <c r="F314" s="517"/>
      <c r="G314" s="518"/>
      <c r="H314" s="301"/>
      <c r="I314" s="301"/>
      <c r="J314" s="147" t="str">
        <f>IF('ZASOBY N'!$F311="","",'ZASOBY N'!$F311)</f>
        <v/>
      </c>
      <c r="K314" s="519"/>
      <c r="L314" s="520" t="str">
        <f t="shared" si="168"/>
        <v/>
      </c>
      <c r="M314" s="521"/>
      <c r="N314" s="521"/>
      <c r="O314" s="140" t="str">
        <f>IF(L314="","",IF(OR(E314=LEGENDA!$D$28,E314=LEGENDA!$D$29,E314=LEGENDA!$D$31,E314=LEGENDA!$D$38),0.15,0))</f>
        <v/>
      </c>
      <c r="P314" s="140" t="str">
        <f>IF(L314="","",IF(AND(E314=LEGENDA!$D$39,H314=""),"BRAK kol.7",IF(AND(F314=LEGENDA!$A$105,H314=""),"BRAK kol.7",IF(AND(F314=LEGENDA!$A$106,H314=""),"BRAK kol.7",IF(AND(F314=LEGENDA!$A$107,H314=""),"BRAK kol.7",IF(AND(F314=LEGENDA!$A$108,H314=""),"BRAK kol.7",IF(AND(F314=LEGENDA!$A$109,H314=""),"BRAK kol.7",L314*O314)))))))</f>
        <v/>
      </c>
      <c r="Q314" s="141" t="str">
        <f t="shared" si="159"/>
        <v/>
      </c>
      <c r="R314" s="142" t="str">
        <f t="shared" si="169"/>
        <v/>
      </c>
      <c r="S314" s="522" t="str">
        <f t="shared" si="170"/>
        <v/>
      </c>
      <c r="T314" s="431" t="str">
        <f t="shared" si="160"/>
        <v/>
      </c>
      <c r="U314" s="523"/>
      <c r="V314" s="431" t="str">
        <f t="shared" si="171"/>
        <v/>
      </c>
      <c r="W314" s="524"/>
      <c r="X314" s="302" t="str">
        <f>IF(U314="","",IF(AND(V314="",W314=""),"",IF(AND(E314=LEGENDA!$D$39,H314=""),"BRAK kol.7",IF(AND(F314=LEGENDA!$A$105,H314="",E314=LEGENDA!$D$35),V314*W314,IF(AND(F314=LEGENDA!$A$105,H314="",E314=LEGENDA!$D$36),V314*W314,IF(AND(F314=LEGENDA!$A$105,H314=""),"BRAK kol.7",IF(AND(F314=LEGENDA!$A$106,H314=""),"BRAK kol.7",IF(AND(F314=LEGENDA!$A$107,H314=""),"BRAK kol.7",IF(AND(F314=LEGENDA!$A$108,H314=""),"BRAK kol.7",IF(AND(F314=LEGENDA!$A$109,H314=""),"BRAK kol.7",IF(AND(U314&gt;0,W314=""),"Brakkol21",IF(OR(T314="Błąd kol. 7",T314="Błąd kol.8"),T314,IF(AND(H314="",I314=""),"BRAKkol7-8",V314*W314)))))))))))))</f>
        <v/>
      </c>
      <c r="Y314" s="523"/>
      <c r="Z314" s="431" t="str">
        <f t="shared" si="172"/>
        <v/>
      </c>
      <c r="AA314" s="524"/>
      <c r="AB314" s="525" t="str">
        <f>IF(OR(Y314="",Z314="",AA314=""),"",IF(AND(E314=LEGENDA!$D$39,H314=""),"BRAK kol.7",IF(AND(F314=LEGENDA!$A$105,H314=""),"BRAK kol.7",IF(AND(F314=LEGENDA!$A$106,H314=""),"BRAK kol.7",IF(AND(F314=LEGENDA!$A$107,H314=""),"BRAK kol.7",IF(AND(F314=LEGENDA!$A$108,H314=""),"BRAK kol.7",IF(AND(F314=LEGENDA!$A$109,H314=""),"BRAK kol.7",Z314*AA314)))))))</f>
        <v/>
      </c>
      <c r="AC314" s="302" t="str">
        <f t="shared" si="161"/>
        <v/>
      </c>
      <c r="AD314" s="143" t="str">
        <f>IFERROR(IF(OR(J314="",AC314=""),"",IF(AND(E314=LEGENDA!$D$39,H314="",I314=""),"BRAK kol.7",AC314*$J314)),"BRAK kol.7")</f>
        <v/>
      </c>
      <c r="AE314" s="527" t="str">
        <f t="shared" si="173"/>
        <v/>
      </c>
      <c r="AF314" s="526" t="str">
        <f t="shared" si="174"/>
        <v/>
      </c>
      <c r="AG314" s="526" t="str">
        <f t="shared" si="175"/>
        <v/>
      </c>
      <c r="AH314" s="526" t="str">
        <f t="shared" si="162"/>
        <v/>
      </c>
      <c r="AI314" s="528"/>
      <c r="AJ314" s="529"/>
      <c r="AK314" s="286" t="str">
        <f t="shared" si="163"/>
        <v/>
      </c>
      <c r="AL314" s="287" t="str">
        <f t="shared" si="176"/>
        <v/>
      </c>
      <c r="AM314" s="287" t="str">
        <f t="shared" si="177"/>
        <v/>
      </c>
      <c r="AN314" s="530" t="str">
        <f>IF('ZASOBY N'!BD311="","",'ZASOBY N'!BD311)</f>
        <v/>
      </c>
      <c r="AO314" s="531"/>
      <c r="AP314" s="333">
        <f t="shared" si="164"/>
        <v>0</v>
      </c>
      <c r="AQ314" s="333">
        <f t="shared" si="167"/>
        <v>0</v>
      </c>
      <c r="AR314" s="333">
        <f t="shared" si="167"/>
        <v>0</v>
      </c>
      <c r="AS314" s="333">
        <f t="shared" si="165"/>
        <v>0</v>
      </c>
      <c r="AT314" s="333">
        <f t="shared" si="178"/>
        <v>0</v>
      </c>
      <c r="AU314" s="333">
        <f t="shared" si="166"/>
        <v>0</v>
      </c>
      <c r="AV314" s="532" t="str">
        <f>IF(BJ314=0,"",NN!BJ314)</f>
        <v/>
      </c>
      <c r="AW314" s="460" t="str">
        <f>IF('UPR BILANS N'!W312="","",'UPR BILANS N'!W312)</f>
        <v/>
      </c>
      <c r="AX314" s="533" t="str">
        <f t="shared" si="179"/>
        <v/>
      </c>
      <c r="AY314" s="533"/>
      <c r="AZ314" s="533"/>
      <c r="BA314" s="533"/>
      <c r="BB314" s="533"/>
      <c r="BC314" s="533"/>
      <c r="BD314" s="533"/>
      <c r="BE314" s="533"/>
      <c r="BF314" s="533"/>
      <c r="BG314" s="533"/>
      <c r="BH314" s="533"/>
      <c r="BI314" s="533"/>
      <c r="BJ314" s="414">
        <f>IFERROR(IF(AND(BL314=1,BM314=1,SUMIF($C314:$C$525,$C314,$AH314:$AH$525)=$BN314),$BN314,IF($BO314&gt;0,$BO314,IF(AND(B314=B315,C314=C315,D314=D315,J314=J315),AH314+AH315,IF(AND(COUNTIF($C$13:$C313,$C314)&gt;=1,COUNTIF($D$13:$D313,$D314)&gt;=1),0,IF(AND(SUMIF($B314:$B$525,$B314,$AH314:$AH$525)&gt;$AH314,SUMIF($C314:$C$525,$C314,$AH314:$AH$525)&gt;$AH314,SUMIF($D314:$D$525,$D314,$AH314:$AH$525)&gt;$AH314),SUMIF($C314:$C$525,$C314,$BN314:$BN$525),0))))),0)</f>
        <v>0</v>
      </c>
      <c r="BK314" s="534"/>
      <c r="BL314" s="535">
        <f>COUNTIFS('ZASOBY N'!$B311:$B$525,'ZASOBY N'!$B311,'ZASOBY N'!$C311:'ZASOBY N'!$C$525,'ZASOBY N'!$C311,'ZASOBY N'!$D311:'ZASOBY N'!$D$525,'ZASOBY N'!$D311,'ZASOBY N'!$H311:'ZASOBY N'!$H$525,'ZASOBY N'!$H311 )</f>
        <v>0</v>
      </c>
      <c r="BM314" s="536">
        <f>COUNTIFS('ZASOBY N'!$B$10:$B311,'ZASOBY N'!$B311,'ZASOBY N'!$C$10:'ZASOBY N'!$C311,'ZASOBY N'!$C311,'ZASOBY N'!$D$10:'ZASOBY N'!$D311,'ZASOBY N'!$D311,'ZASOBY N'!$H$10:'ZASOBY N'!$H311,'ZASOBY N'!$H311 )</f>
        <v>0</v>
      </c>
      <c r="BN314" s="537">
        <f t="shared" si="180"/>
        <v>0</v>
      </c>
      <c r="BO314" s="538">
        <f t="shared" si="181"/>
        <v>0</v>
      </c>
      <c r="BP314" s="533"/>
      <c r="BQ314" s="533"/>
      <c r="BR314" s="533"/>
      <c r="BS314" s="533"/>
      <c r="BT314" s="533"/>
      <c r="BU314" s="533"/>
      <c r="BV314" s="533"/>
      <c r="BW314" s="539" t="str">
        <f t="shared" si="182"/>
        <v/>
      </c>
      <c r="BX314" s="439" t="str">
        <f>IF(E314=0,"",NN!E314)</f>
        <v/>
      </c>
      <c r="BY314" s="396" t="str">
        <f>IF(A314="","",NN!A314)</f>
        <v/>
      </c>
      <c r="BZ314" s="428" t="str">
        <f>IF(OR(E314=LEGENDA!$D$30,E314=LEGENDA!$D$31,E314=LEGENDA!$D$32,E314=LEGENDA!$D$33,E314=LEGENDA!$D$34,E314=LEGENDA!$D$35,E314=LEGENDA!$D$36,E314=LEGENDA!$D$37),AV314,"")</f>
        <v/>
      </c>
      <c r="CA314" s="428" t="str">
        <f>IF(OR(E314=LEGENDA!$D$30,E314=LEGENDA!$D$31,E314=LEGENDA!$D$32,E314=LEGENDA!$D$33,E314=LEGENDA!$D$34,E314=LEGENDA!$D$35,E314=LEGENDA!$D$36,E314=LEGENDA!$D$37),AG314,"")</f>
        <v/>
      </c>
      <c r="CB314" s="397" t="str">
        <f t="shared" si="183"/>
        <v/>
      </c>
      <c r="CC314" s="397" t="str">
        <f t="shared" si="184"/>
        <v/>
      </c>
      <c r="CD314" s="397" t="str">
        <f t="shared" si="185"/>
        <v/>
      </c>
      <c r="CE314" s="397" t="str">
        <f t="shared" si="186"/>
        <v/>
      </c>
      <c r="CF314" s="397" t="str">
        <f t="shared" si="187"/>
        <v/>
      </c>
      <c r="CG314" s="397" t="str">
        <f t="shared" si="188"/>
        <v/>
      </c>
      <c r="CH314" s="397" t="str">
        <f>IF(OR(E314=LEGENDA!$D$28,E314=LEGENDA!$D$29,E314=LEGENDA!$D$30,E314=LEGENDA!$D$31,E314=LEGENDA!$D$32,E314=LEGENDA!$D$33,E314=LEGENDA!$D$34,E314=LEGENDA!$D$35,E314=LEGENDA!$D$36,E314=LEGENDA!$D$39),1,"")</f>
        <v/>
      </c>
      <c r="CI314" s="397" t="str">
        <f t="shared" si="189"/>
        <v/>
      </c>
      <c r="CJ314" s="397" t="str">
        <f t="shared" si="190"/>
        <v/>
      </c>
    </row>
    <row r="315" spans="1:88" s="50" customFormat="1" ht="16.2" customHeight="1" thickBot="1" x14ac:dyDescent="0.3">
      <c r="A315" s="514" t="str">
        <f>IF('ZASOBY N'!A312="","",'ZASOBY N'!A312)</f>
        <v/>
      </c>
      <c r="B315" s="515" t="str">
        <f>IF('ZASOBY N'!B312="","",'ZASOBY N'!B312)</f>
        <v/>
      </c>
      <c r="C315" s="515" t="str">
        <f>IF('ZASOBY N'!C312="","",'ZASOBY N'!C312)</f>
        <v/>
      </c>
      <c r="D315" s="516" t="str">
        <f>IF('ZASOBY N'!D312="","",'ZASOBY N'!D312)</f>
        <v/>
      </c>
      <c r="E315" s="404"/>
      <c r="F315" s="517"/>
      <c r="G315" s="518"/>
      <c r="H315" s="301"/>
      <c r="I315" s="301"/>
      <c r="J315" s="147" t="str">
        <f>IF('ZASOBY N'!$F312="","",'ZASOBY N'!$F312)</f>
        <v/>
      </c>
      <c r="K315" s="519"/>
      <c r="L315" s="520" t="str">
        <f t="shared" si="168"/>
        <v/>
      </c>
      <c r="M315" s="521"/>
      <c r="N315" s="521"/>
      <c r="O315" s="140" t="str">
        <f>IF(L315="","",IF(OR(E315=LEGENDA!$D$28,E315=LEGENDA!$D$29,E315=LEGENDA!$D$31,E315=LEGENDA!$D$38),0.15,0))</f>
        <v/>
      </c>
      <c r="P315" s="140" t="str">
        <f>IF(L315="","",IF(AND(E315=LEGENDA!$D$39,H315=""),"BRAK kol.7",IF(AND(F315=LEGENDA!$A$105,H315=""),"BRAK kol.7",IF(AND(F315=LEGENDA!$A$106,H315=""),"BRAK kol.7",IF(AND(F315=LEGENDA!$A$107,H315=""),"BRAK kol.7",IF(AND(F315=LEGENDA!$A$108,H315=""),"BRAK kol.7",IF(AND(F315=LEGENDA!$A$109,H315=""),"BRAK kol.7",L315*O315)))))))</f>
        <v/>
      </c>
      <c r="Q315" s="141" t="str">
        <f t="shared" si="159"/>
        <v/>
      </c>
      <c r="R315" s="142" t="str">
        <f t="shared" si="169"/>
        <v/>
      </c>
      <c r="S315" s="522" t="str">
        <f t="shared" si="170"/>
        <v/>
      </c>
      <c r="T315" s="431" t="str">
        <f t="shared" si="160"/>
        <v/>
      </c>
      <c r="U315" s="523"/>
      <c r="V315" s="431" t="str">
        <f t="shared" si="171"/>
        <v/>
      </c>
      <c r="W315" s="524"/>
      <c r="X315" s="302" t="str">
        <f>IF(U315="","",IF(AND(V315="",W315=""),"",IF(AND(E315=LEGENDA!$D$39,H315=""),"BRAK kol.7",IF(AND(F315=LEGENDA!$A$105,H315="",E315=LEGENDA!$D$35),V315*W315,IF(AND(F315=LEGENDA!$A$105,H315="",E315=LEGENDA!$D$36),V315*W315,IF(AND(F315=LEGENDA!$A$105,H315=""),"BRAK kol.7",IF(AND(F315=LEGENDA!$A$106,H315=""),"BRAK kol.7",IF(AND(F315=LEGENDA!$A$107,H315=""),"BRAK kol.7",IF(AND(F315=LEGENDA!$A$108,H315=""),"BRAK kol.7",IF(AND(F315=LEGENDA!$A$109,H315=""),"BRAK kol.7",IF(AND(U315&gt;0,W315=""),"Brakkol21",IF(OR(T315="Błąd kol. 7",T315="Błąd kol.8"),T315,IF(AND(H315="",I315=""),"BRAKkol7-8",V315*W315)))))))))))))</f>
        <v/>
      </c>
      <c r="Y315" s="523"/>
      <c r="Z315" s="431" t="str">
        <f t="shared" si="172"/>
        <v/>
      </c>
      <c r="AA315" s="524"/>
      <c r="AB315" s="525" t="str">
        <f>IF(OR(Y315="",Z315="",AA315=""),"",IF(AND(E315=LEGENDA!$D$39,H315=""),"BRAK kol.7",IF(AND(F315=LEGENDA!$A$105,H315=""),"BRAK kol.7",IF(AND(F315=LEGENDA!$A$106,H315=""),"BRAK kol.7",IF(AND(F315=LEGENDA!$A$107,H315=""),"BRAK kol.7",IF(AND(F315=LEGENDA!$A$108,H315=""),"BRAK kol.7",IF(AND(F315=LEGENDA!$A$109,H315=""),"BRAK kol.7",Z315*AA315)))))))</f>
        <v/>
      </c>
      <c r="AC315" s="302" t="str">
        <f t="shared" si="161"/>
        <v/>
      </c>
      <c r="AD315" s="143" t="str">
        <f>IFERROR(IF(OR(J315="",AC315=""),"",IF(AND(E315=LEGENDA!$D$39,H315="",I315=""),"BRAK kol.7",AC315*$J315)),"BRAK kol.7")</f>
        <v/>
      </c>
      <c r="AE315" s="527" t="str">
        <f t="shared" si="173"/>
        <v/>
      </c>
      <c r="AF315" s="526" t="str">
        <f t="shared" si="174"/>
        <v/>
      </c>
      <c r="AG315" s="526" t="str">
        <f t="shared" si="175"/>
        <v/>
      </c>
      <c r="AH315" s="526" t="str">
        <f t="shared" si="162"/>
        <v/>
      </c>
      <c r="AI315" s="528"/>
      <c r="AJ315" s="529"/>
      <c r="AK315" s="286" t="str">
        <f t="shared" si="163"/>
        <v/>
      </c>
      <c r="AL315" s="287" t="str">
        <f t="shared" si="176"/>
        <v/>
      </c>
      <c r="AM315" s="287" t="str">
        <f t="shared" si="177"/>
        <v/>
      </c>
      <c r="AN315" s="530" t="str">
        <f>IF('ZASOBY N'!BD312="","",'ZASOBY N'!BD312)</f>
        <v/>
      </c>
      <c r="AO315" s="531"/>
      <c r="AP315" s="333">
        <f t="shared" si="164"/>
        <v>0</v>
      </c>
      <c r="AQ315" s="333">
        <f t="shared" si="167"/>
        <v>0</v>
      </c>
      <c r="AR315" s="333">
        <f t="shared" si="167"/>
        <v>0</v>
      </c>
      <c r="AS315" s="333">
        <f t="shared" si="165"/>
        <v>0</v>
      </c>
      <c r="AT315" s="333">
        <f t="shared" si="178"/>
        <v>0</v>
      </c>
      <c r="AU315" s="333">
        <f t="shared" si="166"/>
        <v>0</v>
      </c>
      <c r="AV315" s="532" t="str">
        <f>IF(BJ315=0,"",NN!BJ315)</f>
        <v/>
      </c>
      <c r="AW315" s="460" t="str">
        <f>IF('UPR BILANS N'!W313="","",'UPR BILANS N'!W313)</f>
        <v/>
      </c>
      <c r="AX315" s="533" t="str">
        <f t="shared" si="179"/>
        <v/>
      </c>
      <c r="AY315" s="533"/>
      <c r="AZ315" s="533"/>
      <c r="BA315" s="533"/>
      <c r="BB315" s="533"/>
      <c r="BC315" s="533"/>
      <c r="BD315" s="533"/>
      <c r="BE315" s="533"/>
      <c r="BF315" s="533"/>
      <c r="BG315" s="533"/>
      <c r="BH315" s="533"/>
      <c r="BI315" s="533"/>
      <c r="BJ315" s="414">
        <f>IFERROR(IF(AND(BL315=1,BM315=1,SUMIF($C315:$C$525,$C315,$AH315:$AH$525)=$BN315),$BN315,IF($BO315&gt;0,$BO315,IF(AND(B315=B316,C315=C316,D315=D316,J315=J316),AH315+AH316,IF(AND(COUNTIF($C$13:$C314,$C315)&gt;=1,COUNTIF($D$13:$D314,$D315)&gt;=1),0,IF(AND(SUMIF($B315:$B$525,$B315,$AH315:$AH$525)&gt;$AH315,SUMIF($C315:$C$525,$C315,$AH315:$AH$525)&gt;$AH315,SUMIF($D315:$D$525,$D315,$AH315:$AH$525)&gt;$AH315),SUMIF($C315:$C$525,$C315,$BN315:$BN$525),0))))),0)</f>
        <v>0</v>
      </c>
      <c r="BK315" s="534"/>
      <c r="BL315" s="535">
        <f>COUNTIFS('ZASOBY N'!$B312:$B$525,'ZASOBY N'!$B312,'ZASOBY N'!$C312:'ZASOBY N'!$C$525,'ZASOBY N'!$C312,'ZASOBY N'!$D312:'ZASOBY N'!$D$525,'ZASOBY N'!$D312,'ZASOBY N'!$H312:'ZASOBY N'!$H$525,'ZASOBY N'!$H312 )</f>
        <v>0</v>
      </c>
      <c r="BM315" s="536">
        <f>COUNTIFS('ZASOBY N'!$B$10:$B312,'ZASOBY N'!$B312,'ZASOBY N'!$C$10:'ZASOBY N'!$C312,'ZASOBY N'!$C312,'ZASOBY N'!$D$10:'ZASOBY N'!$D312,'ZASOBY N'!$D312,'ZASOBY N'!$H$10:'ZASOBY N'!$H312,'ZASOBY N'!$H312 )</f>
        <v>0</v>
      </c>
      <c r="BN315" s="537">
        <f t="shared" si="180"/>
        <v>0</v>
      </c>
      <c r="BO315" s="538">
        <f t="shared" si="181"/>
        <v>0</v>
      </c>
      <c r="BP315" s="533"/>
      <c r="BQ315" s="533"/>
      <c r="BR315" s="533"/>
      <c r="BS315" s="533"/>
      <c r="BT315" s="533"/>
      <c r="BU315" s="533"/>
      <c r="BV315" s="533"/>
      <c r="BW315" s="539" t="str">
        <f t="shared" si="182"/>
        <v/>
      </c>
      <c r="BX315" s="439" t="str">
        <f>IF(E315=0,"",NN!E315)</f>
        <v/>
      </c>
      <c r="BY315" s="396" t="str">
        <f>IF(A315="","",NN!A315)</f>
        <v/>
      </c>
      <c r="BZ315" s="428" t="str">
        <f>IF(OR(E315=LEGENDA!$D$30,E315=LEGENDA!$D$31,E315=LEGENDA!$D$32,E315=LEGENDA!$D$33,E315=LEGENDA!$D$34,E315=LEGENDA!$D$35,E315=LEGENDA!$D$36,E315=LEGENDA!$D$37),AV315,"")</f>
        <v/>
      </c>
      <c r="CA315" s="428" t="str">
        <f>IF(OR(E315=LEGENDA!$D$30,E315=LEGENDA!$D$31,E315=LEGENDA!$D$32,E315=LEGENDA!$D$33,E315=LEGENDA!$D$34,E315=LEGENDA!$D$35,E315=LEGENDA!$D$36,E315=LEGENDA!$D$37),AG315,"")</f>
        <v/>
      </c>
      <c r="CB315" s="397" t="str">
        <f t="shared" si="183"/>
        <v/>
      </c>
      <c r="CC315" s="397" t="str">
        <f t="shared" si="184"/>
        <v/>
      </c>
      <c r="CD315" s="397" t="str">
        <f t="shared" si="185"/>
        <v/>
      </c>
      <c r="CE315" s="397" t="str">
        <f t="shared" si="186"/>
        <v/>
      </c>
      <c r="CF315" s="397" t="str">
        <f t="shared" si="187"/>
        <v/>
      </c>
      <c r="CG315" s="397" t="str">
        <f t="shared" si="188"/>
        <v/>
      </c>
      <c r="CH315" s="397" t="str">
        <f>IF(OR(E315=LEGENDA!$D$28,E315=LEGENDA!$D$29,E315=LEGENDA!$D$30,E315=LEGENDA!$D$31,E315=LEGENDA!$D$32,E315=LEGENDA!$D$33,E315=LEGENDA!$D$34,E315=LEGENDA!$D$35,E315=LEGENDA!$D$36,E315=LEGENDA!$D$39),1,"")</f>
        <v/>
      </c>
      <c r="CI315" s="397" t="str">
        <f t="shared" si="189"/>
        <v/>
      </c>
      <c r="CJ315" s="397" t="str">
        <f t="shared" si="190"/>
        <v/>
      </c>
    </row>
    <row r="316" spans="1:88" s="50" customFormat="1" ht="16.2" customHeight="1" thickBot="1" x14ac:dyDescent="0.3">
      <c r="A316" s="514" t="str">
        <f>IF('ZASOBY N'!A313="","",'ZASOBY N'!A313)</f>
        <v/>
      </c>
      <c r="B316" s="515" t="str">
        <f>IF('ZASOBY N'!B313="","",'ZASOBY N'!B313)</f>
        <v/>
      </c>
      <c r="C316" s="515" t="str">
        <f>IF('ZASOBY N'!C313="","",'ZASOBY N'!C313)</f>
        <v/>
      </c>
      <c r="D316" s="516" t="str">
        <f>IF('ZASOBY N'!D313="","",'ZASOBY N'!D313)</f>
        <v/>
      </c>
      <c r="E316" s="404"/>
      <c r="F316" s="517"/>
      <c r="G316" s="518"/>
      <c r="H316" s="301"/>
      <c r="I316" s="301"/>
      <c r="J316" s="147" t="str">
        <f>IF('ZASOBY N'!$F313="","",'ZASOBY N'!$F313)</f>
        <v/>
      </c>
      <c r="K316" s="519"/>
      <c r="L316" s="520" t="str">
        <f t="shared" si="168"/>
        <v/>
      </c>
      <c r="M316" s="521"/>
      <c r="N316" s="521"/>
      <c r="O316" s="140" t="str">
        <f>IF(L316="","",IF(OR(E316=LEGENDA!$D$28,E316=LEGENDA!$D$29,E316=LEGENDA!$D$31,E316=LEGENDA!$D$38),0.15,0))</f>
        <v/>
      </c>
      <c r="P316" s="140" t="str">
        <f>IF(L316="","",IF(AND(E316=LEGENDA!$D$39,H316=""),"BRAK kol.7",IF(AND(F316=LEGENDA!$A$105,H316=""),"BRAK kol.7",IF(AND(F316=LEGENDA!$A$106,H316=""),"BRAK kol.7",IF(AND(F316=LEGENDA!$A$107,H316=""),"BRAK kol.7",IF(AND(F316=LEGENDA!$A$108,H316=""),"BRAK kol.7",IF(AND(F316=LEGENDA!$A$109,H316=""),"BRAK kol.7",L316*O316)))))))</f>
        <v/>
      </c>
      <c r="Q316" s="141" t="str">
        <f t="shared" si="159"/>
        <v/>
      </c>
      <c r="R316" s="142" t="str">
        <f t="shared" si="169"/>
        <v/>
      </c>
      <c r="S316" s="522" t="str">
        <f t="shared" si="170"/>
        <v/>
      </c>
      <c r="T316" s="431" t="str">
        <f t="shared" si="160"/>
        <v/>
      </c>
      <c r="U316" s="523"/>
      <c r="V316" s="431" t="str">
        <f t="shared" si="171"/>
        <v/>
      </c>
      <c r="W316" s="524"/>
      <c r="X316" s="302" t="str">
        <f>IF(U316="","",IF(AND(V316="",W316=""),"",IF(AND(E316=LEGENDA!$D$39,H316=""),"BRAK kol.7",IF(AND(F316=LEGENDA!$A$105,H316="",E316=LEGENDA!$D$35),V316*W316,IF(AND(F316=LEGENDA!$A$105,H316="",E316=LEGENDA!$D$36),V316*W316,IF(AND(F316=LEGENDA!$A$105,H316=""),"BRAK kol.7",IF(AND(F316=LEGENDA!$A$106,H316=""),"BRAK kol.7",IF(AND(F316=LEGENDA!$A$107,H316=""),"BRAK kol.7",IF(AND(F316=LEGENDA!$A$108,H316=""),"BRAK kol.7",IF(AND(F316=LEGENDA!$A$109,H316=""),"BRAK kol.7",IF(AND(U316&gt;0,W316=""),"Brakkol21",IF(OR(T316="Błąd kol. 7",T316="Błąd kol.8"),T316,IF(AND(H316="",I316=""),"BRAKkol7-8",V316*W316)))))))))))))</f>
        <v/>
      </c>
      <c r="Y316" s="523"/>
      <c r="Z316" s="431" t="str">
        <f t="shared" si="172"/>
        <v/>
      </c>
      <c r="AA316" s="524"/>
      <c r="AB316" s="525" t="str">
        <f>IF(OR(Y316="",Z316="",AA316=""),"",IF(AND(E316=LEGENDA!$D$39,H316=""),"BRAK kol.7",IF(AND(F316=LEGENDA!$A$105,H316=""),"BRAK kol.7",IF(AND(F316=LEGENDA!$A$106,H316=""),"BRAK kol.7",IF(AND(F316=LEGENDA!$A$107,H316=""),"BRAK kol.7",IF(AND(F316=LEGENDA!$A$108,H316=""),"BRAK kol.7",IF(AND(F316=LEGENDA!$A$109,H316=""),"BRAK kol.7",Z316*AA316)))))))</f>
        <v/>
      </c>
      <c r="AC316" s="302" t="str">
        <f t="shared" si="161"/>
        <v/>
      </c>
      <c r="AD316" s="143" t="str">
        <f>IFERROR(IF(OR(J316="",AC316=""),"",IF(AND(E316=LEGENDA!$D$39,H316="",I316=""),"BRAK kol.7",AC316*$J316)),"BRAK kol.7")</f>
        <v/>
      </c>
      <c r="AE316" s="527" t="str">
        <f t="shared" si="173"/>
        <v/>
      </c>
      <c r="AF316" s="526" t="str">
        <f t="shared" si="174"/>
        <v/>
      </c>
      <c r="AG316" s="526" t="str">
        <f t="shared" si="175"/>
        <v/>
      </c>
      <c r="AH316" s="526" t="str">
        <f t="shared" si="162"/>
        <v/>
      </c>
      <c r="AI316" s="528"/>
      <c r="AJ316" s="529"/>
      <c r="AK316" s="286" t="str">
        <f t="shared" si="163"/>
        <v/>
      </c>
      <c r="AL316" s="287" t="str">
        <f t="shared" si="176"/>
        <v/>
      </c>
      <c r="AM316" s="287" t="str">
        <f t="shared" si="177"/>
        <v/>
      </c>
      <c r="AN316" s="530" t="str">
        <f>IF('ZASOBY N'!BD313="","",'ZASOBY N'!BD313)</f>
        <v/>
      </c>
      <c r="AO316" s="531"/>
      <c r="AP316" s="333">
        <f t="shared" si="164"/>
        <v>0</v>
      </c>
      <c r="AQ316" s="333">
        <f t="shared" si="167"/>
        <v>0</v>
      </c>
      <c r="AR316" s="333">
        <f t="shared" si="167"/>
        <v>0</v>
      </c>
      <c r="AS316" s="333">
        <f t="shared" si="165"/>
        <v>0</v>
      </c>
      <c r="AT316" s="333">
        <f t="shared" si="178"/>
        <v>0</v>
      </c>
      <c r="AU316" s="333">
        <f t="shared" si="166"/>
        <v>0</v>
      </c>
      <c r="AV316" s="532" t="str">
        <f>IF(BJ316=0,"",NN!BJ316)</f>
        <v/>
      </c>
      <c r="AW316" s="460" t="str">
        <f>IF('UPR BILANS N'!W314="","",'UPR BILANS N'!W314)</f>
        <v/>
      </c>
      <c r="AX316" s="533" t="str">
        <f t="shared" si="179"/>
        <v/>
      </c>
      <c r="AY316" s="533"/>
      <c r="AZ316" s="533"/>
      <c r="BA316" s="533"/>
      <c r="BB316" s="533"/>
      <c r="BC316" s="533"/>
      <c r="BD316" s="533"/>
      <c r="BE316" s="533"/>
      <c r="BF316" s="533"/>
      <c r="BG316" s="533"/>
      <c r="BH316" s="533"/>
      <c r="BI316" s="533"/>
      <c r="BJ316" s="414">
        <f>IFERROR(IF(AND(BL316=1,BM316=1,SUMIF($C316:$C$525,$C316,$AH316:$AH$525)=$BN316),$BN316,IF($BO316&gt;0,$BO316,IF(AND(B316=B317,C316=C317,D316=D317,J316=J317),AH316+AH317,IF(AND(COUNTIF($C$13:$C315,$C316)&gt;=1,COUNTIF($D$13:$D315,$D316)&gt;=1),0,IF(AND(SUMIF($B316:$B$525,$B316,$AH316:$AH$525)&gt;$AH316,SUMIF($C316:$C$525,$C316,$AH316:$AH$525)&gt;$AH316,SUMIF($D316:$D$525,$D316,$AH316:$AH$525)&gt;$AH316),SUMIF($C316:$C$525,$C316,$BN316:$BN$525),0))))),0)</f>
        <v>0</v>
      </c>
      <c r="BK316" s="534"/>
      <c r="BL316" s="535">
        <f>COUNTIFS('ZASOBY N'!$B313:$B$525,'ZASOBY N'!$B313,'ZASOBY N'!$C313:'ZASOBY N'!$C$525,'ZASOBY N'!$C313,'ZASOBY N'!$D313:'ZASOBY N'!$D$525,'ZASOBY N'!$D313,'ZASOBY N'!$H313:'ZASOBY N'!$H$525,'ZASOBY N'!$H313 )</f>
        <v>0</v>
      </c>
      <c r="BM316" s="536">
        <f>COUNTIFS('ZASOBY N'!$B$10:$B313,'ZASOBY N'!$B313,'ZASOBY N'!$C$10:'ZASOBY N'!$C313,'ZASOBY N'!$C313,'ZASOBY N'!$D$10:'ZASOBY N'!$D313,'ZASOBY N'!$D313,'ZASOBY N'!$H$10:'ZASOBY N'!$H313,'ZASOBY N'!$H313 )</f>
        <v>0</v>
      </c>
      <c r="BN316" s="537">
        <f t="shared" si="180"/>
        <v>0</v>
      </c>
      <c r="BO316" s="538">
        <f t="shared" si="181"/>
        <v>0</v>
      </c>
      <c r="BP316" s="533"/>
      <c r="BQ316" s="533"/>
      <c r="BR316" s="533"/>
      <c r="BS316" s="533"/>
      <c r="BT316" s="533"/>
      <c r="BU316" s="533"/>
      <c r="BV316" s="533"/>
      <c r="BW316" s="539" t="str">
        <f t="shared" si="182"/>
        <v/>
      </c>
      <c r="BX316" s="439" t="str">
        <f>IF(E316=0,"",NN!E316)</f>
        <v/>
      </c>
      <c r="BY316" s="396" t="str">
        <f>IF(A316="","",NN!A316)</f>
        <v/>
      </c>
      <c r="BZ316" s="428" t="str">
        <f>IF(OR(E316=LEGENDA!$D$30,E316=LEGENDA!$D$31,E316=LEGENDA!$D$32,E316=LEGENDA!$D$33,E316=LEGENDA!$D$34,E316=LEGENDA!$D$35,E316=LEGENDA!$D$36,E316=LEGENDA!$D$37),AV316,"")</f>
        <v/>
      </c>
      <c r="CA316" s="428" t="str">
        <f>IF(OR(E316=LEGENDA!$D$30,E316=LEGENDA!$D$31,E316=LEGENDA!$D$32,E316=LEGENDA!$D$33,E316=LEGENDA!$D$34,E316=LEGENDA!$D$35,E316=LEGENDA!$D$36,E316=LEGENDA!$D$37),AG316,"")</f>
        <v/>
      </c>
      <c r="CB316" s="397" t="str">
        <f t="shared" si="183"/>
        <v/>
      </c>
      <c r="CC316" s="397" t="str">
        <f t="shared" si="184"/>
        <v/>
      </c>
      <c r="CD316" s="397" t="str">
        <f t="shared" si="185"/>
        <v/>
      </c>
      <c r="CE316" s="397" t="str">
        <f t="shared" si="186"/>
        <v/>
      </c>
      <c r="CF316" s="397" t="str">
        <f t="shared" si="187"/>
        <v/>
      </c>
      <c r="CG316" s="397" t="str">
        <f t="shared" si="188"/>
        <v/>
      </c>
      <c r="CH316" s="397" t="str">
        <f>IF(OR(E316=LEGENDA!$D$28,E316=LEGENDA!$D$29,E316=LEGENDA!$D$30,E316=LEGENDA!$D$31,E316=LEGENDA!$D$32,E316=LEGENDA!$D$33,E316=LEGENDA!$D$34,E316=LEGENDA!$D$35,E316=LEGENDA!$D$36,E316=LEGENDA!$D$39),1,"")</f>
        <v/>
      </c>
      <c r="CI316" s="397" t="str">
        <f t="shared" si="189"/>
        <v/>
      </c>
      <c r="CJ316" s="397" t="str">
        <f t="shared" si="190"/>
        <v/>
      </c>
    </row>
    <row r="317" spans="1:88" s="50" customFormat="1" ht="16.2" customHeight="1" thickBot="1" x14ac:dyDescent="0.3">
      <c r="A317" s="514" t="str">
        <f>IF('ZASOBY N'!A314="","",'ZASOBY N'!A314)</f>
        <v/>
      </c>
      <c r="B317" s="515" t="str">
        <f>IF('ZASOBY N'!B314="","",'ZASOBY N'!B314)</f>
        <v/>
      </c>
      <c r="C317" s="515" t="str">
        <f>IF('ZASOBY N'!C314="","",'ZASOBY N'!C314)</f>
        <v/>
      </c>
      <c r="D317" s="516" t="str">
        <f>IF('ZASOBY N'!D314="","",'ZASOBY N'!D314)</f>
        <v/>
      </c>
      <c r="E317" s="404"/>
      <c r="F317" s="517"/>
      <c r="G317" s="518"/>
      <c r="H317" s="301"/>
      <c r="I317" s="301"/>
      <c r="J317" s="147" t="str">
        <f>IF('ZASOBY N'!$F314="","",'ZASOBY N'!$F314)</f>
        <v/>
      </c>
      <c r="K317" s="519"/>
      <c r="L317" s="520" t="str">
        <f t="shared" si="168"/>
        <v/>
      </c>
      <c r="M317" s="521"/>
      <c r="N317" s="521"/>
      <c r="O317" s="140" t="str">
        <f>IF(L317="","",IF(OR(E317=LEGENDA!$D$28,E317=LEGENDA!$D$29,E317=LEGENDA!$D$31,E317=LEGENDA!$D$38),0.15,0))</f>
        <v/>
      </c>
      <c r="P317" s="140" t="str">
        <f>IF(L317="","",IF(AND(E317=LEGENDA!$D$39,H317=""),"BRAK kol.7",IF(AND(F317=LEGENDA!$A$105,H317=""),"BRAK kol.7",IF(AND(F317=LEGENDA!$A$106,H317=""),"BRAK kol.7",IF(AND(F317=LEGENDA!$A$107,H317=""),"BRAK kol.7",IF(AND(F317=LEGENDA!$A$108,H317=""),"BRAK kol.7",IF(AND(F317=LEGENDA!$A$109,H317=""),"BRAK kol.7",L317*O317)))))))</f>
        <v/>
      </c>
      <c r="Q317" s="141" t="str">
        <f t="shared" si="159"/>
        <v/>
      </c>
      <c r="R317" s="142" t="str">
        <f t="shared" si="169"/>
        <v/>
      </c>
      <c r="S317" s="522" t="str">
        <f t="shared" si="170"/>
        <v/>
      </c>
      <c r="T317" s="431" t="str">
        <f t="shared" si="160"/>
        <v/>
      </c>
      <c r="U317" s="523"/>
      <c r="V317" s="431" t="str">
        <f t="shared" si="171"/>
        <v/>
      </c>
      <c r="W317" s="524"/>
      <c r="X317" s="302" t="str">
        <f>IF(U317="","",IF(AND(V317="",W317=""),"",IF(AND(E317=LEGENDA!$D$39,H317=""),"BRAK kol.7",IF(AND(F317=LEGENDA!$A$105,H317="",E317=LEGENDA!$D$35),V317*W317,IF(AND(F317=LEGENDA!$A$105,H317="",E317=LEGENDA!$D$36),V317*W317,IF(AND(F317=LEGENDA!$A$105,H317=""),"BRAK kol.7",IF(AND(F317=LEGENDA!$A$106,H317=""),"BRAK kol.7",IF(AND(F317=LEGENDA!$A$107,H317=""),"BRAK kol.7",IF(AND(F317=LEGENDA!$A$108,H317=""),"BRAK kol.7",IF(AND(F317=LEGENDA!$A$109,H317=""),"BRAK kol.7",IF(AND(U317&gt;0,W317=""),"Brakkol21",IF(OR(T317="Błąd kol. 7",T317="Błąd kol.8"),T317,IF(AND(H317="",I317=""),"BRAKkol7-8",V317*W317)))))))))))))</f>
        <v/>
      </c>
      <c r="Y317" s="523"/>
      <c r="Z317" s="431" t="str">
        <f t="shared" si="172"/>
        <v/>
      </c>
      <c r="AA317" s="524"/>
      <c r="AB317" s="525" t="str">
        <f>IF(OR(Y317="",Z317="",AA317=""),"",IF(AND(E317=LEGENDA!$D$39,H317=""),"BRAK kol.7",IF(AND(F317=LEGENDA!$A$105,H317=""),"BRAK kol.7",IF(AND(F317=LEGENDA!$A$106,H317=""),"BRAK kol.7",IF(AND(F317=LEGENDA!$A$107,H317=""),"BRAK kol.7",IF(AND(F317=LEGENDA!$A$108,H317=""),"BRAK kol.7",IF(AND(F317=LEGENDA!$A$109,H317=""),"BRAK kol.7",Z317*AA317)))))))</f>
        <v/>
      </c>
      <c r="AC317" s="302" t="str">
        <f t="shared" si="161"/>
        <v/>
      </c>
      <c r="AD317" s="143" t="str">
        <f>IFERROR(IF(OR(J317="",AC317=""),"",IF(AND(E317=LEGENDA!$D$39,H317="",I317=""),"BRAK kol.7",AC317*$J317)),"BRAK kol.7")</f>
        <v/>
      </c>
      <c r="AE317" s="527" t="str">
        <f t="shared" si="173"/>
        <v/>
      </c>
      <c r="AF317" s="526" t="str">
        <f t="shared" si="174"/>
        <v/>
      </c>
      <c r="AG317" s="526" t="str">
        <f t="shared" si="175"/>
        <v/>
      </c>
      <c r="AH317" s="526" t="str">
        <f t="shared" si="162"/>
        <v/>
      </c>
      <c r="AI317" s="528"/>
      <c r="AJ317" s="529"/>
      <c r="AK317" s="286" t="str">
        <f t="shared" si="163"/>
        <v/>
      </c>
      <c r="AL317" s="287" t="str">
        <f t="shared" si="176"/>
        <v/>
      </c>
      <c r="AM317" s="287" t="str">
        <f t="shared" si="177"/>
        <v/>
      </c>
      <c r="AN317" s="530" t="str">
        <f>IF('ZASOBY N'!BD314="","",'ZASOBY N'!BD314)</f>
        <v/>
      </c>
      <c r="AO317" s="531"/>
      <c r="AP317" s="333">
        <f t="shared" si="164"/>
        <v>0</v>
      </c>
      <c r="AQ317" s="333">
        <f t="shared" si="167"/>
        <v>0</v>
      </c>
      <c r="AR317" s="333">
        <f t="shared" si="167"/>
        <v>0</v>
      </c>
      <c r="AS317" s="333">
        <f t="shared" si="165"/>
        <v>0</v>
      </c>
      <c r="AT317" s="333">
        <f t="shared" si="178"/>
        <v>0</v>
      </c>
      <c r="AU317" s="333">
        <f t="shared" si="166"/>
        <v>0</v>
      </c>
      <c r="AV317" s="532" t="str">
        <f>IF(BJ317=0,"",NN!BJ317)</f>
        <v/>
      </c>
      <c r="AW317" s="460" t="str">
        <f>IF('UPR BILANS N'!W315="","",'UPR BILANS N'!W315)</f>
        <v/>
      </c>
      <c r="AX317" s="533" t="str">
        <f t="shared" si="179"/>
        <v/>
      </c>
      <c r="AY317" s="533"/>
      <c r="AZ317" s="533"/>
      <c r="BA317" s="533"/>
      <c r="BB317" s="533"/>
      <c r="BC317" s="533"/>
      <c r="BD317" s="533"/>
      <c r="BE317" s="533"/>
      <c r="BF317" s="533"/>
      <c r="BG317" s="533"/>
      <c r="BH317" s="533"/>
      <c r="BI317" s="533"/>
      <c r="BJ317" s="414">
        <f>IFERROR(IF(AND(BL317=1,BM317=1,SUMIF($C317:$C$525,$C317,$AH317:$AH$525)=$BN317),$BN317,IF($BO317&gt;0,$BO317,IF(AND(B317=B318,C317=C318,D317=D318,J317=J318),AH317+AH318,IF(AND(COUNTIF($C$13:$C316,$C317)&gt;=1,COUNTIF($D$13:$D316,$D317)&gt;=1),0,IF(AND(SUMIF($B317:$B$525,$B317,$AH317:$AH$525)&gt;$AH317,SUMIF($C317:$C$525,$C317,$AH317:$AH$525)&gt;$AH317,SUMIF($D317:$D$525,$D317,$AH317:$AH$525)&gt;$AH317),SUMIF($C317:$C$525,$C317,$BN317:$BN$525),0))))),0)</f>
        <v>0</v>
      </c>
      <c r="BK317" s="534"/>
      <c r="BL317" s="535">
        <f>COUNTIFS('ZASOBY N'!$B314:$B$525,'ZASOBY N'!$B314,'ZASOBY N'!$C314:'ZASOBY N'!$C$525,'ZASOBY N'!$C314,'ZASOBY N'!$D314:'ZASOBY N'!$D$525,'ZASOBY N'!$D314,'ZASOBY N'!$H314:'ZASOBY N'!$H$525,'ZASOBY N'!$H314 )</f>
        <v>0</v>
      </c>
      <c r="BM317" s="536">
        <f>COUNTIFS('ZASOBY N'!$B$10:$B314,'ZASOBY N'!$B314,'ZASOBY N'!$C$10:'ZASOBY N'!$C314,'ZASOBY N'!$C314,'ZASOBY N'!$D$10:'ZASOBY N'!$D314,'ZASOBY N'!$D314,'ZASOBY N'!$H$10:'ZASOBY N'!$H314,'ZASOBY N'!$H314 )</f>
        <v>0</v>
      </c>
      <c r="BN317" s="537">
        <f t="shared" si="180"/>
        <v>0</v>
      </c>
      <c r="BO317" s="538">
        <f t="shared" si="181"/>
        <v>0</v>
      </c>
      <c r="BP317" s="533"/>
      <c r="BQ317" s="533"/>
      <c r="BR317" s="533"/>
      <c r="BS317" s="533"/>
      <c r="BT317" s="533"/>
      <c r="BU317" s="533"/>
      <c r="BV317" s="533"/>
      <c r="BW317" s="539" t="str">
        <f t="shared" si="182"/>
        <v/>
      </c>
      <c r="BX317" s="439" t="str">
        <f>IF(E317=0,"",NN!E317)</f>
        <v/>
      </c>
      <c r="BY317" s="396" t="str">
        <f>IF(A317="","",NN!A317)</f>
        <v/>
      </c>
      <c r="BZ317" s="428" t="str">
        <f>IF(OR(E317=LEGENDA!$D$30,E317=LEGENDA!$D$31,E317=LEGENDA!$D$32,E317=LEGENDA!$D$33,E317=LEGENDA!$D$34,E317=LEGENDA!$D$35,E317=LEGENDA!$D$36,E317=LEGENDA!$D$37),AV317,"")</f>
        <v/>
      </c>
      <c r="CA317" s="428" t="str">
        <f>IF(OR(E317=LEGENDA!$D$30,E317=LEGENDA!$D$31,E317=LEGENDA!$D$32,E317=LEGENDA!$D$33,E317=LEGENDA!$D$34,E317=LEGENDA!$D$35,E317=LEGENDA!$D$36,E317=LEGENDA!$D$37),AG317,"")</f>
        <v/>
      </c>
      <c r="CB317" s="397" t="str">
        <f t="shared" si="183"/>
        <v/>
      </c>
      <c r="CC317" s="397" t="str">
        <f t="shared" si="184"/>
        <v/>
      </c>
      <c r="CD317" s="397" t="str">
        <f t="shared" si="185"/>
        <v/>
      </c>
      <c r="CE317" s="397" t="str">
        <f t="shared" si="186"/>
        <v/>
      </c>
      <c r="CF317" s="397" t="str">
        <f t="shared" si="187"/>
        <v/>
      </c>
      <c r="CG317" s="397" t="str">
        <f t="shared" si="188"/>
        <v/>
      </c>
      <c r="CH317" s="397" t="str">
        <f>IF(OR(E317=LEGENDA!$D$28,E317=LEGENDA!$D$29,E317=LEGENDA!$D$30,E317=LEGENDA!$D$31,E317=LEGENDA!$D$32,E317=LEGENDA!$D$33,E317=LEGENDA!$D$34,E317=LEGENDA!$D$35,E317=LEGENDA!$D$36,E317=LEGENDA!$D$39),1,"")</f>
        <v/>
      </c>
      <c r="CI317" s="397" t="str">
        <f t="shared" si="189"/>
        <v/>
      </c>
      <c r="CJ317" s="397" t="str">
        <f t="shared" si="190"/>
        <v/>
      </c>
    </row>
    <row r="318" spans="1:88" s="50" customFormat="1" ht="16.2" customHeight="1" thickBot="1" x14ac:dyDescent="0.3">
      <c r="A318" s="514" t="str">
        <f>IF('ZASOBY N'!A315="","",'ZASOBY N'!A315)</f>
        <v/>
      </c>
      <c r="B318" s="515" t="str">
        <f>IF('ZASOBY N'!B315="","",'ZASOBY N'!B315)</f>
        <v/>
      </c>
      <c r="C318" s="515" t="str">
        <f>IF('ZASOBY N'!C315="","",'ZASOBY N'!C315)</f>
        <v/>
      </c>
      <c r="D318" s="516" t="str">
        <f>IF('ZASOBY N'!D315="","",'ZASOBY N'!D315)</f>
        <v/>
      </c>
      <c r="E318" s="404"/>
      <c r="F318" s="517"/>
      <c r="G318" s="518"/>
      <c r="H318" s="301"/>
      <c r="I318" s="301"/>
      <c r="J318" s="147" t="str">
        <f>IF('ZASOBY N'!$F315="","",'ZASOBY N'!$F315)</f>
        <v/>
      </c>
      <c r="K318" s="519"/>
      <c r="L318" s="520" t="str">
        <f t="shared" si="168"/>
        <v/>
      </c>
      <c r="M318" s="521"/>
      <c r="N318" s="521"/>
      <c r="O318" s="140" t="str">
        <f>IF(L318="","",IF(OR(E318=LEGENDA!$D$28,E318=LEGENDA!$D$29,E318=LEGENDA!$D$31,E318=LEGENDA!$D$38),0.15,0))</f>
        <v/>
      </c>
      <c r="P318" s="140" t="str">
        <f>IF(L318="","",IF(AND(E318=LEGENDA!$D$39,H318=""),"BRAK kol.7",IF(AND(F318=LEGENDA!$A$105,H318=""),"BRAK kol.7",IF(AND(F318=LEGENDA!$A$106,H318=""),"BRAK kol.7",IF(AND(F318=LEGENDA!$A$107,H318=""),"BRAK kol.7",IF(AND(F318=LEGENDA!$A$108,H318=""),"BRAK kol.7",IF(AND(F318=LEGENDA!$A$109,H318=""),"BRAK kol.7",L318*O318)))))))</f>
        <v/>
      </c>
      <c r="Q318" s="141" t="str">
        <f t="shared" si="159"/>
        <v/>
      </c>
      <c r="R318" s="142" t="str">
        <f t="shared" si="169"/>
        <v/>
      </c>
      <c r="S318" s="522" t="str">
        <f t="shared" si="170"/>
        <v/>
      </c>
      <c r="T318" s="431" t="str">
        <f t="shared" si="160"/>
        <v/>
      </c>
      <c r="U318" s="523"/>
      <c r="V318" s="431" t="str">
        <f t="shared" si="171"/>
        <v/>
      </c>
      <c r="W318" s="524"/>
      <c r="X318" s="302" t="str">
        <f>IF(U318="","",IF(AND(V318="",W318=""),"",IF(AND(E318=LEGENDA!$D$39,H318=""),"BRAK kol.7",IF(AND(F318=LEGENDA!$A$105,H318="",E318=LEGENDA!$D$35),V318*W318,IF(AND(F318=LEGENDA!$A$105,H318="",E318=LEGENDA!$D$36),V318*W318,IF(AND(F318=LEGENDA!$A$105,H318=""),"BRAK kol.7",IF(AND(F318=LEGENDA!$A$106,H318=""),"BRAK kol.7",IF(AND(F318=LEGENDA!$A$107,H318=""),"BRAK kol.7",IF(AND(F318=LEGENDA!$A$108,H318=""),"BRAK kol.7",IF(AND(F318=LEGENDA!$A$109,H318=""),"BRAK kol.7",IF(AND(U318&gt;0,W318=""),"Brakkol21",IF(OR(T318="Błąd kol. 7",T318="Błąd kol.8"),T318,IF(AND(H318="",I318=""),"BRAKkol7-8",V318*W318)))))))))))))</f>
        <v/>
      </c>
      <c r="Y318" s="523"/>
      <c r="Z318" s="431" t="str">
        <f t="shared" si="172"/>
        <v/>
      </c>
      <c r="AA318" s="524"/>
      <c r="AB318" s="525" t="str">
        <f>IF(OR(Y318="",Z318="",AA318=""),"",IF(AND(E318=LEGENDA!$D$39,H318=""),"BRAK kol.7",IF(AND(F318=LEGENDA!$A$105,H318=""),"BRAK kol.7",IF(AND(F318=LEGENDA!$A$106,H318=""),"BRAK kol.7",IF(AND(F318=LEGENDA!$A$107,H318=""),"BRAK kol.7",IF(AND(F318=LEGENDA!$A$108,H318=""),"BRAK kol.7",IF(AND(F318=LEGENDA!$A$109,H318=""),"BRAK kol.7",Z318*AA318)))))))</f>
        <v/>
      </c>
      <c r="AC318" s="302" t="str">
        <f t="shared" si="161"/>
        <v/>
      </c>
      <c r="AD318" s="143" t="str">
        <f>IFERROR(IF(OR(J318="",AC318=""),"",IF(AND(E318=LEGENDA!$D$39,H318="",I318=""),"BRAK kol.7",AC318*$J318)),"BRAK kol.7")</f>
        <v/>
      </c>
      <c r="AE318" s="527" t="str">
        <f t="shared" si="173"/>
        <v/>
      </c>
      <c r="AF318" s="526" t="str">
        <f t="shared" si="174"/>
        <v/>
      </c>
      <c r="AG318" s="526" t="str">
        <f t="shared" si="175"/>
        <v/>
      </c>
      <c r="AH318" s="526" t="str">
        <f t="shared" si="162"/>
        <v/>
      </c>
      <c r="AI318" s="528"/>
      <c r="AJ318" s="529"/>
      <c r="AK318" s="286" t="str">
        <f t="shared" si="163"/>
        <v/>
      </c>
      <c r="AL318" s="287" t="str">
        <f t="shared" si="176"/>
        <v/>
      </c>
      <c r="AM318" s="287" t="str">
        <f t="shared" si="177"/>
        <v/>
      </c>
      <c r="AN318" s="530" t="str">
        <f>IF('ZASOBY N'!BD315="","",'ZASOBY N'!BD315)</f>
        <v/>
      </c>
      <c r="AO318" s="531"/>
      <c r="AP318" s="333">
        <f t="shared" si="164"/>
        <v>0</v>
      </c>
      <c r="AQ318" s="333">
        <f t="shared" si="167"/>
        <v>0</v>
      </c>
      <c r="AR318" s="333">
        <f t="shared" si="167"/>
        <v>0</v>
      </c>
      <c r="AS318" s="333">
        <f t="shared" si="165"/>
        <v>0</v>
      </c>
      <c r="AT318" s="333">
        <f t="shared" si="178"/>
        <v>0</v>
      </c>
      <c r="AU318" s="333">
        <f t="shared" si="166"/>
        <v>0</v>
      </c>
      <c r="AV318" s="532" t="str">
        <f>IF(BJ318=0,"",NN!BJ318)</f>
        <v/>
      </c>
      <c r="AW318" s="460" t="str">
        <f>IF('UPR BILANS N'!W316="","",'UPR BILANS N'!W316)</f>
        <v/>
      </c>
      <c r="AX318" s="533" t="str">
        <f t="shared" si="179"/>
        <v/>
      </c>
      <c r="AY318" s="533"/>
      <c r="AZ318" s="533"/>
      <c r="BA318" s="533"/>
      <c r="BB318" s="533"/>
      <c r="BC318" s="533"/>
      <c r="BD318" s="533"/>
      <c r="BE318" s="533"/>
      <c r="BF318" s="533"/>
      <c r="BG318" s="533"/>
      <c r="BH318" s="533"/>
      <c r="BI318" s="533"/>
      <c r="BJ318" s="414">
        <f>IFERROR(IF(AND(BL318=1,BM318=1,SUMIF($C318:$C$525,$C318,$AH318:$AH$525)=$BN318),$BN318,IF($BO318&gt;0,$BO318,IF(AND(B318=B319,C318=C319,D318=D319,J318=J319),AH318+AH319,IF(AND(COUNTIF($C$13:$C317,$C318)&gt;=1,COUNTIF($D$13:$D317,$D318)&gt;=1),0,IF(AND(SUMIF($B318:$B$525,$B318,$AH318:$AH$525)&gt;$AH318,SUMIF($C318:$C$525,$C318,$AH318:$AH$525)&gt;$AH318,SUMIF($D318:$D$525,$D318,$AH318:$AH$525)&gt;$AH318),SUMIF($C318:$C$525,$C318,$BN318:$BN$525),0))))),0)</f>
        <v>0</v>
      </c>
      <c r="BK318" s="534"/>
      <c r="BL318" s="535">
        <f>COUNTIFS('ZASOBY N'!$B315:$B$525,'ZASOBY N'!$B315,'ZASOBY N'!$C315:'ZASOBY N'!$C$525,'ZASOBY N'!$C315,'ZASOBY N'!$D315:'ZASOBY N'!$D$525,'ZASOBY N'!$D315,'ZASOBY N'!$H315:'ZASOBY N'!$H$525,'ZASOBY N'!$H315 )</f>
        <v>0</v>
      </c>
      <c r="BM318" s="536">
        <f>COUNTIFS('ZASOBY N'!$B$10:$B315,'ZASOBY N'!$B315,'ZASOBY N'!$C$10:'ZASOBY N'!$C315,'ZASOBY N'!$C315,'ZASOBY N'!$D$10:'ZASOBY N'!$D315,'ZASOBY N'!$D315,'ZASOBY N'!$H$10:'ZASOBY N'!$H315,'ZASOBY N'!$H315 )</f>
        <v>0</v>
      </c>
      <c r="BN318" s="537">
        <f t="shared" si="180"/>
        <v>0</v>
      </c>
      <c r="BO318" s="538">
        <f t="shared" si="181"/>
        <v>0</v>
      </c>
      <c r="BP318" s="533"/>
      <c r="BQ318" s="533"/>
      <c r="BR318" s="533"/>
      <c r="BS318" s="533"/>
      <c r="BT318" s="533"/>
      <c r="BU318" s="533"/>
      <c r="BV318" s="533"/>
      <c r="BW318" s="539" t="str">
        <f t="shared" si="182"/>
        <v/>
      </c>
      <c r="BX318" s="439" t="str">
        <f>IF(E318=0,"",NN!E318)</f>
        <v/>
      </c>
      <c r="BY318" s="396" t="str">
        <f>IF(A318="","",NN!A318)</f>
        <v/>
      </c>
      <c r="BZ318" s="428" t="str">
        <f>IF(OR(E318=LEGENDA!$D$30,E318=LEGENDA!$D$31,E318=LEGENDA!$D$32,E318=LEGENDA!$D$33,E318=LEGENDA!$D$34,E318=LEGENDA!$D$35,E318=LEGENDA!$D$36,E318=LEGENDA!$D$37),AV318,"")</f>
        <v/>
      </c>
      <c r="CA318" s="428" t="str">
        <f>IF(OR(E318=LEGENDA!$D$30,E318=LEGENDA!$D$31,E318=LEGENDA!$D$32,E318=LEGENDA!$D$33,E318=LEGENDA!$D$34,E318=LEGENDA!$D$35,E318=LEGENDA!$D$36,E318=LEGENDA!$D$37),AG318,"")</f>
        <v/>
      </c>
      <c r="CB318" s="397" t="str">
        <f t="shared" si="183"/>
        <v/>
      </c>
      <c r="CC318" s="397" t="str">
        <f t="shared" si="184"/>
        <v/>
      </c>
      <c r="CD318" s="397" t="str">
        <f t="shared" si="185"/>
        <v/>
      </c>
      <c r="CE318" s="397" t="str">
        <f t="shared" si="186"/>
        <v/>
      </c>
      <c r="CF318" s="397" t="str">
        <f t="shared" si="187"/>
        <v/>
      </c>
      <c r="CG318" s="397" t="str">
        <f t="shared" si="188"/>
        <v/>
      </c>
      <c r="CH318" s="397" t="str">
        <f>IF(OR(E318=LEGENDA!$D$28,E318=LEGENDA!$D$29,E318=LEGENDA!$D$30,E318=LEGENDA!$D$31,E318=LEGENDA!$D$32,E318=LEGENDA!$D$33,E318=LEGENDA!$D$34,E318=LEGENDA!$D$35,E318=LEGENDA!$D$36,E318=LEGENDA!$D$39),1,"")</f>
        <v/>
      </c>
      <c r="CI318" s="397" t="str">
        <f t="shared" si="189"/>
        <v/>
      </c>
      <c r="CJ318" s="397" t="str">
        <f t="shared" si="190"/>
        <v/>
      </c>
    </row>
    <row r="319" spans="1:88" s="50" customFormat="1" ht="16.2" customHeight="1" thickBot="1" x14ac:dyDescent="0.3">
      <c r="A319" s="514" t="str">
        <f>IF('ZASOBY N'!A316="","",'ZASOBY N'!A316)</f>
        <v/>
      </c>
      <c r="B319" s="515" t="str">
        <f>IF('ZASOBY N'!B316="","",'ZASOBY N'!B316)</f>
        <v/>
      </c>
      <c r="C319" s="515" t="str">
        <f>IF('ZASOBY N'!C316="","",'ZASOBY N'!C316)</f>
        <v/>
      </c>
      <c r="D319" s="516" t="str">
        <f>IF('ZASOBY N'!D316="","",'ZASOBY N'!D316)</f>
        <v/>
      </c>
      <c r="E319" s="404"/>
      <c r="F319" s="517"/>
      <c r="G319" s="518"/>
      <c r="H319" s="301"/>
      <c r="I319" s="301"/>
      <c r="J319" s="147" t="str">
        <f>IF('ZASOBY N'!$F316="","",'ZASOBY N'!$F316)</f>
        <v/>
      </c>
      <c r="K319" s="519"/>
      <c r="L319" s="520" t="str">
        <f t="shared" si="168"/>
        <v/>
      </c>
      <c r="M319" s="521"/>
      <c r="N319" s="521"/>
      <c r="O319" s="140" t="str">
        <f>IF(L319="","",IF(OR(E319=LEGENDA!$D$28,E319=LEGENDA!$D$29,E319=LEGENDA!$D$31,E319=LEGENDA!$D$38),0.15,0))</f>
        <v/>
      </c>
      <c r="P319" s="140" t="str">
        <f>IF(L319="","",IF(AND(E319=LEGENDA!$D$39,H319=""),"BRAK kol.7",IF(AND(F319=LEGENDA!$A$105,H319=""),"BRAK kol.7",IF(AND(F319=LEGENDA!$A$106,H319=""),"BRAK kol.7",IF(AND(F319=LEGENDA!$A$107,H319=""),"BRAK kol.7",IF(AND(F319=LEGENDA!$A$108,H319=""),"BRAK kol.7",IF(AND(F319=LEGENDA!$A$109,H319=""),"BRAK kol.7",L319*O319)))))))</f>
        <v/>
      </c>
      <c r="Q319" s="141" t="str">
        <f t="shared" si="159"/>
        <v/>
      </c>
      <c r="R319" s="142" t="str">
        <f t="shared" si="169"/>
        <v/>
      </c>
      <c r="S319" s="522" t="str">
        <f t="shared" si="170"/>
        <v/>
      </c>
      <c r="T319" s="431" t="str">
        <f t="shared" si="160"/>
        <v/>
      </c>
      <c r="U319" s="523"/>
      <c r="V319" s="431" t="str">
        <f t="shared" si="171"/>
        <v/>
      </c>
      <c r="W319" s="524"/>
      <c r="X319" s="302" t="str">
        <f>IF(U319="","",IF(AND(V319="",W319=""),"",IF(AND(E319=LEGENDA!$D$39,H319=""),"BRAK kol.7",IF(AND(F319=LEGENDA!$A$105,H319="",E319=LEGENDA!$D$35),V319*W319,IF(AND(F319=LEGENDA!$A$105,H319="",E319=LEGENDA!$D$36),V319*W319,IF(AND(F319=LEGENDA!$A$105,H319=""),"BRAK kol.7",IF(AND(F319=LEGENDA!$A$106,H319=""),"BRAK kol.7",IF(AND(F319=LEGENDA!$A$107,H319=""),"BRAK kol.7",IF(AND(F319=LEGENDA!$A$108,H319=""),"BRAK kol.7",IF(AND(F319=LEGENDA!$A$109,H319=""),"BRAK kol.7",IF(AND(U319&gt;0,W319=""),"Brakkol21",IF(OR(T319="Błąd kol. 7",T319="Błąd kol.8"),T319,IF(AND(H319="",I319=""),"BRAKkol7-8",V319*W319)))))))))))))</f>
        <v/>
      </c>
      <c r="Y319" s="523"/>
      <c r="Z319" s="431" t="str">
        <f t="shared" si="172"/>
        <v/>
      </c>
      <c r="AA319" s="524"/>
      <c r="AB319" s="525" t="str">
        <f>IF(OR(Y319="",Z319="",AA319=""),"",IF(AND(E319=LEGENDA!$D$39,H319=""),"BRAK kol.7",IF(AND(F319=LEGENDA!$A$105,H319=""),"BRAK kol.7",IF(AND(F319=LEGENDA!$A$106,H319=""),"BRAK kol.7",IF(AND(F319=LEGENDA!$A$107,H319=""),"BRAK kol.7",IF(AND(F319=LEGENDA!$A$108,H319=""),"BRAK kol.7",IF(AND(F319=LEGENDA!$A$109,H319=""),"BRAK kol.7",Z319*AA319)))))))</f>
        <v/>
      </c>
      <c r="AC319" s="302" t="str">
        <f t="shared" si="161"/>
        <v/>
      </c>
      <c r="AD319" s="143" t="str">
        <f>IFERROR(IF(OR(J319="",AC319=""),"",IF(AND(E319=LEGENDA!$D$39,H319="",I319=""),"BRAK kol.7",AC319*$J319)),"BRAK kol.7")</f>
        <v/>
      </c>
      <c r="AE319" s="527" t="str">
        <f t="shared" si="173"/>
        <v/>
      </c>
      <c r="AF319" s="526" t="str">
        <f t="shared" si="174"/>
        <v/>
      </c>
      <c r="AG319" s="526" t="str">
        <f t="shared" si="175"/>
        <v/>
      </c>
      <c r="AH319" s="526" t="str">
        <f t="shared" si="162"/>
        <v/>
      </c>
      <c r="AI319" s="528"/>
      <c r="AJ319" s="529"/>
      <c r="AK319" s="286" t="str">
        <f t="shared" si="163"/>
        <v/>
      </c>
      <c r="AL319" s="287" t="str">
        <f t="shared" si="176"/>
        <v/>
      </c>
      <c r="AM319" s="287" t="str">
        <f t="shared" si="177"/>
        <v/>
      </c>
      <c r="AN319" s="530" t="str">
        <f>IF('ZASOBY N'!BD316="","",'ZASOBY N'!BD316)</f>
        <v/>
      </c>
      <c r="AO319" s="531"/>
      <c r="AP319" s="333">
        <f t="shared" si="164"/>
        <v>0</v>
      </c>
      <c r="AQ319" s="333">
        <f t="shared" si="167"/>
        <v>0</v>
      </c>
      <c r="AR319" s="333">
        <f t="shared" si="167"/>
        <v>0</v>
      </c>
      <c r="AS319" s="333">
        <f t="shared" si="165"/>
        <v>0</v>
      </c>
      <c r="AT319" s="333">
        <f t="shared" si="178"/>
        <v>0</v>
      </c>
      <c r="AU319" s="333">
        <f t="shared" si="166"/>
        <v>0</v>
      </c>
      <c r="AV319" s="532" t="str">
        <f>IF(BJ319=0,"",NN!BJ319)</f>
        <v/>
      </c>
      <c r="AW319" s="460" t="str">
        <f>IF('UPR BILANS N'!W317="","",'UPR BILANS N'!W317)</f>
        <v/>
      </c>
      <c r="AX319" s="533" t="str">
        <f t="shared" si="179"/>
        <v/>
      </c>
      <c r="AY319" s="533"/>
      <c r="AZ319" s="533"/>
      <c r="BA319" s="533"/>
      <c r="BB319" s="533"/>
      <c r="BC319" s="533"/>
      <c r="BD319" s="533"/>
      <c r="BE319" s="533"/>
      <c r="BF319" s="533"/>
      <c r="BG319" s="533"/>
      <c r="BH319" s="533"/>
      <c r="BI319" s="533"/>
      <c r="BJ319" s="414">
        <f>IFERROR(IF(AND(BL319=1,BM319=1,SUMIF($C319:$C$525,$C319,$AH319:$AH$525)=$BN319),$BN319,IF($BO319&gt;0,$BO319,IF(AND(B319=B320,C319=C320,D319=D320,J319=J320),AH319+AH320,IF(AND(COUNTIF($C$13:$C318,$C319)&gt;=1,COUNTIF($D$13:$D318,$D319)&gt;=1),0,IF(AND(SUMIF($B319:$B$525,$B319,$AH319:$AH$525)&gt;$AH319,SUMIF($C319:$C$525,$C319,$AH319:$AH$525)&gt;$AH319,SUMIF($D319:$D$525,$D319,$AH319:$AH$525)&gt;$AH319),SUMIF($C319:$C$525,$C319,$BN319:$BN$525),0))))),0)</f>
        <v>0</v>
      </c>
      <c r="BK319" s="534"/>
      <c r="BL319" s="535">
        <f>COUNTIFS('ZASOBY N'!$B316:$B$525,'ZASOBY N'!$B316,'ZASOBY N'!$C316:'ZASOBY N'!$C$525,'ZASOBY N'!$C316,'ZASOBY N'!$D316:'ZASOBY N'!$D$525,'ZASOBY N'!$D316,'ZASOBY N'!$H316:'ZASOBY N'!$H$525,'ZASOBY N'!$H316 )</f>
        <v>0</v>
      </c>
      <c r="BM319" s="536">
        <f>COUNTIFS('ZASOBY N'!$B$10:$B316,'ZASOBY N'!$B316,'ZASOBY N'!$C$10:'ZASOBY N'!$C316,'ZASOBY N'!$C316,'ZASOBY N'!$D$10:'ZASOBY N'!$D316,'ZASOBY N'!$D316,'ZASOBY N'!$H$10:'ZASOBY N'!$H316,'ZASOBY N'!$H316 )</f>
        <v>0</v>
      </c>
      <c r="BN319" s="537">
        <f t="shared" si="180"/>
        <v>0</v>
      </c>
      <c r="BO319" s="538">
        <f t="shared" si="181"/>
        <v>0</v>
      </c>
      <c r="BP319" s="533"/>
      <c r="BQ319" s="533"/>
      <c r="BR319" s="533"/>
      <c r="BS319" s="533"/>
      <c r="BT319" s="533"/>
      <c r="BU319" s="533"/>
      <c r="BV319" s="533"/>
      <c r="BW319" s="539" t="str">
        <f t="shared" si="182"/>
        <v/>
      </c>
      <c r="BX319" s="439" t="str">
        <f>IF(E319=0,"",NN!E319)</f>
        <v/>
      </c>
      <c r="BY319" s="396" t="str">
        <f>IF(A319="","",NN!A319)</f>
        <v/>
      </c>
      <c r="BZ319" s="428" t="str">
        <f>IF(OR(E319=LEGENDA!$D$30,E319=LEGENDA!$D$31,E319=LEGENDA!$D$32,E319=LEGENDA!$D$33,E319=LEGENDA!$D$34,E319=LEGENDA!$D$35,E319=LEGENDA!$D$36,E319=LEGENDA!$D$37),AV319,"")</f>
        <v/>
      </c>
      <c r="CA319" s="428" t="str">
        <f>IF(OR(E319=LEGENDA!$D$30,E319=LEGENDA!$D$31,E319=LEGENDA!$D$32,E319=LEGENDA!$D$33,E319=LEGENDA!$D$34,E319=LEGENDA!$D$35,E319=LEGENDA!$D$36,E319=LEGENDA!$D$37),AG319,"")</f>
        <v/>
      </c>
      <c r="CB319" s="397" t="str">
        <f t="shared" si="183"/>
        <v/>
      </c>
      <c r="CC319" s="397" t="str">
        <f t="shared" si="184"/>
        <v/>
      </c>
      <c r="CD319" s="397" t="str">
        <f t="shared" si="185"/>
        <v/>
      </c>
      <c r="CE319" s="397" t="str">
        <f t="shared" si="186"/>
        <v/>
      </c>
      <c r="CF319" s="397" t="str">
        <f t="shared" si="187"/>
        <v/>
      </c>
      <c r="CG319" s="397" t="str">
        <f t="shared" si="188"/>
        <v/>
      </c>
      <c r="CH319" s="397" t="str">
        <f>IF(OR(E319=LEGENDA!$D$28,E319=LEGENDA!$D$29,E319=LEGENDA!$D$30,E319=LEGENDA!$D$31,E319=LEGENDA!$D$32,E319=LEGENDA!$D$33,E319=LEGENDA!$D$34,E319=LEGENDA!$D$35,E319=LEGENDA!$D$36,E319=LEGENDA!$D$39),1,"")</f>
        <v/>
      </c>
      <c r="CI319" s="397" t="str">
        <f t="shared" si="189"/>
        <v/>
      </c>
      <c r="CJ319" s="397" t="str">
        <f t="shared" si="190"/>
        <v/>
      </c>
    </row>
    <row r="320" spans="1:88" s="50" customFormat="1" ht="16.2" customHeight="1" thickBot="1" x14ac:dyDescent="0.3">
      <c r="A320" s="514" t="str">
        <f>IF('ZASOBY N'!A317="","",'ZASOBY N'!A317)</f>
        <v/>
      </c>
      <c r="B320" s="515" t="str">
        <f>IF('ZASOBY N'!B317="","",'ZASOBY N'!B317)</f>
        <v/>
      </c>
      <c r="C320" s="515" t="str">
        <f>IF('ZASOBY N'!C317="","",'ZASOBY N'!C317)</f>
        <v/>
      </c>
      <c r="D320" s="516" t="str">
        <f>IF('ZASOBY N'!D317="","",'ZASOBY N'!D317)</f>
        <v/>
      </c>
      <c r="E320" s="404"/>
      <c r="F320" s="517"/>
      <c r="G320" s="518"/>
      <c r="H320" s="301"/>
      <c r="I320" s="301"/>
      <c r="J320" s="147" t="str">
        <f>IF('ZASOBY N'!$F317="","",'ZASOBY N'!$F317)</f>
        <v/>
      </c>
      <c r="K320" s="519"/>
      <c r="L320" s="520" t="str">
        <f t="shared" si="168"/>
        <v/>
      </c>
      <c r="M320" s="521"/>
      <c r="N320" s="521"/>
      <c r="O320" s="140" t="str">
        <f>IF(L320="","",IF(OR(E320=LEGENDA!$D$28,E320=LEGENDA!$D$29,E320=LEGENDA!$D$31,E320=LEGENDA!$D$38),0.15,0))</f>
        <v/>
      </c>
      <c r="P320" s="140" t="str">
        <f>IF(L320="","",IF(AND(E320=LEGENDA!$D$39,H320=""),"BRAK kol.7",IF(AND(F320=LEGENDA!$A$105,H320=""),"BRAK kol.7",IF(AND(F320=LEGENDA!$A$106,H320=""),"BRAK kol.7",IF(AND(F320=LEGENDA!$A$107,H320=""),"BRAK kol.7",IF(AND(F320=LEGENDA!$A$108,H320=""),"BRAK kol.7",IF(AND(F320=LEGENDA!$A$109,H320=""),"BRAK kol.7",L320*O320)))))))</f>
        <v/>
      </c>
      <c r="Q320" s="141" t="str">
        <f t="shared" si="159"/>
        <v/>
      </c>
      <c r="R320" s="142" t="str">
        <f t="shared" si="169"/>
        <v/>
      </c>
      <c r="S320" s="522" t="str">
        <f t="shared" si="170"/>
        <v/>
      </c>
      <c r="T320" s="431" t="str">
        <f t="shared" si="160"/>
        <v/>
      </c>
      <c r="U320" s="523"/>
      <c r="V320" s="431" t="str">
        <f t="shared" si="171"/>
        <v/>
      </c>
      <c r="W320" s="524"/>
      <c r="X320" s="302" t="str">
        <f>IF(U320="","",IF(AND(V320="",W320=""),"",IF(AND(E320=LEGENDA!$D$39,H320=""),"BRAK kol.7",IF(AND(F320=LEGENDA!$A$105,H320="",E320=LEGENDA!$D$35),V320*W320,IF(AND(F320=LEGENDA!$A$105,H320="",E320=LEGENDA!$D$36),V320*W320,IF(AND(F320=LEGENDA!$A$105,H320=""),"BRAK kol.7",IF(AND(F320=LEGENDA!$A$106,H320=""),"BRAK kol.7",IF(AND(F320=LEGENDA!$A$107,H320=""),"BRAK kol.7",IF(AND(F320=LEGENDA!$A$108,H320=""),"BRAK kol.7",IF(AND(F320=LEGENDA!$A$109,H320=""),"BRAK kol.7",IF(AND(U320&gt;0,W320=""),"Brakkol21",IF(OR(T320="Błąd kol. 7",T320="Błąd kol.8"),T320,IF(AND(H320="",I320=""),"BRAKkol7-8",V320*W320)))))))))))))</f>
        <v/>
      </c>
      <c r="Y320" s="523"/>
      <c r="Z320" s="431" t="str">
        <f t="shared" si="172"/>
        <v/>
      </c>
      <c r="AA320" s="524"/>
      <c r="AB320" s="525" t="str">
        <f>IF(OR(Y320="",Z320="",AA320=""),"",IF(AND(E320=LEGENDA!$D$39,H320=""),"BRAK kol.7",IF(AND(F320=LEGENDA!$A$105,H320=""),"BRAK kol.7",IF(AND(F320=LEGENDA!$A$106,H320=""),"BRAK kol.7",IF(AND(F320=LEGENDA!$A$107,H320=""),"BRAK kol.7",IF(AND(F320=LEGENDA!$A$108,H320=""),"BRAK kol.7",IF(AND(F320=LEGENDA!$A$109,H320=""),"BRAK kol.7",Z320*AA320)))))))</f>
        <v/>
      </c>
      <c r="AC320" s="302" t="str">
        <f t="shared" si="161"/>
        <v/>
      </c>
      <c r="AD320" s="143" t="str">
        <f>IFERROR(IF(OR(J320="",AC320=""),"",IF(AND(E320=LEGENDA!$D$39,H320="",I320=""),"BRAK kol.7",AC320*$J320)),"BRAK kol.7")</f>
        <v/>
      </c>
      <c r="AE320" s="527" t="str">
        <f t="shared" si="173"/>
        <v/>
      </c>
      <c r="AF320" s="526" t="str">
        <f t="shared" si="174"/>
        <v/>
      </c>
      <c r="AG320" s="526" t="str">
        <f t="shared" si="175"/>
        <v/>
      </c>
      <c r="AH320" s="526" t="str">
        <f t="shared" si="162"/>
        <v/>
      </c>
      <c r="AI320" s="528"/>
      <c r="AJ320" s="529"/>
      <c r="AK320" s="286" t="str">
        <f t="shared" si="163"/>
        <v/>
      </c>
      <c r="AL320" s="287" t="str">
        <f t="shared" si="176"/>
        <v/>
      </c>
      <c r="AM320" s="287" t="str">
        <f t="shared" si="177"/>
        <v/>
      </c>
      <c r="AN320" s="530" t="str">
        <f>IF('ZASOBY N'!BD317="","",'ZASOBY N'!BD317)</f>
        <v/>
      </c>
      <c r="AO320" s="531"/>
      <c r="AP320" s="333">
        <f t="shared" si="164"/>
        <v>0</v>
      </c>
      <c r="AQ320" s="333">
        <f t="shared" si="167"/>
        <v>0</v>
      </c>
      <c r="AR320" s="333">
        <f t="shared" si="167"/>
        <v>0</v>
      </c>
      <c r="AS320" s="333">
        <f t="shared" si="165"/>
        <v>0</v>
      </c>
      <c r="AT320" s="333">
        <f t="shared" si="178"/>
        <v>0</v>
      </c>
      <c r="AU320" s="333">
        <f t="shared" si="166"/>
        <v>0</v>
      </c>
      <c r="AV320" s="532" t="str">
        <f>IF(BJ320=0,"",NN!BJ320)</f>
        <v/>
      </c>
      <c r="AW320" s="460" t="str">
        <f>IF('UPR BILANS N'!W318="","",'UPR BILANS N'!W318)</f>
        <v/>
      </c>
      <c r="AX320" s="533" t="str">
        <f t="shared" si="179"/>
        <v/>
      </c>
      <c r="AY320" s="533"/>
      <c r="AZ320" s="533"/>
      <c r="BA320" s="533"/>
      <c r="BB320" s="533"/>
      <c r="BC320" s="533"/>
      <c r="BD320" s="533"/>
      <c r="BE320" s="533"/>
      <c r="BF320" s="533"/>
      <c r="BG320" s="533"/>
      <c r="BH320" s="533"/>
      <c r="BI320" s="533"/>
      <c r="BJ320" s="414">
        <f>IFERROR(IF(AND(BL320=1,BM320=1,SUMIF($C320:$C$525,$C320,$AH320:$AH$525)=$BN320),$BN320,IF($BO320&gt;0,$BO320,IF(AND(B320=B321,C320=C321,D320=D321,J320=J321),AH320+AH321,IF(AND(COUNTIF($C$13:$C319,$C320)&gt;=1,COUNTIF($D$13:$D319,$D320)&gt;=1),0,IF(AND(SUMIF($B320:$B$525,$B320,$AH320:$AH$525)&gt;$AH320,SUMIF($C320:$C$525,$C320,$AH320:$AH$525)&gt;$AH320,SUMIF($D320:$D$525,$D320,$AH320:$AH$525)&gt;$AH320),SUMIF($C320:$C$525,$C320,$BN320:$BN$525),0))))),0)</f>
        <v>0</v>
      </c>
      <c r="BK320" s="534"/>
      <c r="BL320" s="535">
        <f>COUNTIFS('ZASOBY N'!$B317:$B$525,'ZASOBY N'!$B317,'ZASOBY N'!$C317:'ZASOBY N'!$C$525,'ZASOBY N'!$C317,'ZASOBY N'!$D317:'ZASOBY N'!$D$525,'ZASOBY N'!$D317,'ZASOBY N'!$H317:'ZASOBY N'!$H$525,'ZASOBY N'!$H317 )</f>
        <v>0</v>
      </c>
      <c r="BM320" s="536">
        <f>COUNTIFS('ZASOBY N'!$B$10:$B317,'ZASOBY N'!$B317,'ZASOBY N'!$C$10:'ZASOBY N'!$C317,'ZASOBY N'!$C317,'ZASOBY N'!$D$10:'ZASOBY N'!$D317,'ZASOBY N'!$D317,'ZASOBY N'!$H$10:'ZASOBY N'!$H317,'ZASOBY N'!$H317 )</f>
        <v>0</v>
      </c>
      <c r="BN320" s="537">
        <f t="shared" si="180"/>
        <v>0</v>
      </c>
      <c r="BO320" s="538">
        <f t="shared" si="181"/>
        <v>0</v>
      </c>
      <c r="BP320" s="533"/>
      <c r="BQ320" s="533"/>
      <c r="BR320" s="533"/>
      <c r="BS320" s="533"/>
      <c r="BT320" s="533"/>
      <c r="BU320" s="533"/>
      <c r="BV320" s="533"/>
      <c r="BW320" s="539" t="str">
        <f t="shared" si="182"/>
        <v/>
      </c>
      <c r="BX320" s="439" t="str">
        <f>IF(E320=0,"",NN!E320)</f>
        <v/>
      </c>
      <c r="BY320" s="396" t="str">
        <f>IF(A320="","",NN!A320)</f>
        <v/>
      </c>
      <c r="BZ320" s="428" t="str">
        <f>IF(OR(E320=LEGENDA!$D$30,E320=LEGENDA!$D$31,E320=LEGENDA!$D$32,E320=LEGENDA!$D$33,E320=LEGENDA!$D$34,E320=LEGENDA!$D$35,E320=LEGENDA!$D$36,E320=LEGENDA!$D$37),AV320,"")</f>
        <v/>
      </c>
      <c r="CA320" s="428" t="str">
        <f>IF(OR(E320=LEGENDA!$D$30,E320=LEGENDA!$D$31,E320=LEGENDA!$D$32,E320=LEGENDA!$D$33,E320=LEGENDA!$D$34,E320=LEGENDA!$D$35,E320=LEGENDA!$D$36,E320=LEGENDA!$D$37),AG320,"")</f>
        <v/>
      </c>
      <c r="CB320" s="397" t="str">
        <f t="shared" si="183"/>
        <v/>
      </c>
      <c r="CC320" s="397" t="str">
        <f t="shared" si="184"/>
        <v/>
      </c>
      <c r="CD320" s="397" t="str">
        <f t="shared" si="185"/>
        <v/>
      </c>
      <c r="CE320" s="397" t="str">
        <f t="shared" si="186"/>
        <v/>
      </c>
      <c r="CF320" s="397" t="str">
        <f t="shared" si="187"/>
        <v/>
      </c>
      <c r="CG320" s="397" t="str">
        <f t="shared" si="188"/>
        <v/>
      </c>
      <c r="CH320" s="397" t="str">
        <f>IF(OR(E320=LEGENDA!$D$28,E320=LEGENDA!$D$29,E320=LEGENDA!$D$30,E320=LEGENDA!$D$31,E320=LEGENDA!$D$32,E320=LEGENDA!$D$33,E320=LEGENDA!$D$34,E320=LEGENDA!$D$35,E320=LEGENDA!$D$36,E320=LEGENDA!$D$39),1,"")</f>
        <v/>
      </c>
      <c r="CI320" s="397" t="str">
        <f t="shared" si="189"/>
        <v/>
      </c>
      <c r="CJ320" s="397" t="str">
        <f t="shared" si="190"/>
        <v/>
      </c>
    </row>
    <row r="321" spans="1:88" s="50" customFormat="1" ht="16.2" customHeight="1" thickBot="1" x14ac:dyDescent="0.3">
      <c r="A321" s="514" t="str">
        <f>IF('ZASOBY N'!A318="","",'ZASOBY N'!A318)</f>
        <v/>
      </c>
      <c r="B321" s="515" t="str">
        <f>IF('ZASOBY N'!B318="","",'ZASOBY N'!B318)</f>
        <v/>
      </c>
      <c r="C321" s="515" t="str">
        <f>IF('ZASOBY N'!C318="","",'ZASOBY N'!C318)</f>
        <v/>
      </c>
      <c r="D321" s="516" t="str">
        <f>IF('ZASOBY N'!D318="","",'ZASOBY N'!D318)</f>
        <v/>
      </c>
      <c r="E321" s="404"/>
      <c r="F321" s="517"/>
      <c r="G321" s="518"/>
      <c r="H321" s="301"/>
      <c r="I321" s="301"/>
      <c r="J321" s="147" t="str">
        <f>IF('ZASOBY N'!$F318="","",'ZASOBY N'!$F318)</f>
        <v/>
      </c>
      <c r="K321" s="519"/>
      <c r="L321" s="520" t="str">
        <f t="shared" si="168"/>
        <v/>
      </c>
      <c r="M321" s="521"/>
      <c r="N321" s="521"/>
      <c r="O321" s="140" t="str">
        <f>IF(L321="","",IF(OR(E321=LEGENDA!$D$28,E321=LEGENDA!$D$29,E321=LEGENDA!$D$31,E321=LEGENDA!$D$38),0.15,0))</f>
        <v/>
      </c>
      <c r="P321" s="140" t="str">
        <f>IF(L321="","",IF(AND(E321=LEGENDA!$D$39,H321=""),"BRAK kol.7",IF(AND(F321=LEGENDA!$A$105,H321=""),"BRAK kol.7",IF(AND(F321=LEGENDA!$A$106,H321=""),"BRAK kol.7",IF(AND(F321=LEGENDA!$A$107,H321=""),"BRAK kol.7",IF(AND(F321=LEGENDA!$A$108,H321=""),"BRAK kol.7",IF(AND(F321=LEGENDA!$A$109,H321=""),"BRAK kol.7",L321*O321)))))))</f>
        <v/>
      </c>
      <c r="Q321" s="141" t="str">
        <f t="shared" si="159"/>
        <v/>
      </c>
      <c r="R321" s="142" t="str">
        <f t="shared" si="169"/>
        <v/>
      </c>
      <c r="S321" s="522" t="str">
        <f t="shared" si="170"/>
        <v/>
      </c>
      <c r="T321" s="431" t="str">
        <f t="shared" si="160"/>
        <v/>
      </c>
      <c r="U321" s="523"/>
      <c r="V321" s="431" t="str">
        <f t="shared" si="171"/>
        <v/>
      </c>
      <c r="W321" s="524"/>
      <c r="X321" s="302" t="str">
        <f>IF(U321="","",IF(AND(V321="",W321=""),"",IF(AND(E321=LEGENDA!$D$39,H321=""),"BRAK kol.7",IF(AND(F321=LEGENDA!$A$105,H321="",E321=LEGENDA!$D$35),V321*W321,IF(AND(F321=LEGENDA!$A$105,H321="",E321=LEGENDA!$D$36),V321*W321,IF(AND(F321=LEGENDA!$A$105,H321=""),"BRAK kol.7",IF(AND(F321=LEGENDA!$A$106,H321=""),"BRAK kol.7",IF(AND(F321=LEGENDA!$A$107,H321=""),"BRAK kol.7",IF(AND(F321=LEGENDA!$A$108,H321=""),"BRAK kol.7",IF(AND(F321=LEGENDA!$A$109,H321=""),"BRAK kol.7",IF(AND(U321&gt;0,W321=""),"Brakkol21",IF(OR(T321="Błąd kol. 7",T321="Błąd kol.8"),T321,IF(AND(H321="",I321=""),"BRAKkol7-8",V321*W321)))))))))))))</f>
        <v/>
      </c>
      <c r="Y321" s="523"/>
      <c r="Z321" s="431" t="str">
        <f t="shared" si="172"/>
        <v/>
      </c>
      <c r="AA321" s="524"/>
      <c r="AB321" s="525" t="str">
        <f>IF(OR(Y321="",Z321="",AA321=""),"",IF(AND(E321=LEGENDA!$D$39,H321=""),"BRAK kol.7",IF(AND(F321=LEGENDA!$A$105,H321=""),"BRAK kol.7",IF(AND(F321=LEGENDA!$A$106,H321=""),"BRAK kol.7",IF(AND(F321=LEGENDA!$A$107,H321=""),"BRAK kol.7",IF(AND(F321=LEGENDA!$A$108,H321=""),"BRAK kol.7",IF(AND(F321=LEGENDA!$A$109,H321=""),"BRAK kol.7",Z321*AA321)))))))</f>
        <v/>
      </c>
      <c r="AC321" s="302" t="str">
        <f t="shared" si="161"/>
        <v/>
      </c>
      <c r="AD321" s="143" t="str">
        <f>IFERROR(IF(OR(J321="",AC321=""),"",IF(AND(E321=LEGENDA!$D$39,H321="",I321=""),"BRAK kol.7",AC321*$J321)),"BRAK kol.7")</f>
        <v/>
      </c>
      <c r="AE321" s="527" t="str">
        <f t="shared" si="173"/>
        <v/>
      </c>
      <c r="AF321" s="526" t="str">
        <f t="shared" si="174"/>
        <v/>
      </c>
      <c r="AG321" s="526" t="str">
        <f t="shared" si="175"/>
        <v/>
      </c>
      <c r="AH321" s="526" t="str">
        <f t="shared" si="162"/>
        <v/>
      </c>
      <c r="AI321" s="528"/>
      <c r="AJ321" s="529"/>
      <c r="AK321" s="286" t="str">
        <f t="shared" si="163"/>
        <v/>
      </c>
      <c r="AL321" s="287" t="str">
        <f t="shared" si="176"/>
        <v/>
      </c>
      <c r="AM321" s="287" t="str">
        <f t="shared" si="177"/>
        <v/>
      </c>
      <c r="AN321" s="530" t="str">
        <f>IF('ZASOBY N'!BD318="","",'ZASOBY N'!BD318)</f>
        <v/>
      </c>
      <c r="AO321" s="531"/>
      <c r="AP321" s="333">
        <f t="shared" si="164"/>
        <v>0</v>
      </c>
      <c r="AQ321" s="333">
        <f t="shared" si="167"/>
        <v>0</v>
      </c>
      <c r="AR321" s="333">
        <f t="shared" si="167"/>
        <v>0</v>
      </c>
      <c r="AS321" s="333">
        <f t="shared" si="165"/>
        <v>0</v>
      </c>
      <c r="AT321" s="333">
        <f t="shared" si="178"/>
        <v>0</v>
      </c>
      <c r="AU321" s="333">
        <f t="shared" si="166"/>
        <v>0</v>
      </c>
      <c r="AV321" s="532" t="str">
        <f>IF(BJ321=0,"",NN!BJ321)</f>
        <v/>
      </c>
      <c r="AW321" s="460" t="str">
        <f>IF('UPR BILANS N'!W319="","",'UPR BILANS N'!W319)</f>
        <v/>
      </c>
      <c r="AX321" s="533" t="str">
        <f t="shared" si="179"/>
        <v/>
      </c>
      <c r="AY321" s="533"/>
      <c r="AZ321" s="533"/>
      <c r="BA321" s="533"/>
      <c r="BB321" s="533"/>
      <c r="BC321" s="533"/>
      <c r="BD321" s="533"/>
      <c r="BE321" s="533"/>
      <c r="BF321" s="533"/>
      <c r="BG321" s="533"/>
      <c r="BH321" s="533"/>
      <c r="BI321" s="533"/>
      <c r="BJ321" s="414">
        <f>IFERROR(IF(AND(BL321=1,BM321=1,SUMIF($C321:$C$525,$C321,$AH321:$AH$525)=$BN321),$BN321,IF($BO321&gt;0,$BO321,IF(AND(B321=B322,C321=C322,D321=D322,J321=J322),AH321+AH322,IF(AND(COUNTIF($C$13:$C320,$C321)&gt;=1,COUNTIF($D$13:$D320,$D321)&gt;=1),0,IF(AND(SUMIF($B321:$B$525,$B321,$AH321:$AH$525)&gt;$AH321,SUMIF($C321:$C$525,$C321,$AH321:$AH$525)&gt;$AH321,SUMIF($D321:$D$525,$D321,$AH321:$AH$525)&gt;$AH321),SUMIF($C321:$C$525,$C321,$BN321:$BN$525),0))))),0)</f>
        <v>0</v>
      </c>
      <c r="BK321" s="534"/>
      <c r="BL321" s="535">
        <f>COUNTIFS('ZASOBY N'!$B318:$B$525,'ZASOBY N'!$B318,'ZASOBY N'!$C318:'ZASOBY N'!$C$525,'ZASOBY N'!$C318,'ZASOBY N'!$D318:'ZASOBY N'!$D$525,'ZASOBY N'!$D318,'ZASOBY N'!$H318:'ZASOBY N'!$H$525,'ZASOBY N'!$H318 )</f>
        <v>0</v>
      </c>
      <c r="BM321" s="536">
        <f>COUNTIFS('ZASOBY N'!$B$10:$B318,'ZASOBY N'!$B318,'ZASOBY N'!$C$10:'ZASOBY N'!$C318,'ZASOBY N'!$C318,'ZASOBY N'!$D$10:'ZASOBY N'!$D318,'ZASOBY N'!$D318,'ZASOBY N'!$H$10:'ZASOBY N'!$H318,'ZASOBY N'!$H318 )</f>
        <v>0</v>
      </c>
      <c r="BN321" s="537">
        <f t="shared" si="180"/>
        <v>0</v>
      </c>
      <c r="BO321" s="538">
        <f t="shared" si="181"/>
        <v>0</v>
      </c>
      <c r="BP321" s="533"/>
      <c r="BQ321" s="533"/>
      <c r="BR321" s="533"/>
      <c r="BS321" s="533"/>
      <c r="BT321" s="533"/>
      <c r="BU321" s="533"/>
      <c r="BV321" s="533"/>
      <c r="BW321" s="539" t="str">
        <f t="shared" si="182"/>
        <v/>
      </c>
      <c r="BX321" s="439" t="str">
        <f>IF(E321=0,"",NN!E321)</f>
        <v/>
      </c>
      <c r="BY321" s="396" t="str">
        <f>IF(A321="","",NN!A321)</f>
        <v/>
      </c>
      <c r="BZ321" s="428" t="str">
        <f>IF(OR(E321=LEGENDA!$D$30,E321=LEGENDA!$D$31,E321=LEGENDA!$D$32,E321=LEGENDA!$D$33,E321=LEGENDA!$D$34,E321=LEGENDA!$D$35,E321=LEGENDA!$D$36,E321=LEGENDA!$D$37),AV321,"")</f>
        <v/>
      </c>
      <c r="CA321" s="428" t="str">
        <f>IF(OR(E321=LEGENDA!$D$30,E321=LEGENDA!$D$31,E321=LEGENDA!$D$32,E321=LEGENDA!$D$33,E321=LEGENDA!$D$34,E321=LEGENDA!$D$35,E321=LEGENDA!$D$36,E321=LEGENDA!$D$37),AG321,"")</f>
        <v/>
      </c>
      <c r="CB321" s="397" t="str">
        <f t="shared" si="183"/>
        <v/>
      </c>
      <c r="CC321" s="397" t="str">
        <f t="shared" si="184"/>
        <v/>
      </c>
      <c r="CD321" s="397" t="str">
        <f t="shared" si="185"/>
        <v/>
      </c>
      <c r="CE321" s="397" t="str">
        <f t="shared" si="186"/>
        <v/>
      </c>
      <c r="CF321" s="397" t="str">
        <f t="shared" si="187"/>
        <v/>
      </c>
      <c r="CG321" s="397" t="str">
        <f t="shared" si="188"/>
        <v/>
      </c>
      <c r="CH321" s="397" t="str">
        <f>IF(OR(E321=LEGENDA!$D$28,E321=LEGENDA!$D$29,E321=LEGENDA!$D$30,E321=LEGENDA!$D$31,E321=LEGENDA!$D$32,E321=LEGENDA!$D$33,E321=LEGENDA!$D$34,E321=LEGENDA!$D$35,E321=LEGENDA!$D$36,E321=LEGENDA!$D$39),1,"")</f>
        <v/>
      </c>
      <c r="CI321" s="397" t="str">
        <f t="shared" si="189"/>
        <v/>
      </c>
      <c r="CJ321" s="397" t="str">
        <f t="shared" si="190"/>
        <v/>
      </c>
    </row>
    <row r="322" spans="1:88" s="50" customFormat="1" ht="16.2" customHeight="1" thickBot="1" x14ac:dyDescent="0.3">
      <c r="A322" s="514" t="str">
        <f>IF('ZASOBY N'!A319="","",'ZASOBY N'!A319)</f>
        <v/>
      </c>
      <c r="B322" s="515" t="str">
        <f>IF('ZASOBY N'!B319="","",'ZASOBY N'!B319)</f>
        <v/>
      </c>
      <c r="C322" s="515" t="str">
        <f>IF('ZASOBY N'!C319="","",'ZASOBY N'!C319)</f>
        <v/>
      </c>
      <c r="D322" s="516" t="str">
        <f>IF('ZASOBY N'!D319="","",'ZASOBY N'!D319)</f>
        <v/>
      </c>
      <c r="E322" s="404"/>
      <c r="F322" s="517"/>
      <c r="G322" s="518"/>
      <c r="H322" s="301"/>
      <c r="I322" s="301"/>
      <c r="J322" s="147" t="str">
        <f>IF('ZASOBY N'!$F319="","",'ZASOBY N'!$F319)</f>
        <v/>
      </c>
      <c r="K322" s="519"/>
      <c r="L322" s="520" t="str">
        <f t="shared" si="168"/>
        <v/>
      </c>
      <c r="M322" s="521"/>
      <c r="N322" s="521"/>
      <c r="O322" s="140" t="str">
        <f>IF(L322="","",IF(OR(E322=LEGENDA!$D$28,E322=LEGENDA!$D$29,E322=LEGENDA!$D$31,E322=LEGENDA!$D$38),0.15,0))</f>
        <v/>
      </c>
      <c r="P322" s="140" t="str">
        <f>IF(L322="","",IF(AND(E322=LEGENDA!$D$39,H322=""),"BRAK kol.7",IF(AND(F322=LEGENDA!$A$105,H322=""),"BRAK kol.7",IF(AND(F322=LEGENDA!$A$106,H322=""),"BRAK kol.7",IF(AND(F322=LEGENDA!$A$107,H322=""),"BRAK kol.7",IF(AND(F322=LEGENDA!$A$108,H322=""),"BRAK kol.7",IF(AND(F322=LEGENDA!$A$109,H322=""),"BRAK kol.7",L322*O322)))))))</f>
        <v/>
      </c>
      <c r="Q322" s="141" t="str">
        <f t="shared" si="159"/>
        <v/>
      </c>
      <c r="R322" s="142" t="str">
        <f t="shared" si="169"/>
        <v/>
      </c>
      <c r="S322" s="522" t="str">
        <f t="shared" si="170"/>
        <v/>
      </c>
      <c r="T322" s="431" t="str">
        <f t="shared" si="160"/>
        <v/>
      </c>
      <c r="U322" s="523"/>
      <c r="V322" s="431" t="str">
        <f t="shared" si="171"/>
        <v/>
      </c>
      <c r="W322" s="524"/>
      <c r="X322" s="302" t="str">
        <f>IF(U322="","",IF(AND(V322="",W322=""),"",IF(AND(E322=LEGENDA!$D$39,H322=""),"BRAK kol.7",IF(AND(F322=LEGENDA!$A$105,H322="",E322=LEGENDA!$D$35),V322*W322,IF(AND(F322=LEGENDA!$A$105,H322="",E322=LEGENDA!$D$36),V322*W322,IF(AND(F322=LEGENDA!$A$105,H322=""),"BRAK kol.7",IF(AND(F322=LEGENDA!$A$106,H322=""),"BRAK kol.7",IF(AND(F322=LEGENDA!$A$107,H322=""),"BRAK kol.7",IF(AND(F322=LEGENDA!$A$108,H322=""),"BRAK kol.7",IF(AND(F322=LEGENDA!$A$109,H322=""),"BRAK kol.7",IF(AND(U322&gt;0,W322=""),"Brakkol21",IF(OR(T322="Błąd kol. 7",T322="Błąd kol.8"),T322,IF(AND(H322="",I322=""),"BRAKkol7-8",V322*W322)))))))))))))</f>
        <v/>
      </c>
      <c r="Y322" s="523"/>
      <c r="Z322" s="431" t="str">
        <f t="shared" si="172"/>
        <v/>
      </c>
      <c r="AA322" s="524"/>
      <c r="AB322" s="525" t="str">
        <f>IF(OR(Y322="",Z322="",AA322=""),"",IF(AND(E322=LEGENDA!$D$39,H322=""),"BRAK kol.7",IF(AND(F322=LEGENDA!$A$105,H322=""),"BRAK kol.7",IF(AND(F322=LEGENDA!$A$106,H322=""),"BRAK kol.7",IF(AND(F322=LEGENDA!$A$107,H322=""),"BRAK kol.7",IF(AND(F322=LEGENDA!$A$108,H322=""),"BRAK kol.7",IF(AND(F322=LEGENDA!$A$109,H322=""),"BRAK kol.7",Z322*AA322)))))))</f>
        <v/>
      </c>
      <c r="AC322" s="302" t="str">
        <f t="shared" si="161"/>
        <v/>
      </c>
      <c r="AD322" s="143" t="str">
        <f>IFERROR(IF(OR(J322="",AC322=""),"",IF(AND(E322=LEGENDA!$D$39,H322="",I322=""),"BRAK kol.7",AC322*$J322)),"BRAK kol.7")</f>
        <v/>
      </c>
      <c r="AE322" s="527" t="str">
        <f t="shared" si="173"/>
        <v/>
      </c>
      <c r="AF322" s="526" t="str">
        <f t="shared" si="174"/>
        <v/>
      </c>
      <c r="AG322" s="526" t="str">
        <f t="shared" si="175"/>
        <v/>
      </c>
      <c r="AH322" s="526" t="str">
        <f t="shared" si="162"/>
        <v/>
      </c>
      <c r="AI322" s="528"/>
      <c r="AJ322" s="529"/>
      <c r="AK322" s="286" t="str">
        <f t="shared" si="163"/>
        <v/>
      </c>
      <c r="AL322" s="287" t="str">
        <f t="shared" si="176"/>
        <v/>
      </c>
      <c r="AM322" s="287" t="str">
        <f t="shared" si="177"/>
        <v/>
      </c>
      <c r="AN322" s="530" t="str">
        <f>IF('ZASOBY N'!BD319="","",'ZASOBY N'!BD319)</f>
        <v/>
      </c>
      <c r="AO322" s="531"/>
      <c r="AP322" s="333">
        <f t="shared" si="164"/>
        <v>0</v>
      </c>
      <c r="AQ322" s="333">
        <f t="shared" si="167"/>
        <v>0</v>
      </c>
      <c r="AR322" s="333">
        <f t="shared" si="167"/>
        <v>0</v>
      </c>
      <c r="AS322" s="333">
        <f t="shared" si="165"/>
        <v>0</v>
      </c>
      <c r="AT322" s="333">
        <f t="shared" si="178"/>
        <v>0</v>
      </c>
      <c r="AU322" s="333">
        <f t="shared" si="166"/>
        <v>0</v>
      </c>
      <c r="AV322" s="532" t="str">
        <f>IF(BJ322=0,"",NN!BJ322)</f>
        <v/>
      </c>
      <c r="AW322" s="460" t="str">
        <f>IF('UPR BILANS N'!W320="","",'UPR BILANS N'!W320)</f>
        <v/>
      </c>
      <c r="AX322" s="533" t="str">
        <f t="shared" si="179"/>
        <v/>
      </c>
      <c r="AY322" s="533"/>
      <c r="AZ322" s="533"/>
      <c r="BA322" s="533"/>
      <c r="BB322" s="533"/>
      <c r="BC322" s="533"/>
      <c r="BD322" s="533"/>
      <c r="BE322" s="533"/>
      <c r="BF322" s="533"/>
      <c r="BG322" s="533"/>
      <c r="BH322" s="533"/>
      <c r="BI322" s="533"/>
      <c r="BJ322" s="414">
        <f>IFERROR(IF(AND(BL322=1,BM322=1,SUMIF($C322:$C$525,$C322,$AH322:$AH$525)=$BN322),$BN322,IF($BO322&gt;0,$BO322,IF(AND(B322=B323,C322=C323,D322=D323,J322=J323),AH322+AH323,IF(AND(COUNTIF($C$13:$C321,$C322)&gt;=1,COUNTIF($D$13:$D321,$D322)&gt;=1),0,IF(AND(SUMIF($B322:$B$525,$B322,$AH322:$AH$525)&gt;$AH322,SUMIF($C322:$C$525,$C322,$AH322:$AH$525)&gt;$AH322,SUMIF($D322:$D$525,$D322,$AH322:$AH$525)&gt;$AH322),SUMIF($C322:$C$525,$C322,$BN322:$BN$525),0))))),0)</f>
        <v>0</v>
      </c>
      <c r="BK322" s="534"/>
      <c r="BL322" s="535">
        <f>COUNTIFS('ZASOBY N'!$B319:$B$525,'ZASOBY N'!$B319,'ZASOBY N'!$C319:'ZASOBY N'!$C$525,'ZASOBY N'!$C319,'ZASOBY N'!$D319:'ZASOBY N'!$D$525,'ZASOBY N'!$D319,'ZASOBY N'!$H319:'ZASOBY N'!$H$525,'ZASOBY N'!$H319 )</f>
        <v>0</v>
      </c>
      <c r="BM322" s="536">
        <f>COUNTIFS('ZASOBY N'!$B$10:$B319,'ZASOBY N'!$B319,'ZASOBY N'!$C$10:'ZASOBY N'!$C319,'ZASOBY N'!$C319,'ZASOBY N'!$D$10:'ZASOBY N'!$D319,'ZASOBY N'!$D319,'ZASOBY N'!$H$10:'ZASOBY N'!$H319,'ZASOBY N'!$H319 )</f>
        <v>0</v>
      </c>
      <c r="BN322" s="537">
        <f t="shared" si="180"/>
        <v>0</v>
      </c>
      <c r="BO322" s="538">
        <f t="shared" si="181"/>
        <v>0</v>
      </c>
      <c r="BP322" s="533"/>
      <c r="BQ322" s="533"/>
      <c r="BR322" s="533"/>
      <c r="BS322" s="533"/>
      <c r="BT322" s="533"/>
      <c r="BU322" s="533"/>
      <c r="BV322" s="533"/>
      <c r="BW322" s="539" t="str">
        <f t="shared" si="182"/>
        <v/>
      </c>
      <c r="BX322" s="439" t="str">
        <f>IF(E322=0,"",NN!E322)</f>
        <v/>
      </c>
      <c r="BY322" s="396" t="str">
        <f>IF(A322="","",NN!A322)</f>
        <v/>
      </c>
      <c r="BZ322" s="428" t="str">
        <f>IF(OR(E322=LEGENDA!$D$30,E322=LEGENDA!$D$31,E322=LEGENDA!$D$32,E322=LEGENDA!$D$33,E322=LEGENDA!$D$34,E322=LEGENDA!$D$35,E322=LEGENDA!$D$36,E322=LEGENDA!$D$37),AV322,"")</f>
        <v/>
      </c>
      <c r="CA322" s="428" t="str">
        <f>IF(OR(E322=LEGENDA!$D$30,E322=LEGENDA!$D$31,E322=LEGENDA!$D$32,E322=LEGENDA!$D$33,E322=LEGENDA!$D$34,E322=LEGENDA!$D$35,E322=LEGENDA!$D$36,E322=LEGENDA!$D$37),AG322,"")</f>
        <v/>
      </c>
      <c r="CB322" s="397" t="str">
        <f t="shared" si="183"/>
        <v/>
      </c>
      <c r="CC322" s="397" t="str">
        <f t="shared" si="184"/>
        <v/>
      </c>
      <c r="CD322" s="397" t="str">
        <f t="shared" si="185"/>
        <v/>
      </c>
      <c r="CE322" s="397" t="str">
        <f t="shared" si="186"/>
        <v/>
      </c>
      <c r="CF322" s="397" t="str">
        <f t="shared" si="187"/>
        <v/>
      </c>
      <c r="CG322" s="397" t="str">
        <f t="shared" si="188"/>
        <v/>
      </c>
      <c r="CH322" s="397" t="str">
        <f>IF(OR(E322=LEGENDA!$D$28,E322=LEGENDA!$D$29,E322=LEGENDA!$D$30,E322=LEGENDA!$D$31,E322=LEGENDA!$D$32,E322=LEGENDA!$D$33,E322=LEGENDA!$D$34,E322=LEGENDA!$D$35,E322=LEGENDA!$D$36,E322=LEGENDA!$D$39),1,"")</f>
        <v/>
      </c>
      <c r="CI322" s="397" t="str">
        <f t="shared" si="189"/>
        <v/>
      </c>
      <c r="CJ322" s="397" t="str">
        <f t="shared" si="190"/>
        <v/>
      </c>
    </row>
    <row r="323" spans="1:88" s="50" customFormat="1" ht="16.2" customHeight="1" thickBot="1" x14ac:dyDescent="0.3">
      <c r="A323" s="514" t="str">
        <f>IF('ZASOBY N'!A320="","",'ZASOBY N'!A320)</f>
        <v/>
      </c>
      <c r="B323" s="515" t="str">
        <f>IF('ZASOBY N'!B320="","",'ZASOBY N'!B320)</f>
        <v/>
      </c>
      <c r="C323" s="515" t="str">
        <f>IF('ZASOBY N'!C320="","",'ZASOBY N'!C320)</f>
        <v/>
      </c>
      <c r="D323" s="516" t="str">
        <f>IF('ZASOBY N'!D320="","",'ZASOBY N'!D320)</f>
        <v/>
      </c>
      <c r="E323" s="404"/>
      <c r="F323" s="517"/>
      <c r="G323" s="518"/>
      <c r="H323" s="301"/>
      <c r="I323" s="301"/>
      <c r="J323" s="147" t="str">
        <f>IF('ZASOBY N'!$F320="","",'ZASOBY N'!$F320)</f>
        <v/>
      </c>
      <c r="K323" s="519"/>
      <c r="L323" s="520" t="str">
        <f t="shared" si="168"/>
        <v/>
      </c>
      <c r="M323" s="521"/>
      <c r="N323" s="521"/>
      <c r="O323" s="140" t="str">
        <f>IF(L323="","",IF(OR(E323=LEGENDA!$D$28,E323=LEGENDA!$D$29,E323=LEGENDA!$D$31,E323=LEGENDA!$D$38),0.15,0))</f>
        <v/>
      </c>
      <c r="P323" s="140" t="str">
        <f>IF(L323="","",IF(AND(E323=LEGENDA!$D$39,H323=""),"BRAK kol.7",IF(AND(F323=LEGENDA!$A$105,H323=""),"BRAK kol.7",IF(AND(F323=LEGENDA!$A$106,H323=""),"BRAK kol.7",IF(AND(F323=LEGENDA!$A$107,H323=""),"BRAK kol.7",IF(AND(F323=LEGENDA!$A$108,H323=""),"BRAK kol.7",IF(AND(F323=LEGENDA!$A$109,H323=""),"BRAK kol.7",L323*O323)))))))</f>
        <v/>
      </c>
      <c r="Q323" s="141" t="str">
        <f t="shared" si="159"/>
        <v/>
      </c>
      <c r="R323" s="142" t="str">
        <f t="shared" si="169"/>
        <v/>
      </c>
      <c r="S323" s="522" t="str">
        <f t="shared" si="170"/>
        <v/>
      </c>
      <c r="T323" s="431" t="str">
        <f t="shared" si="160"/>
        <v/>
      </c>
      <c r="U323" s="523"/>
      <c r="V323" s="431" t="str">
        <f t="shared" si="171"/>
        <v/>
      </c>
      <c r="W323" s="524"/>
      <c r="X323" s="302" t="str">
        <f>IF(U323="","",IF(AND(V323="",W323=""),"",IF(AND(E323=LEGENDA!$D$39,H323=""),"BRAK kol.7",IF(AND(F323=LEGENDA!$A$105,H323="",E323=LEGENDA!$D$35),V323*W323,IF(AND(F323=LEGENDA!$A$105,H323="",E323=LEGENDA!$D$36),V323*W323,IF(AND(F323=LEGENDA!$A$105,H323=""),"BRAK kol.7",IF(AND(F323=LEGENDA!$A$106,H323=""),"BRAK kol.7",IF(AND(F323=LEGENDA!$A$107,H323=""),"BRAK kol.7",IF(AND(F323=LEGENDA!$A$108,H323=""),"BRAK kol.7",IF(AND(F323=LEGENDA!$A$109,H323=""),"BRAK kol.7",IF(AND(U323&gt;0,W323=""),"Brakkol21",IF(OR(T323="Błąd kol. 7",T323="Błąd kol.8"),T323,IF(AND(H323="",I323=""),"BRAKkol7-8",V323*W323)))))))))))))</f>
        <v/>
      </c>
      <c r="Y323" s="523"/>
      <c r="Z323" s="431" t="str">
        <f t="shared" si="172"/>
        <v/>
      </c>
      <c r="AA323" s="524"/>
      <c r="AB323" s="525" t="str">
        <f>IF(OR(Y323="",Z323="",AA323=""),"",IF(AND(E323=LEGENDA!$D$39,H323=""),"BRAK kol.7",IF(AND(F323=LEGENDA!$A$105,H323=""),"BRAK kol.7",IF(AND(F323=LEGENDA!$A$106,H323=""),"BRAK kol.7",IF(AND(F323=LEGENDA!$A$107,H323=""),"BRAK kol.7",IF(AND(F323=LEGENDA!$A$108,H323=""),"BRAK kol.7",IF(AND(F323=LEGENDA!$A$109,H323=""),"BRAK kol.7",Z323*AA323)))))))</f>
        <v/>
      </c>
      <c r="AC323" s="302" t="str">
        <f t="shared" si="161"/>
        <v/>
      </c>
      <c r="AD323" s="143" t="str">
        <f>IFERROR(IF(OR(J323="",AC323=""),"",IF(AND(E323=LEGENDA!$D$39,H323="",I323=""),"BRAK kol.7",AC323*$J323)),"BRAK kol.7")</f>
        <v/>
      </c>
      <c r="AE323" s="527" t="str">
        <f t="shared" si="173"/>
        <v/>
      </c>
      <c r="AF323" s="526" t="str">
        <f t="shared" si="174"/>
        <v/>
      </c>
      <c r="AG323" s="526" t="str">
        <f t="shared" si="175"/>
        <v/>
      </c>
      <c r="AH323" s="526" t="str">
        <f t="shared" si="162"/>
        <v/>
      </c>
      <c r="AI323" s="528"/>
      <c r="AJ323" s="529"/>
      <c r="AK323" s="286" t="str">
        <f t="shared" si="163"/>
        <v/>
      </c>
      <c r="AL323" s="287" t="str">
        <f t="shared" si="176"/>
        <v/>
      </c>
      <c r="AM323" s="287" t="str">
        <f t="shared" si="177"/>
        <v/>
      </c>
      <c r="AN323" s="530" t="str">
        <f>IF('ZASOBY N'!BD320="","",'ZASOBY N'!BD320)</f>
        <v/>
      </c>
      <c r="AO323" s="531"/>
      <c r="AP323" s="333">
        <f t="shared" si="164"/>
        <v>0</v>
      </c>
      <c r="AQ323" s="333">
        <f t="shared" si="167"/>
        <v>0</v>
      </c>
      <c r="AR323" s="333">
        <f t="shared" si="167"/>
        <v>0</v>
      </c>
      <c r="AS323" s="333">
        <f t="shared" si="165"/>
        <v>0</v>
      </c>
      <c r="AT323" s="333">
        <f t="shared" si="178"/>
        <v>0</v>
      </c>
      <c r="AU323" s="333">
        <f t="shared" si="166"/>
        <v>0</v>
      </c>
      <c r="AV323" s="532" t="str">
        <f>IF(BJ323=0,"",NN!BJ323)</f>
        <v/>
      </c>
      <c r="AW323" s="460" t="str">
        <f>IF('UPR BILANS N'!W321="","",'UPR BILANS N'!W321)</f>
        <v/>
      </c>
      <c r="AX323" s="533" t="str">
        <f t="shared" si="179"/>
        <v/>
      </c>
      <c r="AY323" s="533"/>
      <c r="AZ323" s="533"/>
      <c r="BA323" s="533"/>
      <c r="BB323" s="533"/>
      <c r="BC323" s="533"/>
      <c r="BD323" s="533"/>
      <c r="BE323" s="533"/>
      <c r="BF323" s="533"/>
      <c r="BG323" s="533"/>
      <c r="BH323" s="533"/>
      <c r="BI323" s="533"/>
      <c r="BJ323" s="414">
        <f>IFERROR(IF(AND(BL323=1,BM323=1,SUMIF($C323:$C$525,$C323,$AH323:$AH$525)=$BN323),$BN323,IF($BO323&gt;0,$BO323,IF(AND(B323=B324,C323=C324,D323=D324,J323=J324),AH323+AH324,IF(AND(COUNTIF($C$13:$C322,$C323)&gt;=1,COUNTIF($D$13:$D322,$D323)&gt;=1),0,IF(AND(SUMIF($B323:$B$525,$B323,$AH323:$AH$525)&gt;$AH323,SUMIF($C323:$C$525,$C323,$AH323:$AH$525)&gt;$AH323,SUMIF($D323:$D$525,$D323,$AH323:$AH$525)&gt;$AH323),SUMIF($C323:$C$525,$C323,$BN323:$BN$525),0))))),0)</f>
        <v>0</v>
      </c>
      <c r="BK323" s="534"/>
      <c r="BL323" s="535">
        <f>COUNTIFS('ZASOBY N'!$B320:$B$525,'ZASOBY N'!$B320,'ZASOBY N'!$C320:'ZASOBY N'!$C$525,'ZASOBY N'!$C320,'ZASOBY N'!$D320:'ZASOBY N'!$D$525,'ZASOBY N'!$D320,'ZASOBY N'!$H320:'ZASOBY N'!$H$525,'ZASOBY N'!$H320 )</f>
        <v>0</v>
      </c>
      <c r="BM323" s="536">
        <f>COUNTIFS('ZASOBY N'!$B$10:$B320,'ZASOBY N'!$B320,'ZASOBY N'!$C$10:'ZASOBY N'!$C320,'ZASOBY N'!$C320,'ZASOBY N'!$D$10:'ZASOBY N'!$D320,'ZASOBY N'!$D320,'ZASOBY N'!$H$10:'ZASOBY N'!$H320,'ZASOBY N'!$H320 )</f>
        <v>0</v>
      </c>
      <c r="BN323" s="537">
        <f t="shared" si="180"/>
        <v>0</v>
      </c>
      <c r="BO323" s="538">
        <f t="shared" si="181"/>
        <v>0</v>
      </c>
      <c r="BP323" s="533"/>
      <c r="BQ323" s="533"/>
      <c r="BR323" s="533"/>
      <c r="BS323" s="533"/>
      <c r="BT323" s="533"/>
      <c r="BU323" s="533"/>
      <c r="BV323" s="533"/>
      <c r="BW323" s="539" t="str">
        <f t="shared" si="182"/>
        <v/>
      </c>
      <c r="BX323" s="439" t="str">
        <f>IF(E323=0,"",NN!E323)</f>
        <v/>
      </c>
      <c r="BY323" s="396" t="str">
        <f>IF(A323="","",NN!A323)</f>
        <v/>
      </c>
      <c r="BZ323" s="428" t="str">
        <f>IF(OR(E323=LEGENDA!$D$30,E323=LEGENDA!$D$31,E323=LEGENDA!$D$32,E323=LEGENDA!$D$33,E323=LEGENDA!$D$34,E323=LEGENDA!$D$35,E323=LEGENDA!$D$36,E323=LEGENDA!$D$37),AV323,"")</f>
        <v/>
      </c>
      <c r="CA323" s="428" t="str">
        <f>IF(OR(E323=LEGENDA!$D$30,E323=LEGENDA!$D$31,E323=LEGENDA!$D$32,E323=LEGENDA!$D$33,E323=LEGENDA!$D$34,E323=LEGENDA!$D$35,E323=LEGENDA!$D$36,E323=LEGENDA!$D$37),AG323,"")</f>
        <v/>
      </c>
      <c r="CB323" s="397" t="str">
        <f t="shared" si="183"/>
        <v/>
      </c>
      <c r="CC323" s="397" t="str">
        <f t="shared" si="184"/>
        <v/>
      </c>
      <c r="CD323" s="397" t="str">
        <f t="shared" si="185"/>
        <v/>
      </c>
      <c r="CE323" s="397" t="str">
        <f t="shared" si="186"/>
        <v/>
      </c>
      <c r="CF323" s="397" t="str">
        <f t="shared" si="187"/>
        <v/>
      </c>
      <c r="CG323" s="397" t="str">
        <f t="shared" si="188"/>
        <v/>
      </c>
      <c r="CH323" s="397" t="str">
        <f>IF(OR(E323=LEGENDA!$D$28,E323=LEGENDA!$D$29,E323=LEGENDA!$D$30,E323=LEGENDA!$D$31,E323=LEGENDA!$D$32,E323=LEGENDA!$D$33,E323=LEGENDA!$D$34,E323=LEGENDA!$D$35,E323=LEGENDA!$D$36,E323=LEGENDA!$D$39),1,"")</f>
        <v/>
      </c>
      <c r="CI323" s="397" t="str">
        <f t="shared" si="189"/>
        <v/>
      </c>
      <c r="CJ323" s="397" t="str">
        <f t="shared" si="190"/>
        <v/>
      </c>
    </row>
    <row r="324" spans="1:88" s="50" customFormat="1" ht="16.2" customHeight="1" thickBot="1" x14ac:dyDescent="0.3">
      <c r="A324" s="514" t="str">
        <f>IF('ZASOBY N'!A321="","",'ZASOBY N'!A321)</f>
        <v/>
      </c>
      <c r="B324" s="515" t="str">
        <f>IF('ZASOBY N'!B321="","",'ZASOBY N'!B321)</f>
        <v/>
      </c>
      <c r="C324" s="515" t="str">
        <f>IF('ZASOBY N'!C321="","",'ZASOBY N'!C321)</f>
        <v/>
      </c>
      <c r="D324" s="516" t="str">
        <f>IF('ZASOBY N'!D321="","",'ZASOBY N'!D321)</f>
        <v/>
      </c>
      <c r="E324" s="404"/>
      <c r="F324" s="517"/>
      <c r="G324" s="518"/>
      <c r="H324" s="301"/>
      <c r="I324" s="301"/>
      <c r="J324" s="147" t="str">
        <f>IF('ZASOBY N'!$F321="","",'ZASOBY N'!$F321)</f>
        <v/>
      </c>
      <c r="K324" s="519"/>
      <c r="L324" s="520" t="str">
        <f t="shared" si="168"/>
        <v/>
      </c>
      <c r="M324" s="521"/>
      <c r="N324" s="521"/>
      <c r="O324" s="140" t="str">
        <f>IF(L324="","",IF(OR(E324=LEGENDA!$D$28,E324=LEGENDA!$D$29,E324=LEGENDA!$D$31,E324=LEGENDA!$D$38),0.15,0))</f>
        <v/>
      </c>
      <c r="P324" s="140" t="str">
        <f>IF(L324="","",IF(AND(E324=LEGENDA!$D$39,H324=""),"BRAK kol.7",IF(AND(F324=LEGENDA!$A$105,H324=""),"BRAK kol.7",IF(AND(F324=LEGENDA!$A$106,H324=""),"BRAK kol.7",IF(AND(F324=LEGENDA!$A$107,H324=""),"BRAK kol.7",IF(AND(F324=LEGENDA!$A$108,H324=""),"BRAK kol.7",IF(AND(F324=LEGENDA!$A$109,H324=""),"BRAK kol.7",L324*O324)))))))</f>
        <v/>
      </c>
      <c r="Q324" s="141" t="str">
        <f t="shared" si="159"/>
        <v/>
      </c>
      <c r="R324" s="142" t="str">
        <f t="shared" si="169"/>
        <v/>
      </c>
      <c r="S324" s="522" t="str">
        <f t="shared" si="170"/>
        <v/>
      </c>
      <c r="T324" s="431" t="str">
        <f t="shared" si="160"/>
        <v/>
      </c>
      <c r="U324" s="523"/>
      <c r="V324" s="431" t="str">
        <f t="shared" si="171"/>
        <v/>
      </c>
      <c r="W324" s="524"/>
      <c r="X324" s="302" t="str">
        <f>IF(U324="","",IF(AND(V324="",W324=""),"",IF(AND(E324=LEGENDA!$D$39,H324=""),"BRAK kol.7",IF(AND(F324=LEGENDA!$A$105,H324="",E324=LEGENDA!$D$35),V324*W324,IF(AND(F324=LEGENDA!$A$105,H324="",E324=LEGENDA!$D$36),V324*W324,IF(AND(F324=LEGENDA!$A$105,H324=""),"BRAK kol.7",IF(AND(F324=LEGENDA!$A$106,H324=""),"BRAK kol.7",IF(AND(F324=LEGENDA!$A$107,H324=""),"BRAK kol.7",IF(AND(F324=LEGENDA!$A$108,H324=""),"BRAK kol.7",IF(AND(F324=LEGENDA!$A$109,H324=""),"BRAK kol.7",IF(AND(U324&gt;0,W324=""),"Brakkol21",IF(OR(T324="Błąd kol. 7",T324="Błąd kol.8"),T324,IF(AND(H324="",I324=""),"BRAKkol7-8",V324*W324)))))))))))))</f>
        <v/>
      </c>
      <c r="Y324" s="523"/>
      <c r="Z324" s="431" t="str">
        <f t="shared" si="172"/>
        <v/>
      </c>
      <c r="AA324" s="524"/>
      <c r="AB324" s="525" t="str">
        <f>IF(OR(Y324="",Z324="",AA324=""),"",IF(AND(E324=LEGENDA!$D$39,H324=""),"BRAK kol.7",IF(AND(F324=LEGENDA!$A$105,H324=""),"BRAK kol.7",IF(AND(F324=LEGENDA!$A$106,H324=""),"BRAK kol.7",IF(AND(F324=LEGENDA!$A$107,H324=""),"BRAK kol.7",IF(AND(F324=LEGENDA!$A$108,H324=""),"BRAK kol.7",IF(AND(F324=LEGENDA!$A$109,H324=""),"BRAK kol.7",Z324*AA324)))))))</f>
        <v/>
      </c>
      <c r="AC324" s="302" t="str">
        <f t="shared" si="161"/>
        <v/>
      </c>
      <c r="AD324" s="143" t="str">
        <f>IFERROR(IF(OR(J324="",AC324=""),"",IF(AND(E324=LEGENDA!$D$39,H324="",I324=""),"BRAK kol.7",AC324*$J324)),"BRAK kol.7")</f>
        <v/>
      </c>
      <c r="AE324" s="527" t="str">
        <f t="shared" si="173"/>
        <v/>
      </c>
      <c r="AF324" s="526" t="str">
        <f t="shared" si="174"/>
        <v/>
      </c>
      <c r="AG324" s="526" t="str">
        <f t="shared" si="175"/>
        <v/>
      </c>
      <c r="AH324" s="526" t="str">
        <f t="shared" si="162"/>
        <v/>
      </c>
      <c r="AI324" s="528"/>
      <c r="AJ324" s="529"/>
      <c r="AK324" s="286" t="str">
        <f t="shared" si="163"/>
        <v/>
      </c>
      <c r="AL324" s="287" t="str">
        <f t="shared" si="176"/>
        <v/>
      </c>
      <c r="AM324" s="287" t="str">
        <f t="shared" si="177"/>
        <v/>
      </c>
      <c r="AN324" s="530" t="str">
        <f>IF('ZASOBY N'!BD321="","",'ZASOBY N'!BD321)</f>
        <v/>
      </c>
      <c r="AO324" s="531"/>
      <c r="AP324" s="333">
        <f t="shared" si="164"/>
        <v>0</v>
      </c>
      <c r="AQ324" s="333">
        <f t="shared" si="167"/>
        <v>0</v>
      </c>
      <c r="AR324" s="333">
        <f t="shared" si="167"/>
        <v>0</v>
      </c>
      <c r="AS324" s="333">
        <f t="shared" si="165"/>
        <v>0</v>
      </c>
      <c r="AT324" s="333">
        <f t="shared" si="178"/>
        <v>0</v>
      </c>
      <c r="AU324" s="333">
        <f t="shared" si="166"/>
        <v>0</v>
      </c>
      <c r="AV324" s="532" t="str">
        <f>IF(BJ324=0,"",NN!BJ324)</f>
        <v/>
      </c>
      <c r="AW324" s="460" t="str">
        <f>IF('UPR BILANS N'!W322="","",'UPR BILANS N'!W322)</f>
        <v/>
      </c>
      <c r="AX324" s="533" t="str">
        <f t="shared" si="179"/>
        <v/>
      </c>
      <c r="AY324" s="533"/>
      <c r="AZ324" s="533"/>
      <c r="BA324" s="533"/>
      <c r="BB324" s="533"/>
      <c r="BC324" s="533"/>
      <c r="BD324" s="533"/>
      <c r="BE324" s="533"/>
      <c r="BF324" s="533"/>
      <c r="BG324" s="533"/>
      <c r="BH324" s="533"/>
      <c r="BI324" s="533"/>
      <c r="BJ324" s="414">
        <f>IFERROR(IF(AND(BL324=1,BM324=1,SUMIF($C324:$C$525,$C324,$AH324:$AH$525)=$BN324),$BN324,IF($BO324&gt;0,$BO324,IF(AND(B324=B325,C324=C325,D324=D325,J324=J325),AH324+AH325,IF(AND(COUNTIF($C$13:$C323,$C324)&gt;=1,COUNTIF($D$13:$D323,$D324)&gt;=1),0,IF(AND(SUMIF($B324:$B$525,$B324,$AH324:$AH$525)&gt;$AH324,SUMIF($C324:$C$525,$C324,$AH324:$AH$525)&gt;$AH324,SUMIF($D324:$D$525,$D324,$AH324:$AH$525)&gt;$AH324),SUMIF($C324:$C$525,$C324,$BN324:$BN$525),0))))),0)</f>
        <v>0</v>
      </c>
      <c r="BK324" s="534"/>
      <c r="BL324" s="535">
        <f>COUNTIFS('ZASOBY N'!$B321:$B$525,'ZASOBY N'!$B321,'ZASOBY N'!$C321:'ZASOBY N'!$C$525,'ZASOBY N'!$C321,'ZASOBY N'!$D321:'ZASOBY N'!$D$525,'ZASOBY N'!$D321,'ZASOBY N'!$H321:'ZASOBY N'!$H$525,'ZASOBY N'!$H321 )</f>
        <v>0</v>
      </c>
      <c r="BM324" s="536">
        <f>COUNTIFS('ZASOBY N'!$B$10:$B321,'ZASOBY N'!$B321,'ZASOBY N'!$C$10:'ZASOBY N'!$C321,'ZASOBY N'!$C321,'ZASOBY N'!$D$10:'ZASOBY N'!$D321,'ZASOBY N'!$D321,'ZASOBY N'!$H$10:'ZASOBY N'!$H321,'ZASOBY N'!$H321 )</f>
        <v>0</v>
      </c>
      <c r="BN324" s="537">
        <f t="shared" si="180"/>
        <v>0</v>
      </c>
      <c r="BO324" s="538">
        <f t="shared" si="181"/>
        <v>0</v>
      </c>
      <c r="BP324" s="533"/>
      <c r="BQ324" s="533"/>
      <c r="BR324" s="533"/>
      <c r="BS324" s="533"/>
      <c r="BT324" s="533"/>
      <c r="BU324" s="533"/>
      <c r="BV324" s="533"/>
      <c r="BW324" s="539" t="str">
        <f t="shared" si="182"/>
        <v/>
      </c>
      <c r="BX324" s="439" t="str">
        <f>IF(E324=0,"",NN!E324)</f>
        <v/>
      </c>
      <c r="BY324" s="396" t="str">
        <f>IF(A324="","",NN!A324)</f>
        <v/>
      </c>
      <c r="BZ324" s="428" t="str">
        <f>IF(OR(E324=LEGENDA!$D$30,E324=LEGENDA!$D$31,E324=LEGENDA!$D$32,E324=LEGENDA!$D$33,E324=LEGENDA!$D$34,E324=LEGENDA!$D$35,E324=LEGENDA!$D$36,E324=LEGENDA!$D$37),AV324,"")</f>
        <v/>
      </c>
      <c r="CA324" s="428" t="str">
        <f>IF(OR(E324=LEGENDA!$D$30,E324=LEGENDA!$D$31,E324=LEGENDA!$D$32,E324=LEGENDA!$D$33,E324=LEGENDA!$D$34,E324=LEGENDA!$D$35,E324=LEGENDA!$D$36,E324=LEGENDA!$D$37),AG324,"")</f>
        <v/>
      </c>
      <c r="CB324" s="397" t="str">
        <f t="shared" si="183"/>
        <v/>
      </c>
      <c r="CC324" s="397" t="str">
        <f t="shared" si="184"/>
        <v/>
      </c>
      <c r="CD324" s="397" t="str">
        <f t="shared" si="185"/>
        <v/>
      </c>
      <c r="CE324" s="397" t="str">
        <f t="shared" si="186"/>
        <v/>
      </c>
      <c r="CF324" s="397" t="str">
        <f t="shared" si="187"/>
        <v/>
      </c>
      <c r="CG324" s="397" t="str">
        <f t="shared" si="188"/>
        <v/>
      </c>
      <c r="CH324" s="397" t="str">
        <f>IF(OR(E324=LEGENDA!$D$28,E324=LEGENDA!$D$29,E324=LEGENDA!$D$30,E324=LEGENDA!$D$31,E324=LEGENDA!$D$32,E324=LEGENDA!$D$33,E324=LEGENDA!$D$34,E324=LEGENDA!$D$35,E324=LEGENDA!$D$36,E324=LEGENDA!$D$39),1,"")</f>
        <v/>
      </c>
      <c r="CI324" s="397" t="str">
        <f t="shared" si="189"/>
        <v/>
      </c>
      <c r="CJ324" s="397" t="str">
        <f t="shared" si="190"/>
        <v/>
      </c>
    </row>
    <row r="325" spans="1:88" s="50" customFormat="1" ht="16.2" customHeight="1" thickBot="1" x14ac:dyDescent="0.3">
      <c r="A325" s="514" t="str">
        <f>IF('ZASOBY N'!A322="","",'ZASOBY N'!A322)</f>
        <v/>
      </c>
      <c r="B325" s="515" t="str">
        <f>IF('ZASOBY N'!B322="","",'ZASOBY N'!B322)</f>
        <v/>
      </c>
      <c r="C325" s="515" t="str">
        <f>IF('ZASOBY N'!C322="","",'ZASOBY N'!C322)</f>
        <v/>
      </c>
      <c r="D325" s="516" t="str">
        <f>IF('ZASOBY N'!D322="","",'ZASOBY N'!D322)</f>
        <v/>
      </c>
      <c r="E325" s="404"/>
      <c r="F325" s="517"/>
      <c r="G325" s="518"/>
      <c r="H325" s="301"/>
      <c r="I325" s="301"/>
      <c r="J325" s="147" t="str">
        <f>IF('ZASOBY N'!$F322="","",'ZASOBY N'!$F322)</f>
        <v/>
      </c>
      <c r="K325" s="519"/>
      <c r="L325" s="520" t="str">
        <f t="shared" si="168"/>
        <v/>
      </c>
      <c r="M325" s="521"/>
      <c r="N325" s="521"/>
      <c r="O325" s="140" t="str">
        <f>IF(L325="","",IF(OR(E325=LEGENDA!$D$28,E325=LEGENDA!$D$29,E325=LEGENDA!$D$31,E325=LEGENDA!$D$38),0.15,0))</f>
        <v/>
      </c>
      <c r="P325" s="140" t="str">
        <f>IF(L325="","",IF(AND(E325=LEGENDA!$D$39,H325=""),"BRAK kol.7",IF(AND(F325=LEGENDA!$A$105,H325=""),"BRAK kol.7",IF(AND(F325=LEGENDA!$A$106,H325=""),"BRAK kol.7",IF(AND(F325=LEGENDA!$A$107,H325=""),"BRAK kol.7",IF(AND(F325=LEGENDA!$A$108,H325=""),"BRAK kol.7",IF(AND(F325=LEGENDA!$A$109,H325=""),"BRAK kol.7",L325*O325)))))))</f>
        <v/>
      </c>
      <c r="Q325" s="141" t="str">
        <f t="shared" si="159"/>
        <v/>
      </c>
      <c r="R325" s="142" t="str">
        <f t="shared" si="169"/>
        <v/>
      </c>
      <c r="S325" s="522" t="str">
        <f t="shared" si="170"/>
        <v/>
      </c>
      <c r="T325" s="431" t="str">
        <f t="shared" si="160"/>
        <v/>
      </c>
      <c r="U325" s="523"/>
      <c r="V325" s="431" t="str">
        <f t="shared" si="171"/>
        <v/>
      </c>
      <c r="W325" s="524"/>
      <c r="X325" s="302" t="str">
        <f>IF(U325="","",IF(AND(V325="",W325=""),"",IF(AND(E325=LEGENDA!$D$39,H325=""),"BRAK kol.7",IF(AND(F325=LEGENDA!$A$105,H325="",E325=LEGENDA!$D$35),V325*W325,IF(AND(F325=LEGENDA!$A$105,H325="",E325=LEGENDA!$D$36),V325*W325,IF(AND(F325=LEGENDA!$A$105,H325=""),"BRAK kol.7",IF(AND(F325=LEGENDA!$A$106,H325=""),"BRAK kol.7",IF(AND(F325=LEGENDA!$A$107,H325=""),"BRAK kol.7",IF(AND(F325=LEGENDA!$A$108,H325=""),"BRAK kol.7",IF(AND(F325=LEGENDA!$A$109,H325=""),"BRAK kol.7",IF(AND(U325&gt;0,W325=""),"Brakkol21",IF(OR(T325="Błąd kol. 7",T325="Błąd kol.8"),T325,IF(AND(H325="",I325=""),"BRAKkol7-8",V325*W325)))))))))))))</f>
        <v/>
      </c>
      <c r="Y325" s="523"/>
      <c r="Z325" s="431" t="str">
        <f t="shared" si="172"/>
        <v/>
      </c>
      <c r="AA325" s="524"/>
      <c r="AB325" s="525" t="str">
        <f>IF(OR(Y325="",Z325="",AA325=""),"",IF(AND(E325=LEGENDA!$D$39,H325=""),"BRAK kol.7",IF(AND(F325=LEGENDA!$A$105,H325=""),"BRAK kol.7",IF(AND(F325=LEGENDA!$A$106,H325=""),"BRAK kol.7",IF(AND(F325=LEGENDA!$A$107,H325=""),"BRAK kol.7",IF(AND(F325=LEGENDA!$A$108,H325=""),"BRAK kol.7",IF(AND(F325=LEGENDA!$A$109,H325=""),"BRAK kol.7",Z325*AA325)))))))</f>
        <v/>
      </c>
      <c r="AC325" s="302" t="str">
        <f t="shared" si="161"/>
        <v/>
      </c>
      <c r="AD325" s="143" t="str">
        <f>IFERROR(IF(OR(J325="",AC325=""),"",IF(AND(E325=LEGENDA!$D$39,H325="",I325=""),"BRAK kol.7",AC325*$J325)),"BRAK kol.7")</f>
        <v/>
      </c>
      <c r="AE325" s="527" t="str">
        <f t="shared" si="173"/>
        <v/>
      </c>
      <c r="AF325" s="526" t="str">
        <f t="shared" si="174"/>
        <v/>
      </c>
      <c r="AG325" s="526" t="str">
        <f t="shared" si="175"/>
        <v/>
      </c>
      <c r="AH325" s="526" t="str">
        <f t="shared" si="162"/>
        <v/>
      </c>
      <c r="AI325" s="528"/>
      <c r="AJ325" s="529"/>
      <c r="AK325" s="286" t="str">
        <f t="shared" si="163"/>
        <v/>
      </c>
      <c r="AL325" s="287" t="str">
        <f t="shared" si="176"/>
        <v/>
      </c>
      <c r="AM325" s="287" t="str">
        <f t="shared" si="177"/>
        <v/>
      </c>
      <c r="AN325" s="530" t="str">
        <f>IF('ZASOBY N'!BD322="","",'ZASOBY N'!BD322)</f>
        <v/>
      </c>
      <c r="AO325" s="531"/>
      <c r="AP325" s="333">
        <f t="shared" si="164"/>
        <v>0</v>
      </c>
      <c r="AQ325" s="333">
        <f t="shared" si="167"/>
        <v>0</v>
      </c>
      <c r="AR325" s="333">
        <f t="shared" si="167"/>
        <v>0</v>
      </c>
      <c r="AS325" s="333">
        <f t="shared" si="165"/>
        <v>0</v>
      </c>
      <c r="AT325" s="333">
        <f t="shared" si="178"/>
        <v>0</v>
      </c>
      <c r="AU325" s="333">
        <f t="shared" si="166"/>
        <v>0</v>
      </c>
      <c r="AV325" s="532" t="str">
        <f>IF(BJ325=0,"",NN!BJ325)</f>
        <v/>
      </c>
      <c r="AW325" s="460" t="str">
        <f>IF('UPR BILANS N'!W323="","",'UPR BILANS N'!W323)</f>
        <v/>
      </c>
      <c r="AX325" s="533" t="str">
        <f t="shared" si="179"/>
        <v/>
      </c>
      <c r="AY325" s="533"/>
      <c r="AZ325" s="533"/>
      <c r="BA325" s="533"/>
      <c r="BB325" s="533"/>
      <c r="BC325" s="533"/>
      <c r="BD325" s="533"/>
      <c r="BE325" s="533"/>
      <c r="BF325" s="533"/>
      <c r="BG325" s="533"/>
      <c r="BH325" s="533"/>
      <c r="BI325" s="533"/>
      <c r="BJ325" s="414">
        <f>IFERROR(IF(AND(BL325=1,BM325=1,SUMIF($C325:$C$525,$C325,$AH325:$AH$525)=$BN325),$BN325,IF($BO325&gt;0,$BO325,IF(AND(B325=B326,C325=C326,D325=D326,J325=J326),AH325+AH326,IF(AND(COUNTIF($C$13:$C324,$C325)&gt;=1,COUNTIF($D$13:$D324,$D325)&gt;=1),0,IF(AND(SUMIF($B325:$B$525,$B325,$AH325:$AH$525)&gt;$AH325,SUMIF($C325:$C$525,$C325,$AH325:$AH$525)&gt;$AH325,SUMIF($D325:$D$525,$D325,$AH325:$AH$525)&gt;$AH325),SUMIF($C325:$C$525,$C325,$BN325:$BN$525),0))))),0)</f>
        <v>0</v>
      </c>
      <c r="BK325" s="534"/>
      <c r="BL325" s="535">
        <f>COUNTIFS('ZASOBY N'!$B322:$B$525,'ZASOBY N'!$B322,'ZASOBY N'!$C322:'ZASOBY N'!$C$525,'ZASOBY N'!$C322,'ZASOBY N'!$D322:'ZASOBY N'!$D$525,'ZASOBY N'!$D322,'ZASOBY N'!$H322:'ZASOBY N'!$H$525,'ZASOBY N'!$H322 )</f>
        <v>0</v>
      </c>
      <c r="BM325" s="536">
        <f>COUNTIFS('ZASOBY N'!$B$10:$B322,'ZASOBY N'!$B322,'ZASOBY N'!$C$10:'ZASOBY N'!$C322,'ZASOBY N'!$C322,'ZASOBY N'!$D$10:'ZASOBY N'!$D322,'ZASOBY N'!$D322,'ZASOBY N'!$H$10:'ZASOBY N'!$H322,'ZASOBY N'!$H322 )</f>
        <v>0</v>
      </c>
      <c r="BN325" s="537">
        <f t="shared" si="180"/>
        <v>0</v>
      </c>
      <c r="BO325" s="538">
        <f t="shared" si="181"/>
        <v>0</v>
      </c>
      <c r="BP325" s="533"/>
      <c r="BQ325" s="533"/>
      <c r="BR325" s="533"/>
      <c r="BS325" s="533"/>
      <c r="BT325" s="533"/>
      <c r="BU325" s="533"/>
      <c r="BV325" s="533"/>
      <c r="BW325" s="539" t="str">
        <f t="shared" si="182"/>
        <v/>
      </c>
      <c r="BX325" s="439" t="str">
        <f>IF(E325=0,"",NN!E325)</f>
        <v/>
      </c>
      <c r="BY325" s="396" t="str">
        <f>IF(A325="","",NN!A325)</f>
        <v/>
      </c>
      <c r="BZ325" s="428" t="str">
        <f>IF(OR(E325=LEGENDA!$D$30,E325=LEGENDA!$D$31,E325=LEGENDA!$D$32,E325=LEGENDA!$D$33,E325=LEGENDA!$D$34,E325=LEGENDA!$D$35,E325=LEGENDA!$D$36,E325=LEGENDA!$D$37),AV325,"")</f>
        <v/>
      </c>
      <c r="CA325" s="428" t="str">
        <f>IF(OR(E325=LEGENDA!$D$30,E325=LEGENDA!$D$31,E325=LEGENDA!$D$32,E325=LEGENDA!$D$33,E325=LEGENDA!$D$34,E325=LEGENDA!$D$35,E325=LEGENDA!$D$36,E325=LEGENDA!$D$37),AG325,"")</f>
        <v/>
      </c>
      <c r="CB325" s="397" t="str">
        <f t="shared" si="183"/>
        <v/>
      </c>
      <c r="CC325" s="397" t="str">
        <f t="shared" si="184"/>
        <v/>
      </c>
      <c r="CD325" s="397" t="str">
        <f t="shared" si="185"/>
        <v/>
      </c>
      <c r="CE325" s="397" t="str">
        <f t="shared" si="186"/>
        <v/>
      </c>
      <c r="CF325" s="397" t="str">
        <f t="shared" si="187"/>
        <v/>
      </c>
      <c r="CG325" s="397" t="str">
        <f t="shared" si="188"/>
        <v/>
      </c>
      <c r="CH325" s="397" t="str">
        <f>IF(OR(E325=LEGENDA!$D$28,E325=LEGENDA!$D$29,E325=LEGENDA!$D$30,E325=LEGENDA!$D$31,E325=LEGENDA!$D$32,E325=LEGENDA!$D$33,E325=LEGENDA!$D$34,E325=LEGENDA!$D$35,E325=LEGENDA!$D$36,E325=LEGENDA!$D$39),1,"")</f>
        <v/>
      </c>
      <c r="CI325" s="397" t="str">
        <f t="shared" si="189"/>
        <v/>
      </c>
      <c r="CJ325" s="397" t="str">
        <f t="shared" si="190"/>
        <v/>
      </c>
    </row>
    <row r="326" spans="1:88" s="50" customFormat="1" ht="16.2" customHeight="1" thickBot="1" x14ac:dyDescent="0.3">
      <c r="A326" s="514" t="str">
        <f>IF('ZASOBY N'!A323="","",'ZASOBY N'!A323)</f>
        <v/>
      </c>
      <c r="B326" s="515" t="str">
        <f>IF('ZASOBY N'!B323="","",'ZASOBY N'!B323)</f>
        <v/>
      </c>
      <c r="C326" s="515" t="str">
        <f>IF('ZASOBY N'!C323="","",'ZASOBY N'!C323)</f>
        <v/>
      </c>
      <c r="D326" s="516" t="str">
        <f>IF('ZASOBY N'!D323="","",'ZASOBY N'!D323)</f>
        <v/>
      </c>
      <c r="E326" s="404"/>
      <c r="F326" s="517"/>
      <c r="G326" s="518"/>
      <c r="H326" s="301"/>
      <c r="I326" s="301"/>
      <c r="J326" s="147" t="str">
        <f>IF('ZASOBY N'!$F323="","",'ZASOBY N'!$F323)</f>
        <v/>
      </c>
      <c r="K326" s="519"/>
      <c r="L326" s="520" t="str">
        <f t="shared" si="168"/>
        <v/>
      </c>
      <c r="M326" s="521"/>
      <c r="N326" s="521"/>
      <c r="O326" s="140" t="str">
        <f>IF(L326="","",IF(OR(E326=LEGENDA!$D$28,E326=LEGENDA!$D$29,E326=LEGENDA!$D$31,E326=LEGENDA!$D$38),0.15,0))</f>
        <v/>
      </c>
      <c r="P326" s="140" t="str">
        <f>IF(L326="","",IF(AND(E326=LEGENDA!$D$39,H326=""),"BRAK kol.7",IF(AND(F326=LEGENDA!$A$105,H326=""),"BRAK kol.7",IF(AND(F326=LEGENDA!$A$106,H326=""),"BRAK kol.7",IF(AND(F326=LEGENDA!$A$107,H326=""),"BRAK kol.7",IF(AND(F326=LEGENDA!$A$108,H326=""),"BRAK kol.7",IF(AND(F326=LEGENDA!$A$109,H326=""),"BRAK kol.7",L326*O326)))))))</f>
        <v/>
      </c>
      <c r="Q326" s="141" t="str">
        <f t="shared" si="159"/>
        <v/>
      </c>
      <c r="R326" s="142" t="str">
        <f t="shared" si="169"/>
        <v/>
      </c>
      <c r="S326" s="522" t="str">
        <f t="shared" si="170"/>
        <v/>
      </c>
      <c r="T326" s="431" t="str">
        <f t="shared" si="160"/>
        <v/>
      </c>
      <c r="U326" s="523"/>
      <c r="V326" s="431" t="str">
        <f t="shared" si="171"/>
        <v/>
      </c>
      <c r="W326" s="524"/>
      <c r="X326" s="302" t="str">
        <f>IF(U326="","",IF(AND(V326="",W326=""),"",IF(AND(E326=LEGENDA!$D$39,H326=""),"BRAK kol.7",IF(AND(F326=LEGENDA!$A$105,H326="",E326=LEGENDA!$D$35),V326*W326,IF(AND(F326=LEGENDA!$A$105,H326="",E326=LEGENDA!$D$36),V326*W326,IF(AND(F326=LEGENDA!$A$105,H326=""),"BRAK kol.7",IF(AND(F326=LEGENDA!$A$106,H326=""),"BRAK kol.7",IF(AND(F326=LEGENDA!$A$107,H326=""),"BRAK kol.7",IF(AND(F326=LEGENDA!$A$108,H326=""),"BRAK kol.7",IF(AND(F326=LEGENDA!$A$109,H326=""),"BRAK kol.7",IF(AND(U326&gt;0,W326=""),"Brakkol21",IF(OR(T326="Błąd kol. 7",T326="Błąd kol.8"),T326,IF(AND(H326="",I326=""),"BRAKkol7-8",V326*W326)))))))))))))</f>
        <v/>
      </c>
      <c r="Y326" s="523"/>
      <c r="Z326" s="431" t="str">
        <f t="shared" si="172"/>
        <v/>
      </c>
      <c r="AA326" s="524"/>
      <c r="AB326" s="525" t="str">
        <f>IF(OR(Y326="",Z326="",AA326=""),"",IF(AND(E326=LEGENDA!$D$39,H326=""),"BRAK kol.7",IF(AND(F326=LEGENDA!$A$105,H326=""),"BRAK kol.7",IF(AND(F326=LEGENDA!$A$106,H326=""),"BRAK kol.7",IF(AND(F326=LEGENDA!$A$107,H326=""),"BRAK kol.7",IF(AND(F326=LEGENDA!$A$108,H326=""),"BRAK kol.7",IF(AND(F326=LEGENDA!$A$109,H326=""),"BRAK kol.7",Z326*AA326)))))))</f>
        <v/>
      </c>
      <c r="AC326" s="302" t="str">
        <f t="shared" si="161"/>
        <v/>
      </c>
      <c r="AD326" s="143" t="str">
        <f>IFERROR(IF(OR(J326="",AC326=""),"",IF(AND(E326=LEGENDA!$D$39,H326="",I326=""),"BRAK kol.7",AC326*$J326)),"BRAK kol.7")</f>
        <v/>
      </c>
      <c r="AE326" s="527" t="str">
        <f t="shared" si="173"/>
        <v/>
      </c>
      <c r="AF326" s="526" t="str">
        <f t="shared" si="174"/>
        <v/>
      </c>
      <c r="AG326" s="526" t="str">
        <f t="shared" si="175"/>
        <v/>
      </c>
      <c r="AH326" s="526" t="str">
        <f t="shared" si="162"/>
        <v/>
      </c>
      <c r="AI326" s="528"/>
      <c r="AJ326" s="529"/>
      <c r="AK326" s="286" t="str">
        <f t="shared" si="163"/>
        <v/>
      </c>
      <c r="AL326" s="287" t="str">
        <f t="shared" si="176"/>
        <v/>
      </c>
      <c r="AM326" s="287" t="str">
        <f t="shared" si="177"/>
        <v/>
      </c>
      <c r="AN326" s="530" t="str">
        <f>IF('ZASOBY N'!BD323="","",'ZASOBY N'!BD323)</f>
        <v/>
      </c>
      <c r="AO326" s="531"/>
      <c r="AP326" s="333">
        <f t="shared" si="164"/>
        <v>0</v>
      </c>
      <c r="AQ326" s="333">
        <f t="shared" si="167"/>
        <v>0</v>
      </c>
      <c r="AR326" s="333">
        <f t="shared" si="167"/>
        <v>0</v>
      </c>
      <c r="AS326" s="333">
        <f t="shared" si="165"/>
        <v>0</v>
      </c>
      <c r="AT326" s="333">
        <f t="shared" si="178"/>
        <v>0</v>
      </c>
      <c r="AU326" s="333">
        <f t="shared" si="166"/>
        <v>0</v>
      </c>
      <c r="AV326" s="532" t="str">
        <f>IF(BJ326=0,"",NN!BJ326)</f>
        <v/>
      </c>
      <c r="AW326" s="460" t="str">
        <f>IF('UPR BILANS N'!W324="","",'UPR BILANS N'!W324)</f>
        <v/>
      </c>
      <c r="AX326" s="533" t="str">
        <f t="shared" si="179"/>
        <v/>
      </c>
      <c r="AY326" s="533"/>
      <c r="AZ326" s="533"/>
      <c r="BA326" s="533"/>
      <c r="BB326" s="533"/>
      <c r="BC326" s="533"/>
      <c r="BD326" s="533"/>
      <c r="BE326" s="533"/>
      <c r="BF326" s="533"/>
      <c r="BG326" s="533"/>
      <c r="BH326" s="533"/>
      <c r="BI326" s="533"/>
      <c r="BJ326" s="414">
        <f>IFERROR(IF(AND(BL326=1,BM326=1,SUMIF($C326:$C$525,$C326,$AH326:$AH$525)=$BN326),$BN326,IF($BO326&gt;0,$BO326,IF(AND(B326=B327,C326=C327,D326=D327,J326=J327),AH326+AH327,IF(AND(COUNTIF($C$13:$C325,$C326)&gt;=1,COUNTIF($D$13:$D325,$D326)&gt;=1),0,IF(AND(SUMIF($B326:$B$525,$B326,$AH326:$AH$525)&gt;$AH326,SUMIF($C326:$C$525,$C326,$AH326:$AH$525)&gt;$AH326,SUMIF($D326:$D$525,$D326,$AH326:$AH$525)&gt;$AH326),SUMIF($C326:$C$525,$C326,$BN326:$BN$525),0))))),0)</f>
        <v>0</v>
      </c>
      <c r="BK326" s="534"/>
      <c r="BL326" s="535">
        <f>COUNTIFS('ZASOBY N'!$B323:$B$525,'ZASOBY N'!$B323,'ZASOBY N'!$C323:'ZASOBY N'!$C$525,'ZASOBY N'!$C323,'ZASOBY N'!$D323:'ZASOBY N'!$D$525,'ZASOBY N'!$D323,'ZASOBY N'!$H323:'ZASOBY N'!$H$525,'ZASOBY N'!$H323 )</f>
        <v>0</v>
      </c>
      <c r="BM326" s="536">
        <f>COUNTIFS('ZASOBY N'!$B$10:$B323,'ZASOBY N'!$B323,'ZASOBY N'!$C$10:'ZASOBY N'!$C323,'ZASOBY N'!$C323,'ZASOBY N'!$D$10:'ZASOBY N'!$D323,'ZASOBY N'!$D323,'ZASOBY N'!$H$10:'ZASOBY N'!$H323,'ZASOBY N'!$H323 )</f>
        <v>0</v>
      </c>
      <c r="BN326" s="537">
        <f t="shared" si="180"/>
        <v>0</v>
      </c>
      <c r="BO326" s="538">
        <f t="shared" si="181"/>
        <v>0</v>
      </c>
      <c r="BP326" s="533"/>
      <c r="BQ326" s="533"/>
      <c r="BR326" s="533"/>
      <c r="BS326" s="533"/>
      <c r="BT326" s="533"/>
      <c r="BU326" s="533"/>
      <c r="BV326" s="533"/>
      <c r="BW326" s="539" t="str">
        <f t="shared" si="182"/>
        <v/>
      </c>
      <c r="BX326" s="439" t="str">
        <f>IF(E326=0,"",NN!E326)</f>
        <v/>
      </c>
      <c r="BY326" s="396" t="str">
        <f>IF(A326="","",NN!A326)</f>
        <v/>
      </c>
      <c r="BZ326" s="428" t="str">
        <f>IF(OR(E326=LEGENDA!$D$30,E326=LEGENDA!$D$31,E326=LEGENDA!$D$32,E326=LEGENDA!$D$33,E326=LEGENDA!$D$34,E326=LEGENDA!$D$35,E326=LEGENDA!$D$36,E326=LEGENDA!$D$37),AV326,"")</f>
        <v/>
      </c>
      <c r="CA326" s="428" t="str">
        <f>IF(OR(E326=LEGENDA!$D$30,E326=LEGENDA!$D$31,E326=LEGENDA!$D$32,E326=LEGENDA!$D$33,E326=LEGENDA!$D$34,E326=LEGENDA!$D$35,E326=LEGENDA!$D$36,E326=LEGENDA!$D$37),AG326,"")</f>
        <v/>
      </c>
      <c r="CB326" s="397" t="str">
        <f t="shared" si="183"/>
        <v/>
      </c>
      <c r="CC326" s="397" t="str">
        <f t="shared" si="184"/>
        <v/>
      </c>
      <c r="CD326" s="397" t="str">
        <f t="shared" si="185"/>
        <v/>
      </c>
      <c r="CE326" s="397" t="str">
        <f t="shared" si="186"/>
        <v/>
      </c>
      <c r="CF326" s="397" t="str">
        <f t="shared" si="187"/>
        <v/>
      </c>
      <c r="CG326" s="397" t="str">
        <f t="shared" si="188"/>
        <v/>
      </c>
      <c r="CH326" s="397" t="str">
        <f>IF(OR(E326=LEGENDA!$D$28,E326=LEGENDA!$D$29,E326=LEGENDA!$D$30,E326=LEGENDA!$D$31,E326=LEGENDA!$D$32,E326=LEGENDA!$D$33,E326=LEGENDA!$D$34,E326=LEGENDA!$D$35,E326=LEGENDA!$D$36,E326=LEGENDA!$D$39),1,"")</f>
        <v/>
      </c>
      <c r="CI326" s="397" t="str">
        <f t="shared" si="189"/>
        <v/>
      </c>
      <c r="CJ326" s="397" t="str">
        <f t="shared" si="190"/>
        <v/>
      </c>
    </row>
    <row r="327" spans="1:88" s="50" customFormat="1" ht="16.2" customHeight="1" thickBot="1" x14ac:dyDescent="0.3">
      <c r="A327" s="514" t="str">
        <f>IF('ZASOBY N'!A324="","",'ZASOBY N'!A324)</f>
        <v/>
      </c>
      <c r="B327" s="515" t="str">
        <f>IF('ZASOBY N'!B324="","",'ZASOBY N'!B324)</f>
        <v/>
      </c>
      <c r="C327" s="515" t="str">
        <f>IF('ZASOBY N'!C324="","",'ZASOBY N'!C324)</f>
        <v/>
      </c>
      <c r="D327" s="516" t="str">
        <f>IF('ZASOBY N'!D324="","",'ZASOBY N'!D324)</f>
        <v/>
      </c>
      <c r="E327" s="404"/>
      <c r="F327" s="517"/>
      <c r="G327" s="518"/>
      <c r="H327" s="301"/>
      <c r="I327" s="301"/>
      <c r="J327" s="147" t="str">
        <f>IF('ZASOBY N'!$F324="","",'ZASOBY N'!$F324)</f>
        <v/>
      </c>
      <c r="K327" s="519"/>
      <c r="L327" s="520" t="str">
        <f t="shared" si="168"/>
        <v/>
      </c>
      <c r="M327" s="521"/>
      <c r="N327" s="521"/>
      <c r="O327" s="140" t="str">
        <f>IF(L327="","",IF(OR(E327=LEGENDA!$D$28,E327=LEGENDA!$D$29,E327=LEGENDA!$D$31,E327=LEGENDA!$D$38),0.15,0))</f>
        <v/>
      </c>
      <c r="P327" s="140" t="str">
        <f>IF(L327="","",IF(AND(E327=LEGENDA!$D$39,H327=""),"BRAK kol.7",IF(AND(F327=LEGENDA!$A$105,H327=""),"BRAK kol.7",IF(AND(F327=LEGENDA!$A$106,H327=""),"BRAK kol.7",IF(AND(F327=LEGENDA!$A$107,H327=""),"BRAK kol.7",IF(AND(F327=LEGENDA!$A$108,H327=""),"BRAK kol.7",IF(AND(F327=LEGENDA!$A$109,H327=""),"BRAK kol.7",L327*O327)))))))</f>
        <v/>
      </c>
      <c r="Q327" s="141" t="str">
        <f t="shared" si="159"/>
        <v/>
      </c>
      <c r="R327" s="142" t="str">
        <f t="shared" si="169"/>
        <v/>
      </c>
      <c r="S327" s="522" t="str">
        <f t="shared" si="170"/>
        <v/>
      </c>
      <c r="T327" s="431" t="str">
        <f t="shared" si="160"/>
        <v/>
      </c>
      <c r="U327" s="523"/>
      <c r="V327" s="431" t="str">
        <f t="shared" si="171"/>
        <v/>
      </c>
      <c r="W327" s="524"/>
      <c r="X327" s="302" t="str">
        <f>IF(U327="","",IF(AND(V327="",W327=""),"",IF(AND(E327=LEGENDA!$D$39,H327=""),"BRAK kol.7",IF(AND(F327=LEGENDA!$A$105,H327="",E327=LEGENDA!$D$35),V327*W327,IF(AND(F327=LEGENDA!$A$105,H327="",E327=LEGENDA!$D$36),V327*W327,IF(AND(F327=LEGENDA!$A$105,H327=""),"BRAK kol.7",IF(AND(F327=LEGENDA!$A$106,H327=""),"BRAK kol.7",IF(AND(F327=LEGENDA!$A$107,H327=""),"BRAK kol.7",IF(AND(F327=LEGENDA!$A$108,H327=""),"BRAK kol.7",IF(AND(F327=LEGENDA!$A$109,H327=""),"BRAK kol.7",IF(AND(U327&gt;0,W327=""),"Brakkol21",IF(OR(T327="Błąd kol. 7",T327="Błąd kol.8"),T327,IF(AND(H327="",I327=""),"BRAKkol7-8",V327*W327)))))))))))))</f>
        <v/>
      </c>
      <c r="Y327" s="523"/>
      <c r="Z327" s="431" t="str">
        <f t="shared" si="172"/>
        <v/>
      </c>
      <c r="AA327" s="524"/>
      <c r="AB327" s="525" t="str">
        <f>IF(OR(Y327="",Z327="",AA327=""),"",IF(AND(E327=LEGENDA!$D$39,H327=""),"BRAK kol.7",IF(AND(F327=LEGENDA!$A$105,H327=""),"BRAK kol.7",IF(AND(F327=LEGENDA!$A$106,H327=""),"BRAK kol.7",IF(AND(F327=LEGENDA!$A$107,H327=""),"BRAK kol.7",IF(AND(F327=LEGENDA!$A$108,H327=""),"BRAK kol.7",IF(AND(F327=LEGENDA!$A$109,H327=""),"BRAK kol.7",Z327*AA327)))))))</f>
        <v/>
      </c>
      <c r="AC327" s="302" t="str">
        <f t="shared" si="161"/>
        <v/>
      </c>
      <c r="AD327" s="143" t="str">
        <f>IFERROR(IF(OR(J327="",AC327=""),"",IF(AND(E327=LEGENDA!$D$39,H327="",I327=""),"BRAK kol.7",AC327*$J327)),"BRAK kol.7")</f>
        <v/>
      </c>
      <c r="AE327" s="527" t="str">
        <f t="shared" si="173"/>
        <v/>
      </c>
      <c r="AF327" s="526" t="str">
        <f t="shared" si="174"/>
        <v/>
      </c>
      <c r="AG327" s="526" t="str">
        <f t="shared" si="175"/>
        <v/>
      </c>
      <c r="AH327" s="526" t="str">
        <f t="shared" si="162"/>
        <v/>
      </c>
      <c r="AI327" s="528"/>
      <c r="AJ327" s="529"/>
      <c r="AK327" s="286" t="str">
        <f t="shared" si="163"/>
        <v/>
      </c>
      <c r="AL327" s="287" t="str">
        <f t="shared" si="176"/>
        <v/>
      </c>
      <c r="AM327" s="287" t="str">
        <f t="shared" si="177"/>
        <v/>
      </c>
      <c r="AN327" s="530" t="str">
        <f>IF('ZASOBY N'!BD324="","",'ZASOBY N'!BD324)</f>
        <v/>
      </c>
      <c r="AO327" s="531"/>
      <c r="AP327" s="333">
        <f t="shared" si="164"/>
        <v>0</v>
      </c>
      <c r="AQ327" s="333">
        <f t="shared" si="167"/>
        <v>0</v>
      </c>
      <c r="AR327" s="333">
        <f t="shared" si="167"/>
        <v>0</v>
      </c>
      <c r="AS327" s="333">
        <f t="shared" si="165"/>
        <v>0</v>
      </c>
      <c r="AT327" s="333">
        <f t="shared" si="178"/>
        <v>0</v>
      </c>
      <c r="AU327" s="333">
        <f t="shared" si="166"/>
        <v>0</v>
      </c>
      <c r="AV327" s="532" t="str">
        <f>IF(BJ327=0,"",NN!BJ327)</f>
        <v/>
      </c>
      <c r="AW327" s="460" t="str">
        <f>IF('UPR BILANS N'!W325="","",'UPR BILANS N'!W325)</f>
        <v/>
      </c>
      <c r="AX327" s="533" t="str">
        <f t="shared" si="179"/>
        <v/>
      </c>
      <c r="AY327" s="533"/>
      <c r="AZ327" s="533"/>
      <c r="BA327" s="533"/>
      <c r="BB327" s="533"/>
      <c r="BC327" s="533"/>
      <c r="BD327" s="533"/>
      <c r="BE327" s="533"/>
      <c r="BF327" s="533"/>
      <c r="BG327" s="533"/>
      <c r="BH327" s="533"/>
      <c r="BI327" s="533"/>
      <c r="BJ327" s="414">
        <f>IFERROR(IF(AND(BL327=1,BM327=1,SUMIF($C327:$C$525,$C327,$AH327:$AH$525)=$BN327),$BN327,IF($BO327&gt;0,$BO327,IF(AND(B327=B328,C327=C328,D327=D328,J327=J328),AH327+AH328,IF(AND(COUNTIF($C$13:$C326,$C327)&gt;=1,COUNTIF($D$13:$D326,$D327)&gt;=1),0,IF(AND(SUMIF($B327:$B$525,$B327,$AH327:$AH$525)&gt;$AH327,SUMIF($C327:$C$525,$C327,$AH327:$AH$525)&gt;$AH327,SUMIF($D327:$D$525,$D327,$AH327:$AH$525)&gt;$AH327),SUMIF($C327:$C$525,$C327,$BN327:$BN$525),0))))),0)</f>
        <v>0</v>
      </c>
      <c r="BK327" s="534"/>
      <c r="BL327" s="535">
        <f>COUNTIFS('ZASOBY N'!$B324:$B$525,'ZASOBY N'!$B324,'ZASOBY N'!$C324:'ZASOBY N'!$C$525,'ZASOBY N'!$C324,'ZASOBY N'!$D324:'ZASOBY N'!$D$525,'ZASOBY N'!$D324,'ZASOBY N'!$H324:'ZASOBY N'!$H$525,'ZASOBY N'!$H324 )</f>
        <v>0</v>
      </c>
      <c r="BM327" s="536">
        <f>COUNTIFS('ZASOBY N'!$B$10:$B324,'ZASOBY N'!$B324,'ZASOBY N'!$C$10:'ZASOBY N'!$C324,'ZASOBY N'!$C324,'ZASOBY N'!$D$10:'ZASOBY N'!$D324,'ZASOBY N'!$D324,'ZASOBY N'!$H$10:'ZASOBY N'!$H324,'ZASOBY N'!$H324 )</f>
        <v>0</v>
      </c>
      <c r="BN327" s="537">
        <f t="shared" si="180"/>
        <v>0</v>
      </c>
      <c r="BO327" s="538">
        <f t="shared" si="181"/>
        <v>0</v>
      </c>
      <c r="BP327" s="533"/>
      <c r="BQ327" s="533"/>
      <c r="BR327" s="533"/>
      <c r="BS327" s="533"/>
      <c r="BT327" s="533"/>
      <c r="BU327" s="533"/>
      <c r="BV327" s="533"/>
      <c r="BW327" s="539" t="str">
        <f t="shared" si="182"/>
        <v/>
      </c>
      <c r="BX327" s="439" t="str">
        <f>IF(E327=0,"",NN!E327)</f>
        <v/>
      </c>
      <c r="BY327" s="396" t="str">
        <f>IF(A327="","",NN!A327)</f>
        <v/>
      </c>
      <c r="BZ327" s="428" t="str">
        <f>IF(OR(E327=LEGENDA!$D$30,E327=LEGENDA!$D$31,E327=LEGENDA!$D$32,E327=LEGENDA!$D$33,E327=LEGENDA!$D$34,E327=LEGENDA!$D$35,E327=LEGENDA!$D$36,E327=LEGENDA!$D$37),AV327,"")</f>
        <v/>
      </c>
      <c r="CA327" s="428" t="str">
        <f>IF(OR(E327=LEGENDA!$D$30,E327=LEGENDA!$D$31,E327=LEGENDA!$D$32,E327=LEGENDA!$D$33,E327=LEGENDA!$D$34,E327=LEGENDA!$D$35,E327=LEGENDA!$D$36,E327=LEGENDA!$D$37),AG327,"")</f>
        <v/>
      </c>
      <c r="CB327" s="397" t="str">
        <f t="shared" si="183"/>
        <v/>
      </c>
      <c r="CC327" s="397" t="str">
        <f t="shared" si="184"/>
        <v/>
      </c>
      <c r="CD327" s="397" t="str">
        <f t="shared" si="185"/>
        <v/>
      </c>
      <c r="CE327" s="397" t="str">
        <f t="shared" si="186"/>
        <v/>
      </c>
      <c r="CF327" s="397" t="str">
        <f t="shared" si="187"/>
        <v/>
      </c>
      <c r="CG327" s="397" t="str">
        <f t="shared" si="188"/>
        <v/>
      </c>
      <c r="CH327" s="397" t="str">
        <f>IF(OR(E327=LEGENDA!$D$28,E327=LEGENDA!$D$29,E327=LEGENDA!$D$30,E327=LEGENDA!$D$31,E327=LEGENDA!$D$32,E327=LEGENDA!$D$33,E327=LEGENDA!$D$34,E327=LEGENDA!$D$35,E327=LEGENDA!$D$36,E327=LEGENDA!$D$39),1,"")</f>
        <v/>
      </c>
      <c r="CI327" s="397" t="str">
        <f t="shared" si="189"/>
        <v/>
      </c>
      <c r="CJ327" s="397" t="str">
        <f t="shared" si="190"/>
        <v/>
      </c>
    </row>
    <row r="328" spans="1:88" s="50" customFormat="1" ht="16.2" customHeight="1" thickBot="1" x14ac:dyDescent="0.3">
      <c r="A328" s="514" t="str">
        <f>IF('ZASOBY N'!A325="","",'ZASOBY N'!A325)</f>
        <v/>
      </c>
      <c r="B328" s="515" t="str">
        <f>IF('ZASOBY N'!B325="","",'ZASOBY N'!B325)</f>
        <v/>
      </c>
      <c r="C328" s="515" t="str">
        <f>IF('ZASOBY N'!C325="","",'ZASOBY N'!C325)</f>
        <v/>
      </c>
      <c r="D328" s="516" t="str">
        <f>IF('ZASOBY N'!D325="","",'ZASOBY N'!D325)</f>
        <v/>
      </c>
      <c r="E328" s="404"/>
      <c r="F328" s="517"/>
      <c r="G328" s="518"/>
      <c r="H328" s="301"/>
      <c r="I328" s="301"/>
      <c r="J328" s="147" t="str">
        <f>IF('ZASOBY N'!$F325="","",'ZASOBY N'!$F325)</f>
        <v/>
      </c>
      <c r="K328" s="519"/>
      <c r="L328" s="520" t="str">
        <f t="shared" si="168"/>
        <v/>
      </c>
      <c r="M328" s="521"/>
      <c r="N328" s="521"/>
      <c r="O328" s="140" t="str">
        <f>IF(L328="","",IF(OR(E328=LEGENDA!$D$28,E328=LEGENDA!$D$29,E328=LEGENDA!$D$31,E328=LEGENDA!$D$38),0.15,0))</f>
        <v/>
      </c>
      <c r="P328" s="140" t="str">
        <f>IF(L328="","",IF(AND(E328=LEGENDA!$D$39,H328=""),"BRAK kol.7",IF(AND(F328=LEGENDA!$A$105,H328=""),"BRAK kol.7",IF(AND(F328=LEGENDA!$A$106,H328=""),"BRAK kol.7",IF(AND(F328=LEGENDA!$A$107,H328=""),"BRAK kol.7",IF(AND(F328=LEGENDA!$A$108,H328=""),"BRAK kol.7",IF(AND(F328=LEGENDA!$A$109,H328=""),"BRAK kol.7",L328*O328)))))))</f>
        <v/>
      </c>
      <c r="Q328" s="141" t="str">
        <f t="shared" si="159"/>
        <v/>
      </c>
      <c r="R328" s="142" t="str">
        <f t="shared" si="169"/>
        <v/>
      </c>
      <c r="S328" s="522" t="str">
        <f t="shared" si="170"/>
        <v/>
      </c>
      <c r="T328" s="431" t="str">
        <f t="shared" si="160"/>
        <v/>
      </c>
      <c r="U328" s="523"/>
      <c r="V328" s="431" t="str">
        <f t="shared" si="171"/>
        <v/>
      </c>
      <c r="W328" s="524"/>
      <c r="X328" s="302" t="str">
        <f>IF(U328="","",IF(AND(V328="",W328=""),"",IF(AND(E328=LEGENDA!$D$39,H328=""),"BRAK kol.7",IF(AND(F328=LEGENDA!$A$105,H328="",E328=LEGENDA!$D$35),V328*W328,IF(AND(F328=LEGENDA!$A$105,H328="",E328=LEGENDA!$D$36),V328*W328,IF(AND(F328=LEGENDA!$A$105,H328=""),"BRAK kol.7",IF(AND(F328=LEGENDA!$A$106,H328=""),"BRAK kol.7",IF(AND(F328=LEGENDA!$A$107,H328=""),"BRAK kol.7",IF(AND(F328=LEGENDA!$A$108,H328=""),"BRAK kol.7",IF(AND(F328=LEGENDA!$A$109,H328=""),"BRAK kol.7",IF(AND(U328&gt;0,W328=""),"Brakkol21",IF(OR(T328="Błąd kol. 7",T328="Błąd kol.8"),T328,IF(AND(H328="",I328=""),"BRAKkol7-8",V328*W328)))))))))))))</f>
        <v/>
      </c>
      <c r="Y328" s="523"/>
      <c r="Z328" s="431" t="str">
        <f t="shared" si="172"/>
        <v/>
      </c>
      <c r="AA328" s="524"/>
      <c r="AB328" s="525" t="str">
        <f>IF(OR(Y328="",Z328="",AA328=""),"",IF(AND(E328=LEGENDA!$D$39,H328=""),"BRAK kol.7",IF(AND(F328=LEGENDA!$A$105,H328=""),"BRAK kol.7",IF(AND(F328=LEGENDA!$A$106,H328=""),"BRAK kol.7",IF(AND(F328=LEGENDA!$A$107,H328=""),"BRAK kol.7",IF(AND(F328=LEGENDA!$A$108,H328=""),"BRAK kol.7",IF(AND(F328=LEGENDA!$A$109,H328=""),"BRAK kol.7",Z328*AA328)))))))</f>
        <v/>
      </c>
      <c r="AC328" s="302" t="str">
        <f t="shared" si="161"/>
        <v/>
      </c>
      <c r="AD328" s="143" t="str">
        <f>IFERROR(IF(OR(J328="",AC328=""),"",IF(AND(E328=LEGENDA!$D$39,H328="",I328=""),"BRAK kol.7",AC328*$J328)),"BRAK kol.7")</f>
        <v/>
      </c>
      <c r="AE328" s="527" t="str">
        <f t="shared" si="173"/>
        <v/>
      </c>
      <c r="AF328" s="526" t="str">
        <f t="shared" si="174"/>
        <v/>
      </c>
      <c r="AG328" s="526" t="str">
        <f t="shared" si="175"/>
        <v/>
      </c>
      <c r="AH328" s="526" t="str">
        <f t="shared" si="162"/>
        <v/>
      </c>
      <c r="AI328" s="528"/>
      <c r="AJ328" s="529"/>
      <c r="AK328" s="286" t="str">
        <f t="shared" si="163"/>
        <v/>
      </c>
      <c r="AL328" s="287" t="str">
        <f t="shared" si="176"/>
        <v/>
      </c>
      <c r="AM328" s="287" t="str">
        <f t="shared" si="177"/>
        <v/>
      </c>
      <c r="AN328" s="530" t="str">
        <f>IF('ZASOBY N'!BD325="","",'ZASOBY N'!BD325)</f>
        <v/>
      </c>
      <c r="AO328" s="531"/>
      <c r="AP328" s="333">
        <f t="shared" si="164"/>
        <v>0</v>
      </c>
      <c r="AQ328" s="333">
        <f t="shared" si="167"/>
        <v>0</v>
      </c>
      <c r="AR328" s="333">
        <f t="shared" si="167"/>
        <v>0</v>
      </c>
      <c r="AS328" s="333">
        <f t="shared" si="165"/>
        <v>0</v>
      </c>
      <c r="AT328" s="333">
        <f t="shared" si="178"/>
        <v>0</v>
      </c>
      <c r="AU328" s="333">
        <f t="shared" si="166"/>
        <v>0</v>
      </c>
      <c r="AV328" s="532" t="str">
        <f>IF(BJ328=0,"",NN!BJ328)</f>
        <v/>
      </c>
      <c r="AW328" s="460" t="str">
        <f>IF('UPR BILANS N'!W326="","",'UPR BILANS N'!W326)</f>
        <v/>
      </c>
      <c r="AX328" s="533" t="str">
        <f t="shared" si="179"/>
        <v/>
      </c>
      <c r="AY328" s="533"/>
      <c r="AZ328" s="533"/>
      <c r="BA328" s="533"/>
      <c r="BB328" s="533"/>
      <c r="BC328" s="533"/>
      <c r="BD328" s="533"/>
      <c r="BE328" s="533"/>
      <c r="BF328" s="533"/>
      <c r="BG328" s="533"/>
      <c r="BH328" s="533"/>
      <c r="BI328" s="533"/>
      <c r="BJ328" s="414">
        <f>IFERROR(IF(AND(BL328=1,BM328=1,SUMIF($C328:$C$525,$C328,$AH328:$AH$525)=$BN328),$BN328,IF($BO328&gt;0,$BO328,IF(AND(B328=B329,C328=C329,D328=D329,J328=J329),AH328+AH329,IF(AND(COUNTIF($C$13:$C327,$C328)&gt;=1,COUNTIF($D$13:$D327,$D328)&gt;=1),0,IF(AND(SUMIF($B328:$B$525,$B328,$AH328:$AH$525)&gt;$AH328,SUMIF($C328:$C$525,$C328,$AH328:$AH$525)&gt;$AH328,SUMIF($D328:$D$525,$D328,$AH328:$AH$525)&gt;$AH328),SUMIF($C328:$C$525,$C328,$BN328:$BN$525),0))))),0)</f>
        <v>0</v>
      </c>
      <c r="BK328" s="534"/>
      <c r="BL328" s="535">
        <f>COUNTIFS('ZASOBY N'!$B325:$B$525,'ZASOBY N'!$B325,'ZASOBY N'!$C325:'ZASOBY N'!$C$525,'ZASOBY N'!$C325,'ZASOBY N'!$D325:'ZASOBY N'!$D$525,'ZASOBY N'!$D325,'ZASOBY N'!$H325:'ZASOBY N'!$H$525,'ZASOBY N'!$H325 )</f>
        <v>0</v>
      </c>
      <c r="BM328" s="536">
        <f>COUNTIFS('ZASOBY N'!$B$10:$B325,'ZASOBY N'!$B325,'ZASOBY N'!$C$10:'ZASOBY N'!$C325,'ZASOBY N'!$C325,'ZASOBY N'!$D$10:'ZASOBY N'!$D325,'ZASOBY N'!$D325,'ZASOBY N'!$H$10:'ZASOBY N'!$H325,'ZASOBY N'!$H325 )</f>
        <v>0</v>
      </c>
      <c r="BN328" s="537">
        <f t="shared" si="180"/>
        <v>0</v>
      </c>
      <c r="BO328" s="538">
        <f t="shared" si="181"/>
        <v>0</v>
      </c>
      <c r="BP328" s="533"/>
      <c r="BQ328" s="533"/>
      <c r="BR328" s="533"/>
      <c r="BS328" s="533"/>
      <c r="BT328" s="533"/>
      <c r="BU328" s="533"/>
      <c r="BV328" s="533"/>
      <c r="BW328" s="539" t="str">
        <f t="shared" si="182"/>
        <v/>
      </c>
      <c r="BX328" s="439" t="str">
        <f>IF(E328=0,"",NN!E328)</f>
        <v/>
      </c>
      <c r="BY328" s="396" t="str">
        <f>IF(A328="","",NN!A328)</f>
        <v/>
      </c>
      <c r="BZ328" s="428" t="str">
        <f>IF(OR(E328=LEGENDA!$D$30,E328=LEGENDA!$D$31,E328=LEGENDA!$D$32,E328=LEGENDA!$D$33,E328=LEGENDA!$D$34,E328=LEGENDA!$D$35,E328=LEGENDA!$D$36,E328=LEGENDA!$D$37),AV328,"")</f>
        <v/>
      </c>
      <c r="CA328" s="428" t="str">
        <f>IF(OR(E328=LEGENDA!$D$30,E328=LEGENDA!$D$31,E328=LEGENDA!$D$32,E328=LEGENDA!$D$33,E328=LEGENDA!$D$34,E328=LEGENDA!$D$35,E328=LEGENDA!$D$36,E328=LEGENDA!$D$37),AG328,"")</f>
        <v/>
      </c>
      <c r="CB328" s="397" t="str">
        <f t="shared" si="183"/>
        <v/>
      </c>
      <c r="CC328" s="397" t="str">
        <f t="shared" si="184"/>
        <v/>
      </c>
      <c r="CD328" s="397" t="str">
        <f t="shared" si="185"/>
        <v/>
      </c>
      <c r="CE328" s="397" t="str">
        <f t="shared" si="186"/>
        <v/>
      </c>
      <c r="CF328" s="397" t="str">
        <f t="shared" si="187"/>
        <v/>
      </c>
      <c r="CG328" s="397" t="str">
        <f t="shared" si="188"/>
        <v/>
      </c>
      <c r="CH328" s="397" t="str">
        <f>IF(OR(E328=LEGENDA!$D$28,E328=LEGENDA!$D$29,E328=LEGENDA!$D$30,E328=LEGENDA!$D$31,E328=LEGENDA!$D$32,E328=LEGENDA!$D$33,E328=LEGENDA!$D$34,E328=LEGENDA!$D$35,E328=LEGENDA!$D$36,E328=LEGENDA!$D$39),1,"")</f>
        <v/>
      </c>
      <c r="CI328" s="397" t="str">
        <f t="shared" si="189"/>
        <v/>
      </c>
      <c r="CJ328" s="397" t="str">
        <f t="shared" si="190"/>
        <v/>
      </c>
    </row>
    <row r="329" spans="1:88" s="50" customFormat="1" ht="16.2" customHeight="1" thickBot="1" x14ac:dyDescent="0.3">
      <c r="A329" s="514" t="str">
        <f>IF('ZASOBY N'!A326="","",'ZASOBY N'!A326)</f>
        <v/>
      </c>
      <c r="B329" s="515" t="str">
        <f>IF('ZASOBY N'!B326="","",'ZASOBY N'!B326)</f>
        <v/>
      </c>
      <c r="C329" s="515" t="str">
        <f>IF('ZASOBY N'!C326="","",'ZASOBY N'!C326)</f>
        <v/>
      </c>
      <c r="D329" s="516" t="str">
        <f>IF('ZASOBY N'!D326="","",'ZASOBY N'!D326)</f>
        <v/>
      </c>
      <c r="E329" s="404"/>
      <c r="F329" s="517"/>
      <c r="G329" s="518"/>
      <c r="H329" s="301"/>
      <c r="I329" s="301"/>
      <c r="J329" s="147" t="str">
        <f>IF('ZASOBY N'!$F326="","",'ZASOBY N'!$F326)</f>
        <v/>
      </c>
      <c r="K329" s="519"/>
      <c r="L329" s="520" t="str">
        <f t="shared" si="168"/>
        <v/>
      </c>
      <c r="M329" s="521"/>
      <c r="N329" s="521"/>
      <c r="O329" s="140" t="str">
        <f>IF(L329="","",IF(OR(E329=LEGENDA!$D$28,E329=LEGENDA!$D$29,E329=LEGENDA!$D$31,E329=LEGENDA!$D$38),0.15,0))</f>
        <v/>
      </c>
      <c r="P329" s="140" t="str">
        <f>IF(L329="","",IF(AND(E329=LEGENDA!$D$39,H329=""),"BRAK kol.7",IF(AND(F329=LEGENDA!$A$105,H329=""),"BRAK kol.7",IF(AND(F329=LEGENDA!$A$106,H329=""),"BRAK kol.7",IF(AND(F329=LEGENDA!$A$107,H329=""),"BRAK kol.7",IF(AND(F329=LEGENDA!$A$108,H329=""),"BRAK kol.7",IF(AND(F329=LEGENDA!$A$109,H329=""),"BRAK kol.7",L329*O329)))))))</f>
        <v/>
      </c>
      <c r="Q329" s="141" t="str">
        <f t="shared" si="159"/>
        <v/>
      </c>
      <c r="R329" s="142" t="str">
        <f t="shared" si="169"/>
        <v/>
      </c>
      <c r="S329" s="522" t="str">
        <f t="shared" si="170"/>
        <v/>
      </c>
      <c r="T329" s="431" t="str">
        <f t="shared" si="160"/>
        <v/>
      </c>
      <c r="U329" s="523"/>
      <c r="V329" s="431" t="str">
        <f t="shared" si="171"/>
        <v/>
      </c>
      <c r="W329" s="524"/>
      <c r="X329" s="302" t="str">
        <f>IF(U329="","",IF(AND(V329="",W329=""),"",IF(AND(E329=LEGENDA!$D$39,H329=""),"BRAK kol.7",IF(AND(F329=LEGENDA!$A$105,H329="",E329=LEGENDA!$D$35),V329*W329,IF(AND(F329=LEGENDA!$A$105,H329="",E329=LEGENDA!$D$36),V329*W329,IF(AND(F329=LEGENDA!$A$105,H329=""),"BRAK kol.7",IF(AND(F329=LEGENDA!$A$106,H329=""),"BRAK kol.7",IF(AND(F329=LEGENDA!$A$107,H329=""),"BRAK kol.7",IF(AND(F329=LEGENDA!$A$108,H329=""),"BRAK kol.7",IF(AND(F329=LEGENDA!$A$109,H329=""),"BRAK kol.7",IF(AND(U329&gt;0,W329=""),"Brakkol21",IF(OR(T329="Błąd kol. 7",T329="Błąd kol.8"),T329,IF(AND(H329="",I329=""),"BRAKkol7-8",V329*W329)))))))))))))</f>
        <v/>
      </c>
      <c r="Y329" s="523"/>
      <c r="Z329" s="431" t="str">
        <f t="shared" si="172"/>
        <v/>
      </c>
      <c r="AA329" s="524"/>
      <c r="AB329" s="525" t="str">
        <f>IF(OR(Y329="",Z329="",AA329=""),"",IF(AND(E329=LEGENDA!$D$39,H329=""),"BRAK kol.7",IF(AND(F329=LEGENDA!$A$105,H329=""),"BRAK kol.7",IF(AND(F329=LEGENDA!$A$106,H329=""),"BRAK kol.7",IF(AND(F329=LEGENDA!$A$107,H329=""),"BRAK kol.7",IF(AND(F329=LEGENDA!$A$108,H329=""),"BRAK kol.7",IF(AND(F329=LEGENDA!$A$109,H329=""),"BRAK kol.7",Z329*AA329)))))))</f>
        <v/>
      </c>
      <c r="AC329" s="302" t="str">
        <f t="shared" si="161"/>
        <v/>
      </c>
      <c r="AD329" s="143" t="str">
        <f>IFERROR(IF(OR(J329="",AC329=""),"",IF(AND(E329=LEGENDA!$D$39,H329="",I329=""),"BRAK kol.7",AC329*$J329)),"BRAK kol.7")</f>
        <v/>
      </c>
      <c r="AE329" s="527" t="str">
        <f t="shared" si="173"/>
        <v/>
      </c>
      <c r="AF329" s="526" t="str">
        <f t="shared" si="174"/>
        <v/>
      </c>
      <c r="AG329" s="526" t="str">
        <f t="shared" si="175"/>
        <v/>
      </c>
      <c r="AH329" s="526" t="str">
        <f t="shared" si="162"/>
        <v/>
      </c>
      <c r="AI329" s="528"/>
      <c r="AJ329" s="529"/>
      <c r="AK329" s="286" t="str">
        <f t="shared" si="163"/>
        <v/>
      </c>
      <c r="AL329" s="287" t="str">
        <f t="shared" si="176"/>
        <v/>
      </c>
      <c r="AM329" s="287" t="str">
        <f t="shared" si="177"/>
        <v/>
      </c>
      <c r="AN329" s="530" t="str">
        <f>IF('ZASOBY N'!BD326="","",'ZASOBY N'!BD326)</f>
        <v/>
      </c>
      <c r="AO329" s="531"/>
      <c r="AP329" s="333">
        <f t="shared" si="164"/>
        <v>0</v>
      </c>
      <c r="AQ329" s="333">
        <f t="shared" si="167"/>
        <v>0</v>
      </c>
      <c r="AR329" s="333">
        <f t="shared" si="167"/>
        <v>0</v>
      </c>
      <c r="AS329" s="333">
        <f t="shared" si="165"/>
        <v>0</v>
      </c>
      <c r="AT329" s="333">
        <f t="shared" si="178"/>
        <v>0</v>
      </c>
      <c r="AU329" s="333">
        <f t="shared" si="166"/>
        <v>0</v>
      </c>
      <c r="AV329" s="532" t="str">
        <f>IF(BJ329=0,"",NN!BJ329)</f>
        <v/>
      </c>
      <c r="AW329" s="460" t="str">
        <f>IF('UPR BILANS N'!W327="","",'UPR BILANS N'!W327)</f>
        <v/>
      </c>
      <c r="AX329" s="533" t="str">
        <f t="shared" si="179"/>
        <v/>
      </c>
      <c r="AY329" s="533"/>
      <c r="AZ329" s="533"/>
      <c r="BA329" s="533"/>
      <c r="BB329" s="533"/>
      <c r="BC329" s="533"/>
      <c r="BD329" s="533"/>
      <c r="BE329" s="533"/>
      <c r="BF329" s="533"/>
      <c r="BG329" s="533"/>
      <c r="BH329" s="533"/>
      <c r="BI329" s="533"/>
      <c r="BJ329" s="414">
        <f>IFERROR(IF(AND(BL329=1,BM329=1,SUMIF($C329:$C$525,$C329,$AH329:$AH$525)=$BN329),$BN329,IF($BO329&gt;0,$BO329,IF(AND(B329=B330,C329=C330,D329=D330,J329=J330),AH329+AH330,IF(AND(COUNTIF($C$13:$C328,$C329)&gt;=1,COUNTIF($D$13:$D328,$D329)&gt;=1),0,IF(AND(SUMIF($B329:$B$525,$B329,$AH329:$AH$525)&gt;$AH329,SUMIF($C329:$C$525,$C329,$AH329:$AH$525)&gt;$AH329,SUMIF($D329:$D$525,$D329,$AH329:$AH$525)&gt;$AH329),SUMIF($C329:$C$525,$C329,$BN329:$BN$525),0))))),0)</f>
        <v>0</v>
      </c>
      <c r="BK329" s="534"/>
      <c r="BL329" s="535">
        <f>COUNTIFS('ZASOBY N'!$B326:$B$525,'ZASOBY N'!$B326,'ZASOBY N'!$C326:'ZASOBY N'!$C$525,'ZASOBY N'!$C326,'ZASOBY N'!$D326:'ZASOBY N'!$D$525,'ZASOBY N'!$D326,'ZASOBY N'!$H326:'ZASOBY N'!$H$525,'ZASOBY N'!$H326 )</f>
        <v>0</v>
      </c>
      <c r="BM329" s="536">
        <f>COUNTIFS('ZASOBY N'!$B$10:$B326,'ZASOBY N'!$B326,'ZASOBY N'!$C$10:'ZASOBY N'!$C326,'ZASOBY N'!$C326,'ZASOBY N'!$D$10:'ZASOBY N'!$D326,'ZASOBY N'!$D326,'ZASOBY N'!$H$10:'ZASOBY N'!$H326,'ZASOBY N'!$H326 )</f>
        <v>0</v>
      </c>
      <c r="BN329" s="537">
        <f t="shared" si="180"/>
        <v>0</v>
      </c>
      <c r="BO329" s="538">
        <f t="shared" si="181"/>
        <v>0</v>
      </c>
      <c r="BP329" s="533"/>
      <c r="BQ329" s="533"/>
      <c r="BR329" s="533"/>
      <c r="BS329" s="533"/>
      <c r="BT329" s="533"/>
      <c r="BU329" s="533"/>
      <c r="BV329" s="533"/>
      <c r="BW329" s="539" t="str">
        <f t="shared" si="182"/>
        <v/>
      </c>
      <c r="BX329" s="439" t="str">
        <f>IF(E329=0,"",NN!E329)</f>
        <v/>
      </c>
      <c r="BY329" s="396" t="str">
        <f>IF(A329="","",NN!A329)</f>
        <v/>
      </c>
      <c r="BZ329" s="428" t="str">
        <f>IF(OR(E329=LEGENDA!$D$30,E329=LEGENDA!$D$31,E329=LEGENDA!$D$32,E329=LEGENDA!$D$33,E329=LEGENDA!$D$34,E329=LEGENDA!$D$35,E329=LEGENDA!$D$36,E329=LEGENDA!$D$37),AV329,"")</f>
        <v/>
      </c>
      <c r="CA329" s="428" t="str">
        <f>IF(OR(E329=LEGENDA!$D$30,E329=LEGENDA!$D$31,E329=LEGENDA!$D$32,E329=LEGENDA!$D$33,E329=LEGENDA!$D$34,E329=LEGENDA!$D$35,E329=LEGENDA!$D$36,E329=LEGENDA!$D$37),AG329,"")</f>
        <v/>
      </c>
      <c r="CB329" s="397" t="str">
        <f t="shared" si="183"/>
        <v/>
      </c>
      <c r="CC329" s="397" t="str">
        <f t="shared" si="184"/>
        <v/>
      </c>
      <c r="CD329" s="397" t="str">
        <f t="shared" si="185"/>
        <v/>
      </c>
      <c r="CE329" s="397" t="str">
        <f t="shared" si="186"/>
        <v/>
      </c>
      <c r="CF329" s="397" t="str">
        <f t="shared" si="187"/>
        <v/>
      </c>
      <c r="CG329" s="397" t="str">
        <f t="shared" si="188"/>
        <v/>
      </c>
      <c r="CH329" s="397" t="str">
        <f>IF(OR(E329=LEGENDA!$D$28,E329=LEGENDA!$D$29,E329=LEGENDA!$D$30,E329=LEGENDA!$D$31,E329=LEGENDA!$D$32,E329=LEGENDA!$D$33,E329=LEGENDA!$D$34,E329=LEGENDA!$D$35,E329=LEGENDA!$D$36,E329=LEGENDA!$D$39),1,"")</f>
        <v/>
      </c>
      <c r="CI329" s="397" t="str">
        <f t="shared" si="189"/>
        <v/>
      </c>
      <c r="CJ329" s="397" t="str">
        <f t="shared" si="190"/>
        <v/>
      </c>
    </row>
    <row r="330" spans="1:88" s="50" customFormat="1" ht="16.2" customHeight="1" thickBot="1" x14ac:dyDescent="0.3">
      <c r="A330" s="514" t="str">
        <f>IF('ZASOBY N'!A327="","",'ZASOBY N'!A327)</f>
        <v/>
      </c>
      <c r="B330" s="515" t="str">
        <f>IF('ZASOBY N'!B327="","",'ZASOBY N'!B327)</f>
        <v/>
      </c>
      <c r="C330" s="515" t="str">
        <f>IF('ZASOBY N'!C327="","",'ZASOBY N'!C327)</f>
        <v/>
      </c>
      <c r="D330" s="516" t="str">
        <f>IF('ZASOBY N'!D327="","",'ZASOBY N'!D327)</f>
        <v/>
      </c>
      <c r="E330" s="404"/>
      <c r="F330" s="517"/>
      <c r="G330" s="518"/>
      <c r="H330" s="301"/>
      <c r="I330" s="301"/>
      <c r="J330" s="147" t="str">
        <f>IF('ZASOBY N'!$F327="","",'ZASOBY N'!$F327)</f>
        <v/>
      </c>
      <c r="K330" s="519"/>
      <c r="L330" s="520" t="str">
        <f t="shared" si="168"/>
        <v/>
      </c>
      <c r="M330" s="521"/>
      <c r="N330" s="521"/>
      <c r="O330" s="140" t="str">
        <f>IF(L330="","",IF(OR(E330=LEGENDA!$D$28,E330=LEGENDA!$D$29,E330=LEGENDA!$D$31,E330=LEGENDA!$D$38),0.15,0))</f>
        <v/>
      </c>
      <c r="P330" s="140" t="str">
        <f>IF(L330="","",IF(AND(E330=LEGENDA!$D$39,H330=""),"BRAK kol.7",IF(AND(F330=LEGENDA!$A$105,H330=""),"BRAK kol.7",IF(AND(F330=LEGENDA!$A$106,H330=""),"BRAK kol.7",IF(AND(F330=LEGENDA!$A$107,H330=""),"BRAK kol.7",IF(AND(F330=LEGENDA!$A$108,H330=""),"BRAK kol.7",IF(AND(F330=LEGENDA!$A$109,H330=""),"BRAK kol.7",L330*O330)))))))</f>
        <v/>
      </c>
      <c r="Q330" s="141" t="str">
        <f t="shared" si="159"/>
        <v/>
      </c>
      <c r="R330" s="142" t="str">
        <f t="shared" si="169"/>
        <v/>
      </c>
      <c r="S330" s="522" t="str">
        <f t="shared" si="170"/>
        <v/>
      </c>
      <c r="T330" s="431" t="str">
        <f t="shared" si="160"/>
        <v/>
      </c>
      <c r="U330" s="523"/>
      <c r="V330" s="431" t="str">
        <f t="shared" si="171"/>
        <v/>
      </c>
      <c r="W330" s="524"/>
      <c r="X330" s="302" t="str">
        <f>IF(U330="","",IF(AND(V330="",W330=""),"",IF(AND(E330=LEGENDA!$D$39,H330=""),"BRAK kol.7",IF(AND(F330=LEGENDA!$A$105,H330="",E330=LEGENDA!$D$35),V330*W330,IF(AND(F330=LEGENDA!$A$105,H330="",E330=LEGENDA!$D$36),V330*W330,IF(AND(F330=LEGENDA!$A$105,H330=""),"BRAK kol.7",IF(AND(F330=LEGENDA!$A$106,H330=""),"BRAK kol.7",IF(AND(F330=LEGENDA!$A$107,H330=""),"BRAK kol.7",IF(AND(F330=LEGENDA!$A$108,H330=""),"BRAK kol.7",IF(AND(F330=LEGENDA!$A$109,H330=""),"BRAK kol.7",IF(AND(U330&gt;0,W330=""),"Brakkol21",IF(OR(T330="Błąd kol. 7",T330="Błąd kol.8"),T330,IF(AND(H330="",I330=""),"BRAKkol7-8",V330*W330)))))))))))))</f>
        <v/>
      </c>
      <c r="Y330" s="523"/>
      <c r="Z330" s="431" t="str">
        <f t="shared" si="172"/>
        <v/>
      </c>
      <c r="AA330" s="524"/>
      <c r="AB330" s="525" t="str">
        <f>IF(OR(Y330="",Z330="",AA330=""),"",IF(AND(E330=LEGENDA!$D$39,H330=""),"BRAK kol.7",IF(AND(F330=LEGENDA!$A$105,H330=""),"BRAK kol.7",IF(AND(F330=LEGENDA!$A$106,H330=""),"BRAK kol.7",IF(AND(F330=LEGENDA!$A$107,H330=""),"BRAK kol.7",IF(AND(F330=LEGENDA!$A$108,H330=""),"BRAK kol.7",IF(AND(F330=LEGENDA!$A$109,H330=""),"BRAK kol.7",Z330*AA330)))))))</f>
        <v/>
      </c>
      <c r="AC330" s="302" t="str">
        <f t="shared" si="161"/>
        <v/>
      </c>
      <c r="AD330" s="143" t="str">
        <f>IFERROR(IF(OR(J330="",AC330=""),"",IF(AND(E330=LEGENDA!$D$39,H330="",I330=""),"BRAK kol.7",AC330*$J330)),"BRAK kol.7")</f>
        <v/>
      </c>
      <c r="AE330" s="527" t="str">
        <f t="shared" si="173"/>
        <v/>
      </c>
      <c r="AF330" s="526" t="str">
        <f t="shared" si="174"/>
        <v/>
      </c>
      <c r="AG330" s="526" t="str">
        <f t="shared" si="175"/>
        <v/>
      </c>
      <c r="AH330" s="526" t="str">
        <f t="shared" si="162"/>
        <v/>
      </c>
      <c r="AI330" s="528"/>
      <c r="AJ330" s="529"/>
      <c r="AK330" s="286" t="str">
        <f t="shared" si="163"/>
        <v/>
      </c>
      <c r="AL330" s="287" t="str">
        <f t="shared" si="176"/>
        <v/>
      </c>
      <c r="AM330" s="287" t="str">
        <f t="shared" si="177"/>
        <v/>
      </c>
      <c r="AN330" s="530" t="str">
        <f>IF('ZASOBY N'!BD327="","",'ZASOBY N'!BD327)</f>
        <v/>
      </c>
      <c r="AO330" s="531"/>
      <c r="AP330" s="333">
        <f t="shared" si="164"/>
        <v>0</v>
      </c>
      <c r="AQ330" s="333">
        <f t="shared" si="167"/>
        <v>0</v>
      </c>
      <c r="AR330" s="333">
        <f t="shared" si="167"/>
        <v>0</v>
      </c>
      <c r="AS330" s="333">
        <f t="shared" si="165"/>
        <v>0</v>
      </c>
      <c r="AT330" s="333">
        <f t="shared" si="178"/>
        <v>0</v>
      </c>
      <c r="AU330" s="333">
        <f t="shared" si="166"/>
        <v>0</v>
      </c>
      <c r="AV330" s="532" t="str">
        <f>IF(BJ330=0,"",NN!BJ330)</f>
        <v/>
      </c>
      <c r="AW330" s="460" t="str">
        <f>IF('UPR BILANS N'!W328="","",'UPR BILANS N'!W328)</f>
        <v/>
      </c>
      <c r="AX330" s="533" t="str">
        <f t="shared" si="179"/>
        <v/>
      </c>
      <c r="AY330" s="533"/>
      <c r="AZ330" s="533"/>
      <c r="BA330" s="533"/>
      <c r="BB330" s="533"/>
      <c r="BC330" s="533"/>
      <c r="BD330" s="533"/>
      <c r="BE330" s="533"/>
      <c r="BF330" s="533"/>
      <c r="BG330" s="533"/>
      <c r="BH330" s="533"/>
      <c r="BI330" s="533"/>
      <c r="BJ330" s="414">
        <f>IFERROR(IF(AND(BL330=1,BM330=1,SUMIF($C330:$C$525,$C330,$AH330:$AH$525)=$BN330),$BN330,IF($BO330&gt;0,$BO330,IF(AND(B330=B331,C330=C331,D330=D331,J330=J331),AH330+AH331,IF(AND(COUNTIF($C$13:$C329,$C330)&gt;=1,COUNTIF($D$13:$D329,$D330)&gt;=1),0,IF(AND(SUMIF($B330:$B$525,$B330,$AH330:$AH$525)&gt;$AH330,SUMIF($C330:$C$525,$C330,$AH330:$AH$525)&gt;$AH330,SUMIF($D330:$D$525,$D330,$AH330:$AH$525)&gt;$AH330),SUMIF($C330:$C$525,$C330,$BN330:$BN$525),0))))),0)</f>
        <v>0</v>
      </c>
      <c r="BK330" s="534"/>
      <c r="BL330" s="535">
        <f>COUNTIFS('ZASOBY N'!$B327:$B$525,'ZASOBY N'!$B327,'ZASOBY N'!$C327:'ZASOBY N'!$C$525,'ZASOBY N'!$C327,'ZASOBY N'!$D327:'ZASOBY N'!$D$525,'ZASOBY N'!$D327,'ZASOBY N'!$H327:'ZASOBY N'!$H$525,'ZASOBY N'!$H327 )</f>
        <v>0</v>
      </c>
      <c r="BM330" s="536">
        <f>COUNTIFS('ZASOBY N'!$B$10:$B327,'ZASOBY N'!$B327,'ZASOBY N'!$C$10:'ZASOBY N'!$C327,'ZASOBY N'!$C327,'ZASOBY N'!$D$10:'ZASOBY N'!$D327,'ZASOBY N'!$D327,'ZASOBY N'!$H$10:'ZASOBY N'!$H327,'ZASOBY N'!$H327 )</f>
        <v>0</v>
      </c>
      <c r="BN330" s="537">
        <f t="shared" si="180"/>
        <v>0</v>
      </c>
      <c r="BO330" s="538">
        <f t="shared" si="181"/>
        <v>0</v>
      </c>
      <c r="BP330" s="533"/>
      <c r="BQ330" s="533"/>
      <c r="BR330" s="533"/>
      <c r="BS330" s="533"/>
      <c r="BT330" s="533"/>
      <c r="BU330" s="533"/>
      <c r="BV330" s="533"/>
      <c r="BW330" s="539" t="str">
        <f t="shared" si="182"/>
        <v/>
      </c>
      <c r="BX330" s="439" t="str">
        <f>IF(E330=0,"",NN!E330)</f>
        <v/>
      </c>
      <c r="BY330" s="396" t="str">
        <f>IF(A330="","",NN!A330)</f>
        <v/>
      </c>
      <c r="BZ330" s="428" t="str">
        <f>IF(OR(E330=LEGENDA!$D$30,E330=LEGENDA!$D$31,E330=LEGENDA!$D$32,E330=LEGENDA!$D$33,E330=LEGENDA!$D$34,E330=LEGENDA!$D$35,E330=LEGENDA!$D$36,E330=LEGENDA!$D$37),AV330,"")</f>
        <v/>
      </c>
      <c r="CA330" s="428" t="str">
        <f>IF(OR(E330=LEGENDA!$D$30,E330=LEGENDA!$D$31,E330=LEGENDA!$D$32,E330=LEGENDA!$D$33,E330=LEGENDA!$D$34,E330=LEGENDA!$D$35,E330=LEGENDA!$D$36,E330=LEGENDA!$D$37),AG330,"")</f>
        <v/>
      </c>
      <c r="CB330" s="397" t="str">
        <f t="shared" si="183"/>
        <v/>
      </c>
      <c r="CC330" s="397" t="str">
        <f t="shared" si="184"/>
        <v/>
      </c>
      <c r="CD330" s="397" t="str">
        <f t="shared" si="185"/>
        <v/>
      </c>
      <c r="CE330" s="397" t="str">
        <f t="shared" si="186"/>
        <v/>
      </c>
      <c r="CF330" s="397" t="str">
        <f t="shared" si="187"/>
        <v/>
      </c>
      <c r="CG330" s="397" t="str">
        <f t="shared" si="188"/>
        <v/>
      </c>
      <c r="CH330" s="397" t="str">
        <f>IF(OR(E330=LEGENDA!$D$28,E330=LEGENDA!$D$29,E330=LEGENDA!$D$30,E330=LEGENDA!$D$31,E330=LEGENDA!$D$32,E330=LEGENDA!$D$33,E330=LEGENDA!$D$34,E330=LEGENDA!$D$35,E330=LEGENDA!$D$36,E330=LEGENDA!$D$39),1,"")</f>
        <v/>
      </c>
      <c r="CI330" s="397" t="str">
        <f t="shared" si="189"/>
        <v/>
      </c>
      <c r="CJ330" s="397" t="str">
        <f t="shared" si="190"/>
        <v/>
      </c>
    </row>
    <row r="331" spans="1:88" s="50" customFormat="1" ht="16.2" customHeight="1" thickBot="1" x14ac:dyDescent="0.3">
      <c r="A331" s="514" t="str">
        <f>IF('ZASOBY N'!A328="","",'ZASOBY N'!A328)</f>
        <v/>
      </c>
      <c r="B331" s="515" t="str">
        <f>IF('ZASOBY N'!B328="","",'ZASOBY N'!B328)</f>
        <v/>
      </c>
      <c r="C331" s="515" t="str">
        <f>IF('ZASOBY N'!C328="","",'ZASOBY N'!C328)</f>
        <v/>
      </c>
      <c r="D331" s="516" t="str">
        <f>IF('ZASOBY N'!D328="","",'ZASOBY N'!D328)</f>
        <v/>
      </c>
      <c r="E331" s="404"/>
      <c r="F331" s="517"/>
      <c r="G331" s="518"/>
      <c r="H331" s="301"/>
      <c r="I331" s="301"/>
      <c r="J331" s="147" t="str">
        <f>IF('ZASOBY N'!$F328="","",'ZASOBY N'!$F328)</f>
        <v/>
      </c>
      <c r="K331" s="519"/>
      <c r="L331" s="520" t="str">
        <f t="shared" si="168"/>
        <v/>
      </c>
      <c r="M331" s="521"/>
      <c r="N331" s="521"/>
      <c r="O331" s="140" t="str">
        <f>IF(L331="","",IF(OR(E331=LEGENDA!$D$28,E331=LEGENDA!$D$29,E331=LEGENDA!$D$31,E331=LEGENDA!$D$38),0.15,0))</f>
        <v/>
      </c>
      <c r="P331" s="140" t="str">
        <f>IF(L331="","",IF(AND(E331=LEGENDA!$D$39,H331=""),"BRAK kol.7",IF(AND(F331=LEGENDA!$A$105,H331=""),"BRAK kol.7",IF(AND(F331=LEGENDA!$A$106,H331=""),"BRAK kol.7",IF(AND(F331=LEGENDA!$A$107,H331=""),"BRAK kol.7",IF(AND(F331=LEGENDA!$A$108,H331=""),"BRAK kol.7",IF(AND(F331=LEGENDA!$A$109,H331=""),"BRAK kol.7",L331*O331)))))))</f>
        <v/>
      </c>
      <c r="Q331" s="141" t="str">
        <f t="shared" si="159"/>
        <v/>
      </c>
      <c r="R331" s="142" t="str">
        <f t="shared" si="169"/>
        <v/>
      </c>
      <c r="S331" s="522" t="str">
        <f t="shared" si="170"/>
        <v/>
      </c>
      <c r="T331" s="431" t="str">
        <f t="shared" si="160"/>
        <v/>
      </c>
      <c r="U331" s="523"/>
      <c r="V331" s="431" t="str">
        <f t="shared" si="171"/>
        <v/>
      </c>
      <c r="W331" s="524"/>
      <c r="X331" s="302" t="str">
        <f>IF(U331="","",IF(AND(V331="",W331=""),"",IF(AND(E331=LEGENDA!$D$39,H331=""),"BRAK kol.7",IF(AND(F331=LEGENDA!$A$105,H331="",E331=LEGENDA!$D$35),V331*W331,IF(AND(F331=LEGENDA!$A$105,H331="",E331=LEGENDA!$D$36),V331*W331,IF(AND(F331=LEGENDA!$A$105,H331=""),"BRAK kol.7",IF(AND(F331=LEGENDA!$A$106,H331=""),"BRAK kol.7",IF(AND(F331=LEGENDA!$A$107,H331=""),"BRAK kol.7",IF(AND(F331=LEGENDA!$A$108,H331=""),"BRAK kol.7",IF(AND(F331=LEGENDA!$A$109,H331=""),"BRAK kol.7",IF(AND(U331&gt;0,W331=""),"Brakkol21",IF(OR(T331="Błąd kol. 7",T331="Błąd kol.8"),T331,IF(AND(H331="",I331=""),"BRAKkol7-8",V331*W331)))))))))))))</f>
        <v/>
      </c>
      <c r="Y331" s="523"/>
      <c r="Z331" s="431" t="str">
        <f t="shared" si="172"/>
        <v/>
      </c>
      <c r="AA331" s="524"/>
      <c r="AB331" s="525" t="str">
        <f>IF(OR(Y331="",Z331="",AA331=""),"",IF(AND(E331=LEGENDA!$D$39,H331=""),"BRAK kol.7",IF(AND(F331=LEGENDA!$A$105,H331=""),"BRAK kol.7",IF(AND(F331=LEGENDA!$A$106,H331=""),"BRAK kol.7",IF(AND(F331=LEGENDA!$A$107,H331=""),"BRAK kol.7",IF(AND(F331=LEGENDA!$A$108,H331=""),"BRAK kol.7",IF(AND(F331=LEGENDA!$A$109,H331=""),"BRAK kol.7",Z331*AA331)))))))</f>
        <v/>
      </c>
      <c r="AC331" s="302" t="str">
        <f t="shared" si="161"/>
        <v/>
      </c>
      <c r="AD331" s="143" t="str">
        <f>IFERROR(IF(OR(J331="",AC331=""),"",IF(AND(E331=LEGENDA!$D$39,H331="",I331=""),"BRAK kol.7",AC331*$J331)),"BRAK kol.7")</f>
        <v/>
      </c>
      <c r="AE331" s="527" t="str">
        <f t="shared" si="173"/>
        <v/>
      </c>
      <c r="AF331" s="526" t="str">
        <f t="shared" si="174"/>
        <v/>
      </c>
      <c r="AG331" s="526" t="str">
        <f t="shared" si="175"/>
        <v/>
      </c>
      <c r="AH331" s="526" t="str">
        <f t="shared" si="162"/>
        <v/>
      </c>
      <c r="AI331" s="528"/>
      <c r="AJ331" s="529"/>
      <c r="AK331" s="286" t="str">
        <f t="shared" si="163"/>
        <v/>
      </c>
      <c r="AL331" s="287" t="str">
        <f t="shared" si="176"/>
        <v/>
      </c>
      <c r="AM331" s="287" t="str">
        <f t="shared" si="177"/>
        <v/>
      </c>
      <c r="AN331" s="530" t="str">
        <f>IF('ZASOBY N'!BD328="","",'ZASOBY N'!BD328)</f>
        <v/>
      </c>
      <c r="AO331" s="531"/>
      <c r="AP331" s="333">
        <f t="shared" si="164"/>
        <v>0</v>
      </c>
      <c r="AQ331" s="333">
        <f t="shared" si="167"/>
        <v>0</v>
      </c>
      <c r="AR331" s="333">
        <f t="shared" si="167"/>
        <v>0</v>
      </c>
      <c r="AS331" s="333">
        <f t="shared" si="165"/>
        <v>0</v>
      </c>
      <c r="AT331" s="333">
        <f t="shared" si="178"/>
        <v>0</v>
      </c>
      <c r="AU331" s="333">
        <f t="shared" si="166"/>
        <v>0</v>
      </c>
      <c r="AV331" s="532" t="str">
        <f>IF(BJ331=0,"",NN!BJ331)</f>
        <v/>
      </c>
      <c r="AW331" s="460" t="str">
        <f>IF('UPR BILANS N'!W329="","",'UPR BILANS N'!W329)</f>
        <v/>
      </c>
      <c r="AX331" s="533" t="str">
        <f t="shared" si="179"/>
        <v/>
      </c>
      <c r="AY331" s="533"/>
      <c r="AZ331" s="533"/>
      <c r="BA331" s="533"/>
      <c r="BB331" s="533"/>
      <c r="BC331" s="533"/>
      <c r="BD331" s="533"/>
      <c r="BE331" s="533"/>
      <c r="BF331" s="533"/>
      <c r="BG331" s="533"/>
      <c r="BH331" s="533"/>
      <c r="BI331" s="533"/>
      <c r="BJ331" s="414">
        <f>IFERROR(IF(AND(BL331=1,BM331=1,SUMIF($C331:$C$525,$C331,$AH331:$AH$525)=$BN331),$BN331,IF($BO331&gt;0,$BO331,IF(AND(B331=B332,C331=C332,D331=D332,J331=J332),AH331+AH332,IF(AND(COUNTIF($C$13:$C330,$C331)&gt;=1,COUNTIF($D$13:$D330,$D331)&gt;=1),0,IF(AND(SUMIF($B331:$B$525,$B331,$AH331:$AH$525)&gt;$AH331,SUMIF($C331:$C$525,$C331,$AH331:$AH$525)&gt;$AH331,SUMIF($D331:$D$525,$D331,$AH331:$AH$525)&gt;$AH331),SUMIF($C331:$C$525,$C331,$BN331:$BN$525),0))))),0)</f>
        <v>0</v>
      </c>
      <c r="BK331" s="534"/>
      <c r="BL331" s="535">
        <f>COUNTIFS('ZASOBY N'!$B328:$B$525,'ZASOBY N'!$B328,'ZASOBY N'!$C328:'ZASOBY N'!$C$525,'ZASOBY N'!$C328,'ZASOBY N'!$D328:'ZASOBY N'!$D$525,'ZASOBY N'!$D328,'ZASOBY N'!$H328:'ZASOBY N'!$H$525,'ZASOBY N'!$H328 )</f>
        <v>0</v>
      </c>
      <c r="BM331" s="536">
        <f>COUNTIFS('ZASOBY N'!$B$10:$B328,'ZASOBY N'!$B328,'ZASOBY N'!$C$10:'ZASOBY N'!$C328,'ZASOBY N'!$C328,'ZASOBY N'!$D$10:'ZASOBY N'!$D328,'ZASOBY N'!$D328,'ZASOBY N'!$H$10:'ZASOBY N'!$H328,'ZASOBY N'!$H328 )</f>
        <v>0</v>
      </c>
      <c r="BN331" s="537">
        <f t="shared" si="180"/>
        <v>0</v>
      </c>
      <c r="BO331" s="538">
        <f t="shared" si="181"/>
        <v>0</v>
      </c>
      <c r="BP331" s="533"/>
      <c r="BQ331" s="533"/>
      <c r="BR331" s="533"/>
      <c r="BS331" s="533"/>
      <c r="BT331" s="533"/>
      <c r="BU331" s="533"/>
      <c r="BV331" s="533"/>
      <c r="BW331" s="539" t="str">
        <f t="shared" si="182"/>
        <v/>
      </c>
      <c r="BX331" s="439" t="str">
        <f>IF(E331=0,"",NN!E331)</f>
        <v/>
      </c>
      <c r="BY331" s="396" t="str">
        <f>IF(A331="","",NN!A331)</f>
        <v/>
      </c>
      <c r="BZ331" s="428" t="str">
        <f>IF(OR(E331=LEGENDA!$D$30,E331=LEGENDA!$D$31,E331=LEGENDA!$D$32,E331=LEGENDA!$D$33,E331=LEGENDA!$D$34,E331=LEGENDA!$D$35,E331=LEGENDA!$D$36,E331=LEGENDA!$D$37),AV331,"")</f>
        <v/>
      </c>
      <c r="CA331" s="428" t="str">
        <f>IF(OR(E331=LEGENDA!$D$30,E331=LEGENDA!$D$31,E331=LEGENDA!$D$32,E331=LEGENDA!$D$33,E331=LEGENDA!$D$34,E331=LEGENDA!$D$35,E331=LEGENDA!$D$36,E331=LEGENDA!$D$37),AG331,"")</f>
        <v/>
      </c>
      <c r="CB331" s="397" t="str">
        <f t="shared" si="183"/>
        <v/>
      </c>
      <c r="CC331" s="397" t="str">
        <f t="shared" si="184"/>
        <v/>
      </c>
      <c r="CD331" s="397" t="str">
        <f t="shared" si="185"/>
        <v/>
      </c>
      <c r="CE331" s="397" t="str">
        <f t="shared" si="186"/>
        <v/>
      </c>
      <c r="CF331" s="397" t="str">
        <f t="shared" si="187"/>
        <v/>
      </c>
      <c r="CG331" s="397" t="str">
        <f t="shared" si="188"/>
        <v/>
      </c>
      <c r="CH331" s="397" t="str">
        <f>IF(OR(E331=LEGENDA!$D$28,E331=LEGENDA!$D$29,E331=LEGENDA!$D$30,E331=LEGENDA!$D$31,E331=LEGENDA!$D$32,E331=LEGENDA!$D$33,E331=LEGENDA!$D$34,E331=LEGENDA!$D$35,E331=LEGENDA!$D$36,E331=LEGENDA!$D$39),1,"")</f>
        <v/>
      </c>
      <c r="CI331" s="397" t="str">
        <f t="shared" si="189"/>
        <v/>
      </c>
      <c r="CJ331" s="397" t="str">
        <f t="shared" si="190"/>
        <v/>
      </c>
    </row>
    <row r="332" spans="1:88" s="50" customFormat="1" ht="16.2" customHeight="1" thickBot="1" x14ac:dyDescent="0.3">
      <c r="A332" s="514" t="str">
        <f>IF('ZASOBY N'!A329="","",'ZASOBY N'!A329)</f>
        <v/>
      </c>
      <c r="B332" s="515" t="str">
        <f>IF('ZASOBY N'!B329="","",'ZASOBY N'!B329)</f>
        <v/>
      </c>
      <c r="C332" s="515" t="str">
        <f>IF('ZASOBY N'!C329="","",'ZASOBY N'!C329)</f>
        <v/>
      </c>
      <c r="D332" s="516" t="str">
        <f>IF('ZASOBY N'!D329="","",'ZASOBY N'!D329)</f>
        <v/>
      </c>
      <c r="E332" s="404"/>
      <c r="F332" s="517"/>
      <c r="G332" s="518"/>
      <c r="H332" s="301"/>
      <c r="I332" s="301"/>
      <c r="J332" s="147" t="str">
        <f>IF('ZASOBY N'!$F329="","",'ZASOBY N'!$F329)</f>
        <v/>
      </c>
      <c r="K332" s="519"/>
      <c r="L332" s="520" t="str">
        <f t="shared" si="168"/>
        <v/>
      </c>
      <c r="M332" s="521"/>
      <c r="N332" s="521"/>
      <c r="O332" s="140" t="str">
        <f>IF(L332="","",IF(OR(E332=LEGENDA!$D$28,E332=LEGENDA!$D$29,E332=LEGENDA!$D$31,E332=LEGENDA!$D$38),0.15,0))</f>
        <v/>
      </c>
      <c r="P332" s="140" t="str">
        <f>IF(L332="","",IF(AND(E332=LEGENDA!$D$39,H332=""),"BRAK kol.7",IF(AND(F332=LEGENDA!$A$105,H332=""),"BRAK kol.7",IF(AND(F332=LEGENDA!$A$106,H332=""),"BRAK kol.7",IF(AND(F332=LEGENDA!$A$107,H332=""),"BRAK kol.7",IF(AND(F332=LEGENDA!$A$108,H332=""),"BRAK kol.7",IF(AND(F332=LEGENDA!$A$109,H332=""),"BRAK kol.7",L332*O332)))))))</f>
        <v/>
      </c>
      <c r="Q332" s="141" t="str">
        <f t="shared" si="159"/>
        <v/>
      </c>
      <c r="R332" s="142" t="str">
        <f t="shared" si="169"/>
        <v/>
      </c>
      <c r="S332" s="522" t="str">
        <f t="shared" si="170"/>
        <v/>
      </c>
      <c r="T332" s="431" t="str">
        <f t="shared" si="160"/>
        <v/>
      </c>
      <c r="U332" s="523"/>
      <c r="V332" s="431" t="str">
        <f t="shared" si="171"/>
        <v/>
      </c>
      <c r="W332" s="524"/>
      <c r="X332" s="302" t="str">
        <f>IF(U332="","",IF(AND(V332="",W332=""),"",IF(AND(E332=LEGENDA!$D$39,H332=""),"BRAK kol.7",IF(AND(F332=LEGENDA!$A$105,H332="",E332=LEGENDA!$D$35),V332*W332,IF(AND(F332=LEGENDA!$A$105,H332="",E332=LEGENDA!$D$36),V332*W332,IF(AND(F332=LEGENDA!$A$105,H332=""),"BRAK kol.7",IF(AND(F332=LEGENDA!$A$106,H332=""),"BRAK kol.7",IF(AND(F332=LEGENDA!$A$107,H332=""),"BRAK kol.7",IF(AND(F332=LEGENDA!$A$108,H332=""),"BRAK kol.7",IF(AND(F332=LEGENDA!$A$109,H332=""),"BRAK kol.7",IF(AND(U332&gt;0,W332=""),"Brakkol21",IF(OR(T332="Błąd kol. 7",T332="Błąd kol.8"),T332,IF(AND(H332="",I332=""),"BRAKkol7-8",V332*W332)))))))))))))</f>
        <v/>
      </c>
      <c r="Y332" s="523"/>
      <c r="Z332" s="431" t="str">
        <f t="shared" si="172"/>
        <v/>
      </c>
      <c r="AA332" s="524"/>
      <c r="AB332" s="525" t="str">
        <f>IF(OR(Y332="",Z332="",AA332=""),"",IF(AND(E332=LEGENDA!$D$39,H332=""),"BRAK kol.7",IF(AND(F332=LEGENDA!$A$105,H332=""),"BRAK kol.7",IF(AND(F332=LEGENDA!$A$106,H332=""),"BRAK kol.7",IF(AND(F332=LEGENDA!$A$107,H332=""),"BRAK kol.7",IF(AND(F332=LEGENDA!$A$108,H332=""),"BRAK kol.7",IF(AND(F332=LEGENDA!$A$109,H332=""),"BRAK kol.7",Z332*AA332)))))))</f>
        <v/>
      </c>
      <c r="AC332" s="302" t="str">
        <f t="shared" si="161"/>
        <v/>
      </c>
      <c r="AD332" s="143" t="str">
        <f>IFERROR(IF(OR(J332="",AC332=""),"",IF(AND(E332=LEGENDA!$D$39,H332="",I332=""),"BRAK kol.7",AC332*$J332)),"BRAK kol.7")</f>
        <v/>
      </c>
      <c r="AE332" s="527" t="str">
        <f t="shared" si="173"/>
        <v/>
      </c>
      <c r="AF332" s="526" t="str">
        <f t="shared" si="174"/>
        <v/>
      </c>
      <c r="AG332" s="526" t="str">
        <f t="shared" si="175"/>
        <v/>
      </c>
      <c r="AH332" s="526" t="str">
        <f t="shared" si="162"/>
        <v/>
      </c>
      <c r="AI332" s="528"/>
      <c r="AJ332" s="529"/>
      <c r="AK332" s="286" t="str">
        <f t="shared" si="163"/>
        <v/>
      </c>
      <c r="AL332" s="287" t="str">
        <f t="shared" si="176"/>
        <v/>
      </c>
      <c r="AM332" s="287" t="str">
        <f t="shared" si="177"/>
        <v/>
      </c>
      <c r="AN332" s="530" t="str">
        <f>IF('ZASOBY N'!BD329="","",'ZASOBY N'!BD329)</f>
        <v/>
      </c>
      <c r="AO332" s="531"/>
      <c r="AP332" s="333">
        <f t="shared" si="164"/>
        <v>0</v>
      </c>
      <c r="AQ332" s="333">
        <f t="shared" si="167"/>
        <v>0</v>
      </c>
      <c r="AR332" s="333">
        <f t="shared" si="167"/>
        <v>0</v>
      </c>
      <c r="AS332" s="333">
        <f t="shared" si="165"/>
        <v>0</v>
      </c>
      <c r="AT332" s="333">
        <f t="shared" si="178"/>
        <v>0</v>
      </c>
      <c r="AU332" s="333">
        <f t="shared" si="166"/>
        <v>0</v>
      </c>
      <c r="AV332" s="532" t="str">
        <f>IF(BJ332=0,"",NN!BJ332)</f>
        <v/>
      </c>
      <c r="AW332" s="460" t="str">
        <f>IF('UPR BILANS N'!W330="","",'UPR BILANS N'!W330)</f>
        <v/>
      </c>
      <c r="AX332" s="533" t="str">
        <f t="shared" si="179"/>
        <v/>
      </c>
      <c r="AY332" s="533"/>
      <c r="AZ332" s="533"/>
      <c r="BA332" s="533"/>
      <c r="BB332" s="533"/>
      <c r="BC332" s="533"/>
      <c r="BD332" s="533"/>
      <c r="BE332" s="533"/>
      <c r="BF332" s="533"/>
      <c r="BG332" s="533"/>
      <c r="BH332" s="533"/>
      <c r="BI332" s="533"/>
      <c r="BJ332" s="414">
        <f>IFERROR(IF(AND(BL332=1,BM332=1,SUMIF($C332:$C$525,$C332,$AH332:$AH$525)=$BN332),$BN332,IF($BO332&gt;0,$BO332,IF(AND(B332=B333,C332=C333,D332=D333,J332=J333),AH332+AH333,IF(AND(COUNTIF($C$13:$C331,$C332)&gt;=1,COUNTIF($D$13:$D331,$D332)&gt;=1),0,IF(AND(SUMIF($B332:$B$525,$B332,$AH332:$AH$525)&gt;$AH332,SUMIF($C332:$C$525,$C332,$AH332:$AH$525)&gt;$AH332,SUMIF($D332:$D$525,$D332,$AH332:$AH$525)&gt;$AH332),SUMIF($C332:$C$525,$C332,$BN332:$BN$525),0))))),0)</f>
        <v>0</v>
      </c>
      <c r="BK332" s="534"/>
      <c r="BL332" s="535">
        <f>COUNTIFS('ZASOBY N'!$B329:$B$525,'ZASOBY N'!$B329,'ZASOBY N'!$C329:'ZASOBY N'!$C$525,'ZASOBY N'!$C329,'ZASOBY N'!$D329:'ZASOBY N'!$D$525,'ZASOBY N'!$D329,'ZASOBY N'!$H329:'ZASOBY N'!$H$525,'ZASOBY N'!$H329 )</f>
        <v>0</v>
      </c>
      <c r="BM332" s="536">
        <f>COUNTIFS('ZASOBY N'!$B$10:$B329,'ZASOBY N'!$B329,'ZASOBY N'!$C$10:'ZASOBY N'!$C329,'ZASOBY N'!$C329,'ZASOBY N'!$D$10:'ZASOBY N'!$D329,'ZASOBY N'!$D329,'ZASOBY N'!$H$10:'ZASOBY N'!$H329,'ZASOBY N'!$H329 )</f>
        <v>0</v>
      </c>
      <c r="BN332" s="537">
        <f t="shared" si="180"/>
        <v>0</v>
      </c>
      <c r="BO332" s="538">
        <f t="shared" si="181"/>
        <v>0</v>
      </c>
      <c r="BP332" s="533"/>
      <c r="BQ332" s="533"/>
      <c r="BR332" s="533"/>
      <c r="BS332" s="533"/>
      <c r="BT332" s="533"/>
      <c r="BU332" s="533"/>
      <c r="BV332" s="533"/>
      <c r="BW332" s="539" t="str">
        <f t="shared" si="182"/>
        <v/>
      </c>
      <c r="BX332" s="439" t="str">
        <f>IF(E332=0,"",NN!E332)</f>
        <v/>
      </c>
      <c r="BY332" s="396" t="str">
        <f>IF(A332="","",NN!A332)</f>
        <v/>
      </c>
      <c r="BZ332" s="428" t="str">
        <f>IF(OR(E332=LEGENDA!$D$30,E332=LEGENDA!$D$31,E332=LEGENDA!$D$32,E332=LEGENDA!$D$33,E332=LEGENDA!$D$34,E332=LEGENDA!$D$35,E332=LEGENDA!$D$36,E332=LEGENDA!$D$37),AV332,"")</f>
        <v/>
      </c>
      <c r="CA332" s="428" t="str">
        <f>IF(OR(E332=LEGENDA!$D$30,E332=LEGENDA!$D$31,E332=LEGENDA!$D$32,E332=LEGENDA!$D$33,E332=LEGENDA!$D$34,E332=LEGENDA!$D$35,E332=LEGENDA!$D$36,E332=LEGENDA!$D$37),AG332,"")</f>
        <v/>
      </c>
      <c r="CB332" s="397" t="str">
        <f t="shared" si="183"/>
        <v/>
      </c>
      <c r="CC332" s="397" t="str">
        <f t="shared" si="184"/>
        <v/>
      </c>
      <c r="CD332" s="397" t="str">
        <f t="shared" si="185"/>
        <v/>
      </c>
      <c r="CE332" s="397" t="str">
        <f t="shared" si="186"/>
        <v/>
      </c>
      <c r="CF332" s="397" t="str">
        <f t="shared" si="187"/>
        <v/>
      </c>
      <c r="CG332" s="397" t="str">
        <f t="shared" si="188"/>
        <v/>
      </c>
      <c r="CH332" s="397" t="str">
        <f>IF(OR(E332=LEGENDA!$D$28,E332=LEGENDA!$D$29,E332=LEGENDA!$D$30,E332=LEGENDA!$D$31,E332=LEGENDA!$D$32,E332=LEGENDA!$D$33,E332=LEGENDA!$D$34,E332=LEGENDA!$D$35,E332=LEGENDA!$D$36,E332=LEGENDA!$D$39),1,"")</f>
        <v/>
      </c>
      <c r="CI332" s="397" t="str">
        <f t="shared" si="189"/>
        <v/>
      </c>
      <c r="CJ332" s="397" t="str">
        <f t="shared" si="190"/>
        <v/>
      </c>
    </row>
    <row r="333" spans="1:88" s="50" customFormat="1" ht="16.2" customHeight="1" thickBot="1" x14ac:dyDescent="0.3">
      <c r="A333" s="514" t="str">
        <f>IF('ZASOBY N'!A330="","",'ZASOBY N'!A330)</f>
        <v/>
      </c>
      <c r="B333" s="515" t="str">
        <f>IF('ZASOBY N'!B330="","",'ZASOBY N'!B330)</f>
        <v/>
      </c>
      <c r="C333" s="515" t="str">
        <f>IF('ZASOBY N'!C330="","",'ZASOBY N'!C330)</f>
        <v/>
      </c>
      <c r="D333" s="516" t="str">
        <f>IF('ZASOBY N'!D330="","",'ZASOBY N'!D330)</f>
        <v/>
      </c>
      <c r="E333" s="404"/>
      <c r="F333" s="517"/>
      <c r="G333" s="518"/>
      <c r="H333" s="301"/>
      <c r="I333" s="301"/>
      <c r="J333" s="147" t="str">
        <f>IF('ZASOBY N'!$F330="","",'ZASOBY N'!$F330)</f>
        <v/>
      </c>
      <c r="K333" s="519"/>
      <c r="L333" s="520" t="str">
        <f t="shared" si="168"/>
        <v/>
      </c>
      <c r="M333" s="521"/>
      <c r="N333" s="521"/>
      <c r="O333" s="140" t="str">
        <f>IF(L333="","",IF(OR(E333=LEGENDA!$D$28,E333=LEGENDA!$D$29,E333=LEGENDA!$D$31,E333=LEGENDA!$D$38),0.15,0))</f>
        <v/>
      </c>
      <c r="P333" s="140" t="str">
        <f>IF(L333="","",IF(AND(E333=LEGENDA!$D$39,H333=""),"BRAK kol.7",IF(AND(F333=LEGENDA!$A$105,H333=""),"BRAK kol.7",IF(AND(F333=LEGENDA!$A$106,H333=""),"BRAK kol.7",IF(AND(F333=LEGENDA!$A$107,H333=""),"BRAK kol.7",IF(AND(F333=LEGENDA!$A$108,H333=""),"BRAK kol.7",IF(AND(F333=LEGENDA!$A$109,H333=""),"BRAK kol.7",L333*O333)))))))</f>
        <v/>
      </c>
      <c r="Q333" s="141" t="str">
        <f t="shared" si="159"/>
        <v/>
      </c>
      <c r="R333" s="142" t="str">
        <f t="shared" si="169"/>
        <v/>
      </c>
      <c r="S333" s="522" t="str">
        <f t="shared" si="170"/>
        <v/>
      </c>
      <c r="T333" s="431" t="str">
        <f t="shared" si="160"/>
        <v/>
      </c>
      <c r="U333" s="523"/>
      <c r="V333" s="431" t="str">
        <f t="shared" si="171"/>
        <v/>
      </c>
      <c r="W333" s="524"/>
      <c r="X333" s="302" t="str">
        <f>IF(U333="","",IF(AND(V333="",W333=""),"",IF(AND(E333=LEGENDA!$D$39,H333=""),"BRAK kol.7",IF(AND(F333=LEGENDA!$A$105,H333="",E333=LEGENDA!$D$35),V333*W333,IF(AND(F333=LEGENDA!$A$105,H333="",E333=LEGENDA!$D$36),V333*W333,IF(AND(F333=LEGENDA!$A$105,H333=""),"BRAK kol.7",IF(AND(F333=LEGENDA!$A$106,H333=""),"BRAK kol.7",IF(AND(F333=LEGENDA!$A$107,H333=""),"BRAK kol.7",IF(AND(F333=LEGENDA!$A$108,H333=""),"BRAK kol.7",IF(AND(F333=LEGENDA!$A$109,H333=""),"BRAK kol.7",IF(AND(U333&gt;0,W333=""),"Brakkol21",IF(OR(T333="Błąd kol. 7",T333="Błąd kol.8"),T333,IF(AND(H333="",I333=""),"BRAKkol7-8",V333*W333)))))))))))))</f>
        <v/>
      </c>
      <c r="Y333" s="523"/>
      <c r="Z333" s="431" t="str">
        <f t="shared" si="172"/>
        <v/>
      </c>
      <c r="AA333" s="524"/>
      <c r="AB333" s="525" t="str">
        <f>IF(OR(Y333="",Z333="",AA333=""),"",IF(AND(E333=LEGENDA!$D$39,H333=""),"BRAK kol.7",IF(AND(F333=LEGENDA!$A$105,H333=""),"BRAK kol.7",IF(AND(F333=LEGENDA!$A$106,H333=""),"BRAK kol.7",IF(AND(F333=LEGENDA!$A$107,H333=""),"BRAK kol.7",IF(AND(F333=LEGENDA!$A$108,H333=""),"BRAK kol.7",IF(AND(F333=LEGENDA!$A$109,H333=""),"BRAK kol.7",Z333*AA333)))))))</f>
        <v/>
      </c>
      <c r="AC333" s="302" t="str">
        <f t="shared" si="161"/>
        <v/>
      </c>
      <c r="AD333" s="143" t="str">
        <f>IFERROR(IF(OR(J333="",AC333=""),"",IF(AND(E333=LEGENDA!$D$39,H333="",I333=""),"BRAK kol.7",AC333*$J333)),"BRAK kol.7")</f>
        <v/>
      </c>
      <c r="AE333" s="527" t="str">
        <f t="shared" si="173"/>
        <v/>
      </c>
      <c r="AF333" s="526" t="str">
        <f t="shared" si="174"/>
        <v/>
      </c>
      <c r="AG333" s="526" t="str">
        <f t="shared" si="175"/>
        <v/>
      </c>
      <c r="AH333" s="526" t="str">
        <f t="shared" si="162"/>
        <v/>
      </c>
      <c r="AI333" s="528"/>
      <c r="AJ333" s="529"/>
      <c r="AK333" s="286" t="str">
        <f t="shared" si="163"/>
        <v/>
      </c>
      <c r="AL333" s="287" t="str">
        <f t="shared" si="176"/>
        <v/>
      </c>
      <c r="AM333" s="287" t="str">
        <f t="shared" si="177"/>
        <v/>
      </c>
      <c r="AN333" s="530" t="str">
        <f>IF('ZASOBY N'!BD330="","",'ZASOBY N'!BD330)</f>
        <v/>
      </c>
      <c r="AO333" s="531"/>
      <c r="AP333" s="333">
        <f t="shared" si="164"/>
        <v>0</v>
      </c>
      <c r="AQ333" s="333">
        <f t="shared" si="167"/>
        <v>0</v>
      </c>
      <c r="AR333" s="333">
        <f t="shared" si="167"/>
        <v>0</v>
      </c>
      <c r="AS333" s="333">
        <f t="shared" si="165"/>
        <v>0</v>
      </c>
      <c r="AT333" s="333">
        <f t="shared" si="178"/>
        <v>0</v>
      </c>
      <c r="AU333" s="333">
        <f t="shared" si="166"/>
        <v>0</v>
      </c>
      <c r="AV333" s="532" t="str">
        <f>IF(BJ333=0,"",NN!BJ333)</f>
        <v/>
      </c>
      <c r="AW333" s="460" t="str">
        <f>IF('UPR BILANS N'!W331="","",'UPR BILANS N'!W331)</f>
        <v/>
      </c>
      <c r="AX333" s="533" t="str">
        <f t="shared" si="179"/>
        <v/>
      </c>
      <c r="AY333" s="533"/>
      <c r="AZ333" s="533"/>
      <c r="BA333" s="533"/>
      <c r="BB333" s="533"/>
      <c r="BC333" s="533"/>
      <c r="BD333" s="533"/>
      <c r="BE333" s="533"/>
      <c r="BF333" s="533"/>
      <c r="BG333" s="533"/>
      <c r="BH333" s="533"/>
      <c r="BI333" s="533"/>
      <c r="BJ333" s="414">
        <f>IFERROR(IF(AND(BL333=1,BM333=1,SUMIF($C333:$C$525,$C333,$AH333:$AH$525)=$BN333),$BN333,IF($BO333&gt;0,$BO333,IF(AND(B333=B334,C333=C334,D333=D334,J333=J334),AH333+AH334,IF(AND(COUNTIF($C$13:$C332,$C333)&gt;=1,COUNTIF($D$13:$D332,$D333)&gt;=1),0,IF(AND(SUMIF($B333:$B$525,$B333,$AH333:$AH$525)&gt;$AH333,SUMIF($C333:$C$525,$C333,$AH333:$AH$525)&gt;$AH333,SUMIF($D333:$D$525,$D333,$AH333:$AH$525)&gt;$AH333),SUMIF($C333:$C$525,$C333,$BN333:$BN$525),0))))),0)</f>
        <v>0</v>
      </c>
      <c r="BK333" s="534"/>
      <c r="BL333" s="535">
        <f>COUNTIFS('ZASOBY N'!$B330:$B$525,'ZASOBY N'!$B330,'ZASOBY N'!$C330:'ZASOBY N'!$C$525,'ZASOBY N'!$C330,'ZASOBY N'!$D330:'ZASOBY N'!$D$525,'ZASOBY N'!$D330,'ZASOBY N'!$H330:'ZASOBY N'!$H$525,'ZASOBY N'!$H330 )</f>
        <v>0</v>
      </c>
      <c r="BM333" s="536">
        <f>COUNTIFS('ZASOBY N'!$B$10:$B330,'ZASOBY N'!$B330,'ZASOBY N'!$C$10:'ZASOBY N'!$C330,'ZASOBY N'!$C330,'ZASOBY N'!$D$10:'ZASOBY N'!$D330,'ZASOBY N'!$D330,'ZASOBY N'!$H$10:'ZASOBY N'!$H330,'ZASOBY N'!$H330 )</f>
        <v>0</v>
      </c>
      <c r="BN333" s="537">
        <f t="shared" si="180"/>
        <v>0</v>
      </c>
      <c r="BO333" s="538">
        <f t="shared" si="181"/>
        <v>0</v>
      </c>
      <c r="BP333" s="533"/>
      <c r="BQ333" s="533"/>
      <c r="BR333" s="533"/>
      <c r="BS333" s="533"/>
      <c r="BT333" s="533"/>
      <c r="BU333" s="533"/>
      <c r="BV333" s="533"/>
      <c r="BW333" s="539" t="str">
        <f t="shared" si="182"/>
        <v/>
      </c>
      <c r="BX333" s="439" t="str">
        <f>IF(E333=0,"",NN!E333)</f>
        <v/>
      </c>
      <c r="BY333" s="396" t="str">
        <f>IF(A333="","",NN!A333)</f>
        <v/>
      </c>
      <c r="BZ333" s="428" t="str">
        <f>IF(OR(E333=LEGENDA!$D$30,E333=LEGENDA!$D$31,E333=LEGENDA!$D$32,E333=LEGENDA!$D$33,E333=LEGENDA!$D$34,E333=LEGENDA!$D$35,E333=LEGENDA!$D$36,E333=LEGENDA!$D$37),AV333,"")</f>
        <v/>
      </c>
      <c r="CA333" s="428" t="str">
        <f>IF(OR(E333=LEGENDA!$D$30,E333=LEGENDA!$D$31,E333=LEGENDA!$D$32,E333=LEGENDA!$D$33,E333=LEGENDA!$D$34,E333=LEGENDA!$D$35,E333=LEGENDA!$D$36,E333=LEGENDA!$D$37),AG333,"")</f>
        <v/>
      </c>
      <c r="CB333" s="397" t="str">
        <f t="shared" si="183"/>
        <v/>
      </c>
      <c r="CC333" s="397" t="str">
        <f t="shared" si="184"/>
        <v/>
      </c>
      <c r="CD333" s="397" t="str">
        <f t="shared" si="185"/>
        <v/>
      </c>
      <c r="CE333" s="397" t="str">
        <f t="shared" si="186"/>
        <v/>
      </c>
      <c r="CF333" s="397" t="str">
        <f t="shared" si="187"/>
        <v/>
      </c>
      <c r="CG333" s="397" t="str">
        <f t="shared" si="188"/>
        <v/>
      </c>
      <c r="CH333" s="397" t="str">
        <f>IF(OR(E333=LEGENDA!$D$28,E333=LEGENDA!$D$29,E333=LEGENDA!$D$30,E333=LEGENDA!$D$31,E333=LEGENDA!$D$32,E333=LEGENDA!$D$33,E333=LEGENDA!$D$34,E333=LEGENDA!$D$35,E333=LEGENDA!$D$36,E333=LEGENDA!$D$39),1,"")</f>
        <v/>
      </c>
      <c r="CI333" s="397" t="str">
        <f t="shared" si="189"/>
        <v/>
      </c>
      <c r="CJ333" s="397" t="str">
        <f t="shared" si="190"/>
        <v/>
      </c>
    </row>
    <row r="334" spans="1:88" s="50" customFormat="1" ht="16.2" customHeight="1" thickBot="1" x14ac:dyDescent="0.3">
      <c r="A334" s="514" t="str">
        <f>IF('ZASOBY N'!A331="","",'ZASOBY N'!A331)</f>
        <v/>
      </c>
      <c r="B334" s="515" t="str">
        <f>IF('ZASOBY N'!B331="","",'ZASOBY N'!B331)</f>
        <v/>
      </c>
      <c r="C334" s="515" t="str">
        <f>IF('ZASOBY N'!C331="","",'ZASOBY N'!C331)</f>
        <v/>
      </c>
      <c r="D334" s="516" t="str">
        <f>IF('ZASOBY N'!D331="","",'ZASOBY N'!D331)</f>
        <v/>
      </c>
      <c r="E334" s="404"/>
      <c r="F334" s="517"/>
      <c r="G334" s="518"/>
      <c r="H334" s="301"/>
      <c r="I334" s="301"/>
      <c r="J334" s="147" t="str">
        <f>IF('ZASOBY N'!$F331="","",'ZASOBY N'!$F331)</f>
        <v/>
      </c>
      <c r="K334" s="519"/>
      <c r="L334" s="520" t="str">
        <f t="shared" si="168"/>
        <v/>
      </c>
      <c r="M334" s="521"/>
      <c r="N334" s="521"/>
      <c r="O334" s="140" t="str">
        <f>IF(L334="","",IF(OR(E334=LEGENDA!$D$28,E334=LEGENDA!$D$29,E334=LEGENDA!$D$31,E334=LEGENDA!$D$38),0.15,0))</f>
        <v/>
      </c>
      <c r="P334" s="140" t="str">
        <f>IF(L334="","",IF(AND(E334=LEGENDA!$D$39,H334=""),"BRAK kol.7",IF(AND(F334=LEGENDA!$A$105,H334=""),"BRAK kol.7",IF(AND(F334=LEGENDA!$A$106,H334=""),"BRAK kol.7",IF(AND(F334=LEGENDA!$A$107,H334=""),"BRAK kol.7",IF(AND(F334=LEGENDA!$A$108,H334=""),"BRAK kol.7",IF(AND(F334=LEGENDA!$A$109,H334=""),"BRAK kol.7",L334*O334)))))))</f>
        <v/>
      </c>
      <c r="Q334" s="141" t="str">
        <f t="shared" ref="Q334:Q397" si="191">IFERROR(IF(OR(J334="",L334=""),"",J334*P334),"BRAK kol.7")</f>
        <v/>
      </c>
      <c r="R334" s="142" t="str">
        <f t="shared" si="169"/>
        <v/>
      </c>
      <c r="S334" s="522" t="str">
        <f t="shared" si="170"/>
        <v/>
      </c>
      <c r="T334" s="431" t="str">
        <f t="shared" ref="T334:T397" si="192">IF(AND(H334="",I334=""),"",IF(AND(F334="Drób",H334&lt;5,H334&gt;0),"Błąd kol.7",IF(AND(F334="Drób",I334&lt;5,I334&gt;0),"Błąd kol.8",IF(AND(Z334="",V334=""),"",IF(Z334="",V334,IF($V334="",$Z334,IF(AND($Z334&gt;0,$V334&gt;0),$Z334+$V334,"")))))))</f>
        <v/>
      </c>
      <c r="U334" s="523"/>
      <c r="V334" s="431" t="str">
        <f t="shared" si="171"/>
        <v/>
      </c>
      <c r="W334" s="524"/>
      <c r="X334" s="302" t="str">
        <f>IF(U334="","",IF(AND(V334="",W334=""),"",IF(AND(E334=LEGENDA!$D$39,H334=""),"BRAK kol.7",IF(AND(F334=LEGENDA!$A$105,H334="",E334=LEGENDA!$D$35),V334*W334,IF(AND(F334=LEGENDA!$A$105,H334="",E334=LEGENDA!$D$36),V334*W334,IF(AND(F334=LEGENDA!$A$105,H334=""),"BRAK kol.7",IF(AND(F334=LEGENDA!$A$106,H334=""),"BRAK kol.7",IF(AND(F334=LEGENDA!$A$107,H334=""),"BRAK kol.7",IF(AND(F334=LEGENDA!$A$108,H334=""),"BRAK kol.7",IF(AND(F334=LEGENDA!$A$109,H334=""),"BRAK kol.7",IF(AND(U334&gt;0,W334=""),"Brakkol21",IF(OR(T334="Błąd kol. 7",T334="Błąd kol.8"),T334,IF(AND(H334="",I334=""),"BRAKkol7-8",V334*W334)))))))))))))</f>
        <v/>
      </c>
      <c r="Y334" s="523"/>
      <c r="Z334" s="431" t="str">
        <f t="shared" si="172"/>
        <v/>
      </c>
      <c r="AA334" s="524"/>
      <c r="AB334" s="525" t="str">
        <f>IF(OR(Y334="",Z334="",AA334=""),"",IF(AND(E334=LEGENDA!$D$39,H334=""),"BRAK kol.7",IF(AND(F334=LEGENDA!$A$105,H334=""),"BRAK kol.7",IF(AND(F334=LEGENDA!$A$106,H334=""),"BRAK kol.7",IF(AND(F334=LEGENDA!$A$107,H334=""),"BRAK kol.7",IF(AND(F334=LEGENDA!$A$108,H334=""),"BRAK kol.7",IF(AND(F334=LEGENDA!$A$109,H334=""),"BRAK kol.7",Z334*AA334)))))))</f>
        <v/>
      </c>
      <c r="AC334" s="302" t="str">
        <f t="shared" ref="AC334:AC397" si="193">IF(AND(X334="",AB334=""),"",IF(X334="",AB334,IF(AB334="",X334,IF(OR(X334="BRAK kol.7",AB334="BRAK kol.7"),"BRAK kol.7",IF(OR(X334="BRAKkol7-8",AB334="BRAKkol7-8"),"BRAKkol7-8",X334+AB334)))))</f>
        <v/>
      </c>
      <c r="AD334" s="143" t="str">
        <f>IFERROR(IF(OR(J334="",AC334=""),"",IF(AND(E334=LEGENDA!$D$39,H334="",I334=""),"BRAK kol.7",AC334*$J334)),"BRAK kol.7")</f>
        <v/>
      </c>
      <c r="AE334" s="527" t="str">
        <f t="shared" si="173"/>
        <v/>
      </c>
      <c r="AF334" s="526" t="str">
        <f t="shared" si="174"/>
        <v/>
      </c>
      <c r="AG334" s="526" t="str">
        <f t="shared" si="175"/>
        <v/>
      </c>
      <c r="AH334" s="526" t="str">
        <f t="shared" ref="AH334:AH397" si="194">IF(AND($V334="",$Z334=""),"",IF($V334="",$Z334,IF($Z334="",$V334,IF(AND($Z334&gt;0,$V334&gt;0),$Z334+$V334,""))))</f>
        <v/>
      </c>
      <c r="AI334" s="528"/>
      <c r="AJ334" s="529"/>
      <c r="AK334" s="286" t="str">
        <f t="shared" ref="AK334:AK397" si="195">IF(AH334="","",IF(AH334&gt;170,1,IF(AN335="","",IF(OR(AH335="",AN335=""),"",IF(AH334&gt;170,1,"")))))</f>
        <v/>
      </c>
      <c r="AL334" s="287" t="str">
        <f t="shared" si="176"/>
        <v/>
      </c>
      <c r="AM334" s="287" t="str">
        <f t="shared" si="177"/>
        <v/>
      </c>
      <c r="AN334" s="530" t="str">
        <f>IF('ZASOBY N'!BD331="","",'ZASOBY N'!BD331)</f>
        <v/>
      </c>
      <c r="AO334" s="531"/>
      <c r="AP334" s="333">
        <f t="shared" ref="AP334:AP397" si="196">IF(AS334&gt;0,0,IF(OR($E334=AP$6,$E334=AP$7),$AF334,0))</f>
        <v>0</v>
      </c>
      <c r="AQ334" s="333">
        <f t="shared" si="167"/>
        <v>0</v>
      </c>
      <c r="AR334" s="333">
        <f t="shared" si="167"/>
        <v>0</v>
      </c>
      <c r="AS334" s="333">
        <f t="shared" ref="AS334:AS397" si="197">IF(OR($E334=AS$6,F334=$AS$7),$AF334,0)</f>
        <v>0</v>
      </c>
      <c r="AT334" s="333">
        <f t="shared" si="178"/>
        <v>0</v>
      </c>
      <c r="AU334" s="333">
        <f t="shared" ref="AU334:AU397" si="198">IF(OR($E334=AU$6,$E334=AU$7,$E334=AU$8,$E334=AU$9,$E334=AU$10,$E334=AU$11),$AF334,0)</f>
        <v>0</v>
      </c>
      <c r="AV334" s="532" t="str">
        <f>IF(BJ334=0,"",NN!BJ334)</f>
        <v/>
      </c>
      <c r="AW334" s="460" t="str">
        <f>IF('UPR BILANS N'!W332="","",'UPR BILANS N'!W332)</f>
        <v/>
      </c>
      <c r="AX334" s="533" t="str">
        <f t="shared" si="179"/>
        <v/>
      </c>
      <c r="AY334" s="533"/>
      <c r="AZ334" s="533"/>
      <c r="BA334" s="533"/>
      <c r="BB334" s="533"/>
      <c r="BC334" s="533"/>
      <c r="BD334" s="533"/>
      <c r="BE334" s="533"/>
      <c r="BF334" s="533"/>
      <c r="BG334" s="533"/>
      <c r="BH334" s="533"/>
      <c r="BI334" s="533"/>
      <c r="BJ334" s="414">
        <f>IFERROR(IF(AND(BL334=1,BM334=1,SUMIF($C334:$C$525,$C334,$AH334:$AH$525)=$BN334),$BN334,IF($BO334&gt;0,$BO334,IF(AND(B334=B335,C334=C335,D334=D335,J334=J335),AH334+AH335,IF(AND(COUNTIF($C$13:$C333,$C334)&gt;=1,COUNTIF($D$13:$D333,$D334)&gt;=1),0,IF(AND(SUMIF($B334:$B$525,$B334,$AH334:$AH$525)&gt;$AH334,SUMIF($C334:$C$525,$C334,$AH334:$AH$525)&gt;$AH334,SUMIF($D334:$D$525,$D334,$AH334:$AH$525)&gt;$AH334),SUMIF($C334:$C$525,$C334,$BN334:$BN$525),0))))),0)</f>
        <v>0</v>
      </c>
      <c r="BK334" s="534"/>
      <c r="BL334" s="535">
        <f>COUNTIFS('ZASOBY N'!$B331:$B$525,'ZASOBY N'!$B331,'ZASOBY N'!$C331:'ZASOBY N'!$C$525,'ZASOBY N'!$C331,'ZASOBY N'!$D331:'ZASOBY N'!$D$525,'ZASOBY N'!$D331,'ZASOBY N'!$H331:'ZASOBY N'!$H$525,'ZASOBY N'!$H331 )</f>
        <v>0</v>
      </c>
      <c r="BM334" s="536">
        <f>COUNTIFS('ZASOBY N'!$B$10:$B331,'ZASOBY N'!$B331,'ZASOBY N'!$C$10:'ZASOBY N'!$C331,'ZASOBY N'!$C331,'ZASOBY N'!$D$10:'ZASOBY N'!$D331,'ZASOBY N'!$D331,'ZASOBY N'!$H$10:'ZASOBY N'!$H331,'ZASOBY N'!$H331 )</f>
        <v>0</v>
      </c>
      <c r="BN334" s="537">
        <f t="shared" si="180"/>
        <v>0</v>
      </c>
      <c r="BO334" s="538">
        <f t="shared" si="181"/>
        <v>0</v>
      </c>
      <c r="BP334" s="533"/>
      <c r="BQ334" s="533"/>
      <c r="BR334" s="533"/>
      <c r="BS334" s="533"/>
      <c r="BT334" s="533"/>
      <c r="BU334" s="533"/>
      <c r="BV334" s="533"/>
      <c r="BW334" s="539" t="str">
        <f t="shared" si="182"/>
        <v/>
      </c>
      <c r="BX334" s="439" t="str">
        <f>IF(E334=0,"",NN!E334)</f>
        <v/>
      </c>
      <c r="BY334" s="396" t="str">
        <f>IF(A334="","",NN!A334)</f>
        <v/>
      </c>
      <c r="BZ334" s="428" t="str">
        <f>IF(OR(E334=LEGENDA!$D$30,E334=LEGENDA!$D$31,E334=LEGENDA!$D$32,E334=LEGENDA!$D$33,E334=LEGENDA!$D$34,E334=LEGENDA!$D$35,E334=LEGENDA!$D$36,E334=LEGENDA!$D$37),AV334,"")</f>
        <v/>
      </c>
      <c r="CA334" s="428" t="str">
        <f>IF(OR(E334=LEGENDA!$D$30,E334=LEGENDA!$D$31,E334=LEGENDA!$D$32,E334=LEGENDA!$D$33,E334=LEGENDA!$D$34,E334=LEGENDA!$D$35,E334=LEGENDA!$D$36,E334=LEGENDA!$D$37),AG334,"")</f>
        <v/>
      </c>
      <c r="CB334" s="397" t="str">
        <f t="shared" si="183"/>
        <v/>
      </c>
      <c r="CC334" s="397" t="str">
        <f t="shared" si="184"/>
        <v/>
      </c>
      <c r="CD334" s="397" t="str">
        <f t="shared" si="185"/>
        <v/>
      </c>
      <c r="CE334" s="397" t="str">
        <f t="shared" si="186"/>
        <v/>
      </c>
      <c r="CF334" s="397" t="str">
        <f t="shared" si="187"/>
        <v/>
      </c>
      <c r="CG334" s="397" t="str">
        <f t="shared" si="188"/>
        <v/>
      </c>
      <c r="CH334" s="397" t="str">
        <f>IF(OR(E334=LEGENDA!$D$28,E334=LEGENDA!$D$29,E334=LEGENDA!$D$30,E334=LEGENDA!$D$31,E334=LEGENDA!$D$32,E334=LEGENDA!$D$33,E334=LEGENDA!$D$34,E334=LEGENDA!$D$35,E334=LEGENDA!$D$36,E334=LEGENDA!$D$39),1,"")</f>
        <v/>
      </c>
      <c r="CI334" s="397" t="str">
        <f t="shared" si="189"/>
        <v/>
      </c>
      <c r="CJ334" s="397" t="str">
        <f t="shared" si="190"/>
        <v/>
      </c>
    </row>
    <row r="335" spans="1:88" s="50" customFormat="1" ht="16.2" customHeight="1" thickBot="1" x14ac:dyDescent="0.3">
      <c r="A335" s="514" t="str">
        <f>IF('ZASOBY N'!A332="","",'ZASOBY N'!A332)</f>
        <v/>
      </c>
      <c r="B335" s="515" t="str">
        <f>IF('ZASOBY N'!B332="","",'ZASOBY N'!B332)</f>
        <v/>
      </c>
      <c r="C335" s="515" t="str">
        <f>IF('ZASOBY N'!C332="","",'ZASOBY N'!C332)</f>
        <v/>
      </c>
      <c r="D335" s="516" t="str">
        <f>IF('ZASOBY N'!D332="","",'ZASOBY N'!D332)</f>
        <v/>
      </c>
      <c r="E335" s="404"/>
      <c r="F335" s="517"/>
      <c r="G335" s="518"/>
      <c r="H335" s="301"/>
      <c r="I335" s="301"/>
      <c r="J335" s="147" t="str">
        <f>IF('ZASOBY N'!$F332="","",'ZASOBY N'!$F332)</f>
        <v/>
      </c>
      <c r="K335" s="519"/>
      <c r="L335" s="520" t="str">
        <f t="shared" si="168"/>
        <v/>
      </c>
      <c r="M335" s="521"/>
      <c r="N335" s="521"/>
      <c r="O335" s="140" t="str">
        <f>IF(L335="","",IF(OR(E335=LEGENDA!$D$28,E335=LEGENDA!$D$29,E335=LEGENDA!$D$31,E335=LEGENDA!$D$38),0.15,0))</f>
        <v/>
      </c>
      <c r="P335" s="140" t="str">
        <f>IF(L335="","",IF(AND(E335=LEGENDA!$D$39,H335=""),"BRAK kol.7",IF(AND(F335=LEGENDA!$A$105,H335=""),"BRAK kol.7",IF(AND(F335=LEGENDA!$A$106,H335=""),"BRAK kol.7",IF(AND(F335=LEGENDA!$A$107,H335=""),"BRAK kol.7",IF(AND(F335=LEGENDA!$A$108,H335=""),"BRAK kol.7",IF(AND(F335=LEGENDA!$A$109,H335=""),"BRAK kol.7",L335*O335)))))))</f>
        <v/>
      </c>
      <c r="Q335" s="141" t="str">
        <f t="shared" si="191"/>
        <v/>
      </c>
      <c r="R335" s="142" t="str">
        <f t="shared" si="169"/>
        <v/>
      </c>
      <c r="S335" s="522" t="str">
        <f t="shared" si="170"/>
        <v/>
      </c>
      <c r="T335" s="431" t="str">
        <f t="shared" si="192"/>
        <v/>
      </c>
      <c r="U335" s="523"/>
      <c r="V335" s="431" t="str">
        <f t="shared" si="171"/>
        <v/>
      </c>
      <c r="W335" s="524"/>
      <c r="X335" s="302" t="str">
        <f>IF(U335="","",IF(AND(V335="",W335=""),"",IF(AND(E335=LEGENDA!$D$39,H335=""),"BRAK kol.7",IF(AND(F335=LEGENDA!$A$105,H335="",E335=LEGENDA!$D$35),V335*W335,IF(AND(F335=LEGENDA!$A$105,H335="",E335=LEGENDA!$D$36),V335*W335,IF(AND(F335=LEGENDA!$A$105,H335=""),"BRAK kol.7",IF(AND(F335=LEGENDA!$A$106,H335=""),"BRAK kol.7",IF(AND(F335=LEGENDA!$A$107,H335=""),"BRAK kol.7",IF(AND(F335=LEGENDA!$A$108,H335=""),"BRAK kol.7",IF(AND(F335=LEGENDA!$A$109,H335=""),"BRAK kol.7",IF(AND(U335&gt;0,W335=""),"Brakkol21",IF(OR(T335="Błąd kol. 7",T335="Błąd kol.8"),T335,IF(AND(H335="",I335=""),"BRAKkol7-8",V335*W335)))))))))))))</f>
        <v/>
      </c>
      <c r="Y335" s="523"/>
      <c r="Z335" s="431" t="str">
        <f t="shared" si="172"/>
        <v/>
      </c>
      <c r="AA335" s="524"/>
      <c r="AB335" s="525" t="str">
        <f>IF(OR(Y335="",Z335="",AA335=""),"",IF(AND(E335=LEGENDA!$D$39,H335=""),"BRAK kol.7",IF(AND(F335=LEGENDA!$A$105,H335=""),"BRAK kol.7",IF(AND(F335=LEGENDA!$A$106,H335=""),"BRAK kol.7",IF(AND(F335=LEGENDA!$A$107,H335=""),"BRAK kol.7",IF(AND(F335=LEGENDA!$A$108,H335=""),"BRAK kol.7",IF(AND(F335=LEGENDA!$A$109,H335=""),"BRAK kol.7",Z335*AA335)))))))</f>
        <v/>
      </c>
      <c r="AC335" s="302" t="str">
        <f t="shared" si="193"/>
        <v/>
      </c>
      <c r="AD335" s="143" t="str">
        <f>IFERROR(IF(OR(J335="",AC335=""),"",IF(AND(E335=LEGENDA!$D$39,H335="",I335=""),"BRAK kol.7",AC335*$J335)),"BRAK kol.7")</f>
        <v/>
      </c>
      <c r="AE335" s="527" t="str">
        <f t="shared" si="173"/>
        <v/>
      </c>
      <c r="AF335" s="526" t="str">
        <f t="shared" si="174"/>
        <v/>
      </c>
      <c r="AG335" s="526" t="str">
        <f t="shared" si="175"/>
        <v/>
      </c>
      <c r="AH335" s="526" t="str">
        <f t="shared" si="194"/>
        <v/>
      </c>
      <c r="AI335" s="528"/>
      <c r="AJ335" s="529"/>
      <c r="AK335" s="286" t="str">
        <f t="shared" si="195"/>
        <v/>
      </c>
      <c r="AL335" s="287" t="str">
        <f t="shared" si="176"/>
        <v/>
      </c>
      <c r="AM335" s="287" t="str">
        <f t="shared" si="177"/>
        <v/>
      </c>
      <c r="AN335" s="530" t="str">
        <f>IF('ZASOBY N'!BD332="","",'ZASOBY N'!BD332)</f>
        <v/>
      </c>
      <c r="AO335" s="531"/>
      <c r="AP335" s="333">
        <f t="shared" si="196"/>
        <v>0</v>
      </c>
      <c r="AQ335" s="333">
        <f t="shared" si="167"/>
        <v>0</v>
      </c>
      <c r="AR335" s="333">
        <f t="shared" si="167"/>
        <v>0</v>
      </c>
      <c r="AS335" s="333">
        <f t="shared" si="197"/>
        <v>0</v>
      </c>
      <c r="AT335" s="333">
        <f t="shared" si="178"/>
        <v>0</v>
      </c>
      <c r="AU335" s="333">
        <f t="shared" si="198"/>
        <v>0</v>
      </c>
      <c r="AV335" s="532" t="str">
        <f>IF(BJ335=0,"",NN!BJ335)</f>
        <v/>
      </c>
      <c r="AW335" s="460" t="str">
        <f>IF('UPR BILANS N'!W333="","",'UPR BILANS N'!W333)</f>
        <v/>
      </c>
      <c r="AX335" s="533" t="str">
        <f t="shared" si="179"/>
        <v/>
      </c>
      <c r="AY335" s="533"/>
      <c r="AZ335" s="533"/>
      <c r="BA335" s="533"/>
      <c r="BB335" s="533"/>
      <c r="BC335" s="533"/>
      <c r="BD335" s="533"/>
      <c r="BE335" s="533"/>
      <c r="BF335" s="533"/>
      <c r="BG335" s="533"/>
      <c r="BH335" s="533"/>
      <c r="BI335" s="533"/>
      <c r="BJ335" s="414">
        <f>IFERROR(IF(AND(BL335=1,BM335=1,SUMIF($C335:$C$525,$C335,$AH335:$AH$525)=$BN335),$BN335,IF($BO335&gt;0,$BO335,IF(AND(B335=B336,C335=C336,D335=D336,J335=J336),AH335+AH336,IF(AND(COUNTIF($C$13:$C334,$C335)&gt;=1,COUNTIF($D$13:$D334,$D335)&gt;=1),0,IF(AND(SUMIF($B335:$B$525,$B335,$AH335:$AH$525)&gt;$AH335,SUMIF($C335:$C$525,$C335,$AH335:$AH$525)&gt;$AH335,SUMIF($D335:$D$525,$D335,$AH335:$AH$525)&gt;$AH335),SUMIF($C335:$C$525,$C335,$BN335:$BN$525),0))))),0)</f>
        <v>0</v>
      </c>
      <c r="BK335" s="534"/>
      <c r="BL335" s="535">
        <f>COUNTIFS('ZASOBY N'!$B332:$B$525,'ZASOBY N'!$B332,'ZASOBY N'!$C332:'ZASOBY N'!$C$525,'ZASOBY N'!$C332,'ZASOBY N'!$D332:'ZASOBY N'!$D$525,'ZASOBY N'!$D332,'ZASOBY N'!$H332:'ZASOBY N'!$H$525,'ZASOBY N'!$H332 )</f>
        <v>0</v>
      </c>
      <c r="BM335" s="536">
        <f>COUNTIFS('ZASOBY N'!$B$10:$B332,'ZASOBY N'!$B332,'ZASOBY N'!$C$10:'ZASOBY N'!$C332,'ZASOBY N'!$C332,'ZASOBY N'!$D$10:'ZASOBY N'!$D332,'ZASOBY N'!$D332,'ZASOBY N'!$H$10:'ZASOBY N'!$H332,'ZASOBY N'!$H332 )</f>
        <v>0</v>
      </c>
      <c r="BN335" s="537">
        <f t="shared" si="180"/>
        <v>0</v>
      </c>
      <c r="BO335" s="538">
        <f t="shared" si="181"/>
        <v>0</v>
      </c>
      <c r="BP335" s="533"/>
      <c r="BQ335" s="533"/>
      <c r="BR335" s="533"/>
      <c r="BS335" s="533"/>
      <c r="BT335" s="533"/>
      <c r="BU335" s="533"/>
      <c r="BV335" s="533"/>
      <c r="BW335" s="539" t="str">
        <f t="shared" si="182"/>
        <v/>
      </c>
      <c r="BX335" s="439" t="str">
        <f>IF(E335=0,"",NN!E335)</f>
        <v/>
      </c>
      <c r="BY335" s="396" t="str">
        <f>IF(A335="","",NN!A335)</f>
        <v/>
      </c>
      <c r="BZ335" s="428" t="str">
        <f>IF(OR(E335=LEGENDA!$D$30,E335=LEGENDA!$D$31,E335=LEGENDA!$D$32,E335=LEGENDA!$D$33,E335=LEGENDA!$D$34,E335=LEGENDA!$D$35,E335=LEGENDA!$D$36,E335=LEGENDA!$D$37),AV335,"")</f>
        <v/>
      </c>
      <c r="CA335" s="428" t="str">
        <f>IF(OR(E335=LEGENDA!$D$30,E335=LEGENDA!$D$31,E335=LEGENDA!$D$32,E335=LEGENDA!$D$33,E335=LEGENDA!$D$34,E335=LEGENDA!$D$35,E335=LEGENDA!$D$36,E335=LEGENDA!$D$37),AG335,"")</f>
        <v/>
      </c>
      <c r="CB335" s="397" t="str">
        <f t="shared" si="183"/>
        <v/>
      </c>
      <c r="CC335" s="397" t="str">
        <f t="shared" si="184"/>
        <v/>
      </c>
      <c r="CD335" s="397" t="str">
        <f t="shared" si="185"/>
        <v/>
      </c>
      <c r="CE335" s="397" t="str">
        <f t="shared" si="186"/>
        <v/>
      </c>
      <c r="CF335" s="397" t="str">
        <f t="shared" si="187"/>
        <v/>
      </c>
      <c r="CG335" s="397" t="str">
        <f t="shared" si="188"/>
        <v/>
      </c>
      <c r="CH335" s="397" t="str">
        <f>IF(OR(E335=LEGENDA!$D$28,E335=LEGENDA!$D$29,E335=LEGENDA!$D$30,E335=LEGENDA!$D$31,E335=LEGENDA!$D$32,E335=LEGENDA!$D$33,E335=LEGENDA!$D$34,E335=LEGENDA!$D$35,E335=LEGENDA!$D$36,E335=LEGENDA!$D$39),1,"")</f>
        <v/>
      </c>
      <c r="CI335" s="397" t="str">
        <f t="shared" si="189"/>
        <v/>
      </c>
      <c r="CJ335" s="397" t="str">
        <f t="shared" si="190"/>
        <v/>
      </c>
    </row>
    <row r="336" spans="1:88" s="50" customFormat="1" ht="16.2" customHeight="1" thickBot="1" x14ac:dyDescent="0.3">
      <c r="A336" s="514" t="str">
        <f>IF('ZASOBY N'!A333="","",'ZASOBY N'!A333)</f>
        <v/>
      </c>
      <c r="B336" s="515" t="str">
        <f>IF('ZASOBY N'!B333="","",'ZASOBY N'!B333)</f>
        <v/>
      </c>
      <c r="C336" s="515" t="str">
        <f>IF('ZASOBY N'!C333="","",'ZASOBY N'!C333)</f>
        <v/>
      </c>
      <c r="D336" s="516" t="str">
        <f>IF('ZASOBY N'!D333="","",'ZASOBY N'!D333)</f>
        <v/>
      </c>
      <c r="E336" s="404"/>
      <c r="F336" s="517"/>
      <c r="G336" s="518"/>
      <c r="H336" s="301"/>
      <c r="I336" s="301"/>
      <c r="J336" s="147" t="str">
        <f>IF('ZASOBY N'!$F333="","",'ZASOBY N'!$F333)</f>
        <v/>
      </c>
      <c r="K336" s="519"/>
      <c r="L336" s="520" t="str">
        <f t="shared" si="168"/>
        <v/>
      </c>
      <c r="M336" s="521"/>
      <c r="N336" s="521"/>
      <c r="O336" s="140" t="str">
        <f>IF(L336="","",IF(OR(E336=LEGENDA!$D$28,E336=LEGENDA!$D$29,E336=LEGENDA!$D$31,E336=LEGENDA!$D$38),0.15,0))</f>
        <v/>
      </c>
      <c r="P336" s="140" t="str">
        <f>IF(L336="","",IF(AND(E336=LEGENDA!$D$39,H336=""),"BRAK kol.7",IF(AND(F336=LEGENDA!$A$105,H336=""),"BRAK kol.7",IF(AND(F336=LEGENDA!$A$106,H336=""),"BRAK kol.7",IF(AND(F336=LEGENDA!$A$107,H336=""),"BRAK kol.7",IF(AND(F336=LEGENDA!$A$108,H336=""),"BRAK kol.7",IF(AND(F336=LEGENDA!$A$109,H336=""),"BRAK kol.7",L336*O336)))))))</f>
        <v/>
      </c>
      <c r="Q336" s="141" t="str">
        <f t="shared" si="191"/>
        <v/>
      </c>
      <c r="R336" s="142" t="str">
        <f t="shared" si="169"/>
        <v/>
      </c>
      <c r="S336" s="522" t="str">
        <f t="shared" si="170"/>
        <v/>
      </c>
      <c r="T336" s="431" t="str">
        <f t="shared" si="192"/>
        <v/>
      </c>
      <c r="U336" s="523"/>
      <c r="V336" s="431" t="str">
        <f t="shared" si="171"/>
        <v/>
      </c>
      <c r="W336" s="524"/>
      <c r="X336" s="302" t="str">
        <f>IF(U336="","",IF(AND(V336="",W336=""),"",IF(AND(E336=LEGENDA!$D$39,H336=""),"BRAK kol.7",IF(AND(F336=LEGENDA!$A$105,H336="",E336=LEGENDA!$D$35),V336*W336,IF(AND(F336=LEGENDA!$A$105,H336="",E336=LEGENDA!$D$36),V336*W336,IF(AND(F336=LEGENDA!$A$105,H336=""),"BRAK kol.7",IF(AND(F336=LEGENDA!$A$106,H336=""),"BRAK kol.7",IF(AND(F336=LEGENDA!$A$107,H336=""),"BRAK kol.7",IF(AND(F336=LEGENDA!$A$108,H336=""),"BRAK kol.7",IF(AND(F336=LEGENDA!$A$109,H336=""),"BRAK kol.7",IF(AND(U336&gt;0,W336=""),"Brakkol21",IF(OR(T336="Błąd kol. 7",T336="Błąd kol.8"),T336,IF(AND(H336="",I336=""),"BRAKkol7-8",V336*W336)))))))))))))</f>
        <v/>
      </c>
      <c r="Y336" s="523"/>
      <c r="Z336" s="431" t="str">
        <f t="shared" si="172"/>
        <v/>
      </c>
      <c r="AA336" s="524"/>
      <c r="AB336" s="525" t="str">
        <f>IF(OR(Y336="",Z336="",AA336=""),"",IF(AND(E336=LEGENDA!$D$39,H336=""),"BRAK kol.7",IF(AND(F336=LEGENDA!$A$105,H336=""),"BRAK kol.7",IF(AND(F336=LEGENDA!$A$106,H336=""),"BRAK kol.7",IF(AND(F336=LEGENDA!$A$107,H336=""),"BRAK kol.7",IF(AND(F336=LEGENDA!$A$108,H336=""),"BRAK kol.7",IF(AND(F336=LEGENDA!$A$109,H336=""),"BRAK kol.7",Z336*AA336)))))))</f>
        <v/>
      </c>
      <c r="AC336" s="302" t="str">
        <f t="shared" si="193"/>
        <v/>
      </c>
      <c r="AD336" s="143" t="str">
        <f>IFERROR(IF(OR(J336="",AC336=""),"",IF(AND(E336=LEGENDA!$D$39,H336="",I336=""),"BRAK kol.7",AC336*$J336)),"BRAK kol.7")</f>
        <v/>
      </c>
      <c r="AE336" s="527" t="str">
        <f t="shared" si="173"/>
        <v/>
      </c>
      <c r="AF336" s="526" t="str">
        <f t="shared" si="174"/>
        <v/>
      </c>
      <c r="AG336" s="526" t="str">
        <f t="shared" si="175"/>
        <v/>
      </c>
      <c r="AH336" s="526" t="str">
        <f t="shared" si="194"/>
        <v/>
      </c>
      <c r="AI336" s="528"/>
      <c r="AJ336" s="529"/>
      <c r="AK336" s="286" t="str">
        <f t="shared" si="195"/>
        <v/>
      </c>
      <c r="AL336" s="287" t="str">
        <f t="shared" si="176"/>
        <v/>
      </c>
      <c r="AM336" s="287" t="str">
        <f t="shared" si="177"/>
        <v/>
      </c>
      <c r="AN336" s="530" t="str">
        <f>IF('ZASOBY N'!BD333="","",'ZASOBY N'!BD333)</f>
        <v/>
      </c>
      <c r="AO336" s="531"/>
      <c r="AP336" s="333">
        <f t="shared" si="196"/>
        <v>0</v>
      </c>
      <c r="AQ336" s="333">
        <f t="shared" si="167"/>
        <v>0</v>
      </c>
      <c r="AR336" s="333">
        <f t="shared" si="167"/>
        <v>0</v>
      </c>
      <c r="AS336" s="333">
        <f t="shared" si="197"/>
        <v>0</v>
      </c>
      <c r="AT336" s="333">
        <f t="shared" si="178"/>
        <v>0</v>
      </c>
      <c r="AU336" s="333">
        <f t="shared" si="198"/>
        <v>0</v>
      </c>
      <c r="AV336" s="532" t="str">
        <f>IF(BJ336=0,"",NN!BJ336)</f>
        <v/>
      </c>
      <c r="AW336" s="460" t="str">
        <f>IF('UPR BILANS N'!W334="","",'UPR BILANS N'!W334)</f>
        <v/>
      </c>
      <c r="AX336" s="533" t="str">
        <f t="shared" si="179"/>
        <v/>
      </c>
      <c r="AY336" s="533"/>
      <c r="AZ336" s="533"/>
      <c r="BA336" s="533"/>
      <c r="BB336" s="533"/>
      <c r="BC336" s="533"/>
      <c r="BD336" s="533"/>
      <c r="BE336" s="533"/>
      <c r="BF336" s="533"/>
      <c r="BG336" s="533"/>
      <c r="BH336" s="533"/>
      <c r="BI336" s="533"/>
      <c r="BJ336" s="414">
        <f>IFERROR(IF(AND(BL336=1,BM336=1,SUMIF($C336:$C$525,$C336,$AH336:$AH$525)=$BN336),$BN336,IF($BO336&gt;0,$BO336,IF(AND(B336=B337,C336=C337,D336=D337,J336=J337),AH336+AH337,IF(AND(COUNTIF($C$13:$C335,$C336)&gt;=1,COUNTIF($D$13:$D335,$D336)&gt;=1),0,IF(AND(SUMIF($B336:$B$525,$B336,$AH336:$AH$525)&gt;$AH336,SUMIF($C336:$C$525,$C336,$AH336:$AH$525)&gt;$AH336,SUMIF($D336:$D$525,$D336,$AH336:$AH$525)&gt;$AH336),SUMIF($C336:$C$525,$C336,$BN336:$BN$525),0))))),0)</f>
        <v>0</v>
      </c>
      <c r="BK336" s="534"/>
      <c r="BL336" s="535">
        <f>COUNTIFS('ZASOBY N'!$B333:$B$525,'ZASOBY N'!$B333,'ZASOBY N'!$C333:'ZASOBY N'!$C$525,'ZASOBY N'!$C333,'ZASOBY N'!$D333:'ZASOBY N'!$D$525,'ZASOBY N'!$D333,'ZASOBY N'!$H333:'ZASOBY N'!$H$525,'ZASOBY N'!$H333 )</f>
        <v>0</v>
      </c>
      <c r="BM336" s="536">
        <f>COUNTIFS('ZASOBY N'!$B$10:$B333,'ZASOBY N'!$B333,'ZASOBY N'!$C$10:'ZASOBY N'!$C333,'ZASOBY N'!$C333,'ZASOBY N'!$D$10:'ZASOBY N'!$D333,'ZASOBY N'!$D333,'ZASOBY N'!$H$10:'ZASOBY N'!$H333,'ZASOBY N'!$H333 )</f>
        <v>0</v>
      </c>
      <c r="BN336" s="537">
        <f t="shared" si="180"/>
        <v>0</v>
      </c>
      <c r="BO336" s="538">
        <f t="shared" si="181"/>
        <v>0</v>
      </c>
      <c r="BP336" s="533"/>
      <c r="BQ336" s="533"/>
      <c r="BR336" s="533"/>
      <c r="BS336" s="533"/>
      <c r="BT336" s="533"/>
      <c r="BU336" s="533"/>
      <c r="BV336" s="533"/>
      <c r="BW336" s="539" t="str">
        <f t="shared" si="182"/>
        <v/>
      </c>
      <c r="BX336" s="439" t="str">
        <f>IF(E336=0,"",NN!E336)</f>
        <v/>
      </c>
      <c r="BY336" s="396" t="str">
        <f>IF(A336="","",NN!A336)</f>
        <v/>
      </c>
      <c r="BZ336" s="428" t="str">
        <f>IF(OR(E336=LEGENDA!$D$30,E336=LEGENDA!$D$31,E336=LEGENDA!$D$32,E336=LEGENDA!$D$33,E336=LEGENDA!$D$34,E336=LEGENDA!$D$35,E336=LEGENDA!$D$36,E336=LEGENDA!$D$37),AV336,"")</f>
        <v/>
      </c>
      <c r="CA336" s="428" t="str">
        <f>IF(OR(E336=LEGENDA!$D$30,E336=LEGENDA!$D$31,E336=LEGENDA!$D$32,E336=LEGENDA!$D$33,E336=LEGENDA!$D$34,E336=LEGENDA!$D$35,E336=LEGENDA!$D$36,E336=LEGENDA!$D$37),AG336,"")</f>
        <v/>
      </c>
      <c r="CB336" s="397" t="str">
        <f t="shared" si="183"/>
        <v/>
      </c>
      <c r="CC336" s="397" t="str">
        <f t="shared" si="184"/>
        <v/>
      </c>
      <c r="CD336" s="397" t="str">
        <f t="shared" si="185"/>
        <v/>
      </c>
      <c r="CE336" s="397" t="str">
        <f t="shared" si="186"/>
        <v/>
      </c>
      <c r="CF336" s="397" t="str">
        <f t="shared" si="187"/>
        <v/>
      </c>
      <c r="CG336" s="397" t="str">
        <f t="shared" si="188"/>
        <v/>
      </c>
      <c r="CH336" s="397" t="str">
        <f>IF(OR(E336=LEGENDA!$D$28,E336=LEGENDA!$D$29,E336=LEGENDA!$D$30,E336=LEGENDA!$D$31,E336=LEGENDA!$D$32,E336=LEGENDA!$D$33,E336=LEGENDA!$D$34,E336=LEGENDA!$D$35,E336=LEGENDA!$D$36,E336=LEGENDA!$D$39),1,"")</f>
        <v/>
      </c>
      <c r="CI336" s="397" t="str">
        <f t="shared" si="189"/>
        <v/>
      </c>
      <c r="CJ336" s="397" t="str">
        <f t="shared" si="190"/>
        <v/>
      </c>
    </row>
    <row r="337" spans="1:88" s="50" customFormat="1" ht="16.2" customHeight="1" thickBot="1" x14ac:dyDescent="0.3">
      <c r="A337" s="514" t="str">
        <f>IF('ZASOBY N'!A334="","",'ZASOBY N'!A334)</f>
        <v/>
      </c>
      <c r="B337" s="515" t="str">
        <f>IF('ZASOBY N'!B334="","",'ZASOBY N'!B334)</f>
        <v/>
      </c>
      <c r="C337" s="515" t="str">
        <f>IF('ZASOBY N'!C334="","",'ZASOBY N'!C334)</f>
        <v/>
      </c>
      <c r="D337" s="516" t="str">
        <f>IF('ZASOBY N'!D334="","",'ZASOBY N'!D334)</f>
        <v/>
      </c>
      <c r="E337" s="404"/>
      <c r="F337" s="517"/>
      <c r="G337" s="518"/>
      <c r="H337" s="301"/>
      <c r="I337" s="301"/>
      <c r="J337" s="147" t="str">
        <f>IF('ZASOBY N'!$F334="","",'ZASOBY N'!$F334)</f>
        <v/>
      </c>
      <c r="K337" s="519"/>
      <c r="L337" s="520" t="str">
        <f t="shared" si="168"/>
        <v/>
      </c>
      <c r="M337" s="521"/>
      <c r="N337" s="521"/>
      <c r="O337" s="140" t="str">
        <f>IF(L337="","",IF(OR(E337=LEGENDA!$D$28,E337=LEGENDA!$D$29,E337=LEGENDA!$D$31,E337=LEGENDA!$D$38),0.15,0))</f>
        <v/>
      </c>
      <c r="P337" s="140" t="str">
        <f>IF(L337="","",IF(AND(E337=LEGENDA!$D$39,H337=""),"BRAK kol.7",IF(AND(F337=LEGENDA!$A$105,H337=""),"BRAK kol.7",IF(AND(F337=LEGENDA!$A$106,H337=""),"BRAK kol.7",IF(AND(F337=LEGENDA!$A$107,H337=""),"BRAK kol.7",IF(AND(F337=LEGENDA!$A$108,H337=""),"BRAK kol.7",IF(AND(F337=LEGENDA!$A$109,H337=""),"BRAK kol.7",L337*O337)))))))</f>
        <v/>
      </c>
      <c r="Q337" s="141" t="str">
        <f t="shared" si="191"/>
        <v/>
      </c>
      <c r="R337" s="142" t="str">
        <f t="shared" si="169"/>
        <v/>
      </c>
      <c r="S337" s="522" t="str">
        <f t="shared" si="170"/>
        <v/>
      </c>
      <c r="T337" s="431" t="str">
        <f t="shared" si="192"/>
        <v/>
      </c>
      <c r="U337" s="523"/>
      <c r="V337" s="431" t="str">
        <f t="shared" si="171"/>
        <v/>
      </c>
      <c r="W337" s="524"/>
      <c r="X337" s="302" t="str">
        <f>IF(U337="","",IF(AND(V337="",W337=""),"",IF(AND(E337=LEGENDA!$D$39,H337=""),"BRAK kol.7",IF(AND(F337=LEGENDA!$A$105,H337="",E337=LEGENDA!$D$35),V337*W337,IF(AND(F337=LEGENDA!$A$105,H337="",E337=LEGENDA!$D$36),V337*W337,IF(AND(F337=LEGENDA!$A$105,H337=""),"BRAK kol.7",IF(AND(F337=LEGENDA!$A$106,H337=""),"BRAK kol.7",IF(AND(F337=LEGENDA!$A$107,H337=""),"BRAK kol.7",IF(AND(F337=LEGENDA!$A$108,H337=""),"BRAK kol.7",IF(AND(F337=LEGENDA!$A$109,H337=""),"BRAK kol.7",IF(AND(U337&gt;0,W337=""),"Brakkol21",IF(OR(T337="Błąd kol. 7",T337="Błąd kol.8"),T337,IF(AND(H337="",I337=""),"BRAKkol7-8",V337*W337)))))))))))))</f>
        <v/>
      </c>
      <c r="Y337" s="523"/>
      <c r="Z337" s="431" t="str">
        <f t="shared" si="172"/>
        <v/>
      </c>
      <c r="AA337" s="524"/>
      <c r="AB337" s="525" t="str">
        <f>IF(OR(Y337="",Z337="",AA337=""),"",IF(AND(E337=LEGENDA!$D$39,H337=""),"BRAK kol.7",IF(AND(F337=LEGENDA!$A$105,H337=""),"BRAK kol.7",IF(AND(F337=LEGENDA!$A$106,H337=""),"BRAK kol.7",IF(AND(F337=LEGENDA!$A$107,H337=""),"BRAK kol.7",IF(AND(F337=LEGENDA!$A$108,H337=""),"BRAK kol.7",IF(AND(F337=LEGENDA!$A$109,H337=""),"BRAK kol.7",Z337*AA337)))))))</f>
        <v/>
      </c>
      <c r="AC337" s="302" t="str">
        <f t="shared" si="193"/>
        <v/>
      </c>
      <c r="AD337" s="143" t="str">
        <f>IFERROR(IF(OR(J337="",AC337=""),"",IF(AND(E337=LEGENDA!$D$39,H337="",I337=""),"BRAK kol.7",AC337*$J337)),"BRAK kol.7")</f>
        <v/>
      </c>
      <c r="AE337" s="527" t="str">
        <f t="shared" si="173"/>
        <v/>
      </c>
      <c r="AF337" s="526" t="str">
        <f t="shared" si="174"/>
        <v/>
      </c>
      <c r="AG337" s="526" t="str">
        <f t="shared" si="175"/>
        <v/>
      </c>
      <c r="AH337" s="526" t="str">
        <f t="shared" si="194"/>
        <v/>
      </c>
      <c r="AI337" s="528"/>
      <c r="AJ337" s="529"/>
      <c r="AK337" s="286" t="str">
        <f t="shared" si="195"/>
        <v/>
      </c>
      <c r="AL337" s="287" t="str">
        <f t="shared" si="176"/>
        <v/>
      </c>
      <c r="AM337" s="287" t="str">
        <f t="shared" si="177"/>
        <v/>
      </c>
      <c r="AN337" s="530" t="str">
        <f>IF('ZASOBY N'!BD334="","",'ZASOBY N'!BD334)</f>
        <v/>
      </c>
      <c r="AO337" s="531"/>
      <c r="AP337" s="333">
        <f t="shared" si="196"/>
        <v>0</v>
      </c>
      <c r="AQ337" s="333">
        <f t="shared" si="167"/>
        <v>0</v>
      </c>
      <c r="AR337" s="333">
        <f t="shared" si="167"/>
        <v>0</v>
      </c>
      <c r="AS337" s="333">
        <f t="shared" si="197"/>
        <v>0</v>
      </c>
      <c r="AT337" s="333">
        <f t="shared" si="178"/>
        <v>0</v>
      </c>
      <c r="AU337" s="333">
        <f t="shared" si="198"/>
        <v>0</v>
      </c>
      <c r="AV337" s="532" t="str">
        <f>IF(BJ337=0,"",NN!BJ337)</f>
        <v/>
      </c>
      <c r="AW337" s="460" t="str">
        <f>IF('UPR BILANS N'!W335="","",'UPR BILANS N'!W335)</f>
        <v/>
      </c>
      <c r="AX337" s="533" t="str">
        <f t="shared" si="179"/>
        <v/>
      </c>
      <c r="AY337" s="533"/>
      <c r="AZ337" s="533"/>
      <c r="BA337" s="533"/>
      <c r="BB337" s="533"/>
      <c r="BC337" s="533"/>
      <c r="BD337" s="533"/>
      <c r="BE337" s="533"/>
      <c r="BF337" s="533"/>
      <c r="BG337" s="533"/>
      <c r="BH337" s="533"/>
      <c r="BI337" s="533"/>
      <c r="BJ337" s="414">
        <f>IFERROR(IF(AND(BL337=1,BM337=1,SUMIF($C337:$C$525,$C337,$AH337:$AH$525)=$BN337),$BN337,IF($BO337&gt;0,$BO337,IF(AND(B337=B338,C337=C338,D337=D338,J337=J338),AH337+AH338,IF(AND(COUNTIF($C$13:$C336,$C337)&gt;=1,COUNTIF($D$13:$D336,$D337)&gt;=1),0,IF(AND(SUMIF($B337:$B$525,$B337,$AH337:$AH$525)&gt;$AH337,SUMIF($C337:$C$525,$C337,$AH337:$AH$525)&gt;$AH337,SUMIF($D337:$D$525,$D337,$AH337:$AH$525)&gt;$AH337),SUMIF($C337:$C$525,$C337,$BN337:$BN$525),0))))),0)</f>
        <v>0</v>
      </c>
      <c r="BK337" s="534"/>
      <c r="BL337" s="535">
        <f>COUNTIFS('ZASOBY N'!$B334:$B$525,'ZASOBY N'!$B334,'ZASOBY N'!$C334:'ZASOBY N'!$C$525,'ZASOBY N'!$C334,'ZASOBY N'!$D334:'ZASOBY N'!$D$525,'ZASOBY N'!$D334,'ZASOBY N'!$H334:'ZASOBY N'!$H$525,'ZASOBY N'!$H334 )</f>
        <v>0</v>
      </c>
      <c r="BM337" s="536">
        <f>COUNTIFS('ZASOBY N'!$B$10:$B334,'ZASOBY N'!$B334,'ZASOBY N'!$C$10:'ZASOBY N'!$C334,'ZASOBY N'!$C334,'ZASOBY N'!$D$10:'ZASOBY N'!$D334,'ZASOBY N'!$D334,'ZASOBY N'!$H$10:'ZASOBY N'!$H334,'ZASOBY N'!$H334 )</f>
        <v>0</v>
      </c>
      <c r="BN337" s="537">
        <f t="shared" si="180"/>
        <v>0</v>
      </c>
      <c r="BO337" s="538">
        <f t="shared" si="181"/>
        <v>0</v>
      </c>
      <c r="BP337" s="533"/>
      <c r="BQ337" s="533"/>
      <c r="BR337" s="533"/>
      <c r="BS337" s="533"/>
      <c r="BT337" s="533"/>
      <c r="BU337" s="533"/>
      <c r="BV337" s="533"/>
      <c r="BW337" s="539" t="str">
        <f t="shared" si="182"/>
        <v/>
      </c>
      <c r="BX337" s="439" t="str">
        <f>IF(E337=0,"",NN!E337)</f>
        <v/>
      </c>
      <c r="BY337" s="396" t="str">
        <f>IF(A337="","",NN!A337)</f>
        <v/>
      </c>
      <c r="BZ337" s="428" t="str">
        <f>IF(OR(E337=LEGENDA!$D$30,E337=LEGENDA!$D$31,E337=LEGENDA!$D$32,E337=LEGENDA!$D$33,E337=LEGENDA!$D$34,E337=LEGENDA!$D$35,E337=LEGENDA!$D$36,E337=LEGENDA!$D$37),AV337,"")</f>
        <v/>
      </c>
      <c r="CA337" s="428" t="str">
        <f>IF(OR(E337=LEGENDA!$D$30,E337=LEGENDA!$D$31,E337=LEGENDA!$D$32,E337=LEGENDA!$D$33,E337=LEGENDA!$D$34,E337=LEGENDA!$D$35,E337=LEGENDA!$D$36,E337=LEGENDA!$D$37),AG337,"")</f>
        <v/>
      </c>
      <c r="CB337" s="397" t="str">
        <f t="shared" si="183"/>
        <v/>
      </c>
      <c r="CC337" s="397" t="str">
        <f t="shared" si="184"/>
        <v/>
      </c>
      <c r="CD337" s="397" t="str">
        <f t="shared" si="185"/>
        <v/>
      </c>
      <c r="CE337" s="397" t="str">
        <f t="shared" si="186"/>
        <v/>
      </c>
      <c r="CF337" s="397" t="str">
        <f t="shared" si="187"/>
        <v/>
      </c>
      <c r="CG337" s="397" t="str">
        <f t="shared" si="188"/>
        <v/>
      </c>
      <c r="CH337" s="397" t="str">
        <f>IF(OR(E337=LEGENDA!$D$28,E337=LEGENDA!$D$29,E337=LEGENDA!$D$30,E337=LEGENDA!$D$31,E337=LEGENDA!$D$32,E337=LEGENDA!$D$33,E337=LEGENDA!$D$34,E337=LEGENDA!$D$35,E337=LEGENDA!$D$36,E337=LEGENDA!$D$39),1,"")</f>
        <v/>
      </c>
      <c r="CI337" s="397" t="str">
        <f t="shared" si="189"/>
        <v/>
      </c>
      <c r="CJ337" s="397" t="str">
        <f t="shared" si="190"/>
        <v/>
      </c>
    </row>
    <row r="338" spans="1:88" s="50" customFormat="1" ht="16.2" customHeight="1" thickBot="1" x14ac:dyDescent="0.3">
      <c r="A338" s="514" t="str">
        <f>IF('ZASOBY N'!A335="","",'ZASOBY N'!A335)</f>
        <v/>
      </c>
      <c r="B338" s="515" t="str">
        <f>IF('ZASOBY N'!B335="","",'ZASOBY N'!B335)</f>
        <v/>
      </c>
      <c r="C338" s="515" t="str">
        <f>IF('ZASOBY N'!C335="","",'ZASOBY N'!C335)</f>
        <v/>
      </c>
      <c r="D338" s="516" t="str">
        <f>IF('ZASOBY N'!D335="","",'ZASOBY N'!D335)</f>
        <v/>
      </c>
      <c r="E338" s="404"/>
      <c r="F338" s="517"/>
      <c r="G338" s="518"/>
      <c r="H338" s="301"/>
      <c r="I338" s="301"/>
      <c r="J338" s="147" t="str">
        <f>IF('ZASOBY N'!$F335="","",'ZASOBY N'!$F335)</f>
        <v/>
      </c>
      <c r="K338" s="519"/>
      <c r="L338" s="520" t="str">
        <f t="shared" si="168"/>
        <v/>
      </c>
      <c r="M338" s="521"/>
      <c r="N338" s="521"/>
      <c r="O338" s="140" t="str">
        <f>IF(L338="","",IF(OR(E338=LEGENDA!$D$28,E338=LEGENDA!$D$29,E338=LEGENDA!$D$31,E338=LEGENDA!$D$38),0.15,0))</f>
        <v/>
      </c>
      <c r="P338" s="140" t="str">
        <f>IF(L338="","",IF(AND(E338=LEGENDA!$D$39,H338=""),"BRAK kol.7",IF(AND(F338=LEGENDA!$A$105,H338=""),"BRAK kol.7",IF(AND(F338=LEGENDA!$A$106,H338=""),"BRAK kol.7",IF(AND(F338=LEGENDA!$A$107,H338=""),"BRAK kol.7",IF(AND(F338=LEGENDA!$A$108,H338=""),"BRAK kol.7",IF(AND(F338=LEGENDA!$A$109,H338=""),"BRAK kol.7",L338*O338)))))))</f>
        <v/>
      </c>
      <c r="Q338" s="141" t="str">
        <f t="shared" si="191"/>
        <v/>
      </c>
      <c r="R338" s="142" t="str">
        <f t="shared" si="169"/>
        <v/>
      </c>
      <c r="S338" s="522" t="str">
        <f t="shared" si="170"/>
        <v/>
      </c>
      <c r="T338" s="431" t="str">
        <f t="shared" si="192"/>
        <v/>
      </c>
      <c r="U338" s="523"/>
      <c r="V338" s="431" t="str">
        <f t="shared" si="171"/>
        <v/>
      </c>
      <c r="W338" s="524"/>
      <c r="X338" s="302" t="str">
        <f>IF(U338="","",IF(AND(V338="",W338=""),"",IF(AND(E338=LEGENDA!$D$39,H338=""),"BRAK kol.7",IF(AND(F338=LEGENDA!$A$105,H338="",E338=LEGENDA!$D$35),V338*W338,IF(AND(F338=LEGENDA!$A$105,H338="",E338=LEGENDA!$D$36),V338*W338,IF(AND(F338=LEGENDA!$A$105,H338=""),"BRAK kol.7",IF(AND(F338=LEGENDA!$A$106,H338=""),"BRAK kol.7",IF(AND(F338=LEGENDA!$A$107,H338=""),"BRAK kol.7",IF(AND(F338=LEGENDA!$A$108,H338=""),"BRAK kol.7",IF(AND(F338=LEGENDA!$A$109,H338=""),"BRAK kol.7",IF(AND(U338&gt;0,W338=""),"Brakkol21",IF(OR(T338="Błąd kol. 7",T338="Błąd kol.8"),T338,IF(AND(H338="",I338=""),"BRAKkol7-8",V338*W338)))))))))))))</f>
        <v/>
      </c>
      <c r="Y338" s="523"/>
      <c r="Z338" s="431" t="str">
        <f t="shared" si="172"/>
        <v/>
      </c>
      <c r="AA338" s="524"/>
      <c r="AB338" s="525" t="str">
        <f>IF(OR(Y338="",Z338="",AA338=""),"",IF(AND(E338=LEGENDA!$D$39,H338=""),"BRAK kol.7",IF(AND(F338=LEGENDA!$A$105,H338=""),"BRAK kol.7",IF(AND(F338=LEGENDA!$A$106,H338=""),"BRAK kol.7",IF(AND(F338=LEGENDA!$A$107,H338=""),"BRAK kol.7",IF(AND(F338=LEGENDA!$A$108,H338=""),"BRAK kol.7",IF(AND(F338=LEGENDA!$A$109,H338=""),"BRAK kol.7",Z338*AA338)))))))</f>
        <v/>
      </c>
      <c r="AC338" s="302" t="str">
        <f t="shared" si="193"/>
        <v/>
      </c>
      <c r="AD338" s="143" t="str">
        <f>IFERROR(IF(OR(J338="",AC338=""),"",IF(AND(E338=LEGENDA!$D$39,H338="",I338=""),"BRAK kol.7",AC338*$J338)),"BRAK kol.7")</f>
        <v/>
      </c>
      <c r="AE338" s="527" t="str">
        <f t="shared" si="173"/>
        <v/>
      </c>
      <c r="AF338" s="526" t="str">
        <f t="shared" si="174"/>
        <v/>
      </c>
      <c r="AG338" s="526" t="str">
        <f t="shared" si="175"/>
        <v/>
      </c>
      <c r="AH338" s="526" t="str">
        <f t="shared" si="194"/>
        <v/>
      </c>
      <c r="AI338" s="528"/>
      <c r="AJ338" s="529"/>
      <c r="AK338" s="286" t="str">
        <f t="shared" si="195"/>
        <v/>
      </c>
      <c r="AL338" s="287" t="str">
        <f t="shared" si="176"/>
        <v/>
      </c>
      <c r="AM338" s="287" t="str">
        <f t="shared" si="177"/>
        <v/>
      </c>
      <c r="AN338" s="530" t="str">
        <f>IF('ZASOBY N'!BD335="","",'ZASOBY N'!BD335)</f>
        <v/>
      </c>
      <c r="AO338" s="531"/>
      <c r="AP338" s="333">
        <f t="shared" si="196"/>
        <v>0</v>
      </c>
      <c r="AQ338" s="333">
        <f t="shared" si="167"/>
        <v>0</v>
      </c>
      <c r="AR338" s="333">
        <f t="shared" si="167"/>
        <v>0</v>
      </c>
      <c r="AS338" s="333">
        <f t="shared" si="197"/>
        <v>0</v>
      </c>
      <c r="AT338" s="333">
        <f t="shared" si="178"/>
        <v>0</v>
      </c>
      <c r="AU338" s="333">
        <f t="shared" si="198"/>
        <v>0</v>
      </c>
      <c r="AV338" s="532" t="str">
        <f>IF(BJ338=0,"",NN!BJ338)</f>
        <v/>
      </c>
      <c r="AW338" s="460" t="str">
        <f>IF('UPR BILANS N'!W336="","",'UPR BILANS N'!W336)</f>
        <v/>
      </c>
      <c r="AX338" s="533" t="str">
        <f t="shared" si="179"/>
        <v/>
      </c>
      <c r="AY338" s="533"/>
      <c r="AZ338" s="533"/>
      <c r="BA338" s="533"/>
      <c r="BB338" s="533"/>
      <c r="BC338" s="533"/>
      <c r="BD338" s="533"/>
      <c r="BE338" s="533"/>
      <c r="BF338" s="533"/>
      <c r="BG338" s="533"/>
      <c r="BH338" s="533"/>
      <c r="BI338" s="533"/>
      <c r="BJ338" s="414">
        <f>IFERROR(IF(AND(BL338=1,BM338=1,SUMIF($C338:$C$525,$C338,$AH338:$AH$525)=$BN338),$BN338,IF($BO338&gt;0,$BO338,IF(AND(B338=B339,C338=C339,D338=D339,J338=J339),AH338+AH339,IF(AND(COUNTIF($C$13:$C337,$C338)&gt;=1,COUNTIF($D$13:$D337,$D338)&gt;=1),0,IF(AND(SUMIF($B338:$B$525,$B338,$AH338:$AH$525)&gt;$AH338,SUMIF($C338:$C$525,$C338,$AH338:$AH$525)&gt;$AH338,SUMIF($D338:$D$525,$D338,$AH338:$AH$525)&gt;$AH338),SUMIF($C338:$C$525,$C338,$BN338:$BN$525),0))))),0)</f>
        <v>0</v>
      </c>
      <c r="BK338" s="534"/>
      <c r="BL338" s="535">
        <f>COUNTIFS('ZASOBY N'!$B335:$B$525,'ZASOBY N'!$B335,'ZASOBY N'!$C335:'ZASOBY N'!$C$525,'ZASOBY N'!$C335,'ZASOBY N'!$D335:'ZASOBY N'!$D$525,'ZASOBY N'!$D335,'ZASOBY N'!$H335:'ZASOBY N'!$H$525,'ZASOBY N'!$H335 )</f>
        <v>0</v>
      </c>
      <c r="BM338" s="536">
        <f>COUNTIFS('ZASOBY N'!$B$10:$B335,'ZASOBY N'!$B335,'ZASOBY N'!$C$10:'ZASOBY N'!$C335,'ZASOBY N'!$C335,'ZASOBY N'!$D$10:'ZASOBY N'!$D335,'ZASOBY N'!$D335,'ZASOBY N'!$H$10:'ZASOBY N'!$H335,'ZASOBY N'!$H335 )</f>
        <v>0</v>
      </c>
      <c r="BN338" s="537">
        <f t="shared" si="180"/>
        <v>0</v>
      </c>
      <c r="BO338" s="538">
        <f t="shared" si="181"/>
        <v>0</v>
      </c>
      <c r="BP338" s="533"/>
      <c r="BQ338" s="533"/>
      <c r="BR338" s="533"/>
      <c r="BS338" s="533"/>
      <c r="BT338" s="533"/>
      <c r="BU338" s="533"/>
      <c r="BV338" s="533"/>
      <c r="BW338" s="539" t="str">
        <f t="shared" si="182"/>
        <v/>
      </c>
      <c r="BX338" s="439" t="str">
        <f>IF(E338=0,"",NN!E338)</f>
        <v/>
      </c>
      <c r="BY338" s="396" t="str">
        <f>IF(A338="","",NN!A338)</f>
        <v/>
      </c>
      <c r="BZ338" s="428" t="str">
        <f>IF(OR(E338=LEGENDA!$D$30,E338=LEGENDA!$D$31,E338=LEGENDA!$D$32,E338=LEGENDA!$D$33,E338=LEGENDA!$D$34,E338=LEGENDA!$D$35,E338=LEGENDA!$D$36,E338=LEGENDA!$D$37),AV338,"")</f>
        <v/>
      </c>
      <c r="CA338" s="428" t="str">
        <f>IF(OR(E338=LEGENDA!$D$30,E338=LEGENDA!$D$31,E338=LEGENDA!$D$32,E338=LEGENDA!$D$33,E338=LEGENDA!$D$34,E338=LEGENDA!$D$35,E338=LEGENDA!$D$36,E338=LEGENDA!$D$37),AG338,"")</f>
        <v/>
      </c>
      <c r="CB338" s="397" t="str">
        <f t="shared" si="183"/>
        <v/>
      </c>
      <c r="CC338" s="397" t="str">
        <f t="shared" si="184"/>
        <v/>
      </c>
      <c r="CD338" s="397" t="str">
        <f t="shared" si="185"/>
        <v/>
      </c>
      <c r="CE338" s="397" t="str">
        <f t="shared" si="186"/>
        <v/>
      </c>
      <c r="CF338" s="397" t="str">
        <f t="shared" si="187"/>
        <v/>
      </c>
      <c r="CG338" s="397" t="str">
        <f t="shared" si="188"/>
        <v/>
      </c>
      <c r="CH338" s="397" t="str">
        <f>IF(OR(E338=LEGENDA!$D$28,E338=LEGENDA!$D$29,E338=LEGENDA!$D$30,E338=LEGENDA!$D$31,E338=LEGENDA!$D$32,E338=LEGENDA!$D$33,E338=LEGENDA!$D$34,E338=LEGENDA!$D$35,E338=LEGENDA!$D$36,E338=LEGENDA!$D$39),1,"")</f>
        <v/>
      </c>
      <c r="CI338" s="397" t="str">
        <f t="shared" si="189"/>
        <v/>
      </c>
      <c r="CJ338" s="397" t="str">
        <f t="shared" si="190"/>
        <v/>
      </c>
    </row>
    <row r="339" spans="1:88" s="50" customFormat="1" ht="16.2" customHeight="1" thickBot="1" x14ac:dyDescent="0.3">
      <c r="A339" s="514" t="str">
        <f>IF('ZASOBY N'!A336="","",'ZASOBY N'!A336)</f>
        <v/>
      </c>
      <c r="B339" s="515" t="str">
        <f>IF('ZASOBY N'!B336="","",'ZASOBY N'!B336)</f>
        <v/>
      </c>
      <c r="C339" s="515" t="str">
        <f>IF('ZASOBY N'!C336="","",'ZASOBY N'!C336)</f>
        <v/>
      </c>
      <c r="D339" s="516" t="str">
        <f>IF('ZASOBY N'!D336="","",'ZASOBY N'!D336)</f>
        <v/>
      </c>
      <c r="E339" s="404"/>
      <c r="F339" s="517"/>
      <c r="G339" s="518"/>
      <c r="H339" s="301"/>
      <c r="I339" s="301"/>
      <c r="J339" s="147" t="str">
        <f>IF('ZASOBY N'!$F336="","",'ZASOBY N'!$F336)</f>
        <v/>
      </c>
      <c r="K339" s="519"/>
      <c r="L339" s="520" t="str">
        <f t="shared" si="168"/>
        <v/>
      </c>
      <c r="M339" s="521"/>
      <c r="N339" s="521"/>
      <c r="O339" s="140" t="str">
        <f>IF(L339="","",IF(OR(E339=LEGENDA!$D$28,E339=LEGENDA!$D$29,E339=LEGENDA!$D$31,E339=LEGENDA!$D$38),0.15,0))</f>
        <v/>
      </c>
      <c r="P339" s="140" t="str">
        <f>IF(L339="","",IF(AND(E339=LEGENDA!$D$39,H339=""),"BRAK kol.7",IF(AND(F339=LEGENDA!$A$105,H339=""),"BRAK kol.7",IF(AND(F339=LEGENDA!$A$106,H339=""),"BRAK kol.7",IF(AND(F339=LEGENDA!$A$107,H339=""),"BRAK kol.7",IF(AND(F339=LEGENDA!$A$108,H339=""),"BRAK kol.7",IF(AND(F339=LEGENDA!$A$109,H339=""),"BRAK kol.7",L339*O339)))))))</f>
        <v/>
      </c>
      <c r="Q339" s="141" t="str">
        <f t="shared" si="191"/>
        <v/>
      </c>
      <c r="R339" s="142" t="str">
        <f t="shared" si="169"/>
        <v/>
      </c>
      <c r="S339" s="522" t="str">
        <f t="shared" si="170"/>
        <v/>
      </c>
      <c r="T339" s="431" t="str">
        <f t="shared" si="192"/>
        <v/>
      </c>
      <c r="U339" s="523"/>
      <c r="V339" s="431" t="str">
        <f t="shared" si="171"/>
        <v/>
      </c>
      <c r="W339" s="524"/>
      <c r="X339" s="302" t="str">
        <f>IF(U339="","",IF(AND(V339="",W339=""),"",IF(AND(E339=LEGENDA!$D$39,H339=""),"BRAK kol.7",IF(AND(F339=LEGENDA!$A$105,H339="",E339=LEGENDA!$D$35),V339*W339,IF(AND(F339=LEGENDA!$A$105,H339="",E339=LEGENDA!$D$36),V339*W339,IF(AND(F339=LEGENDA!$A$105,H339=""),"BRAK kol.7",IF(AND(F339=LEGENDA!$A$106,H339=""),"BRAK kol.7",IF(AND(F339=LEGENDA!$A$107,H339=""),"BRAK kol.7",IF(AND(F339=LEGENDA!$A$108,H339=""),"BRAK kol.7",IF(AND(F339=LEGENDA!$A$109,H339=""),"BRAK kol.7",IF(AND(U339&gt;0,W339=""),"Brakkol21",IF(OR(T339="Błąd kol. 7",T339="Błąd kol.8"),T339,IF(AND(H339="",I339=""),"BRAKkol7-8",V339*W339)))))))))))))</f>
        <v/>
      </c>
      <c r="Y339" s="523"/>
      <c r="Z339" s="431" t="str">
        <f t="shared" si="172"/>
        <v/>
      </c>
      <c r="AA339" s="524"/>
      <c r="AB339" s="525" t="str">
        <f>IF(OR(Y339="",Z339="",AA339=""),"",IF(AND(E339=LEGENDA!$D$39,H339=""),"BRAK kol.7",IF(AND(F339=LEGENDA!$A$105,H339=""),"BRAK kol.7",IF(AND(F339=LEGENDA!$A$106,H339=""),"BRAK kol.7",IF(AND(F339=LEGENDA!$A$107,H339=""),"BRAK kol.7",IF(AND(F339=LEGENDA!$A$108,H339=""),"BRAK kol.7",IF(AND(F339=LEGENDA!$A$109,H339=""),"BRAK kol.7",Z339*AA339)))))))</f>
        <v/>
      </c>
      <c r="AC339" s="302" t="str">
        <f t="shared" si="193"/>
        <v/>
      </c>
      <c r="AD339" s="143" t="str">
        <f>IFERROR(IF(OR(J339="",AC339=""),"",IF(AND(E339=LEGENDA!$D$39,H339="",I339=""),"BRAK kol.7",AC339*$J339)),"BRAK kol.7")</f>
        <v/>
      </c>
      <c r="AE339" s="527" t="str">
        <f t="shared" si="173"/>
        <v/>
      </c>
      <c r="AF339" s="526" t="str">
        <f t="shared" si="174"/>
        <v/>
      </c>
      <c r="AG339" s="526" t="str">
        <f t="shared" si="175"/>
        <v/>
      </c>
      <c r="AH339" s="526" t="str">
        <f t="shared" si="194"/>
        <v/>
      </c>
      <c r="AI339" s="528"/>
      <c r="AJ339" s="529"/>
      <c r="AK339" s="286" t="str">
        <f t="shared" si="195"/>
        <v/>
      </c>
      <c r="AL339" s="287" t="str">
        <f t="shared" si="176"/>
        <v/>
      </c>
      <c r="AM339" s="287" t="str">
        <f t="shared" si="177"/>
        <v/>
      </c>
      <c r="AN339" s="530" t="str">
        <f>IF('ZASOBY N'!BD336="","",'ZASOBY N'!BD336)</f>
        <v/>
      </c>
      <c r="AO339" s="531"/>
      <c r="AP339" s="333">
        <f t="shared" si="196"/>
        <v>0</v>
      </c>
      <c r="AQ339" s="333">
        <f t="shared" si="167"/>
        <v>0</v>
      </c>
      <c r="AR339" s="333">
        <f t="shared" si="167"/>
        <v>0</v>
      </c>
      <c r="AS339" s="333">
        <f t="shared" si="197"/>
        <v>0</v>
      </c>
      <c r="AT339" s="333">
        <f t="shared" si="178"/>
        <v>0</v>
      </c>
      <c r="AU339" s="333">
        <f t="shared" si="198"/>
        <v>0</v>
      </c>
      <c r="AV339" s="532" t="str">
        <f>IF(BJ339=0,"",NN!BJ339)</f>
        <v/>
      </c>
      <c r="AW339" s="460" t="str">
        <f>IF('UPR BILANS N'!W337="","",'UPR BILANS N'!W337)</f>
        <v/>
      </c>
      <c r="AX339" s="533" t="str">
        <f t="shared" si="179"/>
        <v/>
      </c>
      <c r="AY339" s="533"/>
      <c r="AZ339" s="533"/>
      <c r="BA339" s="533"/>
      <c r="BB339" s="533"/>
      <c r="BC339" s="533"/>
      <c r="BD339" s="533"/>
      <c r="BE339" s="533"/>
      <c r="BF339" s="533"/>
      <c r="BG339" s="533"/>
      <c r="BH339" s="533"/>
      <c r="BI339" s="533"/>
      <c r="BJ339" s="414">
        <f>IFERROR(IF(AND(BL339=1,BM339=1,SUMIF($C339:$C$525,$C339,$AH339:$AH$525)=$BN339),$BN339,IF($BO339&gt;0,$BO339,IF(AND(B339=B340,C339=C340,D339=D340,J339=J340),AH339+AH340,IF(AND(COUNTIF($C$13:$C338,$C339)&gt;=1,COUNTIF($D$13:$D338,$D339)&gt;=1),0,IF(AND(SUMIF($B339:$B$525,$B339,$AH339:$AH$525)&gt;$AH339,SUMIF($C339:$C$525,$C339,$AH339:$AH$525)&gt;$AH339,SUMIF($D339:$D$525,$D339,$AH339:$AH$525)&gt;$AH339),SUMIF($C339:$C$525,$C339,$BN339:$BN$525),0))))),0)</f>
        <v>0</v>
      </c>
      <c r="BK339" s="534"/>
      <c r="BL339" s="535">
        <f>COUNTIFS('ZASOBY N'!$B336:$B$525,'ZASOBY N'!$B336,'ZASOBY N'!$C336:'ZASOBY N'!$C$525,'ZASOBY N'!$C336,'ZASOBY N'!$D336:'ZASOBY N'!$D$525,'ZASOBY N'!$D336,'ZASOBY N'!$H336:'ZASOBY N'!$H$525,'ZASOBY N'!$H336 )</f>
        <v>0</v>
      </c>
      <c r="BM339" s="536">
        <f>COUNTIFS('ZASOBY N'!$B$10:$B336,'ZASOBY N'!$B336,'ZASOBY N'!$C$10:'ZASOBY N'!$C336,'ZASOBY N'!$C336,'ZASOBY N'!$D$10:'ZASOBY N'!$D336,'ZASOBY N'!$D336,'ZASOBY N'!$H$10:'ZASOBY N'!$H336,'ZASOBY N'!$H336 )</f>
        <v>0</v>
      </c>
      <c r="BN339" s="537">
        <f t="shared" si="180"/>
        <v>0</v>
      </c>
      <c r="BO339" s="538">
        <f t="shared" si="181"/>
        <v>0</v>
      </c>
      <c r="BP339" s="533"/>
      <c r="BQ339" s="533"/>
      <c r="BR339" s="533"/>
      <c r="BS339" s="533"/>
      <c r="BT339" s="533"/>
      <c r="BU339" s="533"/>
      <c r="BV339" s="533"/>
      <c r="BW339" s="539" t="str">
        <f t="shared" si="182"/>
        <v/>
      </c>
      <c r="BX339" s="439" t="str">
        <f>IF(E339=0,"",NN!E339)</f>
        <v/>
      </c>
      <c r="BY339" s="396" t="str">
        <f>IF(A339="","",NN!A339)</f>
        <v/>
      </c>
      <c r="BZ339" s="428" t="str">
        <f>IF(OR(E339=LEGENDA!$D$30,E339=LEGENDA!$D$31,E339=LEGENDA!$D$32,E339=LEGENDA!$D$33,E339=LEGENDA!$D$34,E339=LEGENDA!$D$35,E339=LEGENDA!$D$36,E339=LEGENDA!$D$37),AV339,"")</f>
        <v/>
      </c>
      <c r="CA339" s="428" t="str">
        <f>IF(OR(E339=LEGENDA!$D$30,E339=LEGENDA!$D$31,E339=LEGENDA!$D$32,E339=LEGENDA!$D$33,E339=LEGENDA!$D$34,E339=LEGENDA!$D$35,E339=LEGENDA!$D$36,E339=LEGENDA!$D$37),AG339,"")</f>
        <v/>
      </c>
      <c r="CB339" s="397" t="str">
        <f t="shared" si="183"/>
        <v/>
      </c>
      <c r="CC339" s="397" t="str">
        <f t="shared" si="184"/>
        <v/>
      </c>
      <c r="CD339" s="397" t="str">
        <f t="shared" si="185"/>
        <v/>
      </c>
      <c r="CE339" s="397" t="str">
        <f t="shared" si="186"/>
        <v/>
      </c>
      <c r="CF339" s="397" t="str">
        <f t="shared" si="187"/>
        <v/>
      </c>
      <c r="CG339" s="397" t="str">
        <f t="shared" si="188"/>
        <v/>
      </c>
      <c r="CH339" s="397" t="str">
        <f>IF(OR(E339=LEGENDA!$D$28,E339=LEGENDA!$D$29,E339=LEGENDA!$D$30,E339=LEGENDA!$D$31,E339=LEGENDA!$D$32,E339=LEGENDA!$D$33,E339=LEGENDA!$D$34,E339=LEGENDA!$D$35,E339=LEGENDA!$D$36,E339=LEGENDA!$D$39),1,"")</f>
        <v/>
      </c>
      <c r="CI339" s="397" t="str">
        <f t="shared" si="189"/>
        <v/>
      </c>
      <c r="CJ339" s="397" t="str">
        <f t="shared" si="190"/>
        <v/>
      </c>
    </row>
    <row r="340" spans="1:88" s="50" customFormat="1" ht="16.2" customHeight="1" thickBot="1" x14ac:dyDescent="0.3">
      <c r="A340" s="514" t="str">
        <f>IF('ZASOBY N'!A337="","",'ZASOBY N'!A337)</f>
        <v/>
      </c>
      <c r="B340" s="515" t="str">
        <f>IF('ZASOBY N'!B337="","",'ZASOBY N'!B337)</f>
        <v/>
      </c>
      <c r="C340" s="515" t="str">
        <f>IF('ZASOBY N'!C337="","",'ZASOBY N'!C337)</f>
        <v/>
      </c>
      <c r="D340" s="516" t="str">
        <f>IF('ZASOBY N'!D337="","",'ZASOBY N'!D337)</f>
        <v/>
      </c>
      <c r="E340" s="404"/>
      <c r="F340" s="517"/>
      <c r="G340" s="518"/>
      <c r="H340" s="301"/>
      <c r="I340" s="301"/>
      <c r="J340" s="147" t="str">
        <f>IF('ZASOBY N'!$F337="","",'ZASOBY N'!$F337)</f>
        <v/>
      </c>
      <c r="K340" s="519"/>
      <c r="L340" s="520" t="str">
        <f t="shared" si="168"/>
        <v/>
      </c>
      <c r="M340" s="521"/>
      <c r="N340" s="521"/>
      <c r="O340" s="140" t="str">
        <f>IF(L340="","",IF(OR(E340=LEGENDA!$D$28,E340=LEGENDA!$D$29,E340=LEGENDA!$D$31,E340=LEGENDA!$D$38),0.15,0))</f>
        <v/>
      </c>
      <c r="P340" s="140" t="str">
        <f>IF(L340="","",IF(AND(E340=LEGENDA!$D$39,H340=""),"BRAK kol.7",IF(AND(F340=LEGENDA!$A$105,H340=""),"BRAK kol.7",IF(AND(F340=LEGENDA!$A$106,H340=""),"BRAK kol.7",IF(AND(F340=LEGENDA!$A$107,H340=""),"BRAK kol.7",IF(AND(F340=LEGENDA!$A$108,H340=""),"BRAK kol.7",IF(AND(F340=LEGENDA!$A$109,H340=""),"BRAK kol.7",L340*O340)))))))</f>
        <v/>
      </c>
      <c r="Q340" s="141" t="str">
        <f t="shared" si="191"/>
        <v/>
      </c>
      <c r="R340" s="142" t="str">
        <f t="shared" si="169"/>
        <v/>
      </c>
      <c r="S340" s="522" t="str">
        <f t="shared" si="170"/>
        <v/>
      </c>
      <c r="T340" s="431" t="str">
        <f t="shared" si="192"/>
        <v/>
      </c>
      <c r="U340" s="523"/>
      <c r="V340" s="431" t="str">
        <f t="shared" si="171"/>
        <v/>
      </c>
      <c r="W340" s="524"/>
      <c r="X340" s="302" t="str">
        <f>IF(U340="","",IF(AND(V340="",W340=""),"",IF(AND(E340=LEGENDA!$D$39,H340=""),"BRAK kol.7",IF(AND(F340=LEGENDA!$A$105,H340="",E340=LEGENDA!$D$35),V340*W340,IF(AND(F340=LEGENDA!$A$105,H340="",E340=LEGENDA!$D$36),V340*W340,IF(AND(F340=LEGENDA!$A$105,H340=""),"BRAK kol.7",IF(AND(F340=LEGENDA!$A$106,H340=""),"BRAK kol.7",IF(AND(F340=LEGENDA!$A$107,H340=""),"BRAK kol.7",IF(AND(F340=LEGENDA!$A$108,H340=""),"BRAK kol.7",IF(AND(F340=LEGENDA!$A$109,H340=""),"BRAK kol.7",IF(AND(U340&gt;0,W340=""),"Brakkol21",IF(OR(T340="Błąd kol. 7",T340="Błąd kol.8"),T340,IF(AND(H340="",I340=""),"BRAKkol7-8",V340*W340)))))))))))))</f>
        <v/>
      </c>
      <c r="Y340" s="523"/>
      <c r="Z340" s="431" t="str">
        <f t="shared" si="172"/>
        <v/>
      </c>
      <c r="AA340" s="524"/>
      <c r="AB340" s="525" t="str">
        <f>IF(OR(Y340="",Z340="",AA340=""),"",IF(AND(E340=LEGENDA!$D$39,H340=""),"BRAK kol.7",IF(AND(F340=LEGENDA!$A$105,H340=""),"BRAK kol.7",IF(AND(F340=LEGENDA!$A$106,H340=""),"BRAK kol.7",IF(AND(F340=LEGENDA!$A$107,H340=""),"BRAK kol.7",IF(AND(F340=LEGENDA!$A$108,H340=""),"BRAK kol.7",IF(AND(F340=LEGENDA!$A$109,H340=""),"BRAK kol.7",Z340*AA340)))))))</f>
        <v/>
      </c>
      <c r="AC340" s="302" t="str">
        <f t="shared" si="193"/>
        <v/>
      </c>
      <c r="AD340" s="143" t="str">
        <f>IFERROR(IF(OR(J340="",AC340=""),"",IF(AND(E340=LEGENDA!$D$39,H340="",I340=""),"BRAK kol.7",AC340*$J340)),"BRAK kol.7")</f>
        <v/>
      </c>
      <c r="AE340" s="527" t="str">
        <f t="shared" si="173"/>
        <v/>
      </c>
      <c r="AF340" s="526" t="str">
        <f t="shared" si="174"/>
        <v/>
      </c>
      <c r="AG340" s="526" t="str">
        <f t="shared" si="175"/>
        <v/>
      </c>
      <c r="AH340" s="526" t="str">
        <f t="shared" si="194"/>
        <v/>
      </c>
      <c r="AI340" s="528"/>
      <c r="AJ340" s="529"/>
      <c r="AK340" s="286" t="str">
        <f t="shared" si="195"/>
        <v/>
      </c>
      <c r="AL340" s="287" t="str">
        <f t="shared" si="176"/>
        <v/>
      </c>
      <c r="AM340" s="287" t="str">
        <f t="shared" si="177"/>
        <v/>
      </c>
      <c r="AN340" s="530" t="str">
        <f>IF('ZASOBY N'!BD337="","",'ZASOBY N'!BD337)</f>
        <v/>
      </c>
      <c r="AO340" s="531"/>
      <c r="AP340" s="333">
        <f t="shared" si="196"/>
        <v>0</v>
      </c>
      <c r="AQ340" s="333">
        <f t="shared" si="167"/>
        <v>0</v>
      </c>
      <c r="AR340" s="333">
        <f t="shared" si="167"/>
        <v>0</v>
      </c>
      <c r="AS340" s="333">
        <f t="shared" si="197"/>
        <v>0</v>
      </c>
      <c r="AT340" s="333">
        <f t="shared" si="178"/>
        <v>0</v>
      </c>
      <c r="AU340" s="333">
        <f t="shared" si="198"/>
        <v>0</v>
      </c>
      <c r="AV340" s="532" t="str">
        <f>IF(BJ340=0,"",NN!BJ340)</f>
        <v/>
      </c>
      <c r="AW340" s="460" t="str">
        <f>IF('UPR BILANS N'!W338="","",'UPR BILANS N'!W338)</f>
        <v/>
      </c>
      <c r="AX340" s="533" t="str">
        <f t="shared" si="179"/>
        <v/>
      </c>
      <c r="AY340" s="533"/>
      <c r="AZ340" s="533"/>
      <c r="BA340" s="533"/>
      <c r="BB340" s="533"/>
      <c r="BC340" s="533"/>
      <c r="BD340" s="533"/>
      <c r="BE340" s="533"/>
      <c r="BF340" s="533"/>
      <c r="BG340" s="533"/>
      <c r="BH340" s="533"/>
      <c r="BI340" s="533"/>
      <c r="BJ340" s="414">
        <f>IFERROR(IF(AND(BL340=1,BM340=1,SUMIF($C340:$C$525,$C340,$AH340:$AH$525)=$BN340),$BN340,IF($BO340&gt;0,$BO340,IF(AND(B340=B341,C340=C341,D340=D341,J340=J341),AH340+AH341,IF(AND(COUNTIF($C$13:$C339,$C340)&gt;=1,COUNTIF($D$13:$D339,$D340)&gt;=1),0,IF(AND(SUMIF($B340:$B$525,$B340,$AH340:$AH$525)&gt;$AH340,SUMIF($C340:$C$525,$C340,$AH340:$AH$525)&gt;$AH340,SUMIF($D340:$D$525,$D340,$AH340:$AH$525)&gt;$AH340),SUMIF($C340:$C$525,$C340,$BN340:$BN$525),0))))),0)</f>
        <v>0</v>
      </c>
      <c r="BK340" s="534"/>
      <c r="BL340" s="535">
        <f>COUNTIFS('ZASOBY N'!$B337:$B$525,'ZASOBY N'!$B337,'ZASOBY N'!$C337:'ZASOBY N'!$C$525,'ZASOBY N'!$C337,'ZASOBY N'!$D337:'ZASOBY N'!$D$525,'ZASOBY N'!$D337,'ZASOBY N'!$H337:'ZASOBY N'!$H$525,'ZASOBY N'!$H337 )</f>
        <v>0</v>
      </c>
      <c r="BM340" s="536">
        <f>COUNTIFS('ZASOBY N'!$B$10:$B337,'ZASOBY N'!$B337,'ZASOBY N'!$C$10:'ZASOBY N'!$C337,'ZASOBY N'!$C337,'ZASOBY N'!$D$10:'ZASOBY N'!$D337,'ZASOBY N'!$D337,'ZASOBY N'!$H$10:'ZASOBY N'!$H337,'ZASOBY N'!$H337 )</f>
        <v>0</v>
      </c>
      <c r="BN340" s="537">
        <f t="shared" si="180"/>
        <v>0</v>
      </c>
      <c r="BO340" s="538">
        <f t="shared" si="181"/>
        <v>0</v>
      </c>
      <c r="BP340" s="533"/>
      <c r="BQ340" s="533"/>
      <c r="BR340" s="533"/>
      <c r="BS340" s="533"/>
      <c r="BT340" s="533"/>
      <c r="BU340" s="533"/>
      <c r="BV340" s="533"/>
      <c r="BW340" s="539" t="str">
        <f t="shared" si="182"/>
        <v/>
      </c>
      <c r="BX340" s="439" t="str">
        <f>IF(E340=0,"",NN!E340)</f>
        <v/>
      </c>
      <c r="BY340" s="396" t="str">
        <f>IF(A340="","",NN!A340)</f>
        <v/>
      </c>
      <c r="BZ340" s="428" t="str">
        <f>IF(OR(E340=LEGENDA!$D$30,E340=LEGENDA!$D$31,E340=LEGENDA!$D$32,E340=LEGENDA!$D$33,E340=LEGENDA!$D$34,E340=LEGENDA!$D$35,E340=LEGENDA!$D$36,E340=LEGENDA!$D$37),AV340,"")</f>
        <v/>
      </c>
      <c r="CA340" s="428" t="str">
        <f>IF(OR(E340=LEGENDA!$D$30,E340=LEGENDA!$D$31,E340=LEGENDA!$D$32,E340=LEGENDA!$D$33,E340=LEGENDA!$D$34,E340=LEGENDA!$D$35,E340=LEGENDA!$D$36,E340=LEGENDA!$D$37),AG340,"")</f>
        <v/>
      </c>
      <c r="CB340" s="397" t="str">
        <f t="shared" si="183"/>
        <v/>
      </c>
      <c r="CC340" s="397" t="str">
        <f t="shared" si="184"/>
        <v/>
      </c>
      <c r="CD340" s="397" t="str">
        <f t="shared" si="185"/>
        <v/>
      </c>
      <c r="CE340" s="397" t="str">
        <f t="shared" si="186"/>
        <v/>
      </c>
      <c r="CF340" s="397" t="str">
        <f t="shared" si="187"/>
        <v/>
      </c>
      <c r="CG340" s="397" t="str">
        <f t="shared" si="188"/>
        <v/>
      </c>
      <c r="CH340" s="397" t="str">
        <f>IF(OR(E340=LEGENDA!$D$28,E340=LEGENDA!$D$29,E340=LEGENDA!$D$30,E340=LEGENDA!$D$31,E340=LEGENDA!$D$32,E340=LEGENDA!$D$33,E340=LEGENDA!$D$34,E340=LEGENDA!$D$35,E340=LEGENDA!$D$36,E340=LEGENDA!$D$39),1,"")</f>
        <v/>
      </c>
      <c r="CI340" s="397" t="str">
        <f t="shared" si="189"/>
        <v/>
      </c>
      <c r="CJ340" s="397" t="str">
        <f t="shared" si="190"/>
        <v/>
      </c>
    </row>
    <row r="341" spans="1:88" s="50" customFormat="1" ht="16.2" customHeight="1" thickBot="1" x14ac:dyDescent="0.3">
      <c r="A341" s="514" t="str">
        <f>IF('ZASOBY N'!A338="","",'ZASOBY N'!A338)</f>
        <v/>
      </c>
      <c r="B341" s="515" t="str">
        <f>IF('ZASOBY N'!B338="","",'ZASOBY N'!B338)</f>
        <v/>
      </c>
      <c r="C341" s="515" t="str">
        <f>IF('ZASOBY N'!C338="","",'ZASOBY N'!C338)</f>
        <v/>
      </c>
      <c r="D341" s="516" t="str">
        <f>IF('ZASOBY N'!D338="","",'ZASOBY N'!D338)</f>
        <v/>
      </c>
      <c r="E341" s="404"/>
      <c r="F341" s="517"/>
      <c r="G341" s="518"/>
      <c r="H341" s="301"/>
      <c r="I341" s="301"/>
      <c r="J341" s="147" t="str">
        <f>IF('ZASOBY N'!$F338="","",'ZASOBY N'!$F338)</f>
        <v/>
      </c>
      <c r="K341" s="519"/>
      <c r="L341" s="520" t="str">
        <f t="shared" si="168"/>
        <v/>
      </c>
      <c r="M341" s="521"/>
      <c r="N341" s="521"/>
      <c r="O341" s="140" t="str">
        <f>IF(L341="","",IF(OR(E341=LEGENDA!$D$28,E341=LEGENDA!$D$29,E341=LEGENDA!$D$31,E341=LEGENDA!$D$38),0.15,0))</f>
        <v/>
      </c>
      <c r="P341" s="140" t="str">
        <f>IF(L341="","",IF(AND(E341=LEGENDA!$D$39,H341=""),"BRAK kol.7",IF(AND(F341=LEGENDA!$A$105,H341=""),"BRAK kol.7",IF(AND(F341=LEGENDA!$A$106,H341=""),"BRAK kol.7",IF(AND(F341=LEGENDA!$A$107,H341=""),"BRAK kol.7",IF(AND(F341=LEGENDA!$A$108,H341=""),"BRAK kol.7",IF(AND(F341=LEGENDA!$A$109,H341=""),"BRAK kol.7",L341*O341)))))))</f>
        <v/>
      </c>
      <c r="Q341" s="141" t="str">
        <f t="shared" si="191"/>
        <v/>
      </c>
      <c r="R341" s="142" t="str">
        <f t="shared" si="169"/>
        <v/>
      </c>
      <c r="S341" s="522" t="str">
        <f t="shared" si="170"/>
        <v/>
      </c>
      <c r="T341" s="431" t="str">
        <f t="shared" si="192"/>
        <v/>
      </c>
      <c r="U341" s="523"/>
      <c r="V341" s="431" t="str">
        <f t="shared" si="171"/>
        <v/>
      </c>
      <c r="W341" s="524"/>
      <c r="X341" s="302" t="str">
        <f>IF(U341="","",IF(AND(V341="",W341=""),"",IF(AND(E341=LEGENDA!$D$39,H341=""),"BRAK kol.7",IF(AND(F341=LEGENDA!$A$105,H341="",E341=LEGENDA!$D$35),V341*W341,IF(AND(F341=LEGENDA!$A$105,H341="",E341=LEGENDA!$D$36),V341*W341,IF(AND(F341=LEGENDA!$A$105,H341=""),"BRAK kol.7",IF(AND(F341=LEGENDA!$A$106,H341=""),"BRAK kol.7",IF(AND(F341=LEGENDA!$A$107,H341=""),"BRAK kol.7",IF(AND(F341=LEGENDA!$A$108,H341=""),"BRAK kol.7",IF(AND(F341=LEGENDA!$A$109,H341=""),"BRAK kol.7",IF(AND(U341&gt;0,W341=""),"Brakkol21",IF(OR(T341="Błąd kol. 7",T341="Błąd kol.8"),T341,IF(AND(H341="",I341=""),"BRAKkol7-8",V341*W341)))))))))))))</f>
        <v/>
      </c>
      <c r="Y341" s="523"/>
      <c r="Z341" s="431" t="str">
        <f t="shared" si="172"/>
        <v/>
      </c>
      <c r="AA341" s="524"/>
      <c r="AB341" s="525" t="str">
        <f>IF(OR(Y341="",Z341="",AA341=""),"",IF(AND(E341=LEGENDA!$D$39,H341=""),"BRAK kol.7",IF(AND(F341=LEGENDA!$A$105,H341=""),"BRAK kol.7",IF(AND(F341=LEGENDA!$A$106,H341=""),"BRAK kol.7",IF(AND(F341=LEGENDA!$A$107,H341=""),"BRAK kol.7",IF(AND(F341=LEGENDA!$A$108,H341=""),"BRAK kol.7",IF(AND(F341=LEGENDA!$A$109,H341=""),"BRAK kol.7",Z341*AA341)))))))</f>
        <v/>
      </c>
      <c r="AC341" s="302" t="str">
        <f t="shared" si="193"/>
        <v/>
      </c>
      <c r="AD341" s="143" t="str">
        <f>IFERROR(IF(OR(J341="",AC341=""),"",IF(AND(E341=LEGENDA!$D$39,H341="",I341=""),"BRAK kol.7",AC341*$J341)),"BRAK kol.7")</f>
        <v/>
      </c>
      <c r="AE341" s="527" t="str">
        <f t="shared" si="173"/>
        <v/>
      </c>
      <c r="AF341" s="526" t="str">
        <f t="shared" si="174"/>
        <v/>
      </c>
      <c r="AG341" s="526" t="str">
        <f t="shared" si="175"/>
        <v/>
      </c>
      <c r="AH341" s="526" t="str">
        <f t="shared" si="194"/>
        <v/>
      </c>
      <c r="AI341" s="528"/>
      <c r="AJ341" s="529"/>
      <c r="AK341" s="286" t="str">
        <f t="shared" si="195"/>
        <v/>
      </c>
      <c r="AL341" s="287" t="str">
        <f t="shared" si="176"/>
        <v/>
      </c>
      <c r="AM341" s="287" t="str">
        <f t="shared" si="177"/>
        <v/>
      </c>
      <c r="AN341" s="530" t="str">
        <f>IF('ZASOBY N'!BD338="","",'ZASOBY N'!BD338)</f>
        <v/>
      </c>
      <c r="AO341" s="531"/>
      <c r="AP341" s="333">
        <f t="shared" si="196"/>
        <v>0</v>
      </c>
      <c r="AQ341" s="333">
        <f t="shared" si="167"/>
        <v>0</v>
      </c>
      <c r="AR341" s="333">
        <f t="shared" si="167"/>
        <v>0</v>
      </c>
      <c r="AS341" s="333">
        <f t="shared" si="197"/>
        <v>0</v>
      </c>
      <c r="AT341" s="333">
        <f t="shared" si="178"/>
        <v>0</v>
      </c>
      <c r="AU341" s="333">
        <f t="shared" si="198"/>
        <v>0</v>
      </c>
      <c r="AV341" s="532" t="str">
        <f>IF(BJ341=0,"",NN!BJ341)</f>
        <v/>
      </c>
      <c r="AW341" s="460" t="str">
        <f>IF('UPR BILANS N'!W339="","",'UPR BILANS N'!W339)</f>
        <v/>
      </c>
      <c r="AX341" s="533" t="str">
        <f t="shared" si="179"/>
        <v/>
      </c>
      <c r="AY341" s="533"/>
      <c r="AZ341" s="533"/>
      <c r="BA341" s="533"/>
      <c r="BB341" s="533"/>
      <c r="BC341" s="533"/>
      <c r="BD341" s="533"/>
      <c r="BE341" s="533"/>
      <c r="BF341" s="533"/>
      <c r="BG341" s="533"/>
      <c r="BH341" s="533"/>
      <c r="BI341" s="533"/>
      <c r="BJ341" s="414">
        <f>IFERROR(IF(AND(BL341=1,BM341=1,SUMIF($C341:$C$525,$C341,$AH341:$AH$525)=$BN341),$BN341,IF($BO341&gt;0,$BO341,IF(AND(B341=B342,C341=C342,D341=D342,J341=J342),AH341+AH342,IF(AND(COUNTIF($C$13:$C340,$C341)&gt;=1,COUNTIF($D$13:$D340,$D341)&gt;=1),0,IF(AND(SUMIF($B341:$B$525,$B341,$AH341:$AH$525)&gt;$AH341,SUMIF($C341:$C$525,$C341,$AH341:$AH$525)&gt;$AH341,SUMIF($D341:$D$525,$D341,$AH341:$AH$525)&gt;$AH341),SUMIF($C341:$C$525,$C341,$BN341:$BN$525),0))))),0)</f>
        <v>0</v>
      </c>
      <c r="BK341" s="534"/>
      <c r="BL341" s="535">
        <f>COUNTIFS('ZASOBY N'!$B338:$B$525,'ZASOBY N'!$B338,'ZASOBY N'!$C338:'ZASOBY N'!$C$525,'ZASOBY N'!$C338,'ZASOBY N'!$D338:'ZASOBY N'!$D$525,'ZASOBY N'!$D338,'ZASOBY N'!$H338:'ZASOBY N'!$H$525,'ZASOBY N'!$H338 )</f>
        <v>0</v>
      </c>
      <c r="BM341" s="536">
        <f>COUNTIFS('ZASOBY N'!$B$10:$B338,'ZASOBY N'!$B338,'ZASOBY N'!$C$10:'ZASOBY N'!$C338,'ZASOBY N'!$C338,'ZASOBY N'!$D$10:'ZASOBY N'!$D338,'ZASOBY N'!$D338,'ZASOBY N'!$H$10:'ZASOBY N'!$H338,'ZASOBY N'!$H338 )</f>
        <v>0</v>
      </c>
      <c r="BN341" s="537">
        <f t="shared" si="180"/>
        <v>0</v>
      </c>
      <c r="BO341" s="538">
        <f t="shared" si="181"/>
        <v>0</v>
      </c>
      <c r="BP341" s="533"/>
      <c r="BQ341" s="533"/>
      <c r="BR341" s="533"/>
      <c r="BS341" s="533"/>
      <c r="BT341" s="533"/>
      <c r="BU341" s="533"/>
      <c r="BV341" s="533"/>
      <c r="BW341" s="539" t="str">
        <f t="shared" si="182"/>
        <v/>
      </c>
      <c r="BX341" s="439" t="str">
        <f>IF(E341=0,"",NN!E341)</f>
        <v/>
      </c>
      <c r="BY341" s="396" t="str">
        <f>IF(A341="","",NN!A341)</f>
        <v/>
      </c>
      <c r="BZ341" s="428" t="str">
        <f>IF(OR(E341=LEGENDA!$D$30,E341=LEGENDA!$D$31,E341=LEGENDA!$D$32,E341=LEGENDA!$D$33,E341=LEGENDA!$D$34,E341=LEGENDA!$D$35,E341=LEGENDA!$D$36,E341=LEGENDA!$D$37),AV341,"")</f>
        <v/>
      </c>
      <c r="CA341" s="428" t="str">
        <f>IF(OR(E341=LEGENDA!$D$30,E341=LEGENDA!$D$31,E341=LEGENDA!$D$32,E341=LEGENDA!$D$33,E341=LEGENDA!$D$34,E341=LEGENDA!$D$35,E341=LEGENDA!$D$36,E341=LEGENDA!$D$37),AG341,"")</f>
        <v/>
      </c>
      <c r="CB341" s="397" t="str">
        <f t="shared" si="183"/>
        <v/>
      </c>
      <c r="CC341" s="397" t="str">
        <f t="shared" si="184"/>
        <v/>
      </c>
      <c r="CD341" s="397" t="str">
        <f t="shared" si="185"/>
        <v/>
      </c>
      <c r="CE341" s="397" t="str">
        <f t="shared" si="186"/>
        <v/>
      </c>
      <c r="CF341" s="397" t="str">
        <f t="shared" si="187"/>
        <v/>
      </c>
      <c r="CG341" s="397" t="str">
        <f t="shared" si="188"/>
        <v/>
      </c>
      <c r="CH341" s="397" t="str">
        <f>IF(OR(E341=LEGENDA!$D$28,E341=LEGENDA!$D$29,E341=LEGENDA!$D$30,E341=LEGENDA!$D$31,E341=LEGENDA!$D$32,E341=LEGENDA!$D$33,E341=LEGENDA!$D$34,E341=LEGENDA!$D$35,E341=LEGENDA!$D$36,E341=LEGENDA!$D$39),1,"")</f>
        <v/>
      </c>
      <c r="CI341" s="397" t="str">
        <f t="shared" si="189"/>
        <v/>
      </c>
      <c r="CJ341" s="397" t="str">
        <f t="shared" si="190"/>
        <v/>
      </c>
    </row>
    <row r="342" spans="1:88" s="50" customFormat="1" ht="16.2" customHeight="1" thickBot="1" x14ac:dyDescent="0.3">
      <c r="A342" s="514" t="str">
        <f>IF('ZASOBY N'!A339="","",'ZASOBY N'!A339)</f>
        <v/>
      </c>
      <c r="B342" s="515" t="str">
        <f>IF('ZASOBY N'!B339="","",'ZASOBY N'!B339)</f>
        <v/>
      </c>
      <c r="C342" s="515" t="str">
        <f>IF('ZASOBY N'!C339="","",'ZASOBY N'!C339)</f>
        <v/>
      </c>
      <c r="D342" s="516" t="str">
        <f>IF('ZASOBY N'!D339="","",'ZASOBY N'!D339)</f>
        <v/>
      </c>
      <c r="E342" s="404"/>
      <c r="F342" s="517"/>
      <c r="G342" s="518"/>
      <c r="H342" s="301"/>
      <c r="I342" s="301"/>
      <c r="J342" s="147" t="str">
        <f>IF('ZASOBY N'!$F339="","",'ZASOBY N'!$F339)</f>
        <v/>
      </c>
      <c r="K342" s="519"/>
      <c r="L342" s="520" t="str">
        <f t="shared" si="168"/>
        <v/>
      </c>
      <c r="M342" s="521"/>
      <c r="N342" s="521"/>
      <c r="O342" s="140" t="str">
        <f>IF(L342="","",IF(OR(E342=LEGENDA!$D$28,E342=LEGENDA!$D$29,E342=LEGENDA!$D$31,E342=LEGENDA!$D$38),0.15,0))</f>
        <v/>
      </c>
      <c r="P342" s="140" t="str">
        <f>IF(L342="","",IF(AND(E342=LEGENDA!$D$39,H342=""),"BRAK kol.7",IF(AND(F342=LEGENDA!$A$105,H342=""),"BRAK kol.7",IF(AND(F342=LEGENDA!$A$106,H342=""),"BRAK kol.7",IF(AND(F342=LEGENDA!$A$107,H342=""),"BRAK kol.7",IF(AND(F342=LEGENDA!$A$108,H342=""),"BRAK kol.7",IF(AND(F342=LEGENDA!$A$109,H342=""),"BRAK kol.7",L342*O342)))))))</f>
        <v/>
      </c>
      <c r="Q342" s="141" t="str">
        <f t="shared" si="191"/>
        <v/>
      </c>
      <c r="R342" s="142" t="str">
        <f t="shared" si="169"/>
        <v/>
      </c>
      <c r="S342" s="522" t="str">
        <f t="shared" si="170"/>
        <v/>
      </c>
      <c r="T342" s="431" t="str">
        <f t="shared" si="192"/>
        <v/>
      </c>
      <c r="U342" s="523"/>
      <c r="V342" s="431" t="str">
        <f t="shared" si="171"/>
        <v/>
      </c>
      <c r="W342" s="524"/>
      <c r="X342" s="302" t="str">
        <f>IF(U342="","",IF(AND(V342="",W342=""),"",IF(AND(E342=LEGENDA!$D$39,H342=""),"BRAK kol.7",IF(AND(F342=LEGENDA!$A$105,H342="",E342=LEGENDA!$D$35),V342*W342,IF(AND(F342=LEGENDA!$A$105,H342="",E342=LEGENDA!$D$36),V342*W342,IF(AND(F342=LEGENDA!$A$105,H342=""),"BRAK kol.7",IF(AND(F342=LEGENDA!$A$106,H342=""),"BRAK kol.7",IF(AND(F342=LEGENDA!$A$107,H342=""),"BRAK kol.7",IF(AND(F342=LEGENDA!$A$108,H342=""),"BRAK kol.7",IF(AND(F342=LEGENDA!$A$109,H342=""),"BRAK kol.7",IF(AND(U342&gt;0,W342=""),"Brakkol21",IF(OR(T342="Błąd kol. 7",T342="Błąd kol.8"),T342,IF(AND(H342="",I342=""),"BRAKkol7-8",V342*W342)))))))))))))</f>
        <v/>
      </c>
      <c r="Y342" s="523"/>
      <c r="Z342" s="431" t="str">
        <f t="shared" si="172"/>
        <v/>
      </c>
      <c r="AA342" s="524"/>
      <c r="AB342" s="525" t="str">
        <f>IF(OR(Y342="",Z342="",AA342=""),"",IF(AND(E342=LEGENDA!$D$39,H342=""),"BRAK kol.7",IF(AND(F342=LEGENDA!$A$105,H342=""),"BRAK kol.7",IF(AND(F342=LEGENDA!$A$106,H342=""),"BRAK kol.7",IF(AND(F342=LEGENDA!$A$107,H342=""),"BRAK kol.7",IF(AND(F342=LEGENDA!$A$108,H342=""),"BRAK kol.7",IF(AND(F342=LEGENDA!$A$109,H342=""),"BRAK kol.7",Z342*AA342)))))))</f>
        <v/>
      </c>
      <c r="AC342" s="302" t="str">
        <f t="shared" si="193"/>
        <v/>
      </c>
      <c r="AD342" s="143" t="str">
        <f>IFERROR(IF(OR(J342="",AC342=""),"",IF(AND(E342=LEGENDA!$D$39,H342="",I342=""),"BRAK kol.7",AC342*$J342)),"BRAK kol.7")</f>
        <v/>
      </c>
      <c r="AE342" s="527" t="str">
        <f t="shared" si="173"/>
        <v/>
      </c>
      <c r="AF342" s="526" t="str">
        <f t="shared" si="174"/>
        <v/>
      </c>
      <c r="AG342" s="526" t="str">
        <f t="shared" si="175"/>
        <v/>
      </c>
      <c r="AH342" s="526" t="str">
        <f t="shared" si="194"/>
        <v/>
      </c>
      <c r="AI342" s="528"/>
      <c r="AJ342" s="529"/>
      <c r="AK342" s="286" t="str">
        <f t="shared" si="195"/>
        <v/>
      </c>
      <c r="AL342" s="287" t="str">
        <f t="shared" si="176"/>
        <v/>
      </c>
      <c r="AM342" s="287" t="str">
        <f t="shared" si="177"/>
        <v/>
      </c>
      <c r="AN342" s="530" t="str">
        <f>IF('ZASOBY N'!BD339="","",'ZASOBY N'!BD339)</f>
        <v/>
      </c>
      <c r="AO342" s="531"/>
      <c r="AP342" s="333">
        <f t="shared" si="196"/>
        <v>0</v>
      </c>
      <c r="AQ342" s="333">
        <f t="shared" si="167"/>
        <v>0</v>
      </c>
      <c r="AR342" s="333">
        <f t="shared" si="167"/>
        <v>0</v>
      </c>
      <c r="AS342" s="333">
        <f t="shared" si="197"/>
        <v>0</v>
      </c>
      <c r="AT342" s="333">
        <f t="shared" si="178"/>
        <v>0</v>
      </c>
      <c r="AU342" s="333">
        <f t="shared" si="198"/>
        <v>0</v>
      </c>
      <c r="AV342" s="532" t="str">
        <f>IF(BJ342=0,"",NN!BJ342)</f>
        <v/>
      </c>
      <c r="AW342" s="460" t="str">
        <f>IF('UPR BILANS N'!W340="","",'UPR BILANS N'!W340)</f>
        <v/>
      </c>
      <c r="AX342" s="533" t="str">
        <f t="shared" si="179"/>
        <v/>
      </c>
      <c r="AY342" s="533"/>
      <c r="AZ342" s="533"/>
      <c r="BA342" s="533"/>
      <c r="BB342" s="533"/>
      <c r="BC342" s="533"/>
      <c r="BD342" s="533"/>
      <c r="BE342" s="533"/>
      <c r="BF342" s="533"/>
      <c r="BG342" s="533"/>
      <c r="BH342" s="533"/>
      <c r="BI342" s="533"/>
      <c r="BJ342" s="414">
        <f>IFERROR(IF(AND(BL342=1,BM342=1,SUMIF($C342:$C$525,$C342,$AH342:$AH$525)=$BN342),$BN342,IF($BO342&gt;0,$BO342,IF(AND(B342=B343,C342=C343,D342=D343,J342=J343),AH342+AH343,IF(AND(COUNTIF($C$13:$C341,$C342)&gt;=1,COUNTIF($D$13:$D341,$D342)&gt;=1),0,IF(AND(SUMIF($B342:$B$525,$B342,$AH342:$AH$525)&gt;$AH342,SUMIF($C342:$C$525,$C342,$AH342:$AH$525)&gt;$AH342,SUMIF($D342:$D$525,$D342,$AH342:$AH$525)&gt;$AH342),SUMIF($C342:$C$525,$C342,$BN342:$BN$525),0))))),0)</f>
        <v>0</v>
      </c>
      <c r="BK342" s="534"/>
      <c r="BL342" s="535">
        <f>COUNTIFS('ZASOBY N'!$B339:$B$525,'ZASOBY N'!$B339,'ZASOBY N'!$C339:'ZASOBY N'!$C$525,'ZASOBY N'!$C339,'ZASOBY N'!$D339:'ZASOBY N'!$D$525,'ZASOBY N'!$D339,'ZASOBY N'!$H339:'ZASOBY N'!$H$525,'ZASOBY N'!$H339 )</f>
        <v>0</v>
      </c>
      <c r="BM342" s="536">
        <f>COUNTIFS('ZASOBY N'!$B$10:$B339,'ZASOBY N'!$B339,'ZASOBY N'!$C$10:'ZASOBY N'!$C339,'ZASOBY N'!$C339,'ZASOBY N'!$D$10:'ZASOBY N'!$D339,'ZASOBY N'!$D339,'ZASOBY N'!$H$10:'ZASOBY N'!$H339,'ZASOBY N'!$H339 )</f>
        <v>0</v>
      </c>
      <c r="BN342" s="537">
        <f t="shared" si="180"/>
        <v>0</v>
      </c>
      <c r="BO342" s="538">
        <f t="shared" si="181"/>
        <v>0</v>
      </c>
      <c r="BP342" s="533"/>
      <c r="BQ342" s="533"/>
      <c r="BR342" s="533"/>
      <c r="BS342" s="533"/>
      <c r="BT342" s="533"/>
      <c r="BU342" s="533"/>
      <c r="BV342" s="533"/>
      <c r="BW342" s="539" t="str">
        <f t="shared" si="182"/>
        <v/>
      </c>
      <c r="BX342" s="439" t="str">
        <f>IF(E342=0,"",NN!E342)</f>
        <v/>
      </c>
      <c r="BY342" s="396" t="str">
        <f>IF(A342="","",NN!A342)</f>
        <v/>
      </c>
      <c r="BZ342" s="428" t="str">
        <f>IF(OR(E342=LEGENDA!$D$30,E342=LEGENDA!$D$31,E342=LEGENDA!$D$32,E342=LEGENDA!$D$33,E342=LEGENDA!$D$34,E342=LEGENDA!$D$35,E342=LEGENDA!$D$36,E342=LEGENDA!$D$37),AV342,"")</f>
        <v/>
      </c>
      <c r="CA342" s="428" t="str">
        <f>IF(OR(E342=LEGENDA!$D$30,E342=LEGENDA!$D$31,E342=LEGENDA!$D$32,E342=LEGENDA!$D$33,E342=LEGENDA!$D$34,E342=LEGENDA!$D$35,E342=LEGENDA!$D$36,E342=LEGENDA!$D$37),AG342,"")</f>
        <v/>
      </c>
      <c r="CB342" s="397" t="str">
        <f t="shared" si="183"/>
        <v/>
      </c>
      <c r="CC342" s="397" t="str">
        <f t="shared" si="184"/>
        <v/>
      </c>
      <c r="CD342" s="397" t="str">
        <f t="shared" si="185"/>
        <v/>
      </c>
      <c r="CE342" s="397" t="str">
        <f t="shared" si="186"/>
        <v/>
      </c>
      <c r="CF342" s="397" t="str">
        <f t="shared" si="187"/>
        <v/>
      </c>
      <c r="CG342" s="397" t="str">
        <f t="shared" si="188"/>
        <v/>
      </c>
      <c r="CH342" s="397" t="str">
        <f>IF(OR(E342=LEGENDA!$D$28,E342=LEGENDA!$D$29,E342=LEGENDA!$D$30,E342=LEGENDA!$D$31,E342=LEGENDA!$D$32,E342=LEGENDA!$D$33,E342=LEGENDA!$D$34,E342=LEGENDA!$D$35,E342=LEGENDA!$D$36,E342=LEGENDA!$D$39),1,"")</f>
        <v/>
      </c>
      <c r="CI342" s="397" t="str">
        <f t="shared" si="189"/>
        <v/>
      </c>
      <c r="CJ342" s="397" t="str">
        <f t="shared" si="190"/>
        <v/>
      </c>
    </row>
    <row r="343" spans="1:88" s="50" customFormat="1" ht="16.2" customHeight="1" thickBot="1" x14ac:dyDescent="0.3">
      <c r="A343" s="514" t="str">
        <f>IF('ZASOBY N'!A340="","",'ZASOBY N'!A340)</f>
        <v/>
      </c>
      <c r="B343" s="515" t="str">
        <f>IF('ZASOBY N'!B340="","",'ZASOBY N'!B340)</f>
        <v/>
      </c>
      <c r="C343" s="515" t="str">
        <f>IF('ZASOBY N'!C340="","",'ZASOBY N'!C340)</f>
        <v/>
      </c>
      <c r="D343" s="516" t="str">
        <f>IF('ZASOBY N'!D340="","",'ZASOBY N'!D340)</f>
        <v/>
      </c>
      <c r="E343" s="404"/>
      <c r="F343" s="517"/>
      <c r="G343" s="518"/>
      <c r="H343" s="301"/>
      <c r="I343" s="301"/>
      <c r="J343" s="147" t="str">
        <f>IF('ZASOBY N'!$F340="","",'ZASOBY N'!$F340)</f>
        <v/>
      </c>
      <c r="K343" s="519"/>
      <c r="L343" s="520" t="str">
        <f t="shared" si="168"/>
        <v/>
      </c>
      <c r="M343" s="521"/>
      <c r="N343" s="521"/>
      <c r="O343" s="140" t="str">
        <f>IF(L343="","",IF(OR(E343=LEGENDA!$D$28,E343=LEGENDA!$D$29,E343=LEGENDA!$D$31,E343=LEGENDA!$D$38),0.15,0))</f>
        <v/>
      </c>
      <c r="P343" s="140" t="str">
        <f>IF(L343="","",IF(AND(E343=LEGENDA!$D$39,H343=""),"BRAK kol.7",IF(AND(F343=LEGENDA!$A$105,H343=""),"BRAK kol.7",IF(AND(F343=LEGENDA!$A$106,H343=""),"BRAK kol.7",IF(AND(F343=LEGENDA!$A$107,H343=""),"BRAK kol.7",IF(AND(F343=LEGENDA!$A$108,H343=""),"BRAK kol.7",IF(AND(F343=LEGENDA!$A$109,H343=""),"BRAK kol.7",L343*O343)))))))</f>
        <v/>
      </c>
      <c r="Q343" s="141" t="str">
        <f t="shared" si="191"/>
        <v/>
      </c>
      <c r="R343" s="142" t="str">
        <f t="shared" si="169"/>
        <v/>
      </c>
      <c r="S343" s="522" t="str">
        <f t="shared" si="170"/>
        <v/>
      </c>
      <c r="T343" s="431" t="str">
        <f t="shared" si="192"/>
        <v/>
      </c>
      <c r="U343" s="523"/>
      <c r="V343" s="431" t="str">
        <f t="shared" si="171"/>
        <v/>
      </c>
      <c r="W343" s="524"/>
      <c r="X343" s="302" t="str">
        <f>IF(U343="","",IF(AND(V343="",W343=""),"",IF(AND(E343=LEGENDA!$D$39,H343=""),"BRAK kol.7",IF(AND(F343=LEGENDA!$A$105,H343="",E343=LEGENDA!$D$35),V343*W343,IF(AND(F343=LEGENDA!$A$105,H343="",E343=LEGENDA!$D$36),V343*W343,IF(AND(F343=LEGENDA!$A$105,H343=""),"BRAK kol.7",IF(AND(F343=LEGENDA!$A$106,H343=""),"BRAK kol.7",IF(AND(F343=LEGENDA!$A$107,H343=""),"BRAK kol.7",IF(AND(F343=LEGENDA!$A$108,H343=""),"BRAK kol.7",IF(AND(F343=LEGENDA!$A$109,H343=""),"BRAK kol.7",IF(AND(U343&gt;0,W343=""),"Brakkol21",IF(OR(T343="Błąd kol. 7",T343="Błąd kol.8"),T343,IF(AND(H343="",I343=""),"BRAKkol7-8",V343*W343)))))))))))))</f>
        <v/>
      </c>
      <c r="Y343" s="523"/>
      <c r="Z343" s="431" t="str">
        <f t="shared" si="172"/>
        <v/>
      </c>
      <c r="AA343" s="524"/>
      <c r="AB343" s="525" t="str">
        <f>IF(OR(Y343="",Z343="",AA343=""),"",IF(AND(E343=LEGENDA!$D$39,H343=""),"BRAK kol.7",IF(AND(F343=LEGENDA!$A$105,H343=""),"BRAK kol.7",IF(AND(F343=LEGENDA!$A$106,H343=""),"BRAK kol.7",IF(AND(F343=LEGENDA!$A$107,H343=""),"BRAK kol.7",IF(AND(F343=LEGENDA!$A$108,H343=""),"BRAK kol.7",IF(AND(F343=LEGENDA!$A$109,H343=""),"BRAK kol.7",Z343*AA343)))))))</f>
        <v/>
      </c>
      <c r="AC343" s="302" t="str">
        <f t="shared" si="193"/>
        <v/>
      </c>
      <c r="AD343" s="143" t="str">
        <f>IFERROR(IF(OR(J343="",AC343=""),"",IF(AND(E343=LEGENDA!$D$39,H343="",I343=""),"BRAK kol.7",AC343*$J343)),"BRAK kol.7")</f>
        <v/>
      </c>
      <c r="AE343" s="527" t="str">
        <f t="shared" si="173"/>
        <v/>
      </c>
      <c r="AF343" s="526" t="str">
        <f t="shared" si="174"/>
        <v/>
      </c>
      <c r="AG343" s="526" t="str">
        <f t="shared" si="175"/>
        <v/>
      </c>
      <c r="AH343" s="526" t="str">
        <f t="shared" si="194"/>
        <v/>
      </c>
      <c r="AI343" s="528"/>
      <c r="AJ343" s="529"/>
      <c r="AK343" s="286" t="str">
        <f t="shared" si="195"/>
        <v/>
      </c>
      <c r="AL343" s="287" t="str">
        <f t="shared" si="176"/>
        <v/>
      </c>
      <c r="AM343" s="287" t="str">
        <f t="shared" si="177"/>
        <v/>
      </c>
      <c r="AN343" s="530" t="str">
        <f>IF('ZASOBY N'!BD340="","",'ZASOBY N'!BD340)</f>
        <v/>
      </c>
      <c r="AO343" s="531"/>
      <c r="AP343" s="333">
        <f t="shared" si="196"/>
        <v>0</v>
      </c>
      <c r="AQ343" s="333">
        <f t="shared" si="167"/>
        <v>0</v>
      </c>
      <c r="AR343" s="333">
        <f t="shared" si="167"/>
        <v>0</v>
      </c>
      <c r="AS343" s="333">
        <f t="shared" si="197"/>
        <v>0</v>
      </c>
      <c r="AT343" s="333">
        <f t="shared" si="178"/>
        <v>0</v>
      </c>
      <c r="AU343" s="333">
        <f t="shared" si="198"/>
        <v>0</v>
      </c>
      <c r="AV343" s="532" t="str">
        <f>IF(BJ343=0,"",NN!BJ343)</f>
        <v/>
      </c>
      <c r="AW343" s="460" t="str">
        <f>IF('UPR BILANS N'!W341="","",'UPR BILANS N'!W341)</f>
        <v/>
      </c>
      <c r="AX343" s="533" t="str">
        <f t="shared" si="179"/>
        <v/>
      </c>
      <c r="AY343" s="533"/>
      <c r="AZ343" s="533"/>
      <c r="BA343" s="533"/>
      <c r="BB343" s="533"/>
      <c r="BC343" s="533"/>
      <c r="BD343" s="533"/>
      <c r="BE343" s="533"/>
      <c r="BF343" s="533"/>
      <c r="BG343" s="533"/>
      <c r="BH343" s="533"/>
      <c r="BI343" s="533"/>
      <c r="BJ343" s="414">
        <f>IFERROR(IF(AND(BL343=1,BM343=1,SUMIF($C343:$C$525,$C343,$AH343:$AH$525)=$BN343),$BN343,IF($BO343&gt;0,$BO343,IF(AND(B343=B344,C343=C344,D343=D344,J343=J344),AH343+AH344,IF(AND(COUNTIF($C$13:$C342,$C343)&gt;=1,COUNTIF($D$13:$D342,$D343)&gt;=1),0,IF(AND(SUMIF($B343:$B$525,$B343,$AH343:$AH$525)&gt;$AH343,SUMIF($C343:$C$525,$C343,$AH343:$AH$525)&gt;$AH343,SUMIF($D343:$D$525,$D343,$AH343:$AH$525)&gt;$AH343),SUMIF($C343:$C$525,$C343,$BN343:$BN$525),0))))),0)</f>
        <v>0</v>
      </c>
      <c r="BK343" s="534"/>
      <c r="BL343" s="535">
        <f>COUNTIFS('ZASOBY N'!$B340:$B$525,'ZASOBY N'!$B340,'ZASOBY N'!$C340:'ZASOBY N'!$C$525,'ZASOBY N'!$C340,'ZASOBY N'!$D340:'ZASOBY N'!$D$525,'ZASOBY N'!$D340,'ZASOBY N'!$H340:'ZASOBY N'!$H$525,'ZASOBY N'!$H340 )</f>
        <v>0</v>
      </c>
      <c r="BM343" s="536">
        <f>COUNTIFS('ZASOBY N'!$B$10:$B340,'ZASOBY N'!$B340,'ZASOBY N'!$C$10:'ZASOBY N'!$C340,'ZASOBY N'!$C340,'ZASOBY N'!$D$10:'ZASOBY N'!$D340,'ZASOBY N'!$D340,'ZASOBY N'!$H$10:'ZASOBY N'!$H340,'ZASOBY N'!$H340 )</f>
        <v>0</v>
      </c>
      <c r="BN343" s="537">
        <f t="shared" si="180"/>
        <v>0</v>
      </c>
      <c r="BO343" s="538">
        <f t="shared" si="181"/>
        <v>0</v>
      </c>
      <c r="BP343" s="533"/>
      <c r="BQ343" s="533"/>
      <c r="BR343" s="533"/>
      <c r="BS343" s="533"/>
      <c r="BT343" s="533"/>
      <c r="BU343" s="533"/>
      <c r="BV343" s="533"/>
      <c r="BW343" s="539" t="str">
        <f t="shared" si="182"/>
        <v/>
      </c>
      <c r="BX343" s="439" t="str">
        <f>IF(E343=0,"",NN!E343)</f>
        <v/>
      </c>
      <c r="BY343" s="396" t="str">
        <f>IF(A343="","",NN!A343)</f>
        <v/>
      </c>
      <c r="BZ343" s="428" t="str">
        <f>IF(OR(E343=LEGENDA!$D$30,E343=LEGENDA!$D$31,E343=LEGENDA!$D$32,E343=LEGENDA!$D$33,E343=LEGENDA!$D$34,E343=LEGENDA!$D$35,E343=LEGENDA!$D$36,E343=LEGENDA!$D$37),AV343,"")</f>
        <v/>
      </c>
      <c r="CA343" s="428" t="str">
        <f>IF(OR(E343=LEGENDA!$D$30,E343=LEGENDA!$D$31,E343=LEGENDA!$D$32,E343=LEGENDA!$D$33,E343=LEGENDA!$D$34,E343=LEGENDA!$D$35,E343=LEGENDA!$D$36,E343=LEGENDA!$D$37),AG343,"")</f>
        <v/>
      </c>
      <c r="CB343" s="397" t="str">
        <f t="shared" si="183"/>
        <v/>
      </c>
      <c r="CC343" s="397" t="str">
        <f t="shared" si="184"/>
        <v/>
      </c>
      <c r="CD343" s="397" t="str">
        <f t="shared" si="185"/>
        <v/>
      </c>
      <c r="CE343" s="397" t="str">
        <f t="shared" si="186"/>
        <v/>
      </c>
      <c r="CF343" s="397" t="str">
        <f t="shared" si="187"/>
        <v/>
      </c>
      <c r="CG343" s="397" t="str">
        <f t="shared" si="188"/>
        <v/>
      </c>
      <c r="CH343" s="397" t="str">
        <f>IF(OR(E343=LEGENDA!$D$28,E343=LEGENDA!$D$29,E343=LEGENDA!$D$30,E343=LEGENDA!$D$31,E343=LEGENDA!$D$32,E343=LEGENDA!$D$33,E343=LEGENDA!$D$34,E343=LEGENDA!$D$35,E343=LEGENDA!$D$36,E343=LEGENDA!$D$39),1,"")</f>
        <v/>
      </c>
      <c r="CI343" s="397" t="str">
        <f t="shared" si="189"/>
        <v/>
      </c>
      <c r="CJ343" s="397" t="str">
        <f t="shared" si="190"/>
        <v/>
      </c>
    </row>
    <row r="344" spans="1:88" s="50" customFormat="1" ht="16.2" customHeight="1" thickBot="1" x14ac:dyDescent="0.3">
      <c r="A344" s="514" t="str">
        <f>IF('ZASOBY N'!A341="","",'ZASOBY N'!A341)</f>
        <v/>
      </c>
      <c r="B344" s="515" t="str">
        <f>IF('ZASOBY N'!B341="","",'ZASOBY N'!B341)</f>
        <v/>
      </c>
      <c r="C344" s="515" t="str">
        <f>IF('ZASOBY N'!C341="","",'ZASOBY N'!C341)</f>
        <v/>
      </c>
      <c r="D344" s="516" t="str">
        <f>IF('ZASOBY N'!D341="","",'ZASOBY N'!D341)</f>
        <v/>
      </c>
      <c r="E344" s="404"/>
      <c r="F344" s="517"/>
      <c r="G344" s="518"/>
      <c r="H344" s="301"/>
      <c r="I344" s="301"/>
      <c r="J344" s="147" t="str">
        <f>IF('ZASOBY N'!$F341="","",'ZASOBY N'!$F341)</f>
        <v/>
      </c>
      <c r="K344" s="519"/>
      <c r="L344" s="520" t="str">
        <f t="shared" si="168"/>
        <v/>
      </c>
      <c r="M344" s="521"/>
      <c r="N344" s="521"/>
      <c r="O344" s="140" t="str">
        <f>IF(L344="","",IF(OR(E344=LEGENDA!$D$28,E344=LEGENDA!$D$29,E344=LEGENDA!$D$31,E344=LEGENDA!$D$38),0.15,0))</f>
        <v/>
      </c>
      <c r="P344" s="140" t="str">
        <f>IF(L344="","",IF(AND(E344=LEGENDA!$D$39,H344=""),"BRAK kol.7",IF(AND(F344=LEGENDA!$A$105,H344=""),"BRAK kol.7",IF(AND(F344=LEGENDA!$A$106,H344=""),"BRAK kol.7",IF(AND(F344=LEGENDA!$A$107,H344=""),"BRAK kol.7",IF(AND(F344=LEGENDA!$A$108,H344=""),"BRAK kol.7",IF(AND(F344=LEGENDA!$A$109,H344=""),"BRAK kol.7",L344*O344)))))))</f>
        <v/>
      </c>
      <c r="Q344" s="141" t="str">
        <f t="shared" si="191"/>
        <v/>
      </c>
      <c r="R344" s="142" t="str">
        <f t="shared" si="169"/>
        <v/>
      </c>
      <c r="S344" s="522" t="str">
        <f t="shared" si="170"/>
        <v/>
      </c>
      <c r="T344" s="431" t="str">
        <f t="shared" si="192"/>
        <v/>
      </c>
      <c r="U344" s="523"/>
      <c r="V344" s="431" t="str">
        <f t="shared" si="171"/>
        <v/>
      </c>
      <c r="W344" s="524"/>
      <c r="X344" s="302" t="str">
        <f>IF(U344="","",IF(AND(V344="",W344=""),"",IF(AND(E344=LEGENDA!$D$39,H344=""),"BRAK kol.7",IF(AND(F344=LEGENDA!$A$105,H344="",E344=LEGENDA!$D$35),V344*W344,IF(AND(F344=LEGENDA!$A$105,H344="",E344=LEGENDA!$D$36),V344*W344,IF(AND(F344=LEGENDA!$A$105,H344=""),"BRAK kol.7",IF(AND(F344=LEGENDA!$A$106,H344=""),"BRAK kol.7",IF(AND(F344=LEGENDA!$A$107,H344=""),"BRAK kol.7",IF(AND(F344=LEGENDA!$A$108,H344=""),"BRAK kol.7",IF(AND(F344=LEGENDA!$A$109,H344=""),"BRAK kol.7",IF(AND(U344&gt;0,W344=""),"Brakkol21",IF(OR(T344="Błąd kol. 7",T344="Błąd kol.8"),T344,IF(AND(H344="",I344=""),"BRAKkol7-8",V344*W344)))))))))))))</f>
        <v/>
      </c>
      <c r="Y344" s="523"/>
      <c r="Z344" s="431" t="str">
        <f t="shared" si="172"/>
        <v/>
      </c>
      <c r="AA344" s="524"/>
      <c r="AB344" s="525" t="str">
        <f>IF(OR(Y344="",Z344="",AA344=""),"",IF(AND(E344=LEGENDA!$D$39,H344=""),"BRAK kol.7",IF(AND(F344=LEGENDA!$A$105,H344=""),"BRAK kol.7",IF(AND(F344=LEGENDA!$A$106,H344=""),"BRAK kol.7",IF(AND(F344=LEGENDA!$A$107,H344=""),"BRAK kol.7",IF(AND(F344=LEGENDA!$A$108,H344=""),"BRAK kol.7",IF(AND(F344=LEGENDA!$A$109,H344=""),"BRAK kol.7",Z344*AA344)))))))</f>
        <v/>
      </c>
      <c r="AC344" s="302" t="str">
        <f t="shared" si="193"/>
        <v/>
      </c>
      <c r="AD344" s="143" t="str">
        <f>IFERROR(IF(OR(J344="",AC344=""),"",IF(AND(E344=LEGENDA!$D$39,H344="",I344=""),"BRAK kol.7",AC344*$J344)),"BRAK kol.7")</f>
        <v/>
      </c>
      <c r="AE344" s="527" t="str">
        <f t="shared" si="173"/>
        <v/>
      </c>
      <c r="AF344" s="526" t="str">
        <f t="shared" si="174"/>
        <v/>
      </c>
      <c r="AG344" s="526" t="str">
        <f t="shared" si="175"/>
        <v/>
      </c>
      <c r="AH344" s="526" t="str">
        <f t="shared" si="194"/>
        <v/>
      </c>
      <c r="AI344" s="528"/>
      <c r="AJ344" s="529"/>
      <c r="AK344" s="286" t="str">
        <f t="shared" si="195"/>
        <v/>
      </c>
      <c r="AL344" s="287" t="str">
        <f t="shared" si="176"/>
        <v/>
      </c>
      <c r="AM344" s="287" t="str">
        <f t="shared" si="177"/>
        <v/>
      </c>
      <c r="AN344" s="530" t="str">
        <f>IF('ZASOBY N'!BD341="","",'ZASOBY N'!BD341)</f>
        <v/>
      </c>
      <c r="AO344" s="531"/>
      <c r="AP344" s="333">
        <f t="shared" si="196"/>
        <v>0</v>
      </c>
      <c r="AQ344" s="333">
        <f t="shared" si="167"/>
        <v>0</v>
      </c>
      <c r="AR344" s="333">
        <f t="shared" si="167"/>
        <v>0</v>
      </c>
      <c r="AS344" s="333">
        <f t="shared" si="197"/>
        <v>0</v>
      </c>
      <c r="AT344" s="333">
        <f t="shared" si="178"/>
        <v>0</v>
      </c>
      <c r="AU344" s="333">
        <f t="shared" si="198"/>
        <v>0</v>
      </c>
      <c r="AV344" s="532" t="str">
        <f>IF(BJ344=0,"",NN!BJ344)</f>
        <v/>
      </c>
      <c r="AW344" s="460" t="str">
        <f>IF('UPR BILANS N'!W342="","",'UPR BILANS N'!W342)</f>
        <v/>
      </c>
      <c r="AX344" s="533" t="str">
        <f t="shared" si="179"/>
        <v/>
      </c>
      <c r="AY344" s="533"/>
      <c r="AZ344" s="533"/>
      <c r="BA344" s="533"/>
      <c r="BB344" s="533"/>
      <c r="BC344" s="533"/>
      <c r="BD344" s="533"/>
      <c r="BE344" s="533"/>
      <c r="BF344" s="533"/>
      <c r="BG344" s="533"/>
      <c r="BH344" s="533"/>
      <c r="BI344" s="533"/>
      <c r="BJ344" s="414">
        <f>IFERROR(IF(AND(BL344=1,BM344=1,SUMIF($C344:$C$525,$C344,$AH344:$AH$525)=$BN344),$BN344,IF($BO344&gt;0,$BO344,IF(AND(B344=B345,C344=C345,D344=D345,J344=J345),AH344+AH345,IF(AND(COUNTIF($C$13:$C343,$C344)&gt;=1,COUNTIF($D$13:$D343,$D344)&gt;=1),0,IF(AND(SUMIF($B344:$B$525,$B344,$AH344:$AH$525)&gt;$AH344,SUMIF($C344:$C$525,$C344,$AH344:$AH$525)&gt;$AH344,SUMIF($D344:$D$525,$D344,$AH344:$AH$525)&gt;$AH344),SUMIF($C344:$C$525,$C344,$BN344:$BN$525),0))))),0)</f>
        <v>0</v>
      </c>
      <c r="BK344" s="534"/>
      <c r="BL344" s="535">
        <f>COUNTIFS('ZASOBY N'!$B341:$B$525,'ZASOBY N'!$B341,'ZASOBY N'!$C341:'ZASOBY N'!$C$525,'ZASOBY N'!$C341,'ZASOBY N'!$D341:'ZASOBY N'!$D$525,'ZASOBY N'!$D341,'ZASOBY N'!$H341:'ZASOBY N'!$H$525,'ZASOBY N'!$H341 )</f>
        <v>0</v>
      </c>
      <c r="BM344" s="536">
        <f>COUNTIFS('ZASOBY N'!$B$10:$B341,'ZASOBY N'!$B341,'ZASOBY N'!$C$10:'ZASOBY N'!$C341,'ZASOBY N'!$C341,'ZASOBY N'!$D$10:'ZASOBY N'!$D341,'ZASOBY N'!$D341,'ZASOBY N'!$H$10:'ZASOBY N'!$H341,'ZASOBY N'!$H341 )</f>
        <v>0</v>
      </c>
      <c r="BN344" s="537">
        <f t="shared" si="180"/>
        <v>0</v>
      </c>
      <c r="BO344" s="538">
        <f t="shared" si="181"/>
        <v>0</v>
      </c>
      <c r="BP344" s="533"/>
      <c r="BQ344" s="533"/>
      <c r="BR344" s="533"/>
      <c r="BS344" s="533"/>
      <c r="BT344" s="533"/>
      <c r="BU344" s="533"/>
      <c r="BV344" s="533"/>
      <c r="BW344" s="539" t="str">
        <f t="shared" si="182"/>
        <v/>
      </c>
      <c r="BX344" s="439" t="str">
        <f>IF(E344=0,"",NN!E344)</f>
        <v/>
      </c>
      <c r="BY344" s="396" t="str">
        <f>IF(A344="","",NN!A344)</f>
        <v/>
      </c>
      <c r="BZ344" s="428" t="str">
        <f>IF(OR(E344=LEGENDA!$D$30,E344=LEGENDA!$D$31,E344=LEGENDA!$D$32,E344=LEGENDA!$D$33,E344=LEGENDA!$D$34,E344=LEGENDA!$D$35,E344=LEGENDA!$D$36,E344=LEGENDA!$D$37),AV344,"")</f>
        <v/>
      </c>
      <c r="CA344" s="428" t="str">
        <f>IF(OR(E344=LEGENDA!$D$30,E344=LEGENDA!$D$31,E344=LEGENDA!$D$32,E344=LEGENDA!$D$33,E344=LEGENDA!$D$34,E344=LEGENDA!$D$35,E344=LEGENDA!$D$36,E344=LEGENDA!$D$37),AG344,"")</f>
        <v/>
      </c>
      <c r="CB344" s="397" t="str">
        <f t="shared" si="183"/>
        <v/>
      </c>
      <c r="CC344" s="397" t="str">
        <f t="shared" si="184"/>
        <v/>
      </c>
      <c r="CD344" s="397" t="str">
        <f t="shared" si="185"/>
        <v/>
      </c>
      <c r="CE344" s="397" t="str">
        <f t="shared" si="186"/>
        <v/>
      </c>
      <c r="CF344" s="397" t="str">
        <f t="shared" si="187"/>
        <v/>
      </c>
      <c r="CG344" s="397" t="str">
        <f t="shared" si="188"/>
        <v/>
      </c>
      <c r="CH344" s="397" t="str">
        <f>IF(OR(E344=LEGENDA!$D$28,E344=LEGENDA!$D$29,E344=LEGENDA!$D$30,E344=LEGENDA!$D$31,E344=LEGENDA!$D$32,E344=LEGENDA!$D$33,E344=LEGENDA!$D$34,E344=LEGENDA!$D$35,E344=LEGENDA!$D$36,E344=LEGENDA!$D$39),1,"")</f>
        <v/>
      </c>
      <c r="CI344" s="397" t="str">
        <f t="shared" si="189"/>
        <v/>
      </c>
      <c r="CJ344" s="397" t="str">
        <f t="shared" si="190"/>
        <v/>
      </c>
    </row>
    <row r="345" spans="1:88" s="50" customFormat="1" ht="16.2" customHeight="1" thickBot="1" x14ac:dyDescent="0.3">
      <c r="A345" s="514" t="str">
        <f>IF('ZASOBY N'!A342="","",'ZASOBY N'!A342)</f>
        <v/>
      </c>
      <c r="B345" s="515" t="str">
        <f>IF('ZASOBY N'!B342="","",'ZASOBY N'!B342)</f>
        <v/>
      </c>
      <c r="C345" s="515" t="str">
        <f>IF('ZASOBY N'!C342="","",'ZASOBY N'!C342)</f>
        <v/>
      </c>
      <c r="D345" s="516" t="str">
        <f>IF('ZASOBY N'!D342="","",'ZASOBY N'!D342)</f>
        <v/>
      </c>
      <c r="E345" s="404"/>
      <c r="F345" s="517"/>
      <c r="G345" s="518"/>
      <c r="H345" s="301"/>
      <c r="I345" s="301"/>
      <c r="J345" s="147" t="str">
        <f>IF('ZASOBY N'!$F342="","",'ZASOBY N'!$F342)</f>
        <v/>
      </c>
      <c r="K345" s="519"/>
      <c r="L345" s="520" t="str">
        <f t="shared" si="168"/>
        <v/>
      </c>
      <c r="M345" s="521"/>
      <c r="N345" s="521"/>
      <c r="O345" s="140" t="str">
        <f>IF(L345="","",IF(OR(E345=LEGENDA!$D$28,E345=LEGENDA!$D$29,E345=LEGENDA!$D$31,E345=LEGENDA!$D$38),0.15,0))</f>
        <v/>
      </c>
      <c r="P345" s="140" t="str">
        <f>IF(L345="","",IF(AND(E345=LEGENDA!$D$39,H345=""),"BRAK kol.7",IF(AND(F345=LEGENDA!$A$105,H345=""),"BRAK kol.7",IF(AND(F345=LEGENDA!$A$106,H345=""),"BRAK kol.7",IF(AND(F345=LEGENDA!$A$107,H345=""),"BRAK kol.7",IF(AND(F345=LEGENDA!$A$108,H345=""),"BRAK kol.7",IF(AND(F345=LEGENDA!$A$109,H345=""),"BRAK kol.7",L345*O345)))))))</f>
        <v/>
      </c>
      <c r="Q345" s="141" t="str">
        <f t="shared" si="191"/>
        <v/>
      </c>
      <c r="R345" s="142" t="str">
        <f t="shared" si="169"/>
        <v/>
      </c>
      <c r="S345" s="522" t="str">
        <f t="shared" si="170"/>
        <v/>
      </c>
      <c r="T345" s="431" t="str">
        <f t="shared" si="192"/>
        <v/>
      </c>
      <c r="U345" s="523"/>
      <c r="V345" s="431" t="str">
        <f t="shared" si="171"/>
        <v/>
      </c>
      <c r="W345" s="524"/>
      <c r="X345" s="302" t="str">
        <f>IF(U345="","",IF(AND(V345="",W345=""),"",IF(AND(E345=LEGENDA!$D$39,H345=""),"BRAK kol.7",IF(AND(F345=LEGENDA!$A$105,H345="",E345=LEGENDA!$D$35),V345*W345,IF(AND(F345=LEGENDA!$A$105,H345="",E345=LEGENDA!$D$36),V345*W345,IF(AND(F345=LEGENDA!$A$105,H345=""),"BRAK kol.7",IF(AND(F345=LEGENDA!$A$106,H345=""),"BRAK kol.7",IF(AND(F345=LEGENDA!$A$107,H345=""),"BRAK kol.7",IF(AND(F345=LEGENDA!$A$108,H345=""),"BRAK kol.7",IF(AND(F345=LEGENDA!$A$109,H345=""),"BRAK kol.7",IF(AND(U345&gt;0,W345=""),"Brakkol21",IF(OR(T345="Błąd kol. 7",T345="Błąd kol.8"),T345,IF(AND(H345="",I345=""),"BRAKkol7-8",V345*W345)))))))))))))</f>
        <v/>
      </c>
      <c r="Y345" s="523"/>
      <c r="Z345" s="431" t="str">
        <f t="shared" si="172"/>
        <v/>
      </c>
      <c r="AA345" s="524"/>
      <c r="AB345" s="525" t="str">
        <f>IF(OR(Y345="",Z345="",AA345=""),"",IF(AND(E345=LEGENDA!$D$39,H345=""),"BRAK kol.7",IF(AND(F345=LEGENDA!$A$105,H345=""),"BRAK kol.7",IF(AND(F345=LEGENDA!$A$106,H345=""),"BRAK kol.7",IF(AND(F345=LEGENDA!$A$107,H345=""),"BRAK kol.7",IF(AND(F345=LEGENDA!$A$108,H345=""),"BRAK kol.7",IF(AND(F345=LEGENDA!$A$109,H345=""),"BRAK kol.7",Z345*AA345)))))))</f>
        <v/>
      </c>
      <c r="AC345" s="302" t="str">
        <f t="shared" si="193"/>
        <v/>
      </c>
      <c r="AD345" s="143" t="str">
        <f>IFERROR(IF(OR(J345="",AC345=""),"",IF(AND(E345=LEGENDA!$D$39,H345="",I345=""),"BRAK kol.7",AC345*$J345)),"BRAK kol.7")</f>
        <v/>
      </c>
      <c r="AE345" s="527" t="str">
        <f t="shared" si="173"/>
        <v/>
      </c>
      <c r="AF345" s="526" t="str">
        <f t="shared" si="174"/>
        <v/>
      </c>
      <c r="AG345" s="526" t="str">
        <f t="shared" si="175"/>
        <v/>
      </c>
      <c r="AH345" s="526" t="str">
        <f t="shared" si="194"/>
        <v/>
      </c>
      <c r="AI345" s="528"/>
      <c r="AJ345" s="529"/>
      <c r="AK345" s="286" t="str">
        <f t="shared" si="195"/>
        <v/>
      </c>
      <c r="AL345" s="287" t="str">
        <f t="shared" si="176"/>
        <v/>
      </c>
      <c r="AM345" s="287" t="str">
        <f t="shared" si="177"/>
        <v/>
      </c>
      <c r="AN345" s="530" t="str">
        <f>IF('ZASOBY N'!BD342="","",'ZASOBY N'!BD342)</f>
        <v/>
      </c>
      <c r="AO345" s="531"/>
      <c r="AP345" s="333">
        <f t="shared" si="196"/>
        <v>0</v>
      </c>
      <c r="AQ345" s="333">
        <f t="shared" si="167"/>
        <v>0</v>
      </c>
      <c r="AR345" s="333">
        <f t="shared" si="167"/>
        <v>0</v>
      </c>
      <c r="AS345" s="333">
        <f t="shared" si="197"/>
        <v>0</v>
      </c>
      <c r="AT345" s="333">
        <f t="shared" si="178"/>
        <v>0</v>
      </c>
      <c r="AU345" s="333">
        <f t="shared" si="198"/>
        <v>0</v>
      </c>
      <c r="AV345" s="532" t="str">
        <f>IF(BJ345=0,"",NN!BJ345)</f>
        <v/>
      </c>
      <c r="AW345" s="460" t="str">
        <f>IF('UPR BILANS N'!W343="","",'UPR BILANS N'!W343)</f>
        <v/>
      </c>
      <c r="AX345" s="533" t="str">
        <f t="shared" si="179"/>
        <v/>
      </c>
      <c r="AY345" s="533"/>
      <c r="AZ345" s="533"/>
      <c r="BA345" s="533"/>
      <c r="BB345" s="533"/>
      <c r="BC345" s="533"/>
      <c r="BD345" s="533"/>
      <c r="BE345" s="533"/>
      <c r="BF345" s="533"/>
      <c r="BG345" s="533"/>
      <c r="BH345" s="533"/>
      <c r="BI345" s="533"/>
      <c r="BJ345" s="414">
        <f>IFERROR(IF(AND(BL345=1,BM345=1,SUMIF($C345:$C$525,$C345,$AH345:$AH$525)=$BN345),$BN345,IF($BO345&gt;0,$BO345,IF(AND(B345=B346,C345=C346,D345=D346,J345=J346),AH345+AH346,IF(AND(COUNTIF($C$13:$C344,$C345)&gt;=1,COUNTIF($D$13:$D344,$D345)&gt;=1),0,IF(AND(SUMIF($B345:$B$525,$B345,$AH345:$AH$525)&gt;$AH345,SUMIF($C345:$C$525,$C345,$AH345:$AH$525)&gt;$AH345,SUMIF($D345:$D$525,$D345,$AH345:$AH$525)&gt;$AH345),SUMIF($C345:$C$525,$C345,$BN345:$BN$525),0))))),0)</f>
        <v>0</v>
      </c>
      <c r="BK345" s="534"/>
      <c r="BL345" s="535">
        <f>COUNTIFS('ZASOBY N'!$B342:$B$525,'ZASOBY N'!$B342,'ZASOBY N'!$C342:'ZASOBY N'!$C$525,'ZASOBY N'!$C342,'ZASOBY N'!$D342:'ZASOBY N'!$D$525,'ZASOBY N'!$D342,'ZASOBY N'!$H342:'ZASOBY N'!$H$525,'ZASOBY N'!$H342 )</f>
        <v>0</v>
      </c>
      <c r="BM345" s="536">
        <f>COUNTIFS('ZASOBY N'!$B$10:$B342,'ZASOBY N'!$B342,'ZASOBY N'!$C$10:'ZASOBY N'!$C342,'ZASOBY N'!$C342,'ZASOBY N'!$D$10:'ZASOBY N'!$D342,'ZASOBY N'!$D342,'ZASOBY N'!$H$10:'ZASOBY N'!$H342,'ZASOBY N'!$H342 )</f>
        <v>0</v>
      </c>
      <c r="BN345" s="537">
        <f t="shared" si="180"/>
        <v>0</v>
      </c>
      <c r="BO345" s="538">
        <f t="shared" si="181"/>
        <v>0</v>
      </c>
      <c r="BP345" s="533"/>
      <c r="BQ345" s="533"/>
      <c r="BR345" s="533"/>
      <c r="BS345" s="533"/>
      <c r="BT345" s="533"/>
      <c r="BU345" s="533"/>
      <c r="BV345" s="533"/>
      <c r="BW345" s="539" t="str">
        <f t="shared" si="182"/>
        <v/>
      </c>
      <c r="BX345" s="439" t="str">
        <f>IF(E345=0,"",NN!E345)</f>
        <v/>
      </c>
      <c r="BY345" s="396" t="str">
        <f>IF(A345="","",NN!A345)</f>
        <v/>
      </c>
      <c r="BZ345" s="428" t="str">
        <f>IF(OR(E345=LEGENDA!$D$30,E345=LEGENDA!$D$31,E345=LEGENDA!$D$32,E345=LEGENDA!$D$33,E345=LEGENDA!$D$34,E345=LEGENDA!$D$35,E345=LEGENDA!$D$36,E345=LEGENDA!$D$37),AV345,"")</f>
        <v/>
      </c>
      <c r="CA345" s="428" t="str">
        <f>IF(OR(E345=LEGENDA!$D$30,E345=LEGENDA!$D$31,E345=LEGENDA!$D$32,E345=LEGENDA!$D$33,E345=LEGENDA!$D$34,E345=LEGENDA!$D$35,E345=LEGENDA!$D$36,E345=LEGENDA!$D$37),AG345,"")</f>
        <v/>
      </c>
      <c r="CB345" s="397" t="str">
        <f t="shared" si="183"/>
        <v/>
      </c>
      <c r="CC345" s="397" t="str">
        <f t="shared" si="184"/>
        <v/>
      </c>
      <c r="CD345" s="397" t="str">
        <f t="shared" si="185"/>
        <v/>
      </c>
      <c r="CE345" s="397" t="str">
        <f t="shared" si="186"/>
        <v/>
      </c>
      <c r="CF345" s="397" t="str">
        <f t="shared" si="187"/>
        <v/>
      </c>
      <c r="CG345" s="397" t="str">
        <f t="shared" si="188"/>
        <v/>
      </c>
      <c r="CH345" s="397" t="str">
        <f>IF(OR(E345=LEGENDA!$D$28,E345=LEGENDA!$D$29,E345=LEGENDA!$D$30,E345=LEGENDA!$D$31,E345=LEGENDA!$D$32,E345=LEGENDA!$D$33,E345=LEGENDA!$D$34,E345=LEGENDA!$D$35,E345=LEGENDA!$D$36,E345=LEGENDA!$D$39),1,"")</f>
        <v/>
      </c>
      <c r="CI345" s="397" t="str">
        <f t="shared" si="189"/>
        <v/>
      </c>
      <c r="CJ345" s="397" t="str">
        <f t="shared" si="190"/>
        <v/>
      </c>
    </row>
    <row r="346" spans="1:88" s="50" customFormat="1" ht="16.2" customHeight="1" thickBot="1" x14ac:dyDescent="0.3">
      <c r="A346" s="514" t="str">
        <f>IF('ZASOBY N'!A343="","",'ZASOBY N'!A343)</f>
        <v/>
      </c>
      <c r="B346" s="515" t="str">
        <f>IF('ZASOBY N'!B343="","",'ZASOBY N'!B343)</f>
        <v/>
      </c>
      <c r="C346" s="515" t="str">
        <f>IF('ZASOBY N'!C343="","",'ZASOBY N'!C343)</f>
        <v/>
      </c>
      <c r="D346" s="516" t="str">
        <f>IF('ZASOBY N'!D343="","",'ZASOBY N'!D343)</f>
        <v/>
      </c>
      <c r="E346" s="404"/>
      <c r="F346" s="517"/>
      <c r="G346" s="518"/>
      <c r="H346" s="301"/>
      <c r="I346" s="301"/>
      <c r="J346" s="147" t="str">
        <f>IF('ZASOBY N'!$F343="","",'ZASOBY N'!$F343)</f>
        <v/>
      </c>
      <c r="K346" s="519"/>
      <c r="L346" s="520" t="str">
        <f t="shared" si="168"/>
        <v/>
      </c>
      <c r="M346" s="521"/>
      <c r="N346" s="521"/>
      <c r="O346" s="140" t="str">
        <f>IF(L346="","",IF(OR(E346=LEGENDA!$D$28,E346=LEGENDA!$D$29,E346=LEGENDA!$D$31,E346=LEGENDA!$D$38),0.15,0))</f>
        <v/>
      </c>
      <c r="P346" s="140" t="str">
        <f>IF(L346="","",IF(AND(E346=LEGENDA!$D$39,H346=""),"BRAK kol.7",IF(AND(F346=LEGENDA!$A$105,H346=""),"BRAK kol.7",IF(AND(F346=LEGENDA!$A$106,H346=""),"BRAK kol.7",IF(AND(F346=LEGENDA!$A$107,H346=""),"BRAK kol.7",IF(AND(F346=LEGENDA!$A$108,H346=""),"BRAK kol.7",IF(AND(F346=LEGENDA!$A$109,H346=""),"BRAK kol.7",L346*O346)))))))</f>
        <v/>
      </c>
      <c r="Q346" s="141" t="str">
        <f t="shared" si="191"/>
        <v/>
      </c>
      <c r="R346" s="142" t="str">
        <f t="shared" si="169"/>
        <v/>
      </c>
      <c r="S346" s="522" t="str">
        <f t="shared" si="170"/>
        <v/>
      </c>
      <c r="T346" s="431" t="str">
        <f t="shared" si="192"/>
        <v/>
      </c>
      <c r="U346" s="523"/>
      <c r="V346" s="431" t="str">
        <f t="shared" si="171"/>
        <v/>
      </c>
      <c r="W346" s="524"/>
      <c r="X346" s="302" t="str">
        <f>IF(U346="","",IF(AND(V346="",W346=""),"",IF(AND(E346=LEGENDA!$D$39,H346=""),"BRAK kol.7",IF(AND(F346=LEGENDA!$A$105,H346="",E346=LEGENDA!$D$35),V346*W346,IF(AND(F346=LEGENDA!$A$105,H346="",E346=LEGENDA!$D$36),V346*W346,IF(AND(F346=LEGENDA!$A$105,H346=""),"BRAK kol.7",IF(AND(F346=LEGENDA!$A$106,H346=""),"BRAK kol.7",IF(AND(F346=LEGENDA!$A$107,H346=""),"BRAK kol.7",IF(AND(F346=LEGENDA!$A$108,H346=""),"BRAK kol.7",IF(AND(F346=LEGENDA!$A$109,H346=""),"BRAK kol.7",IF(AND(U346&gt;0,W346=""),"Brakkol21",IF(OR(T346="Błąd kol. 7",T346="Błąd kol.8"),T346,IF(AND(H346="",I346=""),"BRAKkol7-8",V346*W346)))))))))))))</f>
        <v/>
      </c>
      <c r="Y346" s="523"/>
      <c r="Z346" s="431" t="str">
        <f t="shared" si="172"/>
        <v/>
      </c>
      <c r="AA346" s="524"/>
      <c r="AB346" s="525" t="str">
        <f>IF(OR(Y346="",Z346="",AA346=""),"",IF(AND(E346=LEGENDA!$D$39,H346=""),"BRAK kol.7",IF(AND(F346=LEGENDA!$A$105,H346=""),"BRAK kol.7",IF(AND(F346=LEGENDA!$A$106,H346=""),"BRAK kol.7",IF(AND(F346=LEGENDA!$A$107,H346=""),"BRAK kol.7",IF(AND(F346=LEGENDA!$A$108,H346=""),"BRAK kol.7",IF(AND(F346=LEGENDA!$A$109,H346=""),"BRAK kol.7",Z346*AA346)))))))</f>
        <v/>
      </c>
      <c r="AC346" s="302" t="str">
        <f t="shared" si="193"/>
        <v/>
      </c>
      <c r="AD346" s="143" t="str">
        <f>IFERROR(IF(OR(J346="",AC346=""),"",IF(AND(E346=LEGENDA!$D$39,H346="",I346=""),"BRAK kol.7",AC346*$J346)),"BRAK kol.7")</f>
        <v/>
      </c>
      <c r="AE346" s="527" t="str">
        <f t="shared" si="173"/>
        <v/>
      </c>
      <c r="AF346" s="526" t="str">
        <f t="shared" si="174"/>
        <v/>
      </c>
      <c r="AG346" s="526" t="str">
        <f t="shared" si="175"/>
        <v/>
      </c>
      <c r="AH346" s="526" t="str">
        <f t="shared" si="194"/>
        <v/>
      </c>
      <c r="AI346" s="528"/>
      <c r="AJ346" s="529"/>
      <c r="AK346" s="286" t="str">
        <f t="shared" si="195"/>
        <v/>
      </c>
      <c r="AL346" s="287" t="str">
        <f t="shared" si="176"/>
        <v/>
      </c>
      <c r="AM346" s="287" t="str">
        <f t="shared" si="177"/>
        <v/>
      </c>
      <c r="AN346" s="530" t="str">
        <f>IF('ZASOBY N'!BD343="","",'ZASOBY N'!BD343)</f>
        <v/>
      </c>
      <c r="AO346" s="531"/>
      <c r="AP346" s="333">
        <f t="shared" si="196"/>
        <v>0</v>
      </c>
      <c r="AQ346" s="333">
        <f t="shared" si="167"/>
        <v>0</v>
      </c>
      <c r="AR346" s="333">
        <f t="shared" si="167"/>
        <v>0</v>
      </c>
      <c r="AS346" s="333">
        <f t="shared" si="197"/>
        <v>0</v>
      </c>
      <c r="AT346" s="333">
        <f t="shared" si="178"/>
        <v>0</v>
      </c>
      <c r="AU346" s="333">
        <f t="shared" si="198"/>
        <v>0</v>
      </c>
      <c r="AV346" s="532" t="str">
        <f>IF(BJ346=0,"",NN!BJ346)</f>
        <v/>
      </c>
      <c r="AW346" s="460" t="str">
        <f>IF('UPR BILANS N'!W344="","",'UPR BILANS N'!W344)</f>
        <v/>
      </c>
      <c r="AX346" s="533" t="str">
        <f t="shared" si="179"/>
        <v/>
      </c>
      <c r="AY346" s="533"/>
      <c r="AZ346" s="533"/>
      <c r="BA346" s="533"/>
      <c r="BB346" s="533"/>
      <c r="BC346" s="533"/>
      <c r="BD346" s="533"/>
      <c r="BE346" s="533"/>
      <c r="BF346" s="533"/>
      <c r="BG346" s="533"/>
      <c r="BH346" s="533"/>
      <c r="BI346" s="533"/>
      <c r="BJ346" s="414">
        <f>IFERROR(IF(AND(BL346=1,BM346=1,SUMIF($C346:$C$525,$C346,$AH346:$AH$525)=$BN346),$BN346,IF($BO346&gt;0,$BO346,IF(AND(B346=B347,C346=C347,D346=D347,J346=J347),AH346+AH347,IF(AND(COUNTIF($C$13:$C345,$C346)&gt;=1,COUNTIF($D$13:$D345,$D346)&gt;=1),0,IF(AND(SUMIF($B346:$B$525,$B346,$AH346:$AH$525)&gt;$AH346,SUMIF($C346:$C$525,$C346,$AH346:$AH$525)&gt;$AH346,SUMIF($D346:$D$525,$D346,$AH346:$AH$525)&gt;$AH346),SUMIF($C346:$C$525,$C346,$BN346:$BN$525),0))))),0)</f>
        <v>0</v>
      </c>
      <c r="BK346" s="534"/>
      <c r="BL346" s="535">
        <f>COUNTIFS('ZASOBY N'!$B343:$B$525,'ZASOBY N'!$B343,'ZASOBY N'!$C343:'ZASOBY N'!$C$525,'ZASOBY N'!$C343,'ZASOBY N'!$D343:'ZASOBY N'!$D$525,'ZASOBY N'!$D343,'ZASOBY N'!$H343:'ZASOBY N'!$H$525,'ZASOBY N'!$H343 )</f>
        <v>0</v>
      </c>
      <c r="BM346" s="536">
        <f>COUNTIFS('ZASOBY N'!$B$10:$B343,'ZASOBY N'!$B343,'ZASOBY N'!$C$10:'ZASOBY N'!$C343,'ZASOBY N'!$C343,'ZASOBY N'!$D$10:'ZASOBY N'!$D343,'ZASOBY N'!$D343,'ZASOBY N'!$H$10:'ZASOBY N'!$H343,'ZASOBY N'!$H343 )</f>
        <v>0</v>
      </c>
      <c r="BN346" s="537">
        <f t="shared" si="180"/>
        <v>0</v>
      </c>
      <c r="BO346" s="538">
        <f t="shared" si="181"/>
        <v>0</v>
      </c>
      <c r="BP346" s="533"/>
      <c r="BQ346" s="533"/>
      <c r="BR346" s="533"/>
      <c r="BS346" s="533"/>
      <c r="BT346" s="533"/>
      <c r="BU346" s="533"/>
      <c r="BV346" s="533"/>
      <c r="BW346" s="539" t="str">
        <f t="shared" si="182"/>
        <v/>
      </c>
      <c r="BX346" s="439" t="str">
        <f>IF(E346=0,"",NN!E346)</f>
        <v/>
      </c>
      <c r="BY346" s="396" t="str">
        <f>IF(A346="","",NN!A346)</f>
        <v/>
      </c>
      <c r="BZ346" s="428" t="str">
        <f>IF(OR(E346=LEGENDA!$D$30,E346=LEGENDA!$D$31,E346=LEGENDA!$D$32,E346=LEGENDA!$D$33,E346=LEGENDA!$D$34,E346=LEGENDA!$D$35,E346=LEGENDA!$D$36,E346=LEGENDA!$D$37),AV346,"")</f>
        <v/>
      </c>
      <c r="CA346" s="428" t="str">
        <f>IF(OR(E346=LEGENDA!$D$30,E346=LEGENDA!$D$31,E346=LEGENDA!$D$32,E346=LEGENDA!$D$33,E346=LEGENDA!$D$34,E346=LEGENDA!$D$35,E346=LEGENDA!$D$36,E346=LEGENDA!$D$37),AG346,"")</f>
        <v/>
      </c>
      <c r="CB346" s="397" t="str">
        <f t="shared" si="183"/>
        <v/>
      </c>
      <c r="CC346" s="397" t="str">
        <f t="shared" si="184"/>
        <v/>
      </c>
      <c r="CD346" s="397" t="str">
        <f t="shared" si="185"/>
        <v/>
      </c>
      <c r="CE346" s="397" t="str">
        <f t="shared" si="186"/>
        <v/>
      </c>
      <c r="CF346" s="397" t="str">
        <f t="shared" si="187"/>
        <v/>
      </c>
      <c r="CG346" s="397" t="str">
        <f t="shared" si="188"/>
        <v/>
      </c>
      <c r="CH346" s="397" t="str">
        <f>IF(OR(E346=LEGENDA!$D$28,E346=LEGENDA!$D$29,E346=LEGENDA!$D$30,E346=LEGENDA!$D$31,E346=LEGENDA!$D$32,E346=LEGENDA!$D$33,E346=LEGENDA!$D$34,E346=LEGENDA!$D$35,E346=LEGENDA!$D$36,E346=LEGENDA!$D$39),1,"")</f>
        <v/>
      </c>
      <c r="CI346" s="397" t="str">
        <f t="shared" si="189"/>
        <v/>
      </c>
      <c r="CJ346" s="397" t="str">
        <f t="shared" si="190"/>
        <v/>
      </c>
    </row>
    <row r="347" spans="1:88" s="50" customFormat="1" ht="16.2" customHeight="1" thickBot="1" x14ac:dyDescent="0.3">
      <c r="A347" s="514" t="str">
        <f>IF('ZASOBY N'!A344="","",'ZASOBY N'!A344)</f>
        <v/>
      </c>
      <c r="B347" s="515" t="str">
        <f>IF('ZASOBY N'!B344="","",'ZASOBY N'!B344)</f>
        <v/>
      </c>
      <c r="C347" s="515" t="str">
        <f>IF('ZASOBY N'!C344="","",'ZASOBY N'!C344)</f>
        <v/>
      </c>
      <c r="D347" s="516" t="str">
        <f>IF('ZASOBY N'!D344="","",'ZASOBY N'!D344)</f>
        <v/>
      </c>
      <c r="E347" s="404"/>
      <c r="F347" s="517"/>
      <c r="G347" s="518"/>
      <c r="H347" s="301"/>
      <c r="I347" s="301"/>
      <c r="J347" s="147" t="str">
        <f>IF('ZASOBY N'!$F344="","",'ZASOBY N'!$F344)</f>
        <v/>
      </c>
      <c r="K347" s="519"/>
      <c r="L347" s="520" t="str">
        <f t="shared" si="168"/>
        <v/>
      </c>
      <c r="M347" s="521"/>
      <c r="N347" s="521"/>
      <c r="O347" s="140" t="str">
        <f>IF(L347="","",IF(OR(E347=LEGENDA!$D$28,E347=LEGENDA!$D$29,E347=LEGENDA!$D$31,E347=LEGENDA!$D$38),0.15,0))</f>
        <v/>
      </c>
      <c r="P347" s="140" t="str">
        <f>IF(L347="","",IF(AND(E347=LEGENDA!$D$39,H347=""),"BRAK kol.7",IF(AND(F347=LEGENDA!$A$105,H347=""),"BRAK kol.7",IF(AND(F347=LEGENDA!$A$106,H347=""),"BRAK kol.7",IF(AND(F347=LEGENDA!$A$107,H347=""),"BRAK kol.7",IF(AND(F347=LEGENDA!$A$108,H347=""),"BRAK kol.7",IF(AND(F347=LEGENDA!$A$109,H347=""),"BRAK kol.7",L347*O347)))))))</f>
        <v/>
      </c>
      <c r="Q347" s="141" t="str">
        <f t="shared" si="191"/>
        <v/>
      </c>
      <c r="R347" s="142" t="str">
        <f t="shared" si="169"/>
        <v/>
      </c>
      <c r="S347" s="522" t="str">
        <f t="shared" si="170"/>
        <v/>
      </c>
      <c r="T347" s="431" t="str">
        <f t="shared" si="192"/>
        <v/>
      </c>
      <c r="U347" s="523"/>
      <c r="V347" s="431" t="str">
        <f t="shared" si="171"/>
        <v/>
      </c>
      <c r="W347" s="524"/>
      <c r="X347" s="302" t="str">
        <f>IF(U347="","",IF(AND(V347="",W347=""),"",IF(AND(E347=LEGENDA!$D$39,H347=""),"BRAK kol.7",IF(AND(F347=LEGENDA!$A$105,H347="",E347=LEGENDA!$D$35),V347*W347,IF(AND(F347=LEGENDA!$A$105,H347="",E347=LEGENDA!$D$36),V347*W347,IF(AND(F347=LEGENDA!$A$105,H347=""),"BRAK kol.7",IF(AND(F347=LEGENDA!$A$106,H347=""),"BRAK kol.7",IF(AND(F347=LEGENDA!$A$107,H347=""),"BRAK kol.7",IF(AND(F347=LEGENDA!$A$108,H347=""),"BRAK kol.7",IF(AND(F347=LEGENDA!$A$109,H347=""),"BRAK kol.7",IF(AND(U347&gt;0,W347=""),"Brakkol21",IF(OR(T347="Błąd kol. 7",T347="Błąd kol.8"),T347,IF(AND(H347="",I347=""),"BRAKkol7-8",V347*W347)))))))))))))</f>
        <v/>
      </c>
      <c r="Y347" s="523"/>
      <c r="Z347" s="431" t="str">
        <f t="shared" si="172"/>
        <v/>
      </c>
      <c r="AA347" s="524"/>
      <c r="AB347" s="525" t="str">
        <f>IF(OR(Y347="",Z347="",AA347=""),"",IF(AND(E347=LEGENDA!$D$39,H347=""),"BRAK kol.7",IF(AND(F347=LEGENDA!$A$105,H347=""),"BRAK kol.7",IF(AND(F347=LEGENDA!$A$106,H347=""),"BRAK kol.7",IF(AND(F347=LEGENDA!$A$107,H347=""),"BRAK kol.7",IF(AND(F347=LEGENDA!$A$108,H347=""),"BRAK kol.7",IF(AND(F347=LEGENDA!$A$109,H347=""),"BRAK kol.7",Z347*AA347)))))))</f>
        <v/>
      </c>
      <c r="AC347" s="302" t="str">
        <f t="shared" si="193"/>
        <v/>
      </c>
      <c r="AD347" s="143" t="str">
        <f>IFERROR(IF(OR(J347="",AC347=""),"",IF(AND(E347=LEGENDA!$D$39,H347="",I347=""),"BRAK kol.7",AC347*$J347)),"BRAK kol.7")</f>
        <v/>
      </c>
      <c r="AE347" s="527" t="str">
        <f t="shared" si="173"/>
        <v/>
      </c>
      <c r="AF347" s="526" t="str">
        <f t="shared" si="174"/>
        <v/>
      </c>
      <c r="AG347" s="526" t="str">
        <f t="shared" si="175"/>
        <v/>
      </c>
      <c r="AH347" s="526" t="str">
        <f t="shared" si="194"/>
        <v/>
      </c>
      <c r="AI347" s="528"/>
      <c r="AJ347" s="529"/>
      <c r="AK347" s="286" t="str">
        <f t="shared" si="195"/>
        <v/>
      </c>
      <c r="AL347" s="287" t="str">
        <f t="shared" si="176"/>
        <v/>
      </c>
      <c r="AM347" s="287" t="str">
        <f t="shared" si="177"/>
        <v/>
      </c>
      <c r="AN347" s="530" t="str">
        <f>IF('ZASOBY N'!BD344="","",'ZASOBY N'!BD344)</f>
        <v/>
      </c>
      <c r="AO347" s="531"/>
      <c r="AP347" s="333">
        <f t="shared" si="196"/>
        <v>0</v>
      </c>
      <c r="AQ347" s="333">
        <f t="shared" si="167"/>
        <v>0</v>
      </c>
      <c r="AR347" s="333">
        <f t="shared" si="167"/>
        <v>0</v>
      </c>
      <c r="AS347" s="333">
        <f t="shared" si="197"/>
        <v>0</v>
      </c>
      <c r="AT347" s="333">
        <f t="shared" si="178"/>
        <v>0</v>
      </c>
      <c r="AU347" s="333">
        <f t="shared" si="198"/>
        <v>0</v>
      </c>
      <c r="AV347" s="532" t="str">
        <f>IF(BJ347=0,"",NN!BJ347)</f>
        <v/>
      </c>
      <c r="AW347" s="460" t="str">
        <f>IF('UPR BILANS N'!W345="","",'UPR BILANS N'!W345)</f>
        <v/>
      </c>
      <c r="AX347" s="533" t="str">
        <f t="shared" si="179"/>
        <v/>
      </c>
      <c r="AY347" s="533"/>
      <c r="AZ347" s="533"/>
      <c r="BA347" s="533"/>
      <c r="BB347" s="533"/>
      <c r="BC347" s="533"/>
      <c r="BD347" s="533"/>
      <c r="BE347" s="533"/>
      <c r="BF347" s="533"/>
      <c r="BG347" s="533"/>
      <c r="BH347" s="533"/>
      <c r="BI347" s="533"/>
      <c r="BJ347" s="414">
        <f>IFERROR(IF(AND(BL347=1,BM347=1,SUMIF($C347:$C$525,$C347,$AH347:$AH$525)=$BN347),$BN347,IF($BO347&gt;0,$BO347,IF(AND(B347=B348,C347=C348,D347=D348,J347=J348),AH347+AH348,IF(AND(COUNTIF($C$13:$C346,$C347)&gt;=1,COUNTIF($D$13:$D346,$D347)&gt;=1),0,IF(AND(SUMIF($B347:$B$525,$B347,$AH347:$AH$525)&gt;$AH347,SUMIF($C347:$C$525,$C347,$AH347:$AH$525)&gt;$AH347,SUMIF($D347:$D$525,$D347,$AH347:$AH$525)&gt;$AH347),SUMIF($C347:$C$525,$C347,$BN347:$BN$525),0))))),0)</f>
        <v>0</v>
      </c>
      <c r="BK347" s="534"/>
      <c r="BL347" s="535">
        <f>COUNTIFS('ZASOBY N'!$B344:$B$525,'ZASOBY N'!$B344,'ZASOBY N'!$C344:'ZASOBY N'!$C$525,'ZASOBY N'!$C344,'ZASOBY N'!$D344:'ZASOBY N'!$D$525,'ZASOBY N'!$D344,'ZASOBY N'!$H344:'ZASOBY N'!$H$525,'ZASOBY N'!$H344 )</f>
        <v>0</v>
      </c>
      <c r="BM347" s="536">
        <f>COUNTIFS('ZASOBY N'!$B$10:$B344,'ZASOBY N'!$B344,'ZASOBY N'!$C$10:'ZASOBY N'!$C344,'ZASOBY N'!$C344,'ZASOBY N'!$D$10:'ZASOBY N'!$D344,'ZASOBY N'!$D344,'ZASOBY N'!$H$10:'ZASOBY N'!$H344,'ZASOBY N'!$H344 )</f>
        <v>0</v>
      </c>
      <c r="BN347" s="537">
        <f t="shared" si="180"/>
        <v>0</v>
      </c>
      <c r="BO347" s="538">
        <f t="shared" si="181"/>
        <v>0</v>
      </c>
      <c r="BP347" s="533"/>
      <c r="BQ347" s="533"/>
      <c r="BR347" s="533"/>
      <c r="BS347" s="533"/>
      <c r="BT347" s="533"/>
      <c r="BU347" s="533"/>
      <c r="BV347" s="533"/>
      <c r="BW347" s="539" t="str">
        <f t="shared" si="182"/>
        <v/>
      </c>
      <c r="BX347" s="439" t="str">
        <f>IF(E347=0,"",NN!E347)</f>
        <v/>
      </c>
      <c r="BY347" s="396" t="str">
        <f>IF(A347="","",NN!A347)</f>
        <v/>
      </c>
      <c r="BZ347" s="428" t="str">
        <f>IF(OR(E347=LEGENDA!$D$30,E347=LEGENDA!$D$31,E347=LEGENDA!$D$32,E347=LEGENDA!$D$33,E347=LEGENDA!$D$34,E347=LEGENDA!$D$35,E347=LEGENDA!$D$36,E347=LEGENDA!$D$37),AV347,"")</f>
        <v/>
      </c>
      <c r="CA347" s="428" t="str">
        <f>IF(OR(E347=LEGENDA!$D$30,E347=LEGENDA!$D$31,E347=LEGENDA!$D$32,E347=LEGENDA!$D$33,E347=LEGENDA!$D$34,E347=LEGENDA!$D$35,E347=LEGENDA!$D$36,E347=LEGENDA!$D$37),AG347,"")</f>
        <v/>
      </c>
      <c r="CB347" s="397" t="str">
        <f t="shared" si="183"/>
        <v/>
      </c>
      <c r="CC347" s="397" t="str">
        <f t="shared" si="184"/>
        <v/>
      </c>
      <c r="CD347" s="397" t="str">
        <f t="shared" si="185"/>
        <v/>
      </c>
      <c r="CE347" s="397" t="str">
        <f t="shared" si="186"/>
        <v/>
      </c>
      <c r="CF347" s="397" t="str">
        <f t="shared" si="187"/>
        <v/>
      </c>
      <c r="CG347" s="397" t="str">
        <f t="shared" si="188"/>
        <v/>
      </c>
      <c r="CH347" s="397" t="str">
        <f>IF(OR(E347=LEGENDA!$D$28,E347=LEGENDA!$D$29,E347=LEGENDA!$D$30,E347=LEGENDA!$D$31,E347=LEGENDA!$D$32,E347=LEGENDA!$D$33,E347=LEGENDA!$D$34,E347=LEGENDA!$D$35,E347=LEGENDA!$D$36,E347=LEGENDA!$D$39),1,"")</f>
        <v/>
      </c>
      <c r="CI347" s="397" t="str">
        <f t="shared" si="189"/>
        <v/>
      </c>
      <c r="CJ347" s="397" t="str">
        <f t="shared" si="190"/>
        <v/>
      </c>
    </row>
    <row r="348" spans="1:88" s="50" customFormat="1" ht="16.2" customHeight="1" thickBot="1" x14ac:dyDescent="0.3">
      <c r="A348" s="514" t="str">
        <f>IF('ZASOBY N'!A345="","",'ZASOBY N'!A345)</f>
        <v/>
      </c>
      <c r="B348" s="515" t="str">
        <f>IF('ZASOBY N'!B345="","",'ZASOBY N'!B345)</f>
        <v/>
      </c>
      <c r="C348" s="515" t="str">
        <f>IF('ZASOBY N'!C345="","",'ZASOBY N'!C345)</f>
        <v/>
      </c>
      <c r="D348" s="516" t="str">
        <f>IF('ZASOBY N'!D345="","",'ZASOBY N'!D345)</f>
        <v/>
      </c>
      <c r="E348" s="404"/>
      <c r="F348" s="517"/>
      <c r="G348" s="518"/>
      <c r="H348" s="301"/>
      <c r="I348" s="301"/>
      <c r="J348" s="147" t="str">
        <f>IF('ZASOBY N'!$F345="","",'ZASOBY N'!$F345)</f>
        <v/>
      </c>
      <c r="K348" s="519"/>
      <c r="L348" s="520" t="str">
        <f t="shared" si="168"/>
        <v/>
      </c>
      <c r="M348" s="521"/>
      <c r="N348" s="521"/>
      <c r="O348" s="140" t="str">
        <f>IF(L348="","",IF(OR(E348=LEGENDA!$D$28,E348=LEGENDA!$D$29,E348=LEGENDA!$D$31,E348=LEGENDA!$D$38),0.15,0))</f>
        <v/>
      </c>
      <c r="P348" s="140" t="str">
        <f>IF(L348="","",IF(AND(E348=LEGENDA!$D$39,H348=""),"BRAK kol.7",IF(AND(F348=LEGENDA!$A$105,H348=""),"BRAK kol.7",IF(AND(F348=LEGENDA!$A$106,H348=""),"BRAK kol.7",IF(AND(F348=LEGENDA!$A$107,H348=""),"BRAK kol.7",IF(AND(F348=LEGENDA!$A$108,H348=""),"BRAK kol.7",IF(AND(F348=LEGENDA!$A$109,H348=""),"BRAK kol.7",L348*O348)))))))</f>
        <v/>
      </c>
      <c r="Q348" s="141" t="str">
        <f t="shared" si="191"/>
        <v/>
      </c>
      <c r="R348" s="142" t="str">
        <f t="shared" si="169"/>
        <v/>
      </c>
      <c r="S348" s="522" t="str">
        <f t="shared" si="170"/>
        <v/>
      </c>
      <c r="T348" s="431" t="str">
        <f t="shared" si="192"/>
        <v/>
      </c>
      <c r="U348" s="523"/>
      <c r="V348" s="431" t="str">
        <f t="shared" si="171"/>
        <v/>
      </c>
      <c r="W348" s="524"/>
      <c r="X348" s="302" t="str">
        <f>IF(U348="","",IF(AND(V348="",W348=""),"",IF(AND(E348=LEGENDA!$D$39,H348=""),"BRAK kol.7",IF(AND(F348=LEGENDA!$A$105,H348="",E348=LEGENDA!$D$35),V348*W348,IF(AND(F348=LEGENDA!$A$105,H348="",E348=LEGENDA!$D$36),V348*W348,IF(AND(F348=LEGENDA!$A$105,H348=""),"BRAK kol.7",IF(AND(F348=LEGENDA!$A$106,H348=""),"BRAK kol.7",IF(AND(F348=LEGENDA!$A$107,H348=""),"BRAK kol.7",IF(AND(F348=LEGENDA!$A$108,H348=""),"BRAK kol.7",IF(AND(F348=LEGENDA!$A$109,H348=""),"BRAK kol.7",IF(AND(U348&gt;0,W348=""),"Brakkol21",IF(OR(T348="Błąd kol. 7",T348="Błąd kol.8"),T348,IF(AND(H348="",I348=""),"BRAKkol7-8",V348*W348)))))))))))))</f>
        <v/>
      </c>
      <c r="Y348" s="523"/>
      <c r="Z348" s="431" t="str">
        <f t="shared" si="172"/>
        <v/>
      </c>
      <c r="AA348" s="524"/>
      <c r="AB348" s="525" t="str">
        <f>IF(OR(Y348="",Z348="",AA348=""),"",IF(AND(E348=LEGENDA!$D$39,H348=""),"BRAK kol.7",IF(AND(F348=LEGENDA!$A$105,H348=""),"BRAK kol.7",IF(AND(F348=LEGENDA!$A$106,H348=""),"BRAK kol.7",IF(AND(F348=LEGENDA!$A$107,H348=""),"BRAK kol.7",IF(AND(F348=LEGENDA!$A$108,H348=""),"BRAK kol.7",IF(AND(F348=LEGENDA!$A$109,H348=""),"BRAK kol.7",Z348*AA348)))))))</f>
        <v/>
      </c>
      <c r="AC348" s="302" t="str">
        <f t="shared" si="193"/>
        <v/>
      </c>
      <c r="AD348" s="143" t="str">
        <f>IFERROR(IF(OR(J348="",AC348=""),"",IF(AND(E348=LEGENDA!$D$39,H348="",I348=""),"BRAK kol.7",AC348*$J348)),"BRAK kol.7")</f>
        <v/>
      </c>
      <c r="AE348" s="527" t="str">
        <f t="shared" si="173"/>
        <v/>
      </c>
      <c r="AF348" s="526" t="str">
        <f t="shared" si="174"/>
        <v/>
      </c>
      <c r="AG348" s="526" t="str">
        <f t="shared" si="175"/>
        <v/>
      </c>
      <c r="AH348" s="526" t="str">
        <f t="shared" si="194"/>
        <v/>
      </c>
      <c r="AI348" s="528"/>
      <c r="AJ348" s="529"/>
      <c r="AK348" s="286" t="str">
        <f t="shared" si="195"/>
        <v/>
      </c>
      <c r="AL348" s="287" t="str">
        <f t="shared" si="176"/>
        <v/>
      </c>
      <c r="AM348" s="287" t="str">
        <f t="shared" si="177"/>
        <v/>
      </c>
      <c r="AN348" s="530" t="str">
        <f>IF('ZASOBY N'!BD345="","",'ZASOBY N'!BD345)</f>
        <v/>
      </c>
      <c r="AO348" s="531"/>
      <c r="AP348" s="333">
        <f t="shared" si="196"/>
        <v>0</v>
      </c>
      <c r="AQ348" s="333">
        <f t="shared" si="167"/>
        <v>0</v>
      </c>
      <c r="AR348" s="333">
        <f t="shared" si="167"/>
        <v>0</v>
      </c>
      <c r="AS348" s="333">
        <f t="shared" si="197"/>
        <v>0</v>
      </c>
      <c r="AT348" s="333">
        <f t="shared" si="178"/>
        <v>0</v>
      </c>
      <c r="AU348" s="333">
        <f t="shared" si="198"/>
        <v>0</v>
      </c>
      <c r="AV348" s="532" t="str">
        <f>IF(BJ348=0,"",NN!BJ348)</f>
        <v/>
      </c>
      <c r="AW348" s="460" t="str">
        <f>IF('UPR BILANS N'!W346="","",'UPR BILANS N'!W346)</f>
        <v/>
      </c>
      <c r="AX348" s="533" t="str">
        <f t="shared" si="179"/>
        <v/>
      </c>
      <c r="AY348" s="533"/>
      <c r="AZ348" s="533"/>
      <c r="BA348" s="533"/>
      <c r="BB348" s="533"/>
      <c r="BC348" s="533"/>
      <c r="BD348" s="533"/>
      <c r="BE348" s="533"/>
      <c r="BF348" s="533"/>
      <c r="BG348" s="533"/>
      <c r="BH348" s="533"/>
      <c r="BI348" s="533"/>
      <c r="BJ348" s="414">
        <f>IFERROR(IF(AND(BL348=1,BM348=1,SUMIF($C348:$C$525,$C348,$AH348:$AH$525)=$BN348),$BN348,IF($BO348&gt;0,$BO348,IF(AND(B348=B349,C348=C349,D348=D349,J348=J349),AH348+AH349,IF(AND(COUNTIF($C$13:$C347,$C348)&gt;=1,COUNTIF($D$13:$D347,$D348)&gt;=1),0,IF(AND(SUMIF($B348:$B$525,$B348,$AH348:$AH$525)&gt;$AH348,SUMIF($C348:$C$525,$C348,$AH348:$AH$525)&gt;$AH348,SUMIF($D348:$D$525,$D348,$AH348:$AH$525)&gt;$AH348),SUMIF($C348:$C$525,$C348,$BN348:$BN$525),0))))),0)</f>
        <v>0</v>
      </c>
      <c r="BK348" s="534"/>
      <c r="BL348" s="535">
        <f>COUNTIFS('ZASOBY N'!$B345:$B$525,'ZASOBY N'!$B345,'ZASOBY N'!$C345:'ZASOBY N'!$C$525,'ZASOBY N'!$C345,'ZASOBY N'!$D345:'ZASOBY N'!$D$525,'ZASOBY N'!$D345,'ZASOBY N'!$H345:'ZASOBY N'!$H$525,'ZASOBY N'!$H345 )</f>
        <v>0</v>
      </c>
      <c r="BM348" s="536">
        <f>COUNTIFS('ZASOBY N'!$B$10:$B345,'ZASOBY N'!$B345,'ZASOBY N'!$C$10:'ZASOBY N'!$C345,'ZASOBY N'!$C345,'ZASOBY N'!$D$10:'ZASOBY N'!$D345,'ZASOBY N'!$D345,'ZASOBY N'!$H$10:'ZASOBY N'!$H345,'ZASOBY N'!$H345 )</f>
        <v>0</v>
      </c>
      <c r="BN348" s="537">
        <f t="shared" si="180"/>
        <v>0</v>
      </c>
      <c r="BO348" s="538">
        <f t="shared" si="181"/>
        <v>0</v>
      </c>
      <c r="BP348" s="533"/>
      <c r="BQ348" s="533"/>
      <c r="BR348" s="533"/>
      <c r="BS348" s="533"/>
      <c r="BT348" s="533"/>
      <c r="BU348" s="533"/>
      <c r="BV348" s="533"/>
      <c r="BW348" s="539" t="str">
        <f t="shared" si="182"/>
        <v/>
      </c>
      <c r="BX348" s="439" t="str">
        <f>IF(E348=0,"",NN!E348)</f>
        <v/>
      </c>
      <c r="BY348" s="396" t="str">
        <f>IF(A348="","",NN!A348)</f>
        <v/>
      </c>
      <c r="BZ348" s="428" t="str">
        <f>IF(OR(E348=LEGENDA!$D$30,E348=LEGENDA!$D$31,E348=LEGENDA!$D$32,E348=LEGENDA!$D$33,E348=LEGENDA!$D$34,E348=LEGENDA!$D$35,E348=LEGENDA!$D$36,E348=LEGENDA!$D$37),AV348,"")</f>
        <v/>
      </c>
      <c r="CA348" s="428" t="str">
        <f>IF(OR(E348=LEGENDA!$D$30,E348=LEGENDA!$D$31,E348=LEGENDA!$D$32,E348=LEGENDA!$D$33,E348=LEGENDA!$D$34,E348=LEGENDA!$D$35,E348=LEGENDA!$D$36,E348=LEGENDA!$D$37),AG348,"")</f>
        <v/>
      </c>
      <c r="CB348" s="397" t="str">
        <f t="shared" si="183"/>
        <v/>
      </c>
      <c r="CC348" s="397" t="str">
        <f t="shared" si="184"/>
        <v/>
      </c>
      <c r="CD348" s="397" t="str">
        <f t="shared" si="185"/>
        <v/>
      </c>
      <c r="CE348" s="397" t="str">
        <f t="shared" si="186"/>
        <v/>
      </c>
      <c r="CF348" s="397" t="str">
        <f t="shared" si="187"/>
        <v/>
      </c>
      <c r="CG348" s="397" t="str">
        <f t="shared" si="188"/>
        <v/>
      </c>
      <c r="CH348" s="397" t="str">
        <f>IF(OR(E348=LEGENDA!$D$28,E348=LEGENDA!$D$29,E348=LEGENDA!$D$30,E348=LEGENDA!$D$31,E348=LEGENDA!$D$32,E348=LEGENDA!$D$33,E348=LEGENDA!$D$34,E348=LEGENDA!$D$35,E348=LEGENDA!$D$36,E348=LEGENDA!$D$39),1,"")</f>
        <v/>
      </c>
      <c r="CI348" s="397" t="str">
        <f t="shared" si="189"/>
        <v/>
      </c>
      <c r="CJ348" s="397" t="str">
        <f t="shared" si="190"/>
        <v/>
      </c>
    </row>
    <row r="349" spans="1:88" s="50" customFormat="1" ht="16.2" customHeight="1" thickBot="1" x14ac:dyDescent="0.3">
      <c r="A349" s="514" t="str">
        <f>IF('ZASOBY N'!A346="","",'ZASOBY N'!A346)</f>
        <v/>
      </c>
      <c r="B349" s="515" t="str">
        <f>IF('ZASOBY N'!B346="","",'ZASOBY N'!B346)</f>
        <v/>
      </c>
      <c r="C349" s="515" t="str">
        <f>IF('ZASOBY N'!C346="","",'ZASOBY N'!C346)</f>
        <v/>
      </c>
      <c r="D349" s="516" t="str">
        <f>IF('ZASOBY N'!D346="","",'ZASOBY N'!D346)</f>
        <v/>
      </c>
      <c r="E349" s="404"/>
      <c r="F349" s="517"/>
      <c r="G349" s="518"/>
      <c r="H349" s="301"/>
      <c r="I349" s="301"/>
      <c r="J349" s="147" t="str">
        <f>IF('ZASOBY N'!$F346="","",'ZASOBY N'!$F346)</f>
        <v/>
      </c>
      <c r="K349" s="519"/>
      <c r="L349" s="520" t="str">
        <f t="shared" si="168"/>
        <v/>
      </c>
      <c r="M349" s="521"/>
      <c r="N349" s="521"/>
      <c r="O349" s="140" t="str">
        <f>IF(L349="","",IF(OR(E349=LEGENDA!$D$28,E349=LEGENDA!$D$29,E349=LEGENDA!$D$31,E349=LEGENDA!$D$38),0.15,0))</f>
        <v/>
      </c>
      <c r="P349" s="140" t="str">
        <f>IF(L349="","",IF(AND(E349=LEGENDA!$D$39,H349=""),"BRAK kol.7",IF(AND(F349=LEGENDA!$A$105,H349=""),"BRAK kol.7",IF(AND(F349=LEGENDA!$A$106,H349=""),"BRAK kol.7",IF(AND(F349=LEGENDA!$A$107,H349=""),"BRAK kol.7",IF(AND(F349=LEGENDA!$A$108,H349=""),"BRAK kol.7",IF(AND(F349=LEGENDA!$A$109,H349=""),"BRAK kol.7",L349*O349)))))))</f>
        <v/>
      </c>
      <c r="Q349" s="141" t="str">
        <f t="shared" si="191"/>
        <v/>
      </c>
      <c r="R349" s="142" t="str">
        <f t="shared" si="169"/>
        <v/>
      </c>
      <c r="S349" s="522" t="str">
        <f t="shared" si="170"/>
        <v/>
      </c>
      <c r="T349" s="431" t="str">
        <f t="shared" si="192"/>
        <v/>
      </c>
      <c r="U349" s="523"/>
      <c r="V349" s="431" t="str">
        <f t="shared" si="171"/>
        <v/>
      </c>
      <c r="W349" s="524"/>
      <c r="X349" s="302" t="str">
        <f>IF(U349="","",IF(AND(V349="",W349=""),"",IF(AND(E349=LEGENDA!$D$39,H349=""),"BRAK kol.7",IF(AND(F349=LEGENDA!$A$105,H349="",E349=LEGENDA!$D$35),V349*W349,IF(AND(F349=LEGENDA!$A$105,H349="",E349=LEGENDA!$D$36),V349*W349,IF(AND(F349=LEGENDA!$A$105,H349=""),"BRAK kol.7",IF(AND(F349=LEGENDA!$A$106,H349=""),"BRAK kol.7",IF(AND(F349=LEGENDA!$A$107,H349=""),"BRAK kol.7",IF(AND(F349=LEGENDA!$A$108,H349=""),"BRAK kol.7",IF(AND(F349=LEGENDA!$A$109,H349=""),"BRAK kol.7",IF(AND(U349&gt;0,W349=""),"Brakkol21",IF(OR(T349="Błąd kol. 7",T349="Błąd kol.8"),T349,IF(AND(H349="",I349=""),"BRAKkol7-8",V349*W349)))))))))))))</f>
        <v/>
      </c>
      <c r="Y349" s="523"/>
      <c r="Z349" s="431" t="str">
        <f t="shared" si="172"/>
        <v/>
      </c>
      <c r="AA349" s="524"/>
      <c r="AB349" s="525" t="str">
        <f>IF(OR(Y349="",Z349="",AA349=""),"",IF(AND(E349=LEGENDA!$D$39,H349=""),"BRAK kol.7",IF(AND(F349=LEGENDA!$A$105,H349=""),"BRAK kol.7",IF(AND(F349=LEGENDA!$A$106,H349=""),"BRAK kol.7",IF(AND(F349=LEGENDA!$A$107,H349=""),"BRAK kol.7",IF(AND(F349=LEGENDA!$A$108,H349=""),"BRAK kol.7",IF(AND(F349=LEGENDA!$A$109,H349=""),"BRAK kol.7",Z349*AA349)))))))</f>
        <v/>
      </c>
      <c r="AC349" s="302" t="str">
        <f t="shared" si="193"/>
        <v/>
      </c>
      <c r="AD349" s="143" t="str">
        <f>IFERROR(IF(OR(J349="",AC349=""),"",IF(AND(E349=LEGENDA!$D$39,H349="",I349=""),"BRAK kol.7",AC349*$J349)),"BRAK kol.7")</f>
        <v/>
      </c>
      <c r="AE349" s="527" t="str">
        <f t="shared" si="173"/>
        <v/>
      </c>
      <c r="AF349" s="526" t="str">
        <f t="shared" si="174"/>
        <v/>
      </c>
      <c r="AG349" s="526" t="str">
        <f t="shared" si="175"/>
        <v/>
      </c>
      <c r="AH349" s="526" t="str">
        <f t="shared" si="194"/>
        <v/>
      </c>
      <c r="AI349" s="528"/>
      <c r="AJ349" s="529"/>
      <c r="AK349" s="286" t="str">
        <f t="shared" si="195"/>
        <v/>
      </c>
      <c r="AL349" s="287" t="str">
        <f t="shared" si="176"/>
        <v/>
      </c>
      <c r="AM349" s="287" t="str">
        <f t="shared" si="177"/>
        <v/>
      </c>
      <c r="AN349" s="530" t="str">
        <f>IF('ZASOBY N'!BD346="","",'ZASOBY N'!BD346)</f>
        <v/>
      </c>
      <c r="AO349" s="531"/>
      <c r="AP349" s="333">
        <f t="shared" si="196"/>
        <v>0</v>
      </c>
      <c r="AQ349" s="333">
        <f t="shared" ref="AQ349:AR412" si="199">IF($E349=AQ$6,$AF349,0)</f>
        <v>0</v>
      </c>
      <c r="AR349" s="333">
        <f t="shared" si="199"/>
        <v>0</v>
      </c>
      <c r="AS349" s="333">
        <f t="shared" si="197"/>
        <v>0</v>
      </c>
      <c r="AT349" s="333">
        <f t="shared" si="178"/>
        <v>0</v>
      </c>
      <c r="AU349" s="333">
        <f t="shared" si="198"/>
        <v>0</v>
      </c>
      <c r="AV349" s="532" t="str">
        <f>IF(BJ349=0,"",NN!BJ349)</f>
        <v/>
      </c>
      <c r="AW349" s="460" t="str">
        <f>IF('UPR BILANS N'!W347="","",'UPR BILANS N'!W347)</f>
        <v/>
      </c>
      <c r="AX349" s="533" t="str">
        <f t="shared" si="179"/>
        <v/>
      </c>
      <c r="AY349" s="533"/>
      <c r="AZ349" s="533"/>
      <c r="BA349" s="533"/>
      <c r="BB349" s="533"/>
      <c r="BC349" s="533"/>
      <c r="BD349" s="533"/>
      <c r="BE349" s="533"/>
      <c r="BF349" s="533"/>
      <c r="BG349" s="533"/>
      <c r="BH349" s="533"/>
      <c r="BI349" s="533"/>
      <c r="BJ349" s="414">
        <f>IFERROR(IF(AND(BL349=1,BM349=1,SUMIF($C349:$C$525,$C349,$AH349:$AH$525)=$BN349),$BN349,IF($BO349&gt;0,$BO349,IF(AND(B349=B350,C349=C350,D349=D350,J349=J350),AH349+AH350,IF(AND(COUNTIF($C$13:$C348,$C349)&gt;=1,COUNTIF($D$13:$D348,$D349)&gt;=1),0,IF(AND(SUMIF($B349:$B$525,$B349,$AH349:$AH$525)&gt;$AH349,SUMIF($C349:$C$525,$C349,$AH349:$AH$525)&gt;$AH349,SUMIF($D349:$D$525,$D349,$AH349:$AH$525)&gt;$AH349),SUMIF($C349:$C$525,$C349,$BN349:$BN$525),0))))),0)</f>
        <v>0</v>
      </c>
      <c r="BK349" s="534"/>
      <c r="BL349" s="535">
        <f>COUNTIFS('ZASOBY N'!$B346:$B$525,'ZASOBY N'!$B346,'ZASOBY N'!$C346:'ZASOBY N'!$C$525,'ZASOBY N'!$C346,'ZASOBY N'!$D346:'ZASOBY N'!$D$525,'ZASOBY N'!$D346,'ZASOBY N'!$H346:'ZASOBY N'!$H$525,'ZASOBY N'!$H346 )</f>
        <v>0</v>
      </c>
      <c r="BM349" s="536">
        <f>COUNTIFS('ZASOBY N'!$B$10:$B346,'ZASOBY N'!$B346,'ZASOBY N'!$C$10:'ZASOBY N'!$C346,'ZASOBY N'!$C346,'ZASOBY N'!$D$10:'ZASOBY N'!$D346,'ZASOBY N'!$D346,'ZASOBY N'!$H$10:'ZASOBY N'!$H346,'ZASOBY N'!$H346 )</f>
        <v>0</v>
      </c>
      <c r="BN349" s="537">
        <f t="shared" si="180"/>
        <v>0</v>
      </c>
      <c r="BO349" s="538">
        <f t="shared" si="181"/>
        <v>0</v>
      </c>
      <c r="BP349" s="533"/>
      <c r="BQ349" s="533"/>
      <c r="BR349" s="533"/>
      <c r="BS349" s="533"/>
      <c r="BT349" s="533"/>
      <c r="BU349" s="533"/>
      <c r="BV349" s="533"/>
      <c r="BW349" s="539" t="str">
        <f t="shared" si="182"/>
        <v/>
      </c>
      <c r="BX349" s="439" t="str">
        <f>IF(E349=0,"",NN!E349)</f>
        <v/>
      </c>
      <c r="BY349" s="396" t="str">
        <f>IF(A349="","",NN!A349)</f>
        <v/>
      </c>
      <c r="BZ349" s="428" t="str">
        <f>IF(OR(E349=LEGENDA!$D$30,E349=LEGENDA!$D$31,E349=LEGENDA!$D$32,E349=LEGENDA!$D$33,E349=LEGENDA!$D$34,E349=LEGENDA!$D$35,E349=LEGENDA!$D$36,E349=LEGENDA!$D$37),AV349,"")</f>
        <v/>
      </c>
      <c r="CA349" s="428" t="str">
        <f>IF(OR(E349=LEGENDA!$D$30,E349=LEGENDA!$D$31,E349=LEGENDA!$D$32,E349=LEGENDA!$D$33,E349=LEGENDA!$D$34,E349=LEGENDA!$D$35,E349=LEGENDA!$D$36,E349=LEGENDA!$D$37),AG349,"")</f>
        <v/>
      </c>
      <c r="CB349" s="397" t="str">
        <f t="shared" si="183"/>
        <v/>
      </c>
      <c r="CC349" s="397" t="str">
        <f t="shared" si="184"/>
        <v/>
      </c>
      <c r="CD349" s="397" t="str">
        <f t="shared" si="185"/>
        <v/>
      </c>
      <c r="CE349" s="397" t="str">
        <f t="shared" si="186"/>
        <v/>
      </c>
      <c r="CF349" s="397" t="str">
        <f t="shared" si="187"/>
        <v/>
      </c>
      <c r="CG349" s="397" t="str">
        <f t="shared" si="188"/>
        <v/>
      </c>
      <c r="CH349" s="397" t="str">
        <f>IF(OR(E349=LEGENDA!$D$28,E349=LEGENDA!$D$29,E349=LEGENDA!$D$30,E349=LEGENDA!$D$31,E349=LEGENDA!$D$32,E349=LEGENDA!$D$33,E349=LEGENDA!$D$34,E349=LEGENDA!$D$35,E349=LEGENDA!$D$36,E349=LEGENDA!$D$39),1,"")</f>
        <v/>
      </c>
      <c r="CI349" s="397" t="str">
        <f t="shared" si="189"/>
        <v/>
      </c>
      <c r="CJ349" s="397" t="str">
        <f t="shared" si="190"/>
        <v/>
      </c>
    </row>
    <row r="350" spans="1:88" s="50" customFormat="1" ht="16.2" customHeight="1" thickBot="1" x14ac:dyDescent="0.3">
      <c r="A350" s="514" t="str">
        <f>IF('ZASOBY N'!A347="","",'ZASOBY N'!A347)</f>
        <v/>
      </c>
      <c r="B350" s="515" t="str">
        <f>IF('ZASOBY N'!B347="","",'ZASOBY N'!B347)</f>
        <v/>
      </c>
      <c r="C350" s="515" t="str">
        <f>IF('ZASOBY N'!C347="","",'ZASOBY N'!C347)</f>
        <v/>
      </c>
      <c r="D350" s="516" t="str">
        <f>IF('ZASOBY N'!D347="","",'ZASOBY N'!D347)</f>
        <v/>
      </c>
      <c r="E350" s="404"/>
      <c r="F350" s="517"/>
      <c r="G350" s="518"/>
      <c r="H350" s="301"/>
      <c r="I350" s="301"/>
      <c r="J350" s="147" t="str">
        <f>IF('ZASOBY N'!$F347="","",'ZASOBY N'!$F347)</f>
        <v/>
      </c>
      <c r="K350" s="519"/>
      <c r="L350" s="520" t="str">
        <f t="shared" si="168"/>
        <v/>
      </c>
      <c r="M350" s="521"/>
      <c r="N350" s="521"/>
      <c r="O350" s="140" t="str">
        <f>IF(L350="","",IF(OR(E350=LEGENDA!$D$28,E350=LEGENDA!$D$29,E350=LEGENDA!$D$31,E350=LEGENDA!$D$38),0.15,0))</f>
        <v/>
      </c>
      <c r="P350" s="140" t="str">
        <f>IF(L350="","",IF(AND(E350=LEGENDA!$D$39,H350=""),"BRAK kol.7",IF(AND(F350=LEGENDA!$A$105,H350=""),"BRAK kol.7",IF(AND(F350=LEGENDA!$A$106,H350=""),"BRAK kol.7",IF(AND(F350=LEGENDA!$A$107,H350=""),"BRAK kol.7",IF(AND(F350=LEGENDA!$A$108,H350=""),"BRAK kol.7",IF(AND(F350=LEGENDA!$A$109,H350=""),"BRAK kol.7",L350*O350)))))))</f>
        <v/>
      </c>
      <c r="Q350" s="141" t="str">
        <f t="shared" si="191"/>
        <v/>
      </c>
      <c r="R350" s="142" t="str">
        <f t="shared" si="169"/>
        <v/>
      </c>
      <c r="S350" s="522" t="str">
        <f t="shared" si="170"/>
        <v/>
      </c>
      <c r="T350" s="431" t="str">
        <f t="shared" si="192"/>
        <v/>
      </c>
      <c r="U350" s="523"/>
      <c r="V350" s="431" t="str">
        <f t="shared" si="171"/>
        <v/>
      </c>
      <c r="W350" s="524"/>
      <c r="X350" s="302" t="str">
        <f>IF(U350="","",IF(AND(V350="",W350=""),"",IF(AND(E350=LEGENDA!$D$39,H350=""),"BRAK kol.7",IF(AND(F350=LEGENDA!$A$105,H350="",E350=LEGENDA!$D$35),V350*W350,IF(AND(F350=LEGENDA!$A$105,H350="",E350=LEGENDA!$D$36),V350*W350,IF(AND(F350=LEGENDA!$A$105,H350=""),"BRAK kol.7",IF(AND(F350=LEGENDA!$A$106,H350=""),"BRAK kol.7",IF(AND(F350=LEGENDA!$A$107,H350=""),"BRAK kol.7",IF(AND(F350=LEGENDA!$A$108,H350=""),"BRAK kol.7",IF(AND(F350=LEGENDA!$A$109,H350=""),"BRAK kol.7",IF(AND(U350&gt;0,W350=""),"Brakkol21",IF(OR(T350="Błąd kol. 7",T350="Błąd kol.8"),T350,IF(AND(H350="",I350=""),"BRAKkol7-8",V350*W350)))))))))))))</f>
        <v/>
      </c>
      <c r="Y350" s="523"/>
      <c r="Z350" s="431" t="str">
        <f t="shared" si="172"/>
        <v/>
      </c>
      <c r="AA350" s="524"/>
      <c r="AB350" s="525" t="str">
        <f>IF(OR(Y350="",Z350="",AA350=""),"",IF(AND(E350=LEGENDA!$D$39,H350=""),"BRAK kol.7",IF(AND(F350=LEGENDA!$A$105,H350=""),"BRAK kol.7",IF(AND(F350=LEGENDA!$A$106,H350=""),"BRAK kol.7",IF(AND(F350=LEGENDA!$A$107,H350=""),"BRAK kol.7",IF(AND(F350=LEGENDA!$A$108,H350=""),"BRAK kol.7",IF(AND(F350=LEGENDA!$A$109,H350=""),"BRAK kol.7",Z350*AA350)))))))</f>
        <v/>
      </c>
      <c r="AC350" s="302" t="str">
        <f t="shared" si="193"/>
        <v/>
      </c>
      <c r="AD350" s="143" t="str">
        <f>IFERROR(IF(OR(J350="",AC350=""),"",IF(AND(E350=LEGENDA!$D$39,H350="",I350=""),"BRAK kol.7",AC350*$J350)),"BRAK kol.7")</f>
        <v/>
      </c>
      <c r="AE350" s="527" t="str">
        <f t="shared" si="173"/>
        <v/>
      </c>
      <c r="AF350" s="526" t="str">
        <f t="shared" si="174"/>
        <v/>
      </c>
      <c r="AG350" s="526" t="str">
        <f t="shared" si="175"/>
        <v/>
      </c>
      <c r="AH350" s="526" t="str">
        <f t="shared" si="194"/>
        <v/>
      </c>
      <c r="AI350" s="528"/>
      <c r="AJ350" s="529"/>
      <c r="AK350" s="286" t="str">
        <f t="shared" si="195"/>
        <v/>
      </c>
      <c r="AL350" s="287" t="str">
        <f t="shared" si="176"/>
        <v/>
      </c>
      <c r="AM350" s="287" t="str">
        <f t="shared" si="177"/>
        <v/>
      </c>
      <c r="AN350" s="530" t="str">
        <f>IF('ZASOBY N'!BD347="","",'ZASOBY N'!BD347)</f>
        <v/>
      </c>
      <c r="AO350" s="531"/>
      <c r="AP350" s="333">
        <f t="shared" si="196"/>
        <v>0</v>
      </c>
      <c r="AQ350" s="333">
        <f t="shared" si="199"/>
        <v>0</v>
      </c>
      <c r="AR350" s="333">
        <f t="shared" si="199"/>
        <v>0</v>
      </c>
      <c r="AS350" s="333">
        <f t="shared" si="197"/>
        <v>0</v>
      </c>
      <c r="AT350" s="333">
        <f t="shared" si="178"/>
        <v>0</v>
      </c>
      <c r="AU350" s="333">
        <f t="shared" si="198"/>
        <v>0</v>
      </c>
      <c r="AV350" s="532" t="str">
        <f>IF(BJ350=0,"",NN!BJ350)</f>
        <v/>
      </c>
      <c r="AW350" s="460" t="str">
        <f>IF('UPR BILANS N'!W348="","",'UPR BILANS N'!W348)</f>
        <v/>
      </c>
      <c r="AX350" s="533" t="str">
        <f t="shared" si="179"/>
        <v/>
      </c>
      <c r="AY350" s="533"/>
      <c r="AZ350" s="533"/>
      <c r="BA350" s="533"/>
      <c r="BB350" s="533"/>
      <c r="BC350" s="533"/>
      <c r="BD350" s="533"/>
      <c r="BE350" s="533"/>
      <c r="BF350" s="533"/>
      <c r="BG350" s="533"/>
      <c r="BH350" s="533"/>
      <c r="BI350" s="533"/>
      <c r="BJ350" s="414">
        <f>IFERROR(IF(AND(BL350=1,BM350=1,SUMIF($C350:$C$525,$C350,$AH350:$AH$525)=$BN350),$BN350,IF($BO350&gt;0,$BO350,IF(AND(B350=B351,C350=C351,D350=D351,J350=J351),AH350+AH351,IF(AND(COUNTIF($C$13:$C349,$C350)&gt;=1,COUNTIF($D$13:$D349,$D350)&gt;=1),0,IF(AND(SUMIF($B350:$B$525,$B350,$AH350:$AH$525)&gt;$AH350,SUMIF($C350:$C$525,$C350,$AH350:$AH$525)&gt;$AH350,SUMIF($D350:$D$525,$D350,$AH350:$AH$525)&gt;$AH350),SUMIF($C350:$C$525,$C350,$BN350:$BN$525),0))))),0)</f>
        <v>0</v>
      </c>
      <c r="BK350" s="534"/>
      <c r="BL350" s="535">
        <f>COUNTIFS('ZASOBY N'!$B347:$B$525,'ZASOBY N'!$B347,'ZASOBY N'!$C347:'ZASOBY N'!$C$525,'ZASOBY N'!$C347,'ZASOBY N'!$D347:'ZASOBY N'!$D$525,'ZASOBY N'!$D347,'ZASOBY N'!$H347:'ZASOBY N'!$H$525,'ZASOBY N'!$H347 )</f>
        <v>0</v>
      </c>
      <c r="BM350" s="536">
        <f>COUNTIFS('ZASOBY N'!$B$10:$B347,'ZASOBY N'!$B347,'ZASOBY N'!$C$10:'ZASOBY N'!$C347,'ZASOBY N'!$C347,'ZASOBY N'!$D$10:'ZASOBY N'!$D347,'ZASOBY N'!$D347,'ZASOBY N'!$H$10:'ZASOBY N'!$H347,'ZASOBY N'!$H347 )</f>
        <v>0</v>
      </c>
      <c r="BN350" s="537">
        <f t="shared" si="180"/>
        <v>0</v>
      </c>
      <c r="BO350" s="538">
        <f t="shared" si="181"/>
        <v>0</v>
      </c>
      <c r="BP350" s="533"/>
      <c r="BQ350" s="533"/>
      <c r="BR350" s="533"/>
      <c r="BS350" s="533"/>
      <c r="BT350" s="533"/>
      <c r="BU350" s="533"/>
      <c r="BV350" s="533"/>
      <c r="BW350" s="539" t="str">
        <f t="shared" si="182"/>
        <v/>
      </c>
      <c r="BX350" s="439" t="str">
        <f>IF(E350=0,"",NN!E350)</f>
        <v/>
      </c>
      <c r="BY350" s="396" t="str">
        <f>IF(A350="","",NN!A350)</f>
        <v/>
      </c>
      <c r="BZ350" s="428" t="str">
        <f>IF(OR(E350=LEGENDA!$D$30,E350=LEGENDA!$D$31,E350=LEGENDA!$D$32,E350=LEGENDA!$D$33,E350=LEGENDA!$D$34,E350=LEGENDA!$D$35,E350=LEGENDA!$D$36,E350=LEGENDA!$D$37),AV350,"")</f>
        <v/>
      </c>
      <c r="CA350" s="428" t="str">
        <f>IF(OR(E350=LEGENDA!$D$30,E350=LEGENDA!$D$31,E350=LEGENDA!$D$32,E350=LEGENDA!$D$33,E350=LEGENDA!$D$34,E350=LEGENDA!$D$35,E350=LEGENDA!$D$36,E350=LEGENDA!$D$37),AG350,"")</f>
        <v/>
      </c>
      <c r="CB350" s="397" t="str">
        <f t="shared" si="183"/>
        <v/>
      </c>
      <c r="CC350" s="397" t="str">
        <f t="shared" si="184"/>
        <v/>
      </c>
      <c r="CD350" s="397" t="str">
        <f t="shared" si="185"/>
        <v/>
      </c>
      <c r="CE350" s="397" t="str">
        <f t="shared" si="186"/>
        <v/>
      </c>
      <c r="CF350" s="397" t="str">
        <f t="shared" si="187"/>
        <v/>
      </c>
      <c r="CG350" s="397" t="str">
        <f t="shared" si="188"/>
        <v/>
      </c>
      <c r="CH350" s="397" t="str">
        <f>IF(OR(E350=LEGENDA!$D$28,E350=LEGENDA!$D$29,E350=LEGENDA!$D$30,E350=LEGENDA!$D$31,E350=LEGENDA!$D$32,E350=LEGENDA!$D$33,E350=LEGENDA!$D$34,E350=LEGENDA!$D$35,E350=LEGENDA!$D$36,E350=LEGENDA!$D$39),1,"")</f>
        <v/>
      </c>
      <c r="CI350" s="397" t="str">
        <f t="shared" si="189"/>
        <v/>
      </c>
      <c r="CJ350" s="397" t="str">
        <f t="shared" si="190"/>
        <v/>
      </c>
    </row>
    <row r="351" spans="1:88" s="50" customFormat="1" ht="16.2" customHeight="1" thickBot="1" x14ac:dyDescent="0.3">
      <c r="A351" s="514" t="str">
        <f>IF('ZASOBY N'!A348="","",'ZASOBY N'!A348)</f>
        <v/>
      </c>
      <c r="B351" s="515" t="str">
        <f>IF('ZASOBY N'!B348="","",'ZASOBY N'!B348)</f>
        <v/>
      </c>
      <c r="C351" s="515" t="str">
        <f>IF('ZASOBY N'!C348="","",'ZASOBY N'!C348)</f>
        <v/>
      </c>
      <c r="D351" s="516" t="str">
        <f>IF('ZASOBY N'!D348="","",'ZASOBY N'!D348)</f>
        <v/>
      </c>
      <c r="E351" s="404"/>
      <c r="F351" s="517"/>
      <c r="G351" s="518"/>
      <c r="H351" s="301"/>
      <c r="I351" s="301"/>
      <c r="J351" s="147" t="str">
        <f>IF('ZASOBY N'!$F348="","",'ZASOBY N'!$F348)</f>
        <v/>
      </c>
      <c r="K351" s="519"/>
      <c r="L351" s="520" t="str">
        <f t="shared" si="168"/>
        <v/>
      </c>
      <c r="M351" s="521"/>
      <c r="N351" s="521"/>
      <c r="O351" s="140" t="str">
        <f>IF(L351="","",IF(OR(E351=LEGENDA!$D$28,E351=LEGENDA!$D$29,E351=LEGENDA!$D$31,E351=LEGENDA!$D$38),0.15,0))</f>
        <v/>
      </c>
      <c r="P351" s="140" t="str">
        <f>IF(L351="","",IF(AND(E351=LEGENDA!$D$39,H351=""),"BRAK kol.7",IF(AND(F351=LEGENDA!$A$105,H351=""),"BRAK kol.7",IF(AND(F351=LEGENDA!$A$106,H351=""),"BRAK kol.7",IF(AND(F351=LEGENDA!$A$107,H351=""),"BRAK kol.7",IF(AND(F351=LEGENDA!$A$108,H351=""),"BRAK kol.7",IF(AND(F351=LEGENDA!$A$109,H351=""),"BRAK kol.7",L351*O351)))))))</f>
        <v/>
      </c>
      <c r="Q351" s="141" t="str">
        <f t="shared" si="191"/>
        <v/>
      </c>
      <c r="R351" s="142" t="str">
        <f t="shared" si="169"/>
        <v/>
      </c>
      <c r="S351" s="522" t="str">
        <f t="shared" si="170"/>
        <v/>
      </c>
      <c r="T351" s="431" t="str">
        <f t="shared" si="192"/>
        <v/>
      </c>
      <c r="U351" s="523"/>
      <c r="V351" s="431" t="str">
        <f t="shared" si="171"/>
        <v/>
      </c>
      <c r="W351" s="524"/>
      <c r="X351" s="302" t="str">
        <f>IF(U351="","",IF(AND(V351="",W351=""),"",IF(AND(E351=LEGENDA!$D$39,H351=""),"BRAK kol.7",IF(AND(F351=LEGENDA!$A$105,H351="",E351=LEGENDA!$D$35),V351*W351,IF(AND(F351=LEGENDA!$A$105,H351="",E351=LEGENDA!$D$36),V351*W351,IF(AND(F351=LEGENDA!$A$105,H351=""),"BRAK kol.7",IF(AND(F351=LEGENDA!$A$106,H351=""),"BRAK kol.7",IF(AND(F351=LEGENDA!$A$107,H351=""),"BRAK kol.7",IF(AND(F351=LEGENDA!$A$108,H351=""),"BRAK kol.7",IF(AND(F351=LEGENDA!$A$109,H351=""),"BRAK kol.7",IF(AND(U351&gt;0,W351=""),"Brakkol21",IF(OR(T351="Błąd kol. 7",T351="Błąd kol.8"),T351,IF(AND(H351="",I351=""),"BRAKkol7-8",V351*W351)))))))))))))</f>
        <v/>
      </c>
      <c r="Y351" s="523"/>
      <c r="Z351" s="431" t="str">
        <f t="shared" si="172"/>
        <v/>
      </c>
      <c r="AA351" s="524"/>
      <c r="AB351" s="525" t="str">
        <f>IF(OR(Y351="",Z351="",AA351=""),"",IF(AND(E351=LEGENDA!$D$39,H351=""),"BRAK kol.7",IF(AND(F351=LEGENDA!$A$105,H351=""),"BRAK kol.7",IF(AND(F351=LEGENDA!$A$106,H351=""),"BRAK kol.7",IF(AND(F351=LEGENDA!$A$107,H351=""),"BRAK kol.7",IF(AND(F351=LEGENDA!$A$108,H351=""),"BRAK kol.7",IF(AND(F351=LEGENDA!$A$109,H351=""),"BRAK kol.7",Z351*AA351)))))))</f>
        <v/>
      </c>
      <c r="AC351" s="302" t="str">
        <f t="shared" si="193"/>
        <v/>
      </c>
      <c r="AD351" s="143" t="str">
        <f>IFERROR(IF(OR(J351="",AC351=""),"",IF(AND(E351=LEGENDA!$D$39,H351="",I351=""),"BRAK kol.7",AC351*$J351)),"BRAK kol.7")</f>
        <v/>
      </c>
      <c r="AE351" s="527" t="str">
        <f t="shared" si="173"/>
        <v/>
      </c>
      <c r="AF351" s="526" t="str">
        <f t="shared" si="174"/>
        <v/>
      </c>
      <c r="AG351" s="526" t="str">
        <f t="shared" si="175"/>
        <v/>
      </c>
      <c r="AH351" s="526" t="str">
        <f t="shared" si="194"/>
        <v/>
      </c>
      <c r="AI351" s="528"/>
      <c r="AJ351" s="529"/>
      <c r="AK351" s="286" t="str">
        <f t="shared" si="195"/>
        <v/>
      </c>
      <c r="AL351" s="287" t="str">
        <f t="shared" si="176"/>
        <v/>
      </c>
      <c r="AM351" s="287" t="str">
        <f t="shared" si="177"/>
        <v/>
      </c>
      <c r="AN351" s="530" t="str">
        <f>IF('ZASOBY N'!BD348="","",'ZASOBY N'!BD348)</f>
        <v/>
      </c>
      <c r="AO351" s="531"/>
      <c r="AP351" s="333">
        <f t="shared" si="196"/>
        <v>0</v>
      </c>
      <c r="AQ351" s="333">
        <f t="shared" si="199"/>
        <v>0</v>
      </c>
      <c r="AR351" s="333">
        <f t="shared" si="199"/>
        <v>0</v>
      </c>
      <c r="AS351" s="333">
        <f t="shared" si="197"/>
        <v>0</v>
      </c>
      <c r="AT351" s="333">
        <f t="shared" si="178"/>
        <v>0</v>
      </c>
      <c r="AU351" s="333">
        <f t="shared" si="198"/>
        <v>0</v>
      </c>
      <c r="AV351" s="532" t="str">
        <f>IF(BJ351=0,"",NN!BJ351)</f>
        <v/>
      </c>
      <c r="AW351" s="460" t="str">
        <f>IF('UPR BILANS N'!W349="","",'UPR BILANS N'!W349)</f>
        <v/>
      </c>
      <c r="AX351" s="533" t="str">
        <f t="shared" si="179"/>
        <v/>
      </c>
      <c r="AY351" s="533"/>
      <c r="AZ351" s="533"/>
      <c r="BA351" s="533"/>
      <c r="BB351" s="533"/>
      <c r="BC351" s="533"/>
      <c r="BD351" s="533"/>
      <c r="BE351" s="533"/>
      <c r="BF351" s="533"/>
      <c r="BG351" s="533"/>
      <c r="BH351" s="533"/>
      <c r="BI351" s="533"/>
      <c r="BJ351" s="414">
        <f>IFERROR(IF(AND(BL351=1,BM351=1,SUMIF($C351:$C$525,$C351,$AH351:$AH$525)=$BN351),$BN351,IF($BO351&gt;0,$BO351,IF(AND(B351=B352,C351=C352,D351=D352,J351=J352),AH351+AH352,IF(AND(COUNTIF($C$13:$C350,$C351)&gt;=1,COUNTIF($D$13:$D350,$D351)&gt;=1),0,IF(AND(SUMIF($B351:$B$525,$B351,$AH351:$AH$525)&gt;$AH351,SUMIF($C351:$C$525,$C351,$AH351:$AH$525)&gt;$AH351,SUMIF($D351:$D$525,$D351,$AH351:$AH$525)&gt;$AH351),SUMIF($C351:$C$525,$C351,$BN351:$BN$525),0))))),0)</f>
        <v>0</v>
      </c>
      <c r="BK351" s="534"/>
      <c r="BL351" s="535">
        <f>COUNTIFS('ZASOBY N'!$B348:$B$525,'ZASOBY N'!$B348,'ZASOBY N'!$C348:'ZASOBY N'!$C$525,'ZASOBY N'!$C348,'ZASOBY N'!$D348:'ZASOBY N'!$D$525,'ZASOBY N'!$D348,'ZASOBY N'!$H348:'ZASOBY N'!$H$525,'ZASOBY N'!$H348 )</f>
        <v>0</v>
      </c>
      <c r="BM351" s="536">
        <f>COUNTIFS('ZASOBY N'!$B$10:$B348,'ZASOBY N'!$B348,'ZASOBY N'!$C$10:'ZASOBY N'!$C348,'ZASOBY N'!$C348,'ZASOBY N'!$D$10:'ZASOBY N'!$D348,'ZASOBY N'!$D348,'ZASOBY N'!$H$10:'ZASOBY N'!$H348,'ZASOBY N'!$H348 )</f>
        <v>0</v>
      </c>
      <c r="BN351" s="537">
        <f t="shared" si="180"/>
        <v>0</v>
      </c>
      <c r="BO351" s="538">
        <f t="shared" si="181"/>
        <v>0</v>
      </c>
      <c r="BP351" s="533"/>
      <c r="BQ351" s="533"/>
      <c r="BR351" s="533"/>
      <c r="BS351" s="533"/>
      <c r="BT351" s="533"/>
      <c r="BU351" s="533"/>
      <c r="BV351" s="533"/>
      <c r="BW351" s="539" t="str">
        <f t="shared" si="182"/>
        <v/>
      </c>
      <c r="BX351" s="439" t="str">
        <f>IF(E351=0,"",NN!E351)</f>
        <v/>
      </c>
      <c r="BY351" s="396" t="str">
        <f>IF(A351="","",NN!A351)</f>
        <v/>
      </c>
      <c r="BZ351" s="428" t="str">
        <f>IF(OR(E351=LEGENDA!$D$30,E351=LEGENDA!$D$31,E351=LEGENDA!$D$32,E351=LEGENDA!$D$33,E351=LEGENDA!$D$34,E351=LEGENDA!$D$35,E351=LEGENDA!$D$36,E351=LEGENDA!$D$37),AV351,"")</f>
        <v/>
      </c>
      <c r="CA351" s="428" t="str">
        <f>IF(OR(E351=LEGENDA!$D$30,E351=LEGENDA!$D$31,E351=LEGENDA!$D$32,E351=LEGENDA!$D$33,E351=LEGENDA!$D$34,E351=LEGENDA!$D$35,E351=LEGENDA!$D$36,E351=LEGENDA!$D$37),AG351,"")</f>
        <v/>
      </c>
      <c r="CB351" s="397" t="str">
        <f t="shared" si="183"/>
        <v/>
      </c>
      <c r="CC351" s="397" t="str">
        <f t="shared" si="184"/>
        <v/>
      </c>
      <c r="CD351" s="397" t="str">
        <f t="shared" si="185"/>
        <v/>
      </c>
      <c r="CE351" s="397" t="str">
        <f t="shared" si="186"/>
        <v/>
      </c>
      <c r="CF351" s="397" t="str">
        <f t="shared" si="187"/>
        <v/>
      </c>
      <c r="CG351" s="397" t="str">
        <f t="shared" si="188"/>
        <v/>
      </c>
      <c r="CH351" s="397" t="str">
        <f>IF(OR(E351=LEGENDA!$D$28,E351=LEGENDA!$D$29,E351=LEGENDA!$D$30,E351=LEGENDA!$D$31,E351=LEGENDA!$D$32,E351=LEGENDA!$D$33,E351=LEGENDA!$D$34,E351=LEGENDA!$D$35,E351=LEGENDA!$D$36,E351=LEGENDA!$D$39),1,"")</f>
        <v/>
      </c>
      <c r="CI351" s="397" t="str">
        <f t="shared" si="189"/>
        <v/>
      </c>
      <c r="CJ351" s="397" t="str">
        <f t="shared" si="190"/>
        <v/>
      </c>
    </row>
    <row r="352" spans="1:88" s="50" customFormat="1" ht="16.2" customHeight="1" thickBot="1" x14ac:dyDescent="0.3">
      <c r="A352" s="514" t="str">
        <f>IF('ZASOBY N'!A349="","",'ZASOBY N'!A349)</f>
        <v/>
      </c>
      <c r="B352" s="515" t="str">
        <f>IF('ZASOBY N'!B349="","",'ZASOBY N'!B349)</f>
        <v/>
      </c>
      <c r="C352" s="515" t="str">
        <f>IF('ZASOBY N'!C349="","",'ZASOBY N'!C349)</f>
        <v/>
      </c>
      <c r="D352" s="516" t="str">
        <f>IF('ZASOBY N'!D349="","",'ZASOBY N'!D349)</f>
        <v/>
      </c>
      <c r="E352" s="404"/>
      <c r="F352" s="517"/>
      <c r="G352" s="518"/>
      <c r="H352" s="301"/>
      <c r="I352" s="301"/>
      <c r="J352" s="147" t="str">
        <f>IF('ZASOBY N'!$F349="","",'ZASOBY N'!$F349)</f>
        <v/>
      </c>
      <c r="K352" s="519"/>
      <c r="L352" s="520" t="str">
        <f t="shared" si="168"/>
        <v/>
      </c>
      <c r="M352" s="521"/>
      <c r="N352" s="521"/>
      <c r="O352" s="140" t="str">
        <f>IF(L352="","",IF(OR(E352=LEGENDA!$D$28,E352=LEGENDA!$D$29,E352=LEGENDA!$D$31,E352=LEGENDA!$D$38),0.15,0))</f>
        <v/>
      </c>
      <c r="P352" s="140" t="str">
        <f>IF(L352="","",IF(AND(E352=LEGENDA!$D$39,H352=""),"BRAK kol.7",IF(AND(F352=LEGENDA!$A$105,H352=""),"BRAK kol.7",IF(AND(F352=LEGENDA!$A$106,H352=""),"BRAK kol.7",IF(AND(F352=LEGENDA!$A$107,H352=""),"BRAK kol.7",IF(AND(F352=LEGENDA!$A$108,H352=""),"BRAK kol.7",IF(AND(F352=LEGENDA!$A$109,H352=""),"BRAK kol.7",L352*O352)))))))</f>
        <v/>
      </c>
      <c r="Q352" s="141" t="str">
        <f t="shared" si="191"/>
        <v/>
      </c>
      <c r="R352" s="142" t="str">
        <f t="shared" si="169"/>
        <v/>
      </c>
      <c r="S352" s="522" t="str">
        <f t="shared" si="170"/>
        <v/>
      </c>
      <c r="T352" s="431" t="str">
        <f t="shared" si="192"/>
        <v/>
      </c>
      <c r="U352" s="523"/>
      <c r="V352" s="431" t="str">
        <f t="shared" si="171"/>
        <v/>
      </c>
      <c r="W352" s="524"/>
      <c r="X352" s="302" t="str">
        <f>IF(U352="","",IF(AND(V352="",W352=""),"",IF(AND(E352=LEGENDA!$D$39,H352=""),"BRAK kol.7",IF(AND(F352=LEGENDA!$A$105,H352="",E352=LEGENDA!$D$35),V352*W352,IF(AND(F352=LEGENDA!$A$105,H352="",E352=LEGENDA!$D$36),V352*W352,IF(AND(F352=LEGENDA!$A$105,H352=""),"BRAK kol.7",IF(AND(F352=LEGENDA!$A$106,H352=""),"BRAK kol.7",IF(AND(F352=LEGENDA!$A$107,H352=""),"BRAK kol.7",IF(AND(F352=LEGENDA!$A$108,H352=""),"BRAK kol.7",IF(AND(F352=LEGENDA!$A$109,H352=""),"BRAK kol.7",IF(AND(U352&gt;0,W352=""),"Brakkol21",IF(OR(T352="Błąd kol. 7",T352="Błąd kol.8"),T352,IF(AND(H352="",I352=""),"BRAKkol7-8",V352*W352)))))))))))))</f>
        <v/>
      </c>
      <c r="Y352" s="523"/>
      <c r="Z352" s="431" t="str">
        <f t="shared" si="172"/>
        <v/>
      </c>
      <c r="AA352" s="524"/>
      <c r="AB352" s="525" t="str">
        <f>IF(OR(Y352="",Z352="",AA352=""),"",IF(AND(E352=LEGENDA!$D$39,H352=""),"BRAK kol.7",IF(AND(F352=LEGENDA!$A$105,H352=""),"BRAK kol.7",IF(AND(F352=LEGENDA!$A$106,H352=""),"BRAK kol.7",IF(AND(F352=LEGENDA!$A$107,H352=""),"BRAK kol.7",IF(AND(F352=LEGENDA!$A$108,H352=""),"BRAK kol.7",IF(AND(F352=LEGENDA!$A$109,H352=""),"BRAK kol.7",Z352*AA352)))))))</f>
        <v/>
      </c>
      <c r="AC352" s="302" t="str">
        <f t="shared" si="193"/>
        <v/>
      </c>
      <c r="AD352" s="143" t="str">
        <f>IFERROR(IF(OR(J352="",AC352=""),"",IF(AND(E352=LEGENDA!$D$39,H352="",I352=""),"BRAK kol.7",AC352*$J352)),"BRAK kol.7")</f>
        <v/>
      </c>
      <c r="AE352" s="527" t="str">
        <f t="shared" si="173"/>
        <v/>
      </c>
      <c r="AF352" s="526" t="str">
        <f t="shared" si="174"/>
        <v/>
      </c>
      <c r="AG352" s="526" t="str">
        <f t="shared" si="175"/>
        <v/>
      </c>
      <c r="AH352" s="526" t="str">
        <f t="shared" si="194"/>
        <v/>
      </c>
      <c r="AI352" s="528"/>
      <c r="AJ352" s="529"/>
      <c r="AK352" s="286" t="str">
        <f t="shared" si="195"/>
        <v/>
      </c>
      <c r="AL352" s="287" t="str">
        <f t="shared" si="176"/>
        <v/>
      </c>
      <c r="AM352" s="287" t="str">
        <f t="shared" si="177"/>
        <v/>
      </c>
      <c r="AN352" s="530" t="str">
        <f>IF('ZASOBY N'!BD349="","",'ZASOBY N'!BD349)</f>
        <v/>
      </c>
      <c r="AO352" s="531"/>
      <c r="AP352" s="333">
        <f t="shared" si="196"/>
        <v>0</v>
      </c>
      <c r="AQ352" s="333">
        <f t="shared" si="199"/>
        <v>0</v>
      </c>
      <c r="AR352" s="333">
        <f t="shared" si="199"/>
        <v>0</v>
      </c>
      <c r="AS352" s="333">
        <f t="shared" si="197"/>
        <v>0</v>
      </c>
      <c r="AT352" s="333">
        <f t="shared" si="178"/>
        <v>0</v>
      </c>
      <c r="AU352" s="333">
        <f t="shared" si="198"/>
        <v>0</v>
      </c>
      <c r="AV352" s="532" t="str">
        <f>IF(BJ352=0,"",NN!BJ352)</f>
        <v/>
      </c>
      <c r="AW352" s="460" t="str">
        <f>IF('UPR BILANS N'!W350="","",'UPR BILANS N'!W350)</f>
        <v/>
      </c>
      <c r="AX352" s="533" t="str">
        <f t="shared" si="179"/>
        <v/>
      </c>
      <c r="AY352" s="533"/>
      <c r="AZ352" s="533"/>
      <c r="BA352" s="533"/>
      <c r="BB352" s="533"/>
      <c r="BC352" s="533"/>
      <c r="BD352" s="533"/>
      <c r="BE352" s="533"/>
      <c r="BF352" s="533"/>
      <c r="BG352" s="533"/>
      <c r="BH352" s="533"/>
      <c r="BI352" s="533"/>
      <c r="BJ352" s="414">
        <f>IFERROR(IF(AND(BL352=1,BM352=1,SUMIF($C352:$C$525,$C352,$AH352:$AH$525)=$BN352),$BN352,IF($BO352&gt;0,$BO352,IF(AND(B352=B353,C352=C353,D352=D353,J352=J353),AH352+AH353,IF(AND(COUNTIF($C$13:$C351,$C352)&gt;=1,COUNTIF($D$13:$D351,$D352)&gt;=1),0,IF(AND(SUMIF($B352:$B$525,$B352,$AH352:$AH$525)&gt;$AH352,SUMIF($C352:$C$525,$C352,$AH352:$AH$525)&gt;$AH352,SUMIF($D352:$D$525,$D352,$AH352:$AH$525)&gt;$AH352),SUMIF($C352:$C$525,$C352,$BN352:$BN$525),0))))),0)</f>
        <v>0</v>
      </c>
      <c r="BK352" s="534"/>
      <c r="BL352" s="535">
        <f>COUNTIFS('ZASOBY N'!$B349:$B$525,'ZASOBY N'!$B349,'ZASOBY N'!$C349:'ZASOBY N'!$C$525,'ZASOBY N'!$C349,'ZASOBY N'!$D349:'ZASOBY N'!$D$525,'ZASOBY N'!$D349,'ZASOBY N'!$H349:'ZASOBY N'!$H$525,'ZASOBY N'!$H349 )</f>
        <v>0</v>
      </c>
      <c r="BM352" s="536">
        <f>COUNTIFS('ZASOBY N'!$B$10:$B349,'ZASOBY N'!$B349,'ZASOBY N'!$C$10:'ZASOBY N'!$C349,'ZASOBY N'!$C349,'ZASOBY N'!$D$10:'ZASOBY N'!$D349,'ZASOBY N'!$D349,'ZASOBY N'!$H$10:'ZASOBY N'!$H349,'ZASOBY N'!$H349 )</f>
        <v>0</v>
      </c>
      <c r="BN352" s="537">
        <f t="shared" si="180"/>
        <v>0</v>
      </c>
      <c r="BO352" s="538">
        <f t="shared" si="181"/>
        <v>0</v>
      </c>
      <c r="BP352" s="533"/>
      <c r="BQ352" s="533"/>
      <c r="BR352" s="533"/>
      <c r="BS352" s="533"/>
      <c r="BT352" s="533"/>
      <c r="BU352" s="533"/>
      <c r="BV352" s="533"/>
      <c r="BW352" s="539" t="str">
        <f t="shared" si="182"/>
        <v/>
      </c>
      <c r="BX352" s="439" t="str">
        <f>IF(E352=0,"",NN!E352)</f>
        <v/>
      </c>
      <c r="BY352" s="396" t="str">
        <f>IF(A352="","",NN!A352)</f>
        <v/>
      </c>
      <c r="BZ352" s="428" t="str">
        <f>IF(OR(E352=LEGENDA!$D$30,E352=LEGENDA!$D$31,E352=LEGENDA!$D$32,E352=LEGENDA!$D$33,E352=LEGENDA!$D$34,E352=LEGENDA!$D$35,E352=LEGENDA!$D$36,E352=LEGENDA!$D$37),AV352,"")</f>
        <v/>
      </c>
      <c r="CA352" s="428" t="str">
        <f>IF(OR(E352=LEGENDA!$D$30,E352=LEGENDA!$D$31,E352=LEGENDA!$D$32,E352=LEGENDA!$D$33,E352=LEGENDA!$D$34,E352=LEGENDA!$D$35,E352=LEGENDA!$D$36,E352=LEGENDA!$D$37),AG352,"")</f>
        <v/>
      </c>
      <c r="CB352" s="397" t="str">
        <f t="shared" si="183"/>
        <v/>
      </c>
      <c r="CC352" s="397" t="str">
        <f t="shared" si="184"/>
        <v/>
      </c>
      <c r="CD352" s="397" t="str">
        <f t="shared" si="185"/>
        <v/>
      </c>
      <c r="CE352" s="397" t="str">
        <f t="shared" si="186"/>
        <v/>
      </c>
      <c r="CF352" s="397" t="str">
        <f t="shared" si="187"/>
        <v/>
      </c>
      <c r="CG352" s="397" t="str">
        <f t="shared" si="188"/>
        <v/>
      </c>
      <c r="CH352" s="397" t="str">
        <f>IF(OR(E352=LEGENDA!$D$28,E352=LEGENDA!$D$29,E352=LEGENDA!$D$30,E352=LEGENDA!$D$31,E352=LEGENDA!$D$32,E352=LEGENDA!$D$33,E352=LEGENDA!$D$34,E352=LEGENDA!$D$35,E352=LEGENDA!$D$36,E352=LEGENDA!$D$39),1,"")</f>
        <v/>
      </c>
      <c r="CI352" s="397" t="str">
        <f t="shared" si="189"/>
        <v/>
      </c>
      <c r="CJ352" s="397" t="str">
        <f t="shared" si="190"/>
        <v/>
      </c>
    </row>
    <row r="353" spans="1:88" s="50" customFormat="1" ht="16.2" customHeight="1" thickBot="1" x14ac:dyDescent="0.3">
      <c r="A353" s="514" t="str">
        <f>IF('ZASOBY N'!A350="","",'ZASOBY N'!A350)</f>
        <v/>
      </c>
      <c r="B353" s="515" t="str">
        <f>IF('ZASOBY N'!B350="","",'ZASOBY N'!B350)</f>
        <v/>
      </c>
      <c r="C353" s="515" t="str">
        <f>IF('ZASOBY N'!C350="","",'ZASOBY N'!C350)</f>
        <v/>
      </c>
      <c r="D353" s="516" t="str">
        <f>IF('ZASOBY N'!D350="","",'ZASOBY N'!D350)</f>
        <v/>
      </c>
      <c r="E353" s="404"/>
      <c r="F353" s="517"/>
      <c r="G353" s="518"/>
      <c r="H353" s="301"/>
      <c r="I353" s="301"/>
      <c r="J353" s="147" t="str">
        <f>IF('ZASOBY N'!$F350="","",'ZASOBY N'!$F350)</f>
        <v/>
      </c>
      <c r="K353" s="519"/>
      <c r="L353" s="520" t="str">
        <f t="shared" si="168"/>
        <v/>
      </c>
      <c r="M353" s="521"/>
      <c r="N353" s="521"/>
      <c r="O353" s="140" t="str">
        <f>IF(L353="","",IF(OR(E353=LEGENDA!$D$28,E353=LEGENDA!$D$29,E353=LEGENDA!$D$31,E353=LEGENDA!$D$38),0.15,0))</f>
        <v/>
      </c>
      <c r="P353" s="140" t="str">
        <f>IF(L353="","",IF(AND(E353=LEGENDA!$D$39,H353=""),"BRAK kol.7",IF(AND(F353=LEGENDA!$A$105,H353=""),"BRAK kol.7",IF(AND(F353=LEGENDA!$A$106,H353=""),"BRAK kol.7",IF(AND(F353=LEGENDA!$A$107,H353=""),"BRAK kol.7",IF(AND(F353=LEGENDA!$A$108,H353=""),"BRAK kol.7",IF(AND(F353=LEGENDA!$A$109,H353=""),"BRAK kol.7",L353*O353)))))))</f>
        <v/>
      </c>
      <c r="Q353" s="141" t="str">
        <f t="shared" si="191"/>
        <v/>
      </c>
      <c r="R353" s="142" t="str">
        <f t="shared" si="169"/>
        <v/>
      </c>
      <c r="S353" s="522" t="str">
        <f t="shared" si="170"/>
        <v/>
      </c>
      <c r="T353" s="431" t="str">
        <f t="shared" si="192"/>
        <v/>
      </c>
      <c r="U353" s="523"/>
      <c r="V353" s="431" t="str">
        <f t="shared" si="171"/>
        <v/>
      </c>
      <c r="W353" s="524"/>
      <c r="X353" s="302" t="str">
        <f>IF(U353="","",IF(AND(V353="",W353=""),"",IF(AND(E353=LEGENDA!$D$39,H353=""),"BRAK kol.7",IF(AND(F353=LEGENDA!$A$105,H353="",E353=LEGENDA!$D$35),V353*W353,IF(AND(F353=LEGENDA!$A$105,H353="",E353=LEGENDA!$D$36),V353*W353,IF(AND(F353=LEGENDA!$A$105,H353=""),"BRAK kol.7",IF(AND(F353=LEGENDA!$A$106,H353=""),"BRAK kol.7",IF(AND(F353=LEGENDA!$A$107,H353=""),"BRAK kol.7",IF(AND(F353=LEGENDA!$A$108,H353=""),"BRAK kol.7",IF(AND(F353=LEGENDA!$A$109,H353=""),"BRAK kol.7",IF(AND(U353&gt;0,W353=""),"Brakkol21",IF(OR(T353="Błąd kol. 7",T353="Błąd kol.8"),T353,IF(AND(H353="",I353=""),"BRAKkol7-8",V353*W353)))))))))))))</f>
        <v/>
      </c>
      <c r="Y353" s="523"/>
      <c r="Z353" s="431" t="str">
        <f t="shared" si="172"/>
        <v/>
      </c>
      <c r="AA353" s="524"/>
      <c r="AB353" s="525" t="str">
        <f>IF(OR(Y353="",Z353="",AA353=""),"",IF(AND(E353=LEGENDA!$D$39,H353=""),"BRAK kol.7",IF(AND(F353=LEGENDA!$A$105,H353=""),"BRAK kol.7",IF(AND(F353=LEGENDA!$A$106,H353=""),"BRAK kol.7",IF(AND(F353=LEGENDA!$A$107,H353=""),"BRAK kol.7",IF(AND(F353=LEGENDA!$A$108,H353=""),"BRAK kol.7",IF(AND(F353=LEGENDA!$A$109,H353=""),"BRAK kol.7",Z353*AA353)))))))</f>
        <v/>
      </c>
      <c r="AC353" s="302" t="str">
        <f t="shared" si="193"/>
        <v/>
      </c>
      <c r="AD353" s="143" t="str">
        <f>IFERROR(IF(OR(J353="",AC353=""),"",IF(AND(E353=LEGENDA!$D$39,H353="",I353=""),"BRAK kol.7",AC353*$J353)),"BRAK kol.7")</f>
        <v/>
      </c>
      <c r="AE353" s="527" t="str">
        <f t="shared" si="173"/>
        <v/>
      </c>
      <c r="AF353" s="526" t="str">
        <f t="shared" si="174"/>
        <v/>
      </c>
      <c r="AG353" s="526" t="str">
        <f t="shared" si="175"/>
        <v/>
      </c>
      <c r="AH353" s="526" t="str">
        <f t="shared" si="194"/>
        <v/>
      </c>
      <c r="AI353" s="528"/>
      <c r="AJ353" s="529"/>
      <c r="AK353" s="286" t="str">
        <f t="shared" si="195"/>
        <v/>
      </c>
      <c r="AL353" s="287" t="str">
        <f t="shared" si="176"/>
        <v/>
      </c>
      <c r="AM353" s="287" t="str">
        <f t="shared" si="177"/>
        <v/>
      </c>
      <c r="AN353" s="530" t="str">
        <f>IF('ZASOBY N'!BD350="","",'ZASOBY N'!BD350)</f>
        <v/>
      </c>
      <c r="AO353" s="531"/>
      <c r="AP353" s="333">
        <f t="shared" si="196"/>
        <v>0</v>
      </c>
      <c r="AQ353" s="333">
        <f t="shared" si="199"/>
        <v>0</v>
      </c>
      <c r="AR353" s="333">
        <f t="shared" si="199"/>
        <v>0</v>
      </c>
      <c r="AS353" s="333">
        <f t="shared" si="197"/>
        <v>0</v>
      </c>
      <c r="AT353" s="333">
        <f t="shared" si="178"/>
        <v>0</v>
      </c>
      <c r="AU353" s="333">
        <f t="shared" si="198"/>
        <v>0</v>
      </c>
      <c r="AV353" s="532" t="str">
        <f>IF(BJ353=0,"",NN!BJ353)</f>
        <v/>
      </c>
      <c r="AW353" s="460" t="str">
        <f>IF('UPR BILANS N'!W351="","",'UPR BILANS N'!W351)</f>
        <v/>
      </c>
      <c r="AX353" s="533" t="str">
        <f t="shared" si="179"/>
        <v/>
      </c>
      <c r="AY353" s="533"/>
      <c r="AZ353" s="533"/>
      <c r="BA353" s="533"/>
      <c r="BB353" s="533"/>
      <c r="BC353" s="533"/>
      <c r="BD353" s="533"/>
      <c r="BE353" s="533"/>
      <c r="BF353" s="533"/>
      <c r="BG353" s="533"/>
      <c r="BH353" s="533"/>
      <c r="BI353" s="533"/>
      <c r="BJ353" s="414">
        <f>IFERROR(IF(AND(BL353=1,BM353=1,SUMIF($C353:$C$525,$C353,$AH353:$AH$525)=$BN353),$BN353,IF($BO353&gt;0,$BO353,IF(AND(B353=B354,C353=C354,D353=D354,J353=J354),AH353+AH354,IF(AND(COUNTIF($C$13:$C352,$C353)&gt;=1,COUNTIF($D$13:$D352,$D353)&gt;=1),0,IF(AND(SUMIF($B353:$B$525,$B353,$AH353:$AH$525)&gt;$AH353,SUMIF($C353:$C$525,$C353,$AH353:$AH$525)&gt;$AH353,SUMIF($D353:$D$525,$D353,$AH353:$AH$525)&gt;$AH353),SUMIF($C353:$C$525,$C353,$BN353:$BN$525),0))))),0)</f>
        <v>0</v>
      </c>
      <c r="BK353" s="534"/>
      <c r="BL353" s="535">
        <f>COUNTIFS('ZASOBY N'!$B350:$B$525,'ZASOBY N'!$B350,'ZASOBY N'!$C350:'ZASOBY N'!$C$525,'ZASOBY N'!$C350,'ZASOBY N'!$D350:'ZASOBY N'!$D$525,'ZASOBY N'!$D350,'ZASOBY N'!$H350:'ZASOBY N'!$H$525,'ZASOBY N'!$H350 )</f>
        <v>0</v>
      </c>
      <c r="BM353" s="536">
        <f>COUNTIFS('ZASOBY N'!$B$10:$B350,'ZASOBY N'!$B350,'ZASOBY N'!$C$10:'ZASOBY N'!$C350,'ZASOBY N'!$C350,'ZASOBY N'!$D$10:'ZASOBY N'!$D350,'ZASOBY N'!$D350,'ZASOBY N'!$H$10:'ZASOBY N'!$H350,'ZASOBY N'!$H350 )</f>
        <v>0</v>
      </c>
      <c r="BN353" s="537">
        <f t="shared" si="180"/>
        <v>0</v>
      </c>
      <c r="BO353" s="538">
        <f t="shared" si="181"/>
        <v>0</v>
      </c>
      <c r="BP353" s="533"/>
      <c r="BQ353" s="533"/>
      <c r="BR353" s="533"/>
      <c r="BS353" s="533"/>
      <c r="BT353" s="533"/>
      <c r="BU353" s="533"/>
      <c r="BV353" s="533"/>
      <c r="BW353" s="539" t="str">
        <f t="shared" si="182"/>
        <v/>
      </c>
      <c r="BX353" s="439" t="str">
        <f>IF(E353=0,"",NN!E353)</f>
        <v/>
      </c>
      <c r="BY353" s="396" t="str">
        <f>IF(A353="","",NN!A353)</f>
        <v/>
      </c>
      <c r="BZ353" s="428" t="str">
        <f>IF(OR(E353=LEGENDA!$D$30,E353=LEGENDA!$D$31,E353=LEGENDA!$D$32,E353=LEGENDA!$D$33,E353=LEGENDA!$D$34,E353=LEGENDA!$D$35,E353=LEGENDA!$D$36,E353=LEGENDA!$D$37),AV353,"")</f>
        <v/>
      </c>
      <c r="CA353" s="428" t="str">
        <f>IF(OR(E353=LEGENDA!$D$30,E353=LEGENDA!$D$31,E353=LEGENDA!$D$32,E353=LEGENDA!$D$33,E353=LEGENDA!$D$34,E353=LEGENDA!$D$35,E353=LEGENDA!$D$36,E353=LEGENDA!$D$37),AG353,"")</f>
        <v/>
      </c>
      <c r="CB353" s="397" t="str">
        <f t="shared" si="183"/>
        <v/>
      </c>
      <c r="CC353" s="397" t="str">
        <f t="shared" si="184"/>
        <v/>
      </c>
      <c r="CD353" s="397" t="str">
        <f t="shared" si="185"/>
        <v/>
      </c>
      <c r="CE353" s="397" t="str">
        <f t="shared" si="186"/>
        <v/>
      </c>
      <c r="CF353" s="397" t="str">
        <f t="shared" si="187"/>
        <v/>
      </c>
      <c r="CG353" s="397" t="str">
        <f t="shared" si="188"/>
        <v/>
      </c>
      <c r="CH353" s="397" t="str">
        <f>IF(OR(E353=LEGENDA!$D$28,E353=LEGENDA!$D$29,E353=LEGENDA!$D$30,E353=LEGENDA!$D$31,E353=LEGENDA!$D$32,E353=LEGENDA!$D$33,E353=LEGENDA!$D$34,E353=LEGENDA!$D$35,E353=LEGENDA!$D$36,E353=LEGENDA!$D$39),1,"")</f>
        <v/>
      </c>
      <c r="CI353" s="397" t="str">
        <f t="shared" si="189"/>
        <v/>
      </c>
      <c r="CJ353" s="397" t="str">
        <f t="shared" si="190"/>
        <v/>
      </c>
    </row>
    <row r="354" spans="1:88" s="50" customFormat="1" ht="16.2" customHeight="1" thickBot="1" x14ac:dyDescent="0.3">
      <c r="A354" s="514" t="str">
        <f>IF('ZASOBY N'!A351="","",'ZASOBY N'!A351)</f>
        <v/>
      </c>
      <c r="B354" s="515" t="str">
        <f>IF('ZASOBY N'!B351="","",'ZASOBY N'!B351)</f>
        <v/>
      </c>
      <c r="C354" s="515" t="str">
        <f>IF('ZASOBY N'!C351="","",'ZASOBY N'!C351)</f>
        <v/>
      </c>
      <c r="D354" s="516" t="str">
        <f>IF('ZASOBY N'!D351="","",'ZASOBY N'!D351)</f>
        <v/>
      </c>
      <c r="E354" s="404"/>
      <c r="F354" s="517"/>
      <c r="G354" s="518"/>
      <c r="H354" s="301"/>
      <c r="I354" s="301"/>
      <c r="J354" s="147" t="str">
        <f>IF('ZASOBY N'!$F351="","",'ZASOBY N'!$F351)</f>
        <v/>
      </c>
      <c r="K354" s="519"/>
      <c r="L354" s="520" t="str">
        <f t="shared" si="168"/>
        <v/>
      </c>
      <c r="M354" s="521"/>
      <c r="N354" s="521"/>
      <c r="O354" s="140" t="str">
        <f>IF(L354="","",IF(OR(E354=LEGENDA!$D$28,E354=LEGENDA!$D$29,E354=LEGENDA!$D$31,E354=LEGENDA!$D$38),0.15,0))</f>
        <v/>
      </c>
      <c r="P354" s="140" t="str">
        <f>IF(L354="","",IF(AND(E354=LEGENDA!$D$39,H354=""),"BRAK kol.7",IF(AND(F354=LEGENDA!$A$105,H354=""),"BRAK kol.7",IF(AND(F354=LEGENDA!$A$106,H354=""),"BRAK kol.7",IF(AND(F354=LEGENDA!$A$107,H354=""),"BRAK kol.7",IF(AND(F354=LEGENDA!$A$108,H354=""),"BRAK kol.7",IF(AND(F354=LEGENDA!$A$109,H354=""),"BRAK kol.7",L354*O354)))))))</f>
        <v/>
      </c>
      <c r="Q354" s="141" t="str">
        <f t="shared" si="191"/>
        <v/>
      </c>
      <c r="R354" s="142" t="str">
        <f t="shared" si="169"/>
        <v/>
      </c>
      <c r="S354" s="522" t="str">
        <f t="shared" si="170"/>
        <v/>
      </c>
      <c r="T354" s="431" t="str">
        <f t="shared" si="192"/>
        <v/>
      </c>
      <c r="U354" s="523"/>
      <c r="V354" s="431" t="str">
        <f t="shared" si="171"/>
        <v/>
      </c>
      <c r="W354" s="524"/>
      <c r="X354" s="302" t="str">
        <f>IF(U354="","",IF(AND(V354="",W354=""),"",IF(AND(E354=LEGENDA!$D$39,H354=""),"BRAK kol.7",IF(AND(F354=LEGENDA!$A$105,H354="",E354=LEGENDA!$D$35),V354*W354,IF(AND(F354=LEGENDA!$A$105,H354="",E354=LEGENDA!$D$36),V354*W354,IF(AND(F354=LEGENDA!$A$105,H354=""),"BRAK kol.7",IF(AND(F354=LEGENDA!$A$106,H354=""),"BRAK kol.7",IF(AND(F354=LEGENDA!$A$107,H354=""),"BRAK kol.7",IF(AND(F354=LEGENDA!$A$108,H354=""),"BRAK kol.7",IF(AND(F354=LEGENDA!$A$109,H354=""),"BRAK kol.7",IF(AND(U354&gt;0,W354=""),"Brakkol21",IF(OR(T354="Błąd kol. 7",T354="Błąd kol.8"),T354,IF(AND(H354="",I354=""),"BRAKkol7-8",V354*W354)))))))))))))</f>
        <v/>
      </c>
      <c r="Y354" s="523"/>
      <c r="Z354" s="431" t="str">
        <f t="shared" si="172"/>
        <v/>
      </c>
      <c r="AA354" s="524"/>
      <c r="AB354" s="525" t="str">
        <f>IF(OR(Y354="",Z354="",AA354=""),"",IF(AND(E354=LEGENDA!$D$39,H354=""),"BRAK kol.7",IF(AND(F354=LEGENDA!$A$105,H354=""),"BRAK kol.7",IF(AND(F354=LEGENDA!$A$106,H354=""),"BRAK kol.7",IF(AND(F354=LEGENDA!$A$107,H354=""),"BRAK kol.7",IF(AND(F354=LEGENDA!$A$108,H354=""),"BRAK kol.7",IF(AND(F354=LEGENDA!$A$109,H354=""),"BRAK kol.7",Z354*AA354)))))))</f>
        <v/>
      </c>
      <c r="AC354" s="302" t="str">
        <f t="shared" si="193"/>
        <v/>
      </c>
      <c r="AD354" s="143" t="str">
        <f>IFERROR(IF(OR(J354="",AC354=""),"",IF(AND(E354=LEGENDA!$D$39,H354="",I354=""),"BRAK kol.7",AC354*$J354)),"BRAK kol.7")</f>
        <v/>
      </c>
      <c r="AE354" s="527" t="str">
        <f t="shared" si="173"/>
        <v/>
      </c>
      <c r="AF354" s="526" t="str">
        <f t="shared" si="174"/>
        <v/>
      </c>
      <c r="AG354" s="526" t="str">
        <f t="shared" si="175"/>
        <v/>
      </c>
      <c r="AH354" s="526" t="str">
        <f t="shared" si="194"/>
        <v/>
      </c>
      <c r="AI354" s="528"/>
      <c r="AJ354" s="529"/>
      <c r="AK354" s="286" t="str">
        <f t="shared" si="195"/>
        <v/>
      </c>
      <c r="AL354" s="287" t="str">
        <f t="shared" si="176"/>
        <v/>
      </c>
      <c r="AM354" s="287" t="str">
        <f t="shared" si="177"/>
        <v/>
      </c>
      <c r="AN354" s="530" t="str">
        <f>IF('ZASOBY N'!BD351="","",'ZASOBY N'!BD351)</f>
        <v/>
      </c>
      <c r="AO354" s="531"/>
      <c r="AP354" s="333">
        <f t="shared" si="196"/>
        <v>0</v>
      </c>
      <c r="AQ354" s="333">
        <f t="shared" si="199"/>
        <v>0</v>
      </c>
      <c r="AR354" s="333">
        <f t="shared" si="199"/>
        <v>0</v>
      </c>
      <c r="AS354" s="333">
        <f t="shared" si="197"/>
        <v>0</v>
      </c>
      <c r="AT354" s="333">
        <f t="shared" si="178"/>
        <v>0</v>
      </c>
      <c r="AU354" s="333">
        <f t="shared" si="198"/>
        <v>0</v>
      </c>
      <c r="AV354" s="532" t="str">
        <f>IF(BJ354=0,"",NN!BJ354)</f>
        <v/>
      </c>
      <c r="AW354" s="460" t="str">
        <f>IF('UPR BILANS N'!W352="","",'UPR BILANS N'!W352)</f>
        <v/>
      </c>
      <c r="AX354" s="533" t="str">
        <f t="shared" si="179"/>
        <v/>
      </c>
      <c r="AY354" s="533"/>
      <c r="AZ354" s="533"/>
      <c r="BA354" s="533"/>
      <c r="BB354" s="533"/>
      <c r="BC354" s="533"/>
      <c r="BD354" s="533"/>
      <c r="BE354" s="533"/>
      <c r="BF354" s="533"/>
      <c r="BG354" s="533"/>
      <c r="BH354" s="533"/>
      <c r="BI354" s="533"/>
      <c r="BJ354" s="414">
        <f>IFERROR(IF(AND(BL354=1,BM354=1,SUMIF($C354:$C$525,$C354,$AH354:$AH$525)=$BN354),$BN354,IF($BO354&gt;0,$BO354,IF(AND(B354=B355,C354=C355,D354=D355,J354=J355),AH354+AH355,IF(AND(COUNTIF($C$13:$C353,$C354)&gt;=1,COUNTIF($D$13:$D353,$D354)&gt;=1),0,IF(AND(SUMIF($B354:$B$525,$B354,$AH354:$AH$525)&gt;$AH354,SUMIF($C354:$C$525,$C354,$AH354:$AH$525)&gt;$AH354,SUMIF($D354:$D$525,$D354,$AH354:$AH$525)&gt;$AH354),SUMIF($C354:$C$525,$C354,$BN354:$BN$525),0))))),0)</f>
        <v>0</v>
      </c>
      <c r="BK354" s="534"/>
      <c r="BL354" s="535">
        <f>COUNTIFS('ZASOBY N'!$B351:$B$525,'ZASOBY N'!$B351,'ZASOBY N'!$C351:'ZASOBY N'!$C$525,'ZASOBY N'!$C351,'ZASOBY N'!$D351:'ZASOBY N'!$D$525,'ZASOBY N'!$D351,'ZASOBY N'!$H351:'ZASOBY N'!$H$525,'ZASOBY N'!$H351 )</f>
        <v>0</v>
      </c>
      <c r="BM354" s="536">
        <f>COUNTIFS('ZASOBY N'!$B$10:$B351,'ZASOBY N'!$B351,'ZASOBY N'!$C$10:'ZASOBY N'!$C351,'ZASOBY N'!$C351,'ZASOBY N'!$D$10:'ZASOBY N'!$D351,'ZASOBY N'!$D351,'ZASOBY N'!$H$10:'ZASOBY N'!$H351,'ZASOBY N'!$H351 )</f>
        <v>0</v>
      </c>
      <c r="BN354" s="537">
        <f t="shared" si="180"/>
        <v>0</v>
      </c>
      <c r="BO354" s="538">
        <f t="shared" si="181"/>
        <v>0</v>
      </c>
      <c r="BP354" s="533"/>
      <c r="BQ354" s="533"/>
      <c r="BR354" s="533"/>
      <c r="BS354" s="533"/>
      <c r="BT354" s="533"/>
      <c r="BU354" s="533"/>
      <c r="BV354" s="533"/>
      <c r="BW354" s="539" t="str">
        <f t="shared" si="182"/>
        <v/>
      </c>
      <c r="BX354" s="439" t="str">
        <f>IF(E354=0,"",NN!E354)</f>
        <v/>
      </c>
      <c r="BY354" s="396" t="str">
        <f>IF(A354="","",NN!A354)</f>
        <v/>
      </c>
      <c r="BZ354" s="428" t="str">
        <f>IF(OR(E354=LEGENDA!$D$30,E354=LEGENDA!$D$31,E354=LEGENDA!$D$32,E354=LEGENDA!$D$33,E354=LEGENDA!$D$34,E354=LEGENDA!$D$35,E354=LEGENDA!$D$36,E354=LEGENDA!$D$37),AV354,"")</f>
        <v/>
      </c>
      <c r="CA354" s="428" t="str">
        <f>IF(OR(E354=LEGENDA!$D$30,E354=LEGENDA!$D$31,E354=LEGENDA!$D$32,E354=LEGENDA!$D$33,E354=LEGENDA!$D$34,E354=LEGENDA!$D$35,E354=LEGENDA!$D$36,E354=LEGENDA!$D$37),AG354,"")</f>
        <v/>
      </c>
      <c r="CB354" s="397" t="str">
        <f t="shared" si="183"/>
        <v/>
      </c>
      <c r="CC354" s="397" t="str">
        <f t="shared" si="184"/>
        <v/>
      </c>
      <c r="CD354" s="397" t="str">
        <f t="shared" si="185"/>
        <v/>
      </c>
      <c r="CE354" s="397" t="str">
        <f t="shared" si="186"/>
        <v/>
      </c>
      <c r="CF354" s="397" t="str">
        <f t="shared" si="187"/>
        <v/>
      </c>
      <c r="CG354" s="397" t="str">
        <f t="shared" si="188"/>
        <v/>
      </c>
      <c r="CH354" s="397" t="str">
        <f>IF(OR(E354=LEGENDA!$D$28,E354=LEGENDA!$D$29,E354=LEGENDA!$D$30,E354=LEGENDA!$D$31,E354=LEGENDA!$D$32,E354=LEGENDA!$D$33,E354=LEGENDA!$D$34,E354=LEGENDA!$D$35,E354=LEGENDA!$D$36,E354=LEGENDA!$D$39),1,"")</f>
        <v/>
      </c>
      <c r="CI354" s="397" t="str">
        <f t="shared" si="189"/>
        <v/>
      </c>
      <c r="CJ354" s="397" t="str">
        <f t="shared" si="190"/>
        <v/>
      </c>
    </row>
    <row r="355" spans="1:88" s="50" customFormat="1" ht="16.2" customHeight="1" thickBot="1" x14ac:dyDescent="0.3">
      <c r="A355" s="514" t="str">
        <f>IF('ZASOBY N'!A352="","",'ZASOBY N'!A352)</f>
        <v/>
      </c>
      <c r="B355" s="515" t="str">
        <f>IF('ZASOBY N'!B352="","",'ZASOBY N'!B352)</f>
        <v/>
      </c>
      <c r="C355" s="515" t="str">
        <f>IF('ZASOBY N'!C352="","",'ZASOBY N'!C352)</f>
        <v/>
      </c>
      <c r="D355" s="516" t="str">
        <f>IF('ZASOBY N'!D352="","",'ZASOBY N'!D352)</f>
        <v/>
      </c>
      <c r="E355" s="404"/>
      <c r="F355" s="517"/>
      <c r="G355" s="518"/>
      <c r="H355" s="301"/>
      <c r="I355" s="301"/>
      <c r="J355" s="147" t="str">
        <f>IF('ZASOBY N'!$F352="","",'ZASOBY N'!$F352)</f>
        <v/>
      </c>
      <c r="K355" s="519"/>
      <c r="L355" s="520" t="str">
        <f t="shared" si="168"/>
        <v/>
      </c>
      <c r="M355" s="521"/>
      <c r="N355" s="521"/>
      <c r="O355" s="140" t="str">
        <f>IF(L355="","",IF(OR(E355=LEGENDA!$D$28,E355=LEGENDA!$D$29,E355=LEGENDA!$D$31,E355=LEGENDA!$D$38),0.15,0))</f>
        <v/>
      </c>
      <c r="P355" s="140" t="str">
        <f>IF(L355="","",IF(AND(E355=LEGENDA!$D$39,H355=""),"BRAK kol.7",IF(AND(F355=LEGENDA!$A$105,H355=""),"BRAK kol.7",IF(AND(F355=LEGENDA!$A$106,H355=""),"BRAK kol.7",IF(AND(F355=LEGENDA!$A$107,H355=""),"BRAK kol.7",IF(AND(F355=LEGENDA!$A$108,H355=""),"BRAK kol.7",IF(AND(F355=LEGENDA!$A$109,H355=""),"BRAK kol.7",L355*O355)))))))</f>
        <v/>
      </c>
      <c r="Q355" s="141" t="str">
        <f t="shared" si="191"/>
        <v/>
      </c>
      <c r="R355" s="142" t="str">
        <f t="shared" si="169"/>
        <v/>
      </c>
      <c r="S355" s="522" t="str">
        <f t="shared" si="170"/>
        <v/>
      </c>
      <c r="T355" s="431" t="str">
        <f t="shared" si="192"/>
        <v/>
      </c>
      <c r="U355" s="523"/>
      <c r="V355" s="431" t="str">
        <f t="shared" si="171"/>
        <v/>
      </c>
      <c r="W355" s="524"/>
      <c r="X355" s="302" t="str">
        <f>IF(U355="","",IF(AND(V355="",W355=""),"",IF(AND(E355=LEGENDA!$D$39,H355=""),"BRAK kol.7",IF(AND(F355=LEGENDA!$A$105,H355="",E355=LEGENDA!$D$35),V355*W355,IF(AND(F355=LEGENDA!$A$105,H355="",E355=LEGENDA!$D$36),V355*W355,IF(AND(F355=LEGENDA!$A$105,H355=""),"BRAK kol.7",IF(AND(F355=LEGENDA!$A$106,H355=""),"BRAK kol.7",IF(AND(F355=LEGENDA!$A$107,H355=""),"BRAK kol.7",IF(AND(F355=LEGENDA!$A$108,H355=""),"BRAK kol.7",IF(AND(F355=LEGENDA!$A$109,H355=""),"BRAK kol.7",IF(AND(U355&gt;0,W355=""),"Brakkol21",IF(OR(T355="Błąd kol. 7",T355="Błąd kol.8"),T355,IF(AND(H355="",I355=""),"BRAKkol7-8",V355*W355)))))))))))))</f>
        <v/>
      </c>
      <c r="Y355" s="523"/>
      <c r="Z355" s="431" t="str">
        <f t="shared" si="172"/>
        <v/>
      </c>
      <c r="AA355" s="524"/>
      <c r="AB355" s="525" t="str">
        <f>IF(OR(Y355="",Z355="",AA355=""),"",IF(AND(E355=LEGENDA!$D$39,H355=""),"BRAK kol.7",IF(AND(F355=LEGENDA!$A$105,H355=""),"BRAK kol.7",IF(AND(F355=LEGENDA!$A$106,H355=""),"BRAK kol.7",IF(AND(F355=LEGENDA!$A$107,H355=""),"BRAK kol.7",IF(AND(F355=LEGENDA!$A$108,H355=""),"BRAK kol.7",IF(AND(F355=LEGENDA!$A$109,H355=""),"BRAK kol.7",Z355*AA355)))))))</f>
        <v/>
      </c>
      <c r="AC355" s="302" t="str">
        <f t="shared" si="193"/>
        <v/>
      </c>
      <c r="AD355" s="143" t="str">
        <f>IFERROR(IF(OR(J355="",AC355=""),"",IF(AND(E355=LEGENDA!$D$39,H355="",I355=""),"BRAK kol.7",AC355*$J355)),"BRAK kol.7")</f>
        <v/>
      </c>
      <c r="AE355" s="527" t="str">
        <f t="shared" si="173"/>
        <v/>
      </c>
      <c r="AF355" s="526" t="str">
        <f t="shared" si="174"/>
        <v/>
      </c>
      <c r="AG355" s="526" t="str">
        <f t="shared" si="175"/>
        <v/>
      </c>
      <c r="AH355" s="526" t="str">
        <f t="shared" si="194"/>
        <v/>
      </c>
      <c r="AI355" s="528"/>
      <c r="AJ355" s="529"/>
      <c r="AK355" s="286" t="str">
        <f t="shared" si="195"/>
        <v/>
      </c>
      <c r="AL355" s="287" t="str">
        <f t="shared" si="176"/>
        <v/>
      </c>
      <c r="AM355" s="287" t="str">
        <f t="shared" si="177"/>
        <v/>
      </c>
      <c r="AN355" s="530" t="str">
        <f>IF('ZASOBY N'!BD352="","",'ZASOBY N'!BD352)</f>
        <v/>
      </c>
      <c r="AO355" s="531"/>
      <c r="AP355" s="333">
        <f t="shared" si="196"/>
        <v>0</v>
      </c>
      <c r="AQ355" s="333">
        <f t="shared" si="199"/>
        <v>0</v>
      </c>
      <c r="AR355" s="333">
        <f t="shared" si="199"/>
        <v>0</v>
      </c>
      <c r="AS355" s="333">
        <f t="shared" si="197"/>
        <v>0</v>
      </c>
      <c r="AT355" s="333">
        <f t="shared" si="178"/>
        <v>0</v>
      </c>
      <c r="AU355" s="333">
        <f t="shared" si="198"/>
        <v>0</v>
      </c>
      <c r="AV355" s="532" t="str">
        <f>IF(BJ355=0,"",NN!BJ355)</f>
        <v/>
      </c>
      <c r="AW355" s="460" t="str">
        <f>IF('UPR BILANS N'!W353="","",'UPR BILANS N'!W353)</f>
        <v/>
      </c>
      <c r="AX355" s="533" t="str">
        <f t="shared" si="179"/>
        <v/>
      </c>
      <c r="AY355" s="533"/>
      <c r="AZ355" s="533"/>
      <c r="BA355" s="533"/>
      <c r="BB355" s="533"/>
      <c r="BC355" s="533"/>
      <c r="BD355" s="533"/>
      <c r="BE355" s="533"/>
      <c r="BF355" s="533"/>
      <c r="BG355" s="533"/>
      <c r="BH355" s="533"/>
      <c r="BI355" s="533"/>
      <c r="BJ355" s="414">
        <f>IFERROR(IF(AND(BL355=1,BM355=1,SUMIF($C355:$C$525,$C355,$AH355:$AH$525)=$BN355),$BN355,IF($BO355&gt;0,$BO355,IF(AND(B355=B356,C355=C356,D355=D356,J355=J356),AH355+AH356,IF(AND(COUNTIF($C$13:$C354,$C355)&gt;=1,COUNTIF($D$13:$D354,$D355)&gt;=1),0,IF(AND(SUMIF($B355:$B$525,$B355,$AH355:$AH$525)&gt;$AH355,SUMIF($C355:$C$525,$C355,$AH355:$AH$525)&gt;$AH355,SUMIF($D355:$D$525,$D355,$AH355:$AH$525)&gt;$AH355),SUMIF($C355:$C$525,$C355,$BN355:$BN$525),0))))),0)</f>
        <v>0</v>
      </c>
      <c r="BK355" s="534"/>
      <c r="BL355" s="535">
        <f>COUNTIFS('ZASOBY N'!$B352:$B$525,'ZASOBY N'!$B352,'ZASOBY N'!$C352:'ZASOBY N'!$C$525,'ZASOBY N'!$C352,'ZASOBY N'!$D352:'ZASOBY N'!$D$525,'ZASOBY N'!$D352,'ZASOBY N'!$H352:'ZASOBY N'!$H$525,'ZASOBY N'!$H352 )</f>
        <v>0</v>
      </c>
      <c r="BM355" s="536">
        <f>COUNTIFS('ZASOBY N'!$B$10:$B352,'ZASOBY N'!$B352,'ZASOBY N'!$C$10:'ZASOBY N'!$C352,'ZASOBY N'!$C352,'ZASOBY N'!$D$10:'ZASOBY N'!$D352,'ZASOBY N'!$D352,'ZASOBY N'!$H$10:'ZASOBY N'!$H352,'ZASOBY N'!$H352 )</f>
        <v>0</v>
      </c>
      <c r="BN355" s="537">
        <f t="shared" si="180"/>
        <v>0</v>
      </c>
      <c r="BO355" s="538">
        <f t="shared" si="181"/>
        <v>0</v>
      </c>
      <c r="BP355" s="533"/>
      <c r="BQ355" s="533"/>
      <c r="BR355" s="533"/>
      <c r="BS355" s="533"/>
      <c r="BT355" s="533"/>
      <c r="BU355" s="533"/>
      <c r="BV355" s="533"/>
      <c r="BW355" s="539" t="str">
        <f t="shared" si="182"/>
        <v/>
      </c>
      <c r="BX355" s="439" t="str">
        <f>IF(E355=0,"",NN!E355)</f>
        <v/>
      </c>
      <c r="BY355" s="396" t="str">
        <f>IF(A355="","",NN!A355)</f>
        <v/>
      </c>
      <c r="BZ355" s="428" t="str">
        <f>IF(OR(E355=LEGENDA!$D$30,E355=LEGENDA!$D$31,E355=LEGENDA!$D$32,E355=LEGENDA!$D$33,E355=LEGENDA!$D$34,E355=LEGENDA!$D$35,E355=LEGENDA!$D$36,E355=LEGENDA!$D$37),AV355,"")</f>
        <v/>
      </c>
      <c r="CA355" s="428" t="str">
        <f>IF(OR(E355=LEGENDA!$D$30,E355=LEGENDA!$D$31,E355=LEGENDA!$D$32,E355=LEGENDA!$D$33,E355=LEGENDA!$D$34,E355=LEGENDA!$D$35,E355=LEGENDA!$D$36,E355=LEGENDA!$D$37),AG355,"")</f>
        <v/>
      </c>
      <c r="CB355" s="397" t="str">
        <f t="shared" si="183"/>
        <v/>
      </c>
      <c r="CC355" s="397" t="str">
        <f t="shared" si="184"/>
        <v/>
      </c>
      <c r="CD355" s="397" t="str">
        <f t="shared" si="185"/>
        <v/>
      </c>
      <c r="CE355" s="397" t="str">
        <f t="shared" si="186"/>
        <v/>
      </c>
      <c r="CF355" s="397" t="str">
        <f t="shared" si="187"/>
        <v/>
      </c>
      <c r="CG355" s="397" t="str">
        <f t="shared" si="188"/>
        <v/>
      </c>
      <c r="CH355" s="397" t="str">
        <f>IF(OR(E355=LEGENDA!$D$28,E355=LEGENDA!$D$29,E355=LEGENDA!$D$30,E355=LEGENDA!$D$31,E355=LEGENDA!$D$32,E355=LEGENDA!$D$33,E355=LEGENDA!$D$34,E355=LEGENDA!$D$35,E355=LEGENDA!$D$36,E355=LEGENDA!$D$39),1,"")</f>
        <v/>
      </c>
      <c r="CI355" s="397" t="str">
        <f t="shared" si="189"/>
        <v/>
      </c>
      <c r="CJ355" s="397" t="str">
        <f t="shared" si="190"/>
        <v/>
      </c>
    </row>
    <row r="356" spans="1:88" s="50" customFormat="1" ht="16.2" customHeight="1" thickBot="1" x14ac:dyDescent="0.3">
      <c r="A356" s="514" t="str">
        <f>IF('ZASOBY N'!A353="","",'ZASOBY N'!A353)</f>
        <v/>
      </c>
      <c r="B356" s="515" t="str">
        <f>IF('ZASOBY N'!B353="","",'ZASOBY N'!B353)</f>
        <v/>
      </c>
      <c r="C356" s="515" t="str">
        <f>IF('ZASOBY N'!C353="","",'ZASOBY N'!C353)</f>
        <v/>
      </c>
      <c r="D356" s="516" t="str">
        <f>IF('ZASOBY N'!D353="","",'ZASOBY N'!D353)</f>
        <v/>
      </c>
      <c r="E356" s="404"/>
      <c r="F356" s="517"/>
      <c r="G356" s="518"/>
      <c r="H356" s="301"/>
      <c r="I356" s="301"/>
      <c r="J356" s="147" t="str">
        <f>IF('ZASOBY N'!$F353="","",'ZASOBY N'!$F353)</f>
        <v/>
      </c>
      <c r="K356" s="519"/>
      <c r="L356" s="520" t="str">
        <f t="shared" si="168"/>
        <v/>
      </c>
      <c r="M356" s="521"/>
      <c r="N356" s="521"/>
      <c r="O356" s="140" t="str">
        <f>IF(L356="","",IF(OR(E356=LEGENDA!$D$28,E356=LEGENDA!$D$29,E356=LEGENDA!$D$31,E356=LEGENDA!$D$38),0.15,0))</f>
        <v/>
      </c>
      <c r="P356" s="140" t="str">
        <f>IF(L356="","",IF(AND(E356=LEGENDA!$D$39,H356=""),"BRAK kol.7",IF(AND(F356=LEGENDA!$A$105,H356=""),"BRAK kol.7",IF(AND(F356=LEGENDA!$A$106,H356=""),"BRAK kol.7",IF(AND(F356=LEGENDA!$A$107,H356=""),"BRAK kol.7",IF(AND(F356=LEGENDA!$A$108,H356=""),"BRAK kol.7",IF(AND(F356=LEGENDA!$A$109,H356=""),"BRAK kol.7",L356*O356)))))))</f>
        <v/>
      </c>
      <c r="Q356" s="141" t="str">
        <f t="shared" si="191"/>
        <v/>
      </c>
      <c r="R356" s="142" t="str">
        <f t="shared" si="169"/>
        <v/>
      </c>
      <c r="S356" s="522" t="str">
        <f t="shared" si="170"/>
        <v/>
      </c>
      <c r="T356" s="431" t="str">
        <f t="shared" si="192"/>
        <v/>
      </c>
      <c r="U356" s="523"/>
      <c r="V356" s="431" t="str">
        <f t="shared" si="171"/>
        <v/>
      </c>
      <c r="W356" s="524"/>
      <c r="X356" s="302" t="str">
        <f>IF(U356="","",IF(AND(V356="",W356=""),"",IF(AND(E356=LEGENDA!$D$39,H356=""),"BRAK kol.7",IF(AND(F356=LEGENDA!$A$105,H356="",E356=LEGENDA!$D$35),V356*W356,IF(AND(F356=LEGENDA!$A$105,H356="",E356=LEGENDA!$D$36),V356*W356,IF(AND(F356=LEGENDA!$A$105,H356=""),"BRAK kol.7",IF(AND(F356=LEGENDA!$A$106,H356=""),"BRAK kol.7",IF(AND(F356=LEGENDA!$A$107,H356=""),"BRAK kol.7",IF(AND(F356=LEGENDA!$A$108,H356=""),"BRAK kol.7",IF(AND(F356=LEGENDA!$A$109,H356=""),"BRAK kol.7",IF(AND(U356&gt;0,W356=""),"Brakkol21",IF(OR(T356="Błąd kol. 7",T356="Błąd kol.8"),T356,IF(AND(H356="",I356=""),"BRAKkol7-8",V356*W356)))))))))))))</f>
        <v/>
      </c>
      <c r="Y356" s="523"/>
      <c r="Z356" s="431" t="str">
        <f t="shared" si="172"/>
        <v/>
      </c>
      <c r="AA356" s="524"/>
      <c r="AB356" s="525" t="str">
        <f>IF(OR(Y356="",Z356="",AA356=""),"",IF(AND(E356=LEGENDA!$D$39,H356=""),"BRAK kol.7",IF(AND(F356=LEGENDA!$A$105,H356=""),"BRAK kol.7",IF(AND(F356=LEGENDA!$A$106,H356=""),"BRAK kol.7",IF(AND(F356=LEGENDA!$A$107,H356=""),"BRAK kol.7",IF(AND(F356=LEGENDA!$A$108,H356=""),"BRAK kol.7",IF(AND(F356=LEGENDA!$A$109,H356=""),"BRAK kol.7",Z356*AA356)))))))</f>
        <v/>
      </c>
      <c r="AC356" s="302" t="str">
        <f t="shared" si="193"/>
        <v/>
      </c>
      <c r="AD356" s="143" t="str">
        <f>IFERROR(IF(OR(J356="",AC356=""),"",IF(AND(E356=LEGENDA!$D$39,H356="",I356=""),"BRAK kol.7",AC356*$J356)),"BRAK kol.7")</f>
        <v/>
      </c>
      <c r="AE356" s="527" t="str">
        <f t="shared" si="173"/>
        <v/>
      </c>
      <c r="AF356" s="526" t="str">
        <f t="shared" si="174"/>
        <v/>
      </c>
      <c r="AG356" s="526" t="str">
        <f t="shared" si="175"/>
        <v/>
      </c>
      <c r="AH356" s="526" t="str">
        <f t="shared" si="194"/>
        <v/>
      </c>
      <c r="AI356" s="528"/>
      <c r="AJ356" s="529"/>
      <c r="AK356" s="286" t="str">
        <f t="shared" si="195"/>
        <v/>
      </c>
      <c r="AL356" s="287" t="str">
        <f t="shared" si="176"/>
        <v/>
      </c>
      <c r="AM356" s="287" t="str">
        <f t="shared" si="177"/>
        <v/>
      </c>
      <c r="AN356" s="530" t="str">
        <f>IF('ZASOBY N'!BD353="","",'ZASOBY N'!BD353)</f>
        <v/>
      </c>
      <c r="AO356" s="531"/>
      <c r="AP356" s="333">
        <f t="shared" si="196"/>
        <v>0</v>
      </c>
      <c r="AQ356" s="333">
        <f t="shared" si="199"/>
        <v>0</v>
      </c>
      <c r="AR356" s="333">
        <f t="shared" si="199"/>
        <v>0</v>
      </c>
      <c r="AS356" s="333">
        <f t="shared" si="197"/>
        <v>0</v>
      </c>
      <c r="AT356" s="333">
        <f t="shared" si="178"/>
        <v>0</v>
      </c>
      <c r="AU356" s="333">
        <f t="shared" si="198"/>
        <v>0</v>
      </c>
      <c r="AV356" s="532" t="str">
        <f>IF(BJ356=0,"",NN!BJ356)</f>
        <v/>
      </c>
      <c r="AW356" s="460" t="str">
        <f>IF('UPR BILANS N'!W354="","",'UPR BILANS N'!W354)</f>
        <v/>
      </c>
      <c r="AX356" s="533" t="str">
        <f t="shared" si="179"/>
        <v/>
      </c>
      <c r="AY356" s="533"/>
      <c r="AZ356" s="533"/>
      <c r="BA356" s="533"/>
      <c r="BB356" s="533"/>
      <c r="BC356" s="533"/>
      <c r="BD356" s="533"/>
      <c r="BE356" s="533"/>
      <c r="BF356" s="533"/>
      <c r="BG356" s="533"/>
      <c r="BH356" s="533"/>
      <c r="BI356" s="533"/>
      <c r="BJ356" s="414">
        <f>IFERROR(IF(AND(BL356=1,BM356=1,SUMIF($C356:$C$525,$C356,$AH356:$AH$525)=$BN356),$BN356,IF($BO356&gt;0,$BO356,IF(AND(B356=B357,C356=C357,D356=D357,J356=J357),AH356+AH357,IF(AND(COUNTIF($C$13:$C355,$C356)&gt;=1,COUNTIF($D$13:$D355,$D356)&gt;=1),0,IF(AND(SUMIF($B356:$B$525,$B356,$AH356:$AH$525)&gt;$AH356,SUMIF($C356:$C$525,$C356,$AH356:$AH$525)&gt;$AH356,SUMIF($D356:$D$525,$D356,$AH356:$AH$525)&gt;$AH356),SUMIF($C356:$C$525,$C356,$BN356:$BN$525),0))))),0)</f>
        <v>0</v>
      </c>
      <c r="BK356" s="534"/>
      <c r="BL356" s="535">
        <f>COUNTIFS('ZASOBY N'!$B353:$B$525,'ZASOBY N'!$B353,'ZASOBY N'!$C353:'ZASOBY N'!$C$525,'ZASOBY N'!$C353,'ZASOBY N'!$D353:'ZASOBY N'!$D$525,'ZASOBY N'!$D353,'ZASOBY N'!$H353:'ZASOBY N'!$H$525,'ZASOBY N'!$H353 )</f>
        <v>0</v>
      </c>
      <c r="BM356" s="536">
        <f>COUNTIFS('ZASOBY N'!$B$10:$B353,'ZASOBY N'!$B353,'ZASOBY N'!$C$10:'ZASOBY N'!$C353,'ZASOBY N'!$C353,'ZASOBY N'!$D$10:'ZASOBY N'!$D353,'ZASOBY N'!$D353,'ZASOBY N'!$H$10:'ZASOBY N'!$H353,'ZASOBY N'!$H353 )</f>
        <v>0</v>
      </c>
      <c r="BN356" s="537">
        <f t="shared" si="180"/>
        <v>0</v>
      </c>
      <c r="BO356" s="538">
        <f t="shared" si="181"/>
        <v>0</v>
      </c>
      <c r="BP356" s="533"/>
      <c r="BQ356" s="533"/>
      <c r="BR356" s="533"/>
      <c r="BS356" s="533"/>
      <c r="BT356" s="533"/>
      <c r="BU356" s="533"/>
      <c r="BV356" s="533"/>
      <c r="BW356" s="539" t="str">
        <f t="shared" si="182"/>
        <v/>
      </c>
      <c r="BX356" s="439" t="str">
        <f>IF(E356=0,"",NN!E356)</f>
        <v/>
      </c>
      <c r="BY356" s="396" t="str">
        <f>IF(A356="","",NN!A356)</f>
        <v/>
      </c>
      <c r="BZ356" s="428" t="str">
        <f>IF(OR(E356=LEGENDA!$D$30,E356=LEGENDA!$D$31,E356=LEGENDA!$D$32,E356=LEGENDA!$D$33,E356=LEGENDA!$D$34,E356=LEGENDA!$D$35,E356=LEGENDA!$D$36,E356=LEGENDA!$D$37),AV356,"")</f>
        <v/>
      </c>
      <c r="CA356" s="428" t="str">
        <f>IF(OR(E356=LEGENDA!$D$30,E356=LEGENDA!$D$31,E356=LEGENDA!$D$32,E356=LEGENDA!$D$33,E356=LEGENDA!$D$34,E356=LEGENDA!$D$35,E356=LEGENDA!$D$36,E356=LEGENDA!$D$37),AG356,"")</f>
        <v/>
      </c>
      <c r="CB356" s="397" t="str">
        <f t="shared" si="183"/>
        <v/>
      </c>
      <c r="CC356" s="397" t="str">
        <f t="shared" si="184"/>
        <v/>
      </c>
      <c r="CD356" s="397" t="str">
        <f t="shared" si="185"/>
        <v/>
      </c>
      <c r="CE356" s="397" t="str">
        <f t="shared" si="186"/>
        <v/>
      </c>
      <c r="CF356" s="397" t="str">
        <f t="shared" si="187"/>
        <v/>
      </c>
      <c r="CG356" s="397" t="str">
        <f t="shared" si="188"/>
        <v/>
      </c>
      <c r="CH356" s="397" t="str">
        <f>IF(OR(E356=LEGENDA!$D$28,E356=LEGENDA!$D$29,E356=LEGENDA!$D$30,E356=LEGENDA!$D$31,E356=LEGENDA!$D$32,E356=LEGENDA!$D$33,E356=LEGENDA!$D$34,E356=LEGENDA!$D$35,E356=LEGENDA!$D$36,E356=LEGENDA!$D$39),1,"")</f>
        <v/>
      </c>
      <c r="CI356" s="397" t="str">
        <f t="shared" si="189"/>
        <v/>
      </c>
      <c r="CJ356" s="397" t="str">
        <f t="shared" si="190"/>
        <v/>
      </c>
    </row>
    <row r="357" spans="1:88" s="50" customFormat="1" ht="16.2" customHeight="1" thickBot="1" x14ac:dyDescent="0.3">
      <c r="A357" s="514" t="str">
        <f>IF('ZASOBY N'!A354="","",'ZASOBY N'!A354)</f>
        <v/>
      </c>
      <c r="B357" s="515" t="str">
        <f>IF('ZASOBY N'!B354="","",'ZASOBY N'!B354)</f>
        <v/>
      </c>
      <c r="C357" s="515" t="str">
        <f>IF('ZASOBY N'!C354="","",'ZASOBY N'!C354)</f>
        <v/>
      </c>
      <c r="D357" s="516" t="str">
        <f>IF('ZASOBY N'!D354="","",'ZASOBY N'!D354)</f>
        <v/>
      </c>
      <c r="E357" s="404"/>
      <c r="F357" s="517"/>
      <c r="G357" s="518"/>
      <c r="H357" s="301"/>
      <c r="I357" s="301"/>
      <c r="J357" s="147" t="str">
        <f>IF('ZASOBY N'!$F354="","",'ZASOBY N'!$F354)</f>
        <v/>
      </c>
      <c r="K357" s="519"/>
      <c r="L357" s="520" t="str">
        <f t="shared" si="168"/>
        <v/>
      </c>
      <c r="M357" s="521"/>
      <c r="N357" s="521"/>
      <c r="O357" s="140" t="str">
        <f>IF(L357="","",IF(OR(E357=LEGENDA!$D$28,E357=LEGENDA!$D$29,E357=LEGENDA!$D$31,E357=LEGENDA!$D$38),0.15,0))</f>
        <v/>
      </c>
      <c r="P357" s="140" t="str">
        <f>IF(L357="","",IF(AND(E357=LEGENDA!$D$39,H357=""),"BRAK kol.7",IF(AND(F357=LEGENDA!$A$105,H357=""),"BRAK kol.7",IF(AND(F357=LEGENDA!$A$106,H357=""),"BRAK kol.7",IF(AND(F357=LEGENDA!$A$107,H357=""),"BRAK kol.7",IF(AND(F357=LEGENDA!$A$108,H357=""),"BRAK kol.7",IF(AND(F357=LEGENDA!$A$109,H357=""),"BRAK kol.7",L357*O357)))))))</f>
        <v/>
      </c>
      <c r="Q357" s="141" t="str">
        <f t="shared" si="191"/>
        <v/>
      </c>
      <c r="R357" s="142" t="str">
        <f t="shared" si="169"/>
        <v/>
      </c>
      <c r="S357" s="522" t="str">
        <f t="shared" si="170"/>
        <v/>
      </c>
      <c r="T357" s="431" t="str">
        <f t="shared" si="192"/>
        <v/>
      </c>
      <c r="U357" s="523"/>
      <c r="V357" s="431" t="str">
        <f t="shared" si="171"/>
        <v/>
      </c>
      <c r="W357" s="524"/>
      <c r="X357" s="302" t="str">
        <f>IF(U357="","",IF(AND(V357="",W357=""),"",IF(AND(E357=LEGENDA!$D$39,H357=""),"BRAK kol.7",IF(AND(F357=LEGENDA!$A$105,H357="",E357=LEGENDA!$D$35),V357*W357,IF(AND(F357=LEGENDA!$A$105,H357="",E357=LEGENDA!$D$36),V357*W357,IF(AND(F357=LEGENDA!$A$105,H357=""),"BRAK kol.7",IF(AND(F357=LEGENDA!$A$106,H357=""),"BRAK kol.7",IF(AND(F357=LEGENDA!$A$107,H357=""),"BRAK kol.7",IF(AND(F357=LEGENDA!$A$108,H357=""),"BRAK kol.7",IF(AND(F357=LEGENDA!$A$109,H357=""),"BRAK kol.7",IF(AND(U357&gt;0,W357=""),"Brakkol21",IF(OR(T357="Błąd kol. 7",T357="Błąd kol.8"),T357,IF(AND(H357="",I357=""),"BRAKkol7-8",V357*W357)))))))))))))</f>
        <v/>
      </c>
      <c r="Y357" s="523"/>
      <c r="Z357" s="431" t="str">
        <f t="shared" si="172"/>
        <v/>
      </c>
      <c r="AA357" s="524"/>
      <c r="AB357" s="525" t="str">
        <f>IF(OR(Y357="",Z357="",AA357=""),"",IF(AND(E357=LEGENDA!$D$39,H357=""),"BRAK kol.7",IF(AND(F357=LEGENDA!$A$105,H357=""),"BRAK kol.7",IF(AND(F357=LEGENDA!$A$106,H357=""),"BRAK kol.7",IF(AND(F357=LEGENDA!$A$107,H357=""),"BRAK kol.7",IF(AND(F357=LEGENDA!$A$108,H357=""),"BRAK kol.7",IF(AND(F357=LEGENDA!$A$109,H357=""),"BRAK kol.7",Z357*AA357)))))))</f>
        <v/>
      </c>
      <c r="AC357" s="302" t="str">
        <f t="shared" si="193"/>
        <v/>
      </c>
      <c r="AD357" s="143" t="str">
        <f>IFERROR(IF(OR(J357="",AC357=""),"",IF(AND(E357=LEGENDA!$D$39,H357="",I357=""),"BRAK kol.7",AC357*$J357)),"BRAK kol.7")</f>
        <v/>
      </c>
      <c r="AE357" s="527" t="str">
        <f t="shared" si="173"/>
        <v/>
      </c>
      <c r="AF357" s="526" t="str">
        <f t="shared" si="174"/>
        <v/>
      </c>
      <c r="AG357" s="526" t="str">
        <f t="shared" si="175"/>
        <v/>
      </c>
      <c r="AH357" s="526" t="str">
        <f t="shared" si="194"/>
        <v/>
      </c>
      <c r="AI357" s="528"/>
      <c r="AJ357" s="529"/>
      <c r="AK357" s="286" t="str">
        <f t="shared" si="195"/>
        <v/>
      </c>
      <c r="AL357" s="287" t="str">
        <f t="shared" si="176"/>
        <v/>
      </c>
      <c r="AM357" s="287" t="str">
        <f t="shared" si="177"/>
        <v/>
      </c>
      <c r="AN357" s="530" t="str">
        <f>IF('ZASOBY N'!BD354="","",'ZASOBY N'!BD354)</f>
        <v/>
      </c>
      <c r="AO357" s="531"/>
      <c r="AP357" s="333">
        <f t="shared" si="196"/>
        <v>0</v>
      </c>
      <c r="AQ357" s="333">
        <f t="shared" si="199"/>
        <v>0</v>
      </c>
      <c r="AR357" s="333">
        <f t="shared" si="199"/>
        <v>0</v>
      </c>
      <c r="AS357" s="333">
        <f t="shared" si="197"/>
        <v>0</v>
      </c>
      <c r="AT357" s="333">
        <f t="shared" si="178"/>
        <v>0</v>
      </c>
      <c r="AU357" s="333">
        <f t="shared" si="198"/>
        <v>0</v>
      </c>
      <c r="AV357" s="532" t="str">
        <f>IF(BJ357=0,"",NN!BJ357)</f>
        <v/>
      </c>
      <c r="AW357" s="460" t="str">
        <f>IF('UPR BILANS N'!W355="","",'UPR BILANS N'!W355)</f>
        <v/>
      </c>
      <c r="AX357" s="533" t="str">
        <f t="shared" si="179"/>
        <v/>
      </c>
      <c r="AY357" s="533"/>
      <c r="AZ357" s="533"/>
      <c r="BA357" s="533"/>
      <c r="BB357" s="533"/>
      <c r="BC357" s="533"/>
      <c r="BD357" s="533"/>
      <c r="BE357" s="533"/>
      <c r="BF357" s="533"/>
      <c r="BG357" s="533"/>
      <c r="BH357" s="533"/>
      <c r="BI357" s="533"/>
      <c r="BJ357" s="414">
        <f>IFERROR(IF(AND(BL357=1,BM357=1,SUMIF($C357:$C$525,$C357,$AH357:$AH$525)=$BN357),$BN357,IF($BO357&gt;0,$BO357,IF(AND(B357=B358,C357=C358,D357=D358,J357=J358),AH357+AH358,IF(AND(COUNTIF($C$13:$C356,$C357)&gt;=1,COUNTIF($D$13:$D356,$D357)&gt;=1),0,IF(AND(SUMIF($B357:$B$525,$B357,$AH357:$AH$525)&gt;$AH357,SUMIF($C357:$C$525,$C357,$AH357:$AH$525)&gt;$AH357,SUMIF($D357:$D$525,$D357,$AH357:$AH$525)&gt;$AH357),SUMIF($C357:$C$525,$C357,$BN357:$BN$525),0))))),0)</f>
        <v>0</v>
      </c>
      <c r="BK357" s="534"/>
      <c r="BL357" s="535">
        <f>COUNTIFS('ZASOBY N'!$B354:$B$525,'ZASOBY N'!$B354,'ZASOBY N'!$C354:'ZASOBY N'!$C$525,'ZASOBY N'!$C354,'ZASOBY N'!$D354:'ZASOBY N'!$D$525,'ZASOBY N'!$D354,'ZASOBY N'!$H354:'ZASOBY N'!$H$525,'ZASOBY N'!$H354 )</f>
        <v>0</v>
      </c>
      <c r="BM357" s="536">
        <f>COUNTIFS('ZASOBY N'!$B$10:$B354,'ZASOBY N'!$B354,'ZASOBY N'!$C$10:'ZASOBY N'!$C354,'ZASOBY N'!$C354,'ZASOBY N'!$D$10:'ZASOBY N'!$D354,'ZASOBY N'!$D354,'ZASOBY N'!$H$10:'ZASOBY N'!$H354,'ZASOBY N'!$H354 )</f>
        <v>0</v>
      </c>
      <c r="BN357" s="537">
        <f t="shared" si="180"/>
        <v>0</v>
      </c>
      <c r="BO357" s="538">
        <f t="shared" si="181"/>
        <v>0</v>
      </c>
      <c r="BP357" s="533"/>
      <c r="BQ357" s="533"/>
      <c r="BR357" s="533"/>
      <c r="BS357" s="533"/>
      <c r="BT357" s="533"/>
      <c r="BU357" s="533"/>
      <c r="BV357" s="533"/>
      <c r="BW357" s="539" t="str">
        <f t="shared" si="182"/>
        <v/>
      </c>
      <c r="BX357" s="439" t="str">
        <f>IF(E357=0,"",NN!E357)</f>
        <v/>
      </c>
      <c r="BY357" s="396" t="str">
        <f>IF(A357="","",NN!A357)</f>
        <v/>
      </c>
      <c r="BZ357" s="428" t="str">
        <f>IF(OR(E357=LEGENDA!$D$30,E357=LEGENDA!$D$31,E357=LEGENDA!$D$32,E357=LEGENDA!$D$33,E357=LEGENDA!$D$34,E357=LEGENDA!$D$35,E357=LEGENDA!$D$36,E357=LEGENDA!$D$37),AV357,"")</f>
        <v/>
      </c>
      <c r="CA357" s="428" t="str">
        <f>IF(OR(E357=LEGENDA!$D$30,E357=LEGENDA!$D$31,E357=LEGENDA!$D$32,E357=LEGENDA!$D$33,E357=LEGENDA!$D$34,E357=LEGENDA!$D$35,E357=LEGENDA!$D$36,E357=LEGENDA!$D$37),AG357,"")</f>
        <v/>
      </c>
      <c r="CB357" s="397" t="str">
        <f t="shared" si="183"/>
        <v/>
      </c>
      <c r="CC357" s="397" t="str">
        <f t="shared" si="184"/>
        <v/>
      </c>
      <c r="CD357" s="397" t="str">
        <f t="shared" si="185"/>
        <v/>
      </c>
      <c r="CE357" s="397" t="str">
        <f t="shared" si="186"/>
        <v/>
      </c>
      <c r="CF357" s="397" t="str">
        <f t="shared" si="187"/>
        <v/>
      </c>
      <c r="CG357" s="397" t="str">
        <f t="shared" si="188"/>
        <v/>
      </c>
      <c r="CH357" s="397" t="str">
        <f>IF(OR(E357=LEGENDA!$D$28,E357=LEGENDA!$D$29,E357=LEGENDA!$D$30,E357=LEGENDA!$D$31,E357=LEGENDA!$D$32,E357=LEGENDA!$D$33,E357=LEGENDA!$D$34,E357=LEGENDA!$D$35,E357=LEGENDA!$D$36,E357=LEGENDA!$D$39),1,"")</f>
        <v/>
      </c>
      <c r="CI357" s="397" t="str">
        <f t="shared" si="189"/>
        <v/>
      </c>
      <c r="CJ357" s="397" t="str">
        <f t="shared" si="190"/>
        <v/>
      </c>
    </row>
    <row r="358" spans="1:88" s="50" customFormat="1" ht="16.2" customHeight="1" thickBot="1" x14ac:dyDescent="0.3">
      <c r="A358" s="514" t="str">
        <f>IF('ZASOBY N'!A355="","",'ZASOBY N'!A355)</f>
        <v/>
      </c>
      <c r="B358" s="515" t="str">
        <f>IF('ZASOBY N'!B355="","",'ZASOBY N'!B355)</f>
        <v/>
      </c>
      <c r="C358" s="515" t="str">
        <f>IF('ZASOBY N'!C355="","",'ZASOBY N'!C355)</f>
        <v/>
      </c>
      <c r="D358" s="516" t="str">
        <f>IF('ZASOBY N'!D355="","",'ZASOBY N'!D355)</f>
        <v/>
      </c>
      <c r="E358" s="404"/>
      <c r="F358" s="517"/>
      <c r="G358" s="518"/>
      <c r="H358" s="301"/>
      <c r="I358" s="301"/>
      <c r="J358" s="147" t="str">
        <f>IF('ZASOBY N'!$F355="","",'ZASOBY N'!$F355)</f>
        <v/>
      </c>
      <c r="K358" s="519"/>
      <c r="L358" s="520" t="str">
        <f t="shared" si="168"/>
        <v/>
      </c>
      <c r="M358" s="521"/>
      <c r="N358" s="521"/>
      <c r="O358" s="140" t="str">
        <f>IF(L358="","",IF(OR(E358=LEGENDA!$D$28,E358=LEGENDA!$D$29,E358=LEGENDA!$D$31,E358=LEGENDA!$D$38),0.15,0))</f>
        <v/>
      </c>
      <c r="P358" s="140" t="str">
        <f>IF(L358="","",IF(AND(E358=LEGENDA!$D$39,H358=""),"BRAK kol.7",IF(AND(F358=LEGENDA!$A$105,H358=""),"BRAK kol.7",IF(AND(F358=LEGENDA!$A$106,H358=""),"BRAK kol.7",IF(AND(F358=LEGENDA!$A$107,H358=""),"BRAK kol.7",IF(AND(F358=LEGENDA!$A$108,H358=""),"BRAK kol.7",IF(AND(F358=LEGENDA!$A$109,H358=""),"BRAK kol.7",L358*O358)))))))</f>
        <v/>
      </c>
      <c r="Q358" s="141" t="str">
        <f t="shared" si="191"/>
        <v/>
      </c>
      <c r="R358" s="142" t="str">
        <f t="shared" si="169"/>
        <v/>
      </c>
      <c r="S358" s="522" t="str">
        <f t="shared" si="170"/>
        <v/>
      </c>
      <c r="T358" s="431" t="str">
        <f t="shared" si="192"/>
        <v/>
      </c>
      <c r="U358" s="523"/>
      <c r="V358" s="431" t="str">
        <f t="shared" si="171"/>
        <v/>
      </c>
      <c r="W358" s="524"/>
      <c r="X358" s="302" t="str">
        <f>IF(U358="","",IF(AND(V358="",W358=""),"",IF(AND(E358=LEGENDA!$D$39,H358=""),"BRAK kol.7",IF(AND(F358=LEGENDA!$A$105,H358="",E358=LEGENDA!$D$35),V358*W358,IF(AND(F358=LEGENDA!$A$105,H358="",E358=LEGENDA!$D$36),V358*W358,IF(AND(F358=LEGENDA!$A$105,H358=""),"BRAK kol.7",IF(AND(F358=LEGENDA!$A$106,H358=""),"BRAK kol.7",IF(AND(F358=LEGENDA!$A$107,H358=""),"BRAK kol.7",IF(AND(F358=LEGENDA!$A$108,H358=""),"BRAK kol.7",IF(AND(F358=LEGENDA!$A$109,H358=""),"BRAK kol.7",IF(AND(U358&gt;0,W358=""),"Brakkol21",IF(OR(T358="Błąd kol. 7",T358="Błąd kol.8"),T358,IF(AND(H358="",I358=""),"BRAKkol7-8",V358*W358)))))))))))))</f>
        <v/>
      </c>
      <c r="Y358" s="523"/>
      <c r="Z358" s="431" t="str">
        <f t="shared" si="172"/>
        <v/>
      </c>
      <c r="AA358" s="524"/>
      <c r="AB358" s="525" t="str">
        <f>IF(OR(Y358="",Z358="",AA358=""),"",IF(AND(E358=LEGENDA!$D$39,H358=""),"BRAK kol.7",IF(AND(F358=LEGENDA!$A$105,H358=""),"BRAK kol.7",IF(AND(F358=LEGENDA!$A$106,H358=""),"BRAK kol.7",IF(AND(F358=LEGENDA!$A$107,H358=""),"BRAK kol.7",IF(AND(F358=LEGENDA!$A$108,H358=""),"BRAK kol.7",IF(AND(F358=LEGENDA!$A$109,H358=""),"BRAK kol.7",Z358*AA358)))))))</f>
        <v/>
      </c>
      <c r="AC358" s="302" t="str">
        <f t="shared" si="193"/>
        <v/>
      </c>
      <c r="AD358" s="143" t="str">
        <f>IFERROR(IF(OR(J358="",AC358=""),"",IF(AND(E358=LEGENDA!$D$39,H358="",I358=""),"BRAK kol.7",AC358*$J358)),"BRAK kol.7")</f>
        <v/>
      </c>
      <c r="AE358" s="527" t="str">
        <f t="shared" si="173"/>
        <v/>
      </c>
      <c r="AF358" s="526" t="str">
        <f t="shared" si="174"/>
        <v/>
      </c>
      <c r="AG358" s="526" t="str">
        <f t="shared" si="175"/>
        <v/>
      </c>
      <c r="AH358" s="526" t="str">
        <f t="shared" si="194"/>
        <v/>
      </c>
      <c r="AI358" s="528"/>
      <c r="AJ358" s="529"/>
      <c r="AK358" s="286" t="str">
        <f t="shared" si="195"/>
        <v/>
      </c>
      <c r="AL358" s="287" t="str">
        <f t="shared" si="176"/>
        <v/>
      </c>
      <c r="AM358" s="287" t="str">
        <f t="shared" si="177"/>
        <v/>
      </c>
      <c r="AN358" s="530" t="str">
        <f>IF('ZASOBY N'!BD355="","",'ZASOBY N'!BD355)</f>
        <v/>
      </c>
      <c r="AO358" s="531"/>
      <c r="AP358" s="333">
        <f t="shared" si="196"/>
        <v>0</v>
      </c>
      <c r="AQ358" s="333">
        <f t="shared" si="199"/>
        <v>0</v>
      </c>
      <c r="AR358" s="333">
        <f t="shared" si="199"/>
        <v>0</v>
      </c>
      <c r="AS358" s="333">
        <f t="shared" si="197"/>
        <v>0</v>
      </c>
      <c r="AT358" s="333">
        <f t="shared" si="178"/>
        <v>0</v>
      </c>
      <c r="AU358" s="333">
        <f t="shared" si="198"/>
        <v>0</v>
      </c>
      <c r="AV358" s="532" t="str">
        <f>IF(BJ358=0,"",NN!BJ358)</f>
        <v/>
      </c>
      <c r="AW358" s="460" t="str">
        <f>IF('UPR BILANS N'!W356="","",'UPR BILANS N'!W356)</f>
        <v/>
      </c>
      <c r="AX358" s="533" t="str">
        <f t="shared" si="179"/>
        <v/>
      </c>
      <c r="AY358" s="533"/>
      <c r="AZ358" s="533"/>
      <c r="BA358" s="533"/>
      <c r="BB358" s="533"/>
      <c r="BC358" s="533"/>
      <c r="BD358" s="533"/>
      <c r="BE358" s="533"/>
      <c r="BF358" s="533"/>
      <c r="BG358" s="533"/>
      <c r="BH358" s="533"/>
      <c r="BI358" s="533"/>
      <c r="BJ358" s="414">
        <f>IFERROR(IF(AND(BL358=1,BM358=1,SUMIF($C358:$C$525,$C358,$AH358:$AH$525)=$BN358),$BN358,IF($BO358&gt;0,$BO358,IF(AND(B358=B359,C358=C359,D358=D359,J358=J359),AH358+AH359,IF(AND(COUNTIF($C$13:$C357,$C358)&gt;=1,COUNTIF($D$13:$D357,$D358)&gt;=1),0,IF(AND(SUMIF($B358:$B$525,$B358,$AH358:$AH$525)&gt;$AH358,SUMIF($C358:$C$525,$C358,$AH358:$AH$525)&gt;$AH358,SUMIF($D358:$D$525,$D358,$AH358:$AH$525)&gt;$AH358),SUMIF($C358:$C$525,$C358,$BN358:$BN$525),0))))),0)</f>
        <v>0</v>
      </c>
      <c r="BK358" s="534"/>
      <c r="BL358" s="535">
        <f>COUNTIFS('ZASOBY N'!$B355:$B$525,'ZASOBY N'!$B355,'ZASOBY N'!$C355:'ZASOBY N'!$C$525,'ZASOBY N'!$C355,'ZASOBY N'!$D355:'ZASOBY N'!$D$525,'ZASOBY N'!$D355,'ZASOBY N'!$H355:'ZASOBY N'!$H$525,'ZASOBY N'!$H355 )</f>
        <v>0</v>
      </c>
      <c r="BM358" s="536">
        <f>COUNTIFS('ZASOBY N'!$B$10:$B355,'ZASOBY N'!$B355,'ZASOBY N'!$C$10:'ZASOBY N'!$C355,'ZASOBY N'!$C355,'ZASOBY N'!$D$10:'ZASOBY N'!$D355,'ZASOBY N'!$D355,'ZASOBY N'!$H$10:'ZASOBY N'!$H355,'ZASOBY N'!$H355 )</f>
        <v>0</v>
      </c>
      <c r="BN358" s="537">
        <f t="shared" si="180"/>
        <v>0</v>
      </c>
      <c r="BO358" s="538">
        <f t="shared" si="181"/>
        <v>0</v>
      </c>
      <c r="BP358" s="533"/>
      <c r="BQ358" s="533"/>
      <c r="BR358" s="533"/>
      <c r="BS358" s="533"/>
      <c r="BT358" s="533"/>
      <c r="BU358" s="533"/>
      <c r="BV358" s="533"/>
      <c r="BW358" s="539" t="str">
        <f t="shared" si="182"/>
        <v/>
      </c>
      <c r="BX358" s="439" t="str">
        <f>IF(E358=0,"",NN!E358)</f>
        <v/>
      </c>
      <c r="BY358" s="396" t="str">
        <f>IF(A358="","",NN!A358)</f>
        <v/>
      </c>
      <c r="BZ358" s="428" t="str">
        <f>IF(OR(E358=LEGENDA!$D$30,E358=LEGENDA!$D$31,E358=LEGENDA!$D$32,E358=LEGENDA!$D$33,E358=LEGENDA!$D$34,E358=LEGENDA!$D$35,E358=LEGENDA!$D$36,E358=LEGENDA!$D$37),AV358,"")</f>
        <v/>
      </c>
      <c r="CA358" s="428" t="str">
        <f>IF(OR(E358=LEGENDA!$D$30,E358=LEGENDA!$D$31,E358=LEGENDA!$D$32,E358=LEGENDA!$D$33,E358=LEGENDA!$D$34,E358=LEGENDA!$D$35,E358=LEGENDA!$D$36,E358=LEGENDA!$D$37),AG358,"")</f>
        <v/>
      </c>
      <c r="CB358" s="397" t="str">
        <f t="shared" si="183"/>
        <v/>
      </c>
      <c r="CC358" s="397" t="str">
        <f t="shared" si="184"/>
        <v/>
      </c>
      <c r="CD358" s="397" t="str">
        <f t="shared" si="185"/>
        <v/>
      </c>
      <c r="CE358" s="397" t="str">
        <f t="shared" si="186"/>
        <v/>
      </c>
      <c r="CF358" s="397" t="str">
        <f t="shared" si="187"/>
        <v/>
      </c>
      <c r="CG358" s="397" t="str">
        <f t="shared" si="188"/>
        <v/>
      </c>
      <c r="CH358" s="397" t="str">
        <f>IF(OR(E358=LEGENDA!$D$28,E358=LEGENDA!$D$29,E358=LEGENDA!$D$30,E358=LEGENDA!$D$31,E358=LEGENDA!$D$32,E358=LEGENDA!$D$33,E358=LEGENDA!$D$34,E358=LEGENDA!$D$35,E358=LEGENDA!$D$36,E358=LEGENDA!$D$39),1,"")</f>
        <v/>
      </c>
      <c r="CI358" s="397" t="str">
        <f t="shared" si="189"/>
        <v/>
      </c>
      <c r="CJ358" s="397" t="str">
        <f t="shared" si="190"/>
        <v/>
      </c>
    </row>
    <row r="359" spans="1:88" s="50" customFormat="1" ht="16.2" customHeight="1" thickBot="1" x14ac:dyDescent="0.3">
      <c r="A359" s="514" t="str">
        <f>IF('ZASOBY N'!A356="","",'ZASOBY N'!A356)</f>
        <v/>
      </c>
      <c r="B359" s="515" t="str">
        <f>IF('ZASOBY N'!B356="","",'ZASOBY N'!B356)</f>
        <v/>
      </c>
      <c r="C359" s="515" t="str">
        <f>IF('ZASOBY N'!C356="","",'ZASOBY N'!C356)</f>
        <v/>
      </c>
      <c r="D359" s="516" t="str">
        <f>IF('ZASOBY N'!D356="","",'ZASOBY N'!D356)</f>
        <v/>
      </c>
      <c r="E359" s="404"/>
      <c r="F359" s="517"/>
      <c r="G359" s="518"/>
      <c r="H359" s="301"/>
      <c r="I359" s="301"/>
      <c r="J359" s="147" t="str">
        <f>IF('ZASOBY N'!$F356="","",'ZASOBY N'!$F356)</f>
        <v/>
      </c>
      <c r="K359" s="519"/>
      <c r="L359" s="520" t="str">
        <f t="shared" si="168"/>
        <v/>
      </c>
      <c r="M359" s="521"/>
      <c r="N359" s="521"/>
      <c r="O359" s="140" t="str">
        <f>IF(L359="","",IF(OR(E359=LEGENDA!$D$28,E359=LEGENDA!$D$29,E359=LEGENDA!$D$31,E359=LEGENDA!$D$38),0.15,0))</f>
        <v/>
      </c>
      <c r="P359" s="140" t="str">
        <f>IF(L359="","",IF(AND(E359=LEGENDA!$D$39,H359=""),"BRAK kol.7",IF(AND(F359=LEGENDA!$A$105,H359=""),"BRAK kol.7",IF(AND(F359=LEGENDA!$A$106,H359=""),"BRAK kol.7",IF(AND(F359=LEGENDA!$A$107,H359=""),"BRAK kol.7",IF(AND(F359=LEGENDA!$A$108,H359=""),"BRAK kol.7",IF(AND(F359=LEGENDA!$A$109,H359=""),"BRAK kol.7",L359*O359)))))))</f>
        <v/>
      </c>
      <c r="Q359" s="141" t="str">
        <f t="shared" si="191"/>
        <v/>
      </c>
      <c r="R359" s="142" t="str">
        <f t="shared" si="169"/>
        <v/>
      </c>
      <c r="S359" s="522" t="str">
        <f t="shared" si="170"/>
        <v/>
      </c>
      <c r="T359" s="431" t="str">
        <f t="shared" si="192"/>
        <v/>
      </c>
      <c r="U359" s="523"/>
      <c r="V359" s="431" t="str">
        <f t="shared" si="171"/>
        <v/>
      </c>
      <c r="W359" s="524"/>
      <c r="X359" s="302" t="str">
        <f>IF(U359="","",IF(AND(V359="",W359=""),"",IF(AND(E359=LEGENDA!$D$39,H359=""),"BRAK kol.7",IF(AND(F359=LEGENDA!$A$105,H359="",E359=LEGENDA!$D$35),V359*W359,IF(AND(F359=LEGENDA!$A$105,H359="",E359=LEGENDA!$D$36),V359*W359,IF(AND(F359=LEGENDA!$A$105,H359=""),"BRAK kol.7",IF(AND(F359=LEGENDA!$A$106,H359=""),"BRAK kol.7",IF(AND(F359=LEGENDA!$A$107,H359=""),"BRAK kol.7",IF(AND(F359=LEGENDA!$A$108,H359=""),"BRAK kol.7",IF(AND(F359=LEGENDA!$A$109,H359=""),"BRAK kol.7",IF(AND(U359&gt;0,W359=""),"Brakkol21",IF(OR(T359="Błąd kol. 7",T359="Błąd kol.8"),T359,IF(AND(H359="",I359=""),"BRAKkol7-8",V359*W359)))))))))))))</f>
        <v/>
      </c>
      <c r="Y359" s="523"/>
      <c r="Z359" s="431" t="str">
        <f t="shared" si="172"/>
        <v/>
      </c>
      <c r="AA359" s="524"/>
      <c r="AB359" s="525" t="str">
        <f>IF(OR(Y359="",Z359="",AA359=""),"",IF(AND(E359=LEGENDA!$D$39,H359=""),"BRAK kol.7",IF(AND(F359=LEGENDA!$A$105,H359=""),"BRAK kol.7",IF(AND(F359=LEGENDA!$A$106,H359=""),"BRAK kol.7",IF(AND(F359=LEGENDA!$A$107,H359=""),"BRAK kol.7",IF(AND(F359=LEGENDA!$A$108,H359=""),"BRAK kol.7",IF(AND(F359=LEGENDA!$A$109,H359=""),"BRAK kol.7",Z359*AA359)))))))</f>
        <v/>
      </c>
      <c r="AC359" s="302" t="str">
        <f t="shared" si="193"/>
        <v/>
      </c>
      <c r="AD359" s="143" t="str">
        <f>IFERROR(IF(OR(J359="",AC359=""),"",IF(AND(E359=LEGENDA!$D$39,H359="",I359=""),"BRAK kol.7",AC359*$J359)),"BRAK kol.7")</f>
        <v/>
      </c>
      <c r="AE359" s="527" t="str">
        <f t="shared" si="173"/>
        <v/>
      </c>
      <c r="AF359" s="526" t="str">
        <f t="shared" si="174"/>
        <v/>
      </c>
      <c r="AG359" s="526" t="str">
        <f t="shared" si="175"/>
        <v/>
      </c>
      <c r="AH359" s="526" t="str">
        <f t="shared" si="194"/>
        <v/>
      </c>
      <c r="AI359" s="528"/>
      <c r="AJ359" s="529"/>
      <c r="AK359" s="286" t="str">
        <f t="shared" si="195"/>
        <v/>
      </c>
      <c r="AL359" s="287" t="str">
        <f t="shared" si="176"/>
        <v/>
      </c>
      <c r="AM359" s="287" t="str">
        <f t="shared" si="177"/>
        <v/>
      </c>
      <c r="AN359" s="530" t="str">
        <f>IF('ZASOBY N'!BD356="","",'ZASOBY N'!BD356)</f>
        <v/>
      </c>
      <c r="AO359" s="531"/>
      <c r="AP359" s="333">
        <f t="shared" si="196"/>
        <v>0</v>
      </c>
      <c r="AQ359" s="333">
        <f t="shared" si="199"/>
        <v>0</v>
      </c>
      <c r="AR359" s="333">
        <f t="shared" si="199"/>
        <v>0</v>
      </c>
      <c r="AS359" s="333">
        <f t="shared" si="197"/>
        <v>0</v>
      </c>
      <c r="AT359" s="333">
        <f t="shared" si="178"/>
        <v>0</v>
      </c>
      <c r="AU359" s="333">
        <f t="shared" si="198"/>
        <v>0</v>
      </c>
      <c r="AV359" s="532" t="str">
        <f>IF(BJ359=0,"",NN!BJ359)</f>
        <v/>
      </c>
      <c r="AW359" s="460" t="str">
        <f>IF('UPR BILANS N'!W357="","",'UPR BILANS N'!W357)</f>
        <v/>
      </c>
      <c r="AX359" s="533" t="str">
        <f t="shared" si="179"/>
        <v/>
      </c>
      <c r="AY359" s="533"/>
      <c r="AZ359" s="533"/>
      <c r="BA359" s="533"/>
      <c r="BB359" s="533"/>
      <c r="BC359" s="533"/>
      <c r="BD359" s="533"/>
      <c r="BE359" s="533"/>
      <c r="BF359" s="533"/>
      <c r="BG359" s="533"/>
      <c r="BH359" s="533"/>
      <c r="BI359" s="533"/>
      <c r="BJ359" s="414">
        <f>IFERROR(IF(AND(BL359=1,BM359=1,SUMIF($C359:$C$525,$C359,$AH359:$AH$525)=$BN359),$BN359,IF($BO359&gt;0,$BO359,IF(AND(B359=B360,C359=C360,D359=D360,J359=J360),AH359+AH360,IF(AND(COUNTIF($C$13:$C358,$C359)&gt;=1,COUNTIF($D$13:$D358,$D359)&gt;=1),0,IF(AND(SUMIF($B359:$B$525,$B359,$AH359:$AH$525)&gt;$AH359,SUMIF($C359:$C$525,$C359,$AH359:$AH$525)&gt;$AH359,SUMIF($D359:$D$525,$D359,$AH359:$AH$525)&gt;$AH359),SUMIF($C359:$C$525,$C359,$BN359:$BN$525),0))))),0)</f>
        <v>0</v>
      </c>
      <c r="BK359" s="534"/>
      <c r="BL359" s="535">
        <f>COUNTIFS('ZASOBY N'!$B356:$B$525,'ZASOBY N'!$B356,'ZASOBY N'!$C356:'ZASOBY N'!$C$525,'ZASOBY N'!$C356,'ZASOBY N'!$D356:'ZASOBY N'!$D$525,'ZASOBY N'!$D356,'ZASOBY N'!$H356:'ZASOBY N'!$H$525,'ZASOBY N'!$H356 )</f>
        <v>0</v>
      </c>
      <c r="BM359" s="536">
        <f>COUNTIFS('ZASOBY N'!$B$10:$B356,'ZASOBY N'!$B356,'ZASOBY N'!$C$10:'ZASOBY N'!$C356,'ZASOBY N'!$C356,'ZASOBY N'!$D$10:'ZASOBY N'!$D356,'ZASOBY N'!$D356,'ZASOBY N'!$H$10:'ZASOBY N'!$H356,'ZASOBY N'!$H356 )</f>
        <v>0</v>
      </c>
      <c r="BN359" s="537">
        <f t="shared" si="180"/>
        <v>0</v>
      </c>
      <c r="BO359" s="538">
        <f t="shared" si="181"/>
        <v>0</v>
      </c>
      <c r="BP359" s="533"/>
      <c r="BQ359" s="533"/>
      <c r="BR359" s="533"/>
      <c r="BS359" s="533"/>
      <c r="BT359" s="533"/>
      <c r="BU359" s="533"/>
      <c r="BV359" s="533"/>
      <c r="BW359" s="539" t="str">
        <f t="shared" si="182"/>
        <v/>
      </c>
      <c r="BX359" s="439" t="str">
        <f>IF(E359=0,"",NN!E359)</f>
        <v/>
      </c>
      <c r="BY359" s="396" t="str">
        <f>IF(A359="","",NN!A359)</f>
        <v/>
      </c>
      <c r="BZ359" s="428" t="str">
        <f>IF(OR(E359=LEGENDA!$D$30,E359=LEGENDA!$D$31,E359=LEGENDA!$D$32,E359=LEGENDA!$D$33,E359=LEGENDA!$D$34,E359=LEGENDA!$D$35,E359=LEGENDA!$D$36,E359=LEGENDA!$D$37),AV359,"")</f>
        <v/>
      </c>
      <c r="CA359" s="428" t="str">
        <f>IF(OR(E359=LEGENDA!$D$30,E359=LEGENDA!$D$31,E359=LEGENDA!$D$32,E359=LEGENDA!$D$33,E359=LEGENDA!$D$34,E359=LEGENDA!$D$35,E359=LEGENDA!$D$36,E359=LEGENDA!$D$37),AG359,"")</f>
        <v/>
      </c>
      <c r="CB359" s="397" t="str">
        <f t="shared" si="183"/>
        <v/>
      </c>
      <c r="CC359" s="397" t="str">
        <f t="shared" si="184"/>
        <v/>
      </c>
      <c r="CD359" s="397" t="str">
        <f t="shared" si="185"/>
        <v/>
      </c>
      <c r="CE359" s="397" t="str">
        <f t="shared" si="186"/>
        <v/>
      </c>
      <c r="CF359" s="397" t="str">
        <f t="shared" si="187"/>
        <v/>
      </c>
      <c r="CG359" s="397" t="str">
        <f t="shared" si="188"/>
        <v/>
      </c>
      <c r="CH359" s="397" t="str">
        <f>IF(OR(E359=LEGENDA!$D$28,E359=LEGENDA!$D$29,E359=LEGENDA!$D$30,E359=LEGENDA!$D$31,E359=LEGENDA!$D$32,E359=LEGENDA!$D$33,E359=LEGENDA!$D$34,E359=LEGENDA!$D$35,E359=LEGENDA!$D$36,E359=LEGENDA!$D$39),1,"")</f>
        <v/>
      </c>
      <c r="CI359" s="397" t="str">
        <f t="shared" si="189"/>
        <v/>
      </c>
      <c r="CJ359" s="397" t="str">
        <f t="shared" si="190"/>
        <v/>
      </c>
    </row>
    <row r="360" spans="1:88" s="50" customFormat="1" ht="16.2" customHeight="1" thickBot="1" x14ac:dyDescent="0.3">
      <c r="A360" s="514" t="str">
        <f>IF('ZASOBY N'!A357="","",'ZASOBY N'!A357)</f>
        <v/>
      </c>
      <c r="B360" s="515" t="str">
        <f>IF('ZASOBY N'!B357="","",'ZASOBY N'!B357)</f>
        <v/>
      </c>
      <c r="C360" s="515" t="str">
        <f>IF('ZASOBY N'!C357="","",'ZASOBY N'!C357)</f>
        <v/>
      </c>
      <c r="D360" s="516" t="str">
        <f>IF('ZASOBY N'!D357="","",'ZASOBY N'!D357)</f>
        <v/>
      </c>
      <c r="E360" s="404"/>
      <c r="F360" s="517"/>
      <c r="G360" s="518"/>
      <c r="H360" s="301"/>
      <c r="I360" s="301"/>
      <c r="J360" s="147" t="str">
        <f>IF('ZASOBY N'!$F357="","",'ZASOBY N'!$F357)</f>
        <v/>
      </c>
      <c r="K360" s="519"/>
      <c r="L360" s="520" t="str">
        <f t="shared" si="168"/>
        <v/>
      </c>
      <c r="M360" s="521"/>
      <c r="N360" s="521"/>
      <c r="O360" s="140" t="str">
        <f>IF(L360="","",IF(OR(E360=LEGENDA!$D$28,E360=LEGENDA!$D$29,E360=LEGENDA!$D$31,E360=LEGENDA!$D$38),0.15,0))</f>
        <v/>
      </c>
      <c r="P360" s="140" t="str">
        <f>IF(L360="","",IF(AND(E360=LEGENDA!$D$39,H360=""),"BRAK kol.7",IF(AND(F360=LEGENDA!$A$105,H360=""),"BRAK kol.7",IF(AND(F360=LEGENDA!$A$106,H360=""),"BRAK kol.7",IF(AND(F360=LEGENDA!$A$107,H360=""),"BRAK kol.7",IF(AND(F360=LEGENDA!$A$108,H360=""),"BRAK kol.7",IF(AND(F360=LEGENDA!$A$109,H360=""),"BRAK kol.7",L360*O360)))))))</f>
        <v/>
      </c>
      <c r="Q360" s="141" t="str">
        <f t="shared" si="191"/>
        <v/>
      </c>
      <c r="R360" s="142" t="str">
        <f t="shared" si="169"/>
        <v/>
      </c>
      <c r="S360" s="522" t="str">
        <f t="shared" si="170"/>
        <v/>
      </c>
      <c r="T360" s="431" t="str">
        <f t="shared" si="192"/>
        <v/>
      </c>
      <c r="U360" s="523"/>
      <c r="V360" s="431" t="str">
        <f t="shared" si="171"/>
        <v/>
      </c>
      <c r="W360" s="524"/>
      <c r="X360" s="302" t="str">
        <f>IF(U360="","",IF(AND(V360="",W360=""),"",IF(AND(E360=LEGENDA!$D$39,H360=""),"BRAK kol.7",IF(AND(F360=LEGENDA!$A$105,H360="",E360=LEGENDA!$D$35),V360*W360,IF(AND(F360=LEGENDA!$A$105,H360="",E360=LEGENDA!$D$36),V360*W360,IF(AND(F360=LEGENDA!$A$105,H360=""),"BRAK kol.7",IF(AND(F360=LEGENDA!$A$106,H360=""),"BRAK kol.7",IF(AND(F360=LEGENDA!$A$107,H360=""),"BRAK kol.7",IF(AND(F360=LEGENDA!$A$108,H360=""),"BRAK kol.7",IF(AND(F360=LEGENDA!$A$109,H360=""),"BRAK kol.7",IF(AND(U360&gt;0,W360=""),"Brakkol21",IF(OR(T360="Błąd kol. 7",T360="Błąd kol.8"),T360,IF(AND(H360="",I360=""),"BRAKkol7-8",V360*W360)))))))))))))</f>
        <v/>
      </c>
      <c r="Y360" s="523"/>
      <c r="Z360" s="431" t="str">
        <f t="shared" si="172"/>
        <v/>
      </c>
      <c r="AA360" s="524"/>
      <c r="AB360" s="525" t="str">
        <f>IF(OR(Y360="",Z360="",AA360=""),"",IF(AND(E360=LEGENDA!$D$39,H360=""),"BRAK kol.7",IF(AND(F360=LEGENDA!$A$105,H360=""),"BRAK kol.7",IF(AND(F360=LEGENDA!$A$106,H360=""),"BRAK kol.7",IF(AND(F360=LEGENDA!$A$107,H360=""),"BRAK kol.7",IF(AND(F360=LEGENDA!$A$108,H360=""),"BRAK kol.7",IF(AND(F360=LEGENDA!$A$109,H360=""),"BRAK kol.7",Z360*AA360)))))))</f>
        <v/>
      </c>
      <c r="AC360" s="302" t="str">
        <f t="shared" si="193"/>
        <v/>
      </c>
      <c r="AD360" s="143" t="str">
        <f>IFERROR(IF(OR(J360="",AC360=""),"",IF(AND(E360=LEGENDA!$D$39,H360="",I360=""),"BRAK kol.7",AC360*$J360)),"BRAK kol.7")</f>
        <v/>
      </c>
      <c r="AE360" s="527" t="str">
        <f t="shared" si="173"/>
        <v/>
      </c>
      <c r="AF360" s="526" t="str">
        <f t="shared" si="174"/>
        <v/>
      </c>
      <c r="AG360" s="526" t="str">
        <f t="shared" si="175"/>
        <v/>
      </c>
      <c r="AH360" s="526" t="str">
        <f t="shared" si="194"/>
        <v/>
      </c>
      <c r="AI360" s="528"/>
      <c r="AJ360" s="529"/>
      <c r="AK360" s="286" t="str">
        <f t="shared" si="195"/>
        <v/>
      </c>
      <c r="AL360" s="287" t="str">
        <f t="shared" si="176"/>
        <v/>
      </c>
      <c r="AM360" s="287" t="str">
        <f t="shared" si="177"/>
        <v/>
      </c>
      <c r="AN360" s="530" t="str">
        <f>IF('ZASOBY N'!BD357="","",'ZASOBY N'!BD357)</f>
        <v/>
      </c>
      <c r="AO360" s="531"/>
      <c r="AP360" s="333">
        <f t="shared" si="196"/>
        <v>0</v>
      </c>
      <c r="AQ360" s="333">
        <f t="shared" si="199"/>
        <v>0</v>
      </c>
      <c r="AR360" s="333">
        <f t="shared" si="199"/>
        <v>0</v>
      </c>
      <c r="AS360" s="333">
        <f t="shared" si="197"/>
        <v>0</v>
      </c>
      <c r="AT360" s="333">
        <f t="shared" si="178"/>
        <v>0</v>
      </c>
      <c r="AU360" s="333">
        <f t="shared" si="198"/>
        <v>0</v>
      </c>
      <c r="AV360" s="532" t="str">
        <f>IF(BJ360=0,"",NN!BJ360)</f>
        <v/>
      </c>
      <c r="AW360" s="460" t="str">
        <f>IF('UPR BILANS N'!W358="","",'UPR BILANS N'!W358)</f>
        <v/>
      </c>
      <c r="AX360" s="533" t="str">
        <f t="shared" si="179"/>
        <v/>
      </c>
      <c r="AY360" s="533"/>
      <c r="AZ360" s="533"/>
      <c r="BA360" s="533"/>
      <c r="BB360" s="533"/>
      <c r="BC360" s="533"/>
      <c r="BD360" s="533"/>
      <c r="BE360" s="533"/>
      <c r="BF360" s="533"/>
      <c r="BG360" s="533"/>
      <c r="BH360" s="533"/>
      <c r="BI360" s="533"/>
      <c r="BJ360" s="414">
        <f>IFERROR(IF(AND(BL360=1,BM360=1,SUMIF($C360:$C$525,$C360,$AH360:$AH$525)=$BN360),$BN360,IF($BO360&gt;0,$BO360,IF(AND(B360=B361,C360=C361,D360=D361,J360=J361),AH360+AH361,IF(AND(COUNTIF($C$13:$C359,$C360)&gt;=1,COUNTIF($D$13:$D359,$D360)&gt;=1),0,IF(AND(SUMIF($B360:$B$525,$B360,$AH360:$AH$525)&gt;$AH360,SUMIF($C360:$C$525,$C360,$AH360:$AH$525)&gt;$AH360,SUMIF($D360:$D$525,$D360,$AH360:$AH$525)&gt;$AH360),SUMIF($C360:$C$525,$C360,$BN360:$BN$525),0))))),0)</f>
        <v>0</v>
      </c>
      <c r="BK360" s="534"/>
      <c r="BL360" s="535">
        <f>COUNTIFS('ZASOBY N'!$B357:$B$525,'ZASOBY N'!$B357,'ZASOBY N'!$C357:'ZASOBY N'!$C$525,'ZASOBY N'!$C357,'ZASOBY N'!$D357:'ZASOBY N'!$D$525,'ZASOBY N'!$D357,'ZASOBY N'!$H357:'ZASOBY N'!$H$525,'ZASOBY N'!$H357 )</f>
        <v>0</v>
      </c>
      <c r="BM360" s="536">
        <f>COUNTIFS('ZASOBY N'!$B$10:$B357,'ZASOBY N'!$B357,'ZASOBY N'!$C$10:'ZASOBY N'!$C357,'ZASOBY N'!$C357,'ZASOBY N'!$D$10:'ZASOBY N'!$D357,'ZASOBY N'!$D357,'ZASOBY N'!$H$10:'ZASOBY N'!$H357,'ZASOBY N'!$H357 )</f>
        <v>0</v>
      </c>
      <c r="BN360" s="537">
        <f t="shared" si="180"/>
        <v>0</v>
      </c>
      <c r="BO360" s="538">
        <f t="shared" si="181"/>
        <v>0</v>
      </c>
      <c r="BP360" s="533"/>
      <c r="BQ360" s="533"/>
      <c r="BR360" s="533"/>
      <c r="BS360" s="533"/>
      <c r="BT360" s="533"/>
      <c r="BU360" s="533"/>
      <c r="BV360" s="533"/>
      <c r="BW360" s="539" t="str">
        <f t="shared" si="182"/>
        <v/>
      </c>
      <c r="BX360" s="439" t="str">
        <f>IF(E360=0,"",NN!E360)</f>
        <v/>
      </c>
      <c r="BY360" s="396" t="str">
        <f>IF(A360="","",NN!A360)</f>
        <v/>
      </c>
      <c r="BZ360" s="428" t="str">
        <f>IF(OR(E360=LEGENDA!$D$30,E360=LEGENDA!$D$31,E360=LEGENDA!$D$32,E360=LEGENDA!$D$33,E360=LEGENDA!$D$34,E360=LEGENDA!$D$35,E360=LEGENDA!$D$36,E360=LEGENDA!$D$37),AV360,"")</f>
        <v/>
      </c>
      <c r="CA360" s="428" t="str">
        <f>IF(OR(E360=LEGENDA!$D$30,E360=LEGENDA!$D$31,E360=LEGENDA!$D$32,E360=LEGENDA!$D$33,E360=LEGENDA!$D$34,E360=LEGENDA!$D$35,E360=LEGENDA!$D$36,E360=LEGENDA!$D$37),AG360,"")</f>
        <v/>
      </c>
      <c r="CB360" s="397" t="str">
        <f t="shared" si="183"/>
        <v/>
      </c>
      <c r="CC360" s="397" t="str">
        <f t="shared" si="184"/>
        <v/>
      </c>
      <c r="CD360" s="397" t="str">
        <f t="shared" si="185"/>
        <v/>
      </c>
      <c r="CE360" s="397" t="str">
        <f t="shared" si="186"/>
        <v/>
      </c>
      <c r="CF360" s="397" t="str">
        <f t="shared" si="187"/>
        <v/>
      </c>
      <c r="CG360" s="397" t="str">
        <f t="shared" si="188"/>
        <v/>
      </c>
      <c r="CH360" s="397" t="str">
        <f>IF(OR(E360=LEGENDA!$D$28,E360=LEGENDA!$D$29,E360=LEGENDA!$D$30,E360=LEGENDA!$D$31,E360=LEGENDA!$D$32,E360=LEGENDA!$D$33,E360=LEGENDA!$D$34,E360=LEGENDA!$D$35,E360=LEGENDA!$D$36,E360=LEGENDA!$D$39),1,"")</f>
        <v/>
      </c>
      <c r="CI360" s="397" t="str">
        <f t="shared" si="189"/>
        <v/>
      </c>
      <c r="CJ360" s="397" t="str">
        <f t="shared" si="190"/>
        <v/>
      </c>
    </row>
    <row r="361" spans="1:88" s="50" customFormat="1" ht="16.2" customHeight="1" thickBot="1" x14ac:dyDescent="0.3">
      <c r="A361" s="514" t="str">
        <f>IF('ZASOBY N'!A358="","",'ZASOBY N'!A358)</f>
        <v/>
      </c>
      <c r="B361" s="515" t="str">
        <f>IF('ZASOBY N'!B358="","",'ZASOBY N'!B358)</f>
        <v/>
      </c>
      <c r="C361" s="515" t="str">
        <f>IF('ZASOBY N'!C358="","",'ZASOBY N'!C358)</f>
        <v/>
      </c>
      <c r="D361" s="516" t="str">
        <f>IF('ZASOBY N'!D358="","",'ZASOBY N'!D358)</f>
        <v/>
      </c>
      <c r="E361" s="404"/>
      <c r="F361" s="517"/>
      <c r="G361" s="518"/>
      <c r="H361" s="301"/>
      <c r="I361" s="301"/>
      <c r="J361" s="147" t="str">
        <f>IF('ZASOBY N'!$F358="","",'ZASOBY N'!$F358)</f>
        <v/>
      </c>
      <c r="K361" s="519"/>
      <c r="L361" s="520" t="str">
        <f t="shared" si="168"/>
        <v/>
      </c>
      <c r="M361" s="521"/>
      <c r="N361" s="521"/>
      <c r="O361" s="140" t="str">
        <f>IF(L361="","",IF(OR(E361=LEGENDA!$D$28,E361=LEGENDA!$D$29,E361=LEGENDA!$D$31,E361=LEGENDA!$D$38),0.15,0))</f>
        <v/>
      </c>
      <c r="P361" s="140" t="str">
        <f>IF(L361="","",IF(AND(E361=LEGENDA!$D$39,H361=""),"BRAK kol.7",IF(AND(F361=LEGENDA!$A$105,H361=""),"BRAK kol.7",IF(AND(F361=LEGENDA!$A$106,H361=""),"BRAK kol.7",IF(AND(F361=LEGENDA!$A$107,H361=""),"BRAK kol.7",IF(AND(F361=LEGENDA!$A$108,H361=""),"BRAK kol.7",IF(AND(F361=LEGENDA!$A$109,H361=""),"BRAK kol.7",L361*O361)))))))</f>
        <v/>
      </c>
      <c r="Q361" s="141" t="str">
        <f t="shared" si="191"/>
        <v/>
      </c>
      <c r="R361" s="142" t="str">
        <f t="shared" si="169"/>
        <v/>
      </c>
      <c r="S361" s="522" t="str">
        <f t="shared" si="170"/>
        <v/>
      </c>
      <c r="T361" s="431" t="str">
        <f t="shared" si="192"/>
        <v/>
      </c>
      <c r="U361" s="523"/>
      <c r="V361" s="431" t="str">
        <f t="shared" si="171"/>
        <v/>
      </c>
      <c r="W361" s="524"/>
      <c r="X361" s="302" t="str">
        <f>IF(U361="","",IF(AND(V361="",W361=""),"",IF(AND(E361=LEGENDA!$D$39,H361=""),"BRAK kol.7",IF(AND(F361=LEGENDA!$A$105,H361="",E361=LEGENDA!$D$35),V361*W361,IF(AND(F361=LEGENDA!$A$105,H361="",E361=LEGENDA!$D$36),V361*W361,IF(AND(F361=LEGENDA!$A$105,H361=""),"BRAK kol.7",IF(AND(F361=LEGENDA!$A$106,H361=""),"BRAK kol.7",IF(AND(F361=LEGENDA!$A$107,H361=""),"BRAK kol.7",IF(AND(F361=LEGENDA!$A$108,H361=""),"BRAK kol.7",IF(AND(F361=LEGENDA!$A$109,H361=""),"BRAK kol.7",IF(AND(U361&gt;0,W361=""),"Brakkol21",IF(OR(T361="Błąd kol. 7",T361="Błąd kol.8"),T361,IF(AND(H361="",I361=""),"BRAKkol7-8",V361*W361)))))))))))))</f>
        <v/>
      </c>
      <c r="Y361" s="523"/>
      <c r="Z361" s="431" t="str">
        <f t="shared" si="172"/>
        <v/>
      </c>
      <c r="AA361" s="524"/>
      <c r="AB361" s="525" t="str">
        <f>IF(OR(Y361="",Z361="",AA361=""),"",IF(AND(E361=LEGENDA!$D$39,H361=""),"BRAK kol.7",IF(AND(F361=LEGENDA!$A$105,H361=""),"BRAK kol.7",IF(AND(F361=LEGENDA!$A$106,H361=""),"BRAK kol.7",IF(AND(F361=LEGENDA!$A$107,H361=""),"BRAK kol.7",IF(AND(F361=LEGENDA!$A$108,H361=""),"BRAK kol.7",IF(AND(F361=LEGENDA!$A$109,H361=""),"BRAK kol.7",Z361*AA361)))))))</f>
        <v/>
      </c>
      <c r="AC361" s="302" t="str">
        <f t="shared" si="193"/>
        <v/>
      </c>
      <c r="AD361" s="143" t="str">
        <f>IFERROR(IF(OR(J361="",AC361=""),"",IF(AND(E361=LEGENDA!$D$39,H361="",I361=""),"BRAK kol.7",AC361*$J361)),"BRAK kol.7")</f>
        <v/>
      </c>
      <c r="AE361" s="527" t="str">
        <f t="shared" si="173"/>
        <v/>
      </c>
      <c r="AF361" s="526" t="str">
        <f t="shared" si="174"/>
        <v/>
      </c>
      <c r="AG361" s="526" t="str">
        <f t="shared" si="175"/>
        <v/>
      </c>
      <c r="AH361" s="526" t="str">
        <f t="shared" si="194"/>
        <v/>
      </c>
      <c r="AI361" s="528"/>
      <c r="AJ361" s="529"/>
      <c r="AK361" s="286" t="str">
        <f t="shared" si="195"/>
        <v/>
      </c>
      <c r="AL361" s="287" t="str">
        <f t="shared" si="176"/>
        <v/>
      </c>
      <c r="AM361" s="287" t="str">
        <f t="shared" si="177"/>
        <v/>
      </c>
      <c r="AN361" s="530" t="str">
        <f>IF('ZASOBY N'!BD358="","",'ZASOBY N'!BD358)</f>
        <v/>
      </c>
      <c r="AO361" s="531"/>
      <c r="AP361" s="333">
        <f t="shared" si="196"/>
        <v>0</v>
      </c>
      <c r="AQ361" s="333">
        <f t="shared" si="199"/>
        <v>0</v>
      </c>
      <c r="AR361" s="333">
        <f t="shared" si="199"/>
        <v>0</v>
      </c>
      <c r="AS361" s="333">
        <f t="shared" si="197"/>
        <v>0</v>
      </c>
      <c r="AT361" s="333">
        <f t="shared" si="178"/>
        <v>0</v>
      </c>
      <c r="AU361" s="333">
        <f t="shared" si="198"/>
        <v>0</v>
      </c>
      <c r="AV361" s="532" t="str">
        <f>IF(BJ361=0,"",NN!BJ361)</f>
        <v/>
      </c>
      <c r="AW361" s="460" t="str">
        <f>IF('UPR BILANS N'!W359="","",'UPR BILANS N'!W359)</f>
        <v/>
      </c>
      <c r="AX361" s="533" t="str">
        <f t="shared" si="179"/>
        <v/>
      </c>
      <c r="AY361" s="533"/>
      <c r="AZ361" s="533"/>
      <c r="BA361" s="533"/>
      <c r="BB361" s="533"/>
      <c r="BC361" s="533"/>
      <c r="BD361" s="533"/>
      <c r="BE361" s="533"/>
      <c r="BF361" s="533"/>
      <c r="BG361" s="533"/>
      <c r="BH361" s="533"/>
      <c r="BI361" s="533"/>
      <c r="BJ361" s="414">
        <f>IFERROR(IF(AND(BL361=1,BM361=1,SUMIF($C361:$C$525,$C361,$AH361:$AH$525)=$BN361),$BN361,IF($BO361&gt;0,$BO361,IF(AND(B361=B362,C361=C362,D361=D362,J361=J362),AH361+AH362,IF(AND(COUNTIF($C$13:$C360,$C361)&gt;=1,COUNTIF($D$13:$D360,$D361)&gt;=1),0,IF(AND(SUMIF($B361:$B$525,$B361,$AH361:$AH$525)&gt;$AH361,SUMIF($C361:$C$525,$C361,$AH361:$AH$525)&gt;$AH361,SUMIF($D361:$D$525,$D361,$AH361:$AH$525)&gt;$AH361),SUMIF($C361:$C$525,$C361,$BN361:$BN$525),0))))),0)</f>
        <v>0</v>
      </c>
      <c r="BK361" s="534"/>
      <c r="BL361" s="535">
        <f>COUNTIFS('ZASOBY N'!$B358:$B$525,'ZASOBY N'!$B358,'ZASOBY N'!$C358:'ZASOBY N'!$C$525,'ZASOBY N'!$C358,'ZASOBY N'!$D358:'ZASOBY N'!$D$525,'ZASOBY N'!$D358,'ZASOBY N'!$H358:'ZASOBY N'!$H$525,'ZASOBY N'!$H358 )</f>
        <v>0</v>
      </c>
      <c r="BM361" s="536">
        <f>COUNTIFS('ZASOBY N'!$B$10:$B358,'ZASOBY N'!$B358,'ZASOBY N'!$C$10:'ZASOBY N'!$C358,'ZASOBY N'!$C358,'ZASOBY N'!$D$10:'ZASOBY N'!$D358,'ZASOBY N'!$D358,'ZASOBY N'!$H$10:'ZASOBY N'!$H358,'ZASOBY N'!$H358 )</f>
        <v>0</v>
      </c>
      <c r="BN361" s="537">
        <f t="shared" si="180"/>
        <v>0</v>
      </c>
      <c r="BO361" s="538">
        <f t="shared" si="181"/>
        <v>0</v>
      </c>
      <c r="BP361" s="533"/>
      <c r="BQ361" s="533"/>
      <c r="BR361" s="533"/>
      <c r="BS361" s="533"/>
      <c r="BT361" s="533"/>
      <c r="BU361" s="533"/>
      <c r="BV361" s="533"/>
      <c r="BW361" s="539" t="str">
        <f t="shared" si="182"/>
        <v/>
      </c>
      <c r="BX361" s="439" t="str">
        <f>IF(E361=0,"",NN!E361)</f>
        <v/>
      </c>
      <c r="BY361" s="396" t="str">
        <f>IF(A361="","",NN!A361)</f>
        <v/>
      </c>
      <c r="BZ361" s="428" t="str">
        <f>IF(OR(E361=LEGENDA!$D$30,E361=LEGENDA!$D$31,E361=LEGENDA!$D$32,E361=LEGENDA!$D$33,E361=LEGENDA!$D$34,E361=LEGENDA!$D$35,E361=LEGENDA!$D$36,E361=LEGENDA!$D$37),AV361,"")</f>
        <v/>
      </c>
      <c r="CA361" s="428" t="str">
        <f>IF(OR(E361=LEGENDA!$D$30,E361=LEGENDA!$D$31,E361=LEGENDA!$D$32,E361=LEGENDA!$D$33,E361=LEGENDA!$D$34,E361=LEGENDA!$D$35,E361=LEGENDA!$D$36,E361=LEGENDA!$D$37),AG361,"")</f>
        <v/>
      </c>
      <c r="CB361" s="397" t="str">
        <f t="shared" si="183"/>
        <v/>
      </c>
      <c r="CC361" s="397" t="str">
        <f t="shared" si="184"/>
        <v/>
      </c>
      <c r="CD361" s="397" t="str">
        <f t="shared" si="185"/>
        <v/>
      </c>
      <c r="CE361" s="397" t="str">
        <f t="shared" si="186"/>
        <v/>
      </c>
      <c r="CF361" s="397" t="str">
        <f t="shared" si="187"/>
        <v/>
      </c>
      <c r="CG361" s="397" t="str">
        <f t="shared" si="188"/>
        <v/>
      </c>
      <c r="CH361" s="397" t="str">
        <f>IF(OR(E361=LEGENDA!$D$28,E361=LEGENDA!$D$29,E361=LEGENDA!$D$30,E361=LEGENDA!$D$31,E361=LEGENDA!$D$32,E361=LEGENDA!$D$33,E361=LEGENDA!$D$34,E361=LEGENDA!$D$35,E361=LEGENDA!$D$36,E361=LEGENDA!$D$39),1,"")</f>
        <v/>
      </c>
      <c r="CI361" s="397" t="str">
        <f t="shared" si="189"/>
        <v/>
      </c>
      <c r="CJ361" s="397" t="str">
        <f t="shared" si="190"/>
        <v/>
      </c>
    </row>
    <row r="362" spans="1:88" s="50" customFormat="1" ht="16.2" customHeight="1" thickBot="1" x14ac:dyDescent="0.3">
      <c r="A362" s="514" t="str">
        <f>IF('ZASOBY N'!A359="","",'ZASOBY N'!A359)</f>
        <v/>
      </c>
      <c r="B362" s="515" t="str">
        <f>IF('ZASOBY N'!B359="","",'ZASOBY N'!B359)</f>
        <v/>
      </c>
      <c r="C362" s="515" t="str">
        <f>IF('ZASOBY N'!C359="","",'ZASOBY N'!C359)</f>
        <v/>
      </c>
      <c r="D362" s="516" t="str">
        <f>IF('ZASOBY N'!D359="","",'ZASOBY N'!D359)</f>
        <v/>
      </c>
      <c r="E362" s="404"/>
      <c r="F362" s="517"/>
      <c r="G362" s="518"/>
      <c r="H362" s="301"/>
      <c r="I362" s="301"/>
      <c r="J362" s="147" t="str">
        <f>IF('ZASOBY N'!$F359="","",'ZASOBY N'!$F359)</f>
        <v/>
      </c>
      <c r="K362" s="519"/>
      <c r="L362" s="520" t="str">
        <f t="shared" si="168"/>
        <v/>
      </c>
      <c r="M362" s="521"/>
      <c r="N362" s="521"/>
      <c r="O362" s="140" t="str">
        <f>IF(L362="","",IF(OR(E362=LEGENDA!$D$28,E362=LEGENDA!$D$29,E362=LEGENDA!$D$31,E362=LEGENDA!$D$38),0.15,0))</f>
        <v/>
      </c>
      <c r="P362" s="140" t="str">
        <f>IF(L362="","",IF(AND(E362=LEGENDA!$D$39,H362=""),"BRAK kol.7",IF(AND(F362=LEGENDA!$A$105,H362=""),"BRAK kol.7",IF(AND(F362=LEGENDA!$A$106,H362=""),"BRAK kol.7",IF(AND(F362=LEGENDA!$A$107,H362=""),"BRAK kol.7",IF(AND(F362=LEGENDA!$A$108,H362=""),"BRAK kol.7",IF(AND(F362=LEGENDA!$A$109,H362=""),"BRAK kol.7",L362*O362)))))))</f>
        <v/>
      </c>
      <c r="Q362" s="141" t="str">
        <f t="shared" si="191"/>
        <v/>
      </c>
      <c r="R362" s="142" t="str">
        <f t="shared" si="169"/>
        <v/>
      </c>
      <c r="S362" s="522" t="str">
        <f t="shared" si="170"/>
        <v/>
      </c>
      <c r="T362" s="431" t="str">
        <f t="shared" si="192"/>
        <v/>
      </c>
      <c r="U362" s="523"/>
      <c r="V362" s="431" t="str">
        <f t="shared" si="171"/>
        <v/>
      </c>
      <c r="W362" s="524"/>
      <c r="X362" s="302" t="str">
        <f>IF(U362="","",IF(AND(V362="",W362=""),"",IF(AND(E362=LEGENDA!$D$39,H362=""),"BRAK kol.7",IF(AND(F362=LEGENDA!$A$105,H362="",E362=LEGENDA!$D$35),V362*W362,IF(AND(F362=LEGENDA!$A$105,H362="",E362=LEGENDA!$D$36),V362*W362,IF(AND(F362=LEGENDA!$A$105,H362=""),"BRAK kol.7",IF(AND(F362=LEGENDA!$A$106,H362=""),"BRAK kol.7",IF(AND(F362=LEGENDA!$A$107,H362=""),"BRAK kol.7",IF(AND(F362=LEGENDA!$A$108,H362=""),"BRAK kol.7",IF(AND(F362=LEGENDA!$A$109,H362=""),"BRAK kol.7",IF(AND(U362&gt;0,W362=""),"Brakkol21",IF(OR(T362="Błąd kol. 7",T362="Błąd kol.8"),T362,IF(AND(H362="",I362=""),"BRAKkol7-8",V362*W362)))))))))))))</f>
        <v/>
      </c>
      <c r="Y362" s="523"/>
      <c r="Z362" s="431" t="str">
        <f t="shared" si="172"/>
        <v/>
      </c>
      <c r="AA362" s="524"/>
      <c r="AB362" s="525" t="str">
        <f>IF(OR(Y362="",Z362="",AA362=""),"",IF(AND(E362=LEGENDA!$D$39,H362=""),"BRAK kol.7",IF(AND(F362=LEGENDA!$A$105,H362=""),"BRAK kol.7",IF(AND(F362=LEGENDA!$A$106,H362=""),"BRAK kol.7",IF(AND(F362=LEGENDA!$A$107,H362=""),"BRAK kol.7",IF(AND(F362=LEGENDA!$A$108,H362=""),"BRAK kol.7",IF(AND(F362=LEGENDA!$A$109,H362=""),"BRAK kol.7",Z362*AA362)))))))</f>
        <v/>
      </c>
      <c r="AC362" s="302" t="str">
        <f t="shared" si="193"/>
        <v/>
      </c>
      <c r="AD362" s="143" t="str">
        <f>IFERROR(IF(OR(J362="",AC362=""),"",IF(AND(E362=LEGENDA!$D$39,H362="",I362=""),"BRAK kol.7",AC362*$J362)),"BRAK kol.7")</f>
        <v/>
      </c>
      <c r="AE362" s="527" t="str">
        <f t="shared" si="173"/>
        <v/>
      </c>
      <c r="AF362" s="526" t="str">
        <f t="shared" si="174"/>
        <v/>
      </c>
      <c r="AG362" s="526" t="str">
        <f t="shared" si="175"/>
        <v/>
      </c>
      <c r="AH362" s="526" t="str">
        <f t="shared" si="194"/>
        <v/>
      </c>
      <c r="AI362" s="528"/>
      <c r="AJ362" s="529"/>
      <c r="AK362" s="286" t="str">
        <f t="shared" si="195"/>
        <v/>
      </c>
      <c r="AL362" s="287" t="str">
        <f t="shared" si="176"/>
        <v/>
      </c>
      <c r="AM362" s="287" t="str">
        <f t="shared" si="177"/>
        <v/>
      </c>
      <c r="AN362" s="530" t="str">
        <f>IF('ZASOBY N'!BD359="","",'ZASOBY N'!BD359)</f>
        <v/>
      </c>
      <c r="AO362" s="531"/>
      <c r="AP362" s="333">
        <f t="shared" si="196"/>
        <v>0</v>
      </c>
      <c r="AQ362" s="333">
        <f t="shared" si="199"/>
        <v>0</v>
      </c>
      <c r="AR362" s="333">
        <f t="shared" si="199"/>
        <v>0</v>
      </c>
      <c r="AS362" s="333">
        <f t="shared" si="197"/>
        <v>0</v>
      </c>
      <c r="AT362" s="333">
        <f t="shared" si="178"/>
        <v>0</v>
      </c>
      <c r="AU362" s="333">
        <f t="shared" si="198"/>
        <v>0</v>
      </c>
      <c r="AV362" s="532" t="str">
        <f>IF(BJ362=0,"",NN!BJ362)</f>
        <v/>
      </c>
      <c r="AW362" s="460" t="str">
        <f>IF('UPR BILANS N'!W360="","",'UPR BILANS N'!W360)</f>
        <v/>
      </c>
      <c r="AX362" s="533" t="str">
        <f t="shared" si="179"/>
        <v/>
      </c>
      <c r="AY362" s="533"/>
      <c r="AZ362" s="533"/>
      <c r="BA362" s="533"/>
      <c r="BB362" s="533"/>
      <c r="BC362" s="533"/>
      <c r="BD362" s="533"/>
      <c r="BE362" s="533"/>
      <c r="BF362" s="533"/>
      <c r="BG362" s="533"/>
      <c r="BH362" s="533"/>
      <c r="BI362" s="533"/>
      <c r="BJ362" s="414">
        <f>IFERROR(IF(AND(BL362=1,BM362=1,SUMIF($C362:$C$525,$C362,$AH362:$AH$525)=$BN362),$BN362,IF($BO362&gt;0,$BO362,IF(AND(B362=B363,C362=C363,D362=D363,J362=J363),AH362+AH363,IF(AND(COUNTIF($C$13:$C361,$C362)&gt;=1,COUNTIF($D$13:$D361,$D362)&gt;=1),0,IF(AND(SUMIF($B362:$B$525,$B362,$AH362:$AH$525)&gt;$AH362,SUMIF($C362:$C$525,$C362,$AH362:$AH$525)&gt;$AH362,SUMIF($D362:$D$525,$D362,$AH362:$AH$525)&gt;$AH362),SUMIF($C362:$C$525,$C362,$BN362:$BN$525),0))))),0)</f>
        <v>0</v>
      </c>
      <c r="BK362" s="534"/>
      <c r="BL362" s="535">
        <f>COUNTIFS('ZASOBY N'!$B359:$B$525,'ZASOBY N'!$B359,'ZASOBY N'!$C359:'ZASOBY N'!$C$525,'ZASOBY N'!$C359,'ZASOBY N'!$D359:'ZASOBY N'!$D$525,'ZASOBY N'!$D359,'ZASOBY N'!$H359:'ZASOBY N'!$H$525,'ZASOBY N'!$H359 )</f>
        <v>0</v>
      </c>
      <c r="BM362" s="536">
        <f>COUNTIFS('ZASOBY N'!$B$10:$B359,'ZASOBY N'!$B359,'ZASOBY N'!$C$10:'ZASOBY N'!$C359,'ZASOBY N'!$C359,'ZASOBY N'!$D$10:'ZASOBY N'!$D359,'ZASOBY N'!$D359,'ZASOBY N'!$H$10:'ZASOBY N'!$H359,'ZASOBY N'!$H359 )</f>
        <v>0</v>
      </c>
      <c r="BN362" s="537">
        <f t="shared" si="180"/>
        <v>0</v>
      </c>
      <c r="BO362" s="538">
        <f t="shared" si="181"/>
        <v>0</v>
      </c>
      <c r="BP362" s="533"/>
      <c r="BQ362" s="533"/>
      <c r="BR362" s="533"/>
      <c r="BS362" s="533"/>
      <c r="BT362" s="533"/>
      <c r="BU362" s="533"/>
      <c r="BV362" s="533"/>
      <c r="BW362" s="539" t="str">
        <f t="shared" si="182"/>
        <v/>
      </c>
      <c r="BX362" s="439" t="str">
        <f>IF(E362=0,"",NN!E362)</f>
        <v/>
      </c>
      <c r="BY362" s="396" t="str">
        <f>IF(A362="","",NN!A362)</f>
        <v/>
      </c>
      <c r="BZ362" s="428" t="str">
        <f>IF(OR(E362=LEGENDA!$D$30,E362=LEGENDA!$D$31,E362=LEGENDA!$D$32,E362=LEGENDA!$D$33,E362=LEGENDA!$D$34,E362=LEGENDA!$D$35,E362=LEGENDA!$D$36,E362=LEGENDA!$D$37),AV362,"")</f>
        <v/>
      </c>
      <c r="CA362" s="428" t="str">
        <f>IF(OR(E362=LEGENDA!$D$30,E362=LEGENDA!$D$31,E362=LEGENDA!$D$32,E362=LEGENDA!$D$33,E362=LEGENDA!$D$34,E362=LEGENDA!$D$35,E362=LEGENDA!$D$36,E362=LEGENDA!$D$37),AG362,"")</f>
        <v/>
      </c>
      <c r="CB362" s="397" t="str">
        <f t="shared" si="183"/>
        <v/>
      </c>
      <c r="CC362" s="397" t="str">
        <f t="shared" si="184"/>
        <v/>
      </c>
      <c r="CD362" s="397" t="str">
        <f t="shared" si="185"/>
        <v/>
      </c>
      <c r="CE362" s="397" t="str">
        <f t="shared" si="186"/>
        <v/>
      </c>
      <c r="CF362" s="397" t="str">
        <f t="shared" si="187"/>
        <v/>
      </c>
      <c r="CG362" s="397" t="str">
        <f t="shared" si="188"/>
        <v/>
      </c>
      <c r="CH362" s="397" t="str">
        <f>IF(OR(E362=LEGENDA!$D$28,E362=LEGENDA!$D$29,E362=LEGENDA!$D$30,E362=LEGENDA!$D$31,E362=LEGENDA!$D$32,E362=LEGENDA!$D$33,E362=LEGENDA!$D$34,E362=LEGENDA!$D$35,E362=LEGENDA!$D$36,E362=LEGENDA!$D$39),1,"")</f>
        <v/>
      </c>
      <c r="CI362" s="397" t="str">
        <f t="shared" si="189"/>
        <v/>
      </c>
      <c r="CJ362" s="397" t="str">
        <f t="shared" si="190"/>
        <v/>
      </c>
    </row>
    <row r="363" spans="1:88" s="50" customFormat="1" ht="16.2" customHeight="1" thickBot="1" x14ac:dyDescent="0.3">
      <c r="A363" s="514" t="str">
        <f>IF('ZASOBY N'!A360="","",'ZASOBY N'!A360)</f>
        <v/>
      </c>
      <c r="B363" s="515" t="str">
        <f>IF('ZASOBY N'!B360="","",'ZASOBY N'!B360)</f>
        <v/>
      </c>
      <c r="C363" s="515" t="str">
        <f>IF('ZASOBY N'!C360="","",'ZASOBY N'!C360)</f>
        <v/>
      </c>
      <c r="D363" s="516" t="str">
        <f>IF('ZASOBY N'!D360="","",'ZASOBY N'!D360)</f>
        <v/>
      </c>
      <c r="E363" s="404"/>
      <c r="F363" s="517"/>
      <c r="G363" s="518"/>
      <c r="H363" s="301"/>
      <c r="I363" s="301"/>
      <c r="J363" s="147" t="str">
        <f>IF('ZASOBY N'!$F360="","",'ZASOBY N'!$F360)</f>
        <v/>
      </c>
      <c r="K363" s="519"/>
      <c r="L363" s="520" t="str">
        <f t="shared" si="168"/>
        <v/>
      </c>
      <c r="M363" s="521"/>
      <c r="N363" s="521"/>
      <c r="O363" s="140" t="str">
        <f>IF(L363="","",IF(OR(E363=LEGENDA!$D$28,E363=LEGENDA!$D$29,E363=LEGENDA!$D$31,E363=LEGENDA!$D$38),0.15,0))</f>
        <v/>
      </c>
      <c r="P363" s="140" t="str">
        <f>IF(L363="","",IF(AND(E363=LEGENDA!$D$39,H363=""),"BRAK kol.7",IF(AND(F363=LEGENDA!$A$105,H363=""),"BRAK kol.7",IF(AND(F363=LEGENDA!$A$106,H363=""),"BRAK kol.7",IF(AND(F363=LEGENDA!$A$107,H363=""),"BRAK kol.7",IF(AND(F363=LEGENDA!$A$108,H363=""),"BRAK kol.7",IF(AND(F363=LEGENDA!$A$109,H363=""),"BRAK kol.7",L363*O363)))))))</f>
        <v/>
      </c>
      <c r="Q363" s="141" t="str">
        <f t="shared" si="191"/>
        <v/>
      </c>
      <c r="R363" s="142" t="str">
        <f t="shared" si="169"/>
        <v/>
      </c>
      <c r="S363" s="522" t="str">
        <f t="shared" si="170"/>
        <v/>
      </c>
      <c r="T363" s="431" t="str">
        <f t="shared" si="192"/>
        <v/>
      </c>
      <c r="U363" s="523"/>
      <c r="V363" s="431" t="str">
        <f t="shared" si="171"/>
        <v/>
      </c>
      <c r="W363" s="524"/>
      <c r="X363" s="302" t="str">
        <f>IF(U363="","",IF(AND(V363="",W363=""),"",IF(AND(E363=LEGENDA!$D$39,H363=""),"BRAK kol.7",IF(AND(F363=LEGENDA!$A$105,H363="",E363=LEGENDA!$D$35),V363*W363,IF(AND(F363=LEGENDA!$A$105,H363="",E363=LEGENDA!$D$36),V363*W363,IF(AND(F363=LEGENDA!$A$105,H363=""),"BRAK kol.7",IF(AND(F363=LEGENDA!$A$106,H363=""),"BRAK kol.7",IF(AND(F363=LEGENDA!$A$107,H363=""),"BRAK kol.7",IF(AND(F363=LEGENDA!$A$108,H363=""),"BRAK kol.7",IF(AND(F363=LEGENDA!$A$109,H363=""),"BRAK kol.7",IF(AND(U363&gt;0,W363=""),"Brakkol21",IF(OR(T363="Błąd kol. 7",T363="Błąd kol.8"),T363,IF(AND(H363="",I363=""),"BRAKkol7-8",V363*W363)))))))))))))</f>
        <v/>
      </c>
      <c r="Y363" s="523"/>
      <c r="Z363" s="431" t="str">
        <f t="shared" si="172"/>
        <v/>
      </c>
      <c r="AA363" s="524"/>
      <c r="AB363" s="525" t="str">
        <f>IF(OR(Y363="",Z363="",AA363=""),"",IF(AND(E363=LEGENDA!$D$39,H363=""),"BRAK kol.7",IF(AND(F363=LEGENDA!$A$105,H363=""),"BRAK kol.7",IF(AND(F363=LEGENDA!$A$106,H363=""),"BRAK kol.7",IF(AND(F363=LEGENDA!$A$107,H363=""),"BRAK kol.7",IF(AND(F363=LEGENDA!$A$108,H363=""),"BRAK kol.7",IF(AND(F363=LEGENDA!$A$109,H363=""),"BRAK kol.7",Z363*AA363)))))))</f>
        <v/>
      </c>
      <c r="AC363" s="302" t="str">
        <f t="shared" si="193"/>
        <v/>
      </c>
      <c r="AD363" s="143" t="str">
        <f>IFERROR(IF(OR(J363="",AC363=""),"",IF(AND(E363=LEGENDA!$D$39,H363="",I363=""),"BRAK kol.7",AC363*$J363)),"BRAK kol.7")</f>
        <v/>
      </c>
      <c r="AE363" s="527" t="str">
        <f t="shared" si="173"/>
        <v/>
      </c>
      <c r="AF363" s="526" t="str">
        <f t="shared" si="174"/>
        <v/>
      </c>
      <c r="AG363" s="526" t="str">
        <f t="shared" si="175"/>
        <v/>
      </c>
      <c r="AH363" s="526" t="str">
        <f t="shared" si="194"/>
        <v/>
      </c>
      <c r="AI363" s="528"/>
      <c r="AJ363" s="529"/>
      <c r="AK363" s="286" t="str">
        <f t="shared" si="195"/>
        <v/>
      </c>
      <c r="AL363" s="287" t="str">
        <f t="shared" si="176"/>
        <v/>
      </c>
      <c r="AM363" s="287" t="str">
        <f t="shared" si="177"/>
        <v/>
      </c>
      <c r="AN363" s="530" t="str">
        <f>IF('ZASOBY N'!BD360="","",'ZASOBY N'!BD360)</f>
        <v/>
      </c>
      <c r="AO363" s="531"/>
      <c r="AP363" s="333">
        <f t="shared" si="196"/>
        <v>0</v>
      </c>
      <c r="AQ363" s="333">
        <f t="shared" si="199"/>
        <v>0</v>
      </c>
      <c r="AR363" s="333">
        <f t="shared" si="199"/>
        <v>0</v>
      </c>
      <c r="AS363" s="333">
        <f t="shared" si="197"/>
        <v>0</v>
      </c>
      <c r="AT363" s="333">
        <f t="shared" si="178"/>
        <v>0</v>
      </c>
      <c r="AU363" s="333">
        <f t="shared" si="198"/>
        <v>0</v>
      </c>
      <c r="AV363" s="532" t="str">
        <f>IF(BJ363=0,"",NN!BJ363)</f>
        <v/>
      </c>
      <c r="AW363" s="460" t="str">
        <f>IF('UPR BILANS N'!W361="","",'UPR BILANS N'!W361)</f>
        <v/>
      </c>
      <c r="AX363" s="533" t="str">
        <f t="shared" si="179"/>
        <v/>
      </c>
      <c r="AY363" s="533"/>
      <c r="AZ363" s="533"/>
      <c r="BA363" s="533"/>
      <c r="BB363" s="533"/>
      <c r="BC363" s="533"/>
      <c r="BD363" s="533"/>
      <c r="BE363" s="533"/>
      <c r="BF363" s="533"/>
      <c r="BG363" s="533"/>
      <c r="BH363" s="533"/>
      <c r="BI363" s="533"/>
      <c r="BJ363" s="414">
        <f>IFERROR(IF(AND(BL363=1,BM363=1,SUMIF($C363:$C$525,$C363,$AH363:$AH$525)=$BN363),$BN363,IF($BO363&gt;0,$BO363,IF(AND(B363=B364,C363=C364,D363=D364,J363=J364),AH363+AH364,IF(AND(COUNTIF($C$13:$C362,$C363)&gt;=1,COUNTIF($D$13:$D362,$D363)&gt;=1),0,IF(AND(SUMIF($B363:$B$525,$B363,$AH363:$AH$525)&gt;$AH363,SUMIF($C363:$C$525,$C363,$AH363:$AH$525)&gt;$AH363,SUMIF($D363:$D$525,$D363,$AH363:$AH$525)&gt;$AH363),SUMIF($C363:$C$525,$C363,$BN363:$BN$525),0))))),0)</f>
        <v>0</v>
      </c>
      <c r="BK363" s="534"/>
      <c r="BL363" s="535">
        <f>COUNTIFS('ZASOBY N'!$B360:$B$525,'ZASOBY N'!$B360,'ZASOBY N'!$C360:'ZASOBY N'!$C$525,'ZASOBY N'!$C360,'ZASOBY N'!$D360:'ZASOBY N'!$D$525,'ZASOBY N'!$D360,'ZASOBY N'!$H360:'ZASOBY N'!$H$525,'ZASOBY N'!$H360 )</f>
        <v>0</v>
      </c>
      <c r="BM363" s="536">
        <f>COUNTIFS('ZASOBY N'!$B$10:$B360,'ZASOBY N'!$B360,'ZASOBY N'!$C$10:'ZASOBY N'!$C360,'ZASOBY N'!$C360,'ZASOBY N'!$D$10:'ZASOBY N'!$D360,'ZASOBY N'!$D360,'ZASOBY N'!$H$10:'ZASOBY N'!$H360,'ZASOBY N'!$H360 )</f>
        <v>0</v>
      </c>
      <c r="BN363" s="537">
        <f t="shared" si="180"/>
        <v>0</v>
      </c>
      <c r="BO363" s="538">
        <f t="shared" si="181"/>
        <v>0</v>
      </c>
      <c r="BP363" s="533"/>
      <c r="BQ363" s="533"/>
      <c r="BR363" s="533"/>
      <c r="BS363" s="533"/>
      <c r="BT363" s="533"/>
      <c r="BU363" s="533"/>
      <c r="BV363" s="533"/>
      <c r="BW363" s="539" t="str">
        <f t="shared" si="182"/>
        <v/>
      </c>
      <c r="BX363" s="439" t="str">
        <f>IF(E363=0,"",NN!E363)</f>
        <v/>
      </c>
      <c r="BY363" s="396" t="str">
        <f>IF(A363="","",NN!A363)</f>
        <v/>
      </c>
      <c r="BZ363" s="428" t="str">
        <f>IF(OR(E363=LEGENDA!$D$30,E363=LEGENDA!$D$31,E363=LEGENDA!$D$32,E363=LEGENDA!$D$33,E363=LEGENDA!$D$34,E363=LEGENDA!$D$35,E363=LEGENDA!$D$36,E363=LEGENDA!$D$37),AV363,"")</f>
        <v/>
      </c>
      <c r="CA363" s="428" t="str">
        <f>IF(OR(E363=LEGENDA!$D$30,E363=LEGENDA!$D$31,E363=LEGENDA!$D$32,E363=LEGENDA!$D$33,E363=LEGENDA!$D$34,E363=LEGENDA!$D$35,E363=LEGENDA!$D$36,E363=LEGENDA!$D$37),AG363,"")</f>
        <v/>
      </c>
      <c r="CB363" s="397" t="str">
        <f t="shared" si="183"/>
        <v/>
      </c>
      <c r="CC363" s="397" t="str">
        <f t="shared" si="184"/>
        <v/>
      </c>
      <c r="CD363" s="397" t="str">
        <f t="shared" si="185"/>
        <v/>
      </c>
      <c r="CE363" s="397" t="str">
        <f t="shared" si="186"/>
        <v/>
      </c>
      <c r="CF363" s="397" t="str">
        <f t="shared" si="187"/>
        <v/>
      </c>
      <c r="CG363" s="397" t="str">
        <f t="shared" si="188"/>
        <v/>
      </c>
      <c r="CH363" s="397" t="str">
        <f>IF(OR(E363=LEGENDA!$D$28,E363=LEGENDA!$D$29,E363=LEGENDA!$D$30,E363=LEGENDA!$D$31,E363=LEGENDA!$D$32,E363=LEGENDA!$D$33,E363=LEGENDA!$D$34,E363=LEGENDA!$D$35,E363=LEGENDA!$D$36,E363=LEGENDA!$D$39),1,"")</f>
        <v/>
      </c>
      <c r="CI363" s="397" t="str">
        <f t="shared" si="189"/>
        <v/>
      </c>
      <c r="CJ363" s="397" t="str">
        <f t="shared" si="190"/>
        <v/>
      </c>
    </row>
    <row r="364" spans="1:88" s="50" customFormat="1" ht="16.2" customHeight="1" thickBot="1" x14ac:dyDescent="0.3">
      <c r="A364" s="514" t="str">
        <f>IF('ZASOBY N'!A361="","",'ZASOBY N'!A361)</f>
        <v/>
      </c>
      <c r="B364" s="515" t="str">
        <f>IF('ZASOBY N'!B361="","",'ZASOBY N'!B361)</f>
        <v/>
      </c>
      <c r="C364" s="515" t="str">
        <f>IF('ZASOBY N'!C361="","",'ZASOBY N'!C361)</f>
        <v/>
      </c>
      <c r="D364" s="516" t="str">
        <f>IF('ZASOBY N'!D361="","",'ZASOBY N'!D361)</f>
        <v/>
      </c>
      <c r="E364" s="404"/>
      <c r="F364" s="517"/>
      <c r="G364" s="518"/>
      <c r="H364" s="301"/>
      <c r="I364" s="301"/>
      <c r="J364" s="147" t="str">
        <f>IF('ZASOBY N'!$F361="","",'ZASOBY N'!$F361)</f>
        <v/>
      </c>
      <c r="K364" s="519"/>
      <c r="L364" s="520" t="str">
        <f t="shared" si="168"/>
        <v/>
      </c>
      <c r="M364" s="521"/>
      <c r="N364" s="521"/>
      <c r="O364" s="140" t="str">
        <f>IF(L364="","",IF(OR(E364=LEGENDA!$D$28,E364=LEGENDA!$D$29,E364=LEGENDA!$D$31,E364=LEGENDA!$D$38),0.15,0))</f>
        <v/>
      </c>
      <c r="P364" s="140" t="str">
        <f>IF(L364="","",IF(AND(E364=LEGENDA!$D$39,H364=""),"BRAK kol.7",IF(AND(F364=LEGENDA!$A$105,H364=""),"BRAK kol.7",IF(AND(F364=LEGENDA!$A$106,H364=""),"BRAK kol.7",IF(AND(F364=LEGENDA!$A$107,H364=""),"BRAK kol.7",IF(AND(F364=LEGENDA!$A$108,H364=""),"BRAK kol.7",IF(AND(F364=LEGENDA!$A$109,H364=""),"BRAK kol.7",L364*O364)))))))</f>
        <v/>
      </c>
      <c r="Q364" s="141" t="str">
        <f t="shared" si="191"/>
        <v/>
      </c>
      <c r="R364" s="142" t="str">
        <f t="shared" si="169"/>
        <v/>
      </c>
      <c r="S364" s="522" t="str">
        <f t="shared" si="170"/>
        <v/>
      </c>
      <c r="T364" s="431" t="str">
        <f t="shared" si="192"/>
        <v/>
      </c>
      <c r="U364" s="523"/>
      <c r="V364" s="431" t="str">
        <f t="shared" si="171"/>
        <v/>
      </c>
      <c r="W364" s="524"/>
      <c r="X364" s="302" t="str">
        <f>IF(U364="","",IF(AND(V364="",W364=""),"",IF(AND(E364=LEGENDA!$D$39,H364=""),"BRAK kol.7",IF(AND(F364=LEGENDA!$A$105,H364="",E364=LEGENDA!$D$35),V364*W364,IF(AND(F364=LEGENDA!$A$105,H364="",E364=LEGENDA!$D$36),V364*W364,IF(AND(F364=LEGENDA!$A$105,H364=""),"BRAK kol.7",IF(AND(F364=LEGENDA!$A$106,H364=""),"BRAK kol.7",IF(AND(F364=LEGENDA!$A$107,H364=""),"BRAK kol.7",IF(AND(F364=LEGENDA!$A$108,H364=""),"BRAK kol.7",IF(AND(F364=LEGENDA!$A$109,H364=""),"BRAK kol.7",IF(AND(U364&gt;0,W364=""),"Brakkol21",IF(OR(T364="Błąd kol. 7",T364="Błąd kol.8"),T364,IF(AND(H364="",I364=""),"BRAKkol7-8",V364*W364)))))))))))))</f>
        <v/>
      </c>
      <c r="Y364" s="523"/>
      <c r="Z364" s="431" t="str">
        <f t="shared" si="172"/>
        <v/>
      </c>
      <c r="AA364" s="524"/>
      <c r="AB364" s="525" t="str">
        <f>IF(OR(Y364="",Z364="",AA364=""),"",IF(AND(E364=LEGENDA!$D$39,H364=""),"BRAK kol.7",IF(AND(F364=LEGENDA!$A$105,H364=""),"BRAK kol.7",IF(AND(F364=LEGENDA!$A$106,H364=""),"BRAK kol.7",IF(AND(F364=LEGENDA!$A$107,H364=""),"BRAK kol.7",IF(AND(F364=LEGENDA!$A$108,H364=""),"BRAK kol.7",IF(AND(F364=LEGENDA!$A$109,H364=""),"BRAK kol.7",Z364*AA364)))))))</f>
        <v/>
      </c>
      <c r="AC364" s="302" t="str">
        <f t="shared" si="193"/>
        <v/>
      </c>
      <c r="AD364" s="143" t="str">
        <f>IFERROR(IF(OR(J364="",AC364=""),"",IF(AND(E364=LEGENDA!$D$39,H364="",I364=""),"BRAK kol.7",AC364*$J364)),"BRAK kol.7")</f>
        <v/>
      </c>
      <c r="AE364" s="527" t="str">
        <f t="shared" si="173"/>
        <v/>
      </c>
      <c r="AF364" s="526" t="str">
        <f t="shared" si="174"/>
        <v/>
      </c>
      <c r="AG364" s="526" t="str">
        <f t="shared" si="175"/>
        <v/>
      </c>
      <c r="AH364" s="526" t="str">
        <f t="shared" si="194"/>
        <v/>
      </c>
      <c r="AI364" s="528"/>
      <c r="AJ364" s="529"/>
      <c r="AK364" s="286" t="str">
        <f t="shared" si="195"/>
        <v/>
      </c>
      <c r="AL364" s="287" t="str">
        <f t="shared" si="176"/>
        <v/>
      </c>
      <c r="AM364" s="287" t="str">
        <f t="shared" si="177"/>
        <v/>
      </c>
      <c r="AN364" s="530" t="str">
        <f>IF('ZASOBY N'!BD361="","",'ZASOBY N'!BD361)</f>
        <v/>
      </c>
      <c r="AO364" s="531"/>
      <c r="AP364" s="333">
        <f t="shared" si="196"/>
        <v>0</v>
      </c>
      <c r="AQ364" s="333">
        <f t="shared" si="199"/>
        <v>0</v>
      </c>
      <c r="AR364" s="333">
        <f t="shared" si="199"/>
        <v>0</v>
      </c>
      <c r="AS364" s="333">
        <f t="shared" si="197"/>
        <v>0</v>
      </c>
      <c r="AT364" s="333">
        <f t="shared" ref="AT364:AT427" si="200">IF($E364=AT$6,$AF364,0)</f>
        <v>0</v>
      </c>
      <c r="AU364" s="333">
        <f t="shared" si="198"/>
        <v>0</v>
      </c>
      <c r="AV364" s="532" t="str">
        <f>IF(BJ364=0,"",NN!BJ364)</f>
        <v/>
      </c>
      <c r="AW364" s="460" t="str">
        <f>IF('UPR BILANS N'!W362="","",'UPR BILANS N'!W362)</f>
        <v/>
      </c>
      <c r="AX364" s="533" t="str">
        <f t="shared" si="179"/>
        <v/>
      </c>
      <c r="AY364" s="533"/>
      <c r="AZ364" s="533"/>
      <c r="BA364" s="533"/>
      <c r="BB364" s="533"/>
      <c r="BC364" s="533"/>
      <c r="BD364" s="533"/>
      <c r="BE364" s="533"/>
      <c r="BF364" s="533"/>
      <c r="BG364" s="533"/>
      <c r="BH364" s="533"/>
      <c r="BI364" s="533"/>
      <c r="BJ364" s="414">
        <f>IFERROR(IF(AND(BL364=1,BM364=1,SUMIF($C364:$C$525,$C364,$AH364:$AH$525)=$BN364),$BN364,IF($BO364&gt;0,$BO364,IF(AND(B364=B365,C364=C365,D364=D365,J364=J365),AH364+AH365,IF(AND(COUNTIF($C$13:$C363,$C364)&gt;=1,COUNTIF($D$13:$D363,$D364)&gt;=1),0,IF(AND(SUMIF($B364:$B$525,$B364,$AH364:$AH$525)&gt;$AH364,SUMIF($C364:$C$525,$C364,$AH364:$AH$525)&gt;$AH364,SUMIF($D364:$D$525,$D364,$AH364:$AH$525)&gt;$AH364),SUMIF($C364:$C$525,$C364,$BN364:$BN$525),0))))),0)</f>
        <v>0</v>
      </c>
      <c r="BK364" s="534"/>
      <c r="BL364" s="535">
        <f>COUNTIFS('ZASOBY N'!$B361:$B$525,'ZASOBY N'!$B361,'ZASOBY N'!$C361:'ZASOBY N'!$C$525,'ZASOBY N'!$C361,'ZASOBY N'!$D361:'ZASOBY N'!$D$525,'ZASOBY N'!$D361,'ZASOBY N'!$H361:'ZASOBY N'!$H$525,'ZASOBY N'!$H361 )</f>
        <v>0</v>
      </c>
      <c r="BM364" s="536">
        <f>COUNTIFS('ZASOBY N'!$B$10:$B361,'ZASOBY N'!$B361,'ZASOBY N'!$C$10:'ZASOBY N'!$C361,'ZASOBY N'!$C361,'ZASOBY N'!$D$10:'ZASOBY N'!$D361,'ZASOBY N'!$D361,'ZASOBY N'!$H$10:'ZASOBY N'!$H361,'ZASOBY N'!$H361 )</f>
        <v>0</v>
      </c>
      <c r="BN364" s="537">
        <f t="shared" si="180"/>
        <v>0</v>
      </c>
      <c r="BO364" s="538">
        <f t="shared" si="181"/>
        <v>0</v>
      </c>
      <c r="BP364" s="533"/>
      <c r="BQ364" s="533"/>
      <c r="BR364" s="533"/>
      <c r="BS364" s="533"/>
      <c r="BT364" s="533"/>
      <c r="BU364" s="533"/>
      <c r="BV364" s="533"/>
      <c r="BW364" s="539" t="str">
        <f t="shared" si="182"/>
        <v/>
      </c>
      <c r="BX364" s="439" t="str">
        <f>IF(E364=0,"",NN!E364)</f>
        <v/>
      </c>
      <c r="BY364" s="396" t="str">
        <f>IF(A364="","",NN!A364)</f>
        <v/>
      </c>
      <c r="BZ364" s="428" t="str">
        <f>IF(OR(E364=LEGENDA!$D$30,E364=LEGENDA!$D$31,E364=LEGENDA!$D$32,E364=LEGENDA!$D$33,E364=LEGENDA!$D$34,E364=LEGENDA!$D$35,E364=LEGENDA!$D$36,E364=LEGENDA!$D$37),AV364,"")</f>
        <v/>
      </c>
      <c r="CA364" s="428" t="str">
        <f>IF(OR(E364=LEGENDA!$D$30,E364=LEGENDA!$D$31,E364=LEGENDA!$D$32,E364=LEGENDA!$D$33,E364=LEGENDA!$D$34,E364=LEGENDA!$D$35,E364=LEGENDA!$D$36,E364=LEGENDA!$D$37),AG364,"")</f>
        <v/>
      </c>
      <c r="CB364" s="397" t="str">
        <f t="shared" si="183"/>
        <v/>
      </c>
      <c r="CC364" s="397" t="str">
        <f t="shared" si="184"/>
        <v/>
      </c>
      <c r="CD364" s="397" t="str">
        <f t="shared" si="185"/>
        <v/>
      </c>
      <c r="CE364" s="397" t="str">
        <f t="shared" si="186"/>
        <v/>
      </c>
      <c r="CF364" s="397" t="str">
        <f t="shared" si="187"/>
        <v/>
      </c>
      <c r="CG364" s="397" t="str">
        <f t="shared" si="188"/>
        <v/>
      </c>
      <c r="CH364" s="397" t="str">
        <f>IF(OR(E364=LEGENDA!$D$28,E364=LEGENDA!$D$29,E364=LEGENDA!$D$30,E364=LEGENDA!$D$31,E364=LEGENDA!$D$32,E364=LEGENDA!$D$33,E364=LEGENDA!$D$34,E364=LEGENDA!$D$35,E364=LEGENDA!$D$36,E364=LEGENDA!$D$39),1,"")</f>
        <v/>
      </c>
      <c r="CI364" s="397" t="str">
        <f t="shared" si="189"/>
        <v/>
      </c>
      <c r="CJ364" s="397" t="str">
        <f t="shared" si="190"/>
        <v/>
      </c>
    </row>
    <row r="365" spans="1:88" s="50" customFormat="1" ht="16.2" customHeight="1" thickBot="1" x14ac:dyDescent="0.3">
      <c r="A365" s="514" t="str">
        <f>IF('ZASOBY N'!A362="","",'ZASOBY N'!A362)</f>
        <v/>
      </c>
      <c r="B365" s="515" t="str">
        <f>IF('ZASOBY N'!B362="","",'ZASOBY N'!B362)</f>
        <v/>
      </c>
      <c r="C365" s="515" t="str">
        <f>IF('ZASOBY N'!C362="","",'ZASOBY N'!C362)</f>
        <v/>
      </c>
      <c r="D365" s="516" t="str">
        <f>IF('ZASOBY N'!D362="","",'ZASOBY N'!D362)</f>
        <v/>
      </c>
      <c r="E365" s="404"/>
      <c r="F365" s="517"/>
      <c r="G365" s="518"/>
      <c r="H365" s="301"/>
      <c r="I365" s="301"/>
      <c r="J365" s="147" t="str">
        <f>IF('ZASOBY N'!$F362="","",'ZASOBY N'!$F362)</f>
        <v/>
      </c>
      <c r="K365" s="519"/>
      <c r="L365" s="520" t="str">
        <f t="shared" ref="L365:L428" si="201">IF(A365="","",IF(AND(M365="",N365=""),"",IF(AND(M365&gt;0,N365&gt;0),M365+N365,IF(M365&gt;0,M365,N365))))</f>
        <v/>
      </c>
      <c r="M365" s="521"/>
      <c r="N365" s="521"/>
      <c r="O365" s="140" t="str">
        <f>IF(L365="","",IF(OR(E365=LEGENDA!$D$28,E365=LEGENDA!$D$29,E365=LEGENDA!$D$31,E365=LEGENDA!$D$38),0.15,0))</f>
        <v/>
      </c>
      <c r="P365" s="140" t="str">
        <f>IF(L365="","",IF(AND(E365=LEGENDA!$D$39,H365=""),"BRAK kol.7",IF(AND(F365=LEGENDA!$A$105,H365=""),"BRAK kol.7",IF(AND(F365=LEGENDA!$A$106,H365=""),"BRAK kol.7",IF(AND(F365=LEGENDA!$A$107,H365=""),"BRAK kol.7",IF(AND(F365=LEGENDA!$A$108,H365=""),"BRAK kol.7",IF(AND(F365=LEGENDA!$A$109,H365=""),"BRAK kol.7",L365*O365)))))))</f>
        <v/>
      </c>
      <c r="Q365" s="141" t="str">
        <f t="shared" si="191"/>
        <v/>
      </c>
      <c r="R365" s="142" t="str">
        <f t="shared" ref="R365:R428" si="202">IF(OR(K365="",G365=""),"",G365*$K365)</f>
        <v/>
      </c>
      <c r="S365" s="522" t="str">
        <f t="shared" ref="S365:S428" si="203">IF(A365="","",IF(AND(J365="",K365=""),"",IF(J365="","",IF(K365="",0,J365*K365))))</f>
        <v/>
      </c>
      <c r="T365" s="431" t="str">
        <f t="shared" si="192"/>
        <v/>
      </c>
      <c r="U365" s="523"/>
      <c r="V365" s="431" t="str">
        <f t="shared" ref="V365:V428" si="204">IF(AND($H365="",$I365="",$U365=""),"",IF(AND($H365&gt;0,$U365&gt;0,AI365&gt;0),$H365*$U365*AI365,IF(AND($I365&gt;0,$U365&gt;0,AI365&gt;0),$I365*$U365*AI365,IF(AND($H365&gt;0,$U365&gt;0),$H365*$U365,IF(AND($I365&gt;0,$U365&gt;0),$I365*$U365,"")))))</f>
        <v/>
      </c>
      <c r="W365" s="524"/>
      <c r="X365" s="302" t="str">
        <f>IF(U365="","",IF(AND(V365="",W365=""),"",IF(AND(E365=LEGENDA!$D$39,H365=""),"BRAK kol.7",IF(AND(F365=LEGENDA!$A$105,H365="",E365=LEGENDA!$D$35),V365*W365,IF(AND(F365=LEGENDA!$A$105,H365="",E365=LEGENDA!$D$36),V365*W365,IF(AND(F365=LEGENDA!$A$105,H365=""),"BRAK kol.7",IF(AND(F365=LEGENDA!$A$106,H365=""),"BRAK kol.7",IF(AND(F365=LEGENDA!$A$107,H365=""),"BRAK kol.7",IF(AND(F365=LEGENDA!$A$108,H365=""),"BRAK kol.7",IF(AND(F365=LEGENDA!$A$109,H365=""),"BRAK kol.7",IF(AND(U365&gt;0,W365=""),"Brakkol21",IF(OR(T365="Błąd kol. 7",T365="Błąd kol.8"),T365,IF(AND(H365="",I365=""),"BRAKkol7-8",V365*W365)))))))))))))</f>
        <v/>
      </c>
      <c r="Y365" s="523"/>
      <c r="Z365" s="431" t="str">
        <f t="shared" ref="Z365:Z428" si="205">IF(AND($H365="",$I365="",$Y365=""),"",IF(AND($H365&gt;0,$Y365&gt;0,AI365&gt;0),$H365*$Y365*AI365,IF(AND($I365&gt;0,$Y365&gt;0,AI365&gt;0),$I365*$Y365*AI365,IF(AND($H365&gt;0,$Y365&gt;0),$H365*$Y365,IF(AND($I365&gt;0,$Y365&gt;0),$I365*$Y365,"")))))</f>
        <v/>
      </c>
      <c r="AA365" s="524"/>
      <c r="AB365" s="525" t="str">
        <f>IF(OR(Y365="",Z365="",AA365=""),"",IF(AND(E365=LEGENDA!$D$39,H365=""),"BRAK kol.7",IF(AND(F365=LEGENDA!$A$105,H365=""),"BRAK kol.7",IF(AND(F365=LEGENDA!$A$106,H365=""),"BRAK kol.7",IF(AND(F365=LEGENDA!$A$107,H365=""),"BRAK kol.7",IF(AND(F365=LEGENDA!$A$108,H365=""),"BRAK kol.7",IF(AND(F365=LEGENDA!$A$109,H365=""),"BRAK kol.7",Z365*AA365)))))))</f>
        <v/>
      </c>
      <c r="AC365" s="302" t="str">
        <f t="shared" si="193"/>
        <v/>
      </c>
      <c r="AD365" s="143" t="str">
        <f>IFERROR(IF(OR(J365="",AC365=""),"",IF(AND(E365=LEGENDA!$D$39,H365="",I365=""),"BRAK kol.7",AC365*$J365)),"BRAK kol.7")</f>
        <v/>
      </c>
      <c r="AE365" s="527" t="str">
        <f t="shared" ref="AE365:AE428" si="206">IF(OR(Y365="",U365=""),"",(Y365+U365)*$K365)</f>
        <v/>
      </c>
      <c r="AF365" s="526" t="str">
        <f t="shared" ref="AF365:AF428" si="207">IF(A365="","",IF(AND(U365="",Y365=""),"",IF(J365="","",J365*(U365+Y365))))</f>
        <v/>
      </c>
      <c r="AG365" s="526" t="str">
        <f t="shared" ref="AG365:AG428" si="208">IF(AND($N365="",$V365=""),"",IF(N365="",V365,IF(V365="",N365,$N365+$V365)))</f>
        <v/>
      </c>
      <c r="AH365" s="526" t="str">
        <f t="shared" si="194"/>
        <v/>
      </c>
      <c r="AI365" s="528"/>
      <c r="AJ365" s="529"/>
      <c r="AK365" s="286" t="str">
        <f t="shared" si="195"/>
        <v/>
      </c>
      <c r="AL365" s="287" t="str">
        <f t="shared" ref="AL365:AL428" si="209">IF($AK365="","",B365)</f>
        <v/>
      </c>
      <c r="AM365" s="287" t="str">
        <f t="shared" ref="AM365:AM428" si="210">IF($AK365="","",C365)</f>
        <v/>
      </c>
      <c r="AN365" s="530" t="str">
        <f>IF('ZASOBY N'!BD362="","",'ZASOBY N'!BD362)</f>
        <v/>
      </c>
      <c r="AO365" s="531"/>
      <c r="AP365" s="333">
        <f t="shared" si="196"/>
        <v>0</v>
      </c>
      <c r="AQ365" s="333">
        <f t="shared" si="199"/>
        <v>0</v>
      </c>
      <c r="AR365" s="333">
        <f t="shared" si="199"/>
        <v>0</v>
      </c>
      <c r="AS365" s="333">
        <f t="shared" si="197"/>
        <v>0</v>
      </c>
      <c r="AT365" s="333">
        <f t="shared" si="200"/>
        <v>0</v>
      </c>
      <c r="AU365" s="333">
        <f t="shared" si="198"/>
        <v>0</v>
      </c>
      <c r="AV365" s="532" t="str">
        <f>IF(BJ365=0,"",NN!BJ365)</f>
        <v/>
      </c>
      <c r="AW365" s="460" t="str">
        <f>IF('UPR BILANS N'!W363="","",'UPR BILANS N'!W363)</f>
        <v/>
      </c>
      <c r="AX365" s="533" t="str">
        <f t="shared" ref="AX365:AX428" si="211">IF(AV365="","",IF(AV365&gt;170,1,""))</f>
        <v/>
      </c>
      <c r="AY365" s="533"/>
      <c r="AZ365" s="533"/>
      <c r="BA365" s="533"/>
      <c r="BB365" s="533"/>
      <c r="BC365" s="533"/>
      <c r="BD365" s="533"/>
      <c r="BE365" s="533"/>
      <c r="BF365" s="533"/>
      <c r="BG365" s="533"/>
      <c r="BH365" s="533"/>
      <c r="BI365" s="533"/>
      <c r="BJ365" s="414">
        <f>IFERROR(IF(AND(BL365=1,BM365=1,SUMIF($C365:$C$525,$C365,$AH365:$AH$525)=$BN365),$BN365,IF($BO365&gt;0,$BO365,IF(AND(B365=B366,C365=C366,D365=D366,J365=J366),AH365+AH366,IF(AND(COUNTIF($C$13:$C364,$C365)&gt;=1,COUNTIF($D$13:$D364,$D365)&gt;=1),0,IF(AND(SUMIF($B365:$B$525,$B365,$AH365:$AH$525)&gt;$AH365,SUMIF($C365:$C$525,$C365,$AH365:$AH$525)&gt;$AH365,SUMIF($D365:$D$525,$D365,$AH365:$AH$525)&gt;$AH365),SUMIF($C365:$C$525,$C365,$BN365:$BN$525),0))))),0)</f>
        <v>0</v>
      </c>
      <c r="BK365" s="534"/>
      <c r="BL365" s="535">
        <f>COUNTIFS('ZASOBY N'!$B362:$B$525,'ZASOBY N'!$B362,'ZASOBY N'!$C362:'ZASOBY N'!$C$525,'ZASOBY N'!$C362,'ZASOBY N'!$D362:'ZASOBY N'!$D$525,'ZASOBY N'!$D362,'ZASOBY N'!$H362:'ZASOBY N'!$H$525,'ZASOBY N'!$H362 )</f>
        <v>0</v>
      </c>
      <c r="BM365" s="536">
        <f>COUNTIFS('ZASOBY N'!$B$10:$B362,'ZASOBY N'!$B362,'ZASOBY N'!$C$10:'ZASOBY N'!$C362,'ZASOBY N'!$C362,'ZASOBY N'!$D$10:'ZASOBY N'!$D362,'ZASOBY N'!$D362,'ZASOBY N'!$H$10:'ZASOBY N'!$H362,'ZASOBY N'!$H362 )</f>
        <v>0</v>
      </c>
      <c r="BN365" s="537">
        <f t="shared" ref="BN365:BN428" si="212">IF(AND($BL365&gt;1,$BM365&gt;=1,CH365=1),$AH365,IF(AND($BL365=1,$BM365&gt;1,CH365=1),$AH365,0))</f>
        <v>0</v>
      </c>
      <c r="BO365" s="538">
        <f t="shared" ref="BO365:BO428" si="213">IF(AND($BL365=1,$BM365=1,CH365=1),$AH365,0)</f>
        <v>0</v>
      </c>
      <c r="BP365" s="533"/>
      <c r="BQ365" s="533"/>
      <c r="BR365" s="533"/>
      <c r="BS365" s="533"/>
      <c r="BT365" s="533"/>
      <c r="BU365" s="533"/>
      <c r="BV365" s="533"/>
      <c r="BW365" s="539" t="str">
        <f t="shared" ref="BW365:BW428" si="214">IF(AND(D365="",AV365=""),"",D365)</f>
        <v/>
      </c>
      <c r="BX365" s="439" t="str">
        <f>IF(E365=0,"",NN!E365)</f>
        <v/>
      </c>
      <c r="BY365" s="396" t="str">
        <f>IF(A365="","",NN!A365)</f>
        <v/>
      </c>
      <c r="BZ365" s="428" t="str">
        <f>IF(OR(E365=LEGENDA!$D$30,E365=LEGENDA!$D$31,E365=LEGENDA!$D$32,E365=LEGENDA!$D$33,E365=LEGENDA!$D$34,E365=LEGENDA!$D$35,E365=LEGENDA!$D$36,E365=LEGENDA!$D$37),AV365,"")</f>
        <v/>
      </c>
      <c r="CA365" s="428" t="str">
        <f>IF(OR(E365=LEGENDA!$D$30,E365=LEGENDA!$D$31,E365=LEGENDA!$D$32,E365=LEGENDA!$D$33,E365=LEGENDA!$D$34,E365=LEGENDA!$D$35,E365=LEGENDA!$D$36,E365=LEGENDA!$D$37),AG365,"")</f>
        <v/>
      </c>
      <c r="CB365" s="397" t="str">
        <f t="shared" ref="CB365:CB428" si="215">IF(BZ365="","",IF(BZ365&gt;170,1,""))</f>
        <v/>
      </c>
      <c r="CC365" s="397" t="str">
        <f t="shared" ref="CC365:CC428" si="216">IF(V365="","",IF(AND(V365&gt;170,CH365=1),1,""))</f>
        <v/>
      </c>
      <c r="CD365" s="397" t="str">
        <f t="shared" ref="CD365:CD428" si="217">IF(Z365="","",IF(AND(Z365&gt;170,CH365=1),1,""))</f>
        <v/>
      </c>
      <c r="CE365" s="397" t="str">
        <f t="shared" ref="CE365:CE428" si="218">IF(M365="","",IF(AND(M365&gt;170,CH365=1),1,""))</f>
        <v/>
      </c>
      <c r="CF365" s="397" t="str">
        <f t="shared" ref="CF365:CF428" si="219">IF(N365="","",IF(AND(N365&gt;170,CH365=1),1,""))</f>
        <v/>
      </c>
      <c r="CG365" s="397" t="str">
        <f t="shared" ref="CG365:CG428" si="220">IF(L365="","",IF(AND(L365&gt;170,CH365=1),1,""))</f>
        <v/>
      </c>
      <c r="CH365" s="397" t="str">
        <f>IF(OR(E365=LEGENDA!$D$28,E365=LEGENDA!$D$29,E365=LEGENDA!$D$30,E365=LEGENDA!$D$31,E365=LEGENDA!$D$32,E365=LEGENDA!$D$33,E365=LEGENDA!$D$34,E365=LEGENDA!$D$35,E365=LEGENDA!$D$36,E365=LEGENDA!$D$39),1,"")</f>
        <v/>
      </c>
      <c r="CI365" s="397" t="str">
        <f t="shared" ref="CI365:CI428" si="221">IF(T365="","",IF(AND(T365&gt;170,CH365=1),1,""))</f>
        <v/>
      </c>
      <c r="CJ365" s="397" t="str">
        <f t="shared" ref="CJ365:CJ428" si="222">IF(BJ365="","",IF(BJ365&gt;170,1,""))</f>
        <v/>
      </c>
    </row>
    <row r="366" spans="1:88" s="50" customFormat="1" ht="16.2" customHeight="1" thickBot="1" x14ac:dyDescent="0.3">
      <c r="A366" s="514" t="str">
        <f>IF('ZASOBY N'!A363="","",'ZASOBY N'!A363)</f>
        <v/>
      </c>
      <c r="B366" s="515" t="str">
        <f>IF('ZASOBY N'!B363="","",'ZASOBY N'!B363)</f>
        <v/>
      </c>
      <c r="C366" s="515" t="str">
        <f>IF('ZASOBY N'!C363="","",'ZASOBY N'!C363)</f>
        <v/>
      </c>
      <c r="D366" s="516" t="str">
        <f>IF('ZASOBY N'!D363="","",'ZASOBY N'!D363)</f>
        <v/>
      </c>
      <c r="E366" s="404"/>
      <c r="F366" s="517"/>
      <c r="G366" s="518"/>
      <c r="H366" s="301"/>
      <c r="I366" s="301"/>
      <c r="J366" s="147" t="str">
        <f>IF('ZASOBY N'!$F363="","",'ZASOBY N'!$F363)</f>
        <v/>
      </c>
      <c r="K366" s="519"/>
      <c r="L366" s="520" t="str">
        <f t="shared" si="201"/>
        <v/>
      </c>
      <c r="M366" s="521"/>
      <c r="N366" s="521"/>
      <c r="O366" s="140" t="str">
        <f>IF(L366="","",IF(OR(E366=LEGENDA!$D$28,E366=LEGENDA!$D$29,E366=LEGENDA!$D$31,E366=LEGENDA!$D$38),0.15,0))</f>
        <v/>
      </c>
      <c r="P366" s="140" t="str">
        <f>IF(L366="","",IF(AND(E366=LEGENDA!$D$39,H366=""),"BRAK kol.7",IF(AND(F366=LEGENDA!$A$105,H366=""),"BRAK kol.7",IF(AND(F366=LEGENDA!$A$106,H366=""),"BRAK kol.7",IF(AND(F366=LEGENDA!$A$107,H366=""),"BRAK kol.7",IF(AND(F366=LEGENDA!$A$108,H366=""),"BRAK kol.7",IF(AND(F366=LEGENDA!$A$109,H366=""),"BRAK kol.7",L366*O366)))))))</f>
        <v/>
      </c>
      <c r="Q366" s="141" t="str">
        <f t="shared" si="191"/>
        <v/>
      </c>
      <c r="R366" s="142" t="str">
        <f t="shared" si="202"/>
        <v/>
      </c>
      <c r="S366" s="522" t="str">
        <f t="shared" si="203"/>
        <v/>
      </c>
      <c r="T366" s="431" t="str">
        <f t="shared" si="192"/>
        <v/>
      </c>
      <c r="U366" s="523"/>
      <c r="V366" s="431" t="str">
        <f t="shared" si="204"/>
        <v/>
      </c>
      <c r="W366" s="524"/>
      <c r="X366" s="302" t="str">
        <f>IF(U366="","",IF(AND(V366="",W366=""),"",IF(AND(E366=LEGENDA!$D$39,H366=""),"BRAK kol.7",IF(AND(F366=LEGENDA!$A$105,H366="",E366=LEGENDA!$D$35),V366*W366,IF(AND(F366=LEGENDA!$A$105,H366="",E366=LEGENDA!$D$36),V366*W366,IF(AND(F366=LEGENDA!$A$105,H366=""),"BRAK kol.7",IF(AND(F366=LEGENDA!$A$106,H366=""),"BRAK kol.7",IF(AND(F366=LEGENDA!$A$107,H366=""),"BRAK kol.7",IF(AND(F366=LEGENDA!$A$108,H366=""),"BRAK kol.7",IF(AND(F366=LEGENDA!$A$109,H366=""),"BRAK kol.7",IF(AND(U366&gt;0,W366=""),"Brakkol21",IF(OR(T366="Błąd kol. 7",T366="Błąd kol.8"),T366,IF(AND(H366="",I366=""),"BRAKkol7-8",V366*W366)))))))))))))</f>
        <v/>
      </c>
      <c r="Y366" s="523"/>
      <c r="Z366" s="431" t="str">
        <f t="shared" si="205"/>
        <v/>
      </c>
      <c r="AA366" s="524"/>
      <c r="AB366" s="525" t="str">
        <f>IF(OR(Y366="",Z366="",AA366=""),"",IF(AND(E366=LEGENDA!$D$39,H366=""),"BRAK kol.7",IF(AND(F366=LEGENDA!$A$105,H366=""),"BRAK kol.7",IF(AND(F366=LEGENDA!$A$106,H366=""),"BRAK kol.7",IF(AND(F366=LEGENDA!$A$107,H366=""),"BRAK kol.7",IF(AND(F366=LEGENDA!$A$108,H366=""),"BRAK kol.7",IF(AND(F366=LEGENDA!$A$109,H366=""),"BRAK kol.7",Z366*AA366)))))))</f>
        <v/>
      </c>
      <c r="AC366" s="302" t="str">
        <f t="shared" si="193"/>
        <v/>
      </c>
      <c r="AD366" s="143" t="str">
        <f>IFERROR(IF(OR(J366="",AC366=""),"",IF(AND(E366=LEGENDA!$D$39,H366="",I366=""),"BRAK kol.7",AC366*$J366)),"BRAK kol.7")</f>
        <v/>
      </c>
      <c r="AE366" s="527" t="str">
        <f t="shared" si="206"/>
        <v/>
      </c>
      <c r="AF366" s="526" t="str">
        <f t="shared" si="207"/>
        <v/>
      </c>
      <c r="AG366" s="526" t="str">
        <f t="shared" si="208"/>
        <v/>
      </c>
      <c r="AH366" s="526" t="str">
        <f t="shared" si="194"/>
        <v/>
      </c>
      <c r="AI366" s="528"/>
      <c r="AJ366" s="529"/>
      <c r="AK366" s="286" t="str">
        <f t="shared" si="195"/>
        <v/>
      </c>
      <c r="AL366" s="287" t="str">
        <f t="shared" si="209"/>
        <v/>
      </c>
      <c r="AM366" s="287" t="str">
        <f t="shared" si="210"/>
        <v/>
      </c>
      <c r="AN366" s="530" t="str">
        <f>IF('ZASOBY N'!BD363="","",'ZASOBY N'!BD363)</f>
        <v/>
      </c>
      <c r="AO366" s="531"/>
      <c r="AP366" s="333">
        <f t="shared" si="196"/>
        <v>0</v>
      </c>
      <c r="AQ366" s="333">
        <f t="shared" si="199"/>
        <v>0</v>
      </c>
      <c r="AR366" s="333">
        <f t="shared" si="199"/>
        <v>0</v>
      </c>
      <c r="AS366" s="333">
        <f t="shared" si="197"/>
        <v>0</v>
      </c>
      <c r="AT366" s="333">
        <f t="shared" si="200"/>
        <v>0</v>
      </c>
      <c r="AU366" s="333">
        <f t="shared" si="198"/>
        <v>0</v>
      </c>
      <c r="AV366" s="532" t="str">
        <f>IF(BJ366=0,"",NN!BJ366)</f>
        <v/>
      </c>
      <c r="AW366" s="460" t="str">
        <f>IF('UPR BILANS N'!W364="","",'UPR BILANS N'!W364)</f>
        <v/>
      </c>
      <c r="AX366" s="533" t="str">
        <f t="shared" si="211"/>
        <v/>
      </c>
      <c r="AY366" s="533"/>
      <c r="AZ366" s="533"/>
      <c r="BA366" s="533"/>
      <c r="BB366" s="533"/>
      <c r="BC366" s="533"/>
      <c r="BD366" s="533"/>
      <c r="BE366" s="533"/>
      <c r="BF366" s="533"/>
      <c r="BG366" s="533"/>
      <c r="BH366" s="533"/>
      <c r="BI366" s="533"/>
      <c r="BJ366" s="414">
        <f>IFERROR(IF(AND(BL366=1,BM366=1,SUMIF($C366:$C$525,$C366,$AH366:$AH$525)=$BN366),$BN366,IF($BO366&gt;0,$BO366,IF(AND(B366=B367,C366=C367,D366=D367,J366=J367),AH366+AH367,IF(AND(COUNTIF($C$13:$C365,$C366)&gt;=1,COUNTIF($D$13:$D365,$D366)&gt;=1),0,IF(AND(SUMIF($B366:$B$525,$B366,$AH366:$AH$525)&gt;$AH366,SUMIF($C366:$C$525,$C366,$AH366:$AH$525)&gt;$AH366,SUMIF($D366:$D$525,$D366,$AH366:$AH$525)&gt;$AH366),SUMIF($C366:$C$525,$C366,$BN366:$BN$525),0))))),0)</f>
        <v>0</v>
      </c>
      <c r="BK366" s="534"/>
      <c r="BL366" s="535">
        <f>COUNTIFS('ZASOBY N'!$B363:$B$525,'ZASOBY N'!$B363,'ZASOBY N'!$C363:'ZASOBY N'!$C$525,'ZASOBY N'!$C363,'ZASOBY N'!$D363:'ZASOBY N'!$D$525,'ZASOBY N'!$D363,'ZASOBY N'!$H363:'ZASOBY N'!$H$525,'ZASOBY N'!$H363 )</f>
        <v>0</v>
      </c>
      <c r="BM366" s="536">
        <f>COUNTIFS('ZASOBY N'!$B$10:$B363,'ZASOBY N'!$B363,'ZASOBY N'!$C$10:'ZASOBY N'!$C363,'ZASOBY N'!$C363,'ZASOBY N'!$D$10:'ZASOBY N'!$D363,'ZASOBY N'!$D363,'ZASOBY N'!$H$10:'ZASOBY N'!$H363,'ZASOBY N'!$H363 )</f>
        <v>0</v>
      </c>
      <c r="BN366" s="537">
        <f t="shared" si="212"/>
        <v>0</v>
      </c>
      <c r="BO366" s="538">
        <f t="shared" si="213"/>
        <v>0</v>
      </c>
      <c r="BP366" s="533"/>
      <c r="BQ366" s="533"/>
      <c r="BR366" s="533"/>
      <c r="BS366" s="533"/>
      <c r="BT366" s="533"/>
      <c r="BU366" s="533"/>
      <c r="BV366" s="533"/>
      <c r="BW366" s="539" t="str">
        <f t="shared" si="214"/>
        <v/>
      </c>
      <c r="BX366" s="439" t="str">
        <f>IF(E366=0,"",NN!E366)</f>
        <v/>
      </c>
      <c r="BY366" s="396" t="str">
        <f>IF(A366="","",NN!A366)</f>
        <v/>
      </c>
      <c r="BZ366" s="428" t="str">
        <f>IF(OR(E366=LEGENDA!$D$30,E366=LEGENDA!$D$31,E366=LEGENDA!$D$32,E366=LEGENDA!$D$33,E366=LEGENDA!$D$34,E366=LEGENDA!$D$35,E366=LEGENDA!$D$36,E366=LEGENDA!$D$37),AV366,"")</f>
        <v/>
      </c>
      <c r="CA366" s="428" t="str">
        <f>IF(OR(E366=LEGENDA!$D$30,E366=LEGENDA!$D$31,E366=LEGENDA!$D$32,E366=LEGENDA!$D$33,E366=LEGENDA!$D$34,E366=LEGENDA!$D$35,E366=LEGENDA!$D$36,E366=LEGENDA!$D$37),AG366,"")</f>
        <v/>
      </c>
      <c r="CB366" s="397" t="str">
        <f t="shared" si="215"/>
        <v/>
      </c>
      <c r="CC366" s="397" t="str">
        <f t="shared" si="216"/>
        <v/>
      </c>
      <c r="CD366" s="397" t="str">
        <f t="shared" si="217"/>
        <v/>
      </c>
      <c r="CE366" s="397" t="str">
        <f t="shared" si="218"/>
        <v/>
      </c>
      <c r="CF366" s="397" t="str">
        <f t="shared" si="219"/>
        <v/>
      </c>
      <c r="CG366" s="397" t="str">
        <f t="shared" si="220"/>
        <v/>
      </c>
      <c r="CH366" s="397" t="str">
        <f>IF(OR(E366=LEGENDA!$D$28,E366=LEGENDA!$D$29,E366=LEGENDA!$D$30,E366=LEGENDA!$D$31,E366=LEGENDA!$D$32,E366=LEGENDA!$D$33,E366=LEGENDA!$D$34,E366=LEGENDA!$D$35,E366=LEGENDA!$D$36,E366=LEGENDA!$D$39),1,"")</f>
        <v/>
      </c>
      <c r="CI366" s="397" t="str">
        <f t="shared" si="221"/>
        <v/>
      </c>
      <c r="CJ366" s="397" t="str">
        <f t="shared" si="222"/>
        <v/>
      </c>
    </row>
    <row r="367" spans="1:88" s="50" customFormat="1" ht="16.2" customHeight="1" thickBot="1" x14ac:dyDescent="0.3">
      <c r="A367" s="514" t="str">
        <f>IF('ZASOBY N'!A364="","",'ZASOBY N'!A364)</f>
        <v/>
      </c>
      <c r="B367" s="515" t="str">
        <f>IF('ZASOBY N'!B364="","",'ZASOBY N'!B364)</f>
        <v/>
      </c>
      <c r="C367" s="515" t="str">
        <f>IF('ZASOBY N'!C364="","",'ZASOBY N'!C364)</f>
        <v/>
      </c>
      <c r="D367" s="516" t="str">
        <f>IF('ZASOBY N'!D364="","",'ZASOBY N'!D364)</f>
        <v/>
      </c>
      <c r="E367" s="404"/>
      <c r="F367" s="517"/>
      <c r="G367" s="518"/>
      <c r="H367" s="301"/>
      <c r="I367" s="301"/>
      <c r="J367" s="147" t="str">
        <f>IF('ZASOBY N'!$F364="","",'ZASOBY N'!$F364)</f>
        <v/>
      </c>
      <c r="K367" s="519"/>
      <c r="L367" s="520" t="str">
        <f t="shared" si="201"/>
        <v/>
      </c>
      <c r="M367" s="521"/>
      <c r="N367" s="521"/>
      <c r="O367" s="140" t="str">
        <f>IF(L367="","",IF(OR(E367=LEGENDA!$D$28,E367=LEGENDA!$D$29,E367=LEGENDA!$D$31,E367=LEGENDA!$D$38),0.15,0))</f>
        <v/>
      </c>
      <c r="P367" s="140" t="str">
        <f>IF(L367="","",IF(AND(E367=LEGENDA!$D$39,H367=""),"BRAK kol.7",IF(AND(F367=LEGENDA!$A$105,H367=""),"BRAK kol.7",IF(AND(F367=LEGENDA!$A$106,H367=""),"BRAK kol.7",IF(AND(F367=LEGENDA!$A$107,H367=""),"BRAK kol.7",IF(AND(F367=LEGENDA!$A$108,H367=""),"BRAK kol.7",IF(AND(F367=LEGENDA!$A$109,H367=""),"BRAK kol.7",L367*O367)))))))</f>
        <v/>
      </c>
      <c r="Q367" s="141" t="str">
        <f t="shared" si="191"/>
        <v/>
      </c>
      <c r="R367" s="142" t="str">
        <f t="shared" si="202"/>
        <v/>
      </c>
      <c r="S367" s="522" t="str">
        <f t="shared" si="203"/>
        <v/>
      </c>
      <c r="T367" s="431" t="str">
        <f t="shared" si="192"/>
        <v/>
      </c>
      <c r="U367" s="523"/>
      <c r="V367" s="431" t="str">
        <f t="shared" si="204"/>
        <v/>
      </c>
      <c r="W367" s="524"/>
      <c r="X367" s="302" t="str">
        <f>IF(U367="","",IF(AND(V367="",W367=""),"",IF(AND(E367=LEGENDA!$D$39,H367=""),"BRAK kol.7",IF(AND(F367=LEGENDA!$A$105,H367="",E367=LEGENDA!$D$35),V367*W367,IF(AND(F367=LEGENDA!$A$105,H367="",E367=LEGENDA!$D$36),V367*W367,IF(AND(F367=LEGENDA!$A$105,H367=""),"BRAK kol.7",IF(AND(F367=LEGENDA!$A$106,H367=""),"BRAK kol.7",IF(AND(F367=LEGENDA!$A$107,H367=""),"BRAK kol.7",IF(AND(F367=LEGENDA!$A$108,H367=""),"BRAK kol.7",IF(AND(F367=LEGENDA!$A$109,H367=""),"BRAK kol.7",IF(AND(U367&gt;0,W367=""),"Brakkol21",IF(OR(T367="Błąd kol. 7",T367="Błąd kol.8"),T367,IF(AND(H367="",I367=""),"BRAKkol7-8",V367*W367)))))))))))))</f>
        <v/>
      </c>
      <c r="Y367" s="523"/>
      <c r="Z367" s="431" t="str">
        <f t="shared" si="205"/>
        <v/>
      </c>
      <c r="AA367" s="524"/>
      <c r="AB367" s="525" t="str">
        <f>IF(OR(Y367="",Z367="",AA367=""),"",IF(AND(E367=LEGENDA!$D$39,H367=""),"BRAK kol.7",IF(AND(F367=LEGENDA!$A$105,H367=""),"BRAK kol.7",IF(AND(F367=LEGENDA!$A$106,H367=""),"BRAK kol.7",IF(AND(F367=LEGENDA!$A$107,H367=""),"BRAK kol.7",IF(AND(F367=LEGENDA!$A$108,H367=""),"BRAK kol.7",IF(AND(F367=LEGENDA!$A$109,H367=""),"BRAK kol.7",Z367*AA367)))))))</f>
        <v/>
      </c>
      <c r="AC367" s="302" t="str">
        <f t="shared" si="193"/>
        <v/>
      </c>
      <c r="AD367" s="143" t="str">
        <f>IFERROR(IF(OR(J367="",AC367=""),"",IF(AND(E367=LEGENDA!$D$39,H367="",I367=""),"BRAK kol.7",AC367*$J367)),"BRAK kol.7")</f>
        <v/>
      </c>
      <c r="AE367" s="527" t="str">
        <f t="shared" si="206"/>
        <v/>
      </c>
      <c r="AF367" s="526" t="str">
        <f t="shared" si="207"/>
        <v/>
      </c>
      <c r="AG367" s="526" t="str">
        <f t="shared" si="208"/>
        <v/>
      </c>
      <c r="AH367" s="526" t="str">
        <f t="shared" si="194"/>
        <v/>
      </c>
      <c r="AI367" s="528"/>
      <c r="AJ367" s="529"/>
      <c r="AK367" s="286" t="str">
        <f t="shared" si="195"/>
        <v/>
      </c>
      <c r="AL367" s="287" t="str">
        <f t="shared" si="209"/>
        <v/>
      </c>
      <c r="AM367" s="287" t="str">
        <f t="shared" si="210"/>
        <v/>
      </c>
      <c r="AN367" s="530" t="str">
        <f>IF('ZASOBY N'!BD364="","",'ZASOBY N'!BD364)</f>
        <v/>
      </c>
      <c r="AO367" s="531"/>
      <c r="AP367" s="333">
        <f t="shared" si="196"/>
        <v>0</v>
      </c>
      <c r="AQ367" s="333">
        <f t="shared" si="199"/>
        <v>0</v>
      </c>
      <c r="AR367" s="333">
        <f t="shared" si="199"/>
        <v>0</v>
      </c>
      <c r="AS367" s="333">
        <f t="shared" si="197"/>
        <v>0</v>
      </c>
      <c r="AT367" s="333">
        <f t="shared" si="200"/>
        <v>0</v>
      </c>
      <c r="AU367" s="333">
        <f t="shared" si="198"/>
        <v>0</v>
      </c>
      <c r="AV367" s="532" t="str">
        <f>IF(BJ367=0,"",NN!BJ367)</f>
        <v/>
      </c>
      <c r="AW367" s="460" t="str">
        <f>IF('UPR BILANS N'!W365="","",'UPR BILANS N'!W365)</f>
        <v/>
      </c>
      <c r="AX367" s="533" t="str">
        <f t="shared" si="211"/>
        <v/>
      </c>
      <c r="AY367" s="533"/>
      <c r="AZ367" s="533"/>
      <c r="BA367" s="533"/>
      <c r="BB367" s="533"/>
      <c r="BC367" s="533"/>
      <c r="BD367" s="533"/>
      <c r="BE367" s="533"/>
      <c r="BF367" s="533"/>
      <c r="BG367" s="533"/>
      <c r="BH367" s="533"/>
      <c r="BI367" s="533"/>
      <c r="BJ367" s="414">
        <f>IFERROR(IF(AND(BL367=1,BM367=1,SUMIF($C367:$C$525,$C367,$AH367:$AH$525)=$BN367),$BN367,IF($BO367&gt;0,$BO367,IF(AND(B367=B368,C367=C368,D367=D368,J367=J368),AH367+AH368,IF(AND(COUNTIF($C$13:$C366,$C367)&gt;=1,COUNTIF($D$13:$D366,$D367)&gt;=1),0,IF(AND(SUMIF($B367:$B$525,$B367,$AH367:$AH$525)&gt;$AH367,SUMIF($C367:$C$525,$C367,$AH367:$AH$525)&gt;$AH367,SUMIF($D367:$D$525,$D367,$AH367:$AH$525)&gt;$AH367),SUMIF($C367:$C$525,$C367,$BN367:$BN$525),0))))),0)</f>
        <v>0</v>
      </c>
      <c r="BK367" s="534"/>
      <c r="BL367" s="535">
        <f>COUNTIFS('ZASOBY N'!$B364:$B$525,'ZASOBY N'!$B364,'ZASOBY N'!$C364:'ZASOBY N'!$C$525,'ZASOBY N'!$C364,'ZASOBY N'!$D364:'ZASOBY N'!$D$525,'ZASOBY N'!$D364,'ZASOBY N'!$H364:'ZASOBY N'!$H$525,'ZASOBY N'!$H364 )</f>
        <v>0</v>
      </c>
      <c r="BM367" s="536">
        <f>COUNTIFS('ZASOBY N'!$B$10:$B364,'ZASOBY N'!$B364,'ZASOBY N'!$C$10:'ZASOBY N'!$C364,'ZASOBY N'!$C364,'ZASOBY N'!$D$10:'ZASOBY N'!$D364,'ZASOBY N'!$D364,'ZASOBY N'!$H$10:'ZASOBY N'!$H364,'ZASOBY N'!$H364 )</f>
        <v>0</v>
      </c>
      <c r="BN367" s="537">
        <f t="shared" si="212"/>
        <v>0</v>
      </c>
      <c r="BO367" s="538">
        <f t="shared" si="213"/>
        <v>0</v>
      </c>
      <c r="BP367" s="533"/>
      <c r="BQ367" s="533"/>
      <c r="BR367" s="533"/>
      <c r="BS367" s="533"/>
      <c r="BT367" s="533"/>
      <c r="BU367" s="533"/>
      <c r="BV367" s="533"/>
      <c r="BW367" s="539" t="str">
        <f t="shared" si="214"/>
        <v/>
      </c>
      <c r="BX367" s="439" t="str">
        <f>IF(E367=0,"",NN!E367)</f>
        <v/>
      </c>
      <c r="BY367" s="396" t="str">
        <f>IF(A367="","",NN!A367)</f>
        <v/>
      </c>
      <c r="BZ367" s="428" t="str">
        <f>IF(OR(E367=LEGENDA!$D$30,E367=LEGENDA!$D$31,E367=LEGENDA!$D$32,E367=LEGENDA!$D$33,E367=LEGENDA!$D$34,E367=LEGENDA!$D$35,E367=LEGENDA!$D$36,E367=LEGENDA!$D$37),AV367,"")</f>
        <v/>
      </c>
      <c r="CA367" s="428" t="str">
        <f>IF(OR(E367=LEGENDA!$D$30,E367=LEGENDA!$D$31,E367=LEGENDA!$D$32,E367=LEGENDA!$D$33,E367=LEGENDA!$D$34,E367=LEGENDA!$D$35,E367=LEGENDA!$D$36,E367=LEGENDA!$D$37),AG367,"")</f>
        <v/>
      </c>
      <c r="CB367" s="397" t="str">
        <f t="shared" si="215"/>
        <v/>
      </c>
      <c r="CC367" s="397" t="str">
        <f t="shared" si="216"/>
        <v/>
      </c>
      <c r="CD367" s="397" t="str">
        <f t="shared" si="217"/>
        <v/>
      </c>
      <c r="CE367" s="397" t="str">
        <f t="shared" si="218"/>
        <v/>
      </c>
      <c r="CF367" s="397" t="str">
        <f t="shared" si="219"/>
        <v/>
      </c>
      <c r="CG367" s="397" t="str">
        <f t="shared" si="220"/>
        <v/>
      </c>
      <c r="CH367" s="397" t="str">
        <f>IF(OR(E367=LEGENDA!$D$28,E367=LEGENDA!$D$29,E367=LEGENDA!$D$30,E367=LEGENDA!$D$31,E367=LEGENDA!$D$32,E367=LEGENDA!$D$33,E367=LEGENDA!$D$34,E367=LEGENDA!$D$35,E367=LEGENDA!$D$36,E367=LEGENDA!$D$39),1,"")</f>
        <v/>
      </c>
      <c r="CI367" s="397" t="str">
        <f t="shared" si="221"/>
        <v/>
      </c>
      <c r="CJ367" s="397" t="str">
        <f t="shared" si="222"/>
        <v/>
      </c>
    </row>
    <row r="368" spans="1:88" s="50" customFormat="1" ht="16.2" customHeight="1" thickBot="1" x14ac:dyDescent="0.3">
      <c r="A368" s="514" t="str">
        <f>IF('ZASOBY N'!A365="","",'ZASOBY N'!A365)</f>
        <v/>
      </c>
      <c r="B368" s="515" t="str">
        <f>IF('ZASOBY N'!B365="","",'ZASOBY N'!B365)</f>
        <v/>
      </c>
      <c r="C368" s="515" t="str">
        <f>IF('ZASOBY N'!C365="","",'ZASOBY N'!C365)</f>
        <v/>
      </c>
      <c r="D368" s="516" t="str">
        <f>IF('ZASOBY N'!D365="","",'ZASOBY N'!D365)</f>
        <v/>
      </c>
      <c r="E368" s="404"/>
      <c r="F368" s="517"/>
      <c r="G368" s="518"/>
      <c r="H368" s="301"/>
      <c r="I368" s="301"/>
      <c r="J368" s="147" t="str">
        <f>IF('ZASOBY N'!$F365="","",'ZASOBY N'!$F365)</f>
        <v/>
      </c>
      <c r="K368" s="519"/>
      <c r="L368" s="520" t="str">
        <f t="shared" si="201"/>
        <v/>
      </c>
      <c r="M368" s="521"/>
      <c r="N368" s="521"/>
      <c r="O368" s="140" t="str">
        <f>IF(L368="","",IF(OR(E368=LEGENDA!$D$28,E368=LEGENDA!$D$29,E368=LEGENDA!$D$31,E368=LEGENDA!$D$38),0.15,0))</f>
        <v/>
      </c>
      <c r="P368" s="140" t="str">
        <f>IF(L368="","",IF(AND(E368=LEGENDA!$D$39,H368=""),"BRAK kol.7",IF(AND(F368=LEGENDA!$A$105,H368=""),"BRAK kol.7",IF(AND(F368=LEGENDA!$A$106,H368=""),"BRAK kol.7",IF(AND(F368=LEGENDA!$A$107,H368=""),"BRAK kol.7",IF(AND(F368=LEGENDA!$A$108,H368=""),"BRAK kol.7",IF(AND(F368=LEGENDA!$A$109,H368=""),"BRAK kol.7",L368*O368)))))))</f>
        <v/>
      </c>
      <c r="Q368" s="141" t="str">
        <f t="shared" si="191"/>
        <v/>
      </c>
      <c r="R368" s="142" t="str">
        <f t="shared" si="202"/>
        <v/>
      </c>
      <c r="S368" s="522" t="str">
        <f t="shared" si="203"/>
        <v/>
      </c>
      <c r="T368" s="431" t="str">
        <f t="shared" si="192"/>
        <v/>
      </c>
      <c r="U368" s="523"/>
      <c r="V368" s="431" t="str">
        <f t="shared" si="204"/>
        <v/>
      </c>
      <c r="W368" s="524"/>
      <c r="X368" s="302" t="str">
        <f>IF(U368="","",IF(AND(V368="",W368=""),"",IF(AND(E368=LEGENDA!$D$39,H368=""),"BRAK kol.7",IF(AND(F368=LEGENDA!$A$105,H368="",E368=LEGENDA!$D$35),V368*W368,IF(AND(F368=LEGENDA!$A$105,H368="",E368=LEGENDA!$D$36),V368*W368,IF(AND(F368=LEGENDA!$A$105,H368=""),"BRAK kol.7",IF(AND(F368=LEGENDA!$A$106,H368=""),"BRAK kol.7",IF(AND(F368=LEGENDA!$A$107,H368=""),"BRAK kol.7",IF(AND(F368=LEGENDA!$A$108,H368=""),"BRAK kol.7",IF(AND(F368=LEGENDA!$A$109,H368=""),"BRAK kol.7",IF(AND(U368&gt;0,W368=""),"Brakkol21",IF(OR(T368="Błąd kol. 7",T368="Błąd kol.8"),T368,IF(AND(H368="",I368=""),"BRAKkol7-8",V368*W368)))))))))))))</f>
        <v/>
      </c>
      <c r="Y368" s="523"/>
      <c r="Z368" s="431" t="str">
        <f t="shared" si="205"/>
        <v/>
      </c>
      <c r="AA368" s="524"/>
      <c r="AB368" s="525" t="str">
        <f>IF(OR(Y368="",Z368="",AA368=""),"",IF(AND(E368=LEGENDA!$D$39,H368=""),"BRAK kol.7",IF(AND(F368=LEGENDA!$A$105,H368=""),"BRAK kol.7",IF(AND(F368=LEGENDA!$A$106,H368=""),"BRAK kol.7",IF(AND(F368=LEGENDA!$A$107,H368=""),"BRAK kol.7",IF(AND(F368=LEGENDA!$A$108,H368=""),"BRAK kol.7",IF(AND(F368=LEGENDA!$A$109,H368=""),"BRAK kol.7",Z368*AA368)))))))</f>
        <v/>
      </c>
      <c r="AC368" s="302" t="str">
        <f t="shared" si="193"/>
        <v/>
      </c>
      <c r="AD368" s="143" t="str">
        <f>IFERROR(IF(OR(J368="",AC368=""),"",IF(AND(E368=LEGENDA!$D$39,H368="",I368=""),"BRAK kol.7",AC368*$J368)),"BRAK kol.7")</f>
        <v/>
      </c>
      <c r="AE368" s="527" t="str">
        <f t="shared" si="206"/>
        <v/>
      </c>
      <c r="AF368" s="526" t="str">
        <f t="shared" si="207"/>
        <v/>
      </c>
      <c r="AG368" s="526" t="str">
        <f t="shared" si="208"/>
        <v/>
      </c>
      <c r="AH368" s="526" t="str">
        <f t="shared" si="194"/>
        <v/>
      </c>
      <c r="AI368" s="528"/>
      <c r="AJ368" s="529"/>
      <c r="AK368" s="286" t="str">
        <f t="shared" si="195"/>
        <v/>
      </c>
      <c r="AL368" s="287" t="str">
        <f t="shared" si="209"/>
        <v/>
      </c>
      <c r="AM368" s="287" t="str">
        <f t="shared" si="210"/>
        <v/>
      </c>
      <c r="AN368" s="530" t="str">
        <f>IF('ZASOBY N'!BD365="","",'ZASOBY N'!BD365)</f>
        <v/>
      </c>
      <c r="AO368" s="531"/>
      <c r="AP368" s="333">
        <f t="shared" si="196"/>
        <v>0</v>
      </c>
      <c r="AQ368" s="333">
        <f t="shared" si="199"/>
        <v>0</v>
      </c>
      <c r="AR368" s="333">
        <f t="shared" si="199"/>
        <v>0</v>
      </c>
      <c r="AS368" s="333">
        <f t="shared" si="197"/>
        <v>0</v>
      </c>
      <c r="AT368" s="333">
        <f t="shared" si="200"/>
        <v>0</v>
      </c>
      <c r="AU368" s="333">
        <f t="shared" si="198"/>
        <v>0</v>
      </c>
      <c r="AV368" s="532" t="str">
        <f>IF(BJ368=0,"",NN!BJ368)</f>
        <v/>
      </c>
      <c r="AW368" s="460" t="str">
        <f>IF('UPR BILANS N'!W366="","",'UPR BILANS N'!W366)</f>
        <v/>
      </c>
      <c r="AX368" s="533" t="str">
        <f t="shared" si="211"/>
        <v/>
      </c>
      <c r="AY368" s="533"/>
      <c r="AZ368" s="533"/>
      <c r="BA368" s="533"/>
      <c r="BB368" s="533"/>
      <c r="BC368" s="533"/>
      <c r="BD368" s="533"/>
      <c r="BE368" s="533"/>
      <c r="BF368" s="533"/>
      <c r="BG368" s="533"/>
      <c r="BH368" s="533"/>
      <c r="BI368" s="533"/>
      <c r="BJ368" s="414">
        <f>IFERROR(IF(AND(BL368=1,BM368=1,SUMIF($C368:$C$525,$C368,$AH368:$AH$525)=$BN368),$BN368,IF($BO368&gt;0,$BO368,IF(AND(B368=B369,C368=C369,D368=D369,J368=J369),AH368+AH369,IF(AND(COUNTIF($C$13:$C367,$C368)&gt;=1,COUNTIF($D$13:$D367,$D368)&gt;=1),0,IF(AND(SUMIF($B368:$B$525,$B368,$AH368:$AH$525)&gt;$AH368,SUMIF($C368:$C$525,$C368,$AH368:$AH$525)&gt;$AH368,SUMIF($D368:$D$525,$D368,$AH368:$AH$525)&gt;$AH368),SUMIF($C368:$C$525,$C368,$BN368:$BN$525),0))))),0)</f>
        <v>0</v>
      </c>
      <c r="BK368" s="534"/>
      <c r="BL368" s="535">
        <f>COUNTIFS('ZASOBY N'!$B365:$B$525,'ZASOBY N'!$B365,'ZASOBY N'!$C365:'ZASOBY N'!$C$525,'ZASOBY N'!$C365,'ZASOBY N'!$D365:'ZASOBY N'!$D$525,'ZASOBY N'!$D365,'ZASOBY N'!$H365:'ZASOBY N'!$H$525,'ZASOBY N'!$H365 )</f>
        <v>0</v>
      </c>
      <c r="BM368" s="536">
        <f>COUNTIFS('ZASOBY N'!$B$10:$B365,'ZASOBY N'!$B365,'ZASOBY N'!$C$10:'ZASOBY N'!$C365,'ZASOBY N'!$C365,'ZASOBY N'!$D$10:'ZASOBY N'!$D365,'ZASOBY N'!$D365,'ZASOBY N'!$H$10:'ZASOBY N'!$H365,'ZASOBY N'!$H365 )</f>
        <v>0</v>
      </c>
      <c r="BN368" s="537">
        <f t="shared" si="212"/>
        <v>0</v>
      </c>
      <c r="BO368" s="538">
        <f t="shared" si="213"/>
        <v>0</v>
      </c>
      <c r="BP368" s="533"/>
      <c r="BQ368" s="533"/>
      <c r="BR368" s="533"/>
      <c r="BS368" s="533"/>
      <c r="BT368" s="533"/>
      <c r="BU368" s="533"/>
      <c r="BV368" s="533"/>
      <c r="BW368" s="539" t="str">
        <f t="shared" si="214"/>
        <v/>
      </c>
      <c r="BX368" s="439" t="str">
        <f>IF(E368=0,"",NN!E368)</f>
        <v/>
      </c>
      <c r="BY368" s="396" t="str">
        <f>IF(A368="","",NN!A368)</f>
        <v/>
      </c>
      <c r="BZ368" s="428" t="str">
        <f>IF(OR(E368=LEGENDA!$D$30,E368=LEGENDA!$D$31,E368=LEGENDA!$D$32,E368=LEGENDA!$D$33,E368=LEGENDA!$D$34,E368=LEGENDA!$D$35,E368=LEGENDA!$D$36,E368=LEGENDA!$D$37),AV368,"")</f>
        <v/>
      </c>
      <c r="CA368" s="428" t="str">
        <f>IF(OR(E368=LEGENDA!$D$30,E368=LEGENDA!$D$31,E368=LEGENDA!$D$32,E368=LEGENDA!$D$33,E368=LEGENDA!$D$34,E368=LEGENDA!$D$35,E368=LEGENDA!$D$36,E368=LEGENDA!$D$37),AG368,"")</f>
        <v/>
      </c>
      <c r="CB368" s="397" t="str">
        <f t="shared" si="215"/>
        <v/>
      </c>
      <c r="CC368" s="397" t="str">
        <f t="shared" si="216"/>
        <v/>
      </c>
      <c r="CD368" s="397" t="str">
        <f t="shared" si="217"/>
        <v/>
      </c>
      <c r="CE368" s="397" t="str">
        <f t="shared" si="218"/>
        <v/>
      </c>
      <c r="CF368" s="397" t="str">
        <f t="shared" si="219"/>
        <v/>
      </c>
      <c r="CG368" s="397" t="str">
        <f t="shared" si="220"/>
        <v/>
      </c>
      <c r="CH368" s="397" t="str">
        <f>IF(OR(E368=LEGENDA!$D$28,E368=LEGENDA!$D$29,E368=LEGENDA!$D$30,E368=LEGENDA!$D$31,E368=LEGENDA!$D$32,E368=LEGENDA!$D$33,E368=LEGENDA!$D$34,E368=LEGENDA!$D$35,E368=LEGENDA!$D$36,E368=LEGENDA!$D$39),1,"")</f>
        <v/>
      </c>
      <c r="CI368" s="397" t="str">
        <f t="shared" si="221"/>
        <v/>
      </c>
      <c r="CJ368" s="397" t="str">
        <f t="shared" si="222"/>
        <v/>
      </c>
    </row>
    <row r="369" spans="1:88" s="50" customFormat="1" ht="16.2" customHeight="1" thickBot="1" x14ac:dyDescent="0.3">
      <c r="A369" s="514" t="str">
        <f>IF('ZASOBY N'!A366="","",'ZASOBY N'!A366)</f>
        <v/>
      </c>
      <c r="B369" s="515" t="str">
        <f>IF('ZASOBY N'!B366="","",'ZASOBY N'!B366)</f>
        <v/>
      </c>
      <c r="C369" s="515" t="str">
        <f>IF('ZASOBY N'!C366="","",'ZASOBY N'!C366)</f>
        <v/>
      </c>
      <c r="D369" s="516" t="str">
        <f>IF('ZASOBY N'!D366="","",'ZASOBY N'!D366)</f>
        <v/>
      </c>
      <c r="E369" s="404"/>
      <c r="F369" s="517"/>
      <c r="G369" s="518"/>
      <c r="H369" s="301"/>
      <c r="I369" s="301"/>
      <c r="J369" s="147" t="str">
        <f>IF('ZASOBY N'!$F366="","",'ZASOBY N'!$F366)</f>
        <v/>
      </c>
      <c r="K369" s="519"/>
      <c r="L369" s="520" t="str">
        <f t="shared" si="201"/>
        <v/>
      </c>
      <c r="M369" s="521"/>
      <c r="N369" s="521"/>
      <c r="O369" s="140" t="str">
        <f>IF(L369="","",IF(OR(E369=LEGENDA!$D$28,E369=LEGENDA!$D$29,E369=LEGENDA!$D$31,E369=LEGENDA!$D$38),0.15,0))</f>
        <v/>
      </c>
      <c r="P369" s="140" t="str">
        <f>IF(L369="","",IF(AND(E369=LEGENDA!$D$39,H369=""),"BRAK kol.7",IF(AND(F369=LEGENDA!$A$105,H369=""),"BRAK kol.7",IF(AND(F369=LEGENDA!$A$106,H369=""),"BRAK kol.7",IF(AND(F369=LEGENDA!$A$107,H369=""),"BRAK kol.7",IF(AND(F369=LEGENDA!$A$108,H369=""),"BRAK kol.7",IF(AND(F369=LEGENDA!$A$109,H369=""),"BRAK kol.7",L369*O369)))))))</f>
        <v/>
      </c>
      <c r="Q369" s="141" t="str">
        <f t="shared" si="191"/>
        <v/>
      </c>
      <c r="R369" s="142" t="str">
        <f t="shared" si="202"/>
        <v/>
      </c>
      <c r="S369" s="522" t="str">
        <f t="shared" si="203"/>
        <v/>
      </c>
      <c r="T369" s="431" t="str">
        <f t="shared" si="192"/>
        <v/>
      </c>
      <c r="U369" s="523"/>
      <c r="V369" s="431" t="str">
        <f t="shared" si="204"/>
        <v/>
      </c>
      <c r="W369" s="524"/>
      <c r="X369" s="302" t="str">
        <f>IF(U369="","",IF(AND(V369="",W369=""),"",IF(AND(E369=LEGENDA!$D$39,H369=""),"BRAK kol.7",IF(AND(F369=LEGENDA!$A$105,H369="",E369=LEGENDA!$D$35),V369*W369,IF(AND(F369=LEGENDA!$A$105,H369="",E369=LEGENDA!$D$36),V369*W369,IF(AND(F369=LEGENDA!$A$105,H369=""),"BRAK kol.7",IF(AND(F369=LEGENDA!$A$106,H369=""),"BRAK kol.7",IF(AND(F369=LEGENDA!$A$107,H369=""),"BRAK kol.7",IF(AND(F369=LEGENDA!$A$108,H369=""),"BRAK kol.7",IF(AND(F369=LEGENDA!$A$109,H369=""),"BRAK kol.7",IF(AND(U369&gt;0,W369=""),"Brakkol21",IF(OR(T369="Błąd kol. 7",T369="Błąd kol.8"),T369,IF(AND(H369="",I369=""),"BRAKkol7-8",V369*W369)))))))))))))</f>
        <v/>
      </c>
      <c r="Y369" s="523"/>
      <c r="Z369" s="431" t="str">
        <f t="shared" si="205"/>
        <v/>
      </c>
      <c r="AA369" s="524"/>
      <c r="AB369" s="525" t="str">
        <f>IF(OR(Y369="",Z369="",AA369=""),"",IF(AND(E369=LEGENDA!$D$39,H369=""),"BRAK kol.7",IF(AND(F369=LEGENDA!$A$105,H369=""),"BRAK kol.7",IF(AND(F369=LEGENDA!$A$106,H369=""),"BRAK kol.7",IF(AND(F369=LEGENDA!$A$107,H369=""),"BRAK kol.7",IF(AND(F369=LEGENDA!$A$108,H369=""),"BRAK kol.7",IF(AND(F369=LEGENDA!$A$109,H369=""),"BRAK kol.7",Z369*AA369)))))))</f>
        <v/>
      </c>
      <c r="AC369" s="302" t="str">
        <f t="shared" si="193"/>
        <v/>
      </c>
      <c r="AD369" s="143" t="str">
        <f>IFERROR(IF(OR(J369="",AC369=""),"",IF(AND(E369=LEGENDA!$D$39,H369="",I369=""),"BRAK kol.7",AC369*$J369)),"BRAK kol.7")</f>
        <v/>
      </c>
      <c r="AE369" s="527" t="str">
        <f t="shared" si="206"/>
        <v/>
      </c>
      <c r="AF369" s="526" t="str">
        <f t="shared" si="207"/>
        <v/>
      </c>
      <c r="AG369" s="526" t="str">
        <f t="shared" si="208"/>
        <v/>
      </c>
      <c r="AH369" s="526" t="str">
        <f t="shared" si="194"/>
        <v/>
      </c>
      <c r="AI369" s="528"/>
      <c r="AJ369" s="529"/>
      <c r="AK369" s="286" t="str">
        <f t="shared" si="195"/>
        <v/>
      </c>
      <c r="AL369" s="287" t="str">
        <f t="shared" si="209"/>
        <v/>
      </c>
      <c r="AM369" s="287" t="str">
        <f t="shared" si="210"/>
        <v/>
      </c>
      <c r="AN369" s="530" t="str">
        <f>IF('ZASOBY N'!BD366="","",'ZASOBY N'!BD366)</f>
        <v/>
      </c>
      <c r="AO369" s="531"/>
      <c r="AP369" s="333">
        <f t="shared" si="196"/>
        <v>0</v>
      </c>
      <c r="AQ369" s="333">
        <f t="shared" si="199"/>
        <v>0</v>
      </c>
      <c r="AR369" s="333">
        <f t="shared" si="199"/>
        <v>0</v>
      </c>
      <c r="AS369" s="333">
        <f t="shared" si="197"/>
        <v>0</v>
      </c>
      <c r="AT369" s="333">
        <f t="shared" si="200"/>
        <v>0</v>
      </c>
      <c r="AU369" s="333">
        <f t="shared" si="198"/>
        <v>0</v>
      </c>
      <c r="AV369" s="532" t="str">
        <f>IF(BJ369=0,"",NN!BJ369)</f>
        <v/>
      </c>
      <c r="AW369" s="460" t="str">
        <f>IF('UPR BILANS N'!W367="","",'UPR BILANS N'!W367)</f>
        <v/>
      </c>
      <c r="AX369" s="533" t="str">
        <f t="shared" si="211"/>
        <v/>
      </c>
      <c r="AY369" s="533"/>
      <c r="AZ369" s="533"/>
      <c r="BA369" s="533"/>
      <c r="BB369" s="533"/>
      <c r="BC369" s="533"/>
      <c r="BD369" s="533"/>
      <c r="BE369" s="533"/>
      <c r="BF369" s="533"/>
      <c r="BG369" s="533"/>
      <c r="BH369" s="533"/>
      <c r="BI369" s="533"/>
      <c r="BJ369" s="414">
        <f>IFERROR(IF(AND(BL369=1,BM369=1,SUMIF($C369:$C$525,$C369,$AH369:$AH$525)=$BN369),$BN369,IF($BO369&gt;0,$BO369,IF(AND(B369=B370,C369=C370,D369=D370,J369=J370),AH369+AH370,IF(AND(COUNTIF($C$13:$C368,$C369)&gt;=1,COUNTIF($D$13:$D368,$D369)&gt;=1),0,IF(AND(SUMIF($B369:$B$525,$B369,$AH369:$AH$525)&gt;$AH369,SUMIF($C369:$C$525,$C369,$AH369:$AH$525)&gt;$AH369,SUMIF($D369:$D$525,$D369,$AH369:$AH$525)&gt;$AH369),SUMIF($C369:$C$525,$C369,$BN369:$BN$525),0))))),0)</f>
        <v>0</v>
      </c>
      <c r="BK369" s="534"/>
      <c r="BL369" s="535">
        <f>COUNTIFS('ZASOBY N'!$B366:$B$525,'ZASOBY N'!$B366,'ZASOBY N'!$C366:'ZASOBY N'!$C$525,'ZASOBY N'!$C366,'ZASOBY N'!$D366:'ZASOBY N'!$D$525,'ZASOBY N'!$D366,'ZASOBY N'!$H366:'ZASOBY N'!$H$525,'ZASOBY N'!$H366 )</f>
        <v>0</v>
      </c>
      <c r="BM369" s="536">
        <f>COUNTIFS('ZASOBY N'!$B$10:$B366,'ZASOBY N'!$B366,'ZASOBY N'!$C$10:'ZASOBY N'!$C366,'ZASOBY N'!$C366,'ZASOBY N'!$D$10:'ZASOBY N'!$D366,'ZASOBY N'!$D366,'ZASOBY N'!$H$10:'ZASOBY N'!$H366,'ZASOBY N'!$H366 )</f>
        <v>0</v>
      </c>
      <c r="BN369" s="537">
        <f t="shared" si="212"/>
        <v>0</v>
      </c>
      <c r="BO369" s="538">
        <f t="shared" si="213"/>
        <v>0</v>
      </c>
      <c r="BP369" s="533"/>
      <c r="BQ369" s="533"/>
      <c r="BR369" s="533"/>
      <c r="BS369" s="533"/>
      <c r="BT369" s="533"/>
      <c r="BU369" s="533"/>
      <c r="BV369" s="533"/>
      <c r="BW369" s="539" t="str">
        <f t="shared" si="214"/>
        <v/>
      </c>
      <c r="BX369" s="439" t="str">
        <f>IF(E369=0,"",NN!E369)</f>
        <v/>
      </c>
      <c r="BY369" s="396" t="str">
        <f>IF(A369="","",NN!A369)</f>
        <v/>
      </c>
      <c r="BZ369" s="428" t="str">
        <f>IF(OR(E369=LEGENDA!$D$30,E369=LEGENDA!$D$31,E369=LEGENDA!$D$32,E369=LEGENDA!$D$33,E369=LEGENDA!$D$34,E369=LEGENDA!$D$35,E369=LEGENDA!$D$36,E369=LEGENDA!$D$37),AV369,"")</f>
        <v/>
      </c>
      <c r="CA369" s="428" t="str">
        <f>IF(OR(E369=LEGENDA!$D$30,E369=LEGENDA!$D$31,E369=LEGENDA!$D$32,E369=LEGENDA!$D$33,E369=LEGENDA!$D$34,E369=LEGENDA!$D$35,E369=LEGENDA!$D$36,E369=LEGENDA!$D$37),AG369,"")</f>
        <v/>
      </c>
      <c r="CB369" s="397" t="str">
        <f t="shared" si="215"/>
        <v/>
      </c>
      <c r="CC369" s="397" t="str">
        <f t="shared" si="216"/>
        <v/>
      </c>
      <c r="CD369" s="397" t="str">
        <f t="shared" si="217"/>
        <v/>
      </c>
      <c r="CE369" s="397" t="str">
        <f t="shared" si="218"/>
        <v/>
      </c>
      <c r="CF369" s="397" t="str">
        <f t="shared" si="219"/>
        <v/>
      </c>
      <c r="CG369" s="397" t="str">
        <f t="shared" si="220"/>
        <v/>
      </c>
      <c r="CH369" s="397" t="str">
        <f>IF(OR(E369=LEGENDA!$D$28,E369=LEGENDA!$D$29,E369=LEGENDA!$D$30,E369=LEGENDA!$D$31,E369=LEGENDA!$D$32,E369=LEGENDA!$D$33,E369=LEGENDA!$D$34,E369=LEGENDA!$D$35,E369=LEGENDA!$D$36,E369=LEGENDA!$D$39),1,"")</f>
        <v/>
      </c>
      <c r="CI369" s="397" t="str">
        <f t="shared" si="221"/>
        <v/>
      </c>
      <c r="CJ369" s="397" t="str">
        <f t="shared" si="222"/>
        <v/>
      </c>
    </row>
    <row r="370" spans="1:88" s="50" customFormat="1" ht="16.2" customHeight="1" thickBot="1" x14ac:dyDescent="0.3">
      <c r="A370" s="514" t="str">
        <f>IF('ZASOBY N'!A367="","",'ZASOBY N'!A367)</f>
        <v/>
      </c>
      <c r="B370" s="515" t="str">
        <f>IF('ZASOBY N'!B367="","",'ZASOBY N'!B367)</f>
        <v/>
      </c>
      <c r="C370" s="515" t="str">
        <f>IF('ZASOBY N'!C367="","",'ZASOBY N'!C367)</f>
        <v/>
      </c>
      <c r="D370" s="516" t="str">
        <f>IF('ZASOBY N'!D367="","",'ZASOBY N'!D367)</f>
        <v/>
      </c>
      <c r="E370" s="404"/>
      <c r="F370" s="517"/>
      <c r="G370" s="518"/>
      <c r="H370" s="301"/>
      <c r="I370" s="301"/>
      <c r="J370" s="147" t="str">
        <f>IF('ZASOBY N'!$F367="","",'ZASOBY N'!$F367)</f>
        <v/>
      </c>
      <c r="K370" s="519"/>
      <c r="L370" s="520" t="str">
        <f t="shared" si="201"/>
        <v/>
      </c>
      <c r="M370" s="521"/>
      <c r="N370" s="521"/>
      <c r="O370" s="140" t="str">
        <f>IF(L370="","",IF(OR(E370=LEGENDA!$D$28,E370=LEGENDA!$D$29,E370=LEGENDA!$D$31,E370=LEGENDA!$D$38),0.15,0))</f>
        <v/>
      </c>
      <c r="P370" s="140" t="str">
        <f>IF(L370="","",IF(AND(E370=LEGENDA!$D$39,H370=""),"BRAK kol.7",IF(AND(F370=LEGENDA!$A$105,H370=""),"BRAK kol.7",IF(AND(F370=LEGENDA!$A$106,H370=""),"BRAK kol.7",IF(AND(F370=LEGENDA!$A$107,H370=""),"BRAK kol.7",IF(AND(F370=LEGENDA!$A$108,H370=""),"BRAK kol.7",IF(AND(F370=LEGENDA!$A$109,H370=""),"BRAK kol.7",L370*O370)))))))</f>
        <v/>
      </c>
      <c r="Q370" s="141" t="str">
        <f t="shared" si="191"/>
        <v/>
      </c>
      <c r="R370" s="142" t="str">
        <f t="shared" si="202"/>
        <v/>
      </c>
      <c r="S370" s="522" t="str">
        <f t="shared" si="203"/>
        <v/>
      </c>
      <c r="T370" s="431" t="str">
        <f t="shared" si="192"/>
        <v/>
      </c>
      <c r="U370" s="523"/>
      <c r="V370" s="431" t="str">
        <f t="shared" si="204"/>
        <v/>
      </c>
      <c r="W370" s="524"/>
      <c r="X370" s="302" t="str">
        <f>IF(U370="","",IF(AND(V370="",W370=""),"",IF(AND(E370=LEGENDA!$D$39,H370=""),"BRAK kol.7",IF(AND(F370=LEGENDA!$A$105,H370="",E370=LEGENDA!$D$35),V370*W370,IF(AND(F370=LEGENDA!$A$105,H370="",E370=LEGENDA!$D$36),V370*W370,IF(AND(F370=LEGENDA!$A$105,H370=""),"BRAK kol.7",IF(AND(F370=LEGENDA!$A$106,H370=""),"BRAK kol.7",IF(AND(F370=LEGENDA!$A$107,H370=""),"BRAK kol.7",IF(AND(F370=LEGENDA!$A$108,H370=""),"BRAK kol.7",IF(AND(F370=LEGENDA!$A$109,H370=""),"BRAK kol.7",IF(AND(U370&gt;0,W370=""),"Brakkol21",IF(OR(T370="Błąd kol. 7",T370="Błąd kol.8"),T370,IF(AND(H370="",I370=""),"BRAKkol7-8",V370*W370)))))))))))))</f>
        <v/>
      </c>
      <c r="Y370" s="523"/>
      <c r="Z370" s="431" t="str">
        <f t="shared" si="205"/>
        <v/>
      </c>
      <c r="AA370" s="524"/>
      <c r="AB370" s="525" t="str">
        <f>IF(OR(Y370="",Z370="",AA370=""),"",IF(AND(E370=LEGENDA!$D$39,H370=""),"BRAK kol.7",IF(AND(F370=LEGENDA!$A$105,H370=""),"BRAK kol.7",IF(AND(F370=LEGENDA!$A$106,H370=""),"BRAK kol.7",IF(AND(F370=LEGENDA!$A$107,H370=""),"BRAK kol.7",IF(AND(F370=LEGENDA!$A$108,H370=""),"BRAK kol.7",IF(AND(F370=LEGENDA!$A$109,H370=""),"BRAK kol.7",Z370*AA370)))))))</f>
        <v/>
      </c>
      <c r="AC370" s="302" t="str">
        <f t="shared" si="193"/>
        <v/>
      </c>
      <c r="AD370" s="143" t="str">
        <f>IFERROR(IF(OR(J370="",AC370=""),"",IF(AND(E370=LEGENDA!$D$39,H370="",I370=""),"BRAK kol.7",AC370*$J370)),"BRAK kol.7")</f>
        <v/>
      </c>
      <c r="AE370" s="527" t="str">
        <f t="shared" si="206"/>
        <v/>
      </c>
      <c r="AF370" s="526" t="str">
        <f t="shared" si="207"/>
        <v/>
      </c>
      <c r="AG370" s="526" t="str">
        <f t="shared" si="208"/>
        <v/>
      </c>
      <c r="AH370" s="526" t="str">
        <f t="shared" si="194"/>
        <v/>
      </c>
      <c r="AI370" s="528"/>
      <c r="AJ370" s="529"/>
      <c r="AK370" s="286" t="str">
        <f t="shared" si="195"/>
        <v/>
      </c>
      <c r="AL370" s="287" t="str">
        <f t="shared" si="209"/>
        <v/>
      </c>
      <c r="AM370" s="287" t="str">
        <f t="shared" si="210"/>
        <v/>
      </c>
      <c r="AN370" s="530" t="str">
        <f>IF('ZASOBY N'!BD367="","",'ZASOBY N'!BD367)</f>
        <v/>
      </c>
      <c r="AO370" s="531"/>
      <c r="AP370" s="333">
        <f t="shared" si="196"/>
        <v>0</v>
      </c>
      <c r="AQ370" s="333">
        <f t="shared" si="199"/>
        <v>0</v>
      </c>
      <c r="AR370" s="333">
        <f t="shared" si="199"/>
        <v>0</v>
      </c>
      <c r="AS370" s="333">
        <f t="shared" si="197"/>
        <v>0</v>
      </c>
      <c r="AT370" s="333">
        <f t="shared" si="200"/>
        <v>0</v>
      </c>
      <c r="AU370" s="333">
        <f t="shared" si="198"/>
        <v>0</v>
      </c>
      <c r="AV370" s="532" t="str">
        <f>IF(BJ370=0,"",NN!BJ370)</f>
        <v/>
      </c>
      <c r="AW370" s="460" t="str">
        <f>IF('UPR BILANS N'!W368="","",'UPR BILANS N'!W368)</f>
        <v/>
      </c>
      <c r="AX370" s="533" t="str">
        <f t="shared" si="211"/>
        <v/>
      </c>
      <c r="AY370" s="533"/>
      <c r="AZ370" s="533"/>
      <c r="BA370" s="533"/>
      <c r="BB370" s="533"/>
      <c r="BC370" s="533"/>
      <c r="BD370" s="533"/>
      <c r="BE370" s="533"/>
      <c r="BF370" s="533"/>
      <c r="BG370" s="533"/>
      <c r="BH370" s="533"/>
      <c r="BI370" s="533"/>
      <c r="BJ370" s="414">
        <f>IFERROR(IF(AND(BL370=1,BM370=1,SUMIF($C370:$C$525,$C370,$AH370:$AH$525)=$BN370),$BN370,IF($BO370&gt;0,$BO370,IF(AND(B370=B371,C370=C371,D370=D371,J370=J371),AH370+AH371,IF(AND(COUNTIF($C$13:$C369,$C370)&gt;=1,COUNTIF($D$13:$D369,$D370)&gt;=1),0,IF(AND(SUMIF($B370:$B$525,$B370,$AH370:$AH$525)&gt;$AH370,SUMIF($C370:$C$525,$C370,$AH370:$AH$525)&gt;$AH370,SUMIF($D370:$D$525,$D370,$AH370:$AH$525)&gt;$AH370),SUMIF($C370:$C$525,$C370,$BN370:$BN$525),0))))),0)</f>
        <v>0</v>
      </c>
      <c r="BK370" s="534"/>
      <c r="BL370" s="535">
        <f>COUNTIFS('ZASOBY N'!$B367:$B$525,'ZASOBY N'!$B367,'ZASOBY N'!$C367:'ZASOBY N'!$C$525,'ZASOBY N'!$C367,'ZASOBY N'!$D367:'ZASOBY N'!$D$525,'ZASOBY N'!$D367,'ZASOBY N'!$H367:'ZASOBY N'!$H$525,'ZASOBY N'!$H367 )</f>
        <v>0</v>
      </c>
      <c r="BM370" s="536">
        <f>COUNTIFS('ZASOBY N'!$B$10:$B367,'ZASOBY N'!$B367,'ZASOBY N'!$C$10:'ZASOBY N'!$C367,'ZASOBY N'!$C367,'ZASOBY N'!$D$10:'ZASOBY N'!$D367,'ZASOBY N'!$D367,'ZASOBY N'!$H$10:'ZASOBY N'!$H367,'ZASOBY N'!$H367 )</f>
        <v>0</v>
      </c>
      <c r="BN370" s="537">
        <f t="shared" si="212"/>
        <v>0</v>
      </c>
      <c r="BO370" s="538">
        <f t="shared" si="213"/>
        <v>0</v>
      </c>
      <c r="BP370" s="533"/>
      <c r="BQ370" s="533"/>
      <c r="BR370" s="533"/>
      <c r="BS370" s="533"/>
      <c r="BT370" s="533"/>
      <c r="BU370" s="533"/>
      <c r="BV370" s="533"/>
      <c r="BW370" s="539" t="str">
        <f t="shared" si="214"/>
        <v/>
      </c>
      <c r="BX370" s="439" t="str">
        <f>IF(E370=0,"",NN!E370)</f>
        <v/>
      </c>
      <c r="BY370" s="396" t="str">
        <f>IF(A370="","",NN!A370)</f>
        <v/>
      </c>
      <c r="BZ370" s="428" t="str">
        <f>IF(OR(E370=LEGENDA!$D$30,E370=LEGENDA!$D$31,E370=LEGENDA!$D$32,E370=LEGENDA!$D$33,E370=LEGENDA!$D$34,E370=LEGENDA!$D$35,E370=LEGENDA!$D$36,E370=LEGENDA!$D$37),AV370,"")</f>
        <v/>
      </c>
      <c r="CA370" s="428" t="str">
        <f>IF(OR(E370=LEGENDA!$D$30,E370=LEGENDA!$D$31,E370=LEGENDA!$D$32,E370=LEGENDA!$D$33,E370=LEGENDA!$D$34,E370=LEGENDA!$D$35,E370=LEGENDA!$D$36,E370=LEGENDA!$D$37),AG370,"")</f>
        <v/>
      </c>
      <c r="CB370" s="397" t="str">
        <f t="shared" si="215"/>
        <v/>
      </c>
      <c r="CC370" s="397" t="str">
        <f t="shared" si="216"/>
        <v/>
      </c>
      <c r="CD370" s="397" t="str">
        <f t="shared" si="217"/>
        <v/>
      </c>
      <c r="CE370" s="397" t="str">
        <f t="shared" si="218"/>
        <v/>
      </c>
      <c r="CF370" s="397" t="str">
        <f t="shared" si="219"/>
        <v/>
      </c>
      <c r="CG370" s="397" t="str">
        <f t="shared" si="220"/>
        <v/>
      </c>
      <c r="CH370" s="397" t="str">
        <f>IF(OR(E370=LEGENDA!$D$28,E370=LEGENDA!$D$29,E370=LEGENDA!$D$30,E370=LEGENDA!$D$31,E370=LEGENDA!$D$32,E370=LEGENDA!$D$33,E370=LEGENDA!$D$34,E370=LEGENDA!$D$35,E370=LEGENDA!$D$36,E370=LEGENDA!$D$39),1,"")</f>
        <v/>
      </c>
      <c r="CI370" s="397" t="str">
        <f t="shared" si="221"/>
        <v/>
      </c>
      <c r="CJ370" s="397" t="str">
        <f t="shared" si="222"/>
        <v/>
      </c>
    </row>
    <row r="371" spans="1:88" s="50" customFormat="1" ht="16.2" customHeight="1" thickBot="1" x14ac:dyDescent="0.3">
      <c r="A371" s="514" t="str">
        <f>IF('ZASOBY N'!A368="","",'ZASOBY N'!A368)</f>
        <v/>
      </c>
      <c r="B371" s="515" t="str">
        <f>IF('ZASOBY N'!B368="","",'ZASOBY N'!B368)</f>
        <v/>
      </c>
      <c r="C371" s="515" t="str">
        <f>IF('ZASOBY N'!C368="","",'ZASOBY N'!C368)</f>
        <v/>
      </c>
      <c r="D371" s="516" t="str">
        <f>IF('ZASOBY N'!D368="","",'ZASOBY N'!D368)</f>
        <v/>
      </c>
      <c r="E371" s="404"/>
      <c r="F371" s="517"/>
      <c r="G371" s="518"/>
      <c r="H371" s="301"/>
      <c r="I371" s="301"/>
      <c r="J371" s="147" t="str">
        <f>IF('ZASOBY N'!$F368="","",'ZASOBY N'!$F368)</f>
        <v/>
      </c>
      <c r="K371" s="519"/>
      <c r="L371" s="520" t="str">
        <f t="shared" si="201"/>
        <v/>
      </c>
      <c r="M371" s="521"/>
      <c r="N371" s="521"/>
      <c r="O371" s="140" t="str">
        <f>IF(L371="","",IF(OR(E371=LEGENDA!$D$28,E371=LEGENDA!$D$29,E371=LEGENDA!$D$31,E371=LEGENDA!$D$38),0.15,0))</f>
        <v/>
      </c>
      <c r="P371" s="140" t="str">
        <f>IF(L371="","",IF(AND(E371=LEGENDA!$D$39,H371=""),"BRAK kol.7",IF(AND(F371=LEGENDA!$A$105,H371=""),"BRAK kol.7",IF(AND(F371=LEGENDA!$A$106,H371=""),"BRAK kol.7",IF(AND(F371=LEGENDA!$A$107,H371=""),"BRAK kol.7",IF(AND(F371=LEGENDA!$A$108,H371=""),"BRAK kol.7",IF(AND(F371=LEGENDA!$A$109,H371=""),"BRAK kol.7",L371*O371)))))))</f>
        <v/>
      </c>
      <c r="Q371" s="141" t="str">
        <f t="shared" si="191"/>
        <v/>
      </c>
      <c r="R371" s="142" t="str">
        <f t="shared" si="202"/>
        <v/>
      </c>
      <c r="S371" s="522" t="str">
        <f t="shared" si="203"/>
        <v/>
      </c>
      <c r="T371" s="431" t="str">
        <f t="shared" si="192"/>
        <v/>
      </c>
      <c r="U371" s="523"/>
      <c r="V371" s="431" t="str">
        <f t="shared" si="204"/>
        <v/>
      </c>
      <c r="W371" s="524"/>
      <c r="X371" s="302" t="str">
        <f>IF(U371="","",IF(AND(V371="",W371=""),"",IF(AND(E371=LEGENDA!$D$39,H371=""),"BRAK kol.7",IF(AND(F371=LEGENDA!$A$105,H371="",E371=LEGENDA!$D$35),V371*W371,IF(AND(F371=LEGENDA!$A$105,H371="",E371=LEGENDA!$D$36),V371*W371,IF(AND(F371=LEGENDA!$A$105,H371=""),"BRAK kol.7",IF(AND(F371=LEGENDA!$A$106,H371=""),"BRAK kol.7",IF(AND(F371=LEGENDA!$A$107,H371=""),"BRAK kol.7",IF(AND(F371=LEGENDA!$A$108,H371=""),"BRAK kol.7",IF(AND(F371=LEGENDA!$A$109,H371=""),"BRAK kol.7",IF(AND(U371&gt;0,W371=""),"Brakkol21",IF(OR(T371="Błąd kol. 7",T371="Błąd kol.8"),T371,IF(AND(H371="",I371=""),"BRAKkol7-8",V371*W371)))))))))))))</f>
        <v/>
      </c>
      <c r="Y371" s="523"/>
      <c r="Z371" s="431" t="str">
        <f t="shared" si="205"/>
        <v/>
      </c>
      <c r="AA371" s="524"/>
      <c r="AB371" s="525" t="str">
        <f>IF(OR(Y371="",Z371="",AA371=""),"",IF(AND(E371=LEGENDA!$D$39,H371=""),"BRAK kol.7",IF(AND(F371=LEGENDA!$A$105,H371=""),"BRAK kol.7",IF(AND(F371=LEGENDA!$A$106,H371=""),"BRAK kol.7",IF(AND(F371=LEGENDA!$A$107,H371=""),"BRAK kol.7",IF(AND(F371=LEGENDA!$A$108,H371=""),"BRAK kol.7",IF(AND(F371=LEGENDA!$A$109,H371=""),"BRAK kol.7",Z371*AA371)))))))</f>
        <v/>
      </c>
      <c r="AC371" s="302" t="str">
        <f t="shared" si="193"/>
        <v/>
      </c>
      <c r="AD371" s="143" t="str">
        <f>IFERROR(IF(OR(J371="",AC371=""),"",IF(AND(E371=LEGENDA!$D$39,H371="",I371=""),"BRAK kol.7",AC371*$J371)),"BRAK kol.7")</f>
        <v/>
      </c>
      <c r="AE371" s="527" t="str">
        <f t="shared" si="206"/>
        <v/>
      </c>
      <c r="AF371" s="526" t="str">
        <f t="shared" si="207"/>
        <v/>
      </c>
      <c r="AG371" s="526" t="str">
        <f t="shared" si="208"/>
        <v/>
      </c>
      <c r="AH371" s="526" t="str">
        <f t="shared" si="194"/>
        <v/>
      </c>
      <c r="AI371" s="528"/>
      <c r="AJ371" s="529"/>
      <c r="AK371" s="286" t="str">
        <f t="shared" si="195"/>
        <v/>
      </c>
      <c r="AL371" s="287" t="str">
        <f t="shared" si="209"/>
        <v/>
      </c>
      <c r="AM371" s="287" t="str">
        <f t="shared" si="210"/>
        <v/>
      </c>
      <c r="AN371" s="530" t="str">
        <f>IF('ZASOBY N'!BD368="","",'ZASOBY N'!BD368)</f>
        <v/>
      </c>
      <c r="AO371" s="531"/>
      <c r="AP371" s="333">
        <f t="shared" si="196"/>
        <v>0</v>
      </c>
      <c r="AQ371" s="333">
        <f t="shared" si="199"/>
        <v>0</v>
      </c>
      <c r="AR371" s="333">
        <f t="shared" si="199"/>
        <v>0</v>
      </c>
      <c r="AS371" s="333">
        <f t="shared" si="197"/>
        <v>0</v>
      </c>
      <c r="AT371" s="333">
        <f t="shared" si="200"/>
        <v>0</v>
      </c>
      <c r="AU371" s="333">
        <f t="shared" si="198"/>
        <v>0</v>
      </c>
      <c r="AV371" s="532" t="str">
        <f>IF(BJ371=0,"",NN!BJ371)</f>
        <v/>
      </c>
      <c r="AW371" s="460" t="str">
        <f>IF('UPR BILANS N'!W369="","",'UPR BILANS N'!W369)</f>
        <v/>
      </c>
      <c r="AX371" s="533" t="str">
        <f t="shared" si="211"/>
        <v/>
      </c>
      <c r="AY371" s="533"/>
      <c r="AZ371" s="533"/>
      <c r="BA371" s="533"/>
      <c r="BB371" s="533"/>
      <c r="BC371" s="533"/>
      <c r="BD371" s="533"/>
      <c r="BE371" s="533"/>
      <c r="BF371" s="533"/>
      <c r="BG371" s="533"/>
      <c r="BH371" s="533"/>
      <c r="BI371" s="533"/>
      <c r="BJ371" s="414">
        <f>IFERROR(IF(AND(BL371=1,BM371=1,SUMIF($C371:$C$525,$C371,$AH371:$AH$525)=$BN371),$BN371,IF($BO371&gt;0,$BO371,IF(AND(B371=B372,C371=C372,D371=D372,J371=J372),AH371+AH372,IF(AND(COUNTIF($C$13:$C370,$C371)&gt;=1,COUNTIF($D$13:$D370,$D371)&gt;=1),0,IF(AND(SUMIF($B371:$B$525,$B371,$AH371:$AH$525)&gt;$AH371,SUMIF($C371:$C$525,$C371,$AH371:$AH$525)&gt;$AH371,SUMIF($D371:$D$525,$D371,$AH371:$AH$525)&gt;$AH371),SUMIF($C371:$C$525,$C371,$BN371:$BN$525),0))))),0)</f>
        <v>0</v>
      </c>
      <c r="BK371" s="534"/>
      <c r="BL371" s="535">
        <f>COUNTIFS('ZASOBY N'!$B368:$B$525,'ZASOBY N'!$B368,'ZASOBY N'!$C368:'ZASOBY N'!$C$525,'ZASOBY N'!$C368,'ZASOBY N'!$D368:'ZASOBY N'!$D$525,'ZASOBY N'!$D368,'ZASOBY N'!$H368:'ZASOBY N'!$H$525,'ZASOBY N'!$H368 )</f>
        <v>0</v>
      </c>
      <c r="BM371" s="536">
        <f>COUNTIFS('ZASOBY N'!$B$10:$B368,'ZASOBY N'!$B368,'ZASOBY N'!$C$10:'ZASOBY N'!$C368,'ZASOBY N'!$C368,'ZASOBY N'!$D$10:'ZASOBY N'!$D368,'ZASOBY N'!$D368,'ZASOBY N'!$H$10:'ZASOBY N'!$H368,'ZASOBY N'!$H368 )</f>
        <v>0</v>
      </c>
      <c r="BN371" s="537">
        <f t="shared" si="212"/>
        <v>0</v>
      </c>
      <c r="BO371" s="538">
        <f t="shared" si="213"/>
        <v>0</v>
      </c>
      <c r="BP371" s="533"/>
      <c r="BQ371" s="533"/>
      <c r="BR371" s="533"/>
      <c r="BS371" s="533"/>
      <c r="BT371" s="533"/>
      <c r="BU371" s="533"/>
      <c r="BV371" s="533"/>
      <c r="BW371" s="539" t="str">
        <f t="shared" si="214"/>
        <v/>
      </c>
      <c r="BX371" s="439" t="str">
        <f>IF(E371=0,"",NN!E371)</f>
        <v/>
      </c>
      <c r="BY371" s="396" t="str">
        <f>IF(A371="","",NN!A371)</f>
        <v/>
      </c>
      <c r="BZ371" s="428" t="str">
        <f>IF(OR(E371=LEGENDA!$D$30,E371=LEGENDA!$D$31,E371=LEGENDA!$D$32,E371=LEGENDA!$D$33,E371=LEGENDA!$D$34,E371=LEGENDA!$D$35,E371=LEGENDA!$D$36,E371=LEGENDA!$D$37),AV371,"")</f>
        <v/>
      </c>
      <c r="CA371" s="428" t="str">
        <f>IF(OR(E371=LEGENDA!$D$30,E371=LEGENDA!$D$31,E371=LEGENDA!$D$32,E371=LEGENDA!$D$33,E371=LEGENDA!$D$34,E371=LEGENDA!$D$35,E371=LEGENDA!$D$36,E371=LEGENDA!$D$37),AG371,"")</f>
        <v/>
      </c>
      <c r="CB371" s="397" t="str">
        <f t="shared" si="215"/>
        <v/>
      </c>
      <c r="CC371" s="397" t="str">
        <f t="shared" si="216"/>
        <v/>
      </c>
      <c r="CD371" s="397" t="str">
        <f t="shared" si="217"/>
        <v/>
      </c>
      <c r="CE371" s="397" t="str">
        <f t="shared" si="218"/>
        <v/>
      </c>
      <c r="CF371" s="397" t="str">
        <f t="shared" si="219"/>
        <v/>
      </c>
      <c r="CG371" s="397" t="str">
        <f t="shared" si="220"/>
        <v/>
      </c>
      <c r="CH371" s="397" t="str">
        <f>IF(OR(E371=LEGENDA!$D$28,E371=LEGENDA!$D$29,E371=LEGENDA!$D$30,E371=LEGENDA!$D$31,E371=LEGENDA!$D$32,E371=LEGENDA!$D$33,E371=LEGENDA!$D$34,E371=LEGENDA!$D$35,E371=LEGENDA!$D$36,E371=LEGENDA!$D$39),1,"")</f>
        <v/>
      </c>
      <c r="CI371" s="397" t="str">
        <f t="shared" si="221"/>
        <v/>
      </c>
      <c r="CJ371" s="397" t="str">
        <f t="shared" si="222"/>
        <v/>
      </c>
    </row>
    <row r="372" spans="1:88" s="50" customFormat="1" ht="16.2" customHeight="1" thickBot="1" x14ac:dyDescent="0.3">
      <c r="A372" s="514" t="str">
        <f>IF('ZASOBY N'!A369="","",'ZASOBY N'!A369)</f>
        <v/>
      </c>
      <c r="B372" s="515" t="str">
        <f>IF('ZASOBY N'!B369="","",'ZASOBY N'!B369)</f>
        <v/>
      </c>
      <c r="C372" s="515" t="str">
        <f>IF('ZASOBY N'!C369="","",'ZASOBY N'!C369)</f>
        <v/>
      </c>
      <c r="D372" s="516" t="str">
        <f>IF('ZASOBY N'!D369="","",'ZASOBY N'!D369)</f>
        <v/>
      </c>
      <c r="E372" s="404"/>
      <c r="F372" s="517"/>
      <c r="G372" s="518"/>
      <c r="H372" s="301"/>
      <c r="I372" s="301"/>
      <c r="J372" s="147" t="str">
        <f>IF('ZASOBY N'!$F369="","",'ZASOBY N'!$F369)</f>
        <v/>
      </c>
      <c r="K372" s="519"/>
      <c r="L372" s="520" t="str">
        <f t="shared" si="201"/>
        <v/>
      </c>
      <c r="M372" s="521"/>
      <c r="N372" s="521"/>
      <c r="O372" s="140" t="str">
        <f>IF(L372="","",IF(OR(E372=LEGENDA!$D$28,E372=LEGENDA!$D$29,E372=LEGENDA!$D$31,E372=LEGENDA!$D$38),0.15,0))</f>
        <v/>
      </c>
      <c r="P372" s="140" t="str">
        <f>IF(L372="","",IF(AND(E372=LEGENDA!$D$39,H372=""),"BRAK kol.7",IF(AND(F372=LEGENDA!$A$105,H372=""),"BRAK kol.7",IF(AND(F372=LEGENDA!$A$106,H372=""),"BRAK kol.7",IF(AND(F372=LEGENDA!$A$107,H372=""),"BRAK kol.7",IF(AND(F372=LEGENDA!$A$108,H372=""),"BRAK kol.7",IF(AND(F372=LEGENDA!$A$109,H372=""),"BRAK kol.7",L372*O372)))))))</f>
        <v/>
      </c>
      <c r="Q372" s="141" t="str">
        <f t="shared" si="191"/>
        <v/>
      </c>
      <c r="R372" s="142" t="str">
        <f t="shared" si="202"/>
        <v/>
      </c>
      <c r="S372" s="522" t="str">
        <f t="shared" si="203"/>
        <v/>
      </c>
      <c r="T372" s="431" t="str">
        <f t="shared" si="192"/>
        <v/>
      </c>
      <c r="U372" s="523"/>
      <c r="V372" s="431" t="str">
        <f t="shared" si="204"/>
        <v/>
      </c>
      <c r="W372" s="524"/>
      <c r="X372" s="302" t="str">
        <f>IF(U372="","",IF(AND(V372="",W372=""),"",IF(AND(E372=LEGENDA!$D$39,H372=""),"BRAK kol.7",IF(AND(F372=LEGENDA!$A$105,H372="",E372=LEGENDA!$D$35),V372*W372,IF(AND(F372=LEGENDA!$A$105,H372="",E372=LEGENDA!$D$36),V372*W372,IF(AND(F372=LEGENDA!$A$105,H372=""),"BRAK kol.7",IF(AND(F372=LEGENDA!$A$106,H372=""),"BRAK kol.7",IF(AND(F372=LEGENDA!$A$107,H372=""),"BRAK kol.7",IF(AND(F372=LEGENDA!$A$108,H372=""),"BRAK kol.7",IF(AND(F372=LEGENDA!$A$109,H372=""),"BRAK kol.7",IF(AND(U372&gt;0,W372=""),"Brakkol21",IF(OR(T372="Błąd kol. 7",T372="Błąd kol.8"),T372,IF(AND(H372="",I372=""),"BRAKkol7-8",V372*W372)))))))))))))</f>
        <v/>
      </c>
      <c r="Y372" s="523"/>
      <c r="Z372" s="431" t="str">
        <f t="shared" si="205"/>
        <v/>
      </c>
      <c r="AA372" s="524"/>
      <c r="AB372" s="525" t="str">
        <f>IF(OR(Y372="",Z372="",AA372=""),"",IF(AND(E372=LEGENDA!$D$39,H372=""),"BRAK kol.7",IF(AND(F372=LEGENDA!$A$105,H372=""),"BRAK kol.7",IF(AND(F372=LEGENDA!$A$106,H372=""),"BRAK kol.7",IF(AND(F372=LEGENDA!$A$107,H372=""),"BRAK kol.7",IF(AND(F372=LEGENDA!$A$108,H372=""),"BRAK kol.7",IF(AND(F372=LEGENDA!$A$109,H372=""),"BRAK kol.7",Z372*AA372)))))))</f>
        <v/>
      </c>
      <c r="AC372" s="302" t="str">
        <f t="shared" si="193"/>
        <v/>
      </c>
      <c r="AD372" s="143" t="str">
        <f>IFERROR(IF(OR(J372="",AC372=""),"",IF(AND(E372=LEGENDA!$D$39,H372="",I372=""),"BRAK kol.7",AC372*$J372)),"BRAK kol.7")</f>
        <v/>
      </c>
      <c r="AE372" s="527" t="str">
        <f t="shared" si="206"/>
        <v/>
      </c>
      <c r="AF372" s="526" t="str">
        <f t="shared" si="207"/>
        <v/>
      </c>
      <c r="AG372" s="526" t="str">
        <f t="shared" si="208"/>
        <v/>
      </c>
      <c r="AH372" s="526" t="str">
        <f t="shared" si="194"/>
        <v/>
      </c>
      <c r="AI372" s="528"/>
      <c r="AJ372" s="529"/>
      <c r="AK372" s="286" t="str">
        <f t="shared" si="195"/>
        <v/>
      </c>
      <c r="AL372" s="287" t="str">
        <f t="shared" si="209"/>
        <v/>
      </c>
      <c r="AM372" s="287" t="str">
        <f t="shared" si="210"/>
        <v/>
      </c>
      <c r="AN372" s="530" t="str">
        <f>IF('ZASOBY N'!BD369="","",'ZASOBY N'!BD369)</f>
        <v/>
      </c>
      <c r="AO372" s="531"/>
      <c r="AP372" s="333">
        <f t="shared" si="196"/>
        <v>0</v>
      </c>
      <c r="AQ372" s="333">
        <f t="shared" si="199"/>
        <v>0</v>
      </c>
      <c r="AR372" s="333">
        <f t="shared" si="199"/>
        <v>0</v>
      </c>
      <c r="AS372" s="333">
        <f t="shared" si="197"/>
        <v>0</v>
      </c>
      <c r="AT372" s="333">
        <f t="shared" si="200"/>
        <v>0</v>
      </c>
      <c r="AU372" s="333">
        <f t="shared" si="198"/>
        <v>0</v>
      </c>
      <c r="AV372" s="532" t="str">
        <f>IF(BJ372=0,"",NN!BJ372)</f>
        <v/>
      </c>
      <c r="AW372" s="460" t="str">
        <f>IF('UPR BILANS N'!W370="","",'UPR BILANS N'!W370)</f>
        <v/>
      </c>
      <c r="AX372" s="533" t="str">
        <f t="shared" si="211"/>
        <v/>
      </c>
      <c r="AY372" s="533"/>
      <c r="AZ372" s="533"/>
      <c r="BA372" s="533"/>
      <c r="BB372" s="533"/>
      <c r="BC372" s="533"/>
      <c r="BD372" s="533"/>
      <c r="BE372" s="533"/>
      <c r="BF372" s="533"/>
      <c r="BG372" s="533"/>
      <c r="BH372" s="533"/>
      <c r="BI372" s="533"/>
      <c r="BJ372" s="414">
        <f>IFERROR(IF(AND(BL372=1,BM372=1,SUMIF($C372:$C$525,$C372,$AH372:$AH$525)=$BN372),$BN372,IF($BO372&gt;0,$BO372,IF(AND(B372=B373,C372=C373,D372=D373,J372=J373),AH372+AH373,IF(AND(COUNTIF($C$13:$C371,$C372)&gt;=1,COUNTIF($D$13:$D371,$D372)&gt;=1),0,IF(AND(SUMIF($B372:$B$525,$B372,$AH372:$AH$525)&gt;$AH372,SUMIF($C372:$C$525,$C372,$AH372:$AH$525)&gt;$AH372,SUMIF($D372:$D$525,$D372,$AH372:$AH$525)&gt;$AH372),SUMIF($C372:$C$525,$C372,$BN372:$BN$525),0))))),0)</f>
        <v>0</v>
      </c>
      <c r="BK372" s="534"/>
      <c r="BL372" s="535">
        <f>COUNTIFS('ZASOBY N'!$B369:$B$525,'ZASOBY N'!$B369,'ZASOBY N'!$C369:'ZASOBY N'!$C$525,'ZASOBY N'!$C369,'ZASOBY N'!$D369:'ZASOBY N'!$D$525,'ZASOBY N'!$D369,'ZASOBY N'!$H369:'ZASOBY N'!$H$525,'ZASOBY N'!$H369 )</f>
        <v>0</v>
      </c>
      <c r="BM372" s="536">
        <f>COUNTIFS('ZASOBY N'!$B$10:$B369,'ZASOBY N'!$B369,'ZASOBY N'!$C$10:'ZASOBY N'!$C369,'ZASOBY N'!$C369,'ZASOBY N'!$D$10:'ZASOBY N'!$D369,'ZASOBY N'!$D369,'ZASOBY N'!$H$10:'ZASOBY N'!$H369,'ZASOBY N'!$H369 )</f>
        <v>0</v>
      </c>
      <c r="BN372" s="537">
        <f t="shared" si="212"/>
        <v>0</v>
      </c>
      <c r="BO372" s="538">
        <f t="shared" si="213"/>
        <v>0</v>
      </c>
      <c r="BP372" s="533"/>
      <c r="BQ372" s="533"/>
      <c r="BR372" s="533"/>
      <c r="BS372" s="533"/>
      <c r="BT372" s="533"/>
      <c r="BU372" s="533"/>
      <c r="BV372" s="533"/>
      <c r="BW372" s="539" t="str">
        <f t="shared" si="214"/>
        <v/>
      </c>
      <c r="BX372" s="439" t="str">
        <f>IF(E372=0,"",NN!E372)</f>
        <v/>
      </c>
      <c r="BY372" s="396" t="str">
        <f>IF(A372="","",NN!A372)</f>
        <v/>
      </c>
      <c r="BZ372" s="428" t="str">
        <f>IF(OR(E372=LEGENDA!$D$30,E372=LEGENDA!$D$31,E372=LEGENDA!$D$32,E372=LEGENDA!$D$33,E372=LEGENDA!$D$34,E372=LEGENDA!$D$35,E372=LEGENDA!$D$36,E372=LEGENDA!$D$37),AV372,"")</f>
        <v/>
      </c>
      <c r="CA372" s="428" t="str">
        <f>IF(OR(E372=LEGENDA!$D$30,E372=LEGENDA!$D$31,E372=LEGENDA!$D$32,E372=LEGENDA!$D$33,E372=LEGENDA!$D$34,E372=LEGENDA!$D$35,E372=LEGENDA!$D$36,E372=LEGENDA!$D$37),AG372,"")</f>
        <v/>
      </c>
      <c r="CB372" s="397" t="str">
        <f t="shared" si="215"/>
        <v/>
      </c>
      <c r="CC372" s="397" t="str">
        <f t="shared" si="216"/>
        <v/>
      </c>
      <c r="CD372" s="397" t="str">
        <f t="shared" si="217"/>
        <v/>
      </c>
      <c r="CE372" s="397" t="str">
        <f t="shared" si="218"/>
        <v/>
      </c>
      <c r="CF372" s="397" t="str">
        <f t="shared" si="219"/>
        <v/>
      </c>
      <c r="CG372" s="397" t="str">
        <f t="shared" si="220"/>
        <v/>
      </c>
      <c r="CH372" s="397" t="str">
        <f>IF(OR(E372=LEGENDA!$D$28,E372=LEGENDA!$D$29,E372=LEGENDA!$D$30,E372=LEGENDA!$D$31,E372=LEGENDA!$D$32,E372=LEGENDA!$D$33,E372=LEGENDA!$D$34,E372=LEGENDA!$D$35,E372=LEGENDA!$D$36,E372=LEGENDA!$D$39),1,"")</f>
        <v/>
      </c>
      <c r="CI372" s="397" t="str">
        <f t="shared" si="221"/>
        <v/>
      </c>
      <c r="CJ372" s="397" t="str">
        <f t="shared" si="222"/>
        <v/>
      </c>
    </row>
    <row r="373" spans="1:88" s="50" customFormat="1" ht="16.2" customHeight="1" thickBot="1" x14ac:dyDescent="0.3">
      <c r="A373" s="514" t="str">
        <f>IF('ZASOBY N'!A370="","",'ZASOBY N'!A370)</f>
        <v/>
      </c>
      <c r="B373" s="515" t="str">
        <f>IF('ZASOBY N'!B370="","",'ZASOBY N'!B370)</f>
        <v/>
      </c>
      <c r="C373" s="515" t="str">
        <f>IF('ZASOBY N'!C370="","",'ZASOBY N'!C370)</f>
        <v/>
      </c>
      <c r="D373" s="516" t="str">
        <f>IF('ZASOBY N'!D370="","",'ZASOBY N'!D370)</f>
        <v/>
      </c>
      <c r="E373" s="404"/>
      <c r="F373" s="517"/>
      <c r="G373" s="518"/>
      <c r="H373" s="301"/>
      <c r="I373" s="301"/>
      <c r="J373" s="147" t="str">
        <f>IF('ZASOBY N'!$F370="","",'ZASOBY N'!$F370)</f>
        <v/>
      </c>
      <c r="K373" s="519"/>
      <c r="L373" s="520" t="str">
        <f t="shared" si="201"/>
        <v/>
      </c>
      <c r="M373" s="521"/>
      <c r="N373" s="521"/>
      <c r="O373" s="140" t="str">
        <f>IF(L373="","",IF(OR(E373=LEGENDA!$D$28,E373=LEGENDA!$D$29,E373=LEGENDA!$D$31,E373=LEGENDA!$D$38),0.15,0))</f>
        <v/>
      </c>
      <c r="P373" s="140" t="str">
        <f>IF(L373="","",IF(AND(E373=LEGENDA!$D$39,H373=""),"BRAK kol.7",IF(AND(F373=LEGENDA!$A$105,H373=""),"BRAK kol.7",IF(AND(F373=LEGENDA!$A$106,H373=""),"BRAK kol.7",IF(AND(F373=LEGENDA!$A$107,H373=""),"BRAK kol.7",IF(AND(F373=LEGENDA!$A$108,H373=""),"BRAK kol.7",IF(AND(F373=LEGENDA!$A$109,H373=""),"BRAK kol.7",L373*O373)))))))</f>
        <v/>
      </c>
      <c r="Q373" s="141" t="str">
        <f t="shared" si="191"/>
        <v/>
      </c>
      <c r="R373" s="142" t="str">
        <f t="shared" si="202"/>
        <v/>
      </c>
      <c r="S373" s="522" t="str">
        <f t="shared" si="203"/>
        <v/>
      </c>
      <c r="T373" s="431" t="str">
        <f t="shared" si="192"/>
        <v/>
      </c>
      <c r="U373" s="523"/>
      <c r="V373" s="431" t="str">
        <f t="shared" si="204"/>
        <v/>
      </c>
      <c r="W373" s="524"/>
      <c r="X373" s="302" t="str">
        <f>IF(U373="","",IF(AND(V373="",W373=""),"",IF(AND(E373=LEGENDA!$D$39,H373=""),"BRAK kol.7",IF(AND(F373=LEGENDA!$A$105,H373="",E373=LEGENDA!$D$35),V373*W373,IF(AND(F373=LEGENDA!$A$105,H373="",E373=LEGENDA!$D$36),V373*W373,IF(AND(F373=LEGENDA!$A$105,H373=""),"BRAK kol.7",IF(AND(F373=LEGENDA!$A$106,H373=""),"BRAK kol.7",IF(AND(F373=LEGENDA!$A$107,H373=""),"BRAK kol.7",IF(AND(F373=LEGENDA!$A$108,H373=""),"BRAK kol.7",IF(AND(F373=LEGENDA!$A$109,H373=""),"BRAK kol.7",IF(AND(U373&gt;0,W373=""),"Brakkol21",IF(OR(T373="Błąd kol. 7",T373="Błąd kol.8"),T373,IF(AND(H373="",I373=""),"BRAKkol7-8",V373*W373)))))))))))))</f>
        <v/>
      </c>
      <c r="Y373" s="523"/>
      <c r="Z373" s="431" t="str">
        <f t="shared" si="205"/>
        <v/>
      </c>
      <c r="AA373" s="524"/>
      <c r="AB373" s="525" t="str">
        <f>IF(OR(Y373="",Z373="",AA373=""),"",IF(AND(E373=LEGENDA!$D$39,H373=""),"BRAK kol.7",IF(AND(F373=LEGENDA!$A$105,H373=""),"BRAK kol.7",IF(AND(F373=LEGENDA!$A$106,H373=""),"BRAK kol.7",IF(AND(F373=LEGENDA!$A$107,H373=""),"BRAK kol.7",IF(AND(F373=LEGENDA!$A$108,H373=""),"BRAK kol.7",IF(AND(F373=LEGENDA!$A$109,H373=""),"BRAK kol.7",Z373*AA373)))))))</f>
        <v/>
      </c>
      <c r="AC373" s="302" t="str">
        <f t="shared" si="193"/>
        <v/>
      </c>
      <c r="AD373" s="143" t="str">
        <f>IFERROR(IF(OR(J373="",AC373=""),"",IF(AND(E373=LEGENDA!$D$39,H373="",I373=""),"BRAK kol.7",AC373*$J373)),"BRAK kol.7")</f>
        <v/>
      </c>
      <c r="AE373" s="527" t="str">
        <f t="shared" si="206"/>
        <v/>
      </c>
      <c r="AF373" s="526" t="str">
        <f t="shared" si="207"/>
        <v/>
      </c>
      <c r="AG373" s="526" t="str">
        <f t="shared" si="208"/>
        <v/>
      </c>
      <c r="AH373" s="526" t="str">
        <f t="shared" si="194"/>
        <v/>
      </c>
      <c r="AI373" s="528"/>
      <c r="AJ373" s="529"/>
      <c r="AK373" s="286" t="str">
        <f t="shared" si="195"/>
        <v/>
      </c>
      <c r="AL373" s="287" t="str">
        <f t="shared" si="209"/>
        <v/>
      </c>
      <c r="AM373" s="287" t="str">
        <f t="shared" si="210"/>
        <v/>
      </c>
      <c r="AN373" s="530" t="str">
        <f>IF('ZASOBY N'!BD370="","",'ZASOBY N'!BD370)</f>
        <v/>
      </c>
      <c r="AO373" s="531"/>
      <c r="AP373" s="333">
        <f t="shared" si="196"/>
        <v>0</v>
      </c>
      <c r="AQ373" s="333">
        <f t="shared" si="199"/>
        <v>0</v>
      </c>
      <c r="AR373" s="333">
        <f t="shared" si="199"/>
        <v>0</v>
      </c>
      <c r="AS373" s="333">
        <f t="shared" si="197"/>
        <v>0</v>
      </c>
      <c r="AT373" s="333">
        <f t="shared" si="200"/>
        <v>0</v>
      </c>
      <c r="AU373" s="333">
        <f t="shared" si="198"/>
        <v>0</v>
      </c>
      <c r="AV373" s="532" t="str">
        <f>IF(BJ373=0,"",NN!BJ373)</f>
        <v/>
      </c>
      <c r="AW373" s="460" t="str">
        <f>IF('UPR BILANS N'!W371="","",'UPR BILANS N'!W371)</f>
        <v/>
      </c>
      <c r="AX373" s="533" t="str">
        <f t="shared" si="211"/>
        <v/>
      </c>
      <c r="AY373" s="533"/>
      <c r="AZ373" s="533"/>
      <c r="BA373" s="533"/>
      <c r="BB373" s="533"/>
      <c r="BC373" s="533"/>
      <c r="BD373" s="533"/>
      <c r="BE373" s="533"/>
      <c r="BF373" s="533"/>
      <c r="BG373" s="533"/>
      <c r="BH373" s="533"/>
      <c r="BI373" s="533"/>
      <c r="BJ373" s="414">
        <f>IFERROR(IF(AND(BL373=1,BM373=1,SUMIF($C373:$C$525,$C373,$AH373:$AH$525)=$BN373),$BN373,IF($BO373&gt;0,$BO373,IF(AND(B373=B374,C373=C374,D373=D374,J373=J374),AH373+AH374,IF(AND(COUNTIF($C$13:$C372,$C373)&gt;=1,COUNTIF($D$13:$D372,$D373)&gt;=1),0,IF(AND(SUMIF($B373:$B$525,$B373,$AH373:$AH$525)&gt;$AH373,SUMIF($C373:$C$525,$C373,$AH373:$AH$525)&gt;$AH373,SUMIF($D373:$D$525,$D373,$AH373:$AH$525)&gt;$AH373),SUMIF($C373:$C$525,$C373,$BN373:$BN$525),0))))),0)</f>
        <v>0</v>
      </c>
      <c r="BK373" s="534"/>
      <c r="BL373" s="535">
        <f>COUNTIFS('ZASOBY N'!$B370:$B$525,'ZASOBY N'!$B370,'ZASOBY N'!$C370:'ZASOBY N'!$C$525,'ZASOBY N'!$C370,'ZASOBY N'!$D370:'ZASOBY N'!$D$525,'ZASOBY N'!$D370,'ZASOBY N'!$H370:'ZASOBY N'!$H$525,'ZASOBY N'!$H370 )</f>
        <v>0</v>
      </c>
      <c r="BM373" s="536">
        <f>COUNTIFS('ZASOBY N'!$B$10:$B370,'ZASOBY N'!$B370,'ZASOBY N'!$C$10:'ZASOBY N'!$C370,'ZASOBY N'!$C370,'ZASOBY N'!$D$10:'ZASOBY N'!$D370,'ZASOBY N'!$D370,'ZASOBY N'!$H$10:'ZASOBY N'!$H370,'ZASOBY N'!$H370 )</f>
        <v>0</v>
      </c>
      <c r="BN373" s="537">
        <f t="shared" si="212"/>
        <v>0</v>
      </c>
      <c r="BO373" s="538">
        <f t="shared" si="213"/>
        <v>0</v>
      </c>
      <c r="BP373" s="533"/>
      <c r="BQ373" s="533"/>
      <c r="BR373" s="533"/>
      <c r="BS373" s="533"/>
      <c r="BT373" s="533"/>
      <c r="BU373" s="533"/>
      <c r="BV373" s="533"/>
      <c r="BW373" s="539" t="str">
        <f t="shared" si="214"/>
        <v/>
      </c>
      <c r="BX373" s="439" t="str">
        <f>IF(E373=0,"",NN!E373)</f>
        <v/>
      </c>
      <c r="BY373" s="396" t="str">
        <f>IF(A373="","",NN!A373)</f>
        <v/>
      </c>
      <c r="BZ373" s="428" t="str">
        <f>IF(OR(E373=LEGENDA!$D$30,E373=LEGENDA!$D$31,E373=LEGENDA!$D$32,E373=LEGENDA!$D$33,E373=LEGENDA!$D$34,E373=LEGENDA!$D$35,E373=LEGENDA!$D$36,E373=LEGENDA!$D$37),AV373,"")</f>
        <v/>
      </c>
      <c r="CA373" s="428" t="str">
        <f>IF(OR(E373=LEGENDA!$D$30,E373=LEGENDA!$D$31,E373=LEGENDA!$D$32,E373=LEGENDA!$D$33,E373=LEGENDA!$D$34,E373=LEGENDA!$D$35,E373=LEGENDA!$D$36,E373=LEGENDA!$D$37),AG373,"")</f>
        <v/>
      </c>
      <c r="CB373" s="397" t="str">
        <f t="shared" si="215"/>
        <v/>
      </c>
      <c r="CC373" s="397" t="str">
        <f t="shared" si="216"/>
        <v/>
      </c>
      <c r="CD373" s="397" t="str">
        <f t="shared" si="217"/>
        <v/>
      </c>
      <c r="CE373" s="397" t="str">
        <f t="shared" si="218"/>
        <v/>
      </c>
      <c r="CF373" s="397" t="str">
        <f t="shared" si="219"/>
        <v/>
      </c>
      <c r="CG373" s="397" t="str">
        <f t="shared" si="220"/>
        <v/>
      </c>
      <c r="CH373" s="397" t="str">
        <f>IF(OR(E373=LEGENDA!$D$28,E373=LEGENDA!$D$29,E373=LEGENDA!$D$30,E373=LEGENDA!$D$31,E373=LEGENDA!$D$32,E373=LEGENDA!$D$33,E373=LEGENDA!$D$34,E373=LEGENDA!$D$35,E373=LEGENDA!$D$36,E373=LEGENDA!$D$39),1,"")</f>
        <v/>
      </c>
      <c r="CI373" s="397" t="str">
        <f t="shared" si="221"/>
        <v/>
      </c>
      <c r="CJ373" s="397" t="str">
        <f t="shared" si="222"/>
        <v/>
      </c>
    </row>
    <row r="374" spans="1:88" s="50" customFormat="1" ht="16.2" customHeight="1" thickBot="1" x14ac:dyDescent="0.3">
      <c r="A374" s="514" t="str">
        <f>IF('ZASOBY N'!A371="","",'ZASOBY N'!A371)</f>
        <v/>
      </c>
      <c r="B374" s="515" t="str">
        <f>IF('ZASOBY N'!B371="","",'ZASOBY N'!B371)</f>
        <v/>
      </c>
      <c r="C374" s="515" t="str">
        <f>IF('ZASOBY N'!C371="","",'ZASOBY N'!C371)</f>
        <v/>
      </c>
      <c r="D374" s="516" t="str">
        <f>IF('ZASOBY N'!D371="","",'ZASOBY N'!D371)</f>
        <v/>
      </c>
      <c r="E374" s="404"/>
      <c r="F374" s="517"/>
      <c r="G374" s="518"/>
      <c r="H374" s="301"/>
      <c r="I374" s="301"/>
      <c r="J374" s="147" t="str">
        <f>IF('ZASOBY N'!$F371="","",'ZASOBY N'!$F371)</f>
        <v/>
      </c>
      <c r="K374" s="519"/>
      <c r="L374" s="520" t="str">
        <f t="shared" si="201"/>
        <v/>
      </c>
      <c r="M374" s="521"/>
      <c r="N374" s="521"/>
      <c r="O374" s="140" t="str">
        <f>IF(L374="","",IF(OR(E374=LEGENDA!$D$28,E374=LEGENDA!$D$29,E374=LEGENDA!$D$31,E374=LEGENDA!$D$38),0.15,0))</f>
        <v/>
      </c>
      <c r="P374" s="140" t="str">
        <f>IF(L374="","",IF(AND(E374=LEGENDA!$D$39,H374=""),"BRAK kol.7",IF(AND(F374=LEGENDA!$A$105,H374=""),"BRAK kol.7",IF(AND(F374=LEGENDA!$A$106,H374=""),"BRAK kol.7",IF(AND(F374=LEGENDA!$A$107,H374=""),"BRAK kol.7",IF(AND(F374=LEGENDA!$A$108,H374=""),"BRAK kol.7",IF(AND(F374=LEGENDA!$A$109,H374=""),"BRAK kol.7",L374*O374)))))))</f>
        <v/>
      </c>
      <c r="Q374" s="141" t="str">
        <f t="shared" si="191"/>
        <v/>
      </c>
      <c r="R374" s="142" t="str">
        <f t="shared" si="202"/>
        <v/>
      </c>
      <c r="S374" s="522" t="str">
        <f t="shared" si="203"/>
        <v/>
      </c>
      <c r="T374" s="431" t="str">
        <f t="shared" si="192"/>
        <v/>
      </c>
      <c r="U374" s="523"/>
      <c r="V374" s="431" t="str">
        <f t="shared" si="204"/>
        <v/>
      </c>
      <c r="W374" s="524"/>
      <c r="X374" s="302" t="str">
        <f>IF(U374="","",IF(AND(V374="",W374=""),"",IF(AND(E374=LEGENDA!$D$39,H374=""),"BRAK kol.7",IF(AND(F374=LEGENDA!$A$105,H374="",E374=LEGENDA!$D$35),V374*W374,IF(AND(F374=LEGENDA!$A$105,H374="",E374=LEGENDA!$D$36),V374*W374,IF(AND(F374=LEGENDA!$A$105,H374=""),"BRAK kol.7",IF(AND(F374=LEGENDA!$A$106,H374=""),"BRAK kol.7",IF(AND(F374=LEGENDA!$A$107,H374=""),"BRAK kol.7",IF(AND(F374=LEGENDA!$A$108,H374=""),"BRAK kol.7",IF(AND(F374=LEGENDA!$A$109,H374=""),"BRAK kol.7",IF(AND(U374&gt;0,W374=""),"Brakkol21",IF(OR(T374="Błąd kol. 7",T374="Błąd kol.8"),T374,IF(AND(H374="",I374=""),"BRAKkol7-8",V374*W374)))))))))))))</f>
        <v/>
      </c>
      <c r="Y374" s="523"/>
      <c r="Z374" s="431" t="str">
        <f t="shared" si="205"/>
        <v/>
      </c>
      <c r="AA374" s="524"/>
      <c r="AB374" s="525" t="str">
        <f>IF(OR(Y374="",Z374="",AA374=""),"",IF(AND(E374=LEGENDA!$D$39,H374=""),"BRAK kol.7",IF(AND(F374=LEGENDA!$A$105,H374=""),"BRAK kol.7",IF(AND(F374=LEGENDA!$A$106,H374=""),"BRAK kol.7",IF(AND(F374=LEGENDA!$A$107,H374=""),"BRAK kol.7",IF(AND(F374=LEGENDA!$A$108,H374=""),"BRAK kol.7",IF(AND(F374=LEGENDA!$A$109,H374=""),"BRAK kol.7",Z374*AA374)))))))</f>
        <v/>
      </c>
      <c r="AC374" s="302" t="str">
        <f t="shared" si="193"/>
        <v/>
      </c>
      <c r="AD374" s="143" t="str">
        <f>IFERROR(IF(OR(J374="",AC374=""),"",IF(AND(E374=LEGENDA!$D$39,H374="",I374=""),"BRAK kol.7",AC374*$J374)),"BRAK kol.7")</f>
        <v/>
      </c>
      <c r="AE374" s="527" t="str">
        <f t="shared" si="206"/>
        <v/>
      </c>
      <c r="AF374" s="526" t="str">
        <f t="shared" si="207"/>
        <v/>
      </c>
      <c r="AG374" s="526" t="str">
        <f t="shared" si="208"/>
        <v/>
      </c>
      <c r="AH374" s="526" t="str">
        <f t="shared" si="194"/>
        <v/>
      </c>
      <c r="AI374" s="528"/>
      <c r="AJ374" s="529"/>
      <c r="AK374" s="286" t="str">
        <f t="shared" si="195"/>
        <v/>
      </c>
      <c r="AL374" s="287" t="str">
        <f t="shared" si="209"/>
        <v/>
      </c>
      <c r="AM374" s="287" t="str">
        <f t="shared" si="210"/>
        <v/>
      </c>
      <c r="AN374" s="530" t="str">
        <f>IF('ZASOBY N'!BD371="","",'ZASOBY N'!BD371)</f>
        <v/>
      </c>
      <c r="AO374" s="531"/>
      <c r="AP374" s="333">
        <f t="shared" si="196"/>
        <v>0</v>
      </c>
      <c r="AQ374" s="333">
        <f t="shared" si="199"/>
        <v>0</v>
      </c>
      <c r="AR374" s="333">
        <f t="shared" si="199"/>
        <v>0</v>
      </c>
      <c r="AS374" s="333">
        <f t="shared" si="197"/>
        <v>0</v>
      </c>
      <c r="AT374" s="333">
        <f t="shared" si="200"/>
        <v>0</v>
      </c>
      <c r="AU374" s="333">
        <f t="shared" si="198"/>
        <v>0</v>
      </c>
      <c r="AV374" s="532" t="str">
        <f>IF(BJ374=0,"",NN!BJ374)</f>
        <v/>
      </c>
      <c r="AW374" s="460" t="str">
        <f>IF('UPR BILANS N'!W372="","",'UPR BILANS N'!W372)</f>
        <v/>
      </c>
      <c r="AX374" s="533" t="str">
        <f t="shared" si="211"/>
        <v/>
      </c>
      <c r="AY374" s="533"/>
      <c r="AZ374" s="533"/>
      <c r="BA374" s="533"/>
      <c r="BB374" s="533"/>
      <c r="BC374" s="533"/>
      <c r="BD374" s="533"/>
      <c r="BE374" s="533"/>
      <c r="BF374" s="533"/>
      <c r="BG374" s="533"/>
      <c r="BH374" s="533"/>
      <c r="BI374" s="533"/>
      <c r="BJ374" s="414">
        <f>IFERROR(IF(AND(BL374=1,BM374=1,SUMIF($C374:$C$525,$C374,$AH374:$AH$525)=$BN374),$BN374,IF($BO374&gt;0,$BO374,IF(AND(B374=B375,C374=C375,D374=D375,J374=J375),AH374+AH375,IF(AND(COUNTIF($C$13:$C373,$C374)&gt;=1,COUNTIF($D$13:$D373,$D374)&gt;=1),0,IF(AND(SUMIF($B374:$B$525,$B374,$AH374:$AH$525)&gt;$AH374,SUMIF($C374:$C$525,$C374,$AH374:$AH$525)&gt;$AH374,SUMIF($D374:$D$525,$D374,$AH374:$AH$525)&gt;$AH374),SUMIF($C374:$C$525,$C374,$BN374:$BN$525),0))))),0)</f>
        <v>0</v>
      </c>
      <c r="BK374" s="534"/>
      <c r="BL374" s="535">
        <f>COUNTIFS('ZASOBY N'!$B371:$B$525,'ZASOBY N'!$B371,'ZASOBY N'!$C371:'ZASOBY N'!$C$525,'ZASOBY N'!$C371,'ZASOBY N'!$D371:'ZASOBY N'!$D$525,'ZASOBY N'!$D371,'ZASOBY N'!$H371:'ZASOBY N'!$H$525,'ZASOBY N'!$H371 )</f>
        <v>0</v>
      </c>
      <c r="BM374" s="536">
        <f>COUNTIFS('ZASOBY N'!$B$10:$B371,'ZASOBY N'!$B371,'ZASOBY N'!$C$10:'ZASOBY N'!$C371,'ZASOBY N'!$C371,'ZASOBY N'!$D$10:'ZASOBY N'!$D371,'ZASOBY N'!$D371,'ZASOBY N'!$H$10:'ZASOBY N'!$H371,'ZASOBY N'!$H371 )</f>
        <v>0</v>
      </c>
      <c r="BN374" s="537">
        <f t="shared" si="212"/>
        <v>0</v>
      </c>
      <c r="BO374" s="538">
        <f t="shared" si="213"/>
        <v>0</v>
      </c>
      <c r="BP374" s="533"/>
      <c r="BQ374" s="533"/>
      <c r="BR374" s="533"/>
      <c r="BS374" s="533"/>
      <c r="BT374" s="533"/>
      <c r="BU374" s="533"/>
      <c r="BV374" s="533"/>
      <c r="BW374" s="539" t="str">
        <f t="shared" si="214"/>
        <v/>
      </c>
      <c r="BX374" s="439" t="str">
        <f>IF(E374=0,"",NN!E374)</f>
        <v/>
      </c>
      <c r="BY374" s="396" t="str">
        <f>IF(A374="","",NN!A374)</f>
        <v/>
      </c>
      <c r="BZ374" s="428" t="str">
        <f>IF(OR(E374=LEGENDA!$D$30,E374=LEGENDA!$D$31,E374=LEGENDA!$D$32,E374=LEGENDA!$D$33,E374=LEGENDA!$D$34,E374=LEGENDA!$D$35,E374=LEGENDA!$D$36,E374=LEGENDA!$D$37),AV374,"")</f>
        <v/>
      </c>
      <c r="CA374" s="428" t="str">
        <f>IF(OR(E374=LEGENDA!$D$30,E374=LEGENDA!$D$31,E374=LEGENDA!$D$32,E374=LEGENDA!$D$33,E374=LEGENDA!$D$34,E374=LEGENDA!$D$35,E374=LEGENDA!$D$36,E374=LEGENDA!$D$37),AG374,"")</f>
        <v/>
      </c>
      <c r="CB374" s="397" t="str">
        <f t="shared" si="215"/>
        <v/>
      </c>
      <c r="CC374" s="397" t="str">
        <f t="shared" si="216"/>
        <v/>
      </c>
      <c r="CD374" s="397" t="str">
        <f t="shared" si="217"/>
        <v/>
      </c>
      <c r="CE374" s="397" t="str">
        <f t="shared" si="218"/>
        <v/>
      </c>
      <c r="CF374" s="397" t="str">
        <f t="shared" si="219"/>
        <v/>
      </c>
      <c r="CG374" s="397" t="str">
        <f t="shared" si="220"/>
        <v/>
      </c>
      <c r="CH374" s="397" t="str">
        <f>IF(OR(E374=LEGENDA!$D$28,E374=LEGENDA!$D$29,E374=LEGENDA!$D$30,E374=LEGENDA!$D$31,E374=LEGENDA!$D$32,E374=LEGENDA!$D$33,E374=LEGENDA!$D$34,E374=LEGENDA!$D$35,E374=LEGENDA!$D$36,E374=LEGENDA!$D$39),1,"")</f>
        <v/>
      </c>
      <c r="CI374" s="397" t="str">
        <f t="shared" si="221"/>
        <v/>
      </c>
      <c r="CJ374" s="397" t="str">
        <f t="shared" si="222"/>
        <v/>
      </c>
    </row>
    <row r="375" spans="1:88" s="50" customFormat="1" ht="16.2" customHeight="1" thickBot="1" x14ac:dyDescent="0.3">
      <c r="A375" s="514" t="str">
        <f>IF('ZASOBY N'!A372="","",'ZASOBY N'!A372)</f>
        <v/>
      </c>
      <c r="B375" s="515" t="str">
        <f>IF('ZASOBY N'!B372="","",'ZASOBY N'!B372)</f>
        <v/>
      </c>
      <c r="C375" s="515" t="str">
        <f>IF('ZASOBY N'!C372="","",'ZASOBY N'!C372)</f>
        <v/>
      </c>
      <c r="D375" s="516" t="str">
        <f>IF('ZASOBY N'!D372="","",'ZASOBY N'!D372)</f>
        <v/>
      </c>
      <c r="E375" s="404"/>
      <c r="F375" s="517"/>
      <c r="G375" s="518"/>
      <c r="H375" s="301"/>
      <c r="I375" s="301"/>
      <c r="J375" s="147" t="str">
        <f>IF('ZASOBY N'!$F372="","",'ZASOBY N'!$F372)</f>
        <v/>
      </c>
      <c r="K375" s="519"/>
      <c r="L375" s="520" t="str">
        <f t="shared" si="201"/>
        <v/>
      </c>
      <c r="M375" s="521"/>
      <c r="N375" s="521"/>
      <c r="O375" s="140" t="str">
        <f>IF(L375="","",IF(OR(E375=LEGENDA!$D$28,E375=LEGENDA!$D$29,E375=LEGENDA!$D$31,E375=LEGENDA!$D$38),0.15,0))</f>
        <v/>
      </c>
      <c r="P375" s="140" t="str">
        <f>IF(L375="","",IF(AND(E375=LEGENDA!$D$39,H375=""),"BRAK kol.7",IF(AND(F375=LEGENDA!$A$105,H375=""),"BRAK kol.7",IF(AND(F375=LEGENDA!$A$106,H375=""),"BRAK kol.7",IF(AND(F375=LEGENDA!$A$107,H375=""),"BRAK kol.7",IF(AND(F375=LEGENDA!$A$108,H375=""),"BRAK kol.7",IF(AND(F375=LEGENDA!$A$109,H375=""),"BRAK kol.7",L375*O375)))))))</f>
        <v/>
      </c>
      <c r="Q375" s="141" t="str">
        <f t="shared" si="191"/>
        <v/>
      </c>
      <c r="R375" s="142" t="str">
        <f t="shared" si="202"/>
        <v/>
      </c>
      <c r="S375" s="522" t="str">
        <f t="shared" si="203"/>
        <v/>
      </c>
      <c r="T375" s="431" t="str">
        <f t="shared" si="192"/>
        <v/>
      </c>
      <c r="U375" s="523"/>
      <c r="V375" s="431" t="str">
        <f t="shared" si="204"/>
        <v/>
      </c>
      <c r="W375" s="524"/>
      <c r="X375" s="302" t="str">
        <f>IF(U375="","",IF(AND(V375="",W375=""),"",IF(AND(E375=LEGENDA!$D$39,H375=""),"BRAK kol.7",IF(AND(F375=LEGENDA!$A$105,H375="",E375=LEGENDA!$D$35),V375*W375,IF(AND(F375=LEGENDA!$A$105,H375="",E375=LEGENDA!$D$36),V375*W375,IF(AND(F375=LEGENDA!$A$105,H375=""),"BRAK kol.7",IF(AND(F375=LEGENDA!$A$106,H375=""),"BRAK kol.7",IF(AND(F375=LEGENDA!$A$107,H375=""),"BRAK kol.7",IF(AND(F375=LEGENDA!$A$108,H375=""),"BRAK kol.7",IF(AND(F375=LEGENDA!$A$109,H375=""),"BRAK kol.7",IF(AND(U375&gt;0,W375=""),"Brakkol21",IF(OR(T375="Błąd kol. 7",T375="Błąd kol.8"),T375,IF(AND(H375="",I375=""),"BRAKkol7-8",V375*W375)))))))))))))</f>
        <v/>
      </c>
      <c r="Y375" s="523"/>
      <c r="Z375" s="431" t="str">
        <f t="shared" si="205"/>
        <v/>
      </c>
      <c r="AA375" s="524"/>
      <c r="AB375" s="525" t="str">
        <f>IF(OR(Y375="",Z375="",AA375=""),"",IF(AND(E375=LEGENDA!$D$39,H375=""),"BRAK kol.7",IF(AND(F375=LEGENDA!$A$105,H375=""),"BRAK kol.7",IF(AND(F375=LEGENDA!$A$106,H375=""),"BRAK kol.7",IF(AND(F375=LEGENDA!$A$107,H375=""),"BRAK kol.7",IF(AND(F375=LEGENDA!$A$108,H375=""),"BRAK kol.7",IF(AND(F375=LEGENDA!$A$109,H375=""),"BRAK kol.7",Z375*AA375)))))))</f>
        <v/>
      </c>
      <c r="AC375" s="302" t="str">
        <f t="shared" si="193"/>
        <v/>
      </c>
      <c r="AD375" s="143" t="str">
        <f>IFERROR(IF(OR(J375="",AC375=""),"",IF(AND(E375=LEGENDA!$D$39,H375="",I375=""),"BRAK kol.7",AC375*$J375)),"BRAK kol.7")</f>
        <v/>
      </c>
      <c r="AE375" s="527" t="str">
        <f t="shared" si="206"/>
        <v/>
      </c>
      <c r="AF375" s="526" t="str">
        <f t="shared" si="207"/>
        <v/>
      </c>
      <c r="AG375" s="526" t="str">
        <f t="shared" si="208"/>
        <v/>
      </c>
      <c r="AH375" s="526" t="str">
        <f t="shared" si="194"/>
        <v/>
      </c>
      <c r="AI375" s="528"/>
      <c r="AJ375" s="529"/>
      <c r="AK375" s="286" t="str">
        <f t="shared" si="195"/>
        <v/>
      </c>
      <c r="AL375" s="287" t="str">
        <f t="shared" si="209"/>
        <v/>
      </c>
      <c r="AM375" s="287" t="str">
        <f t="shared" si="210"/>
        <v/>
      </c>
      <c r="AN375" s="530" t="str">
        <f>IF('ZASOBY N'!BD372="","",'ZASOBY N'!BD372)</f>
        <v/>
      </c>
      <c r="AO375" s="531"/>
      <c r="AP375" s="333">
        <f t="shared" si="196"/>
        <v>0</v>
      </c>
      <c r="AQ375" s="333">
        <f t="shared" si="199"/>
        <v>0</v>
      </c>
      <c r="AR375" s="333">
        <f t="shared" si="199"/>
        <v>0</v>
      </c>
      <c r="AS375" s="333">
        <f t="shared" si="197"/>
        <v>0</v>
      </c>
      <c r="AT375" s="333">
        <f t="shared" si="200"/>
        <v>0</v>
      </c>
      <c r="AU375" s="333">
        <f t="shared" si="198"/>
        <v>0</v>
      </c>
      <c r="AV375" s="532" t="str">
        <f>IF(BJ375=0,"",NN!BJ375)</f>
        <v/>
      </c>
      <c r="AW375" s="460" t="str">
        <f>IF('UPR BILANS N'!W373="","",'UPR BILANS N'!W373)</f>
        <v/>
      </c>
      <c r="AX375" s="533" t="str">
        <f t="shared" si="211"/>
        <v/>
      </c>
      <c r="AY375" s="533"/>
      <c r="AZ375" s="533"/>
      <c r="BA375" s="533"/>
      <c r="BB375" s="533"/>
      <c r="BC375" s="533"/>
      <c r="BD375" s="533"/>
      <c r="BE375" s="533"/>
      <c r="BF375" s="533"/>
      <c r="BG375" s="533"/>
      <c r="BH375" s="533"/>
      <c r="BI375" s="533"/>
      <c r="BJ375" s="414">
        <f>IFERROR(IF(AND(BL375=1,BM375=1,SUMIF($C375:$C$525,$C375,$AH375:$AH$525)=$BN375),$BN375,IF($BO375&gt;0,$BO375,IF(AND(B375=B376,C375=C376,D375=D376,J375=J376),AH375+AH376,IF(AND(COUNTIF($C$13:$C374,$C375)&gt;=1,COUNTIF($D$13:$D374,$D375)&gt;=1),0,IF(AND(SUMIF($B375:$B$525,$B375,$AH375:$AH$525)&gt;$AH375,SUMIF($C375:$C$525,$C375,$AH375:$AH$525)&gt;$AH375,SUMIF($D375:$D$525,$D375,$AH375:$AH$525)&gt;$AH375),SUMIF($C375:$C$525,$C375,$BN375:$BN$525),0))))),0)</f>
        <v>0</v>
      </c>
      <c r="BK375" s="534"/>
      <c r="BL375" s="535">
        <f>COUNTIFS('ZASOBY N'!$B372:$B$525,'ZASOBY N'!$B372,'ZASOBY N'!$C372:'ZASOBY N'!$C$525,'ZASOBY N'!$C372,'ZASOBY N'!$D372:'ZASOBY N'!$D$525,'ZASOBY N'!$D372,'ZASOBY N'!$H372:'ZASOBY N'!$H$525,'ZASOBY N'!$H372 )</f>
        <v>0</v>
      </c>
      <c r="BM375" s="536">
        <f>COUNTIFS('ZASOBY N'!$B$10:$B372,'ZASOBY N'!$B372,'ZASOBY N'!$C$10:'ZASOBY N'!$C372,'ZASOBY N'!$C372,'ZASOBY N'!$D$10:'ZASOBY N'!$D372,'ZASOBY N'!$D372,'ZASOBY N'!$H$10:'ZASOBY N'!$H372,'ZASOBY N'!$H372 )</f>
        <v>0</v>
      </c>
      <c r="BN375" s="537">
        <f t="shared" si="212"/>
        <v>0</v>
      </c>
      <c r="BO375" s="538">
        <f t="shared" si="213"/>
        <v>0</v>
      </c>
      <c r="BP375" s="533"/>
      <c r="BQ375" s="533"/>
      <c r="BR375" s="533"/>
      <c r="BS375" s="533"/>
      <c r="BT375" s="533"/>
      <c r="BU375" s="533"/>
      <c r="BV375" s="533"/>
      <c r="BW375" s="539" t="str">
        <f t="shared" si="214"/>
        <v/>
      </c>
      <c r="BX375" s="439" t="str">
        <f>IF(E375=0,"",NN!E375)</f>
        <v/>
      </c>
      <c r="BY375" s="396" t="str">
        <f>IF(A375="","",NN!A375)</f>
        <v/>
      </c>
      <c r="BZ375" s="428" t="str">
        <f>IF(OR(E375=LEGENDA!$D$30,E375=LEGENDA!$D$31,E375=LEGENDA!$D$32,E375=LEGENDA!$D$33,E375=LEGENDA!$D$34,E375=LEGENDA!$D$35,E375=LEGENDA!$D$36,E375=LEGENDA!$D$37),AV375,"")</f>
        <v/>
      </c>
      <c r="CA375" s="428" t="str">
        <f>IF(OR(E375=LEGENDA!$D$30,E375=LEGENDA!$D$31,E375=LEGENDA!$D$32,E375=LEGENDA!$D$33,E375=LEGENDA!$D$34,E375=LEGENDA!$D$35,E375=LEGENDA!$D$36,E375=LEGENDA!$D$37),AG375,"")</f>
        <v/>
      </c>
      <c r="CB375" s="397" t="str">
        <f t="shared" si="215"/>
        <v/>
      </c>
      <c r="CC375" s="397" t="str">
        <f t="shared" si="216"/>
        <v/>
      </c>
      <c r="CD375" s="397" t="str">
        <f t="shared" si="217"/>
        <v/>
      </c>
      <c r="CE375" s="397" t="str">
        <f t="shared" si="218"/>
        <v/>
      </c>
      <c r="CF375" s="397" t="str">
        <f t="shared" si="219"/>
        <v/>
      </c>
      <c r="CG375" s="397" t="str">
        <f t="shared" si="220"/>
        <v/>
      </c>
      <c r="CH375" s="397" t="str">
        <f>IF(OR(E375=LEGENDA!$D$28,E375=LEGENDA!$D$29,E375=LEGENDA!$D$30,E375=LEGENDA!$D$31,E375=LEGENDA!$D$32,E375=LEGENDA!$D$33,E375=LEGENDA!$D$34,E375=LEGENDA!$D$35,E375=LEGENDA!$D$36,E375=LEGENDA!$D$39),1,"")</f>
        <v/>
      </c>
      <c r="CI375" s="397" t="str">
        <f t="shared" si="221"/>
        <v/>
      </c>
      <c r="CJ375" s="397" t="str">
        <f t="shared" si="222"/>
        <v/>
      </c>
    </row>
    <row r="376" spans="1:88" s="50" customFormat="1" ht="16.2" customHeight="1" thickBot="1" x14ac:dyDescent="0.3">
      <c r="A376" s="514" t="str">
        <f>IF('ZASOBY N'!A373="","",'ZASOBY N'!A373)</f>
        <v/>
      </c>
      <c r="B376" s="515" t="str">
        <f>IF('ZASOBY N'!B373="","",'ZASOBY N'!B373)</f>
        <v/>
      </c>
      <c r="C376" s="515" t="str">
        <f>IF('ZASOBY N'!C373="","",'ZASOBY N'!C373)</f>
        <v/>
      </c>
      <c r="D376" s="516" t="str">
        <f>IF('ZASOBY N'!D373="","",'ZASOBY N'!D373)</f>
        <v/>
      </c>
      <c r="E376" s="404"/>
      <c r="F376" s="517"/>
      <c r="G376" s="518"/>
      <c r="H376" s="301"/>
      <c r="I376" s="301"/>
      <c r="J376" s="147" t="str">
        <f>IF('ZASOBY N'!$F373="","",'ZASOBY N'!$F373)</f>
        <v/>
      </c>
      <c r="K376" s="519"/>
      <c r="L376" s="520" t="str">
        <f t="shared" si="201"/>
        <v/>
      </c>
      <c r="M376" s="521"/>
      <c r="N376" s="521"/>
      <c r="O376" s="140" t="str">
        <f>IF(L376="","",IF(OR(E376=LEGENDA!$D$28,E376=LEGENDA!$D$29,E376=LEGENDA!$D$31,E376=LEGENDA!$D$38),0.15,0))</f>
        <v/>
      </c>
      <c r="P376" s="140" t="str">
        <f>IF(L376="","",IF(AND(E376=LEGENDA!$D$39,H376=""),"BRAK kol.7",IF(AND(F376=LEGENDA!$A$105,H376=""),"BRAK kol.7",IF(AND(F376=LEGENDA!$A$106,H376=""),"BRAK kol.7",IF(AND(F376=LEGENDA!$A$107,H376=""),"BRAK kol.7",IF(AND(F376=LEGENDA!$A$108,H376=""),"BRAK kol.7",IF(AND(F376=LEGENDA!$A$109,H376=""),"BRAK kol.7",L376*O376)))))))</f>
        <v/>
      </c>
      <c r="Q376" s="141" t="str">
        <f t="shared" si="191"/>
        <v/>
      </c>
      <c r="R376" s="142" t="str">
        <f t="shared" si="202"/>
        <v/>
      </c>
      <c r="S376" s="522" t="str">
        <f t="shared" si="203"/>
        <v/>
      </c>
      <c r="T376" s="431" t="str">
        <f t="shared" si="192"/>
        <v/>
      </c>
      <c r="U376" s="523"/>
      <c r="V376" s="431" t="str">
        <f t="shared" si="204"/>
        <v/>
      </c>
      <c r="W376" s="524"/>
      <c r="X376" s="302" t="str">
        <f>IF(U376="","",IF(AND(V376="",W376=""),"",IF(AND(E376=LEGENDA!$D$39,H376=""),"BRAK kol.7",IF(AND(F376=LEGENDA!$A$105,H376="",E376=LEGENDA!$D$35),V376*W376,IF(AND(F376=LEGENDA!$A$105,H376="",E376=LEGENDA!$D$36),V376*W376,IF(AND(F376=LEGENDA!$A$105,H376=""),"BRAK kol.7",IF(AND(F376=LEGENDA!$A$106,H376=""),"BRAK kol.7",IF(AND(F376=LEGENDA!$A$107,H376=""),"BRAK kol.7",IF(AND(F376=LEGENDA!$A$108,H376=""),"BRAK kol.7",IF(AND(F376=LEGENDA!$A$109,H376=""),"BRAK kol.7",IF(AND(U376&gt;0,W376=""),"Brakkol21",IF(OR(T376="Błąd kol. 7",T376="Błąd kol.8"),T376,IF(AND(H376="",I376=""),"BRAKkol7-8",V376*W376)))))))))))))</f>
        <v/>
      </c>
      <c r="Y376" s="523"/>
      <c r="Z376" s="431" t="str">
        <f t="shared" si="205"/>
        <v/>
      </c>
      <c r="AA376" s="524"/>
      <c r="AB376" s="525" t="str">
        <f>IF(OR(Y376="",Z376="",AA376=""),"",IF(AND(E376=LEGENDA!$D$39,H376=""),"BRAK kol.7",IF(AND(F376=LEGENDA!$A$105,H376=""),"BRAK kol.7",IF(AND(F376=LEGENDA!$A$106,H376=""),"BRAK kol.7",IF(AND(F376=LEGENDA!$A$107,H376=""),"BRAK kol.7",IF(AND(F376=LEGENDA!$A$108,H376=""),"BRAK kol.7",IF(AND(F376=LEGENDA!$A$109,H376=""),"BRAK kol.7",Z376*AA376)))))))</f>
        <v/>
      </c>
      <c r="AC376" s="302" t="str">
        <f t="shared" si="193"/>
        <v/>
      </c>
      <c r="AD376" s="143" t="str">
        <f>IFERROR(IF(OR(J376="",AC376=""),"",IF(AND(E376=LEGENDA!$D$39,H376="",I376=""),"BRAK kol.7",AC376*$J376)),"BRAK kol.7")</f>
        <v/>
      </c>
      <c r="AE376" s="527" t="str">
        <f t="shared" si="206"/>
        <v/>
      </c>
      <c r="AF376" s="526" t="str">
        <f t="shared" si="207"/>
        <v/>
      </c>
      <c r="AG376" s="526" t="str">
        <f t="shared" si="208"/>
        <v/>
      </c>
      <c r="AH376" s="526" t="str">
        <f t="shared" si="194"/>
        <v/>
      </c>
      <c r="AI376" s="528"/>
      <c r="AJ376" s="529"/>
      <c r="AK376" s="286" t="str">
        <f t="shared" si="195"/>
        <v/>
      </c>
      <c r="AL376" s="287" t="str">
        <f t="shared" si="209"/>
        <v/>
      </c>
      <c r="AM376" s="287" t="str">
        <f t="shared" si="210"/>
        <v/>
      </c>
      <c r="AN376" s="530" t="str">
        <f>IF('ZASOBY N'!BD373="","",'ZASOBY N'!BD373)</f>
        <v/>
      </c>
      <c r="AO376" s="531"/>
      <c r="AP376" s="333">
        <f t="shared" si="196"/>
        <v>0</v>
      </c>
      <c r="AQ376" s="333">
        <f t="shared" si="199"/>
        <v>0</v>
      </c>
      <c r="AR376" s="333">
        <f t="shared" si="199"/>
        <v>0</v>
      </c>
      <c r="AS376" s="333">
        <f t="shared" si="197"/>
        <v>0</v>
      </c>
      <c r="AT376" s="333">
        <f t="shared" si="200"/>
        <v>0</v>
      </c>
      <c r="AU376" s="333">
        <f t="shared" si="198"/>
        <v>0</v>
      </c>
      <c r="AV376" s="532" t="str">
        <f>IF(BJ376=0,"",NN!BJ376)</f>
        <v/>
      </c>
      <c r="AW376" s="460" t="str">
        <f>IF('UPR BILANS N'!W374="","",'UPR BILANS N'!W374)</f>
        <v/>
      </c>
      <c r="AX376" s="533" t="str">
        <f t="shared" si="211"/>
        <v/>
      </c>
      <c r="AY376" s="533"/>
      <c r="AZ376" s="533"/>
      <c r="BA376" s="533"/>
      <c r="BB376" s="533"/>
      <c r="BC376" s="533"/>
      <c r="BD376" s="533"/>
      <c r="BE376" s="533"/>
      <c r="BF376" s="533"/>
      <c r="BG376" s="533"/>
      <c r="BH376" s="533"/>
      <c r="BI376" s="533"/>
      <c r="BJ376" s="414">
        <f>IFERROR(IF(AND(BL376=1,BM376=1,SUMIF($C376:$C$525,$C376,$AH376:$AH$525)=$BN376),$BN376,IF($BO376&gt;0,$BO376,IF(AND(B376=B377,C376=C377,D376=D377,J376=J377),AH376+AH377,IF(AND(COUNTIF($C$13:$C375,$C376)&gt;=1,COUNTIF($D$13:$D375,$D376)&gt;=1),0,IF(AND(SUMIF($B376:$B$525,$B376,$AH376:$AH$525)&gt;$AH376,SUMIF($C376:$C$525,$C376,$AH376:$AH$525)&gt;$AH376,SUMIF($D376:$D$525,$D376,$AH376:$AH$525)&gt;$AH376),SUMIF($C376:$C$525,$C376,$BN376:$BN$525),0))))),0)</f>
        <v>0</v>
      </c>
      <c r="BK376" s="534"/>
      <c r="BL376" s="535">
        <f>COUNTIFS('ZASOBY N'!$B373:$B$525,'ZASOBY N'!$B373,'ZASOBY N'!$C373:'ZASOBY N'!$C$525,'ZASOBY N'!$C373,'ZASOBY N'!$D373:'ZASOBY N'!$D$525,'ZASOBY N'!$D373,'ZASOBY N'!$H373:'ZASOBY N'!$H$525,'ZASOBY N'!$H373 )</f>
        <v>0</v>
      </c>
      <c r="BM376" s="536">
        <f>COUNTIFS('ZASOBY N'!$B$10:$B373,'ZASOBY N'!$B373,'ZASOBY N'!$C$10:'ZASOBY N'!$C373,'ZASOBY N'!$C373,'ZASOBY N'!$D$10:'ZASOBY N'!$D373,'ZASOBY N'!$D373,'ZASOBY N'!$H$10:'ZASOBY N'!$H373,'ZASOBY N'!$H373 )</f>
        <v>0</v>
      </c>
      <c r="BN376" s="537">
        <f t="shared" si="212"/>
        <v>0</v>
      </c>
      <c r="BO376" s="538">
        <f t="shared" si="213"/>
        <v>0</v>
      </c>
      <c r="BP376" s="533"/>
      <c r="BQ376" s="533"/>
      <c r="BR376" s="533"/>
      <c r="BS376" s="533"/>
      <c r="BT376" s="533"/>
      <c r="BU376" s="533"/>
      <c r="BV376" s="533"/>
      <c r="BW376" s="539" t="str">
        <f t="shared" si="214"/>
        <v/>
      </c>
      <c r="BX376" s="439" t="str">
        <f>IF(E376=0,"",NN!E376)</f>
        <v/>
      </c>
      <c r="BY376" s="396" t="str">
        <f>IF(A376="","",NN!A376)</f>
        <v/>
      </c>
      <c r="BZ376" s="428" t="str">
        <f>IF(OR(E376=LEGENDA!$D$30,E376=LEGENDA!$D$31,E376=LEGENDA!$D$32,E376=LEGENDA!$D$33,E376=LEGENDA!$D$34,E376=LEGENDA!$D$35,E376=LEGENDA!$D$36,E376=LEGENDA!$D$37),AV376,"")</f>
        <v/>
      </c>
      <c r="CA376" s="428" t="str">
        <f>IF(OR(E376=LEGENDA!$D$30,E376=LEGENDA!$D$31,E376=LEGENDA!$D$32,E376=LEGENDA!$D$33,E376=LEGENDA!$D$34,E376=LEGENDA!$D$35,E376=LEGENDA!$D$36,E376=LEGENDA!$D$37),AG376,"")</f>
        <v/>
      </c>
      <c r="CB376" s="397" t="str">
        <f t="shared" si="215"/>
        <v/>
      </c>
      <c r="CC376" s="397" t="str">
        <f t="shared" si="216"/>
        <v/>
      </c>
      <c r="CD376" s="397" t="str">
        <f t="shared" si="217"/>
        <v/>
      </c>
      <c r="CE376" s="397" t="str">
        <f t="shared" si="218"/>
        <v/>
      </c>
      <c r="CF376" s="397" t="str">
        <f t="shared" si="219"/>
        <v/>
      </c>
      <c r="CG376" s="397" t="str">
        <f t="shared" si="220"/>
        <v/>
      </c>
      <c r="CH376" s="397" t="str">
        <f>IF(OR(E376=LEGENDA!$D$28,E376=LEGENDA!$D$29,E376=LEGENDA!$D$30,E376=LEGENDA!$D$31,E376=LEGENDA!$D$32,E376=LEGENDA!$D$33,E376=LEGENDA!$D$34,E376=LEGENDA!$D$35,E376=LEGENDA!$D$36,E376=LEGENDA!$D$39),1,"")</f>
        <v/>
      </c>
      <c r="CI376" s="397" t="str">
        <f t="shared" si="221"/>
        <v/>
      </c>
      <c r="CJ376" s="397" t="str">
        <f t="shared" si="222"/>
        <v/>
      </c>
    </row>
    <row r="377" spans="1:88" s="50" customFormat="1" ht="16.2" customHeight="1" thickBot="1" x14ac:dyDescent="0.3">
      <c r="A377" s="514" t="str">
        <f>IF('ZASOBY N'!A374="","",'ZASOBY N'!A374)</f>
        <v/>
      </c>
      <c r="B377" s="515" t="str">
        <f>IF('ZASOBY N'!B374="","",'ZASOBY N'!B374)</f>
        <v/>
      </c>
      <c r="C377" s="515" t="str">
        <f>IF('ZASOBY N'!C374="","",'ZASOBY N'!C374)</f>
        <v/>
      </c>
      <c r="D377" s="516" t="str">
        <f>IF('ZASOBY N'!D374="","",'ZASOBY N'!D374)</f>
        <v/>
      </c>
      <c r="E377" s="404"/>
      <c r="F377" s="517"/>
      <c r="G377" s="518"/>
      <c r="H377" s="301"/>
      <c r="I377" s="301"/>
      <c r="J377" s="147" t="str">
        <f>IF('ZASOBY N'!$F374="","",'ZASOBY N'!$F374)</f>
        <v/>
      </c>
      <c r="K377" s="519"/>
      <c r="L377" s="520" t="str">
        <f t="shared" si="201"/>
        <v/>
      </c>
      <c r="M377" s="521"/>
      <c r="N377" s="521"/>
      <c r="O377" s="140" t="str">
        <f>IF(L377="","",IF(OR(E377=LEGENDA!$D$28,E377=LEGENDA!$D$29,E377=LEGENDA!$D$31,E377=LEGENDA!$D$38),0.15,0))</f>
        <v/>
      </c>
      <c r="P377" s="140" t="str">
        <f>IF(L377="","",IF(AND(E377=LEGENDA!$D$39,H377=""),"BRAK kol.7",IF(AND(F377=LEGENDA!$A$105,H377=""),"BRAK kol.7",IF(AND(F377=LEGENDA!$A$106,H377=""),"BRAK kol.7",IF(AND(F377=LEGENDA!$A$107,H377=""),"BRAK kol.7",IF(AND(F377=LEGENDA!$A$108,H377=""),"BRAK kol.7",IF(AND(F377=LEGENDA!$A$109,H377=""),"BRAK kol.7",L377*O377)))))))</f>
        <v/>
      </c>
      <c r="Q377" s="141" t="str">
        <f t="shared" si="191"/>
        <v/>
      </c>
      <c r="R377" s="142" t="str">
        <f t="shared" si="202"/>
        <v/>
      </c>
      <c r="S377" s="522" t="str">
        <f t="shared" si="203"/>
        <v/>
      </c>
      <c r="T377" s="431" t="str">
        <f t="shared" si="192"/>
        <v/>
      </c>
      <c r="U377" s="523"/>
      <c r="V377" s="431" t="str">
        <f t="shared" si="204"/>
        <v/>
      </c>
      <c r="W377" s="524"/>
      <c r="X377" s="302" t="str">
        <f>IF(U377="","",IF(AND(V377="",W377=""),"",IF(AND(E377=LEGENDA!$D$39,H377=""),"BRAK kol.7",IF(AND(F377=LEGENDA!$A$105,H377="",E377=LEGENDA!$D$35),V377*W377,IF(AND(F377=LEGENDA!$A$105,H377="",E377=LEGENDA!$D$36),V377*W377,IF(AND(F377=LEGENDA!$A$105,H377=""),"BRAK kol.7",IF(AND(F377=LEGENDA!$A$106,H377=""),"BRAK kol.7",IF(AND(F377=LEGENDA!$A$107,H377=""),"BRAK kol.7",IF(AND(F377=LEGENDA!$A$108,H377=""),"BRAK kol.7",IF(AND(F377=LEGENDA!$A$109,H377=""),"BRAK kol.7",IF(AND(U377&gt;0,W377=""),"Brakkol21",IF(OR(T377="Błąd kol. 7",T377="Błąd kol.8"),T377,IF(AND(H377="",I377=""),"BRAKkol7-8",V377*W377)))))))))))))</f>
        <v/>
      </c>
      <c r="Y377" s="523"/>
      <c r="Z377" s="431" t="str">
        <f t="shared" si="205"/>
        <v/>
      </c>
      <c r="AA377" s="524"/>
      <c r="AB377" s="525" t="str">
        <f>IF(OR(Y377="",Z377="",AA377=""),"",IF(AND(E377=LEGENDA!$D$39,H377=""),"BRAK kol.7",IF(AND(F377=LEGENDA!$A$105,H377=""),"BRAK kol.7",IF(AND(F377=LEGENDA!$A$106,H377=""),"BRAK kol.7",IF(AND(F377=LEGENDA!$A$107,H377=""),"BRAK kol.7",IF(AND(F377=LEGENDA!$A$108,H377=""),"BRAK kol.7",IF(AND(F377=LEGENDA!$A$109,H377=""),"BRAK kol.7",Z377*AA377)))))))</f>
        <v/>
      </c>
      <c r="AC377" s="302" t="str">
        <f t="shared" si="193"/>
        <v/>
      </c>
      <c r="AD377" s="143" t="str">
        <f>IFERROR(IF(OR(J377="",AC377=""),"",IF(AND(E377=LEGENDA!$D$39,H377="",I377=""),"BRAK kol.7",AC377*$J377)),"BRAK kol.7")</f>
        <v/>
      </c>
      <c r="AE377" s="527" t="str">
        <f t="shared" si="206"/>
        <v/>
      </c>
      <c r="AF377" s="526" t="str">
        <f t="shared" si="207"/>
        <v/>
      </c>
      <c r="AG377" s="526" t="str">
        <f t="shared" si="208"/>
        <v/>
      </c>
      <c r="AH377" s="526" t="str">
        <f t="shared" si="194"/>
        <v/>
      </c>
      <c r="AI377" s="528"/>
      <c r="AJ377" s="529"/>
      <c r="AK377" s="286" t="str">
        <f t="shared" si="195"/>
        <v/>
      </c>
      <c r="AL377" s="287" t="str">
        <f t="shared" si="209"/>
        <v/>
      </c>
      <c r="AM377" s="287" t="str">
        <f t="shared" si="210"/>
        <v/>
      </c>
      <c r="AN377" s="530" t="str">
        <f>IF('ZASOBY N'!BD374="","",'ZASOBY N'!BD374)</f>
        <v/>
      </c>
      <c r="AO377" s="531"/>
      <c r="AP377" s="333">
        <f t="shared" si="196"/>
        <v>0</v>
      </c>
      <c r="AQ377" s="333">
        <f t="shared" si="199"/>
        <v>0</v>
      </c>
      <c r="AR377" s="333">
        <f t="shared" si="199"/>
        <v>0</v>
      </c>
      <c r="AS377" s="333">
        <f t="shared" si="197"/>
        <v>0</v>
      </c>
      <c r="AT377" s="333">
        <f t="shared" si="200"/>
        <v>0</v>
      </c>
      <c r="AU377" s="333">
        <f t="shared" si="198"/>
        <v>0</v>
      </c>
      <c r="AV377" s="532" t="str">
        <f>IF(BJ377=0,"",NN!BJ377)</f>
        <v/>
      </c>
      <c r="AW377" s="460" t="str">
        <f>IF('UPR BILANS N'!W375="","",'UPR BILANS N'!W375)</f>
        <v/>
      </c>
      <c r="AX377" s="533" t="str">
        <f t="shared" si="211"/>
        <v/>
      </c>
      <c r="AY377" s="533"/>
      <c r="AZ377" s="533"/>
      <c r="BA377" s="533"/>
      <c r="BB377" s="533"/>
      <c r="BC377" s="533"/>
      <c r="BD377" s="533"/>
      <c r="BE377" s="533"/>
      <c r="BF377" s="533"/>
      <c r="BG377" s="533"/>
      <c r="BH377" s="533"/>
      <c r="BI377" s="533"/>
      <c r="BJ377" s="414">
        <f>IFERROR(IF(AND(BL377=1,BM377=1,SUMIF($C377:$C$525,$C377,$AH377:$AH$525)=$BN377),$BN377,IF($BO377&gt;0,$BO377,IF(AND(B377=B378,C377=C378,D377=D378,J377=J378),AH377+AH378,IF(AND(COUNTIF($C$13:$C376,$C377)&gt;=1,COUNTIF($D$13:$D376,$D377)&gt;=1),0,IF(AND(SUMIF($B377:$B$525,$B377,$AH377:$AH$525)&gt;$AH377,SUMIF($C377:$C$525,$C377,$AH377:$AH$525)&gt;$AH377,SUMIF($D377:$D$525,$D377,$AH377:$AH$525)&gt;$AH377),SUMIF($C377:$C$525,$C377,$BN377:$BN$525),0))))),0)</f>
        <v>0</v>
      </c>
      <c r="BK377" s="534"/>
      <c r="BL377" s="535">
        <f>COUNTIFS('ZASOBY N'!$B374:$B$525,'ZASOBY N'!$B374,'ZASOBY N'!$C374:'ZASOBY N'!$C$525,'ZASOBY N'!$C374,'ZASOBY N'!$D374:'ZASOBY N'!$D$525,'ZASOBY N'!$D374,'ZASOBY N'!$H374:'ZASOBY N'!$H$525,'ZASOBY N'!$H374 )</f>
        <v>0</v>
      </c>
      <c r="BM377" s="536">
        <f>COUNTIFS('ZASOBY N'!$B$10:$B374,'ZASOBY N'!$B374,'ZASOBY N'!$C$10:'ZASOBY N'!$C374,'ZASOBY N'!$C374,'ZASOBY N'!$D$10:'ZASOBY N'!$D374,'ZASOBY N'!$D374,'ZASOBY N'!$H$10:'ZASOBY N'!$H374,'ZASOBY N'!$H374 )</f>
        <v>0</v>
      </c>
      <c r="BN377" s="537">
        <f t="shared" si="212"/>
        <v>0</v>
      </c>
      <c r="BO377" s="538">
        <f t="shared" si="213"/>
        <v>0</v>
      </c>
      <c r="BP377" s="533"/>
      <c r="BQ377" s="533"/>
      <c r="BR377" s="533"/>
      <c r="BS377" s="533"/>
      <c r="BT377" s="533"/>
      <c r="BU377" s="533"/>
      <c r="BV377" s="533"/>
      <c r="BW377" s="539" t="str">
        <f t="shared" si="214"/>
        <v/>
      </c>
      <c r="BX377" s="439" t="str">
        <f>IF(E377=0,"",NN!E377)</f>
        <v/>
      </c>
      <c r="BY377" s="396" t="str">
        <f>IF(A377="","",NN!A377)</f>
        <v/>
      </c>
      <c r="BZ377" s="428" t="str">
        <f>IF(OR(E377=LEGENDA!$D$30,E377=LEGENDA!$D$31,E377=LEGENDA!$D$32,E377=LEGENDA!$D$33,E377=LEGENDA!$D$34,E377=LEGENDA!$D$35,E377=LEGENDA!$D$36,E377=LEGENDA!$D$37),AV377,"")</f>
        <v/>
      </c>
      <c r="CA377" s="428" t="str">
        <f>IF(OR(E377=LEGENDA!$D$30,E377=LEGENDA!$D$31,E377=LEGENDA!$D$32,E377=LEGENDA!$D$33,E377=LEGENDA!$D$34,E377=LEGENDA!$D$35,E377=LEGENDA!$D$36,E377=LEGENDA!$D$37),AG377,"")</f>
        <v/>
      </c>
      <c r="CB377" s="397" t="str">
        <f t="shared" si="215"/>
        <v/>
      </c>
      <c r="CC377" s="397" t="str">
        <f t="shared" si="216"/>
        <v/>
      </c>
      <c r="CD377" s="397" t="str">
        <f t="shared" si="217"/>
        <v/>
      </c>
      <c r="CE377" s="397" t="str">
        <f t="shared" si="218"/>
        <v/>
      </c>
      <c r="CF377" s="397" t="str">
        <f t="shared" si="219"/>
        <v/>
      </c>
      <c r="CG377" s="397" t="str">
        <f t="shared" si="220"/>
        <v/>
      </c>
      <c r="CH377" s="397" t="str">
        <f>IF(OR(E377=LEGENDA!$D$28,E377=LEGENDA!$D$29,E377=LEGENDA!$D$30,E377=LEGENDA!$D$31,E377=LEGENDA!$D$32,E377=LEGENDA!$D$33,E377=LEGENDA!$D$34,E377=LEGENDA!$D$35,E377=LEGENDA!$D$36,E377=LEGENDA!$D$39),1,"")</f>
        <v/>
      </c>
      <c r="CI377" s="397" t="str">
        <f t="shared" si="221"/>
        <v/>
      </c>
      <c r="CJ377" s="397" t="str">
        <f t="shared" si="222"/>
        <v/>
      </c>
    </row>
    <row r="378" spans="1:88" s="50" customFormat="1" ht="16.2" customHeight="1" thickBot="1" x14ac:dyDescent="0.3">
      <c r="A378" s="514" t="str">
        <f>IF('ZASOBY N'!A375="","",'ZASOBY N'!A375)</f>
        <v/>
      </c>
      <c r="B378" s="515" t="str">
        <f>IF('ZASOBY N'!B375="","",'ZASOBY N'!B375)</f>
        <v/>
      </c>
      <c r="C378" s="515" t="str">
        <f>IF('ZASOBY N'!C375="","",'ZASOBY N'!C375)</f>
        <v/>
      </c>
      <c r="D378" s="516" t="str">
        <f>IF('ZASOBY N'!D375="","",'ZASOBY N'!D375)</f>
        <v/>
      </c>
      <c r="E378" s="404"/>
      <c r="F378" s="517"/>
      <c r="G378" s="518"/>
      <c r="H378" s="301"/>
      <c r="I378" s="301"/>
      <c r="J378" s="147" t="str">
        <f>IF('ZASOBY N'!$F375="","",'ZASOBY N'!$F375)</f>
        <v/>
      </c>
      <c r="K378" s="519"/>
      <c r="L378" s="520" t="str">
        <f t="shared" si="201"/>
        <v/>
      </c>
      <c r="M378" s="521"/>
      <c r="N378" s="521"/>
      <c r="O378" s="140" t="str">
        <f>IF(L378="","",IF(OR(E378=LEGENDA!$D$28,E378=LEGENDA!$D$29,E378=LEGENDA!$D$31,E378=LEGENDA!$D$38),0.15,0))</f>
        <v/>
      </c>
      <c r="P378" s="140" t="str">
        <f>IF(L378="","",IF(AND(E378=LEGENDA!$D$39,H378=""),"BRAK kol.7",IF(AND(F378=LEGENDA!$A$105,H378=""),"BRAK kol.7",IF(AND(F378=LEGENDA!$A$106,H378=""),"BRAK kol.7",IF(AND(F378=LEGENDA!$A$107,H378=""),"BRAK kol.7",IF(AND(F378=LEGENDA!$A$108,H378=""),"BRAK kol.7",IF(AND(F378=LEGENDA!$A$109,H378=""),"BRAK kol.7",L378*O378)))))))</f>
        <v/>
      </c>
      <c r="Q378" s="141" t="str">
        <f t="shared" si="191"/>
        <v/>
      </c>
      <c r="R378" s="142" t="str">
        <f t="shared" si="202"/>
        <v/>
      </c>
      <c r="S378" s="522" t="str">
        <f t="shared" si="203"/>
        <v/>
      </c>
      <c r="T378" s="431" t="str">
        <f t="shared" si="192"/>
        <v/>
      </c>
      <c r="U378" s="523"/>
      <c r="V378" s="431" t="str">
        <f t="shared" si="204"/>
        <v/>
      </c>
      <c r="W378" s="524"/>
      <c r="X378" s="302" t="str">
        <f>IF(U378="","",IF(AND(V378="",W378=""),"",IF(AND(E378=LEGENDA!$D$39,H378=""),"BRAK kol.7",IF(AND(F378=LEGENDA!$A$105,H378="",E378=LEGENDA!$D$35),V378*W378,IF(AND(F378=LEGENDA!$A$105,H378="",E378=LEGENDA!$D$36),V378*W378,IF(AND(F378=LEGENDA!$A$105,H378=""),"BRAK kol.7",IF(AND(F378=LEGENDA!$A$106,H378=""),"BRAK kol.7",IF(AND(F378=LEGENDA!$A$107,H378=""),"BRAK kol.7",IF(AND(F378=LEGENDA!$A$108,H378=""),"BRAK kol.7",IF(AND(F378=LEGENDA!$A$109,H378=""),"BRAK kol.7",IF(AND(U378&gt;0,W378=""),"Brakkol21",IF(OR(T378="Błąd kol. 7",T378="Błąd kol.8"),T378,IF(AND(H378="",I378=""),"BRAKkol7-8",V378*W378)))))))))))))</f>
        <v/>
      </c>
      <c r="Y378" s="523"/>
      <c r="Z378" s="431" t="str">
        <f t="shared" si="205"/>
        <v/>
      </c>
      <c r="AA378" s="524"/>
      <c r="AB378" s="525" t="str">
        <f>IF(OR(Y378="",Z378="",AA378=""),"",IF(AND(E378=LEGENDA!$D$39,H378=""),"BRAK kol.7",IF(AND(F378=LEGENDA!$A$105,H378=""),"BRAK kol.7",IF(AND(F378=LEGENDA!$A$106,H378=""),"BRAK kol.7",IF(AND(F378=LEGENDA!$A$107,H378=""),"BRAK kol.7",IF(AND(F378=LEGENDA!$A$108,H378=""),"BRAK kol.7",IF(AND(F378=LEGENDA!$A$109,H378=""),"BRAK kol.7",Z378*AA378)))))))</f>
        <v/>
      </c>
      <c r="AC378" s="302" t="str">
        <f t="shared" si="193"/>
        <v/>
      </c>
      <c r="AD378" s="143" t="str">
        <f>IFERROR(IF(OR(J378="",AC378=""),"",IF(AND(E378=LEGENDA!$D$39,H378="",I378=""),"BRAK kol.7",AC378*$J378)),"BRAK kol.7")</f>
        <v/>
      </c>
      <c r="AE378" s="527" t="str">
        <f t="shared" si="206"/>
        <v/>
      </c>
      <c r="AF378" s="526" t="str">
        <f t="shared" si="207"/>
        <v/>
      </c>
      <c r="AG378" s="526" t="str">
        <f t="shared" si="208"/>
        <v/>
      </c>
      <c r="AH378" s="526" t="str">
        <f t="shared" si="194"/>
        <v/>
      </c>
      <c r="AI378" s="528"/>
      <c r="AJ378" s="529"/>
      <c r="AK378" s="286" t="str">
        <f t="shared" si="195"/>
        <v/>
      </c>
      <c r="AL378" s="287" t="str">
        <f t="shared" si="209"/>
        <v/>
      </c>
      <c r="AM378" s="287" t="str">
        <f t="shared" si="210"/>
        <v/>
      </c>
      <c r="AN378" s="530" t="str">
        <f>IF('ZASOBY N'!BD375="","",'ZASOBY N'!BD375)</f>
        <v/>
      </c>
      <c r="AO378" s="531"/>
      <c r="AP378" s="333">
        <f t="shared" si="196"/>
        <v>0</v>
      </c>
      <c r="AQ378" s="333">
        <f t="shared" si="199"/>
        <v>0</v>
      </c>
      <c r="AR378" s="333">
        <f t="shared" si="199"/>
        <v>0</v>
      </c>
      <c r="AS378" s="333">
        <f t="shared" si="197"/>
        <v>0</v>
      </c>
      <c r="AT378" s="333">
        <f t="shared" si="200"/>
        <v>0</v>
      </c>
      <c r="AU378" s="333">
        <f t="shared" si="198"/>
        <v>0</v>
      </c>
      <c r="AV378" s="532" t="str">
        <f>IF(BJ378=0,"",NN!BJ378)</f>
        <v/>
      </c>
      <c r="AW378" s="460" t="str">
        <f>IF('UPR BILANS N'!W376="","",'UPR BILANS N'!W376)</f>
        <v/>
      </c>
      <c r="AX378" s="533" t="str">
        <f t="shared" si="211"/>
        <v/>
      </c>
      <c r="AY378" s="533"/>
      <c r="AZ378" s="533"/>
      <c r="BA378" s="533"/>
      <c r="BB378" s="533"/>
      <c r="BC378" s="533"/>
      <c r="BD378" s="533"/>
      <c r="BE378" s="533"/>
      <c r="BF378" s="533"/>
      <c r="BG378" s="533"/>
      <c r="BH378" s="533"/>
      <c r="BI378" s="533"/>
      <c r="BJ378" s="414">
        <f>IFERROR(IF(AND(BL378=1,BM378=1,SUMIF($C378:$C$525,$C378,$AH378:$AH$525)=$BN378),$BN378,IF($BO378&gt;0,$BO378,IF(AND(B378=B379,C378=C379,D378=D379,J378=J379),AH378+AH379,IF(AND(COUNTIF($C$13:$C377,$C378)&gt;=1,COUNTIF($D$13:$D377,$D378)&gt;=1),0,IF(AND(SUMIF($B378:$B$525,$B378,$AH378:$AH$525)&gt;$AH378,SUMIF($C378:$C$525,$C378,$AH378:$AH$525)&gt;$AH378,SUMIF($D378:$D$525,$D378,$AH378:$AH$525)&gt;$AH378),SUMIF($C378:$C$525,$C378,$BN378:$BN$525),0))))),0)</f>
        <v>0</v>
      </c>
      <c r="BK378" s="534"/>
      <c r="BL378" s="535">
        <f>COUNTIFS('ZASOBY N'!$B375:$B$525,'ZASOBY N'!$B375,'ZASOBY N'!$C375:'ZASOBY N'!$C$525,'ZASOBY N'!$C375,'ZASOBY N'!$D375:'ZASOBY N'!$D$525,'ZASOBY N'!$D375,'ZASOBY N'!$H375:'ZASOBY N'!$H$525,'ZASOBY N'!$H375 )</f>
        <v>0</v>
      </c>
      <c r="BM378" s="536">
        <f>COUNTIFS('ZASOBY N'!$B$10:$B375,'ZASOBY N'!$B375,'ZASOBY N'!$C$10:'ZASOBY N'!$C375,'ZASOBY N'!$C375,'ZASOBY N'!$D$10:'ZASOBY N'!$D375,'ZASOBY N'!$D375,'ZASOBY N'!$H$10:'ZASOBY N'!$H375,'ZASOBY N'!$H375 )</f>
        <v>0</v>
      </c>
      <c r="BN378" s="537">
        <f t="shared" si="212"/>
        <v>0</v>
      </c>
      <c r="BO378" s="538">
        <f t="shared" si="213"/>
        <v>0</v>
      </c>
      <c r="BP378" s="533"/>
      <c r="BQ378" s="533"/>
      <c r="BR378" s="533"/>
      <c r="BS378" s="533"/>
      <c r="BT378" s="533"/>
      <c r="BU378" s="533"/>
      <c r="BV378" s="533"/>
      <c r="BW378" s="539" t="str">
        <f t="shared" si="214"/>
        <v/>
      </c>
      <c r="BX378" s="439" t="str">
        <f>IF(E378=0,"",NN!E378)</f>
        <v/>
      </c>
      <c r="BY378" s="396" t="str">
        <f>IF(A378="","",NN!A378)</f>
        <v/>
      </c>
      <c r="BZ378" s="428" t="str">
        <f>IF(OR(E378=LEGENDA!$D$30,E378=LEGENDA!$D$31,E378=LEGENDA!$D$32,E378=LEGENDA!$D$33,E378=LEGENDA!$D$34,E378=LEGENDA!$D$35,E378=LEGENDA!$D$36,E378=LEGENDA!$D$37),AV378,"")</f>
        <v/>
      </c>
      <c r="CA378" s="428" t="str">
        <f>IF(OR(E378=LEGENDA!$D$30,E378=LEGENDA!$D$31,E378=LEGENDA!$D$32,E378=LEGENDA!$D$33,E378=LEGENDA!$D$34,E378=LEGENDA!$D$35,E378=LEGENDA!$D$36,E378=LEGENDA!$D$37),AG378,"")</f>
        <v/>
      </c>
      <c r="CB378" s="397" t="str">
        <f t="shared" si="215"/>
        <v/>
      </c>
      <c r="CC378" s="397" t="str">
        <f t="shared" si="216"/>
        <v/>
      </c>
      <c r="CD378" s="397" t="str">
        <f t="shared" si="217"/>
        <v/>
      </c>
      <c r="CE378" s="397" t="str">
        <f t="shared" si="218"/>
        <v/>
      </c>
      <c r="CF378" s="397" t="str">
        <f t="shared" si="219"/>
        <v/>
      </c>
      <c r="CG378" s="397" t="str">
        <f t="shared" si="220"/>
        <v/>
      </c>
      <c r="CH378" s="397" t="str">
        <f>IF(OR(E378=LEGENDA!$D$28,E378=LEGENDA!$D$29,E378=LEGENDA!$D$30,E378=LEGENDA!$D$31,E378=LEGENDA!$D$32,E378=LEGENDA!$D$33,E378=LEGENDA!$D$34,E378=LEGENDA!$D$35,E378=LEGENDA!$D$36,E378=LEGENDA!$D$39),1,"")</f>
        <v/>
      </c>
      <c r="CI378" s="397" t="str">
        <f t="shared" si="221"/>
        <v/>
      </c>
      <c r="CJ378" s="397" t="str">
        <f t="shared" si="222"/>
        <v/>
      </c>
    </row>
    <row r="379" spans="1:88" s="50" customFormat="1" ht="16.2" customHeight="1" thickBot="1" x14ac:dyDescent="0.3">
      <c r="A379" s="514" t="str">
        <f>IF('ZASOBY N'!A376="","",'ZASOBY N'!A376)</f>
        <v/>
      </c>
      <c r="B379" s="515" t="str">
        <f>IF('ZASOBY N'!B376="","",'ZASOBY N'!B376)</f>
        <v/>
      </c>
      <c r="C379" s="515" t="str">
        <f>IF('ZASOBY N'!C376="","",'ZASOBY N'!C376)</f>
        <v/>
      </c>
      <c r="D379" s="516" t="str">
        <f>IF('ZASOBY N'!D376="","",'ZASOBY N'!D376)</f>
        <v/>
      </c>
      <c r="E379" s="404"/>
      <c r="F379" s="517"/>
      <c r="G379" s="518"/>
      <c r="H379" s="301"/>
      <c r="I379" s="301"/>
      <c r="J379" s="147" t="str">
        <f>IF('ZASOBY N'!$F376="","",'ZASOBY N'!$F376)</f>
        <v/>
      </c>
      <c r="K379" s="519"/>
      <c r="L379" s="520" t="str">
        <f t="shared" si="201"/>
        <v/>
      </c>
      <c r="M379" s="521"/>
      <c r="N379" s="521"/>
      <c r="O379" s="140" t="str">
        <f>IF(L379="","",IF(OR(E379=LEGENDA!$D$28,E379=LEGENDA!$D$29,E379=LEGENDA!$D$31,E379=LEGENDA!$D$38),0.15,0))</f>
        <v/>
      </c>
      <c r="P379" s="140" t="str">
        <f>IF(L379="","",IF(AND(E379=LEGENDA!$D$39,H379=""),"BRAK kol.7",IF(AND(F379=LEGENDA!$A$105,H379=""),"BRAK kol.7",IF(AND(F379=LEGENDA!$A$106,H379=""),"BRAK kol.7",IF(AND(F379=LEGENDA!$A$107,H379=""),"BRAK kol.7",IF(AND(F379=LEGENDA!$A$108,H379=""),"BRAK kol.7",IF(AND(F379=LEGENDA!$A$109,H379=""),"BRAK kol.7",L379*O379)))))))</f>
        <v/>
      </c>
      <c r="Q379" s="141" t="str">
        <f t="shared" si="191"/>
        <v/>
      </c>
      <c r="R379" s="142" t="str">
        <f t="shared" si="202"/>
        <v/>
      </c>
      <c r="S379" s="522" t="str">
        <f t="shared" si="203"/>
        <v/>
      </c>
      <c r="T379" s="431" t="str">
        <f t="shared" si="192"/>
        <v/>
      </c>
      <c r="U379" s="523"/>
      <c r="V379" s="431" t="str">
        <f t="shared" si="204"/>
        <v/>
      </c>
      <c r="W379" s="524"/>
      <c r="X379" s="302" t="str">
        <f>IF(U379="","",IF(AND(V379="",W379=""),"",IF(AND(E379=LEGENDA!$D$39,H379=""),"BRAK kol.7",IF(AND(F379=LEGENDA!$A$105,H379="",E379=LEGENDA!$D$35),V379*W379,IF(AND(F379=LEGENDA!$A$105,H379="",E379=LEGENDA!$D$36),V379*W379,IF(AND(F379=LEGENDA!$A$105,H379=""),"BRAK kol.7",IF(AND(F379=LEGENDA!$A$106,H379=""),"BRAK kol.7",IF(AND(F379=LEGENDA!$A$107,H379=""),"BRAK kol.7",IF(AND(F379=LEGENDA!$A$108,H379=""),"BRAK kol.7",IF(AND(F379=LEGENDA!$A$109,H379=""),"BRAK kol.7",IF(AND(U379&gt;0,W379=""),"Brakkol21",IF(OR(T379="Błąd kol. 7",T379="Błąd kol.8"),T379,IF(AND(H379="",I379=""),"BRAKkol7-8",V379*W379)))))))))))))</f>
        <v/>
      </c>
      <c r="Y379" s="523"/>
      <c r="Z379" s="431" t="str">
        <f t="shared" si="205"/>
        <v/>
      </c>
      <c r="AA379" s="524"/>
      <c r="AB379" s="525" t="str">
        <f>IF(OR(Y379="",Z379="",AA379=""),"",IF(AND(E379=LEGENDA!$D$39,H379=""),"BRAK kol.7",IF(AND(F379=LEGENDA!$A$105,H379=""),"BRAK kol.7",IF(AND(F379=LEGENDA!$A$106,H379=""),"BRAK kol.7",IF(AND(F379=LEGENDA!$A$107,H379=""),"BRAK kol.7",IF(AND(F379=LEGENDA!$A$108,H379=""),"BRAK kol.7",IF(AND(F379=LEGENDA!$A$109,H379=""),"BRAK kol.7",Z379*AA379)))))))</f>
        <v/>
      </c>
      <c r="AC379" s="302" t="str">
        <f t="shared" si="193"/>
        <v/>
      </c>
      <c r="AD379" s="143" t="str">
        <f>IFERROR(IF(OR(J379="",AC379=""),"",IF(AND(E379=LEGENDA!$D$39,H379="",I379=""),"BRAK kol.7",AC379*$J379)),"BRAK kol.7")</f>
        <v/>
      </c>
      <c r="AE379" s="527" t="str">
        <f t="shared" si="206"/>
        <v/>
      </c>
      <c r="AF379" s="526" t="str">
        <f t="shared" si="207"/>
        <v/>
      </c>
      <c r="AG379" s="526" t="str">
        <f t="shared" si="208"/>
        <v/>
      </c>
      <c r="AH379" s="526" t="str">
        <f t="shared" si="194"/>
        <v/>
      </c>
      <c r="AI379" s="528"/>
      <c r="AJ379" s="529"/>
      <c r="AK379" s="286" t="str">
        <f t="shared" si="195"/>
        <v/>
      </c>
      <c r="AL379" s="287" t="str">
        <f t="shared" si="209"/>
        <v/>
      </c>
      <c r="AM379" s="287" t="str">
        <f t="shared" si="210"/>
        <v/>
      </c>
      <c r="AN379" s="530" t="str">
        <f>IF('ZASOBY N'!BD376="","",'ZASOBY N'!BD376)</f>
        <v/>
      </c>
      <c r="AO379" s="531"/>
      <c r="AP379" s="333">
        <f t="shared" si="196"/>
        <v>0</v>
      </c>
      <c r="AQ379" s="333">
        <f t="shared" si="199"/>
        <v>0</v>
      </c>
      <c r="AR379" s="333">
        <f t="shared" si="199"/>
        <v>0</v>
      </c>
      <c r="AS379" s="333">
        <f t="shared" si="197"/>
        <v>0</v>
      </c>
      <c r="AT379" s="333">
        <f t="shared" si="200"/>
        <v>0</v>
      </c>
      <c r="AU379" s="333">
        <f t="shared" si="198"/>
        <v>0</v>
      </c>
      <c r="AV379" s="532" t="str">
        <f>IF(BJ379=0,"",NN!BJ379)</f>
        <v/>
      </c>
      <c r="AW379" s="460" t="str">
        <f>IF('UPR BILANS N'!W377="","",'UPR BILANS N'!W377)</f>
        <v/>
      </c>
      <c r="AX379" s="533" t="str">
        <f t="shared" si="211"/>
        <v/>
      </c>
      <c r="AY379" s="533"/>
      <c r="AZ379" s="533"/>
      <c r="BA379" s="533"/>
      <c r="BB379" s="533"/>
      <c r="BC379" s="533"/>
      <c r="BD379" s="533"/>
      <c r="BE379" s="533"/>
      <c r="BF379" s="533"/>
      <c r="BG379" s="533"/>
      <c r="BH379" s="533"/>
      <c r="BI379" s="533"/>
      <c r="BJ379" s="414">
        <f>IFERROR(IF(AND(BL379=1,BM379=1,SUMIF($C379:$C$525,$C379,$AH379:$AH$525)=$BN379),$BN379,IF($BO379&gt;0,$BO379,IF(AND(B379=B380,C379=C380,D379=D380,J379=J380),AH379+AH380,IF(AND(COUNTIF($C$13:$C378,$C379)&gt;=1,COUNTIF($D$13:$D378,$D379)&gt;=1),0,IF(AND(SUMIF($B379:$B$525,$B379,$AH379:$AH$525)&gt;$AH379,SUMIF($C379:$C$525,$C379,$AH379:$AH$525)&gt;$AH379,SUMIF($D379:$D$525,$D379,$AH379:$AH$525)&gt;$AH379),SUMIF($C379:$C$525,$C379,$BN379:$BN$525),0))))),0)</f>
        <v>0</v>
      </c>
      <c r="BK379" s="534"/>
      <c r="BL379" s="535">
        <f>COUNTIFS('ZASOBY N'!$B376:$B$525,'ZASOBY N'!$B376,'ZASOBY N'!$C376:'ZASOBY N'!$C$525,'ZASOBY N'!$C376,'ZASOBY N'!$D376:'ZASOBY N'!$D$525,'ZASOBY N'!$D376,'ZASOBY N'!$H376:'ZASOBY N'!$H$525,'ZASOBY N'!$H376 )</f>
        <v>0</v>
      </c>
      <c r="BM379" s="536">
        <f>COUNTIFS('ZASOBY N'!$B$10:$B376,'ZASOBY N'!$B376,'ZASOBY N'!$C$10:'ZASOBY N'!$C376,'ZASOBY N'!$C376,'ZASOBY N'!$D$10:'ZASOBY N'!$D376,'ZASOBY N'!$D376,'ZASOBY N'!$H$10:'ZASOBY N'!$H376,'ZASOBY N'!$H376 )</f>
        <v>0</v>
      </c>
      <c r="BN379" s="537">
        <f t="shared" si="212"/>
        <v>0</v>
      </c>
      <c r="BO379" s="538">
        <f t="shared" si="213"/>
        <v>0</v>
      </c>
      <c r="BP379" s="533"/>
      <c r="BQ379" s="533"/>
      <c r="BR379" s="533"/>
      <c r="BS379" s="533"/>
      <c r="BT379" s="533"/>
      <c r="BU379" s="533"/>
      <c r="BV379" s="533"/>
      <c r="BW379" s="539" t="str">
        <f t="shared" si="214"/>
        <v/>
      </c>
      <c r="BX379" s="439" t="str">
        <f>IF(E379=0,"",NN!E379)</f>
        <v/>
      </c>
      <c r="BY379" s="396" t="str">
        <f>IF(A379="","",NN!A379)</f>
        <v/>
      </c>
      <c r="BZ379" s="428" t="str">
        <f>IF(OR(E379=LEGENDA!$D$30,E379=LEGENDA!$D$31,E379=LEGENDA!$D$32,E379=LEGENDA!$D$33,E379=LEGENDA!$D$34,E379=LEGENDA!$D$35,E379=LEGENDA!$D$36,E379=LEGENDA!$D$37),AV379,"")</f>
        <v/>
      </c>
      <c r="CA379" s="428" t="str">
        <f>IF(OR(E379=LEGENDA!$D$30,E379=LEGENDA!$D$31,E379=LEGENDA!$D$32,E379=LEGENDA!$D$33,E379=LEGENDA!$D$34,E379=LEGENDA!$D$35,E379=LEGENDA!$D$36,E379=LEGENDA!$D$37),AG379,"")</f>
        <v/>
      </c>
      <c r="CB379" s="397" t="str">
        <f t="shared" si="215"/>
        <v/>
      </c>
      <c r="CC379" s="397" t="str">
        <f t="shared" si="216"/>
        <v/>
      </c>
      <c r="CD379" s="397" t="str">
        <f t="shared" si="217"/>
        <v/>
      </c>
      <c r="CE379" s="397" t="str">
        <f t="shared" si="218"/>
        <v/>
      </c>
      <c r="CF379" s="397" t="str">
        <f t="shared" si="219"/>
        <v/>
      </c>
      <c r="CG379" s="397" t="str">
        <f t="shared" si="220"/>
        <v/>
      </c>
      <c r="CH379" s="397" t="str">
        <f>IF(OR(E379=LEGENDA!$D$28,E379=LEGENDA!$D$29,E379=LEGENDA!$D$30,E379=LEGENDA!$D$31,E379=LEGENDA!$D$32,E379=LEGENDA!$D$33,E379=LEGENDA!$D$34,E379=LEGENDA!$D$35,E379=LEGENDA!$D$36,E379=LEGENDA!$D$39),1,"")</f>
        <v/>
      </c>
      <c r="CI379" s="397" t="str">
        <f t="shared" si="221"/>
        <v/>
      </c>
      <c r="CJ379" s="397" t="str">
        <f t="shared" si="222"/>
        <v/>
      </c>
    </row>
    <row r="380" spans="1:88" s="50" customFormat="1" ht="16.2" customHeight="1" thickBot="1" x14ac:dyDescent="0.3">
      <c r="A380" s="514" t="str">
        <f>IF('ZASOBY N'!A377="","",'ZASOBY N'!A377)</f>
        <v/>
      </c>
      <c r="B380" s="515" t="str">
        <f>IF('ZASOBY N'!B377="","",'ZASOBY N'!B377)</f>
        <v/>
      </c>
      <c r="C380" s="515" t="str">
        <f>IF('ZASOBY N'!C377="","",'ZASOBY N'!C377)</f>
        <v/>
      </c>
      <c r="D380" s="516" t="str">
        <f>IF('ZASOBY N'!D377="","",'ZASOBY N'!D377)</f>
        <v/>
      </c>
      <c r="E380" s="404"/>
      <c r="F380" s="517"/>
      <c r="G380" s="518"/>
      <c r="H380" s="301"/>
      <c r="I380" s="301"/>
      <c r="J380" s="147" t="str">
        <f>IF('ZASOBY N'!$F377="","",'ZASOBY N'!$F377)</f>
        <v/>
      </c>
      <c r="K380" s="519"/>
      <c r="L380" s="520" t="str">
        <f t="shared" si="201"/>
        <v/>
      </c>
      <c r="M380" s="521"/>
      <c r="N380" s="521"/>
      <c r="O380" s="140" t="str">
        <f>IF(L380="","",IF(OR(E380=LEGENDA!$D$28,E380=LEGENDA!$D$29,E380=LEGENDA!$D$31,E380=LEGENDA!$D$38),0.15,0))</f>
        <v/>
      </c>
      <c r="P380" s="140" t="str">
        <f>IF(L380="","",IF(AND(E380=LEGENDA!$D$39,H380=""),"BRAK kol.7",IF(AND(F380=LEGENDA!$A$105,H380=""),"BRAK kol.7",IF(AND(F380=LEGENDA!$A$106,H380=""),"BRAK kol.7",IF(AND(F380=LEGENDA!$A$107,H380=""),"BRAK kol.7",IF(AND(F380=LEGENDA!$A$108,H380=""),"BRAK kol.7",IF(AND(F380=LEGENDA!$A$109,H380=""),"BRAK kol.7",L380*O380)))))))</f>
        <v/>
      </c>
      <c r="Q380" s="141" t="str">
        <f t="shared" si="191"/>
        <v/>
      </c>
      <c r="R380" s="142" t="str">
        <f t="shared" si="202"/>
        <v/>
      </c>
      <c r="S380" s="522" t="str">
        <f t="shared" si="203"/>
        <v/>
      </c>
      <c r="T380" s="431" t="str">
        <f t="shared" si="192"/>
        <v/>
      </c>
      <c r="U380" s="523"/>
      <c r="V380" s="431" t="str">
        <f t="shared" si="204"/>
        <v/>
      </c>
      <c r="W380" s="524"/>
      <c r="X380" s="302" t="str">
        <f>IF(U380="","",IF(AND(V380="",W380=""),"",IF(AND(E380=LEGENDA!$D$39,H380=""),"BRAK kol.7",IF(AND(F380=LEGENDA!$A$105,H380="",E380=LEGENDA!$D$35),V380*W380,IF(AND(F380=LEGENDA!$A$105,H380="",E380=LEGENDA!$D$36),V380*W380,IF(AND(F380=LEGENDA!$A$105,H380=""),"BRAK kol.7",IF(AND(F380=LEGENDA!$A$106,H380=""),"BRAK kol.7",IF(AND(F380=LEGENDA!$A$107,H380=""),"BRAK kol.7",IF(AND(F380=LEGENDA!$A$108,H380=""),"BRAK kol.7",IF(AND(F380=LEGENDA!$A$109,H380=""),"BRAK kol.7",IF(AND(U380&gt;0,W380=""),"Brakkol21",IF(OR(T380="Błąd kol. 7",T380="Błąd kol.8"),T380,IF(AND(H380="",I380=""),"BRAKkol7-8",V380*W380)))))))))))))</f>
        <v/>
      </c>
      <c r="Y380" s="523"/>
      <c r="Z380" s="431" t="str">
        <f t="shared" si="205"/>
        <v/>
      </c>
      <c r="AA380" s="524"/>
      <c r="AB380" s="525" t="str">
        <f>IF(OR(Y380="",Z380="",AA380=""),"",IF(AND(E380=LEGENDA!$D$39,H380=""),"BRAK kol.7",IF(AND(F380=LEGENDA!$A$105,H380=""),"BRAK kol.7",IF(AND(F380=LEGENDA!$A$106,H380=""),"BRAK kol.7",IF(AND(F380=LEGENDA!$A$107,H380=""),"BRAK kol.7",IF(AND(F380=LEGENDA!$A$108,H380=""),"BRAK kol.7",IF(AND(F380=LEGENDA!$A$109,H380=""),"BRAK kol.7",Z380*AA380)))))))</f>
        <v/>
      </c>
      <c r="AC380" s="302" t="str">
        <f t="shared" si="193"/>
        <v/>
      </c>
      <c r="AD380" s="143" t="str">
        <f>IFERROR(IF(OR(J380="",AC380=""),"",IF(AND(E380=LEGENDA!$D$39,H380="",I380=""),"BRAK kol.7",AC380*$J380)),"BRAK kol.7")</f>
        <v/>
      </c>
      <c r="AE380" s="527" t="str">
        <f t="shared" si="206"/>
        <v/>
      </c>
      <c r="AF380" s="526" t="str">
        <f t="shared" si="207"/>
        <v/>
      </c>
      <c r="AG380" s="526" t="str">
        <f t="shared" si="208"/>
        <v/>
      </c>
      <c r="AH380" s="526" t="str">
        <f t="shared" si="194"/>
        <v/>
      </c>
      <c r="AI380" s="528"/>
      <c r="AJ380" s="529"/>
      <c r="AK380" s="286" t="str">
        <f t="shared" si="195"/>
        <v/>
      </c>
      <c r="AL380" s="287" t="str">
        <f t="shared" si="209"/>
        <v/>
      </c>
      <c r="AM380" s="287" t="str">
        <f t="shared" si="210"/>
        <v/>
      </c>
      <c r="AN380" s="530" t="str">
        <f>IF('ZASOBY N'!BD377="","",'ZASOBY N'!BD377)</f>
        <v/>
      </c>
      <c r="AO380" s="531"/>
      <c r="AP380" s="333">
        <f t="shared" si="196"/>
        <v>0</v>
      </c>
      <c r="AQ380" s="333">
        <f t="shared" si="199"/>
        <v>0</v>
      </c>
      <c r="AR380" s="333">
        <f t="shared" si="199"/>
        <v>0</v>
      </c>
      <c r="AS380" s="333">
        <f t="shared" si="197"/>
        <v>0</v>
      </c>
      <c r="AT380" s="333">
        <f t="shared" si="200"/>
        <v>0</v>
      </c>
      <c r="AU380" s="333">
        <f t="shared" si="198"/>
        <v>0</v>
      </c>
      <c r="AV380" s="532" t="str">
        <f>IF(BJ380=0,"",NN!BJ380)</f>
        <v/>
      </c>
      <c r="AW380" s="460" t="str">
        <f>IF('UPR BILANS N'!W378="","",'UPR BILANS N'!W378)</f>
        <v/>
      </c>
      <c r="AX380" s="533" t="str">
        <f t="shared" si="211"/>
        <v/>
      </c>
      <c r="AY380" s="533"/>
      <c r="AZ380" s="533"/>
      <c r="BA380" s="533"/>
      <c r="BB380" s="533"/>
      <c r="BC380" s="533"/>
      <c r="BD380" s="533"/>
      <c r="BE380" s="533"/>
      <c r="BF380" s="533"/>
      <c r="BG380" s="533"/>
      <c r="BH380" s="533"/>
      <c r="BI380" s="533"/>
      <c r="BJ380" s="414">
        <f>IFERROR(IF(AND(BL380=1,BM380=1,SUMIF($C380:$C$525,$C380,$AH380:$AH$525)=$BN380),$BN380,IF($BO380&gt;0,$BO380,IF(AND(B380=B381,C380=C381,D380=D381,J380=J381),AH380+AH381,IF(AND(COUNTIF($C$13:$C379,$C380)&gt;=1,COUNTIF($D$13:$D379,$D380)&gt;=1),0,IF(AND(SUMIF($B380:$B$525,$B380,$AH380:$AH$525)&gt;$AH380,SUMIF($C380:$C$525,$C380,$AH380:$AH$525)&gt;$AH380,SUMIF($D380:$D$525,$D380,$AH380:$AH$525)&gt;$AH380),SUMIF($C380:$C$525,$C380,$BN380:$BN$525),0))))),0)</f>
        <v>0</v>
      </c>
      <c r="BK380" s="534"/>
      <c r="BL380" s="535">
        <f>COUNTIFS('ZASOBY N'!$B377:$B$525,'ZASOBY N'!$B377,'ZASOBY N'!$C377:'ZASOBY N'!$C$525,'ZASOBY N'!$C377,'ZASOBY N'!$D377:'ZASOBY N'!$D$525,'ZASOBY N'!$D377,'ZASOBY N'!$H377:'ZASOBY N'!$H$525,'ZASOBY N'!$H377 )</f>
        <v>0</v>
      </c>
      <c r="BM380" s="536">
        <f>COUNTIFS('ZASOBY N'!$B$10:$B377,'ZASOBY N'!$B377,'ZASOBY N'!$C$10:'ZASOBY N'!$C377,'ZASOBY N'!$C377,'ZASOBY N'!$D$10:'ZASOBY N'!$D377,'ZASOBY N'!$D377,'ZASOBY N'!$H$10:'ZASOBY N'!$H377,'ZASOBY N'!$H377 )</f>
        <v>0</v>
      </c>
      <c r="BN380" s="537">
        <f t="shared" si="212"/>
        <v>0</v>
      </c>
      <c r="BO380" s="538">
        <f t="shared" si="213"/>
        <v>0</v>
      </c>
      <c r="BP380" s="533"/>
      <c r="BQ380" s="533"/>
      <c r="BR380" s="533"/>
      <c r="BS380" s="533"/>
      <c r="BT380" s="533"/>
      <c r="BU380" s="533"/>
      <c r="BV380" s="533"/>
      <c r="BW380" s="539" t="str">
        <f t="shared" si="214"/>
        <v/>
      </c>
      <c r="BX380" s="439" t="str">
        <f>IF(E380=0,"",NN!E380)</f>
        <v/>
      </c>
      <c r="BY380" s="396" t="str">
        <f>IF(A380="","",NN!A380)</f>
        <v/>
      </c>
      <c r="BZ380" s="428" t="str">
        <f>IF(OR(E380=LEGENDA!$D$30,E380=LEGENDA!$D$31,E380=LEGENDA!$D$32,E380=LEGENDA!$D$33,E380=LEGENDA!$D$34,E380=LEGENDA!$D$35,E380=LEGENDA!$D$36,E380=LEGENDA!$D$37),AV380,"")</f>
        <v/>
      </c>
      <c r="CA380" s="428" t="str">
        <f>IF(OR(E380=LEGENDA!$D$30,E380=LEGENDA!$D$31,E380=LEGENDA!$D$32,E380=LEGENDA!$D$33,E380=LEGENDA!$D$34,E380=LEGENDA!$D$35,E380=LEGENDA!$D$36,E380=LEGENDA!$D$37),AG380,"")</f>
        <v/>
      </c>
      <c r="CB380" s="397" t="str">
        <f t="shared" si="215"/>
        <v/>
      </c>
      <c r="CC380" s="397" t="str">
        <f t="shared" si="216"/>
        <v/>
      </c>
      <c r="CD380" s="397" t="str">
        <f t="shared" si="217"/>
        <v/>
      </c>
      <c r="CE380" s="397" t="str">
        <f t="shared" si="218"/>
        <v/>
      </c>
      <c r="CF380" s="397" t="str">
        <f t="shared" si="219"/>
        <v/>
      </c>
      <c r="CG380" s="397" t="str">
        <f t="shared" si="220"/>
        <v/>
      </c>
      <c r="CH380" s="397" t="str">
        <f>IF(OR(E380=LEGENDA!$D$28,E380=LEGENDA!$D$29,E380=LEGENDA!$D$30,E380=LEGENDA!$D$31,E380=LEGENDA!$D$32,E380=LEGENDA!$D$33,E380=LEGENDA!$D$34,E380=LEGENDA!$D$35,E380=LEGENDA!$D$36,E380=LEGENDA!$D$39),1,"")</f>
        <v/>
      </c>
      <c r="CI380" s="397" t="str">
        <f t="shared" si="221"/>
        <v/>
      </c>
      <c r="CJ380" s="397" t="str">
        <f t="shared" si="222"/>
        <v/>
      </c>
    </row>
    <row r="381" spans="1:88" s="50" customFormat="1" ht="16.2" customHeight="1" thickBot="1" x14ac:dyDescent="0.3">
      <c r="A381" s="514" t="str">
        <f>IF('ZASOBY N'!A378="","",'ZASOBY N'!A378)</f>
        <v/>
      </c>
      <c r="B381" s="515" t="str">
        <f>IF('ZASOBY N'!B378="","",'ZASOBY N'!B378)</f>
        <v/>
      </c>
      <c r="C381" s="515" t="str">
        <f>IF('ZASOBY N'!C378="","",'ZASOBY N'!C378)</f>
        <v/>
      </c>
      <c r="D381" s="516" t="str">
        <f>IF('ZASOBY N'!D378="","",'ZASOBY N'!D378)</f>
        <v/>
      </c>
      <c r="E381" s="404"/>
      <c r="F381" s="517"/>
      <c r="G381" s="518"/>
      <c r="H381" s="301"/>
      <c r="I381" s="301"/>
      <c r="J381" s="147" t="str">
        <f>IF('ZASOBY N'!$F378="","",'ZASOBY N'!$F378)</f>
        <v/>
      </c>
      <c r="K381" s="519"/>
      <c r="L381" s="520" t="str">
        <f t="shared" si="201"/>
        <v/>
      </c>
      <c r="M381" s="521"/>
      <c r="N381" s="521"/>
      <c r="O381" s="140" t="str">
        <f>IF(L381="","",IF(OR(E381=LEGENDA!$D$28,E381=LEGENDA!$D$29,E381=LEGENDA!$D$31,E381=LEGENDA!$D$38),0.15,0))</f>
        <v/>
      </c>
      <c r="P381" s="140" t="str">
        <f>IF(L381="","",IF(AND(E381=LEGENDA!$D$39,H381=""),"BRAK kol.7",IF(AND(F381=LEGENDA!$A$105,H381=""),"BRAK kol.7",IF(AND(F381=LEGENDA!$A$106,H381=""),"BRAK kol.7",IF(AND(F381=LEGENDA!$A$107,H381=""),"BRAK kol.7",IF(AND(F381=LEGENDA!$A$108,H381=""),"BRAK kol.7",IF(AND(F381=LEGENDA!$A$109,H381=""),"BRAK kol.7",L381*O381)))))))</f>
        <v/>
      </c>
      <c r="Q381" s="141" t="str">
        <f t="shared" si="191"/>
        <v/>
      </c>
      <c r="R381" s="142" t="str">
        <f t="shared" si="202"/>
        <v/>
      </c>
      <c r="S381" s="522" t="str">
        <f t="shared" si="203"/>
        <v/>
      </c>
      <c r="T381" s="431" t="str">
        <f t="shared" si="192"/>
        <v/>
      </c>
      <c r="U381" s="523"/>
      <c r="V381" s="431" t="str">
        <f t="shared" si="204"/>
        <v/>
      </c>
      <c r="W381" s="524"/>
      <c r="X381" s="302" t="str">
        <f>IF(U381="","",IF(AND(V381="",W381=""),"",IF(AND(E381=LEGENDA!$D$39,H381=""),"BRAK kol.7",IF(AND(F381=LEGENDA!$A$105,H381="",E381=LEGENDA!$D$35),V381*W381,IF(AND(F381=LEGENDA!$A$105,H381="",E381=LEGENDA!$D$36),V381*W381,IF(AND(F381=LEGENDA!$A$105,H381=""),"BRAK kol.7",IF(AND(F381=LEGENDA!$A$106,H381=""),"BRAK kol.7",IF(AND(F381=LEGENDA!$A$107,H381=""),"BRAK kol.7",IF(AND(F381=LEGENDA!$A$108,H381=""),"BRAK kol.7",IF(AND(F381=LEGENDA!$A$109,H381=""),"BRAK kol.7",IF(AND(U381&gt;0,W381=""),"Brakkol21",IF(OR(T381="Błąd kol. 7",T381="Błąd kol.8"),T381,IF(AND(H381="",I381=""),"BRAKkol7-8",V381*W381)))))))))))))</f>
        <v/>
      </c>
      <c r="Y381" s="523"/>
      <c r="Z381" s="431" t="str">
        <f t="shared" si="205"/>
        <v/>
      </c>
      <c r="AA381" s="524"/>
      <c r="AB381" s="525" t="str">
        <f>IF(OR(Y381="",Z381="",AA381=""),"",IF(AND(E381=LEGENDA!$D$39,H381=""),"BRAK kol.7",IF(AND(F381=LEGENDA!$A$105,H381=""),"BRAK kol.7",IF(AND(F381=LEGENDA!$A$106,H381=""),"BRAK kol.7",IF(AND(F381=LEGENDA!$A$107,H381=""),"BRAK kol.7",IF(AND(F381=LEGENDA!$A$108,H381=""),"BRAK kol.7",IF(AND(F381=LEGENDA!$A$109,H381=""),"BRAK kol.7",Z381*AA381)))))))</f>
        <v/>
      </c>
      <c r="AC381" s="302" t="str">
        <f t="shared" si="193"/>
        <v/>
      </c>
      <c r="AD381" s="143" t="str">
        <f>IFERROR(IF(OR(J381="",AC381=""),"",IF(AND(E381=LEGENDA!$D$39,H381="",I381=""),"BRAK kol.7",AC381*$J381)),"BRAK kol.7")</f>
        <v/>
      </c>
      <c r="AE381" s="527" t="str">
        <f t="shared" si="206"/>
        <v/>
      </c>
      <c r="AF381" s="526" t="str">
        <f t="shared" si="207"/>
        <v/>
      </c>
      <c r="AG381" s="526" t="str">
        <f t="shared" si="208"/>
        <v/>
      </c>
      <c r="AH381" s="526" t="str">
        <f t="shared" si="194"/>
        <v/>
      </c>
      <c r="AI381" s="528"/>
      <c r="AJ381" s="529"/>
      <c r="AK381" s="286" t="str">
        <f t="shared" si="195"/>
        <v/>
      </c>
      <c r="AL381" s="287" t="str">
        <f t="shared" si="209"/>
        <v/>
      </c>
      <c r="AM381" s="287" t="str">
        <f t="shared" si="210"/>
        <v/>
      </c>
      <c r="AN381" s="530" t="str">
        <f>IF('ZASOBY N'!BD378="","",'ZASOBY N'!BD378)</f>
        <v/>
      </c>
      <c r="AO381" s="531"/>
      <c r="AP381" s="333">
        <f t="shared" si="196"/>
        <v>0</v>
      </c>
      <c r="AQ381" s="333">
        <f t="shared" si="199"/>
        <v>0</v>
      </c>
      <c r="AR381" s="333">
        <f t="shared" si="199"/>
        <v>0</v>
      </c>
      <c r="AS381" s="333">
        <f t="shared" si="197"/>
        <v>0</v>
      </c>
      <c r="AT381" s="333">
        <f t="shared" si="200"/>
        <v>0</v>
      </c>
      <c r="AU381" s="333">
        <f t="shared" si="198"/>
        <v>0</v>
      </c>
      <c r="AV381" s="532" t="str">
        <f>IF(BJ381=0,"",NN!BJ381)</f>
        <v/>
      </c>
      <c r="AW381" s="460" t="str">
        <f>IF('UPR BILANS N'!W379="","",'UPR BILANS N'!W379)</f>
        <v/>
      </c>
      <c r="AX381" s="533" t="str">
        <f t="shared" si="211"/>
        <v/>
      </c>
      <c r="AY381" s="533"/>
      <c r="AZ381" s="533"/>
      <c r="BA381" s="533"/>
      <c r="BB381" s="533"/>
      <c r="BC381" s="533"/>
      <c r="BD381" s="533"/>
      <c r="BE381" s="533"/>
      <c r="BF381" s="533"/>
      <c r="BG381" s="533"/>
      <c r="BH381" s="533"/>
      <c r="BI381" s="533"/>
      <c r="BJ381" s="414">
        <f>IFERROR(IF(AND(BL381=1,BM381=1,SUMIF($C381:$C$525,$C381,$AH381:$AH$525)=$BN381),$BN381,IF($BO381&gt;0,$BO381,IF(AND(B381=B382,C381=C382,D381=D382,J381=J382),AH381+AH382,IF(AND(COUNTIF($C$13:$C380,$C381)&gt;=1,COUNTIF($D$13:$D380,$D381)&gt;=1),0,IF(AND(SUMIF($B381:$B$525,$B381,$AH381:$AH$525)&gt;$AH381,SUMIF($C381:$C$525,$C381,$AH381:$AH$525)&gt;$AH381,SUMIF($D381:$D$525,$D381,$AH381:$AH$525)&gt;$AH381),SUMIF($C381:$C$525,$C381,$BN381:$BN$525),0))))),0)</f>
        <v>0</v>
      </c>
      <c r="BK381" s="534"/>
      <c r="BL381" s="535">
        <f>COUNTIFS('ZASOBY N'!$B378:$B$525,'ZASOBY N'!$B378,'ZASOBY N'!$C378:'ZASOBY N'!$C$525,'ZASOBY N'!$C378,'ZASOBY N'!$D378:'ZASOBY N'!$D$525,'ZASOBY N'!$D378,'ZASOBY N'!$H378:'ZASOBY N'!$H$525,'ZASOBY N'!$H378 )</f>
        <v>0</v>
      </c>
      <c r="BM381" s="536">
        <f>COUNTIFS('ZASOBY N'!$B$10:$B378,'ZASOBY N'!$B378,'ZASOBY N'!$C$10:'ZASOBY N'!$C378,'ZASOBY N'!$C378,'ZASOBY N'!$D$10:'ZASOBY N'!$D378,'ZASOBY N'!$D378,'ZASOBY N'!$H$10:'ZASOBY N'!$H378,'ZASOBY N'!$H378 )</f>
        <v>0</v>
      </c>
      <c r="BN381" s="537">
        <f t="shared" si="212"/>
        <v>0</v>
      </c>
      <c r="BO381" s="538">
        <f t="shared" si="213"/>
        <v>0</v>
      </c>
      <c r="BP381" s="533"/>
      <c r="BQ381" s="533"/>
      <c r="BR381" s="533"/>
      <c r="BS381" s="533"/>
      <c r="BT381" s="533"/>
      <c r="BU381" s="533"/>
      <c r="BV381" s="533"/>
      <c r="BW381" s="539" t="str">
        <f t="shared" si="214"/>
        <v/>
      </c>
      <c r="BX381" s="439" t="str">
        <f>IF(E381=0,"",NN!E381)</f>
        <v/>
      </c>
      <c r="BY381" s="396" t="str">
        <f>IF(A381="","",NN!A381)</f>
        <v/>
      </c>
      <c r="BZ381" s="428" t="str">
        <f>IF(OR(E381=LEGENDA!$D$30,E381=LEGENDA!$D$31,E381=LEGENDA!$D$32,E381=LEGENDA!$D$33,E381=LEGENDA!$D$34,E381=LEGENDA!$D$35,E381=LEGENDA!$D$36,E381=LEGENDA!$D$37),AV381,"")</f>
        <v/>
      </c>
      <c r="CA381" s="428" t="str">
        <f>IF(OR(E381=LEGENDA!$D$30,E381=LEGENDA!$D$31,E381=LEGENDA!$D$32,E381=LEGENDA!$D$33,E381=LEGENDA!$D$34,E381=LEGENDA!$D$35,E381=LEGENDA!$D$36,E381=LEGENDA!$D$37),AG381,"")</f>
        <v/>
      </c>
      <c r="CB381" s="397" t="str">
        <f t="shared" si="215"/>
        <v/>
      </c>
      <c r="CC381" s="397" t="str">
        <f t="shared" si="216"/>
        <v/>
      </c>
      <c r="CD381" s="397" t="str">
        <f t="shared" si="217"/>
        <v/>
      </c>
      <c r="CE381" s="397" t="str">
        <f t="shared" si="218"/>
        <v/>
      </c>
      <c r="CF381" s="397" t="str">
        <f t="shared" si="219"/>
        <v/>
      </c>
      <c r="CG381" s="397" t="str">
        <f t="shared" si="220"/>
        <v/>
      </c>
      <c r="CH381" s="397" t="str">
        <f>IF(OR(E381=LEGENDA!$D$28,E381=LEGENDA!$D$29,E381=LEGENDA!$D$30,E381=LEGENDA!$D$31,E381=LEGENDA!$D$32,E381=LEGENDA!$D$33,E381=LEGENDA!$D$34,E381=LEGENDA!$D$35,E381=LEGENDA!$D$36,E381=LEGENDA!$D$39),1,"")</f>
        <v/>
      </c>
      <c r="CI381" s="397" t="str">
        <f t="shared" si="221"/>
        <v/>
      </c>
      <c r="CJ381" s="397" t="str">
        <f t="shared" si="222"/>
        <v/>
      </c>
    </row>
    <row r="382" spans="1:88" s="50" customFormat="1" ht="16.2" customHeight="1" thickBot="1" x14ac:dyDescent="0.3">
      <c r="A382" s="514" t="str">
        <f>IF('ZASOBY N'!A379="","",'ZASOBY N'!A379)</f>
        <v/>
      </c>
      <c r="B382" s="515" t="str">
        <f>IF('ZASOBY N'!B379="","",'ZASOBY N'!B379)</f>
        <v/>
      </c>
      <c r="C382" s="515" t="str">
        <f>IF('ZASOBY N'!C379="","",'ZASOBY N'!C379)</f>
        <v/>
      </c>
      <c r="D382" s="516" t="str">
        <f>IF('ZASOBY N'!D379="","",'ZASOBY N'!D379)</f>
        <v/>
      </c>
      <c r="E382" s="404"/>
      <c r="F382" s="517"/>
      <c r="G382" s="518"/>
      <c r="H382" s="301"/>
      <c r="I382" s="301"/>
      <c r="J382" s="147" t="str">
        <f>IF('ZASOBY N'!$F379="","",'ZASOBY N'!$F379)</f>
        <v/>
      </c>
      <c r="K382" s="519"/>
      <c r="L382" s="520" t="str">
        <f t="shared" si="201"/>
        <v/>
      </c>
      <c r="M382" s="521"/>
      <c r="N382" s="521"/>
      <c r="O382" s="140" t="str">
        <f>IF(L382="","",IF(OR(E382=LEGENDA!$D$28,E382=LEGENDA!$D$29,E382=LEGENDA!$D$31,E382=LEGENDA!$D$38),0.15,0))</f>
        <v/>
      </c>
      <c r="P382" s="140" t="str">
        <f>IF(L382="","",IF(AND(E382=LEGENDA!$D$39,H382=""),"BRAK kol.7",IF(AND(F382=LEGENDA!$A$105,H382=""),"BRAK kol.7",IF(AND(F382=LEGENDA!$A$106,H382=""),"BRAK kol.7",IF(AND(F382=LEGENDA!$A$107,H382=""),"BRAK kol.7",IF(AND(F382=LEGENDA!$A$108,H382=""),"BRAK kol.7",IF(AND(F382=LEGENDA!$A$109,H382=""),"BRAK kol.7",L382*O382)))))))</f>
        <v/>
      </c>
      <c r="Q382" s="141" t="str">
        <f t="shared" si="191"/>
        <v/>
      </c>
      <c r="R382" s="142" t="str">
        <f t="shared" si="202"/>
        <v/>
      </c>
      <c r="S382" s="522" t="str">
        <f t="shared" si="203"/>
        <v/>
      </c>
      <c r="T382" s="431" t="str">
        <f t="shared" si="192"/>
        <v/>
      </c>
      <c r="U382" s="523"/>
      <c r="V382" s="431" t="str">
        <f t="shared" si="204"/>
        <v/>
      </c>
      <c r="W382" s="524"/>
      <c r="X382" s="302" t="str">
        <f>IF(U382="","",IF(AND(V382="",W382=""),"",IF(AND(E382=LEGENDA!$D$39,H382=""),"BRAK kol.7",IF(AND(F382=LEGENDA!$A$105,H382="",E382=LEGENDA!$D$35),V382*W382,IF(AND(F382=LEGENDA!$A$105,H382="",E382=LEGENDA!$D$36),V382*W382,IF(AND(F382=LEGENDA!$A$105,H382=""),"BRAK kol.7",IF(AND(F382=LEGENDA!$A$106,H382=""),"BRAK kol.7",IF(AND(F382=LEGENDA!$A$107,H382=""),"BRAK kol.7",IF(AND(F382=LEGENDA!$A$108,H382=""),"BRAK kol.7",IF(AND(F382=LEGENDA!$A$109,H382=""),"BRAK kol.7",IF(AND(U382&gt;0,W382=""),"Brakkol21",IF(OR(T382="Błąd kol. 7",T382="Błąd kol.8"),T382,IF(AND(H382="",I382=""),"BRAKkol7-8",V382*W382)))))))))))))</f>
        <v/>
      </c>
      <c r="Y382" s="523"/>
      <c r="Z382" s="431" t="str">
        <f t="shared" si="205"/>
        <v/>
      </c>
      <c r="AA382" s="524"/>
      <c r="AB382" s="525" t="str">
        <f>IF(OR(Y382="",Z382="",AA382=""),"",IF(AND(E382=LEGENDA!$D$39,H382=""),"BRAK kol.7",IF(AND(F382=LEGENDA!$A$105,H382=""),"BRAK kol.7",IF(AND(F382=LEGENDA!$A$106,H382=""),"BRAK kol.7",IF(AND(F382=LEGENDA!$A$107,H382=""),"BRAK kol.7",IF(AND(F382=LEGENDA!$A$108,H382=""),"BRAK kol.7",IF(AND(F382=LEGENDA!$A$109,H382=""),"BRAK kol.7",Z382*AA382)))))))</f>
        <v/>
      </c>
      <c r="AC382" s="302" t="str">
        <f t="shared" si="193"/>
        <v/>
      </c>
      <c r="AD382" s="143" t="str">
        <f>IFERROR(IF(OR(J382="",AC382=""),"",IF(AND(E382=LEGENDA!$D$39,H382="",I382=""),"BRAK kol.7",AC382*$J382)),"BRAK kol.7")</f>
        <v/>
      </c>
      <c r="AE382" s="527" t="str">
        <f t="shared" si="206"/>
        <v/>
      </c>
      <c r="AF382" s="526" t="str">
        <f t="shared" si="207"/>
        <v/>
      </c>
      <c r="AG382" s="526" t="str">
        <f t="shared" si="208"/>
        <v/>
      </c>
      <c r="AH382" s="526" t="str">
        <f t="shared" si="194"/>
        <v/>
      </c>
      <c r="AI382" s="528"/>
      <c r="AJ382" s="529"/>
      <c r="AK382" s="286" t="str">
        <f t="shared" si="195"/>
        <v/>
      </c>
      <c r="AL382" s="287" t="str">
        <f t="shared" si="209"/>
        <v/>
      </c>
      <c r="AM382" s="287" t="str">
        <f t="shared" si="210"/>
        <v/>
      </c>
      <c r="AN382" s="530" t="str">
        <f>IF('ZASOBY N'!BD379="","",'ZASOBY N'!BD379)</f>
        <v/>
      </c>
      <c r="AO382" s="531"/>
      <c r="AP382" s="333">
        <f t="shared" si="196"/>
        <v>0</v>
      </c>
      <c r="AQ382" s="333">
        <f t="shared" si="199"/>
        <v>0</v>
      </c>
      <c r="AR382" s="333">
        <f t="shared" si="199"/>
        <v>0</v>
      </c>
      <c r="AS382" s="333">
        <f t="shared" si="197"/>
        <v>0</v>
      </c>
      <c r="AT382" s="333">
        <f t="shared" si="200"/>
        <v>0</v>
      </c>
      <c r="AU382" s="333">
        <f t="shared" si="198"/>
        <v>0</v>
      </c>
      <c r="AV382" s="532" t="str">
        <f>IF(BJ382=0,"",NN!BJ382)</f>
        <v/>
      </c>
      <c r="AW382" s="460" t="str">
        <f>IF('UPR BILANS N'!W380="","",'UPR BILANS N'!W380)</f>
        <v/>
      </c>
      <c r="AX382" s="533" t="str">
        <f t="shared" si="211"/>
        <v/>
      </c>
      <c r="AY382" s="533"/>
      <c r="AZ382" s="533"/>
      <c r="BA382" s="533"/>
      <c r="BB382" s="533"/>
      <c r="BC382" s="533"/>
      <c r="BD382" s="533"/>
      <c r="BE382" s="533"/>
      <c r="BF382" s="533"/>
      <c r="BG382" s="533"/>
      <c r="BH382" s="533"/>
      <c r="BI382" s="533"/>
      <c r="BJ382" s="414">
        <f>IFERROR(IF(AND(BL382=1,BM382=1,SUMIF($C382:$C$525,$C382,$AH382:$AH$525)=$BN382),$BN382,IF($BO382&gt;0,$BO382,IF(AND(B382=B383,C382=C383,D382=D383,J382=J383),AH382+AH383,IF(AND(COUNTIF($C$13:$C381,$C382)&gt;=1,COUNTIF($D$13:$D381,$D382)&gt;=1),0,IF(AND(SUMIF($B382:$B$525,$B382,$AH382:$AH$525)&gt;$AH382,SUMIF($C382:$C$525,$C382,$AH382:$AH$525)&gt;$AH382,SUMIF($D382:$D$525,$D382,$AH382:$AH$525)&gt;$AH382),SUMIF($C382:$C$525,$C382,$BN382:$BN$525),0))))),0)</f>
        <v>0</v>
      </c>
      <c r="BK382" s="534"/>
      <c r="BL382" s="535">
        <f>COUNTIFS('ZASOBY N'!$B379:$B$525,'ZASOBY N'!$B379,'ZASOBY N'!$C379:'ZASOBY N'!$C$525,'ZASOBY N'!$C379,'ZASOBY N'!$D379:'ZASOBY N'!$D$525,'ZASOBY N'!$D379,'ZASOBY N'!$H379:'ZASOBY N'!$H$525,'ZASOBY N'!$H379 )</f>
        <v>0</v>
      </c>
      <c r="BM382" s="536">
        <f>COUNTIFS('ZASOBY N'!$B$10:$B379,'ZASOBY N'!$B379,'ZASOBY N'!$C$10:'ZASOBY N'!$C379,'ZASOBY N'!$C379,'ZASOBY N'!$D$10:'ZASOBY N'!$D379,'ZASOBY N'!$D379,'ZASOBY N'!$H$10:'ZASOBY N'!$H379,'ZASOBY N'!$H379 )</f>
        <v>0</v>
      </c>
      <c r="BN382" s="537">
        <f t="shared" si="212"/>
        <v>0</v>
      </c>
      <c r="BO382" s="538">
        <f t="shared" si="213"/>
        <v>0</v>
      </c>
      <c r="BP382" s="533"/>
      <c r="BQ382" s="533"/>
      <c r="BR382" s="533"/>
      <c r="BS382" s="533"/>
      <c r="BT382" s="533"/>
      <c r="BU382" s="533"/>
      <c r="BV382" s="533"/>
      <c r="BW382" s="539" t="str">
        <f t="shared" si="214"/>
        <v/>
      </c>
      <c r="BX382" s="439" t="str">
        <f>IF(E382=0,"",NN!E382)</f>
        <v/>
      </c>
      <c r="BY382" s="396" t="str">
        <f>IF(A382="","",NN!A382)</f>
        <v/>
      </c>
      <c r="BZ382" s="428" t="str">
        <f>IF(OR(E382=LEGENDA!$D$30,E382=LEGENDA!$D$31,E382=LEGENDA!$D$32,E382=LEGENDA!$D$33,E382=LEGENDA!$D$34,E382=LEGENDA!$D$35,E382=LEGENDA!$D$36,E382=LEGENDA!$D$37),AV382,"")</f>
        <v/>
      </c>
      <c r="CA382" s="428" t="str">
        <f>IF(OR(E382=LEGENDA!$D$30,E382=LEGENDA!$D$31,E382=LEGENDA!$D$32,E382=LEGENDA!$D$33,E382=LEGENDA!$D$34,E382=LEGENDA!$D$35,E382=LEGENDA!$D$36,E382=LEGENDA!$D$37),AG382,"")</f>
        <v/>
      </c>
      <c r="CB382" s="397" t="str">
        <f t="shared" si="215"/>
        <v/>
      </c>
      <c r="CC382" s="397" t="str">
        <f t="shared" si="216"/>
        <v/>
      </c>
      <c r="CD382" s="397" t="str">
        <f t="shared" si="217"/>
        <v/>
      </c>
      <c r="CE382" s="397" t="str">
        <f t="shared" si="218"/>
        <v/>
      </c>
      <c r="CF382" s="397" t="str">
        <f t="shared" si="219"/>
        <v/>
      </c>
      <c r="CG382" s="397" t="str">
        <f t="shared" si="220"/>
        <v/>
      </c>
      <c r="CH382" s="397" t="str">
        <f>IF(OR(E382=LEGENDA!$D$28,E382=LEGENDA!$D$29,E382=LEGENDA!$D$30,E382=LEGENDA!$D$31,E382=LEGENDA!$D$32,E382=LEGENDA!$D$33,E382=LEGENDA!$D$34,E382=LEGENDA!$D$35,E382=LEGENDA!$D$36,E382=LEGENDA!$D$39),1,"")</f>
        <v/>
      </c>
      <c r="CI382" s="397" t="str">
        <f t="shared" si="221"/>
        <v/>
      </c>
      <c r="CJ382" s="397" t="str">
        <f t="shared" si="222"/>
        <v/>
      </c>
    </row>
    <row r="383" spans="1:88" s="50" customFormat="1" ht="16.2" customHeight="1" thickBot="1" x14ac:dyDescent="0.3">
      <c r="A383" s="514" t="str">
        <f>IF('ZASOBY N'!A380="","",'ZASOBY N'!A380)</f>
        <v/>
      </c>
      <c r="B383" s="515" t="str">
        <f>IF('ZASOBY N'!B380="","",'ZASOBY N'!B380)</f>
        <v/>
      </c>
      <c r="C383" s="515" t="str">
        <f>IF('ZASOBY N'!C380="","",'ZASOBY N'!C380)</f>
        <v/>
      </c>
      <c r="D383" s="516" t="str">
        <f>IF('ZASOBY N'!D380="","",'ZASOBY N'!D380)</f>
        <v/>
      </c>
      <c r="E383" s="404"/>
      <c r="F383" s="517"/>
      <c r="G383" s="518"/>
      <c r="H383" s="301"/>
      <c r="I383" s="301"/>
      <c r="J383" s="147" t="str">
        <f>IF('ZASOBY N'!$F380="","",'ZASOBY N'!$F380)</f>
        <v/>
      </c>
      <c r="K383" s="519"/>
      <c r="L383" s="520" t="str">
        <f t="shared" si="201"/>
        <v/>
      </c>
      <c r="M383" s="521"/>
      <c r="N383" s="521"/>
      <c r="O383" s="140" t="str">
        <f>IF(L383="","",IF(OR(E383=LEGENDA!$D$28,E383=LEGENDA!$D$29,E383=LEGENDA!$D$31,E383=LEGENDA!$D$38),0.15,0))</f>
        <v/>
      </c>
      <c r="P383" s="140" t="str">
        <f>IF(L383="","",IF(AND(E383=LEGENDA!$D$39,H383=""),"BRAK kol.7",IF(AND(F383=LEGENDA!$A$105,H383=""),"BRAK kol.7",IF(AND(F383=LEGENDA!$A$106,H383=""),"BRAK kol.7",IF(AND(F383=LEGENDA!$A$107,H383=""),"BRAK kol.7",IF(AND(F383=LEGENDA!$A$108,H383=""),"BRAK kol.7",IF(AND(F383=LEGENDA!$A$109,H383=""),"BRAK kol.7",L383*O383)))))))</f>
        <v/>
      </c>
      <c r="Q383" s="141" t="str">
        <f t="shared" si="191"/>
        <v/>
      </c>
      <c r="R383" s="142" t="str">
        <f t="shared" si="202"/>
        <v/>
      </c>
      <c r="S383" s="522" t="str">
        <f t="shared" si="203"/>
        <v/>
      </c>
      <c r="T383" s="431" t="str">
        <f t="shared" si="192"/>
        <v/>
      </c>
      <c r="U383" s="523"/>
      <c r="V383" s="431" t="str">
        <f t="shared" si="204"/>
        <v/>
      </c>
      <c r="W383" s="524"/>
      <c r="X383" s="302" t="str">
        <f>IF(U383="","",IF(AND(V383="",W383=""),"",IF(AND(E383=LEGENDA!$D$39,H383=""),"BRAK kol.7",IF(AND(F383=LEGENDA!$A$105,H383="",E383=LEGENDA!$D$35),V383*W383,IF(AND(F383=LEGENDA!$A$105,H383="",E383=LEGENDA!$D$36),V383*W383,IF(AND(F383=LEGENDA!$A$105,H383=""),"BRAK kol.7",IF(AND(F383=LEGENDA!$A$106,H383=""),"BRAK kol.7",IF(AND(F383=LEGENDA!$A$107,H383=""),"BRAK kol.7",IF(AND(F383=LEGENDA!$A$108,H383=""),"BRAK kol.7",IF(AND(F383=LEGENDA!$A$109,H383=""),"BRAK kol.7",IF(AND(U383&gt;0,W383=""),"Brakkol21",IF(OR(T383="Błąd kol. 7",T383="Błąd kol.8"),T383,IF(AND(H383="",I383=""),"BRAKkol7-8",V383*W383)))))))))))))</f>
        <v/>
      </c>
      <c r="Y383" s="523"/>
      <c r="Z383" s="431" t="str">
        <f t="shared" si="205"/>
        <v/>
      </c>
      <c r="AA383" s="524"/>
      <c r="AB383" s="525" t="str">
        <f>IF(OR(Y383="",Z383="",AA383=""),"",IF(AND(E383=LEGENDA!$D$39,H383=""),"BRAK kol.7",IF(AND(F383=LEGENDA!$A$105,H383=""),"BRAK kol.7",IF(AND(F383=LEGENDA!$A$106,H383=""),"BRAK kol.7",IF(AND(F383=LEGENDA!$A$107,H383=""),"BRAK kol.7",IF(AND(F383=LEGENDA!$A$108,H383=""),"BRAK kol.7",IF(AND(F383=LEGENDA!$A$109,H383=""),"BRAK kol.7",Z383*AA383)))))))</f>
        <v/>
      </c>
      <c r="AC383" s="302" t="str">
        <f t="shared" si="193"/>
        <v/>
      </c>
      <c r="AD383" s="143" t="str">
        <f>IFERROR(IF(OR(J383="",AC383=""),"",IF(AND(E383=LEGENDA!$D$39,H383="",I383=""),"BRAK kol.7",AC383*$J383)),"BRAK kol.7")</f>
        <v/>
      </c>
      <c r="AE383" s="527" t="str">
        <f t="shared" si="206"/>
        <v/>
      </c>
      <c r="AF383" s="526" t="str">
        <f t="shared" si="207"/>
        <v/>
      </c>
      <c r="AG383" s="526" t="str">
        <f t="shared" si="208"/>
        <v/>
      </c>
      <c r="AH383" s="526" t="str">
        <f t="shared" si="194"/>
        <v/>
      </c>
      <c r="AI383" s="528"/>
      <c r="AJ383" s="529"/>
      <c r="AK383" s="286" t="str">
        <f t="shared" si="195"/>
        <v/>
      </c>
      <c r="AL383" s="287" t="str">
        <f t="shared" si="209"/>
        <v/>
      </c>
      <c r="AM383" s="287" t="str">
        <f t="shared" si="210"/>
        <v/>
      </c>
      <c r="AN383" s="530" t="str">
        <f>IF('ZASOBY N'!BD380="","",'ZASOBY N'!BD380)</f>
        <v/>
      </c>
      <c r="AO383" s="531"/>
      <c r="AP383" s="333">
        <f t="shared" si="196"/>
        <v>0</v>
      </c>
      <c r="AQ383" s="333">
        <f t="shared" si="199"/>
        <v>0</v>
      </c>
      <c r="AR383" s="333">
        <f t="shared" si="199"/>
        <v>0</v>
      </c>
      <c r="AS383" s="333">
        <f t="shared" si="197"/>
        <v>0</v>
      </c>
      <c r="AT383" s="333">
        <f t="shared" si="200"/>
        <v>0</v>
      </c>
      <c r="AU383" s="333">
        <f t="shared" si="198"/>
        <v>0</v>
      </c>
      <c r="AV383" s="532" t="str">
        <f>IF(BJ383=0,"",NN!BJ383)</f>
        <v/>
      </c>
      <c r="AW383" s="460" t="str">
        <f>IF('UPR BILANS N'!W381="","",'UPR BILANS N'!W381)</f>
        <v/>
      </c>
      <c r="AX383" s="533" t="str">
        <f t="shared" si="211"/>
        <v/>
      </c>
      <c r="AY383" s="533"/>
      <c r="AZ383" s="533"/>
      <c r="BA383" s="533"/>
      <c r="BB383" s="533"/>
      <c r="BC383" s="533"/>
      <c r="BD383" s="533"/>
      <c r="BE383" s="533"/>
      <c r="BF383" s="533"/>
      <c r="BG383" s="533"/>
      <c r="BH383" s="533"/>
      <c r="BI383" s="533"/>
      <c r="BJ383" s="414">
        <f>IFERROR(IF(AND(BL383=1,BM383=1,SUMIF($C383:$C$525,$C383,$AH383:$AH$525)=$BN383),$BN383,IF($BO383&gt;0,$BO383,IF(AND(B383=B384,C383=C384,D383=D384,J383=J384),AH383+AH384,IF(AND(COUNTIF($C$13:$C382,$C383)&gt;=1,COUNTIF($D$13:$D382,$D383)&gt;=1),0,IF(AND(SUMIF($B383:$B$525,$B383,$AH383:$AH$525)&gt;$AH383,SUMIF($C383:$C$525,$C383,$AH383:$AH$525)&gt;$AH383,SUMIF($D383:$D$525,$D383,$AH383:$AH$525)&gt;$AH383),SUMIF($C383:$C$525,$C383,$BN383:$BN$525),0))))),0)</f>
        <v>0</v>
      </c>
      <c r="BK383" s="534"/>
      <c r="BL383" s="535">
        <f>COUNTIFS('ZASOBY N'!$B380:$B$525,'ZASOBY N'!$B380,'ZASOBY N'!$C380:'ZASOBY N'!$C$525,'ZASOBY N'!$C380,'ZASOBY N'!$D380:'ZASOBY N'!$D$525,'ZASOBY N'!$D380,'ZASOBY N'!$H380:'ZASOBY N'!$H$525,'ZASOBY N'!$H380 )</f>
        <v>0</v>
      </c>
      <c r="BM383" s="536">
        <f>COUNTIFS('ZASOBY N'!$B$10:$B380,'ZASOBY N'!$B380,'ZASOBY N'!$C$10:'ZASOBY N'!$C380,'ZASOBY N'!$C380,'ZASOBY N'!$D$10:'ZASOBY N'!$D380,'ZASOBY N'!$D380,'ZASOBY N'!$H$10:'ZASOBY N'!$H380,'ZASOBY N'!$H380 )</f>
        <v>0</v>
      </c>
      <c r="BN383" s="537">
        <f t="shared" si="212"/>
        <v>0</v>
      </c>
      <c r="BO383" s="538">
        <f t="shared" si="213"/>
        <v>0</v>
      </c>
      <c r="BP383" s="533"/>
      <c r="BQ383" s="533"/>
      <c r="BR383" s="533"/>
      <c r="BS383" s="533"/>
      <c r="BT383" s="533"/>
      <c r="BU383" s="533"/>
      <c r="BV383" s="533"/>
      <c r="BW383" s="539" t="str">
        <f t="shared" si="214"/>
        <v/>
      </c>
      <c r="BX383" s="439" t="str">
        <f>IF(E383=0,"",NN!E383)</f>
        <v/>
      </c>
      <c r="BY383" s="396" t="str">
        <f>IF(A383="","",NN!A383)</f>
        <v/>
      </c>
      <c r="BZ383" s="428" t="str">
        <f>IF(OR(E383=LEGENDA!$D$30,E383=LEGENDA!$D$31,E383=LEGENDA!$D$32,E383=LEGENDA!$D$33,E383=LEGENDA!$D$34,E383=LEGENDA!$D$35,E383=LEGENDA!$D$36,E383=LEGENDA!$D$37),AV383,"")</f>
        <v/>
      </c>
      <c r="CA383" s="428" t="str">
        <f>IF(OR(E383=LEGENDA!$D$30,E383=LEGENDA!$D$31,E383=LEGENDA!$D$32,E383=LEGENDA!$D$33,E383=LEGENDA!$D$34,E383=LEGENDA!$D$35,E383=LEGENDA!$D$36,E383=LEGENDA!$D$37),AG383,"")</f>
        <v/>
      </c>
      <c r="CB383" s="397" t="str">
        <f t="shared" si="215"/>
        <v/>
      </c>
      <c r="CC383" s="397" t="str">
        <f t="shared" si="216"/>
        <v/>
      </c>
      <c r="CD383" s="397" t="str">
        <f t="shared" si="217"/>
        <v/>
      </c>
      <c r="CE383" s="397" t="str">
        <f t="shared" si="218"/>
        <v/>
      </c>
      <c r="CF383" s="397" t="str">
        <f t="shared" si="219"/>
        <v/>
      </c>
      <c r="CG383" s="397" t="str">
        <f t="shared" si="220"/>
        <v/>
      </c>
      <c r="CH383" s="397" t="str">
        <f>IF(OR(E383=LEGENDA!$D$28,E383=LEGENDA!$D$29,E383=LEGENDA!$D$30,E383=LEGENDA!$D$31,E383=LEGENDA!$D$32,E383=LEGENDA!$D$33,E383=LEGENDA!$D$34,E383=LEGENDA!$D$35,E383=LEGENDA!$D$36,E383=LEGENDA!$D$39),1,"")</f>
        <v/>
      </c>
      <c r="CI383" s="397" t="str">
        <f t="shared" si="221"/>
        <v/>
      </c>
      <c r="CJ383" s="397" t="str">
        <f t="shared" si="222"/>
        <v/>
      </c>
    </row>
    <row r="384" spans="1:88" s="50" customFormat="1" ht="16.2" customHeight="1" thickBot="1" x14ac:dyDescent="0.3">
      <c r="A384" s="514" t="str">
        <f>IF('ZASOBY N'!A381="","",'ZASOBY N'!A381)</f>
        <v/>
      </c>
      <c r="B384" s="515" t="str">
        <f>IF('ZASOBY N'!B381="","",'ZASOBY N'!B381)</f>
        <v/>
      </c>
      <c r="C384" s="515" t="str">
        <f>IF('ZASOBY N'!C381="","",'ZASOBY N'!C381)</f>
        <v/>
      </c>
      <c r="D384" s="516" t="str">
        <f>IF('ZASOBY N'!D381="","",'ZASOBY N'!D381)</f>
        <v/>
      </c>
      <c r="E384" s="404"/>
      <c r="F384" s="517"/>
      <c r="G384" s="518"/>
      <c r="H384" s="301"/>
      <c r="I384" s="301"/>
      <c r="J384" s="147" t="str">
        <f>IF('ZASOBY N'!$F381="","",'ZASOBY N'!$F381)</f>
        <v/>
      </c>
      <c r="K384" s="519"/>
      <c r="L384" s="520" t="str">
        <f t="shared" si="201"/>
        <v/>
      </c>
      <c r="M384" s="521"/>
      <c r="N384" s="521"/>
      <c r="O384" s="140" t="str">
        <f>IF(L384="","",IF(OR(E384=LEGENDA!$D$28,E384=LEGENDA!$D$29,E384=LEGENDA!$D$31,E384=LEGENDA!$D$38),0.15,0))</f>
        <v/>
      </c>
      <c r="P384" s="140" t="str">
        <f>IF(L384="","",IF(AND(E384=LEGENDA!$D$39,H384=""),"BRAK kol.7",IF(AND(F384=LEGENDA!$A$105,H384=""),"BRAK kol.7",IF(AND(F384=LEGENDA!$A$106,H384=""),"BRAK kol.7",IF(AND(F384=LEGENDA!$A$107,H384=""),"BRAK kol.7",IF(AND(F384=LEGENDA!$A$108,H384=""),"BRAK kol.7",IF(AND(F384=LEGENDA!$A$109,H384=""),"BRAK kol.7",L384*O384)))))))</f>
        <v/>
      </c>
      <c r="Q384" s="141" t="str">
        <f t="shared" si="191"/>
        <v/>
      </c>
      <c r="R384" s="142" t="str">
        <f t="shared" si="202"/>
        <v/>
      </c>
      <c r="S384" s="522" t="str">
        <f t="shared" si="203"/>
        <v/>
      </c>
      <c r="T384" s="431" t="str">
        <f t="shared" si="192"/>
        <v/>
      </c>
      <c r="U384" s="523"/>
      <c r="V384" s="431" t="str">
        <f t="shared" si="204"/>
        <v/>
      </c>
      <c r="W384" s="524"/>
      <c r="X384" s="302" t="str">
        <f>IF(U384="","",IF(AND(V384="",W384=""),"",IF(AND(E384=LEGENDA!$D$39,H384=""),"BRAK kol.7",IF(AND(F384=LEGENDA!$A$105,H384="",E384=LEGENDA!$D$35),V384*W384,IF(AND(F384=LEGENDA!$A$105,H384="",E384=LEGENDA!$D$36),V384*W384,IF(AND(F384=LEGENDA!$A$105,H384=""),"BRAK kol.7",IF(AND(F384=LEGENDA!$A$106,H384=""),"BRAK kol.7",IF(AND(F384=LEGENDA!$A$107,H384=""),"BRAK kol.7",IF(AND(F384=LEGENDA!$A$108,H384=""),"BRAK kol.7",IF(AND(F384=LEGENDA!$A$109,H384=""),"BRAK kol.7",IF(AND(U384&gt;0,W384=""),"Brakkol21",IF(OR(T384="Błąd kol. 7",T384="Błąd kol.8"),T384,IF(AND(H384="",I384=""),"BRAKkol7-8",V384*W384)))))))))))))</f>
        <v/>
      </c>
      <c r="Y384" s="523"/>
      <c r="Z384" s="431" t="str">
        <f t="shared" si="205"/>
        <v/>
      </c>
      <c r="AA384" s="524"/>
      <c r="AB384" s="525" t="str">
        <f>IF(OR(Y384="",Z384="",AA384=""),"",IF(AND(E384=LEGENDA!$D$39,H384=""),"BRAK kol.7",IF(AND(F384=LEGENDA!$A$105,H384=""),"BRAK kol.7",IF(AND(F384=LEGENDA!$A$106,H384=""),"BRAK kol.7",IF(AND(F384=LEGENDA!$A$107,H384=""),"BRAK kol.7",IF(AND(F384=LEGENDA!$A$108,H384=""),"BRAK kol.7",IF(AND(F384=LEGENDA!$A$109,H384=""),"BRAK kol.7",Z384*AA384)))))))</f>
        <v/>
      </c>
      <c r="AC384" s="302" t="str">
        <f t="shared" si="193"/>
        <v/>
      </c>
      <c r="AD384" s="143" t="str">
        <f>IFERROR(IF(OR(J384="",AC384=""),"",IF(AND(E384=LEGENDA!$D$39,H384="",I384=""),"BRAK kol.7",AC384*$J384)),"BRAK kol.7")</f>
        <v/>
      </c>
      <c r="AE384" s="527" t="str">
        <f t="shared" si="206"/>
        <v/>
      </c>
      <c r="AF384" s="526" t="str">
        <f t="shared" si="207"/>
        <v/>
      </c>
      <c r="AG384" s="526" t="str">
        <f t="shared" si="208"/>
        <v/>
      </c>
      <c r="AH384" s="526" t="str">
        <f t="shared" si="194"/>
        <v/>
      </c>
      <c r="AI384" s="528"/>
      <c r="AJ384" s="529"/>
      <c r="AK384" s="286" t="str">
        <f t="shared" si="195"/>
        <v/>
      </c>
      <c r="AL384" s="287" t="str">
        <f t="shared" si="209"/>
        <v/>
      </c>
      <c r="AM384" s="287" t="str">
        <f t="shared" si="210"/>
        <v/>
      </c>
      <c r="AN384" s="530" t="str">
        <f>IF('ZASOBY N'!BD381="","",'ZASOBY N'!BD381)</f>
        <v/>
      </c>
      <c r="AO384" s="531"/>
      <c r="AP384" s="333">
        <f t="shared" si="196"/>
        <v>0</v>
      </c>
      <c r="AQ384" s="333">
        <f t="shared" si="199"/>
        <v>0</v>
      </c>
      <c r="AR384" s="333">
        <f t="shared" si="199"/>
        <v>0</v>
      </c>
      <c r="AS384" s="333">
        <f t="shared" si="197"/>
        <v>0</v>
      </c>
      <c r="AT384" s="333">
        <f t="shared" si="200"/>
        <v>0</v>
      </c>
      <c r="AU384" s="333">
        <f t="shared" si="198"/>
        <v>0</v>
      </c>
      <c r="AV384" s="532" t="str">
        <f>IF(BJ384=0,"",NN!BJ384)</f>
        <v/>
      </c>
      <c r="AW384" s="460" t="str">
        <f>IF('UPR BILANS N'!W382="","",'UPR BILANS N'!W382)</f>
        <v/>
      </c>
      <c r="AX384" s="533" t="str">
        <f t="shared" si="211"/>
        <v/>
      </c>
      <c r="AY384" s="533"/>
      <c r="AZ384" s="533"/>
      <c r="BA384" s="533"/>
      <c r="BB384" s="533"/>
      <c r="BC384" s="533"/>
      <c r="BD384" s="533"/>
      <c r="BE384" s="533"/>
      <c r="BF384" s="533"/>
      <c r="BG384" s="533"/>
      <c r="BH384" s="533"/>
      <c r="BI384" s="533"/>
      <c r="BJ384" s="414">
        <f>IFERROR(IF(AND(BL384=1,BM384=1,SUMIF($C384:$C$525,$C384,$AH384:$AH$525)=$BN384),$BN384,IF($BO384&gt;0,$BO384,IF(AND(B384=B385,C384=C385,D384=D385,J384=J385),AH384+AH385,IF(AND(COUNTIF($C$13:$C383,$C384)&gt;=1,COUNTIF($D$13:$D383,$D384)&gt;=1),0,IF(AND(SUMIF($B384:$B$525,$B384,$AH384:$AH$525)&gt;$AH384,SUMIF($C384:$C$525,$C384,$AH384:$AH$525)&gt;$AH384,SUMIF($D384:$D$525,$D384,$AH384:$AH$525)&gt;$AH384),SUMIF($C384:$C$525,$C384,$BN384:$BN$525),0))))),0)</f>
        <v>0</v>
      </c>
      <c r="BK384" s="534"/>
      <c r="BL384" s="535">
        <f>COUNTIFS('ZASOBY N'!$B381:$B$525,'ZASOBY N'!$B381,'ZASOBY N'!$C381:'ZASOBY N'!$C$525,'ZASOBY N'!$C381,'ZASOBY N'!$D381:'ZASOBY N'!$D$525,'ZASOBY N'!$D381,'ZASOBY N'!$H381:'ZASOBY N'!$H$525,'ZASOBY N'!$H381 )</f>
        <v>0</v>
      </c>
      <c r="BM384" s="536">
        <f>COUNTIFS('ZASOBY N'!$B$10:$B381,'ZASOBY N'!$B381,'ZASOBY N'!$C$10:'ZASOBY N'!$C381,'ZASOBY N'!$C381,'ZASOBY N'!$D$10:'ZASOBY N'!$D381,'ZASOBY N'!$D381,'ZASOBY N'!$H$10:'ZASOBY N'!$H381,'ZASOBY N'!$H381 )</f>
        <v>0</v>
      </c>
      <c r="BN384" s="537">
        <f t="shared" si="212"/>
        <v>0</v>
      </c>
      <c r="BO384" s="538">
        <f t="shared" si="213"/>
        <v>0</v>
      </c>
      <c r="BP384" s="533"/>
      <c r="BQ384" s="533"/>
      <c r="BR384" s="533"/>
      <c r="BS384" s="533"/>
      <c r="BT384" s="533"/>
      <c r="BU384" s="533"/>
      <c r="BV384" s="533"/>
      <c r="BW384" s="539" t="str">
        <f t="shared" si="214"/>
        <v/>
      </c>
      <c r="BX384" s="439" t="str">
        <f>IF(E384=0,"",NN!E384)</f>
        <v/>
      </c>
      <c r="BY384" s="396" t="str">
        <f>IF(A384="","",NN!A384)</f>
        <v/>
      </c>
      <c r="BZ384" s="428" t="str">
        <f>IF(OR(E384=LEGENDA!$D$30,E384=LEGENDA!$D$31,E384=LEGENDA!$D$32,E384=LEGENDA!$D$33,E384=LEGENDA!$D$34,E384=LEGENDA!$D$35,E384=LEGENDA!$D$36,E384=LEGENDA!$D$37),AV384,"")</f>
        <v/>
      </c>
      <c r="CA384" s="428" t="str">
        <f>IF(OR(E384=LEGENDA!$D$30,E384=LEGENDA!$D$31,E384=LEGENDA!$D$32,E384=LEGENDA!$D$33,E384=LEGENDA!$D$34,E384=LEGENDA!$D$35,E384=LEGENDA!$D$36,E384=LEGENDA!$D$37),AG384,"")</f>
        <v/>
      </c>
      <c r="CB384" s="397" t="str">
        <f t="shared" si="215"/>
        <v/>
      </c>
      <c r="CC384" s="397" t="str">
        <f t="shared" si="216"/>
        <v/>
      </c>
      <c r="CD384" s="397" t="str">
        <f t="shared" si="217"/>
        <v/>
      </c>
      <c r="CE384" s="397" t="str">
        <f t="shared" si="218"/>
        <v/>
      </c>
      <c r="CF384" s="397" t="str">
        <f t="shared" si="219"/>
        <v/>
      </c>
      <c r="CG384" s="397" t="str">
        <f t="shared" si="220"/>
        <v/>
      </c>
      <c r="CH384" s="397" t="str">
        <f>IF(OR(E384=LEGENDA!$D$28,E384=LEGENDA!$D$29,E384=LEGENDA!$D$30,E384=LEGENDA!$D$31,E384=LEGENDA!$D$32,E384=LEGENDA!$D$33,E384=LEGENDA!$D$34,E384=LEGENDA!$D$35,E384=LEGENDA!$D$36,E384=LEGENDA!$D$39),1,"")</f>
        <v/>
      </c>
      <c r="CI384" s="397" t="str">
        <f t="shared" si="221"/>
        <v/>
      </c>
      <c r="CJ384" s="397" t="str">
        <f t="shared" si="222"/>
        <v/>
      </c>
    </row>
    <row r="385" spans="1:88" s="50" customFormat="1" ht="16.2" customHeight="1" thickBot="1" x14ac:dyDescent="0.3">
      <c r="A385" s="514" t="str">
        <f>IF('ZASOBY N'!A382="","",'ZASOBY N'!A382)</f>
        <v/>
      </c>
      <c r="B385" s="515" t="str">
        <f>IF('ZASOBY N'!B382="","",'ZASOBY N'!B382)</f>
        <v/>
      </c>
      <c r="C385" s="515" t="str">
        <f>IF('ZASOBY N'!C382="","",'ZASOBY N'!C382)</f>
        <v/>
      </c>
      <c r="D385" s="516" t="str">
        <f>IF('ZASOBY N'!D382="","",'ZASOBY N'!D382)</f>
        <v/>
      </c>
      <c r="E385" s="404"/>
      <c r="F385" s="517"/>
      <c r="G385" s="518"/>
      <c r="H385" s="301"/>
      <c r="I385" s="301"/>
      <c r="J385" s="147" t="str">
        <f>IF('ZASOBY N'!$F382="","",'ZASOBY N'!$F382)</f>
        <v/>
      </c>
      <c r="K385" s="519"/>
      <c r="L385" s="520" t="str">
        <f t="shared" si="201"/>
        <v/>
      </c>
      <c r="M385" s="521"/>
      <c r="N385" s="521"/>
      <c r="O385" s="140" t="str">
        <f>IF(L385="","",IF(OR(E385=LEGENDA!$D$28,E385=LEGENDA!$D$29,E385=LEGENDA!$D$31,E385=LEGENDA!$D$38),0.15,0))</f>
        <v/>
      </c>
      <c r="P385" s="140" t="str">
        <f>IF(L385="","",IF(AND(E385=LEGENDA!$D$39,H385=""),"BRAK kol.7",IF(AND(F385=LEGENDA!$A$105,H385=""),"BRAK kol.7",IF(AND(F385=LEGENDA!$A$106,H385=""),"BRAK kol.7",IF(AND(F385=LEGENDA!$A$107,H385=""),"BRAK kol.7",IF(AND(F385=LEGENDA!$A$108,H385=""),"BRAK kol.7",IF(AND(F385=LEGENDA!$A$109,H385=""),"BRAK kol.7",L385*O385)))))))</f>
        <v/>
      </c>
      <c r="Q385" s="141" t="str">
        <f t="shared" si="191"/>
        <v/>
      </c>
      <c r="R385" s="142" t="str">
        <f t="shared" si="202"/>
        <v/>
      </c>
      <c r="S385" s="522" t="str">
        <f t="shared" si="203"/>
        <v/>
      </c>
      <c r="T385" s="431" t="str">
        <f t="shared" si="192"/>
        <v/>
      </c>
      <c r="U385" s="523"/>
      <c r="V385" s="431" t="str">
        <f t="shared" si="204"/>
        <v/>
      </c>
      <c r="W385" s="524"/>
      <c r="X385" s="302" t="str">
        <f>IF(U385="","",IF(AND(V385="",W385=""),"",IF(AND(E385=LEGENDA!$D$39,H385=""),"BRAK kol.7",IF(AND(F385=LEGENDA!$A$105,H385="",E385=LEGENDA!$D$35),V385*W385,IF(AND(F385=LEGENDA!$A$105,H385="",E385=LEGENDA!$D$36),V385*W385,IF(AND(F385=LEGENDA!$A$105,H385=""),"BRAK kol.7",IF(AND(F385=LEGENDA!$A$106,H385=""),"BRAK kol.7",IF(AND(F385=LEGENDA!$A$107,H385=""),"BRAK kol.7",IF(AND(F385=LEGENDA!$A$108,H385=""),"BRAK kol.7",IF(AND(F385=LEGENDA!$A$109,H385=""),"BRAK kol.7",IF(AND(U385&gt;0,W385=""),"Brakkol21",IF(OR(T385="Błąd kol. 7",T385="Błąd kol.8"),T385,IF(AND(H385="",I385=""),"BRAKkol7-8",V385*W385)))))))))))))</f>
        <v/>
      </c>
      <c r="Y385" s="523"/>
      <c r="Z385" s="431" t="str">
        <f t="shared" si="205"/>
        <v/>
      </c>
      <c r="AA385" s="524"/>
      <c r="AB385" s="525" t="str">
        <f>IF(OR(Y385="",Z385="",AA385=""),"",IF(AND(E385=LEGENDA!$D$39,H385=""),"BRAK kol.7",IF(AND(F385=LEGENDA!$A$105,H385=""),"BRAK kol.7",IF(AND(F385=LEGENDA!$A$106,H385=""),"BRAK kol.7",IF(AND(F385=LEGENDA!$A$107,H385=""),"BRAK kol.7",IF(AND(F385=LEGENDA!$A$108,H385=""),"BRAK kol.7",IF(AND(F385=LEGENDA!$A$109,H385=""),"BRAK kol.7",Z385*AA385)))))))</f>
        <v/>
      </c>
      <c r="AC385" s="302" t="str">
        <f t="shared" si="193"/>
        <v/>
      </c>
      <c r="AD385" s="143" t="str">
        <f>IFERROR(IF(OR(J385="",AC385=""),"",IF(AND(E385=LEGENDA!$D$39,H385="",I385=""),"BRAK kol.7",AC385*$J385)),"BRAK kol.7")</f>
        <v/>
      </c>
      <c r="AE385" s="527" t="str">
        <f t="shared" si="206"/>
        <v/>
      </c>
      <c r="AF385" s="526" t="str">
        <f t="shared" si="207"/>
        <v/>
      </c>
      <c r="AG385" s="526" t="str">
        <f t="shared" si="208"/>
        <v/>
      </c>
      <c r="AH385" s="526" t="str">
        <f t="shared" si="194"/>
        <v/>
      </c>
      <c r="AI385" s="528"/>
      <c r="AJ385" s="529"/>
      <c r="AK385" s="286" t="str">
        <f t="shared" si="195"/>
        <v/>
      </c>
      <c r="AL385" s="287" t="str">
        <f t="shared" si="209"/>
        <v/>
      </c>
      <c r="AM385" s="287" t="str">
        <f t="shared" si="210"/>
        <v/>
      </c>
      <c r="AN385" s="530" t="str">
        <f>IF('ZASOBY N'!BD382="","",'ZASOBY N'!BD382)</f>
        <v/>
      </c>
      <c r="AO385" s="531"/>
      <c r="AP385" s="333">
        <f t="shared" si="196"/>
        <v>0</v>
      </c>
      <c r="AQ385" s="333">
        <f t="shared" si="199"/>
        <v>0</v>
      </c>
      <c r="AR385" s="333">
        <f t="shared" si="199"/>
        <v>0</v>
      </c>
      <c r="AS385" s="333">
        <f t="shared" si="197"/>
        <v>0</v>
      </c>
      <c r="AT385" s="333">
        <f t="shared" si="200"/>
        <v>0</v>
      </c>
      <c r="AU385" s="333">
        <f t="shared" si="198"/>
        <v>0</v>
      </c>
      <c r="AV385" s="532" t="str">
        <f>IF(BJ385=0,"",NN!BJ385)</f>
        <v/>
      </c>
      <c r="AW385" s="460" t="str">
        <f>IF('UPR BILANS N'!W383="","",'UPR BILANS N'!W383)</f>
        <v/>
      </c>
      <c r="AX385" s="533" t="str">
        <f t="shared" si="211"/>
        <v/>
      </c>
      <c r="AY385" s="533"/>
      <c r="AZ385" s="533"/>
      <c r="BA385" s="533"/>
      <c r="BB385" s="533"/>
      <c r="BC385" s="533"/>
      <c r="BD385" s="533"/>
      <c r="BE385" s="533"/>
      <c r="BF385" s="533"/>
      <c r="BG385" s="533"/>
      <c r="BH385" s="533"/>
      <c r="BI385" s="533"/>
      <c r="BJ385" s="414">
        <f>IFERROR(IF(AND(BL385=1,BM385=1,SUMIF($C385:$C$525,$C385,$AH385:$AH$525)=$BN385),$BN385,IF($BO385&gt;0,$BO385,IF(AND(B385=B386,C385=C386,D385=D386,J385=J386),AH385+AH386,IF(AND(COUNTIF($C$13:$C384,$C385)&gt;=1,COUNTIF($D$13:$D384,$D385)&gt;=1),0,IF(AND(SUMIF($B385:$B$525,$B385,$AH385:$AH$525)&gt;$AH385,SUMIF($C385:$C$525,$C385,$AH385:$AH$525)&gt;$AH385,SUMIF($D385:$D$525,$D385,$AH385:$AH$525)&gt;$AH385),SUMIF($C385:$C$525,$C385,$BN385:$BN$525),0))))),0)</f>
        <v>0</v>
      </c>
      <c r="BK385" s="534"/>
      <c r="BL385" s="535">
        <f>COUNTIFS('ZASOBY N'!$B382:$B$525,'ZASOBY N'!$B382,'ZASOBY N'!$C382:'ZASOBY N'!$C$525,'ZASOBY N'!$C382,'ZASOBY N'!$D382:'ZASOBY N'!$D$525,'ZASOBY N'!$D382,'ZASOBY N'!$H382:'ZASOBY N'!$H$525,'ZASOBY N'!$H382 )</f>
        <v>0</v>
      </c>
      <c r="BM385" s="536">
        <f>COUNTIFS('ZASOBY N'!$B$10:$B382,'ZASOBY N'!$B382,'ZASOBY N'!$C$10:'ZASOBY N'!$C382,'ZASOBY N'!$C382,'ZASOBY N'!$D$10:'ZASOBY N'!$D382,'ZASOBY N'!$D382,'ZASOBY N'!$H$10:'ZASOBY N'!$H382,'ZASOBY N'!$H382 )</f>
        <v>0</v>
      </c>
      <c r="BN385" s="537">
        <f t="shared" si="212"/>
        <v>0</v>
      </c>
      <c r="BO385" s="538">
        <f t="shared" si="213"/>
        <v>0</v>
      </c>
      <c r="BP385" s="533"/>
      <c r="BQ385" s="533"/>
      <c r="BR385" s="533"/>
      <c r="BS385" s="533"/>
      <c r="BT385" s="533"/>
      <c r="BU385" s="533"/>
      <c r="BV385" s="533"/>
      <c r="BW385" s="539" t="str">
        <f t="shared" si="214"/>
        <v/>
      </c>
      <c r="BX385" s="439" t="str">
        <f>IF(E385=0,"",NN!E385)</f>
        <v/>
      </c>
      <c r="BY385" s="396" t="str">
        <f>IF(A385="","",NN!A385)</f>
        <v/>
      </c>
      <c r="BZ385" s="428" t="str">
        <f>IF(OR(E385=LEGENDA!$D$30,E385=LEGENDA!$D$31,E385=LEGENDA!$D$32,E385=LEGENDA!$D$33,E385=LEGENDA!$D$34,E385=LEGENDA!$D$35,E385=LEGENDA!$D$36,E385=LEGENDA!$D$37),AV385,"")</f>
        <v/>
      </c>
      <c r="CA385" s="428" t="str">
        <f>IF(OR(E385=LEGENDA!$D$30,E385=LEGENDA!$D$31,E385=LEGENDA!$D$32,E385=LEGENDA!$D$33,E385=LEGENDA!$D$34,E385=LEGENDA!$D$35,E385=LEGENDA!$D$36,E385=LEGENDA!$D$37),AG385,"")</f>
        <v/>
      </c>
      <c r="CB385" s="397" t="str">
        <f t="shared" si="215"/>
        <v/>
      </c>
      <c r="CC385" s="397" t="str">
        <f t="shared" si="216"/>
        <v/>
      </c>
      <c r="CD385" s="397" t="str">
        <f t="shared" si="217"/>
        <v/>
      </c>
      <c r="CE385" s="397" t="str">
        <f t="shared" si="218"/>
        <v/>
      </c>
      <c r="CF385" s="397" t="str">
        <f t="shared" si="219"/>
        <v/>
      </c>
      <c r="CG385" s="397" t="str">
        <f t="shared" si="220"/>
        <v/>
      </c>
      <c r="CH385" s="397" t="str">
        <f>IF(OR(E385=LEGENDA!$D$28,E385=LEGENDA!$D$29,E385=LEGENDA!$D$30,E385=LEGENDA!$D$31,E385=LEGENDA!$D$32,E385=LEGENDA!$D$33,E385=LEGENDA!$D$34,E385=LEGENDA!$D$35,E385=LEGENDA!$D$36,E385=LEGENDA!$D$39),1,"")</f>
        <v/>
      </c>
      <c r="CI385" s="397" t="str">
        <f t="shared" si="221"/>
        <v/>
      </c>
      <c r="CJ385" s="397" t="str">
        <f t="shared" si="222"/>
        <v/>
      </c>
    </row>
    <row r="386" spans="1:88" s="50" customFormat="1" ht="16.2" customHeight="1" thickBot="1" x14ac:dyDescent="0.3">
      <c r="A386" s="514" t="str">
        <f>IF('ZASOBY N'!A383="","",'ZASOBY N'!A383)</f>
        <v/>
      </c>
      <c r="B386" s="515" t="str">
        <f>IF('ZASOBY N'!B383="","",'ZASOBY N'!B383)</f>
        <v/>
      </c>
      <c r="C386" s="515" t="str">
        <f>IF('ZASOBY N'!C383="","",'ZASOBY N'!C383)</f>
        <v/>
      </c>
      <c r="D386" s="516" t="str">
        <f>IF('ZASOBY N'!D383="","",'ZASOBY N'!D383)</f>
        <v/>
      </c>
      <c r="E386" s="404"/>
      <c r="F386" s="517"/>
      <c r="G386" s="518"/>
      <c r="H386" s="301"/>
      <c r="I386" s="301"/>
      <c r="J386" s="147" t="str">
        <f>IF('ZASOBY N'!$F383="","",'ZASOBY N'!$F383)</f>
        <v/>
      </c>
      <c r="K386" s="519"/>
      <c r="L386" s="520" t="str">
        <f t="shared" si="201"/>
        <v/>
      </c>
      <c r="M386" s="521"/>
      <c r="N386" s="521"/>
      <c r="O386" s="140" t="str">
        <f>IF(L386="","",IF(OR(E386=LEGENDA!$D$28,E386=LEGENDA!$D$29,E386=LEGENDA!$D$31,E386=LEGENDA!$D$38),0.15,0))</f>
        <v/>
      </c>
      <c r="P386" s="140" t="str">
        <f>IF(L386="","",IF(AND(E386=LEGENDA!$D$39,H386=""),"BRAK kol.7",IF(AND(F386=LEGENDA!$A$105,H386=""),"BRAK kol.7",IF(AND(F386=LEGENDA!$A$106,H386=""),"BRAK kol.7",IF(AND(F386=LEGENDA!$A$107,H386=""),"BRAK kol.7",IF(AND(F386=LEGENDA!$A$108,H386=""),"BRAK kol.7",IF(AND(F386=LEGENDA!$A$109,H386=""),"BRAK kol.7",L386*O386)))))))</f>
        <v/>
      </c>
      <c r="Q386" s="141" t="str">
        <f t="shared" si="191"/>
        <v/>
      </c>
      <c r="R386" s="142" t="str">
        <f t="shared" si="202"/>
        <v/>
      </c>
      <c r="S386" s="522" t="str">
        <f t="shared" si="203"/>
        <v/>
      </c>
      <c r="T386" s="431" t="str">
        <f t="shared" si="192"/>
        <v/>
      </c>
      <c r="U386" s="523"/>
      <c r="V386" s="431" t="str">
        <f t="shared" si="204"/>
        <v/>
      </c>
      <c r="W386" s="524"/>
      <c r="X386" s="302" t="str">
        <f>IF(U386="","",IF(AND(V386="",W386=""),"",IF(AND(E386=LEGENDA!$D$39,H386=""),"BRAK kol.7",IF(AND(F386=LEGENDA!$A$105,H386="",E386=LEGENDA!$D$35),V386*W386,IF(AND(F386=LEGENDA!$A$105,H386="",E386=LEGENDA!$D$36),V386*W386,IF(AND(F386=LEGENDA!$A$105,H386=""),"BRAK kol.7",IF(AND(F386=LEGENDA!$A$106,H386=""),"BRAK kol.7",IF(AND(F386=LEGENDA!$A$107,H386=""),"BRAK kol.7",IF(AND(F386=LEGENDA!$A$108,H386=""),"BRAK kol.7",IF(AND(F386=LEGENDA!$A$109,H386=""),"BRAK kol.7",IF(AND(U386&gt;0,W386=""),"Brakkol21",IF(OR(T386="Błąd kol. 7",T386="Błąd kol.8"),T386,IF(AND(H386="",I386=""),"BRAKkol7-8",V386*W386)))))))))))))</f>
        <v/>
      </c>
      <c r="Y386" s="523"/>
      <c r="Z386" s="431" t="str">
        <f t="shared" si="205"/>
        <v/>
      </c>
      <c r="AA386" s="524"/>
      <c r="AB386" s="525" t="str">
        <f>IF(OR(Y386="",Z386="",AA386=""),"",IF(AND(E386=LEGENDA!$D$39,H386=""),"BRAK kol.7",IF(AND(F386=LEGENDA!$A$105,H386=""),"BRAK kol.7",IF(AND(F386=LEGENDA!$A$106,H386=""),"BRAK kol.7",IF(AND(F386=LEGENDA!$A$107,H386=""),"BRAK kol.7",IF(AND(F386=LEGENDA!$A$108,H386=""),"BRAK kol.7",IF(AND(F386=LEGENDA!$A$109,H386=""),"BRAK kol.7",Z386*AA386)))))))</f>
        <v/>
      </c>
      <c r="AC386" s="302" t="str">
        <f t="shared" si="193"/>
        <v/>
      </c>
      <c r="AD386" s="143" t="str">
        <f>IFERROR(IF(OR(J386="",AC386=""),"",IF(AND(E386=LEGENDA!$D$39,H386="",I386=""),"BRAK kol.7",AC386*$J386)),"BRAK kol.7")</f>
        <v/>
      </c>
      <c r="AE386" s="527" t="str">
        <f t="shared" si="206"/>
        <v/>
      </c>
      <c r="AF386" s="526" t="str">
        <f t="shared" si="207"/>
        <v/>
      </c>
      <c r="AG386" s="526" t="str">
        <f t="shared" si="208"/>
        <v/>
      </c>
      <c r="AH386" s="526" t="str">
        <f t="shared" si="194"/>
        <v/>
      </c>
      <c r="AI386" s="528"/>
      <c r="AJ386" s="529"/>
      <c r="AK386" s="286" t="str">
        <f t="shared" si="195"/>
        <v/>
      </c>
      <c r="AL386" s="287" t="str">
        <f t="shared" si="209"/>
        <v/>
      </c>
      <c r="AM386" s="287" t="str">
        <f t="shared" si="210"/>
        <v/>
      </c>
      <c r="AN386" s="530" t="str">
        <f>IF('ZASOBY N'!BD383="","",'ZASOBY N'!BD383)</f>
        <v/>
      </c>
      <c r="AO386" s="531"/>
      <c r="AP386" s="333">
        <f t="shared" si="196"/>
        <v>0</v>
      </c>
      <c r="AQ386" s="333">
        <f t="shared" si="199"/>
        <v>0</v>
      </c>
      <c r="AR386" s="333">
        <f t="shared" si="199"/>
        <v>0</v>
      </c>
      <c r="AS386" s="333">
        <f t="shared" si="197"/>
        <v>0</v>
      </c>
      <c r="AT386" s="333">
        <f t="shared" si="200"/>
        <v>0</v>
      </c>
      <c r="AU386" s="333">
        <f t="shared" si="198"/>
        <v>0</v>
      </c>
      <c r="AV386" s="532" t="str">
        <f>IF(BJ386=0,"",NN!BJ386)</f>
        <v/>
      </c>
      <c r="AW386" s="460" t="str">
        <f>IF('UPR BILANS N'!W384="","",'UPR BILANS N'!W384)</f>
        <v/>
      </c>
      <c r="AX386" s="533" t="str">
        <f t="shared" si="211"/>
        <v/>
      </c>
      <c r="AY386" s="533"/>
      <c r="AZ386" s="533"/>
      <c r="BA386" s="533"/>
      <c r="BB386" s="533"/>
      <c r="BC386" s="533"/>
      <c r="BD386" s="533"/>
      <c r="BE386" s="533"/>
      <c r="BF386" s="533"/>
      <c r="BG386" s="533"/>
      <c r="BH386" s="533"/>
      <c r="BI386" s="533"/>
      <c r="BJ386" s="414">
        <f>IFERROR(IF(AND(BL386=1,BM386=1,SUMIF($C386:$C$525,$C386,$AH386:$AH$525)=$BN386),$BN386,IF($BO386&gt;0,$BO386,IF(AND(B386=B387,C386=C387,D386=D387,J386=J387),AH386+AH387,IF(AND(COUNTIF($C$13:$C385,$C386)&gt;=1,COUNTIF($D$13:$D385,$D386)&gt;=1),0,IF(AND(SUMIF($B386:$B$525,$B386,$AH386:$AH$525)&gt;$AH386,SUMIF($C386:$C$525,$C386,$AH386:$AH$525)&gt;$AH386,SUMIF($D386:$D$525,$D386,$AH386:$AH$525)&gt;$AH386),SUMIF($C386:$C$525,$C386,$BN386:$BN$525),0))))),0)</f>
        <v>0</v>
      </c>
      <c r="BK386" s="534"/>
      <c r="BL386" s="535">
        <f>COUNTIFS('ZASOBY N'!$B383:$B$525,'ZASOBY N'!$B383,'ZASOBY N'!$C383:'ZASOBY N'!$C$525,'ZASOBY N'!$C383,'ZASOBY N'!$D383:'ZASOBY N'!$D$525,'ZASOBY N'!$D383,'ZASOBY N'!$H383:'ZASOBY N'!$H$525,'ZASOBY N'!$H383 )</f>
        <v>0</v>
      </c>
      <c r="BM386" s="536">
        <f>COUNTIFS('ZASOBY N'!$B$10:$B383,'ZASOBY N'!$B383,'ZASOBY N'!$C$10:'ZASOBY N'!$C383,'ZASOBY N'!$C383,'ZASOBY N'!$D$10:'ZASOBY N'!$D383,'ZASOBY N'!$D383,'ZASOBY N'!$H$10:'ZASOBY N'!$H383,'ZASOBY N'!$H383 )</f>
        <v>0</v>
      </c>
      <c r="BN386" s="537">
        <f t="shared" si="212"/>
        <v>0</v>
      </c>
      <c r="BO386" s="538">
        <f t="shared" si="213"/>
        <v>0</v>
      </c>
      <c r="BP386" s="533"/>
      <c r="BQ386" s="533"/>
      <c r="BR386" s="533"/>
      <c r="BS386" s="533"/>
      <c r="BT386" s="533"/>
      <c r="BU386" s="533"/>
      <c r="BV386" s="533"/>
      <c r="BW386" s="539" t="str">
        <f t="shared" si="214"/>
        <v/>
      </c>
      <c r="BX386" s="439" t="str">
        <f>IF(E386=0,"",NN!E386)</f>
        <v/>
      </c>
      <c r="BY386" s="396" t="str">
        <f>IF(A386="","",NN!A386)</f>
        <v/>
      </c>
      <c r="BZ386" s="428" t="str">
        <f>IF(OR(E386=LEGENDA!$D$30,E386=LEGENDA!$D$31,E386=LEGENDA!$D$32,E386=LEGENDA!$D$33,E386=LEGENDA!$D$34,E386=LEGENDA!$D$35,E386=LEGENDA!$D$36,E386=LEGENDA!$D$37),AV386,"")</f>
        <v/>
      </c>
      <c r="CA386" s="428" t="str">
        <f>IF(OR(E386=LEGENDA!$D$30,E386=LEGENDA!$D$31,E386=LEGENDA!$D$32,E386=LEGENDA!$D$33,E386=LEGENDA!$D$34,E386=LEGENDA!$D$35,E386=LEGENDA!$D$36,E386=LEGENDA!$D$37),AG386,"")</f>
        <v/>
      </c>
      <c r="CB386" s="397" t="str">
        <f t="shared" si="215"/>
        <v/>
      </c>
      <c r="CC386" s="397" t="str">
        <f t="shared" si="216"/>
        <v/>
      </c>
      <c r="CD386" s="397" t="str">
        <f t="shared" si="217"/>
        <v/>
      </c>
      <c r="CE386" s="397" t="str">
        <f t="shared" si="218"/>
        <v/>
      </c>
      <c r="CF386" s="397" t="str">
        <f t="shared" si="219"/>
        <v/>
      </c>
      <c r="CG386" s="397" t="str">
        <f t="shared" si="220"/>
        <v/>
      </c>
      <c r="CH386" s="397" t="str">
        <f>IF(OR(E386=LEGENDA!$D$28,E386=LEGENDA!$D$29,E386=LEGENDA!$D$30,E386=LEGENDA!$D$31,E386=LEGENDA!$D$32,E386=LEGENDA!$D$33,E386=LEGENDA!$D$34,E386=LEGENDA!$D$35,E386=LEGENDA!$D$36,E386=LEGENDA!$D$39),1,"")</f>
        <v/>
      </c>
      <c r="CI386" s="397" t="str">
        <f t="shared" si="221"/>
        <v/>
      </c>
      <c r="CJ386" s="397" t="str">
        <f t="shared" si="222"/>
        <v/>
      </c>
    </row>
    <row r="387" spans="1:88" s="50" customFormat="1" ht="16.2" customHeight="1" thickBot="1" x14ac:dyDescent="0.3">
      <c r="A387" s="514" t="str">
        <f>IF('ZASOBY N'!A384="","",'ZASOBY N'!A384)</f>
        <v/>
      </c>
      <c r="B387" s="515" t="str">
        <f>IF('ZASOBY N'!B384="","",'ZASOBY N'!B384)</f>
        <v/>
      </c>
      <c r="C387" s="515" t="str">
        <f>IF('ZASOBY N'!C384="","",'ZASOBY N'!C384)</f>
        <v/>
      </c>
      <c r="D387" s="516" t="str">
        <f>IF('ZASOBY N'!D384="","",'ZASOBY N'!D384)</f>
        <v/>
      </c>
      <c r="E387" s="404"/>
      <c r="F387" s="517"/>
      <c r="G387" s="518"/>
      <c r="H387" s="301"/>
      <c r="I387" s="301"/>
      <c r="J387" s="147" t="str">
        <f>IF('ZASOBY N'!$F384="","",'ZASOBY N'!$F384)</f>
        <v/>
      </c>
      <c r="K387" s="519"/>
      <c r="L387" s="520" t="str">
        <f t="shared" si="201"/>
        <v/>
      </c>
      <c r="M387" s="521"/>
      <c r="N387" s="521"/>
      <c r="O387" s="140" t="str">
        <f>IF(L387="","",IF(OR(E387=LEGENDA!$D$28,E387=LEGENDA!$D$29,E387=LEGENDA!$D$31,E387=LEGENDA!$D$38),0.15,0))</f>
        <v/>
      </c>
      <c r="P387" s="140" t="str">
        <f>IF(L387="","",IF(AND(E387=LEGENDA!$D$39,H387=""),"BRAK kol.7",IF(AND(F387=LEGENDA!$A$105,H387=""),"BRAK kol.7",IF(AND(F387=LEGENDA!$A$106,H387=""),"BRAK kol.7",IF(AND(F387=LEGENDA!$A$107,H387=""),"BRAK kol.7",IF(AND(F387=LEGENDA!$A$108,H387=""),"BRAK kol.7",IF(AND(F387=LEGENDA!$A$109,H387=""),"BRAK kol.7",L387*O387)))))))</f>
        <v/>
      </c>
      <c r="Q387" s="141" t="str">
        <f t="shared" si="191"/>
        <v/>
      </c>
      <c r="R387" s="142" t="str">
        <f t="shared" si="202"/>
        <v/>
      </c>
      <c r="S387" s="522" t="str">
        <f t="shared" si="203"/>
        <v/>
      </c>
      <c r="T387" s="431" t="str">
        <f t="shared" si="192"/>
        <v/>
      </c>
      <c r="U387" s="523"/>
      <c r="V387" s="431" t="str">
        <f t="shared" si="204"/>
        <v/>
      </c>
      <c r="W387" s="524"/>
      <c r="X387" s="302" t="str">
        <f>IF(U387="","",IF(AND(V387="",W387=""),"",IF(AND(E387=LEGENDA!$D$39,H387=""),"BRAK kol.7",IF(AND(F387=LEGENDA!$A$105,H387="",E387=LEGENDA!$D$35),V387*W387,IF(AND(F387=LEGENDA!$A$105,H387="",E387=LEGENDA!$D$36),V387*W387,IF(AND(F387=LEGENDA!$A$105,H387=""),"BRAK kol.7",IF(AND(F387=LEGENDA!$A$106,H387=""),"BRAK kol.7",IF(AND(F387=LEGENDA!$A$107,H387=""),"BRAK kol.7",IF(AND(F387=LEGENDA!$A$108,H387=""),"BRAK kol.7",IF(AND(F387=LEGENDA!$A$109,H387=""),"BRAK kol.7",IF(AND(U387&gt;0,W387=""),"Brakkol21",IF(OR(T387="Błąd kol. 7",T387="Błąd kol.8"),T387,IF(AND(H387="",I387=""),"BRAKkol7-8",V387*W387)))))))))))))</f>
        <v/>
      </c>
      <c r="Y387" s="523"/>
      <c r="Z387" s="431" t="str">
        <f t="shared" si="205"/>
        <v/>
      </c>
      <c r="AA387" s="524"/>
      <c r="AB387" s="525" t="str">
        <f>IF(OR(Y387="",Z387="",AA387=""),"",IF(AND(E387=LEGENDA!$D$39,H387=""),"BRAK kol.7",IF(AND(F387=LEGENDA!$A$105,H387=""),"BRAK kol.7",IF(AND(F387=LEGENDA!$A$106,H387=""),"BRAK kol.7",IF(AND(F387=LEGENDA!$A$107,H387=""),"BRAK kol.7",IF(AND(F387=LEGENDA!$A$108,H387=""),"BRAK kol.7",IF(AND(F387=LEGENDA!$A$109,H387=""),"BRAK kol.7",Z387*AA387)))))))</f>
        <v/>
      </c>
      <c r="AC387" s="302" t="str">
        <f t="shared" si="193"/>
        <v/>
      </c>
      <c r="AD387" s="143" t="str">
        <f>IFERROR(IF(OR(J387="",AC387=""),"",IF(AND(E387=LEGENDA!$D$39,H387="",I387=""),"BRAK kol.7",AC387*$J387)),"BRAK kol.7")</f>
        <v/>
      </c>
      <c r="AE387" s="527" t="str">
        <f t="shared" si="206"/>
        <v/>
      </c>
      <c r="AF387" s="526" t="str">
        <f t="shared" si="207"/>
        <v/>
      </c>
      <c r="AG387" s="526" t="str">
        <f t="shared" si="208"/>
        <v/>
      </c>
      <c r="AH387" s="526" t="str">
        <f t="shared" si="194"/>
        <v/>
      </c>
      <c r="AI387" s="528"/>
      <c r="AJ387" s="529"/>
      <c r="AK387" s="286" t="str">
        <f t="shared" si="195"/>
        <v/>
      </c>
      <c r="AL387" s="287" t="str">
        <f t="shared" si="209"/>
        <v/>
      </c>
      <c r="AM387" s="287" t="str">
        <f t="shared" si="210"/>
        <v/>
      </c>
      <c r="AN387" s="530" t="str">
        <f>IF('ZASOBY N'!BD384="","",'ZASOBY N'!BD384)</f>
        <v/>
      </c>
      <c r="AO387" s="531"/>
      <c r="AP387" s="333">
        <f t="shared" si="196"/>
        <v>0</v>
      </c>
      <c r="AQ387" s="333">
        <f t="shared" si="199"/>
        <v>0</v>
      </c>
      <c r="AR387" s="333">
        <f t="shared" si="199"/>
        <v>0</v>
      </c>
      <c r="AS387" s="333">
        <f t="shared" si="197"/>
        <v>0</v>
      </c>
      <c r="AT387" s="333">
        <f t="shared" si="200"/>
        <v>0</v>
      </c>
      <c r="AU387" s="333">
        <f t="shared" si="198"/>
        <v>0</v>
      </c>
      <c r="AV387" s="532" t="str">
        <f>IF(BJ387=0,"",NN!BJ387)</f>
        <v/>
      </c>
      <c r="AW387" s="460" t="str">
        <f>IF('UPR BILANS N'!W385="","",'UPR BILANS N'!W385)</f>
        <v/>
      </c>
      <c r="AX387" s="533" t="str">
        <f t="shared" si="211"/>
        <v/>
      </c>
      <c r="AY387" s="533"/>
      <c r="AZ387" s="533"/>
      <c r="BA387" s="533"/>
      <c r="BB387" s="533"/>
      <c r="BC387" s="533"/>
      <c r="BD387" s="533"/>
      <c r="BE387" s="533"/>
      <c r="BF387" s="533"/>
      <c r="BG387" s="533"/>
      <c r="BH387" s="533"/>
      <c r="BI387" s="533"/>
      <c r="BJ387" s="414">
        <f>IFERROR(IF(AND(BL387=1,BM387=1,SUMIF($C387:$C$525,$C387,$AH387:$AH$525)=$BN387),$BN387,IF($BO387&gt;0,$BO387,IF(AND(B387=B388,C387=C388,D387=D388,J387=J388),AH387+AH388,IF(AND(COUNTIF($C$13:$C386,$C387)&gt;=1,COUNTIF($D$13:$D386,$D387)&gt;=1),0,IF(AND(SUMIF($B387:$B$525,$B387,$AH387:$AH$525)&gt;$AH387,SUMIF($C387:$C$525,$C387,$AH387:$AH$525)&gt;$AH387,SUMIF($D387:$D$525,$D387,$AH387:$AH$525)&gt;$AH387),SUMIF($C387:$C$525,$C387,$BN387:$BN$525),0))))),0)</f>
        <v>0</v>
      </c>
      <c r="BK387" s="534"/>
      <c r="BL387" s="535">
        <f>COUNTIFS('ZASOBY N'!$B384:$B$525,'ZASOBY N'!$B384,'ZASOBY N'!$C384:'ZASOBY N'!$C$525,'ZASOBY N'!$C384,'ZASOBY N'!$D384:'ZASOBY N'!$D$525,'ZASOBY N'!$D384,'ZASOBY N'!$H384:'ZASOBY N'!$H$525,'ZASOBY N'!$H384 )</f>
        <v>0</v>
      </c>
      <c r="BM387" s="536">
        <f>COUNTIFS('ZASOBY N'!$B$10:$B384,'ZASOBY N'!$B384,'ZASOBY N'!$C$10:'ZASOBY N'!$C384,'ZASOBY N'!$C384,'ZASOBY N'!$D$10:'ZASOBY N'!$D384,'ZASOBY N'!$D384,'ZASOBY N'!$H$10:'ZASOBY N'!$H384,'ZASOBY N'!$H384 )</f>
        <v>0</v>
      </c>
      <c r="BN387" s="537">
        <f t="shared" si="212"/>
        <v>0</v>
      </c>
      <c r="BO387" s="538">
        <f t="shared" si="213"/>
        <v>0</v>
      </c>
      <c r="BP387" s="533"/>
      <c r="BQ387" s="533"/>
      <c r="BR387" s="533"/>
      <c r="BS387" s="533"/>
      <c r="BT387" s="533"/>
      <c r="BU387" s="533"/>
      <c r="BV387" s="533"/>
      <c r="BW387" s="539" t="str">
        <f t="shared" si="214"/>
        <v/>
      </c>
      <c r="BX387" s="439" t="str">
        <f>IF(E387=0,"",NN!E387)</f>
        <v/>
      </c>
      <c r="BY387" s="396" t="str">
        <f>IF(A387="","",NN!A387)</f>
        <v/>
      </c>
      <c r="BZ387" s="428" t="str">
        <f>IF(OR(E387=LEGENDA!$D$30,E387=LEGENDA!$D$31,E387=LEGENDA!$D$32,E387=LEGENDA!$D$33,E387=LEGENDA!$D$34,E387=LEGENDA!$D$35,E387=LEGENDA!$D$36,E387=LEGENDA!$D$37),AV387,"")</f>
        <v/>
      </c>
      <c r="CA387" s="428" t="str">
        <f>IF(OR(E387=LEGENDA!$D$30,E387=LEGENDA!$D$31,E387=LEGENDA!$D$32,E387=LEGENDA!$D$33,E387=LEGENDA!$D$34,E387=LEGENDA!$D$35,E387=LEGENDA!$D$36,E387=LEGENDA!$D$37),AG387,"")</f>
        <v/>
      </c>
      <c r="CB387" s="397" t="str">
        <f t="shared" si="215"/>
        <v/>
      </c>
      <c r="CC387" s="397" t="str">
        <f t="shared" si="216"/>
        <v/>
      </c>
      <c r="CD387" s="397" t="str">
        <f t="shared" si="217"/>
        <v/>
      </c>
      <c r="CE387" s="397" t="str">
        <f t="shared" si="218"/>
        <v/>
      </c>
      <c r="CF387" s="397" t="str">
        <f t="shared" si="219"/>
        <v/>
      </c>
      <c r="CG387" s="397" t="str">
        <f t="shared" si="220"/>
        <v/>
      </c>
      <c r="CH387" s="397" t="str">
        <f>IF(OR(E387=LEGENDA!$D$28,E387=LEGENDA!$D$29,E387=LEGENDA!$D$30,E387=LEGENDA!$D$31,E387=LEGENDA!$D$32,E387=LEGENDA!$D$33,E387=LEGENDA!$D$34,E387=LEGENDA!$D$35,E387=LEGENDA!$D$36,E387=LEGENDA!$D$39),1,"")</f>
        <v/>
      </c>
      <c r="CI387" s="397" t="str">
        <f t="shared" si="221"/>
        <v/>
      </c>
      <c r="CJ387" s="397" t="str">
        <f t="shared" si="222"/>
        <v/>
      </c>
    </row>
    <row r="388" spans="1:88" s="50" customFormat="1" ht="16.2" customHeight="1" thickBot="1" x14ac:dyDescent="0.3">
      <c r="A388" s="514" t="str">
        <f>IF('ZASOBY N'!A385="","",'ZASOBY N'!A385)</f>
        <v/>
      </c>
      <c r="B388" s="515" t="str">
        <f>IF('ZASOBY N'!B385="","",'ZASOBY N'!B385)</f>
        <v/>
      </c>
      <c r="C388" s="515" t="str">
        <f>IF('ZASOBY N'!C385="","",'ZASOBY N'!C385)</f>
        <v/>
      </c>
      <c r="D388" s="516" t="str">
        <f>IF('ZASOBY N'!D385="","",'ZASOBY N'!D385)</f>
        <v/>
      </c>
      <c r="E388" s="404"/>
      <c r="F388" s="517"/>
      <c r="G388" s="518"/>
      <c r="H388" s="301"/>
      <c r="I388" s="301"/>
      <c r="J388" s="147" t="str">
        <f>IF('ZASOBY N'!$F385="","",'ZASOBY N'!$F385)</f>
        <v/>
      </c>
      <c r="K388" s="519"/>
      <c r="L388" s="520" t="str">
        <f t="shared" si="201"/>
        <v/>
      </c>
      <c r="M388" s="521"/>
      <c r="N388" s="521"/>
      <c r="O388" s="140" t="str">
        <f>IF(L388="","",IF(OR(E388=LEGENDA!$D$28,E388=LEGENDA!$D$29,E388=LEGENDA!$D$31,E388=LEGENDA!$D$38),0.15,0))</f>
        <v/>
      </c>
      <c r="P388" s="140" t="str">
        <f>IF(L388="","",IF(AND(E388=LEGENDA!$D$39,H388=""),"BRAK kol.7",IF(AND(F388=LEGENDA!$A$105,H388=""),"BRAK kol.7",IF(AND(F388=LEGENDA!$A$106,H388=""),"BRAK kol.7",IF(AND(F388=LEGENDA!$A$107,H388=""),"BRAK kol.7",IF(AND(F388=LEGENDA!$A$108,H388=""),"BRAK kol.7",IF(AND(F388=LEGENDA!$A$109,H388=""),"BRAK kol.7",L388*O388)))))))</f>
        <v/>
      </c>
      <c r="Q388" s="141" t="str">
        <f t="shared" si="191"/>
        <v/>
      </c>
      <c r="R388" s="142" t="str">
        <f t="shared" si="202"/>
        <v/>
      </c>
      <c r="S388" s="522" t="str">
        <f t="shared" si="203"/>
        <v/>
      </c>
      <c r="T388" s="431" t="str">
        <f t="shared" si="192"/>
        <v/>
      </c>
      <c r="U388" s="523"/>
      <c r="V388" s="431" t="str">
        <f t="shared" si="204"/>
        <v/>
      </c>
      <c r="W388" s="524"/>
      <c r="X388" s="302" t="str">
        <f>IF(U388="","",IF(AND(V388="",W388=""),"",IF(AND(E388=LEGENDA!$D$39,H388=""),"BRAK kol.7",IF(AND(F388=LEGENDA!$A$105,H388="",E388=LEGENDA!$D$35),V388*W388,IF(AND(F388=LEGENDA!$A$105,H388="",E388=LEGENDA!$D$36),V388*W388,IF(AND(F388=LEGENDA!$A$105,H388=""),"BRAK kol.7",IF(AND(F388=LEGENDA!$A$106,H388=""),"BRAK kol.7",IF(AND(F388=LEGENDA!$A$107,H388=""),"BRAK kol.7",IF(AND(F388=LEGENDA!$A$108,H388=""),"BRAK kol.7",IF(AND(F388=LEGENDA!$A$109,H388=""),"BRAK kol.7",IF(AND(U388&gt;0,W388=""),"Brakkol21",IF(OR(T388="Błąd kol. 7",T388="Błąd kol.8"),T388,IF(AND(H388="",I388=""),"BRAKkol7-8",V388*W388)))))))))))))</f>
        <v/>
      </c>
      <c r="Y388" s="523"/>
      <c r="Z388" s="431" t="str">
        <f t="shared" si="205"/>
        <v/>
      </c>
      <c r="AA388" s="524"/>
      <c r="AB388" s="525" t="str">
        <f>IF(OR(Y388="",Z388="",AA388=""),"",IF(AND(E388=LEGENDA!$D$39,H388=""),"BRAK kol.7",IF(AND(F388=LEGENDA!$A$105,H388=""),"BRAK kol.7",IF(AND(F388=LEGENDA!$A$106,H388=""),"BRAK kol.7",IF(AND(F388=LEGENDA!$A$107,H388=""),"BRAK kol.7",IF(AND(F388=LEGENDA!$A$108,H388=""),"BRAK kol.7",IF(AND(F388=LEGENDA!$A$109,H388=""),"BRAK kol.7",Z388*AA388)))))))</f>
        <v/>
      </c>
      <c r="AC388" s="302" t="str">
        <f t="shared" si="193"/>
        <v/>
      </c>
      <c r="AD388" s="143" t="str">
        <f>IFERROR(IF(OR(J388="",AC388=""),"",IF(AND(E388=LEGENDA!$D$39,H388="",I388=""),"BRAK kol.7",AC388*$J388)),"BRAK kol.7")</f>
        <v/>
      </c>
      <c r="AE388" s="527" t="str">
        <f t="shared" si="206"/>
        <v/>
      </c>
      <c r="AF388" s="526" t="str">
        <f t="shared" si="207"/>
        <v/>
      </c>
      <c r="AG388" s="526" t="str">
        <f t="shared" si="208"/>
        <v/>
      </c>
      <c r="AH388" s="526" t="str">
        <f t="shared" si="194"/>
        <v/>
      </c>
      <c r="AI388" s="528"/>
      <c r="AJ388" s="529"/>
      <c r="AK388" s="286" t="str">
        <f t="shared" si="195"/>
        <v/>
      </c>
      <c r="AL388" s="287" t="str">
        <f t="shared" si="209"/>
        <v/>
      </c>
      <c r="AM388" s="287" t="str">
        <f t="shared" si="210"/>
        <v/>
      </c>
      <c r="AN388" s="530" t="str">
        <f>IF('ZASOBY N'!BD385="","",'ZASOBY N'!BD385)</f>
        <v/>
      </c>
      <c r="AO388" s="531"/>
      <c r="AP388" s="333">
        <f t="shared" si="196"/>
        <v>0</v>
      </c>
      <c r="AQ388" s="333">
        <f t="shared" si="199"/>
        <v>0</v>
      </c>
      <c r="AR388" s="333">
        <f t="shared" si="199"/>
        <v>0</v>
      </c>
      <c r="AS388" s="333">
        <f t="shared" si="197"/>
        <v>0</v>
      </c>
      <c r="AT388" s="333">
        <f t="shared" si="200"/>
        <v>0</v>
      </c>
      <c r="AU388" s="333">
        <f t="shared" si="198"/>
        <v>0</v>
      </c>
      <c r="AV388" s="532" t="str">
        <f>IF(BJ388=0,"",NN!BJ388)</f>
        <v/>
      </c>
      <c r="AW388" s="460" t="str">
        <f>IF('UPR BILANS N'!W386="","",'UPR BILANS N'!W386)</f>
        <v/>
      </c>
      <c r="AX388" s="533" t="str">
        <f t="shared" si="211"/>
        <v/>
      </c>
      <c r="AY388" s="533"/>
      <c r="AZ388" s="533"/>
      <c r="BA388" s="533"/>
      <c r="BB388" s="533"/>
      <c r="BC388" s="533"/>
      <c r="BD388" s="533"/>
      <c r="BE388" s="533"/>
      <c r="BF388" s="533"/>
      <c r="BG388" s="533"/>
      <c r="BH388" s="533"/>
      <c r="BI388" s="533"/>
      <c r="BJ388" s="414">
        <f>IFERROR(IF(AND(BL388=1,BM388=1,SUMIF($C388:$C$525,$C388,$AH388:$AH$525)=$BN388),$BN388,IF($BO388&gt;0,$BO388,IF(AND(B388=B389,C388=C389,D388=D389,J388=J389),AH388+AH389,IF(AND(COUNTIF($C$13:$C387,$C388)&gt;=1,COUNTIF($D$13:$D387,$D388)&gt;=1),0,IF(AND(SUMIF($B388:$B$525,$B388,$AH388:$AH$525)&gt;$AH388,SUMIF($C388:$C$525,$C388,$AH388:$AH$525)&gt;$AH388,SUMIF($D388:$D$525,$D388,$AH388:$AH$525)&gt;$AH388),SUMIF($C388:$C$525,$C388,$BN388:$BN$525),0))))),0)</f>
        <v>0</v>
      </c>
      <c r="BK388" s="534"/>
      <c r="BL388" s="535">
        <f>COUNTIFS('ZASOBY N'!$B385:$B$525,'ZASOBY N'!$B385,'ZASOBY N'!$C385:'ZASOBY N'!$C$525,'ZASOBY N'!$C385,'ZASOBY N'!$D385:'ZASOBY N'!$D$525,'ZASOBY N'!$D385,'ZASOBY N'!$H385:'ZASOBY N'!$H$525,'ZASOBY N'!$H385 )</f>
        <v>0</v>
      </c>
      <c r="BM388" s="536">
        <f>COUNTIFS('ZASOBY N'!$B$10:$B385,'ZASOBY N'!$B385,'ZASOBY N'!$C$10:'ZASOBY N'!$C385,'ZASOBY N'!$C385,'ZASOBY N'!$D$10:'ZASOBY N'!$D385,'ZASOBY N'!$D385,'ZASOBY N'!$H$10:'ZASOBY N'!$H385,'ZASOBY N'!$H385 )</f>
        <v>0</v>
      </c>
      <c r="BN388" s="537">
        <f t="shared" si="212"/>
        <v>0</v>
      </c>
      <c r="BO388" s="538">
        <f t="shared" si="213"/>
        <v>0</v>
      </c>
      <c r="BP388" s="533"/>
      <c r="BQ388" s="533"/>
      <c r="BR388" s="533"/>
      <c r="BS388" s="533"/>
      <c r="BT388" s="533"/>
      <c r="BU388" s="533"/>
      <c r="BV388" s="533"/>
      <c r="BW388" s="539" t="str">
        <f t="shared" si="214"/>
        <v/>
      </c>
      <c r="BX388" s="439" t="str">
        <f>IF(E388=0,"",NN!E388)</f>
        <v/>
      </c>
      <c r="BY388" s="396" t="str">
        <f>IF(A388="","",NN!A388)</f>
        <v/>
      </c>
      <c r="BZ388" s="428" t="str">
        <f>IF(OR(E388=LEGENDA!$D$30,E388=LEGENDA!$D$31,E388=LEGENDA!$D$32,E388=LEGENDA!$D$33,E388=LEGENDA!$D$34,E388=LEGENDA!$D$35,E388=LEGENDA!$D$36,E388=LEGENDA!$D$37),AV388,"")</f>
        <v/>
      </c>
      <c r="CA388" s="428" t="str">
        <f>IF(OR(E388=LEGENDA!$D$30,E388=LEGENDA!$D$31,E388=LEGENDA!$D$32,E388=LEGENDA!$D$33,E388=LEGENDA!$D$34,E388=LEGENDA!$D$35,E388=LEGENDA!$D$36,E388=LEGENDA!$D$37),AG388,"")</f>
        <v/>
      </c>
      <c r="CB388" s="397" t="str">
        <f t="shared" si="215"/>
        <v/>
      </c>
      <c r="CC388" s="397" t="str">
        <f t="shared" si="216"/>
        <v/>
      </c>
      <c r="CD388" s="397" t="str">
        <f t="shared" si="217"/>
        <v/>
      </c>
      <c r="CE388" s="397" t="str">
        <f t="shared" si="218"/>
        <v/>
      </c>
      <c r="CF388" s="397" t="str">
        <f t="shared" si="219"/>
        <v/>
      </c>
      <c r="CG388" s="397" t="str">
        <f t="shared" si="220"/>
        <v/>
      </c>
      <c r="CH388" s="397" t="str">
        <f>IF(OR(E388=LEGENDA!$D$28,E388=LEGENDA!$D$29,E388=LEGENDA!$D$30,E388=LEGENDA!$D$31,E388=LEGENDA!$D$32,E388=LEGENDA!$D$33,E388=LEGENDA!$D$34,E388=LEGENDA!$D$35,E388=LEGENDA!$D$36,E388=LEGENDA!$D$39),1,"")</f>
        <v/>
      </c>
      <c r="CI388" s="397" t="str">
        <f t="shared" si="221"/>
        <v/>
      </c>
      <c r="CJ388" s="397" t="str">
        <f t="shared" si="222"/>
        <v/>
      </c>
    </row>
    <row r="389" spans="1:88" s="50" customFormat="1" ht="16.2" customHeight="1" thickBot="1" x14ac:dyDescent="0.3">
      <c r="A389" s="514" t="str">
        <f>IF('ZASOBY N'!A386="","",'ZASOBY N'!A386)</f>
        <v/>
      </c>
      <c r="B389" s="515" t="str">
        <f>IF('ZASOBY N'!B386="","",'ZASOBY N'!B386)</f>
        <v/>
      </c>
      <c r="C389" s="515" t="str">
        <f>IF('ZASOBY N'!C386="","",'ZASOBY N'!C386)</f>
        <v/>
      </c>
      <c r="D389" s="516" t="str">
        <f>IF('ZASOBY N'!D386="","",'ZASOBY N'!D386)</f>
        <v/>
      </c>
      <c r="E389" s="404"/>
      <c r="F389" s="517"/>
      <c r="G389" s="518"/>
      <c r="H389" s="301"/>
      <c r="I389" s="301"/>
      <c r="J389" s="147" t="str">
        <f>IF('ZASOBY N'!$F386="","",'ZASOBY N'!$F386)</f>
        <v/>
      </c>
      <c r="K389" s="519"/>
      <c r="L389" s="520" t="str">
        <f t="shared" si="201"/>
        <v/>
      </c>
      <c r="M389" s="521"/>
      <c r="N389" s="521"/>
      <c r="O389" s="140" t="str">
        <f>IF(L389="","",IF(OR(E389=LEGENDA!$D$28,E389=LEGENDA!$D$29,E389=LEGENDA!$D$31,E389=LEGENDA!$D$38),0.15,0))</f>
        <v/>
      </c>
      <c r="P389" s="140" t="str">
        <f>IF(L389="","",IF(AND(E389=LEGENDA!$D$39,H389=""),"BRAK kol.7",IF(AND(F389=LEGENDA!$A$105,H389=""),"BRAK kol.7",IF(AND(F389=LEGENDA!$A$106,H389=""),"BRAK kol.7",IF(AND(F389=LEGENDA!$A$107,H389=""),"BRAK kol.7",IF(AND(F389=LEGENDA!$A$108,H389=""),"BRAK kol.7",IF(AND(F389=LEGENDA!$A$109,H389=""),"BRAK kol.7",L389*O389)))))))</f>
        <v/>
      </c>
      <c r="Q389" s="141" t="str">
        <f t="shared" si="191"/>
        <v/>
      </c>
      <c r="R389" s="142" t="str">
        <f t="shared" si="202"/>
        <v/>
      </c>
      <c r="S389" s="522" t="str">
        <f t="shared" si="203"/>
        <v/>
      </c>
      <c r="T389" s="431" t="str">
        <f t="shared" si="192"/>
        <v/>
      </c>
      <c r="U389" s="523"/>
      <c r="V389" s="431" t="str">
        <f t="shared" si="204"/>
        <v/>
      </c>
      <c r="W389" s="524"/>
      <c r="X389" s="302" t="str">
        <f>IF(U389="","",IF(AND(V389="",W389=""),"",IF(AND(E389=LEGENDA!$D$39,H389=""),"BRAK kol.7",IF(AND(F389=LEGENDA!$A$105,H389="",E389=LEGENDA!$D$35),V389*W389,IF(AND(F389=LEGENDA!$A$105,H389="",E389=LEGENDA!$D$36),V389*W389,IF(AND(F389=LEGENDA!$A$105,H389=""),"BRAK kol.7",IF(AND(F389=LEGENDA!$A$106,H389=""),"BRAK kol.7",IF(AND(F389=LEGENDA!$A$107,H389=""),"BRAK kol.7",IF(AND(F389=LEGENDA!$A$108,H389=""),"BRAK kol.7",IF(AND(F389=LEGENDA!$A$109,H389=""),"BRAK kol.7",IF(AND(U389&gt;0,W389=""),"Brakkol21",IF(OR(T389="Błąd kol. 7",T389="Błąd kol.8"),T389,IF(AND(H389="",I389=""),"BRAKkol7-8",V389*W389)))))))))))))</f>
        <v/>
      </c>
      <c r="Y389" s="523"/>
      <c r="Z389" s="431" t="str">
        <f t="shared" si="205"/>
        <v/>
      </c>
      <c r="AA389" s="524"/>
      <c r="AB389" s="525" t="str">
        <f>IF(OR(Y389="",Z389="",AA389=""),"",IF(AND(E389=LEGENDA!$D$39,H389=""),"BRAK kol.7",IF(AND(F389=LEGENDA!$A$105,H389=""),"BRAK kol.7",IF(AND(F389=LEGENDA!$A$106,H389=""),"BRAK kol.7",IF(AND(F389=LEGENDA!$A$107,H389=""),"BRAK kol.7",IF(AND(F389=LEGENDA!$A$108,H389=""),"BRAK kol.7",IF(AND(F389=LEGENDA!$A$109,H389=""),"BRAK kol.7",Z389*AA389)))))))</f>
        <v/>
      </c>
      <c r="AC389" s="302" t="str">
        <f t="shared" si="193"/>
        <v/>
      </c>
      <c r="AD389" s="143" t="str">
        <f>IFERROR(IF(OR(J389="",AC389=""),"",IF(AND(E389=LEGENDA!$D$39,H389="",I389=""),"BRAK kol.7",AC389*$J389)),"BRAK kol.7")</f>
        <v/>
      </c>
      <c r="AE389" s="527" t="str">
        <f t="shared" si="206"/>
        <v/>
      </c>
      <c r="AF389" s="526" t="str">
        <f t="shared" si="207"/>
        <v/>
      </c>
      <c r="AG389" s="526" t="str">
        <f t="shared" si="208"/>
        <v/>
      </c>
      <c r="AH389" s="526" t="str">
        <f t="shared" si="194"/>
        <v/>
      </c>
      <c r="AI389" s="528"/>
      <c r="AJ389" s="529"/>
      <c r="AK389" s="286" t="str">
        <f t="shared" si="195"/>
        <v/>
      </c>
      <c r="AL389" s="287" t="str">
        <f t="shared" si="209"/>
        <v/>
      </c>
      <c r="AM389" s="287" t="str">
        <f t="shared" si="210"/>
        <v/>
      </c>
      <c r="AN389" s="530" t="str">
        <f>IF('ZASOBY N'!BD386="","",'ZASOBY N'!BD386)</f>
        <v/>
      </c>
      <c r="AO389" s="531"/>
      <c r="AP389" s="333">
        <f t="shared" si="196"/>
        <v>0</v>
      </c>
      <c r="AQ389" s="333">
        <f t="shared" si="199"/>
        <v>0</v>
      </c>
      <c r="AR389" s="333">
        <f t="shared" si="199"/>
        <v>0</v>
      </c>
      <c r="AS389" s="333">
        <f t="shared" si="197"/>
        <v>0</v>
      </c>
      <c r="AT389" s="333">
        <f t="shared" si="200"/>
        <v>0</v>
      </c>
      <c r="AU389" s="333">
        <f t="shared" si="198"/>
        <v>0</v>
      </c>
      <c r="AV389" s="532" t="str">
        <f>IF(BJ389=0,"",NN!BJ389)</f>
        <v/>
      </c>
      <c r="AW389" s="460" t="str">
        <f>IF('UPR BILANS N'!W387="","",'UPR BILANS N'!W387)</f>
        <v/>
      </c>
      <c r="AX389" s="533" t="str">
        <f t="shared" si="211"/>
        <v/>
      </c>
      <c r="AY389" s="533"/>
      <c r="AZ389" s="533"/>
      <c r="BA389" s="533"/>
      <c r="BB389" s="533"/>
      <c r="BC389" s="533"/>
      <c r="BD389" s="533"/>
      <c r="BE389" s="533"/>
      <c r="BF389" s="533"/>
      <c r="BG389" s="533"/>
      <c r="BH389" s="533"/>
      <c r="BI389" s="533"/>
      <c r="BJ389" s="414">
        <f>IFERROR(IF(AND(BL389=1,BM389=1,SUMIF($C389:$C$525,$C389,$AH389:$AH$525)=$BN389),$BN389,IF($BO389&gt;0,$BO389,IF(AND(B389=B390,C389=C390,D389=D390,J389=J390),AH389+AH390,IF(AND(COUNTIF($C$13:$C388,$C389)&gt;=1,COUNTIF($D$13:$D388,$D389)&gt;=1),0,IF(AND(SUMIF($B389:$B$525,$B389,$AH389:$AH$525)&gt;$AH389,SUMIF($C389:$C$525,$C389,$AH389:$AH$525)&gt;$AH389,SUMIF($D389:$D$525,$D389,$AH389:$AH$525)&gt;$AH389),SUMIF($C389:$C$525,$C389,$BN389:$BN$525),0))))),0)</f>
        <v>0</v>
      </c>
      <c r="BK389" s="534"/>
      <c r="BL389" s="535">
        <f>COUNTIFS('ZASOBY N'!$B386:$B$525,'ZASOBY N'!$B386,'ZASOBY N'!$C386:'ZASOBY N'!$C$525,'ZASOBY N'!$C386,'ZASOBY N'!$D386:'ZASOBY N'!$D$525,'ZASOBY N'!$D386,'ZASOBY N'!$H386:'ZASOBY N'!$H$525,'ZASOBY N'!$H386 )</f>
        <v>0</v>
      </c>
      <c r="BM389" s="536">
        <f>COUNTIFS('ZASOBY N'!$B$10:$B386,'ZASOBY N'!$B386,'ZASOBY N'!$C$10:'ZASOBY N'!$C386,'ZASOBY N'!$C386,'ZASOBY N'!$D$10:'ZASOBY N'!$D386,'ZASOBY N'!$D386,'ZASOBY N'!$H$10:'ZASOBY N'!$H386,'ZASOBY N'!$H386 )</f>
        <v>0</v>
      </c>
      <c r="BN389" s="537">
        <f t="shared" si="212"/>
        <v>0</v>
      </c>
      <c r="BO389" s="538">
        <f t="shared" si="213"/>
        <v>0</v>
      </c>
      <c r="BP389" s="533"/>
      <c r="BQ389" s="533"/>
      <c r="BR389" s="533"/>
      <c r="BS389" s="533"/>
      <c r="BT389" s="533"/>
      <c r="BU389" s="533"/>
      <c r="BV389" s="533"/>
      <c r="BW389" s="539" t="str">
        <f t="shared" si="214"/>
        <v/>
      </c>
      <c r="BX389" s="439" t="str">
        <f>IF(E389=0,"",NN!E389)</f>
        <v/>
      </c>
      <c r="BY389" s="396" t="str">
        <f>IF(A389="","",NN!A389)</f>
        <v/>
      </c>
      <c r="BZ389" s="428" t="str">
        <f>IF(OR(E389=LEGENDA!$D$30,E389=LEGENDA!$D$31,E389=LEGENDA!$D$32,E389=LEGENDA!$D$33,E389=LEGENDA!$D$34,E389=LEGENDA!$D$35,E389=LEGENDA!$D$36,E389=LEGENDA!$D$37),AV389,"")</f>
        <v/>
      </c>
      <c r="CA389" s="428" t="str">
        <f>IF(OR(E389=LEGENDA!$D$30,E389=LEGENDA!$D$31,E389=LEGENDA!$D$32,E389=LEGENDA!$D$33,E389=LEGENDA!$D$34,E389=LEGENDA!$D$35,E389=LEGENDA!$D$36,E389=LEGENDA!$D$37),AG389,"")</f>
        <v/>
      </c>
      <c r="CB389" s="397" t="str">
        <f t="shared" si="215"/>
        <v/>
      </c>
      <c r="CC389" s="397" t="str">
        <f t="shared" si="216"/>
        <v/>
      </c>
      <c r="CD389" s="397" t="str">
        <f t="shared" si="217"/>
        <v/>
      </c>
      <c r="CE389" s="397" t="str">
        <f t="shared" si="218"/>
        <v/>
      </c>
      <c r="CF389" s="397" t="str">
        <f t="shared" si="219"/>
        <v/>
      </c>
      <c r="CG389" s="397" t="str">
        <f t="shared" si="220"/>
        <v/>
      </c>
      <c r="CH389" s="397" t="str">
        <f>IF(OR(E389=LEGENDA!$D$28,E389=LEGENDA!$D$29,E389=LEGENDA!$D$30,E389=LEGENDA!$D$31,E389=LEGENDA!$D$32,E389=LEGENDA!$D$33,E389=LEGENDA!$D$34,E389=LEGENDA!$D$35,E389=LEGENDA!$D$36,E389=LEGENDA!$D$39),1,"")</f>
        <v/>
      </c>
      <c r="CI389" s="397" t="str">
        <f t="shared" si="221"/>
        <v/>
      </c>
      <c r="CJ389" s="397" t="str">
        <f t="shared" si="222"/>
        <v/>
      </c>
    </row>
    <row r="390" spans="1:88" s="50" customFormat="1" ht="16.2" customHeight="1" thickBot="1" x14ac:dyDescent="0.3">
      <c r="A390" s="514" t="str">
        <f>IF('ZASOBY N'!A387="","",'ZASOBY N'!A387)</f>
        <v/>
      </c>
      <c r="B390" s="515" t="str">
        <f>IF('ZASOBY N'!B387="","",'ZASOBY N'!B387)</f>
        <v/>
      </c>
      <c r="C390" s="515" t="str">
        <f>IF('ZASOBY N'!C387="","",'ZASOBY N'!C387)</f>
        <v/>
      </c>
      <c r="D390" s="516" t="str">
        <f>IF('ZASOBY N'!D387="","",'ZASOBY N'!D387)</f>
        <v/>
      </c>
      <c r="E390" s="404"/>
      <c r="F390" s="517"/>
      <c r="G390" s="518"/>
      <c r="H390" s="301"/>
      <c r="I390" s="301"/>
      <c r="J390" s="147" t="str">
        <f>IF('ZASOBY N'!$F387="","",'ZASOBY N'!$F387)</f>
        <v/>
      </c>
      <c r="K390" s="519"/>
      <c r="L390" s="520" t="str">
        <f t="shared" si="201"/>
        <v/>
      </c>
      <c r="M390" s="521"/>
      <c r="N390" s="521"/>
      <c r="O390" s="140" t="str">
        <f>IF(L390="","",IF(OR(E390=LEGENDA!$D$28,E390=LEGENDA!$D$29,E390=LEGENDA!$D$31,E390=LEGENDA!$D$38),0.15,0))</f>
        <v/>
      </c>
      <c r="P390" s="140" t="str">
        <f>IF(L390="","",IF(AND(E390=LEGENDA!$D$39,H390=""),"BRAK kol.7",IF(AND(F390=LEGENDA!$A$105,H390=""),"BRAK kol.7",IF(AND(F390=LEGENDA!$A$106,H390=""),"BRAK kol.7",IF(AND(F390=LEGENDA!$A$107,H390=""),"BRAK kol.7",IF(AND(F390=LEGENDA!$A$108,H390=""),"BRAK kol.7",IF(AND(F390=LEGENDA!$A$109,H390=""),"BRAK kol.7",L390*O390)))))))</f>
        <v/>
      </c>
      <c r="Q390" s="141" t="str">
        <f t="shared" si="191"/>
        <v/>
      </c>
      <c r="R390" s="142" t="str">
        <f t="shared" si="202"/>
        <v/>
      </c>
      <c r="S390" s="522" t="str">
        <f t="shared" si="203"/>
        <v/>
      </c>
      <c r="T390" s="431" t="str">
        <f t="shared" si="192"/>
        <v/>
      </c>
      <c r="U390" s="523"/>
      <c r="V390" s="431" t="str">
        <f t="shared" si="204"/>
        <v/>
      </c>
      <c r="W390" s="524"/>
      <c r="X390" s="302" t="str">
        <f>IF(U390="","",IF(AND(V390="",W390=""),"",IF(AND(E390=LEGENDA!$D$39,H390=""),"BRAK kol.7",IF(AND(F390=LEGENDA!$A$105,H390="",E390=LEGENDA!$D$35),V390*W390,IF(AND(F390=LEGENDA!$A$105,H390="",E390=LEGENDA!$D$36),V390*W390,IF(AND(F390=LEGENDA!$A$105,H390=""),"BRAK kol.7",IF(AND(F390=LEGENDA!$A$106,H390=""),"BRAK kol.7",IF(AND(F390=LEGENDA!$A$107,H390=""),"BRAK kol.7",IF(AND(F390=LEGENDA!$A$108,H390=""),"BRAK kol.7",IF(AND(F390=LEGENDA!$A$109,H390=""),"BRAK kol.7",IF(AND(U390&gt;0,W390=""),"Brakkol21",IF(OR(T390="Błąd kol. 7",T390="Błąd kol.8"),T390,IF(AND(H390="",I390=""),"BRAKkol7-8",V390*W390)))))))))))))</f>
        <v/>
      </c>
      <c r="Y390" s="523"/>
      <c r="Z390" s="431" t="str">
        <f t="shared" si="205"/>
        <v/>
      </c>
      <c r="AA390" s="524"/>
      <c r="AB390" s="525" t="str">
        <f>IF(OR(Y390="",Z390="",AA390=""),"",IF(AND(E390=LEGENDA!$D$39,H390=""),"BRAK kol.7",IF(AND(F390=LEGENDA!$A$105,H390=""),"BRAK kol.7",IF(AND(F390=LEGENDA!$A$106,H390=""),"BRAK kol.7",IF(AND(F390=LEGENDA!$A$107,H390=""),"BRAK kol.7",IF(AND(F390=LEGENDA!$A$108,H390=""),"BRAK kol.7",IF(AND(F390=LEGENDA!$A$109,H390=""),"BRAK kol.7",Z390*AA390)))))))</f>
        <v/>
      </c>
      <c r="AC390" s="302" t="str">
        <f t="shared" si="193"/>
        <v/>
      </c>
      <c r="AD390" s="143" t="str">
        <f>IFERROR(IF(OR(J390="",AC390=""),"",IF(AND(E390=LEGENDA!$D$39,H390="",I390=""),"BRAK kol.7",AC390*$J390)),"BRAK kol.7")</f>
        <v/>
      </c>
      <c r="AE390" s="527" t="str">
        <f t="shared" si="206"/>
        <v/>
      </c>
      <c r="AF390" s="526" t="str">
        <f t="shared" si="207"/>
        <v/>
      </c>
      <c r="AG390" s="526" t="str">
        <f t="shared" si="208"/>
        <v/>
      </c>
      <c r="AH390" s="526" t="str">
        <f t="shared" si="194"/>
        <v/>
      </c>
      <c r="AI390" s="528"/>
      <c r="AJ390" s="529"/>
      <c r="AK390" s="286" t="str">
        <f t="shared" si="195"/>
        <v/>
      </c>
      <c r="AL390" s="287" t="str">
        <f t="shared" si="209"/>
        <v/>
      </c>
      <c r="AM390" s="287" t="str">
        <f t="shared" si="210"/>
        <v/>
      </c>
      <c r="AN390" s="530" t="str">
        <f>IF('ZASOBY N'!BD387="","",'ZASOBY N'!BD387)</f>
        <v/>
      </c>
      <c r="AO390" s="531"/>
      <c r="AP390" s="333">
        <f t="shared" si="196"/>
        <v>0</v>
      </c>
      <c r="AQ390" s="333">
        <f t="shared" si="199"/>
        <v>0</v>
      </c>
      <c r="AR390" s="333">
        <f t="shared" si="199"/>
        <v>0</v>
      </c>
      <c r="AS390" s="333">
        <f t="shared" si="197"/>
        <v>0</v>
      </c>
      <c r="AT390" s="333">
        <f t="shared" si="200"/>
        <v>0</v>
      </c>
      <c r="AU390" s="333">
        <f t="shared" si="198"/>
        <v>0</v>
      </c>
      <c r="AV390" s="532" t="str">
        <f>IF(BJ390=0,"",NN!BJ390)</f>
        <v/>
      </c>
      <c r="AW390" s="460" t="str">
        <f>IF('UPR BILANS N'!W388="","",'UPR BILANS N'!W388)</f>
        <v/>
      </c>
      <c r="AX390" s="533" t="str">
        <f t="shared" si="211"/>
        <v/>
      </c>
      <c r="AY390" s="533"/>
      <c r="AZ390" s="533"/>
      <c r="BA390" s="533"/>
      <c r="BB390" s="533"/>
      <c r="BC390" s="533"/>
      <c r="BD390" s="533"/>
      <c r="BE390" s="533"/>
      <c r="BF390" s="533"/>
      <c r="BG390" s="533"/>
      <c r="BH390" s="533"/>
      <c r="BI390" s="533"/>
      <c r="BJ390" s="414">
        <f>IFERROR(IF(AND(BL390=1,BM390=1,SUMIF($C390:$C$525,$C390,$AH390:$AH$525)=$BN390),$BN390,IF($BO390&gt;0,$BO390,IF(AND(B390=B391,C390=C391,D390=D391,J390=J391),AH390+AH391,IF(AND(COUNTIF($C$13:$C389,$C390)&gt;=1,COUNTIF($D$13:$D389,$D390)&gt;=1),0,IF(AND(SUMIF($B390:$B$525,$B390,$AH390:$AH$525)&gt;$AH390,SUMIF($C390:$C$525,$C390,$AH390:$AH$525)&gt;$AH390,SUMIF($D390:$D$525,$D390,$AH390:$AH$525)&gt;$AH390),SUMIF($C390:$C$525,$C390,$BN390:$BN$525),0))))),0)</f>
        <v>0</v>
      </c>
      <c r="BK390" s="534"/>
      <c r="BL390" s="535">
        <f>COUNTIFS('ZASOBY N'!$B387:$B$525,'ZASOBY N'!$B387,'ZASOBY N'!$C387:'ZASOBY N'!$C$525,'ZASOBY N'!$C387,'ZASOBY N'!$D387:'ZASOBY N'!$D$525,'ZASOBY N'!$D387,'ZASOBY N'!$H387:'ZASOBY N'!$H$525,'ZASOBY N'!$H387 )</f>
        <v>0</v>
      </c>
      <c r="BM390" s="536">
        <f>COUNTIFS('ZASOBY N'!$B$10:$B387,'ZASOBY N'!$B387,'ZASOBY N'!$C$10:'ZASOBY N'!$C387,'ZASOBY N'!$C387,'ZASOBY N'!$D$10:'ZASOBY N'!$D387,'ZASOBY N'!$D387,'ZASOBY N'!$H$10:'ZASOBY N'!$H387,'ZASOBY N'!$H387 )</f>
        <v>0</v>
      </c>
      <c r="BN390" s="537">
        <f t="shared" si="212"/>
        <v>0</v>
      </c>
      <c r="BO390" s="538">
        <f t="shared" si="213"/>
        <v>0</v>
      </c>
      <c r="BP390" s="533"/>
      <c r="BQ390" s="533"/>
      <c r="BR390" s="533"/>
      <c r="BS390" s="533"/>
      <c r="BT390" s="533"/>
      <c r="BU390" s="533"/>
      <c r="BV390" s="533"/>
      <c r="BW390" s="539" t="str">
        <f t="shared" si="214"/>
        <v/>
      </c>
      <c r="BX390" s="439" t="str">
        <f>IF(E390=0,"",NN!E390)</f>
        <v/>
      </c>
      <c r="BY390" s="396" t="str">
        <f>IF(A390="","",NN!A390)</f>
        <v/>
      </c>
      <c r="BZ390" s="428" t="str">
        <f>IF(OR(E390=LEGENDA!$D$30,E390=LEGENDA!$D$31,E390=LEGENDA!$D$32,E390=LEGENDA!$D$33,E390=LEGENDA!$D$34,E390=LEGENDA!$D$35,E390=LEGENDA!$D$36,E390=LEGENDA!$D$37),AV390,"")</f>
        <v/>
      </c>
      <c r="CA390" s="428" t="str">
        <f>IF(OR(E390=LEGENDA!$D$30,E390=LEGENDA!$D$31,E390=LEGENDA!$D$32,E390=LEGENDA!$D$33,E390=LEGENDA!$D$34,E390=LEGENDA!$D$35,E390=LEGENDA!$D$36,E390=LEGENDA!$D$37),AG390,"")</f>
        <v/>
      </c>
      <c r="CB390" s="397" t="str">
        <f t="shared" si="215"/>
        <v/>
      </c>
      <c r="CC390" s="397" t="str">
        <f t="shared" si="216"/>
        <v/>
      </c>
      <c r="CD390" s="397" t="str">
        <f t="shared" si="217"/>
        <v/>
      </c>
      <c r="CE390" s="397" t="str">
        <f t="shared" si="218"/>
        <v/>
      </c>
      <c r="CF390" s="397" t="str">
        <f t="shared" si="219"/>
        <v/>
      </c>
      <c r="CG390" s="397" t="str">
        <f t="shared" si="220"/>
        <v/>
      </c>
      <c r="CH390" s="397" t="str">
        <f>IF(OR(E390=LEGENDA!$D$28,E390=LEGENDA!$D$29,E390=LEGENDA!$D$30,E390=LEGENDA!$D$31,E390=LEGENDA!$D$32,E390=LEGENDA!$D$33,E390=LEGENDA!$D$34,E390=LEGENDA!$D$35,E390=LEGENDA!$D$36,E390=LEGENDA!$D$39),1,"")</f>
        <v/>
      </c>
      <c r="CI390" s="397" t="str">
        <f t="shared" si="221"/>
        <v/>
      </c>
      <c r="CJ390" s="397" t="str">
        <f t="shared" si="222"/>
        <v/>
      </c>
    </row>
    <row r="391" spans="1:88" s="50" customFormat="1" ht="16.2" customHeight="1" thickBot="1" x14ac:dyDescent="0.3">
      <c r="A391" s="514" t="str">
        <f>IF('ZASOBY N'!A388="","",'ZASOBY N'!A388)</f>
        <v/>
      </c>
      <c r="B391" s="515" t="str">
        <f>IF('ZASOBY N'!B388="","",'ZASOBY N'!B388)</f>
        <v/>
      </c>
      <c r="C391" s="515" t="str">
        <f>IF('ZASOBY N'!C388="","",'ZASOBY N'!C388)</f>
        <v/>
      </c>
      <c r="D391" s="516" t="str">
        <f>IF('ZASOBY N'!D388="","",'ZASOBY N'!D388)</f>
        <v/>
      </c>
      <c r="E391" s="404"/>
      <c r="F391" s="517"/>
      <c r="G391" s="518"/>
      <c r="H391" s="301"/>
      <c r="I391" s="301"/>
      <c r="J391" s="147" t="str">
        <f>IF('ZASOBY N'!$F388="","",'ZASOBY N'!$F388)</f>
        <v/>
      </c>
      <c r="K391" s="519"/>
      <c r="L391" s="520" t="str">
        <f t="shared" si="201"/>
        <v/>
      </c>
      <c r="M391" s="521"/>
      <c r="N391" s="521"/>
      <c r="O391" s="140" t="str">
        <f>IF(L391="","",IF(OR(E391=LEGENDA!$D$28,E391=LEGENDA!$D$29,E391=LEGENDA!$D$31,E391=LEGENDA!$D$38),0.15,0))</f>
        <v/>
      </c>
      <c r="P391" s="140" t="str">
        <f>IF(L391="","",IF(AND(E391=LEGENDA!$D$39,H391=""),"BRAK kol.7",IF(AND(F391=LEGENDA!$A$105,H391=""),"BRAK kol.7",IF(AND(F391=LEGENDA!$A$106,H391=""),"BRAK kol.7",IF(AND(F391=LEGENDA!$A$107,H391=""),"BRAK kol.7",IF(AND(F391=LEGENDA!$A$108,H391=""),"BRAK kol.7",IF(AND(F391=LEGENDA!$A$109,H391=""),"BRAK kol.7",L391*O391)))))))</f>
        <v/>
      </c>
      <c r="Q391" s="141" t="str">
        <f t="shared" si="191"/>
        <v/>
      </c>
      <c r="R391" s="142" t="str">
        <f t="shared" si="202"/>
        <v/>
      </c>
      <c r="S391" s="522" t="str">
        <f t="shared" si="203"/>
        <v/>
      </c>
      <c r="T391" s="431" t="str">
        <f t="shared" si="192"/>
        <v/>
      </c>
      <c r="U391" s="523"/>
      <c r="V391" s="431" t="str">
        <f t="shared" si="204"/>
        <v/>
      </c>
      <c r="W391" s="524"/>
      <c r="X391" s="302" t="str">
        <f>IF(U391="","",IF(AND(V391="",W391=""),"",IF(AND(E391=LEGENDA!$D$39,H391=""),"BRAK kol.7",IF(AND(F391=LEGENDA!$A$105,H391="",E391=LEGENDA!$D$35),V391*W391,IF(AND(F391=LEGENDA!$A$105,H391="",E391=LEGENDA!$D$36),V391*W391,IF(AND(F391=LEGENDA!$A$105,H391=""),"BRAK kol.7",IF(AND(F391=LEGENDA!$A$106,H391=""),"BRAK kol.7",IF(AND(F391=LEGENDA!$A$107,H391=""),"BRAK kol.7",IF(AND(F391=LEGENDA!$A$108,H391=""),"BRAK kol.7",IF(AND(F391=LEGENDA!$A$109,H391=""),"BRAK kol.7",IF(AND(U391&gt;0,W391=""),"Brakkol21",IF(OR(T391="Błąd kol. 7",T391="Błąd kol.8"),T391,IF(AND(H391="",I391=""),"BRAKkol7-8",V391*W391)))))))))))))</f>
        <v/>
      </c>
      <c r="Y391" s="523"/>
      <c r="Z391" s="431" t="str">
        <f t="shared" si="205"/>
        <v/>
      </c>
      <c r="AA391" s="524"/>
      <c r="AB391" s="525" t="str">
        <f>IF(OR(Y391="",Z391="",AA391=""),"",IF(AND(E391=LEGENDA!$D$39,H391=""),"BRAK kol.7",IF(AND(F391=LEGENDA!$A$105,H391=""),"BRAK kol.7",IF(AND(F391=LEGENDA!$A$106,H391=""),"BRAK kol.7",IF(AND(F391=LEGENDA!$A$107,H391=""),"BRAK kol.7",IF(AND(F391=LEGENDA!$A$108,H391=""),"BRAK kol.7",IF(AND(F391=LEGENDA!$A$109,H391=""),"BRAK kol.7",Z391*AA391)))))))</f>
        <v/>
      </c>
      <c r="AC391" s="302" t="str">
        <f t="shared" si="193"/>
        <v/>
      </c>
      <c r="AD391" s="143" t="str">
        <f>IFERROR(IF(OR(J391="",AC391=""),"",IF(AND(E391=LEGENDA!$D$39,H391="",I391=""),"BRAK kol.7",AC391*$J391)),"BRAK kol.7")</f>
        <v/>
      </c>
      <c r="AE391" s="527" t="str">
        <f t="shared" si="206"/>
        <v/>
      </c>
      <c r="AF391" s="526" t="str">
        <f t="shared" si="207"/>
        <v/>
      </c>
      <c r="AG391" s="526" t="str">
        <f t="shared" si="208"/>
        <v/>
      </c>
      <c r="AH391" s="526" t="str">
        <f t="shared" si="194"/>
        <v/>
      </c>
      <c r="AI391" s="528"/>
      <c r="AJ391" s="529"/>
      <c r="AK391" s="286" t="str">
        <f t="shared" si="195"/>
        <v/>
      </c>
      <c r="AL391" s="287" t="str">
        <f t="shared" si="209"/>
        <v/>
      </c>
      <c r="AM391" s="287" t="str">
        <f t="shared" si="210"/>
        <v/>
      </c>
      <c r="AN391" s="530" t="str">
        <f>IF('ZASOBY N'!BD388="","",'ZASOBY N'!BD388)</f>
        <v/>
      </c>
      <c r="AO391" s="531"/>
      <c r="AP391" s="333">
        <f t="shared" si="196"/>
        <v>0</v>
      </c>
      <c r="AQ391" s="333">
        <f t="shared" si="199"/>
        <v>0</v>
      </c>
      <c r="AR391" s="333">
        <f t="shared" si="199"/>
        <v>0</v>
      </c>
      <c r="AS391" s="333">
        <f t="shared" si="197"/>
        <v>0</v>
      </c>
      <c r="AT391" s="333">
        <f t="shared" si="200"/>
        <v>0</v>
      </c>
      <c r="AU391" s="333">
        <f t="shared" si="198"/>
        <v>0</v>
      </c>
      <c r="AV391" s="532" t="str">
        <f>IF(BJ391=0,"",NN!BJ391)</f>
        <v/>
      </c>
      <c r="AW391" s="460" t="str">
        <f>IF('UPR BILANS N'!W389="","",'UPR BILANS N'!W389)</f>
        <v/>
      </c>
      <c r="AX391" s="533" t="str">
        <f t="shared" si="211"/>
        <v/>
      </c>
      <c r="AY391" s="533"/>
      <c r="AZ391" s="533"/>
      <c r="BA391" s="533"/>
      <c r="BB391" s="533"/>
      <c r="BC391" s="533"/>
      <c r="BD391" s="533"/>
      <c r="BE391" s="533"/>
      <c r="BF391" s="533"/>
      <c r="BG391" s="533"/>
      <c r="BH391" s="533"/>
      <c r="BI391" s="533"/>
      <c r="BJ391" s="414">
        <f>IFERROR(IF(AND(BL391=1,BM391=1,SUMIF($C391:$C$525,$C391,$AH391:$AH$525)=$BN391),$BN391,IF($BO391&gt;0,$BO391,IF(AND(B391=B392,C391=C392,D391=D392,J391=J392),AH391+AH392,IF(AND(COUNTIF($C$13:$C390,$C391)&gt;=1,COUNTIF($D$13:$D390,$D391)&gt;=1),0,IF(AND(SUMIF($B391:$B$525,$B391,$AH391:$AH$525)&gt;$AH391,SUMIF($C391:$C$525,$C391,$AH391:$AH$525)&gt;$AH391,SUMIF($D391:$D$525,$D391,$AH391:$AH$525)&gt;$AH391),SUMIF($C391:$C$525,$C391,$BN391:$BN$525),0))))),0)</f>
        <v>0</v>
      </c>
      <c r="BK391" s="534"/>
      <c r="BL391" s="535">
        <f>COUNTIFS('ZASOBY N'!$B388:$B$525,'ZASOBY N'!$B388,'ZASOBY N'!$C388:'ZASOBY N'!$C$525,'ZASOBY N'!$C388,'ZASOBY N'!$D388:'ZASOBY N'!$D$525,'ZASOBY N'!$D388,'ZASOBY N'!$H388:'ZASOBY N'!$H$525,'ZASOBY N'!$H388 )</f>
        <v>0</v>
      </c>
      <c r="BM391" s="536">
        <f>COUNTIFS('ZASOBY N'!$B$10:$B388,'ZASOBY N'!$B388,'ZASOBY N'!$C$10:'ZASOBY N'!$C388,'ZASOBY N'!$C388,'ZASOBY N'!$D$10:'ZASOBY N'!$D388,'ZASOBY N'!$D388,'ZASOBY N'!$H$10:'ZASOBY N'!$H388,'ZASOBY N'!$H388 )</f>
        <v>0</v>
      </c>
      <c r="BN391" s="537">
        <f t="shared" si="212"/>
        <v>0</v>
      </c>
      <c r="BO391" s="538">
        <f t="shared" si="213"/>
        <v>0</v>
      </c>
      <c r="BP391" s="533"/>
      <c r="BQ391" s="533"/>
      <c r="BR391" s="533"/>
      <c r="BS391" s="533"/>
      <c r="BT391" s="533"/>
      <c r="BU391" s="533"/>
      <c r="BV391" s="533"/>
      <c r="BW391" s="539" t="str">
        <f t="shared" si="214"/>
        <v/>
      </c>
      <c r="BX391" s="439" t="str">
        <f>IF(E391=0,"",NN!E391)</f>
        <v/>
      </c>
      <c r="BY391" s="396" t="str">
        <f>IF(A391="","",NN!A391)</f>
        <v/>
      </c>
      <c r="BZ391" s="428" t="str">
        <f>IF(OR(E391=LEGENDA!$D$30,E391=LEGENDA!$D$31,E391=LEGENDA!$D$32,E391=LEGENDA!$D$33,E391=LEGENDA!$D$34,E391=LEGENDA!$D$35,E391=LEGENDA!$D$36,E391=LEGENDA!$D$37),AV391,"")</f>
        <v/>
      </c>
      <c r="CA391" s="428" t="str">
        <f>IF(OR(E391=LEGENDA!$D$30,E391=LEGENDA!$D$31,E391=LEGENDA!$D$32,E391=LEGENDA!$D$33,E391=LEGENDA!$D$34,E391=LEGENDA!$D$35,E391=LEGENDA!$D$36,E391=LEGENDA!$D$37),AG391,"")</f>
        <v/>
      </c>
      <c r="CB391" s="397" t="str">
        <f t="shared" si="215"/>
        <v/>
      </c>
      <c r="CC391" s="397" t="str">
        <f t="shared" si="216"/>
        <v/>
      </c>
      <c r="CD391" s="397" t="str">
        <f t="shared" si="217"/>
        <v/>
      </c>
      <c r="CE391" s="397" t="str">
        <f t="shared" si="218"/>
        <v/>
      </c>
      <c r="CF391" s="397" t="str">
        <f t="shared" si="219"/>
        <v/>
      </c>
      <c r="CG391" s="397" t="str">
        <f t="shared" si="220"/>
        <v/>
      </c>
      <c r="CH391" s="397" t="str">
        <f>IF(OR(E391=LEGENDA!$D$28,E391=LEGENDA!$D$29,E391=LEGENDA!$D$30,E391=LEGENDA!$D$31,E391=LEGENDA!$D$32,E391=LEGENDA!$D$33,E391=LEGENDA!$D$34,E391=LEGENDA!$D$35,E391=LEGENDA!$D$36,E391=LEGENDA!$D$39),1,"")</f>
        <v/>
      </c>
      <c r="CI391" s="397" t="str">
        <f t="shared" si="221"/>
        <v/>
      </c>
      <c r="CJ391" s="397" t="str">
        <f t="shared" si="222"/>
        <v/>
      </c>
    </row>
    <row r="392" spans="1:88" s="50" customFormat="1" ht="16.2" customHeight="1" thickBot="1" x14ac:dyDescent="0.3">
      <c r="A392" s="514" t="str">
        <f>IF('ZASOBY N'!A389="","",'ZASOBY N'!A389)</f>
        <v/>
      </c>
      <c r="B392" s="515" t="str">
        <f>IF('ZASOBY N'!B389="","",'ZASOBY N'!B389)</f>
        <v/>
      </c>
      <c r="C392" s="515" t="str">
        <f>IF('ZASOBY N'!C389="","",'ZASOBY N'!C389)</f>
        <v/>
      </c>
      <c r="D392" s="516" t="str">
        <f>IF('ZASOBY N'!D389="","",'ZASOBY N'!D389)</f>
        <v/>
      </c>
      <c r="E392" s="404"/>
      <c r="F392" s="517"/>
      <c r="G392" s="518"/>
      <c r="H392" s="301"/>
      <c r="I392" s="301"/>
      <c r="J392" s="147" t="str">
        <f>IF('ZASOBY N'!$F389="","",'ZASOBY N'!$F389)</f>
        <v/>
      </c>
      <c r="K392" s="519"/>
      <c r="L392" s="520" t="str">
        <f t="shared" si="201"/>
        <v/>
      </c>
      <c r="M392" s="521"/>
      <c r="N392" s="521"/>
      <c r="O392" s="140" t="str">
        <f>IF(L392="","",IF(OR(E392=LEGENDA!$D$28,E392=LEGENDA!$D$29,E392=LEGENDA!$D$31,E392=LEGENDA!$D$38),0.15,0))</f>
        <v/>
      </c>
      <c r="P392" s="140" t="str">
        <f>IF(L392="","",IF(AND(E392=LEGENDA!$D$39,H392=""),"BRAK kol.7",IF(AND(F392=LEGENDA!$A$105,H392=""),"BRAK kol.7",IF(AND(F392=LEGENDA!$A$106,H392=""),"BRAK kol.7",IF(AND(F392=LEGENDA!$A$107,H392=""),"BRAK kol.7",IF(AND(F392=LEGENDA!$A$108,H392=""),"BRAK kol.7",IF(AND(F392=LEGENDA!$A$109,H392=""),"BRAK kol.7",L392*O392)))))))</f>
        <v/>
      </c>
      <c r="Q392" s="141" t="str">
        <f t="shared" si="191"/>
        <v/>
      </c>
      <c r="R392" s="142" t="str">
        <f t="shared" si="202"/>
        <v/>
      </c>
      <c r="S392" s="522" t="str">
        <f t="shared" si="203"/>
        <v/>
      </c>
      <c r="T392" s="431" t="str">
        <f t="shared" si="192"/>
        <v/>
      </c>
      <c r="U392" s="523"/>
      <c r="V392" s="431" t="str">
        <f t="shared" si="204"/>
        <v/>
      </c>
      <c r="W392" s="524"/>
      <c r="X392" s="302" t="str">
        <f>IF(U392="","",IF(AND(V392="",W392=""),"",IF(AND(E392=LEGENDA!$D$39,H392=""),"BRAK kol.7",IF(AND(F392=LEGENDA!$A$105,H392="",E392=LEGENDA!$D$35),V392*W392,IF(AND(F392=LEGENDA!$A$105,H392="",E392=LEGENDA!$D$36),V392*W392,IF(AND(F392=LEGENDA!$A$105,H392=""),"BRAK kol.7",IF(AND(F392=LEGENDA!$A$106,H392=""),"BRAK kol.7",IF(AND(F392=LEGENDA!$A$107,H392=""),"BRAK kol.7",IF(AND(F392=LEGENDA!$A$108,H392=""),"BRAK kol.7",IF(AND(F392=LEGENDA!$A$109,H392=""),"BRAK kol.7",IF(AND(U392&gt;0,W392=""),"Brakkol21",IF(OR(T392="Błąd kol. 7",T392="Błąd kol.8"),T392,IF(AND(H392="",I392=""),"BRAKkol7-8",V392*W392)))))))))))))</f>
        <v/>
      </c>
      <c r="Y392" s="523"/>
      <c r="Z392" s="431" t="str">
        <f t="shared" si="205"/>
        <v/>
      </c>
      <c r="AA392" s="524"/>
      <c r="AB392" s="525" t="str">
        <f>IF(OR(Y392="",Z392="",AA392=""),"",IF(AND(E392=LEGENDA!$D$39,H392=""),"BRAK kol.7",IF(AND(F392=LEGENDA!$A$105,H392=""),"BRAK kol.7",IF(AND(F392=LEGENDA!$A$106,H392=""),"BRAK kol.7",IF(AND(F392=LEGENDA!$A$107,H392=""),"BRAK kol.7",IF(AND(F392=LEGENDA!$A$108,H392=""),"BRAK kol.7",IF(AND(F392=LEGENDA!$A$109,H392=""),"BRAK kol.7",Z392*AA392)))))))</f>
        <v/>
      </c>
      <c r="AC392" s="302" t="str">
        <f t="shared" si="193"/>
        <v/>
      </c>
      <c r="AD392" s="143" t="str">
        <f>IFERROR(IF(OR(J392="",AC392=""),"",IF(AND(E392=LEGENDA!$D$39,H392="",I392=""),"BRAK kol.7",AC392*$J392)),"BRAK kol.7")</f>
        <v/>
      </c>
      <c r="AE392" s="527" t="str">
        <f t="shared" si="206"/>
        <v/>
      </c>
      <c r="AF392" s="526" t="str">
        <f t="shared" si="207"/>
        <v/>
      </c>
      <c r="AG392" s="526" t="str">
        <f t="shared" si="208"/>
        <v/>
      </c>
      <c r="AH392" s="526" t="str">
        <f t="shared" si="194"/>
        <v/>
      </c>
      <c r="AI392" s="528"/>
      <c r="AJ392" s="529"/>
      <c r="AK392" s="286" t="str">
        <f t="shared" si="195"/>
        <v/>
      </c>
      <c r="AL392" s="287" t="str">
        <f t="shared" si="209"/>
        <v/>
      </c>
      <c r="AM392" s="287" t="str">
        <f t="shared" si="210"/>
        <v/>
      </c>
      <c r="AN392" s="530" t="str">
        <f>IF('ZASOBY N'!BD389="","",'ZASOBY N'!BD389)</f>
        <v/>
      </c>
      <c r="AO392" s="531"/>
      <c r="AP392" s="333">
        <f t="shared" si="196"/>
        <v>0</v>
      </c>
      <c r="AQ392" s="333">
        <f t="shared" si="199"/>
        <v>0</v>
      </c>
      <c r="AR392" s="333">
        <f t="shared" si="199"/>
        <v>0</v>
      </c>
      <c r="AS392" s="333">
        <f t="shared" si="197"/>
        <v>0</v>
      </c>
      <c r="AT392" s="333">
        <f t="shared" si="200"/>
        <v>0</v>
      </c>
      <c r="AU392" s="333">
        <f t="shared" si="198"/>
        <v>0</v>
      </c>
      <c r="AV392" s="532" t="str">
        <f>IF(BJ392=0,"",NN!BJ392)</f>
        <v/>
      </c>
      <c r="AW392" s="460" t="str">
        <f>IF('UPR BILANS N'!W390="","",'UPR BILANS N'!W390)</f>
        <v/>
      </c>
      <c r="AX392" s="533" t="str">
        <f t="shared" si="211"/>
        <v/>
      </c>
      <c r="AY392" s="533"/>
      <c r="AZ392" s="533"/>
      <c r="BA392" s="533"/>
      <c r="BB392" s="533"/>
      <c r="BC392" s="533"/>
      <c r="BD392" s="533"/>
      <c r="BE392" s="533"/>
      <c r="BF392" s="533"/>
      <c r="BG392" s="533"/>
      <c r="BH392" s="533"/>
      <c r="BI392" s="533"/>
      <c r="BJ392" s="414">
        <f>IFERROR(IF(AND(BL392=1,BM392=1,SUMIF($C392:$C$525,$C392,$AH392:$AH$525)=$BN392),$BN392,IF($BO392&gt;0,$BO392,IF(AND(B392=B393,C392=C393,D392=D393,J392=J393),AH392+AH393,IF(AND(COUNTIF($C$13:$C391,$C392)&gt;=1,COUNTIF($D$13:$D391,$D392)&gt;=1),0,IF(AND(SUMIF($B392:$B$525,$B392,$AH392:$AH$525)&gt;$AH392,SUMIF($C392:$C$525,$C392,$AH392:$AH$525)&gt;$AH392,SUMIF($D392:$D$525,$D392,$AH392:$AH$525)&gt;$AH392),SUMIF($C392:$C$525,$C392,$BN392:$BN$525),0))))),0)</f>
        <v>0</v>
      </c>
      <c r="BK392" s="534"/>
      <c r="BL392" s="535">
        <f>COUNTIFS('ZASOBY N'!$B389:$B$525,'ZASOBY N'!$B389,'ZASOBY N'!$C389:'ZASOBY N'!$C$525,'ZASOBY N'!$C389,'ZASOBY N'!$D389:'ZASOBY N'!$D$525,'ZASOBY N'!$D389,'ZASOBY N'!$H389:'ZASOBY N'!$H$525,'ZASOBY N'!$H389 )</f>
        <v>0</v>
      </c>
      <c r="BM392" s="536">
        <f>COUNTIFS('ZASOBY N'!$B$10:$B389,'ZASOBY N'!$B389,'ZASOBY N'!$C$10:'ZASOBY N'!$C389,'ZASOBY N'!$C389,'ZASOBY N'!$D$10:'ZASOBY N'!$D389,'ZASOBY N'!$D389,'ZASOBY N'!$H$10:'ZASOBY N'!$H389,'ZASOBY N'!$H389 )</f>
        <v>0</v>
      </c>
      <c r="BN392" s="537">
        <f t="shared" si="212"/>
        <v>0</v>
      </c>
      <c r="BO392" s="538">
        <f t="shared" si="213"/>
        <v>0</v>
      </c>
      <c r="BP392" s="533"/>
      <c r="BQ392" s="533"/>
      <c r="BR392" s="533"/>
      <c r="BS392" s="533"/>
      <c r="BT392" s="533"/>
      <c r="BU392" s="533"/>
      <c r="BV392" s="533"/>
      <c r="BW392" s="539" t="str">
        <f t="shared" si="214"/>
        <v/>
      </c>
      <c r="BX392" s="439" t="str">
        <f>IF(E392=0,"",NN!E392)</f>
        <v/>
      </c>
      <c r="BY392" s="396" t="str">
        <f>IF(A392="","",NN!A392)</f>
        <v/>
      </c>
      <c r="BZ392" s="428" t="str">
        <f>IF(OR(E392=LEGENDA!$D$30,E392=LEGENDA!$D$31,E392=LEGENDA!$D$32,E392=LEGENDA!$D$33,E392=LEGENDA!$D$34,E392=LEGENDA!$D$35,E392=LEGENDA!$D$36,E392=LEGENDA!$D$37),AV392,"")</f>
        <v/>
      </c>
      <c r="CA392" s="428" t="str">
        <f>IF(OR(E392=LEGENDA!$D$30,E392=LEGENDA!$D$31,E392=LEGENDA!$D$32,E392=LEGENDA!$D$33,E392=LEGENDA!$D$34,E392=LEGENDA!$D$35,E392=LEGENDA!$D$36,E392=LEGENDA!$D$37),AG392,"")</f>
        <v/>
      </c>
      <c r="CB392" s="397" t="str">
        <f t="shared" si="215"/>
        <v/>
      </c>
      <c r="CC392" s="397" t="str">
        <f t="shared" si="216"/>
        <v/>
      </c>
      <c r="CD392" s="397" t="str">
        <f t="shared" si="217"/>
        <v/>
      </c>
      <c r="CE392" s="397" t="str">
        <f t="shared" si="218"/>
        <v/>
      </c>
      <c r="CF392" s="397" t="str">
        <f t="shared" si="219"/>
        <v/>
      </c>
      <c r="CG392" s="397" t="str">
        <f t="shared" si="220"/>
        <v/>
      </c>
      <c r="CH392" s="397" t="str">
        <f>IF(OR(E392=LEGENDA!$D$28,E392=LEGENDA!$D$29,E392=LEGENDA!$D$30,E392=LEGENDA!$D$31,E392=LEGENDA!$D$32,E392=LEGENDA!$D$33,E392=LEGENDA!$D$34,E392=LEGENDA!$D$35,E392=LEGENDA!$D$36,E392=LEGENDA!$D$39),1,"")</f>
        <v/>
      </c>
      <c r="CI392" s="397" t="str">
        <f t="shared" si="221"/>
        <v/>
      </c>
      <c r="CJ392" s="397" t="str">
        <f t="shared" si="222"/>
        <v/>
      </c>
    </row>
    <row r="393" spans="1:88" s="50" customFormat="1" ht="16.2" customHeight="1" thickBot="1" x14ac:dyDescent="0.3">
      <c r="A393" s="514" t="str">
        <f>IF('ZASOBY N'!A390="","",'ZASOBY N'!A390)</f>
        <v/>
      </c>
      <c r="B393" s="515" t="str">
        <f>IF('ZASOBY N'!B390="","",'ZASOBY N'!B390)</f>
        <v/>
      </c>
      <c r="C393" s="515" t="str">
        <f>IF('ZASOBY N'!C390="","",'ZASOBY N'!C390)</f>
        <v/>
      </c>
      <c r="D393" s="516" t="str">
        <f>IF('ZASOBY N'!D390="","",'ZASOBY N'!D390)</f>
        <v/>
      </c>
      <c r="E393" s="404"/>
      <c r="F393" s="517"/>
      <c r="G393" s="518"/>
      <c r="H393" s="301"/>
      <c r="I393" s="301"/>
      <c r="J393" s="147" t="str">
        <f>IF('ZASOBY N'!$F390="","",'ZASOBY N'!$F390)</f>
        <v/>
      </c>
      <c r="K393" s="519"/>
      <c r="L393" s="520" t="str">
        <f t="shared" si="201"/>
        <v/>
      </c>
      <c r="M393" s="521"/>
      <c r="N393" s="521"/>
      <c r="O393" s="140" t="str">
        <f>IF(L393="","",IF(OR(E393=LEGENDA!$D$28,E393=LEGENDA!$D$29,E393=LEGENDA!$D$31,E393=LEGENDA!$D$38),0.15,0))</f>
        <v/>
      </c>
      <c r="P393" s="140" t="str">
        <f>IF(L393="","",IF(AND(E393=LEGENDA!$D$39,H393=""),"BRAK kol.7",IF(AND(F393=LEGENDA!$A$105,H393=""),"BRAK kol.7",IF(AND(F393=LEGENDA!$A$106,H393=""),"BRAK kol.7",IF(AND(F393=LEGENDA!$A$107,H393=""),"BRAK kol.7",IF(AND(F393=LEGENDA!$A$108,H393=""),"BRAK kol.7",IF(AND(F393=LEGENDA!$A$109,H393=""),"BRAK kol.7",L393*O393)))))))</f>
        <v/>
      </c>
      <c r="Q393" s="141" t="str">
        <f t="shared" si="191"/>
        <v/>
      </c>
      <c r="R393" s="142" t="str">
        <f t="shared" si="202"/>
        <v/>
      </c>
      <c r="S393" s="522" t="str">
        <f t="shared" si="203"/>
        <v/>
      </c>
      <c r="T393" s="431" t="str">
        <f t="shared" si="192"/>
        <v/>
      </c>
      <c r="U393" s="523"/>
      <c r="V393" s="431" t="str">
        <f t="shared" si="204"/>
        <v/>
      </c>
      <c r="W393" s="524"/>
      <c r="X393" s="302" t="str">
        <f>IF(U393="","",IF(AND(V393="",W393=""),"",IF(AND(E393=LEGENDA!$D$39,H393=""),"BRAK kol.7",IF(AND(F393=LEGENDA!$A$105,H393="",E393=LEGENDA!$D$35),V393*W393,IF(AND(F393=LEGENDA!$A$105,H393="",E393=LEGENDA!$D$36),V393*W393,IF(AND(F393=LEGENDA!$A$105,H393=""),"BRAK kol.7",IF(AND(F393=LEGENDA!$A$106,H393=""),"BRAK kol.7",IF(AND(F393=LEGENDA!$A$107,H393=""),"BRAK kol.7",IF(AND(F393=LEGENDA!$A$108,H393=""),"BRAK kol.7",IF(AND(F393=LEGENDA!$A$109,H393=""),"BRAK kol.7",IF(AND(U393&gt;0,W393=""),"Brakkol21",IF(OR(T393="Błąd kol. 7",T393="Błąd kol.8"),T393,IF(AND(H393="",I393=""),"BRAKkol7-8",V393*W393)))))))))))))</f>
        <v/>
      </c>
      <c r="Y393" s="523"/>
      <c r="Z393" s="431" t="str">
        <f t="shared" si="205"/>
        <v/>
      </c>
      <c r="AA393" s="524"/>
      <c r="AB393" s="525" t="str">
        <f>IF(OR(Y393="",Z393="",AA393=""),"",IF(AND(E393=LEGENDA!$D$39,H393=""),"BRAK kol.7",IF(AND(F393=LEGENDA!$A$105,H393=""),"BRAK kol.7",IF(AND(F393=LEGENDA!$A$106,H393=""),"BRAK kol.7",IF(AND(F393=LEGENDA!$A$107,H393=""),"BRAK kol.7",IF(AND(F393=LEGENDA!$A$108,H393=""),"BRAK kol.7",IF(AND(F393=LEGENDA!$A$109,H393=""),"BRAK kol.7",Z393*AA393)))))))</f>
        <v/>
      </c>
      <c r="AC393" s="302" t="str">
        <f t="shared" si="193"/>
        <v/>
      </c>
      <c r="AD393" s="143" t="str">
        <f>IFERROR(IF(OR(J393="",AC393=""),"",IF(AND(E393=LEGENDA!$D$39,H393="",I393=""),"BRAK kol.7",AC393*$J393)),"BRAK kol.7")</f>
        <v/>
      </c>
      <c r="AE393" s="527" t="str">
        <f t="shared" si="206"/>
        <v/>
      </c>
      <c r="AF393" s="526" t="str">
        <f t="shared" si="207"/>
        <v/>
      </c>
      <c r="AG393" s="526" t="str">
        <f t="shared" si="208"/>
        <v/>
      </c>
      <c r="AH393" s="526" t="str">
        <f t="shared" si="194"/>
        <v/>
      </c>
      <c r="AI393" s="528"/>
      <c r="AJ393" s="529"/>
      <c r="AK393" s="286" t="str">
        <f t="shared" si="195"/>
        <v/>
      </c>
      <c r="AL393" s="287" t="str">
        <f t="shared" si="209"/>
        <v/>
      </c>
      <c r="AM393" s="287" t="str">
        <f t="shared" si="210"/>
        <v/>
      </c>
      <c r="AN393" s="530" t="str">
        <f>IF('ZASOBY N'!BD390="","",'ZASOBY N'!BD390)</f>
        <v/>
      </c>
      <c r="AO393" s="531"/>
      <c r="AP393" s="333">
        <f t="shared" si="196"/>
        <v>0</v>
      </c>
      <c r="AQ393" s="333">
        <f t="shared" si="199"/>
        <v>0</v>
      </c>
      <c r="AR393" s="333">
        <f t="shared" si="199"/>
        <v>0</v>
      </c>
      <c r="AS393" s="333">
        <f t="shared" si="197"/>
        <v>0</v>
      </c>
      <c r="AT393" s="333">
        <f t="shared" si="200"/>
        <v>0</v>
      </c>
      <c r="AU393" s="333">
        <f t="shared" si="198"/>
        <v>0</v>
      </c>
      <c r="AV393" s="532" t="str">
        <f>IF(BJ393=0,"",NN!BJ393)</f>
        <v/>
      </c>
      <c r="AW393" s="460" t="str">
        <f>IF('UPR BILANS N'!W391="","",'UPR BILANS N'!W391)</f>
        <v/>
      </c>
      <c r="AX393" s="533" t="str">
        <f t="shared" si="211"/>
        <v/>
      </c>
      <c r="AY393" s="533"/>
      <c r="AZ393" s="533"/>
      <c r="BA393" s="533"/>
      <c r="BB393" s="533"/>
      <c r="BC393" s="533"/>
      <c r="BD393" s="533"/>
      <c r="BE393" s="533"/>
      <c r="BF393" s="533"/>
      <c r="BG393" s="533"/>
      <c r="BH393" s="533"/>
      <c r="BI393" s="533"/>
      <c r="BJ393" s="414">
        <f>IFERROR(IF(AND(BL393=1,BM393=1,SUMIF($C393:$C$525,$C393,$AH393:$AH$525)=$BN393),$BN393,IF($BO393&gt;0,$BO393,IF(AND(B393=B394,C393=C394,D393=D394,J393=J394),AH393+AH394,IF(AND(COUNTIF($C$13:$C392,$C393)&gt;=1,COUNTIF($D$13:$D392,$D393)&gt;=1),0,IF(AND(SUMIF($B393:$B$525,$B393,$AH393:$AH$525)&gt;$AH393,SUMIF($C393:$C$525,$C393,$AH393:$AH$525)&gt;$AH393,SUMIF($D393:$D$525,$D393,$AH393:$AH$525)&gt;$AH393),SUMIF($C393:$C$525,$C393,$BN393:$BN$525),0))))),0)</f>
        <v>0</v>
      </c>
      <c r="BK393" s="534"/>
      <c r="BL393" s="535">
        <f>COUNTIFS('ZASOBY N'!$B390:$B$525,'ZASOBY N'!$B390,'ZASOBY N'!$C390:'ZASOBY N'!$C$525,'ZASOBY N'!$C390,'ZASOBY N'!$D390:'ZASOBY N'!$D$525,'ZASOBY N'!$D390,'ZASOBY N'!$H390:'ZASOBY N'!$H$525,'ZASOBY N'!$H390 )</f>
        <v>0</v>
      </c>
      <c r="BM393" s="536">
        <f>COUNTIFS('ZASOBY N'!$B$10:$B390,'ZASOBY N'!$B390,'ZASOBY N'!$C$10:'ZASOBY N'!$C390,'ZASOBY N'!$C390,'ZASOBY N'!$D$10:'ZASOBY N'!$D390,'ZASOBY N'!$D390,'ZASOBY N'!$H$10:'ZASOBY N'!$H390,'ZASOBY N'!$H390 )</f>
        <v>0</v>
      </c>
      <c r="BN393" s="537">
        <f t="shared" si="212"/>
        <v>0</v>
      </c>
      <c r="BO393" s="538">
        <f t="shared" si="213"/>
        <v>0</v>
      </c>
      <c r="BP393" s="533"/>
      <c r="BQ393" s="533"/>
      <c r="BR393" s="533"/>
      <c r="BS393" s="533"/>
      <c r="BT393" s="533"/>
      <c r="BU393" s="533"/>
      <c r="BV393" s="533"/>
      <c r="BW393" s="539" t="str">
        <f t="shared" si="214"/>
        <v/>
      </c>
      <c r="BX393" s="439" t="str">
        <f>IF(E393=0,"",NN!E393)</f>
        <v/>
      </c>
      <c r="BY393" s="396" t="str">
        <f>IF(A393="","",NN!A393)</f>
        <v/>
      </c>
      <c r="BZ393" s="428" t="str">
        <f>IF(OR(E393=LEGENDA!$D$30,E393=LEGENDA!$D$31,E393=LEGENDA!$D$32,E393=LEGENDA!$D$33,E393=LEGENDA!$D$34,E393=LEGENDA!$D$35,E393=LEGENDA!$D$36,E393=LEGENDA!$D$37),AV393,"")</f>
        <v/>
      </c>
      <c r="CA393" s="428" t="str">
        <f>IF(OR(E393=LEGENDA!$D$30,E393=LEGENDA!$D$31,E393=LEGENDA!$D$32,E393=LEGENDA!$D$33,E393=LEGENDA!$D$34,E393=LEGENDA!$D$35,E393=LEGENDA!$D$36,E393=LEGENDA!$D$37),AG393,"")</f>
        <v/>
      </c>
      <c r="CB393" s="397" t="str">
        <f t="shared" si="215"/>
        <v/>
      </c>
      <c r="CC393" s="397" t="str">
        <f t="shared" si="216"/>
        <v/>
      </c>
      <c r="CD393" s="397" t="str">
        <f t="shared" si="217"/>
        <v/>
      </c>
      <c r="CE393" s="397" t="str">
        <f t="shared" si="218"/>
        <v/>
      </c>
      <c r="CF393" s="397" t="str">
        <f t="shared" si="219"/>
        <v/>
      </c>
      <c r="CG393" s="397" t="str">
        <f t="shared" si="220"/>
        <v/>
      </c>
      <c r="CH393" s="397" t="str">
        <f>IF(OR(E393=LEGENDA!$D$28,E393=LEGENDA!$D$29,E393=LEGENDA!$D$30,E393=LEGENDA!$D$31,E393=LEGENDA!$D$32,E393=LEGENDA!$D$33,E393=LEGENDA!$D$34,E393=LEGENDA!$D$35,E393=LEGENDA!$D$36,E393=LEGENDA!$D$39),1,"")</f>
        <v/>
      </c>
      <c r="CI393" s="397" t="str">
        <f t="shared" si="221"/>
        <v/>
      </c>
      <c r="CJ393" s="397" t="str">
        <f t="shared" si="222"/>
        <v/>
      </c>
    </row>
    <row r="394" spans="1:88" s="50" customFormat="1" ht="16.2" customHeight="1" thickBot="1" x14ac:dyDescent="0.3">
      <c r="A394" s="514" t="str">
        <f>IF('ZASOBY N'!A391="","",'ZASOBY N'!A391)</f>
        <v/>
      </c>
      <c r="B394" s="515" t="str">
        <f>IF('ZASOBY N'!B391="","",'ZASOBY N'!B391)</f>
        <v/>
      </c>
      <c r="C394" s="515" t="str">
        <f>IF('ZASOBY N'!C391="","",'ZASOBY N'!C391)</f>
        <v/>
      </c>
      <c r="D394" s="516" t="str">
        <f>IF('ZASOBY N'!D391="","",'ZASOBY N'!D391)</f>
        <v/>
      </c>
      <c r="E394" s="404"/>
      <c r="F394" s="517"/>
      <c r="G394" s="518"/>
      <c r="H394" s="301"/>
      <c r="I394" s="301"/>
      <c r="J394" s="147" t="str">
        <f>IF('ZASOBY N'!$F391="","",'ZASOBY N'!$F391)</f>
        <v/>
      </c>
      <c r="K394" s="519"/>
      <c r="L394" s="520" t="str">
        <f t="shared" si="201"/>
        <v/>
      </c>
      <c r="M394" s="521"/>
      <c r="N394" s="521"/>
      <c r="O394" s="140" t="str">
        <f>IF(L394="","",IF(OR(E394=LEGENDA!$D$28,E394=LEGENDA!$D$29,E394=LEGENDA!$D$31,E394=LEGENDA!$D$38),0.15,0))</f>
        <v/>
      </c>
      <c r="P394" s="140" t="str">
        <f>IF(L394="","",IF(AND(E394=LEGENDA!$D$39,H394=""),"BRAK kol.7",IF(AND(F394=LEGENDA!$A$105,H394=""),"BRAK kol.7",IF(AND(F394=LEGENDA!$A$106,H394=""),"BRAK kol.7",IF(AND(F394=LEGENDA!$A$107,H394=""),"BRAK kol.7",IF(AND(F394=LEGENDA!$A$108,H394=""),"BRAK kol.7",IF(AND(F394=LEGENDA!$A$109,H394=""),"BRAK kol.7",L394*O394)))))))</f>
        <v/>
      </c>
      <c r="Q394" s="141" t="str">
        <f t="shared" si="191"/>
        <v/>
      </c>
      <c r="R394" s="142" t="str">
        <f t="shared" si="202"/>
        <v/>
      </c>
      <c r="S394" s="522" t="str">
        <f t="shared" si="203"/>
        <v/>
      </c>
      <c r="T394" s="431" t="str">
        <f t="shared" si="192"/>
        <v/>
      </c>
      <c r="U394" s="523"/>
      <c r="V394" s="431" t="str">
        <f t="shared" si="204"/>
        <v/>
      </c>
      <c r="W394" s="524"/>
      <c r="X394" s="302" t="str">
        <f>IF(U394="","",IF(AND(V394="",W394=""),"",IF(AND(E394=LEGENDA!$D$39,H394=""),"BRAK kol.7",IF(AND(F394=LEGENDA!$A$105,H394="",E394=LEGENDA!$D$35),V394*W394,IF(AND(F394=LEGENDA!$A$105,H394="",E394=LEGENDA!$D$36),V394*W394,IF(AND(F394=LEGENDA!$A$105,H394=""),"BRAK kol.7",IF(AND(F394=LEGENDA!$A$106,H394=""),"BRAK kol.7",IF(AND(F394=LEGENDA!$A$107,H394=""),"BRAK kol.7",IF(AND(F394=LEGENDA!$A$108,H394=""),"BRAK kol.7",IF(AND(F394=LEGENDA!$A$109,H394=""),"BRAK kol.7",IF(AND(U394&gt;0,W394=""),"Brakkol21",IF(OR(T394="Błąd kol. 7",T394="Błąd kol.8"),T394,IF(AND(H394="",I394=""),"BRAKkol7-8",V394*W394)))))))))))))</f>
        <v/>
      </c>
      <c r="Y394" s="523"/>
      <c r="Z394" s="431" t="str">
        <f t="shared" si="205"/>
        <v/>
      </c>
      <c r="AA394" s="524"/>
      <c r="AB394" s="525" t="str">
        <f>IF(OR(Y394="",Z394="",AA394=""),"",IF(AND(E394=LEGENDA!$D$39,H394=""),"BRAK kol.7",IF(AND(F394=LEGENDA!$A$105,H394=""),"BRAK kol.7",IF(AND(F394=LEGENDA!$A$106,H394=""),"BRAK kol.7",IF(AND(F394=LEGENDA!$A$107,H394=""),"BRAK kol.7",IF(AND(F394=LEGENDA!$A$108,H394=""),"BRAK kol.7",IF(AND(F394=LEGENDA!$A$109,H394=""),"BRAK kol.7",Z394*AA394)))))))</f>
        <v/>
      </c>
      <c r="AC394" s="302" t="str">
        <f t="shared" si="193"/>
        <v/>
      </c>
      <c r="AD394" s="143" t="str">
        <f>IFERROR(IF(OR(J394="",AC394=""),"",IF(AND(E394=LEGENDA!$D$39,H394="",I394=""),"BRAK kol.7",AC394*$J394)),"BRAK kol.7")</f>
        <v/>
      </c>
      <c r="AE394" s="527" t="str">
        <f t="shared" si="206"/>
        <v/>
      </c>
      <c r="AF394" s="526" t="str">
        <f t="shared" si="207"/>
        <v/>
      </c>
      <c r="AG394" s="526" t="str">
        <f t="shared" si="208"/>
        <v/>
      </c>
      <c r="AH394" s="526" t="str">
        <f t="shared" si="194"/>
        <v/>
      </c>
      <c r="AI394" s="528"/>
      <c r="AJ394" s="529"/>
      <c r="AK394" s="286" t="str">
        <f t="shared" si="195"/>
        <v/>
      </c>
      <c r="AL394" s="287" t="str">
        <f t="shared" si="209"/>
        <v/>
      </c>
      <c r="AM394" s="287" t="str">
        <f t="shared" si="210"/>
        <v/>
      </c>
      <c r="AN394" s="530" t="str">
        <f>IF('ZASOBY N'!BD391="","",'ZASOBY N'!BD391)</f>
        <v/>
      </c>
      <c r="AO394" s="531"/>
      <c r="AP394" s="333">
        <f t="shared" si="196"/>
        <v>0</v>
      </c>
      <c r="AQ394" s="333">
        <f t="shared" si="199"/>
        <v>0</v>
      </c>
      <c r="AR394" s="333">
        <f t="shared" si="199"/>
        <v>0</v>
      </c>
      <c r="AS394" s="333">
        <f t="shared" si="197"/>
        <v>0</v>
      </c>
      <c r="AT394" s="333">
        <f t="shared" si="200"/>
        <v>0</v>
      </c>
      <c r="AU394" s="333">
        <f t="shared" si="198"/>
        <v>0</v>
      </c>
      <c r="AV394" s="532" t="str">
        <f>IF(BJ394=0,"",NN!BJ394)</f>
        <v/>
      </c>
      <c r="AW394" s="460" t="str">
        <f>IF('UPR BILANS N'!W392="","",'UPR BILANS N'!W392)</f>
        <v/>
      </c>
      <c r="AX394" s="533" t="str">
        <f t="shared" si="211"/>
        <v/>
      </c>
      <c r="AY394" s="533"/>
      <c r="AZ394" s="533"/>
      <c r="BA394" s="533"/>
      <c r="BB394" s="533"/>
      <c r="BC394" s="533"/>
      <c r="BD394" s="533"/>
      <c r="BE394" s="533"/>
      <c r="BF394" s="533"/>
      <c r="BG394" s="533"/>
      <c r="BH394" s="533"/>
      <c r="BI394" s="533"/>
      <c r="BJ394" s="414">
        <f>IFERROR(IF(AND(BL394=1,BM394=1,SUMIF($C394:$C$525,$C394,$AH394:$AH$525)=$BN394),$BN394,IF($BO394&gt;0,$BO394,IF(AND(B394=B395,C394=C395,D394=D395,J394=J395),AH394+AH395,IF(AND(COUNTIF($C$13:$C393,$C394)&gt;=1,COUNTIF($D$13:$D393,$D394)&gt;=1),0,IF(AND(SUMIF($B394:$B$525,$B394,$AH394:$AH$525)&gt;$AH394,SUMIF($C394:$C$525,$C394,$AH394:$AH$525)&gt;$AH394,SUMIF($D394:$D$525,$D394,$AH394:$AH$525)&gt;$AH394),SUMIF($C394:$C$525,$C394,$BN394:$BN$525),0))))),0)</f>
        <v>0</v>
      </c>
      <c r="BK394" s="534"/>
      <c r="BL394" s="535">
        <f>COUNTIFS('ZASOBY N'!$B391:$B$525,'ZASOBY N'!$B391,'ZASOBY N'!$C391:'ZASOBY N'!$C$525,'ZASOBY N'!$C391,'ZASOBY N'!$D391:'ZASOBY N'!$D$525,'ZASOBY N'!$D391,'ZASOBY N'!$H391:'ZASOBY N'!$H$525,'ZASOBY N'!$H391 )</f>
        <v>0</v>
      </c>
      <c r="BM394" s="536">
        <f>COUNTIFS('ZASOBY N'!$B$10:$B391,'ZASOBY N'!$B391,'ZASOBY N'!$C$10:'ZASOBY N'!$C391,'ZASOBY N'!$C391,'ZASOBY N'!$D$10:'ZASOBY N'!$D391,'ZASOBY N'!$D391,'ZASOBY N'!$H$10:'ZASOBY N'!$H391,'ZASOBY N'!$H391 )</f>
        <v>0</v>
      </c>
      <c r="BN394" s="537">
        <f t="shared" si="212"/>
        <v>0</v>
      </c>
      <c r="BO394" s="538">
        <f t="shared" si="213"/>
        <v>0</v>
      </c>
      <c r="BP394" s="533"/>
      <c r="BQ394" s="533"/>
      <c r="BR394" s="533"/>
      <c r="BS394" s="533"/>
      <c r="BT394" s="533"/>
      <c r="BU394" s="533"/>
      <c r="BV394" s="533"/>
      <c r="BW394" s="539" t="str">
        <f t="shared" si="214"/>
        <v/>
      </c>
      <c r="BX394" s="439" t="str">
        <f>IF(E394=0,"",NN!E394)</f>
        <v/>
      </c>
      <c r="BY394" s="396" t="str">
        <f>IF(A394="","",NN!A394)</f>
        <v/>
      </c>
      <c r="BZ394" s="428" t="str">
        <f>IF(OR(E394=LEGENDA!$D$30,E394=LEGENDA!$D$31,E394=LEGENDA!$D$32,E394=LEGENDA!$D$33,E394=LEGENDA!$D$34,E394=LEGENDA!$D$35,E394=LEGENDA!$D$36,E394=LEGENDA!$D$37),AV394,"")</f>
        <v/>
      </c>
      <c r="CA394" s="428" t="str">
        <f>IF(OR(E394=LEGENDA!$D$30,E394=LEGENDA!$D$31,E394=LEGENDA!$D$32,E394=LEGENDA!$D$33,E394=LEGENDA!$D$34,E394=LEGENDA!$D$35,E394=LEGENDA!$D$36,E394=LEGENDA!$D$37),AG394,"")</f>
        <v/>
      </c>
      <c r="CB394" s="397" t="str">
        <f t="shared" si="215"/>
        <v/>
      </c>
      <c r="CC394" s="397" t="str">
        <f t="shared" si="216"/>
        <v/>
      </c>
      <c r="CD394" s="397" t="str">
        <f t="shared" si="217"/>
        <v/>
      </c>
      <c r="CE394" s="397" t="str">
        <f t="shared" si="218"/>
        <v/>
      </c>
      <c r="CF394" s="397" t="str">
        <f t="shared" si="219"/>
        <v/>
      </c>
      <c r="CG394" s="397" t="str">
        <f t="shared" si="220"/>
        <v/>
      </c>
      <c r="CH394" s="397" t="str">
        <f>IF(OR(E394=LEGENDA!$D$28,E394=LEGENDA!$D$29,E394=LEGENDA!$D$30,E394=LEGENDA!$D$31,E394=LEGENDA!$D$32,E394=LEGENDA!$D$33,E394=LEGENDA!$D$34,E394=LEGENDA!$D$35,E394=LEGENDA!$D$36,E394=LEGENDA!$D$39),1,"")</f>
        <v/>
      </c>
      <c r="CI394" s="397" t="str">
        <f t="shared" si="221"/>
        <v/>
      </c>
      <c r="CJ394" s="397" t="str">
        <f t="shared" si="222"/>
        <v/>
      </c>
    </row>
    <row r="395" spans="1:88" s="50" customFormat="1" ht="16.2" customHeight="1" thickBot="1" x14ac:dyDescent="0.3">
      <c r="A395" s="514" t="str">
        <f>IF('ZASOBY N'!A392="","",'ZASOBY N'!A392)</f>
        <v/>
      </c>
      <c r="B395" s="515" t="str">
        <f>IF('ZASOBY N'!B392="","",'ZASOBY N'!B392)</f>
        <v/>
      </c>
      <c r="C395" s="515" t="str">
        <f>IF('ZASOBY N'!C392="","",'ZASOBY N'!C392)</f>
        <v/>
      </c>
      <c r="D395" s="516" t="str">
        <f>IF('ZASOBY N'!D392="","",'ZASOBY N'!D392)</f>
        <v/>
      </c>
      <c r="E395" s="404"/>
      <c r="F395" s="517"/>
      <c r="G395" s="518"/>
      <c r="H395" s="301"/>
      <c r="I395" s="301"/>
      <c r="J395" s="147" t="str">
        <f>IF('ZASOBY N'!$F392="","",'ZASOBY N'!$F392)</f>
        <v/>
      </c>
      <c r="K395" s="519"/>
      <c r="L395" s="520" t="str">
        <f t="shared" si="201"/>
        <v/>
      </c>
      <c r="M395" s="521"/>
      <c r="N395" s="521"/>
      <c r="O395" s="140" t="str">
        <f>IF(L395="","",IF(OR(E395=LEGENDA!$D$28,E395=LEGENDA!$D$29,E395=LEGENDA!$D$31,E395=LEGENDA!$D$38),0.15,0))</f>
        <v/>
      </c>
      <c r="P395" s="140" t="str">
        <f>IF(L395="","",IF(AND(E395=LEGENDA!$D$39,H395=""),"BRAK kol.7",IF(AND(F395=LEGENDA!$A$105,H395=""),"BRAK kol.7",IF(AND(F395=LEGENDA!$A$106,H395=""),"BRAK kol.7",IF(AND(F395=LEGENDA!$A$107,H395=""),"BRAK kol.7",IF(AND(F395=LEGENDA!$A$108,H395=""),"BRAK kol.7",IF(AND(F395=LEGENDA!$A$109,H395=""),"BRAK kol.7",L395*O395)))))))</f>
        <v/>
      </c>
      <c r="Q395" s="141" t="str">
        <f t="shared" si="191"/>
        <v/>
      </c>
      <c r="R395" s="142" t="str">
        <f t="shared" si="202"/>
        <v/>
      </c>
      <c r="S395" s="522" t="str">
        <f t="shared" si="203"/>
        <v/>
      </c>
      <c r="T395" s="431" t="str">
        <f t="shared" si="192"/>
        <v/>
      </c>
      <c r="U395" s="523"/>
      <c r="V395" s="431" t="str">
        <f t="shared" si="204"/>
        <v/>
      </c>
      <c r="W395" s="524"/>
      <c r="X395" s="302" t="str">
        <f>IF(U395="","",IF(AND(V395="",W395=""),"",IF(AND(E395=LEGENDA!$D$39,H395=""),"BRAK kol.7",IF(AND(F395=LEGENDA!$A$105,H395="",E395=LEGENDA!$D$35),V395*W395,IF(AND(F395=LEGENDA!$A$105,H395="",E395=LEGENDA!$D$36),V395*W395,IF(AND(F395=LEGENDA!$A$105,H395=""),"BRAK kol.7",IF(AND(F395=LEGENDA!$A$106,H395=""),"BRAK kol.7",IF(AND(F395=LEGENDA!$A$107,H395=""),"BRAK kol.7",IF(AND(F395=LEGENDA!$A$108,H395=""),"BRAK kol.7",IF(AND(F395=LEGENDA!$A$109,H395=""),"BRAK kol.7",IF(AND(U395&gt;0,W395=""),"Brakkol21",IF(OR(T395="Błąd kol. 7",T395="Błąd kol.8"),T395,IF(AND(H395="",I395=""),"BRAKkol7-8",V395*W395)))))))))))))</f>
        <v/>
      </c>
      <c r="Y395" s="523"/>
      <c r="Z395" s="431" t="str">
        <f t="shared" si="205"/>
        <v/>
      </c>
      <c r="AA395" s="524"/>
      <c r="AB395" s="525" t="str">
        <f>IF(OR(Y395="",Z395="",AA395=""),"",IF(AND(E395=LEGENDA!$D$39,H395=""),"BRAK kol.7",IF(AND(F395=LEGENDA!$A$105,H395=""),"BRAK kol.7",IF(AND(F395=LEGENDA!$A$106,H395=""),"BRAK kol.7",IF(AND(F395=LEGENDA!$A$107,H395=""),"BRAK kol.7",IF(AND(F395=LEGENDA!$A$108,H395=""),"BRAK kol.7",IF(AND(F395=LEGENDA!$A$109,H395=""),"BRAK kol.7",Z395*AA395)))))))</f>
        <v/>
      </c>
      <c r="AC395" s="302" t="str">
        <f t="shared" si="193"/>
        <v/>
      </c>
      <c r="AD395" s="143" t="str">
        <f>IFERROR(IF(OR(J395="",AC395=""),"",IF(AND(E395=LEGENDA!$D$39,H395="",I395=""),"BRAK kol.7",AC395*$J395)),"BRAK kol.7")</f>
        <v/>
      </c>
      <c r="AE395" s="527" t="str">
        <f t="shared" si="206"/>
        <v/>
      </c>
      <c r="AF395" s="526" t="str">
        <f t="shared" si="207"/>
        <v/>
      </c>
      <c r="AG395" s="526" t="str">
        <f t="shared" si="208"/>
        <v/>
      </c>
      <c r="AH395" s="526" t="str">
        <f t="shared" si="194"/>
        <v/>
      </c>
      <c r="AI395" s="528"/>
      <c r="AJ395" s="529"/>
      <c r="AK395" s="286" t="str">
        <f t="shared" si="195"/>
        <v/>
      </c>
      <c r="AL395" s="287" t="str">
        <f t="shared" si="209"/>
        <v/>
      </c>
      <c r="AM395" s="287" t="str">
        <f t="shared" si="210"/>
        <v/>
      </c>
      <c r="AN395" s="530" t="str">
        <f>IF('ZASOBY N'!BD392="","",'ZASOBY N'!BD392)</f>
        <v/>
      </c>
      <c r="AO395" s="531"/>
      <c r="AP395" s="333">
        <f t="shared" si="196"/>
        <v>0</v>
      </c>
      <c r="AQ395" s="333">
        <f t="shared" si="199"/>
        <v>0</v>
      </c>
      <c r="AR395" s="333">
        <f t="shared" si="199"/>
        <v>0</v>
      </c>
      <c r="AS395" s="333">
        <f t="shared" si="197"/>
        <v>0</v>
      </c>
      <c r="AT395" s="333">
        <f t="shared" si="200"/>
        <v>0</v>
      </c>
      <c r="AU395" s="333">
        <f t="shared" si="198"/>
        <v>0</v>
      </c>
      <c r="AV395" s="532" t="str">
        <f>IF(BJ395=0,"",NN!BJ395)</f>
        <v/>
      </c>
      <c r="AW395" s="460" t="str">
        <f>IF('UPR BILANS N'!W393="","",'UPR BILANS N'!W393)</f>
        <v/>
      </c>
      <c r="AX395" s="533" t="str">
        <f t="shared" si="211"/>
        <v/>
      </c>
      <c r="AY395" s="533"/>
      <c r="AZ395" s="533"/>
      <c r="BA395" s="533"/>
      <c r="BB395" s="533"/>
      <c r="BC395" s="533"/>
      <c r="BD395" s="533"/>
      <c r="BE395" s="533"/>
      <c r="BF395" s="533"/>
      <c r="BG395" s="533"/>
      <c r="BH395" s="533"/>
      <c r="BI395" s="533"/>
      <c r="BJ395" s="414">
        <f>IFERROR(IF(AND(BL395=1,BM395=1,SUMIF($C395:$C$525,$C395,$AH395:$AH$525)=$BN395),$BN395,IF($BO395&gt;0,$BO395,IF(AND(B395=B396,C395=C396,D395=D396,J395=J396),AH395+AH396,IF(AND(COUNTIF($C$13:$C394,$C395)&gt;=1,COUNTIF($D$13:$D394,$D395)&gt;=1),0,IF(AND(SUMIF($B395:$B$525,$B395,$AH395:$AH$525)&gt;$AH395,SUMIF($C395:$C$525,$C395,$AH395:$AH$525)&gt;$AH395,SUMIF($D395:$D$525,$D395,$AH395:$AH$525)&gt;$AH395),SUMIF($C395:$C$525,$C395,$BN395:$BN$525),0))))),0)</f>
        <v>0</v>
      </c>
      <c r="BK395" s="534"/>
      <c r="BL395" s="535">
        <f>COUNTIFS('ZASOBY N'!$B392:$B$525,'ZASOBY N'!$B392,'ZASOBY N'!$C392:'ZASOBY N'!$C$525,'ZASOBY N'!$C392,'ZASOBY N'!$D392:'ZASOBY N'!$D$525,'ZASOBY N'!$D392,'ZASOBY N'!$H392:'ZASOBY N'!$H$525,'ZASOBY N'!$H392 )</f>
        <v>0</v>
      </c>
      <c r="BM395" s="536">
        <f>COUNTIFS('ZASOBY N'!$B$10:$B392,'ZASOBY N'!$B392,'ZASOBY N'!$C$10:'ZASOBY N'!$C392,'ZASOBY N'!$C392,'ZASOBY N'!$D$10:'ZASOBY N'!$D392,'ZASOBY N'!$D392,'ZASOBY N'!$H$10:'ZASOBY N'!$H392,'ZASOBY N'!$H392 )</f>
        <v>0</v>
      </c>
      <c r="BN395" s="537">
        <f t="shared" si="212"/>
        <v>0</v>
      </c>
      <c r="BO395" s="538">
        <f t="shared" si="213"/>
        <v>0</v>
      </c>
      <c r="BP395" s="533"/>
      <c r="BQ395" s="533"/>
      <c r="BR395" s="533"/>
      <c r="BS395" s="533"/>
      <c r="BT395" s="533"/>
      <c r="BU395" s="533"/>
      <c r="BV395" s="533"/>
      <c r="BW395" s="539" t="str">
        <f t="shared" si="214"/>
        <v/>
      </c>
      <c r="BX395" s="439" t="str">
        <f>IF(E395=0,"",NN!E395)</f>
        <v/>
      </c>
      <c r="BY395" s="396" t="str">
        <f>IF(A395="","",NN!A395)</f>
        <v/>
      </c>
      <c r="BZ395" s="428" t="str">
        <f>IF(OR(E395=LEGENDA!$D$30,E395=LEGENDA!$D$31,E395=LEGENDA!$D$32,E395=LEGENDA!$D$33,E395=LEGENDA!$D$34,E395=LEGENDA!$D$35,E395=LEGENDA!$D$36,E395=LEGENDA!$D$37),AV395,"")</f>
        <v/>
      </c>
      <c r="CA395" s="428" t="str">
        <f>IF(OR(E395=LEGENDA!$D$30,E395=LEGENDA!$D$31,E395=LEGENDA!$D$32,E395=LEGENDA!$D$33,E395=LEGENDA!$D$34,E395=LEGENDA!$D$35,E395=LEGENDA!$D$36,E395=LEGENDA!$D$37),AG395,"")</f>
        <v/>
      </c>
      <c r="CB395" s="397" t="str">
        <f t="shared" si="215"/>
        <v/>
      </c>
      <c r="CC395" s="397" t="str">
        <f t="shared" si="216"/>
        <v/>
      </c>
      <c r="CD395" s="397" t="str">
        <f t="shared" si="217"/>
        <v/>
      </c>
      <c r="CE395" s="397" t="str">
        <f t="shared" si="218"/>
        <v/>
      </c>
      <c r="CF395" s="397" t="str">
        <f t="shared" si="219"/>
        <v/>
      </c>
      <c r="CG395" s="397" t="str">
        <f t="shared" si="220"/>
        <v/>
      </c>
      <c r="CH395" s="397" t="str">
        <f>IF(OR(E395=LEGENDA!$D$28,E395=LEGENDA!$D$29,E395=LEGENDA!$D$30,E395=LEGENDA!$D$31,E395=LEGENDA!$D$32,E395=LEGENDA!$D$33,E395=LEGENDA!$D$34,E395=LEGENDA!$D$35,E395=LEGENDA!$D$36,E395=LEGENDA!$D$39),1,"")</f>
        <v/>
      </c>
      <c r="CI395" s="397" t="str">
        <f t="shared" si="221"/>
        <v/>
      </c>
      <c r="CJ395" s="397" t="str">
        <f t="shared" si="222"/>
        <v/>
      </c>
    </row>
    <row r="396" spans="1:88" s="50" customFormat="1" ht="16.2" customHeight="1" thickBot="1" x14ac:dyDescent="0.3">
      <c r="A396" s="514" t="str">
        <f>IF('ZASOBY N'!A393="","",'ZASOBY N'!A393)</f>
        <v/>
      </c>
      <c r="B396" s="515" t="str">
        <f>IF('ZASOBY N'!B393="","",'ZASOBY N'!B393)</f>
        <v/>
      </c>
      <c r="C396" s="515" t="str">
        <f>IF('ZASOBY N'!C393="","",'ZASOBY N'!C393)</f>
        <v/>
      </c>
      <c r="D396" s="516" t="str">
        <f>IF('ZASOBY N'!D393="","",'ZASOBY N'!D393)</f>
        <v/>
      </c>
      <c r="E396" s="404"/>
      <c r="F396" s="517"/>
      <c r="G396" s="518"/>
      <c r="H396" s="301"/>
      <c r="I396" s="301"/>
      <c r="J396" s="147" t="str">
        <f>IF('ZASOBY N'!$F393="","",'ZASOBY N'!$F393)</f>
        <v/>
      </c>
      <c r="K396" s="519"/>
      <c r="L396" s="520" t="str">
        <f t="shared" si="201"/>
        <v/>
      </c>
      <c r="M396" s="521"/>
      <c r="N396" s="521"/>
      <c r="O396" s="140" t="str">
        <f>IF(L396="","",IF(OR(E396=LEGENDA!$D$28,E396=LEGENDA!$D$29,E396=LEGENDA!$D$31,E396=LEGENDA!$D$38),0.15,0))</f>
        <v/>
      </c>
      <c r="P396" s="140" t="str">
        <f>IF(L396="","",IF(AND(E396=LEGENDA!$D$39,H396=""),"BRAK kol.7",IF(AND(F396=LEGENDA!$A$105,H396=""),"BRAK kol.7",IF(AND(F396=LEGENDA!$A$106,H396=""),"BRAK kol.7",IF(AND(F396=LEGENDA!$A$107,H396=""),"BRAK kol.7",IF(AND(F396=LEGENDA!$A$108,H396=""),"BRAK kol.7",IF(AND(F396=LEGENDA!$A$109,H396=""),"BRAK kol.7",L396*O396)))))))</f>
        <v/>
      </c>
      <c r="Q396" s="141" t="str">
        <f t="shared" si="191"/>
        <v/>
      </c>
      <c r="R396" s="142" t="str">
        <f t="shared" si="202"/>
        <v/>
      </c>
      <c r="S396" s="522" t="str">
        <f t="shared" si="203"/>
        <v/>
      </c>
      <c r="T396" s="431" t="str">
        <f t="shared" si="192"/>
        <v/>
      </c>
      <c r="U396" s="523"/>
      <c r="V396" s="431" t="str">
        <f t="shared" si="204"/>
        <v/>
      </c>
      <c r="W396" s="524"/>
      <c r="X396" s="302" t="str">
        <f>IF(U396="","",IF(AND(V396="",W396=""),"",IF(AND(E396=LEGENDA!$D$39,H396=""),"BRAK kol.7",IF(AND(F396=LEGENDA!$A$105,H396="",E396=LEGENDA!$D$35),V396*W396,IF(AND(F396=LEGENDA!$A$105,H396="",E396=LEGENDA!$D$36),V396*W396,IF(AND(F396=LEGENDA!$A$105,H396=""),"BRAK kol.7",IF(AND(F396=LEGENDA!$A$106,H396=""),"BRAK kol.7",IF(AND(F396=LEGENDA!$A$107,H396=""),"BRAK kol.7",IF(AND(F396=LEGENDA!$A$108,H396=""),"BRAK kol.7",IF(AND(F396=LEGENDA!$A$109,H396=""),"BRAK kol.7",IF(AND(U396&gt;0,W396=""),"Brakkol21",IF(OR(T396="Błąd kol. 7",T396="Błąd kol.8"),T396,IF(AND(H396="",I396=""),"BRAKkol7-8",V396*W396)))))))))))))</f>
        <v/>
      </c>
      <c r="Y396" s="523"/>
      <c r="Z396" s="431" t="str">
        <f t="shared" si="205"/>
        <v/>
      </c>
      <c r="AA396" s="524"/>
      <c r="AB396" s="525" t="str">
        <f>IF(OR(Y396="",Z396="",AA396=""),"",IF(AND(E396=LEGENDA!$D$39,H396=""),"BRAK kol.7",IF(AND(F396=LEGENDA!$A$105,H396=""),"BRAK kol.7",IF(AND(F396=LEGENDA!$A$106,H396=""),"BRAK kol.7",IF(AND(F396=LEGENDA!$A$107,H396=""),"BRAK kol.7",IF(AND(F396=LEGENDA!$A$108,H396=""),"BRAK kol.7",IF(AND(F396=LEGENDA!$A$109,H396=""),"BRAK kol.7",Z396*AA396)))))))</f>
        <v/>
      </c>
      <c r="AC396" s="302" t="str">
        <f t="shared" si="193"/>
        <v/>
      </c>
      <c r="AD396" s="143" t="str">
        <f>IFERROR(IF(OR(J396="",AC396=""),"",IF(AND(E396=LEGENDA!$D$39,H396="",I396=""),"BRAK kol.7",AC396*$J396)),"BRAK kol.7")</f>
        <v/>
      </c>
      <c r="AE396" s="527" t="str">
        <f t="shared" si="206"/>
        <v/>
      </c>
      <c r="AF396" s="526" t="str">
        <f t="shared" si="207"/>
        <v/>
      </c>
      <c r="AG396" s="526" t="str">
        <f t="shared" si="208"/>
        <v/>
      </c>
      <c r="AH396" s="526" t="str">
        <f t="shared" si="194"/>
        <v/>
      </c>
      <c r="AI396" s="528"/>
      <c r="AJ396" s="529"/>
      <c r="AK396" s="286" t="str">
        <f t="shared" si="195"/>
        <v/>
      </c>
      <c r="AL396" s="287" t="str">
        <f t="shared" si="209"/>
        <v/>
      </c>
      <c r="AM396" s="287" t="str">
        <f t="shared" si="210"/>
        <v/>
      </c>
      <c r="AN396" s="530" t="str">
        <f>IF('ZASOBY N'!BD393="","",'ZASOBY N'!BD393)</f>
        <v/>
      </c>
      <c r="AO396" s="531"/>
      <c r="AP396" s="333">
        <f t="shared" si="196"/>
        <v>0</v>
      </c>
      <c r="AQ396" s="333">
        <f t="shared" si="199"/>
        <v>0</v>
      </c>
      <c r="AR396" s="333">
        <f t="shared" si="199"/>
        <v>0</v>
      </c>
      <c r="AS396" s="333">
        <f t="shared" si="197"/>
        <v>0</v>
      </c>
      <c r="AT396" s="333">
        <f t="shared" si="200"/>
        <v>0</v>
      </c>
      <c r="AU396" s="333">
        <f t="shared" si="198"/>
        <v>0</v>
      </c>
      <c r="AV396" s="532" t="str">
        <f>IF(BJ396=0,"",NN!BJ396)</f>
        <v/>
      </c>
      <c r="AW396" s="460" t="str">
        <f>IF('UPR BILANS N'!W394="","",'UPR BILANS N'!W394)</f>
        <v/>
      </c>
      <c r="AX396" s="533" t="str">
        <f t="shared" si="211"/>
        <v/>
      </c>
      <c r="AY396" s="533"/>
      <c r="AZ396" s="533"/>
      <c r="BA396" s="533"/>
      <c r="BB396" s="533"/>
      <c r="BC396" s="533"/>
      <c r="BD396" s="533"/>
      <c r="BE396" s="533"/>
      <c r="BF396" s="533"/>
      <c r="BG396" s="533"/>
      <c r="BH396" s="533"/>
      <c r="BI396" s="533"/>
      <c r="BJ396" s="414">
        <f>IFERROR(IF(AND(BL396=1,BM396=1,SUMIF($C396:$C$525,$C396,$AH396:$AH$525)=$BN396),$BN396,IF($BO396&gt;0,$BO396,IF(AND(B396=B397,C396=C397,D396=D397,J396=J397),AH396+AH397,IF(AND(COUNTIF($C$13:$C395,$C396)&gt;=1,COUNTIF($D$13:$D395,$D396)&gt;=1),0,IF(AND(SUMIF($B396:$B$525,$B396,$AH396:$AH$525)&gt;$AH396,SUMIF($C396:$C$525,$C396,$AH396:$AH$525)&gt;$AH396,SUMIF($D396:$D$525,$D396,$AH396:$AH$525)&gt;$AH396),SUMIF($C396:$C$525,$C396,$BN396:$BN$525),0))))),0)</f>
        <v>0</v>
      </c>
      <c r="BK396" s="534"/>
      <c r="BL396" s="535">
        <f>COUNTIFS('ZASOBY N'!$B393:$B$525,'ZASOBY N'!$B393,'ZASOBY N'!$C393:'ZASOBY N'!$C$525,'ZASOBY N'!$C393,'ZASOBY N'!$D393:'ZASOBY N'!$D$525,'ZASOBY N'!$D393,'ZASOBY N'!$H393:'ZASOBY N'!$H$525,'ZASOBY N'!$H393 )</f>
        <v>0</v>
      </c>
      <c r="BM396" s="536">
        <f>COUNTIFS('ZASOBY N'!$B$10:$B393,'ZASOBY N'!$B393,'ZASOBY N'!$C$10:'ZASOBY N'!$C393,'ZASOBY N'!$C393,'ZASOBY N'!$D$10:'ZASOBY N'!$D393,'ZASOBY N'!$D393,'ZASOBY N'!$H$10:'ZASOBY N'!$H393,'ZASOBY N'!$H393 )</f>
        <v>0</v>
      </c>
      <c r="BN396" s="537">
        <f t="shared" si="212"/>
        <v>0</v>
      </c>
      <c r="BO396" s="538">
        <f t="shared" si="213"/>
        <v>0</v>
      </c>
      <c r="BP396" s="533"/>
      <c r="BQ396" s="533"/>
      <c r="BR396" s="533"/>
      <c r="BS396" s="533"/>
      <c r="BT396" s="533"/>
      <c r="BU396" s="533"/>
      <c r="BV396" s="533"/>
      <c r="BW396" s="539" t="str">
        <f t="shared" si="214"/>
        <v/>
      </c>
      <c r="BX396" s="439" t="str">
        <f>IF(E396=0,"",NN!E396)</f>
        <v/>
      </c>
      <c r="BY396" s="396" t="str">
        <f>IF(A396="","",NN!A396)</f>
        <v/>
      </c>
      <c r="BZ396" s="428" t="str">
        <f>IF(OR(E396=LEGENDA!$D$30,E396=LEGENDA!$D$31,E396=LEGENDA!$D$32,E396=LEGENDA!$D$33,E396=LEGENDA!$D$34,E396=LEGENDA!$D$35,E396=LEGENDA!$D$36,E396=LEGENDA!$D$37),AV396,"")</f>
        <v/>
      </c>
      <c r="CA396" s="428" t="str">
        <f>IF(OR(E396=LEGENDA!$D$30,E396=LEGENDA!$D$31,E396=LEGENDA!$D$32,E396=LEGENDA!$D$33,E396=LEGENDA!$D$34,E396=LEGENDA!$D$35,E396=LEGENDA!$D$36,E396=LEGENDA!$D$37),AG396,"")</f>
        <v/>
      </c>
      <c r="CB396" s="397" t="str">
        <f t="shared" si="215"/>
        <v/>
      </c>
      <c r="CC396" s="397" t="str">
        <f t="shared" si="216"/>
        <v/>
      </c>
      <c r="CD396" s="397" t="str">
        <f t="shared" si="217"/>
        <v/>
      </c>
      <c r="CE396" s="397" t="str">
        <f t="shared" si="218"/>
        <v/>
      </c>
      <c r="CF396" s="397" t="str">
        <f t="shared" si="219"/>
        <v/>
      </c>
      <c r="CG396" s="397" t="str">
        <f t="shared" si="220"/>
        <v/>
      </c>
      <c r="CH396" s="397" t="str">
        <f>IF(OR(E396=LEGENDA!$D$28,E396=LEGENDA!$D$29,E396=LEGENDA!$D$30,E396=LEGENDA!$D$31,E396=LEGENDA!$D$32,E396=LEGENDA!$D$33,E396=LEGENDA!$D$34,E396=LEGENDA!$D$35,E396=LEGENDA!$D$36,E396=LEGENDA!$D$39),1,"")</f>
        <v/>
      </c>
      <c r="CI396" s="397" t="str">
        <f t="shared" si="221"/>
        <v/>
      </c>
      <c r="CJ396" s="397" t="str">
        <f t="shared" si="222"/>
        <v/>
      </c>
    </row>
    <row r="397" spans="1:88" s="50" customFormat="1" ht="16.2" customHeight="1" thickBot="1" x14ac:dyDescent="0.3">
      <c r="A397" s="514" t="str">
        <f>IF('ZASOBY N'!A394="","",'ZASOBY N'!A394)</f>
        <v/>
      </c>
      <c r="B397" s="515" t="str">
        <f>IF('ZASOBY N'!B394="","",'ZASOBY N'!B394)</f>
        <v/>
      </c>
      <c r="C397" s="515" t="str">
        <f>IF('ZASOBY N'!C394="","",'ZASOBY N'!C394)</f>
        <v/>
      </c>
      <c r="D397" s="516" t="str">
        <f>IF('ZASOBY N'!D394="","",'ZASOBY N'!D394)</f>
        <v/>
      </c>
      <c r="E397" s="404"/>
      <c r="F397" s="517"/>
      <c r="G397" s="518"/>
      <c r="H397" s="301"/>
      <c r="I397" s="301"/>
      <c r="J397" s="147" t="str">
        <f>IF('ZASOBY N'!$F394="","",'ZASOBY N'!$F394)</f>
        <v/>
      </c>
      <c r="K397" s="519"/>
      <c r="L397" s="520" t="str">
        <f t="shared" si="201"/>
        <v/>
      </c>
      <c r="M397" s="521"/>
      <c r="N397" s="521"/>
      <c r="O397" s="140" t="str">
        <f>IF(L397="","",IF(OR(E397=LEGENDA!$D$28,E397=LEGENDA!$D$29,E397=LEGENDA!$D$31,E397=LEGENDA!$D$38),0.15,0))</f>
        <v/>
      </c>
      <c r="P397" s="140" t="str">
        <f>IF(L397="","",IF(AND(E397=LEGENDA!$D$39,H397=""),"BRAK kol.7",IF(AND(F397=LEGENDA!$A$105,H397=""),"BRAK kol.7",IF(AND(F397=LEGENDA!$A$106,H397=""),"BRAK kol.7",IF(AND(F397=LEGENDA!$A$107,H397=""),"BRAK kol.7",IF(AND(F397=LEGENDA!$A$108,H397=""),"BRAK kol.7",IF(AND(F397=LEGENDA!$A$109,H397=""),"BRAK kol.7",L397*O397)))))))</f>
        <v/>
      </c>
      <c r="Q397" s="141" t="str">
        <f t="shared" si="191"/>
        <v/>
      </c>
      <c r="R397" s="142" t="str">
        <f t="shared" si="202"/>
        <v/>
      </c>
      <c r="S397" s="522" t="str">
        <f t="shared" si="203"/>
        <v/>
      </c>
      <c r="T397" s="431" t="str">
        <f t="shared" si="192"/>
        <v/>
      </c>
      <c r="U397" s="523"/>
      <c r="V397" s="431" t="str">
        <f t="shared" si="204"/>
        <v/>
      </c>
      <c r="W397" s="524"/>
      <c r="X397" s="302" t="str">
        <f>IF(U397="","",IF(AND(V397="",W397=""),"",IF(AND(E397=LEGENDA!$D$39,H397=""),"BRAK kol.7",IF(AND(F397=LEGENDA!$A$105,H397="",E397=LEGENDA!$D$35),V397*W397,IF(AND(F397=LEGENDA!$A$105,H397="",E397=LEGENDA!$D$36),V397*W397,IF(AND(F397=LEGENDA!$A$105,H397=""),"BRAK kol.7",IF(AND(F397=LEGENDA!$A$106,H397=""),"BRAK kol.7",IF(AND(F397=LEGENDA!$A$107,H397=""),"BRAK kol.7",IF(AND(F397=LEGENDA!$A$108,H397=""),"BRAK kol.7",IF(AND(F397=LEGENDA!$A$109,H397=""),"BRAK kol.7",IF(AND(U397&gt;0,W397=""),"Brakkol21",IF(OR(T397="Błąd kol. 7",T397="Błąd kol.8"),T397,IF(AND(H397="",I397=""),"BRAKkol7-8",V397*W397)))))))))))))</f>
        <v/>
      </c>
      <c r="Y397" s="523"/>
      <c r="Z397" s="431" t="str">
        <f t="shared" si="205"/>
        <v/>
      </c>
      <c r="AA397" s="524"/>
      <c r="AB397" s="525" t="str">
        <f>IF(OR(Y397="",Z397="",AA397=""),"",IF(AND(E397=LEGENDA!$D$39,H397=""),"BRAK kol.7",IF(AND(F397=LEGENDA!$A$105,H397=""),"BRAK kol.7",IF(AND(F397=LEGENDA!$A$106,H397=""),"BRAK kol.7",IF(AND(F397=LEGENDA!$A$107,H397=""),"BRAK kol.7",IF(AND(F397=LEGENDA!$A$108,H397=""),"BRAK kol.7",IF(AND(F397=LEGENDA!$A$109,H397=""),"BRAK kol.7",Z397*AA397)))))))</f>
        <v/>
      </c>
      <c r="AC397" s="302" t="str">
        <f t="shared" si="193"/>
        <v/>
      </c>
      <c r="AD397" s="143" t="str">
        <f>IFERROR(IF(OR(J397="",AC397=""),"",IF(AND(E397=LEGENDA!$D$39,H397="",I397=""),"BRAK kol.7",AC397*$J397)),"BRAK kol.7")</f>
        <v/>
      </c>
      <c r="AE397" s="527" t="str">
        <f t="shared" si="206"/>
        <v/>
      </c>
      <c r="AF397" s="526" t="str">
        <f t="shared" si="207"/>
        <v/>
      </c>
      <c r="AG397" s="526" t="str">
        <f t="shared" si="208"/>
        <v/>
      </c>
      <c r="AH397" s="526" t="str">
        <f t="shared" si="194"/>
        <v/>
      </c>
      <c r="AI397" s="528"/>
      <c r="AJ397" s="529"/>
      <c r="AK397" s="286" t="str">
        <f t="shared" si="195"/>
        <v/>
      </c>
      <c r="AL397" s="287" t="str">
        <f t="shared" si="209"/>
        <v/>
      </c>
      <c r="AM397" s="287" t="str">
        <f t="shared" si="210"/>
        <v/>
      </c>
      <c r="AN397" s="530" t="str">
        <f>IF('ZASOBY N'!BD394="","",'ZASOBY N'!BD394)</f>
        <v/>
      </c>
      <c r="AO397" s="531"/>
      <c r="AP397" s="333">
        <f t="shared" si="196"/>
        <v>0</v>
      </c>
      <c r="AQ397" s="333">
        <f t="shared" si="199"/>
        <v>0</v>
      </c>
      <c r="AR397" s="333">
        <f t="shared" si="199"/>
        <v>0</v>
      </c>
      <c r="AS397" s="333">
        <f t="shared" si="197"/>
        <v>0</v>
      </c>
      <c r="AT397" s="333">
        <f t="shared" si="200"/>
        <v>0</v>
      </c>
      <c r="AU397" s="333">
        <f t="shared" si="198"/>
        <v>0</v>
      </c>
      <c r="AV397" s="532" t="str">
        <f>IF(BJ397=0,"",NN!BJ397)</f>
        <v/>
      </c>
      <c r="AW397" s="460" t="str">
        <f>IF('UPR BILANS N'!W395="","",'UPR BILANS N'!W395)</f>
        <v/>
      </c>
      <c r="AX397" s="533" t="str">
        <f t="shared" si="211"/>
        <v/>
      </c>
      <c r="AY397" s="533"/>
      <c r="AZ397" s="533"/>
      <c r="BA397" s="533"/>
      <c r="BB397" s="533"/>
      <c r="BC397" s="533"/>
      <c r="BD397" s="533"/>
      <c r="BE397" s="533"/>
      <c r="BF397" s="533"/>
      <c r="BG397" s="533"/>
      <c r="BH397" s="533"/>
      <c r="BI397" s="533"/>
      <c r="BJ397" s="414">
        <f>IFERROR(IF(AND(BL397=1,BM397=1,SUMIF($C397:$C$525,$C397,$AH397:$AH$525)=$BN397),$BN397,IF($BO397&gt;0,$BO397,IF(AND(B397=B398,C397=C398,D397=D398,J397=J398),AH397+AH398,IF(AND(COUNTIF($C$13:$C396,$C397)&gt;=1,COUNTIF($D$13:$D396,$D397)&gt;=1),0,IF(AND(SUMIF($B397:$B$525,$B397,$AH397:$AH$525)&gt;$AH397,SUMIF($C397:$C$525,$C397,$AH397:$AH$525)&gt;$AH397,SUMIF($D397:$D$525,$D397,$AH397:$AH$525)&gt;$AH397),SUMIF($C397:$C$525,$C397,$BN397:$BN$525),0))))),0)</f>
        <v>0</v>
      </c>
      <c r="BK397" s="534"/>
      <c r="BL397" s="535">
        <f>COUNTIFS('ZASOBY N'!$B394:$B$525,'ZASOBY N'!$B394,'ZASOBY N'!$C394:'ZASOBY N'!$C$525,'ZASOBY N'!$C394,'ZASOBY N'!$D394:'ZASOBY N'!$D$525,'ZASOBY N'!$D394,'ZASOBY N'!$H394:'ZASOBY N'!$H$525,'ZASOBY N'!$H394 )</f>
        <v>0</v>
      </c>
      <c r="BM397" s="536">
        <f>COUNTIFS('ZASOBY N'!$B$10:$B394,'ZASOBY N'!$B394,'ZASOBY N'!$C$10:'ZASOBY N'!$C394,'ZASOBY N'!$C394,'ZASOBY N'!$D$10:'ZASOBY N'!$D394,'ZASOBY N'!$D394,'ZASOBY N'!$H$10:'ZASOBY N'!$H394,'ZASOBY N'!$H394 )</f>
        <v>0</v>
      </c>
      <c r="BN397" s="537">
        <f t="shared" si="212"/>
        <v>0</v>
      </c>
      <c r="BO397" s="538">
        <f t="shared" si="213"/>
        <v>0</v>
      </c>
      <c r="BP397" s="533"/>
      <c r="BQ397" s="533"/>
      <c r="BR397" s="533"/>
      <c r="BS397" s="533"/>
      <c r="BT397" s="533"/>
      <c r="BU397" s="533"/>
      <c r="BV397" s="533"/>
      <c r="BW397" s="539" t="str">
        <f t="shared" si="214"/>
        <v/>
      </c>
      <c r="BX397" s="439" t="str">
        <f>IF(E397=0,"",NN!E397)</f>
        <v/>
      </c>
      <c r="BY397" s="396" t="str">
        <f>IF(A397="","",NN!A397)</f>
        <v/>
      </c>
      <c r="BZ397" s="428" t="str">
        <f>IF(OR(E397=LEGENDA!$D$30,E397=LEGENDA!$D$31,E397=LEGENDA!$D$32,E397=LEGENDA!$D$33,E397=LEGENDA!$D$34,E397=LEGENDA!$D$35,E397=LEGENDA!$D$36,E397=LEGENDA!$D$37),AV397,"")</f>
        <v/>
      </c>
      <c r="CA397" s="428" t="str">
        <f>IF(OR(E397=LEGENDA!$D$30,E397=LEGENDA!$D$31,E397=LEGENDA!$D$32,E397=LEGENDA!$D$33,E397=LEGENDA!$D$34,E397=LEGENDA!$D$35,E397=LEGENDA!$D$36,E397=LEGENDA!$D$37),AG397,"")</f>
        <v/>
      </c>
      <c r="CB397" s="397" t="str">
        <f t="shared" si="215"/>
        <v/>
      </c>
      <c r="CC397" s="397" t="str">
        <f t="shared" si="216"/>
        <v/>
      </c>
      <c r="CD397" s="397" t="str">
        <f t="shared" si="217"/>
        <v/>
      </c>
      <c r="CE397" s="397" t="str">
        <f t="shared" si="218"/>
        <v/>
      </c>
      <c r="CF397" s="397" t="str">
        <f t="shared" si="219"/>
        <v/>
      </c>
      <c r="CG397" s="397" t="str">
        <f t="shared" si="220"/>
        <v/>
      </c>
      <c r="CH397" s="397" t="str">
        <f>IF(OR(E397=LEGENDA!$D$28,E397=LEGENDA!$D$29,E397=LEGENDA!$D$30,E397=LEGENDA!$D$31,E397=LEGENDA!$D$32,E397=LEGENDA!$D$33,E397=LEGENDA!$D$34,E397=LEGENDA!$D$35,E397=LEGENDA!$D$36,E397=LEGENDA!$D$39),1,"")</f>
        <v/>
      </c>
      <c r="CI397" s="397" t="str">
        <f t="shared" si="221"/>
        <v/>
      </c>
      <c r="CJ397" s="397" t="str">
        <f t="shared" si="222"/>
        <v/>
      </c>
    </row>
    <row r="398" spans="1:88" s="50" customFormat="1" ht="16.2" customHeight="1" thickBot="1" x14ac:dyDescent="0.3">
      <c r="A398" s="514" t="str">
        <f>IF('ZASOBY N'!A395="","",'ZASOBY N'!A395)</f>
        <v/>
      </c>
      <c r="B398" s="515" t="str">
        <f>IF('ZASOBY N'!B395="","",'ZASOBY N'!B395)</f>
        <v/>
      </c>
      <c r="C398" s="515" t="str">
        <f>IF('ZASOBY N'!C395="","",'ZASOBY N'!C395)</f>
        <v/>
      </c>
      <c r="D398" s="516" t="str">
        <f>IF('ZASOBY N'!D395="","",'ZASOBY N'!D395)</f>
        <v/>
      </c>
      <c r="E398" s="404"/>
      <c r="F398" s="517"/>
      <c r="G398" s="518"/>
      <c r="H398" s="301"/>
      <c r="I398" s="301"/>
      <c r="J398" s="147" t="str">
        <f>IF('ZASOBY N'!$F395="","",'ZASOBY N'!$F395)</f>
        <v/>
      </c>
      <c r="K398" s="519"/>
      <c r="L398" s="520" t="str">
        <f t="shared" si="201"/>
        <v/>
      </c>
      <c r="M398" s="521"/>
      <c r="N398" s="521"/>
      <c r="O398" s="140" t="str">
        <f>IF(L398="","",IF(OR(E398=LEGENDA!$D$28,E398=LEGENDA!$D$29,E398=LEGENDA!$D$31,E398=LEGENDA!$D$38),0.15,0))</f>
        <v/>
      </c>
      <c r="P398" s="140" t="str">
        <f>IF(L398="","",IF(AND(E398=LEGENDA!$D$39,H398=""),"BRAK kol.7",IF(AND(F398=LEGENDA!$A$105,H398=""),"BRAK kol.7",IF(AND(F398=LEGENDA!$A$106,H398=""),"BRAK kol.7",IF(AND(F398=LEGENDA!$A$107,H398=""),"BRAK kol.7",IF(AND(F398=LEGENDA!$A$108,H398=""),"BRAK kol.7",IF(AND(F398=LEGENDA!$A$109,H398=""),"BRAK kol.7",L398*O398)))))))</f>
        <v/>
      </c>
      <c r="Q398" s="141" t="str">
        <f t="shared" ref="Q398:Q461" si="223">IFERROR(IF(OR(J398="",L398=""),"",J398*P398),"BRAK kol.7")</f>
        <v/>
      </c>
      <c r="R398" s="142" t="str">
        <f t="shared" si="202"/>
        <v/>
      </c>
      <c r="S398" s="522" t="str">
        <f t="shared" si="203"/>
        <v/>
      </c>
      <c r="T398" s="431" t="str">
        <f t="shared" ref="T398:T461" si="224">IF(AND(H398="",I398=""),"",IF(AND(F398="Drób",H398&lt;5,H398&gt;0),"Błąd kol.7",IF(AND(F398="Drób",I398&lt;5,I398&gt;0),"Błąd kol.8",IF(AND(Z398="",V398=""),"",IF(Z398="",V398,IF($V398="",$Z398,IF(AND($Z398&gt;0,$V398&gt;0),$Z398+$V398,"")))))))</f>
        <v/>
      </c>
      <c r="U398" s="523"/>
      <c r="V398" s="431" t="str">
        <f t="shared" si="204"/>
        <v/>
      </c>
      <c r="W398" s="524"/>
      <c r="X398" s="302" t="str">
        <f>IF(U398="","",IF(AND(V398="",W398=""),"",IF(AND(E398=LEGENDA!$D$39,H398=""),"BRAK kol.7",IF(AND(F398=LEGENDA!$A$105,H398="",E398=LEGENDA!$D$35),V398*W398,IF(AND(F398=LEGENDA!$A$105,H398="",E398=LEGENDA!$D$36),V398*W398,IF(AND(F398=LEGENDA!$A$105,H398=""),"BRAK kol.7",IF(AND(F398=LEGENDA!$A$106,H398=""),"BRAK kol.7",IF(AND(F398=LEGENDA!$A$107,H398=""),"BRAK kol.7",IF(AND(F398=LEGENDA!$A$108,H398=""),"BRAK kol.7",IF(AND(F398=LEGENDA!$A$109,H398=""),"BRAK kol.7",IF(AND(U398&gt;0,W398=""),"Brakkol21",IF(OR(T398="Błąd kol. 7",T398="Błąd kol.8"),T398,IF(AND(H398="",I398=""),"BRAKkol7-8",V398*W398)))))))))))))</f>
        <v/>
      </c>
      <c r="Y398" s="523"/>
      <c r="Z398" s="431" t="str">
        <f t="shared" si="205"/>
        <v/>
      </c>
      <c r="AA398" s="524"/>
      <c r="AB398" s="525" t="str">
        <f>IF(OR(Y398="",Z398="",AA398=""),"",IF(AND(E398=LEGENDA!$D$39,H398=""),"BRAK kol.7",IF(AND(F398=LEGENDA!$A$105,H398=""),"BRAK kol.7",IF(AND(F398=LEGENDA!$A$106,H398=""),"BRAK kol.7",IF(AND(F398=LEGENDA!$A$107,H398=""),"BRAK kol.7",IF(AND(F398=LEGENDA!$A$108,H398=""),"BRAK kol.7",IF(AND(F398=LEGENDA!$A$109,H398=""),"BRAK kol.7",Z398*AA398)))))))</f>
        <v/>
      </c>
      <c r="AC398" s="302" t="str">
        <f t="shared" ref="AC398:AC461" si="225">IF(AND(X398="",AB398=""),"",IF(X398="",AB398,IF(AB398="",X398,IF(OR(X398="BRAK kol.7",AB398="BRAK kol.7"),"BRAK kol.7",IF(OR(X398="BRAKkol7-8",AB398="BRAKkol7-8"),"BRAKkol7-8",X398+AB398)))))</f>
        <v/>
      </c>
      <c r="AD398" s="143" t="str">
        <f>IFERROR(IF(OR(J398="",AC398=""),"",IF(AND(E398=LEGENDA!$D$39,H398="",I398=""),"BRAK kol.7",AC398*$J398)),"BRAK kol.7")</f>
        <v/>
      </c>
      <c r="AE398" s="527" t="str">
        <f t="shared" si="206"/>
        <v/>
      </c>
      <c r="AF398" s="526" t="str">
        <f t="shared" si="207"/>
        <v/>
      </c>
      <c r="AG398" s="526" t="str">
        <f t="shared" si="208"/>
        <v/>
      </c>
      <c r="AH398" s="526" t="str">
        <f t="shared" ref="AH398:AH461" si="226">IF(AND($V398="",$Z398=""),"",IF($V398="",$Z398,IF($Z398="",$V398,IF(AND($Z398&gt;0,$V398&gt;0),$Z398+$V398,""))))</f>
        <v/>
      </c>
      <c r="AI398" s="528"/>
      <c r="AJ398" s="529"/>
      <c r="AK398" s="286" t="str">
        <f t="shared" ref="AK398:AK461" si="227">IF(AH398="","",IF(AH398&gt;170,1,IF(AN399="","",IF(OR(AH399="",AN399=""),"",IF(AH398&gt;170,1,"")))))</f>
        <v/>
      </c>
      <c r="AL398" s="287" t="str">
        <f t="shared" si="209"/>
        <v/>
      </c>
      <c r="AM398" s="287" t="str">
        <f t="shared" si="210"/>
        <v/>
      </c>
      <c r="AN398" s="530" t="str">
        <f>IF('ZASOBY N'!BD395="","",'ZASOBY N'!BD395)</f>
        <v/>
      </c>
      <c r="AO398" s="531"/>
      <c r="AP398" s="333">
        <f t="shared" ref="AP398:AP461" si="228">IF(AS398&gt;0,0,IF(OR($E398=AP$6,$E398=AP$7),$AF398,0))</f>
        <v>0</v>
      </c>
      <c r="AQ398" s="333">
        <f t="shared" si="199"/>
        <v>0</v>
      </c>
      <c r="AR398" s="333">
        <f t="shared" si="199"/>
        <v>0</v>
      </c>
      <c r="AS398" s="333">
        <f t="shared" ref="AS398:AS461" si="229">IF(OR($E398=AS$6,F398=$AS$7),$AF398,0)</f>
        <v>0</v>
      </c>
      <c r="AT398" s="333">
        <f t="shared" si="200"/>
        <v>0</v>
      </c>
      <c r="AU398" s="333">
        <f t="shared" ref="AU398:AU461" si="230">IF(OR($E398=AU$6,$E398=AU$7,$E398=AU$8,$E398=AU$9,$E398=AU$10,$E398=AU$11),$AF398,0)</f>
        <v>0</v>
      </c>
      <c r="AV398" s="532" t="str">
        <f>IF(BJ398=0,"",NN!BJ398)</f>
        <v/>
      </c>
      <c r="AW398" s="460" t="str">
        <f>IF('UPR BILANS N'!W396="","",'UPR BILANS N'!W396)</f>
        <v/>
      </c>
      <c r="AX398" s="533" t="str">
        <f t="shared" si="211"/>
        <v/>
      </c>
      <c r="AY398" s="533"/>
      <c r="AZ398" s="533"/>
      <c r="BA398" s="533"/>
      <c r="BB398" s="533"/>
      <c r="BC398" s="533"/>
      <c r="BD398" s="533"/>
      <c r="BE398" s="533"/>
      <c r="BF398" s="533"/>
      <c r="BG398" s="533"/>
      <c r="BH398" s="533"/>
      <c r="BI398" s="533"/>
      <c r="BJ398" s="414">
        <f>IFERROR(IF(AND(BL398=1,BM398=1,SUMIF($C398:$C$525,$C398,$AH398:$AH$525)=$BN398),$BN398,IF($BO398&gt;0,$BO398,IF(AND(B398=B399,C398=C399,D398=D399,J398=J399),AH398+AH399,IF(AND(COUNTIF($C$13:$C397,$C398)&gt;=1,COUNTIF($D$13:$D397,$D398)&gt;=1),0,IF(AND(SUMIF($B398:$B$525,$B398,$AH398:$AH$525)&gt;$AH398,SUMIF($C398:$C$525,$C398,$AH398:$AH$525)&gt;$AH398,SUMIF($D398:$D$525,$D398,$AH398:$AH$525)&gt;$AH398),SUMIF($C398:$C$525,$C398,$BN398:$BN$525),0))))),0)</f>
        <v>0</v>
      </c>
      <c r="BK398" s="534"/>
      <c r="BL398" s="535">
        <f>COUNTIFS('ZASOBY N'!$B395:$B$525,'ZASOBY N'!$B395,'ZASOBY N'!$C395:'ZASOBY N'!$C$525,'ZASOBY N'!$C395,'ZASOBY N'!$D395:'ZASOBY N'!$D$525,'ZASOBY N'!$D395,'ZASOBY N'!$H395:'ZASOBY N'!$H$525,'ZASOBY N'!$H395 )</f>
        <v>0</v>
      </c>
      <c r="BM398" s="536">
        <f>COUNTIFS('ZASOBY N'!$B$10:$B395,'ZASOBY N'!$B395,'ZASOBY N'!$C$10:'ZASOBY N'!$C395,'ZASOBY N'!$C395,'ZASOBY N'!$D$10:'ZASOBY N'!$D395,'ZASOBY N'!$D395,'ZASOBY N'!$H$10:'ZASOBY N'!$H395,'ZASOBY N'!$H395 )</f>
        <v>0</v>
      </c>
      <c r="BN398" s="537">
        <f t="shared" si="212"/>
        <v>0</v>
      </c>
      <c r="BO398" s="538">
        <f t="shared" si="213"/>
        <v>0</v>
      </c>
      <c r="BP398" s="533"/>
      <c r="BQ398" s="533"/>
      <c r="BR398" s="533"/>
      <c r="BS398" s="533"/>
      <c r="BT398" s="533"/>
      <c r="BU398" s="533"/>
      <c r="BV398" s="533"/>
      <c r="BW398" s="539" t="str">
        <f t="shared" si="214"/>
        <v/>
      </c>
      <c r="BX398" s="439" t="str">
        <f>IF(E398=0,"",NN!E398)</f>
        <v/>
      </c>
      <c r="BY398" s="396" t="str">
        <f>IF(A398="","",NN!A398)</f>
        <v/>
      </c>
      <c r="BZ398" s="428" t="str">
        <f>IF(OR(E398=LEGENDA!$D$30,E398=LEGENDA!$D$31,E398=LEGENDA!$D$32,E398=LEGENDA!$D$33,E398=LEGENDA!$D$34,E398=LEGENDA!$D$35,E398=LEGENDA!$D$36,E398=LEGENDA!$D$37),AV398,"")</f>
        <v/>
      </c>
      <c r="CA398" s="428" t="str">
        <f>IF(OR(E398=LEGENDA!$D$30,E398=LEGENDA!$D$31,E398=LEGENDA!$D$32,E398=LEGENDA!$D$33,E398=LEGENDA!$D$34,E398=LEGENDA!$D$35,E398=LEGENDA!$D$36,E398=LEGENDA!$D$37),AG398,"")</f>
        <v/>
      </c>
      <c r="CB398" s="397" t="str">
        <f t="shared" si="215"/>
        <v/>
      </c>
      <c r="CC398" s="397" t="str">
        <f t="shared" si="216"/>
        <v/>
      </c>
      <c r="CD398" s="397" t="str">
        <f t="shared" si="217"/>
        <v/>
      </c>
      <c r="CE398" s="397" t="str">
        <f t="shared" si="218"/>
        <v/>
      </c>
      <c r="CF398" s="397" t="str">
        <f t="shared" si="219"/>
        <v/>
      </c>
      <c r="CG398" s="397" t="str">
        <f t="shared" si="220"/>
        <v/>
      </c>
      <c r="CH398" s="397" t="str">
        <f>IF(OR(E398=LEGENDA!$D$28,E398=LEGENDA!$D$29,E398=LEGENDA!$D$30,E398=LEGENDA!$D$31,E398=LEGENDA!$D$32,E398=LEGENDA!$D$33,E398=LEGENDA!$D$34,E398=LEGENDA!$D$35,E398=LEGENDA!$D$36,E398=LEGENDA!$D$39),1,"")</f>
        <v/>
      </c>
      <c r="CI398" s="397" t="str">
        <f t="shared" si="221"/>
        <v/>
      </c>
      <c r="CJ398" s="397" t="str">
        <f t="shared" si="222"/>
        <v/>
      </c>
    </row>
    <row r="399" spans="1:88" s="50" customFormat="1" ht="16.2" customHeight="1" thickBot="1" x14ac:dyDescent="0.3">
      <c r="A399" s="514" t="str">
        <f>IF('ZASOBY N'!A396="","",'ZASOBY N'!A396)</f>
        <v/>
      </c>
      <c r="B399" s="515" t="str">
        <f>IF('ZASOBY N'!B396="","",'ZASOBY N'!B396)</f>
        <v/>
      </c>
      <c r="C399" s="515" t="str">
        <f>IF('ZASOBY N'!C396="","",'ZASOBY N'!C396)</f>
        <v/>
      </c>
      <c r="D399" s="516" t="str">
        <f>IF('ZASOBY N'!D396="","",'ZASOBY N'!D396)</f>
        <v/>
      </c>
      <c r="E399" s="404"/>
      <c r="F399" s="517"/>
      <c r="G399" s="518"/>
      <c r="H399" s="301"/>
      <c r="I399" s="301"/>
      <c r="J399" s="147" t="str">
        <f>IF('ZASOBY N'!$F396="","",'ZASOBY N'!$F396)</f>
        <v/>
      </c>
      <c r="K399" s="519"/>
      <c r="L399" s="520" t="str">
        <f t="shared" si="201"/>
        <v/>
      </c>
      <c r="M399" s="521"/>
      <c r="N399" s="521"/>
      <c r="O399" s="140" t="str">
        <f>IF(L399="","",IF(OR(E399=LEGENDA!$D$28,E399=LEGENDA!$D$29,E399=LEGENDA!$D$31,E399=LEGENDA!$D$38),0.15,0))</f>
        <v/>
      </c>
      <c r="P399" s="140" t="str">
        <f>IF(L399="","",IF(AND(E399=LEGENDA!$D$39,H399=""),"BRAK kol.7",IF(AND(F399=LEGENDA!$A$105,H399=""),"BRAK kol.7",IF(AND(F399=LEGENDA!$A$106,H399=""),"BRAK kol.7",IF(AND(F399=LEGENDA!$A$107,H399=""),"BRAK kol.7",IF(AND(F399=LEGENDA!$A$108,H399=""),"BRAK kol.7",IF(AND(F399=LEGENDA!$A$109,H399=""),"BRAK kol.7",L399*O399)))))))</f>
        <v/>
      </c>
      <c r="Q399" s="141" t="str">
        <f t="shared" si="223"/>
        <v/>
      </c>
      <c r="R399" s="142" t="str">
        <f t="shared" si="202"/>
        <v/>
      </c>
      <c r="S399" s="522" t="str">
        <f t="shared" si="203"/>
        <v/>
      </c>
      <c r="T399" s="431" t="str">
        <f t="shared" si="224"/>
        <v/>
      </c>
      <c r="U399" s="523"/>
      <c r="V399" s="431" t="str">
        <f t="shared" si="204"/>
        <v/>
      </c>
      <c r="W399" s="524"/>
      <c r="X399" s="302" t="str">
        <f>IF(U399="","",IF(AND(V399="",W399=""),"",IF(AND(E399=LEGENDA!$D$39,H399=""),"BRAK kol.7",IF(AND(F399=LEGENDA!$A$105,H399="",E399=LEGENDA!$D$35),V399*W399,IF(AND(F399=LEGENDA!$A$105,H399="",E399=LEGENDA!$D$36),V399*W399,IF(AND(F399=LEGENDA!$A$105,H399=""),"BRAK kol.7",IF(AND(F399=LEGENDA!$A$106,H399=""),"BRAK kol.7",IF(AND(F399=LEGENDA!$A$107,H399=""),"BRAK kol.7",IF(AND(F399=LEGENDA!$A$108,H399=""),"BRAK kol.7",IF(AND(F399=LEGENDA!$A$109,H399=""),"BRAK kol.7",IF(AND(U399&gt;0,W399=""),"Brakkol21",IF(OR(T399="Błąd kol. 7",T399="Błąd kol.8"),T399,IF(AND(H399="",I399=""),"BRAKkol7-8",V399*W399)))))))))))))</f>
        <v/>
      </c>
      <c r="Y399" s="523"/>
      <c r="Z399" s="431" t="str">
        <f t="shared" si="205"/>
        <v/>
      </c>
      <c r="AA399" s="524"/>
      <c r="AB399" s="525" t="str">
        <f>IF(OR(Y399="",Z399="",AA399=""),"",IF(AND(E399=LEGENDA!$D$39,H399=""),"BRAK kol.7",IF(AND(F399=LEGENDA!$A$105,H399=""),"BRAK kol.7",IF(AND(F399=LEGENDA!$A$106,H399=""),"BRAK kol.7",IF(AND(F399=LEGENDA!$A$107,H399=""),"BRAK kol.7",IF(AND(F399=LEGENDA!$A$108,H399=""),"BRAK kol.7",IF(AND(F399=LEGENDA!$A$109,H399=""),"BRAK kol.7",Z399*AA399)))))))</f>
        <v/>
      </c>
      <c r="AC399" s="302" t="str">
        <f t="shared" si="225"/>
        <v/>
      </c>
      <c r="AD399" s="143" t="str">
        <f>IFERROR(IF(OR(J399="",AC399=""),"",IF(AND(E399=LEGENDA!$D$39,H399="",I399=""),"BRAK kol.7",AC399*$J399)),"BRAK kol.7")</f>
        <v/>
      </c>
      <c r="AE399" s="527" t="str">
        <f t="shared" si="206"/>
        <v/>
      </c>
      <c r="AF399" s="526" t="str">
        <f t="shared" si="207"/>
        <v/>
      </c>
      <c r="AG399" s="526" t="str">
        <f t="shared" si="208"/>
        <v/>
      </c>
      <c r="AH399" s="526" t="str">
        <f t="shared" si="226"/>
        <v/>
      </c>
      <c r="AI399" s="528"/>
      <c r="AJ399" s="529"/>
      <c r="AK399" s="286" t="str">
        <f t="shared" si="227"/>
        <v/>
      </c>
      <c r="AL399" s="287" t="str">
        <f t="shared" si="209"/>
        <v/>
      </c>
      <c r="AM399" s="287" t="str">
        <f t="shared" si="210"/>
        <v/>
      </c>
      <c r="AN399" s="530" t="str">
        <f>IF('ZASOBY N'!BD396="","",'ZASOBY N'!BD396)</f>
        <v/>
      </c>
      <c r="AO399" s="531"/>
      <c r="AP399" s="333">
        <f t="shared" si="228"/>
        <v>0</v>
      </c>
      <c r="AQ399" s="333">
        <f t="shared" si="199"/>
        <v>0</v>
      </c>
      <c r="AR399" s="333">
        <f t="shared" si="199"/>
        <v>0</v>
      </c>
      <c r="AS399" s="333">
        <f t="shared" si="229"/>
        <v>0</v>
      </c>
      <c r="AT399" s="333">
        <f t="shared" si="200"/>
        <v>0</v>
      </c>
      <c r="AU399" s="333">
        <f t="shared" si="230"/>
        <v>0</v>
      </c>
      <c r="AV399" s="532" t="str">
        <f>IF(BJ399=0,"",NN!BJ399)</f>
        <v/>
      </c>
      <c r="AW399" s="460" t="str">
        <f>IF('UPR BILANS N'!W397="","",'UPR BILANS N'!W397)</f>
        <v/>
      </c>
      <c r="AX399" s="533" t="str">
        <f t="shared" si="211"/>
        <v/>
      </c>
      <c r="AY399" s="533"/>
      <c r="AZ399" s="533"/>
      <c r="BA399" s="533"/>
      <c r="BB399" s="533"/>
      <c r="BC399" s="533"/>
      <c r="BD399" s="533"/>
      <c r="BE399" s="533"/>
      <c r="BF399" s="533"/>
      <c r="BG399" s="533"/>
      <c r="BH399" s="533"/>
      <c r="BI399" s="533"/>
      <c r="BJ399" s="414">
        <f>IFERROR(IF(AND(BL399=1,BM399=1,SUMIF($C399:$C$525,$C399,$AH399:$AH$525)=$BN399),$BN399,IF($BO399&gt;0,$BO399,IF(AND(B399=B400,C399=C400,D399=D400,J399=J400),AH399+AH400,IF(AND(COUNTIF($C$13:$C398,$C399)&gt;=1,COUNTIF($D$13:$D398,$D399)&gt;=1),0,IF(AND(SUMIF($B399:$B$525,$B399,$AH399:$AH$525)&gt;$AH399,SUMIF($C399:$C$525,$C399,$AH399:$AH$525)&gt;$AH399,SUMIF($D399:$D$525,$D399,$AH399:$AH$525)&gt;$AH399),SUMIF($C399:$C$525,$C399,$BN399:$BN$525),0))))),0)</f>
        <v>0</v>
      </c>
      <c r="BK399" s="534"/>
      <c r="BL399" s="535">
        <f>COUNTIFS('ZASOBY N'!$B396:$B$525,'ZASOBY N'!$B396,'ZASOBY N'!$C396:'ZASOBY N'!$C$525,'ZASOBY N'!$C396,'ZASOBY N'!$D396:'ZASOBY N'!$D$525,'ZASOBY N'!$D396,'ZASOBY N'!$H396:'ZASOBY N'!$H$525,'ZASOBY N'!$H396 )</f>
        <v>0</v>
      </c>
      <c r="BM399" s="536">
        <f>COUNTIFS('ZASOBY N'!$B$10:$B396,'ZASOBY N'!$B396,'ZASOBY N'!$C$10:'ZASOBY N'!$C396,'ZASOBY N'!$C396,'ZASOBY N'!$D$10:'ZASOBY N'!$D396,'ZASOBY N'!$D396,'ZASOBY N'!$H$10:'ZASOBY N'!$H396,'ZASOBY N'!$H396 )</f>
        <v>0</v>
      </c>
      <c r="BN399" s="537">
        <f t="shared" si="212"/>
        <v>0</v>
      </c>
      <c r="BO399" s="538">
        <f t="shared" si="213"/>
        <v>0</v>
      </c>
      <c r="BP399" s="533"/>
      <c r="BQ399" s="533"/>
      <c r="BR399" s="533"/>
      <c r="BS399" s="533"/>
      <c r="BT399" s="533"/>
      <c r="BU399" s="533"/>
      <c r="BV399" s="533"/>
      <c r="BW399" s="539" t="str">
        <f t="shared" si="214"/>
        <v/>
      </c>
      <c r="BX399" s="439" t="str">
        <f>IF(E399=0,"",NN!E399)</f>
        <v/>
      </c>
      <c r="BY399" s="396" t="str">
        <f>IF(A399="","",NN!A399)</f>
        <v/>
      </c>
      <c r="BZ399" s="428" t="str">
        <f>IF(OR(E399=LEGENDA!$D$30,E399=LEGENDA!$D$31,E399=LEGENDA!$D$32,E399=LEGENDA!$D$33,E399=LEGENDA!$D$34,E399=LEGENDA!$D$35,E399=LEGENDA!$D$36,E399=LEGENDA!$D$37),AV399,"")</f>
        <v/>
      </c>
      <c r="CA399" s="428" t="str">
        <f>IF(OR(E399=LEGENDA!$D$30,E399=LEGENDA!$D$31,E399=LEGENDA!$D$32,E399=LEGENDA!$D$33,E399=LEGENDA!$D$34,E399=LEGENDA!$D$35,E399=LEGENDA!$D$36,E399=LEGENDA!$D$37),AG399,"")</f>
        <v/>
      </c>
      <c r="CB399" s="397" t="str">
        <f t="shared" si="215"/>
        <v/>
      </c>
      <c r="CC399" s="397" t="str">
        <f t="shared" si="216"/>
        <v/>
      </c>
      <c r="CD399" s="397" t="str">
        <f t="shared" si="217"/>
        <v/>
      </c>
      <c r="CE399" s="397" t="str">
        <f t="shared" si="218"/>
        <v/>
      </c>
      <c r="CF399" s="397" t="str">
        <f t="shared" si="219"/>
        <v/>
      </c>
      <c r="CG399" s="397" t="str">
        <f t="shared" si="220"/>
        <v/>
      </c>
      <c r="CH399" s="397" t="str">
        <f>IF(OR(E399=LEGENDA!$D$28,E399=LEGENDA!$D$29,E399=LEGENDA!$D$30,E399=LEGENDA!$D$31,E399=LEGENDA!$D$32,E399=LEGENDA!$D$33,E399=LEGENDA!$D$34,E399=LEGENDA!$D$35,E399=LEGENDA!$D$36,E399=LEGENDA!$D$39),1,"")</f>
        <v/>
      </c>
      <c r="CI399" s="397" t="str">
        <f t="shared" si="221"/>
        <v/>
      </c>
      <c r="CJ399" s="397" t="str">
        <f t="shared" si="222"/>
        <v/>
      </c>
    </row>
    <row r="400" spans="1:88" s="50" customFormat="1" ht="16.2" customHeight="1" thickBot="1" x14ac:dyDescent="0.3">
      <c r="A400" s="514" t="str">
        <f>IF('ZASOBY N'!A397="","",'ZASOBY N'!A397)</f>
        <v/>
      </c>
      <c r="B400" s="515" t="str">
        <f>IF('ZASOBY N'!B397="","",'ZASOBY N'!B397)</f>
        <v/>
      </c>
      <c r="C400" s="515" t="str">
        <f>IF('ZASOBY N'!C397="","",'ZASOBY N'!C397)</f>
        <v/>
      </c>
      <c r="D400" s="516" t="str">
        <f>IF('ZASOBY N'!D397="","",'ZASOBY N'!D397)</f>
        <v/>
      </c>
      <c r="E400" s="404"/>
      <c r="F400" s="517"/>
      <c r="G400" s="518"/>
      <c r="H400" s="301"/>
      <c r="I400" s="301"/>
      <c r="J400" s="147" t="str">
        <f>IF('ZASOBY N'!$F397="","",'ZASOBY N'!$F397)</f>
        <v/>
      </c>
      <c r="K400" s="519"/>
      <c r="L400" s="520" t="str">
        <f t="shared" si="201"/>
        <v/>
      </c>
      <c r="M400" s="521"/>
      <c r="N400" s="521"/>
      <c r="O400" s="140" t="str">
        <f>IF(L400="","",IF(OR(E400=LEGENDA!$D$28,E400=LEGENDA!$D$29,E400=LEGENDA!$D$31,E400=LEGENDA!$D$38),0.15,0))</f>
        <v/>
      </c>
      <c r="P400" s="140" t="str">
        <f>IF(L400="","",IF(AND(E400=LEGENDA!$D$39,H400=""),"BRAK kol.7",IF(AND(F400=LEGENDA!$A$105,H400=""),"BRAK kol.7",IF(AND(F400=LEGENDA!$A$106,H400=""),"BRAK kol.7",IF(AND(F400=LEGENDA!$A$107,H400=""),"BRAK kol.7",IF(AND(F400=LEGENDA!$A$108,H400=""),"BRAK kol.7",IF(AND(F400=LEGENDA!$A$109,H400=""),"BRAK kol.7",L400*O400)))))))</f>
        <v/>
      </c>
      <c r="Q400" s="141" t="str">
        <f t="shared" si="223"/>
        <v/>
      </c>
      <c r="R400" s="142" t="str">
        <f t="shared" si="202"/>
        <v/>
      </c>
      <c r="S400" s="522" t="str">
        <f t="shared" si="203"/>
        <v/>
      </c>
      <c r="T400" s="431" t="str">
        <f t="shared" si="224"/>
        <v/>
      </c>
      <c r="U400" s="523"/>
      <c r="V400" s="431" t="str">
        <f t="shared" si="204"/>
        <v/>
      </c>
      <c r="W400" s="524"/>
      <c r="X400" s="302" t="str">
        <f>IF(U400="","",IF(AND(V400="",W400=""),"",IF(AND(E400=LEGENDA!$D$39,H400=""),"BRAK kol.7",IF(AND(F400=LEGENDA!$A$105,H400="",E400=LEGENDA!$D$35),V400*W400,IF(AND(F400=LEGENDA!$A$105,H400="",E400=LEGENDA!$D$36),V400*W400,IF(AND(F400=LEGENDA!$A$105,H400=""),"BRAK kol.7",IF(AND(F400=LEGENDA!$A$106,H400=""),"BRAK kol.7",IF(AND(F400=LEGENDA!$A$107,H400=""),"BRAK kol.7",IF(AND(F400=LEGENDA!$A$108,H400=""),"BRAK kol.7",IF(AND(F400=LEGENDA!$A$109,H400=""),"BRAK kol.7",IF(AND(U400&gt;0,W400=""),"Brakkol21",IF(OR(T400="Błąd kol. 7",T400="Błąd kol.8"),T400,IF(AND(H400="",I400=""),"BRAKkol7-8",V400*W400)))))))))))))</f>
        <v/>
      </c>
      <c r="Y400" s="523"/>
      <c r="Z400" s="431" t="str">
        <f t="shared" si="205"/>
        <v/>
      </c>
      <c r="AA400" s="524"/>
      <c r="AB400" s="525" t="str">
        <f>IF(OR(Y400="",Z400="",AA400=""),"",IF(AND(E400=LEGENDA!$D$39,H400=""),"BRAK kol.7",IF(AND(F400=LEGENDA!$A$105,H400=""),"BRAK kol.7",IF(AND(F400=LEGENDA!$A$106,H400=""),"BRAK kol.7",IF(AND(F400=LEGENDA!$A$107,H400=""),"BRAK kol.7",IF(AND(F400=LEGENDA!$A$108,H400=""),"BRAK kol.7",IF(AND(F400=LEGENDA!$A$109,H400=""),"BRAK kol.7",Z400*AA400)))))))</f>
        <v/>
      </c>
      <c r="AC400" s="302" t="str">
        <f t="shared" si="225"/>
        <v/>
      </c>
      <c r="AD400" s="143" t="str">
        <f>IFERROR(IF(OR(J400="",AC400=""),"",IF(AND(E400=LEGENDA!$D$39,H400="",I400=""),"BRAK kol.7",AC400*$J400)),"BRAK kol.7")</f>
        <v/>
      </c>
      <c r="AE400" s="527" t="str">
        <f t="shared" si="206"/>
        <v/>
      </c>
      <c r="AF400" s="526" t="str">
        <f t="shared" si="207"/>
        <v/>
      </c>
      <c r="AG400" s="526" t="str">
        <f t="shared" si="208"/>
        <v/>
      </c>
      <c r="AH400" s="526" t="str">
        <f t="shared" si="226"/>
        <v/>
      </c>
      <c r="AI400" s="528"/>
      <c r="AJ400" s="529"/>
      <c r="AK400" s="286" t="str">
        <f t="shared" si="227"/>
        <v/>
      </c>
      <c r="AL400" s="287" t="str">
        <f t="shared" si="209"/>
        <v/>
      </c>
      <c r="AM400" s="287" t="str">
        <f t="shared" si="210"/>
        <v/>
      </c>
      <c r="AN400" s="530" t="str">
        <f>IF('ZASOBY N'!BD397="","",'ZASOBY N'!BD397)</f>
        <v/>
      </c>
      <c r="AO400" s="531"/>
      <c r="AP400" s="333">
        <f t="shared" si="228"/>
        <v>0</v>
      </c>
      <c r="AQ400" s="333">
        <f t="shared" si="199"/>
        <v>0</v>
      </c>
      <c r="AR400" s="333">
        <f t="shared" si="199"/>
        <v>0</v>
      </c>
      <c r="AS400" s="333">
        <f t="shared" si="229"/>
        <v>0</v>
      </c>
      <c r="AT400" s="333">
        <f t="shared" si="200"/>
        <v>0</v>
      </c>
      <c r="AU400" s="333">
        <f t="shared" si="230"/>
        <v>0</v>
      </c>
      <c r="AV400" s="532" t="str">
        <f>IF(BJ400=0,"",NN!BJ400)</f>
        <v/>
      </c>
      <c r="AW400" s="460" t="str">
        <f>IF('UPR BILANS N'!W398="","",'UPR BILANS N'!W398)</f>
        <v/>
      </c>
      <c r="AX400" s="533" t="str">
        <f t="shared" si="211"/>
        <v/>
      </c>
      <c r="AY400" s="533"/>
      <c r="AZ400" s="533"/>
      <c r="BA400" s="533"/>
      <c r="BB400" s="533"/>
      <c r="BC400" s="533"/>
      <c r="BD400" s="533"/>
      <c r="BE400" s="533"/>
      <c r="BF400" s="533"/>
      <c r="BG400" s="533"/>
      <c r="BH400" s="533"/>
      <c r="BI400" s="533"/>
      <c r="BJ400" s="414">
        <f>IFERROR(IF(AND(BL400=1,BM400=1,SUMIF($C400:$C$525,$C400,$AH400:$AH$525)=$BN400),$BN400,IF($BO400&gt;0,$BO400,IF(AND(B400=B401,C400=C401,D400=D401,J400=J401),AH400+AH401,IF(AND(COUNTIF($C$13:$C399,$C400)&gt;=1,COUNTIF($D$13:$D399,$D400)&gt;=1),0,IF(AND(SUMIF($B400:$B$525,$B400,$AH400:$AH$525)&gt;$AH400,SUMIF($C400:$C$525,$C400,$AH400:$AH$525)&gt;$AH400,SUMIF($D400:$D$525,$D400,$AH400:$AH$525)&gt;$AH400),SUMIF($C400:$C$525,$C400,$BN400:$BN$525),0))))),0)</f>
        <v>0</v>
      </c>
      <c r="BK400" s="534"/>
      <c r="BL400" s="535">
        <f>COUNTIFS('ZASOBY N'!$B397:$B$525,'ZASOBY N'!$B397,'ZASOBY N'!$C397:'ZASOBY N'!$C$525,'ZASOBY N'!$C397,'ZASOBY N'!$D397:'ZASOBY N'!$D$525,'ZASOBY N'!$D397,'ZASOBY N'!$H397:'ZASOBY N'!$H$525,'ZASOBY N'!$H397 )</f>
        <v>0</v>
      </c>
      <c r="BM400" s="536">
        <f>COUNTIFS('ZASOBY N'!$B$10:$B397,'ZASOBY N'!$B397,'ZASOBY N'!$C$10:'ZASOBY N'!$C397,'ZASOBY N'!$C397,'ZASOBY N'!$D$10:'ZASOBY N'!$D397,'ZASOBY N'!$D397,'ZASOBY N'!$H$10:'ZASOBY N'!$H397,'ZASOBY N'!$H397 )</f>
        <v>0</v>
      </c>
      <c r="BN400" s="537">
        <f t="shared" si="212"/>
        <v>0</v>
      </c>
      <c r="BO400" s="538">
        <f t="shared" si="213"/>
        <v>0</v>
      </c>
      <c r="BP400" s="533"/>
      <c r="BQ400" s="533"/>
      <c r="BR400" s="533"/>
      <c r="BS400" s="533"/>
      <c r="BT400" s="533"/>
      <c r="BU400" s="533"/>
      <c r="BV400" s="533"/>
      <c r="BW400" s="539" t="str">
        <f t="shared" si="214"/>
        <v/>
      </c>
      <c r="BX400" s="439" t="str">
        <f>IF(E400=0,"",NN!E400)</f>
        <v/>
      </c>
      <c r="BY400" s="396" t="str">
        <f>IF(A400="","",NN!A400)</f>
        <v/>
      </c>
      <c r="BZ400" s="428" t="str">
        <f>IF(OR(E400=LEGENDA!$D$30,E400=LEGENDA!$D$31,E400=LEGENDA!$D$32,E400=LEGENDA!$D$33,E400=LEGENDA!$D$34,E400=LEGENDA!$D$35,E400=LEGENDA!$D$36,E400=LEGENDA!$D$37),AV400,"")</f>
        <v/>
      </c>
      <c r="CA400" s="428" t="str">
        <f>IF(OR(E400=LEGENDA!$D$30,E400=LEGENDA!$D$31,E400=LEGENDA!$D$32,E400=LEGENDA!$D$33,E400=LEGENDA!$D$34,E400=LEGENDA!$D$35,E400=LEGENDA!$D$36,E400=LEGENDA!$D$37),AG400,"")</f>
        <v/>
      </c>
      <c r="CB400" s="397" t="str">
        <f t="shared" si="215"/>
        <v/>
      </c>
      <c r="CC400" s="397" t="str">
        <f t="shared" si="216"/>
        <v/>
      </c>
      <c r="CD400" s="397" t="str">
        <f t="shared" si="217"/>
        <v/>
      </c>
      <c r="CE400" s="397" t="str">
        <f t="shared" si="218"/>
        <v/>
      </c>
      <c r="CF400" s="397" t="str">
        <f t="shared" si="219"/>
        <v/>
      </c>
      <c r="CG400" s="397" t="str">
        <f t="shared" si="220"/>
        <v/>
      </c>
      <c r="CH400" s="397" t="str">
        <f>IF(OR(E400=LEGENDA!$D$28,E400=LEGENDA!$D$29,E400=LEGENDA!$D$30,E400=LEGENDA!$D$31,E400=LEGENDA!$D$32,E400=LEGENDA!$D$33,E400=LEGENDA!$D$34,E400=LEGENDA!$D$35,E400=LEGENDA!$D$36,E400=LEGENDA!$D$39),1,"")</f>
        <v/>
      </c>
      <c r="CI400" s="397" t="str">
        <f t="shared" si="221"/>
        <v/>
      </c>
      <c r="CJ400" s="397" t="str">
        <f t="shared" si="222"/>
        <v/>
      </c>
    </row>
    <row r="401" spans="1:88" s="50" customFormat="1" ht="16.2" customHeight="1" thickBot="1" x14ac:dyDescent="0.3">
      <c r="A401" s="514" t="str">
        <f>IF('ZASOBY N'!A398="","",'ZASOBY N'!A398)</f>
        <v/>
      </c>
      <c r="B401" s="515" t="str">
        <f>IF('ZASOBY N'!B398="","",'ZASOBY N'!B398)</f>
        <v/>
      </c>
      <c r="C401" s="515" t="str">
        <f>IF('ZASOBY N'!C398="","",'ZASOBY N'!C398)</f>
        <v/>
      </c>
      <c r="D401" s="516" t="str">
        <f>IF('ZASOBY N'!D398="","",'ZASOBY N'!D398)</f>
        <v/>
      </c>
      <c r="E401" s="404"/>
      <c r="F401" s="517"/>
      <c r="G401" s="518"/>
      <c r="H401" s="301"/>
      <c r="I401" s="301"/>
      <c r="J401" s="147" t="str">
        <f>IF('ZASOBY N'!$F398="","",'ZASOBY N'!$F398)</f>
        <v/>
      </c>
      <c r="K401" s="519"/>
      <c r="L401" s="520" t="str">
        <f t="shared" si="201"/>
        <v/>
      </c>
      <c r="M401" s="521"/>
      <c r="N401" s="521"/>
      <c r="O401" s="140" t="str">
        <f>IF(L401="","",IF(OR(E401=LEGENDA!$D$28,E401=LEGENDA!$D$29,E401=LEGENDA!$D$31,E401=LEGENDA!$D$38),0.15,0))</f>
        <v/>
      </c>
      <c r="P401" s="140" t="str">
        <f>IF(L401="","",IF(AND(E401=LEGENDA!$D$39,H401=""),"BRAK kol.7",IF(AND(F401=LEGENDA!$A$105,H401=""),"BRAK kol.7",IF(AND(F401=LEGENDA!$A$106,H401=""),"BRAK kol.7",IF(AND(F401=LEGENDA!$A$107,H401=""),"BRAK kol.7",IF(AND(F401=LEGENDA!$A$108,H401=""),"BRAK kol.7",IF(AND(F401=LEGENDA!$A$109,H401=""),"BRAK kol.7",L401*O401)))))))</f>
        <v/>
      </c>
      <c r="Q401" s="141" t="str">
        <f t="shared" si="223"/>
        <v/>
      </c>
      <c r="R401" s="142" t="str">
        <f t="shared" si="202"/>
        <v/>
      </c>
      <c r="S401" s="522" t="str">
        <f t="shared" si="203"/>
        <v/>
      </c>
      <c r="T401" s="431" t="str">
        <f t="shared" si="224"/>
        <v/>
      </c>
      <c r="U401" s="523"/>
      <c r="V401" s="431" t="str">
        <f t="shared" si="204"/>
        <v/>
      </c>
      <c r="W401" s="524"/>
      <c r="X401" s="302" t="str">
        <f>IF(U401="","",IF(AND(V401="",W401=""),"",IF(AND(E401=LEGENDA!$D$39,H401=""),"BRAK kol.7",IF(AND(F401=LEGENDA!$A$105,H401="",E401=LEGENDA!$D$35),V401*W401,IF(AND(F401=LEGENDA!$A$105,H401="",E401=LEGENDA!$D$36),V401*W401,IF(AND(F401=LEGENDA!$A$105,H401=""),"BRAK kol.7",IF(AND(F401=LEGENDA!$A$106,H401=""),"BRAK kol.7",IF(AND(F401=LEGENDA!$A$107,H401=""),"BRAK kol.7",IF(AND(F401=LEGENDA!$A$108,H401=""),"BRAK kol.7",IF(AND(F401=LEGENDA!$A$109,H401=""),"BRAK kol.7",IF(AND(U401&gt;0,W401=""),"Brakkol21",IF(OR(T401="Błąd kol. 7",T401="Błąd kol.8"),T401,IF(AND(H401="",I401=""),"BRAKkol7-8",V401*W401)))))))))))))</f>
        <v/>
      </c>
      <c r="Y401" s="523"/>
      <c r="Z401" s="431" t="str">
        <f t="shared" si="205"/>
        <v/>
      </c>
      <c r="AA401" s="524"/>
      <c r="AB401" s="525" t="str">
        <f>IF(OR(Y401="",Z401="",AA401=""),"",IF(AND(E401=LEGENDA!$D$39,H401=""),"BRAK kol.7",IF(AND(F401=LEGENDA!$A$105,H401=""),"BRAK kol.7",IF(AND(F401=LEGENDA!$A$106,H401=""),"BRAK kol.7",IF(AND(F401=LEGENDA!$A$107,H401=""),"BRAK kol.7",IF(AND(F401=LEGENDA!$A$108,H401=""),"BRAK kol.7",IF(AND(F401=LEGENDA!$A$109,H401=""),"BRAK kol.7",Z401*AA401)))))))</f>
        <v/>
      </c>
      <c r="AC401" s="302" t="str">
        <f t="shared" si="225"/>
        <v/>
      </c>
      <c r="AD401" s="143" t="str">
        <f>IFERROR(IF(OR(J401="",AC401=""),"",IF(AND(E401=LEGENDA!$D$39,H401="",I401=""),"BRAK kol.7",AC401*$J401)),"BRAK kol.7")</f>
        <v/>
      </c>
      <c r="AE401" s="527" t="str">
        <f t="shared" si="206"/>
        <v/>
      </c>
      <c r="AF401" s="526" t="str">
        <f t="shared" si="207"/>
        <v/>
      </c>
      <c r="AG401" s="526" t="str">
        <f t="shared" si="208"/>
        <v/>
      </c>
      <c r="AH401" s="526" t="str">
        <f t="shared" si="226"/>
        <v/>
      </c>
      <c r="AI401" s="528"/>
      <c r="AJ401" s="529"/>
      <c r="AK401" s="286" t="str">
        <f t="shared" si="227"/>
        <v/>
      </c>
      <c r="AL401" s="287" t="str">
        <f t="shared" si="209"/>
        <v/>
      </c>
      <c r="AM401" s="287" t="str">
        <f t="shared" si="210"/>
        <v/>
      </c>
      <c r="AN401" s="530" t="str">
        <f>IF('ZASOBY N'!BD398="","",'ZASOBY N'!BD398)</f>
        <v/>
      </c>
      <c r="AO401" s="531"/>
      <c r="AP401" s="333">
        <f t="shared" si="228"/>
        <v>0</v>
      </c>
      <c r="AQ401" s="333">
        <f t="shared" si="199"/>
        <v>0</v>
      </c>
      <c r="AR401" s="333">
        <f t="shared" si="199"/>
        <v>0</v>
      </c>
      <c r="AS401" s="333">
        <f t="shared" si="229"/>
        <v>0</v>
      </c>
      <c r="AT401" s="333">
        <f t="shared" si="200"/>
        <v>0</v>
      </c>
      <c r="AU401" s="333">
        <f t="shared" si="230"/>
        <v>0</v>
      </c>
      <c r="AV401" s="532" t="str">
        <f>IF(BJ401=0,"",NN!BJ401)</f>
        <v/>
      </c>
      <c r="AW401" s="460" t="str">
        <f>IF('UPR BILANS N'!W399="","",'UPR BILANS N'!W399)</f>
        <v/>
      </c>
      <c r="AX401" s="533" t="str">
        <f t="shared" si="211"/>
        <v/>
      </c>
      <c r="AY401" s="533"/>
      <c r="AZ401" s="533"/>
      <c r="BA401" s="533"/>
      <c r="BB401" s="533"/>
      <c r="BC401" s="533"/>
      <c r="BD401" s="533"/>
      <c r="BE401" s="533"/>
      <c r="BF401" s="533"/>
      <c r="BG401" s="533"/>
      <c r="BH401" s="533"/>
      <c r="BI401" s="533"/>
      <c r="BJ401" s="414">
        <f>IFERROR(IF(AND(BL401=1,BM401=1,SUMIF($C401:$C$525,$C401,$AH401:$AH$525)=$BN401),$BN401,IF($BO401&gt;0,$BO401,IF(AND(B401=B402,C401=C402,D401=D402,J401=J402),AH401+AH402,IF(AND(COUNTIF($C$13:$C400,$C401)&gt;=1,COUNTIF($D$13:$D400,$D401)&gt;=1),0,IF(AND(SUMIF($B401:$B$525,$B401,$AH401:$AH$525)&gt;$AH401,SUMIF($C401:$C$525,$C401,$AH401:$AH$525)&gt;$AH401,SUMIF($D401:$D$525,$D401,$AH401:$AH$525)&gt;$AH401),SUMIF($C401:$C$525,$C401,$BN401:$BN$525),0))))),0)</f>
        <v>0</v>
      </c>
      <c r="BK401" s="534"/>
      <c r="BL401" s="535">
        <f>COUNTIFS('ZASOBY N'!$B398:$B$525,'ZASOBY N'!$B398,'ZASOBY N'!$C398:'ZASOBY N'!$C$525,'ZASOBY N'!$C398,'ZASOBY N'!$D398:'ZASOBY N'!$D$525,'ZASOBY N'!$D398,'ZASOBY N'!$H398:'ZASOBY N'!$H$525,'ZASOBY N'!$H398 )</f>
        <v>0</v>
      </c>
      <c r="BM401" s="536">
        <f>COUNTIFS('ZASOBY N'!$B$10:$B398,'ZASOBY N'!$B398,'ZASOBY N'!$C$10:'ZASOBY N'!$C398,'ZASOBY N'!$C398,'ZASOBY N'!$D$10:'ZASOBY N'!$D398,'ZASOBY N'!$D398,'ZASOBY N'!$H$10:'ZASOBY N'!$H398,'ZASOBY N'!$H398 )</f>
        <v>0</v>
      </c>
      <c r="BN401" s="537">
        <f t="shared" si="212"/>
        <v>0</v>
      </c>
      <c r="BO401" s="538">
        <f t="shared" si="213"/>
        <v>0</v>
      </c>
      <c r="BP401" s="533"/>
      <c r="BQ401" s="533"/>
      <c r="BR401" s="533"/>
      <c r="BS401" s="533"/>
      <c r="BT401" s="533"/>
      <c r="BU401" s="533"/>
      <c r="BV401" s="533"/>
      <c r="BW401" s="539" t="str">
        <f t="shared" si="214"/>
        <v/>
      </c>
      <c r="BX401" s="439" t="str">
        <f>IF(E401=0,"",NN!E401)</f>
        <v/>
      </c>
      <c r="BY401" s="396" t="str">
        <f>IF(A401="","",NN!A401)</f>
        <v/>
      </c>
      <c r="BZ401" s="428" t="str">
        <f>IF(OR(E401=LEGENDA!$D$30,E401=LEGENDA!$D$31,E401=LEGENDA!$D$32,E401=LEGENDA!$D$33,E401=LEGENDA!$D$34,E401=LEGENDA!$D$35,E401=LEGENDA!$D$36,E401=LEGENDA!$D$37),AV401,"")</f>
        <v/>
      </c>
      <c r="CA401" s="428" t="str">
        <f>IF(OR(E401=LEGENDA!$D$30,E401=LEGENDA!$D$31,E401=LEGENDA!$D$32,E401=LEGENDA!$D$33,E401=LEGENDA!$D$34,E401=LEGENDA!$D$35,E401=LEGENDA!$D$36,E401=LEGENDA!$D$37),AG401,"")</f>
        <v/>
      </c>
      <c r="CB401" s="397" t="str">
        <f t="shared" si="215"/>
        <v/>
      </c>
      <c r="CC401" s="397" t="str">
        <f t="shared" si="216"/>
        <v/>
      </c>
      <c r="CD401" s="397" t="str">
        <f t="shared" si="217"/>
        <v/>
      </c>
      <c r="CE401" s="397" t="str">
        <f t="shared" si="218"/>
        <v/>
      </c>
      <c r="CF401" s="397" t="str">
        <f t="shared" si="219"/>
        <v/>
      </c>
      <c r="CG401" s="397" t="str">
        <f t="shared" si="220"/>
        <v/>
      </c>
      <c r="CH401" s="397" t="str">
        <f>IF(OR(E401=LEGENDA!$D$28,E401=LEGENDA!$D$29,E401=LEGENDA!$D$30,E401=LEGENDA!$D$31,E401=LEGENDA!$D$32,E401=LEGENDA!$D$33,E401=LEGENDA!$D$34,E401=LEGENDA!$D$35,E401=LEGENDA!$D$36,E401=LEGENDA!$D$39),1,"")</f>
        <v/>
      </c>
      <c r="CI401" s="397" t="str">
        <f t="shared" si="221"/>
        <v/>
      </c>
      <c r="CJ401" s="397" t="str">
        <f t="shared" si="222"/>
        <v/>
      </c>
    </row>
    <row r="402" spans="1:88" s="50" customFormat="1" ht="16.2" customHeight="1" thickBot="1" x14ac:dyDescent="0.3">
      <c r="A402" s="514" t="str">
        <f>IF('ZASOBY N'!A399="","",'ZASOBY N'!A399)</f>
        <v/>
      </c>
      <c r="B402" s="515" t="str">
        <f>IF('ZASOBY N'!B399="","",'ZASOBY N'!B399)</f>
        <v/>
      </c>
      <c r="C402" s="515" t="str">
        <f>IF('ZASOBY N'!C399="","",'ZASOBY N'!C399)</f>
        <v/>
      </c>
      <c r="D402" s="516" t="str">
        <f>IF('ZASOBY N'!D399="","",'ZASOBY N'!D399)</f>
        <v/>
      </c>
      <c r="E402" s="404"/>
      <c r="F402" s="517"/>
      <c r="G402" s="518"/>
      <c r="H402" s="301"/>
      <c r="I402" s="301"/>
      <c r="J402" s="147" t="str">
        <f>IF('ZASOBY N'!$F399="","",'ZASOBY N'!$F399)</f>
        <v/>
      </c>
      <c r="K402" s="519"/>
      <c r="L402" s="520" t="str">
        <f t="shared" si="201"/>
        <v/>
      </c>
      <c r="M402" s="521"/>
      <c r="N402" s="521"/>
      <c r="O402" s="140" t="str">
        <f>IF(L402="","",IF(OR(E402=LEGENDA!$D$28,E402=LEGENDA!$D$29,E402=LEGENDA!$D$31,E402=LEGENDA!$D$38),0.15,0))</f>
        <v/>
      </c>
      <c r="P402" s="140" t="str">
        <f>IF(L402="","",IF(AND(E402=LEGENDA!$D$39,H402=""),"BRAK kol.7",IF(AND(F402=LEGENDA!$A$105,H402=""),"BRAK kol.7",IF(AND(F402=LEGENDA!$A$106,H402=""),"BRAK kol.7",IF(AND(F402=LEGENDA!$A$107,H402=""),"BRAK kol.7",IF(AND(F402=LEGENDA!$A$108,H402=""),"BRAK kol.7",IF(AND(F402=LEGENDA!$A$109,H402=""),"BRAK kol.7",L402*O402)))))))</f>
        <v/>
      </c>
      <c r="Q402" s="141" t="str">
        <f t="shared" si="223"/>
        <v/>
      </c>
      <c r="R402" s="142" t="str">
        <f t="shared" si="202"/>
        <v/>
      </c>
      <c r="S402" s="522" t="str">
        <f t="shared" si="203"/>
        <v/>
      </c>
      <c r="T402" s="431" t="str">
        <f t="shared" si="224"/>
        <v/>
      </c>
      <c r="U402" s="523"/>
      <c r="V402" s="431" t="str">
        <f t="shared" si="204"/>
        <v/>
      </c>
      <c r="W402" s="524"/>
      <c r="X402" s="302" t="str">
        <f>IF(U402="","",IF(AND(V402="",W402=""),"",IF(AND(E402=LEGENDA!$D$39,H402=""),"BRAK kol.7",IF(AND(F402=LEGENDA!$A$105,H402="",E402=LEGENDA!$D$35),V402*W402,IF(AND(F402=LEGENDA!$A$105,H402="",E402=LEGENDA!$D$36),V402*W402,IF(AND(F402=LEGENDA!$A$105,H402=""),"BRAK kol.7",IF(AND(F402=LEGENDA!$A$106,H402=""),"BRAK kol.7",IF(AND(F402=LEGENDA!$A$107,H402=""),"BRAK kol.7",IF(AND(F402=LEGENDA!$A$108,H402=""),"BRAK kol.7",IF(AND(F402=LEGENDA!$A$109,H402=""),"BRAK kol.7",IF(AND(U402&gt;0,W402=""),"Brakkol21",IF(OR(T402="Błąd kol. 7",T402="Błąd kol.8"),T402,IF(AND(H402="",I402=""),"BRAKkol7-8",V402*W402)))))))))))))</f>
        <v/>
      </c>
      <c r="Y402" s="523"/>
      <c r="Z402" s="431" t="str">
        <f t="shared" si="205"/>
        <v/>
      </c>
      <c r="AA402" s="524"/>
      <c r="AB402" s="525" t="str">
        <f>IF(OR(Y402="",Z402="",AA402=""),"",IF(AND(E402=LEGENDA!$D$39,H402=""),"BRAK kol.7",IF(AND(F402=LEGENDA!$A$105,H402=""),"BRAK kol.7",IF(AND(F402=LEGENDA!$A$106,H402=""),"BRAK kol.7",IF(AND(F402=LEGENDA!$A$107,H402=""),"BRAK kol.7",IF(AND(F402=LEGENDA!$A$108,H402=""),"BRAK kol.7",IF(AND(F402=LEGENDA!$A$109,H402=""),"BRAK kol.7",Z402*AA402)))))))</f>
        <v/>
      </c>
      <c r="AC402" s="302" t="str">
        <f t="shared" si="225"/>
        <v/>
      </c>
      <c r="AD402" s="143" t="str">
        <f>IFERROR(IF(OR(J402="",AC402=""),"",IF(AND(E402=LEGENDA!$D$39,H402="",I402=""),"BRAK kol.7",AC402*$J402)),"BRAK kol.7")</f>
        <v/>
      </c>
      <c r="AE402" s="527" t="str">
        <f t="shared" si="206"/>
        <v/>
      </c>
      <c r="AF402" s="526" t="str">
        <f t="shared" si="207"/>
        <v/>
      </c>
      <c r="AG402" s="526" t="str">
        <f t="shared" si="208"/>
        <v/>
      </c>
      <c r="AH402" s="526" t="str">
        <f t="shared" si="226"/>
        <v/>
      </c>
      <c r="AI402" s="528"/>
      <c r="AJ402" s="529"/>
      <c r="AK402" s="286" t="str">
        <f t="shared" si="227"/>
        <v/>
      </c>
      <c r="AL402" s="287" t="str">
        <f t="shared" si="209"/>
        <v/>
      </c>
      <c r="AM402" s="287" t="str">
        <f t="shared" si="210"/>
        <v/>
      </c>
      <c r="AN402" s="530" t="str">
        <f>IF('ZASOBY N'!BD399="","",'ZASOBY N'!BD399)</f>
        <v/>
      </c>
      <c r="AO402" s="531"/>
      <c r="AP402" s="333">
        <f t="shared" si="228"/>
        <v>0</v>
      </c>
      <c r="AQ402" s="333">
        <f t="shared" si="199"/>
        <v>0</v>
      </c>
      <c r="AR402" s="333">
        <f t="shared" si="199"/>
        <v>0</v>
      </c>
      <c r="AS402" s="333">
        <f t="shared" si="229"/>
        <v>0</v>
      </c>
      <c r="AT402" s="333">
        <f t="shared" si="200"/>
        <v>0</v>
      </c>
      <c r="AU402" s="333">
        <f t="shared" si="230"/>
        <v>0</v>
      </c>
      <c r="AV402" s="532" t="str">
        <f>IF(BJ402=0,"",NN!BJ402)</f>
        <v/>
      </c>
      <c r="AW402" s="460" t="str">
        <f>IF('UPR BILANS N'!W400="","",'UPR BILANS N'!W400)</f>
        <v/>
      </c>
      <c r="AX402" s="533" t="str">
        <f t="shared" si="211"/>
        <v/>
      </c>
      <c r="AY402" s="533"/>
      <c r="AZ402" s="533"/>
      <c r="BA402" s="533"/>
      <c r="BB402" s="533"/>
      <c r="BC402" s="533"/>
      <c r="BD402" s="533"/>
      <c r="BE402" s="533"/>
      <c r="BF402" s="533"/>
      <c r="BG402" s="533"/>
      <c r="BH402" s="533"/>
      <c r="BI402" s="533"/>
      <c r="BJ402" s="414">
        <f>IFERROR(IF(AND(BL402=1,BM402=1,SUMIF($C402:$C$525,$C402,$AH402:$AH$525)=$BN402),$BN402,IF($BO402&gt;0,$BO402,IF(AND(B402=B403,C402=C403,D402=D403,J402=J403),AH402+AH403,IF(AND(COUNTIF($C$13:$C401,$C402)&gt;=1,COUNTIF($D$13:$D401,$D402)&gt;=1),0,IF(AND(SUMIF($B402:$B$525,$B402,$AH402:$AH$525)&gt;$AH402,SUMIF($C402:$C$525,$C402,$AH402:$AH$525)&gt;$AH402,SUMIF($D402:$D$525,$D402,$AH402:$AH$525)&gt;$AH402),SUMIF($C402:$C$525,$C402,$BN402:$BN$525),0))))),0)</f>
        <v>0</v>
      </c>
      <c r="BK402" s="534"/>
      <c r="BL402" s="535">
        <f>COUNTIFS('ZASOBY N'!$B399:$B$525,'ZASOBY N'!$B399,'ZASOBY N'!$C399:'ZASOBY N'!$C$525,'ZASOBY N'!$C399,'ZASOBY N'!$D399:'ZASOBY N'!$D$525,'ZASOBY N'!$D399,'ZASOBY N'!$H399:'ZASOBY N'!$H$525,'ZASOBY N'!$H399 )</f>
        <v>0</v>
      </c>
      <c r="BM402" s="536">
        <f>COUNTIFS('ZASOBY N'!$B$10:$B399,'ZASOBY N'!$B399,'ZASOBY N'!$C$10:'ZASOBY N'!$C399,'ZASOBY N'!$C399,'ZASOBY N'!$D$10:'ZASOBY N'!$D399,'ZASOBY N'!$D399,'ZASOBY N'!$H$10:'ZASOBY N'!$H399,'ZASOBY N'!$H399 )</f>
        <v>0</v>
      </c>
      <c r="BN402" s="537">
        <f t="shared" si="212"/>
        <v>0</v>
      </c>
      <c r="BO402" s="538">
        <f t="shared" si="213"/>
        <v>0</v>
      </c>
      <c r="BP402" s="533"/>
      <c r="BQ402" s="533"/>
      <c r="BR402" s="533"/>
      <c r="BS402" s="533"/>
      <c r="BT402" s="533"/>
      <c r="BU402" s="533"/>
      <c r="BV402" s="533"/>
      <c r="BW402" s="539" t="str">
        <f t="shared" si="214"/>
        <v/>
      </c>
      <c r="BX402" s="439" t="str">
        <f>IF(E402=0,"",NN!E402)</f>
        <v/>
      </c>
      <c r="BY402" s="396" t="str">
        <f>IF(A402="","",NN!A402)</f>
        <v/>
      </c>
      <c r="BZ402" s="428" t="str">
        <f>IF(OR(E402=LEGENDA!$D$30,E402=LEGENDA!$D$31,E402=LEGENDA!$D$32,E402=LEGENDA!$D$33,E402=LEGENDA!$D$34,E402=LEGENDA!$D$35,E402=LEGENDA!$D$36,E402=LEGENDA!$D$37),AV402,"")</f>
        <v/>
      </c>
      <c r="CA402" s="428" t="str">
        <f>IF(OR(E402=LEGENDA!$D$30,E402=LEGENDA!$D$31,E402=LEGENDA!$D$32,E402=LEGENDA!$D$33,E402=LEGENDA!$D$34,E402=LEGENDA!$D$35,E402=LEGENDA!$D$36,E402=LEGENDA!$D$37),AG402,"")</f>
        <v/>
      </c>
      <c r="CB402" s="397" t="str">
        <f t="shared" si="215"/>
        <v/>
      </c>
      <c r="CC402" s="397" t="str">
        <f t="shared" si="216"/>
        <v/>
      </c>
      <c r="CD402" s="397" t="str">
        <f t="shared" si="217"/>
        <v/>
      </c>
      <c r="CE402" s="397" t="str">
        <f t="shared" si="218"/>
        <v/>
      </c>
      <c r="CF402" s="397" t="str">
        <f t="shared" si="219"/>
        <v/>
      </c>
      <c r="CG402" s="397" t="str">
        <f t="shared" si="220"/>
        <v/>
      </c>
      <c r="CH402" s="397" t="str">
        <f>IF(OR(E402=LEGENDA!$D$28,E402=LEGENDA!$D$29,E402=LEGENDA!$D$30,E402=LEGENDA!$D$31,E402=LEGENDA!$D$32,E402=LEGENDA!$D$33,E402=LEGENDA!$D$34,E402=LEGENDA!$D$35,E402=LEGENDA!$D$36,E402=LEGENDA!$D$39),1,"")</f>
        <v/>
      </c>
      <c r="CI402" s="397" t="str">
        <f t="shared" si="221"/>
        <v/>
      </c>
      <c r="CJ402" s="397" t="str">
        <f t="shared" si="222"/>
        <v/>
      </c>
    </row>
    <row r="403" spans="1:88" s="50" customFormat="1" ht="16.2" customHeight="1" thickBot="1" x14ac:dyDescent="0.3">
      <c r="A403" s="514" t="str">
        <f>IF('ZASOBY N'!A400="","",'ZASOBY N'!A400)</f>
        <v/>
      </c>
      <c r="B403" s="515" t="str">
        <f>IF('ZASOBY N'!B400="","",'ZASOBY N'!B400)</f>
        <v/>
      </c>
      <c r="C403" s="515" t="str">
        <f>IF('ZASOBY N'!C400="","",'ZASOBY N'!C400)</f>
        <v/>
      </c>
      <c r="D403" s="516" t="str">
        <f>IF('ZASOBY N'!D400="","",'ZASOBY N'!D400)</f>
        <v/>
      </c>
      <c r="E403" s="404"/>
      <c r="F403" s="517"/>
      <c r="G403" s="518"/>
      <c r="H403" s="301"/>
      <c r="I403" s="301"/>
      <c r="J403" s="147" t="str">
        <f>IF('ZASOBY N'!$F400="","",'ZASOBY N'!$F400)</f>
        <v/>
      </c>
      <c r="K403" s="519"/>
      <c r="L403" s="520" t="str">
        <f t="shared" si="201"/>
        <v/>
      </c>
      <c r="M403" s="521"/>
      <c r="N403" s="521"/>
      <c r="O403" s="140" t="str">
        <f>IF(L403="","",IF(OR(E403=LEGENDA!$D$28,E403=LEGENDA!$D$29,E403=LEGENDA!$D$31,E403=LEGENDA!$D$38),0.15,0))</f>
        <v/>
      </c>
      <c r="P403" s="140" t="str">
        <f>IF(L403="","",IF(AND(E403=LEGENDA!$D$39,H403=""),"BRAK kol.7",IF(AND(F403=LEGENDA!$A$105,H403=""),"BRAK kol.7",IF(AND(F403=LEGENDA!$A$106,H403=""),"BRAK kol.7",IF(AND(F403=LEGENDA!$A$107,H403=""),"BRAK kol.7",IF(AND(F403=LEGENDA!$A$108,H403=""),"BRAK kol.7",IF(AND(F403=LEGENDA!$A$109,H403=""),"BRAK kol.7",L403*O403)))))))</f>
        <v/>
      </c>
      <c r="Q403" s="141" t="str">
        <f t="shared" si="223"/>
        <v/>
      </c>
      <c r="R403" s="142" t="str">
        <f t="shared" si="202"/>
        <v/>
      </c>
      <c r="S403" s="522" t="str">
        <f t="shared" si="203"/>
        <v/>
      </c>
      <c r="T403" s="431" t="str">
        <f t="shared" si="224"/>
        <v/>
      </c>
      <c r="U403" s="523"/>
      <c r="V403" s="431" t="str">
        <f t="shared" si="204"/>
        <v/>
      </c>
      <c r="W403" s="524"/>
      <c r="X403" s="302" t="str">
        <f>IF(U403="","",IF(AND(V403="",W403=""),"",IF(AND(E403=LEGENDA!$D$39,H403=""),"BRAK kol.7",IF(AND(F403=LEGENDA!$A$105,H403="",E403=LEGENDA!$D$35),V403*W403,IF(AND(F403=LEGENDA!$A$105,H403="",E403=LEGENDA!$D$36),V403*W403,IF(AND(F403=LEGENDA!$A$105,H403=""),"BRAK kol.7",IF(AND(F403=LEGENDA!$A$106,H403=""),"BRAK kol.7",IF(AND(F403=LEGENDA!$A$107,H403=""),"BRAK kol.7",IF(AND(F403=LEGENDA!$A$108,H403=""),"BRAK kol.7",IF(AND(F403=LEGENDA!$A$109,H403=""),"BRAK kol.7",IF(AND(U403&gt;0,W403=""),"Brakkol21",IF(OR(T403="Błąd kol. 7",T403="Błąd kol.8"),T403,IF(AND(H403="",I403=""),"BRAKkol7-8",V403*W403)))))))))))))</f>
        <v/>
      </c>
      <c r="Y403" s="523"/>
      <c r="Z403" s="431" t="str">
        <f t="shared" si="205"/>
        <v/>
      </c>
      <c r="AA403" s="524"/>
      <c r="AB403" s="525" t="str">
        <f>IF(OR(Y403="",Z403="",AA403=""),"",IF(AND(E403=LEGENDA!$D$39,H403=""),"BRAK kol.7",IF(AND(F403=LEGENDA!$A$105,H403=""),"BRAK kol.7",IF(AND(F403=LEGENDA!$A$106,H403=""),"BRAK kol.7",IF(AND(F403=LEGENDA!$A$107,H403=""),"BRAK kol.7",IF(AND(F403=LEGENDA!$A$108,H403=""),"BRAK kol.7",IF(AND(F403=LEGENDA!$A$109,H403=""),"BRAK kol.7",Z403*AA403)))))))</f>
        <v/>
      </c>
      <c r="AC403" s="302" t="str">
        <f t="shared" si="225"/>
        <v/>
      </c>
      <c r="AD403" s="143" t="str">
        <f>IFERROR(IF(OR(J403="",AC403=""),"",IF(AND(E403=LEGENDA!$D$39,H403="",I403=""),"BRAK kol.7",AC403*$J403)),"BRAK kol.7")</f>
        <v/>
      </c>
      <c r="AE403" s="527" t="str">
        <f t="shared" si="206"/>
        <v/>
      </c>
      <c r="AF403" s="526" t="str">
        <f t="shared" si="207"/>
        <v/>
      </c>
      <c r="AG403" s="526" t="str">
        <f t="shared" si="208"/>
        <v/>
      </c>
      <c r="AH403" s="526" t="str">
        <f t="shared" si="226"/>
        <v/>
      </c>
      <c r="AI403" s="528"/>
      <c r="AJ403" s="529"/>
      <c r="AK403" s="286" t="str">
        <f t="shared" si="227"/>
        <v/>
      </c>
      <c r="AL403" s="287" t="str">
        <f t="shared" si="209"/>
        <v/>
      </c>
      <c r="AM403" s="287" t="str">
        <f t="shared" si="210"/>
        <v/>
      </c>
      <c r="AN403" s="530" t="str">
        <f>IF('ZASOBY N'!BD400="","",'ZASOBY N'!BD400)</f>
        <v/>
      </c>
      <c r="AO403" s="531"/>
      <c r="AP403" s="333">
        <f t="shared" si="228"/>
        <v>0</v>
      </c>
      <c r="AQ403" s="333">
        <f t="shared" si="199"/>
        <v>0</v>
      </c>
      <c r="AR403" s="333">
        <f t="shared" si="199"/>
        <v>0</v>
      </c>
      <c r="AS403" s="333">
        <f t="shared" si="229"/>
        <v>0</v>
      </c>
      <c r="AT403" s="333">
        <f t="shared" si="200"/>
        <v>0</v>
      </c>
      <c r="AU403" s="333">
        <f t="shared" si="230"/>
        <v>0</v>
      </c>
      <c r="AV403" s="532" t="str">
        <f>IF(BJ403=0,"",NN!BJ403)</f>
        <v/>
      </c>
      <c r="AW403" s="460" t="str">
        <f>IF('UPR BILANS N'!W401="","",'UPR BILANS N'!W401)</f>
        <v/>
      </c>
      <c r="AX403" s="533" t="str">
        <f t="shared" si="211"/>
        <v/>
      </c>
      <c r="AY403" s="533"/>
      <c r="AZ403" s="533"/>
      <c r="BA403" s="533"/>
      <c r="BB403" s="533"/>
      <c r="BC403" s="533"/>
      <c r="BD403" s="533"/>
      <c r="BE403" s="533"/>
      <c r="BF403" s="533"/>
      <c r="BG403" s="533"/>
      <c r="BH403" s="533"/>
      <c r="BI403" s="533"/>
      <c r="BJ403" s="414">
        <f>IFERROR(IF(AND(BL403=1,BM403=1,SUMIF($C403:$C$525,$C403,$AH403:$AH$525)=$BN403),$BN403,IF($BO403&gt;0,$BO403,IF(AND(B403=B404,C403=C404,D403=D404,J403=J404),AH403+AH404,IF(AND(COUNTIF($C$13:$C402,$C403)&gt;=1,COUNTIF($D$13:$D402,$D403)&gt;=1),0,IF(AND(SUMIF($B403:$B$525,$B403,$AH403:$AH$525)&gt;$AH403,SUMIF($C403:$C$525,$C403,$AH403:$AH$525)&gt;$AH403,SUMIF($D403:$D$525,$D403,$AH403:$AH$525)&gt;$AH403),SUMIF($C403:$C$525,$C403,$BN403:$BN$525),0))))),0)</f>
        <v>0</v>
      </c>
      <c r="BK403" s="534"/>
      <c r="BL403" s="535">
        <f>COUNTIFS('ZASOBY N'!$B400:$B$525,'ZASOBY N'!$B400,'ZASOBY N'!$C400:'ZASOBY N'!$C$525,'ZASOBY N'!$C400,'ZASOBY N'!$D400:'ZASOBY N'!$D$525,'ZASOBY N'!$D400,'ZASOBY N'!$H400:'ZASOBY N'!$H$525,'ZASOBY N'!$H400 )</f>
        <v>0</v>
      </c>
      <c r="BM403" s="536">
        <f>COUNTIFS('ZASOBY N'!$B$10:$B400,'ZASOBY N'!$B400,'ZASOBY N'!$C$10:'ZASOBY N'!$C400,'ZASOBY N'!$C400,'ZASOBY N'!$D$10:'ZASOBY N'!$D400,'ZASOBY N'!$D400,'ZASOBY N'!$H$10:'ZASOBY N'!$H400,'ZASOBY N'!$H400 )</f>
        <v>0</v>
      </c>
      <c r="BN403" s="537">
        <f t="shared" si="212"/>
        <v>0</v>
      </c>
      <c r="BO403" s="538">
        <f t="shared" si="213"/>
        <v>0</v>
      </c>
      <c r="BP403" s="533"/>
      <c r="BQ403" s="533"/>
      <c r="BR403" s="533"/>
      <c r="BS403" s="533"/>
      <c r="BT403" s="533"/>
      <c r="BU403" s="533"/>
      <c r="BV403" s="533"/>
      <c r="BW403" s="539" t="str">
        <f t="shared" si="214"/>
        <v/>
      </c>
      <c r="BX403" s="439" t="str">
        <f>IF(E403=0,"",NN!E403)</f>
        <v/>
      </c>
      <c r="BY403" s="396" t="str">
        <f>IF(A403="","",NN!A403)</f>
        <v/>
      </c>
      <c r="BZ403" s="428" t="str">
        <f>IF(OR(E403=LEGENDA!$D$30,E403=LEGENDA!$D$31,E403=LEGENDA!$D$32,E403=LEGENDA!$D$33,E403=LEGENDA!$D$34,E403=LEGENDA!$D$35,E403=LEGENDA!$D$36,E403=LEGENDA!$D$37),AV403,"")</f>
        <v/>
      </c>
      <c r="CA403" s="428" t="str">
        <f>IF(OR(E403=LEGENDA!$D$30,E403=LEGENDA!$D$31,E403=LEGENDA!$D$32,E403=LEGENDA!$D$33,E403=LEGENDA!$D$34,E403=LEGENDA!$D$35,E403=LEGENDA!$D$36,E403=LEGENDA!$D$37),AG403,"")</f>
        <v/>
      </c>
      <c r="CB403" s="397" t="str">
        <f t="shared" si="215"/>
        <v/>
      </c>
      <c r="CC403" s="397" t="str">
        <f t="shared" si="216"/>
        <v/>
      </c>
      <c r="CD403" s="397" t="str">
        <f t="shared" si="217"/>
        <v/>
      </c>
      <c r="CE403" s="397" t="str">
        <f t="shared" si="218"/>
        <v/>
      </c>
      <c r="CF403" s="397" t="str">
        <f t="shared" si="219"/>
        <v/>
      </c>
      <c r="CG403" s="397" t="str">
        <f t="shared" si="220"/>
        <v/>
      </c>
      <c r="CH403" s="397" t="str">
        <f>IF(OR(E403=LEGENDA!$D$28,E403=LEGENDA!$D$29,E403=LEGENDA!$D$30,E403=LEGENDA!$D$31,E403=LEGENDA!$D$32,E403=LEGENDA!$D$33,E403=LEGENDA!$D$34,E403=LEGENDA!$D$35,E403=LEGENDA!$D$36,E403=LEGENDA!$D$39),1,"")</f>
        <v/>
      </c>
      <c r="CI403" s="397" t="str">
        <f t="shared" si="221"/>
        <v/>
      </c>
      <c r="CJ403" s="397" t="str">
        <f t="shared" si="222"/>
        <v/>
      </c>
    </row>
    <row r="404" spans="1:88" s="50" customFormat="1" ht="16.2" customHeight="1" thickBot="1" x14ac:dyDescent="0.3">
      <c r="A404" s="514" t="str">
        <f>IF('ZASOBY N'!A401="","",'ZASOBY N'!A401)</f>
        <v/>
      </c>
      <c r="B404" s="515" t="str">
        <f>IF('ZASOBY N'!B401="","",'ZASOBY N'!B401)</f>
        <v/>
      </c>
      <c r="C404" s="515" t="str">
        <f>IF('ZASOBY N'!C401="","",'ZASOBY N'!C401)</f>
        <v/>
      </c>
      <c r="D404" s="516" t="str">
        <f>IF('ZASOBY N'!D401="","",'ZASOBY N'!D401)</f>
        <v/>
      </c>
      <c r="E404" s="404"/>
      <c r="F404" s="517"/>
      <c r="G404" s="518"/>
      <c r="H404" s="301"/>
      <c r="I404" s="301"/>
      <c r="J404" s="147" t="str">
        <f>IF('ZASOBY N'!$F401="","",'ZASOBY N'!$F401)</f>
        <v/>
      </c>
      <c r="K404" s="519"/>
      <c r="L404" s="520" t="str">
        <f t="shared" si="201"/>
        <v/>
      </c>
      <c r="M404" s="521"/>
      <c r="N404" s="521"/>
      <c r="O404" s="140" t="str">
        <f>IF(L404="","",IF(OR(E404=LEGENDA!$D$28,E404=LEGENDA!$D$29,E404=LEGENDA!$D$31,E404=LEGENDA!$D$38),0.15,0))</f>
        <v/>
      </c>
      <c r="P404" s="140" t="str">
        <f>IF(L404="","",IF(AND(E404=LEGENDA!$D$39,H404=""),"BRAK kol.7",IF(AND(F404=LEGENDA!$A$105,H404=""),"BRAK kol.7",IF(AND(F404=LEGENDA!$A$106,H404=""),"BRAK kol.7",IF(AND(F404=LEGENDA!$A$107,H404=""),"BRAK kol.7",IF(AND(F404=LEGENDA!$A$108,H404=""),"BRAK kol.7",IF(AND(F404=LEGENDA!$A$109,H404=""),"BRAK kol.7",L404*O404)))))))</f>
        <v/>
      </c>
      <c r="Q404" s="141" t="str">
        <f t="shared" si="223"/>
        <v/>
      </c>
      <c r="R404" s="142" t="str">
        <f t="shared" si="202"/>
        <v/>
      </c>
      <c r="S404" s="522" t="str">
        <f t="shared" si="203"/>
        <v/>
      </c>
      <c r="T404" s="431" t="str">
        <f t="shared" si="224"/>
        <v/>
      </c>
      <c r="U404" s="523"/>
      <c r="V404" s="431" t="str">
        <f t="shared" si="204"/>
        <v/>
      </c>
      <c r="W404" s="524"/>
      <c r="X404" s="302" t="str">
        <f>IF(U404="","",IF(AND(V404="",W404=""),"",IF(AND(E404=LEGENDA!$D$39,H404=""),"BRAK kol.7",IF(AND(F404=LEGENDA!$A$105,H404="",E404=LEGENDA!$D$35),V404*W404,IF(AND(F404=LEGENDA!$A$105,H404="",E404=LEGENDA!$D$36),V404*W404,IF(AND(F404=LEGENDA!$A$105,H404=""),"BRAK kol.7",IF(AND(F404=LEGENDA!$A$106,H404=""),"BRAK kol.7",IF(AND(F404=LEGENDA!$A$107,H404=""),"BRAK kol.7",IF(AND(F404=LEGENDA!$A$108,H404=""),"BRAK kol.7",IF(AND(F404=LEGENDA!$A$109,H404=""),"BRAK kol.7",IF(AND(U404&gt;0,W404=""),"Brakkol21",IF(OR(T404="Błąd kol. 7",T404="Błąd kol.8"),T404,IF(AND(H404="",I404=""),"BRAKkol7-8",V404*W404)))))))))))))</f>
        <v/>
      </c>
      <c r="Y404" s="523"/>
      <c r="Z404" s="431" t="str">
        <f t="shared" si="205"/>
        <v/>
      </c>
      <c r="AA404" s="524"/>
      <c r="AB404" s="525" t="str">
        <f>IF(OR(Y404="",Z404="",AA404=""),"",IF(AND(E404=LEGENDA!$D$39,H404=""),"BRAK kol.7",IF(AND(F404=LEGENDA!$A$105,H404=""),"BRAK kol.7",IF(AND(F404=LEGENDA!$A$106,H404=""),"BRAK kol.7",IF(AND(F404=LEGENDA!$A$107,H404=""),"BRAK kol.7",IF(AND(F404=LEGENDA!$A$108,H404=""),"BRAK kol.7",IF(AND(F404=LEGENDA!$A$109,H404=""),"BRAK kol.7",Z404*AA404)))))))</f>
        <v/>
      </c>
      <c r="AC404" s="302" t="str">
        <f t="shared" si="225"/>
        <v/>
      </c>
      <c r="AD404" s="143" t="str">
        <f>IFERROR(IF(OR(J404="",AC404=""),"",IF(AND(E404=LEGENDA!$D$39,H404="",I404=""),"BRAK kol.7",AC404*$J404)),"BRAK kol.7")</f>
        <v/>
      </c>
      <c r="AE404" s="527" t="str">
        <f t="shared" si="206"/>
        <v/>
      </c>
      <c r="AF404" s="526" t="str">
        <f t="shared" si="207"/>
        <v/>
      </c>
      <c r="AG404" s="526" t="str">
        <f t="shared" si="208"/>
        <v/>
      </c>
      <c r="AH404" s="526" t="str">
        <f t="shared" si="226"/>
        <v/>
      </c>
      <c r="AI404" s="528"/>
      <c r="AJ404" s="529"/>
      <c r="AK404" s="286" t="str">
        <f t="shared" si="227"/>
        <v/>
      </c>
      <c r="AL404" s="287" t="str">
        <f t="shared" si="209"/>
        <v/>
      </c>
      <c r="AM404" s="287" t="str">
        <f t="shared" si="210"/>
        <v/>
      </c>
      <c r="AN404" s="530" t="str">
        <f>IF('ZASOBY N'!BD401="","",'ZASOBY N'!BD401)</f>
        <v/>
      </c>
      <c r="AO404" s="531"/>
      <c r="AP404" s="333">
        <f t="shared" si="228"/>
        <v>0</v>
      </c>
      <c r="AQ404" s="333">
        <f t="shared" si="199"/>
        <v>0</v>
      </c>
      <c r="AR404" s="333">
        <f t="shared" si="199"/>
        <v>0</v>
      </c>
      <c r="AS404" s="333">
        <f t="shared" si="229"/>
        <v>0</v>
      </c>
      <c r="AT404" s="333">
        <f t="shared" si="200"/>
        <v>0</v>
      </c>
      <c r="AU404" s="333">
        <f t="shared" si="230"/>
        <v>0</v>
      </c>
      <c r="AV404" s="532" t="str">
        <f>IF(BJ404=0,"",NN!BJ404)</f>
        <v/>
      </c>
      <c r="AW404" s="460" t="str">
        <f>IF('UPR BILANS N'!W402="","",'UPR BILANS N'!W402)</f>
        <v/>
      </c>
      <c r="AX404" s="533" t="str">
        <f t="shared" si="211"/>
        <v/>
      </c>
      <c r="AY404" s="533"/>
      <c r="AZ404" s="533"/>
      <c r="BA404" s="533"/>
      <c r="BB404" s="533"/>
      <c r="BC404" s="533"/>
      <c r="BD404" s="533"/>
      <c r="BE404" s="533"/>
      <c r="BF404" s="533"/>
      <c r="BG404" s="533"/>
      <c r="BH404" s="533"/>
      <c r="BI404" s="533"/>
      <c r="BJ404" s="414">
        <f>IFERROR(IF(AND(BL404=1,BM404=1,SUMIF($C404:$C$525,$C404,$AH404:$AH$525)=$BN404),$BN404,IF($BO404&gt;0,$BO404,IF(AND(B404=B405,C404=C405,D404=D405,J404=J405),AH404+AH405,IF(AND(COUNTIF($C$13:$C403,$C404)&gt;=1,COUNTIF($D$13:$D403,$D404)&gt;=1),0,IF(AND(SUMIF($B404:$B$525,$B404,$AH404:$AH$525)&gt;$AH404,SUMIF($C404:$C$525,$C404,$AH404:$AH$525)&gt;$AH404,SUMIF($D404:$D$525,$D404,$AH404:$AH$525)&gt;$AH404),SUMIF($C404:$C$525,$C404,$BN404:$BN$525),0))))),0)</f>
        <v>0</v>
      </c>
      <c r="BK404" s="534"/>
      <c r="BL404" s="535">
        <f>COUNTIFS('ZASOBY N'!$B401:$B$525,'ZASOBY N'!$B401,'ZASOBY N'!$C401:'ZASOBY N'!$C$525,'ZASOBY N'!$C401,'ZASOBY N'!$D401:'ZASOBY N'!$D$525,'ZASOBY N'!$D401,'ZASOBY N'!$H401:'ZASOBY N'!$H$525,'ZASOBY N'!$H401 )</f>
        <v>0</v>
      </c>
      <c r="BM404" s="536">
        <f>COUNTIFS('ZASOBY N'!$B$10:$B401,'ZASOBY N'!$B401,'ZASOBY N'!$C$10:'ZASOBY N'!$C401,'ZASOBY N'!$C401,'ZASOBY N'!$D$10:'ZASOBY N'!$D401,'ZASOBY N'!$D401,'ZASOBY N'!$H$10:'ZASOBY N'!$H401,'ZASOBY N'!$H401 )</f>
        <v>0</v>
      </c>
      <c r="BN404" s="537">
        <f t="shared" si="212"/>
        <v>0</v>
      </c>
      <c r="BO404" s="538">
        <f t="shared" si="213"/>
        <v>0</v>
      </c>
      <c r="BP404" s="533"/>
      <c r="BQ404" s="533"/>
      <c r="BR404" s="533"/>
      <c r="BS404" s="533"/>
      <c r="BT404" s="533"/>
      <c r="BU404" s="533"/>
      <c r="BV404" s="533"/>
      <c r="BW404" s="539" t="str">
        <f t="shared" si="214"/>
        <v/>
      </c>
      <c r="BX404" s="439" t="str">
        <f>IF(E404=0,"",NN!E404)</f>
        <v/>
      </c>
      <c r="BY404" s="396" t="str">
        <f>IF(A404="","",NN!A404)</f>
        <v/>
      </c>
      <c r="BZ404" s="428" t="str">
        <f>IF(OR(E404=LEGENDA!$D$30,E404=LEGENDA!$D$31,E404=LEGENDA!$D$32,E404=LEGENDA!$D$33,E404=LEGENDA!$D$34,E404=LEGENDA!$D$35,E404=LEGENDA!$D$36,E404=LEGENDA!$D$37),AV404,"")</f>
        <v/>
      </c>
      <c r="CA404" s="428" t="str">
        <f>IF(OR(E404=LEGENDA!$D$30,E404=LEGENDA!$D$31,E404=LEGENDA!$D$32,E404=LEGENDA!$D$33,E404=LEGENDA!$D$34,E404=LEGENDA!$D$35,E404=LEGENDA!$D$36,E404=LEGENDA!$D$37),AG404,"")</f>
        <v/>
      </c>
      <c r="CB404" s="397" t="str">
        <f t="shared" si="215"/>
        <v/>
      </c>
      <c r="CC404" s="397" t="str">
        <f t="shared" si="216"/>
        <v/>
      </c>
      <c r="CD404" s="397" t="str">
        <f t="shared" si="217"/>
        <v/>
      </c>
      <c r="CE404" s="397" t="str">
        <f t="shared" si="218"/>
        <v/>
      </c>
      <c r="CF404" s="397" t="str">
        <f t="shared" si="219"/>
        <v/>
      </c>
      <c r="CG404" s="397" t="str">
        <f t="shared" si="220"/>
        <v/>
      </c>
      <c r="CH404" s="397" t="str">
        <f>IF(OR(E404=LEGENDA!$D$28,E404=LEGENDA!$D$29,E404=LEGENDA!$D$30,E404=LEGENDA!$D$31,E404=LEGENDA!$D$32,E404=LEGENDA!$D$33,E404=LEGENDA!$D$34,E404=LEGENDA!$D$35,E404=LEGENDA!$D$36,E404=LEGENDA!$D$39),1,"")</f>
        <v/>
      </c>
      <c r="CI404" s="397" t="str">
        <f t="shared" si="221"/>
        <v/>
      </c>
      <c r="CJ404" s="397" t="str">
        <f t="shared" si="222"/>
        <v/>
      </c>
    </row>
    <row r="405" spans="1:88" s="50" customFormat="1" ht="16.2" customHeight="1" thickBot="1" x14ac:dyDescent="0.3">
      <c r="A405" s="514" t="str">
        <f>IF('ZASOBY N'!A402="","",'ZASOBY N'!A402)</f>
        <v/>
      </c>
      <c r="B405" s="515" t="str">
        <f>IF('ZASOBY N'!B402="","",'ZASOBY N'!B402)</f>
        <v/>
      </c>
      <c r="C405" s="515" t="str">
        <f>IF('ZASOBY N'!C402="","",'ZASOBY N'!C402)</f>
        <v/>
      </c>
      <c r="D405" s="516" t="str">
        <f>IF('ZASOBY N'!D402="","",'ZASOBY N'!D402)</f>
        <v/>
      </c>
      <c r="E405" s="404"/>
      <c r="F405" s="517"/>
      <c r="G405" s="518"/>
      <c r="H405" s="301"/>
      <c r="I405" s="301"/>
      <c r="J405" s="147" t="str">
        <f>IF('ZASOBY N'!$F402="","",'ZASOBY N'!$F402)</f>
        <v/>
      </c>
      <c r="K405" s="519"/>
      <c r="L405" s="520" t="str">
        <f t="shared" si="201"/>
        <v/>
      </c>
      <c r="M405" s="521"/>
      <c r="N405" s="521"/>
      <c r="O405" s="140" t="str">
        <f>IF(L405="","",IF(OR(E405=LEGENDA!$D$28,E405=LEGENDA!$D$29,E405=LEGENDA!$D$31,E405=LEGENDA!$D$38),0.15,0))</f>
        <v/>
      </c>
      <c r="P405" s="140" t="str">
        <f>IF(L405="","",IF(AND(E405=LEGENDA!$D$39,H405=""),"BRAK kol.7",IF(AND(F405=LEGENDA!$A$105,H405=""),"BRAK kol.7",IF(AND(F405=LEGENDA!$A$106,H405=""),"BRAK kol.7",IF(AND(F405=LEGENDA!$A$107,H405=""),"BRAK kol.7",IF(AND(F405=LEGENDA!$A$108,H405=""),"BRAK kol.7",IF(AND(F405=LEGENDA!$A$109,H405=""),"BRAK kol.7",L405*O405)))))))</f>
        <v/>
      </c>
      <c r="Q405" s="141" t="str">
        <f t="shared" si="223"/>
        <v/>
      </c>
      <c r="R405" s="142" t="str">
        <f t="shared" si="202"/>
        <v/>
      </c>
      <c r="S405" s="522" t="str">
        <f t="shared" si="203"/>
        <v/>
      </c>
      <c r="T405" s="431" t="str">
        <f t="shared" si="224"/>
        <v/>
      </c>
      <c r="U405" s="523"/>
      <c r="V405" s="431" t="str">
        <f t="shared" si="204"/>
        <v/>
      </c>
      <c r="W405" s="524"/>
      <c r="X405" s="302" t="str">
        <f>IF(U405="","",IF(AND(V405="",W405=""),"",IF(AND(E405=LEGENDA!$D$39,H405=""),"BRAK kol.7",IF(AND(F405=LEGENDA!$A$105,H405="",E405=LEGENDA!$D$35),V405*W405,IF(AND(F405=LEGENDA!$A$105,H405="",E405=LEGENDA!$D$36),V405*W405,IF(AND(F405=LEGENDA!$A$105,H405=""),"BRAK kol.7",IF(AND(F405=LEGENDA!$A$106,H405=""),"BRAK kol.7",IF(AND(F405=LEGENDA!$A$107,H405=""),"BRAK kol.7",IF(AND(F405=LEGENDA!$A$108,H405=""),"BRAK kol.7",IF(AND(F405=LEGENDA!$A$109,H405=""),"BRAK kol.7",IF(AND(U405&gt;0,W405=""),"Brakkol21",IF(OR(T405="Błąd kol. 7",T405="Błąd kol.8"),T405,IF(AND(H405="",I405=""),"BRAKkol7-8",V405*W405)))))))))))))</f>
        <v/>
      </c>
      <c r="Y405" s="523"/>
      <c r="Z405" s="431" t="str">
        <f t="shared" si="205"/>
        <v/>
      </c>
      <c r="AA405" s="524"/>
      <c r="AB405" s="525" t="str">
        <f>IF(OR(Y405="",Z405="",AA405=""),"",IF(AND(E405=LEGENDA!$D$39,H405=""),"BRAK kol.7",IF(AND(F405=LEGENDA!$A$105,H405=""),"BRAK kol.7",IF(AND(F405=LEGENDA!$A$106,H405=""),"BRAK kol.7",IF(AND(F405=LEGENDA!$A$107,H405=""),"BRAK kol.7",IF(AND(F405=LEGENDA!$A$108,H405=""),"BRAK kol.7",IF(AND(F405=LEGENDA!$A$109,H405=""),"BRAK kol.7",Z405*AA405)))))))</f>
        <v/>
      </c>
      <c r="AC405" s="302" t="str">
        <f t="shared" si="225"/>
        <v/>
      </c>
      <c r="AD405" s="143" t="str">
        <f>IFERROR(IF(OR(J405="",AC405=""),"",IF(AND(E405=LEGENDA!$D$39,H405="",I405=""),"BRAK kol.7",AC405*$J405)),"BRAK kol.7")</f>
        <v/>
      </c>
      <c r="AE405" s="527" t="str">
        <f t="shared" si="206"/>
        <v/>
      </c>
      <c r="AF405" s="526" t="str">
        <f t="shared" si="207"/>
        <v/>
      </c>
      <c r="AG405" s="526" t="str">
        <f t="shared" si="208"/>
        <v/>
      </c>
      <c r="AH405" s="526" t="str">
        <f t="shared" si="226"/>
        <v/>
      </c>
      <c r="AI405" s="528"/>
      <c r="AJ405" s="529"/>
      <c r="AK405" s="286" t="str">
        <f t="shared" si="227"/>
        <v/>
      </c>
      <c r="AL405" s="287" t="str">
        <f t="shared" si="209"/>
        <v/>
      </c>
      <c r="AM405" s="287" t="str">
        <f t="shared" si="210"/>
        <v/>
      </c>
      <c r="AN405" s="530" t="str">
        <f>IF('ZASOBY N'!BD402="","",'ZASOBY N'!BD402)</f>
        <v/>
      </c>
      <c r="AO405" s="531"/>
      <c r="AP405" s="333">
        <f t="shared" si="228"/>
        <v>0</v>
      </c>
      <c r="AQ405" s="333">
        <f t="shared" si="199"/>
        <v>0</v>
      </c>
      <c r="AR405" s="333">
        <f t="shared" si="199"/>
        <v>0</v>
      </c>
      <c r="AS405" s="333">
        <f t="shared" si="229"/>
        <v>0</v>
      </c>
      <c r="AT405" s="333">
        <f t="shared" si="200"/>
        <v>0</v>
      </c>
      <c r="AU405" s="333">
        <f t="shared" si="230"/>
        <v>0</v>
      </c>
      <c r="AV405" s="532" t="str">
        <f>IF(BJ405=0,"",NN!BJ405)</f>
        <v/>
      </c>
      <c r="AW405" s="460" t="str">
        <f>IF('UPR BILANS N'!W403="","",'UPR BILANS N'!W403)</f>
        <v/>
      </c>
      <c r="AX405" s="533" t="str">
        <f t="shared" si="211"/>
        <v/>
      </c>
      <c r="AY405" s="533"/>
      <c r="AZ405" s="533"/>
      <c r="BA405" s="533"/>
      <c r="BB405" s="533"/>
      <c r="BC405" s="533"/>
      <c r="BD405" s="533"/>
      <c r="BE405" s="533"/>
      <c r="BF405" s="533"/>
      <c r="BG405" s="533"/>
      <c r="BH405" s="533"/>
      <c r="BI405" s="533"/>
      <c r="BJ405" s="414">
        <f>IFERROR(IF(AND(BL405=1,BM405=1,SUMIF($C405:$C$525,$C405,$AH405:$AH$525)=$BN405),$BN405,IF($BO405&gt;0,$BO405,IF(AND(B405=B406,C405=C406,D405=D406,J405=J406),AH405+AH406,IF(AND(COUNTIF($C$13:$C404,$C405)&gt;=1,COUNTIF($D$13:$D404,$D405)&gt;=1),0,IF(AND(SUMIF($B405:$B$525,$B405,$AH405:$AH$525)&gt;$AH405,SUMIF($C405:$C$525,$C405,$AH405:$AH$525)&gt;$AH405,SUMIF($D405:$D$525,$D405,$AH405:$AH$525)&gt;$AH405),SUMIF($C405:$C$525,$C405,$BN405:$BN$525),0))))),0)</f>
        <v>0</v>
      </c>
      <c r="BK405" s="534"/>
      <c r="BL405" s="535">
        <f>COUNTIFS('ZASOBY N'!$B402:$B$525,'ZASOBY N'!$B402,'ZASOBY N'!$C402:'ZASOBY N'!$C$525,'ZASOBY N'!$C402,'ZASOBY N'!$D402:'ZASOBY N'!$D$525,'ZASOBY N'!$D402,'ZASOBY N'!$H402:'ZASOBY N'!$H$525,'ZASOBY N'!$H402 )</f>
        <v>0</v>
      </c>
      <c r="BM405" s="536">
        <f>COUNTIFS('ZASOBY N'!$B$10:$B402,'ZASOBY N'!$B402,'ZASOBY N'!$C$10:'ZASOBY N'!$C402,'ZASOBY N'!$C402,'ZASOBY N'!$D$10:'ZASOBY N'!$D402,'ZASOBY N'!$D402,'ZASOBY N'!$H$10:'ZASOBY N'!$H402,'ZASOBY N'!$H402 )</f>
        <v>0</v>
      </c>
      <c r="BN405" s="537">
        <f t="shared" si="212"/>
        <v>0</v>
      </c>
      <c r="BO405" s="538">
        <f t="shared" si="213"/>
        <v>0</v>
      </c>
      <c r="BP405" s="533"/>
      <c r="BQ405" s="533"/>
      <c r="BR405" s="533"/>
      <c r="BS405" s="533"/>
      <c r="BT405" s="533"/>
      <c r="BU405" s="533"/>
      <c r="BV405" s="533"/>
      <c r="BW405" s="539" t="str">
        <f t="shared" si="214"/>
        <v/>
      </c>
      <c r="BX405" s="439" t="str">
        <f>IF(E405=0,"",NN!E405)</f>
        <v/>
      </c>
      <c r="BY405" s="396" t="str">
        <f>IF(A405="","",NN!A405)</f>
        <v/>
      </c>
      <c r="BZ405" s="428" t="str">
        <f>IF(OR(E405=LEGENDA!$D$30,E405=LEGENDA!$D$31,E405=LEGENDA!$D$32,E405=LEGENDA!$D$33,E405=LEGENDA!$D$34,E405=LEGENDA!$D$35,E405=LEGENDA!$D$36,E405=LEGENDA!$D$37),AV405,"")</f>
        <v/>
      </c>
      <c r="CA405" s="428" t="str">
        <f>IF(OR(E405=LEGENDA!$D$30,E405=LEGENDA!$D$31,E405=LEGENDA!$D$32,E405=LEGENDA!$D$33,E405=LEGENDA!$D$34,E405=LEGENDA!$D$35,E405=LEGENDA!$D$36,E405=LEGENDA!$D$37),AG405,"")</f>
        <v/>
      </c>
      <c r="CB405" s="397" t="str">
        <f t="shared" si="215"/>
        <v/>
      </c>
      <c r="CC405" s="397" t="str">
        <f t="shared" si="216"/>
        <v/>
      </c>
      <c r="CD405" s="397" t="str">
        <f t="shared" si="217"/>
        <v/>
      </c>
      <c r="CE405" s="397" t="str">
        <f t="shared" si="218"/>
        <v/>
      </c>
      <c r="CF405" s="397" t="str">
        <f t="shared" si="219"/>
        <v/>
      </c>
      <c r="CG405" s="397" t="str">
        <f t="shared" si="220"/>
        <v/>
      </c>
      <c r="CH405" s="397" t="str">
        <f>IF(OR(E405=LEGENDA!$D$28,E405=LEGENDA!$D$29,E405=LEGENDA!$D$30,E405=LEGENDA!$D$31,E405=LEGENDA!$D$32,E405=LEGENDA!$D$33,E405=LEGENDA!$D$34,E405=LEGENDA!$D$35,E405=LEGENDA!$D$36,E405=LEGENDA!$D$39),1,"")</f>
        <v/>
      </c>
      <c r="CI405" s="397" t="str">
        <f t="shared" si="221"/>
        <v/>
      </c>
      <c r="CJ405" s="397" t="str">
        <f t="shared" si="222"/>
        <v/>
      </c>
    </row>
    <row r="406" spans="1:88" s="50" customFormat="1" ht="16.2" customHeight="1" thickBot="1" x14ac:dyDescent="0.3">
      <c r="A406" s="514" t="str">
        <f>IF('ZASOBY N'!A403="","",'ZASOBY N'!A403)</f>
        <v/>
      </c>
      <c r="B406" s="515" t="str">
        <f>IF('ZASOBY N'!B403="","",'ZASOBY N'!B403)</f>
        <v/>
      </c>
      <c r="C406" s="515" t="str">
        <f>IF('ZASOBY N'!C403="","",'ZASOBY N'!C403)</f>
        <v/>
      </c>
      <c r="D406" s="516" t="str">
        <f>IF('ZASOBY N'!D403="","",'ZASOBY N'!D403)</f>
        <v/>
      </c>
      <c r="E406" s="404"/>
      <c r="F406" s="517"/>
      <c r="G406" s="518"/>
      <c r="H406" s="301"/>
      <c r="I406" s="301"/>
      <c r="J406" s="147" t="str">
        <f>IF('ZASOBY N'!$F403="","",'ZASOBY N'!$F403)</f>
        <v/>
      </c>
      <c r="K406" s="519"/>
      <c r="L406" s="520" t="str">
        <f t="shared" si="201"/>
        <v/>
      </c>
      <c r="M406" s="521"/>
      <c r="N406" s="521"/>
      <c r="O406" s="140" t="str">
        <f>IF(L406="","",IF(OR(E406=LEGENDA!$D$28,E406=LEGENDA!$D$29,E406=LEGENDA!$D$31,E406=LEGENDA!$D$38),0.15,0))</f>
        <v/>
      </c>
      <c r="P406" s="140" t="str">
        <f>IF(L406="","",IF(AND(E406=LEGENDA!$D$39,H406=""),"BRAK kol.7",IF(AND(F406=LEGENDA!$A$105,H406=""),"BRAK kol.7",IF(AND(F406=LEGENDA!$A$106,H406=""),"BRAK kol.7",IF(AND(F406=LEGENDA!$A$107,H406=""),"BRAK kol.7",IF(AND(F406=LEGENDA!$A$108,H406=""),"BRAK kol.7",IF(AND(F406=LEGENDA!$A$109,H406=""),"BRAK kol.7",L406*O406)))))))</f>
        <v/>
      </c>
      <c r="Q406" s="141" t="str">
        <f t="shared" si="223"/>
        <v/>
      </c>
      <c r="R406" s="142" t="str">
        <f t="shared" si="202"/>
        <v/>
      </c>
      <c r="S406" s="522" t="str">
        <f t="shared" si="203"/>
        <v/>
      </c>
      <c r="T406" s="431" t="str">
        <f t="shared" si="224"/>
        <v/>
      </c>
      <c r="U406" s="523"/>
      <c r="V406" s="431" t="str">
        <f t="shared" si="204"/>
        <v/>
      </c>
      <c r="W406" s="524"/>
      <c r="X406" s="302" t="str">
        <f>IF(U406="","",IF(AND(V406="",W406=""),"",IF(AND(E406=LEGENDA!$D$39,H406=""),"BRAK kol.7",IF(AND(F406=LEGENDA!$A$105,H406="",E406=LEGENDA!$D$35),V406*W406,IF(AND(F406=LEGENDA!$A$105,H406="",E406=LEGENDA!$D$36),V406*W406,IF(AND(F406=LEGENDA!$A$105,H406=""),"BRAK kol.7",IF(AND(F406=LEGENDA!$A$106,H406=""),"BRAK kol.7",IF(AND(F406=LEGENDA!$A$107,H406=""),"BRAK kol.7",IF(AND(F406=LEGENDA!$A$108,H406=""),"BRAK kol.7",IF(AND(F406=LEGENDA!$A$109,H406=""),"BRAK kol.7",IF(AND(U406&gt;0,W406=""),"Brakkol21",IF(OR(T406="Błąd kol. 7",T406="Błąd kol.8"),T406,IF(AND(H406="",I406=""),"BRAKkol7-8",V406*W406)))))))))))))</f>
        <v/>
      </c>
      <c r="Y406" s="523"/>
      <c r="Z406" s="431" t="str">
        <f t="shared" si="205"/>
        <v/>
      </c>
      <c r="AA406" s="524"/>
      <c r="AB406" s="525" t="str">
        <f>IF(OR(Y406="",Z406="",AA406=""),"",IF(AND(E406=LEGENDA!$D$39,H406=""),"BRAK kol.7",IF(AND(F406=LEGENDA!$A$105,H406=""),"BRAK kol.7",IF(AND(F406=LEGENDA!$A$106,H406=""),"BRAK kol.7",IF(AND(F406=LEGENDA!$A$107,H406=""),"BRAK kol.7",IF(AND(F406=LEGENDA!$A$108,H406=""),"BRAK kol.7",IF(AND(F406=LEGENDA!$A$109,H406=""),"BRAK kol.7",Z406*AA406)))))))</f>
        <v/>
      </c>
      <c r="AC406" s="302" t="str">
        <f t="shared" si="225"/>
        <v/>
      </c>
      <c r="AD406" s="143" t="str">
        <f>IFERROR(IF(OR(J406="",AC406=""),"",IF(AND(E406=LEGENDA!$D$39,H406="",I406=""),"BRAK kol.7",AC406*$J406)),"BRAK kol.7")</f>
        <v/>
      </c>
      <c r="AE406" s="527" t="str">
        <f t="shared" si="206"/>
        <v/>
      </c>
      <c r="AF406" s="526" t="str">
        <f t="shared" si="207"/>
        <v/>
      </c>
      <c r="AG406" s="526" t="str">
        <f t="shared" si="208"/>
        <v/>
      </c>
      <c r="AH406" s="526" t="str">
        <f t="shared" si="226"/>
        <v/>
      </c>
      <c r="AI406" s="528"/>
      <c r="AJ406" s="529"/>
      <c r="AK406" s="286" t="str">
        <f t="shared" si="227"/>
        <v/>
      </c>
      <c r="AL406" s="287" t="str">
        <f t="shared" si="209"/>
        <v/>
      </c>
      <c r="AM406" s="287" t="str">
        <f t="shared" si="210"/>
        <v/>
      </c>
      <c r="AN406" s="530" t="str">
        <f>IF('ZASOBY N'!BD403="","",'ZASOBY N'!BD403)</f>
        <v/>
      </c>
      <c r="AO406" s="531"/>
      <c r="AP406" s="333">
        <f t="shared" si="228"/>
        <v>0</v>
      </c>
      <c r="AQ406" s="333">
        <f t="shared" si="199"/>
        <v>0</v>
      </c>
      <c r="AR406" s="333">
        <f t="shared" si="199"/>
        <v>0</v>
      </c>
      <c r="AS406" s="333">
        <f t="shared" si="229"/>
        <v>0</v>
      </c>
      <c r="AT406" s="333">
        <f t="shared" si="200"/>
        <v>0</v>
      </c>
      <c r="AU406" s="333">
        <f t="shared" si="230"/>
        <v>0</v>
      </c>
      <c r="AV406" s="532" t="str">
        <f>IF(BJ406=0,"",NN!BJ406)</f>
        <v/>
      </c>
      <c r="AW406" s="460" t="str">
        <f>IF('UPR BILANS N'!W404="","",'UPR BILANS N'!W404)</f>
        <v/>
      </c>
      <c r="AX406" s="533" t="str">
        <f t="shared" si="211"/>
        <v/>
      </c>
      <c r="AY406" s="533"/>
      <c r="AZ406" s="533"/>
      <c r="BA406" s="533"/>
      <c r="BB406" s="533"/>
      <c r="BC406" s="533"/>
      <c r="BD406" s="533"/>
      <c r="BE406" s="533"/>
      <c r="BF406" s="533"/>
      <c r="BG406" s="533"/>
      <c r="BH406" s="533"/>
      <c r="BI406" s="533"/>
      <c r="BJ406" s="414">
        <f>IFERROR(IF(AND(BL406=1,BM406=1,SUMIF($C406:$C$525,$C406,$AH406:$AH$525)=$BN406),$BN406,IF($BO406&gt;0,$BO406,IF(AND(B406=B407,C406=C407,D406=D407,J406=J407),AH406+AH407,IF(AND(COUNTIF($C$13:$C405,$C406)&gt;=1,COUNTIF($D$13:$D405,$D406)&gt;=1),0,IF(AND(SUMIF($B406:$B$525,$B406,$AH406:$AH$525)&gt;$AH406,SUMIF($C406:$C$525,$C406,$AH406:$AH$525)&gt;$AH406,SUMIF($D406:$D$525,$D406,$AH406:$AH$525)&gt;$AH406),SUMIF($C406:$C$525,$C406,$BN406:$BN$525),0))))),0)</f>
        <v>0</v>
      </c>
      <c r="BK406" s="534"/>
      <c r="BL406" s="535">
        <f>COUNTIFS('ZASOBY N'!$B403:$B$525,'ZASOBY N'!$B403,'ZASOBY N'!$C403:'ZASOBY N'!$C$525,'ZASOBY N'!$C403,'ZASOBY N'!$D403:'ZASOBY N'!$D$525,'ZASOBY N'!$D403,'ZASOBY N'!$H403:'ZASOBY N'!$H$525,'ZASOBY N'!$H403 )</f>
        <v>0</v>
      </c>
      <c r="BM406" s="536">
        <f>COUNTIFS('ZASOBY N'!$B$10:$B403,'ZASOBY N'!$B403,'ZASOBY N'!$C$10:'ZASOBY N'!$C403,'ZASOBY N'!$C403,'ZASOBY N'!$D$10:'ZASOBY N'!$D403,'ZASOBY N'!$D403,'ZASOBY N'!$H$10:'ZASOBY N'!$H403,'ZASOBY N'!$H403 )</f>
        <v>0</v>
      </c>
      <c r="BN406" s="537">
        <f t="shared" si="212"/>
        <v>0</v>
      </c>
      <c r="BO406" s="538">
        <f t="shared" si="213"/>
        <v>0</v>
      </c>
      <c r="BP406" s="533"/>
      <c r="BQ406" s="533"/>
      <c r="BR406" s="533"/>
      <c r="BS406" s="533"/>
      <c r="BT406" s="533"/>
      <c r="BU406" s="533"/>
      <c r="BV406" s="533"/>
      <c r="BW406" s="539" t="str">
        <f t="shared" si="214"/>
        <v/>
      </c>
      <c r="BX406" s="439" t="str">
        <f>IF(E406=0,"",NN!E406)</f>
        <v/>
      </c>
      <c r="BY406" s="396" t="str">
        <f>IF(A406="","",NN!A406)</f>
        <v/>
      </c>
      <c r="BZ406" s="428" t="str">
        <f>IF(OR(E406=LEGENDA!$D$30,E406=LEGENDA!$D$31,E406=LEGENDA!$D$32,E406=LEGENDA!$D$33,E406=LEGENDA!$D$34,E406=LEGENDA!$D$35,E406=LEGENDA!$D$36,E406=LEGENDA!$D$37),AV406,"")</f>
        <v/>
      </c>
      <c r="CA406" s="428" t="str">
        <f>IF(OR(E406=LEGENDA!$D$30,E406=LEGENDA!$D$31,E406=LEGENDA!$D$32,E406=LEGENDA!$D$33,E406=LEGENDA!$D$34,E406=LEGENDA!$D$35,E406=LEGENDA!$D$36,E406=LEGENDA!$D$37),AG406,"")</f>
        <v/>
      </c>
      <c r="CB406" s="397" t="str">
        <f t="shared" si="215"/>
        <v/>
      </c>
      <c r="CC406" s="397" t="str">
        <f t="shared" si="216"/>
        <v/>
      </c>
      <c r="CD406" s="397" t="str">
        <f t="shared" si="217"/>
        <v/>
      </c>
      <c r="CE406" s="397" t="str">
        <f t="shared" si="218"/>
        <v/>
      </c>
      <c r="CF406" s="397" t="str">
        <f t="shared" si="219"/>
        <v/>
      </c>
      <c r="CG406" s="397" t="str">
        <f t="shared" si="220"/>
        <v/>
      </c>
      <c r="CH406" s="397" t="str">
        <f>IF(OR(E406=LEGENDA!$D$28,E406=LEGENDA!$D$29,E406=LEGENDA!$D$30,E406=LEGENDA!$D$31,E406=LEGENDA!$D$32,E406=LEGENDA!$D$33,E406=LEGENDA!$D$34,E406=LEGENDA!$D$35,E406=LEGENDA!$D$36,E406=LEGENDA!$D$39),1,"")</f>
        <v/>
      </c>
      <c r="CI406" s="397" t="str">
        <f t="shared" si="221"/>
        <v/>
      </c>
      <c r="CJ406" s="397" t="str">
        <f t="shared" si="222"/>
        <v/>
      </c>
    </row>
    <row r="407" spans="1:88" s="50" customFormat="1" ht="16.2" customHeight="1" thickBot="1" x14ac:dyDescent="0.3">
      <c r="A407" s="514" t="str">
        <f>IF('ZASOBY N'!A404="","",'ZASOBY N'!A404)</f>
        <v/>
      </c>
      <c r="B407" s="515" t="str">
        <f>IF('ZASOBY N'!B404="","",'ZASOBY N'!B404)</f>
        <v/>
      </c>
      <c r="C407" s="515" t="str">
        <f>IF('ZASOBY N'!C404="","",'ZASOBY N'!C404)</f>
        <v/>
      </c>
      <c r="D407" s="516" t="str">
        <f>IF('ZASOBY N'!D404="","",'ZASOBY N'!D404)</f>
        <v/>
      </c>
      <c r="E407" s="404"/>
      <c r="F407" s="517"/>
      <c r="G407" s="518"/>
      <c r="H407" s="301"/>
      <c r="I407" s="301"/>
      <c r="J407" s="147" t="str">
        <f>IF('ZASOBY N'!$F404="","",'ZASOBY N'!$F404)</f>
        <v/>
      </c>
      <c r="K407" s="519"/>
      <c r="L407" s="520" t="str">
        <f t="shared" si="201"/>
        <v/>
      </c>
      <c r="M407" s="521"/>
      <c r="N407" s="521"/>
      <c r="O407" s="140" t="str">
        <f>IF(L407="","",IF(OR(E407=LEGENDA!$D$28,E407=LEGENDA!$D$29,E407=LEGENDA!$D$31,E407=LEGENDA!$D$38),0.15,0))</f>
        <v/>
      </c>
      <c r="P407" s="140" t="str">
        <f>IF(L407="","",IF(AND(E407=LEGENDA!$D$39,H407=""),"BRAK kol.7",IF(AND(F407=LEGENDA!$A$105,H407=""),"BRAK kol.7",IF(AND(F407=LEGENDA!$A$106,H407=""),"BRAK kol.7",IF(AND(F407=LEGENDA!$A$107,H407=""),"BRAK kol.7",IF(AND(F407=LEGENDA!$A$108,H407=""),"BRAK kol.7",IF(AND(F407=LEGENDA!$A$109,H407=""),"BRAK kol.7",L407*O407)))))))</f>
        <v/>
      </c>
      <c r="Q407" s="141" t="str">
        <f t="shared" si="223"/>
        <v/>
      </c>
      <c r="R407" s="142" t="str">
        <f t="shared" si="202"/>
        <v/>
      </c>
      <c r="S407" s="522" t="str">
        <f t="shared" si="203"/>
        <v/>
      </c>
      <c r="T407" s="431" t="str">
        <f t="shared" si="224"/>
        <v/>
      </c>
      <c r="U407" s="523"/>
      <c r="V407" s="431" t="str">
        <f t="shared" si="204"/>
        <v/>
      </c>
      <c r="W407" s="524"/>
      <c r="X407" s="302" t="str">
        <f>IF(U407="","",IF(AND(V407="",W407=""),"",IF(AND(E407=LEGENDA!$D$39,H407=""),"BRAK kol.7",IF(AND(F407=LEGENDA!$A$105,H407="",E407=LEGENDA!$D$35),V407*W407,IF(AND(F407=LEGENDA!$A$105,H407="",E407=LEGENDA!$D$36),V407*W407,IF(AND(F407=LEGENDA!$A$105,H407=""),"BRAK kol.7",IF(AND(F407=LEGENDA!$A$106,H407=""),"BRAK kol.7",IF(AND(F407=LEGENDA!$A$107,H407=""),"BRAK kol.7",IF(AND(F407=LEGENDA!$A$108,H407=""),"BRAK kol.7",IF(AND(F407=LEGENDA!$A$109,H407=""),"BRAK kol.7",IF(AND(U407&gt;0,W407=""),"Brakkol21",IF(OR(T407="Błąd kol. 7",T407="Błąd kol.8"),T407,IF(AND(H407="",I407=""),"BRAKkol7-8",V407*W407)))))))))))))</f>
        <v/>
      </c>
      <c r="Y407" s="523"/>
      <c r="Z407" s="431" t="str">
        <f t="shared" si="205"/>
        <v/>
      </c>
      <c r="AA407" s="524"/>
      <c r="AB407" s="525" t="str">
        <f>IF(OR(Y407="",Z407="",AA407=""),"",IF(AND(E407=LEGENDA!$D$39,H407=""),"BRAK kol.7",IF(AND(F407=LEGENDA!$A$105,H407=""),"BRAK kol.7",IF(AND(F407=LEGENDA!$A$106,H407=""),"BRAK kol.7",IF(AND(F407=LEGENDA!$A$107,H407=""),"BRAK kol.7",IF(AND(F407=LEGENDA!$A$108,H407=""),"BRAK kol.7",IF(AND(F407=LEGENDA!$A$109,H407=""),"BRAK kol.7",Z407*AA407)))))))</f>
        <v/>
      </c>
      <c r="AC407" s="302" t="str">
        <f t="shared" si="225"/>
        <v/>
      </c>
      <c r="AD407" s="143" t="str">
        <f>IFERROR(IF(OR(J407="",AC407=""),"",IF(AND(E407=LEGENDA!$D$39,H407="",I407=""),"BRAK kol.7",AC407*$J407)),"BRAK kol.7")</f>
        <v/>
      </c>
      <c r="AE407" s="527" t="str">
        <f t="shared" si="206"/>
        <v/>
      </c>
      <c r="AF407" s="526" t="str">
        <f t="shared" si="207"/>
        <v/>
      </c>
      <c r="AG407" s="526" t="str">
        <f t="shared" si="208"/>
        <v/>
      </c>
      <c r="AH407" s="526" t="str">
        <f t="shared" si="226"/>
        <v/>
      </c>
      <c r="AI407" s="528"/>
      <c r="AJ407" s="529"/>
      <c r="AK407" s="286" t="str">
        <f t="shared" si="227"/>
        <v/>
      </c>
      <c r="AL407" s="287" t="str">
        <f t="shared" si="209"/>
        <v/>
      </c>
      <c r="AM407" s="287" t="str">
        <f t="shared" si="210"/>
        <v/>
      </c>
      <c r="AN407" s="530" t="str">
        <f>IF('ZASOBY N'!BD404="","",'ZASOBY N'!BD404)</f>
        <v/>
      </c>
      <c r="AO407" s="531"/>
      <c r="AP407" s="333">
        <f t="shared" si="228"/>
        <v>0</v>
      </c>
      <c r="AQ407" s="333">
        <f t="shared" si="199"/>
        <v>0</v>
      </c>
      <c r="AR407" s="333">
        <f t="shared" si="199"/>
        <v>0</v>
      </c>
      <c r="AS407" s="333">
        <f t="shared" si="229"/>
        <v>0</v>
      </c>
      <c r="AT407" s="333">
        <f t="shared" si="200"/>
        <v>0</v>
      </c>
      <c r="AU407" s="333">
        <f t="shared" si="230"/>
        <v>0</v>
      </c>
      <c r="AV407" s="532" t="str">
        <f>IF(BJ407=0,"",NN!BJ407)</f>
        <v/>
      </c>
      <c r="AW407" s="460" t="str">
        <f>IF('UPR BILANS N'!W405="","",'UPR BILANS N'!W405)</f>
        <v/>
      </c>
      <c r="AX407" s="533" t="str">
        <f t="shared" si="211"/>
        <v/>
      </c>
      <c r="AY407" s="533"/>
      <c r="AZ407" s="533"/>
      <c r="BA407" s="533"/>
      <c r="BB407" s="533"/>
      <c r="BC407" s="533"/>
      <c r="BD407" s="533"/>
      <c r="BE407" s="533"/>
      <c r="BF407" s="533"/>
      <c r="BG407" s="533"/>
      <c r="BH407" s="533"/>
      <c r="BI407" s="533"/>
      <c r="BJ407" s="414">
        <f>IFERROR(IF(AND(BL407=1,BM407=1,SUMIF($C407:$C$525,$C407,$AH407:$AH$525)=$BN407),$BN407,IF($BO407&gt;0,$BO407,IF(AND(B407=B408,C407=C408,D407=D408,J407=J408),AH407+AH408,IF(AND(COUNTIF($C$13:$C406,$C407)&gt;=1,COUNTIF($D$13:$D406,$D407)&gt;=1),0,IF(AND(SUMIF($B407:$B$525,$B407,$AH407:$AH$525)&gt;$AH407,SUMIF($C407:$C$525,$C407,$AH407:$AH$525)&gt;$AH407,SUMIF($D407:$D$525,$D407,$AH407:$AH$525)&gt;$AH407),SUMIF($C407:$C$525,$C407,$BN407:$BN$525),0))))),0)</f>
        <v>0</v>
      </c>
      <c r="BK407" s="534"/>
      <c r="BL407" s="535">
        <f>COUNTIFS('ZASOBY N'!$B404:$B$525,'ZASOBY N'!$B404,'ZASOBY N'!$C404:'ZASOBY N'!$C$525,'ZASOBY N'!$C404,'ZASOBY N'!$D404:'ZASOBY N'!$D$525,'ZASOBY N'!$D404,'ZASOBY N'!$H404:'ZASOBY N'!$H$525,'ZASOBY N'!$H404 )</f>
        <v>0</v>
      </c>
      <c r="BM407" s="536">
        <f>COUNTIFS('ZASOBY N'!$B$10:$B404,'ZASOBY N'!$B404,'ZASOBY N'!$C$10:'ZASOBY N'!$C404,'ZASOBY N'!$C404,'ZASOBY N'!$D$10:'ZASOBY N'!$D404,'ZASOBY N'!$D404,'ZASOBY N'!$H$10:'ZASOBY N'!$H404,'ZASOBY N'!$H404 )</f>
        <v>0</v>
      </c>
      <c r="BN407" s="537">
        <f t="shared" si="212"/>
        <v>0</v>
      </c>
      <c r="BO407" s="538">
        <f t="shared" si="213"/>
        <v>0</v>
      </c>
      <c r="BP407" s="533"/>
      <c r="BQ407" s="533"/>
      <c r="BR407" s="533"/>
      <c r="BS407" s="533"/>
      <c r="BT407" s="533"/>
      <c r="BU407" s="533"/>
      <c r="BV407" s="533"/>
      <c r="BW407" s="539" t="str">
        <f t="shared" si="214"/>
        <v/>
      </c>
      <c r="BX407" s="439" t="str">
        <f>IF(E407=0,"",NN!E407)</f>
        <v/>
      </c>
      <c r="BY407" s="396" t="str">
        <f>IF(A407="","",NN!A407)</f>
        <v/>
      </c>
      <c r="BZ407" s="428" t="str">
        <f>IF(OR(E407=LEGENDA!$D$30,E407=LEGENDA!$D$31,E407=LEGENDA!$D$32,E407=LEGENDA!$D$33,E407=LEGENDA!$D$34,E407=LEGENDA!$D$35,E407=LEGENDA!$D$36,E407=LEGENDA!$D$37),AV407,"")</f>
        <v/>
      </c>
      <c r="CA407" s="428" t="str">
        <f>IF(OR(E407=LEGENDA!$D$30,E407=LEGENDA!$D$31,E407=LEGENDA!$D$32,E407=LEGENDA!$D$33,E407=LEGENDA!$D$34,E407=LEGENDA!$D$35,E407=LEGENDA!$D$36,E407=LEGENDA!$D$37),AG407,"")</f>
        <v/>
      </c>
      <c r="CB407" s="397" t="str">
        <f t="shared" si="215"/>
        <v/>
      </c>
      <c r="CC407" s="397" t="str">
        <f t="shared" si="216"/>
        <v/>
      </c>
      <c r="CD407" s="397" t="str">
        <f t="shared" si="217"/>
        <v/>
      </c>
      <c r="CE407" s="397" t="str">
        <f t="shared" si="218"/>
        <v/>
      </c>
      <c r="CF407" s="397" t="str">
        <f t="shared" si="219"/>
        <v/>
      </c>
      <c r="CG407" s="397" t="str">
        <f t="shared" si="220"/>
        <v/>
      </c>
      <c r="CH407" s="397" t="str">
        <f>IF(OR(E407=LEGENDA!$D$28,E407=LEGENDA!$D$29,E407=LEGENDA!$D$30,E407=LEGENDA!$D$31,E407=LEGENDA!$D$32,E407=LEGENDA!$D$33,E407=LEGENDA!$D$34,E407=LEGENDA!$D$35,E407=LEGENDA!$D$36,E407=LEGENDA!$D$39),1,"")</f>
        <v/>
      </c>
      <c r="CI407" s="397" t="str">
        <f t="shared" si="221"/>
        <v/>
      </c>
      <c r="CJ407" s="397" t="str">
        <f t="shared" si="222"/>
        <v/>
      </c>
    </row>
    <row r="408" spans="1:88" s="50" customFormat="1" ht="16.2" customHeight="1" thickBot="1" x14ac:dyDescent="0.3">
      <c r="A408" s="514" t="str">
        <f>IF('ZASOBY N'!A405="","",'ZASOBY N'!A405)</f>
        <v/>
      </c>
      <c r="B408" s="515" t="str">
        <f>IF('ZASOBY N'!B405="","",'ZASOBY N'!B405)</f>
        <v/>
      </c>
      <c r="C408" s="515" t="str">
        <f>IF('ZASOBY N'!C405="","",'ZASOBY N'!C405)</f>
        <v/>
      </c>
      <c r="D408" s="516" t="str">
        <f>IF('ZASOBY N'!D405="","",'ZASOBY N'!D405)</f>
        <v/>
      </c>
      <c r="E408" s="404"/>
      <c r="F408" s="517"/>
      <c r="G408" s="518"/>
      <c r="H408" s="301"/>
      <c r="I408" s="301"/>
      <c r="J408" s="147" t="str">
        <f>IF('ZASOBY N'!$F405="","",'ZASOBY N'!$F405)</f>
        <v/>
      </c>
      <c r="K408" s="519"/>
      <c r="L408" s="520" t="str">
        <f t="shared" si="201"/>
        <v/>
      </c>
      <c r="M408" s="521"/>
      <c r="N408" s="521"/>
      <c r="O408" s="140" t="str">
        <f>IF(L408="","",IF(OR(E408=LEGENDA!$D$28,E408=LEGENDA!$D$29,E408=LEGENDA!$D$31,E408=LEGENDA!$D$38),0.15,0))</f>
        <v/>
      </c>
      <c r="P408" s="140" t="str">
        <f>IF(L408="","",IF(AND(E408=LEGENDA!$D$39,H408=""),"BRAK kol.7",IF(AND(F408=LEGENDA!$A$105,H408=""),"BRAK kol.7",IF(AND(F408=LEGENDA!$A$106,H408=""),"BRAK kol.7",IF(AND(F408=LEGENDA!$A$107,H408=""),"BRAK kol.7",IF(AND(F408=LEGENDA!$A$108,H408=""),"BRAK kol.7",IF(AND(F408=LEGENDA!$A$109,H408=""),"BRAK kol.7",L408*O408)))))))</f>
        <v/>
      </c>
      <c r="Q408" s="141" t="str">
        <f t="shared" si="223"/>
        <v/>
      </c>
      <c r="R408" s="142" t="str">
        <f t="shared" si="202"/>
        <v/>
      </c>
      <c r="S408" s="522" t="str">
        <f t="shared" si="203"/>
        <v/>
      </c>
      <c r="T408" s="431" t="str">
        <f t="shared" si="224"/>
        <v/>
      </c>
      <c r="U408" s="523"/>
      <c r="V408" s="431" t="str">
        <f t="shared" si="204"/>
        <v/>
      </c>
      <c r="W408" s="524"/>
      <c r="X408" s="302" t="str">
        <f>IF(U408="","",IF(AND(V408="",W408=""),"",IF(AND(E408=LEGENDA!$D$39,H408=""),"BRAK kol.7",IF(AND(F408=LEGENDA!$A$105,H408="",E408=LEGENDA!$D$35),V408*W408,IF(AND(F408=LEGENDA!$A$105,H408="",E408=LEGENDA!$D$36),V408*W408,IF(AND(F408=LEGENDA!$A$105,H408=""),"BRAK kol.7",IF(AND(F408=LEGENDA!$A$106,H408=""),"BRAK kol.7",IF(AND(F408=LEGENDA!$A$107,H408=""),"BRAK kol.7",IF(AND(F408=LEGENDA!$A$108,H408=""),"BRAK kol.7",IF(AND(F408=LEGENDA!$A$109,H408=""),"BRAK kol.7",IF(AND(U408&gt;0,W408=""),"Brakkol21",IF(OR(T408="Błąd kol. 7",T408="Błąd kol.8"),T408,IF(AND(H408="",I408=""),"BRAKkol7-8",V408*W408)))))))))))))</f>
        <v/>
      </c>
      <c r="Y408" s="523"/>
      <c r="Z408" s="431" t="str">
        <f t="shared" si="205"/>
        <v/>
      </c>
      <c r="AA408" s="524"/>
      <c r="AB408" s="525" t="str">
        <f>IF(OR(Y408="",Z408="",AA408=""),"",IF(AND(E408=LEGENDA!$D$39,H408=""),"BRAK kol.7",IF(AND(F408=LEGENDA!$A$105,H408=""),"BRAK kol.7",IF(AND(F408=LEGENDA!$A$106,H408=""),"BRAK kol.7",IF(AND(F408=LEGENDA!$A$107,H408=""),"BRAK kol.7",IF(AND(F408=LEGENDA!$A$108,H408=""),"BRAK kol.7",IF(AND(F408=LEGENDA!$A$109,H408=""),"BRAK kol.7",Z408*AA408)))))))</f>
        <v/>
      </c>
      <c r="AC408" s="302" t="str">
        <f t="shared" si="225"/>
        <v/>
      </c>
      <c r="AD408" s="143" t="str">
        <f>IFERROR(IF(OR(J408="",AC408=""),"",IF(AND(E408=LEGENDA!$D$39,H408="",I408=""),"BRAK kol.7",AC408*$J408)),"BRAK kol.7")</f>
        <v/>
      </c>
      <c r="AE408" s="527" t="str">
        <f t="shared" si="206"/>
        <v/>
      </c>
      <c r="AF408" s="526" t="str">
        <f t="shared" si="207"/>
        <v/>
      </c>
      <c r="AG408" s="526" t="str">
        <f t="shared" si="208"/>
        <v/>
      </c>
      <c r="AH408" s="526" t="str">
        <f t="shared" si="226"/>
        <v/>
      </c>
      <c r="AI408" s="528"/>
      <c r="AJ408" s="529"/>
      <c r="AK408" s="286" t="str">
        <f t="shared" si="227"/>
        <v/>
      </c>
      <c r="AL408" s="287" t="str">
        <f t="shared" si="209"/>
        <v/>
      </c>
      <c r="AM408" s="287" t="str">
        <f t="shared" si="210"/>
        <v/>
      </c>
      <c r="AN408" s="530" t="str">
        <f>IF('ZASOBY N'!BD405="","",'ZASOBY N'!BD405)</f>
        <v/>
      </c>
      <c r="AO408" s="531"/>
      <c r="AP408" s="333">
        <f t="shared" si="228"/>
        <v>0</v>
      </c>
      <c r="AQ408" s="333">
        <f t="shared" si="199"/>
        <v>0</v>
      </c>
      <c r="AR408" s="333">
        <f t="shared" si="199"/>
        <v>0</v>
      </c>
      <c r="AS408" s="333">
        <f t="shared" si="229"/>
        <v>0</v>
      </c>
      <c r="AT408" s="333">
        <f t="shared" si="200"/>
        <v>0</v>
      </c>
      <c r="AU408" s="333">
        <f t="shared" si="230"/>
        <v>0</v>
      </c>
      <c r="AV408" s="532" t="str">
        <f>IF(BJ408=0,"",NN!BJ408)</f>
        <v/>
      </c>
      <c r="AW408" s="460" t="str">
        <f>IF('UPR BILANS N'!W406="","",'UPR BILANS N'!W406)</f>
        <v/>
      </c>
      <c r="AX408" s="533" t="str">
        <f t="shared" si="211"/>
        <v/>
      </c>
      <c r="AY408" s="533"/>
      <c r="AZ408" s="533"/>
      <c r="BA408" s="533"/>
      <c r="BB408" s="533"/>
      <c r="BC408" s="533"/>
      <c r="BD408" s="533"/>
      <c r="BE408" s="533"/>
      <c r="BF408" s="533"/>
      <c r="BG408" s="533"/>
      <c r="BH408" s="533"/>
      <c r="BI408" s="533"/>
      <c r="BJ408" s="414">
        <f>IFERROR(IF(AND(BL408=1,BM408=1,SUMIF($C408:$C$525,$C408,$AH408:$AH$525)=$BN408),$BN408,IF($BO408&gt;0,$BO408,IF(AND(B408=B409,C408=C409,D408=D409,J408=J409),AH408+AH409,IF(AND(COUNTIF($C$13:$C407,$C408)&gt;=1,COUNTIF($D$13:$D407,$D408)&gt;=1),0,IF(AND(SUMIF($B408:$B$525,$B408,$AH408:$AH$525)&gt;$AH408,SUMIF($C408:$C$525,$C408,$AH408:$AH$525)&gt;$AH408,SUMIF($D408:$D$525,$D408,$AH408:$AH$525)&gt;$AH408),SUMIF($C408:$C$525,$C408,$BN408:$BN$525),0))))),0)</f>
        <v>0</v>
      </c>
      <c r="BK408" s="534"/>
      <c r="BL408" s="535">
        <f>COUNTIFS('ZASOBY N'!$B405:$B$525,'ZASOBY N'!$B405,'ZASOBY N'!$C405:'ZASOBY N'!$C$525,'ZASOBY N'!$C405,'ZASOBY N'!$D405:'ZASOBY N'!$D$525,'ZASOBY N'!$D405,'ZASOBY N'!$H405:'ZASOBY N'!$H$525,'ZASOBY N'!$H405 )</f>
        <v>0</v>
      </c>
      <c r="BM408" s="536">
        <f>COUNTIFS('ZASOBY N'!$B$10:$B405,'ZASOBY N'!$B405,'ZASOBY N'!$C$10:'ZASOBY N'!$C405,'ZASOBY N'!$C405,'ZASOBY N'!$D$10:'ZASOBY N'!$D405,'ZASOBY N'!$D405,'ZASOBY N'!$H$10:'ZASOBY N'!$H405,'ZASOBY N'!$H405 )</f>
        <v>0</v>
      </c>
      <c r="BN408" s="537">
        <f t="shared" si="212"/>
        <v>0</v>
      </c>
      <c r="BO408" s="538">
        <f t="shared" si="213"/>
        <v>0</v>
      </c>
      <c r="BP408" s="533"/>
      <c r="BQ408" s="533"/>
      <c r="BR408" s="533"/>
      <c r="BS408" s="533"/>
      <c r="BT408" s="533"/>
      <c r="BU408" s="533"/>
      <c r="BV408" s="533"/>
      <c r="BW408" s="539" t="str">
        <f t="shared" si="214"/>
        <v/>
      </c>
      <c r="BX408" s="439" t="str">
        <f>IF(E408=0,"",NN!E408)</f>
        <v/>
      </c>
      <c r="BY408" s="396" t="str">
        <f>IF(A408="","",NN!A408)</f>
        <v/>
      </c>
      <c r="BZ408" s="428" t="str">
        <f>IF(OR(E408=LEGENDA!$D$30,E408=LEGENDA!$D$31,E408=LEGENDA!$D$32,E408=LEGENDA!$D$33,E408=LEGENDA!$D$34,E408=LEGENDA!$D$35,E408=LEGENDA!$D$36,E408=LEGENDA!$D$37),AV408,"")</f>
        <v/>
      </c>
      <c r="CA408" s="428" t="str">
        <f>IF(OR(E408=LEGENDA!$D$30,E408=LEGENDA!$D$31,E408=LEGENDA!$D$32,E408=LEGENDA!$D$33,E408=LEGENDA!$D$34,E408=LEGENDA!$D$35,E408=LEGENDA!$D$36,E408=LEGENDA!$D$37),AG408,"")</f>
        <v/>
      </c>
      <c r="CB408" s="397" t="str">
        <f t="shared" si="215"/>
        <v/>
      </c>
      <c r="CC408" s="397" t="str">
        <f t="shared" si="216"/>
        <v/>
      </c>
      <c r="CD408" s="397" t="str">
        <f t="shared" si="217"/>
        <v/>
      </c>
      <c r="CE408" s="397" t="str">
        <f t="shared" si="218"/>
        <v/>
      </c>
      <c r="CF408" s="397" t="str">
        <f t="shared" si="219"/>
        <v/>
      </c>
      <c r="CG408" s="397" t="str">
        <f t="shared" si="220"/>
        <v/>
      </c>
      <c r="CH408" s="397" t="str">
        <f>IF(OR(E408=LEGENDA!$D$28,E408=LEGENDA!$D$29,E408=LEGENDA!$D$30,E408=LEGENDA!$D$31,E408=LEGENDA!$D$32,E408=LEGENDA!$D$33,E408=LEGENDA!$D$34,E408=LEGENDA!$D$35,E408=LEGENDA!$D$36,E408=LEGENDA!$D$39),1,"")</f>
        <v/>
      </c>
      <c r="CI408" s="397" t="str">
        <f t="shared" si="221"/>
        <v/>
      </c>
      <c r="CJ408" s="397" t="str">
        <f t="shared" si="222"/>
        <v/>
      </c>
    </row>
    <row r="409" spans="1:88" s="50" customFormat="1" ht="16.2" customHeight="1" thickBot="1" x14ac:dyDescent="0.3">
      <c r="A409" s="514" t="str">
        <f>IF('ZASOBY N'!A406="","",'ZASOBY N'!A406)</f>
        <v/>
      </c>
      <c r="B409" s="515" t="str">
        <f>IF('ZASOBY N'!B406="","",'ZASOBY N'!B406)</f>
        <v/>
      </c>
      <c r="C409" s="515" t="str">
        <f>IF('ZASOBY N'!C406="","",'ZASOBY N'!C406)</f>
        <v/>
      </c>
      <c r="D409" s="516" t="str">
        <f>IF('ZASOBY N'!D406="","",'ZASOBY N'!D406)</f>
        <v/>
      </c>
      <c r="E409" s="404"/>
      <c r="F409" s="517"/>
      <c r="G409" s="518"/>
      <c r="H409" s="301"/>
      <c r="I409" s="301"/>
      <c r="J409" s="147" t="str">
        <f>IF('ZASOBY N'!$F406="","",'ZASOBY N'!$F406)</f>
        <v/>
      </c>
      <c r="K409" s="519"/>
      <c r="L409" s="520" t="str">
        <f t="shared" si="201"/>
        <v/>
      </c>
      <c r="M409" s="521"/>
      <c r="N409" s="521"/>
      <c r="O409" s="140" t="str">
        <f>IF(L409="","",IF(OR(E409=LEGENDA!$D$28,E409=LEGENDA!$D$29,E409=LEGENDA!$D$31,E409=LEGENDA!$D$38),0.15,0))</f>
        <v/>
      </c>
      <c r="P409" s="140" t="str">
        <f>IF(L409="","",IF(AND(E409=LEGENDA!$D$39,H409=""),"BRAK kol.7",IF(AND(F409=LEGENDA!$A$105,H409=""),"BRAK kol.7",IF(AND(F409=LEGENDA!$A$106,H409=""),"BRAK kol.7",IF(AND(F409=LEGENDA!$A$107,H409=""),"BRAK kol.7",IF(AND(F409=LEGENDA!$A$108,H409=""),"BRAK kol.7",IF(AND(F409=LEGENDA!$A$109,H409=""),"BRAK kol.7",L409*O409)))))))</f>
        <v/>
      </c>
      <c r="Q409" s="141" t="str">
        <f t="shared" si="223"/>
        <v/>
      </c>
      <c r="R409" s="142" t="str">
        <f t="shared" si="202"/>
        <v/>
      </c>
      <c r="S409" s="522" t="str">
        <f t="shared" si="203"/>
        <v/>
      </c>
      <c r="T409" s="431" t="str">
        <f t="shared" si="224"/>
        <v/>
      </c>
      <c r="U409" s="523"/>
      <c r="V409" s="431" t="str">
        <f t="shared" si="204"/>
        <v/>
      </c>
      <c r="W409" s="524"/>
      <c r="X409" s="302" t="str">
        <f>IF(U409="","",IF(AND(V409="",W409=""),"",IF(AND(E409=LEGENDA!$D$39,H409=""),"BRAK kol.7",IF(AND(F409=LEGENDA!$A$105,H409="",E409=LEGENDA!$D$35),V409*W409,IF(AND(F409=LEGENDA!$A$105,H409="",E409=LEGENDA!$D$36),V409*W409,IF(AND(F409=LEGENDA!$A$105,H409=""),"BRAK kol.7",IF(AND(F409=LEGENDA!$A$106,H409=""),"BRAK kol.7",IF(AND(F409=LEGENDA!$A$107,H409=""),"BRAK kol.7",IF(AND(F409=LEGENDA!$A$108,H409=""),"BRAK kol.7",IF(AND(F409=LEGENDA!$A$109,H409=""),"BRAK kol.7",IF(AND(U409&gt;0,W409=""),"Brakkol21",IF(OR(T409="Błąd kol. 7",T409="Błąd kol.8"),T409,IF(AND(H409="",I409=""),"BRAKkol7-8",V409*W409)))))))))))))</f>
        <v/>
      </c>
      <c r="Y409" s="523"/>
      <c r="Z409" s="431" t="str">
        <f t="shared" si="205"/>
        <v/>
      </c>
      <c r="AA409" s="524"/>
      <c r="AB409" s="525" t="str">
        <f>IF(OR(Y409="",Z409="",AA409=""),"",IF(AND(E409=LEGENDA!$D$39,H409=""),"BRAK kol.7",IF(AND(F409=LEGENDA!$A$105,H409=""),"BRAK kol.7",IF(AND(F409=LEGENDA!$A$106,H409=""),"BRAK kol.7",IF(AND(F409=LEGENDA!$A$107,H409=""),"BRAK kol.7",IF(AND(F409=LEGENDA!$A$108,H409=""),"BRAK kol.7",IF(AND(F409=LEGENDA!$A$109,H409=""),"BRAK kol.7",Z409*AA409)))))))</f>
        <v/>
      </c>
      <c r="AC409" s="302" t="str">
        <f t="shared" si="225"/>
        <v/>
      </c>
      <c r="AD409" s="143" t="str">
        <f>IFERROR(IF(OR(J409="",AC409=""),"",IF(AND(E409=LEGENDA!$D$39,H409="",I409=""),"BRAK kol.7",AC409*$J409)),"BRAK kol.7")</f>
        <v/>
      </c>
      <c r="AE409" s="527" t="str">
        <f t="shared" si="206"/>
        <v/>
      </c>
      <c r="AF409" s="526" t="str">
        <f t="shared" si="207"/>
        <v/>
      </c>
      <c r="AG409" s="526" t="str">
        <f t="shared" si="208"/>
        <v/>
      </c>
      <c r="AH409" s="526" t="str">
        <f t="shared" si="226"/>
        <v/>
      </c>
      <c r="AI409" s="528"/>
      <c r="AJ409" s="529"/>
      <c r="AK409" s="286" t="str">
        <f t="shared" si="227"/>
        <v/>
      </c>
      <c r="AL409" s="287" t="str">
        <f t="shared" si="209"/>
        <v/>
      </c>
      <c r="AM409" s="287" t="str">
        <f t="shared" si="210"/>
        <v/>
      </c>
      <c r="AN409" s="530" t="str">
        <f>IF('ZASOBY N'!BD406="","",'ZASOBY N'!BD406)</f>
        <v/>
      </c>
      <c r="AO409" s="531"/>
      <c r="AP409" s="333">
        <f t="shared" si="228"/>
        <v>0</v>
      </c>
      <c r="AQ409" s="333">
        <f t="shared" si="199"/>
        <v>0</v>
      </c>
      <c r="AR409" s="333">
        <f t="shared" si="199"/>
        <v>0</v>
      </c>
      <c r="AS409" s="333">
        <f t="shared" si="229"/>
        <v>0</v>
      </c>
      <c r="AT409" s="333">
        <f t="shared" si="200"/>
        <v>0</v>
      </c>
      <c r="AU409" s="333">
        <f t="shared" si="230"/>
        <v>0</v>
      </c>
      <c r="AV409" s="532" t="str">
        <f>IF(BJ409=0,"",NN!BJ409)</f>
        <v/>
      </c>
      <c r="AW409" s="460" t="str">
        <f>IF('UPR BILANS N'!W407="","",'UPR BILANS N'!W407)</f>
        <v/>
      </c>
      <c r="AX409" s="533" t="str">
        <f t="shared" si="211"/>
        <v/>
      </c>
      <c r="AY409" s="533"/>
      <c r="AZ409" s="533"/>
      <c r="BA409" s="533"/>
      <c r="BB409" s="533"/>
      <c r="BC409" s="533"/>
      <c r="BD409" s="533"/>
      <c r="BE409" s="533"/>
      <c r="BF409" s="533"/>
      <c r="BG409" s="533"/>
      <c r="BH409" s="533"/>
      <c r="BI409" s="533"/>
      <c r="BJ409" s="414">
        <f>IFERROR(IF(AND(BL409=1,BM409=1,SUMIF($C409:$C$525,$C409,$AH409:$AH$525)=$BN409),$BN409,IF($BO409&gt;0,$BO409,IF(AND(B409=B410,C409=C410,D409=D410,J409=J410),AH409+AH410,IF(AND(COUNTIF($C$13:$C408,$C409)&gt;=1,COUNTIF($D$13:$D408,$D409)&gt;=1),0,IF(AND(SUMIF($B409:$B$525,$B409,$AH409:$AH$525)&gt;$AH409,SUMIF($C409:$C$525,$C409,$AH409:$AH$525)&gt;$AH409,SUMIF($D409:$D$525,$D409,$AH409:$AH$525)&gt;$AH409),SUMIF($C409:$C$525,$C409,$BN409:$BN$525),0))))),0)</f>
        <v>0</v>
      </c>
      <c r="BK409" s="534"/>
      <c r="BL409" s="535">
        <f>COUNTIFS('ZASOBY N'!$B406:$B$525,'ZASOBY N'!$B406,'ZASOBY N'!$C406:'ZASOBY N'!$C$525,'ZASOBY N'!$C406,'ZASOBY N'!$D406:'ZASOBY N'!$D$525,'ZASOBY N'!$D406,'ZASOBY N'!$H406:'ZASOBY N'!$H$525,'ZASOBY N'!$H406 )</f>
        <v>0</v>
      </c>
      <c r="BM409" s="536">
        <f>COUNTIFS('ZASOBY N'!$B$10:$B406,'ZASOBY N'!$B406,'ZASOBY N'!$C$10:'ZASOBY N'!$C406,'ZASOBY N'!$C406,'ZASOBY N'!$D$10:'ZASOBY N'!$D406,'ZASOBY N'!$D406,'ZASOBY N'!$H$10:'ZASOBY N'!$H406,'ZASOBY N'!$H406 )</f>
        <v>0</v>
      </c>
      <c r="BN409" s="537">
        <f t="shared" si="212"/>
        <v>0</v>
      </c>
      <c r="BO409" s="538">
        <f t="shared" si="213"/>
        <v>0</v>
      </c>
      <c r="BP409" s="533"/>
      <c r="BQ409" s="533"/>
      <c r="BR409" s="533"/>
      <c r="BS409" s="533"/>
      <c r="BT409" s="533"/>
      <c r="BU409" s="533"/>
      <c r="BV409" s="533"/>
      <c r="BW409" s="539" t="str">
        <f t="shared" si="214"/>
        <v/>
      </c>
      <c r="BX409" s="439" t="str">
        <f>IF(E409=0,"",NN!E409)</f>
        <v/>
      </c>
      <c r="BY409" s="396" t="str">
        <f>IF(A409="","",NN!A409)</f>
        <v/>
      </c>
      <c r="BZ409" s="428" t="str">
        <f>IF(OR(E409=LEGENDA!$D$30,E409=LEGENDA!$D$31,E409=LEGENDA!$D$32,E409=LEGENDA!$D$33,E409=LEGENDA!$D$34,E409=LEGENDA!$D$35,E409=LEGENDA!$D$36,E409=LEGENDA!$D$37),AV409,"")</f>
        <v/>
      </c>
      <c r="CA409" s="428" t="str">
        <f>IF(OR(E409=LEGENDA!$D$30,E409=LEGENDA!$D$31,E409=LEGENDA!$D$32,E409=LEGENDA!$D$33,E409=LEGENDA!$D$34,E409=LEGENDA!$D$35,E409=LEGENDA!$D$36,E409=LEGENDA!$D$37),AG409,"")</f>
        <v/>
      </c>
      <c r="CB409" s="397" t="str">
        <f t="shared" si="215"/>
        <v/>
      </c>
      <c r="CC409" s="397" t="str">
        <f t="shared" si="216"/>
        <v/>
      </c>
      <c r="CD409" s="397" t="str">
        <f t="shared" si="217"/>
        <v/>
      </c>
      <c r="CE409" s="397" t="str">
        <f t="shared" si="218"/>
        <v/>
      </c>
      <c r="CF409" s="397" t="str">
        <f t="shared" si="219"/>
        <v/>
      </c>
      <c r="CG409" s="397" t="str">
        <f t="shared" si="220"/>
        <v/>
      </c>
      <c r="CH409" s="397" t="str">
        <f>IF(OR(E409=LEGENDA!$D$28,E409=LEGENDA!$D$29,E409=LEGENDA!$D$30,E409=LEGENDA!$D$31,E409=LEGENDA!$D$32,E409=LEGENDA!$D$33,E409=LEGENDA!$D$34,E409=LEGENDA!$D$35,E409=LEGENDA!$D$36,E409=LEGENDA!$D$39),1,"")</f>
        <v/>
      </c>
      <c r="CI409" s="397" t="str">
        <f t="shared" si="221"/>
        <v/>
      </c>
      <c r="CJ409" s="397" t="str">
        <f t="shared" si="222"/>
        <v/>
      </c>
    </row>
    <row r="410" spans="1:88" s="50" customFormat="1" ht="16.2" customHeight="1" thickBot="1" x14ac:dyDescent="0.3">
      <c r="A410" s="514" t="str">
        <f>IF('ZASOBY N'!A407="","",'ZASOBY N'!A407)</f>
        <v/>
      </c>
      <c r="B410" s="515" t="str">
        <f>IF('ZASOBY N'!B407="","",'ZASOBY N'!B407)</f>
        <v/>
      </c>
      <c r="C410" s="515" t="str">
        <f>IF('ZASOBY N'!C407="","",'ZASOBY N'!C407)</f>
        <v/>
      </c>
      <c r="D410" s="516" t="str">
        <f>IF('ZASOBY N'!D407="","",'ZASOBY N'!D407)</f>
        <v/>
      </c>
      <c r="E410" s="404"/>
      <c r="F410" s="517"/>
      <c r="G410" s="518"/>
      <c r="H410" s="301"/>
      <c r="I410" s="301"/>
      <c r="J410" s="147" t="str">
        <f>IF('ZASOBY N'!$F407="","",'ZASOBY N'!$F407)</f>
        <v/>
      </c>
      <c r="K410" s="519"/>
      <c r="L410" s="520" t="str">
        <f t="shared" si="201"/>
        <v/>
      </c>
      <c r="M410" s="521"/>
      <c r="N410" s="521"/>
      <c r="O410" s="140" t="str">
        <f>IF(L410="","",IF(OR(E410=LEGENDA!$D$28,E410=LEGENDA!$D$29,E410=LEGENDA!$D$31,E410=LEGENDA!$D$38),0.15,0))</f>
        <v/>
      </c>
      <c r="P410" s="140" t="str">
        <f>IF(L410="","",IF(AND(E410=LEGENDA!$D$39,H410=""),"BRAK kol.7",IF(AND(F410=LEGENDA!$A$105,H410=""),"BRAK kol.7",IF(AND(F410=LEGENDA!$A$106,H410=""),"BRAK kol.7",IF(AND(F410=LEGENDA!$A$107,H410=""),"BRAK kol.7",IF(AND(F410=LEGENDA!$A$108,H410=""),"BRAK kol.7",IF(AND(F410=LEGENDA!$A$109,H410=""),"BRAK kol.7",L410*O410)))))))</f>
        <v/>
      </c>
      <c r="Q410" s="141" t="str">
        <f t="shared" si="223"/>
        <v/>
      </c>
      <c r="R410" s="142" t="str">
        <f t="shared" si="202"/>
        <v/>
      </c>
      <c r="S410" s="522" t="str">
        <f t="shared" si="203"/>
        <v/>
      </c>
      <c r="T410" s="431" t="str">
        <f t="shared" si="224"/>
        <v/>
      </c>
      <c r="U410" s="523"/>
      <c r="V410" s="431" t="str">
        <f t="shared" si="204"/>
        <v/>
      </c>
      <c r="W410" s="524"/>
      <c r="X410" s="302" t="str">
        <f>IF(U410="","",IF(AND(V410="",W410=""),"",IF(AND(E410=LEGENDA!$D$39,H410=""),"BRAK kol.7",IF(AND(F410=LEGENDA!$A$105,H410="",E410=LEGENDA!$D$35),V410*W410,IF(AND(F410=LEGENDA!$A$105,H410="",E410=LEGENDA!$D$36),V410*W410,IF(AND(F410=LEGENDA!$A$105,H410=""),"BRAK kol.7",IF(AND(F410=LEGENDA!$A$106,H410=""),"BRAK kol.7",IF(AND(F410=LEGENDA!$A$107,H410=""),"BRAK kol.7",IF(AND(F410=LEGENDA!$A$108,H410=""),"BRAK kol.7",IF(AND(F410=LEGENDA!$A$109,H410=""),"BRAK kol.7",IF(AND(U410&gt;0,W410=""),"Brakkol21",IF(OR(T410="Błąd kol. 7",T410="Błąd kol.8"),T410,IF(AND(H410="",I410=""),"BRAKkol7-8",V410*W410)))))))))))))</f>
        <v/>
      </c>
      <c r="Y410" s="523"/>
      <c r="Z410" s="431" t="str">
        <f t="shared" si="205"/>
        <v/>
      </c>
      <c r="AA410" s="524"/>
      <c r="AB410" s="525" t="str">
        <f>IF(OR(Y410="",Z410="",AA410=""),"",IF(AND(E410=LEGENDA!$D$39,H410=""),"BRAK kol.7",IF(AND(F410=LEGENDA!$A$105,H410=""),"BRAK kol.7",IF(AND(F410=LEGENDA!$A$106,H410=""),"BRAK kol.7",IF(AND(F410=LEGENDA!$A$107,H410=""),"BRAK kol.7",IF(AND(F410=LEGENDA!$A$108,H410=""),"BRAK kol.7",IF(AND(F410=LEGENDA!$A$109,H410=""),"BRAK kol.7",Z410*AA410)))))))</f>
        <v/>
      </c>
      <c r="AC410" s="302" t="str">
        <f t="shared" si="225"/>
        <v/>
      </c>
      <c r="AD410" s="143" t="str">
        <f>IFERROR(IF(OR(J410="",AC410=""),"",IF(AND(E410=LEGENDA!$D$39,H410="",I410=""),"BRAK kol.7",AC410*$J410)),"BRAK kol.7")</f>
        <v/>
      </c>
      <c r="AE410" s="527" t="str">
        <f t="shared" si="206"/>
        <v/>
      </c>
      <c r="AF410" s="526" t="str">
        <f t="shared" si="207"/>
        <v/>
      </c>
      <c r="AG410" s="526" t="str">
        <f t="shared" si="208"/>
        <v/>
      </c>
      <c r="AH410" s="526" t="str">
        <f t="shared" si="226"/>
        <v/>
      </c>
      <c r="AI410" s="528"/>
      <c r="AJ410" s="529"/>
      <c r="AK410" s="286" t="str">
        <f t="shared" si="227"/>
        <v/>
      </c>
      <c r="AL410" s="287" t="str">
        <f t="shared" si="209"/>
        <v/>
      </c>
      <c r="AM410" s="287" t="str">
        <f t="shared" si="210"/>
        <v/>
      </c>
      <c r="AN410" s="530" t="str">
        <f>IF('ZASOBY N'!BD407="","",'ZASOBY N'!BD407)</f>
        <v/>
      </c>
      <c r="AO410" s="531"/>
      <c r="AP410" s="333">
        <f t="shared" si="228"/>
        <v>0</v>
      </c>
      <c r="AQ410" s="333">
        <f t="shared" si="199"/>
        <v>0</v>
      </c>
      <c r="AR410" s="333">
        <f t="shared" si="199"/>
        <v>0</v>
      </c>
      <c r="AS410" s="333">
        <f t="shared" si="229"/>
        <v>0</v>
      </c>
      <c r="AT410" s="333">
        <f t="shared" si="200"/>
        <v>0</v>
      </c>
      <c r="AU410" s="333">
        <f t="shared" si="230"/>
        <v>0</v>
      </c>
      <c r="AV410" s="532" t="str">
        <f>IF(BJ410=0,"",NN!BJ410)</f>
        <v/>
      </c>
      <c r="AW410" s="460" t="str">
        <f>IF('UPR BILANS N'!W408="","",'UPR BILANS N'!W408)</f>
        <v/>
      </c>
      <c r="AX410" s="533" t="str">
        <f t="shared" si="211"/>
        <v/>
      </c>
      <c r="AY410" s="533"/>
      <c r="AZ410" s="533"/>
      <c r="BA410" s="533"/>
      <c r="BB410" s="533"/>
      <c r="BC410" s="533"/>
      <c r="BD410" s="533"/>
      <c r="BE410" s="533"/>
      <c r="BF410" s="533"/>
      <c r="BG410" s="533"/>
      <c r="BH410" s="533"/>
      <c r="BI410" s="533"/>
      <c r="BJ410" s="414">
        <f>IFERROR(IF(AND(BL410=1,BM410=1,SUMIF($C410:$C$525,$C410,$AH410:$AH$525)=$BN410),$BN410,IF($BO410&gt;0,$BO410,IF(AND(B410=B411,C410=C411,D410=D411,J410=J411),AH410+AH411,IF(AND(COUNTIF($C$13:$C409,$C410)&gt;=1,COUNTIF($D$13:$D409,$D410)&gt;=1),0,IF(AND(SUMIF($B410:$B$525,$B410,$AH410:$AH$525)&gt;$AH410,SUMIF($C410:$C$525,$C410,$AH410:$AH$525)&gt;$AH410,SUMIF($D410:$D$525,$D410,$AH410:$AH$525)&gt;$AH410),SUMIF($C410:$C$525,$C410,$BN410:$BN$525),0))))),0)</f>
        <v>0</v>
      </c>
      <c r="BK410" s="534"/>
      <c r="BL410" s="535">
        <f>COUNTIFS('ZASOBY N'!$B407:$B$525,'ZASOBY N'!$B407,'ZASOBY N'!$C407:'ZASOBY N'!$C$525,'ZASOBY N'!$C407,'ZASOBY N'!$D407:'ZASOBY N'!$D$525,'ZASOBY N'!$D407,'ZASOBY N'!$H407:'ZASOBY N'!$H$525,'ZASOBY N'!$H407 )</f>
        <v>0</v>
      </c>
      <c r="BM410" s="536">
        <f>COUNTIFS('ZASOBY N'!$B$10:$B407,'ZASOBY N'!$B407,'ZASOBY N'!$C$10:'ZASOBY N'!$C407,'ZASOBY N'!$C407,'ZASOBY N'!$D$10:'ZASOBY N'!$D407,'ZASOBY N'!$D407,'ZASOBY N'!$H$10:'ZASOBY N'!$H407,'ZASOBY N'!$H407 )</f>
        <v>0</v>
      </c>
      <c r="BN410" s="537">
        <f t="shared" si="212"/>
        <v>0</v>
      </c>
      <c r="BO410" s="538">
        <f t="shared" si="213"/>
        <v>0</v>
      </c>
      <c r="BP410" s="533"/>
      <c r="BQ410" s="533"/>
      <c r="BR410" s="533"/>
      <c r="BS410" s="533"/>
      <c r="BT410" s="533"/>
      <c r="BU410" s="533"/>
      <c r="BV410" s="533"/>
      <c r="BW410" s="539" t="str">
        <f t="shared" si="214"/>
        <v/>
      </c>
      <c r="BX410" s="439" t="str">
        <f>IF(E410=0,"",NN!E410)</f>
        <v/>
      </c>
      <c r="BY410" s="396" t="str">
        <f>IF(A410="","",NN!A410)</f>
        <v/>
      </c>
      <c r="BZ410" s="428" t="str">
        <f>IF(OR(E410=LEGENDA!$D$30,E410=LEGENDA!$D$31,E410=LEGENDA!$D$32,E410=LEGENDA!$D$33,E410=LEGENDA!$D$34,E410=LEGENDA!$D$35,E410=LEGENDA!$D$36,E410=LEGENDA!$D$37),AV410,"")</f>
        <v/>
      </c>
      <c r="CA410" s="428" t="str">
        <f>IF(OR(E410=LEGENDA!$D$30,E410=LEGENDA!$D$31,E410=LEGENDA!$D$32,E410=LEGENDA!$D$33,E410=LEGENDA!$D$34,E410=LEGENDA!$D$35,E410=LEGENDA!$D$36,E410=LEGENDA!$D$37),AG410,"")</f>
        <v/>
      </c>
      <c r="CB410" s="397" t="str">
        <f t="shared" si="215"/>
        <v/>
      </c>
      <c r="CC410" s="397" t="str">
        <f t="shared" si="216"/>
        <v/>
      </c>
      <c r="CD410" s="397" t="str">
        <f t="shared" si="217"/>
        <v/>
      </c>
      <c r="CE410" s="397" t="str">
        <f t="shared" si="218"/>
        <v/>
      </c>
      <c r="CF410" s="397" t="str">
        <f t="shared" si="219"/>
        <v/>
      </c>
      <c r="CG410" s="397" t="str">
        <f t="shared" si="220"/>
        <v/>
      </c>
      <c r="CH410" s="397" t="str">
        <f>IF(OR(E410=LEGENDA!$D$28,E410=LEGENDA!$D$29,E410=LEGENDA!$D$30,E410=LEGENDA!$D$31,E410=LEGENDA!$D$32,E410=LEGENDA!$D$33,E410=LEGENDA!$D$34,E410=LEGENDA!$D$35,E410=LEGENDA!$D$36,E410=LEGENDA!$D$39),1,"")</f>
        <v/>
      </c>
      <c r="CI410" s="397" t="str">
        <f t="shared" si="221"/>
        <v/>
      </c>
      <c r="CJ410" s="397" t="str">
        <f t="shared" si="222"/>
        <v/>
      </c>
    </row>
    <row r="411" spans="1:88" s="50" customFormat="1" ht="16.2" customHeight="1" thickBot="1" x14ac:dyDescent="0.3">
      <c r="A411" s="514" t="str">
        <f>IF('ZASOBY N'!A408="","",'ZASOBY N'!A408)</f>
        <v/>
      </c>
      <c r="B411" s="515" t="str">
        <f>IF('ZASOBY N'!B408="","",'ZASOBY N'!B408)</f>
        <v/>
      </c>
      <c r="C411" s="515" t="str">
        <f>IF('ZASOBY N'!C408="","",'ZASOBY N'!C408)</f>
        <v/>
      </c>
      <c r="D411" s="516" t="str">
        <f>IF('ZASOBY N'!D408="","",'ZASOBY N'!D408)</f>
        <v/>
      </c>
      <c r="E411" s="404"/>
      <c r="F411" s="517"/>
      <c r="G411" s="518"/>
      <c r="H411" s="301"/>
      <c r="I411" s="301"/>
      <c r="J411" s="147" t="str">
        <f>IF('ZASOBY N'!$F408="","",'ZASOBY N'!$F408)</f>
        <v/>
      </c>
      <c r="K411" s="519"/>
      <c r="L411" s="520" t="str">
        <f t="shared" si="201"/>
        <v/>
      </c>
      <c r="M411" s="521"/>
      <c r="N411" s="521"/>
      <c r="O411" s="140" t="str">
        <f>IF(L411="","",IF(OR(E411=LEGENDA!$D$28,E411=LEGENDA!$D$29,E411=LEGENDA!$D$31,E411=LEGENDA!$D$38),0.15,0))</f>
        <v/>
      </c>
      <c r="P411" s="140" t="str">
        <f>IF(L411="","",IF(AND(E411=LEGENDA!$D$39,H411=""),"BRAK kol.7",IF(AND(F411=LEGENDA!$A$105,H411=""),"BRAK kol.7",IF(AND(F411=LEGENDA!$A$106,H411=""),"BRAK kol.7",IF(AND(F411=LEGENDA!$A$107,H411=""),"BRAK kol.7",IF(AND(F411=LEGENDA!$A$108,H411=""),"BRAK kol.7",IF(AND(F411=LEGENDA!$A$109,H411=""),"BRAK kol.7",L411*O411)))))))</f>
        <v/>
      </c>
      <c r="Q411" s="141" t="str">
        <f t="shared" si="223"/>
        <v/>
      </c>
      <c r="R411" s="142" t="str">
        <f t="shared" si="202"/>
        <v/>
      </c>
      <c r="S411" s="522" t="str">
        <f t="shared" si="203"/>
        <v/>
      </c>
      <c r="T411" s="431" t="str">
        <f t="shared" si="224"/>
        <v/>
      </c>
      <c r="U411" s="523"/>
      <c r="V411" s="431" t="str">
        <f t="shared" si="204"/>
        <v/>
      </c>
      <c r="W411" s="524"/>
      <c r="X411" s="302" t="str">
        <f>IF(U411="","",IF(AND(V411="",W411=""),"",IF(AND(E411=LEGENDA!$D$39,H411=""),"BRAK kol.7",IF(AND(F411=LEGENDA!$A$105,H411="",E411=LEGENDA!$D$35),V411*W411,IF(AND(F411=LEGENDA!$A$105,H411="",E411=LEGENDA!$D$36),V411*W411,IF(AND(F411=LEGENDA!$A$105,H411=""),"BRAK kol.7",IF(AND(F411=LEGENDA!$A$106,H411=""),"BRAK kol.7",IF(AND(F411=LEGENDA!$A$107,H411=""),"BRAK kol.7",IF(AND(F411=LEGENDA!$A$108,H411=""),"BRAK kol.7",IF(AND(F411=LEGENDA!$A$109,H411=""),"BRAK kol.7",IF(AND(U411&gt;0,W411=""),"Brakkol21",IF(OR(T411="Błąd kol. 7",T411="Błąd kol.8"),T411,IF(AND(H411="",I411=""),"BRAKkol7-8",V411*W411)))))))))))))</f>
        <v/>
      </c>
      <c r="Y411" s="523"/>
      <c r="Z411" s="431" t="str">
        <f t="shared" si="205"/>
        <v/>
      </c>
      <c r="AA411" s="524"/>
      <c r="AB411" s="525" t="str">
        <f>IF(OR(Y411="",Z411="",AA411=""),"",IF(AND(E411=LEGENDA!$D$39,H411=""),"BRAK kol.7",IF(AND(F411=LEGENDA!$A$105,H411=""),"BRAK kol.7",IF(AND(F411=LEGENDA!$A$106,H411=""),"BRAK kol.7",IF(AND(F411=LEGENDA!$A$107,H411=""),"BRAK kol.7",IF(AND(F411=LEGENDA!$A$108,H411=""),"BRAK kol.7",IF(AND(F411=LEGENDA!$A$109,H411=""),"BRAK kol.7",Z411*AA411)))))))</f>
        <v/>
      </c>
      <c r="AC411" s="302" t="str">
        <f t="shared" si="225"/>
        <v/>
      </c>
      <c r="AD411" s="143" t="str">
        <f>IFERROR(IF(OR(J411="",AC411=""),"",IF(AND(E411=LEGENDA!$D$39,H411="",I411=""),"BRAK kol.7",AC411*$J411)),"BRAK kol.7")</f>
        <v/>
      </c>
      <c r="AE411" s="527" t="str">
        <f t="shared" si="206"/>
        <v/>
      </c>
      <c r="AF411" s="526" t="str">
        <f t="shared" si="207"/>
        <v/>
      </c>
      <c r="AG411" s="526" t="str">
        <f t="shared" si="208"/>
        <v/>
      </c>
      <c r="AH411" s="526" t="str">
        <f t="shared" si="226"/>
        <v/>
      </c>
      <c r="AI411" s="528"/>
      <c r="AJ411" s="529"/>
      <c r="AK411" s="286" t="str">
        <f t="shared" si="227"/>
        <v/>
      </c>
      <c r="AL411" s="287" t="str">
        <f t="shared" si="209"/>
        <v/>
      </c>
      <c r="AM411" s="287" t="str">
        <f t="shared" si="210"/>
        <v/>
      </c>
      <c r="AN411" s="530" t="str">
        <f>IF('ZASOBY N'!BD408="","",'ZASOBY N'!BD408)</f>
        <v/>
      </c>
      <c r="AO411" s="531"/>
      <c r="AP411" s="333">
        <f t="shared" si="228"/>
        <v>0</v>
      </c>
      <c r="AQ411" s="333">
        <f t="shared" si="199"/>
        <v>0</v>
      </c>
      <c r="AR411" s="333">
        <f t="shared" si="199"/>
        <v>0</v>
      </c>
      <c r="AS411" s="333">
        <f t="shared" si="229"/>
        <v>0</v>
      </c>
      <c r="AT411" s="333">
        <f t="shared" si="200"/>
        <v>0</v>
      </c>
      <c r="AU411" s="333">
        <f t="shared" si="230"/>
        <v>0</v>
      </c>
      <c r="AV411" s="532" t="str">
        <f>IF(BJ411=0,"",NN!BJ411)</f>
        <v/>
      </c>
      <c r="AW411" s="460" t="str">
        <f>IF('UPR BILANS N'!W409="","",'UPR BILANS N'!W409)</f>
        <v/>
      </c>
      <c r="AX411" s="533" t="str">
        <f t="shared" si="211"/>
        <v/>
      </c>
      <c r="AY411" s="533"/>
      <c r="AZ411" s="533"/>
      <c r="BA411" s="533"/>
      <c r="BB411" s="533"/>
      <c r="BC411" s="533"/>
      <c r="BD411" s="533"/>
      <c r="BE411" s="533"/>
      <c r="BF411" s="533"/>
      <c r="BG411" s="533"/>
      <c r="BH411" s="533"/>
      <c r="BI411" s="533"/>
      <c r="BJ411" s="414">
        <f>IFERROR(IF(AND(BL411=1,BM411=1,SUMIF($C411:$C$525,$C411,$AH411:$AH$525)=$BN411),$BN411,IF($BO411&gt;0,$BO411,IF(AND(B411=B412,C411=C412,D411=D412,J411=J412),AH411+AH412,IF(AND(COUNTIF($C$13:$C410,$C411)&gt;=1,COUNTIF($D$13:$D410,$D411)&gt;=1),0,IF(AND(SUMIF($B411:$B$525,$B411,$AH411:$AH$525)&gt;$AH411,SUMIF($C411:$C$525,$C411,$AH411:$AH$525)&gt;$AH411,SUMIF($D411:$D$525,$D411,$AH411:$AH$525)&gt;$AH411),SUMIF($C411:$C$525,$C411,$BN411:$BN$525),0))))),0)</f>
        <v>0</v>
      </c>
      <c r="BK411" s="534"/>
      <c r="BL411" s="535">
        <f>COUNTIFS('ZASOBY N'!$B408:$B$525,'ZASOBY N'!$B408,'ZASOBY N'!$C408:'ZASOBY N'!$C$525,'ZASOBY N'!$C408,'ZASOBY N'!$D408:'ZASOBY N'!$D$525,'ZASOBY N'!$D408,'ZASOBY N'!$H408:'ZASOBY N'!$H$525,'ZASOBY N'!$H408 )</f>
        <v>0</v>
      </c>
      <c r="BM411" s="536">
        <f>COUNTIFS('ZASOBY N'!$B$10:$B408,'ZASOBY N'!$B408,'ZASOBY N'!$C$10:'ZASOBY N'!$C408,'ZASOBY N'!$C408,'ZASOBY N'!$D$10:'ZASOBY N'!$D408,'ZASOBY N'!$D408,'ZASOBY N'!$H$10:'ZASOBY N'!$H408,'ZASOBY N'!$H408 )</f>
        <v>0</v>
      </c>
      <c r="BN411" s="537">
        <f t="shared" si="212"/>
        <v>0</v>
      </c>
      <c r="BO411" s="538">
        <f t="shared" si="213"/>
        <v>0</v>
      </c>
      <c r="BP411" s="533"/>
      <c r="BQ411" s="533"/>
      <c r="BR411" s="533"/>
      <c r="BS411" s="533"/>
      <c r="BT411" s="533"/>
      <c r="BU411" s="533"/>
      <c r="BV411" s="533"/>
      <c r="BW411" s="539" t="str">
        <f t="shared" si="214"/>
        <v/>
      </c>
      <c r="BX411" s="439" t="str">
        <f>IF(E411=0,"",NN!E411)</f>
        <v/>
      </c>
      <c r="BY411" s="396" t="str">
        <f>IF(A411="","",NN!A411)</f>
        <v/>
      </c>
      <c r="BZ411" s="428" t="str">
        <f>IF(OR(E411=LEGENDA!$D$30,E411=LEGENDA!$D$31,E411=LEGENDA!$D$32,E411=LEGENDA!$D$33,E411=LEGENDA!$D$34,E411=LEGENDA!$D$35,E411=LEGENDA!$D$36,E411=LEGENDA!$D$37),AV411,"")</f>
        <v/>
      </c>
      <c r="CA411" s="428" t="str">
        <f>IF(OR(E411=LEGENDA!$D$30,E411=LEGENDA!$D$31,E411=LEGENDA!$D$32,E411=LEGENDA!$D$33,E411=LEGENDA!$D$34,E411=LEGENDA!$D$35,E411=LEGENDA!$D$36,E411=LEGENDA!$D$37),AG411,"")</f>
        <v/>
      </c>
      <c r="CB411" s="397" t="str">
        <f t="shared" si="215"/>
        <v/>
      </c>
      <c r="CC411" s="397" t="str">
        <f t="shared" si="216"/>
        <v/>
      </c>
      <c r="CD411" s="397" t="str">
        <f t="shared" si="217"/>
        <v/>
      </c>
      <c r="CE411" s="397" t="str">
        <f t="shared" si="218"/>
        <v/>
      </c>
      <c r="CF411" s="397" t="str">
        <f t="shared" si="219"/>
        <v/>
      </c>
      <c r="CG411" s="397" t="str">
        <f t="shared" si="220"/>
        <v/>
      </c>
      <c r="CH411" s="397" t="str">
        <f>IF(OR(E411=LEGENDA!$D$28,E411=LEGENDA!$D$29,E411=LEGENDA!$D$30,E411=LEGENDA!$D$31,E411=LEGENDA!$D$32,E411=LEGENDA!$D$33,E411=LEGENDA!$D$34,E411=LEGENDA!$D$35,E411=LEGENDA!$D$36,E411=LEGENDA!$D$39),1,"")</f>
        <v/>
      </c>
      <c r="CI411" s="397" t="str">
        <f t="shared" si="221"/>
        <v/>
      </c>
      <c r="CJ411" s="397" t="str">
        <f t="shared" si="222"/>
        <v/>
      </c>
    </row>
    <row r="412" spans="1:88" s="50" customFormat="1" ht="16.2" customHeight="1" thickBot="1" x14ac:dyDescent="0.3">
      <c r="A412" s="514" t="str">
        <f>IF('ZASOBY N'!A409="","",'ZASOBY N'!A409)</f>
        <v/>
      </c>
      <c r="B412" s="515" t="str">
        <f>IF('ZASOBY N'!B409="","",'ZASOBY N'!B409)</f>
        <v/>
      </c>
      <c r="C412" s="515" t="str">
        <f>IF('ZASOBY N'!C409="","",'ZASOBY N'!C409)</f>
        <v/>
      </c>
      <c r="D412" s="516" t="str">
        <f>IF('ZASOBY N'!D409="","",'ZASOBY N'!D409)</f>
        <v/>
      </c>
      <c r="E412" s="404"/>
      <c r="F412" s="517"/>
      <c r="G412" s="518"/>
      <c r="H412" s="301"/>
      <c r="I412" s="301"/>
      <c r="J412" s="147" t="str">
        <f>IF('ZASOBY N'!$F409="","",'ZASOBY N'!$F409)</f>
        <v/>
      </c>
      <c r="K412" s="519"/>
      <c r="L412" s="520" t="str">
        <f t="shared" si="201"/>
        <v/>
      </c>
      <c r="M412" s="521"/>
      <c r="N412" s="521"/>
      <c r="O412" s="140" t="str">
        <f>IF(L412="","",IF(OR(E412=LEGENDA!$D$28,E412=LEGENDA!$D$29,E412=LEGENDA!$D$31,E412=LEGENDA!$D$38),0.15,0))</f>
        <v/>
      </c>
      <c r="P412" s="140" t="str">
        <f>IF(L412="","",IF(AND(E412=LEGENDA!$D$39,H412=""),"BRAK kol.7",IF(AND(F412=LEGENDA!$A$105,H412=""),"BRAK kol.7",IF(AND(F412=LEGENDA!$A$106,H412=""),"BRAK kol.7",IF(AND(F412=LEGENDA!$A$107,H412=""),"BRAK kol.7",IF(AND(F412=LEGENDA!$A$108,H412=""),"BRAK kol.7",IF(AND(F412=LEGENDA!$A$109,H412=""),"BRAK kol.7",L412*O412)))))))</f>
        <v/>
      </c>
      <c r="Q412" s="141" t="str">
        <f t="shared" si="223"/>
        <v/>
      </c>
      <c r="R412" s="142" t="str">
        <f t="shared" si="202"/>
        <v/>
      </c>
      <c r="S412" s="522" t="str">
        <f t="shared" si="203"/>
        <v/>
      </c>
      <c r="T412" s="431" t="str">
        <f t="shared" si="224"/>
        <v/>
      </c>
      <c r="U412" s="523"/>
      <c r="V412" s="431" t="str">
        <f t="shared" si="204"/>
        <v/>
      </c>
      <c r="W412" s="524"/>
      <c r="X412" s="302" t="str">
        <f>IF(U412="","",IF(AND(V412="",W412=""),"",IF(AND(E412=LEGENDA!$D$39,H412=""),"BRAK kol.7",IF(AND(F412=LEGENDA!$A$105,H412="",E412=LEGENDA!$D$35),V412*W412,IF(AND(F412=LEGENDA!$A$105,H412="",E412=LEGENDA!$D$36),V412*W412,IF(AND(F412=LEGENDA!$A$105,H412=""),"BRAK kol.7",IF(AND(F412=LEGENDA!$A$106,H412=""),"BRAK kol.7",IF(AND(F412=LEGENDA!$A$107,H412=""),"BRAK kol.7",IF(AND(F412=LEGENDA!$A$108,H412=""),"BRAK kol.7",IF(AND(F412=LEGENDA!$A$109,H412=""),"BRAK kol.7",IF(AND(U412&gt;0,W412=""),"Brakkol21",IF(OR(T412="Błąd kol. 7",T412="Błąd kol.8"),T412,IF(AND(H412="",I412=""),"BRAKkol7-8",V412*W412)))))))))))))</f>
        <v/>
      </c>
      <c r="Y412" s="523"/>
      <c r="Z412" s="431" t="str">
        <f t="shared" si="205"/>
        <v/>
      </c>
      <c r="AA412" s="524"/>
      <c r="AB412" s="525" t="str">
        <f>IF(OR(Y412="",Z412="",AA412=""),"",IF(AND(E412=LEGENDA!$D$39,H412=""),"BRAK kol.7",IF(AND(F412=LEGENDA!$A$105,H412=""),"BRAK kol.7",IF(AND(F412=LEGENDA!$A$106,H412=""),"BRAK kol.7",IF(AND(F412=LEGENDA!$A$107,H412=""),"BRAK kol.7",IF(AND(F412=LEGENDA!$A$108,H412=""),"BRAK kol.7",IF(AND(F412=LEGENDA!$A$109,H412=""),"BRAK kol.7",Z412*AA412)))))))</f>
        <v/>
      </c>
      <c r="AC412" s="302" t="str">
        <f t="shared" si="225"/>
        <v/>
      </c>
      <c r="AD412" s="143" t="str">
        <f>IFERROR(IF(OR(J412="",AC412=""),"",IF(AND(E412=LEGENDA!$D$39,H412="",I412=""),"BRAK kol.7",AC412*$J412)),"BRAK kol.7")</f>
        <v/>
      </c>
      <c r="AE412" s="527" t="str">
        <f t="shared" si="206"/>
        <v/>
      </c>
      <c r="AF412" s="526" t="str">
        <f t="shared" si="207"/>
        <v/>
      </c>
      <c r="AG412" s="526" t="str">
        <f t="shared" si="208"/>
        <v/>
      </c>
      <c r="AH412" s="526" t="str">
        <f t="shared" si="226"/>
        <v/>
      </c>
      <c r="AI412" s="528"/>
      <c r="AJ412" s="529"/>
      <c r="AK412" s="286" t="str">
        <f t="shared" si="227"/>
        <v/>
      </c>
      <c r="AL412" s="287" t="str">
        <f t="shared" si="209"/>
        <v/>
      </c>
      <c r="AM412" s="287" t="str">
        <f t="shared" si="210"/>
        <v/>
      </c>
      <c r="AN412" s="530" t="str">
        <f>IF('ZASOBY N'!BD409="","",'ZASOBY N'!BD409)</f>
        <v/>
      </c>
      <c r="AO412" s="531"/>
      <c r="AP412" s="333">
        <f t="shared" si="228"/>
        <v>0</v>
      </c>
      <c r="AQ412" s="333">
        <f t="shared" si="199"/>
        <v>0</v>
      </c>
      <c r="AR412" s="333">
        <f t="shared" si="199"/>
        <v>0</v>
      </c>
      <c r="AS412" s="333">
        <f t="shared" si="229"/>
        <v>0</v>
      </c>
      <c r="AT412" s="333">
        <f t="shared" si="200"/>
        <v>0</v>
      </c>
      <c r="AU412" s="333">
        <f t="shared" si="230"/>
        <v>0</v>
      </c>
      <c r="AV412" s="532" t="str">
        <f>IF(BJ412=0,"",NN!BJ412)</f>
        <v/>
      </c>
      <c r="AW412" s="460" t="str">
        <f>IF('UPR BILANS N'!W410="","",'UPR BILANS N'!W410)</f>
        <v/>
      </c>
      <c r="AX412" s="533" t="str">
        <f t="shared" si="211"/>
        <v/>
      </c>
      <c r="AY412" s="533"/>
      <c r="AZ412" s="533"/>
      <c r="BA412" s="533"/>
      <c r="BB412" s="533"/>
      <c r="BC412" s="533"/>
      <c r="BD412" s="533"/>
      <c r="BE412" s="533"/>
      <c r="BF412" s="533"/>
      <c r="BG412" s="533"/>
      <c r="BH412" s="533"/>
      <c r="BI412" s="533"/>
      <c r="BJ412" s="414">
        <f>IFERROR(IF(AND(BL412=1,BM412=1,SUMIF($C412:$C$525,$C412,$AH412:$AH$525)=$BN412),$BN412,IF($BO412&gt;0,$BO412,IF(AND(B412=B413,C412=C413,D412=D413,J412=J413),AH412+AH413,IF(AND(COUNTIF($C$13:$C411,$C412)&gt;=1,COUNTIF($D$13:$D411,$D412)&gt;=1),0,IF(AND(SUMIF($B412:$B$525,$B412,$AH412:$AH$525)&gt;$AH412,SUMIF($C412:$C$525,$C412,$AH412:$AH$525)&gt;$AH412,SUMIF($D412:$D$525,$D412,$AH412:$AH$525)&gt;$AH412),SUMIF($C412:$C$525,$C412,$BN412:$BN$525),0))))),0)</f>
        <v>0</v>
      </c>
      <c r="BK412" s="534"/>
      <c r="BL412" s="535">
        <f>COUNTIFS('ZASOBY N'!$B409:$B$525,'ZASOBY N'!$B409,'ZASOBY N'!$C409:'ZASOBY N'!$C$525,'ZASOBY N'!$C409,'ZASOBY N'!$D409:'ZASOBY N'!$D$525,'ZASOBY N'!$D409,'ZASOBY N'!$H409:'ZASOBY N'!$H$525,'ZASOBY N'!$H409 )</f>
        <v>0</v>
      </c>
      <c r="BM412" s="536">
        <f>COUNTIFS('ZASOBY N'!$B$10:$B409,'ZASOBY N'!$B409,'ZASOBY N'!$C$10:'ZASOBY N'!$C409,'ZASOBY N'!$C409,'ZASOBY N'!$D$10:'ZASOBY N'!$D409,'ZASOBY N'!$D409,'ZASOBY N'!$H$10:'ZASOBY N'!$H409,'ZASOBY N'!$H409 )</f>
        <v>0</v>
      </c>
      <c r="BN412" s="537">
        <f t="shared" si="212"/>
        <v>0</v>
      </c>
      <c r="BO412" s="538">
        <f t="shared" si="213"/>
        <v>0</v>
      </c>
      <c r="BP412" s="533"/>
      <c r="BQ412" s="533"/>
      <c r="BR412" s="533"/>
      <c r="BS412" s="533"/>
      <c r="BT412" s="533"/>
      <c r="BU412" s="533"/>
      <c r="BV412" s="533"/>
      <c r="BW412" s="539" t="str">
        <f t="shared" si="214"/>
        <v/>
      </c>
      <c r="BX412" s="439" t="str">
        <f>IF(E412=0,"",NN!E412)</f>
        <v/>
      </c>
      <c r="BY412" s="396" t="str">
        <f>IF(A412="","",NN!A412)</f>
        <v/>
      </c>
      <c r="BZ412" s="428" t="str">
        <f>IF(OR(E412=LEGENDA!$D$30,E412=LEGENDA!$D$31,E412=LEGENDA!$D$32,E412=LEGENDA!$D$33,E412=LEGENDA!$D$34,E412=LEGENDA!$D$35,E412=LEGENDA!$D$36,E412=LEGENDA!$D$37),AV412,"")</f>
        <v/>
      </c>
      <c r="CA412" s="428" t="str">
        <f>IF(OR(E412=LEGENDA!$D$30,E412=LEGENDA!$D$31,E412=LEGENDA!$D$32,E412=LEGENDA!$D$33,E412=LEGENDA!$D$34,E412=LEGENDA!$D$35,E412=LEGENDA!$D$36,E412=LEGENDA!$D$37),AG412,"")</f>
        <v/>
      </c>
      <c r="CB412" s="397" t="str">
        <f t="shared" si="215"/>
        <v/>
      </c>
      <c r="CC412" s="397" t="str">
        <f t="shared" si="216"/>
        <v/>
      </c>
      <c r="CD412" s="397" t="str">
        <f t="shared" si="217"/>
        <v/>
      </c>
      <c r="CE412" s="397" t="str">
        <f t="shared" si="218"/>
        <v/>
      </c>
      <c r="CF412" s="397" t="str">
        <f t="shared" si="219"/>
        <v/>
      </c>
      <c r="CG412" s="397" t="str">
        <f t="shared" si="220"/>
        <v/>
      </c>
      <c r="CH412" s="397" t="str">
        <f>IF(OR(E412=LEGENDA!$D$28,E412=LEGENDA!$D$29,E412=LEGENDA!$D$30,E412=LEGENDA!$D$31,E412=LEGENDA!$D$32,E412=LEGENDA!$D$33,E412=LEGENDA!$D$34,E412=LEGENDA!$D$35,E412=LEGENDA!$D$36,E412=LEGENDA!$D$39),1,"")</f>
        <v/>
      </c>
      <c r="CI412" s="397" t="str">
        <f t="shared" si="221"/>
        <v/>
      </c>
      <c r="CJ412" s="397" t="str">
        <f t="shared" si="222"/>
        <v/>
      </c>
    </row>
    <row r="413" spans="1:88" s="50" customFormat="1" ht="16.2" customHeight="1" thickBot="1" x14ac:dyDescent="0.3">
      <c r="A413" s="514" t="str">
        <f>IF('ZASOBY N'!A410="","",'ZASOBY N'!A410)</f>
        <v/>
      </c>
      <c r="B413" s="515" t="str">
        <f>IF('ZASOBY N'!B410="","",'ZASOBY N'!B410)</f>
        <v/>
      </c>
      <c r="C413" s="515" t="str">
        <f>IF('ZASOBY N'!C410="","",'ZASOBY N'!C410)</f>
        <v/>
      </c>
      <c r="D413" s="516" t="str">
        <f>IF('ZASOBY N'!D410="","",'ZASOBY N'!D410)</f>
        <v/>
      </c>
      <c r="E413" s="404"/>
      <c r="F413" s="517"/>
      <c r="G413" s="518"/>
      <c r="H413" s="301"/>
      <c r="I413" s="301"/>
      <c r="J413" s="147" t="str">
        <f>IF('ZASOBY N'!$F410="","",'ZASOBY N'!$F410)</f>
        <v/>
      </c>
      <c r="K413" s="519"/>
      <c r="L413" s="520" t="str">
        <f t="shared" si="201"/>
        <v/>
      </c>
      <c r="M413" s="521"/>
      <c r="N413" s="521"/>
      <c r="O413" s="140" t="str">
        <f>IF(L413="","",IF(OR(E413=LEGENDA!$D$28,E413=LEGENDA!$D$29,E413=LEGENDA!$D$31,E413=LEGENDA!$D$38),0.15,0))</f>
        <v/>
      </c>
      <c r="P413" s="140" t="str">
        <f>IF(L413="","",IF(AND(E413=LEGENDA!$D$39,H413=""),"BRAK kol.7",IF(AND(F413=LEGENDA!$A$105,H413=""),"BRAK kol.7",IF(AND(F413=LEGENDA!$A$106,H413=""),"BRAK kol.7",IF(AND(F413=LEGENDA!$A$107,H413=""),"BRAK kol.7",IF(AND(F413=LEGENDA!$A$108,H413=""),"BRAK kol.7",IF(AND(F413=LEGENDA!$A$109,H413=""),"BRAK kol.7",L413*O413)))))))</f>
        <v/>
      </c>
      <c r="Q413" s="141" t="str">
        <f t="shared" si="223"/>
        <v/>
      </c>
      <c r="R413" s="142" t="str">
        <f t="shared" si="202"/>
        <v/>
      </c>
      <c r="S413" s="522" t="str">
        <f t="shared" si="203"/>
        <v/>
      </c>
      <c r="T413" s="431" t="str">
        <f t="shared" si="224"/>
        <v/>
      </c>
      <c r="U413" s="523"/>
      <c r="V413" s="431" t="str">
        <f t="shared" si="204"/>
        <v/>
      </c>
      <c r="W413" s="524"/>
      <c r="X413" s="302" t="str">
        <f>IF(U413="","",IF(AND(V413="",W413=""),"",IF(AND(E413=LEGENDA!$D$39,H413=""),"BRAK kol.7",IF(AND(F413=LEGENDA!$A$105,H413="",E413=LEGENDA!$D$35),V413*W413,IF(AND(F413=LEGENDA!$A$105,H413="",E413=LEGENDA!$D$36),V413*W413,IF(AND(F413=LEGENDA!$A$105,H413=""),"BRAK kol.7",IF(AND(F413=LEGENDA!$A$106,H413=""),"BRAK kol.7",IF(AND(F413=LEGENDA!$A$107,H413=""),"BRAK kol.7",IF(AND(F413=LEGENDA!$A$108,H413=""),"BRAK kol.7",IF(AND(F413=LEGENDA!$A$109,H413=""),"BRAK kol.7",IF(AND(U413&gt;0,W413=""),"Brakkol21",IF(OR(T413="Błąd kol. 7",T413="Błąd kol.8"),T413,IF(AND(H413="",I413=""),"BRAKkol7-8",V413*W413)))))))))))))</f>
        <v/>
      </c>
      <c r="Y413" s="523"/>
      <c r="Z413" s="431" t="str">
        <f t="shared" si="205"/>
        <v/>
      </c>
      <c r="AA413" s="524"/>
      <c r="AB413" s="525" t="str">
        <f>IF(OR(Y413="",Z413="",AA413=""),"",IF(AND(E413=LEGENDA!$D$39,H413=""),"BRAK kol.7",IF(AND(F413=LEGENDA!$A$105,H413=""),"BRAK kol.7",IF(AND(F413=LEGENDA!$A$106,H413=""),"BRAK kol.7",IF(AND(F413=LEGENDA!$A$107,H413=""),"BRAK kol.7",IF(AND(F413=LEGENDA!$A$108,H413=""),"BRAK kol.7",IF(AND(F413=LEGENDA!$A$109,H413=""),"BRAK kol.7",Z413*AA413)))))))</f>
        <v/>
      </c>
      <c r="AC413" s="302" t="str">
        <f t="shared" si="225"/>
        <v/>
      </c>
      <c r="AD413" s="143" t="str">
        <f>IFERROR(IF(OR(J413="",AC413=""),"",IF(AND(E413=LEGENDA!$D$39,H413="",I413=""),"BRAK kol.7",AC413*$J413)),"BRAK kol.7")</f>
        <v/>
      </c>
      <c r="AE413" s="527" t="str">
        <f t="shared" si="206"/>
        <v/>
      </c>
      <c r="AF413" s="526" t="str">
        <f t="shared" si="207"/>
        <v/>
      </c>
      <c r="AG413" s="526" t="str">
        <f t="shared" si="208"/>
        <v/>
      </c>
      <c r="AH413" s="526" t="str">
        <f t="shared" si="226"/>
        <v/>
      </c>
      <c r="AI413" s="528"/>
      <c r="AJ413" s="529"/>
      <c r="AK413" s="286" t="str">
        <f t="shared" si="227"/>
        <v/>
      </c>
      <c r="AL413" s="287" t="str">
        <f t="shared" si="209"/>
        <v/>
      </c>
      <c r="AM413" s="287" t="str">
        <f t="shared" si="210"/>
        <v/>
      </c>
      <c r="AN413" s="530" t="str">
        <f>IF('ZASOBY N'!BD410="","",'ZASOBY N'!BD410)</f>
        <v/>
      </c>
      <c r="AO413" s="531"/>
      <c r="AP413" s="333">
        <f t="shared" si="228"/>
        <v>0</v>
      </c>
      <c r="AQ413" s="333">
        <f t="shared" ref="AQ413:AR476" si="231">IF($E413=AQ$6,$AF413,0)</f>
        <v>0</v>
      </c>
      <c r="AR413" s="333">
        <f t="shared" si="231"/>
        <v>0</v>
      </c>
      <c r="AS413" s="333">
        <f t="shared" si="229"/>
        <v>0</v>
      </c>
      <c r="AT413" s="333">
        <f t="shared" si="200"/>
        <v>0</v>
      </c>
      <c r="AU413" s="333">
        <f t="shared" si="230"/>
        <v>0</v>
      </c>
      <c r="AV413" s="532" t="str">
        <f>IF(BJ413=0,"",NN!BJ413)</f>
        <v/>
      </c>
      <c r="AW413" s="460" t="str">
        <f>IF('UPR BILANS N'!W411="","",'UPR BILANS N'!W411)</f>
        <v/>
      </c>
      <c r="AX413" s="533" t="str">
        <f t="shared" si="211"/>
        <v/>
      </c>
      <c r="AY413" s="533"/>
      <c r="AZ413" s="533"/>
      <c r="BA413" s="533"/>
      <c r="BB413" s="533"/>
      <c r="BC413" s="533"/>
      <c r="BD413" s="533"/>
      <c r="BE413" s="533"/>
      <c r="BF413" s="533"/>
      <c r="BG413" s="533"/>
      <c r="BH413" s="533"/>
      <c r="BI413" s="533"/>
      <c r="BJ413" s="414">
        <f>IFERROR(IF(AND(BL413=1,BM413=1,SUMIF($C413:$C$525,$C413,$AH413:$AH$525)=$BN413),$BN413,IF($BO413&gt;0,$BO413,IF(AND(B413=B414,C413=C414,D413=D414,J413=J414),AH413+AH414,IF(AND(COUNTIF($C$13:$C412,$C413)&gt;=1,COUNTIF($D$13:$D412,$D413)&gt;=1),0,IF(AND(SUMIF($B413:$B$525,$B413,$AH413:$AH$525)&gt;$AH413,SUMIF($C413:$C$525,$C413,$AH413:$AH$525)&gt;$AH413,SUMIF($D413:$D$525,$D413,$AH413:$AH$525)&gt;$AH413),SUMIF($C413:$C$525,$C413,$BN413:$BN$525),0))))),0)</f>
        <v>0</v>
      </c>
      <c r="BK413" s="534"/>
      <c r="BL413" s="535">
        <f>COUNTIFS('ZASOBY N'!$B410:$B$525,'ZASOBY N'!$B410,'ZASOBY N'!$C410:'ZASOBY N'!$C$525,'ZASOBY N'!$C410,'ZASOBY N'!$D410:'ZASOBY N'!$D$525,'ZASOBY N'!$D410,'ZASOBY N'!$H410:'ZASOBY N'!$H$525,'ZASOBY N'!$H410 )</f>
        <v>0</v>
      </c>
      <c r="BM413" s="536">
        <f>COUNTIFS('ZASOBY N'!$B$10:$B410,'ZASOBY N'!$B410,'ZASOBY N'!$C$10:'ZASOBY N'!$C410,'ZASOBY N'!$C410,'ZASOBY N'!$D$10:'ZASOBY N'!$D410,'ZASOBY N'!$D410,'ZASOBY N'!$H$10:'ZASOBY N'!$H410,'ZASOBY N'!$H410 )</f>
        <v>0</v>
      </c>
      <c r="BN413" s="537">
        <f t="shared" si="212"/>
        <v>0</v>
      </c>
      <c r="BO413" s="538">
        <f t="shared" si="213"/>
        <v>0</v>
      </c>
      <c r="BP413" s="533"/>
      <c r="BQ413" s="533"/>
      <c r="BR413" s="533"/>
      <c r="BS413" s="533"/>
      <c r="BT413" s="533"/>
      <c r="BU413" s="533"/>
      <c r="BV413" s="533"/>
      <c r="BW413" s="539" t="str">
        <f t="shared" si="214"/>
        <v/>
      </c>
      <c r="BX413" s="439" t="str">
        <f>IF(E413=0,"",NN!E413)</f>
        <v/>
      </c>
      <c r="BY413" s="396" t="str">
        <f>IF(A413="","",NN!A413)</f>
        <v/>
      </c>
      <c r="BZ413" s="428" t="str">
        <f>IF(OR(E413=LEGENDA!$D$30,E413=LEGENDA!$D$31,E413=LEGENDA!$D$32,E413=LEGENDA!$D$33,E413=LEGENDA!$D$34,E413=LEGENDA!$D$35,E413=LEGENDA!$D$36,E413=LEGENDA!$D$37),AV413,"")</f>
        <v/>
      </c>
      <c r="CA413" s="428" t="str">
        <f>IF(OR(E413=LEGENDA!$D$30,E413=LEGENDA!$D$31,E413=LEGENDA!$D$32,E413=LEGENDA!$D$33,E413=LEGENDA!$D$34,E413=LEGENDA!$D$35,E413=LEGENDA!$D$36,E413=LEGENDA!$D$37),AG413,"")</f>
        <v/>
      </c>
      <c r="CB413" s="397" t="str">
        <f t="shared" si="215"/>
        <v/>
      </c>
      <c r="CC413" s="397" t="str">
        <f t="shared" si="216"/>
        <v/>
      </c>
      <c r="CD413" s="397" t="str">
        <f t="shared" si="217"/>
        <v/>
      </c>
      <c r="CE413" s="397" t="str">
        <f t="shared" si="218"/>
        <v/>
      </c>
      <c r="CF413" s="397" t="str">
        <f t="shared" si="219"/>
        <v/>
      </c>
      <c r="CG413" s="397" t="str">
        <f t="shared" si="220"/>
        <v/>
      </c>
      <c r="CH413" s="397" t="str">
        <f>IF(OR(E413=LEGENDA!$D$28,E413=LEGENDA!$D$29,E413=LEGENDA!$D$30,E413=LEGENDA!$D$31,E413=LEGENDA!$D$32,E413=LEGENDA!$D$33,E413=LEGENDA!$D$34,E413=LEGENDA!$D$35,E413=LEGENDA!$D$36,E413=LEGENDA!$D$39),1,"")</f>
        <v/>
      </c>
      <c r="CI413" s="397" t="str">
        <f t="shared" si="221"/>
        <v/>
      </c>
      <c r="CJ413" s="397" t="str">
        <f t="shared" si="222"/>
        <v/>
      </c>
    </row>
    <row r="414" spans="1:88" s="50" customFormat="1" ht="16.2" customHeight="1" thickBot="1" x14ac:dyDescent="0.3">
      <c r="A414" s="514" t="str">
        <f>IF('ZASOBY N'!A411="","",'ZASOBY N'!A411)</f>
        <v/>
      </c>
      <c r="B414" s="515" t="str">
        <f>IF('ZASOBY N'!B411="","",'ZASOBY N'!B411)</f>
        <v/>
      </c>
      <c r="C414" s="515" t="str">
        <f>IF('ZASOBY N'!C411="","",'ZASOBY N'!C411)</f>
        <v/>
      </c>
      <c r="D414" s="516" t="str">
        <f>IF('ZASOBY N'!D411="","",'ZASOBY N'!D411)</f>
        <v/>
      </c>
      <c r="E414" s="404"/>
      <c r="F414" s="517"/>
      <c r="G414" s="518"/>
      <c r="H414" s="301"/>
      <c r="I414" s="301"/>
      <c r="J414" s="147" t="str">
        <f>IF('ZASOBY N'!$F411="","",'ZASOBY N'!$F411)</f>
        <v/>
      </c>
      <c r="K414" s="519"/>
      <c r="L414" s="520" t="str">
        <f t="shared" si="201"/>
        <v/>
      </c>
      <c r="M414" s="521"/>
      <c r="N414" s="521"/>
      <c r="O414" s="140" t="str">
        <f>IF(L414="","",IF(OR(E414=LEGENDA!$D$28,E414=LEGENDA!$D$29,E414=LEGENDA!$D$31,E414=LEGENDA!$D$38),0.15,0))</f>
        <v/>
      </c>
      <c r="P414" s="140" t="str">
        <f>IF(L414="","",IF(AND(E414=LEGENDA!$D$39,H414=""),"BRAK kol.7",IF(AND(F414=LEGENDA!$A$105,H414=""),"BRAK kol.7",IF(AND(F414=LEGENDA!$A$106,H414=""),"BRAK kol.7",IF(AND(F414=LEGENDA!$A$107,H414=""),"BRAK kol.7",IF(AND(F414=LEGENDA!$A$108,H414=""),"BRAK kol.7",IF(AND(F414=LEGENDA!$A$109,H414=""),"BRAK kol.7",L414*O414)))))))</f>
        <v/>
      </c>
      <c r="Q414" s="141" t="str">
        <f t="shared" si="223"/>
        <v/>
      </c>
      <c r="R414" s="142" t="str">
        <f t="shared" si="202"/>
        <v/>
      </c>
      <c r="S414" s="522" t="str">
        <f t="shared" si="203"/>
        <v/>
      </c>
      <c r="T414" s="431" t="str">
        <f t="shared" si="224"/>
        <v/>
      </c>
      <c r="U414" s="523"/>
      <c r="V414" s="431" t="str">
        <f t="shared" si="204"/>
        <v/>
      </c>
      <c r="W414" s="524"/>
      <c r="X414" s="302" t="str">
        <f>IF(U414="","",IF(AND(V414="",W414=""),"",IF(AND(E414=LEGENDA!$D$39,H414=""),"BRAK kol.7",IF(AND(F414=LEGENDA!$A$105,H414="",E414=LEGENDA!$D$35),V414*W414,IF(AND(F414=LEGENDA!$A$105,H414="",E414=LEGENDA!$D$36),V414*W414,IF(AND(F414=LEGENDA!$A$105,H414=""),"BRAK kol.7",IF(AND(F414=LEGENDA!$A$106,H414=""),"BRAK kol.7",IF(AND(F414=LEGENDA!$A$107,H414=""),"BRAK kol.7",IF(AND(F414=LEGENDA!$A$108,H414=""),"BRAK kol.7",IF(AND(F414=LEGENDA!$A$109,H414=""),"BRAK kol.7",IF(AND(U414&gt;0,W414=""),"Brakkol21",IF(OR(T414="Błąd kol. 7",T414="Błąd kol.8"),T414,IF(AND(H414="",I414=""),"BRAKkol7-8",V414*W414)))))))))))))</f>
        <v/>
      </c>
      <c r="Y414" s="523"/>
      <c r="Z414" s="431" t="str">
        <f t="shared" si="205"/>
        <v/>
      </c>
      <c r="AA414" s="524"/>
      <c r="AB414" s="525" t="str">
        <f>IF(OR(Y414="",Z414="",AA414=""),"",IF(AND(E414=LEGENDA!$D$39,H414=""),"BRAK kol.7",IF(AND(F414=LEGENDA!$A$105,H414=""),"BRAK kol.7",IF(AND(F414=LEGENDA!$A$106,H414=""),"BRAK kol.7",IF(AND(F414=LEGENDA!$A$107,H414=""),"BRAK kol.7",IF(AND(F414=LEGENDA!$A$108,H414=""),"BRAK kol.7",IF(AND(F414=LEGENDA!$A$109,H414=""),"BRAK kol.7",Z414*AA414)))))))</f>
        <v/>
      </c>
      <c r="AC414" s="302" t="str">
        <f t="shared" si="225"/>
        <v/>
      </c>
      <c r="AD414" s="143" t="str">
        <f>IFERROR(IF(OR(J414="",AC414=""),"",IF(AND(E414=LEGENDA!$D$39,H414="",I414=""),"BRAK kol.7",AC414*$J414)),"BRAK kol.7")</f>
        <v/>
      </c>
      <c r="AE414" s="527" t="str">
        <f t="shared" si="206"/>
        <v/>
      </c>
      <c r="AF414" s="526" t="str">
        <f t="shared" si="207"/>
        <v/>
      </c>
      <c r="AG414" s="526" t="str">
        <f t="shared" si="208"/>
        <v/>
      </c>
      <c r="AH414" s="526" t="str">
        <f t="shared" si="226"/>
        <v/>
      </c>
      <c r="AI414" s="528"/>
      <c r="AJ414" s="529"/>
      <c r="AK414" s="286" t="str">
        <f t="shared" si="227"/>
        <v/>
      </c>
      <c r="AL414" s="287" t="str">
        <f t="shared" si="209"/>
        <v/>
      </c>
      <c r="AM414" s="287" t="str">
        <f t="shared" si="210"/>
        <v/>
      </c>
      <c r="AN414" s="530" t="str">
        <f>IF('ZASOBY N'!BD411="","",'ZASOBY N'!BD411)</f>
        <v/>
      </c>
      <c r="AO414" s="531"/>
      <c r="AP414" s="333">
        <f t="shared" si="228"/>
        <v>0</v>
      </c>
      <c r="AQ414" s="333">
        <f t="shared" si="231"/>
        <v>0</v>
      </c>
      <c r="AR414" s="333">
        <f t="shared" si="231"/>
        <v>0</v>
      </c>
      <c r="AS414" s="333">
        <f t="shared" si="229"/>
        <v>0</v>
      </c>
      <c r="AT414" s="333">
        <f t="shared" si="200"/>
        <v>0</v>
      </c>
      <c r="AU414" s="333">
        <f t="shared" si="230"/>
        <v>0</v>
      </c>
      <c r="AV414" s="532" t="str">
        <f>IF(BJ414=0,"",NN!BJ414)</f>
        <v/>
      </c>
      <c r="AW414" s="460" t="str">
        <f>IF('UPR BILANS N'!W412="","",'UPR BILANS N'!W412)</f>
        <v/>
      </c>
      <c r="AX414" s="533" t="str">
        <f t="shared" si="211"/>
        <v/>
      </c>
      <c r="AY414" s="533"/>
      <c r="AZ414" s="533"/>
      <c r="BA414" s="533"/>
      <c r="BB414" s="533"/>
      <c r="BC414" s="533"/>
      <c r="BD414" s="533"/>
      <c r="BE414" s="533"/>
      <c r="BF414" s="533"/>
      <c r="BG414" s="533"/>
      <c r="BH414" s="533"/>
      <c r="BI414" s="533"/>
      <c r="BJ414" s="414">
        <f>IFERROR(IF(AND(BL414=1,BM414=1,SUMIF($C414:$C$525,$C414,$AH414:$AH$525)=$BN414),$BN414,IF($BO414&gt;0,$BO414,IF(AND(B414=B415,C414=C415,D414=D415,J414=J415),AH414+AH415,IF(AND(COUNTIF($C$13:$C413,$C414)&gt;=1,COUNTIF($D$13:$D413,$D414)&gt;=1),0,IF(AND(SUMIF($B414:$B$525,$B414,$AH414:$AH$525)&gt;$AH414,SUMIF($C414:$C$525,$C414,$AH414:$AH$525)&gt;$AH414,SUMIF($D414:$D$525,$D414,$AH414:$AH$525)&gt;$AH414),SUMIF($C414:$C$525,$C414,$BN414:$BN$525),0))))),0)</f>
        <v>0</v>
      </c>
      <c r="BK414" s="534"/>
      <c r="BL414" s="535">
        <f>COUNTIFS('ZASOBY N'!$B411:$B$525,'ZASOBY N'!$B411,'ZASOBY N'!$C411:'ZASOBY N'!$C$525,'ZASOBY N'!$C411,'ZASOBY N'!$D411:'ZASOBY N'!$D$525,'ZASOBY N'!$D411,'ZASOBY N'!$H411:'ZASOBY N'!$H$525,'ZASOBY N'!$H411 )</f>
        <v>0</v>
      </c>
      <c r="BM414" s="536">
        <f>COUNTIFS('ZASOBY N'!$B$10:$B411,'ZASOBY N'!$B411,'ZASOBY N'!$C$10:'ZASOBY N'!$C411,'ZASOBY N'!$C411,'ZASOBY N'!$D$10:'ZASOBY N'!$D411,'ZASOBY N'!$D411,'ZASOBY N'!$H$10:'ZASOBY N'!$H411,'ZASOBY N'!$H411 )</f>
        <v>0</v>
      </c>
      <c r="BN414" s="537">
        <f t="shared" si="212"/>
        <v>0</v>
      </c>
      <c r="BO414" s="538">
        <f t="shared" si="213"/>
        <v>0</v>
      </c>
      <c r="BP414" s="533"/>
      <c r="BQ414" s="533"/>
      <c r="BR414" s="533"/>
      <c r="BS414" s="533"/>
      <c r="BT414" s="533"/>
      <c r="BU414" s="533"/>
      <c r="BV414" s="533"/>
      <c r="BW414" s="539" t="str">
        <f t="shared" si="214"/>
        <v/>
      </c>
      <c r="BX414" s="439" t="str">
        <f>IF(E414=0,"",NN!E414)</f>
        <v/>
      </c>
      <c r="BY414" s="396" t="str">
        <f>IF(A414="","",NN!A414)</f>
        <v/>
      </c>
      <c r="BZ414" s="428" t="str">
        <f>IF(OR(E414=LEGENDA!$D$30,E414=LEGENDA!$D$31,E414=LEGENDA!$D$32,E414=LEGENDA!$D$33,E414=LEGENDA!$D$34,E414=LEGENDA!$D$35,E414=LEGENDA!$D$36,E414=LEGENDA!$D$37),AV414,"")</f>
        <v/>
      </c>
      <c r="CA414" s="428" t="str">
        <f>IF(OR(E414=LEGENDA!$D$30,E414=LEGENDA!$D$31,E414=LEGENDA!$D$32,E414=LEGENDA!$D$33,E414=LEGENDA!$D$34,E414=LEGENDA!$D$35,E414=LEGENDA!$D$36,E414=LEGENDA!$D$37),AG414,"")</f>
        <v/>
      </c>
      <c r="CB414" s="397" t="str">
        <f t="shared" si="215"/>
        <v/>
      </c>
      <c r="CC414" s="397" t="str">
        <f t="shared" si="216"/>
        <v/>
      </c>
      <c r="CD414" s="397" t="str">
        <f t="shared" si="217"/>
        <v/>
      </c>
      <c r="CE414" s="397" t="str">
        <f t="shared" si="218"/>
        <v/>
      </c>
      <c r="CF414" s="397" t="str">
        <f t="shared" si="219"/>
        <v/>
      </c>
      <c r="CG414" s="397" t="str">
        <f t="shared" si="220"/>
        <v/>
      </c>
      <c r="CH414" s="397" t="str">
        <f>IF(OR(E414=LEGENDA!$D$28,E414=LEGENDA!$D$29,E414=LEGENDA!$D$30,E414=LEGENDA!$D$31,E414=LEGENDA!$D$32,E414=LEGENDA!$D$33,E414=LEGENDA!$D$34,E414=LEGENDA!$D$35,E414=LEGENDA!$D$36,E414=LEGENDA!$D$39),1,"")</f>
        <v/>
      </c>
      <c r="CI414" s="397" t="str">
        <f t="shared" si="221"/>
        <v/>
      </c>
      <c r="CJ414" s="397" t="str">
        <f t="shared" si="222"/>
        <v/>
      </c>
    </row>
    <row r="415" spans="1:88" s="50" customFormat="1" ht="16.2" customHeight="1" thickBot="1" x14ac:dyDescent="0.3">
      <c r="A415" s="514" t="str">
        <f>IF('ZASOBY N'!A412="","",'ZASOBY N'!A412)</f>
        <v/>
      </c>
      <c r="B415" s="515" t="str">
        <f>IF('ZASOBY N'!B412="","",'ZASOBY N'!B412)</f>
        <v/>
      </c>
      <c r="C415" s="515" t="str">
        <f>IF('ZASOBY N'!C412="","",'ZASOBY N'!C412)</f>
        <v/>
      </c>
      <c r="D415" s="516" t="str">
        <f>IF('ZASOBY N'!D412="","",'ZASOBY N'!D412)</f>
        <v/>
      </c>
      <c r="E415" s="404"/>
      <c r="F415" s="517"/>
      <c r="G415" s="518"/>
      <c r="H415" s="301"/>
      <c r="I415" s="301"/>
      <c r="J415" s="147" t="str">
        <f>IF('ZASOBY N'!$F412="","",'ZASOBY N'!$F412)</f>
        <v/>
      </c>
      <c r="K415" s="519"/>
      <c r="L415" s="520" t="str">
        <f t="shared" si="201"/>
        <v/>
      </c>
      <c r="M415" s="521"/>
      <c r="N415" s="521"/>
      <c r="O415" s="140" t="str">
        <f>IF(L415="","",IF(OR(E415=LEGENDA!$D$28,E415=LEGENDA!$D$29,E415=LEGENDA!$D$31,E415=LEGENDA!$D$38),0.15,0))</f>
        <v/>
      </c>
      <c r="P415" s="140" t="str">
        <f>IF(L415="","",IF(AND(E415=LEGENDA!$D$39,H415=""),"BRAK kol.7",IF(AND(F415=LEGENDA!$A$105,H415=""),"BRAK kol.7",IF(AND(F415=LEGENDA!$A$106,H415=""),"BRAK kol.7",IF(AND(F415=LEGENDA!$A$107,H415=""),"BRAK kol.7",IF(AND(F415=LEGENDA!$A$108,H415=""),"BRAK kol.7",IF(AND(F415=LEGENDA!$A$109,H415=""),"BRAK kol.7",L415*O415)))))))</f>
        <v/>
      </c>
      <c r="Q415" s="141" t="str">
        <f t="shared" si="223"/>
        <v/>
      </c>
      <c r="R415" s="142" t="str">
        <f t="shared" si="202"/>
        <v/>
      </c>
      <c r="S415" s="522" t="str">
        <f t="shared" si="203"/>
        <v/>
      </c>
      <c r="T415" s="431" t="str">
        <f t="shared" si="224"/>
        <v/>
      </c>
      <c r="U415" s="523"/>
      <c r="V415" s="431" t="str">
        <f t="shared" si="204"/>
        <v/>
      </c>
      <c r="W415" s="524"/>
      <c r="X415" s="302" t="str">
        <f>IF(U415="","",IF(AND(V415="",W415=""),"",IF(AND(E415=LEGENDA!$D$39,H415=""),"BRAK kol.7",IF(AND(F415=LEGENDA!$A$105,H415="",E415=LEGENDA!$D$35),V415*W415,IF(AND(F415=LEGENDA!$A$105,H415="",E415=LEGENDA!$D$36),V415*W415,IF(AND(F415=LEGENDA!$A$105,H415=""),"BRAK kol.7",IF(AND(F415=LEGENDA!$A$106,H415=""),"BRAK kol.7",IF(AND(F415=LEGENDA!$A$107,H415=""),"BRAK kol.7",IF(AND(F415=LEGENDA!$A$108,H415=""),"BRAK kol.7",IF(AND(F415=LEGENDA!$A$109,H415=""),"BRAK kol.7",IF(AND(U415&gt;0,W415=""),"Brakkol21",IF(OR(T415="Błąd kol. 7",T415="Błąd kol.8"),T415,IF(AND(H415="",I415=""),"BRAKkol7-8",V415*W415)))))))))))))</f>
        <v/>
      </c>
      <c r="Y415" s="523"/>
      <c r="Z415" s="431" t="str">
        <f t="shared" si="205"/>
        <v/>
      </c>
      <c r="AA415" s="524"/>
      <c r="AB415" s="525" t="str">
        <f>IF(OR(Y415="",Z415="",AA415=""),"",IF(AND(E415=LEGENDA!$D$39,H415=""),"BRAK kol.7",IF(AND(F415=LEGENDA!$A$105,H415=""),"BRAK kol.7",IF(AND(F415=LEGENDA!$A$106,H415=""),"BRAK kol.7",IF(AND(F415=LEGENDA!$A$107,H415=""),"BRAK kol.7",IF(AND(F415=LEGENDA!$A$108,H415=""),"BRAK kol.7",IF(AND(F415=LEGENDA!$A$109,H415=""),"BRAK kol.7",Z415*AA415)))))))</f>
        <v/>
      </c>
      <c r="AC415" s="302" t="str">
        <f t="shared" si="225"/>
        <v/>
      </c>
      <c r="AD415" s="143" t="str">
        <f>IFERROR(IF(OR(J415="",AC415=""),"",IF(AND(E415=LEGENDA!$D$39,H415="",I415=""),"BRAK kol.7",AC415*$J415)),"BRAK kol.7")</f>
        <v/>
      </c>
      <c r="AE415" s="527" t="str">
        <f t="shared" si="206"/>
        <v/>
      </c>
      <c r="AF415" s="526" t="str">
        <f t="shared" si="207"/>
        <v/>
      </c>
      <c r="AG415" s="526" t="str">
        <f t="shared" si="208"/>
        <v/>
      </c>
      <c r="AH415" s="526" t="str">
        <f t="shared" si="226"/>
        <v/>
      </c>
      <c r="AI415" s="528"/>
      <c r="AJ415" s="529"/>
      <c r="AK415" s="286" t="str">
        <f t="shared" si="227"/>
        <v/>
      </c>
      <c r="AL415" s="287" t="str">
        <f t="shared" si="209"/>
        <v/>
      </c>
      <c r="AM415" s="287" t="str">
        <f t="shared" si="210"/>
        <v/>
      </c>
      <c r="AN415" s="530" t="str">
        <f>IF('ZASOBY N'!BD412="","",'ZASOBY N'!BD412)</f>
        <v/>
      </c>
      <c r="AO415" s="531"/>
      <c r="AP415" s="333">
        <f t="shared" si="228"/>
        <v>0</v>
      </c>
      <c r="AQ415" s="333">
        <f t="shared" si="231"/>
        <v>0</v>
      </c>
      <c r="AR415" s="333">
        <f t="shared" si="231"/>
        <v>0</v>
      </c>
      <c r="AS415" s="333">
        <f t="shared" si="229"/>
        <v>0</v>
      </c>
      <c r="AT415" s="333">
        <f t="shared" si="200"/>
        <v>0</v>
      </c>
      <c r="AU415" s="333">
        <f t="shared" si="230"/>
        <v>0</v>
      </c>
      <c r="AV415" s="532" t="str">
        <f>IF(BJ415=0,"",NN!BJ415)</f>
        <v/>
      </c>
      <c r="AW415" s="460" t="str">
        <f>IF('UPR BILANS N'!W413="","",'UPR BILANS N'!W413)</f>
        <v/>
      </c>
      <c r="AX415" s="533" t="str">
        <f t="shared" si="211"/>
        <v/>
      </c>
      <c r="AY415" s="533"/>
      <c r="AZ415" s="533"/>
      <c r="BA415" s="533"/>
      <c r="BB415" s="533"/>
      <c r="BC415" s="533"/>
      <c r="BD415" s="533"/>
      <c r="BE415" s="533"/>
      <c r="BF415" s="533"/>
      <c r="BG415" s="533"/>
      <c r="BH415" s="533"/>
      <c r="BI415" s="533"/>
      <c r="BJ415" s="414">
        <f>IFERROR(IF(AND(BL415=1,BM415=1,SUMIF($C415:$C$525,$C415,$AH415:$AH$525)=$BN415),$BN415,IF($BO415&gt;0,$BO415,IF(AND(B415=B416,C415=C416,D415=D416,J415=J416),AH415+AH416,IF(AND(COUNTIF($C$13:$C414,$C415)&gt;=1,COUNTIF($D$13:$D414,$D415)&gt;=1),0,IF(AND(SUMIF($B415:$B$525,$B415,$AH415:$AH$525)&gt;$AH415,SUMIF($C415:$C$525,$C415,$AH415:$AH$525)&gt;$AH415,SUMIF($D415:$D$525,$D415,$AH415:$AH$525)&gt;$AH415),SUMIF($C415:$C$525,$C415,$BN415:$BN$525),0))))),0)</f>
        <v>0</v>
      </c>
      <c r="BK415" s="534"/>
      <c r="BL415" s="535">
        <f>COUNTIFS('ZASOBY N'!$B412:$B$525,'ZASOBY N'!$B412,'ZASOBY N'!$C412:'ZASOBY N'!$C$525,'ZASOBY N'!$C412,'ZASOBY N'!$D412:'ZASOBY N'!$D$525,'ZASOBY N'!$D412,'ZASOBY N'!$H412:'ZASOBY N'!$H$525,'ZASOBY N'!$H412 )</f>
        <v>0</v>
      </c>
      <c r="BM415" s="536">
        <f>COUNTIFS('ZASOBY N'!$B$10:$B412,'ZASOBY N'!$B412,'ZASOBY N'!$C$10:'ZASOBY N'!$C412,'ZASOBY N'!$C412,'ZASOBY N'!$D$10:'ZASOBY N'!$D412,'ZASOBY N'!$D412,'ZASOBY N'!$H$10:'ZASOBY N'!$H412,'ZASOBY N'!$H412 )</f>
        <v>0</v>
      </c>
      <c r="BN415" s="537">
        <f t="shared" si="212"/>
        <v>0</v>
      </c>
      <c r="BO415" s="538">
        <f t="shared" si="213"/>
        <v>0</v>
      </c>
      <c r="BP415" s="533"/>
      <c r="BQ415" s="533"/>
      <c r="BR415" s="533"/>
      <c r="BS415" s="533"/>
      <c r="BT415" s="533"/>
      <c r="BU415" s="533"/>
      <c r="BV415" s="533"/>
      <c r="BW415" s="539" t="str">
        <f t="shared" si="214"/>
        <v/>
      </c>
      <c r="BX415" s="439" t="str">
        <f>IF(E415=0,"",NN!E415)</f>
        <v/>
      </c>
      <c r="BY415" s="396" t="str">
        <f>IF(A415="","",NN!A415)</f>
        <v/>
      </c>
      <c r="BZ415" s="428" t="str">
        <f>IF(OR(E415=LEGENDA!$D$30,E415=LEGENDA!$D$31,E415=LEGENDA!$D$32,E415=LEGENDA!$D$33,E415=LEGENDA!$D$34,E415=LEGENDA!$D$35,E415=LEGENDA!$D$36,E415=LEGENDA!$D$37),AV415,"")</f>
        <v/>
      </c>
      <c r="CA415" s="428" t="str">
        <f>IF(OR(E415=LEGENDA!$D$30,E415=LEGENDA!$D$31,E415=LEGENDA!$D$32,E415=LEGENDA!$D$33,E415=LEGENDA!$D$34,E415=LEGENDA!$D$35,E415=LEGENDA!$D$36,E415=LEGENDA!$D$37),AG415,"")</f>
        <v/>
      </c>
      <c r="CB415" s="397" t="str">
        <f t="shared" si="215"/>
        <v/>
      </c>
      <c r="CC415" s="397" t="str">
        <f t="shared" si="216"/>
        <v/>
      </c>
      <c r="CD415" s="397" t="str">
        <f t="shared" si="217"/>
        <v/>
      </c>
      <c r="CE415" s="397" t="str">
        <f t="shared" si="218"/>
        <v/>
      </c>
      <c r="CF415" s="397" t="str">
        <f t="shared" si="219"/>
        <v/>
      </c>
      <c r="CG415" s="397" t="str">
        <f t="shared" si="220"/>
        <v/>
      </c>
      <c r="CH415" s="397" t="str">
        <f>IF(OR(E415=LEGENDA!$D$28,E415=LEGENDA!$D$29,E415=LEGENDA!$D$30,E415=LEGENDA!$D$31,E415=LEGENDA!$D$32,E415=LEGENDA!$D$33,E415=LEGENDA!$D$34,E415=LEGENDA!$D$35,E415=LEGENDA!$D$36,E415=LEGENDA!$D$39),1,"")</f>
        <v/>
      </c>
      <c r="CI415" s="397" t="str">
        <f t="shared" si="221"/>
        <v/>
      </c>
      <c r="CJ415" s="397" t="str">
        <f t="shared" si="222"/>
        <v/>
      </c>
    </row>
    <row r="416" spans="1:88" s="50" customFormat="1" ht="16.2" customHeight="1" thickBot="1" x14ac:dyDescent="0.3">
      <c r="A416" s="514" t="str">
        <f>IF('ZASOBY N'!A413="","",'ZASOBY N'!A413)</f>
        <v/>
      </c>
      <c r="B416" s="515" t="str">
        <f>IF('ZASOBY N'!B413="","",'ZASOBY N'!B413)</f>
        <v/>
      </c>
      <c r="C416" s="515" t="str">
        <f>IF('ZASOBY N'!C413="","",'ZASOBY N'!C413)</f>
        <v/>
      </c>
      <c r="D416" s="516" t="str">
        <f>IF('ZASOBY N'!D413="","",'ZASOBY N'!D413)</f>
        <v/>
      </c>
      <c r="E416" s="404"/>
      <c r="F416" s="517"/>
      <c r="G416" s="518"/>
      <c r="H416" s="301"/>
      <c r="I416" s="301"/>
      <c r="J416" s="147" t="str">
        <f>IF('ZASOBY N'!$F413="","",'ZASOBY N'!$F413)</f>
        <v/>
      </c>
      <c r="K416" s="519"/>
      <c r="L416" s="520" t="str">
        <f t="shared" si="201"/>
        <v/>
      </c>
      <c r="M416" s="521"/>
      <c r="N416" s="521"/>
      <c r="O416" s="140" t="str">
        <f>IF(L416="","",IF(OR(E416=LEGENDA!$D$28,E416=LEGENDA!$D$29,E416=LEGENDA!$D$31,E416=LEGENDA!$D$38),0.15,0))</f>
        <v/>
      </c>
      <c r="P416" s="140" t="str">
        <f>IF(L416="","",IF(AND(E416=LEGENDA!$D$39,H416=""),"BRAK kol.7",IF(AND(F416=LEGENDA!$A$105,H416=""),"BRAK kol.7",IF(AND(F416=LEGENDA!$A$106,H416=""),"BRAK kol.7",IF(AND(F416=LEGENDA!$A$107,H416=""),"BRAK kol.7",IF(AND(F416=LEGENDA!$A$108,H416=""),"BRAK kol.7",IF(AND(F416=LEGENDA!$A$109,H416=""),"BRAK kol.7",L416*O416)))))))</f>
        <v/>
      </c>
      <c r="Q416" s="141" t="str">
        <f t="shared" si="223"/>
        <v/>
      </c>
      <c r="R416" s="142" t="str">
        <f t="shared" si="202"/>
        <v/>
      </c>
      <c r="S416" s="522" t="str">
        <f t="shared" si="203"/>
        <v/>
      </c>
      <c r="T416" s="431" t="str">
        <f t="shared" si="224"/>
        <v/>
      </c>
      <c r="U416" s="523"/>
      <c r="V416" s="431" t="str">
        <f t="shared" si="204"/>
        <v/>
      </c>
      <c r="W416" s="524"/>
      <c r="X416" s="302" t="str">
        <f>IF(U416="","",IF(AND(V416="",W416=""),"",IF(AND(E416=LEGENDA!$D$39,H416=""),"BRAK kol.7",IF(AND(F416=LEGENDA!$A$105,H416="",E416=LEGENDA!$D$35),V416*W416,IF(AND(F416=LEGENDA!$A$105,H416="",E416=LEGENDA!$D$36),V416*W416,IF(AND(F416=LEGENDA!$A$105,H416=""),"BRAK kol.7",IF(AND(F416=LEGENDA!$A$106,H416=""),"BRAK kol.7",IF(AND(F416=LEGENDA!$A$107,H416=""),"BRAK kol.7",IF(AND(F416=LEGENDA!$A$108,H416=""),"BRAK kol.7",IF(AND(F416=LEGENDA!$A$109,H416=""),"BRAK kol.7",IF(AND(U416&gt;0,W416=""),"Brakkol21",IF(OR(T416="Błąd kol. 7",T416="Błąd kol.8"),T416,IF(AND(H416="",I416=""),"BRAKkol7-8",V416*W416)))))))))))))</f>
        <v/>
      </c>
      <c r="Y416" s="523"/>
      <c r="Z416" s="431" t="str">
        <f t="shared" si="205"/>
        <v/>
      </c>
      <c r="AA416" s="524"/>
      <c r="AB416" s="525" t="str">
        <f>IF(OR(Y416="",Z416="",AA416=""),"",IF(AND(E416=LEGENDA!$D$39,H416=""),"BRAK kol.7",IF(AND(F416=LEGENDA!$A$105,H416=""),"BRAK kol.7",IF(AND(F416=LEGENDA!$A$106,H416=""),"BRAK kol.7",IF(AND(F416=LEGENDA!$A$107,H416=""),"BRAK kol.7",IF(AND(F416=LEGENDA!$A$108,H416=""),"BRAK kol.7",IF(AND(F416=LEGENDA!$A$109,H416=""),"BRAK kol.7",Z416*AA416)))))))</f>
        <v/>
      </c>
      <c r="AC416" s="302" t="str">
        <f t="shared" si="225"/>
        <v/>
      </c>
      <c r="AD416" s="143" t="str">
        <f>IFERROR(IF(OR(J416="",AC416=""),"",IF(AND(E416=LEGENDA!$D$39,H416="",I416=""),"BRAK kol.7",AC416*$J416)),"BRAK kol.7")</f>
        <v/>
      </c>
      <c r="AE416" s="527" t="str">
        <f t="shared" si="206"/>
        <v/>
      </c>
      <c r="AF416" s="526" t="str">
        <f t="shared" si="207"/>
        <v/>
      </c>
      <c r="AG416" s="526" t="str">
        <f t="shared" si="208"/>
        <v/>
      </c>
      <c r="AH416" s="526" t="str">
        <f t="shared" si="226"/>
        <v/>
      </c>
      <c r="AI416" s="528"/>
      <c r="AJ416" s="529"/>
      <c r="AK416" s="286" t="str">
        <f t="shared" si="227"/>
        <v/>
      </c>
      <c r="AL416" s="287" t="str">
        <f t="shared" si="209"/>
        <v/>
      </c>
      <c r="AM416" s="287" t="str">
        <f t="shared" si="210"/>
        <v/>
      </c>
      <c r="AN416" s="530" t="str">
        <f>IF('ZASOBY N'!BD413="","",'ZASOBY N'!BD413)</f>
        <v/>
      </c>
      <c r="AO416" s="531"/>
      <c r="AP416" s="333">
        <f t="shared" si="228"/>
        <v>0</v>
      </c>
      <c r="AQ416" s="333">
        <f t="shared" si="231"/>
        <v>0</v>
      </c>
      <c r="AR416" s="333">
        <f t="shared" si="231"/>
        <v>0</v>
      </c>
      <c r="AS416" s="333">
        <f t="shared" si="229"/>
        <v>0</v>
      </c>
      <c r="AT416" s="333">
        <f t="shared" si="200"/>
        <v>0</v>
      </c>
      <c r="AU416" s="333">
        <f t="shared" si="230"/>
        <v>0</v>
      </c>
      <c r="AV416" s="532" t="str">
        <f>IF(BJ416=0,"",NN!BJ416)</f>
        <v/>
      </c>
      <c r="AW416" s="460" t="str">
        <f>IF('UPR BILANS N'!W414="","",'UPR BILANS N'!W414)</f>
        <v/>
      </c>
      <c r="AX416" s="533" t="str">
        <f t="shared" si="211"/>
        <v/>
      </c>
      <c r="AY416" s="533"/>
      <c r="AZ416" s="533"/>
      <c r="BA416" s="533"/>
      <c r="BB416" s="533"/>
      <c r="BC416" s="533"/>
      <c r="BD416" s="533"/>
      <c r="BE416" s="533"/>
      <c r="BF416" s="533"/>
      <c r="BG416" s="533"/>
      <c r="BH416" s="533"/>
      <c r="BI416" s="533"/>
      <c r="BJ416" s="414">
        <f>IFERROR(IF(AND(BL416=1,BM416=1,SUMIF($C416:$C$525,$C416,$AH416:$AH$525)=$BN416),$BN416,IF($BO416&gt;0,$BO416,IF(AND(B416=B417,C416=C417,D416=D417,J416=J417),AH416+AH417,IF(AND(COUNTIF($C$13:$C415,$C416)&gt;=1,COUNTIF($D$13:$D415,$D416)&gt;=1),0,IF(AND(SUMIF($B416:$B$525,$B416,$AH416:$AH$525)&gt;$AH416,SUMIF($C416:$C$525,$C416,$AH416:$AH$525)&gt;$AH416,SUMIF($D416:$D$525,$D416,$AH416:$AH$525)&gt;$AH416),SUMIF($C416:$C$525,$C416,$BN416:$BN$525),0))))),0)</f>
        <v>0</v>
      </c>
      <c r="BK416" s="534"/>
      <c r="BL416" s="535">
        <f>COUNTIFS('ZASOBY N'!$B413:$B$525,'ZASOBY N'!$B413,'ZASOBY N'!$C413:'ZASOBY N'!$C$525,'ZASOBY N'!$C413,'ZASOBY N'!$D413:'ZASOBY N'!$D$525,'ZASOBY N'!$D413,'ZASOBY N'!$H413:'ZASOBY N'!$H$525,'ZASOBY N'!$H413 )</f>
        <v>0</v>
      </c>
      <c r="BM416" s="536">
        <f>COUNTIFS('ZASOBY N'!$B$10:$B413,'ZASOBY N'!$B413,'ZASOBY N'!$C$10:'ZASOBY N'!$C413,'ZASOBY N'!$C413,'ZASOBY N'!$D$10:'ZASOBY N'!$D413,'ZASOBY N'!$D413,'ZASOBY N'!$H$10:'ZASOBY N'!$H413,'ZASOBY N'!$H413 )</f>
        <v>0</v>
      </c>
      <c r="BN416" s="537">
        <f t="shared" si="212"/>
        <v>0</v>
      </c>
      <c r="BO416" s="538">
        <f t="shared" si="213"/>
        <v>0</v>
      </c>
      <c r="BP416" s="533"/>
      <c r="BQ416" s="533"/>
      <c r="BR416" s="533"/>
      <c r="BS416" s="533"/>
      <c r="BT416" s="533"/>
      <c r="BU416" s="533"/>
      <c r="BV416" s="533"/>
      <c r="BW416" s="539" t="str">
        <f t="shared" si="214"/>
        <v/>
      </c>
      <c r="BX416" s="439" t="str">
        <f>IF(E416=0,"",NN!E416)</f>
        <v/>
      </c>
      <c r="BY416" s="396" t="str">
        <f>IF(A416="","",NN!A416)</f>
        <v/>
      </c>
      <c r="BZ416" s="428" t="str">
        <f>IF(OR(E416=LEGENDA!$D$30,E416=LEGENDA!$D$31,E416=LEGENDA!$D$32,E416=LEGENDA!$D$33,E416=LEGENDA!$D$34,E416=LEGENDA!$D$35,E416=LEGENDA!$D$36,E416=LEGENDA!$D$37),AV416,"")</f>
        <v/>
      </c>
      <c r="CA416" s="428" t="str">
        <f>IF(OR(E416=LEGENDA!$D$30,E416=LEGENDA!$D$31,E416=LEGENDA!$D$32,E416=LEGENDA!$D$33,E416=LEGENDA!$D$34,E416=LEGENDA!$D$35,E416=LEGENDA!$D$36,E416=LEGENDA!$D$37),AG416,"")</f>
        <v/>
      </c>
      <c r="CB416" s="397" t="str">
        <f t="shared" si="215"/>
        <v/>
      </c>
      <c r="CC416" s="397" t="str">
        <f t="shared" si="216"/>
        <v/>
      </c>
      <c r="CD416" s="397" t="str">
        <f t="shared" si="217"/>
        <v/>
      </c>
      <c r="CE416" s="397" t="str">
        <f t="shared" si="218"/>
        <v/>
      </c>
      <c r="CF416" s="397" t="str">
        <f t="shared" si="219"/>
        <v/>
      </c>
      <c r="CG416" s="397" t="str">
        <f t="shared" si="220"/>
        <v/>
      </c>
      <c r="CH416" s="397" t="str">
        <f>IF(OR(E416=LEGENDA!$D$28,E416=LEGENDA!$D$29,E416=LEGENDA!$D$30,E416=LEGENDA!$D$31,E416=LEGENDA!$D$32,E416=LEGENDA!$D$33,E416=LEGENDA!$D$34,E416=LEGENDA!$D$35,E416=LEGENDA!$D$36,E416=LEGENDA!$D$39),1,"")</f>
        <v/>
      </c>
      <c r="CI416" s="397" t="str">
        <f t="shared" si="221"/>
        <v/>
      </c>
      <c r="CJ416" s="397" t="str">
        <f t="shared" si="222"/>
        <v/>
      </c>
    </row>
    <row r="417" spans="1:88" s="50" customFormat="1" ht="16.2" customHeight="1" thickBot="1" x14ac:dyDescent="0.3">
      <c r="A417" s="514" t="str">
        <f>IF('ZASOBY N'!A414="","",'ZASOBY N'!A414)</f>
        <v/>
      </c>
      <c r="B417" s="515" t="str">
        <f>IF('ZASOBY N'!B414="","",'ZASOBY N'!B414)</f>
        <v/>
      </c>
      <c r="C417" s="515" t="str">
        <f>IF('ZASOBY N'!C414="","",'ZASOBY N'!C414)</f>
        <v/>
      </c>
      <c r="D417" s="516" t="str">
        <f>IF('ZASOBY N'!D414="","",'ZASOBY N'!D414)</f>
        <v/>
      </c>
      <c r="E417" s="404"/>
      <c r="F417" s="517"/>
      <c r="G417" s="518"/>
      <c r="H417" s="301"/>
      <c r="I417" s="301"/>
      <c r="J417" s="147" t="str">
        <f>IF('ZASOBY N'!$F414="","",'ZASOBY N'!$F414)</f>
        <v/>
      </c>
      <c r="K417" s="519"/>
      <c r="L417" s="520" t="str">
        <f t="shared" si="201"/>
        <v/>
      </c>
      <c r="M417" s="521"/>
      <c r="N417" s="521"/>
      <c r="O417" s="140" t="str">
        <f>IF(L417="","",IF(OR(E417=LEGENDA!$D$28,E417=LEGENDA!$D$29,E417=LEGENDA!$D$31,E417=LEGENDA!$D$38),0.15,0))</f>
        <v/>
      </c>
      <c r="P417" s="140" t="str">
        <f>IF(L417="","",IF(AND(E417=LEGENDA!$D$39,H417=""),"BRAK kol.7",IF(AND(F417=LEGENDA!$A$105,H417=""),"BRAK kol.7",IF(AND(F417=LEGENDA!$A$106,H417=""),"BRAK kol.7",IF(AND(F417=LEGENDA!$A$107,H417=""),"BRAK kol.7",IF(AND(F417=LEGENDA!$A$108,H417=""),"BRAK kol.7",IF(AND(F417=LEGENDA!$A$109,H417=""),"BRAK kol.7",L417*O417)))))))</f>
        <v/>
      </c>
      <c r="Q417" s="141" t="str">
        <f t="shared" si="223"/>
        <v/>
      </c>
      <c r="R417" s="142" t="str">
        <f t="shared" si="202"/>
        <v/>
      </c>
      <c r="S417" s="522" t="str">
        <f t="shared" si="203"/>
        <v/>
      </c>
      <c r="T417" s="431" t="str">
        <f t="shared" si="224"/>
        <v/>
      </c>
      <c r="U417" s="523"/>
      <c r="V417" s="431" t="str">
        <f t="shared" si="204"/>
        <v/>
      </c>
      <c r="W417" s="524"/>
      <c r="X417" s="302" t="str">
        <f>IF(U417="","",IF(AND(V417="",W417=""),"",IF(AND(E417=LEGENDA!$D$39,H417=""),"BRAK kol.7",IF(AND(F417=LEGENDA!$A$105,H417="",E417=LEGENDA!$D$35),V417*W417,IF(AND(F417=LEGENDA!$A$105,H417="",E417=LEGENDA!$D$36),V417*W417,IF(AND(F417=LEGENDA!$A$105,H417=""),"BRAK kol.7",IF(AND(F417=LEGENDA!$A$106,H417=""),"BRAK kol.7",IF(AND(F417=LEGENDA!$A$107,H417=""),"BRAK kol.7",IF(AND(F417=LEGENDA!$A$108,H417=""),"BRAK kol.7",IF(AND(F417=LEGENDA!$A$109,H417=""),"BRAK kol.7",IF(AND(U417&gt;0,W417=""),"Brakkol21",IF(OR(T417="Błąd kol. 7",T417="Błąd kol.8"),T417,IF(AND(H417="",I417=""),"BRAKkol7-8",V417*W417)))))))))))))</f>
        <v/>
      </c>
      <c r="Y417" s="523"/>
      <c r="Z417" s="431" t="str">
        <f t="shared" si="205"/>
        <v/>
      </c>
      <c r="AA417" s="524"/>
      <c r="AB417" s="525" t="str">
        <f>IF(OR(Y417="",Z417="",AA417=""),"",IF(AND(E417=LEGENDA!$D$39,H417=""),"BRAK kol.7",IF(AND(F417=LEGENDA!$A$105,H417=""),"BRAK kol.7",IF(AND(F417=LEGENDA!$A$106,H417=""),"BRAK kol.7",IF(AND(F417=LEGENDA!$A$107,H417=""),"BRAK kol.7",IF(AND(F417=LEGENDA!$A$108,H417=""),"BRAK kol.7",IF(AND(F417=LEGENDA!$A$109,H417=""),"BRAK kol.7",Z417*AA417)))))))</f>
        <v/>
      </c>
      <c r="AC417" s="302" t="str">
        <f t="shared" si="225"/>
        <v/>
      </c>
      <c r="AD417" s="143" t="str">
        <f>IFERROR(IF(OR(J417="",AC417=""),"",IF(AND(E417=LEGENDA!$D$39,H417="",I417=""),"BRAK kol.7",AC417*$J417)),"BRAK kol.7")</f>
        <v/>
      </c>
      <c r="AE417" s="527" t="str">
        <f t="shared" si="206"/>
        <v/>
      </c>
      <c r="AF417" s="526" t="str">
        <f t="shared" si="207"/>
        <v/>
      </c>
      <c r="AG417" s="526" t="str">
        <f t="shared" si="208"/>
        <v/>
      </c>
      <c r="AH417" s="526" t="str">
        <f t="shared" si="226"/>
        <v/>
      </c>
      <c r="AI417" s="528"/>
      <c r="AJ417" s="529"/>
      <c r="AK417" s="286" t="str">
        <f t="shared" si="227"/>
        <v/>
      </c>
      <c r="AL417" s="287" t="str">
        <f t="shared" si="209"/>
        <v/>
      </c>
      <c r="AM417" s="287" t="str">
        <f t="shared" si="210"/>
        <v/>
      </c>
      <c r="AN417" s="530" t="str">
        <f>IF('ZASOBY N'!BD414="","",'ZASOBY N'!BD414)</f>
        <v/>
      </c>
      <c r="AO417" s="531"/>
      <c r="AP417" s="333">
        <f t="shared" si="228"/>
        <v>0</v>
      </c>
      <c r="AQ417" s="333">
        <f t="shared" si="231"/>
        <v>0</v>
      </c>
      <c r="AR417" s="333">
        <f t="shared" si="231"/>
        <v>0</v>
      </c>
      <c r="AS417" s="333">
        <f t="shared" si="229"/>
        <v>0</v>
      </c>
      <c r="AT417" s="333">
        <f t="shared" si="200"/>
        <v>0</v>
      </c>
      <c r="AU417" s="333">
        <f t="shared" si="230"/>
        <v>0</v>
      </c>
      <c r="AV417" s="532" t="str">
        <f>IF(BJ417=0,"",NN!BJ417)</f>
        <v/>
      </c>
      <c r="AW417" s="460" t="str">
        <f>IF('UPR BILANS N'!W415="","",'UPR BILANS N'!W415)</f>
        <v/>
      </c>
      <c r="AX417" s="533" t="str">
        <f t="shared" si="211"/>
        <v/>
      </c>
      <c r="AY417" s="533"/>
      <c r="AZ417" s="533"/>
      <c r="BA417" s="533"/>
      <c r="BB417" s="533"/>
      <c r="BC417" s="533"/>
      <c r="BD417" s="533"/>
      <c r="BE417" s="533"/>
      <c r="BF417" s="533"/>
      <c r="BG417" s="533"/>
      <c r="BH417" s="533"/>
      <c r="BI417" s="533"/>
      <c r="BJ417" s="414">
        <f>IFERROR(IF(AND(BL417=1,BM417=1,SUMIF($C417:$C$525,$C417,$AH417:$AH$525)=$BN417),$BN417,IF($BO417&gt;0,$BO417,IF(AND(B417=B418,C417=C418,D417=D418,J417=J418),AH417+AH418,IF(AND(COUNTIF($C$13:$C416,$C417)&gt;=1,COUNTIF($D$13:$D416,$D417)&gt;=1),0,IF(AND(SUMIF($B417:$B$525,$B417,$AH417:$AH$525)&gt;$AH417,SUMIF($C417:$C$525,$C417,$AH417:$AH$525)&gt;$AH417,SUMIF($D417:$D$525,$D417,$AH417:$AH$525)&gt;$AH417),SUMIF($C417:$C$525,$C417,$BN417:$BN$525),0))))),0)</f>
        <v>0</v>
      </c>
      <c r="BK417" s="534"/>
      <c r="BL417" s="535">
        <f>COUNTIFS('ZASOBY N'!$B414:$B$525,'ZASOBY N'!$B414,'ZASOBY N'!$C414:'ZASOBY N'!$C$525,'ZASOBY N'!$C414,'ZASOBY N'!$D414:'ZASOBY N'!$D$525,'ZASOBY N'!$D414,'ZASOBY N'!$H414:'ZASOBY N'!$H$525,'ZASOBY N'!$H414 )</f>
        <v>0</v>
      </c>
      <c r="BM417" s="536">
        <f>COUNTIFS('ZASOBY N'!$B$10:$B414,'ZASOBY N'!$B414,'ZASOBY N'!$C$10:'ZASOBY N'!$C414,'ZASOBY N'!$C414,'ZASOBY N'!$D$10:'ZASOBY N'!$D414,'ZASOBY N'!$D414,'ZASOBY N'!$H$10:'ZASOBY N'!$H414,'ZASOBY N'!$H414 )</f>
        <v>0</v>
      </c>
      <c r="BN417" s="537">
        <f t="shared" si="212"/>
        <v>0</v>
      </c>
      <c r="BO417" s="538">
        <f t="shared" si="213"/>
        <v>0</v>
      </c>
      <c r="BP417" s="533"/>
      <c r="BQ417" s="533"/>
      <c r="BR417" s="533"/>
      <c r="BS417" s="533"/>
      <c r="BT417" s="533"/>
      <c r="BU417" s="533"/>
      <c r="BV417" s="533"/>
      <c r="BW417" s="539" t="str">
        <f t="shared" si="214"/>
        <v/>
      </c>
      <c r="BX417" s="439" t="str">
        <f>IF(E417=0,"",NN!E417)</f>
        <v/>
      </c>
      <c r="BY417" s="396" t="str">
        <f>IF(A417="","",NN!A417)</f>
        <v/>
      </c>
      <c r="BZ417" s="428" t="str">
        <f>IF(OR(E417=LEGENDA!$D$30,E417=LEGENDA!$D$31,E417=LEGENDA!$D$32,E417=LEGENDA!$D$33,E417=LEGENDA!$D$34,E417=LEGENDA!$D$35,E417=LEGENDA!$D$36,E417=LEGENDA!$D$37),AV417,"")</f>
        <v/>
      </c>
      <c r="CA417" s="428" t="str">
        <f>IF(OR(E417=LEGENDA!$D$30,E417=LEGENDA!$D$31,E417=LEGENDA!$D$32,E417=LEGENDA!$D$33,E417=LEGENDA!$D$34,E417=LEGENDA!$D$35,E417=LEGENDA!$D$36,E417=LEGENDA!$D$37),AG417,"")</f>
        <v/>
      </c>
      <c r="CB417" s="397" t="str">
        <f t="shared" si="215"/>
        <v/>
      </c>
      <c r="CC417" s="397" t="str">
        <f t="shared" si="216"/>
        <v/>
      </c>
      <c r="CD417" s="397" t="str">
        <f t="shared" si="217"/>
        <v/>
      </c>
      <c r="CE417" s="397" t="str">
        <f t="shared" si="218"/>
        <v/>
      </c>
      <c r="CF417" s="397" t="str">
        <f t="shared" si="219"/>
        <v/>
      </c>
      <c r="CG417" s="397" t="str">
        <f t="shared" si="220"/>
        <v/>
      </c>
      <c r="CH417" s="397" t="str">
        <f>IF(OR(E417=LEGENDA!$D$28,E417=LEGENDA!$D$29,E417=LEGENDA!$D$30,E417=LEGENDA!$D$31,E417=LEGENDA!$D$32,E417=LEGENDA!$D$33,E417=LEGENDA!$D$34,E417=LEGENDA!$D$35,E417=LEGENDA!$D$36,E417=LEGENDA!$D$39),1,"")</f>
        <v/>
      </c>
      <c r="CI417" s="397" t="str">
        <f t="shared" si="221"/>
        <v/>
      </c>
      <c r="CJ417" s="397" t="str">
        <f t="shared" si="222"/>
        <v/>
      </c>
    </row>
    <row r="418" spans="1:88" s="50" customFormat="1" ht="16.2" customHeight="1" thickBot="1" x14ac:dyDescent="0.3">
      <c r="A418" s="514" t="str">
        <f>IF('ZASOBY N'!A415="","",'ZASOBY N'!A415)</f>
        <v/>
      </c>
      <c r="B418" s="515" t="str">
        <f>IF('ZASOBY N'!B415="","",'ZASOBY N'!B415)</f>
        <v/>
      </c>
      <c r="C418" s="515" t="str">
        <f>IF('ZASOBY N'!C415="","",'ZASOBY N'!C415)</f>
        <v/>
      </c>
      <c r="D418" s="516" t="str">
        <f>IF('ZASOBY N'!D415="","",'ZASOBY N'!D415)</f>
        <v/>
      </c>
      <c r="E418" s="404"/>
      <c r="F418" s="517"/>
      <c r="G418" s="518"/>
      <c r="H418" s="301"/>
      <c r="I418" s="301"/>
      <c r="J418" s="147" t="str">
        <f>IF('ZASOBY N'!$F415="","",'ZASOBY N'!$F415)</f>
        <v/>
      </c>
      <c r="K418" s="519"/>
      <c r="L418" s="520" t="str">
        <f t="shared" si="201"/>
        <v/>
      </c>
      <c r="M418" s="521"/>
      <c r="N418" s="521"/>
      <c r="O418" s="140" t="str">
        <f>IF(L418="","",IF(OR(E418=LEGENDA!$D$28,E418=LEGENDA!$D$29,E418=LEGENDA!$D$31,E418=LEGENDA!$D$38),0.15,0))</f>
        <v/>
      </c>
      <c r="P418" s="140" t="str">
        <f>IF(L418="","",IF(AND(E418=LEGENDA!$D$39,H418=""),"BRAK kol.7",IF(AND(F418=LEGENDA!$A$105,H418=""),"BRAK kol.7",IF(AND(F418=LEGENDA!$A$106,H418=""),"BRAK kol.7",IF(AND(F418=LEGENDA!$A$107,H418=""),"BRAK kol.7",IF(AND(F418=LEGENDA!$A$108,H418=""),"BRAK kol.7",IF(AND(F418=LEGENDA!$A$109,H418=""),"BRAK kol.7",L418*O418)))))))</f>
        <v/>
      </c>
      <c r="Q418" s="141" t="str">
        <f t="shared" si="223"/>
        <v/>
      </c>
      <c r="R418" s="142" t="str">
        <f t="shared" si="202"/>
        <v/>
      </c>
      <c r="S418" s="522" t="str">
        <f t="shared" si="203"/>
        <v/>
      </c>
      <c r="T418" s="431" t="str">
        <f t="shared" si="224"/>
        <v/>
      </c>
      <c r="U418" s="523"/>
      <c r="V418" s="431" t="str">
        <f t="shared" si="204"/>
        <v/>
      </c>
      <c r="W418" s="524"/>
      <c r="X418" s="302" t="str">
        <f>IF(U418="","",IF(AND(V418="",W418=""),"",IF(AND(E418=LEGENDA!$D$39,H418=""),"BRAK kol.7",IF(AND(F418=LEGENDA!$A$105,H418="",E418=LEGENDA!$D$35),V418*W418,IF(AND(F418=LEGENDA!$A$105,H418="",E418=LEGENDA!$D$36),V418*W418,IF(AND(F418=LEGENDA!$A$105,H418=""),"BRAK kol.7",IF(AND(F418=LEGENDA!$A$106,H418=""),"BRAK kol.7",IF(AND(F418=LEGENDA!$A$107,H418=""),"BRAK kol.7",IF(AND(F418=LEGENDA!$A$108,H418=""),"BRAK kol.7",IF(AND(F418=LEGENDA!$A$109,H418=""),"BRAK kol.7",IF(AND(U418&gt;0,W418=""),"Brakkol21",IF(OR(T418="Błąd kol. 7",T418="Błąd kol.8"),T418,IF(AND(H418="",I418=""),"BRAKkol7-8",V418*W418)))))))))))))</f>
        <v/>
      </c>
      <c r="Y418" s="523"/>
      <c r="Z418" s="431" t="str">
        <f t="shared" si="205"/>
        <v/>
      </c>
      <c r="AA418" s="524"/>
      <c r="AB418" s="525" t="str">
        <f>IF(OR(Y418="",Z418="",AA418=""),"",IF(AND(E418=LEGENDA!$D$39,H418=""),"BRAK kol.7",IF(AND(F418=LEGENDA!$A$105,H418=""),"BRAK kol.7",IF(AND(F418=LEGENDA!$A$106,H418=""),"BRAK kol.7",IF(AND(F418=LEGENDA!$A$107,H418=""),"BRAK kol.7",IF(AND(F418=LEGENDA!$A$108,H418=""),"BRAK kol.7",IF(AND(F418=LEGENDA!$A$109,H418=""),"BRAK kol.7",Z418*AA418)))))))</f>
        <v/>
      </c>
      <c r="AC418" s="302" t="str">
        <f t="shared" si="225"/>
        <v/>
      </c>
      <c r="AD418" s="143" t="str">
        <f>IFERROR(IF(OR(J418="",AC418=""),"",IF(AND(E418=LEGENDA!$D$39,H418="",I418=""),"BRAK kol.7",AC418*$J418)),"BRAK kol.7")</f>
        <v/>
      </c>
      <c r="AE418" s="527" t="str">
        <f t="shared" si="206"/>
        <v/>
      </c>
      <c r="AF418" s="526" t="str">
        <f t="shared" si="207"/>
        <v/>
      </c>
      <c r="AG418" s="526" t="str">
        <f t="shared" si="208"/>
        <v/>
      </c>
      <c r="AH418" s="526" t="str">
        <f t="shared" si="226"/>
        <v/>
      </c>
      <c r="AI418" s="528"/>
      <c r="AJ418" s="529"/>
      <c r="AK418" s="286" t="str">
        <f t="shared" si="227"/>
        <v/>
      </c>
      <c r="AL418" s="287" t="str">
        <f t="shared" si="209"/>
        <v/>
      </c>
      <c r="AM418" s="287" t="str">
        <f t="shared" si="210"/>
        <v/>
      </c>
      <c r="AN418" s="530" t="str">
        <f>IF('ZASOBY N'!BD415="","",'ZASOBY N'!BD415)</f>
        <v/>
      </c>
      <c r="AO418" s="531"/>
      <c r="AP418" s="333">
        <f t="shared" si="228"/>
        <v>0</v>
      </c>
      <c r="AQ418" s="333">
        <f t="shared" si="231"/>
        <v>0</v>
      </c>
      <c r="AR418" s="333">
        <f t="shared" si="231"/>
        <v>0</v>
      </c>
      <c r="AS418" s="333">
        <f t="shared" si="229"/>
        <v>0</v>
      </c>
      <c r="AT418" s="333">
        <f t="shared" si="200"/>
        <v>0</v>
      </c>
      <c r="AU418" s="333">
        <f t="shared" si="230"/>
        <v>0</v>
      </c>
      <c r="AV418" s="532" t="str">
        <f>IF(BJ418=0,"",NN!BJ418)</f>
        <v/>
      </c>
      <c r="AW418" s="460" t="str">
        <f>IF('UPR BILANS N'!W416="","",'UPR BILANS N'!W416)</f>
        <v/>
      </c>
      <c r="AX418" s="533" t="str">
        <f t="shared" si="211"/>
        <v/>
      </c>
      <c r="AY418" s="533"/>
      <c r="AZ418" s="533"/>
      <c r="BA418" s="533"/>
      <c r="BB418" s="533"/>
      <c r="BC418" s="533"/>
      <c r="BD418" s="533"/>
      <c r="BE418" s="533"/>
      <c r="BF418" s="533"/>
      <c r="BG418" s="533"/>
      <c r="BH418" s="533"/>
      <c r="BI418" s="533"/>
      <c r="BJ418" s="414">
        <f>IFERROR(IF(AND(BL418=1,BM418=1,SUMIF($C418:$C$525,$C418,$AH418:$AH$525)=$BN418),$BN418,IF($BO418&gt;0,$BO418,IF(AND(B418=B419,C418=C419,D418=D419,J418=J419),AH418+AH419,IF(AND(COUNTIF($C$13:$C417,$C418)&gt;=1,COUNTIF($D$13:$D417,$D418)&gt;=1),0,IF(AND(SUMIF($B418:$B$525,$B418,$AH418:$AH$525)&gt;$AH418,SUMIF($C418:$C$525,$C418,$AH418:$AH$525)&gt;$AH418,SUMIF($D418:$D$525,$D418,$AH418:$AH$525)&gt;$AH418),SUMIF($C418:$C$525,$C418,$BN418:$BN$525),0))))),0)</f>
        <v>0</v>
      </c>
      <c r="BK418" s="534"/>
      <c r="BL418" s="535">
        <f>COUNTIFS('ZASOBY N'!$B415:$B$525,'ZASOBY N'!$B415,'ZASOBY N'!$C415:'ZASOBY N'!$C$525,'ZASOBY N'!$C415,'ZASOBY N'!$D415:'ZASOBY N'!$D$525,'ZASOBY N'!$D415,'ZASOBY N'!$H415:'ZASOBY N'!$H$525,'ZASOBY N'!$H415 )</f>
        <v>0</v>
      </c>
      <c r="BM418" s="536">
        <f>COUNTIFS('ZASOBY N'!$B$10:$B415,'ZASOBY N'!$B415,'ZASOBY N'!$C$10:'ZASOBY N'!$C415,'ZASOBY N'!$C415,'ZASOBY N'!$D$10:'ZASOBY N'!$D415,'ZASOBY N'!$D415,'ZASOBY N'!$H$10:'ZASOBY N'!$H415,'ZASOBY N'!$H415 )</f>
        <v>0</v>
      </c>
      <c r="BN418" s="537">
        <f t="shared" si="212"/>
        <v>0</v>
      </c>
      <c r="BO418" s="538">
        <f t="shared" si="213"/>
        <v>0</v>
      </c>
      <c r="BP418" s="533"/>
      <c r="BQ418" s="533"/>
      <c r="BR418" s="533"/>
      <c r="BS418" s="533"/>
      <c r="BT418" s="533"/>
      <c r="BU418" s="533"/>
      <c r="BV418" s="533"/>
      <c r="BW418" s="539" t="str">
        <f t="shared" si="214"/>
        <v/>
      </c>
      <c r="BX418" s="439" t="str">
        <f>IF(E418=0,"",NN!E418)</f>
        <v/>
      </c>
      <c r="BY418" s="396" t="str">
        <f>IF(A418="","",NN!A418)</f>
        <v/>
      </c>
      <c r="BZ418" s="428" t="str">
        <f>IF(OR(E418=LEGENDA!$D$30,E418=LEGENDA!$D$31,E418=LEGENDA!$D$32,E418=LEGENDA!$D$33,E418=LEGENDA!$D$34,E418=LEGENDA!$D$35,E418=LEGENDA!$D$36,E418=LEGENDA!$D$37),AV418,"")</f>
        <v/>
      </c>
      <c r="CA418" s="428" t="str">
        <f>IF(OR(E418=LEGENDA!$D$30,E418=LEGENDA!$D$31,E418=LEGENDA!$D$32,E418=LEGENDA!$D$33,E418=LEGENDA!$D$34,E418=LEGENDA!$D$35,E418=LEGENDA!$D$36,E418=LEGENDA!$D$37),AG418,"")</f>
        <v/>
      </c>
      <c r="CB418" s="397" t="str">
        <f t="shared" si="215"/>
        <v/>
      </c>
      <c r="CC418" s="397" t="str">
        <f t="shared" si="216"/>
        <v/>
      </c>
      <c r="CD418" s="397" t="str">
        <f t="shared" si="217"/>
        <v/>
      </c>
      <c r="CE418" s="397" t="str">
        <f t="shared" si="218"/>
        <v/>
      </c>
      <c r="CF418" s="397" t="str">
        <f t="shared" si="219"/>
        <v/>
      </c>
      <c r="CG418" s="397" t="str">
        <f t="shared" si="220"/>
        <v/>
      </c>
      <c r="CH418" s="397" t="str">
        <f>IF(OR(E418=LEGENDA!$D$28,E418=LEGENDA!$D$29,E418=LEGENDA!$D$30,E418=LEGENDA!$D$31,E418=LEGENDA!$D$32,E418=LEGENDA!$D$33,E418=LEGENDA!$D$34,E418=LEGENDA!$D$35,E418=LEGENDA!$D$36,E418=LEGENDA!$D$39),1,"")</f>
        <v/>
      </c>
      <c r="CI418" s="397" t="str">
        <f t="shared" si="221"/>
        <v/>
      </c>
      <c r="CJ418" s="397" t="str">
        <f t="shared" si="222"/>
        <v/>
      </c>
    </row>
    <row r="419" spans="1:88" s="50" customFormat="1" ht="16.2" customHeight="1" thickBot="1" x14ac:dyDescent="0.3">
      <c r="A419" s="514" t="str">
        <f>IF('ZASOBY N'!A416="","",'ZASOBY N'!A416)</f>
        <v/>
      </c>
      <c r="B419" s="515" t="str">
        <f>IF('ZASOBY N'!B416="","",'ZASOBY N'!B416)</f>
        <v/>
      </c>
      <c r="C419" s="515" t="str">
        <f>IF('ZASOBY N'!C416="","",'ZASOBY N'!C416)</f>
        <v/>
      </c>
      <c r="D419" s="516" t="str">
        <f>IF('ZASOBY N'!D416="","",'ZASOBY N'!D416)</f>
        <v/>
      </c>
      <c r="E419" s="404"/>
      <c r="F419" s="517"/>
      <c r="G419" s="518"/>
      <c r="H419" s="301"/>
      <c r="I419" s="301"/>
      <c r="J419" s="147" t="str">
        <f>IF('ZASOBY N'!$F416="","",'ZASOBY N'!$F416)</f>
        <v/>
      </c>
      <c r="K419" s="519"/>
      <c r="L419" s="520" t="str">
        <f t="shared" si="201"/>
        <v/>
      </c>
      <c r="M419" s="521"/>
      <c r="N419" s="521"/>
      <c r="O419" s="140" t="str">
        <f>IF(L419="","",IF(OR(E419=LEGENDA!$D$28,E419=LEGENDA!$D$29,E419=LEGENDA!$D$31,E419=LEGENDA!$D$38),0.15,0))</f>
        <v/>
      </c>
      <c r="P419" s="140" t="str">
        <f>IF(L419="","",IF(AND(E419=LEGENDA!$D$39,H419=""),"BRAK kol.7",IF(AND(F419=LEGENDA!$A$105,H419=""),"BRAK kol.7",IF(AND(F419=LEGENDA!$A$106,H419=""),"BRAK kol.7",IF(AND(F419=LEGENDA!$A$107,H419=""),"BRAK kol.7",IF(AND(F419=LEGENDA!$A$108,H419=""),"BRAK kol.7",IF(AND(F419=LEGENDA!$A$109,H419=""),"BRAK kol.7",L419*O419)))))))</f>
        <v/>
      </c>
      <c r="Q419" s="141" t="str">
        <f t="shared" si="223"/>
        <v/>
      </c>
      <c r="R419" s="142" t="str">
        <f t="shared" si="202"/>
        <v/>
      </c>
      <c r="S419" s="522" t="str">
        <f t="shared" si="203"/>
        <v/>
      </c>
      <c r="T419" s="431" t="str">
        <f t="shared" si="224"/>
        <v/>
      </c>
      <c r="U419" s="523"/>
      <c r="V419" s="431" t="str">
        <f t="shared" si="204"/>
        <v/>
      </c>
      <c r="W419" s="524"/>
      <c r="X419" s="302" t="str">
        <f>IF(U419="","",IF(AND(V419="",W419=""),"",IF(AND(E419=LEGENDA!$D$39,H419=""),"BRAK kol.7",IF(AND(F419=LEGENDA!$A$105,H419="",E419=LEGENDA!$D$35),V419*W419,IF(AND(F419=LEGENDA!$A$105,H419="",E419=LEGENDA!$D$36),V419*W419,IF(AND(F419=LEGENDA!$A$105,H419=""),"BRAK kol.7",IF(AND(F419=LEGENDA!$A$106,H419=""),"BRAK kol.7",IF(AND(F419=LEGENDA!$A$107,H419=""),"BRAK kol.7",IF(AND(F419=LEGENDA!$A$108,H419=""),"BRAK kol.7",IF(AND(F419=LEGENDA!$A$109,H419=""),"BRAK kol.7",IF(AND(U419&gt;0,W419=""),"Brakkol21",IF(OR(T419="Błąd kol. 7",T419="Błąd kol.8"),T419,IF(AND(H419="",I419=""),"BRAKkol7-8",V419*W419)))))))))))))</f>
        <v/>
      </c>
      <c r="Y419" s="523"/>
      <c r="Z419" s="431" t="str">
        <f t="shared" si="205"/>
        <v/>
      </c>
      <c r="AA419" s="524"/>
      <c r="AB419" s="525" t="str">
        <f>IF(OR(Y419="",Z419="",AA419=""),"",IF(AND(E419=LEGENDA!$D$39,H419=""),"BRAK kol.7",IF(AND(F419=LEGENDA!$A$105,H419=""),"BRAK kol.7",IF(AND(F419=LEGENDA!$A$106,H419=""),"BRAK kol.7",IF(AND(F419=LEGENDA!$A$107,H419=""),"BRAK kol.7",IF(AND(F419=LEGENDA!$A$108,H419=""),"BRAK kol.7",IF(AND(F419=LEGENDA!$A$109,H419=""),"BRAK kol.7",Z419*AA419)))))))</f>
        <v/>
      </c>
      <c r="AC419" s="302" t="str">
        <f t="shared" si="225"/>
        <v/>
      </c>
      <c r="AD419" s="143" t="str">
        <f>IFERROR(IF(OR(J419="",AC419=""),"",IF(AND(E419=LEGENDA!$D$39,H419="",I419=""),"BRAK kol.7",AC419*$J419)),"BRAK kol.7")</f>
        <v/>
      </c>
      <c r="AE419" s="527" t="str">
        <f t="shared" si="206"/>
        <v/>
      </c>
      <c r="AF419" s="526" t="str">
        <f t="shared" si="207"/>
        <v/>
      </c>
      <c r="AG419" s="526" t="str">
        <f t="shared" si="208"/>
        <v/>
      </c>
      <c r="AH419" s="526" t="str">
        <f t="shared" si="226"/>
        <v/>
      </c>
      <c r="AI419" s="528"/>
      <c r="AJ419" s="529"/>
      <c r="AK419" s="286" t="str">
        <f t="shared" si="227"/>
        <v/>
      </c>
      <c r="AL419" s="287" t="str">
        <f t="shared" si="209"/>
        <v/>
      </c>
      <c r="AM419" s="287" t="str">
        <f t="shared" si="210"/>
        <v/>
      </c>
      <c r="AN419" s="530" t="str">
        <f>IF('ZASOBY N'!BD416="","",'ZASOBY N'!BD416)</f>
        <v/>
      </c>
      <c r="AO419" s="531"/>
      <c r="AP419" s="333">
        <f t="shared" si="228"/>
        <v>0</v>
      </c>
      <c r="AQ419" s="333">
        <f t="shared" si="231"/>
        <v>0</v>
      </c>
      <c r="AR419" s="333">
        <f t="shared" si="231"/>
        <v>0</v>
      </c>
      <c r="AS419" s="333">
        <f t="shared" si="229"/>
        <v>0</v>
      </c>
      <c r="AT419" s="333">
        <f t="shared" si="200"/>
        <v>0</v>
      </c>
      <c r="AU419" s="333">
        <f t="shared" si="230"/>
        <v>0</v>
      </c>
      <c r="AV419" s="532" t="str">
        <f>IF(BJ419=0,"",NN!BJ419)</f>
        <v/>
      </c>
      <c r="AW419" s="460" t="str">
        <f>IF('UPR BILANS N'!W417="","",'UPR BILANS N'!W417)</f>
        <v/>
      </c>
      <c r="AX419" s="533" t="str">
        <f t="shared" si="211"/>
        <v/>
      </c>
      <c r="AY419" s="533"/>
      <c r="AZ419" s="533"/>
      <c r="BA419" s="533"/>
      <c r="BB419" s="533"/>
      <c r="BC419" s="533"/>
      <c r="BD419" s="533"/>
      <c r="BE419" s="533"/>
      <c r="BF419" s="533"/>
      <c r="BG419" s="533"/>
      <c r="BH419" s="533"/>
      <c r="BI419" s="533"/>
      <c r="BJ419" s="414">
        <f>IFERROR(IF(AND(BL419=1,BM419=1,SUMIF($C419:$C$525,$C419,$AH419:$AH$525)=$BN419),$BN419,IF($BO419&gt;0,$BO419,IF(AND(B419=B420,C419=C420,D419=D420,J419=J420),AH419+AH420,IF(AND(COUNTIF($C$13:$C418,$C419)&gt;=1,COUNTIF($D$13:$D418,$D419)&gt;=1),0,IF(AND(SUMIF($B419:$B$525,$B419,$AH419:$AH$525)&gt;$AH419,SUMIF($C419:$C$525,$C419,$AH419:$AH$525)&gt;$AH419,SUMIF($D419:$D$525,$D419,$AH419:$AH$525)&gt;$AH419),SUMIF($C419:$C$525,$C419,$BN419:$BN$525),0))))),0)</f>
        <v>0</v>
      </c>
      <c r="BK419" s="534"/>
      <c r="BL419" s="535">
        <f>COUNTIFS('ZASOBY N'!$B416:$B$525,'ZASOBY N'!$B416,'ZASOBY N'!$C416:'ZASOBY N'!$C$525,'ZASOBY N'!$C416,'ZASOBY N'!$D416:'ZASOBY N'!$D$525,'ZASOBY N'!$D416,'ZASOBY N'!$H416:'ZASOBY N'!$H$525,'ZASOBY N'!$H416 )</f>
        <v>0</v>
      </c>
      <c r="BM419" s="536">
        <f>COUNTIFS('ZASOBY N'!$B$10:$B416,'ZASOBY N'!$B416,'ZASOBY N'!$C$10:'ZASOBY N'!$C416,'ZASOBY N'!$C416,'ZASOBY N'!$D$10:'ZASOBY N'!$D416,'ZASOBY N'!$D416,'ZASOBY N'!$H$10:'ZASOBY N'!$H416,'ZASOBY N'!$H416 )</f>
        <v>0</v>
      </c>
      <c r="BN419" s="537">
        <f t="shared" si="212"/>
        <v>0</v>
      </c>
      <c r="BO419" s="538">
        <f t="shared" si="213"/>
        <v>0</v>
      </c>
      <c r="BP419" s="533"/>
      <c r="BQ419" s="533"/>
      <c r="BR419" s="533"/>
      <c r="BS419" s="533"/>
      <c r="BT419" s="533"/>
      <c r="BU419" s="533"/>
      <c r="BV419" s="533"/>
      <c r="BW419" s="539" t="str">
        <f t="shared" si="214"/>
        <v/>
      </c>
      <c r="BX419" s="439" t="str">
        <f>IF(E419=0,"",NN!E419)</f>
        <v/>
      </c>
      <c r="BY419" s="396" t="str">
        <f>IF(A419="","",NN!A419)</f>
        <v/>
      </c>
      <c r="BZ419" s="428" t="str">
        <f>IF(OR(E419=LEGENDA!$D$30,E419=LEGENDA!$D$31,E419=LEGENDA!$D$32,E419=LEGENDA!$D$33,E419=LEGENDA!$D$34,E419=LEGENDA!$D$35,E419=LEGENDA!$D$36,E419=LEGENDA!$D$37),AV419,"")</f>
        <v/>
      </c>
      <c r="CA419" s="428" t="str">
        <f>IF(OR(E419=LEGENDA!$D$30,E419=LEGENDA!$D$31,E419=LEGENDA!$D$32,E419=LEGENDA!$D$33,E419=LEGENDA!$D$34,E419=LEGENDA!$D$35,E419=LEGENDA!$D$36,E419=LEGENDA!$D$37),AG419,"")</f>
        <v/>
      </c>
      <c r="CB419" s="397" t="str">
        <f t="shared" si="215"/>
        <v/>
      </c>
      <c r="CC419" s="397" t="str">
        <f t="shared" si="216"/>
        <v/>
      </c>
      <c r="CD419" s="397" t="str">
        <f t="shared" si="217"/>
        <v/>
      </c>
      <c r="CE419" s="397" t="str">
        <f t="shared" si="218"/>
        <v/>
      </c>
      <c r="CF419" s="397" t="str">
        <f t="shared" si="219"/>
        <v/>
      </c>
      <c r="CG419" s="397" t="str">
        <f t="shared" si="220"/>
        <v/>
      </c>
      <c r="CH419" s="397" t="str">
        <f>IF(OR(E419=LEGENDA!$D$28,E419=LEGENDA!$D$29,E419=LEGENDA!$D$30,E419=LEGENDA!$D$31,E419=LEGENDA!$D$32,E419=LEGENDA!$D$33,E419=LEGENDA!$D$34,E419=LEGENDA!$D$35,E419=LEGENDA!$D$36,E419=LEGENDA!$D$39),1,"")</f>
        <v/>
      </c>
      <c r="CI419" s="397" t="str">
        <f t="shared" si="221"/>
        <v/>
      </c>
      <c r="CJ419" s="397" t="str">
        <f t="shared" si="222"/>
        <v/>
      </c>
    </row>
    <row r="420" spans="1:88" s="50" customFormat="1" ht="16.2" customHeight="1" thickBot="1" x14ac:dyDescent="0.3">
      <c r="A420" s="514" t="str">
        <f>IF('ZASOBY N'!A417="","",'ZASOBY N'!A417)</f>
        <v/>
      </c>
      <c r="B420" s="515" t="str">
        <f>IF('ZASOBY N'!B417="","",'ZASOBY N'!B417)</f>
        <v/>
      </c>
      <c r="C420" s="515" t="str">
        <f>IF('ZASOBY N'!C417="","",'ZASOBY N'!C417)</f>
        <v/>
      </c>
      <c r="D420" s="516" t="str">
        <f>IF('ZASOBY N'!D417="","",'ZASOBY N'!D417)</f>
        <v/>
      </c>
      <c r="E420" s="404"/>
      <c r="F420" s="517"/>
      <c r="G420" s="518"/>
      <c r="H420" s="301"/>
      <c r="I420" s="301"/>
      <c r="J420" s="147" t="str">
        <f>IF('ZASOBY N'!$F417="","",'ZASOBY N'!$F417)</f>
        <v/>
      </c>
      <c r="K420" s="519"/>
      <c r="L420" s="520" t="str">
        <f t="shared" si="201"/>
        <v/>
      </c>
      <c r="M420" s="521"/>
      <c r="N420" s="521"/>
      <c r="O420" s="140" t="str">
        <f>IF(L420="","",IF(OR(E420=LEGENDA!$D$28,E420=LEGENDA!$D$29,E420=LEGENDA!$D$31,E420=LEGENDA!$D$38),0.15,0))</f>
        <v/>
      </c>
      <c r="P420" s="140" t="str">
        <f>IF(L420="","",IF(AND(E420=LEGENDA!$D$39,H420=""),"BRAK kol.7",IF(AND(F420=LEGENDA!$A$105,H420=""),"BRAK kol.7",IF(AND(F420=LEGENDA!$A$106,H420=""),"BRAK kol.7",IF(AND(F420=LEGENDA!$A$107,H420=""),"BRAK kol.7",IF(AND(F420=LEGENDA!$A$108,H420=""),"BRAK kol.7",IF(AND(F420=LEGENDA!$A$109,H420=""),"BRAK kol.7",L420*O420)))))))</f>
        <v/>
      </c>
      <c r="Q420" s="141" t="str">
        <f t="shared" si="223"/>
        <v/>
      </c>
      <c r="R420" s="142" t="str">
        <f t="shared" si="202"/>
        <v/>
      </c>
      <c r="S420" s="522" t="str">
        <f t="shared" si="203"/>
        <v/>
      </c>
      <c r="T420" s="431" t="str">
        <f t="shared" si="224"/>
        <v/>
      </c>
      <c r="U420" s="523"/>
      <c r="V420" s="431" t="str">
        <f t="shared" si="204"/>
        <v/>
      </c>
      <c r="W420" s="524"/>
      <c r="X420" s="302" t="str">
        <f>IF(U420="","",IF(AND(V420="",W420=""),"",IF(AND(E420=LEGENDA!$D$39,H420=""),"BRAK kol.7",IF(AND(F420=LEGENDA!$A$105,H420="",E420=LEGENDA!$D$35),V420*W420,IF(AND(F420=LEGENDA!$A$105,H420="",E420=LEGENDA!$D$36),V420*W420,IF(AND(F420=LEGENDA!$A$105,H420=""),"BRAK kol.7",IF(AND(F420=LEGENDA!$A$106,H420=""),"BRAK kol.7",IF(AND(F420=LEGENDA!$A$107,H420=""),"BRAK kol.7",IF(AND(F420=LEGENDA!$A$108,H420=""),"BRAK kol.7",IF(AND(F420=LEGENDA!$A$109,H420=""),"BRAK kol.7",IF(AND(U420&gt;0,W420=""),"Brakkol21",IF(OR(T420="Błąd kol. 7",T420="Błąd kol.8"),T420,IF(AND(H420="",I420=""),"BRAKkol7-8",V420*W420)))))))))))))</f>
        <v/>
      </c>
      <c r="Y420" s="523"/>
      <c r="Z420" s="431" t="str">
        <f t="shared" si="205"/>
        <v/>
      </c>
      <c r="AA420" s="524"/>
      <c r="AB420" s="525" t="str">
        <f>IF(OR(Y420="",Z420="",AA420=""),"",IF(AND(E420=LEGENDA!$D$39,H420=""),"BRAK kol.7",IF(AND(F420=LEGENDA!$A$105,H420=""),"BRAK kol.7",IF(AND(F420=LEGENDA!$A$106,H420=""),"BRAK kol.7",IF(AND(F420=LEGENDA!$A$107,H420=""),"BRAK kol.7",IF(AND(F420=LEGENDA!$A$108,H420=""),"BRAK kol.7",IF(AND(F420=LEGENDA!$A$109,H420=""),"BRAK kol.7",Z420*AA420)))))))</f>
        <v/>
      </c>
      <c r="AC420" s="302" t="str">
        <f t="shared" si="225"/>
        <v/>
      </c>
      <c r="AD420" s="143" t="str">
        <f>IFERROR(IF(OR(J420="",AC420=""),"",IF(AND(E420=LEGENDA!$D$39,H420="",I420=""),"BRAK kol.7",AC420*$J420)),"BRAK kol.7")</f>
        <v/>
      </c>
      <c r="AE420" s="527" t="str">
        <f t="shared" si="206"/>
        <v/>
      </c>
      <c r="AF420" s="526" t="str">
        <f t="shared" si="207"/>
        <v/>
      </c>
      <c r="AG420" s="526" t="str">
        <f t="shared" si="208"/>
        <v/>
      </c>
      <c r="AH420" s="526" t="str">
        <f t="shared" si="226"/>
        <v/>
      </c>
      <c r="AI420" s="528"/>
      <c r="AJ420" s="529"/>
      <c r="AK420" s="286" t="str">
        <f t="shared" si="227"/>
        <v/>
      </c>
      <c r="AL420" s="287" t="str">
        <f t="shared" si="209"/>
        <v/>
      </c>
      <c r="AM420" s="287" t="str">
        <f t="shared" si="210"/>
        <v/>
      </c>
      <c r="AN420" s="530" t="str">
        <f>IF('ZASOBY N'!BD417="","",'ZASOBY N'!BD417)</f>
        <v/>
      </c>
      <c r="AO420" s="531"/>
      <c r="AP420" s="333">
        <f t="shared" si="228"/>
        <v>0</v>
      </c>
      <c r="AQ420" s="333">
        <f t="shared" si="231"/>
        <v>0</v>
      </c>
      <c r="AR420" s="333">
        <f t="shared" si="231"/>
        <v>0</v>
      </c>
      <c r="AS420" s="333">
        <f t="shared" si="229"/>
        <v>0</v>
      </c>
      <c r="AT420" s="333">
        <f t="shared" si="200"/>
        <v>0</v>
      </c>
      <c r="AU420" s="333">
        <f t="shared" si="230"/>
        <v>0</v>
      </c>
      <c r="AV420" s="532" t="str">
        <f>IF(BJ420=0,"",NN!BJ420)</f>
        <v/>
      </c>
      <c r="AW420" s="460" t="str">
        <f>IF('UPR BILANS N'!W418="","",'UPR BILANS N'!W418)</f>
        <v/>
      </c>
      <c r="AX420" s="533" t="str">
        <f t="shared" si="211"/>
        <v/>
      </c>
      <c r="AY420" s="533"/>
      <c r="AZ420" s="533"/>
      <c r="BA420" s="533"/>
      <c r="BB420" s="533"/>
      <c r="BC420" s="533"/>
      <c r="BD420" s="533"/>
      <c r="BE420" s="533"/>
      <c r="BF420" s="533"/>
      <c r="BG420" s="533"/>
      <c r="BH420" s="533"/>
      <c r="BI420" s="533"/>
      <c r="BJ420" s="414">
        <f>IFERROR(IF(AND(BL420=1,BM420=1,SUMIF($C420:$C$525,$C420,$AH420:$AH$525)=$BN420),$BN420,IF($BO420&gt;0,$BO420,IF(AND(B420=B421,C420=C421,D420=D421,J420=J421),AH420+AH421,IF(AND(COUNTIF($C$13:$C419,$C420)&gt;=1,COUNTIF($D$13:$D419,$D420)&gt;=1),0,IF(AND(SUMIF($B420:$B$525,$B420,$AH420:$AH$525)&gt;$AH420,SUMIF($C420:$C$525,$C420,$AH420:$AH$525)&gt;$AH420,SUMIF($D420:$D$525,$D420,$AH420:$AH$525)&gt;$AH420),SUMIF($C420:$C$525,$C420,$BN420:$BN$525),0))))),0)</f>
        <v>0</v>
      </c>
      <c r="BK420" s="534"/>
      <c r="BL420" s="535">
        <f>COUNTIFS('ZASOBY N'!$B417:$B$525,'ZASOBY N'!$B417,'ZASOBY N'!$C417:'ZASOBY N'!$C$525,'ZASOBY N'!$C417,'ZASOBY N'!$D417:'ZASOBY N'!$D$525,'ZASOBY N'!$D417,'ZASOBY N'!$H417:'ZASOBY N'!$H$525,'ZASOBY N'!$H417 )</f>
        <v>0</v>
      </c>
      <c r="BM420" s="536">
        <f>COUNTIFS('ZASOBY N'!$B$10:$B417,'ZASOBY N'!$B417,'ZASOBY N'!$C$10:'ZASOBY N'!$C417,'ZASOBY N'!$C417,'ZASOBY N'!$D$10:'ZASOBY N'!$D417,'ZASOBY N'!$D417,'ZASOBY N'!$H$10:'ZASOBY N'!$H417,'ZASOBY N'!$H417 )</f>
        <v>0</v>
      </c>
      <c r="BN420" s="537">
        <f t="shared" si="212"/>
        <v>0</v>
      </c>
      <c r="BO420" s="538">
        <f t="shared" si="213"/>
        <v>0</v>
      </c>
      <c r="BP420" s="533"/>
      <c r="BQ420" s="533"/>
      <c r="BR420" s="533"/>
      <c r="BS420" s="533"/>
      <c r="BT420" s="533"/>
      <c r="BU420" s="533"/>
      <c r="BV420" s="533"/>
      <c r="BW420" s="539" t="str">
        <f t="shared" si="214"/>
        <v/>
      </c>
      <c r="BX420" s="439" t="str">
        <f>IF(E420=0,"",NN!E420)</f>
        <v/>
      </c>
      <c r="BY420" s="396" t="str">
        <f>IF(A420="","",NN!A420)</f>
        <v/>
      </c>
      <c r="BZ420" s="428" t="str">
        <f>IF(OR(E420=LEGENDA!$D$30,E420=LEGENDA!$D$31,E420=LEGENDA!$D$32,E420=LEGENDA!$D$33,E420=LEGENDA!$D$34,E420=LEGENDA!$D$35,E420=LEGENDA!$D$36,E420=LEGENDA!$D$37),AV420,"")</f>
        <v/>
      </c>
      <c r="CA420" s="428" t="str">
        <f>IF(OR(E420=LEGENDA!$D$30,E420=LEGENDA!$D$31,E420=LEGENDA!$D$32,E420=LEGENDA!$D$33,E420=LEGENDA!$D$34,E420=LEGENDA!$D$35,E420=LEGENDA!$D$36,E420=LEGENDA!$D$37),AG420,"")</f>
        <v/>
      </c>
      <c r="CB420" s="397" t="str">
        <f t="shared" si="215"/>
        <v/>
      </c>
      <c r="CC420" s="397" t="str">
        <f t="shared" si="216"/>
        <v/>
      </c>
      <c r="CD420" s="397" t="str">
        <f t="shared" si="217"/>
        <v/>
      </c>
      <c r="CE420" s="397" t="str">
        <f t="shared" si="218"/>
        <v/>
      </c>
      <c r="CF420" s="397" t="str">
        <f t="shared" si="219"/>
        <v/>
      </c>
      <c r="CG420" s="397" t="str">
        <f t="shared" si="220"/>
        <v/>
      </c>
      <c r="CH420" s="397" t="str">
        <f>IF(OR(E420=LEGENDA!$D$28,E420=LEGENDA!$D$29,E420=LEGENDA!$D$30,E420=LEGENDA!$D$31,E420=LEGENDA!$D$32,E420=LEGENDA!$D$33,E420=LEGENDA!$D$34,E420=LEGENDA!$D$35,E420=LEGENDA!$D$36,E420=LEGENDA!$D$39),1,"")</f>
        <v/>
      </c>
      <c r="CI420" s="397" t="str">
        <f t="shared" si="221"/>
        <v/>
      </c>
      <c r="CJ420" s="397" t="str">
        <f t="shared" si="222"/>
        <v/>
      </c>
    </row>
    <row r="421" spans="1:88" s="50" customFormat="1" ht="16.2" customHeight="1" thickBot="1" x14ac:dyDescent="0.3">
      <c r="A421" s="514" t="str">
        <f>IF('ZASOBY N'!A418="","",'ZASOBY N'!A418)</f>
        <v/>
      </c>
      <c r="B421" s="515" t="str">
        <f>IF('ZASOBY N'!B418="","",'ZASOBY N'!B418)</f>
        <v/>
      </c>
      <c r="C421" s="515" t="str">
        <f>IF('ZASOBY N'!C418="","",'ZASOBY N'!C418)</f>
        <v/>
      </c>
      <c r="D421" s="516" t="str">
        <f>IF('ZASOBY N'!D418="","",'ZASOBY N'!D418)</f>
        <v/>
      </c>
      <c r="E421" s="404"/>
      <c r="F421" s="517"/>
      <c r="G421" s="518"/>
      <c r="H421" s="301"/>
      <c r="I421" s="301"/>
      <c r="J421" s="147" t="str">
        <f>IF('ZASOBY N'!$F418="","",'ZASOBY N'!$F418)</f>
        <v/>
      </c>
      <c r="K421" s="519"/>
      <c r="L421" s="520" t="str">
        <f t="shared" si="201"/>
        <v/>
      </c>
      <c r="M421" s="521"/>
      <c r="N421" s="521"/>
      <c r="O421" s="140" t="str">
        <f>IF(L421="","",IF(OR(E421=LEGENDA!$D$28,E421=LEGENDA!$D$29,E421=LEGENDA!$D$31,E421=LEGENDA!$D$38),0.15,0))</f>
        <v/>
      </c>
      <c r="P421" s="140" t="str">
        <f>IF(L421="","",IF(AND(E421=LEGENDA!$D$39,H421=""),"BRAK kol.7",IF(AND(F421=LEGENDA!$A$105,H421=""),"BRAK kol.7",IF(AND(F421=LEGENDA!$A$106,H421=""),"BRAK kol.7",IF(AND(F421=LEGENDA!$A$107,H421=""),"BRAK kol.7",IF(AND(F421=LEGENDA!$A$108,H421=""),"BRAK kol.7",IF(AND(F421=LEGENDA!$A$109,H421=""),"BRAK kol.7",L421*O421)))))))</f>
        <v/>
      </c>
      <c r="Q421" s="141" t="str">
        <f t="shared" si="223"/>
        <v/>
      </c>
      <c r="R421" s="142" t="str">
        <f t="shared" si="202"/>
        <v/>
      </c>
      <c r="S421" s="522" t="str">
        <f t="shared" si="203"/>
        <v/>
      </c>
      <c r="T421" s="431" t="str">
        <f t="shared" si="224"/>
        <v/>
      </c>
      <c r="U421" s="523"/>
      <c r="V421" s="431" t="str">
        <f t="shared" si="204"/>
        <v/>
      </c>
      <c r="W421" s="524"/>
      <c r="X421" s="302" t="str">
        <f>IF(U421="","",IF(AND(V421="",W421=""),"",IF(AND(E421=LEGENDA!$D$39,H421=""),"BRAK kol.7",IF(AND(F421=LEGENDA!$A$105,H421="",E421=LEGENDA!$D$35),V421*W421,IF(AND(F421=LEGENDA!$A$105,H421="",E421=LEGENDA!$D$36),V421*W421,IF(AND(F421=LEGENDA!$A$105,H421=""),"BRAK kol.7",IF(AND(F421=LEGENDA!$A$106,H421=""),"BRAK kol.7",IF(AND(F421=LEGENDA!$A$107,H421=""),"BRAK kol.7",IF(AND(F421=LEGENDA!$A$108,H421=""),"BRAK kol.7",IF(AND(F421=LEGENDA!$A$109,H421=""),"BRAK kol.7",IF(AND(U421&gt;0,W421=""),"Brakkol21",IF(OR(T421="Błąd kol. 7",T421="Błąd kol.8"),T421,IF(AND(H421="",I421=""),"BRAKkol7-8",V421*W421)))))))))))))</f>
        <v/>
      </c>
      <c r="Y421" s="523"/>
      <c r="Z421" s="431" t="str">
        <f t="shared" si="205"/>
        <v/>
      </c>
      <c r="AA421" s="524"/>
      <c r="AB421" s="525" t="str">
        <f>IF(OR(Y421="",Z421="",AA421=""),"",IF(AND(E421=LEGENDA!$D$39,H421=""),"BRAK kol.7",IF(AND(F421=LEGENDA!$A$105,H421=""),"BRAK kol.7",IF(AND(F421=LEGENDA!$A$106,H421=""),"BRAK kol.7",IF(AND(F421=LEGENDA!$A$107,H421=""),"BRAK kol.7",IF(AND(F421=LEGENDA!$A$108,H421=""),"BRAK kol.7",IF(AND(F421=LEGENDA!$A$109,H421=""),"BRAK kol.7",Z421*AA421)))))))</f>
        <v/>
      </c>
      <c r="AC421" s="302" t="str">
        <f t="shared" si="225"/>
        <v/>
      </c>
      <c r="AD421" s="143" t="str">
        <f>IFERROR(IF(OR(J421="",AC421=""),"",IF(AND(E421=LEGENDA!$D$39,H421="",I421=""),"BRAK kol.7",AC421*$J421)),"BRAK kol.7")</f>
        <v/>
      </c>
      <c r="AE421" s="527" t="str">
        <f t="shared" si="206"/>
        <v/>
      </c>
      <c r="AF421" s="526" t="str">
        <f t="shared" si="207"/>
        <v/>
      </c>
      <c r="AG421" s="526" t="str">
        <f t="shared" si="208"/>
        <v/>
      </c>
      <c r="AH421" s="526" t="str">
        <f t="shared" si="226"/>
        <v/>
      </c>
      <c r="AI421" s="528"/>
      <c r="AJ421" s="529"/>
      <c r="AK421" s="286" t="str">
        <f t="shared" si="227"/>
        <v/>
      </c>
      <c r="AL421" s="287" t="str">
        <f t="shared" si="209"/>
        <v/>
      </c>
      <c r="AM421" s="287" t="str">
        <f t="shared" si="210"/>
        <v/>
      </c>
      <c r="AN421" s="530" t="str">
        <f>IF('ZASOBY N'!BD418="","",'ZASOBY N'!BD418)</f>
        <v/>
      </c>
      <c r="AO421" s="531"/>
      <c r="AP421" s="333">
        <f t="shared" si="228"/>
        <v>0</v>
      </c>
      <c r="AQ421" s="333">
        <f t="shared" si="231"/>
        <v>0</v>
      </c>
      <c r="AR421" s="333">
        <f t="shared" si="231"/>
        <v>0</v>
      </c>
      <c r="AS421" s="333">
        <f t="shared" si="229"/>
        <v>0</v>
      </c>
      <c r="AT421" s="333">
        <f t="shared" si="200"/>
        <v>0</v>
      </c>
      <c r="AU421" s="333">
        <f t="shared" si="230"/>
        <v>0</v>
      </c>
      <c r="AV421" s="532" t="str">
        <f>IF(BJ421=0,"",NN!BJ421)</f>
        <v/>
      </c>
      <c r="AW421" s="460" t="str">
        <f>IF('UPR BILANS N'!W419="","",'UPR BILANS N'!W419)</f>
        <v/>
      </c>
      <c r="AX421" s="533" t="str">
        <f t="shared" si="211"/>
        <v/>
      </c>
      <c r="AY421" s="533"/>
      <c r="AZ421" s="533"/>
      <c r="BA421" s="533"/>
      <c r="BB421" s="533"/>
      <c r="BC421" s="533"/>
      <c r="BD421" s="533"/>
      <c r="BE421" s="533"/>
      <c r="BF421" s="533"/>
      <c r="BG421" s="533"/>
      <c r="BH421" s="533"/>
      <c r="BI421" s="533"/>
      <c r="BJ421" s="414">
        <f>IFERROR(IF(AND(BL421=1,BM421=1,SUMIF($C421:$C$525,$C421,$AH421:$AH$525)=$BN421),$BN421,IF($BO421&gt;0,$BO421,IF(AND(B421=B422,C421=C422,D421=D422,J421=J422),AH421+AH422,IF(AND(COUNTIF($C$13:$C420,$C421)&gt;=1,COUNTIF($D$13:$D420,$D421)&gt;=1),0,IF(AND(SUMIF($B421:$B$525,$B421,$AH421:$AH$525)&gt;$AH421,SUMIF($C421:$C$525,$C421,$AH421:$AH$525)&gt;$AH421,SUMIF($D421:$D$525,$D421,$AH421:$AH$525)&gt;$AH421),SUMIF($C421:$C$525,$C421,$BN421:$BN$525),0))))),0)</f>
        <v>0</v>
      </c>
      <c r="BK421" s="534"/>
      <c r="BL421" s="535">
        <f>COUNTIFS('ZASOBY N'!$B418:$B$525,'ZASOBY N'!$B418,'ZASOBY N'!$C418:'ZASOBY N'!$C$525,'ZASOBY N'!$C418,'ZASOBY N'!$D418:'ZASOBY N'!$D$525,'ZASOBY N'!$D418,'ZASOBY N'!$H418:'ZASOBY N'!$H$525,'ZASOBY N'!$H418 )</f>
        <v>0</v>
      </c>
      <c r="BM421" s="536">
        <f>COUNTIFS('ZASOBY N'!$B$10:$B418,'ZASOBY N'!$B418,'ZASOBY N'!$C$10:'ZASOBY N'!$C418,'ZASOBY N'!$C418,'ZASOBY N'!$D$10:'ZASOBY N'!$D418,'ZASOBY N'!$D418,'ZASOBY N'!$H$10:'ZASOBY N'!$H418,'ZASOBY N'!$H418 )</f>
        <v>0</v>
      </c>
      <c r="BN421" s="537">
        <f t="shared" si="212"/>
        <v>0</v>
      </c>
      <c r="BO421" s="538">
        <f t="shared" si="213"/>
        <v>0</v>
      </c>
      <c r="BP421" s="533"/>
      <c r="BQ421" s="533"/>
      <c r="BR421" s="533"/>
      <c r="BS421" s="533"/>
      <c r="BT421" s="533"/>
      <c r="BU421" s="533"/>
      <c r="BV421" s="533"/>
      <c r="BW421" s="539" t="str">
        <f t="shared" si="214"/>
        <v/>
      </c>
      <c r="BX421" s="439" t="str">
        <f>IF(E421=0,"",NN!E421)</f>
        <v/>
      </c>
      <c r="BY421" s="396" t="str">
        <f>IF(A421="","",NN!A421)</f>
        <v/>
      </c>
      <c r="BZ421" s="428" t="str">
        <f>IF(OR(E421=LEGENDA!$D$30,E421=LEGENDA!$D$31,E421=LEGENDA!$D$32,E421=LEGENDA!$D$33,E421=LEGENDA!$D$34,E421=LEGENDA!$D$35,E421=LEGENDA!$D$36,E421=LEGENDA!$D$37),AV421,"")</f>
        <v/>
      </c>
      <c r="CA421" s="428" t="str">
        <f>IF(OR(E421=LEGENDA!$D$30,E421=LEGENDA!$D$31,E421=LEGENDA!$D$32,E421=LEGENDA!$D$33,E421=LEGENDA!$D$34,E421=LEGENDA!$D$35,E421=LEGENDA!$D$36,E421=LEGENDA!$D$37),AG421,"")</f>
        <v/>
      </c>
      <c r="CB421" s="397" t="str">
        <f t="shared" si="215"/>
        <v/>
      </c>
      <c r="CC421" s="397" t="str">
        <f t="shared" si="216"/>
        <v/>
      </c>
      <c r="CD421" s="397" t="str">
        <f t="shared" si="217"/>
        <v/>
      </c>
      <c r="CE421" s="397" t="str">
        <f t="shared" si="218"/>
        <v/>
      </c>
      <c r="CF421" s="397" t="str">
        <f t="shared" si="219"/>
        <v/>
      </c>
      <c r="CG421" s="397" t="str">
        <f t="shared" si="220"/>
        <v/>
      </c>
      <c r="CH421" s="397" t="str">
        <f>IF(OR(E421=LEGENDA!$D$28,E421=LEGENDA!$D$29,E421=LEGENDA!$D$30,E421=LEGENDA!$D$31,E421=LEGENDA!$D$32,E421=LEGENDA!$D$33,E421=LEGENDA!$D$34,E421=LEGENDA!$D$35,E421=LEGENDA!$D$36,E421=LEGENDA!$D$39),1,"")</f>
        <v/>
      </c>
      <c r="CI421" s="397" t="str">
        <f t="shared" si="221"/>
        <v/>
      </c>
      <c r="CJ421" s="397" t="str">
        <f t="shared" si="222"/>
        <v/>
      </c>
    </row>
    <row r="422" spans="1:88" s="50" customFormat="1" ht="16.2" customHeight="1" thickBot="1" x14ac:dyDescent="0.3">
      <c r="A422" s="514" t="str">
        <f>IF('ZASOBY N'!A419="","",'ZASOBY N'!A419)</f>
        <v/>
      </c>
      <c r="B422" s="515" t="str">
        <f>IF('ZASOBY N'!B419="","",'ZASOBY N'!B419)</f>
        <v/>
      </c>
      <c r="C422" s="515" t="str">
        <f>IF('ZASOBY N'!C419="","",'ZASOBY N'!C419)</f>
        <v/>
      </c>
      <c r="D422" s="516" t="str">
        <f>IF('ZASOBY N'!D419="","",'ZASOBY N'!D419)</f>
        <v/>
      </c>
      <c r="E422" s="404"/>
      <c r="F422" s="517"/>
      <c r="G422" s="518"/>
      <c r="H422" s="301"/>
      <c r="I422" s="301"/>
      <c r="J422" s="147" t="str">
        <f>IF('ZASOBY N'!$F419="","",'ZASOBY N'!$F419)</f>
        <v/>
      </c>
      <c r="K422" s="519"/>
      <c r="L422" s="520" t="str">
        <f t="shared" si="201"/>
        <v/>
      </c>
      <c r="M422" s="521"/>
      <c r="N422" s="521"/>
      <c r="O422" s="140" t="str">
        <f>IF(L422="","",IF(OR(E422=LEGENDA!$D$28,E422=LEGENDA!$D$29,E422=LEGENDA!$D$31,E422=LEGENDA!$D$38),0.15,0))</f>
        <v/>
      </c>
      <c r="P422" s="140" t="str">
        <f>IF(L422="","",IF(AND(E422=LEGENDA!$D$39,H422=""),"BRAK kol.7",IF(AND(F422=LEGENDA!$A$105,H422=""),"BRAK kol.7",IF(AND(F422=LEGENDA!$A$106,H422=""),"BRAK kol.7",IF(AND(F422=LEGENDA!$A$107,H422=""),"BRAK kol.7",IF(AND(F422=LEGENDA!$A$108,H422=""),"BRAK kol.7",IF(AND(F422=LEGENDA!$A$109,H422=""),"BRAK kol.7",L422*O422)))))))</f>
        <v/>
      </c>
      <c r="Q422" s="141" t="str">
        <f t="shared" si="223"/>
        <v/>
      </c>
      <c r="R422" s="142" t="str">
        <f t="shared" si="202"/>
        <v/>
      </c>
      <c r="S422" s="522" t="str">
        <f t="shared" si="203"/>
        <v/>
      </c>
      <c r="T422" s="431" t="str">
        <f t="shared" si="224"/>
        <v/>
      </c>
      <c r="U422" s="523"/>
      <c r="V422" s="431" t="str">
        <f t="shared" si="204"/>
        <v/>
      </c>
      <c r="W422" s="524"/>
      <c r="X422" s="302" t="str">
        <f>IF(U422="","",IF(AND(V422="",W422=""),"",IF(AND(E422=LEGENDA!$D$39,H422=""),"BRAK kol.7",IF(AND(F422=LEGENDA!$A$105,H422="",E422=LEGENDA!$D$35),V422*W422,IF(AND(F422=LEGENDA!$A$105,H422="",E422=LEGENDA!$D$36),V422*W422,IF(AND(F422=LEGENDA!$A$105,H422=""),"BRAK kol.7",IF(AND(F422=LEGENDA!$A$106,H422=""),"BRAK kol.7",IF(AND(F422=LEGENDA!$A$107,H422=""),"BRAK kol.7",IF(AND(F422=LEGENDA!$A$108,H422=""),"BRAK kol.7",IF(AND(F422=LEGENDA!$A$109,H422=""),"BRAK kol.7",IF(AND(U422&gt;0,W422=""),"Brakkol21",IF(OR(T422="Błąd kol. 7",T422="Błąd kol.8"),T422,IF(AND(H422="",I422=""),"BRAKkol7-8",V422*W422)))))))))))))</f>
        <v/>
      </c>
      <c r="Y422" s="523"/>
      <c r="Z422" s="431" t="str">
        <f t="shared" si="205"/>
        <v/>
      </c>
      <c r="AA422" s="524"/>
      <c r="AB422" s="525" t="str">
        <f>IF(OR(Y422="",Z422="",AA422=""),"",IF(AND(E422=LEGENDA!$D$39,H422=""),"BRAK kol.7",IF(AND(F422=LEGENDA!$A$105,H422=""),"BRAK kol.7",IF(AND(F422=LEGENDA!$A$106,H422=""),"BRAK kol.7",IF(AND(F422=LEGENDA!$A$107,H422=""),"BRAK kol.7",IF(AND(F422=LEGENDA!$A$108,H422=""),"BRAK kol.7",IF(AND(F422=LEGENDA!$A$109,H422=""),"BRAK kol.7",Z422*AA422)))))))</f>
        <v/>
      </c>
      <c r="AC422" s="302" t="str">
        <f t="shared" si="225"/>
        <v/>
      </c>
      <c r="AD422" s="143" t="str">
        <f>IFERROR(IF(OR(J422="",AC422=""),"",IF(AND(E422=LEGENDA!$D$39,H422="",I422=""),"BRAK kol.7",AC422*$J422)),"BRAK kol.7")</f>
        <v/>
      </c>
      <c r="AE422" s="527" t="str">
        <f t="shared" si="206"/>
        <v/>
      </c>
      <c r="AF422" s="526" t="str">
        <f t="shared" si="207"/>
        <v/>
      </c>
      <c r="AG422" s="526" t="str">
        <f t="shared" si="208"/>
        <v/>
      </c>
      <c r="AH422" s="526" t="str">
        <f t="shared" si="226"/>
        <v/>
      </c>
      <c r="AI422" s="528"/>
      <c r="AJ422" s="529"/>
      <c r="AK422" s="286" t="str">
        <f t="shared" si="227"/>
        <v/>
      </c>
      <c r="AL422" s="287" t="str">
        <f t="shared" si="209"/>
        <v/>
      </c>
      <c r="AM422" s="287" t="str">
        <f t="shared" si="210"/>
        <v/>
      </c>
      <c r="AN422" s="530" t="str">
        <f>IF('ZASOBY N'!BD419="","",'ZASOBY N'!BD419)</f>
        <v/>
      </c>
      <c r="AO422" s="531"/>
      <c r="AP422" s="333">
        <f t="shared" si="228"/>
        <v>0</v>
      </c>
      <c r="AQ422" s="333">
        <f t="shared" si="231"/>
        <v>0</v>
      </c>
      <c r="AR422" s="333">
        <f t="shared" si="231"/>
        <v>0</v>
      </c>
      <c r="AS422" s="333">
        <f t="shared" si="229"/>
        <v>0</v>
      </c>
      <c r="AT422" s="333">
        <f t="shared" si="200"/>
        <v>0</v>
      </c>
      <c r="AU422" s="333">
        <f t="shared" si="230"/>
        <v>0</v>
      </c>
      <c r="AV422" s="532" t="str">
        <f>IF(BJ422=0,"",NN!BJ422)</f>
        <v/>
      </c>
      <c r="AW422" s="460" t="str">
        <f>IF('UPR BILANS N'!W420="","",'UPR BILANS N'!W420)</f>
        <v/>
      </c>
      <c r="AX422" s="533" t="str">
        <f t="shared" si="211"/>
        <v/>
      </c>
      <c r="AY422" s="533"/>
      <c r="AZ422" s="533"/>
      <c r="BA422" s="533"/>
      <c r="BB422" s="533"/>
      <c r="BC422" s="533"/>
      <c r="BD422" s="533"/>
      <c r="BE422" s="533"/>
      <c r="BF422" s="533"/>
      <c r="BG422" s="533"/>
      <c r="BH422" s="533"/>
      <c r="BI422" s="533"/>
      <c r="BJ422" s="414">
        <f>IFERROR(IF(AND(BL422=1,BM422=1,SUMIF($C422:$C$525,$C422,$AH422:$AH$525)=$BN422),$BN422,IF($BO422&gt;0,$BO422,IF(AND(B422=B423,C422=C423,D422=D423,J422=J423),AH422+AH423,IF(AND(COUNTIF($C$13:$C421,$C422)&gt;=1,COUNTIF($D$13:$D421,$D422)&gt;=1),0,IF(AND(SUMIF($B422:$B$525,$B422,$AH422:$AH$525)&gt;$AH422,SUMIF($C422:$C$525,$C422,$AH422:$AH$525)&gt;$AH422,SUMIF($D422:$D$525,$D422,$AH422:$AH$525)&gt;$AH422),SUMIF($C422:$C$525,$C422,$BN422:$BN$525),0))))),0)</f>
        <v>0</v>
      </c>
      <c r="BK422" s="534"/>
      <c r="BL422" s="535">
        <f>COUNTIFS('ZASOBY N'!$B419:$B$525,'ZASOBY N'!$B419,'ZASOBY N'!$C419:'ZASOBY N'!$C$525,'ZASOBY N'!$C419,'ZASOBY N'!$D419:'ZASOBY N'!$D$525,'ZASOBY N'!$D419,'ZASOBY N'!$H419:'ZASOBY N'!$H$525,'ZASOBY N'!$H419 )</f>
        <v>0</v>
      </c>
      <c r="BM422" s="536">
        <f>COUNTIFS('ZASOBY N'!$B$10:$B419,'ZASOBY N'!$B419,'ZASOBY N'!$C$10:'ZASOBY N'!$C419,'ZASOBY N'!$C419,'ZASOBY N'!$D$10:'ZASOBY N'!$D419,'ZASOBY N'!$D419,'ZASOBY N'!$H$10:'ZASOBY N'!$H419,'ZASOBY N'!$H419 )</f>
        <v>0</v>
      </c>
      <c r="BN422" s="537">
        <f t="shared" si="212"/>
        <v>0</v>
      </c>
      <c r="BO422" s="538">
        <f t="shared" si="213"/>
        <v>0</v>
      </c>
      <c r="BP422" s="533"/>
      <c r="BQ422" s="533"/>
      <c r="BR422" s="533"/>
      <c r="BS422" s="533"/>
      <c r="BT422" s="533"/>
      <c r="BU422" s="533"/>
      <c r="BV422" s="533"/>
      <c r="BW422" s="539" t="str">
        <f t="shared" si="214"/>
        <v/>
      </c>
      <c r="BX422" s="439" t="str">
        <f>IF(E422=0,"",NN!E422)</f>
        <v/>
      </c>
      <c r="BY422" s="396" t="str">
        <f>IF(A422="","",NN!A422)</f>
        <v/>
      </c>
      <c r="BZ422" s="428" t="str">
        <f>IF(OR(E422=LEGENDA!$D$30,E422=LEGENDA!$D$31,E422=LEGENDA!$D$32,E422=LEGENDA!$D$33,E422=LEGENDA!$D$34,E422=LEGENDA!$D$35,E422=LEGENDA!$D$36,E422=LEGENDA!$D$37),AV422,"")</f>
        <v/>
      </c>
      <c r="CA422" s="428" t="str">
        <f>IF(OR(E422=LEGENDA!$D$30,E422=LEGENDA!$D$31,E422=LEGENDA!$D$32,E422=LEGENDA!$D$33,E422=LEGENDA!$D$34,E422=LEGENDA!$D$35,E422=LEGENDA!$D$36,E422=LEGENDA!$D$37),AG422,"")</f>
        <v/>
      </c>
      <c r="CB422" s="397" t="str">
        <f t="shared" si="215"/>
        <v/>
      </c>
      <c r="CC422" s="397" t="str">
        <f t="shared" si="216"/>
        <v/>
      </c>
      <c r="CD422" s="397" t="str">
        <f t="shared" si="217"/>
        <v/>
      </c>
      <c r="CE422" s="397" t="str">
        <f t="shared" si="218"/>
        <v/>
      </c>
      <c r="CF422" s="397" t="str">
        <f t="shared" si="219"/>
        <v/>
      </c>
      <c r="CG422" s="397" t="str">
        <f t="shared" si="220"/>
        <v/>
      </c>
      <c r="CH422" s="397" t="str">
        <f>IF(OR(E422=LEGENDA!$D$28,E422=LEGENDA!$D$29,E422=LEGENDA!$D$30,E422=LEGENDA!$D$31,E422=LEGENDA!$D$32,E422=LEGENDA!$D$33,E422=LEGENDA!$D$34,E422=LEGENDA!$D$35,E422=LEGENDA!$D$36,E422=LEGENDA!$D$39),1,"")</f>
        <v/>
      </c>
      <c r="CI422" s="397" t="str">
        <f t="shared" si="221"/>
        <v/>
      </c>
      <c r="CJ422" s="397" t="str">
        <f t="shared" si="222"/>
        <v/>
      </c>
    </row>
    <row r="423" spans="1:88" s="50" customFormat="1" ht="16.2" customHeight="1" thickBot="1" x14ac:dyDescent="0.3">
      <c r="A423" s="514" t="str">
        <f>IF('ZASOBY N'!A420="","",'ZASOBY N'!A420)</f>
        <v/>
      </c>
      <c r="B423" s="515" t="str">
        <f>IF('ZASOBY N'!B420="","",'ZASOBY N'!B420)</f>
        <v/>
      </c>
      <c r="C423" s="515" t="str">
        <f>IF('ZASOBY N'!C420="","",'ZASOBY N'!C420)</f>
        <v/>
      </c>
      <c r="D423" s="516" t="str">
        <f>IF('ZASOBY N'!D420="","",'ZASOBY N'!D420)</f>
        <v/>
      </c>
      <c r="E423" s="404"/>
      <c r="F423" s="517"/>
      <c r="G423" s="518"/>
      <c r="H423" s="301"/>
      <c r="I423" s="301"/>
      <c r="J423" s="147" t="str">
        <f>IF('ZASOBY N'!$F420="","",'ZASOBY N'!$F420)</f>
        <v/>
      </c>
      <c r="K423" s="519"/>
      <c r="L423" s="520" t="str">
        <f t="shared" si="201"/>
        <v/>
      </c>
      <c r="M423" s="521"/>
      <c r="N423" s="521"/>
      <c r="O423" s="140" t="str">
        <f>IF(L423="","",IF(OR(E423=LEGENDA!$D$28,E423=LEGENDA!$D$29,E423=LEGENDA!$D$31,E423=LEGENDA!$D$38),0.15,0))</f>
        <v/>
      </c>
      <c r="P423" s="140" t="str">
        <f>IF(L423="","",IF(AND(E423=LEGENDA!$D$39,H423=""),"BRAK kol.7",IF(AND(F423=LEGENDA!$A$105,H423=""),"BRAK kol.7",IF(AND(F423=LEGENDA!$A$106,H423=""),"BRAK kol.7",IF(AND(F423=LEGENDA!$A$107,H423=""),"BRAK kol.7",IF(AND(F423=LEGENDA!$A$108,H423=""),"BRAK kol.7",IF(AND(F423=LEGENDA!$A$109,H423=""),"BRAK kol.7",L423*O423)))))))</f>
        <v/>
      </c>
      <c r="Q423" s="141" t="str">
        <f t="shared" si="223"/>
        <v/>
      </c>
      <c r="R423" s="142" t="str">
        <f t="shared" si="202"/>
        <v/>
      </c>
      <c r="S423" s="522" t="str">
        <f t="shared" si="203"/>
        <v/>
      </c>
      <c r="T423" s="431" t="str">
        <f t="shared" si="224"/>
        <v/>
      </c>
      <c r="U423" s="523"/>
      <c r="V423" s="431" t="str">
        <f t="shared" si="204"/>
        <v/>
      </c>
      <c r="W423" s="524"/>
      <c r="X423" s="302" t="str">
        <f>IF(U423="","",IF(AND(V423="",W423=""),"",IF(AND(E423=LEGENDA!$D$39,H423=""),"BRAK kol.7",IF(AND(F423=LEGENDA!$A$105,H423="",E423=LEGENDA!$D$35),V423*W423,IF(AND(F423=LEGENDA!$A$105,H423="",E423=LEGENDA!$D$36),V423*W423,IF(AND(F423=LEGENDA!$A$105,H423=""),"BRAK kol.7",IF(AND(F423=LEGENDA!$A$106,H423=""),"BRAK kol.7",IF(AND(F423=LEGENDA!$A$107,H423=""),"BRAK kol.7",IF(AND(F423=LEGENDA!$A$108,H423=""),"BRAK kol.7",IF(AND(F423=LEGENDA!$A$109,H423=""),"BRAK kol.7",IF(AND(U423&gt;0,W423=""),"Brakkol21",IF(OR(T423="Błąd kol. 7",T423="Błąd kol.8"),T423,IF(AND(H423="",I423=""),"BRAKkol7-8",V423*W423)))))))))))))</f>
        <v/>
      </c>
      <c r="Y423" s="523"/>
      <c r="Z423" s="431" t="str">
        <f t="shared" si="205"/>
        <v/>
      </c>
      <c r="AA423" s="524"/>
      <c r="AB423" s="525" t="str">
        <f>IF(OR(Y423="",Z423="",AA423=""),"",IF(AND(E423=LEGENDA!$D$39,H423=""),"BRAK kol.7",IF(AND(F423=LEGENDA!$A$105,H423=""),"BRAK kol.7",IF(AND(F423=LEGENDA!$A$106,H423=""),"BRAK kol.7",IF(AND(F423=LEGENDA!$A$107,H423=""),"BRAK kol.7",IF(AND(F423=LEGENDA!$A$108,H423=""),"BRAK kol.7",IF(AND(F423=LEGENDA!$A$109,H423=""),"BRAK kol.7",Z423*AA423)))))))</f>
        <v/>
      </c>
      <c r="AC423" s="302" t="str">
        <f t="shared" si="225"/>
        <v/>
      </c>
      <c r="AD423" s="143" t="str">
        <f>IFERROR(IF(OR(J423="",AC423=""),"",IF(AND(E423=LEGENDA!$D$39,H423="",I423=""),"BRAK kol.7",AC423*$J423)),"BRAK kol.7")</f>
        <v/>
      </c>
      <c r="AE423" s="527" t="str">
        <f t="shared" si="206"/>
        <v/>
      </c>
      <c r="AF423" s="526" t="str">
        <f t="shared" si="207"/>
        <v/>
      </c>
      <c r="AG423" s="526" t="str">
        <f t="shared" si="208"/>
        <v/>
      </c>
      <c r="AH423" s="526" t="str">
        <f t="shared" si="226"/>
        <v/>
      </c>
      <c r="AI423" s="528"/>
      <c r="AJ423" s="529"/>
      <c r="AK423" s="286" t="str">
        <f t="shared" si="227"/>
        <v/>
      </c>
      <c r="AL423" s="287" t="str">
        <f t="shared" si="209"/>
        <v/>
      </c>
      <c r="AM423" s="287" t="str">
        <f t="shared" si="210"/>
        <v/>
      </c>
      <c r="AN423" s="530" t="str">
        <f>IF('ZASOBY N'!BD420="","",'ZASOBY N'!BD420)</f>
        <v/>
      </c>
      <c r="AO423" s="531"/>
      <c r="AP423" s="333">
        <f t="shared" si="228"/>
        <v>0</v>
      </c>
      <c r="AQ423" s="333">
        <f t="shared" si="231"/>
        <v>0</v>
      </c>
      <c r="AR423" s="333">
        <f t="shared" si="231"/>
        <v>0</v>
      </c>
      <c r="AS423" s="333">
        <f t="shared" si="229"/>
        <v>0</v>
      </c>
      <c r="AT423" s="333">
        <f t="shared" si="200"/>
        <v>0</v>
      </c>
      <c r="AU423" s="333">
        <f t="shared" si="230"/>
        <v>0</v>
      </c>
      <c r="AV423" s="532" t="str">
        <f>IF(BJ423=0,"",NN!BJ423)</f>
        <v/>
      </c>
      <c r="AW423" s="460" t="str">
        <f>IF('UPR BILANS N'!W421="","",'UPR BILANS N'!W421)</f>
        <v/>
      </c>
      <c r="AX423" s="533" t="str">
        <f t="shared" si="211"/>
        <v/>
      </c>
      <c r="AY423" s="533"/>
      <c r="AZ423" s="533"/>
      <c r="BA423" s="533"/>
      <c r="BB423" s="533"/>
      <c r="BC423" s="533"/>
      <c r="BD423" s="533"/>
      <c r="BE423" s="533"/>
      <c r="BF423" s="533"/>
      <c r="BG423" s="533"/>
      <c r="BH423" s="533"/>
      <c r="BI423" s="533"/>
      <c r="BJ423" s="414">
        <f>IFERROR(IF(AND(BL423=1,BM423=1,SUMIF($C423:$C$525,$C423,$AH423:$AH$525)=$BN423),$BN423,IF($BO423&gt;0,$BO423,IF(AND(B423=B424,C423=C424,D423=D424,J423=J424),AH423+AH424,IF(AND(COUNTIF($C$13:$C422,$C423)&gt;=1,COUNTIF($D$13:$D422,$D423)&gt;=1),0,IF(AND(SUMIF($B423:$B$525,$B423,$AH423:$AH$525)&gt;$AH423,SUMIF($C423:$C$525,$C423,$AH423:$AH$525)&gt;$AH423,SUMIF($D423:$D$525,$D423,$AH423:$AH$525)&gt;$AH423),SUMIF($C423:$C$525,$C423,$BN423:$BN$525),0))))),0)</f>
        <v>0</v>
      </c>
      <c r="BK423" s="534"/>
      <c r="BL423" s="535">
        <f>COUNTIFS('ZASOBY N'!$B420:$B$525,'ZASOBY N'!$B420,'ZASOBY N'!$C420:'ZASOBY N'!$C$525,'ZASOBY N'!$C420,'ZASOBY N'!$D420:'ZASOBY N'!$D$525,'ZASOBY N'!$D420,'ZASOBY N'!$H420:'ZASOBY N'!$H$525,'ZASOBY N'!$H420 )</f>
        <v>0</v>
      </c>
      <c r="BM423" s="536">
        <f>COUNTIFS('ZASOBY N'!$B$10:$B420,'ZASOBY N'!$B420,'ZASOBY N'!$C$10:'ZASOBY N'!$C420,'ZASOBY N'!$C420,'ZASOBY N'!$D$10:'ZASOBY N'!$D420,'ZASOBY N'!$D420,'ZASOBY N'!$H$10:'ZASOBY N'!$H420,'ZASOBY N'!$H420 )</f>
        <v>0</v>
      </c>
      <c r="BN423" s="537">
        <f t="shared" si="212"/>
        <v>0</v>
      </c>
      <c r="BO423" s="538">
        <f t="shared" si="213"/>
        <v>0</v>
      </c>
      <c r="BP423" s="533"/>
      <c r="BQ423" s="533"/>
      <c r="BR423" s="533"/>
      <c r="BS423" s="533"/>
      <c r="BT423" s="533"/>
      <c r="BU423" s="533"/>
      <c r="BV423" s="533"/>
      <c r="BW423" s="539" t="str">
        <f t="shared" si="214"/>
        <v/>
      </c>
      <c r="BX423" s="439" t="str">
        <f>IF(E423=0,"",NN!E423)</f>
        <v/>
      </c>
      <c r="BY423" s="396" t="str">
        <f>IF(A423="","",NN!A423)</f>
        <v/>
      </c>
      <c r="BZ423" s="428" t="str">
        <f>IF(OR(E423=LEGENDA!$D$30,E423=LEGENDA!$D$31,E423=LEGENDA!$D$32,E423=LEGENDA!$D$33,E423=LEGENDA!$D$34,E423=LEGENDA!$D$35,E423=LEGENDA!$D$36,E423=LEGENDA!$D$37),AV423,"")</f>
        <v/>
      </c>
      <c r="CA423" s="428" t="str">
        <f>IF(OR(E423=LEGENDA!$D$30,E423=LEGENDA!$D$31,E423=LEGENDA!$D$32,E423=LEGENDA!$D$33,E423=LEGENDA!$D$34,E423=LEGENDA!$D$35,E423=LEGENDA!$D$36,E423=LEGENDA!$D$37),AG423,"")</f>
        <v/>
      </c>
      <c r="CB423" s="397" t="str">
        <f t="shared" si="215"/>
        <v/>
      </c>
      <c r="CC423" s="397" t="str">
        <f t="shared" si="216"/>
        <v/>
      </c>
      <c r="CD423" s="397" t="str">
        <f t="shared" si="217"/>
        <v/>
      </c>
      <c r="CE423" s="397" t="str">
        <f t="shared" si="218"/>
        <v/>
      </c>
      <c r="CF423" s="397" t="str">
        <f t="shared" si="219"/>
        <v/>
      </c>
      <c r="CG423" s="397" t="str">
        <f t="shared" si="220"/>
        <v/>
      </c>
      <c r="CH423" s="397" t="str">
        <f>IF(OR(E423=LEGENDA!$D$28,E423=LEGENDA!$D$29,E423=LEGENDA!$D$30,E423=LEGENDA!$D$31,E423=LEGENDA!$D$32,E423=LEGENDA!$D$33,E423=LEGENDA!$D$34,E423=LEGENDA!$D$35,E423=LEGENDA!$D$36,E423=LEGENDA!$D$39),1,"")</f>
        <v/>
      </c>
      <c r="CI423" s="397" t="str">
        <f t="shared" si="221"/>
        <v/>
      </c>
      <c r="CJ423" s="397" t="str">
        <f t="shared" si="222"/>
        <v/>
      </c>
    </row>
    <row r="424" spans="1:88" s="50" customFormat="1" ht="16.2" customHeight="1" thickBot="1" x14ac:dyDescent="0.3">
      <c r="A424" s="514" t="str">
        <f>IF('ZASOBY N'!A421="","",'ZASOBY N'!A421)</f>
        <v/>
      </c>
      <c r="B424" s="515" t="str">
        <f>IF('ZASOBY N'!B421="","",'ZASOBY N'!B421)</f>
        <v/>
      </c>
      <c r="C424" s="515" t="str">
        <f>IF('ZASOBY N'!C421="","",'ZASOBY N'!C421)</f>
        <v/>
      </c>
      <c r="D424" s="516" t="str">
        <f>IF('ZASOBY N'!D421="","",'ZASOBY N'!D421)</f>
        <v/>
      </c>
      <c r="E424" s="404"/>
      <c r="F424" s="517"/>
      <c r="G424" s="518"/>
      <c r="H424" s="301"/>
      <c r="I424" s="301"/>
      <c r="J424" s="147" t="str">
        <f>IF('ZASOBY N'!$F421="","",'ZASOBY N'!$F421)</f>
        <v/>
      </c>
      <c r="K424" s="519"/>
      <c r="L424" s="520" t="str">
        <f t="shared" si="201"/>
        <v/>
      </c>
      <c r="M424" s="521"/>
      <c r="N424" s="521"/>
      <c r="O424" s="140" t="str">
        <f>IF(L424="","",IF(OR(E424=LEGENDA!$D$28,E424=LEGENDA!$D$29,E424=LEGENDA!$D$31,E424=LEGENDA!$D$38),0.15,0))</f>
        <v/>
      </c>
      <c r="P424" s="140" t="str">
        <f>IF(L424="","",IF(AND(E424=LEGENDA!$D$39,H424=""),"BRAK kol.7",IF(AND(F424=LEGENDA!$A$105,H424=""),"BRAK kol.7",IF(AND(F424=LEGENDA!$A$106,H424=""),"BRAK kol.7",IF(AND(F424=LEGENDA!$A$107,H424=""),"BRAK kol.7",IF(AND(F424=LEGENDA!$A$108,H424=""),"BRAK kol.7",IF(AND(F424=LEGENDA!$A$109,H424=""),"BRAK kol.7",L424*O424)))))))</f>
        <v/>
      </c>
      <c r="Q424" s="141" t="str">
        <f t="shared" si="223"/>
        <v/>
      </c>
      <c r="R424" s="142" t="str">
        <f t="shared" si="202"/>
        <v/>
      </c>
      <c r="S424" s="522" t="str">
        <f t="shared" si="203"/>
        <v/>
      </c>
      <c r="T424" s="431" t="str">
        <f t="shared" si="224"/>
        <v/>
      </c>
      <c r="U424" s="523"/>
      <c r="V424" s="431" t="str">
        <f t="shared" si="204"/>
        <v/>
      </c>
      <c r="W424" s="524"/>
      <c r="X424" s="302" t="str">
        <f>IF(U424="","",IF(AND(V424="",W424=""),"",IF(AND(E424=LEGENDA!$D$39,H424=""),"BRAK kol.7",IF(AND(F424=LEGENDA!$A$105,H424="",E424=LEGENDA!$D$35),V424*W424,IF(AND(F424=LEGENDA!$A$105,H424="",E424=LEGENDA!$D$36),V424*W424,IF(AND(F424=LEGENDA!$A$105,H424=""),"BRAK kol.7",IF(AND(F424=LEGENDA!$A$106,H424=""),"BRAK kol.7",IF(AND(F424=LEGENDA!$A$107,H424=""),"BRAK kol.7",IF(AND(F424=LEGENDA!$A$108,H424=""),"BRAK kol.7",IF(AND(F424=LEGENDA!$A$109,H424=""),"BRAK kol.7",IF(AND(U424&gt;0,W424=""),"Brakkol21",IF(OR(T424="Błąd kol. 7",T424="Błąd kol.8"),T424,IF(AND(H424="",I424=""),"BRAKkol7-8",V424*W424)))))))))))))</f>
        <v/>
      </c>
      <c r="Y424" s="523"/>
      <c r="Z424" s="431" t="str">
        <f t="shared" si="205"/>
        <v/>
      </c>
      <c r="AA424" s="524"/>
      <c r="AB424" s="525" t="str">
        <f>IF(OR(Y424="",Z424="",AA424=""),"",IF(AND(E424=LEGENDA!$D$39,H424=""),"BRAK kol.7",IF(AND(F424=LEGENDA!$A$105,H424=""),"BRAK kol.7",IF(AND(F424=LEGENDA!$A$106,H424=""),"BRAK kol.7",IF(AND(F424=LEGENDA!$A$107,H424=""),"BRAK kol.7",IF(AND(F424=LEGENDA!$A$108,H424=""),"BRAK kol.7",IF(AND(F424=LEGENDA!$A$109,H424=""),"BRAK kol.7",Z424*AA424)))))))</f>
        <v/>
      </c>
      <c r="AC424" s="302" t="str">
        <f t="shared" si="225"/>
        <v/>
      </c>
      <c r="AD424" s="143" t="str">
        <f>IFERROR(IF(OR(J424="",AC424=""),"",IF(AND(E424=LEGENDA!$D$39,H424="",I424=""),"BRAK kol.7",AC424*$J424)),"BRAK kol.7")</f>
        <v/>
      </c>
      <c r="AE424" s="527" t="str">
        <f t="shared" si="206"/>
        <v/>
      </c>
      <c r="AF424" s="526" t="str">
        <f t="shared" si="207"/>
        <v/>
      </c>
      <c r="AG424" s="526" t="str">
        <f t="shared" si="208"/>
        <v/>
      </c>
      <c r="AH424" s="526" t="str">
        <f t="shared" si="226"/>
        <v/>
      </c>
      <c r="AI424" s="528"/>
      <c r="AJ424" s="529"/>
      <c r="AK424" s="286" t="str">
        <f t="shared" si="227"/>
        <v/>
      </c>
      <c r="AL424" s="287" t="str">
        <f t="shared" si="209"/>
        <v/>
      </c>
      <c r="AM424" s="287" t="str">
        <f t="shared" si="210"/>
        <v/>
      </c>
      <c r="AN424" s="530" t="str">
        <f>IF('ZASOBY N'!BD421="","",'ZASOBY N'!BD421)</f>
        <v/>
      </c>
      <c r="AO424" s="531"/>
      <c r="AP424" s="333">
        <f t="shared" si="228"/>
        <v>0</v>
      </c>
      <c r="AQ424" s="333">
        <f t="shared" si="231"/>
        <v>0</v>
      </c>
      <c r="AR424" s="333">
        <f t="shared" si="231"/>
        <v>0</v>
      </c>
      <c r="AS424" s="333">
        <f t="shared" si="229"/>
        <v>0</v>
      </c>
      <c r="AT424" s="333">
        <f t="shared" si="200"/>
        <v>0</v>
      </c>
      <c r="AU424" s="333">
        <f t="shared" si="230"/>
        <v>0</v>
      </c>
      <c r="AV424" s="532" t="str">
        <f>IF(BJ424=0,"",NN!BJ424)</f>
        <v/>
      </c>
      <c r="AW424" s="460" t="str">
        <f>IF('UPR BILANS N'!W422="","",'UPR BILANS N'!W422)</f>
        <v/>
      </c>
      <c r="AX424" s="533" t="str">
        <f t="shared" si="211"/>
        <v/>
      </c>
      <c r="AY424" s="533"/>
      <c r="AZ424" s="533"/>
      <c r="BA424" s="533"/>
      <c r="BB424" s="533"/>
      <c r="BC424" s="533"/>
      <c r="BD424" s="533"/>
      <c r="BE424" s="533"/>
      <c r="BF424" s="533"/>
      <c r="BG424" s="533"/>
      <c r="BH424" s="533"/>
      <c r="BI424" s="533"/>
      <c r="BJ424" s="414">
        <f>IFERROR(IF(AND(BL424=1,BM424=1,SUMIF($C424:$C$525,$C424,$AH424:$AH$525)=$BN424),$BN424,IF($BO424&gt;0,$BO424,IF(AND(B424=B425,C424=C425,D424=D425,J424=J425),AH424+AH425,IF(AND(COUNTIF($C$13:$C423,$C424)&gt;=1,COUNTIF($D$13:$D423,$D424)&gt;=1),0,IF(AND(SUMIF($B424:$B$525,$B424,$AH424:$AH$525)&gt;$AH424,SUMIF($C424:$C$525,$C424,$AH424:$AH$525)&gt;$AH424,SUMIF($D424:$D$525,$D424,$AH424:$AH$525)&gt;$AH424),SUMIF($C424:$C$525,$C424,$BN424:$BN$525),0))))),0)</f>
        <v>0</v>
      </c>
      <c r="BK424" s="534"/>
      <c r="BL424" s="535">
        <f>COUNTIFS('ZASOBY N'!$B421:$B$525,'ZASOBY N'!$B421,'ZASOBY N'!$C421:'ZASOBY N'!$C$525,'ZASOBY N'!$C421,'ZASOBY N'!$D421:'ZASOBY N'!$D$525,'ZASOBY N'!$D421,'ZASOBY N'!$H421:'ZASOBY N'!$H$525,'ZASOBY N'!$H421 )</f>
        <v>0</v>
      </c>
      <c r="BM424" s="536">
        <f>COUNTIFS('ZASOBY N'!$B$10:$B421,'ZASOBY N'!$B421,'ZASOBY N'!$C$10:'ZASOBY N'!$C421,'ZASOBY N'!$C421,'ZASOBY N'!$D$10:'ZASOBY N'!$D421,'ZASOBY N'!$D421,'ZASOBY N'!$H$10:'ZASOBY N'!$H421,'ZASOBY N'!$H421 )</f>
        <v>0</v>
      </c>
      <c r="BN424" s="537">
        <f t="shared" si="212"/>
        <v>0</v>
      </c>
      <c r="BO424" s="538">
        <f t="shared" si="213"/>
        <v>0</v>
      </c>
      <c r="BP424" s="533"/>
      <c r="BQ424" s="533"/>
      <c r="BR424" s="533"/>
      <c r="BS424" s="533"/>
      <c r="BT424" s="533"/>
      <c r="BU424" s="533"/>
      <c r="BV424" s="533"/>
      <c r="BW424" s="539" t="str">
        <f t="shared" si="214"/>
        <v/>
      </c>
      <c r="BX424" s="439" t="str">
        <f>IF(E424=0,"",NN!E424)</f>
        <v/>
      </c>
      <c r="BY424" s="396" t="str">
        <f>IF(A424="","",NN!A424)</f>
        <v/>
      </c>
      <c r="BZ424" s="428" t="str">
        <f>IF(OR(E424=LEGENDA!$D$30,E424=LEGENDA!$D$31,E424=LEGENDA!$D$32,E424=LEGENDA!$D$33,E424=LEGENDA!$D$34,E424=LEGENDA!$D$35,E424=LEGENDA!$D$36,E424=LEGENDA!$D$37),AV424,"")</f>
        <v/>
      </c>
      <c r="CA424" s="428" t="str">
        <f>IF(OR(E424=LEGENDA!$D$30,E424=LEGENDA!$D$31,E424=LEGENDA!$D$32,E424=LEGENDA!$D$33,E424=LEGENDA!$D$34,E424=LEGENDA!$D$35,E424=LEGENDA!$D$36,E424=LEGENDA!$D$37),AG424,"")</f>
        <v/>
      </c>
      <c r="CB424" s="397" t="str">
        <f t="shared" si="215"/>
        <v/>
      </c>
      <c r="CC424" s="397" t="str">
        <f t="shared" si="216"/>
        <v/>
      </c>
      <c r="CD424" s="397" t="str">
        <f t="shared" si="217"/>
        <v/>
      </c>
      <c r="CE424" s="397" t="str">
        <f t="shared" si="218"/>
        <v/>
      </c>
      <c r="CF424" s="397" t="str">
        <f t="shared" si="219"/>
        <v/>
      </c>
      <c r="CG424" s="397" t="str">
        <f t="shared" si="220"/>
        <v/>
      </c>
      <c r="CH424" s="397" t="str">
        <f>IF(OR(E424=LEGENDA!$D$28,E424=LEGENDA!$D$29,E424=LEGENDA!$D$30,E424=LEGENDA!$D$31,E424=LEGENDA!$D$32,E424=LEGENDA!$D$33,E424=LEGENDA!$D$34,E424=LEGENDA!$D$35,E424=LEGENDA!$D$36,E424=LEGENDA!$D$39),1,"")</f>
        <v/>
      </c>
      <c r="CI424" s="397" t="str">
        <f t="shared" si="221"/>
        <v/>
      </c>
      <c r="CJ424" s="397" t="str">
        <f t="shared" si="222"/>
        <v/>
      </c>
    </row>
    <row r="425" spans="1:88" s="50" customFormat="1" ht="16.2" customHeight="1" thickBot="1" x14ac:dyDescent="0.3">
      <c r="A425" s="514" t="str">
        <f>IF('ZASOBY N'!A422="","",'ZASOBY N'!A422)</f>
        <v/>
      </c>
      <c r="B425" s="515" t="str">
        <f>IF('ZASOBY N'!B422="","",'ZASOBY N'!B422)</f>
        <v/>
      </c>
      <c r="C425" s="515" t="str">
        <f>IF('ZASOBY N'!C422="","",'ZASOBY N'!C422)</f>
        <v/>
      </c>
      <c r="D425" s="516" t="str">
        <f>IF('ZASOBY N'!D422="","",'ZASOBY N'!D422)</f>
        <v/>
      </c>
      <c r="E425" s="404"/>
      <c r="F425" s="517"/>
      <c r="G425" s="518"/>
      <c r="H425" s="301"/>
      <c r="I425" s="301"/>
      <c r="J425" s="147" t="str">
        <f>IF('ZASOBY N'!$F422="","",'ZASOBY N'!$F422)</f>
        <v/>
      </c>
      <c r="K425" s="519"/>
      <c r="L425" s="520" t="str">
        <f t="shared" si="201"/>
        <v/>
      </c>
      <c r="M425" s="521"/>
      <c r="N425" s="521"/>
      <c r="O425" s="140" t="str">
        <f>IF(L425="","",IF(OR(E425=LEGENDA!$D$28,E425=LEGENDA!$D$29,E425=LEGENDA!$D$31,E425=LEGENDA!$D$38),0.15,0))</f>
        <v/>
      </c>
      <c r="P425" s="140" t="str">
        <f>IF(L425="","",IF(AND(E425=LEGENDA!$D$39,H425=""),"BRAK kol.7",IF(AND(F425=LEGENDA!$A$105,H425=""),"BRAK kol.7",IF(AND(F425=LEGENDA!$A$106,H425=""),"BRAK kol.7",IF(AND(F425=LEGENDA!$A$107,H425=""),"BRAK kol.7",IF(AND(F425=LEGENDA!$A$108,H425=""),"BRAK kol.7",IF(AND(F425=LEGENDA!$A$109,H425=""),"BRAK kol.7",L425*O425)))))))</f>
        <v/>
      </c>
      <c r="Q425" s="141" t="str">
        <f t="shared" si="223"/>
        <v/>
      </c>
      <c r="R425" s="142" t="str">
        <f t="shared" si="202"/>
        <v/>
      </c>
      <c r="S425" s="522" t="str">
        <f t="shared" si="203"/>
        <v/>
      </c>
      <c r="T425" s="431" t="str">
        <f t="shared" si="224"/>
        <v/>
      </c>
      <c r="U425" s="523"/>
      <c r="V425" s="431" t="str">
        <f t="shared" si="204"/>
        <v/>
      </c>
      <c r="W425" s="524"/>
      <c r="X425" s="302" t="str">
        <f>IF(U425="","",IF(AND(V425="",W425=""),"",IF(AND(E425=LEGENDA!$D$39,H425=""),"BRAK kol.7",IF(AND(F425=LEGENDA!$A$105,H425="",E425=LEGENDA!$D$35),V425*W425,IF(AND(F425=LEGENDA!$A$105,H425="",E425=LEGENDA!$D$36),V425*W425,IF(AND(F425=LEGENDA!$A$105,H425=""),"BRAK kol.7",IF(AND(F425=LEGENDA!$A$106,H425=""),"BRAK kol.7",IF(AND(F425=LEGENDA!$A$107,H425=""),"BRAK kol.7",IF(AND(F425=LEGENDA!$A$108,H425=""),"BRAK kol.7",IF(AND(F425=LEGENDA!$A$109,H425=""),"BRAK kol.7",IF(AND(U425&gt;0,W425=""),"Brakkol21",IF(OR(T425="Błąd kol. 7",T425="Błąd kol.8"),T425,IF(AND(H425="",I425=""),"BRAKkol7-8",V425*W425)))))))))))))</f>
        <v/>
      </c>
      <c r="Y425" s="523"/>
      <c r="Z425" s="431" t="str">
        <f t="shared" si="205"/>
        <v/>
      </c>
      <c r="AA425" s="524"/>
      <c r="AB425" s="525" t="str">
        <f>IF(OR(Y425="",Z425="",AA425=""),"",IF(AND(E425=LEGENDA!$D$39,H425=""),"BRAK kol.7",IF(AND(F425=LEGENDA!$A$105,H425=""),"BRAK kol.7",IF(AND(F425=LEGENDA!$A$106,H425=""),"BRAK kol.7",IF(AND(F425=LEGENDA!$A$107,H425=""),"BRAK kol.7",IF(AND(F425=LEGENDA!$A$108,H425=""),"BRAK kol.7",IF(AND(F425=LEGENDA!$A$109,H425=""),"BRAK kol.7",Z425*AA425)))))))</f>
        <v/>
      </c>
      <c r="AC425" s="302" t="str">
        <f t="shared" si="225"/>
        <v/>
      </c>
      <c r="AD425" s="143" t="str">
        <f>IFERROR(IF(OR(J425="",AC425=""),"",IF(AND(E425=LEGENDA!$D$39,H425="",I425=""),"BRAK kol.7",AC425*$J425)),"BRAK kol.7")</f>
        <v/>
      </c>
      <c r="AE425" s="527" t="str">
        <f t="shared" si="206"/>
        <v/>
      </c>
      <c r="AF425" s="526" t="str">
        <f t="shared" si="207"/>
        <v/>
      </c>
      <c r="AG425" s="526" t="str">
        <f t="shared" si="208"/>
        <v/>
      </c>
      <c r="AH425" s="526" t="str">
        <f t="shared" si="226"/>
        <v/>
      </c>
      <c r="AI425" s="528"/>
      <c r="AJ425" s="529"/>
      <c r="AK425" s="286" t="str">
        <f t="shared" si="227"/>
        <v/>
      </c>
      <c r="AL425" s="287" t="str">
        <f t="shared" si="209"/>
        <v/>
      </c>
      <c r="AM425" s="287" t="str">
        <f t="shared" si="210"/>
        <v/>
      </c>
      <c r="AN425" s="530" t="str">
        <f>IF('ZASOBY N'!BD422="","",'ZASOBY N'!BD422)</f>
        <v/>
      </c>
      <c r="AO425" s="531"/>
      <c r="AP425" s="333">
        <f t="shared" si="228"/>
        <v>0</v>
      </c>
      <c r="AQ425" s="333">
        <f t="shared" si="231"/>
        <v>0</v>
      </c>
      <c r="AR425" s="333">
        <f t="shared" si="231"/>
        <v>0</v>
      </c>
      <c r="AS425" s="333">
        <f t="shared" si="229"/>
        <v>0</v>
      </c>
      <c r="AT425" s="333">
        <f t="shared" si="200"/>
        <v>0</v>
      </c>
      <c r="AU425" s="333">
        <f t="shared" si="230"/>
        <v>0</v>
      </c>
      <c r="AV425" s="532" t="str">
        <f>IF(BJ425=0,"",NN!BJ425)</f>
        <v/>
      </c>
      <c r="AW425" s="460" t="str">
        <f>IF('UPR BILANS N'!W423="","",'UPR BILANS N'!W423)</f>
        <v/>
      </c>
      <c r="AX425" s="533" t="str">
        <f t="shared" si="211"/>
        <v/>
      </c>
      <c r="AY425" s="533"/>
      <c r="AZ425" s="533"/>
      <c r="BA425" s="533"/>
      <c r="BB425" s="533"/>
      <c r="BC425" s="533"/>
      <c r="BD425" s="533"/>
      <c r="BE425" s="533"/>
      <c r="BF425" s="533"/>
      <c r="BG425" s="533"/>
      <c r="BH425" s="533"/>
      <c r="BI425" s="533"/>
      <c r="BJ425" s="414">
        <f>IFERROR(IF(AND(BL425=1,BM425=1,SUMIF($C425:$C$525,$C425,$AH425:$AH$525)=$BN425),$BN425,IF($BO425&gt;0,$BO425,IF(AND(B425=B426,C425=C426,D425=D426,J425=J426),AH425+AH426,IF(AND(COUNTIF($C$13:$C424,$C425)&gt;=1,COUNTIF($D$13:$D424,$D425)&gt;=1),0,IF(AND(SUMIF($B425:$B$525,$B425,$AH425:$AH$525)&gt;$AH425,SUMIF($C425:$C$525,$C425,$AH425:$AH$525)&gt;$AH425,SUMIF($D425:$D$525,$D425,$AH425:$AH$525)&gt;$AH425),SUMIF($C425:$C$525,$C425,$BN425:$BN$525),0))))),0)</f>
        <v>0</v>
      </c>
      <c r="BK425" s="534"/>
      <c r="BL425" s="535">
        <f>COUNTIFS('ZASOBY N'!$B422:$B$525,'ZASOBY N'!$B422,'ZASOBY N'!$C422:'ZASOBY N'!$C$525,'ZASOBY N'!$C422,'ZASOBY N'!$D422:'ZASOBY N'!$D$525,'ZASOBY N'!$D422,'ZASOBY N'!$H422:'ZASOBY N'!$H$525,'ZASOBY N'!$H422 )</f>
        <v>0</v>
      </c>
      <c r="BM425" s="536">
        <f>COUNTIFS('ZASOBY N'!$B$10:$B422,'ZASOBY N'!$B422,'ZASOBY N'!$C$10:'ZASOBY N'!$C422,'ZASOBY N'!$C422,'ZASOBY N'!$D$10:'ZASOBY N'!$D422,'ZASOBY N'!$D422,'ZASOBY N'!$H$10:'ZASOBY N'!$H422,'ZASOBY N'!$H422 )</f>
        <v>0</v>
      </c>
      <c r="BN425" s="537">
        <f t="shared" si="212"/>
        <v>0</v>
      </c>
      <c r="BO425" s="538">
        <f t="shared" si="213"/>
        <v>0</v>
      </c>
      <c r="BP425" s="533"/>
      <c r="BQ425" s="533"/>
      <c r="BR425" s="533"/>
      <c r="BS425" s="533"/>
      <c r="BT425" s="533"/>
      <c r="BU425" s="533"/>
      <c r="BV425" s="533"/>
      <c r="BW425" s="539" t="str">
        <f t="shared" si="214"/>
        <v/>
      </c>
      <c r="BX425" s="439" t="str">
        <f>IF(E425=0,"",NN!E425)</f>
        <v/>
      </c>
      <c r="BY425" s="396" t="str">
        <f>IF(A425="","",NN!A425)</f>
        <v/>
      </c>
      <c r="BZ425" s="428" t="str">
        <f>IF(OR(E425=LEGENDA!$D$30,E425=LEGENDA!$D$31,E425=LEGENDA!$D$32,E425=LEGENDA!$D$33,E425=LEGENDA!$D$34,E425=LEGENDA!$D$35,E425=LEGENDA!$D$36,E425=LEGENDA!$D$37),AV425,"")</f>
        <v/>
      </c>
      <c r="CA425" s="428" t="str">
        <f>IF(OR(E425=LEGENDA!$D$30,E425=LEGENDA!$D$31,E425=LEGENDA!$D$32,E425=LEGENDA!$D$33,E425=LEGENDA!$D$34,E425=LEGENDA!$D$35,E425=LEGENDA!$D$36,E425=LEGENDA!$D$37),AG425,"")</f>
        <v/>
      </c>
      <c r="CB425" s="397" t="str">
        <f t="shared" si="215"/>
        <v/>
      </c>
      <c r="CC425" s="397" t="str">
        <f t="shared" si="216"/>
        <v/>
      </c>
      <c r="CD425" s="397" t="str">
        <f t="shared" si="217"/>
        <v/>
      </c>
      <c r="CE425" s="397" t="str">
        <f t="shared" si="218"/>
        <v/>
      </c>
      <c r="CF425" s="397" t="str">
        <f t="shared" si="219"/>
        <v/>
      </c>
      <c r="CG425" s="397" t="str">
        <f t="shared" si="220"/>
        <v/>
      </c>
      <c r="CH425" s="397" t="str">
        <f>IF(OR(E425=LEGENDA!$D$28,E425=LEGENDA!$D$29,E425=LEGENDA!$D$30,E425=LEGENDA!$D$31,E425=LEGENDA!$D$32,E425=LEGENDA!$D$33,E425=LEGENDA!$D$34,E425=LEGENDA!$D$35,E425=LEGENDA!$D$36,E425=LEGENDA!$D$39),1,"")</f>
        <v/>
      </c>
      <c r="CI425" s="397" t="str">
        <f t="shared" si="221"/>
        <v/>
      </c>
      <c r="CJ425" s="397" t="str">
        <f t="shared" si="222"/>
        <v/>
      </c>
    </row>
    <row r="426" spans="1:88" s="50" customFormat="1" ht="16.2" customHeight="1" thickBot="1" x14ac:dyDescent="0.3">
      <c r="A426" s="514" t="str">
        <f>IF('ZASOBY N'!A423="","",'ZASOBY N'!A423)</f>
        <v/>
      </c>
      <c r="B426" s="515" t="str">
        <f>IF('ZASOBY N'!B423="","",'ZASOBY N'!B423)</f>
        <v/>
      </c>
      <c r="C426" s="515" t="str">
        <f>IF('ZASOBY N'!C423="","",'ZASOBY N'!C423)</f>
        <v/>
      </c>
      <c r="D426" s="516" t="str">
        <f>IF('ZASOBY N'!D423="","",'ZASOBY N'!D423)</f>
        <v/>
      </c>
      <c r="E426" s="404"/>
      <c r="F426" s="517"/>
      <c r="G426" s="518"/>
      <c r="H426" s="301"/>
      <c r="I426" s="301"/>
      <c r="J426" s="147" t="str">
        <f>IF('ZASOBY N'!$F423="","",'ZASOBY N'!$F423)</f>
        <v/>
      </c>
      <c r="K426" s="519"/>
      <c r="L426" s="520" t="str">
        <f t="shared" si="201"/>
        <v/>
      </c>
      <c r="M426" s="521"/>
      <c r="N426" s="521"/>
      <c r="O426" s="140" t="str">
        <f>IF(L426="","",IF(OR(E426=LEGENDA!$D$28,E426=LEGENDA!$D$29,E426=LEGENDA!$D$31,E426=LEGENDA!$D$38),0.15,0))</f>
        <v/>
      </c>
      <c r="P426" s="140" t="str">
        <f>IF(L426="","",IF(AND(E426=LEGENDA!$D$39,H426=""),"BRAK kol.7",IF(AND(F426=LEGENDA!$A$105,H426=""),"BRAK kol.7",IF(AND(F426=LEGENDA!$A$106,H426=""),"BRAK kol.7",IF(AND(F426=LEGENDA!$A$107,H426=""),"BRAK kol.7",IF(AND(F426=LEGENDA!$A$108,H426=""),"BRAK kol.7",IF(AND(F426=LEGENDA!$A$109,H426=""),"BRAK kol.7",L426*O426)))))))</f>
        <v/>
      </c>
      <c r="Q426" s="141" t="str">
        <f t="shared" si="223"/>
        <v/>
      </c>
      <c r="R426" s="142" t="str">
        <f t="shared" si="202"/>
        <v/>
      </c>
      <c r="S426" s="522" t="str">
        <f t="shared" si="203"/>
        <v/>
      </c>
      <c r="T426" s="431" t="str">
        <f t="shared" si="224"/>
        <v/>
      </c>
      <c r="U426" s="523"/>
      <c r="V426" s="431" t="str">
        <f t="shared" si="204"/>
        <v/>
      </c>
      <c r="W426" s="524"/>
      <c r="X426" s="302" t="str">
        <f>IF(U426="","",IF(AND(V426="",W426=""),"",IF(AND(E426=LEGENDA!$D$39,H426=""),"BRAK kol.7",IF(AND(F426=LEGENDA!$A$105,H426="",E426=LEGENDA!$D$35),V426*W426,IF(AND(F426=LEGENDA!$A$105,H426="",E426=LEGENDA!$D$36),V426*W426,IF(AND(F426=LEGENDA!$A$105,H426=""),"BRAK kol.7",IF(AND(F426=LEGENDA!$A$106,H426=""),"BRAK kol.7",IF(AND(F426=LEGENDA!$A$107,H426=""),"BRAK kol.7",IF(AND(F426=LEGENDA!$A$108,H426=""),"BRAK kol.7",IF(AND(F426=LEGENDA!$A$109,H426=""),"BRAK kol.7",IF(AND(U426&gt;0,W426=""),"Brakkol21",IF(OR(T426="Błąd kol. 7",T426="Błąd kol.8"),T426,IF(AND(H426="",I426=""),"BRAKkol7-8",V426*W426)))))))))))))</f>
        <v/>
      </c>
      <c r="Y426" s="523"/>
      <c r="Z426" s="431" t="str">
        <f t="shared" si="205"/>
        <v/>
      </c>
      <c r="AA426" s="524"/>
      <c r="AB426" s="525" t="str">
        <f>IF(OR(Y426="",Z426="",AA426=""),"",IF(AND(E426=LEGENDA!$D$39,H426=""),"BRAK kol.7",IF(AND(F426=LEGENDA!$A$105,H426=""),"BRAK kol.7",IF(AND(F426=LEGENDA!$A$106,H426=""),"BRAK kol.7",IF(AND(F426=LEGENDA!$A$107,H426=""),"BRAK kol.7",IF(AND(F426=LEGENDA!$A$108,H426=""),"BRAK kol.7",IF(AND(F426=LEGENDA!$A$109,H426=""),"BRAK kol.7",Z426*AA426)))))))</f>
        <v/>
      </c>
      <c r="AC426" s="302" t="str">
        <f t="shared" si="225"/>
        <v/>
      </c>
      <c r="AD426" s="143" t="str">
        <f>IFERROR(IF(OR(J426="",AC426=""),"",IF(AND(E426=LEGENDA!$D$39,H426="",I426=""),"BRAK kol.7",AC426*$J426)),"BRAK kol.7")</f>
        <v/>
      </c>
      <c r="AE426" s="527" t="str">
        <f t="shared" si="206"/>
        <v/>
      </c>
      <c r="AF426" s="526" t="str">
        <f t="shared" si="207"/>
        <v/>
      </c>
      <c r="AG426" s="526" t="str">
        <f t="shared" si="208"/>
        <v/>
      </c>
      <c r="AH426" s="526" t="str">
        <f t="shared" si="226"/>
        <v/>
      </c>
      <c r="AI426" s="528"/>
      <c r="AJ426" s="529"/>
      <c r="AK426" s="286" t="str">
        <f t="shared" si="227"/>
        <v/>
      </c>
      <c r="AL426" s="287" t="str">
        <f t="shared" si="209"/>
        <v/>
      </c>
      <c r="AM426" s="287" t="str">
        <f t="shared" si="210"/>
        <v/>
      </c>
      <c r="AN426" s="530" t="str">
        <f>IF('ZASOBY N'!BD423="","",'ZASOBY N'!BD423)</f>
        <v/>
      </c>
      <c r="AO426" s="531"/>
      <c r="AP426" s="333">
        <f t="shared" si="228"/>
        <v>0</v>
      </c>
      <c r="AQ426" s="333">
        <f t="shared" si="231"/>
        <v>0</v>
      </c>
      <c r="AR426" s="333">
        <f t="shared" si="231"/>
        <v>0</v>
      </c>
      <c r="AS426" s="333">
        <f t="shared" si="229"/>
        <v>0</v>
      </c>
      <c r="AT426" s="333">
        <f t="shared" si="200"/>
        <v>0</v>
      </c>
      <c r="AU426" s="333">
        <f t="shared" si="230"/>
        <v>0</v>
      </c>
      <c r="AV426" s="532" t="str">
        <f>IF(BJ426=0,"",NN!BJ426)</f>
        <v/>
      </c>
      <c r="AW426" s="460" t="str">
        <f>IF('UPR BILANS N'!W424="","",'UPR BILANS N'!W424)</f>
        <v/>
      </c>
      <c r="AX426" s="533" t="str">
        <f t="shared" si="211"/>
        <v/>
      </c>
      <c r="AY426" s="533"/>
      <c r="AZ426" s="533"/>
      <c r="BA426" s="533"/>
      <c r="BB426" s="533"/>
      <c r="BC426" s="533"/>
      <c r="BD426" s="533"/>
      <c r="BE426" s="533"/>
      <c r="BF426" s="533"/>
      <c r="BG426" s="533"/>
      <c r="BH426" s="533"/>
      <c r="BI426" s="533"/>
      <c r="BJ426" s="414">
        <f>IFERROR(IF(AND(BL426=1,BM426=1,SUMIF($C426:$C$525,$C426,$AH426:$AH$525)=$BN426),$BN426,IF($BO426&gt;0,$BO426,IF(AND(B426=B427,C426=C427,D426=D427,J426=J427),AH426+AH427,IF(AND(COUNTIF($C$13:$C425,$C426)&gt;=1,COUNTIF($D$13:$D425,$D426)&gt;=1),0,IF(AND(SUMIF($B426:$B$525,$B426,$AH426:$AH$525)&gt;$AH426,SUMIF($C426:$C$525,$C426,$AH426:$AH$525)&gt;$AH426,SUMIF($D426:$D$525,$D426,$AH426:$AH$525)&gt;$AH426),SUMIF($C426:$C$525,$C426,$BN426:$BN$525),0))))),0)</f>
        <v>0</v>
      </c>
      <c r="BK426" s="534"/>
      <c r="BL426" s="535">
        <f>COUNTIFS('ZASOBY N'!$B423:$B$525,'ZASOBY N'!$B423,'ZASOBY N'!$C423:'ZASOBY N'!$C$525,'ZASOBY N'!$C423,'ZASOBY N'!$D423:'ZASOBY N'!$D$525,'ZASOBY N'!$D423,'ZASOBY N'!$H423:'ZASOBY N'!$H$525,'ZASOBY N'!$H423 )</f>
        <v>0</v>
      </c>
      <c r="BM426" s="536">
        <f>COUNTIFS('ZASOBY N'!$B$10:$B423,'ZASOBY N'!$B423,'ZASOBY N'!$C$10:'ZASOBY N'!$C423,'ZASOBY N'!$C423,'ZASOBY N'!$D$10:'ZASOBY N'!$D423,'ZASOBY N'!$D423,'ZASOBY N'!$H$10:'ZASOBY N'!$H423,'ZASOBY N'!$H423 )</f>
        <v>0</v>
      </c>
      <c r="BN426" s="537">
        <f t="shared" si="212"/>
        <v>0</v>
      </c>
      <c r="BO426" s="538">
        <f t="shared" si="213"/>
        <v>0</v>
      </c>
      <c r="BP426" s="533"/>
      <c r="BQ426" s="533"/>
      <c r="BR426" s="533"/>
      <c r="BS426" s="533"/>
      <c r="BT426" s="533"/>
      <c r="BU426" s="533"/>
      <c r="BV426" s="533"/>
      <c r="BW426" s="539" t="str">
        <f t="shared" si="214"/>
        <v/>
      </c>
      <c r="BX426" s="439" t="str">
        <f>IF(E426=0,"",NN!E426)</f>
        <v/>
      </c>
      <c r="BY426" s="396" t="str">
        <f>IF(A426="","",NN!A426)</f>
        <v/>
      </c>
      <c r="BZ426" s="428" t="str">
        <f>IF(OR(E426=LEGENDA!$D$30,E426=LEGENDA!$D$31,E426=LEGENDA!$D$32,E426=LEGENDA!$D$33,E426=LEGENDA!$D$34,E426=LEGENDA!$D$35,E426=LEGENDA!$D$36,E426=LEGENDA!$D$37),AV426,"")</f>
        <v/>
      </c>
      <c r="CA426" s="428" t="str">
        <f>IF(OR(E426=LEGENDA!$D$30,E426=LEGENDA!$D$31,E426=LEGENDA!$D$32,E426=LEGENDA!$D$33,E426=LEGENDA!$D$34,E426=LEGENDA!$D$35,E426=LEGENDA!$D$36,E426=LEGENDA!$D$37),AG426,"")</f>
        <v/>
      </c>
      <c r="CB426" s="397" t="str">
        <f t="shared" si="215"/>
        <v/>
      </c>
      <c r="CC426" s="397" t="str">
        <f t="shared" si="216"/>
        <v/>
      </c>
      <c r="CD426" s="397" t="str">
        <f t="shared" si="217"/>
        <v/>
      </c>
      <c r="CE426" s="397" t="str">
        <f t="shared" si="218"/>
        <v/>
      </c>
      <c r="CF426" s="397" t="str">
        <f t="shared" si="219"/>
        <v/>
      </c>
      <c r="CG426" s="397" t="str">
        <f t="shared" si="220"/>
        <v/>
      </c>
      <c r="CH426" s="397" t="str">
        <f>IF(OR(E426=LEGENDA!$D$28,E426=LEGENDA!$D$29,E426=LEGENDA!$D$30,E426=LEGENDA!$D$31,E426=LEGENDA!$D$32,E426=LEGENDA!$D$33,E426=LEGENDA!$D$34,E426=LEGENDA!$D$35,E426=LEGENDA!$D$36,E426=LEGENDA!$D$39),1,"")</f>
        <v/>
      </c>
      <c r="CI426" s="397" t="str">
        <f t="shared" si="221"/>
        <v/>
      </c>
      <c r="CJ426" s="397" t="str">
        <f t="shared" si="222"/>
        <v/>
      </c>
    </row>
    <row r="427" spans="1:88" s="50" customFormat="1" ht="16.2" customHeight="1" thickBot="1" x14ac:dyDescent="0.3">
      <c r="A427" s="514" t="str">
        <f>IF('ZASOBY N'!A424="","",'ZASOBY N'!A424)</f>
        <v/>
      </c>
      <c r="B427" s="515" t="str">
        <f>IF('ZASOBY N'!B424="","",'ZASOBY N'!B424)</f>
        <v/>
      </c>
      <c r="C427" s="515" t="str">
        <f>IF('ZASOBY N'!C424="","",'ZASOBY N'!C424)</f>
        <v/>
      </c>
      <c r="D427" s="516" t="str">
        <f>IF('ZASOBY N'!D424="","",'ZASOBY N'!D424)</f>
        <v/>
      </c>
      <c r="E427" s="404"/>
      <c r="F427" s="517"/>
      <c r="G427" s="518"/>
      <c r="H427" s="301"/>
      <c r="I427" s="301"/>
      <c r="J427" s="147" t="str">
        <f>IF('ZASOBY N'!$F424="","",'ZASOBY N'!$F424)</f>
        <v/>
      </c>
      <c r="K427" s="519"/>
      <c r="L427" s="520" t="str">
        <f t="shared" si="201"/>
        <v/>
      </c>
      <c r="M427" s="521"/>
      <c r="N427" s="521"/>
      <c r="O427" s="140" t="str">
        <f>IF(L427="","",IF(OR(E427=LEGENDA!$D$28,E427=LEGENDA!$D$29,E427=LEGENDA!$D$31,E427=LEGENDA!$D$38),0.15,0))</f>
        <v/>
      </c>
      <c r="P427" s="140" t="str">
        <f>IF(L427="","",IF(AND(E427=LEGENDA!$D$39,H427=""),"BRAK kol.7",IF(AND(F427=LEGENDA!$A$105,H427=""),"BRAK kol.7",IF(AND(F427=LEGENDA!$A$106,H427=""),"BRAK kol.7",IF(AND(F427=LEGENDA!$A$107,H427=""),"BRAK kol.7",IF(AND(F427=LEGENDA!$A$108,H427=""),"BRAK kol.7",IF(AND(F427=LEGENDA!$A$109,H427=""),"BRAK kol.7",L427*O427)))))))</f>
        <v/>
      </c>
      <c r="Q427" s="141" t="str">
        <f t="shared" si="223"/>
        <v/>
      </c>
      <c r="R427" s="142" t="str">
        <f t="shared" si="202"/>
        <v/>
      </c>
      <c r="S427" s="522" t="str">
        <f t="shared" si="203"/>
        <v/>
      </c>
      <c r="T427" s="431" t="str">
        <f t="shared" si="224"/>
        <v/>
      </c>
      <c r="U427" s="523"/>
      <c r="V427" s="431" t="str">
        <f t="shared" si="204"/>
        <v/>
      </c>
      <c r="W427" s="524"/>
      <c r="X427" s="302" t="str">
        <f>IF(U427="","",IF(AND(V427="",W427=""),"",IF(AND(E427=LEGENDA!$D$39,H427=""),"BRAK kol.7",IF(AND(F427=LEGENDA!$A$105,H427="",E427=LEGENDA!$D$35),V427*W427,IF(AND(F427=LEGENDA!$A$105,H427="",E427=LEGENDA!$D$36),V427*W427,IF(AND(F427=LEGENDA!$A$105,H427=""),"BRAK kol.7",IF(AND(F427=LEGENDA!$A$106,H427=""),"BRAK kol.7",IF(AND(F427=LEGENDA!$A$107,H427=""),"BRAK kol.7",IF(AND(F427=LEGENDA!$A$108,H427=""),"BRAK kol.7",IF(AND(F427=LEGENDA!$A$109,H427=""),"BRAK kol.7",IF(AND(U427&gt;0,W427=""),"Brakkol21",IF(OR(T427="Błąd kol. 7",T427="Błąd kol.8"),T427,IF(AND(H427="",I427=""),"BRAKkol7-8",V427*W427)))))))))))))</f>
        <v/>
      </c>
      <c r="Y427" s="523"/>
      <c r="Z427" s="431" t="str">
        <f t="shared" si="205"/>
        <v/>
      </c>
      <c r="AA427" s="524"/>
      <c r="AB427" s="525" t="str">
        <f>IF(OR(Y427="",Z427="",AA427=""),"",IF(AND(E427=LEGENDA!$D$39,H427=""),"BRAK kol.7",IF(AND(F427=LEGENDA!$A$105,H427=""),"BRAK kol.7",IF(AND(F427=LEGENDA!$A$106,H427=""),"BRAK kol.7",IF(AND(F427=LEGENDA!$A$107,H427=""),"BRAK kol.7",IF(AND(F427=LEGENDA!$A$108,H427=""),"BRAK kol.7",IF(AND(F427=LEGENDA!$A$109,H427=""),"BRAK kol.7",Z427*AA427)))))))</f>
        <v/>
      </c>
      <c r="AC427" s="302" t="str">
        <f t="shared" si="225"/>
        <v/>
      </c>
      <c r="AD427" s="143" t="str">
        <f>IFERROR(IF(OR(J427="",AC427=""),"",IF(AND(E427=LEGENDA!$D$39,H427="",I427=""),"BRAK kol.7",AC427*$J427)),"BRAK kol.7")</f>
        <v/>
      </c>
      <c r="AE427" s="527" t="str">
        <f t="shared" si="206"/>
        <v/>
      </c>
      <c r="AF427" s="526" t="str">
        <f t="shared" si="207"/>
        <v/>
      </c>
      <c r="AG427" s="526" t="str">
        <f t="shared" si="208"/>
        <v/>
      </c>
      <c r="AH427" s="526" t="str">
        <f t="shared" si="226"/>
        <v/>
      </c>
      <c r="AI427" s="528"/>
      <c r="AJ427" s="529"/>
      <c r="AK427" s="286" t="str">
        <f t="shared" si="227"/>
        <v/>
      </c>
      <c r="AL427" s="287" t="str">
        <f t="shared" si="209"/>
        <v/>
      </c>
      <c r="AM427" s="287" t="str">
        <f t="shared" si="210"/>
        <v/>
      </c>
      <c r="AN427" s="530" t="str">
        <f>IF('ZASOBY N'!BD424="","",'ZASOBY N'!BD424)</f>
        <v/>
      </c>
      <c r="AO427" s="531"/>
      <c r="AP427" s="333">
        <f t="shared" si="228"/>
        <v>0</v>
      </c>
      <c r="AQ427" s="333">
        <f t="shared" si="231"/>
        <v>0</v>
      </c>
      <c r="AR427" s="333">
        <f t="shared" si="231"/>
        <v>0</v>
      </c>
      <c r="AS427" s="333">
        <f t="shared" si="229"/>
        <v>0</v>
      </c>
      <c r="AT427" s="333">
        <f t="shared" si="200"/>
        <v>0</v>
      </c>
      <c r="AU427" s="333">
        <f t="shared" si="230"/>
        <v>0</v>
      </c>
      <c r="AV427" s="532" t="str">
        <f>IF(BJ427=0,"",NN!BJ427)</f>
        <v/>
      </c>
      <c r="AW427" s="460" t="str">
        <f>IF('UPR BILANS N'!W425="","",'UPR BILANS N'!W425)</f>
        <v/>
      </c>
      <c r="AX427" s="533" t="str">
        <f t="shared" si="211"/>
        <v/>
      </c>
      <c r="AY427" s="533"/>
      <c r="AZ427" s="533"/>
      <c r="BA427" s="533"/>
      <c r="BB427" s="533"/>
      <c r="BC427" s="533"/>
      <c r="BD427" s="533"/>
      <c r="BE427" s="533"/>
      <c r="BF427" s="533"/>
      <c r="BG427" s="533"/>
      <c r="BH427" s="533"/>
      <c r="BI427" s="533"/>
      <c r="BJ427" s="414">
        <f>IFERROR(IF(AND(BL427=1,BM427=1,SUMIF($C427:$C$525,$C427,$AH427:$AH$525)=$BN427),$BN427,IF($BO427&gt;0,$BO427,IF(AND(B427=B428,C427=C428,D427=D428,J427=J428),AH427+AH428,IF(AND(COUNTIF($C$13:$C426,$C427)&gt;=1,COUNTIF($D$13:$D426,$D427)&gt;=1),0,IF(AND(SUMIF($B427:$B$525,$B427,$AH427:$AH$525)&gt;$AH427,SUMIF($C427:$C$525,$C427,$AH427:$AH$525)&gt;$AH427,SUMIF($D427:$D$525,$D427,$AH427:$AH$525)&gt;$AH427),SUMIF($C427:$C$525,$C427,$BN427:$BN$525),0))))),0)</f>
        <v>0</v>
      </c>
      <c r="BK427" s="534"/>
      <c r="BL427" s="535">
        <f>COUNTIFS('ZASOBY N'!$B424:$B$525,'ZASOBY N'!$B424,'ZASOBY N'!$C424:'ZASOBY N'!$C$525,'ZASOBY N'!$C424,'ZASOBY N'!$D424:'ZASOBY N'!$D$525,'ZASOBY N'!$D424,'ZASOBY N'!$H424:'ZASOBY N'!$H$525,'ZASOBY N'!$H424 )</f>
        <v>0</v>
      </c>
      <c r="BM427" s="536">
        <f>COUNTIFS('ZASOBY N'!$B$10:$B424,'ZASOBY N'!$B424,'ZASOBY N'!$C$10:'ZASOBY N'!$C424,'ZASOBY N'!$C424,'ZASOBY N'!$D$10:'ZASOBY N'!$D424,'ZASOBY N'!$D424,'ZASOBY N'!$H$10:'ZASOBY N'!$H424,'ZASOBY N'!$H424 )</f>
        <v>0</v>
      </c>
      <c r="BN427" s="537">
        <f t="shared" si="212"/>
        <v>0</v>
      </c>
      <c r="BO427" s="538">
        <f t="shared" si="213"/>
        <v>0</v>
      </c>
      <c r="BP427" s="533"/>
      <c r="BQ427" s="533"/>
      <c r="BR427" s="533"/>
      <c r="BS427" s="533"/>
      <c r="BT427" s="533"/>
      <c r="BU427" s="533"/>
      <c r="BV427" s="533"/>
      <c r="BW427" s="539" t="str">
        <f t="shared" si="214"/>
        <v/>
      </c>
      <c r="BX427" s="439" t="str">
        <f>IF(E427=0,"",NN!E427)</f>
        <v/>
      </c>
      <c r="BY427" s="396" t="str">
        <f>IF(A427="","",NN!A427)</f>
        <v/>
      </c>
      <c r="BZ427" s="428" t="str">
        <f>IF(OR(E427=LEGENDA!$D$30,E427=LEGENDA!$D$31,E427=LEGENDA!$D$32,E427=LEGENDA!$D$33,E427=LEGENDA!$D$34,E427=LEGENDA!$D$35,E427=LEGENDA!$D$36,E427=LEGENDA!$D$37),AV427,"")</f>
        <v/>
      </c>
      <c r="CA427" s="428" t="str">
        <f>IF(OR(E427=LEGENDA!$D$30,E427=LEGENDA!$D$31,E427=LEGENDA!$D$32,E427=LEGENDA!$D$33,E427=LEGENDA!$D$34,E427=LEGENDA!$D$35,E427=LEGENDA!$D$36,E427=LEGENDA!$D$37),AG427,"")</f>
        <v/>
      </c>
      <c r="CB427" s="397" t="str">
        <f t="shared" si="215"/>
        <v/>
      </c>
      <c r="CC427" s="397" t="str">
        <f t="shared" si="216"/>
        <v/>
      </c>
      <c r="CD427" s="397" t="str">
        <f t="shared" si="217"/>
        <v/>
      </c>
      <c r="CE427" s="397" t="str">
        <f t="shared" si="218"/>
        <v/>
      </c>
      <c r="CF427" s="397" t="str">
        <f t="shared" si="219"/>
        <v/>
      </c>
      <c r="CG427" s="397" t="str">
        <f t="shared" si="220"/>
        <v/>
      </c>
      <c r="CH427" s="397" t="str">
        <f>IF(OR(E427=LEGENDA!$D$28,E427=LEGENDA!$D$29,E427=LEGENDA!$D$30,E427=LEGENDA!$D$31,E427=LEGENDA!$D$32,E427=LEGENDA!$D$33,E427=LEGENDA!$D$34,E427=LEGENDA!$D$35,E427=LEGENDA!$D$36,E427=LEGENDA!$D$39),1,"")</f>
        <v/>
      </c>
      <c r="CI427" s="397" t="str">
        <f t="shared" si="221"/>
        <v/>
      </c>
      <c r="CJ427" s="397" t="str">
        <f t="shared" si="222"/>
        <v/>
      </c>
    </row>
    <row r="428" spans="1:88" s="50" customFormat="1" ht="16.2" customHeight="1" thickBot="1" x14ac:dyDescent="0.3">
      <c r="A428" s="514" t="str">
        <f>IF('ZASOBY N'!A425="","",'ZASOBY N'!A425)</f>
        <v/>
      </c>
      <c r="B428" s="515" t="str">
        <f>IF('ZASOBY N'!B425="","",'ZASOBY N'!B425)</f>
        <v/>
      </c>
      <c r="C428" s="515" t="str">
        <f>IF('ZASOBY N'!C425="","",'ZASOBY N'!C425)</f>
        <v/>
      </c>
      <c r="D428" s="516" t="str">
        <f>IF('ZASOBY N'!D425="","",'ZASOBY N'!D425)</f>
        <v/>
      </c>
      <c r="E428" s="404"/>
      <c r="F428" s="517"/>
      <c r="G428" s="518"/>
      <c r="H428" s="301"/>
      <c r="I428" s="301"/>
      <c r="J428" s="147" t="str">
        <f>IF('ZASOBY N'!$F425="","",'ZASOBY N'!$F425)</f>
        <v/>
      </c>
      <c r="K428" s="519"/>
      <c r="L428" s="520" t="str">
        <f t="shared" si="201"/>
        <v/>
      </c>
      <c r="M428" s="521"/>
      <c r="N428" s="521"/>
      <c r="O428" s="140" t="str">
        <f>IF(L428="","",IF(OR(E428=LEGENDA!$D$28,E428=LEGENDA!$D$29,E428=LEGENDA!$D$31,E428=LEGENDA!$D$38),0.15,0))</f>
        <v/>
      </c>
      <c r="P428" s="140" t="str">
        <f>IF(L428="","",IF(AND(E428=LEGENDA!$D$39,H428=""),"BRAK kol.7",IF(AND(F428=LEGENDA!$A$105,H428=""),"BRAK kol.7",IF(AND(F428=LEGENDA!$A$106,H428=""),"BRAK kol.7",IF(AND(F428=LEGENDA!$A$107,H428=""),"BRAK kol.7",IF(AND(F428=LEGENDA!$A$108,H428=""),"BRAK kol.7",IF(AND(F428=LEGENDA!$A$109,H428=""),"BRAK kol.7",L428*O428)))))))</f>
        <v/>
      </c>
      <c r="Q428" s="141" t="str">
        <f t="shared" si="223"/>
        <v/>
      </c>
      <c r="R428" s="142" t="str">
        <f t="shared" si="202"/>
        <v/>
      </c>
      <c r="S428" s="522" t="str">
        <f t="shared" si="203"/>
        <v/>
      </c>
      <c r="T428" s="431" t="str">
        <f t="shared" si="224"/>
        <v/>
      </c>
      <c r="U428" s="523"/>
      <c r="V428" s="431" t="str">
        <f t="shared" si="204"/>
        <v/>
      </c>
      <c r="W428" s="524"/>
      <c r="X428" s="302" t="str">
        <f>IF(U428="","",IF(AND(V428="",W428=""),"",IF(AND(E428=LEGENDA!$D$39,H428=""),"BRAK kol.7",IF(AND(F428=LEGENDA!$A$105,H428="",E428=LEGENDA!$D$35),V428*W428,IF(AND(F428=LEGENDA!$A$105,H428="",E428=LEGENDA!$D$36),V428*W428,IF(AND(F428=LEGENDA!$A$105,H428=""),"BRAK kol.7",IF(AND(F428=LEGENDA!$A$106,H428=""),"BRAK kol.7",IF(AND(F428=LEGENDA!$A$107,H428=""),"BRAK kol.7",IF(AND(F428=LEGENDA!$A$108,H428=""),"BRAK kol.7",IF(AND(F428=LEGENDA!$A$109,H428=""),"BRAK kol.7",IF(AND(U428&gt;0,W428=""),"Brakkol21",IF(OR(T428="Błąd kol. 7",T428="Błąd kol.8"),T428,IF(AND(H428="",I428=""),"BRAKkol7-8",V428*W428)))))))))))))</f>
        <v/>
      </c>
      <c r="Y428" s="523"/>
      <c r="Z428" s="431" t="str">
        <f t="shared" si="205"/>
        <v/>
      </c>
      <c r="AA428" s="524"/>
      <c r="AB428" s="525" t="str">
        <f>IF(OR(Y428="",Z428="",AA428=""),"",IF(AND(E428=LEGENDA!$D$39,H428=""),"BRAK kol.7",IF(AND(F428=LEGENDA!$A$105,H428=""),"BRAK kol.7",IF(AND(F428=LEGENDA!$A$106,H428=""),"BRAK kol.7",IF(AND(F428=LEGENDA!$A$107,H428=""),"BRAK kol.7",IF(AND(F428=LEGENDA!$A$108,H428=""),"BRAK kol.7",IF(AND(F428=LEGENDA!$A$109,H428=""),"BRAK kol.7",Z428*AA428)))))))</f>
        <v/>
      </c>
      <c r="AC428" s="302" t="str">
        <f t="shared" si="225"/>
        <v/>
      </c>
      <c r="AD428" s="143" t="str">
        <f>IFERROR(IF(OR(J428="",AC428=""),"",IF(AND(E428=LEGENDA!$D$39,H428="",I428=""),"BRAK kol.7",AC428*$J428)),"BRAK kol.7")</f>
        <v/>
      </c>
      <c r="AE428" s="527" t="str">
        <f t="shared" si="206"/>
        <v/>
      </c>
      <c r="AF428" s="526" t="str">
        <f t="shared" si="207"/>
        <v/>
      </c>
      <c r="AG428" s="526" t="str">
        <f t="shared" si="208"/>
        <v/>
      </c>
      <c r="AH428" s="526" t="str">
        <f t="shared" si="226"/>
        <v/>
      </c>
      <c r="AI428" s="528"/>
      <c r="AJ428" s="529"/>
      <c r="AK428" s="286" t="str">
        <f t="shared" si="227"/>
        <v/>
      </c>
      <c r="AL428" s="287" t="str">
        <f t="shared" si="209"/>
        <v/>
      </c>
      <c r="AM428" s="287" t="str">
        <f t="shared" si="210"/>
        <v/>
      </c>
      <c r="AN428" s="530" t="str">
        <f>IF('ZASOBY N'!BD425="","",'ZASOBY N'!BD425)</f>
        <v/>
      </c>
      <c r="AO428" s="531"/>
      <c r="AP428" s="333">
        <f t="shared" si="228"/>
        <v>0</v>
      </c>
      <c r="AQ428" s="333">
        <f t="shared" si="231"/>
        <v>0</v>
      </c>
      <c r="AR428" s="333">
        <f t="shared" si="231"/>
        <v>0</v>
      </c>
      <c r="AS428" s="333">
        <f t="shared" si="229"/>
        <v>0</v>
      </c>
      <c r="AT428" s="333">
        <f t="shared" ref="AT428:AT490" si="232">IF($E428=AT$6,$AF428,0)</f>
        <v>0</v>
      </c>
      <c r="AU428" s="333">
        <f t="shared" si="230"/>
        <v>0</v>
      </c>
      <c r="AV428" s="532" t="str">
        <f>IF(BJ428=0,"",NN!BJ428)</f>
        <v/>
      </c>
      <c r="AW428" s="460" t="str">
        <f>IF('UPR BILANS N'!W426="","",'UPR BILANS N'!W426)</f>
        <v/>
      </c>
      <c r="AX428" s="533" t="str">
        <f t="shared" si="211"/>
        <v/>
      </c>
      <c r="AY428" s="533"/>
      <c r="AZ428" s="533"/>
      <c r="BA428" s="533"/>
      <c r="BB428" s="533"/>
      <c r="BC428" s="533"/>
      <c r="BD428" s="533"/>
      <c r="BE428" s="533"/>
      <c r="BF428" s="533"/>
      <c r="BG428" s="533"/>
      <c r="BH428" s="533"/>
      <c r="BI428" s="533"/>
      <c r="BJ428" s="414">
        <f>IFERROR(IF(AND(BL428=1,BM428=1,SUMIF($C428:$C$525,$C428,$AH428:$AH$525)=$BN428),$BN428,IF($BO428&gt;0,$BO428,IF(AND(B428=B429,C428=C429,D428=D429,J428=J429),AH428+AH429,IF(AND(COUNTIF($C$13:$C427,$C428)&gt;=1,COUNTIF($D$13:$D427,$D428)&gt;=1),0,IF(AND(SUMIF($B428:$B$525,$B428,$AH428:$AH$525)&gt;$AH428,SUMIF($C428:$C$525,$C428,$AH428:$AH$525)&gt;$AH428,SUMIF($D428:$D$525,$D428,$AH428:$AH$525)&gt;$AH428),SUMIF($C428:$C$525,$C428,$BN428:$BN$525),0))))),0)</f>
        <v>0</v>
      </c>
      <c r="BK428" s="534"/>
      <c r="BL428" s="535">
        <f>COUNTIFS('ZASOBY N'!$B425:$B$525,'ZASOBY N'!$B425,'ZASOBY N'!$C425:'ZASOBY N'!$C$525,'ZASOBY N'!$C425,'ZASOBY N'!$D425:'ZASOBY N'!$D$525,'ZASOBY N'!$D425,'ZASOBY N'!$H425:'ZASOBY N'!$H$525,'ZASOBY N'!$H425 )</f>
        <v>0</v>
      </c>
      <c r="BM428" s="536">
        <f>COUNTIFS('ZASOBY N'!$B$10:$B425,'ZASOBY N'!$B425,'ZASOBY N'!$C$10:'ZASOBY N'!$C425,'ZASOBY N'!$C425,'ZASOBY N'!$D$10:'ZASOBY N'!$D425,'ZASOBY N'!$D425,'ZASOBY N'!$H$10:'ZASOBY N'!$H425,'ZASOBY N'!$H425 )</f>
        <v>0</v>
      </c>
      <c r="BN428" s="537">
        <f t="shared" si="212"/>
        <v>0</v>
      </c>
      <c r="BO428" s="538">
        <f t="shared" si="213"/>
        <v>0</v>
      </c>
      <c r="BP428" s="533"/>
      <c r="BQ428" s="533"/>
      <c r="BR428" s="533"/>
      <c r="BS428" s="533"/>
      <c r="BT428" s="533"/>
      <c r="BU428" s="533"/>
      <c r="BV428" s="533"/>
      <c r="BW428" s="539" t="str">
        <f t="shared" si="214"/>
        <v/>
      </c>
      <c r="BX428" s="439" t="str">
        <f>IF(E428=0,"",NN!E428)</f>
        <v/>
      </c>
      <c r="BY428" s="396" t="str">
        <f>IF(A428="","",NN!A428)</f>
        <v/>
      </c>
      <c r="BZ428" s="428" t="str">
        <f>IF(OR(E428=LEGENDA!$D$30,E428=LEGENDA!$D$31,E428=LEGENDA!$D$32,E428=LEGENDA!$D$33,E428=LEGENDA!$D$34,E428=LEGENDA!$D$35,E428=LEGENDA!$D$36,E428=LEGENDA!$D$37),AV428,"")</f>
        <v/>
      </c>
      <c r="CA428" s="428" t="str">
        <f>IF(OR(E428=LEGENDA!$D$30,E428=LEGENDA!$D$31,E428=LEGENDA!$D$32,E428=LEGENDA!$D$33,E428=LEGENDA!$D$34,E428=LEGENDA!$D$35,E428=LEGENDA!$D$36,E428=LEGENDA!$D$37),AG428,"")</f>
        <v/>
      </c>
      <c r="CB428" s="397" t="str">
        <f t="shared" si="215"/>
        <v/>
      </c>
      <c r="CC428" s="397" t="str">
        <f t="shared" si="216"/>
        <v/>
      </c>
      <c r="CD428" s="397" t="str">
        <f t="shared" si="217"/>
        <v/>
      </c>
      <c r="CE428" s="397" t="str">
        <f t="shared" si="218"/>
        <v/>
      </c>
      <c r="CF428" s="397" t="str">
        <f t="shared" si="219"/>
        <v/>
      </c>
      <c r="CG428" s="397" t="str">
        <f t="shared" si="220"/>
        <v/>
      </c>
      <c r="CH428" s="397" t="str">
        <f>IF(OR(E428=LEGENDA!$D$28,E428=LEGENDA!$D$29,E428=LEGENDA!$D$30,E428=LEGENDA!$D$31,E428=LEGENDA!$D$32,E428=LEGENDA!$D$33,E428=LEGENDA!$D$34,E428=LEGENDA!$D$35,E428=LEGENDA!$D$36,E428=LEGENDA!$D$39),1,"")</f>
        <v/>
      </c>
      <c r="CI428" s="397" t="str">
        <f t="shared" si="221"/>
        <v/>
      </c>
      <c r="CJ428" s="397" t="str">
        <f t="shared" si="222"/>
        <v/>
      </c>
    </row>
    <row r="429" spans="1:88" s="50" customFormat="1" ht="16.2" customHeight="1" thickBot="1" x14ac:dyDescent="0.3">
      <c r="A429" s="514" t="str">
        <f>IF('ZASOBY N'!A426="","",'ZASOBY N'!A426)</f>
        <v/>
      </c>
      <c r="B429" s="515" t="str">
        <f>IF('ZASOBY N'!B426="","",'ZASOBY N'!B426)</f>
        <v/>
      </c>
      <c r="C429" s="515" t="str">
        <f>IF('ZASOBY N'!C426="","",'ZASOBY N'!C426)</f>
        <v/>
      </c>
      <c r="D429" s="516" t="str">
        <f>IF('ZASOBY N'!D426="","",'ZASOBY N'!D426)</f>
        <v/>
      </c>
      <c r="E429" s="404"/>
      <c r="F429" s="517"/>
      <c r="G429" s="518"/>
      <c r="H429" s="301"/>
      <c r="I429" s="301"/>
      <c r="J429" s="147" t="str">
        <f>IF('ZASOBY N'!$F426="","",'ZASOBY N'!$F426)</f>
        <v/>
      </c>
      <c r="K429" s="519"/>
      <c r="L429" s="520" t="str">
        <f t="shared" ref="L429:L492" si="233">IF(A429="","",IF(AND(M429="",N429=""),"",IF(AND(M429&gt;0,N429&gt;0),M429+N429,IF(M429&gt;0,M429,N429))))</f>
        <v/>
      </c>
      <c r="M429" s="521"/>
      <c r="N429" s="521"/>
      <c r="O429" s="140" t="str">
        <f>IF(L429="","",IF(OR(E429=LEGENDA!$D$28,E429=LEGENDA!$D$29,E429=LEGENDA!$D$31,E429=LEGENDA!$D$38),0.15,0))</f>
        <v/>
      </c>
      <c r="P429" s="140" t="str">
        <f>IF(L429="","",IF(AND(E429=LEGENDA!$D$39,H429=""),"BRAK kol.7",IF(AND(F429=LEGENDA!$A$105,H429=""),"BRAK kol.7",IF(AND(F429=LEGENDA!$A$106,H429=""),"BRAK kol.7",IF(AND(F429=LEGENDA!$A$107,H429=""),"BRAK kol.7",IF(AND(F429=LEGENDA!$A$108,H429=""),"BRAK kol.7",IF(AND(F429=LEGENDA!$A$109,H429=""),"BRAK kol.7",L429*O429)))))))</f>
        <v/>
      </c>
      <c r="Q429" s="141" t="str">
        <f t="shared" si="223"/>
        <v/>
      </c>
      <c r="R429" s="142" t="str">
        <f t="shared" ref="R429:R492" si="234">IF(OR(K429="",G429=""),"",G429*$K429)</f>
        <v/>
      </c>
      <c r="S429" s="522" t="str">
        <f t="shared" ref="S429:S492" si="235">IF(A429="","",IF(AND(J429="",K429=""),"",IF(J429="","",IF(K429="",0,J429*K429))))</f>
        <v/>
      </c>
      <c r="T429" s="431" t="str">
        <f t="shared" si="224"/>
        <v/>
      </c>
      <c r="U429" s="523"/>
      <c r="V429" s="431" t="str">
        <f t="shared" ref="V429:V492" si="236">IF(AND($H429="",$I429="",$U429=""),"",IF(AND($H429&gt;0,$U429&gt;0,AI429&gt;0),$H429*$U429*AI429,IF(AND($I429&gt;0,$U429&gt;0,AI429&gt;0),$I429*$U429*AI429,IF(AND($H429&gt;0,$U429&gt;0),$H429*$U429,IF(AND($I429&gt;0,$U429&gt;0),$I429*$U429,"")))))</f>
        <v/>
      </c>
      <c r="W429" s="524"/>
      <c r="X429" s="302" t="str">
        <f>IF(U429="","",IF(AND(V429="",W429=""),"",IF(AND(E429=LEGENDA!$D$39,H429=""),"BRAK kol.7",IF(AND(F429=LEGENDA!$A$105,H429="",E429=LEGENDA!$D$35),V429*W429,IF(AND(F429=LEGENDA!$A$105,H429="",E429=LEGENDA!$D$36),V429*W429,IF(AND(F429=LEGENDA!$A$105,H429=""),"BRAK kol.7",IF(AND(F429=LEGENDA!$A$106,H429=""),"BRAK kol.7",IF(AND(F429=LEGENDA!$A$107,H429=""),"BRAK kol.7",IF(AND(F429=LEGENDA!$A$108,H429=""),"BRAK kol.7",IF(AND(F429=LEGENDA!$A$109,H429=""),"BRAK kol.7",IF(AND(U429&gt;0,W429=""),"Brakkol21",IF(OR(T429="Błąd kol. 7",T429="Błąd kol.8"),T429,IF(AND(H429="",I429=""),"BRAKkol7-8",V429*W429)))))))))))))</f>
        <v/>
      </c>
      <c r="Y429" s="523"/>
      <c r="Z429" s="431" t="str">
        <f t="shared" ref="Z429:Z492" si="237">IF(AND($H429="",$I429="",$Y429=""),"",IF(AND($H429&gt;0,$Y429&gt;0,AI429&gt;0),$H429*$Y429*AI429,IF(AND($I429&gt;0,$Y429&gt;0,AI429&gt;0),$I429*$Y429*AI429,IF(AND($H429&gt;0,$Y429&gt;0),$H429*$Y429,IF(AND($I429&gt;0,$Y429&gt;0),$I429*$Y429,"")))))</f>
        <v/>
      </c>
      <c r="AA429" s="524"/>
      <c r="AB429" s="525" t="str">
        <f>IF(OR(Y429="",Z429="",AA429=""),"",IF(AND(E429=LEGENDA!$D$39,H429=""),"BRAK kol.7",IF(AND(F429=LEGENDA!$A$105,H429=""),"BRAK kol.7",IF(AND(F429=LEGENDA!$A$106,H429=""),"BRAK kol.7",IF(AND(F429=LEGENDA!$A$107,H429=""),"BRAK kol.7",IF(AND(F429=LEGENDA!$A$108,H429=""),"BRAK kol.7",IF(AND(F429=LEGENDA!$A$109,H429=""),"BRAK kol.7",Z429*AA429)))))))</f>
        <v/>
      </c>
      <c r="AC429" s="302" t="str">
        <f t="shared" si="225"/>
        <v/>
      </c>
      <c r="AD429" s="143" t="str">
        <f>IFERROR(IF(OR(J429="",AC429=""),"",IF(AND(E429=LEGENDA!$D$39,H429="",I429=""),"BRAK kol.7",AC429*$J429)),"BRAK kol.7")</f>
        <v/>
      </c>
      <c r="AE429" s="527" t="str">
        <f t="shared" ref="AE429:AE492" si="238">IF(OR(Y429="",U429=""),"",(Y429+U429)*$K429)</f>
        <v/>
      </c>
      <c r="AF429" s="526" t="str">
        <f t="shared" ref="AF429:AF492" si="239">IF(A429="","",IF(AND(U429="",Y429=""),"",IF(J429="","",J429*(U429+Y429))))</f>
        <v/>
      </c>
      <c r="AG429" s="526" t="str">
        <f t="shared" ref="AG429:AG492" si="240">IF(AND($N429="",$V429=""),"",IF(N429="",V429,IF(V429="",N429,$N429+$V429)))</f>
        <v/>
      </c>
      <c r="AH429" s="526" t="str">
        <f t="shared" si="226"/>
        <v/>
      </c>
      <c r="AI429" s="528"/>
      <c r="AJ429" s="529"/>
      <c r="AK429" s="286" t="str">
        <f t="shared" si="227"/>
        <v/>
      </c>
      <c r="AL429" s="287" t="str">
        <f t="shared" ref="AL429:AL492" si="241">IF($AK429="","",B429)</f>
        <v/>
      </c>
      <c r="AM429" s="287" t="str">
        <f t="shared" ref="AM429:AM492" si="242">IF($AK429="","",C429)</f>
        <v/>
      </c>
      <c r="AN429" s="530" t="str">
        <f>IF('ZASOBY N'!BD426="","",'ZASOBY N'!BD426)</f>
        <v/>
      </c>
      <c r="AO429" s="531"/>
      <c r="AP429" s="333">
        <f t="shared" si="228"/>
        <v>0</v>
      </c>
      <c r="AQ429" s="333">
        <f t="shared" si="231"/>
        <v>0</v>
      </c>
      <c r="AR429" s="333">
        <f t="shared" si="231"/>
        <v>0</v>
      </c>
      <c r="AS429" s="333">
        <f t="shared" si="229"/>
        <v>0</v>
      </c>
      <c r="AT429" s="333">
        <f t="shared" si="232"/>
        <v>0</v>
      </c>
      <c r="AU429" s="333">
        <f t="shared" si="230"/>
        <v>0</v>
      </c>
      <c r="AV429" s="532" t="str">
        <f>IF(BJ429=0,"",NN!BJ429)</f>
        <v/>
      </c>
      <c r="AW429" s="460" t="str">
        <f>IF('UPR BILANS N'!W427="","",'UPR BILANS N'!W427)</f>
        <v/>
      </c>
      <c r="AX429" s="533" t="str">
        <f t="shared" ref="AX429:AX492" si="243">IF(AV429="","",IF(AV429&gt;170,1,""))</f>
        <v/>
      </c>
      <c r="AY429" s="533"/>
      <c r="AZ429" s="533"/>
      <c r="BA429" s="533"/>
      <c r="BB429" s="533"/>
      <c r="BC429" s="533"/>
      <c r="BD429" s="533"/>
      <c r="BE429" s="533"/>
      <c r="BF429" s="533"/>
      <c r="BG429" s="533"/>
      <c r="BH429" s="533"/>
      <c r="BI429" s="533"/>
      <c r="BJ429" s="414">
        <f>IFERROR(IF(AND(BL429=1,BM429=1,SUMIF($C429:$C$525,$C429,$AH429:$AH$525)=$BN429),$BN429,IF($BO429&gt;0,$BO429,IF(AND(B429=B430,C429=C430,D429=D430,J429=J430),AH429+AH430,IF(AND(COUNTIF($C$13:$C428,$C429)&gt;=1,COUNTIF($D$13:$D428,$D429)&gt;=1),0,IF(AND(SUMIF($B429:$B$525,$B429,$AH429:$AH$525)&gt;$AH429,SUMIF($C429:$C$525,$C429,$AH429:$AH$525)&gt;$AH429,SUMIF($D429:$D$525,$D429,$AH429:$AH$525)&gt;$AH429),SUMIF($C429:$C$525,$C429,$BN429:$BN$525),0))))),0)</f>
        <v>0</v>
      </c>
      <c r="BK429" s="534"/>
      <c r="BL429" s="535">
        <f>COUNTIFS('ZASOBY N'!$B426:$B$525,'ZASOBY N'!$B426,'ZASOBY N'!$C426:'ZASOBY N'!$C$525,'ZASOBY N'!$C426,'ZASOBY N'!$D426:'ZASOBY N'!$D$525,'ZASOBY N'!$D426,'ZASOBY N'!$H426:'ZASOBY N'!$H$525,'ZASOBY N'!$H426 )</f>
        <v>0</v>
      </c>
      <c r="BM429" s="536">
        <f>COUNTIFS('ZASOBY N'!$B$10:$B426,'ZASOBY N'!$B426,'ZASOBY N'!$C$10:'ZASOBY N'!$C426,'ZASOBY N'!$C426,'ZASOBY N'!$D$10:'ZASOBY N'!$D426,'ZASOBY N'!$D426,'ZASOBY N'!$H$10:'ZASOBY N'!$H426,'ZASOBY N'!$H426 )</f>
        <v>0</v>
      </c>
      <c r="BN429" s="537">
        <f t="shared" ref="BN429:BN492" si="244">IF(AND($BL429&gt;1,$BM429&gt;=1,CH429=1),$AH429,IF(AND($BL429=1,$BM429&gt;1,CH429=1),$AH429,0))</f>
        <v>0</v>
      </c>
      <c r="BO429" s="538">
        <f t="shared" ref="BO429:BO492" si="245">IF(AND($BL429=1,$BM429=1,CH429=1),$AH429,0)</f>
        <v>0</v>
      </c>
      <c r="BP429" s="533"/>
      <c r="BQ429" s="533"/>
      <c r="BR429" s="533"/>
      <c r="BS429" s="533"/>
      <c r="BT429" s="533"/>
      <c r="BU429" s="533"/>
      <c r="BV429" s="533"/>
      <c r="BW429" s="539" t="str">
        <f t="shared" ref="BW429:BW492" si="246">IF(AND(D429="",AV429=""),"",D429)</f>
        <v/>
      </c>
      <c r="BX429" s="439" t="str">
        <f>IF(E429=0,"",NN!E429)</f>
        <v/>
      </c>
      <c r="BY429" s="396" t="str">
        <f>IF(A429="","",NN!A429)</f>
        <v/>
      </c>
      <c r="BZ429" s="428" t="str">
        <f>IF(OR(E429=LEGENDA!$D$30,E429=LEGENDA!$D$31,E429=LEGENDA!$D$32,E429=LEGENDA!$D$33,E429=LEGENDA!$D$34,E429=LEGENDA!$D$35,E429=LEGENDA!$D$36,E429=LEGENDA!$D$37),AV429,"")</f>
        <v/>
      </c>
      <c r="CA429" s="428" t="str">
        <f>IF(OR(E429=LEGENDA!$D$30,E429=LEGENDA!$D$31,E429=LEGENDA!$D$32,E429=LEGENDA!$D$33,E429=LEGENDA!$D$34,E429=LEGENDA!$D$35,E429=LEGENDA!$D$36,E429=LEGENDA!$D$37),AG429,"")</f>
        <v/>
      </c>
      <c r="CB429" s="397" t="str">
        <f t="shared" ref="CB429:CB492" si="247">IF(BZ429="","",IF(BZ429&gt;170,1,""))</f>
        <v/>
      </c>
      <c r="CC429" s="397" t="str">
        <f t="shared" ref="CC429:CC492" si="248">IF(V429="","",IF(AND(V429&gt;170,CH429=1),1,""))</f>
        <v/>
      </c>
      <c r="CD429" s="397" t="str">
        <f t="shared" ref="CD429:CD492" si="249">IF(Z429="","",IF(AND(Z429&gt;170,CH429=1),1,""))</f>
        <v/>
      </c>
      <c r="CE429" s="397" t="str">
        <f t="shared" ref="CE429:CE492" si="250">IF(M429="","",IF(AND(M429&gt;170,CH429=1),1,""))</f>
        <v/>
      </c>
      <c r="CF429" s="397" t="str">
        <f t="shared" ref="CF429:CF492" si="251">IF(N429="","",IF(AND(N429&gt;170,CH429=1),1,""))</f>
        <v/>
      </c>
      <c r="CG429" s="397" t="str">
        <f t="shared" ref="CG429:CG492" si="252">IF(L429="","",IF(AND(L429&gt;170,CH429=1),1,""))</f>
        <v/>
      </c>
      <c r="CH429" s="397" t="str">
        <f>IF(OR(E429=LEGENDA!$D$28,E429=LEGENDA!$D$29,E429=LEGENDA!$D$30,E429=LEGENDA!$D$31,E429=LEGENDA!$D$32,E429=LEGENDA!$D$33,E429=LEGENDA!$D$34,E429=LEGENDA!$D$35,E429=LEGENDA!$D$36,E429=LEGENDA!$D$39),1,"")</f>
        <v/>
      </c>
      <c r="CI429" s="397" t="str">
        <f t="shared" ref="CI429:CI492" si="253">IF(T429="","",IF(AND(T429&gt;170,CH429=1),1,""))</f>
        <v/>
      </c>
      <c r="CJ429" s="397" t="str">
        <f t="shared" ref="CJ429:CJ492" si="254">IF(BJ429="","",IF(BJ429&gt;170,1,""))</f>
        <v/>
      </c>
    </row>
    <row r="430" spans="1:88" s="50" customFormat="1" ht="16.2" customHeight="1" thickBot="1" x14ac:dyDescent="0.3">
      <c r="A430" s="514" t="str">
        <f>IF('ZASOBY N'!A427="","",'ZASOBY N'!A427)</f>
        <v/>
      </c>
      <c r="B430" s="515" t="str">
        <f>IF('ZASOBY N'!B427="","",'ZASOBY N'!B427)</f>
        <v/>
      </c>
      <c r="C430" s="515" t="str">
        <f>IF('ZASOBY N'!C427="","",'ZASOBY N'!C427)</f>
        <v/>
      </c>
      <c r="D430" s="516" t="str">
        <f>IF('ZASOBY N'!D427="","",'ZASOBY N'!D427)</f>
        <v/>
      </c>
      <c r="E430" s="404"/>
      <c r="F430" s="517"/>
      <c r="G430" s="518"/>
      <c r="H430" s="301"/>
      <c r="I430" s="301"/>
      <c r="J430" s="147" t="str">
        <f>IF('ZASOBY N'!$F427="","",'ZASOBY N'!$F427)</f>
        <v/>
      </c>
      <c r="K430" s="519"/>
      <c r="L430" s="520" t="str">
        <f t="shared" si="233"/>
        <v/>
      </c>
      <c r="M430" s="521"/>
      <c r="N430" s="521"/>
      <c r="O430" s="140" t="str">
        <f>IF(L430="","",IF(OR(E430=LEGENDA!$D$28,E430=LEGENDA!$D$29,E430=LEGENDA!$D$31,E430=LEGENDA!$D$38),0.15,0))</f>
        <v/>
      </c>
      <c r="P430" s="140" t="str">
        <f>IF(L430="","",IF(AND(E430=LEGENDA!$D$39,H430=""),"BRAK kol.7",IF(AND(F430=LEGENDA!$A$105,H430=""),"BRAK kol.7",IF(AND(F430=LEGENDA!$A$106,H430=""),"BRAK kol.7",IF(AND(F430=LEGENDA!$A$107,H430=""),"BRAK kol.7",IF(AND(F430=LEGENDA!$A$108,H430=""),"BRAK kol.7",IF(AND(F430=LEGENDA!$A$109,H430=""),"BRAK kol.7",L430*O430)))))))</f>
        <v/>
      </c>
      <c r="Q430" s="141" t="str">
        <f t="shared" si="223"/>
        <v/>
      </c>
      <c r="R430" s="142" t="str">
        <f t="shared" si="234"/>
        <v/>
      </c>
      <c r="S430" s="522" t="str">
        <f t="shared" si="235"/>
        <v/>
      </c>
      <c r="T430" s="431" t="str">
        <f t="shared" si="224"/>
        <v/>
      </c>
      <c r="U430" s="523"/>
      <c r="V430" s="431" t="str">
        <f t="shared" si="236"/>
        <v/>
      </c>
      <c r="W430" s="524"/>
      <c r="X430" s="302" t="str">
        <f>IF(U430="","",IF(AND(V430="",W430=""),"",IF(AND(E430=LEGENDA!$D$39,H430=""),"BRAK kol.7",IF(AND(F430=LEGENDA!$A$105,H430="",E430=LEGENDA!$D$35),V430*W430,IF(AND(F430=LEGENDA!$A$105,H430="",E430=LEGENDA!$D$36),V430*W430,IF(AND(F430=LEGENDA!$A$105,H430=""),"BRAK kol.7",IF(AND(F430=LEGENDA!$A$106,H430=""),"BRAK kol.7",IF(AND(F430=LEGENDA!$A$107,H430=""),"BRAK kol.7",IF(AND(F430=LEGENDA!$A$108,H430=""),"BRAK kol.7",IF(AND(F430=LEGENDA!$A$109,H430=""),"BRAK kol.7",IF(AND(U430&gt;0,W430=""),"Brakkol21",IF(OR(T430="Błąd kol. 7",T430="Błąd kol.8"),T430,IF(AND(H430="",I430=""),"BRAKkol7-8",V430*W430)))))))))))))</f>
        <v/>
      </c>
      <c r="Y430" s="523"/>
      <c r="Z430" s="431" t="str">
        <f t="shared" si="237"/>
        <v/>
      </c>
      <c r="AA430" s="524"/>
      <c r="AB430" s="525" t="str">
        <f>IF(OR(Y430="",Z430="",AA430=""),"",IF(AND(E430=LEGENDA!$D$39,H430=""),"BRAK kol.7",IF(AND(F430=LEGENDA!$A$105,H430=""),"BRAK kol.7",IF(AND(F430=LEGENDA!$A$106,H430=""),"BRAK kol.7",IF(AND(F430=LEGENDA!$A$107,H430=""),"BRAK kol.7",IF(AND(F430=LEGENDA!$A$108,H430=""),"BRAK kol.7",IF(AND(F430=LEGENDA!$A$109,H430=""),"BRAK kol.7",Z430*AA430)))))))</f>
        <v/>
      </c>
      <c r="AC430" s="302" t="str">
        <f t="shared" si="225"/>
        <v/>
      </c>
      <c r="AD430" s="143" t="str">
        <f>IFERROR(IF(OR(J430="",AC430=""),"",IF(AND(E430=LEGENDA!$D$39,H430="",I430=""),"BRAK kol.7",AC430*$J430)),"BRAK kol.7")</f>
        <v/>
      </c>
      <c r="AE430" s="527" t="str">
        <f t="shared" si="238"/>
        <v/>
      </c>
      <c r="AF430" s="526" t="str">
        <f t="shared" si="239"/>
        <v/>
      </c>
      <c r="AG430" s="526" t="str">
        <f t="shared" si="240"/>
        <v/>
      </c>
      <c r="AH430" s="526" t="str">
        <f t="shared" si="226"/>
        <v/>
      </c>
      <c r="AI430" s="528"/>
      <c r="AJ430" s="529"/>
      <c r="AK430" s="286" t="str">
        <f t="shared" si="227"/>
        <v/>
      </c>
      <c r="AL430" s="287" t="str">
        <f t="shared" si="241"/>
        <v/>
      </c>
      <c r="AM430" s="287" t="str">
        <f t="shared" si="242"/>
        <v/>
      </c>
      <c r="AN430" s="530" t="str">
        <f>IF('ZASOBY N'!BD427="","",'ZASOBY N'!BD427)</f>
        <v/>
      </c>
      <c r="AO430" s="531"/>
      <c r="AP430" s="333">
        <f t="shared" si="228"/>
        <v>0</v>
      </c>
      <c r="AQ430" s="333">
        <f t="shared" si="231"/>
        <v>0</v>
      </c>
      <c r="AR430" s="333">
        <f t="shared" si="231"/>
        <v>0</v>
      </c>
      <c r="AS430" s="333">
        <f t="shared" si="229"/>
        <v>0</v>
      </c>
      <c r="AT430" s="333">
        <f t="shared" si="232"/>
        <v>0</v>
      </c>
      <c r="AU430" s="333">
        <f t="shared" si="230"/>
        <v>0</v>
      </c>
      <c r="AV430" s="532" t="str">
        <f>IF(BJ430=0,"",NN!BJ430)</f>
        <v/>
      </c>
      <c r="AW430" s="460" t="str">
        <f>IF('UPR BILANS N'!W428="","",'UPR BILANS N'!W428)</f>
        <v/>
      </c>
      <c r="AX430" s="533" t="str">
        <f t="shared" si="243"/>
        <v/>
      </c>
      <c r="AY430" s="533"/>
      <c r="AZ430" s="533"/>
      <c r="BA430" s="533"/>
      <c r="BB430" s="533"/>
      <c r="BC430" s="533"/>
      <c r="BD430" s="533"/>
      <c r="BE430" s="533"/>
      <c r="BF430" s="533"/>
      <c r="BG430" s="533"/>
      <c r="BH430" s="533"/>
      <c r="BI430" s="533"/>
      <c r="BJ430" s="414">
        <f>IFERROR(IF(AND(BL430=1,BM430=1,SUMIF($C430:$C$525,$C430,$AH430:$AH$525)=$BN430),$BN430,IF($BO430&gt;0,$BO430,IF(AND(B430=B431,C430=C431,D430=D431,J430=J431),AH430+AH431,IF(AND(COUNTIF($C$13:$C429,$C430)&gt;=1,COUNTIF($D$13:$D429,$D430)&gt;=1),0,IF(AND(SUMIF($B430:$B$525,$B430,$AH430:$AH$525)&gt;$AH430,SUMIF($C430:$C$525,$C430,$AH430:$AH$525)&gt;$AH430,SUMIF($D430:$D$525,$D430,$AH430:$AH$525)&gt;$AH430),SUMIF($C430:$C$525,$C430,$BN430:$BN$525),0))))),0)</f>
        <v>0</v>
      </c>
      <c r="BK430" s="534"/>
      <c r="BL430" s="535">
        <f>COUNTIFS('ZASOBY N'!$B427:$B$525,'ZASOBY N'!$B427,'ZASOBY N'!$C427:'ZASOBY N'!$C$525,'ZASOBY N'!$C427,'ZASOBY N'!$D427:'ZASOBY N'!$D$525,'ZASOBY N'!$D427,'ZASOBY N'!$H427:'ZASOBY N'!$H$525,'ZASOBY N'!$H427 )</f>
        <v>0</v>
      </c>
      <c r="BM430" s="536">
        <f>COUNTIFS('ZASOBY N'!$B$10:$B427,'ZASOBY N'!$B427,'ZASOBY N'!$C$10:'ZASOBY N'!$C427,'ZASOBY N'!$C427,'ZASOBY N'!$D$10:'ZASOBY N'!$D427,'ZASOBY N'!$D427,'ZASOBY N'!$H$10:'ZASOBY N'!$H427,'ZASOBY N'!$H427 )</f>
        <v>0</v>
      </c>
      <c r="BN430" s="537">
        <f t="shared" si="244"/>
        <v>0</v>
      </c>
      <c r="BO430" s="538">
        <f t="shared" si="245"/>
        <v>0</v>
      </c>
      <c r="BP430" s="533"/>
      <c r="BQ430" s="533"/>
      <c r="BR430" s="533"/>
      <c r="BS430" s="533"/>
      <c r="BT430" s="533"/>
      <c r="BU430" s="533"/>
      <c r="BV430" s="533"/>
      <c r="BW430" s="539" t="str">
        <f t="shared" si="246"/>
        <v/>
      </c>
      <c r="BX430" s="439" t="str">
        <f>IF(E430=0,"",NN!E430)</f>
        <v/>
      </c>
      <c r="BY430" s="396" t="str">
        <f>IF(A430="","",NN!A430)</f>
        <v/>
      </c>
      <c r="BZ430" s="428" t="str">
        <f>IF(OR(E430=LEGENDA!$D$30,E430=LEGENDA!$D$31,E430=LEGENDA!$D$32,E430=LEGENDA!$D$33,E430=LEGENDA!$D$34,E430=LEGENDA!$D$35,E430=LEGENDA!$D$36,E430=LEGENDA!$D$37),AV430,"")</f>
        <v/>
      </c>
      <c r="CA430" s="428" t="str">
        <f>IF(OR(E430=LEGENDA!$D$30,E430=LEGENDA!$D$31,E430=LEGENDA!$D$32,E430=LEGENDA!$D$33,E430=LEGENDA!$D$34,E430=LEGENDA!$D$35,E430=LEGENDA!$D$36,E430=LEGENDA!$D$37),AG430,"")</f>
        <v/>
      </c>
      <c r="CB430" s="397" t="str">
        <f t="shared" si="247"/>
        <v/>
      </c>
      <c r="CC430" s="397" t="str">
        <f t="shared" si="248"/>
        <v/>
      </c>
      <c r="CD430" s="397" t="str">
        <f t="shared" si="249"/>
        <v/>
      </c>
      <c r="CE430" s="397" t="str">
        <f t="shared" si="250"/>
        <v/>
      </c>
      <c r="CF430" s="397" t="str">
        <f t="shared" si="251"/>
        <v/>
      </c>
      <c r="CG430" s="397" t="str">
        <f t="shared" si="252"/>
        <v/>
      </c>
      <c r="CH430" s="397" t="str">
        <f>IF(OR(E430=LEGENDA!$D$28,E430=LEGENDA!$D$29,E430=LEGENDA!$D$30,E430=LEGENDA!$D$31,E430=LEGENDA!$D$32,E430=LEGENDA!$D$33,E430=LEGENDA!$D$34,E430=LEGENDA!$D$35,E430=LEGENDA!$D$36,E430=LEGENDA!$D$39),1,"")</f>
        <v/>
      </c>
      <c r="CI430" s="397" t="str">
        <f t="shared" si="253"/>
        <v/>
      </c>
      <c r="CJ430" s="397" t="str">
        <f t="shared" si="254"/>
        <v/>
      </c>
    </row>
    <row r="431" spans="1:88" s="50" customFormat="1" ht="16.2" customHeight="1" thickBot="1" x14ac:dyDescent="0.3">
      <c r="A431" s="514" t="str">
        <f>IF('ZASOBY N'!A428="","",'ZASOBY N'!A428)</f>
        <v/>
      </c>
      <c r="B431" s="515" t="str">
        <f>IF('ZASOBY N'!B428="","",'ZASOBY N'!B428)</f>
        <v/>
      </c>
      <c r="C431" s="515" t="str">
        <f>IF('ZASOBY N'!C428="","",'ZASOBY N'!C428)</f>
        <v/>
      </c>
      <c r="D431" s="516" t="str">
        <f>IF('ZASOBY N'!D428="","",'ZASOBY N'!D428)</f>
        <v/>
      </c>
      <c r="E431" s="404"/>
      <c r="F431" s="517"/>
      <c r="G431" s="518"/>
      <c r="H431" s="301"/>
      <c r="I431" s="301"/>
      <c r="J431" s="147" t="str">
        <f>IF('ZASOBY N'!$F428="","",'ZASOBY N'!$F428)</f>
        <v/>
      </c>
      <c r="K431" s="519"/>
      <c r="L431" s="520" t="str">
        <f t="shared" si="233"/>
        <v/>
      </c>
      <c r="M431" s="521"/>
      <c r="N431" s="521"/>
      <c r="O431" s="140" t="str">
        <f>IF(L431="","",IF(OR(E431=LEGENDA!$D$28,E431=LEGENDA!$D$29,E431=LEGENDA!$D$31,E431=LEGENDA!$D$38),0.15,0))</f>
        <v/>
      </c>
      <c r="P431" s="140" t="str">
        <f>IF(L431="","",IF(AND(E431=LEGENDA!$D$39,H431=""),"BRAK kol.7",IF(AND(F431=LEGENDA!$A$105,H431=""),"BRAK kol.7",IF(AND(F431=LEGENDA!$A$106,H431=""),"BRAK kol.7",IF(AND(F431=LEGENDA!$A$107,H431=""),"BRAK kol.7",IF(AND(F431=LEGENDA!$A$108,H431=""),"BRAK kol.7",IF(AND(F431=LEGENDA!$A$109,H431=""),"BRAK kol.7",L431*O431)))))))</f>
        <v/>
      </c>
      <c r="Q431" s="141" t="str">
        <f t="shared" si="223"/>
        <v/>
      </c>
      <c r="R431" s="142" t="str">
        <f t="shared" si="234"/>
        <v/>
      </c>
      <c r="S431" s="522" t="str">
        <f t="shared" si="235"/>
        <v/>
      </c>
      <c r="T431" s="431" t="str">
        <f t="shared" si="224"/>
        <v/>
      </c>
      <c r="U431" s="523"/>
      <c r="V431" s="431" t="str">
        <f t="shared" si="236"/>
        <v/>
      </c>
      <c r="W431" s="524"/>
      <c r="X431" s="302" t="str">
        <f>IF(U431="","",IF(AND(V431="",W431=""),"",IF(AND(E431=LEGENDA!$D$39,H431=""),"BRAK kol.7",IF(AND(F431=LEGENDA!$A$105,H431="",E431=LEGENDA!$D$35),V431*W431,IF(AND(F431=LEGENDA!$A$105,H431="",E431=LEGENDA!$D$36),V431*W431,IF(AND(F431=LEGENDA!$A$105,H431=""),"BRAK kol.7",IF(AND(F431=LEGENDA!$A$106,H431=""),"BRAK kol.7",IF(AND(F431=LEGENDA!$A$107,H431=""),"BRAK kol.7",IF(AND(F431=LEGENDA!$A$108,H431=""),"BRAK kol.7",IF(AND(F431=LEGENDA!$A$109,H431=""),"BRAK kol.7",IF(AND(U431&gt;0,W431=""),"Brakkol21",IF(OR(T431="Błąd kol. 7",T431="Błąd kol.8"),T431,IF(AND(H431="",I431=""),"BRAKkol7-8",V431*W431)))))))))))))</f>
        <v/>
      </c>
      <c r="Y431" s="523"/>
      <c r="Z431" s="431" t="str">
        <f t="shared" si="237"/>
        <v/>
      </c>
      <c r="AA431" s="524"/>
      <c r="AB431" s="525" t="str">
        <f>IF(OR(Y431="",Z431="",AA431=""),"",IF(AND(E431=LEGENDA!$D$39,H431=""),"BRAK kol.7",IF(AND(F431=LEGENDA!$A$105,H431=""),"BRAK kol.7",IF(AND(F431=LEGENDA!$A$106,H431=""),"BRAK kol.7",IF(AND(F431=LEGENDA!$A$107,H431=""),"BRAK kol.7",IF(AND(F431=LEGENDA!$A$108,H431=""),"BRAK kol.7",IF(AND(F431=LEGENDA!$A$109,H431=""),"BRAK kol.7",Z431*AA431)))))))</f>
        <v/>
      </c>
      <c r="AC431" s="302" t="str">
        <f t="shared" si="225"/>
        <v/>
      </c>
      <c r="AD431" s="143" t="str">
        <f>IFERROR(IF(OR(J431="",AC431=""),"",IF(AND(E431=LEGENDA!$D$39,H431="",I431=""),"BRAK kol.7",AC431*$J431)),"BRAK kol.7")</f>
        <v/>
      </c>
      <c r="AE431" s="527" t="str">
        <f t="shared" si="238"/>
        <v/>
      </c>
      <c r="AF431" s="526" t="str">
        <f t="shared" si="239"/>
        <v/>
      </c>
      <c r="AG431" s="526" t="str">
        <f t="shared" si="240"/>
        <v/>
      </c>
      <c r="AH431" s="526" t="str">
        <f t="shared" si="226"/>
        <v/>
      </c>
      <c r="AI431" s="528"/>
      <c r="AJ431" s="529"/>
      <c r="AK431" s="286" t="str">
        <f t="shared" si="227"/>
        <v/>
      </c>
      <c r="AL431" s="287" t="str">
        <f t="shared" si="241"/>
        <v/>
      </c>
      <c r="AM431" s="287" t="str">
        <f t="shared" si="242"/>
        <v/>
      </c>
      <c r="AN431" s="530" t="str">
        <f>IF('ZASOBY N'!BD428="","",'ZASOBY N'!BD428)</f>
        <v/>
      </c>
      <c r="AO431" s="531"/>
      <c r="AP431" s="333">
        <f t="shared" si="228"/>
        <v>0</v>
      </c>
      <c r="AQ431" s="333">
        <f t="shared" si="231"/>
        <v>0</v>
      </c>
      <c r="AR431" s="333">
        <f t="shared" si="231"/>
        <v>0</v>
      </c>
      <c r="AS431" s="333">
        <f t="shared" si="229"/>
        <v>0</v>
      </c>
      <c r="AT431" s="333">
        <f t="shared" si="232"/>
        <v>0</v>
      </c>
      <c r="AU431" s="333">
        <f t="shared" si="230"/>
        <v>0</v>
      </c>
      <c r="AV431" s="532" t="str">
        <f>IF(BJ431=0,"",NN!BJ431)</f>
        <v/>
      </c>
      <c r="AW431" s="460" t="str">
        <f>IF('UPR BILANS N'!W429="","",'UPR BILANS N'!W429)</f>
        <v/>
      </c>
      <c r="AX431" s="533" t="str">
        <f t="shared" si="243"/>
        <v/>
      </c>
      <c r="AY431" s="533"/>
      <c r="AZ431" s="533"/>
      <c r="BA431" s="533"/>
      <c r="BB431" s="533"/>
      <c r="BC431" s="533"/>
      <c r="BD431" s="533"/>
      <c r="BE431" s="533"/>
      <c r="BF431" s="533"/>
      <c r="BG431" s="533"/>
      <c r="BH431" s="533"/>
      <c r="BI431" s="533"/>
      <c r="BJ431" s="414">
        <f>IFERROR(IF(AND(BL431=1,BM431=1,SUMIF($C431:$C$525,$C431,$AH431:$AH$525)=$BN431),$BN431,IF($BO431&gt;0,$BO431,IF(AND(B431=B432,C431=C432,D431=D432,J431=J432),AH431+AH432,IF(AND(COUNTIF($C$13:$C430,$C431)&gt;=1,COUNTIF($D$13:$D430,$D431)&gt;=1),0,IF(AND(SUMIF($B431:$B$525,$B431,$AH431:$AH$525)&gt;$AH431,SUMIF($C431:$C$525,$C431,$AH431:$AH$525)&gt;$AH431,SUMIF($D431:$D$525,$D431,$AH431:$AH$525)&gt;$AH431),SUMIF($C431:$C$525,$C431,$BN431:$BN$525),0))))),0)</f>
        <v>0</v>
      </c>
      <c r="BK431" s="534"/>
      <c r="BL431" s="535">
        <f>COUNTIFS('ZASOBY N'!$B428:$B$525,'ZASOBY N'!$B428,'ZASOBY N'!$C428:'ZASOBY N'!$C$525,'ZASOBY N'!$C428,'ZASOBY N'!$D428:'ZASOBY N'!$D$525,'ZASOBY N'!$D428,'ZASOBY N'!$H428:'ZASOBY N'!$H$525,'ZASOBY N'!$H428 )</f>
        <v>0</v>
      </c>
      <c r="BM431" s="536">
        <f>COUNTIFS('ZASOBY N'!$B$10:$B428,'ZASOBY N'!$B428,'ZASOBY N'!$C$10:'ZASOBY N'!$C428,'ZASOBY N'!$C428,'ZASOBY N'!$D$10:'ZASOBY N'!$D428,'ZASOBY N'!$D428,'ZASOBY N'!$H$10:'ZASOBY N'!$H428,'ZASOBY N'!$H428 )</f>
        <v>0</v>
      </c>
      <c r="BN431" s="537">
        <f t="shared" si="244"/>
        <v>0</v>
      </c>
      <c r="BO431" s="538">
        <f t="shared" si="245"/>
        <v>0</v>
      </c>
      <c r="BP431" s="533"/>
      <c r="BQ431" s="533"/>
      <c r="BR431" s="533"/>
      <c r="BS431" s="533"/>
      <c r="BT431" s="533"/>
      <c r="BU431" s="533"/>
      <c r="BV431" s="533"/>
      <c r="BW431" s="539" t="str">
        <f t="shared" si="246"/>
        <v/>
      </c>
      <c r="BX431" s="439" t="str">
        <f>IF(E431=0,"",NN!E431)</f>
        <v/>
      </c>
      <c r="BY431" s="396" t="str">
        <f>IF(A431="","",NN!A431)</f>
        <v/>
      </c>
      <c r="BZ431" s="428" t="str">
        <f>IF(OR(E431=LEGENDA!$D$30,E431=LEGENDA!$D$31,E431=LEGENDA!$D$32,E431=LEGENDA!$D$33,E431=LEGENDA!$D$34,E431=LEGENDA!$D$35,E431=LEGENDA!$D$36,E431=LEGENDA!$D$37),AV431,"")</f>
        <v/>
      </c>
      <c r="CA431" s="428" t="str">
        <f>IF(OR(E431=LEGENDA!$D$30,E431=LEGENDA!$D$31,E431=LEGENDA!$D$32,E431=LEGENDA!$D$33,E431=LEGENDA!$D$34,E431=LEGENDA!$D$35,E431=LEGENDA!$D$36,E431=LEGENDA!$D$37),AG431,"")</f>
        <v/>
      </c>
      <c r="CB431" s="397" t="str">
        <f t="shared" si="247"/>
        <v/>
      </c>
      <c r="CC431" s="397" t="str">
        <f t="shared" si="248"/>
        <v/>
      </c>
      <c r="CD431" s="397" t="str">
        <f t="shared" si="249"/>
        <v/>
      </c>
      <c r="CE431" s="397" t="str">
        <f t="shared" si="250"/>
        <v/>
      </c>
      <c r="CF431" s="397" t="str">
        <f t="shared" si="251"/>
        <v/>
      </c>
      <c r="CG431" s="397" t="str">
        <f t="shared" si="252"/>
        <v/>
      </c>
      <c r="CH431" s="397" t="str">
        <f>IF(OR(E431=LEGENDA!$D$28,E431=LEGENDA!$D$29,E431=LEGENDA!$D$30,E431=LEGENDA!$D$31,E431=LEGENDA!$D$32,E431=LEGENDA!$D$33,E431=LEGENDA!$D$34,E431=LEGENDA!$D$35,E431=LEGENDA!$D$36,E431=LEGENDA!$D$39),1,"")</f>
        <v/>
      </c>
      <c r="CI431" s="397" t="str">
        <f t="shared" si="253"/>
        <v/>
      </c>
      <c r="CJ431" s="397" t="str">
        <f t="shared" si="254"/>
        <v/>
      </c>
    </row>
    <row r="432" spans="1:88" s="50" customFormat="1" ht="16.2" customHeight="1" thickBot="1" x14ac:dyDescent="0.3">
      <c r="A432" s="514" t="str">
        <f>IF('ZASOBY N'!A429="","",'ZASOBY N'!A429)</f>
        <v/>
      </c>
      <c r="B432" s="515" t="str">
        <f>IF('ZASOBY N'!B429="","",'ZASOBY N'!B429)</f>
        <v/>
      </c>
      <c r="C432" s="515" t="str">
        <f>IF('ZASOBY N'!C429="","",'ZASOBY N'!C429)</f>
        <v/>
      </c>
      <c r="D432" s="516" t="str">
        <f>IF('ZASOBY N'!D429="","",'ZASOBY N'!D429)</f>
        <v/>
      </c>
      <c r="E432" s="404"/>
      <c r="F432" s="517"/>
      <c r="G432" s="518"/>
      <c r="H432" s="301"/>
      <c r="I432" s="301"/>
      <c r="J432" s="147" t="str">
        <f>IF('ZASOBY N'!$F429="","",'ZASOBY N'!$F429)</f>
        <v/>
      </c>
      <c r="K432" s="519"/>
      <c r="L432" s="520" t="str">
        <f t="shared" si="233"/>
        <v/>
      </c>
      <c r="M432" s="521"/>
      <c r="N432" s="521"/>
      <c r="O432" s="140" t="str">
        <f>IF(L432="","",IF(OR(E432=LEGENDA!$D$28,E432=LEGENDA!$D$29,E432=LEGENDA!$D$31,E432=LEGENDA!$D$38),0.15,0))</f>
        <v/>
      </c>
      <c r="P432" s="140" t="str">
        <f>IF(L432="","",IF(AND(E432=LEGENDA!$D$39,H432=""),"BRAK kol.7",IF(AND(F432=LEGENDA!$A$105,H432=""),"BRAK kol.7",IF(AND(F432=LEGENDA!$A$106,H432=""),"BRAK kol.7",IF(AND(F432=LEGENDA!$A$107,H432=""),"BRAK kol.7",IF(AND(F432=LEGENDA!$A$108,H432=""),"BRAK kol.7",IF(AND(F432=LEGENDA!$A$109,H432=""),"BRAK kol.7",L432*O432)))))))</f>
        <v/>
      </c>
      <c r="Q432" s="141" t="str">
        <f t="shared" si="223"/>
        <v/>
      </c>
      <c r="R432" s="142" t="str">
        <f t="shared" si="234"/>
        <v/>
      </c>
      <c r="S432" s="522" t="str">
        <f t="shared" si="235"/>
        <v/>
      </c>
      <c r="T432" s="431" t="str">
        <f t="shared" si="224"/>
        <v/>
      </c>
      <c r="U432" s="523"/>
      <c r="V432" s="431" t="str">
        <f t="shared" si="236"/>
        <v/>
      </c>
      <c r="W432" s="524"/>
      <c r="X432" s="302" t="str">
        <f>IF(U432="","",IF(AND(V432="",W432=""),"",IF(AND(E432=LEGENDA!$D$39,H432=""),"BRAK kol.7",IF(AND(F432=LEGENDA!$A$105,H432="",E432=LEGENDA!$D$35),V432*W432,IF(AND(F432=LEGENDA!$A$105,H432="",E432=LEGENDA!$D$36),V432*W432,IF(AND(F432=LEGENDA!$A$105,H432=""),"BRAK kol.7",IF(AND(F432=LEGENDA!$A$106,H432=""),"BRAK kol.7",IF(AND(F432=LEGENDA!$A$107,H432=""),"BRAK kol.7",IF(AND(F432=LEGENDA!$A$108,H432=""),"BRAK kol.7",IF(AND(F432=LEGENDA!$A$109,H432=""),"BRAK kol.7",IF(AND(U432&gt;0,W432=""),"Brakkol21",IF(OR(T432="Błąd kol. 7",T432="Błąd kol.8"),T432,IF(AND(H432="",I432=""),"BRAKkol7-8",V432*W432)))))))))))))</f>
        <v/>
      </c>
      <c r="Y432" s="523"/>
      <c r="Z432" s="431" t="str">
        <f t="shared" si="237"/>
        <v/>
      </c>
      <c r="AA432" s="524"/>
      <c r="AB432" s="525" t="str">
        <f>IF(OR(Y432="",Z432="",AA432=""),"",IF(AND(E432=LEGENDA!$D$39,H432=""),"BRAK kol.7",IF(AND(F432=LEGENDA!$A$105,H432=""),"BRAK kol.7",IF(AND(F432=LEGENDA!$A$106,H432=""),"BRAK kol.7",IF(AND(F432=LEGENDA!$A$107,H432=""),"BRAK kol.7",IF(AND(F432=LEGENDA!$A$108,H432=""),"BRAK kol.7",IF(AND(F432=LEGENDA!$A$109,H432=""),"BRAK kol.7",Z432*AA432)))))))</f>
        <v/>
      </c>
      <c r="AC432" s="302" t="str">
        <f t="shared" si="225"/>
        <v/>
      </c>
      <c r="AD432" s="143" t="str">
        <f>IFERROR(IF(OR(J432="",AC432=""),"",IF(AND(E432=LEGENDA!$D$39,H432="",I432=""),"BRAK kol.7",AC432*$J432)),"BRAK kol.7")</f>
        <v/>
      </c>
      <c r="AE432" s="527" t="str">
        <f t="shared" si="238"/>
        <v/>
      </c>
      <c r="AF432" s="526" t="str">
        <f t="shared" si="239"/>
        <v/>
      </c>
      <c r="AG432" s="526" t="str">
        <f t="shared" si="240"/>
        <v/>
      </c>
      <c r="AH432" s="526" t="str">
        <f t="shared" si="226"/>
        <v/>
      </c>
      <c r="AI432" s="528"/>
      <c r="AJ432" s="529"/>
      <c r="AK432" s="286" t="str">
        <f t="shared" si="227"/>
        <v/>
      </c>
      <c r="AL432" s="287" t="str">
        <f t="shared" si="241"/>
        <v/>
      </c>
      <c r="AM432" s="287" t="str">
        <f t="shared" si="242"/>
        <v/>
      </c>
      <c r="AN432" s="530" t="str">
        <f>IF('ZASOBY N'!BD429="","",'ZASOBY N'!BD429)</f>
        <v/>
      </c>
      <c r="AO432" s="531"/>
      <c r="AP432" s="333">
        <f t="shared" si="228"/>
        <v>0</v>
      </c>
      <c r="AQ432" s="333">
        <f t="shared" si="231"/>
        <v>0</v>
      </c>
      <c r="AR432" s="333">
        <f t="shared" si="231"/>
        <v>0</v>
      </c>
      <c r="AS432" s="333">
        <f t="shared" si="229"/>
        <v>0</v>
      </c>
      <c r="AT432" s="333">
        <f t="shared" si="232"/>
        <v>0</v>
      </c>
      <c r="AU432" s="333">
        <f t="shared" si="230"/>
        <v>0</v>
      </c>
      <c r="AV432" s="532" t="str">
        <f>IF(BJ432=0,"",NN!BJ432)</f>
        <v/>
      </c>
      <c r="AW432" s="460" t="str">
        <f>IF('UPR BILANS N'!W430="","",'UPR BILANS N'!W430)</f>
        <v/>
      </c>
      <c r="AX432" s="533" t="str">
        <f t="shared" si="243"/>
        <v/>
      </c>
      <c r="AY432" s="533"/>
      <c r="AZ432" s="533"/>
      <c r="BA432" s="533"/>
      <c r="BB432" s="533"/>
      <c r="BC432" s="533"/>
      <c r="BD432" s="533"/>
      <c r="BE432" s="533"/>
      <c r="BF432" s="533"/>
      <c r="BG432" s="533"/>
      <c r="BH432" s="533"/>
      <c r="BI432" s="533"/>
      <c r="BJ432" s="414">
        <f>IFERROR(IF(AND(BL432=1,BM432=1,SUMIF($C432:$C$525,$C432,$AH432:$AH$525)=$BN432),$BN432,IF($BO432&gt;0,$BO432,IF(AND(B432=B433,C432=C433,D432=D433,J432=J433),AH432+AH433,IF(AND(COUNTIF($C$13:$C431,$C432)&gt;=1,COUNTIF($D$13:$D431,$D432)&gt;=1),0,IF(AND(SUMIF($B432:$B$525,$B432,$AH432:$AH$525)&gt;$AH432,SUMIF($C432:$C$525,$C432,$AH432:$AH$525)&gt;$AH432,SUMIF($D432:$D$525,$D432,$AH432:$AH$525)&gt;$AH432),SUMIF($C432:$C$525,$C432,$BN432:$BN$525),0))))),0)</f>
        <v>0</v>
      </c>
      <c r="BK432" s="534"/>
      <c r="BL432" s="535">
        <f>COUNTIFS('ZASOBY N'!$B429:$B$525,'ZASOBY N'!$B429,'ZASOBY N'!$C429:'ZASOBY N'!$C$525,'ZASOBY N'!$C429,'ZASOBY N'!$D429:'ZASOBY N'!$D$525,'ZASOBY N'!$D429,'ZASOBY N'!$H429:'ZASOBY N'!$H$525,'ZASOBY N'!$H429 )</f>
        <v>0</v>
      </c>
      <c r="BM432" s="536">
        <f>COUNTIFS('ZASOBY N'!$B$10:$B429,'ZASOBY N'!$B429,'ZASOBY N'!$C$10:'ZASOBY N'!$C429,'ZASOBY N'!$C429,'ZASOBY N'!$D$10:'ZASOBY N'!$D429,'ZASOBY N'!$D429,'ZASOBY N'!$H$10:'ZASOBY N'!$H429,'ZASOBY N'!$H429 )</f>
        <v>0</v>
      </c>
      <c r="BN432" s="537">
        <f t="shared" si="244"/>
        <v>0</v>
      </c>
      <c r="BO432" s="538">
        <f t="shared" si="245"/>
        <v>0</v>
      </c>
      <c r="BP432" s="533"/>
      <c r="BQ432" s="533"/>
      <c r="BR432" s="533"/>
      <c r="BS432" s="533"/>
      <c r="BT432" s="533"/>
      <c r="BU432" s="533"/>
      <c r="BV432" s="533"/>
      <c r="BW432" s="539" t="str">
        <f t="shared" si="246"/>
        <v/>
      </c>
      <c r="BX432" s="439" t="str">
        <f>IF(E432=0,"",NN!E432)</f>
        <v/>
      </c>
      <c r="BY432" s="396" t="str">
        <f>IF(A432="","",NN!A432)</f>
        <v/>
      </c>
      <c r="BZ432" s="428" t="str">
        <f>IF(OR(E432=LEGENDA!$D$30,E432=LEGENDA!$D$31,E432=LEGENDA!$D$32,E432=LEGENDA!$D$33,E432=LEGENDA!$D$34,E432=LEGENDA!$D$35,E432=LEGENDA!$D$36,E432=LEGENDA!$D$37),AV432,"")</f>
        <v/>
      </c>
      <c r="CA432" s="428" t="str">
        <f>IF(OR(E432=LEGENDA!$D$30,E432=LEGENDA!$D$31,E432=LEGENDA!$D$32,E432=LEGENDA!$D$33,E432=LEGENDA!$D$34,E432=LEGENDA!$D$35,E432=LEGENDA!$D$36,E432=LEGENDA!$D$37),AG432,"")</f>
        <v/>
      </c>
      <c r="CB432" s="397" t="str">
        <f t="shared" si="247"/>
        <v/>
      </c>
      <c r="CC432" s="397" t="str">
        <f t="shared" si="248"/>
        <v/>
      </c>
      <c r="CD432" s="397" t="str">
        <f t="shared" si="249"/>
        <v/>
      </c>
      <c r="CE432" s="397" t="str">
        <f t="shared" si="250"/>
        <v/>
      </c>
      <c r="CF432" s="397" t="str">
        <f t="shared" si="251"/>
        <v/>
      </c>
      <c r="CG432" s="397" t="str">
        <f t="shared" si="252"/>
        <v/>
      </c>
      <c r="CH432" s="397" t="str">
        <f>IF(OR(E432=LEGENDA!$D$28,E432=LEGENDA!$D$29,E432=LEGENDA!$D$30,E432=LEGENDA!$D$31,E432=LEGENDA!$D$32,E432=LEGENDA!$D$33,E432=LEGENDA!$D$34,E432=LEGENDA!$D$35,E432=LEGENDA!$D$36,E432=LEGENDA!$D$39),1,"")</f>
        <v/>
      </c>
      <c r="CI432" s="397" t="str">
        <f t="shared" si="253"/>
        <v/>
      </c>
      <c r="CJ432" s="397" t="str">
        <f t="shared" si="254"/>
        <v/>
      </c>
    </row>
    <row r="433" spans="1:88" s="50" customFormat="1" ht="16.2" customHeight="1" thickBot="1" x14ac:dyDescent="0.3">
      <c r="A433" s="514" t="str">
        <f>IF('ZASOBY N'!A430="","",'ZASOBY N'!A430)</f>
        <v/>
      </c>
      <c r="B433" s="515" t="str">
        <f>IF('ZASOBY N'!B430="","",'ZASOBY N'!B430)</f>
        <v/>
      </c>
      <c r="C433" s="515" t="str">
        <f>IF('ZASOBY N'!C430="","",'ZASOBY N'!C430)</f>
        <v/>
      </c>
      <c r="D433" s="516" t="str">
        <f>IF('ZASOBY N'!D430="","",'ZASOBY N'!D430)</f>
        <v/>
      </c>
      <c r="E433" s="404"/>
      <c r="F433" s="517"/>
      <c r="G433" s="518"/>
      <c r="H433" s="301"/>
      <c r="I433" s="301"/>
      <c r="J433" s="147" t="str">
        <f>IF('ZASOBY N'!$F430="","",'ZASOBY N'!$F430)</f>
        <v/>
      </c>
      <c r="K433" s="519"/>
      <c r="L433" s="520" t="str">
        <f t="shared" si="233"/>
        <v/>
      </c>
      <c r="M433" s="521"/>
      <c r="N433" s="521"/>
      <c r="O433" s="140" t="str">
        <f>IF(L433="","",IF(OR(E433=LEGENDA!$D$28,E433=LEGENDA!$D$29,E433=LEGENDA!$D$31,E433=LEGENDA!$D$38),0.15,0))</f>
        <v/>
      </c>
      <c r="P433" s="140" t="str">
        <f>IF(L433="","",IF(AND(E433=LEGENDA!$D$39,H433=""),"BRAK kol.7",IF(AND(F433=LEGENDA!$A$105,H433=""),"BRAK kol.7",IF(AND(F433=LEGENDA!$A$106,H433=""),"BRAK kol.7",IF(AND(F433=LEGENDA!$A$107,H433=""),"BRAK kol.7",IF(AND(F433=LEGENDA!$A$108,H433=""),"BRAK kol.7",IF(AND(F433=LEGENDA!$A$109,H433=""),"BRAK kol.7",L433*O433)))))))</f>
        <v/>
      </c>
      <c r="Q433" s="141" t="str">
        <f t="shared" si="223"/>
        <v/>
      </c>
      <c r="R433" s="142" t="str">
        <f t="shared" si="234"/>
        <v/>
      </c>
      <c r="S433" s="522" t="str">
        <f t="shared" si="235"/>
        <v/>
      </c>
      <c r="T433" s="431" t="str">
        <f t="shared" si="224"/>
        <v/>
      </c>
      <c r="U433" s="523"/>
      <c r="V433" s="431" t="str">
        <f t="shared" si="236"/>
        <v/>
      </c>
      <c r="W433" s="524"/>
      <c r="X433" s="302" t="str">
        <f>IF(U433="","",IF(AND(V433="",W433=""),"",IF(AND(E433=LEGENDA!$D$39,H433=""),"BRAK kol.7",IF(AND(F433=LEGENDA!$A$105,H433="",E433=LEGENDA!$D$35),V433*W433,IF(AND(F433=LEGENDA!$A$105,H433="",E433=LEGENDA!$D$36),V433*W433,IF(AND(F433=LEGENDA!$A$105,H433=""),"BRAK kol.7",IF(AND(F433=LEGENDA!$A$106,H433=""),"BRAK kol.7",IF(AND(F433=LEGENDA!$A$107,H433=""),"BRAK kol.7",IF(AND(F433=LEGENDA!$A$108,H433=""),"BRAK kol.7",IF(AND(F433=LEGENDA!$A$109,H433=""),"BRAK kol.7",IF(AND(U433&gt;0,W433=""),"Brakkol21",IF(OR(T433="Błąd kol. 7",T433="Błąd kol.8"),T433,IF(AND(H433="",I433=""),"BRAKkol7-8",V433*W433)))))))))))))</f>
        <v/>
      </c>
      <c r="Y433" s="523"/>
      <c r="Z433" s="431" t="str">
        <f t="shared" si="237"/>
        <v/>
      </c>
      <c r="AA433" s="524"/>
      <c r="AB433" s="525" t="str">
        <f>IF(OR(Y433="",Z433="",AA433=""),"",IF(AND(E433=LEGENDA!$D$39,H433=""),"BRAK kol.7",IF(AND(F433=LEGENDA!$A$105,H433=""),"BRAK kol.7",IF(AND(F433=LEGENDA!$A$106,H433=""),"BRAK kol.7",IF(AND(F433=LEGENDA!$A$107,H433=""),"BRAK kol.7",IF(AND(F433=LEGENDA!$A$108,H433=""),"BRAK kol.7",IF(AND(F433=LEGENDA!$A$109,H433=""),"BRAK kol.7",Z433*AA433)))))))</f>
        <v/>
      </c>
      <c r="AC433" s="302" t="str">
        <f t="shared" si="225"/>
        <v/>
      </c>
      <c r="AD433" s="143" t="str">
        <f>IFERROR(IF(OR(J433="",AC433=""),"",IF(AND(E433=LEGENDA!$D$39,H433="",I433=""),"BRAK kol.7",AC433*$J433)),"BRAK kol.7")</f>
        <v/>
      </c>
      <c r="AE433" s="527" t="str">
        <f t="shared" si="238"/>
        <v/>
      </c>
      <c r="AF433" s="526" t="str">
        <f t="shared" si="239"/>
        <v/>
      </c>
      <c r="AG433" s="526" t="str">
        <f t="shared" si="240"/>
        <v/>
      </c>
      <c r="AH433" s="526" t="str">
        <f t="shared" si="226"/>
        <v/>
      </c>
      <c r="AI433" s="528"/>
      <c r="AJ433" s="529"/>
      <c r="AK433" s="286" t="str">
        <f t="shared" si="227"/>
        <v/>
      </c>
      <c r="AL433" s="287" t="str">
        <f t="shared" si="241"/>
        <v/>
      </c>
      <c r="AM433" s="287" t="str">
        <f t="shared" si="242"/>
        <v/>
      </c>
      <c r="AN433" s="530" t="str">
        <f>IF('ZASOBY N'!BD430="","",'ZASOBY N'!BD430)</f>
        <v/>
      </c>
      <c r="AO433" s="531"/>
      <c r="AP433" s="333">
        <f t="shared" si="228"/>
        <v>0</v>
      </c>
      <c r="AQ433" s="333">
        <f t="shared" si="231"/>
        <v>0</v>
      </c>
      <c r="AR433" s="333">
        <f t="shared" si="231"/>
        <v>0</v>
      </c>
      <c r="AS433" s="333">
        <f t="shared" si="229"/>
        <v>0</v>
      </c>
      <c r="AT433" s="333">
        <f t="shared" si="232"/>
        <v>0</v>
      </c>
      <c r="AU433" s="333">
        <f t="shared" si="230"/>
        <v>0</v>
      </c>
      <c r="AV433" s="532" t="str">
        <f>IF(BJ433=0,"",NN!BJ433)</f>
        <v/>
      </c>
      <c r="AW433" s="460" t="str">
        <f>IF('UPR BILANS N'!W431="","",'UPR BILANS N'!W431)</f>
        <v/>
      </c>
      <c r="AX433" s="533" t="str">
        <f t="shared" si="243"/>
        <v/>
      </c>
      <c r="AY433" s="533"/>
      <c r="AZ433" s="533"/>
      <c r="BA433" s="533"/>
      <c r="BB433" s="533"/>
      <c r="BC433" s="533"/>
      <c r="BD433" s="533"/>
      <c r="BE433" s="533"/>
      <c r="BF433" s="533"/>
      <c r="BG433" s="533"/>
      <c r="BH433" s="533"/>
      <c r="BI433" s="533"/>
      <c r="BJ433" s="414">
        <f>IFERROR(IF(AND(BL433=1,BM433=1,SUMIF($C433:$C$525,$C433,$AH433:$AH$525)=$BN433),$BN433,IF($BO433&gt;0,$BO433,IF(AND(B433=B434,C433=C434,D433=D434,J433=J434),AH433+AH434,IF(AND(COUNTIF($C$13:$C432,$C433)&gt;=1,COUNTIF($D$13:$D432,$D433)&gt;=1),0,IF(AND(SUMIF($B433:$B$525,$B433,$AH433:$AH$525)&gt;$AH433,SUMIF($C433:$C$525,$C433,$AH433:$AH$525)&gt;$AH433,SUMIF($D433:$D$525,$D433,$AH433:$AH$525)&gt;$AH433),SUMIF($C433:$C$525,$C433,$BN433:$BN$525),0))))),0)</f>
        <v>0</v>
      </c>
      <c r="BK433" s="534"/>
      <c r="BL433" s="535">
        <f>COUNTIFS('ZASOBY N'!$B430:$B$525,'ZASOBY N'!$B430,'ZASOBY N'!$C430:'ZASOBY N'!$C$525,'ZASOBY N'!$C430,'ZASOBY N'!$D430:'ZASOBY N'!$D$525,'ZASOBY N'!$D430,'ZASOBY N'!$H430:'ZASOBY N'!$H$525,'ZASOBY N'!$H430 )</f>
        <v>0</v>
      </c>
      <c r="BM433" s="536">
        <f>COUNTIFS('ZASOBY N'!$B$10:$B430,'ZASOBY N'!$B430,'ZASOBY N'!$C$10:'ZASOBY N'!$C430,'ZASOBY N'!$C430,'ZASOBY N'!$D$10:'ZASOBY N'!$D430,'ZASOBY N'!$D430,'ZASOBY N'!$H$10:'ZASOBY N'!$H430,'ZASOBY N'!$H430 )</f>
        <v>0</v>
      </c>
      <c r="BN433" s="537">
        <f t="shared" si="244"/>
        <v>0</v>
      </c>
      <c r="BO433" s="538">
        <f t="shared" si="245"/>
        <v>0</v>
      </c>
      <c r="BP433" s="533"/>
      <c r="BQ433" s="533"/>
      <c r="BR433" s="533"/>
      <c r="BS433" s="533"/>
      <c r="BT433" s="533"/>
      <c r="BU433" s="533"/>
      <c r="BV433" s="533"/>
      <c r="BW433" s="539" t="str">
        <f t="shared" si="246"/>
        <v/>
      </c>
      <c r="BX433" s="439" t="str">
        <f>IF(E433=0,"",NN!E433)</f>
        <v/>
      </c>
      <c r="BY433" s="396" t="str">
        <f>IF(A433="","",NN!A433)</f>
        <v/>
      </c>
      <c r="BZ433" s="428" t="str">
        <f>IF(OR(E433=LEGENDA!$D$30,E433=LEGENDA!$D$31,E433=LEGENDA!$D$32,E433=LEGENDA!$D$33,E433=LEGENDA!$D$34,E433=LEGENDA!$D$35,E433=LEGENDA!$D$36,E433=LEGENDA!$D$37),AV433,"")</f>
        <v/>
      </c>
      <c r="CA433" s="428" t="str">
        <f>IF(OR(E433=LEGENDA!$D$30,E433=LEGENDA!$D$31,E433=LEGENDA!$D$32,E433=LEGENDA!$D$33,E433=LEGENDA!$D$34,E433=LEGENDA!$D$35,E433=LEGENDA!$D$36,E433=LEGENDA!$D$37),AG433,"")</f>
        <v/>
      </c>
      <c r="CB433" s="397" t="str">
        <f t="shared" si="247"/>
        <v/>
      </c>
      <c r="CC433" s="397" t="str">
        <f t="shared" si="248"/>
        <v/>
      </c>
      <c r="CD433" s="397" t="str">
        <f t="shared" si="249"/>
        <v/>
      </c>
      <c r="CE433" s="397" t="str">
        <f t="shared" si="250"/>
        <v/>
      </c>
      <c r="CF433" s="397" t="str">
        <f t="shared" si="251"/>
        <v/>
      </c>
      <c r="CG433" s="397" t="str">
        <f t="shared" si="252"/>
        <v/>
      </c>
      <c r="CH433" s="397" t="str">
        <f>IF(OR(E433=LEGENDA!$D$28,E433=LEGENDA!$D$29,E433=LEGENDA!$D$30,E433=LEGENDA!$D$31,E433=LEGENDA!$D$32,E433=LEGENDA!$D$33,E433=LEGENDA!$D$34,E433=LEGENDA!$D$35,E433=LEGENDA!$D$36,E433=LEGENDA!$D$39),1,"")</f>
        <v/>
      </c>
      <c r="CI433" s="397" t="str">
        <f t="shared" si="253"/>
        <v/>
      </c>
      <c r="CJ433" s="397" t="str">
        <f t="shared" si="254"/>
        <v/>
      </c>
    </row>
    <row r="434" spans="1:88" s="50" customFormat="1" ht="16.2" customHeight="1" thickBot="1" x14ac:dyDescent="0.3">
      <c r="A434" s="514" t="str">
        <f>IF('ZASOBY N'!A431="","",'ZASOBY N'!A431)</f>
        <v/>
      </c>
      <c r="B434" s="515" t="str">
        <f>IF('ZASOBY N'!B431="","",'ZASOBY N'!B431)</f>
        <v/>
      </c>
      <c r="C434" s="515" t="str">
        <f>IF('ZASOBY N'!C431="","",'ZASOBY N'!C431)</f>
        <v/>
      </c>
      <c r="D434" s="516" t="str">
        <f>IF('ZASOBY N'!D431="","",'ZASOBY N'!D431)</f>
        <v/>
      </c>
      <c r="E434" s="404"/>
      <c r="F434" s="517"/>
      <c r="G434" s="518"/>
      <c r="H434" s="301"/>
      <c r="I434" s="301"/>
      <c r="J434" s="147" t="str">
        <f>IF('ZASOBY N'!$F431="","",'ZASOBY N'!$F431)</f>
        <v/>
      </c>
      <c r="K434" s="519"/>
      <c r="L434" s="520" t="str">
        <f t="shared" si="233"/>
        <v/>
      </c>
      <c r="M434" s="521"/>
      <c r="N434" s="521"/>
      <c r="O434" s="140" t="str">
        <f>IF(L434="","",IF(OR(E434=LEGENDA!$D$28,E434=LEGENDA!$D$29,E434=LEGENDA!$D$31,E434=LEGENDA!$D$38),0.15,0))</f>
        <v/>
      </c>
      <c r="P434" s="140" t="str">
        <f>IF(L434="","",IF(AND(E434=LEGENDA!$D$39,H434=""),"BRAK kol.7",IF(AND(F434=LEGENDA!$A$105,H434=""),"BRAK kol.7",IF(AND(F434=LEGENDA!$A$106,H434=""),"BRAK kol.7",IF(AND(F434=LEGENDA!$A$107,H434=""),"BRAK kol.7",IF(AND(F434=LEGENDA!$A$108,H434=""),"BRAK kol.7",IF(AND(F434=LEGENDA!$A$109,H434=""),"BRAK kol.7",L434*O434)))))))</f>
        <v/>
      </c>
      <c r="Q434" s="141" t="str">
        <f t="shared" si="223"/>
        <v/>
      </c>
      <c r="R434" s="142" t="str">
        <f t="shared" si="234"/>
        <v/>
      </c>
      <c r="S434" s="522" t="str">
        <f t="shared" si="235"/>
        <v/>
      </c>
      <c r="T434" s="431" t="str">
        <f t="shared" si="224"/>
        <v/>
      </c>
      <c r="U434" s="523"/>
      <c r="V434" s="431" t="str">
        <f t="shared" si="236"/>
        <v/>
      </c>
      <c r="W434" s="524"/>
      <c r="X434" s="302" t="str">
        <f>IF(U434="","",IF(AND(V434="",W434=""),"",IF(AND(E434=LEGENDA!$D$39,H434=""),"BRAK kol.7",IF(AND(F434=LEGENDA!$A$105,H434="",E434=LEGENDA!$D$35),V434*W434,IF(AND(F434=LEGENDA!$A$105,H434="",E434=LEGENDA!$D$36),V434*W434,IF(AND(F434=LEGENDA!$A$105,H434=""),"BRAK kol.7",IF(AND(F434=LEGENDA!$A$106,H434=""),"BRAK kol.7",IF(AND(F434=LEGENDA!$A$107,H434=""),"BRAK kol.7",IF(AND(F434=LEGENDA!$A$108,H434=""),"BRAK kol.7",IF(AND(F434=LEGENDA!$A$109,H434=""),"BRAK kol.7",IF(AND(U434&gt;0,W434=""),"Brakkol21",IF(OR(T434="Błąd kol. 7",T434="Błąd kol.8"),T434,IF(AND(H434="",I434=""),"BRAKkol7-8",V434*W434)))))))))))))</f>
        <v/>
      </c>
      <c r="Y434" s="523"/>
      <c r="Z434" s="431" t="str">
        <f t="shared" si="237"/>
        <v/>
      </c>
      <c r="AA434" s="524"/>
      <c r="AB434" s="525" t="str">
        <f>IF(OR(Y434="",Z434="",AA434=""),"",IF(AND(E434=LEGENDA!$D$39,H434=""),"BRAK kol.7",IF(AND(F434=LEGENDA!$A$105,H434=""),"BRAK kol.7",IF(AND(F434=LEGENDA!$A$106,H434=""),"BRAK kol.7",IF(AND(F434=LEGENDA!$A$107,H434=""),"BRAK kol.7",IF(AND(F434=LEGENDA!$A$108,H434=""),"BRAK kol.7",IF(AND(F434=LEGENDA!$A$109,H434=""),"BRAK kol.7",Z434*AA434)))))))</f>
        <v/>
      </c>
      <c r="AC434" s="302" t="str">
        <f t="shared" si="225"/>
        <v/>
      </c>
      <c r="AD434" s="143" t="str">
        <f>IFERROR(IF(OR(J434="",AC434=""),"",IF(AND(E434=LEGENDA!$D$39,H434="",I434=""),"BRAK kol.7",AC434*$J434)),"BRAK kol.7")</f>
        <v/>
      </c>
      <c r="AE434" s="527" t="str">
        <f t="shared" si="238"/>
        <v/>
      </c>
      <c r="AF434" s="526" t="str">
        <f t="shared" si="239"/>
        <v/>
      </c>
      <c r="AG434" s="526" t="str">
        <f t="shared" si="240"/>
        <v/>
      </c>
      <c r="AH434" s="526" t="str">
        <f t="shared" si="226"/>
        <v/>
      </c>
      <c r="AI434" s="528"/>
      <c r="AJ434" s="529"/>
      <c r="AK434" s="286" t="str">
        <f t="shared" si="227"/>
        <v/>
      </c>
      <c r="AL434" s="287" t="str">
        <f t="shared" si="241"/>
        <v/>
      </c>
      <c r="AM434" s="287" t="str">
        <f t="shared" si="242"/>
        <v/>
      </c>
      <c r="AN434" s="530" t="str">
        <f>IF('ZASOBY N'!BD431="","",'ZASOBY N'!BD431)</f>
        <v/>
      </c>
      <c r="AO434" s="531"/>
      <c r="AP434" s="333">
        <f t="shared" si="228"/>
        <v>0</v>
      </c>
      <c r="AQ434" s="333">
        <f t="shared" si="231"/>
        <v>0</v>
      </c>
      <c r="AR434" s="333">
        <f t="shared" si="231"/>
        <v>0</v>
      </c>
      <c r="AS434" s="333">
        <f t="shared" si="229"/>
        <v>0</v>
      </c>
      <c r="AT434" s="333">
        <f t="shared" si="232"/>
        <v>0</v>
      </c>
      <c r="AU434" s="333">
        <f t="shared" si="230"/>
        <v>0</v>
      </c>
      <c r="AV434" s="532" t="str">
        <f>IF(BJ434=0,"",NN!BJ434)</f>
        <v/>
      </c>
      <c r="AW434" s="460" t="str">
        <f>IF('UPR BILANS N'!W432="","",'UPR BILANS N'!W432)</f>
        <v/>
      </c>
      <c r="AX434" s="533" t="str">
        <f t="shared" si="243"/>
        <v/>
      </c>
      <c r="AY434" s="533"/>
      <c r="AZ434" s="533"/>
      <c r="BA434" s="533"/>
      <c r="BB434" s="533"/>
      <c r="BC434" s="533"/>
      <c r="BD434" s="533"/>
      <c r="BE434" s="533"/>
      <c r="BF434" s="533"/>
      <c r="BG434" s="533"/>
      <c r="BH434" s="533"/>
      <c r="BI434" s="533"/>
      <c r="BJ434" s="414">
        <f>IFERROR(IF(AND(BL434=1,BM434=1,SUMIF($C434:$C$525,$C434,$AH434:$AH$525)=$BN434),$BN434,IF($BO434&gt;0,$BO434,IF(AND(B434=B435,C434=C435,D434=D435,J434=J435),AH434+AH435,IF(AND(COUNTIF($C$13:$C433,$C434)&gt;=1,COUNTIF($D$13:$D433,$D434)&gt;=1),0,IF(AND(SUMIF($B434:$B$525,$B434,$AH434:$AH$525)&gt;$AH434,SUMIF($C434:$C$525,$C434,$AH434:$AH$525)&gt;$AH434,SUMIF($D434:$D$525,$D434,$AH434:$AH$525)&gt;$AH434),SUMIF($C434:$C$525,$C434,$BN434:$BN$525),0))))),0)</f>
        <v>0</v>
      </c>
      <c r="BK434" s="534"/>
      <c r="BL434" s="535">
        <f>COUNTIFS('ZASOBY N'!$B431:$B$525,'ZASOBY N'!$B431,'ZASOBY N'!$C431:'ZASOBY N'!$C$525,'ZASOBY N'!$C431,'ZASOBY N'!$D431:'ZASOBY N'!$D$525,'ZASOBY N'!$D431,'ZASOBY N'!$H431:'ZASOBY N'!$H$525,'ZASOBY N'!$H431 )</f>
        <v>0</v>
      </c>
      <c r="BM434" s="536">
        <f>COUNTIFS('ZASOBY N'!$B$10:$B431,'ZASOBY N'!$B431,'ZASOBY N'!$C$10:'ZASOBY N'!$C431,'ZASOBY N'!$C431,'ZASOBY N'!$D$10:'ZASOBY N'!$D431,'ZASOBY N'!$D431,'ZASOBY N'!$H$10:'ZASOBY N'!$H431,'ZASOBY N'!$H431 )</f>
        <v>0</v>
      </c>
      <c r="BN434" s="537">
        <f t="shared" si="244"/>
        <v>0</v>
      </c>
      <c r="BO434" s="538">
        <f t="shared" si="245"/>
        <v>0</v>
      </c>
      <c r="BP434" s="533"/>
      <c r="BQ434" s="533"/>
      <c r="BR434" s="533"/>
      <c r="BS434" s="533"/>
      <c r="BT434" s="533"/>
      <c r="BU434" s="533"/>
      <c r="BV434" s="533"/>
      <c r="BW434" s="539" t="str">
        <f t="shared" si="246"/>
        <v/>
      </c>
      <c r="BX434" s="439" t="str">
        <f>IF(E434=0,"",NN!E434)</f>
        <v/>
      </c>
      <c r="BY434" s="396" t="str">
        <f>IF(A434="","",NN!A434)</f>
        <v/>
      </c>
      <c r="BZ434" s="428" t="str">
        <f>IF(OR(E434=LEGENDA!$D$30,E434=LEGENDA!$D$31,E434=LEGENDA!$D$32,E434=LEGENDA!$D$33,E434=LEGENDA!$D$34,E434=LEGENDA!$D$35,E434=LEGENDA!$D$36,E434=LEGENDA!$D$37),AV434,"")</f>
        <v/>
      </c>
      <c r="CA434" s="428" t="str">
        <f>IF(OR(E434=LEGENDA!$D$30,E434=LEGENDA!$D$31,E434=LEGENDA!$D$32,E434=LEGENDA!$D$33,E434=LEGENDA!$D$34,E434=LEGENDA!$D$35,E434=LEGENDA!$D$36,E434=LEGENDA!$D$37),AG434,"")</f>
        <v/>
      </c>
      <c r="CB434" s="397" t="str">
        <f t="shared" si="247"/>
        <v/>
      </c>
      <c r="CC434" s="397" t="str">
        <f t="shared" si="248"/>
        <v/>
      </c>
      <c r="CD434" s="397" t="str">
        <f t="shared" si="249"/>
        <v/>
      </c>
      <c r="CE434" s="397" t="str">
        <f t="shared" si="250"/>
        <v/>
      </c>
      <c r="CF434" s="397" t="str">
        <f t="shared" si="251"/>
        <v/>
      </c>
      <c r="CG434" s="397" t="str">
        <f t="shared" si="252"/>
        <v/>
      </c>
      <c r="CH434" s="397" t="str">
        <f>IF(OR(E434=LEGENDA!$D$28,E434=LEGENDA!$D$29,E434=LEGENDA!$D$30,E434=LEGENDA!$D$31,E434=LEGENDA!$D$32,E434=LEGENDA!$D$33,E434=LEGENDA!$D$34,E434=LEGENDA!$D$35,E434=LEGENDA!$D$36,E434=LEGENDA!$D$39),1,"")</f>
        <v/>
      </c>
      <c r="CI434" s="397" t="str">
        <f t="shared" si="253"/>
        <v/>
      </c>
      <c r="CJ434" s="397" t="str">
        <f t="shared" si="254"/>
        <v/>
      </c>
    </row>
    <row r="435" spans="1:88" s="50" customFormat="1" ht="16.2" customHeight="1" thickBot="1" x14ac:dyDescent="0.3">
      <c r="A435" s="514" t="str">
        <f>IF('ZASOBY N'!A432="","",'ZASOBY N'!A432)</f>
        <v/>
      </c>
      <c r="B435" s="515" t="str">
        <f>IF('ZASOBY N'!B432="","",'ZASOBY N'!B432)</f>
        <v/>
      </c>
      <c r="C435" s="515" t="str">
        <f>IF('ZASOBY N'!C432="","",'ZASOBY N'!C432)</f>
        <v/>
      </c>
      <c r="D435" s="516" t="str">
        <f>IF('ZASOBY N'!D432="","",'ZASOBY N'!D432)</f>
        <v/>
      </c>
      <c r="E435" s="404"/>
      <c r="F435" s="517"/>
      <c r="G435" s="518"/>
      <c r="H435" s="301"/>
      <c r="I435" s="301"/>
      <c r="J435" s="147" t="str">
        <f>IF('ZASOBY N'!$F432="","",'ZASOBY N'!$F432)</f>
        <v/>
      </c>
      <c r="K435" s="519"/>
      <c r="L435" s="520" t="str">
        <f t="shared" si="233"/>
        <v/>
      </c>
      <c r="M435" s="521"/>
      <c r="N435" s="521"/>
      <c r="O435" s="140" t="str">
        <f>IF(L435="","",IF(OR(E435=LEGENDA!$D$28,E435=LEGENDA!$D$29,E435=LEGENDA!$D$31,E435=LEGENDA!$D$38),0.15,0))</f>
        <v/>
      </c>
      <c r="P435" s="140" t="str">
        <f>IF(L435="","",IF(AND(E435=LEGENDA!$D$39,H435=""),"BRAK kol.7",IF(AND(F435=LEGENDA!$A$105,H435=""),"BRAK kol.7",IF(AND(F435=LEGENDA!$A$106,H435=""),"BRAK kol.7",IF(AND(F435=LEGENDA!$A$107,H435=""),"BRAK kol.7",IF(AND(F435=LEGENDA!$A$108,H435=""),"BRAK kol.7",IF(AND(F435=LEGENDA!$A$109,H435=""),"BRAK kol.7",L435*O435)))))))</f>
        <v/>
      </c>
      <c r="Q435" s="141" t="str">
        <f t="shared" si="223"/>
        <v/>
      </c>
      <c r="R435" s="142" t="str">
        <f t="shared" si="234"/>
        <v/>
      </c>
      <c r="S435" s="522" t="str">
        <f t="shared" si="235"/>
        <v/>
      </c>
      <c r="T435" s="431" t="str">
        <f t="shared" si="224"/>
        <v/>
      </c>
      <c r="U435" s="523"/>
      <c r="V435" s="431" t="str">
        <f t="shared" si="236"/>
        <v/>
      </c>
      <c r="W435" s="524"/>
      <c r="X435" s="302" t="str">
        <f>IF(U435="","",IF(AND(V435="",W435=""),"",IF(AND(E435=LEGENDA!$D$39,H435=""),"BRAK kol.7",IF(AND(F435=LEGENDA!$A$105,H435="",E435=LEGENDA!$D$35),V435*W435,IF(AND(F435=LEGENDA!$A$105,H435="",E435=LEGENDA!$D$36),V435*W435,IF(AND(F435=LEGENDA!$A$105,H435=""),"BRAK kol.7",IF(AND(F435=LEGENDA!$A$106,H435=""),"BRAK kol.7",IF(AND(F435=LEGENDA!$A$107,H435=""),"BRAK kol.7",IF(AND(F435=LEGENDA!$A$108,H435=""),"BRAK kol.7",IF(AND(F435=LEGENDA!$A$109,H435=""),"BRAK kol.7",IF(AND(U435&gt;0,W435=""),"Brakkol21",IF(OR(T435="Błąd kol. 7",T435="Błąd kol.8"),T435,IF(AND(H435="",I435=""),"BRAKkol7-8",V435*W435)))))))))))))</f>
        <v/>
      </c>
      <c r="Y435" s="523"/>
      <c r="Z435" s="431" t="str">
        <f t="shared" si="237"/>
        <v/>
      </c>
      <c r="AA435" s="524"/>
      <c r="AB435" s="525" t="str">
        <f>IF(OR(Y435="",Z435="",AA435=""),"",IF(AND(E435=LEGENDA!$D$39,H435=""),"BRAK kol.7",IF(AND(F435=LEGENDA!$A$105,H435=""),"BRAK kol.7",IF(AND(F435=LEGENDA!$A$106,H435=""),"BRAK kol.7",IF(AND(F435=LEGENDA!$A$107,H435=""),"BRAK kol.7",IF(AND(F435=LEGENDA!$A$108,H435=""),"BRAK kol.7",IF(AND(F435=LEGENDA!$A$109,H435=""),"BRAK kol.7",Z435*AA435)))))))</f>
        <v/>
      </c>
      <c r="AC435" s="302" t="str">
        <f t="shared" si="225"/>
        <v/>
      </c>
      <c r="AD435" s="143" t="str">
        <f>IFERROR(IF(OR(J435="",AC435=""),"",IF(AND(E435=LEGENDA!$D$39,H435="",I435=""),"BRAK kol.7",AC435*$J435)),"BRAK kol.7")</f>
        <v/>
      </c>
      <c r="AE435" s="527" t="str">
        <f t="shared" si="238"/>
        <v/>
      </c>
      <c r="AF435" s="526" t="str">
        <f t="shared" si="239"/>
        <v/>
      </c>
      <c r="AG435" s="526" t="str">
        <f t="shared" si="240"/>
        <v/>
      </c>
      <c r="AH435" s="526" t="str">
        <f t="shared" si="226"/>
        <v/>
      </c>
      <c r="AI435" s="528"/>
      <c r="AJ435" s="529"/>
      <c r="AK435" s="286" t="str">
        <f t="shared" si="227"/>
        <v/>
      </c>
      <c r="AL435" s="287" t="str">
        <f t="shared" si="241"/>
        <v/>
      </c>
      <c r="AM435" s="287" t="str">
        <f t="shared" si="242"/>
        <v/>
      </c>
      <c r="AN435" s="530" t="str">
        <f>IF('ZASOBY N'!BD432="","",'ZASOBY N'!BD432)</f>
        <v/>
      </c>
      <c r="AO435" s="531"/>
      <c r="AP435" s="333">
        <f t="shared" si="228"/>
        <v>0</v>
      </c>
      <c r="AQ435" s="333">
        <f t="shared" si="231"/>
        <v>0</v>
      </c>
      <c r="AR435" s="333">
        <f t="shared" si="231"/>
        <v>0</v>
      </c>
      <c r="AS435" s="333">
        <f t="shared" si="229"/>
        <v>0</v>
      </c>
      <c r="AT435" s="333">
        <f t="shared" si="232"/>
        <v>0</v>
      </c>
      <c r="AU435" s="333">
        <f t="shared" si="230"/>
        <v>0</v>
      </c>
      <c r="AV435" s="532" t="str">
        <f>IF(BJ435=0,"",NN!BJ435)</f>
        <v/>
      </c>
      <c r="AW435" s="460" t="str">
        <f>IF('UPR BILANS N'!W433="","",'UPR BILANS N'!W433)</f>
        <v/>
      </c>
      <c r="AX435" s="533" t="str">
        <f t="shared" si="243"/>
        <v/>
      </c>
      <c r="AY435" s="533"/>
      <c r="AZ435" s="533"/>
      <c r="BA435" s="533"/>
      <c r="BB435" s="533"/>
      <c r="BC435" s="533"/>
      <c r="BD435" s="533"/>
      <c r="BE435" s="533"/>
      <c r="BF435" s="533"/>
      <c r="BG435" s="533"/>
      <c r="BH435" s="533"/>
      <c r="BI435" s="533"/>
      <c r="BJ435" s="414">
        <f>IFERROR(IF(AND(BL435=1,BM435=1,SUMIF($C435:$C$525,$C435,$AH435:$AH$525)=$BN435),$BN435,IF($BO435&gt;0,$BO435,IF(AND(B435=B436,C435=C436,D435=D436,J435=J436),AH435+AH436,IF(AND(COUNTIF($C$13:$C434,$C435)&gt;=1,COUNTIF($D$13:$D434,$D435)&gt;=1),0,IF(AND(SUMIF($B435:$B$525,$B435,$AH435:$AH$525)&gt;$AH435,SUMIF($C435:$C$525,$C435,$AH435:$AH$525)&gt;$AH435,SUMIF($D435:$D$525,$D435,$AH435:$AH$525)&gt;$AH435),SUMIF($C435:$C$525,$C435,$BN435:$BN$525),0))))),0)</f>
        <v>0</v>
      </c>
      <c r="BK435" s="534"/>
      <c r="BL435" s="535">
        <f>COUNTIFS('ZASOBY N'!$B432:$B$525,'ZASOBY N'!$B432,'ZASOBY N'!$C432:'ZASOBY N'!$C$525,'ZASOBY N'!$C432,'ZASOBY N'!$D432:'ZASOBY N'!$D$525,'ZASOBY N'!$D432,'ZASOBY N'!$H432:'ZASOBY N'!$H$525,'ZASOBY N'!$H432 )</f>
        <v>0</v>
      </c>
      <c r="BM435" s="536">
        <f>COUNTIFS('ZASOBY N'!$B$10:$B432,'ZASOBY N'!$B432,'ZASOBY N'!$C$10:'ZASOBY N'!$C432,'ZASOBY N'!$C432,'ZASOBY N'!$D$10:'ZASOBY N'!$D432,'ZASOBY N'!$D432,'ZASOBY N'!$H$10:'ZASOBY N'!$H432,'ZASOBY N'!$H432 )</f>
        <v>0</v>
      </c>
      <c r="BN435" s="537">
        <f t="shared" si="244"/>
        <v>0</v>
      </c>
      <c r="BO435" s="538">
        <f t="shared" si="245"/>
        <v>0</v>
      </c>
      <c r="BP435" s="533"/>
      <c r="BQ435" s="533"/>
      <c r="BR435" s="533"/>
      <c r="BS435" s="533"/>
      <c r="BT435" s="533"/>
      <c r="BU435" s="533"/>
      <c r="BV435" s="533"/>
      <c r="BW435" s="539" t="str">
        <f t="shared" si="246"/>
        <v/>
      </c>
      <c r="BX435" s="439" t="str">
        <f>IF(E435=0,"",NN!E435)</f>
        <v/>
      </c>
      <c r="BY435" s="396" t="str">
        <f>IF(A435="","",NN!A435)</f>
        <v/>
      </c>
      <c r="BZ435" s="428" t="str">
        <f>IF(OR(E435=LEGENDA!$D$30,E435=LEGENDA!$D$31,E435=LEGENDA!$D$32,E435=LEGENDA!$D$33,E435=LEGENDA!$D$34,E435=LEGENDA!$D$35,E435=LEGENDA!$D$36,E435=LEGENDA!$D$37),AV435,"")</f>
        <v/>
      </c>
      <c r="CA435" s="428" t="str">
        <f>IF(OR(E435=LEGENDA!$D$30,E435=LEGENDA!$D$31,E435=LEGENDA!$D$32,E435=LEGENDA!$D$33,E435=LEGENDA!$D$34,E435=LEGENDA!$D$35,E435=LEGENDA!$D$36,E435=LEGENDA!$D$37),AG435,"")</f>
        <v/>
      </c>
      <c r="CB435" s="397" t="str">
        <f t="shared" si="247"/>
        <v/>
      </c>
      <c r="CC435" s="397" t="str">
        <f t="shared" si="248"/>
        <v/>
      </c>
      <c r="CD435" s="397" t="str">
        <f t="shared" si="249"/>
        <v/>
      </c>
      <c r="CE435" s="397" t="str">
        <f t="shared" si="250"/>
        <v/>
      </c>
      <c r="CF435" s="397" t="str">
        <f t="shared" si="251"/>
        <v/>
      </c>
      <c r="CG435" s="397" t="str">
        <f t="shared" si="252"/>
        <v/>
      </c>
      <c r="CH435" s="397" t="str">
        <f>IF(OR(E435=LEGENDA!$D$28,E435=LEGENDA!$D$29,E435=LEGENDA!$D$30,E435=LEGENDA!$D$31,E435=LEGENDA!$D$32,E435=LEGENDA!$D$33,E435=LEGENDA!$D$34,E435=LEGENDA!$D$35,E435=LEGENDA!$D$36,E435=LEGENDA!$D$39),1,"")</f>
        <v/>
      </c>
      <c r="CI435" s="397" t="str">
        <f t="shared" si="253"/>
        <v/>
      </c>
      <c r="CJ435" s="397" t="str">
        <f t="shared" si="254"/>
        <v/>
      </c>
    </row>
    <row r="436" spans="1:88" s="50" customFormat="1" ht="16.2" customHeight="1" thickBot="1" x14ac:dyDescent="0.3">
      <c r="A436" s="514" t="str">
        <f>IF('ZASOBY N'!A433="","",'ZASOBY N'!A433)</f>
        <v/>
      </c>
      <c r="B436" s="515" t="str">
        <f>IF('ZASOBY N'!B433="","",'ZASOBY N'!B433)</f>
        <v/>
      </c>
      <c r="C436" s="515" t="str">
        <f>IF('ZASOBY N'!C433="","",'ZASOBY N'!C433)</f>
        <v/>
      </c>
      <c r="D436" s="516" t="str">
        <f>IF('ZASOBY N'!D433="","",'ZASOBY N'!D433)</f>
        <v/>
      </c>
      <c r="E436" s="404"/>
      <c r="F436" s="517"/>
      <c r="G436" s="518"/>
      <c r="H436" s="301"/>
      <c r="I436" s="301"/>
      <c r="J436" s="147" t="str">
        <f>IF('ZASOBY N'!$F433="","",'ZASOBY N'!$F433)</f>
        <v/>
      </c>
      <c r="K436" s="519"/>
      <c r="L436" s="520" t="str">
        <f t="shared" si="233"/>
        <v/>
      </c>
      <c r="M436" s="521"/>
      <c r="N436" s="521"/>
      <c r="O436" s="140" t="str">
        <f>IF(L436="","",IF(OR(E436=LEGENDA!$D$28,E436=LEGENDA!$D$29,E436=LEGENDA!$D$31,E436=LEGENDA!$D$38),0.15,0))</f>
        <v/>
      </c>
      <c r="P436" s="140" t="str">
        <f>IF(L436="","",IF(AND(E436=LEGENDA!$D$39,H436=""),"BRAK kol.7",IF(AND(F436=LEGENDA!$A$105,H436=""),"BRAK kol.7",IF(AND(F436=LEGENDA!$A$106,H436=""),"BRAK kol.7",IF(AND(F436=LEGENDA!$A$107,H436=""),"BRAK kol.7",IF(AND(F436=LEGENDA!$A$108,H436=""),"BRAK kol.7",IF(AND(F436=LEGENDA!$A$109,H436=""),"BRAK kol.7",L436*O436)))))))</f>
        <v/>
      </c>
      <c r="Q436" s="141" t="str">
        <f t="shared" si="223"/>
        <v/>
      </c>
      <c r="R436" s="142" t="str">
        <f t="shared" si="234"/>
        <v/>
      </c>
      <c r="S436" s="522" t="str">
        <f t="shared" si="235"/>
        <v/>
      </c>
      <c r="T436" s="431" t="str">
        <f t="shared" si="224"/>
        <v/>
      </c>
      <c r="U436" s="523"/>
      <c r="V436" s="431" t="str">
        <f t="shared" si="236"/>
        <v/>
      </c>
      <c r="W436" s="524"/>
      <c r="X436" s="302" t="str">
        <f>IF(U436="","",IF(AND(V436="",W436=""),"",IF(AND(E436=LEGENDA!$D$39,H436=""),"BRAK kol.7",IF(AND(F436=LEGENDA!$A$105,H436="",E436=LEGENDA!$D$35),V436*W436,IF(AND(F436=LEGENDA!$A$105,H436="",E436=LEGENDA!$D$36),V436*W436,IF(AND(F436=LEGENDA!$A$105,H436=""),"BRAK kol.7",IF(AND(F436=LEGENDA!$A$106,H436=""),"BRAK kol.7",IF(AND(F436=LEGENDA!$A$107,H436=""),"BRAK kol.7",IF(AND(F436=LEGENDA!$A$108,H436=""),"BRAK kol.7",IF(AND(F436=LEGENDA!$A$109,H436=""),"BRAK kol.7",IF(AND(U436&gt;0,W436=""),"Brakkol21",IF(OR(T436="Błąd kol. 7",T436="Błąd kol.8"),T436,IF(AND(H436="",I436=""),"BRAKkol7-8",V436*W436)))))))))))))</f>
        <v/>
      </c>
      <c r="Y436" s="523"/>
      <c r="Z436" s="431" t="str">
        <f t="shared" si="237"/>
        <v/>
      </c>
      <c r="AA436" s="524"/>
      <c r="AB436" s="525" t="str">
        <f>IF(OR(Y436="",Z436="",AA436=""),"",IF(AND(E436=LEGENDA!$D$39,H436=""),"BRAK kol.7",IF(AND(F436=LEGENDA!$A$105,H436=""),"BRAK kol.7",IF(AND(F436=LEGENDA!$A$106,H436=""),"BRAK kol.7",IF(AND(F436=LEGENDA!$A$107,H436=""),"BRAK kol.7",IF(AND(F436=LEGENDA!$A$108,H436=""),"BRAK kol.7",IF(AND(F436=LEGENDA!$A$109,H436=""),"BRAK kol.7",Z436*AA436)))))))</f>
        <v/>
      </c>
      <c r="AC436" s="302" t="str">
        <f t="shared" si="225"/>
        <v/>
      </c>
      <c r="AD436" s="143" t="str">
        <f>IFERROR(IF(OR(J436="",AC436=""),"",IF(AND(E436=LEGENDA!$D$39,H436="",I436=""),"BRAK kol.7",AC436*$J436)),"BRAK kol.7")</f>
        <v/>
      </c>
      <c r="AE436" s="527" t="str">
        <f t="shared" si="238"/>
        <v/>
      </c>
      <c r="AF436" s="526" t="str">
        <f t="shared" si="239"/>
        <v/>
      </c>
      <c r="AG436" s="526" t="str">
        <f t="shared" si="240"/>
        <v/>
      </c>
      <c r="AH436" s="526" t="str">
        <f t="shared" si="226"/>
        <v/>
      </c>
      <c r="AI436" s="528"/>
      <c r="AJ436" s="529"/>
      <c r="AK436" s="286" t="str">
        <f t="shared" si="227"/>
        <v/>
      </c>
      <c r="AL436" s="287" t="str">
        <f t="shared" si="241"/>
        <v/>
      </c>
      <c r="AM436" s="287" t="str">
        <f t="shared" si="242"/>
        <v/>
      </c>
      <c r="AN436" s="530" t="str">
        <f>IF('ZASOBY N'!BD433="","",'ZASOBY N'!BD433)</f>
        <v/>
      </c>
      <c r="AO436" s="531"/>
      <c r="AP436" s="333">
        <f t="shared" si="228"/>
        <v>0</v>
      </c>
      <c r="AQ436" s="333">
        <f t="shared" si="231"/>
        <v>0</v>
      </c>
      <c r="AR436" s="333">
        <f t="shared" si="231"/>
        <v>0</v>
      </c>
      <c r="AS436" s="333">
        <f t="shared" si="229"/>
        <v>0</v>
      </c>
      <c r="AT436" s="333">
        <f t="shared" si="232"/>
        <v>0</v>
      </c>
      <c r="AU436" s="333">
        <f t="shared" si="230"/>
        <v>0</v>
      </c>
      <c r="AV436" s="532" t="str">
        <f>IF(BJ436=0,"",NN!BJ436)</f>
        <v/>
      </c>
      <c r="AW436" s="460" t="str">
        <f>IF('UPR BILANS N'!W434="","",'UPR BILANS N'!W434)</f>
        <v/>
      </c>
      <c r="AX436" s="533" t="str">
        <f t="shared" si="243"/>
        <v/>
      </c>
      <c r="AY436" s="533"/>
      <c r="AZ436" s="533"/>
      <c r="BA436" s="533"/>
      <c r="BB436" s="533"/>
      <c r="BC436" s="533"/>
      <c r="BD436" s="533"/>
      <c r="BE436" s="533"/>
      <c r="BF436" s="533"/>
      <c r="BG436" s="533"/>
      <c r="BH436" s="533"/>
      <c r="BI436" s="533"/>
      <c r="BJ436" s="414">
        <f>IFERROR(IF(AND(BL436=1,BM436=1,SUMIF($C436:$C$525,$C436,$AH436:$AH$525)=$BN436),$BN436,IF($BO436&gt;0,$BO436,IF(AND(B436=B437,C436=C437,D436=D437,J436=J437),AH436+AH437,IF(AND(COUNTIF($C$13:$C435,$C436)&gt;=1,COUNTIF($D$13:$D435,$D436)&gt;=1),0,IF(AND(SUMIF($B436:$B$525,$B436,$AH436:$AH$525)&gt;$AH436,SUMIF($C436:$C$525,$C436,$AH436:$AH$525)&gt;$AH436,SUMIF($D436:$D$525,$D436,$AH436:$AH$525)&gt;$AH436),SUMIF($C436:$C$525,$C436,$BN436:$BN$525),0))))),0)</f>
        <v>0</v>
      </c>
      <c r="BK436" s="534"/>
      <c r="BL436" s="535">
        <f>COUNTIFS('ZASOBY N'!$B433:$B$525,'ZASOBY N'!$B433,'ZASOBY N'!$C433:'ZASOBY N'!$C$525,'ZASOBY N'!$C433,'ZASOBY N'!$D433:'ZASOBY N'!$D$525,'ZASOBY N'!$D433,'ZASOBY N'!$H433:'ZASOBY N'!$H$525,'ZASOBY N'!$H433 )</f>
        <v>0</v>
      </c>
      <c r="BM436" s="536">
        <f>COUNTIFS('ZASOBY N'!$B$10:$B433,'ZASOBY N'!$B433,'ZASOBY N'!$C$10:'ZASOBY N'!$C433,'ZASOBY N'!$C433,'ZASOBY N'!$D$10:'ZASOBY N'!$D433,'ZASOBY N'!$D433,'ZASOBY N'!$H$10:'ZASOBY N'!$H433,'ZASOBY N'!$H433 )</f>
        <v>0</v>
      </c>
      <c r="BN436" s="537">
        <f t="shared" si="244"/>
        <v>0</v>
      </c>
      <c r="BO436" s="538">
        <f t="shared" si="245"/>
        <v>0</v>
      </c>
      <c r="BP436" s="533"/>
      <c r="BQ436" s="533"/>
      <c r="BR436" s="533"/>
      <c r="BS436" s="533"/>
      <c r="BT436" s="533"/>
      <c r="BU436" s="533"/>
      <c r="BV436" s="533"/>
      <c r="BW436" s="539" t="str">
        <f t="shared" si="246"/>
        <v/>
      </c>
      <c r="BX436" s="439" t="str">
        <f>IF(E436=0,"",NN!E436)</f>
        <v/>
      </c>
      <c r="BY436" s="396" t="str">
        <f>IF(A436="","",NN!A436)</f>
        <v/>
      </c>
      <c r="BZ436" s="428" t="str">
        <f>IF(OR(E436=LEGENDA!$D$30,E436=LEGENDA!$D$31,E436=LEGENDA!$D$32,E436=LEGENDA!$D$33,E436=LEGENDA!$D$34,E436=LEGENDA!$D$35,E436=LEGENDA!$D$36,E436=LEGENDA!$D$37),AV436,"")</f>
        <v/>
      </c>
      <c r="CA436" s="428" t="str">
        <f>IF(OR(E436=LEGENDA!$D$30,E436=LEGENDA!$D$31,E436=LEGENDA!$D$32,E436=LEGENDA!$D$33,E436=LEGENDA!$D$34,E436=LEGENDA!$D$35,E436=LEGENDA!$D$36,E436=LEGENDA!$D$37),AG436,"")</f>
        <v/>
      </c>
      <c r="CB436" s="397" t="str">
        <f t="shared" si="247"/>
        <v/>
      </c>
      <c r="CC436" s="397" t="str">
        <f t="shared" si="248"/>
        <v/>
      </c>
      <c r="CD436" s="397" t="str">
        <f t="shared" si="249"/>
        <v/>
      </c>
      <c r="CE436" s="397" t="str">
        <f t="shared" si="250"/>
        <v/>
      </c>
      <c r="CF436" s="397" t="str">
        <f t="shared" si="251"/>
        <v/>
      </c>
      <c r="CG436" s="397" t="str">
        <f t="shared" si="252"/>
        <v/>
      </c>
      <c r="CH436" s="397" t="str">
        <f>IF(OR(E436=LEGENDA!$D$28,E436=LEGENDA!$D$29,E436=LEGENDA!$D$30,E436=LEGENDA!$D$31,E436=LEGENDA!$D$32,E436=LEGENDA!$D$33,E436=LEGENDA!$D$34,E436=LEGENDA!$D$35,E436=LEGENDA!$D$36,E436=LEGENDA!$D$39),1,"")</f>
        <v/>
      </c>
      <c r="CI436" s="397" t="str">
        <f t="shared" si="253"/>
        <v/>
      </c>
      <c r="CJ436" s="397" t="str">
        <f t="shared" si="254"/>
        <v/>
      </c>
    </row>
    <row r="437" spans="1:88" s="50" customFormat="1" ht="16.2" customHeight="1" thickBot="1" x14ac:dyDescent="0.3">
      <c r="A437" s="514" t="str">
        <f>IF('ZASOBY N'!A434="","",'ZASOBY N'!A434)</f>
        <v/>
      </c>
      <c r="B437" s="515" t="str">
        <f>IF('ZASOBY N'!B434="","",'ZASOBY N'!B434)</f>
        <v/>
      </c>
      <c r="C437" s="515" t="str">
        <f>IF('ZASOBY N'!C434="","",'ZASOBY N'!C434)</f>
        <v/>
      </c>
      <c r="D437" s="516" t="str">
        <f>IF('ZASOBY N'!D434="","",'ZASOBY N'!D434)</f>
        <v/>
      </c>
      <c r="E437" s="404"/>
      <c r="F437" s="517"/>
      <c r="G437" s="518"/>
      <c r="H437" s="301"/>
      <c r="I437" s="301"/>
      <c r="J437" s="147" t="str">
        <f>IF('ZASOBY N'!$F434="","",'ZASOBY N'!$F434)</f>
        <v/>
      </c>
      <c r="K437" s="519"/>
      <c r="L437" s="520" t="str">
        <f t="shared" si="233"/>
        <v/>
      </c>
      <c r="M437" s="521"/>
      <c r="N437" s="521"/>
      <c r="O437" s="140" t="str">
        <f>IF(L437="","",IF(OR(E437=LEGENDA!$D$28,E437=LEGENDA!$D$29,E437=LEGENDA!$D$31,E437=LEGENDA!$D$38),0.15,0))</f>
        <v/>
      </c>
      <c r="P437" s="140" t="str">
        <f>IF(L437="","",IF(AND(E437=LEGENDA!$D$39,H437=""),"BRAK kol.7",IF(AND(F437=LEGENDA!$A$105,H437=""),"BRAK kol.7",IF(AND(F437=LEGENDA!$A$106,H437=""),"BRAK kol.7",IF(AND(F437=LEGENDA!$A$107,H437=""),"BRAK kol.7",IF(AND(F437=LEGENDA!$A$108,H437=""),"BRAK kol.7",IF(AND(F437=LEGENDA!$A$109,H437=""),"BRAK kol.7",L437*O437)))))))</f>
        <v/>
      </c>
      <c r="Q437" s="141" t="str">
        <f t="shared" si="223"/>
        <v/>
      </c>
      <c r="R437" s="142" t="str">
        <f t="shared" si="234"/>
        <v/>
      </c>
      <c r="S437" s="522" t="str">
        <f t="shared" si="235"/>
        <v/>
      </c>
      <c r="T437" s="431" t="str">
        <f t="shared" si="224"/>
        <v/>
      </c>
      <c r="U437" s="523"/>
      <c r="V437" s="431" t="str">
        <f t="shared" si="236"/>
        <v/>
      </c>
      <c r="W437" s="524"/>
      <c r="X437" s="302" t="str">
        <f>IF(U437="","",IF(AND(V437="",W437=""),"",IF(AND(E437=LEGENDA!$D$39,H437=""),"BRAK kol.7",IF(AND(F437=LEGENDA!$A$105,H437="",E437=LEGENDA!$D$35),V437*W437,IF(AND(F437=LEGENDA!$A$105,H437="",E437=LEGENDA!$D$36),V437*W437,IF(AND(F437=LEGENDA!$A$105,H437=""),"BRAK kol.7",IF(AND(F437=LEGENDA!$A$106,H437=""),"BRAK kol.7",IF(AND(F437=LEGENDA!$A$107,H437=""),"BRAK kol.7",IF(AND(F437=LEGENDA!$A$108,H437=""),"BRAK kol.7",IF(AND(F437=LEGENDA!$A$109,H437=""),"BRAK kol.7",IF(AND(U437&gt;0,W437=""),"Brakkol21",IF(OR(T437="Błąd kol. 7",T437="Błąd kol.8"),T437,IF(AND(H437="",I437=""),"BRAKkol7-8",V437*W437)))))))))))))</f>
        <v/>
      </c>
      <c r="Y437" s="523"/>
      <c r="Z437" s="431" t="str">
        <f t="shared" si="237"/>
        <v/>
      </c>
      <c r="AA437" s="524"/>
      <c r="AB437" s="525" t="str">
        <f>IF(OR(Y437="",Z437="",AA437=""),"",IF(AND(E437=LEGENDA!$D$39,H437=""),"BRAK kol.7",IF(AND(F437=LEGENDA!$A$105,H437=""),"BRAK kol.7",IF(AND(F437=LEGENDA!$A$106,H437=""),"BRAK kol.7",IF(AND(F437=LEGENDA!$A$107,H437=""),"BRAK kol.7",IF(AND(F437=LEGENDA!$A$108,H437=""),"BRAK kol.7",IF(AND(F437=LEGENDA!$A$109,H437=""),"BRAK kol.7",Z437*AA437)))))))</f>
        <v/>
      </c>
      <c r="AC437" s="302" t="str">
        <f t="shared" si="225"/>
        <v/>
      </c>
      <c r="AD437" s="143" t="str">
        <f>IFERROR(IF(OR(J437="",AC437=""),"",IF(AND(E437=LEGENDA!$D$39,H437="",I437=""),"BRAK kol.7",AC437*$J437)),"BRAK kol.7")</f>
        <v/>
      </c>
      <c r="AE437" s="527" t="str">
        <f t="shared" si="238"/>
        <v/>
      </c>
      <c r="AF437" s="526" t="str">
        <f t="shared" si="239"/>
        <v/>
      </c>
      <c r="AG437" s="526" t="str">
        <f t="shared" si="240"/>
        <v/>
      </c>
      <c r="AH437" s="526" t="str">
        <f t="shared" si="226"/>
        <v/>
      </c>
      <c r="AI437" s="528"/>
      <c r="AJ437" s="529"/>
      <c r="AK437" s="286" t="str">
        <f t="shared" si="227"/>
        <v/>
      </c>
      <c r="AL437" s="287" t="str">
        <f t="shared" si="241"/>
        <v/>
      </c>
      <c r="AM437" s="287" t="str">
        <f t="shared" si="242"/>
        <v/>
      </c>
      <c r="AN437" s="530" t="str">
        <f>IF('ZASOBY N'!BD434="","",'ZASOBY N'!BD434)</f>
        <v/>
      </c>
      <c r="AO437" s="531"/>
      <c r="AP437" s="333">
        <f t="shared" si="228"/>
        <v>0</v>
      </c>
      <c r="AQ437" s="333">
        <f t="shared" si="231"/>
        <v>0</v>
      </c>
      <c r="AR437" s="333">
        <f t="shared" si="231"/>
        <v>0</v>
      </c>
      <c r="AS437" s="333">
        <f t="shared" si="229"/>
        <v>0</v>
      </c>
      <c r="AT437" s="333">
        <f t="shared" si="232"/>
        <v>0</v>
      </c>
      <c r="AU437" s="333">
        <f t="shared" si="230"/>
        <v>0</v>
      </c>
      <c r="AV437" s="532" t="str">
        <f>IF(BJ437=0,"",NN!BJ437)</f>
        <v/>
      </c>
      <c r="AW437" s="460" t="str">
        <f>IF('UPR BILANS N'!W435="","",'UPR BILANS N'!W435)</f>
        <v/>
      </c>
      <c r="AX437" s="533" t="str">
        <f t="shared" si="243"/>
        <v/>
      </c>
      <c r="AY437" s="533"/>
      <c r="AZ437" s="533"/>
      <c r="BA437" s="533"/>
      <c r="BB437" s="533"/>
      <c r="BC437" s="533"/>
      <c r="BD437" s="533"/>
      <c r="BE437" s="533"/>
      <c r="BF437" s="533"/>
      <c r="BG437" s="533"/>
      <c r="BH437" s="533"/>
      <c r="BI437" s="533"/>
      <c r="BJ437" s="414">
        <f>IFERROR(IF(AND(BL437=1,BM437=1,SUMIF($C437:$C$525,$C437,$AH437:$AH$525)=$BN437),$BN437,IF($BO437&gt;0,$BO437,IF(AND(B437=B438,C437=C438,D437=D438,J437=J438),AH437+AH438,IF(AND(COUNTIF($C$13:$C436,$C437)&gt;=1,COUNTIF($D$13:$D436,$D437)&gt;=1),0,IF(AND(SUMIF($B437:$B$525,$B437,$AH437:$AH$525)&gt;$AH437,SUMIF($C437:$C$525,$C437,$AH437:$AH$525)&gt;$AH437,SUMIF($D437:$D$525,$D437,$AH437:$AH$525)&gt;$AH437),SUMIF($C437:$C$525,$C437,$BN437:$BN$525),0))))),0)</f>
        <v>0</v>
      </c>
      <c r="BK437" s="534"/>
      <c r="BL437" s="535">
        <f>COUNTIFS('ZASOBY N'!$B434:$B$525,'ZASOBY N'!$B434,'ZASOBY N'!$C434:'ZASOBY N'!$C$525,'ZASOBY N'!$C434,'ZASOBY N'!$D434:'ZASOBY N'!$D$525,'ZASOBY N'!$D434,'ZASOBY N'!$H434:'ZASOBY N'!$H$525,'ZASOBY N'!$H434 )</f>
        <v>0</v>
      </c>
      <c r="BM437" s="536">
        <f>COUNTIFS('ZASOBY N'!$B$10:$B434,'ZASOBY N'!$B434,'ZASOBY N'!$C$10:'ZASOBY N'!$C434,'ZASOBY N'!$C434,'ZASOBY N'!$D$10:'ZASOBY N'!$D434,'ZASOBY N'!$D434,'ZASOBY N'!$H$10:'ZASOBY N'!$H434,'ZASOBY N'!$H434 )</f>
        <v>0</v>
      </c>
      <c r="BN437" s="537">
        <f t="shared" si="244"/>
        <v>0</v>
      </c>
      <c r="BO437" s="538">
        <f t="shared" si="245"/>
        <v>0</v>
      </c>
      <c r="BP437" s="533"/>
      <c r="BQ437" s="533"/>
      <c r="BR437" s="533"/>
      <c r="BS437" s="533"/>
      <c r="BT437" s="533"/>
      <c r="BU437" s="533"/>
      <c r="BV437" s="533"/>
      <c r="BW437" s="539" t="str">
        <f t="shared" si="246"/>
        <v/>
      </c>
      <c r="BX437" s="439" t="str">
        <f>IF(E437=0,"",NN!E437)</f>
        <v/>
      </c>
      <c r="BY437" s="396" t="str">
        <f>IF(A437="","",NN!A437)</f>
        <v/>
      </c>
      <c r="BZ437" s="428" t="str">
        <f>IF(OR(E437=LEGENDA!$D$30,E437=LEGENDA!$D$31,E437=LEGENDA!$D$32,E437=LEGENDA!$D$33,E437=LEGENDA!$D$34,E437=LEGENDA!$D$35,E437=LEGENDA!$D$36,E437=LEGENDA!$D$37),AV437,"")</f>
        <v/>
      </c>
      <c r="CA437" s="428" t="str">
        <f>IF(OR(E437=LEGENDA!$D$30,E437=LEGENDA!$D$31,E437=LEGENDA!$D$32,E437=LEGENDA!$D$33,E437=LEGENDA!$D$34,E437=LEGENDA!$D$35,E437=LEGENDA!$D$36,E437=LEGENDA!$D$37),AG437,"")</f>
        <v/>
      </c>
      <c r="CB437" s="397" t="str">
        <f t="shared" si="247"/>
        <v/>
      </c>
      <c r="CC437" s="397" t="str">
        <f t="shared" si="248"/>
        <v/>
      </c>
      <c r="CD437" s="397" t="str">
        <f t="shared" si="249"/>
        <v/>
      </c>
      <c r="CE437" s="397" t="str">
        <f t="shared" si="250"/>
        <v/>
      </c>
      <c r="CF437" s="397" t="str">
        <f t="shared" si="251"/>
        <v/>
      </c>
      <c r="CG437" s="397" t="str">
        <f t="shared" si="252"/>
        <v/>
      </c>
      <c r="CH437" s="397" t="str">
        <f>IF(OR(E437=LEGENDA!$D$28,E437=LEGENDA!$D$29,E437=LEGENDA!$D$30,E437=LEGENDA!$D$31,E437=LEGENDA!$D$32,E437=LEGENDA!$D$33,E437=LEGENDA!$D$34,E437=LEGENDA!$D$35,E437=LEGENDA!$D$36,E437=LEGENDA!$D$39),1,"")</f>
        <v/>
      </c>
      <c r="CI437" s="397" t="str">
        <f t="shared" si="253"/>
        <v/>
      </c>
      <c r="CJ437" s="397" t="str">
        <f t="shared" si="254"/>
        <v/>
      </c>
    </row>
    <row r="438" spans="1:88" s="50" customFormat="1" ht="16.2" customHeight="1" thickBot="1" x14ac:dyDescent="0.3">
      <c r="A438" s="514" t="str">
        <f>IF('ZASOBY N'!A435="","",'ZASOBY N'!A435)</f>
        <v/>
      </c>
      <c r="B438" s="515" t="str">
        <f>IF('ZASOBY N'!B435="","",'ZASOBY N'!B435)</f>
        <v/>
      </c>
      <c r="C438" s="515" t="str">
        <f>IF('ZASOBY N'!C435="","",'ZASOBY N'!C435)</f>
        <v/>
      </c>
      <c r="D438" s="516" t="str">
        <f>IF('ZASOBY N'!D435="","",'ZASOBY N'!D435)</f>
        <v/>
      </c>
      <c r="E438" s="404"/>
      <c r="F438" s="517"/>
      <c r="G438" s="518"/>
      <c r="H438" s="301"/>
      <c r="I438" s="301"/>
      <c r="J438" s="147" t="str">
        <f>IF('ZASOBY N'!$F435="","",'ZASOBY N'!$F435)</f>
        <v/>
      </c>
      <c r="K438" s="519"/>
      <c r="L438" s="520" t="str">
        <f t="shared" si="233"/>
        <v/>
      </c>
      <c r="M438" s="521"/>
      <c r="N438" s="521"/>
      <c r="O438" s="140" t="str">
        <f>IF(L438="","",IF(OR(E438=LEGENDA!$D$28,E438=LEGENDA!$D$29,E438=LEGENDA!$D$31,E438=LEGENDA!$D$38),0.15,0))</f>
        <v/>
      </c>
      <c r="P438" s="140" t="str">
        <f>IF(L438="","",IF(AND(E438=LEGENDA!$D$39,H438=""),"BRAK kol.7",IF(AND(F438=LEGENDA!$A$105,H438=""),"BRAK kol.7",IF(AND(F438=LEGENDA!$A$106,H438=""),"BRAK kol.7",IF(AND(F438=LEGENDA!$A$107,H438=""),"BRAK kol.7",IF(AND(F438=LEGENDA!$A$108,H438=""),"BRAK kol.7",IF(AND(F438=LEGENDA!$A$109,H438=""),"BRAK kol.7",L438*O438)))))))</f>
        <v/>
      </c>
      <c r="Q438" s="141" t="str">
        <f t="shared" si="223"/>
        <v/>
      </c>
      <c r="R438" s="142" t="str">
        <f t="shared" si="234"/>
        <v/>
      </c>
      <c r="S438" s="522" t="str">
        <f t="shared" si="235"/>
        <v/>
      </c>
      <c r="T438" s="431" t="str">
        <f t="shared" si="224"/>
        <v/>
      </c>
      <c r="U438" s="523"/>
      <c r="V438" s="431" t="str">
        <f t="shared" si="236"/>
        <v/>
      </c>
      <c r="W438" s="524"/>
      <c r="X438" s="302" t="str">
        <f>IF(U438="","",IF(AND(V438="",W438=""),"",IF(AND(E438=LEGENDA!$D$39,H438=""),"BRAK kol.7",IF(AND(F438=LEGENDA!$A$105,H438="",E438=LEGENDA!$D$35),V438*W438,IF(AND(F438=LEGENDA!$A$105,H438="",E438=LEGENDA!$D$36),V438*W438,IF(AND(F438=LEGENDA!$A$105,H438=""),"BRAK kol.7",IF(AND(F438=LEGENDA!$A$106,H438=""),"BRAK kol.7",IF(AND(F438=LEGENDA!$A$107,H438=""),"BRAK kol.7",IF(AND(F438=LEGENDA!$A$108,H438=""),"BRAK kol.7",IF(AND(F438=LEGENDA!$A$109,H438=""),"BRAK kol.7",IF(AND(U438&gt;0,W438=""),"Brakkol21",IF(OR(T438="Błąd kol. 7",T438="Błąd kol.8"),T438,IF(AND(H438="",I438=""),"BRAKkol7-8",V438*W438)))))))))))))</f>
        <v/>
      </c>
      <c r="Y438" s="523"/>
      <c r="Z438" s="431" t="str">
        <f t="shared" si="237"/>
        <v/>
      </c>
      <c r="AA438" s="524"/>
      <c r="AB438" s="525" t="str">
        <f>IF(OR(Y438="",Z438="",AA438=""),"",IF(AND(E438=LEGENDA!$D$39,H438=""),"BRAK kol.7",IF(AND(F438=LEGENDA!$A$105,H438=""),"BRAK kol.7",IF(AND(F438=LEGENDA!$A$106,H438=""),"BRAK kol.7",IF(AND(F438=LEGENDA!$A$107,H438=""),"BRAK kol.7",IF(AND(F438=LEGENDA!$A$108,H438=""),"BRAK kol.7",IF(AND(F438=LEGENDA!$A$109,H438=""),"BRAK kol.7",Z438*AA438)))))))</f>
        <v/>
      </c>
      <c r="AC438" s="302" t="str">
        <f t="shared" si="225"/>
        <v/>
      </c>
      <c r="AD438" s="143" t="str">
        <f>IFERROR(IF(OR(J438="",AC438=""),"",IF(AND(E438=LEGENDA!$D$39,H438="",I438=""),"BRAK kol.7",AC438*$J438)),"BRAK kol.7")</f>
        <v/>
      </c>
      <c r="AE438" s="527" t="str">
        <f t="shared" si="238"/>
        <v/>
      </c>
      <c r="AF438" s="526" t="str">
        <f t="shared" si="239"/>
        <v/>
      </c>
      <c r="AG438" s="526" t="str">
        <f t="shared" si="240"/>
        <v/>
      </c>
      <c r="AH438" s="526" t="str">
        <f t="shared" si="226"/>
        <v/>
      </c>
      <c r="AI438" s="528"/>
      <c r="AJ438" s="529"/>
      <c r="AK438" s="286" t="str">
        <f t="shared" si="227"/>
        <v/>
      </c>
      <c r="AL438" s="287" t="str">
        <f t="shared" si="241"/>
        <v/>
      </c>
      <c r="AM438" s="287" t="str">
        <f t="shared" si="242"/>
        <v/>
      </c>
      <c r="AN438" s="530" t="str">
        <f>IF('ZASOBY N'!BD435="","",'ZASOBY N'!BD435)</f>
        <v/>
      </c>
      <c r="AO438" s="531"/>
      <c r="AP438" s="333">
        <f t="shared" si="228"/>
        <v>0</v>
      </c>
      <c r="AQ438" s="333">
        <f t="shared" si="231"/>
        <v>0</v>
      </c>
      <c r="AR438" s="333">
        <f t="shared" si="231"/>
        <v>0</v>
      </c>
      <c r="AS438" s="333">
        <f t="shared" si="229"/>
        <v>0</v>
      </c>
      <c r="AT438" s="333">
        <f t="shared" si="232"/>
        <v>0</v>
      </c>
      <c r="AU438" s="333">
        <f t="shared" si="230"/>
        <v>0</v>
      </c>
      <c r="AV438" s="532" t="str">
        <f>IF(BJ438=0,"",NN!BJ438)</f>
        <v/>
      </c>
      <c r="AW438" s="460" t="str">
        <f>IF('UPR BILANS N'!W436="","",'UPR BILANS N'!W436)</f>
        <v/>
      </c>
      <c r="AX438" s="533" t="str">
        <f t="shared" si="243"/>
        <v/>
      </c>
      <c r="AY438" s="533"/>
      <c r="AZ438" s="533"/>
      <c r="BA438" s="533"/>
      <c r="BB438" s="533"/>
      <c r="BC438" s="533"/>
      <c r="BD438" s="533"/>
      <c r="BE438" s="533"/>
      <c r="BF438" s="533"/>
      <c r="BG438" s="533"/>
      <c r="BH438" s="533"/>
      <c r="BI438" s="533"/>
      <c r="BJ438" s="414">
        <f>IFERROR(IF(AND(BL438=1,BM438=1,SUMIF($C438:$C$525,$C438,$AH438:$AH$525)=$BN438),$BN438,IF($BO438&gt;0,$BO438,IF(AND(B438=B439,C438=C439,D438=D439,J438=J439),AH438+AH439,IF(AND(COUNTIF($C$13:$C437,$C438)&gt;=1,COUNTIF($D$13:$D437,$D438)&gt;=1),0,IF(AND(SUMIF($B438:$B$525,$B438,$AH438:$AH$525)&gt;$AH438,SUMIF($C438:$C$525,$C438,$AH438:$AH$525)&gt;$AH438,SUMIF($D438:$D$525,$D438,$AH438:$AH$525)&gt;$AH438),SUMIF($C438:$C$525,$C438,$BN438:$BN$525),0))))),0)</f>
        <v>0</v>
      </c>
      <c r="BK438" s="534"/>
      <c r="BL438" s="535">
        <f>COUNTIFS('ZASOBY N'!$B435:$B$525,'ZASOBY N'!$B435,'ZASOBY N'!$C435:'ZASOBY N'!$C$525,'ZASOBY N'!$C435,'ZASOBY N'!$D435:'ZASOBY N'!$D$525,'ZASOBY N'!$D435,'ZASOBY N'!$H435:'ZASOBY N'!$H$525,'ZASOBY N'!$H435 )</f>
        <v>0</v>
      </c>
      <c r="BM438" s="536">
        <f>COUNTIFS('ZASOBY N'!$B$10:$B435,'ZASOBY N'!$B435,'ZASOBY N'!$C$10:'ZASOBY N'!$C435,'ZASOBY N'!$C435,'ZASOBY N'!$D$10:'ZASOBY N'!$D435,'ZASOBY N'!$D435,'ZASOBY N'!$H$10:'ZASOBY N'!$H435,'ZASOBY N'!$H435 )</f>
        <v>0</v>
      </c>
      <c r="BN438" s="537">
        <f t="shared" si="244"/>
        <v>0</v>
      </c>
      <c r="BO438" s="538">
        <f t="shared" si="245"/>
        <v>0</v>
      </c>
      <c r="BP438" s="533"/>
      <c r="BQ438" s="533"/>
      <c r="BR438" s="533"/>
      <c r="BS438" s="533"/>
      <c r="BT438" s="533"/>
      <c r="BU438" s="533"/>
      <c r="BV438" s="533"/>
      <c r="BW438" s="539" t="str">
        <f t="shared" si="246"/>
        <v/>
      </c>
      <c r="BX438" s="439" t="str">
        <f>IF(E438=0,"",NN!E438)</f>
        <v/>
      </c>
      <c r="BY438" s="396" t="str">
        <f>IF(A438="","",NN!A438)</f>
        <v/>
      </c>
      <c r="BZ438" s="428" t="str">
        <f>IF(OR(E438=LEGENDA!$D$30,E438=LEGENDA!$D$31,E438=LEGENDA!$D$32,E438=LEGENDA!$D$33,E438=LEGENDA!$D$34,E438=LEGENDA!$D$35,E438=LEGENDA!$D$36,E438=LEGENDA!$D$37),AV438,"")</f>
        <v/>
      </c>
      <c r="CA438" s="428" t="str">
        <f>IF(OR(E438=LEGENDA!$D$30,E438=LEGENDA!$D$31,E438=LEGENDA!$D$32,E438=LEGENDA!$D$33,E438=LEGENDA!$D$34,E438=LEGENDA!$D$35,E438=LEGENDA!$D$36,E438=LEGENDA!$D$37),AG438,"")</f>
        <v/>
      </c>
      <c r="CB438" s="397" t="str">
        <f t="shared" si="247"/>
        <v/>
      </c>
      <c r="CC438" s="397" t="str">
        <f t="shared" si="248"/>
        <v/>
      </c>
      <c r="CD438" s="397" t="str">
        <f t="shared" si="249"/>
        <v/>
      </c>
      <c r="CE438" s="397" t="str">
        <f t="shared" si="250"/>
        <v/>
      </c>
      <c r="CF438" s="397" t="str">
        <f t="shared" si="251"/>
        <v/>
      </c>
      <c r="CG438" s="397" t="str">
        <f t="shared" si="252"/>
        <v/>
      </c>
      <c r="CH438" s="397" t="str">
        <f>IF(OR(E438=LEGENDA!$D$28,E438=LEGENDA!$D$29,E438=LEGENDA!$D$30,E438=LEGENDA!$D$31,E438=LEGENDA!$D$32,E438=LEGENDA!$D$33,E438=LEGENDA!$D$34,E438=LEGENDA!$D$35,E438=LEGENDA!$D$36,E438=LEGENDA!$D$39),1,"")</f>
        <v/>
      </c>
      <c r="CI438" s="397" t="str">
        <f t="shared" si="253"/>
        <v/>
      </c>
      <c r="CJ438" s="397" t="str">
        <f t="shared" si="254"/>
        <v/>
      </c>
    </row>
    <row r="439" spans="1:88" s="50" customFormat="1" ht="16.2" customHeight="1" thickBot="1" x14ac:dyDescent="0.3">
      <c r="A439" s="514" t="str">
        <f>IF('ZASOBY N'!A436="","",'ZASOBY N'!A436)</f>
        <v/>
      </c>
      <c r="B439" s="515" t="str">
        <f>IF('ZASOBY N'!B436="","",'ZASOBY N'!B436)</f>
        <v/>
      </c>
      <c r="C439" s="515" t="str">
        <f>IF('ZASOBY N'!C436="","",'ZASOBY N'!C436)</f>
        <v/>
      </c>
      <c r="D439" s="516" t="str">
        <f>IF('ZASOBY N'!D436="","",'ZASOBY N'!D436)</f>
        <v/>
      </c>
      <c r="E439" s="404"/>
      <c r="F439" s="517"/>
      <c r="G439" s="518"/>
      <c r="H439" s="301"/>
      <c r="I439" s="301"/>
      <c r="J439" s="147" t="str">
        <f>IF('ZASOBY N'!$F436="","",'ZASOBY N'!$F436)</f>
        <v/>
      </c>
      <c r="K439" s="519"/>
      <c r="L439" s="520" t="str">
        <f t="shared" si="233"/>
        <v/>
      </c>
      <c r="M439" s="521"/>
      <c r="N439" s="521"/>
      <c r="O439" s="140" t="str">
        <f>IF(L439="","",IF(OR(E439=LEGENDA!$D$28,E439=LEGENDA!$D$29,E439=LEGENDA!$D$31,E439=LEGENDA!$D$38),0.15,0))</f>
        <v/>
      </c>
      <c r="P439" s="140" t="str">
        <f>IF(L439="","",IF(AND(E439=LEGENDA!$D$39,H439=""),"BRAK kol.7",IF(AND(F439=LEGENDA!$A$105,H439=""),"BRAK kol.7",IF(AND(F439=LEGENDA!$A$106,H439=""),"BRAK kol.7",IF(AND(F439=LEGENDA!$A$107,H439=""),"BRAK kol.7",IF(AND(F439=LEGENDA!$A$108,H439=""),"BRAK kol.7",IF(AND(F439=LEGENDA!$A$109,H439=""),"BRAK kol.7",L439*O439)))))))</f>
        <v/>
      </c>
      <c r="Q439" s="141" t="str">
        <f t="shared" si="223"/>
        <v/>
      </c>
      <c r="R439" s="142" t="str">
        <f t="shared" si="234"/>
        <v/>
      </c>
      <c r="S439" s="522" t="str">
        <f t="shared" si="235"/>
        <v/>
      </c>
      <c r="T439" s="431" t="str">
        <f t="shared" si="224"/>
        <v/>
      </c>
      <c r="U439" s="523"/>
      <c r="V439" s="431" t="str">
        <f t="shared" si="236"/>
        <v/>
      </c>
      <c r="W439" s="524"/>
      <c r="X439" s="302" t="str">
        <f>IF(U439="","",IF(AND(V439="",W439=""),"",IF(AND(E439=LEGENDA!$D$39,H439=""),"BRAK kol.7",IF(AND(F439=LEGENDA!$A$105,H439="",E439=LEGENDA!$D$35),V439*W439,IF(AND(F439=LEGENDA!$A$105,H439="",E439=LEGENDA!$D$36),V439*W439,IF(AND(F439=LEGENDA!$A$105,H439=""),"BRAK kol.7",IF(AND(F439=LEGENDA!$A$106,H439=""),"BRAK kol.7",IF(AND(F439=LEGENDA!$A$107,H439=""),"BRAK kol.7",IF(AND(F439=LEGENDA!$A$108,H439=""),"BRAK kol.7",IF(AND(F439=LEGENDA!$A$109,H439=""),"BRAK kol.7",IF(AND(U439&gt;0,W439=""),"Brakkol21",IF(OR(T439="Błąd kol. 7",T439="Błąd kol.8"),T439,IF(AND(H439="",I439=""),"BRAKkol7-8",V439*W439)))))))))))))</f>
        <v/>
      </c>
      <c r="Y439" s="523"/>
      <c r="Z439" s="431" t="str">
        <f t="shared" si="237"/>
        <v/>
      </c>
      <c r="AA439" s="524"/>
      <c r="AB439" s="525" t="str">
        <f>IF(OR(Y439="",Z439="",AA439=""),"",IF(AND(E439=LEGENDA!$D$39,H439=""),"BRAK kol.7",IF(AND(F439=LEGENDA!$A$105,H439=""),"BRAK kol.7",IF(AND(F439=LEGENDA!$A$106,H439=""),"BRAK kol.7",IF(AND(F439=LEGENDA!$A$107,H439=""),"BRAK kol.7",IF(AND(F439=LEGENDA!$A$108,H439=""),"BRAK kol.7",IF(AND(F439=LEGENDA!$A$109,H439=""),"BRAK kol.7",Z439*AA439)))))))</f>
        <v/>
      </c>
      <c r="AC439" s="302" t="str">
        <f t="shared" si="225"/>
        <v/>
      </c>
      <c r="AD439" s="143" t="str">
        <f>IFERROR(IF(OR(J439="",AC439=""),"",IF(AND(E439=LEGENDA!$D$39,H439="",I439=""),"BRAK kol.7",AC439*$J439)),"BRAK kol.7")</f>
        <v/>
      </c>
      <c r="AE439" s="527" t="str">
        <f t="shared" si="238"/>
        <v/>
      </c>
      <c r="AF439" s="526" t="str">
        <f t="shared" si="239"/>
        <v/>
      </c>
      <c r="AG439" s="526" t="str">
        <f t="shared" si="240"/>
        <v/>
      </c>
      <c r="AH439" s="526" t="str">
        <f t="shared" si="226"/>
        <v/>
      </c>
      <c r="AI439" s="528"/>
      <c r="AJ439" s="529"/>
      <c r="AK439" s="286" t="str">
        <f t="shared" si="227"/>
        <v/>
      </c>
      <c r="AL439" s="287" t="str">
        <f t="shared" si="241"/>
        <v/>
      </c>
      <c r="AM439" s="287" t="str">
        <f t="shared" si="242"/>
        <v/>
      </c>
      <c r="AN439" s="530" t="str">
        <f>IF('ZASOBY N'!BD436="","",'ZASOBY N'!BD436)</f>
        <v/>
      </c>
      <c r="AO439" s="531"/>
      <c r="AP439" s="333">
        <f t="shared" si="228"/>
        <v>0</v>
      </c>
      <c r="AQ439" s="333">
        <f t="shared" si="231"/>
        <v>0</v>
      </c>
      <c r="AR439" s="333">
        <f t="shared" si="231"/>
        <v>0</v>
      </c>
      <c r="AS439" s="333">
        <f t="shared" si="229"/>
        <v>0</v>
      </c>
      <c r="AT439" s="333">
        <f t="shared" si="232"/>
        <v>0</v>
      </c>
      <c r="AU439" s="333">
        <f t="shared" si="230"/>
        <v>0</v>
      </c>
      <c r="AV439" s="532" t="str">
        <f>IF(BJ439=0,"",NN!BJ439)</f>
        <v/>
      </c>
      <c r="AW439" s="460" t="str">
        <f>IF('UPR BILANS N'!W437="","",'UPR BILANS N'!W437)</f>
        <v/>
      </c>
      <c r="AX439" s="533" t="str">
        <f t="shared" si="243"/>
        <v/>
      </c>
      <c r="AY439" s="533"/>
      <c r="AZ439" s="533"/>
      <c r="BA439" s="533"/>
      <c r="BB439" s="533"/>
      <c r="BC439" s="533"/>
      <c r="BD439" s="533"/>
      <c r="BE439" s="533"/>
      <c r="BF439" s="533"/>
      <c r="BG439" s="533"/>
      <c r="BH439" s="533"/>
      <c r="BI439" s="533"/>
      <c r="BJ439" s="414">
        <f>IFERROR(IF(AND(BL439=1,BM439=1,SUMIF($C439:$C$525,$C439,$AH439:$AH$525)=$BN439),$BN439,IF($BO439&gt;0,$BO439,IF(AND(B439=B440,C439=C440,D439=D440,J439=J440),AH439+AH440,IF(AND(COUNTIF($C$13:$C438,$C439)&gt;=1,COUNTIF($D$13:$D438,$D439)&gt;=1),0,IF(AND(SUMIF($B439:$B$525,$B439,$AH439:$AH$525)&gt;$AH439,SUMIF($C439:$C$525,$C439,$AH439:$AH$525)&gt;$AH439,SUMIF($D439:$D$525,$D439,$AH439:$AH$525)&gt;$AH439),SUMIF($C439:$C$525,$C439,$BN439:$BN$525),0))))),0)</f>
        <v>0</v>
      </c>
      <c r="BK439" s="534"/>
      <c r="BL439" s="535">
        <f>COUNTIFS('ZASOBY N'!$B436:$B$525,'ZASOBY N'!$B436,'ZASOBY N'!$C436:'ZASOBY N'!$C$525,'ZASOBY N'!$C436,'ZASOBY N'!$D436:'ZASOBY N'!$D$525,'ZASOBY N'!$D436,'ZASOBY N'!$H436:'ZASOBY N'!$H$525,'ZASOBY N'!$H436 )</f>
        <v>0</v>
      </c>
      <c r="BM439" s="536">
        <f>COUNTIFS('ZASOBY N'!$B$10:$B436,'ZASOBY N'!$B436,'ZASOBY N'!$C$10:'ZASOBY N'!$C436,'ZASOBY N'!$C436,'ZASOBY N'!$D$10:'ZASOBY N'!$D436,'ZASOBY N'!$D436,'ZASOBY N'!$H$10:'ZASOBY N'!$H436,'ZASOBY N'!$H436 )</f>
        <v>0</v>
      </c>
      <c r="BN439" s="537">
        <f t="shared" si="244"/>
        <v>0</v>
      </c>
      <c r="BO439" s="538">
        <f t="shared" si="245"/>
        <v>0</v>
      </c>
      <c r="BP439" s="533"/>
      <c r="BQ439" s="533"/>
      <c r="BR439" s="533"/>
      <c r="BS439" s="533"/>
      <c r="BT439" s="533"/>
      <c r="BU439" s="533"/>
      <c r="BV439" s="533"/>
      <c r="BW439" s="539" t="str">
        <f t="shared" si="246"/>
        <v/>
      </c>
      <c r="BX439" s="439" t="str">
        <f>IF(E439=0,"",NN!E439)</f>
        <v/>
      </c>
      <c r="BY439" s="396" t="str">
        <f>IF(A439="","",NN!A439)</f>
        <v/>
      </c>
      <c r="BZ439" s="428" t="str">
        <f>IF(OR(E439=LEGENDA!$D$30,E439=LEGENDA!$D$31,E439=LEGENDA!$D$32,E439=LEGENDA!$D$33,E439=LEGENDA!$D$34,E439=LEGENDA!$D$35,E439=LEGENDA!$D$36,E439=LEGENDA!$D$37),AV439,"")</f>
        <v/>
      </c>
      <c r="CA439" s="428" t="str">
        <f>IF(OR(E439=LEGENDA!$D$30,E439=LEGENDA!$D$31,E439=LEGENDA!$D$32,E439=LEGENDA!$D$33,E439=LEGENDA!$D$34,E439=LEGENDA!$D$35,E439=LEGENDA!$D$36,E439=LEGENDA!$D$37),AG439,"")</f>
        <v/>
      </c>
      <c r="CB439" s="397" t="str">
        <f t="shared" si="247"/>
        <v/>
      </c>
      <c r="CC439" s="397" t="str">
        <f t="shared" si="248"/>
        <v/>
      </c>
      <c r="CD439" s="397" t="str">
        <f t="shared" si="249"/>
        <v/>
      </c>
      <c r="CE439" s="397" t="str">
        <f t="shared" si="250"/>
        <v/>
      </c>
      <c r="CF439" s="397" t="str">
        <f t="shared" si="251"/>
        <v/>
      </c>
      <c r="CG439" s="397" t="str">
        <f t="shared" si="252"/>
        <v/>
      </c>
      <c r="CH439" s="397" t="str">
        <f>IF(OR(E439=LEGENDA!$D$28,E439=LEGENDA!$D$29,E439=LEGENDA!$D$30,E439=LEGENDA!$D$31,E439=LEGENDA!$D$32,E439=LEGENDA!$D$33,E439=LEGENDA!$D$34,E439=LEGENDA!$D$35,E439=LEGENDA!$D$36,E439=LEGENDA!$D$39),1,"")</f>
        <v/>
      </c>
      <c r="CI439" s="397" t="str">
        <f t="shared" si="253"/>
        <v/>
      </c>
      <c r="CJ439" s="397" t="str">
        <f t="shared" si="254"/>
        <v/>
      </c>
    </row>
    <row r="440" spans="1:88" s="50" customFormat="1" ht="16.2" customHeight="1" thickBot="1" x14ac:dyDescent="0.3">
      <c r="A440" s="514" t="str">
        <f>IF('ZASOBY N'!A437="","",'ZASOBY N'!A437)</f>
        <v/>
      </c>
      <c r="B440" s="515" t="str">
        <f>IF('ZASOBY N'!B437="","",'ZASOBY N'!B437)</f>
        <v/>
      </c>
      <c r="C440" s="515" t="str">
        <f>IF('ZASOBY N'!C437="","",'ZASOBY N'!C437)</f>
        <v/>
      </c>
      <c r="D440" s="516" t="str">
        <f>IF('ZASOBY N'!D437="","",'ZASOBY N'!D437)</f>
        <v/>
      </c>
      <c r="E440" s="404"/>
      <c r="F440" s="517"/>
      <c r="G440" s="518"/>
      <c r="H440" s="301"/>
      <c r="I440" s="301"/>
      <c r="J440" s="147" t="str">
        <f>IF('ZASOBY N'!$F437="","",'ZASOBY N'!$F437)</f>
        <v/>
      </c>
      <c r="K440" s="519"/>
      <c r="L440" s="520" t="str">
        <f t="shared" si="233"/>
        <v/>
      </c>
      <c r="M440" s="521"/>
      <c r="N440" s="521"/>
      <c r="O440" s="140" t="str">
        <f>IF(L440="","",IF(OR(E440=LEGENDA!$D$28,E440=LEGENDA!$D$29,E440=LEGENDA!$D$31,E440=LEGENDA!$D$38),0.15,0))</f>
        <v/>
      </c>
      <c r="P440" s="140" t="str">
        <f>IF(L440="","",IF(AND(E440=LEGENDA!$D$39,H440=""),"BRAK kol.7",IF(AND(F440=LEGENDA!$A$105,H440=""),"BRAK kol.7",IF(AND(F440=LEGENDA!$A$106,H440=""),"BRAK kol.7",IF(AND(F440=LEGENDA!$A$107,H440=""),"BRAK kol.7",IF(AND(F440=LEGENDA!$A$108,H440=""),"BRAK kol.7",IF(AND(F440=LEGENDA!$A$109,H440=""),"BRAK kol.7",L440*O440)))))))</f>
        <v/>
      </c>
      <c r="Q440" s="141" t="str">
        <f t="shared" si="223"/>
        <v/>
      </c>
      <c r="R440" s="142" t="str">
        <f t="shared" si="234"/>
        <v/>
      </c>
      <c r="S440" s="522" t="str">
        <f t="shared" si="235"/>
        <v/>
      </c>
      <c r="T440" s="431" t="str">
        <f t="shared" si="224"/>
        <v/>
      </c>
      <c r="U440" s="523"/>
      <c r="V440" s="431" t="str">
        <f t="shared" si="236"/>
        <v/>
      </c>
      <c r="W440" s="524"/>
      <c r="X440" s="302" t="str">
        <f>IF(U440="","",IF(AND(V440="",W440=""),"",IF(AND(E440=LEGENDA!$D$39,H440=""),"BRAK kol.7",IF(AND(F440=LEGENDA!$A$105,H440="",E440=LEGENDA!$D$35),V440*W440,IF(AND(F440=LEGENDA!$A$105,H440="",E440=LEGENDA!$D$36),V440*W440,IF(AND(F440=LEGENDA!$A$105,H440=""),"BRAK kol.7",IF(AND(F440=LEGENDA!$A$106,H440=""),"BRAK kol.7",IF(AND(F440=LEGENDA!$A$107,H440=""),"BRAK kol.7",IF(AND(F440=LEGENDA!$A$108,H440=""),"BRAK kol.7",IF(AND(F440=LEGENDA!$A$109,H440=""),"BRAK kol.7",IF(AND(U440&gt;0,W440=""),"Brakkol21",IF(OR(T440="Błąd kol. 7",T440="Błąd kol.8"),T440,IF(AND(H440="",I440=""),"BRAKkol7-8",V440*W440)))))))))))))</f>
        <v/>
      </c>
      <c r="Y440" s="523"/>
      <c r="Z440" s="431" t="str">
        <f t="shared" si="237"/>
        <v/>
      </c>
      <c r="AA440" s="524"/>
      <c r="AB440" s="525" t="str">
        <f>IF(OR(Y440="",Z440="",AA440=""),"",IF(AND(E440=LEGENDA!$D$39,H440=""),"BRAK kol.7",IF(AND(F440=LEGENDA!$A$105,H440=""),"BRAK kol.7",IF(AND(F440=LEGENDA!$A$106,H440=""),"BRAK kol.7",IF(AND(F440=LEGENDA!$A$107,H440=""),"BRAK kol.7",IF(AND(F440=LEGENDA!$A$108,H440=""),"BRAK kol.7",IF(AND(F440=LEGENDA!$A$109,H440=""),"BRAK kol.7",Z440*AA440)))))))</f>
        <v/>
      </c>
      <c r="AC440" s="302" t="str">
        <f t="shared" si="225"/>
        <v/>
      </c>
      <c r="AD440" s="143" t="str">
        <f>IFERROR(IF(OR(J440="",AC440=""),"",IF(AND(E440=LEGENDA!$D$39,H440="",I440=""),"BRAK kol.7",AC440*$J440)),"BRAK kol.7")</f>
        <v/>
      </c>
      <c r="AE440" s="527" t="str">
        <f t="shared" si="238"/>
        <v/>
      </c>
      <c r="AF440" s="526" t="str">
        <f t="shared" si="239"/>
        <v/>
      </c>
      <c r="AG440" s="526" t="str">
        <f t="shared" si="240"/>
        <v/>
      </c>
      <c r="AH440" s="526" t="str">
        <f t="shared" si="226"/>
        <v/>
      </c>
      <c r="AI440" s="528"/>
      <c r="AJ440" s="529"/>
      <c r="AK440" s="286" t="str">
        <f t="shared" si="227"/>
        <v/>
      </c>
      <c r="AL440" s="287" t="str">
        <f t="shared" si="241"/>
        <v/>
      </c>
      <c r="AM440" s="287" t="str">
        <f t="shared" si="242"/>
        <v/>
      </c>
      <c r="AN440" s="530" t="str">
        <f>IF('ZASOBY N'!BD437="","",'ZASOBY N'!BD437)</f>
        <v/>
      </c>
      <c r="AO440" s="531"/>
      <c r="AP440" s="333">
        <f t="shared" si="228"/>
        <v>0</v>
      </c>
      <c r="AQ440" s="333">
        <f t="shared" si="231"/>
        <v>0</v>
      </c>
      <c r="AR440" s="333">
        <f t="shared" si="231"/>
        <v>0</v>
      </c>
      <c r="AS440" s="333">
        <f t="shared" si="229"/>
        <v>0</v>
      </c>
      <c r="AT440" s="333">
        <f t="shared" si="232"/>
        <v>0</v>
      </c>
      <c r="AU440" s="333">
        <f t="shared" si="230"/>
        <v>0</v>
      </c>
      <c r="AV440" s="532" t="str">
        <f>IF(BJ440=0,"",NN!BJ440)</f>
        <v/>
      </c>
      <c r="AW440" s="460" t="str">
        <f>IF('UPR BILANS N'!W438="","",'UPR BILANS N'!W438)</f>
        <v/>
      </c>
      <c r="AX440" s="533" t="str">
        <f t="shared" si="243"/>
        <v/>
      </c>
      <c r="AY440" s="533"/>
      <c r="AZ440" s="533"/>
      <c r="BA440" s="533"/>
      <c r="BB440" s="533"/>
      <c r="BC440" s="533"/>
      <c r="BD440" s="533"/>
      <c r="BE440" s="533"/>
      <c r="BF440" s="533"/>
      <c r="BG440" s="533"/>
      <c r="BH440" s="533"/>
      <c r="BI440" s="533"/>
      <c r="BJ440" s="414">
        <f>IFERROR(IF(AND(BL440=1,BM440=1,SUMIF($C440:$C$525,$C440,$AH440:$AH$525)=$BN440),$BN440,IF($BO440&gt;0,$BO440,IF(AND(B440=B441,C440=C441,D440=D441,J440=J441),AH440+AH441,IF(AND(COUNTIF($C$13:$C439,$C440)&gt;=1,COUNTIF($D$13:$D439,$D440)&gt;=1),0,IF(AND(SUMIF($B440:$B$525,$B440,$AH440:$AH$525)&gt;$AH440,SUMIF($C440:$C$525,$C440,$AH440:$AH$525)&gt;$AH440,SUMIF($D440:$D$525,$D440,$AH440:$AH$525)&gt;$AH440),SUMIF($C440:$C$525,$C440,$BN440:$BN$525),0))))),0)</f>
        <v>0</v>
      </c>
      <c r="BK440" s="534"/>
      <c r="BL440" s="535">
        <f>COUNTIFS('ZASOBY N'!$B437:$B$525,'ZASOBY N'!$B437,'ZASOBY N'!$C437:'ZASOBY N'!$C$525,'ZASOBY N'!$C437,'ZASOBY N'!$D437:'ZASOBY N'!$D$525,'ZASOBY N'!$D437,'ZASOBY N'!$H437:'ZASOBY N'!$H$525,'ZASOBY N'!$H437 )</f>
        <v>0</v>
      </c>
      <c r="BM440" s="536">
        <f>COUNTIFS('ZASOBY N'!$B$10:$B437,'ZASOBY N'!$B437,'ZASOBY N'!$C$10:'ZASOBY N'!$C437,'ZASOBY N'!$C437,'ZASOBY N'!$D$10:'ZASOBY N'!$D437,'ZASOBY N'!$D437,'ZASOBY N'!$H$10:'ZASOBY N'!$H437,'ZASOBY N'!$H437 )</f>
        <v>0</v>
      </c>
      <c r="BN440" s="537">
        <f t="shared" si="244"/>
        <v>0</v>
      </c>
      <c r="BO440" s="538">
        <f t="shared" si="245"/>
        <v>0</v>
      </c>
      <c r="BP440" s="533"/>
      <c r="BQ440" s="533"/>
      <c r="BR440" s="533"/>
      <c r="BS440" s="533"/>
      <c r="BT440" s="533"/>
      <c r="BU440" s="533"/>
      <c r="BV440" s="533"/>
      <c r="BW440" s="539" t="str">
        <f t="shared" si="246"/>
        <v/>
      </c>
      <c r="BX440" s="439" t="str">
        <f>IF(E440=0,"",NN!E440)</f>
        <v/>
      </c>
      <c r="BY440" s="396" t="str">
        <f>IF(A440="","",NN!A440)</f>
        <v/>
      </c>
      <c r="BZ440" s="428" t="str">
        <f>IF(OR(E440=LEGENDA!$D$30,E440=LEGENDA!$D$31,E440=LEGENDA!$D$32,E440=LEGENDA!$D$33,E440=LEGENDA!$D$34,E440=LEGENDA!$D$35,E440=LEGENDA!$D$36,E440=LEGENDA!$D$37),AV440,"")</f>
        <v/>
      </c>
      <c r="CA440" s="428" t="str">
        <f>IF(OR(E440=LEGENDA!$D$30,E440=LEGENDA!$D$31,E440=LEGENDA!$D$32,E440=LEGENDA!$D$33,E440=LEGENDA!$D$34,E440=LEGENDA!$D$35,E440=LEGENDA!$D$36,E440=LEGENDA!$D$37),AG440,"")</f>
        <v/>
      </c>
      <c r="CB440" s="397" t="str">
        <f t="shared" si="247"/>
        <v/>
      </c>
      <c r="CC440" s="397" t="str">
        <f t="shared" si="248"/>
        <v/>
      </c>
      <c r="CD440" s="397" t="str">
        <f t="shared" si="249"/>
        <v/>
      </c>
      <c r="CE440" s="397" t="str">
        <f t="shared" si="250"/>
        <v/>
      </c>
      <c r="CF440" s="397" t="str">
        <f t="shared" si="251"/>
        <v/>
      </c>
      <c r="CG440" s="397" t="str">
        <f t="shared" si="252"/>
        <v/>
      </c>
      <c r="CH440" s="397" t="str">
        <f>IF(OR(E440=LEGENDA!$D$28,E440=LEGENDA!$D$29,E440=LEGENDA!$D$30,E440=LEGENDA!$D$31,E440=LEGENDA!$D$32,E440=LEGENDA!$D$33,E440=LEGENDA!$D$34,E440=LEGENDA!$D$35,E440=LEGENDA!$D$36,E440=LEGENDA!$D$39),1,"")</f>
        <v/>
      </c>
      <c r="CI440" s="397" t="str">
        <f t="shared" si="253"/>
        <v/>
      </c>
      <c r="CJ440" s="397" t="str">
        <f t="shared" si="254"/>
        <v/>
      </c>
    </row>
    <row r="441" spans="1:88" s="50" customFormat="1" ht="16.2" customHeight="1" thickBot="1" x14ac:dyDescent="0.3">
      <c r="A441" s="514" t="str">
        <f>IF('ZASOBY N'!A438="","",'ZASOBY N'!A438)</f>
        <v/>
      </c>
      <c r="B441" s="515" t="str">
        <f>IF('ZASOBY N'!B438="","",'ZASOBY N'!B438)</f>
        <v/>
      </c>
      <c r="C441" s="515" t="str">
        <f>IF('ZASOBY N'!C438="","",'ZASOBY N'!C438)</f>
        <v/>
      </c>
      <c r="D441" s="516" t="str">
        <f>IF('ZASOBY N'!D438="","",'ZASOBY N'!D438)</f>
        <v/>
      </c>
      <c r="E441" s="404"/>
      <c r="F441" s="517"/>
      <c r="G441" s="518"/>
      <c r="H441" s="301"/>
      <c r="I441" s="301"/>
      <c r="J441" s="147" t="str">
        <f>IF('ZASOBY N'!$F438="","",'ZASOBY N'!$F438)</f>
        <v/>
      </c>
      <c r="K441" s="519"/>
      <c r="L441" s="520" t="str">
        <f t="shared" si="233"/>
        <v/>
      </c>
      <c r="M441" s="521"/>
      <c r="N441" s="521"/>
      <c r="O441" s="140" t="str">
        <f>IF(L441="","",IF(OR(E441=LEGENDA!$D$28,E441=LEGENDA!$D$29,E441=LEGENDA!$D$31,E441=LEGENDA!$D$38),0.15,0))</f>
        <v/>
      </c>
      <c r="P441" s="140" t="str">
        <f>IF(L441="","",IF(AND(E441=LEGENDA!$D$39,H441=""),"BRAK kol.7",IF(AND(F441=LEGENDA!$A$105,H441=""),"BRAK kol.7",IF(AND(F441=LEGENDA!$A$106,H441=""),"BRAK kol.7",IF(AND(F441=LEGENDA!$A$107,H441=""),"BRAK kol.7",IF(AND(F441=LEGENDA!$A$108,H441=""),"BRAK kol.7",IF(AND(F441=LEGENDA!$A$109,H441=""),"BRAK kol.7",L441*O441)))))))</f>
        <v/>
      </c>
      <c r="Q441" s="141" t="str">
        <f t="shared" si="223"/>
        <v/>
      </c>
      <c r="R441" s="142" t="str">
        <f t="shared" si="234"/>
        <v/>
      </c>
      <c r="S441" s="522" t="str">
        <f t="shared" si="235"/>
        <v/>
      </c>
      <c r="T441" s="431" t="str">
        <f t="shared" si="224"/>
        <v/>
      </c>
      <c r="U441" s="523"/>
      <c r="V441" s="431" t="str">
        <f t="shared" si="236"/>
        <v/>
      </c>
      <c r="W441" s="524"/>
      <c r="X441" s="302" t="str">
        <f>IF(U441="","",IF(AND(V441="",W441=""),"",IF(AND(E441=LEGENDA!$D$39,H441=""),"BRAK kol.7",IF(AND(F441=LEGENDA!$A$105,H441="",E441=LEGENDA!$D$35),V441*W441,IF(AND(F441=LEGENDA!$A$105,H441="",E441=LEGENDA!$D$36),V441*W441,IF(AND(F441=LEGENDA!$A$105,H441=""),"BRAK kol.7",IF(AND(F441=LEGENDA!$A$106,H441=""),"BRAK kol.7",IF(AND(F441=LEGENDA!$A$107,H441=""),"BRAK kol.7",IF(AND(F441=LEGENDA!$A$108,H441=""),"BRAK kol.7",IF(AND(F441=LEGENDA!$A$109,H441=""),"BRAK kol.7",IF(AND(U441&gt;0,W441=""),"Brakkol21",IF(OR(T441="Błąd kol. 7",T441="Błąd kol.8"),T441,IF(AND(H441="",I441=""),"BRAKkol7-8",V441*W441)))))))))))))</f>
        <v/>
      </c>
      <c r="Y441" s="523"/>
      <c r="Z441" s="431" t="str">
        <f t="shared" si="237"/>
        <v/>
      </c>
      <c r="AA441" s="524"/>
      <c r="AB441" s="525" t="str">
        <f>IF(OR(Y441="",Z441="",AA441=""),"",IF(AND(E441=LEGENDA!$D$39,H441=""),"BRAK kol.7",IF(AND(F441=LEGENDA!$A$105,H441=""),"BRAK kol.7",IF(AND(F441=LEGENDA!$A$106,H441=""),"BRAK kol.7",IF(AND(F441=LEGENDA!$A$107,H441=""),"BRAK kol.7",IF(AND(F441=LEGENDA!$A$108,H441=""),"BRAK kol.7",IF(AND(F441=LEGENDA!$A$109,H441=""),"BRAK kol.7",Z441*AA441)))))))</f>
        <v/>
      </c>
      <c r="AC441" s="302" t="str">
        <f t="shared" si="225"/>
        <v/>
      </c>
      <c r="AD441" s="143" t="str">
        <f>IFERROR(IF(OR(J441="",AC441=""),"",IF(AND(E441=LEGENDA!$D$39,H441="",I441=""),"BRAK kol.7",AC441*$J441)),"BRAK kol.7")</f>
        <v/>
      </c>
      <c r="AE441" s="527" t="str">
        <f t="shared" si="238"/>
        <v/>
      </c>
      <c r="AF441" s="526" t="str">
        <f t="shared" si="239"/>
        <v/>
      </c>
      <c r="AG441" s="526" t="str">
        <f t="shared" si="240"/>
        <v/>
      </c>
      <c r="AH441" s="526" t="str">
        <f t="shared" si="226"/>
        <v/>
      </c>
      <c r="AI441" s="528"/>
      <c r="AJ441" s="529"/>
      <c r="AK441" s="286" t="str">
        <f t="shared" si="227"/>
        <v/>
      </c>
      <c r="AL441" s="287" t="str">
        <f t="shared" si="241"/>
        <v/>
      </c>
      <c r="AM441" s="287" t="str">
        <f t="shared" si="242"/>
        <v/>
      </c>
      <c r="AN441" s="530" t="str">
        <f>IF('ZASOBY N'!BD438="","",'ZASOBY N'!BD438)</f>
        <v/>
      </c>
      <c r="AO441" s="531"/>
      <c r="AP441" s="333">
        <f t="shared" si="228"/>
        <v>0</v>
      </c>
      <c r="AQ441" s="333">
        <f t="shared" si="231"/>
        <v>0</v>
      </c>
      <c r="AR441" s="333">
        <f t="shared" si="231"/>
        <v>0</v>
      </c>
      <c r="AS441" s="333">
        <f t="shared" si="229"/>
        <v>0</v>
      </c>
      <c r="AT441" s="333">
        <f t="shared" si="232"/>
        <v>0</v>
      </c>
      <c r="AU441" s="333">
        <f t="shared" si="230"/>
        <v>0</v>
      </c>
      <c r="AV441" s="532" t="str">
        <f>IF(BJ441=0,"",NN!BJ441)</f>
        <v/>
      </c>
      <c r="AW441" s="460" t="str">
        <f>IF('UPR BILANS N'!W439="","",'UPR BILANS N'!W439)</f>
        <v/>
      </c>
      <c r="AX441" s="533" t="str">
        <f t="shared" si="243"/>
        <v/>
      </c>
      <c r="AY441" s="533"/>
      <c r="AZ441" s="533"/>
      <c r="BA441" s="533"/>
      <c r="BB441" s="533"/>
      <c r="BC441" s="533"/>
      <c r="BD441" s="533"/>
      <c r="BE441" s="533"/>
      <c r="BF441" s="533"/>
      <c r="BG441" s="533"/>
      <c r="BH441" s="533"/>
      <c r="BI441" s="533"/>
      <c r="BJ441" s="414">
        <f>IFERROR(IF(AND(BL441=1,BM441=1,SUMIF($C441:$C$525,$C441,$AH441:$AH$525)=$BN441),$BN441,IF($BO441&gt;0,$BO441,IF(AND(B441=B442,C441=C442,D441=D442,J441=J442),AH441+AH442,IF(AND(COUNTIF($C$13:$C440,$C441)&gt;=1,COUNTIF($D$13:$D440,$D441)&gt;=1),0,IF(AND(SUMIF($B441:$B$525,$B441,$AH441:$AH$525)&gt;$AH441,SUMIF($C441:$C$525,$C441,$AH441:$AH$525)&gt;$AH441,SUMIF($D441:$D$525,$D441,$AH441:$AH$525)&gt;$AH441),SUMIF($C441:$C$525,$C441,$BN441:$BN$525),0))))),0)</f>
        <v>0</v>
      </c>
      <c r="BK441" s="534"/>
      <c r="BL441" s="535">
        <f>COUNTIFS('ZASOBY N'!$B438:$B$525,'ZASOBY N'!$B438,'ZASOBY N'!$C438:'ZASOBY N'!$C$525,'ZASOBY N'!$C438,'ZASOBY N'!$D438:'ZASOBY N'!$D$525,'ZASOBY N'!$D438,'ZASOBY N'!$H438:'ZASOBY N'!$H$525,'ZASOBY N'!$H438 )</f>
        <v>0</v>
      </c>
      <c r="BM441" s="536">
        <f>COUNTIFS('ZASOBY N'!$B$10:$B438,'ZASOBY N'!$B438,'ZASOBY N'!$C$10:'ZASOBY N'!$C438,'ZASOBY N'!$C438,'ZASOBY N'!$D$10:'ZASOBY N'!$D438,'ZASOBY N'!$D438,'ZASOBY N'!$H$10:'ZASOBY N'!$H438,'ZASOBY N'!$H438 )</f>
        <v>0</v>
      </c>
      <c r="BN441" s="537">
        <f t="shared" si="244"/>
        <v>0</v>
      </c>
      <c r="BO441" s="538">
        <f t="shared" si="245"/>
        <v>0</v>
      </c>
      <c r="BP441" s="533"/>
      <c r="BQ441" s="533"/>
      <c r="BR441" s="533"/>
      <c r="BS441" s="533"/>
      <c r="BT441" s="533"/>
      <c r="BU441" s="533"/>
      <c r="BV441" s="533"/>
      <c r="BW441" s="539" t="str">
        <f t="shared" si="246"/>
        <v/>
      </c>
      <c r="BX441" s="439" t="str">
        <f>IF(E441=0,"",NN!E441)</f>
        <v/>
      </c>
      <c r="BY441" s="396" t="str">
        <f>IF(A441="","",NN!A441)</f>
        <v/>
      </c>
      <c r="BZ441" s="428" t="str">
        <f>IF(OR(E441=LEGENDA!$D$30,E441=LEGENDA!$D$31,E441=LEGENDA!$D$32,E441=LEGENDA!$D$33,E441=LEGENDA!$D$34,E441=LEGENDA!$D$35,E441=LEGENDA!$D$36,E441=LEGENDA!$D$37),AV441,"")</f>
        <v/>
      </c>
      <c r="CA441" s="428" t="str">
        <f>IF(OR(E441=LEGENDA!$D$30,E441=LEGENDA!$D$31,E441=LEGENDA!$D$32,E441=LEGENDA!$D$33,E441=LEGENDA!$D$34,E441=LEGENDA!$D$35,E441=LEGENDA!$D$36,E441=LEGENDA!$D$37),AG441,"")</f>
        <v/>
      </c>
      <c r="CB441" s="397" t="str">
        <f t="shared" si="247"/>
        <v/>
      </c>
      <c r="CC441" s="397" t="str">
        <f t="shared" si="248"/>
        <v/>
      </c>
      <c r="CD441" s="397" t="str">
        <f t="shared" si="249"/>
        <v/>
      </c>
      <c r="CE441" s="397" t="str">
        <f t="shared" si="250"/>
        <v/>
      </c>
      <c r="CF441" s="397" t="str">
        <f t="shared" si="251"/>
        <v/>
      </c>
      <c r="CG441" s="397" t="str">
        <f t="shared" si="252"/>
        <v/>
      </c>
      <c r="CH441" s="397" t="str">
        <f>IF(OR(E441=LEGENDA!$D$28,E441=LEGENDA!$D$29,E441=LEGENDA!$D$30,E441=LEGENDA!$D$31,E441=LEGENDA!$D$32,E441=LEGENDA!$D$33,E441=LEGENDA!$D$34,E441=LEGENDA!$D$35,E441=LEGENDA!$D$36,E441=LEGENDA!$D$39),1,"")</f>
        <v/>
      </c>
      <c r="CI441" s="397" t="str">
        <f t="shared" si="253"/>
        <v/>
      </c>
      <c r="CJ441" s="397" t="str">
        <f t="shared" si="254"/>
        <v/>
      </c>
    </row>
    <row r="442" spans="1:88" s="50" customFormat="1" ht="16.2" customHeight="1" thickBot="1" x14ac:dyDescent="0.3">
      <c r="A442" s="514" t="str">
        <f>IF('ZASOBY N'!A439="","",'ZASOBY N'!A439)</f>
        <v/>
      </c>
      <c r="B442" s="515" t="str">
        <f>IF('ZASOBY N'!B439="","",'ZASOBY N'!B439)</f>
        <v/>
      </c>
      <c r="C442" s="515" t="str">
        <f>IF('ZASOBY N'!C439="","",'ZASOBY N'!C439)</f>
        <v/>
      </c>
      <c r="D442" s="516" t="str">
        <f>IF('ZASOBY N'!D439="","",'ZASOBY N'!D439)</f>
        <v/>
      </c>
      <c r="E442" s="404"/>
      <c r="F442" s="517"/>
      <c r="G442" s="518"/>
      <c r="H442" s="301"/>
      <c r="I442" s="301"/>
      <c r="J442" s="147" t="str">
        <f>IF('ZASOBY N'!$F439="","",'ZASOBY N'!$F439)</f>
        <v/>
      </c>
      <c r="K442" s="519"/>
      <c r="L442" s="520" t="str">
        <f t="shared" si="233"/>
        <v/>
      </c>
      <c r="M442" s="521"/>
      <c r="N442" s="521"/>
      <c r="O442" s="140" t="str">
        <f>IF(L442="","",IF(OR(E442=LEGENDA!$D$28,E442=LEGENDA!$D$29,E442=LEGENDA!$D$31,E442=LEGENDA!$D$38),0.15,0))</f>
        <v/>
      </c>
      <c r="P442" s="140" t="str">
        <f>IF(L442="","",IF(AND(E442=LEGENDA!$D$39,H442=""),"BRAK kol.7",IF(AND(F442=LEGENDA!$A$105,H442=""),"BRAK kol.7",IF(AND(F442=LEGENDA!$A$106,H442=""),"BRAK kol.7",IF(AND(F442=LEGENDA!$A$107,H442=""),"BRAK kol.7",IF(AND(F442=LEGENDA!$A$108,H442=""),"BRAK kol.7",IF(AND(F442=LEGENDA!$A$109,H442=""),"BRAK kol.7",L442*O442)))))))</f>
        <v/>
      </c>
      <c r="Q442" s="141" t="str">
        <f t="shared" si="223"/>
        <v/>
      </c>
      <c r="R442" s="142" t="str">
        <f t="shared" si="234"/>
        <v/>
      </c>
      <c r="S442" s="522" t="str">
        <f t="shared" si="235"/>
        <v/>
      </c>
      <c r="T442" s="431" t="str">
        <f t="shared" si="224"/>
        <v/>
      </c>
      <c r="U442" s="523"/>
      <c r="V442" s="431" t="str">
        <f t="shared" si="236"/>
        <v/>
      </c>
      <c r="W442" s="524"/>
      <c r="X442" s="302" t="str">
        <f>IF(U442="","",IF(AND(V442="",W442=""),"",IF(AND(E442=LEGENDA!$D$39,H442=""),"BRAK kol.7",IF(AND(F442=LEGENDA!$A$105,H442="",E442=LEGENDA!$D$35),V442*W442,IF(AND(F442=LEGENDA!$A$105,H442="",E442=LEGENDA!$D$36),V442*W442,IF(AND(F442=LEGENDA!$A$105,H442=""),"BRAK kol.7",IF(AND(F442=LEGENDA!$A$106,H442=""),"BRAK kol.7",IF(AND(F442=LEGENDA!$A$107,H442=""),"BRAK kol.7",IF(AND(F442=LEGENDA!$A$108,H442=""),"BRAK kol.7",IF(AND(F442=LEGENDA!$A$109,H442=""),"BRAK kol.7",IF(AND(U442&gt;0,W442=""),"Brakkol21",IF(OR(T442="Błąd kol. 7",T442="Błąd kol.8"),T442,IF(AND(H442="",I442=""),"BRAKkol7-8",V442*W442)))))))))))))</f>
        <v/>
      </c>
      <c r="Y442" s="523"/>
      <c r="Z442" s="431" t="str">
        <f t="shared" si="237"/>
        <v/>
      </c>
      <c r="AA442" s="524"/>
      <c r="AB442" s="525" t="str">
        <f>IF(OR(Y442="",Z442="",AA442=""),"",IF(AND(E442=LEGENDA!$D$39,H442=""),"BRAK kol.7",IF(AND(F442=LEGENDA!$A$105,H442=""),"BRAK kol.7",IF(AND(F442=LEGENDA!$A$106,H442=""),"BRAK kol.7",IF(AND(F442=LEGENDA!$A$107,H442=""),"BRAK kol.7",IF(AND(F442=LEGENDA!$A$108,H442=""),"BRAK kol.7",IF(AND(F442=LEGENDA!$A$109,H442=""),"BRAK kol.7",Z442*AA442)))))))</f>
        <v/>
      </c>
      <c r="AC442" s="302" t="str">
        <f t="shared" si="225"/>
        <v/>
      </c>
      <c r="AD442" s="143" t="str">
        <f>IFERROR(IF(OR(J442="",AC442=""),"",IF(AND(E442=LEGENDA!$D$39,H442="",I442=""),"BRAK kol.7",AC442*$J442)),"BRAK kol.7")</f>
        <v/>
      </c>
      <c r="AE442" s="527" t="str">
        <f t="shared" si="238"/>
        <v/>
      </c>
      <c r="AF442" s="526" t="str">
        <f t="shared" si="239"/>
        <v/>
      </c>
      <c r="AG442" s="526" t="str">
        <f t="shared" si="240"/>
        <v/>
      </c>
      <c r="AH442" s="526" t="str">
        <f t="shared" si="226"/>
        <v/>
      </c>
      <c r="AI442" s="528"/>
      <c r="AJ442" s="529"/>
      <c r="AK442" s="286" t="str">
        <f t="shared" si="227"/>
        <v/>
      </c>
      <c r="AL442" s="287" t="str">
        <f t="shared" si="241"/>
        <v/>
      </c>
      <c r="AM442" s="287" t="str">
        <f t="shared" si="242"/>
        <v/>
      </c>
      <c r="AN442" s="530" t="str">
        <f>IF('ZASOBY N'!BD439="","",'ZASOBY N'!BD439)</f>
        <v/>
      </c>
      <c r="AO442" s="531"/>
      <c r="AP442" s="333">
        <f t="shared" si="228"/>
        <v>0</v>
      </c>
      <c r="AQ442" s="333">
        <f t="shared" si="231"/>
        <v>0</v>
      </c>
      <c r="AR442" s="333">
        <f t="shared" si="231"/>
        <v>0</v>
      </c>
      <c r="AS442" s="333">
        <f t="shared" si="229"/>
        <v>0</v>
      </c>
      <c r="AT442" s="333">
        <f t="shared" si="232"/>
        <v>0</v>
      </c>
      <c r="AU442" s="333">
        <f t="shared" si="230"/>
        <v>0</v>
      </c>
      <c r="AV442" s="532" t="str">
        <f>IF(BJ442=0,"",NN!BJ442)</f>
        <v/>
      </c>
      <c r="AW442" s="460" t="str">
        <f>IF('UPR BILANS N'!W440="","",'UPR BILANS N'!W440)</f>
        <v/>
      </c>
      <c r="AX442" s="533" t="str">
        <f t="shared" si="243"/>
        <v/>
      </c>
      <c r="AY442" s="533"/>
      <c r="AZ442" s="533"/>
      <c r="BA442" s="533"/>
      <c r="BB442" s="533"/>
      <c r="BC442" s="533"/>
      <c r="BD442" s="533"/>
      <c r="BE442" s="533"/>
      <c r="BF442" s="533"/>
      <c r="BG442" s="533"/>
      <c r="BH442" s="533"/>
      <c r="BI442" s="533"/>
      <c r="BJ442" s="414">
        <f>IFERROR(IF(AND(BL442=1,BM442=1,SUMIF($C442:$C$525,$C442,$AH442:$AH$525)=$BN442),$BN442,IF($BO442&gt;0,$BO442,IF(AND(B442=B443,C442=C443,D442=D443,J442=J443),AH442+AH443,IF(AND(COUNTIF($C$13:$C441,$C442)&gt;=1,COUNTIF($D$13:$D441,$D442)&gt;=1),0,IF(AND(SUMIF($B442:$B$525,$B442,$AH442:$AH$525)&gt;$AH442,SUMIF($C442:$C$525,$C442,$AH442:$AH$525)&gt;$AH442,SUMIF($D442:$D$525,$D442,$AH442:$AH$525)&gt;$AH442),SUMIF($C442:$C$525,$C442,$BN442:$BN$525),0))))),0)</f>
        <v>0</v>
      </c>
      <c r="BK442" s="534"/>
      <c r="BL442" s="535">
        <f>COUNTIFS('ZASOBY N'!$B439:$B$525,'ZASOBY N'!$B439,'ZASOBY N'!$C439:'ZASOBY N'!$C$525,'ZASOBY N'!$C439,'ZASOBY N'!$D439:'ZASOBY N'!$D$525,'ZASOBY N'!$D439,'ZASOBY N'!$H439:'ZASOBY N'!$H$525,'ZASOBY N'!$H439 )</f>
        <v>0</v>
      </c>
      <c r="BM442" s="536">
        <f>COUNTIFS('ZASOBY N'!$B$10:$B439,'ZASOBY N'!$B439,'ZASOBY N'!$C$10:'ZASOBY N'!$C439,'ZASOBY N'!$C439,'ZASOBY N'!$D$10:'ZASOBY N'!$D439,'ZASOBY N'!$D439,'ZASOBY N'!$H$10:'ZASOBY N'!$H439,'ZASOBY N'!$H439 )</f>
        <v>0</v>
      </c>
      <c r="BN442" s="537">
        <f t="shared" si="244"/>
        <v>0</v>
      </c>
      <c r="BO442" s="538">
        <f t="shared" si="245"/>
        <v>0</v>
      </c>
      <c r="BP442" s="533"/>
      <c r="BQ442" s="533"/>
      <c r="BR442" s="533"/>
      <c r="BS442" s="533"/>
      <c r="BT442" s="533"/>
      <c r="BU442" s="533"/>
      <c r="BV442" s="533"/>
      <c r="BW442" s="539" t="str">
        <f t="shared" si="246"/>
        <v/>
      </c>
      <c r="BX442" s="439" t="str">
        <f>IF(E442=0,"",NN!E442)</f>
        <v/>
      </c>
      <c r="BY442" s="396" t="str">
        <f>IF(A442="","",NN!A442)</f>
        <v/>
      </c>
      <c r="BZ442" s="428" t="str">
        <f>IF(OR(E442=LEGENDA!$D$30,E442=LEGENDA!$D$31,E442=LEGENDA!$D$32,E442=LEGENDA!$D$33,E442=LEGENDA!$D$34,E442=LEGENDA!$D$35,E442=LEGENDA!$D$36,E442=LEGENDA!$D$37),AV442,"")</f>
        <v/>
      </c>
      <c r="CA442" s="428" t="str">
        <f>IF(OR(E442=LEGENDA!$D$30,E442=LEGENDA!$D$31,E442=LEGENDA!$D$32,E442=LEGENDA!$D$33,E442=LEGENDA!$D$34,E442=LEGENDA!$D$35,E442=LEGENDA!$D$36,E442=LEGENDA!$D$37),AG442,"")</f>
        <v/>
      </c>
      <c r="CB442" s="397" t="str">
        <f t="shared" si="247"/>
        <v/>
      </c>
      <c r="CC442" s="397" t="str">
        <f t="shared" si="248"/>
        <v/>
      </c>
      <c r="CD442" s="397" t="str">
        <f t="shared" si="249"/>
        <v/>
      </c>
      <c r="CE442" s="397" t="str">
        <f t="shared" si="250"/>
        <v/>
      </c>
      <c r="CF442" s="397" t="str">
        <f t="shared" si="251"/>
        <v/>
      </c>
      <c r="CG442" s="397" t="str">
        <f t="shared" si="252"/>
        <v/>
      </c>
      <c r="CH442" s="397" t="str">
        <f>IF(OR(E442=LEGENDA!$D$28,E442=LEGENDA!$D$29,E442=LEGENDA!$D$30,E442=LEGENDA!$D$31,E442=LEGENDA!$D$32,E442=LEGENDA!$D$33,E442=LEGENDA!$D$34,E442=LEGENDA!$D$35,E442=LEGENDA!$D$36,E442=LEGENDA!$D$39),1,"")</f>
        <v/>
      </c>
      <c r="CI442" s="397" t="str">
        <f t="shared" si="253"/>
        <v/>
      </c>
      <c r="CJ442" s="397" t="str">
        <f t="shared" si="254"/>
        <v/>
      </c>
    </row>
    <row r="443" spans="1:88" s="50" customFormat="1" ht="16.2" customHeight="1" thickBot="1" x14ac:dyDescent="0.3">
      <c r="A443" s="514" t="str">
        <f>IF('ZASOBY N'!A440="","",'ZASOBY N'!A440)</f>
        <v/>
      </c>
      <c r="B443" s="515" t="str">
        <f>IF('ZASOBY N'!B440="","",'ZASOBY N'!B440)</f>
        <v/>
      </c>
      <c r="C443" s="515" t="str">
        <f>IF('ZASOBY N'!C440="","",'ZASOBY N'!C440)</f>
        <v/>
      </c>
      <c r="D443" s="516" t="str">
        <f>IF('ZASOBY N'!D440="","",'ZASOBY N'!D440)</f>
        <v/>
      </c>
      <c r="E443" s="404"/>
      <c r="F443" s="517"/>
      <c r="G443" s="518"/>
      <c r="H443" s="301"/>
      <c r="I443" s="301"/>
      <c r="J443" s="147" t="str">
        <f>IF('ZASOBY N'!$F440="","",'ZASOBY N'!$F440)</f>
        <v/>
      </c>
      <c r="K443" s="519"/>
      <c r="L443" s="520" t="str">
        <f t="shared" si="233"/>
        <v/>
      </c>
      <c r="M443" s="521"/>
      <c r="N443" s="521"/>
      <c r="O443" s="140" t="str">
        <f>IF(L443="","",IF(OR(E443=LEGENDA!$D$28,E443=LEGENDA!$D$29,E443=LEGENDA!$D$31,E443=LEGENDA!$D$38),0.15,0))</f>
        <v/>
      </c>
      <c r="P443" s="140" t="str">
        <f>IF(L443="","",IF(AND(E443=LEGENDA!$D$39,H443=""),"BRAK kol.7",IF(AND(F443=LEGENDA!$A$105,H443=""),"BRAK kol.7",IF(AND(F443=LEGENDA!$A$106,H443=""),"BRAK kol.7",IF(AND(F443=LEGENDA!$A$107,H443=""),"BRAK kol.7",IF(AND(F443=LEGENDA!$A$108,H443=""),"BRAK kol.7",IF(AND(F443=LEGENDA!$A$109,H443=""),"BRAK kol.7",L443*O443)))))))</f>
        <v/>
      </c>
      <c r="Q443" s="141" t="str">
        <f t="shared" si="223"/>
        <v/>
      </c>
      <c r="R443" s="142" t="str">
        <f t="shared" si="234"/>
        <v/>
      </c>
      <c r="S443" s="522" t="str">
        <f t="shared" si="235"/>
        <v/>
      </c>
      <c r="T443" s="431" t="str">
        <f t="shared" si="224"/>
        <v/>
      </c>
      <c r="U443" s="523"/>
      <c r="V443" s="431" t="str">
        <f t="shared" si="236"/>
        <v/>
      </c>
      <c r="W443" s="524"/>
      <c r="X443" s="302" t="str">
        <f>IF(U443="","",IF(AND(V443="",W443=""),"",IF(AND(E443=LEGENDA!$D$39,H443=""),"BRAK kol.7",IF(AND(F443=LEGENDA!$A$105,H443="",E443=LEGENDA!$D$35),V443*W443,IF(AND(F443=LEGENDA!$A$105,H443="",E443=LEGENDA!$D$36),V443*W443,IF(AND(F443=LEGENDA!$A$105,H443=""),"BRAK kol.7",IF(AND(F443=LEGENDA!$A$106,H443=""),"BRAK kol.7",IF(AND(F443=LEGENDA!$A$107,H443=""),"BRAK kol.7",IF(AND(F443=LEGENDA!$A$108,H443=""),"BRAK kol.7",IF(AND(F443=LEGENDA!$A$109,H443=""),"BRAK kol.7",IF(AND(U443&gt;0,W443=""),"Brakkol21",IF(OR(T443="Błąd kol. 7",T443="Błąd kol.8"),T443,IF(AND(H443="",I443=""),"BRAKkol7-8",V443*W443)))))))))))))</f>
        <v/>
      </c>
      <c r="Y443" s="523"/>
      <c r="Z443" s="431" t="str">
        <f t="shared" si="237"/>
        <v/>
      </c>
      <c r="AA443" s="524"/>
      <c r="AB443" s="525" t="str">
        <f>IF(OR(Y443="",Z443="",AA443=""),"",IF(AND(E443=LEGENDA!$D$39,H443=""),"BRAK kol.7",IF(AND(F443=LEGENDA!$A$105,H443=""),"BRAK kol.7",IF(AND(F443=LEGENDA!$A$106,H443=""),"BRAK kol.7",IF(AND(F443=LEGENDA!$A$107,H443=""),"BRAK kol.7",IF(AND(F443=LEGENDA!$A$108,H443=""),"BRAK kol.7",IF(AND(F443=LEGENDA!$A$109,H443=""),"BRAK kol.7",Z443*AA443)))))))</f>
        <v/>
      </c>
      <c r="AC443" s="302" t="str">
        <f t="shared" si="225"/>
        <v/>
      </c>
      <c r="AD443" s="143" t="str">
        <f>IFERROR(IF(OR(J443="",AC443=""),"",IF(AND(E443=LEGENDA!$D$39,H443="",I443=""),"BRAK kol.7",AC443*$J443)),"BRAK kol.7")</f>
        <v/>
      </c>
      <c r="AE443" s="527" t="str">
        <f t="shared" si="238"/>
        <v/>
      </c>
      <c r="AF443" s="526" t="str">
        <f t="shared" si="239"/>
        <v/>
      </c>
      <c r="AG443" s="526" t="str">
        <f t="shared" si="240"/>
        <v/>
      </c>
      <c r="AH443" s="526" t="str">
        <f t="shared" si="226"/>
        <v/>
      </c>
      <c r="AI443" s="528"/>
      <c r="AJ443" s="529"/>
      <c r="AK443" s="286" t="str">
        <f t="shared" si="227"/>
        <v/>
      </c>
      <c r="AL443" s="287" t="str">
        <f t="shared" si="241"/>
        <v/>
      </c>
      <c r="AM443" s="287" t="str">
        <f t="shared" si="242"/>
        <v/>
      </c>
      <c r="AN443" s="530" t="str">
        <f>IF('ZASOBY N'!BD440="","",'ZASOBY N'!BD440)</f>
        <v/>
      </c>
      <c r="AO443" s="531"/>
      <c r="AP443" s="333">
        <f t="shared" si="228"/>
        <v>0</v>
      </c>
      <c r="AQ443" s="333">
        <f t="shared" si="231"/>
        <v>0</v>
      </c>
      <c r="AR443" s="333">
        <f t="shared" si="231"/>
        <v>0</v>
      </c>
      <c r="AS443" s="333">
        <f t="shared" si="229"/>
        <v>0</v>
      </c>
      <c r="AT443" s="333">
        <f t="shared" si="232"/>
        <v>0</v>
      </c>
      <c r="AU443" s="333">
        <f t="shared" si="230"/>
        <v>0</v>
      </c>
      <c r="AV443" s="532" t="str">
        <f>IF(BJ443=0,"",NN!BJ443)</f>
        <v/>
      </c>
      <c r="AW443" s="460" t="str">
        <f>IF('UPR BILANS N'!W441="","",'UPR BILANS N'!W441)</f>
        <v/>
      </c>
      <c r="AX443" s="533" t="str">
        <f t="shared" si="243"/>
        <v/>
      </c>
      <c r="AY443" s="533"/>
      <c r="AZ443" s="533"/>
      <c r="BA443" s="533"/>
      <c r="BB443" s="533"/>
      <c r="BC443" s="533"/>
      <c r="BD443" s="533"/>
      <c r="BE443" s="533"/>
      <c r="BF443" s="533"/>
      <c r="BG443" s="533"/>
      <c r="BH443" s="533"/>
      <c r="BI443" s="533"/>
      <c r="BJ443" s="414">
        <f>IFERROR(IF(AND(BL443=1,BM443=1,SUMIF($C443:$C$525,$C443,$AH443:$AH$525)=$BN443),$BN443,IF($BO443&gt;0,$BO443,IF(AND(B443=B444,C443=C444,D443=D444,J443=J444),AH443+AH444,IF(AND(COUNTIF($C$13:$C442,$C443)&gt;=1,COUNTIF($D$13:$D442,$D443)&gt;=1),0,IF(AND(SUMIF($B443:$B$525,$B443,$AH443:$AH$525)&gt;$AH443,SUMIF($C443:$C$525,$C443,$AH443:$AH$525)&gt;$AH443,SUMIF($D443:$D$525,$D443,$AH443:$AH$525)&gt;$AH443),SUMIF($C443:$C$525,$C443,$BN443:$BN$525),0))))),0)</f>
        <v>0</v>
      </c>
      <c r="BK443" s="534"/>
      <c r="BL443" s="535">
        <f>COUNTIFS('ZASOBY N'!$B440:$B$525,'ZASOBY N'!$B440,'ZASOBY N'!$C440:'ZASOBY N'!$C$525,'ZASOBY N'!$C440,'ZASOBY N'!$D440:'ZASOBY N'!$D$525,'ZASOBY N'!$D440,'ZASOBY N'!$H440:'ZASOBY N'!$H$525,'ZASOBY N'!$H440 )</f>
        <v>0</v>
      </c>
      <c r="BM443" s="536">
        <f>COUNTIFS('ZASOBY N'!$B$10:$B440,'ZASOBY N'!$B440,'ZASOBY N'!$C$10:'ZASOBY N'!$C440,'ZASOBY N'!$C440,'ZASOBY N'!$D$10:'ZASOBY N'!$D440,'ZASOBY N'!$D440,'ZASOBY N'!$H$10:'ZASOBY N'!$H440,'ZASOBY N'!$H440 )</f>
        <v>0</v>
      </c>
      <c r="BN443" s="537">
        <f t="shared" si="244"/>
        <v>0</v>
      </c>
      <c r="BO443" s="538">
        <f t="shared" si="245"/>
        <v>0</v>
      </c>
      <c r="BP443" s="533"/>
      <c r="BQ443" s="533"/>
      <c r="BR443" s="533"/>
      <c r="BS443" s="533"/>
      <c r="BT443" s="533"/>
      <c r="BU443" s="533"/>
      <c r="BV443" s="533"/>
      <c r="BW443" s="539" t="str">
        <f t="shared" si="246"/>
        <v/>
      </c>
      <c r="BX443" s="439" t="str">
        <f>IF(E443=0,"",NN!E443)</f>
        <v/>
      </c>
      <c r="BY443" s="396" t="str">
        <f>IF(A443="","",NN!A443)</f>
        <v/>
      </c>
      <c r="BZ443" s="428" t="str">
        <f>IF(OR(E443=LEGENDA!$D$30,E443=LEGENDA!$D$31,E443=LEGENDA!$D$32,E443=LEGENDA!$D$33,E443=LEGENDA!$D$34,E443=LEGENDA!$D$35,E443=LEGENDA!$D$36,E443=LEGENDA!$D$37),AV443,"")</f>
        <v/>
      </c>
      <c r="CA443" s="428" t="str">
        <f>IF(OR(E443=LEGENDA!$D$30,E443=LEGENDA!$D$31,E443=LEGENDA!$D$32,E443=LEGENDA!$D$33,E443=LEGENDA!$D$34,E443=LEGENDA!$D$35,E443=LEGENDA!$D$36,E443=LEGENDA!$D$37),AG443,"")</f>
        <v/>
      </c>
      <c r="CB443" s="397" t="str">
        <f t="shared" si="247"/>
        <v/>
      </c>
      <c r="CC443" s="397" t="str">
        <f t="shared" si="248"/>
        <v/>
      </c>
      <c r="CD443" s="397" t="str">
        <f t="shared" si="249"/>
        <v/>
      </c>
      <c r="CE443" s="397" t="str">
        <f t="shared" si="250"/>
        <v/>
      </c>
      <c r="CF443" s="397" t="str">
        <f t="shared" si="251"/>
        <v/>
      </c>
      <c r="CG443" s="397" t="str">
        <f t="shared" si="252"/>
        <v/>
      </c>
      <c r="CH443" s="397" t="str">
        <f>IF(OR(E443=LEGENDA!$D$28,E443=LEGENDA!$D$29,E443=LEGENDA!$D$30,E443=LEGENDA!$D$31,E443=LEGENDA!$D$32,E443=LEGENDA!$D$33,E443=LEGENDA!$D$34,E443=LEGENDA!$D$35,E443=LEGENDA!$D$36,E443=LEGENDA!$D$39),1,"")</f>
        <v/>
      </c>
      <c r="CI443" s="397" t="str">
        <f t="shared" si="253"/>
        <v/>
      </c>
      <c r="CJ443" s="397" t="str">
        <f t="shared" si="254"/>
        <v/>
      </c>
    </row>
    <row r="444" spans="1:88" s="50" customFormat="1" ht="16.2" customHeight="1" thickBot="1" x14ac:dyDescent="0.3">
      <c r="A444" s="514" t="str">
        <f>IF('ZASOBY N'!A441="","",'ZASOBY N'!A441)</f>
        <v/>
      </c>
      <c r="B444" s="515" t="str">
        <f>IF('ZASOBY N'!B441="","",'ZASOBY N'!B441)</f>
        <v/>
      </c>
      <c r="C444" s="515" t="str">
        <f>IF('ZASOBY N'!C441="","",'ZASOBY N'!C441)</f>
        <v/>
      </c>
      <c r="D444" s="516" t="str">
        <f>IF('ZASOBY N'!D441="","",'ZASOBY N'!D441)</f>
        <v/>
      </c>
      <c r="E444" s="404"/>
      <c r="F444" s="517"/>
      <c r="G444" s="518"/>
      <c r="H444" s="301"/>
      <c r="I444" s="301"/>
      <c r="J444" s="147" t="str">
        <f>IF('ZASOBY N'!$F441="","",'ZASOBY N'!$F441)</f>
        <v/>
      </c>
      <c r="K444" s="519"/>
      <c r="L444" s="520" t="str">
        <f t="shared" si="233"/>
        <v/>
      </c>
      <c r="M444" s="521"/>
      <c r="N444" s="521"/>
      <c r="O444" s="140" t="str">
        <f>IF(L444="","",IF(OR(E444=LEGENDA!$D$28,E444=LEGENDA!$D$29,E444=LEGENDA!$D$31,E444=LEGENDA!$D$38),0.15,0))</f>
        <v/>
      </c>
      <c r="P444" s="140" t="str">
        <f>IF(L444="","",IF(AND(E444=LEGENDA!$D$39,H444=""),"BRAK kol.7",IF(AND(F444=LEGENDA!$A$105,H444=""),"BRAK kol.7",IF(AND(F444=LEGENDA!$A$106,H444=""),"BRAK kol.7",IF(AND(F444=LEGENDA!$A$107,H444=""),"BRAK kol.7",IF(AND(F444=LEGENDA!$A$108,H444=""),"BRAK kol.7",IF(AND(F444=LEGENDA!$A$109,H444=""),"BRAK kol.7",L444*O444)))))))</f>
        <v/>
      </c>
      <c r="Q444" s="141" t="str">
        <f t="shared" si="223"/>
        <v/>
      </c>
      <c r="R444" s="142" t="str">
        <f t="shared" si="234"/>
        <v/>
      </c>
      <c r="S444" s="522" t="str">
        <f t="shared" si="235"/>
        <v/>
      </c>
      <c r="T444" s="431" t="str">
        <f t="shared" si="224"/>
        <v/>
      </c>
      <c r="U444" s="523"/>
      <c r="V444" s="431" t="str">
        <f t="shared" si="236"/>
        <v/>
      </c>
      <c r="W444" s="524"/>
      <c r="X444" s="302" t="str">
        <f>IF(U444="","",IF(AND(V444="",W444=""),"",IF(AND(E444=LEGENDA!$D$39,H444=""),"BRAK kol.7",IF(AND(F444=LEGENDA!$A$105,H444="",E444=LEGENDA!$D$35),V444*W444,IF(AND(F444=LEGENDA!$A$105,H444="",E444=LEGENDA!$D$36),V444*W444,IF(AND(F444=LEGENDA!$A$105,H444=""),"BRAK kol.7",IF(AND(F444=LEGENDA!$A$106,H444=""),"BRAK kol.7",IF(AND(F444=LEGENDA!$A$107,H444=""),"BRAK kol.7",IF(AND(F444=LEGENDA!$A$108,H444=""),"BRAK kol.7",IF(AND(F444=LEGENDA!$A$109,H444=""),"BRAK kol.7",IF(AND(U444&gt;0,W444=""),"Brakkol21",IF(OR(T444="Błąd kol. 7",T444="Błąd kol.8"),T444,IF(AND(H444="",I444=""),"BRAKkol7-8",V444*W444)))))))))))))</f>
        <v/>
      </c>
      <c r="Y444" s="523"/>
      <c r="Z444" s="431" t="str">
        <f t="shared" si="237"/>
        <v/>
      </c>
      <c r="AA444" s="524"/>
      <c r="AB444" s="525" t="str">
        <f>IF(OR(Y444="",Z444="",AA444=""),"",IF(AND(E444=LEGENDA!$D$39,H444=""),"BRAK kol.7",IF(AND(F444=LEGENDA!$A$105,H444=""),"BRAK kol.7",IF(AND(F444=LEGENDA!$A$106,H444=""),"BRAK kol.7",IF(AND(F444=LEGENDA!$A$107,H444=""),"BRAK kol.7",IF(AND(F444=LEGENDA!$A$108,H444=""),"BRAK kol.7",IF(AND(F444=LEGENDA!$A$109,H444=""),"BRAK kol.7",Z444*AA444)))))))</f>
        <v/>
      </c>
      <c r="AC444" s="302" t="str">
        <f t="shared" si="225"/>
        <v/>
      </c>
      <c r="AD444" s="143" t="str">
        <f>IFERROR(IF(OR(J444="",AC444=""),"",IF(AND(E444=LEGENDA!$D$39,H444="",I444=""),"BRAK kol.7",AC444*$J444)),"BRAK kol.7")</f>
        <v/>
      </c>
      <c r="AE444" s="527" t="str">
        <f t="shared" si="238"/>
        <v/>
      </c>
      <c r="AF444" s="526" t="str">
        <f t="shared" si="239"/>
        <v/>
      </c>
      <c r="AG444" s="526" t="str">
        <f t="shared" si="240"/>
        <v/>
      </c>
      <c r="AH444" s="526" t="str">
        <f t="shared" si="226"/>
        <v/>
      </c>
      <c r="AI444" s="528"/>
      <c r="AJ444" s="529"/>
      <c r="AK444" s="286" t="str">
        <f t="shared" si="227"/>
        <v/>
      </c>
      <c r="AL444" s="287" t="str">
        <f t="shared" si="241"/>
        <v/>
      </c>
      <c r="AM444" s="287" t="str">
        <f t="shared" si="242"/>
        <v/>
      </c>
      <c r="AN444" s="530" t="str">
        <f>IF('ZASOBY N'!BD441="","",'ZASOBY N'!BD441)</f>
        <v/>
      </c>
      <c r="AO444" s="531"/>
      <c r="AP444" s="333">
        <f t="shared" si="228"/>
        <v>0</v>
      </c>
      <c r="AQ444" s="333">
        <f t="shared" si="231"/>
        <v>0</v>
      </c>
      <c r="AR444" s="333">
        <f t="shared" si="231"/>
        <v>0</v>
      </c>
      <c r="AS444" s="333">
        <f t="shared" si="229"/>
        <v>0</v>
      </c>
      <c r="AT444" s="333">
        <f t="shared" si="232"/>
        <v>0</v>
      </c>
      <c r="AU444" s="333">
        <f t="shared" si="230"/>
        <v>0</v>
      </c>
      <c r="AV444" s="532" t="str">
        <f>IF(BJ444=0,"",NN!BJ444)</f>
        <v/>
      </c>
      <c r="AW444" s="460" t="str">
        <f>IF('UPR BILANS N'!W442="","",'UPR BILANS N'!W442)</f>
        <v/>
      </c>
      <c r="AX444" s="533" t="str">
        <f t="shared" si="243"/>
        <v/>
      </c>
      <c r="AY444" s="533"/>
      <c r="AZ444" s="533"/>
      <c r="BA444" s="533"/>
      <c r="BB444" s="533"/>
      <c r="BC444" s="533"/>
      <c r="BD444" s="533"/>
      <c r="BE444" s="533"/>
      <c r="BF444" s="533"/>
      <c r="BG444" s="533"/>
      <c r="BH444" s="533"/>
      <c r="BI444" s="533"/>
      <c r="BJ444" s="414">
        <f>IFERROR(IF(AND(BL444=1,BM444=1,SUMIF($C444:$C$525,$C444,$AH444:$AH$525)=$BN444),$BN444,IF($BO444&gt;0,$BO444,IF(AND(B444=B445,C444=C445,D444=D445,J444=J445),AH444+AH445,IF(AND(COUNTIF($C$13:$C443,$C444)&gt;=1,COUNTIF($D$13:$D443,$D444)&gt;=1),0,IF(AND(SUMIF($B444:$B$525,$B444,$AH444:$AH$525)&gt;$AH444,SUMIF($C444:$C$525,$C444,$AH444:$AH$525)&gt;$AH444,SUMIF($D444:$D$525,$D444,$AH444:$AH$525)&gt;$AH444),SUMIF($C444:$C$525,$C444,$BN444:$BN$525),0))))),0)</f>
        <v>0</v>
      </c>
      <c r="BK444" s="534"/>
      <c r="BL444" s="535">
        <f>COUNTIFS('ZASOBY N'!$B441:$B$525,'ZASOBY N'!$B441,'ZASOBY N'!$C441:'ZASOBY N'!$C$525,'ZASOBY N'!$C441,'ZASOBY N'!$D441:'ZASOBY N'!$D$525,'ZASOBY N'!$D441,'ZASOBY N'!$H441:'ZASOBY N'!$H$525,'ZASOBY N'!$H441 )</f>
        <v>0</v>
      </c>
      <c r="BM444" s="536">
        <f>COUNTIFS('ZASOBY N'!$B$10:$B441,'ZASOBY N'!$B441,'ZASOBY N'!$C$10:'ZASOBY N'!$C441,'ZASOBY N'!$C441,'ZASOBY N'!$D$10:'ZASOBY N'!$D441,'ZASOBY N'!$D441,'ZASOBY N'!$H$10:'ZASOBY N'!$H441,'ZASOBY N'!$H441 )</f>
        <v>0</v>
      </c>
      <c r="BN444" s="537">
        <f t="shared" si="244"/>
        <v>0</v>
      </c>
      <c r="BO444" s="538">
        <f t="shared" si="245"/>
        <v>0</v>
      </c>
      <c r="BP444" s="533"/>
      <c r="BQ444" s="533"/>
      <c r="BR444" s="533"/>
      <c r="BS444" s="533"/>
      <c r="BT444" s="533"/>
      <c r="BU444" s="533"/>
      <c r="BV444" s="533"/>
      <c r="BW444" s="539" t="str">
        <f t="shared" si="246"/>
        <v/>
      </c>
      <c r="BX444" s="439" t="str">
        <f>IF(E444=0,"",NN!E444)</f>
        <v/>
      </c>
      <c r="BY444" s="396" t="str">
        <f>IF(A444="","",NN!A444)</f>
        <v/>
      </c>
      <c r="BZ444" s="428" t="str">
        <f>IF(OR(E444=LEGENDA!$D$30,E444=LEGENDA!$D$31,E444=LEGENDA!$D$32,E444=LEGENDA!$D$33,E444=LEGENDA!$D$34,E444=LEGENDA!$D$35,E444=LEGENDA!$D$36,E444=LEGENDA!$D$37),AV444,"")</f>
        <v/>
      </c>
      <c r="CA444" s="428" t="str">
        <f>IF(OR(E444=LEGENDA!$D$30,E444=LEGENDA!$D$31,E444=LEGENDA!$D$32,E444=LEGENDA!$D$33,E444=LEGENDA!$D$34,E444=LEGENDA!$D$35,E444=LEGENDA!$D$36,E444=LEGENDA!$D$37),AG444,"")</f>
        <v/>
      </c>
      <c r="CB444" s="397" t="str">
        <f t="shared" si="247"/>
        <v/>
      </c>
      <c r="CC444" s="397" t="str">
        <f t="shared" si="248"/>
        <v/>
      </c>
      <c r="CD444" s="397" t="str">
        <f t="shared" si="249"/>
        <v/>
      </c>
      <c r="CE444" s="397" t="str">
        <f t="shared" si="250"/>
        <v/>
      </c>
      <c r="CF444" s="397" t="str">
        <f t="shared" si="251"/>
        <v/>
      </c>
      <c r="CG444" s="397" t="str">
        <f t="shared" si="252"/>
        <v/>
      </c>
      <c r="CH444" s="397" t="str">
        <f>IF(OR(E444=LEGENDA!$D$28,E444=LEGENDA!$D$29,E444=LEGENDA!$D$30,E444=LEGENDA!$D$31,E444=LEGENDA!$D$32,E444=LEGENDA!$D$33,E444=LEGENDA!$D$34,E444=LEGENDA!$D$35,E444=LEGENDA!$D$36,E444=LEGENDA!$D$39),1,"")</f>
        <v/>
      </c>
      <c r="CI444" s="397" t="str">
        <f t="shared" si="253"/>
        <v/>
      </c>
      <c r="CJ444" s="397" t="str">
        <f t="shared" si="254"/>
        <v/>
      </c>
    </row>
    <row r="445" spans="1:88" s="50" customFormat="1" ht="16.2" customHeight="1" thickBot="1" x14ac:dyDescent="0.3">
      <c r="A445" s="514" t="str">
        <f>IF('ZASOBY N'!A442="","",'ZASOBY N'!A442)</f>
        <v/>
      </c>
      <c r="B445" s="515" t="str">
        <f>IF('ZASOBY N'!B442="","",'ZASOBY N'!B442)</f>
        <v/>
      </c>
      <c r="C445" s="515" t="str">
        <f>IF('ZASOBY N'!C442="","",'ZASOBY N'!C442)</f>
        <v/>
      </c>
      <c r="D445" s="516" t="str">
        <f>IF('ZASOBY N'!D442="","",'ZASOBY N'!D442)</f>
        <v/>
      </c>
      <c r="E445" s="404"/>
      <c r="F445" s="517"/>
      <c r="G445" s="518"/>
      <c r="H445" s="301"/>
      <c r="I445" s="301"/>
      <c r="J445" s="147" t="str">
        <f>IF('ZASOBY N'!$F442="","",'ZASOBY N'!$F442)</f>
        <v/>
      </c>
      <c r="K445" s="519"/>
      <c r="L445" s="520" t="str">
        <f t="shared" si="233"/>
        <v/>
      </c>
      <c r="M445" s="521"/>
      <c r="N445" s="521"/>
      <c r="O445" s="140" t="str">
        <f>IF(L445="","",IF(OR(E445=LEGENDA!$D$28,E445=LEGENDA!$D$29,E445=LEGENDA!$D$31,E445=LEGENDA!$D$38),0.15,0))</f>
        <v/>
      </c>
      <c r="P445" s="140" t="str">
        <f>IF(L445="","",IF(AND(E445=LEGENDA!$D$39,H445=""),"BRAK kol.7",IF(AND(F445=LEGENDA!$A$105,H445=""),"BRAK kol.7",IF(AND(F445=LEGENDA!$A$106,H445=""),"BRAK kol.7",IF(AND(F445=LEGENDA!$A$107,H445=""),"BRAK kol.7",IF(AND(F445=LEGENDA!$A$108,H445=""),"BRAK kol.7",IF(AND(F445=LEGENDA!$A$109,H445=""),"BRAK kol.7",L445*O445)))))))</f>
        <v/>
      </c>
      <c r="Q445" s="141" t="str">
        <f t="shared" si="223"/>
        <v/>
      </c>
      <c r="R445" s="142" t="str">
        <f t="shared" si="234"/>
        <v/>
      </c>
      <c r="S445" s="522" t="str">
        <f t="shared" si="235"/>
        <v/>
      </c>
      <c r="T445" s="431" t="str">
        <f t="shared" si="224"/>
        <v/>
      </c>
      <c r="U445" s="523"/>
      <c r="V445" s="431" t="str">
        <f t="shared" si="236"/>
        <v/>
      </c>
      <c r="W445" s="524"/>
      <c r="X445" s="302" t="str">
        <f>IF(U445="","",IF(AND(V445="",W445=""),"",IF(AND(E445=LEGENDA!$D$39,H445=""),"BRAK kol.7",IF(AND(F445=LEGENDA!$A$105,H445="",E445=LEGENDA!$D$35),V445*W445,IF(AND(F445=LEGENDA!$A$105,H445="",E445=LEGENDA!$D$36),V445*W445,IF(AND(F445=LEGENDA!$A$105,H445=""),"BRAK kol.7",IF(AND(F445=LEGENDA!$A$106,H445=""),"BRAK kol.7",IF(AND(F445=LEGENDA!$A$107,H445=""),"BRAK kol.7",IF(AND(F445=LEGENDA!$A$108,H445=""),"BRAK kol.7",IF(AND(F445=LEGENDA!$A$109,H445=""),"BRAK kol.7",IF(AND(U445&gt;0,W445=""),"Brakkol21",IF(OR(T445="Błąd kol. 7",T445="Błąd kol.8"),T445,IF(AND(H445="",I445=""),"BRAKkol7-8",V445*W445)))))))))))))</f>
        <v/>
      </c>
      <c r="Y445" s="523"/>
      <c r="Z445" s="431" t="str">
        <f t="shared" si="237"/>
        <v/>
      </c>
      <c r="AA445" s="524"/>
      <c r="AB445" s="525" t="str">
        <f>IF(OR(Y445="",Z445="",AA445=""),"",IF(AND(E445=LEGENDA!$D$39,H445=""),"BRAK kol.7",IF(AND(F445=LEGENDA!$A$105,H445=""),"BRAK kol.7",IF(AND(F445=LEGENDA!$A$106,H445=""),"BRAK kol.7",IF(AND(F445=LEGENDA!$A$107,H445=""),"BRAK kol.7",IF(AND(F445=LEGENDA!$A$108,H445=""),"BRAK kol.7",IF(AND(F445=LEGENDA!$A$109,H445=""),"BRAK kol.7",Z445*AA445)))))))</f>
        <v/>
      </c>
      <c r="AC445" s="302" t="str">
        <f t="shared" si="225"/>
        <v/>
      </c>
      <c r="AD445" s="143" t="str">
        <f>IFERROR(IF(OR(J445="",AC445=""),"",IF(AND(E445=LEGENDA!$D$39,H445="",I445=""),"BRAK kol.7",AC445*$J445)),"BRAK kol.7")</f>
        <v/>
      </c>
      <c r="AE445" s="527" t="str">
        <f t="shared" si="238"/>
        <v/>
      </c>
      <c r="AF445" s="526" t="str">
        <f t="shared" si="239"/>
        <v/>
      </c>
      <c r="AG445" s="526" t="str">
        <f t="shared" si="240"/>
        <v/>
      </c>
      <c r="AH445" s="526" t="str">
        <f t="shared" si="226"/>
        <v/>
      </c>
      <c r="AI445" s="528"/>
      <c r="AJ445" s="529"/>
      <c r="AK445" s="286" t="str">
        <f t="shared" si="227"/>
        <v/>
      </c>
      <c r="AL445" s="287" t="str">
        <f t="shared" si="241"/>
        <v/>
      </c>
      <c r="AM445" s="287" t="str">
        <f t="shared" si="242"/>
        <v/>
      </c>
      <c r="AN445" s="530" t="str">
        <f>IF('ZASOBY N'!BD442="","",'ZASOBY N'!BD442)</f>
        <v/>
      </c>
      <c r="AO445" s="531"/>
      <c r="AP445" s="333">
        <f t="shared" si="228"/>
        <v>0</v>
      </c>
      <c r="AQ445" s="333">
        <f t="shared" si="231"/>
        <v>0</v>
      </c>
      <c r="AR445" s="333">
        <f t="shared" si="231"/>
        <v>0</v>
      </c>
      <c r="AS445" s="333">
        <f t="shared" si="229"/>
        <v>0</v>
      </c>
      <c r="AT445" s="333">
        <f t="shared" si="232"/>
        <v>0</v>
      </c>
      <c r="AU445" s="333">
        <f t="shared" si="230"/>
        <v>0</v>
      </c>
      <c r="AV445" s="532" t="str">
        <f>IF(BJ445=0,"",NN!BJ445)</f>
        <v/>
      </c>
      <c r="AW445" s="460" t="str">
        <f>IF('UPR BILANS N'!W443="","",'UPR BILANS N'!W443)</f>
        <v/>
      </c>
      <c r="AX445" s="533" t="str">
        <f t="shared" si="243"/>
        <v/>
      </c>
      <c r="AY445" s="533"/>
      <c r="AZ445" s="533"/>
      <c r="BA445" s="533"/>
      <c r="BB445" s="533"/>
      <c r="BC445" s="533"/>
      <c r="BD445" s="533"/>
      <c r="BE445" s="533"/>
      <c r="BF445" s="533"/>
      <c r="BG445" s="533"/>
      <c r="BH445" s="533"/>
      <c r="BI445" s="533"/>
      <c r="BJ445" s="414">
        <f>IFERROR(IF(AND(BL445=1,BM445=1,SUMIF($C445:$C$525,$C445,$AH445:$AH$525)=$BN445),$BN445,IF($BO445&gt;0,$BO445,IF(AND(B445=B446,C445=C446,D445=D446,J445=J446),AH445+AH446,IF(AND(COUNTIF($C$13:$C444,$C445)&gt;=1,COUNTIF($D$13:$D444,$D445)&gt;=1),0,IF(AND(SUMIF($B445:$B$525,$B445,$AH445:$AH$525)&gt;$AH445,SUMIF($C445:$C$525,$C445,$AH445:$AH$525)&gt;$AH445,SUMIF($D445:$D$525,$D445,$AH445:$AH$525)&gt;$AH445),SUMIF($C445:$C$525,$C445,$BN445:$BN$525),0))))),0)</f>
        <v>0</v>
      </c>
      <c r="BK445" s="534"/>
      <c r="BL445" s="535">
        <f>COUNTIFS('ZASOBY N'!$B442:$B$525,'ZASOBY N'!$B442,'ZASOBY N'!$C442:'ZASOBY N'!$C$525,'ZASOBY N'!$C442,'ZASOBY N'!$D442:'ZASOBY N'!$D$525,'ZASOBY N'!$D442,'ZASOBY N'!$H442:'ZASOBY N'!$H$525,'ZASOBY N'!$H442 )</f>
        <v>0</v>
      </c>
      <c r="BM445" s="536">
        <f>COUNTIFS('ZASOBY N'!$B$10:$B442,'ZASOBY N'!$B442,'ZASOBY N'!$C$10:'ZASOBY N'!$C442,'ZASOBY N'!$C442,'ZASOBY N'!$D$10:'ZASOBY N'!$D442,'ZASOBY N'!$D442,'ZASOBY N'!$H$10:'ZASOBY N'!$H442,'ZASOBY N'!$H442 )</f>
        <v>0</v>
      </c>
      <c r="BN445" s="537">
        <f t="shared" si="244"/>
        <v>0</v>
      </c>
      <c r="BO445" s="538">
        <f t="shared" si="245"/>
        <v>0</v>
      </c>
      <c r="BP445" s="533"/>
      <c r="BQ445" s="533"/>
      <c r="BR445" s="533"/>
      <c r="BS445" s="533"/>
      <c r="BT445" s="533"/>
      <c r="BU445" s="533"/>
      <c r="BV445" s="533"/>
      <c r="BW445" s="539" t="str">
        <f t="shared" si="246"/>
        <v/>
      </c>
      <c r="BX445" s="439" t="str">
        <f>IF(E445=0,"",NN!E445)</f>
        <v/>
      </c>
      <c r="BY445" s="396" t="str">
        <f>IF(A445="","",NN!A445)</f>
        <v/>
      </c>
      <c r="BZ445" s="428" t="str">
        <f>IF(OR(E445=LEGENDA!$D$30,E445=LEGENDA!$D$31,E445=LEGENDA!$D$32,E445=LEGENDA!$D$33,E445=LEGENDA!$D$34,E445=LEGENDA!$D$35,E445=LEGENDA!$D$36,E445=LEGENDA!$D$37),AV445,"")</f>
        <v/>
      </c>
      <c r="CA445" s="428" t="str">
        <f>IF(OR(E445=LEGENDA!$D$30,E445=LEGENDA!$D$31,E445=LEGENDA!$D$32,E445=LEGENDA!$D$33,E445=LEGENDA!$D$34,E445=LEGENDA!$D$35,E445=LEGENDA!$D$36,E445=LEGENDA!$D$37),AG445,"")</f>
        <v/>
      </c>
      <c r="CB445" s="397" t="str">
        <f t="shared" si="247"/>
        <v/>
      </c>
      <c r="CC445" s="397" t="str">
        <f t="shared" si="248"/>
        <v/>
      </c>
      <c r="CD445" s="397" t="str">
        <f t="shared" si="249"/>
        <v/>
      </c>
      <c r="CE445" s="397" t="str">
        <f t="shared" si="250"/>
        <v/>
      </c>
      <c r="CF445" s="397" t="str">
        <f t="shared" si="251"/>
        <v/>
      </c>
      <c r="CG445" s="397" t="str">
        <f t="shared" si="252"/>
        <v/>
      </c>
      <c r="CH445" s="397" t="str">
        <f>IF(OR(E445=LEGENDA!$D$28,E445=LEGENDA!$D$29,E445=LEGENDA!$D$30,E445=LEGENDA!$D$31,E445=LEGENDA!$D$32,E445=LEGENDA!$D$33,E445=LEGENDA!$D$34,E445=LEGENDA!$D$35,E445=LEGENDA!$D$36,E445=LEGENDA!$D$39),1,"")</f>
        <v/>
      </c>
      <c r="CI445" s="397" t="str">
        <f t="shared" si="253"/>
        <v/>
      </c>
      <c r="CJ445" s="397" t="str">
        <f t="shared" si="254"/>
        <v/>
      </c>
    </row>
    <row r="446" spans="1:88" s="50" customFormat="1" ht="16.2" customHeight="1" thickBot="1" x14ac:dyDescent="0.3">
      <c r="A446" s="514" t="str">
        <f>IF('ZASOBY N'!A443="","",'ZASOBY N'!A443)</f>
        <v/>
      </c>
      <c r="B446" s="515" t="str">
        <f>IF('ZASOBY N'!B443="","",'ZASOBY N'!B443)</f>
        <v/>
      </c>
      <c r="C446" s="515" t="str">
        <f>IF('ZASOBY N'!C443="","",'ZASOBY N'!C443)</f>
        <v/>
      </c>
      <c r="D446" s="516" t="str">
        <f>IF('ZASOBY N'!D443="","",'ZASOBY N'!D443)</f>
        <v/>
      </c>
      <c r="E446" s="404"/>
      <c r="F446" s="517"/>
      <c r="G446" s="518"/>
      <c r="H446" s="301"/>
      <c r="I446" s="301"/>
      <c r="J446" s="147" t="str">
        <f>IF('ZASOBY N'!$F443="","",'ZASOBY N'!$F443)</f>
        <v/>
      </c>
      <c r="K446" s="519"/>
      <c r="L446" s="520" t="str">
        <f t="shared" si="233"/>
        <v/>
      </c>
      <c r="M446" s="521"/>
      <c r="N446" s="521"/>
      <c r="O446" s="140" t="str">
        <f>IF(L446="","",IF(OR(E446=LEGENDA!$D$28,E446=LEGENDA!$D$29,E446=LEGENDA!$D$31,E446=LEGENDA!$D$38),0.15,0))</f>
        <v/>
      </c>
      <c r="P446" s="140" t="str">
        <f>IF(L446="","",IF(AND(E446=LEGENDA!$D$39,H446=""),"BRAK kol.7",IF(AND(F446=LEGENDA!$A$105,H446=""),"BRAK kol.7",IF(AND(F446=LEGENDA!$A$106,H446=""),"BRAK kol.7",IF(AND(F446=LEGENDA!$A$107,H446=""),"BRAK kol.7",IF(AND(F446=LEGENDA!$A$108,H446=""),"BRAK kol.7",IF(AND(F446=LEGENDA!$A$109,H446=""),"BRAK kol.7",L446*O446)))))))</f>
        <v/>
      </c>
      <c r="Q446" s="141" t="str">
        <f t="shared" si="223"/>
        <v/>
      </c>
      <c r="R446" s="142" t="str">
        <f t="shared" si="234"/>
        <v/>
      </c>
      <c r="S446" s="522" t="str">
        <f t="shared" si="235"/>
        <v/>
      </c>
      <c r="T446" s="431" t="str">
        <f t="shared" si="224"/>
        <v/>
      </c>
      <c r="U446" s="523"/>
      <c r="V446" s="431" t="str">
        <f t="shared" si="236"/>
        <v/>
      </c>
      <c r="W446" s="524"/>
      <c r="X446" s="302" t="str">
        <f>IF(U446="","",IF(AND(V446="",W446=""),"",IF(AND(E446=LEGENDA!$D$39,H446=""),"BRAK kol.7",IF(AND(F446=LEGENDA!$A$105,H446="",E446=LEGENDA!$D$35),V446*W446,IF(AND(F446=LEGENDA!$A$105,H446="",E446=LEGENDA!$D$36),V446*W446,IF(AND(F446=LEGENDA!$A$105,H446=""),"BRAK kol.7",IF(AND(F446=LEGENDA!$A$106,H446=""),"BRAK kol.7",IF(AND(F446=LEGENDA!$A$107,H446=""),"BRAK kol.7",IF(AND(F446=LEGENDA!$A$108,H446=""),"BRAK kol.7",IF(AND(F446=LEGENDA!$A$109,H446=""),"BRAK kol.7",IF(AND(U446&gt;0,W446=""),"Brakkol21",IF(OR(T446="Błąd kol. 7",T446="Błąd kol.8"),T446,IF(AND(H446="",I446=""),"BRAKkol7-8",V446*W446)))))))))))))</f>
        <v/>
      </c>
      <c r="Y446" s="523"/>
      <c r="Z446" s="431" t="str">
        <f t="shared" si="237"/>
        <v/>
      </c>
      <c r="AA446" s="524"/>
      <c r="AB446" s="525" t="str">
        <f>IF(OR(Y446="",Z446="",AA446=""),"",IF(AND(E446=LEGENDA!$D$39,H446=""),"BRAK kol.7",IF(AND(F446=LEGENDA!$A$105,H446=""),"BRAK kol.7",IF(AND(F446=LEGENDA!$A$106,H446=""),"BRAK kol.7",IF(AND(F446=LEGENDA!$A$107,H446=""),"BRAK kol.7",IF(AND(F446=LEGENDA!$A$108,H446=""),"BRAK kol.7",IF(AND(F446=LEGENDA!$A$109,H446=""),"BRAK kol.7",Z446*AA446)))))))</f>
        <v/>
      </c>
      <c r="AC446" s="302" t="str">
        <f t="shared" si="225"/>
        <v/>
      </c>
      <c r="AD446" s="143" t="str">
        <f>IFERROR(IF(OR(J446="",AC446=""),"",IF(AND(E446=LEGENDA!$D$39,H446="",I446=""),"BRAK kol.7",AC446*$J446)),"BRAK kol.7")</f>
        <v/>
      </c>
      <c r="AE446" s="527" t="str">
        <f t="shared" si="238"/>
        <v/>
      </c>
      <c r="AF446" s="526" t="str">
        <f t="shared" si="239"/>
        <v/>
      </c>
      <c r="AG446" s="526" t="str">
        <f t="shared" si="240"/>
        <v/>
      </c>
      <c r="AH446" s="526" t="str">
        <f t="shared" si="226"/>
        <v/>
      </c>
      <c r="AI446" s="528"/>
      <c r="AJ446" s="529"/>
      <c r="AK446" s="286" t="str">
        <f t="shared" si="227"/>
        <v/>
      </c>
      <c r="AL446" s="287" t="str">
        <f t="shared" si="241"/>
        <v/>
      </c>
      <c r="AM446" s="287" t="str">
        <f t="shared" si="242"/>
        <v/>
      </c>
      <c r="AN446" s="530" t="str">
        <f>IF('ZASOBY N'!BD443="","",'ZASOBY N'!BD443)</f>
        <v/>
      </c>
      <c r="AO446" s="531"/>
      <c r="AP446" s="333">
        <f t="shared" si="228"/>
        <v>0</v>
      </c>
      <c r="AQ446" s="333">
        <f t="shared" si="231"/>
        <v>0</v>
      </c>
      <c r="AR446" s="333">
        <f t="shared" si="231"/>
        <v>0</v>
      </c>
      <c r="AS446" s="333">
        <f t="shared" si="229"/>
        <v>0</v>
      </c>
      <c r="AT446" s="333">
        <f t="shared" si="232"/>
        <v>0</v>
      </c>
      <c r="AU446" s="333">
        <f t="shared" si="230"/>
        <v>0</v>
      </c>
      <c r="AV446" s="532" t="str">
        <f>IF(BJ446=0,"",NN!BJ446)</f>
        <v/>
      </c>
      <c r="AW446" s="460" t="str">
        <f>IF('UPR BILANS N'!W444="","",'UPR BILANS N'!W444)</f>
        <v/>
      </c>
      <c r="AX446" s="533" t="str">
        <f t="shared" si="243"/>
        <v/>
      </c>
      <c r="AY446" s="533"/>
      <c r="AZ446" s="533"/>
      <c r="BA446" s="533"/>
      <c r="BB446" s="533"/>
      <c r="BC446" s="533"/>
      <c r="BD446" s="533"/>
      <c r="BE446" s="533"/>
      <c r="BF446" s="533"/>
      <c r="BG446" s="533"/>
      <c r="BH446" s="533"/>
      <c r="BI446" s="533"/>
      <c r="BJ446" s="414">
        <f>IFERROR(IF(AND(BL446=1,BM446=1,SUMIF($C446:$C$525,$C446,$AH446:$AH$525)=$BN446),$BN446,IF($BO446&gt;0,$BO446,IF(AND(B446=B447,C446=C447,D446=D447,J446=J447),AH446+AH447,IF(AND(COUNTIF($C$13:$C445,$C446)&gt;=1,COUNTIF($D$13:$D445,$D446)&gt;=1),0,IF(AND(SUMIF($B446:$B$525,$B446,$AH446:$AH$525)&gt;$AH446,SUMIF($C446:$C$525,$C446,$AH446:$AH$525)&gt;$AH446,SUMIF($D446:$D$525,$D446,$AH446:$AH$525)&gt;$AH446),SUMIF($C446:$C$525,$C446,$BN446:$BN$525),0))))),0)</f>
        <v>0</v>
      </c>
      <c r="BK446" s="534"/>
      <c r="BL446" s="535">
        <f>COUNTIFS('ZASOBY N'!$B443:$B$525,'ZASOBY N'!$B443,'ZASOBY N'!$C443:'ZASOBY N'!$C$525,'ZASOBY N'!$C443,'ZASOBY N'!$D443:'ZASOBY N'!$D$525,'ZASOBY N'!$D443,'ZASOBY N'!$H443:'ZASOBY N'!$H$525,'ZASOBY N'!$H443 )</f>
        <v>0</v>
      </c>
      <c r="BM446" s="536">
        <f>COUNTIFS('ZASOBY N'!$B$10:$B443,'ZASOBY N'!$B443,'ZASOBY N'!$C$10:'ZASOBY N'!$C443,'ZASOBY N'!$C443,'ZASOBY N'!$D$10:'ZASOBY N'!$D443,'ZASOBY N'!$D443,'ZASOBY N'!$H$10:'ZASOBY N'!$H443,'ZASOBY N'!$H443 )</f>
        <v>0</v>
      </c>
      <c r="BN446" s="537">
        <f t="shared" si="244"/>
        <v>0</v>
      </c>
      <c r="BO446" s="538">
        <f t="shared" si="245"/>
        <v>0</v>
      </c>
      <c r="BP446" s="533"/>
      <c r="BQ446" s="533"/>
      <c r="BR446" s="533"/>
      <c r="BS446" s="533"/>
      <c r="BT446" s="533"/>
      <c r="BU446" s="533"/>
      <c r="BV446" s="533"/>
      <c r="BW446" s="539" t="str">
        <f t="shared" si="246"/>
        <v/>
      </c>
      <c r="BX446" s="439" t="str">
        <f>IF(E446=0,"",NN!E446)</f>
        <v/>
      </c>
      <c r="BY446" s="396" t="str">
        <f>IF(A446="","",NN!A446)</f>
        <v/>
      </c>
      <c r="BZ446" s="428" t="str">
        <f>IF(OR(E446=LEGENDA!$D$30,E446=LEGENDA!$D$31,E446=LEGENDA!$D$32,E446=LEGENDA!$D$33,E446=LEGENDA!$D$34,E446=LEGENDA!$D$35,E446=LEGENDA!$D$36,E446=LEGENDA!$D$37),AV446,"")</f>
        <v/>
      </c>
      <c r="CA446" s="428" t="str">
        <f>IF(OR(E446=LEGENDA!$D$30,E446=LEGENDA!$D$31,E446=LEGENDA!$D$32,E446=LEGENDA!$D$33,E446=LEGENDA!$D$34,E446=LEGENDA!$D$35,E446=LEGENDA!$D$36,E446=LEGENDA!$D$37),AG446,"")</f>
        <v/>
      </c>
      <c r="CB446" s="397" t="str">
        <f t="shared" si="247"/>
        <v/>
      </c>
      <c r="CC446" s="397" t="str">
        <f t="shared" si="248"/>
        <v/>
      </c>
      <c r="CD446" s="397" t="str">
        <f t="shared" si="249"/>
        <v/>
      </c>
      <c r="CE446" s="397" t="str">
        <f t="shared" si="250"/>
        <v/>
      </c>
      <c r="CF446" s="397" t="str">
        <f t="shared" si="251"/>
        <v/>
      </c>
      <c r="CG446" s="397" t="str">
        <f t="shared" si="252"/>
        <v/>
      </c>
      <c r="CH446" s="397" t="str">
        <f>IF(OR(E446=LEGENDA!$D$28,E446=LEGENDA!$D$29,E446=LEGENDA!$D$30,E446=LEGENDA!$D$31,E446=LEGENDA!$D$32,E446=LEGENDA!$D$33,E446=LEGENDA!$D$34,E446=LEGENDA!$D$35,E446=LEGENDA!$D$36,E446=LEGENDA!$D$39),1,"")</f>
        <v/>
      </c>
      <c r="CI446" s="397" t="str">
        <f t="shared" si="253"/>
        <v/>
      </c>
      <c r="CJ446" s="397" t="str">
        <f t="shared" si="254"/>
        <v/>
      </c>
    </row>
    <row r="447" spans="1:88" s="50" customFormat="1" ht="16.2" customHeight="1" thickBot="1" x14ac:dyDescent="0.3">
      <c r="A447" s="514" t="str">
        <f>IF('ZASOBY N'!A444="","",'ZASOBY N'!A444)</f>
        <v/>
      </c>
      <c r="B447" s="515" t="str">
        <f>IF('ZASOBY N'!B444="","",'ZASOBY N'!B444)</f>
        <v/>
      </c>
      <c r="C447" s="515" t="str">
        <f>IF('ZASOBY N'!C444="","",'ZASOBY N'!C444)</f>
        <v/>
      </c>
      <c r="D447" s="516" t="str">
        <f>IF('ZASOBY N'!D444="","",'ZASOBY N'!D444)</f>
        <v/>
      </c>
      <c r="E447" s="404"/>
      <c r="F447" s="517"/>
      <c r="G447" s="518"/>
      <c r="H447" s="301"/>
      <c r="I447" s="301"/>
      <c r="J447" s="147" t="str">
        <f>IF('ZASOBY N'!$F444="","",'ZASOBY N'!$F444)</f>
        <v/>
      </c>
      <c r="K447" s="519"/>
      <c r="L447" s="520" t="str">
        <f t="shared" si="233"/>
        <v/>
      </c>
      <c r="M447" s="521"/>
      <c r="N447" s="521"/>
      <c r="O447" s="140" t="str">
        <f>IF(L447="","",IF(OR(E447=LEGENDA!$D$28,E447=LEGENDA!$D$29,E447=LEGENDA!$D$31,E447=LEGENDA!$D$38),0.15,0))</f>
        <v/>
      </c>
      <c r="P447" s="140" t="str">
        <f>IF(L447="","",IF(AND(E447=LEGENDA!$D$39,H447=""),"BRAK kol.7",IF(AND(F447=LEGENDA!$A$105,H447=""),"BRAK kol.7",IF(AND(F447=LEGENDA!$A$106,H447=""),"BRAK kol.7",IF(AND(F447=LEGENDA!$A$107,H447=""),"BRAK kol.7",IF(AND(F447=LEGENDA!$A$108,H447=""),"BRAK kol.7",IF(AND(F447=LEGENDA!$A$109,H447=""),"BRAK kol.7",L447*O447)))))))</f>
        <v/>
      </c>
      <c r="Q447" s="141" t="str">
        <f t="shared" si="223"/>
        <v/>
      </c>
      <c r="R447" s="142" t="str">
        <f t="shared" si="234"/>
        <v/>
      </c>
      <c r="S447" s="522" t="str">
        <f t="shared" si="235"/>
        <v/>
      </c>
      <c r="T447" s="431" t="str">
        <f t="shared" si="224"/>
        <v/>
      </c>
      <c r="U447" s="523"/>
      <c r="V447" s="431" t="str">
        <f t="shared" si="236"/>
        <v/>
      </c>
      <c r="W447" s="524"/>
      <c r="X447" s="302" t="str">
        <f>IF(U447="","",IF(AND(V447="",W447=""),"",IF(AND(E447=LEGENDA!$D$39,H447=""),"BRAK kol.7",IF(AND(F447=LEGENDA!$A$105,H447="",E447=LEGENDA!$D$35),V447*W447,IF(AND(F447=LEGENDA!$A$105,H447="",E447=LEGENDA!$D$36),V447*W447,IF(AND(F447=LEGENDA!$A$105,H447=""),"BRAK kol.7",IF(AND(F447=LEGENDA!$A$106,H447=""),"BRAK kol.7",IF(AND(F447=LEGENDA!$A$107,H447=""),"BRAK kol.7",IF(AND(F447=LEGENDA!$A$108,H447=""),"BRAK kol.7",IF(AND(F447=LEGENDA!$A$109,H447=""),"BRAK kol.7",IF(AND(U447&gt;0,W447=""),"Brakkol21",IF(OR(T447="Błąd kol. 7",T447="Błąd kol.8"),T447,IF(AND(H447="",I447=""),"BRAKkol7-8",V447*W447)))))))))))))</f>
        <v/>
      </c>
      <c r="Y447" s="523"/>
      <c r="Z447" s="431" t="str">
        <f t="shared" si="237"/>
        <v/>
      </c>
      <c r="AA447" s="524"/>
      <c r="AB447" s="525" t="str">
        <f>IF(OR(Y447="",Z447="",AA447=""),"",IF(AND(E447=LEGENDA!$D$39,H447=""),"BRAK kol.7",IF(AND(F447=LEGENDA!$A$105,H447=""),"BRAK kol.7",IF(AND(F447=LEGENDA!$A$106,H447=""),"BRAK kol.7",IF(AND(F447=LEGENDA!$A$107,H447=""),"BRAK kol.7",IF(AND(F447=LEGENDA!$A$108,H447=""),"BRAK kol.7",IF(AND(F447=LEGENDA!$A$109,H447=""),"BRAK kol.7",Z447*AA447)))))))</f>
        <v/>
      </c>
      <c r="AC447" s="302" t="str">
        <f t="shared" si="225"/>
        <v/>
      </c>
      <c r="AD447" s="143" t="str">
        <f>IFERROR(IF(OR(J447="",AC447=""),"",IF(AND(E447=LEGENDA!$D$39,H447="",I447=""),"BRAK kol.7",AC447*$J447)),"BRAK kol.7")</f>
        <v/>
      </c>
      <c r="AE447" s="527" t="str">
        <f t="shared" si="238"/>
        <v/>
      </c>
      <c r="AF447" s="526" t="str">
        <f t="shared" si="239"/>
        <v/>
      </c>
      <c r="AG447" s="526" t="str">
        <f t="shared" si="240"/>
        <v/>
      </c>
      <c r="AH447" s="526" t="str">
        <f t="shared" si="226"/>
        <v/>
      </c>
      <c r="AI447" s="528"/>
      <c r="AJ447" s="529"/>
      <c r="AK447" s="286" t="str">
        <f t="shared" si="227"/>
        <v/>
      </c>
      <c r="AL447" s="287" t="str">
        <f t="shared" si="241"/>
        <v/>
      </c>
      <c r="AM447" s="287" t="str">
        <f t="shared" si="242"/>
        <v/>
      </c>
      <c r="AN447" s="530" t="str">
        <f>IF('ZASOBY N'!BD444="","",'ZASOBY N'!BD444)</f>
        <v/>
      </c>
      <c r="AO447" s="531"/>
      <c r="AP447" s="333">
        <f t="shared" si="228"/>
        <v>0</v>
      </c>
      <c r="AQ447" s="333">
        <f t="shared" si="231"/>
        <v>0</v>
      </c>
      <c r="AR447" s="333">
        <f t="shared" si="231"/>
        <v>0</v>
      </c>
      <c r="AS447" s="333">
        <f t="shared" si="229"/>
        <v>0</v>
      </c>
      <c r="AT447" s="333">
        <f t="shared" si="232"/>
        <v>0</v>
      </c>
      <c r="AU447" s="333">
        <f t="shared" si="230"/>
        <v>0</v>
      </c>
      <c r="AV447" s="532" t="str">
        <f>IF(BJ447=0,"",NN!BJ447)</f>
        <v/>
      </c>
      <c r="AW447" s="460" t="str">
        <f>IF('UPR BILANS N'!W445="","",'UPR BILANS N'!W445)</f>
        <v/>
      </c>
      <c r="AX447" s="533" t="str">
        <f t="shared" si="243"/>
        <v/>
      </c>
      <c r="AY447" s="533"/>
      <c r="AZ447" s="533"/>
      <c r="BA447" s="533"/>
      <c r="BB447" s="533"/>
      <c r="BC447" s="533"/>
      <c r="BD447" s="533"/>
      <c r="BE447" s="533"/>
      <c r="BF447" s="533"/>
      <c r="BG447" s="533"/>
      <c r="BH447" s="533"/>
      <c r="BI447" s="533"/>
      <c r="BJ447" s="414">
        <f>IFERROR(IF(AND(BL447=1,BM447=1,SUMIF($C447:$C$525,$C447,$AH447:$AH$525)=$BN447),$BN447,IF($BO447&gt;0,$BO447,IF(AND(B447=B448,C447=C448,D447=D448,J447=J448),AH447+AH448,IF(AND(COUNTIF($C$13:$C446,$C447)&gt;=1,COUNTIF($D$13:$D446,$D447)&gt;=1),0,IF(AND(SUMIF($B447:$B$525,$B447,$AH447:$AH$525)&gt;$AH447,SUMIF($C447:$C$525,$C447,$AH447:$AH$525)&gt;$AH447,SUMIF($D447:$D$525,$D447,$AH447:$AH$525)&gt;$AH447),SUMIF($C447:$C$525,$C447,$BN447:$BN$525),0))))),0)</f>
        <v>0</v>
      </c>
      <c r="BK447" s="534"/>
      <c r="BL447" s="535">
        <f>COUNTIFS('ZASOBY N'!$B444:$B$525,'ZASOBY N'!$B444,'ZASOBY N'!$C444:'ZASOBY N'!$C$525,'ZASOBY N'!$C444,'ZASOBY N'!$D444:'ZASOBY N'!$D$525,'ZASOBY N'!$D444,'ZASOBY N'!$H444:'ZASOBY N'!$H$525,'ZASOBY N'!$H444 )</f>
        <v>0</v>
      </c>
      <c r="BM447" s="536">
        <f>COUNTIFS('ZASOBY N'!$B$10:$B444,'ZASOBY N'!$B444,'ZASOBY N'!$C$10:'ZASOBY N'!$C444,'ZASOBY N'!$C444,'ZASOBY N'!$D$10:'ZASOBY N'!$D444,'ZASOBY N'!$D444,'ZASOBY N'!$H$10:'ZASOBY N'!$H444,'ZASOBY N'!$H444 )</f>
        <v>0</v>
      </c>
      <c r="BN447" s="537">
        <f t="shared" si="244"/>
        <v>0</v>
      </c>
      <c r="BO447" s="538">
        <f t="shared" si="245"/>
        <v>0</v>
      </c>
      <c r="BP447" s="533"/>
      <c r="BQ447" s="533"/>
      <c r="BR447" s="533"/>
      <c r="BS447" s="533"/>
      <c r="BT447" s="533"/>
      <c r="BU447" s="533"/>
      <c r="BV447" s="533"/>
      <c r="BW447" s="539" t="str">
        <f t="shared" si="246"/>
        <v/>
      </c>
      <c r="BX447" s="439" t="str">
        <f>IF(E447=0,"",NN!E447)</f>
        <v/>
      </c>
      <c r="BY447" s="396" t="str">
        <f>IF(A447="","",NN!A447)</f>
        <v/>
      </c>
      <c r="BZ447" s="428" t="str">
        <f>IF(OR(E447=LEGENDA!$D$30,E447=LEGENDA!$D$31,E447=LEGENDA!$D$32,E447=LEGENDA!$D$33,E447=LEGENDA!$D$34,E447=LEGENDA!$D$35,E447=LEGENDA!$D$36,E447=LEGENDA!$D$37),AV447,"")</f>
        <v/>
      </c>
      <c r="CA447" s="428" t="str">
        <f>IF(OR(E447=LEGENDA!$D$30,E447=LEGENDA!$D$31,E447=LEGENDA!$D$32,E447=LEGENDA!$D$33,E447=LEGENDA!$D$34,E447=LEGENDA!$D$35,E447=LEGENDA!$D$36,E447=LEGENDA!$D$37),AG447,"")</f>
        <v/>
      </c>
      <c r="CB447" s="397" t="str">
        <f t="shared" si="247"/>
        <v/>
      </c>
      <c r="CC447" s="397" t="str">
        <f t="shared" si="248"/>
        <v/>
      </c>
      <c r="CD447" s="397" t="str">
        <f t="shared" si="249"/>
        <v/>
      </c>
      <c r="CE447" s="397" t="str">
        <f t="shared" si="250"/>
        <v/>
      </c>
      <c r="CF447" s="397" t="str">
        <f t="shared" si="251"/>
        <v/>
      </c>
      <c r="CG447" s="397" t="str">
        <f t="shared" si="252"/>
        <v/>
      </c>
      <c r="CH447" s="397" t="str">
        <f>IF(OR(E447=LEGENDA!$D$28,E447=LEGENDA!$D$29,E447=LEGENDA!$D$30,E447=LEGENDA!$D$31,E447=LEGENDA!$D$32,E447=LEGENDA!$D$33,E447=LEGENDA!$D$34,E447=LEGENDA!$D$35,E447=LEGENDA!$D$36,E447=LEGENDA!$D$39),1,"")</f>
        <v/>
      </c>
      <c r="CI447" s="397" t="str">
        <f t="shared" si="253"/>
        <v/>
      </c>
      <c r="CJ447" s="397" t="str">
        <f t="shared" si="254"/>
        <v/>
      </c>
    </row>
    <row r="448" spans="1:88" s="50" customFormat="1" ht="16.2" customHeight="1" thickBot="1" x14ac:dyDescent="0.3">
      <c r="A448" s="514" t="str">
        <f>IF('ZASOBY N'!A445="","",'ZASOBY N'!A445)</f>
        <v/>
      </c>
      <c r="B448" s="515" t="str">
        <f>IF('ZASOBY N'!B445="","",'ZASOBY N'!B445)</f>
        <v/>
      </c>
      <c r="C448" s="515" t="str">
        <f>IF('ZASOBY N'!C445="","",'ZASOBY N'!C445)</f>
        <v/>
      </c>
      <c r="D448" s="516" t="str">
        <f>IF('ZASOBY N'!D445="","",'ZASOBY N'!D445)</f>
        <v/>
      </c>
      <c r="E448" s="404"/>
      <c r="F448" s="517"/>
      <c r="G448" s="518"/>
      <c r="H448" s="301"/>
      <c r="I448" s="301"/>
      <c r="J448" s="147" t="str">
        <f>IF('ZASOBY N'!$F445="","",'ZASOBY N'!$F445)</f>
        <v/>
      </c>
      <c r="K448" s="519"/>
      <c r="L448" s="520" t="str">
        <f t="shared" si="233"/>
        <v/>
      </c>
      <c r="M448" s="521"/>
      <c r="N448" s="521"/>
      <c r="O448" s="140" t="str">
        <f>IF(L448="","",IF(OR(E448=LEGENDA!$D$28,E448=LEGENDA!$D$29,E448=LEGENDA!$D$31,E448=LEGENDA!$D$38),0.15,0))</f>
        <v/>
      </c>
      <c r="P448" s="140" t="str">
        <f>IF(L448="","",IF(AND(E448=LEGENDA!$D$39,H448=""),"BRAK kol.7",IF(AND(F448=LEGENDA!$A$105,H448=""),"BRAK kol.7",IF(AND(F448=LEGENDA!$A$106,H448=""),"BRAK kol.7",IF(AND(F448=LEGENDA!$A$107,H448=""),"BRAK kol.7",IF(AND(F448=LEGENDA!$A$108,H448=""),"BRAK kol.7",IF(AND(F448=LEGENDA!$A$109,H448=""),"BRAK kol.7",L448*O448)))))))</f>
        <v/>
      </c>
      <c r="Q448" s="141" t="str">
        <f t="shared" si="223"/>
        <v/>
      </c>
      <c r="R448" s="142" t="str">
        <f t="shared" si="234"/>
        <v/>
      </c>
      <c r="S448" s="522" t="str">
        <f t="shared" si="235"/>
        <v/>
      </c>
      <c r="T448" s="431" t="str">
        <f t="shared" si="224"/>
        <v/>
      </c>
      <c r="U448" s="523"/>
      <c r="V448" s="431" t="str">
        <f t="shared" si="236"/>
        <v/>
      </c>
      <c r="W448" s="524"/>
      <c r="X448" s="302" t="str">
        <f>IF(U448="","",IF(AND(V448="",W448=""),"",IF(AND(E448=LEGENDA!$D$39,H448=""),"BRAK kol.7",IF(AND(F448=LEGENDA!$A$105,H448="",E448=LEGENDA!$D$35),V448*W448,IF(AND(F448=LEGENDA!$A$105,H448="",E448=LEGENDA!$D$36),V448*W448,IF(AND(F448=LEGENDA!$A$105,H448=""),"BRAK kol.7",IF(AND(F448=LEGENDA!$A$106,H448=""),"BRAK kol.7",IF(AND(F448=LEGENDA!$A$107,H448=""),"BRAK kol.7",IF(AND(F448=LEGENDA!$A$108,H448=""),"BRAK kol.7",IF(AND(F448=LEGENDA!$A$109,H448=""),"BRAK kol.7",IF(AND(U448&gt;0,W448=""),"Brakkol21",IF(OR(T448="Błąd kol. 7",T448="Błąd kol.8"),T448,IF(AND(H448="",I448=""),"BRAKkol7-8",V448*W448)))))))))))))</f>
        <v/>
      </c>
      <c r="Y448" s="523"/>
      <c r="Z448" s="431" t="str">
        <f t="shared" si="237"/>
        <v/>
      </c>
      <c r="AA448" s="524"/>
      <c r="AB448" s="525" t="str">
        <f>IF(OR(Y448="",Z448="",AA448=""),"",IF(AND(E448=LEGENDA!$D$39,H448=""),"BRAK kol.7",IF(AND(F448=LEGENDA!$A$105,H448=""),"BRAK kol.7",IF(AND(F448=LEGENDA!$A$106,H448=""),"BRAK kol.7",IF(AND(F448=LEGENDA!$A$107,H448=""),"BRAK kol.7",IF(AND(F448=LEGENDA!$A$108,H448=""),"BRAK kol.7",IF(AND(F448=LEGENDA!$A$109,H448=""),"BRAK kol.7",Z448*AA448)))))))</f>
        <v/>
      </c>
      <c r="AC448" s="302" t="str">
        <f t="shared" si="225"/>
        <v/>
      </c>
      <c r="AD448" s="143" t="str">
        <f>IFERROR(IF(OR(J448="",AC448=""),"",IF(AND(E448=LEGENDA!$D$39,H448="",I448=""),"BRAK kol.7",AC448*$J448)),"BRAK kol.7")</f>
        <v/>
      </c>
      <c r="AE448" s="527" t="str">
        <f t="shared" si="238"/>
        <v/>
      </c>
      <c r="AF448" s="526" t="str">
        <f t="shared" si="239"/>
        <v/>
      </c>
      <c r="AG448" s="526" t="str">
        <f t="shared" si="240"/>
        <v/>
      </c>
      <c r="AH448" s="526" t="str">
        <f t="shared" si="226"/>
        <v/>
      </c>
      <c r="AI448" s="528"/>
      <c r="AJ448" s="529"/>
      <c r="AK448" s="286" t="str">
        <f t="shared" si="227"/>
        <v/>
      </c>
      <c r="AL448" s="287" t="str">
        <f t="shared" si="241"/>
        <v/>
      </c>
      <c r="AM448" s="287" t="str">
        <f t="shared" si="242"/>
        <v/>
      </c>
      <c r="AN448" s="530" t="str">
        <f>IF('ZASOBY N'!BD445="","",'ZASOBY N'!BD445)</f>
        <v/>
      </c>
      <c r="AO448" s="531"/>
      <c r="AP448" s="333">
        <f t="shared" si="228"/>
        <v>0</v>
      </c>
      <c r="AQ448" s="333">
        <f t="shared" si="231"/>
        <v>0</v>
      </c>
      <c r="AR448" s="333">
        <f t="shared" si="231"/>
        <v>0</v>
      </c>
      <c r="AS448" s="333">
        <f t="shared" si="229"/>
        <v>0</v>
      </c>
      <c r="AT448" s="333">
        <f t="shared" si="232"/>
        <v>0</v>
      </c>
      <c r="AU448" s="333">
        <f t="shared" si="230"/>
        <v>0</v>
      </c>
      <c r="AV448" s="532" t="str">
        <f>IF(BJ448=0,"",NN!BJ448)</f>
        <v/>
      </c>
      <c r="AW448" s="460" t="str">
        <f>IF('UPR BILANS N'!W446="","",'UPR BILANS N'!W446)</f>
        <v/>
      </c>
      <c r="AX448" s="533" t="str">
        <f t="shared" si="243"/>
        <v/>
      </c>
      <c r="AY448" s="533"/>
      <c r="AZ448" s="533"/>
      <c r="BA448" s="533"/>
      <c r="BB448" s="533"/>
      <c r="BC448" s="533"/>
      <c r="BD448" s="533"/>
      <c r="BE448" s="533"/>
      <c r="BF448" s="533"/>
      <c r="BG448" s="533"/>
      <c r="BH448" s="533"/>
      <c r="BI448" s="533"/>
      <c r="BJ448" s="414">
        <f>IFERROR(IF(AND(BL448=1,BM448=1,SUMIF($C448:$C$525,$C448,$AH448:$AH$525)=$BN448),$BN448,IF($BO448&gt;0,$BO448,IF(AND(B448=B449,C448=C449,D448=D449,J448=J449),AH448+AH449,IF(AND(COUNTIF($C$13:$C447,$C448)&gt;=1,COUNTIF($D$13:$D447,$D448)&gt;=1),0,IF(AND(SUMIF($B448:$B$525,$B448,$AH448:$AH$525)&gt;$AH448,SUMIF($C448:$C$525,$C448,$AH448:$AH$525)&gt;$AH448,SUMIF($D448:$D$525,$D448,$AH448:$AH$525)&gt;$AH448),SUMIF($C448:$C$525,$C448,$BN448:$BN$525),0))))),0)</f>
        <v>0</v>
      </c>
      <c r="BK448" s="534"/>
      <c r="BL448" s="535">
        <f>COUNTIFS('ZASOBY N'!$B445:$B$525,'ZASOBY N'!$B445,'ZASOBY N'!$C445:'ZASOBY N'!$C$525,'ZASOBY N'!$C445,'ZASOBY N'!$D445:'ZASOBY N'!$D$525,'ZASOBY N'!$D445,'ZASOBY N'!$H445:'ZASOBY N'!$H$525,'ZASOBY N'!$H445 )</f>
        <v>0</v>
      </c>
      <c r="BM448" s="536">
        <f>COUNTIFS('ZASOBY N'!$B$10:$B445,'ZASOBY N'!$B445,'ZASOBY N'!$C$10:'ZASOBY N'!$C445,'ZASOBY N'!$C445,'ZASOBY N'!$D$10:'ZASOBY N'!$D445,'ZASOBY N'!$D445,'ZASOBY N'!$H$10:'ZASOBY N'!$H445,'ZASOBY N'!$H445 )</f>
        <v>0</v>
      </c>
      <c r="BN448" s="537">
        <f t="shared" si="244"/>
        <v>0</v>
      </c>
      <c r="BO448" s="538">
        <f t="shared" si="245"/>
        <v>0</v>
      </c>
      <c r="BP448" s="533"/>
      <c r="BQ448" s="533"/>
      <c r="BR448" s="533"/>
      <c r="BS448" s="533"/>
      <c r="BT448" s="533"/>
      <c r="BU448" s="533"/>
      <c r="BV448" s="533"/>
      <c r="BW448" s="539" t="str">
        <f t="shared" si="246"/>
        <v/>
      </c>
      <c r="BX448" s="439" t="str">
        <f>IF(E448=0,"",NN!E448)</f>
        <v/>
      </c>
      <c r="BY448" s="396" t="str">
        <f>IF(A448="","",NN!A448)</f>
        <v/>
      </c>
      <c r="BZ448" s="428" t="str">
        <f>IF(OR(E448=LEGENDA!$D$30,E448=LEGENDA!$D$31,E448=LEGENDA!$D$32,E448=LEGENDA!$D$33,E448=LEGENDA!$D$34,E448=LEGENDA!$D$35,E448=LEGENDA!$D$36,E448=LEGENDA!$D$37),AV448,"")</f>
        <v/>
      </c>
      <c r="CA448" s="428" t="str">
        <f>IF(OR(E448=LEGENDA!$D$30,E448=LEGENDA!$D$31,E448=LEGENDA!$D$32,E448=LEGENDA!$D$33,E448=LEGENDA!$D$34,E448=LEGENDA!$D$35,E448=LEGENDA!$D$36,E448=LEGENDA!$D$37),AG448,"")</f>
        <v/>
      </c>
      <c r="CB448" s="397" t="str">
        <f t="shared" si="247"/>
        <v/>
      </c>
      <c r="CC448" s="397" t="str">
        <f t="shared" si="248"/>
        <v/>
      </c>
      <c r="CD448" s="397" t="str">
        <f t="shared" si="249"/>
        <v/>
      </c>
      <c r="CE448" s="397" t="str">
        <f t="shared" si="250"/>
        <v/>
      </c>
      <c r="CF448" s="397" t="str">
        <f t="shared" si="251"/>
        <v/>
      </c>
      <c r="CG448" s="397" t="str">
        <f t="shared" si="252"/>
        <v/>
      </c>
      <c r="CH448" s="397" t="str">
        <f>IF(OR(E448=LEGENDA!$D$28,E448=LEGENDA!$D$29,E448=LEGENDA!$D$30,E448=LEGENDA!$D$31,E448=LEGENDA!$D$32,E448=LEGENDA!$D$33,E448=LEGENDA!$D$34,E448=LEGENDA!$D$35,E448=LEGENDA!$D$36,E448=LEGENDA!$D$39),1,"")</f>
        <v/>
      </c>
      <c r="CI448" s="397" t="str">
        <f t="shared" si="253"/>
        <v/>
      </c>
      <c r="CJ448" s="397" t="str">
        <f t="shared" si="254"/>
        <v/>
      </c>
    </row>
    <row r="449" spans="1:88" s="50" customFormat="1" ht="16.2" customHeight="1" thickBot="1" x14ac:dyDescent="0.3">
      <c r="A449" s="514" t="str">
        <f>IF('ZASOBY N'!A446="","",'ZASOBY N'!A446)</f>
        <v/>
      </c>
      <c r="B449" s="515" t="str">
        <f>IF('ZASOBY N'!B446="","",'ZASOBY N'!B446)</f>
        <v/>
      </c>
      <c r="C449" s="515" t="str">
        <f>IF('ZASOBY N'!C446="","",'ZASOBY N'!C446)</f>
        <v/>
      </c>
      <c r="D449" s="516" t="str">
        <f>IF('ZASOBY N'!D446="","",'ZASOBY N'!D446)</f>
        <v/>
      </c>
      <c r="E449" s="404"/>
      <c r="F449" s="517"/>
      <c r="G449" s="518"/>
      <c r="H449" s="301"/>
      <c r="I449" s="301"/>
      <c r="J449" s="147" t="str">
        <f>IF('ZASOBY N'!$F446="","",'ZASOBY N'!$F446)</f>
        <v/>
      </c>
      <c r="K449" s="519"/>
      <c r="L449" s="520" t="str">
        <f t="shared" si="233"/>
        <v/>
      </c>
      <c r="M449" s="521"/>
      <c r="N449" s="521"/>
      <c r="O449" s="140" t="str">
        <f>IF(L449="","",IF(OR(E449=LEGENDA!$D$28,E449=LEGENDA!$D$29,E449=LEGENDA!$D$31,E449=LEGENDA!$D$38),0.15,0))</f>
        <v/>
      </c>
      <c r="P449" s="140" t="str">
        <f>IF(L449="","",IF(AND(E449=LEGENDA!$D$39,H449=""),"BRAK kol.7",IF(AND(F449=LEGENDA!$A$105,H449=""),"BRAK kol.7",IF(AND(F449=LEGENDA!$A$106,H449=""),"BRAK kol.7",IF(AND(F449=LEGENDA!$A$107,H449=""),"BRAK kol.7",IF(AND(F449=LEGENDA!$A$108,H449=""),"BRAK kol.7",IF(AND(F449=LEGENDA!$A$109,H449=""),"BRAK kol.7",L449*O449)))))))</f>
        <v/>
      </c>
      <c r="Q449" s="141" t="str">
        <f t="shared" si="223"/>
        <v/>
      </c>
      <c r="R449" s="142" t="str">
        <f t="shared" si="234"/>
        <v/>
      </c>
      <c r="S449" s="522" t="str">
        <f t="shared" si="235"/>
        <v/>
      </c>
      <c r="T449" s="431" t="str">
        <f t="shared" si="224"/>
        <v/>
      </c>
      <c r="U449" s="523"/>
      <c r="V449" s="431" t="str">
        <f t="shared" si="236"/>
        <v/>
      </c>
      <c r="W449" s="524"/>
      <c r="X449" s="302" t="str">
        <f>IF(U449="","",IF(AND(V449="",W449=""),"",IF(AND(E449=LEGENDA!$D$39,H449=""),"BRAK kol.7",IF(AND(F449=LEGENDA!$A$105,H449="",E449=LEGENDA!$D$35),V449*W449,IF(AND(F449=LEGENDA!$A$105,H449="",E449=LEGENDA!$D$36),V449*W449,IF(AND(F449=LEGENDA!$A$105,H449=""),"BRAK kol.7",IF(AND(F449=LEGENDA!$A$106,H449=""),"BRAK kol.7",IF(AND(F449=LEGENDA!$A$107,H449=""),"BRAK kol.7",IF(AND(F449=LEGENDA!$A$108,H449=""),"BRAK kol.7",IF(AND(F449=LEGENDA!$A$109,H449=""),"BRAK kol.7",IF(AND(U449&gt;0,W449=""),"Brakkol21",IF(OR(T449="Błąd kol. 7",T449="Błąd kol.8"),T449,IF(AND(H449="",I449=""),"BRAKkol7-8",V449*W449)))))))))))))</f>
        <v/>
      </c>
      <c r="Y449" s="523"/>
      <c r="Z449" s="431" t="str">
        <f t="shared" si="237"/>
        <v/>
      </c>
      <c r="AA449" s="524"/>
      <c r="AB449" s="525" t="str">
        <f>IF(OR(Y449="",Z449="",AA449=""),"",IF(AND(E449=LEGENDA!$D$39,H449=""),"BRAK kol.7",IF(AND(F449=LEGENDA!$A$105,H449=""),"BRAK kol.7",IF(AND(F449=LEGENDA!$A$106,H449=""),"BRAK kol.7",IF(AND(F449=LEGENDA!$A$107,H449=""),"BRAK kol.7",IF(AND(F449=LEGENDA!$A$108,H449=""),"BRAK kol.7",IF(AND(F449=LEGENDA!$A$109,H449=""),"BRAK kol.7",Z449*AA449)))))))</f>
        <v/>
      </c>
      <c r="AC449" s="302" t="str">
        <f t="shared" si="225"/>
        <v/>
      </c>
      <c r="AD449" s="143" t="str">
        <f>IFERROR(IF(OR(J449="",AC449=""),"",IF(AND(E449=LEGENDA!$D$39,H449="",I449=""),"BRAK kol.7",AC449*$J449)),"BRAK kol.7")</f>
        <v/>
      </c>
      <c r="AE449" s="527" t="str">
        <f t="shared" si="238"/>
        <v/>
      </c>
      <c r="AF449" s="526" t="str">
        <f t="shared" si="239"/>
        <v/>
      </c>
      <c r="AG449" s="526" t="str">
        <f t="shared" si="240"/>
        <v/>
      </c>
      <c r="AH449" s="526" t="str">
        <f t="shared" si="226"/>
        <v/>
      </c>
      <c r="AI449" s="528"/>
      <c r="AJ449" s="529"/>
      <c r="AK449" s="286" t="str">
        <f t="shared" si="227"/>
        <v/>
      </c>
      <c r="AL449" s="287" t="str">
        <f t="shared" si="241"/>
        <v/>
      </c>
      <c r="AM449" s="287" t="str">
        <f t="shared" si="242"/>
        <v/>
      </c>
      <c r="AN449" s="530" t="str">
        <f>IF('ZASOBY N'!BD446="","",'ZASOBY N'!BD446)</f>
        <v/>
      </c>
      <c r="AO449" s="531"/>
      <c r="AP449" s="333">
        <f t="shared" si="228"/>
        <v>0</v>
      </c>
      <c r="AQ449" s="333">
        <f t="shared" si="231"/>
        <v>0</v>
      </c>
      <c r="AR449" s="333">
        <f t="shared" si="231"/>
        <v>0</v>
      </c>
      <c r="AS449" s="333">
        <f t="shared" si="229"/>
        <v>0</v>
      </c>
      <c r="AT449" s="333">
        <f t="shared" si="232"/>
        <v>0</v>
      </c>
      <c r="AU449" s="333">
        <f t="shared" si="230"/>
        <v>0</v>
      </c>
      <c r="AV449" s="532" t="str">
        <f>IF(BJ449=0,"",NN!BJ449)</f>
        <v/>
      </c>
      <c r="AW449" s="460" t="str">
        <f>IF('UPR BILANS N'!W447="","",'UPR BILANS N'!W447)</f>
        <v/>
      </c>
      <c r="AX449" s="533" t="str">
        <f t="shared" si="243"/>
        <v/>
      </c>
      <c r="AY449" s="533"/>
      <c r="AZ449" s="533"/>
      <c r="BA449" s="533"/>
      <c r="BB449" s="533"/>
      <c r="BC449" s="533"/>
      <c r="BD449" s="533"/>
      <c r="BE449" s="533"/>
      <c r="BF449" s="533"/>
      <c r="BG449" s="533"/>
      <c r="BH449" s="533"/>
      <c r="BI449" s="533"/>
      <c r="BJ449" s="414">
        <f>IFERROR(IF(AND(BL449=1,BM449=1,SUMIF($C449:$C$525,$C449,$AH449:$AH$525)=$BN449),$BN449,IF($BO449&gt;0,$BO449,IF(AND(B449=B450,C449=C450,D449=D450,J449=J450),AH449+AH450,IF(AND(COUNTIF($C$13:$C448,$C449)&gt;=1,COUNTIF($D$13:$D448,$D449)&gt;=1),0,IF(AND(SUMIF($B449:$B$525,$B449,$AH449:$AH$525)&gt;$AH449,SUMIF($C449:$C$525,$C449,$AH449:$AH$525)&gt;$AH449,SUMIF($D449:$D$525,$D449,$AH449:$AH$525)&gt;$AH449),SUMIF($C449:$C$525,$C449,$BN449:$BN$525),0))))),0)</f>
        <v>0</v>
      </c>
      <c r="BK449" s="534"/>
      <c r="BL449" s="535">
        <f>COUNTIFS('ZASOBY N'!$B446:$B$525,'ZASOBY N'!$B446,'ZASOBY N'!$C446:'ZASOBY N'!$C$525,'ZASOBY N'!$C446,'ZASOBY N'!$D446:'ZASOBY N'!$D$525,'ZASOBY N'!$D446,'ZASOBY N'!$H446:'ZASOBY N'!$H$525,'ZASOBY N'!$H446 )</f>
        <v>0</v>
      </c>
      <c r="BM449" s="536">
        <f>COUNTIFS('ZASOBY N'!$B$10:$B446,'ZASOBY N'!$B446,'ZASOBY N'!$C$10:'ZASOBY N'!$C446,'ZASOBY N'!$C446,'ZASOBY N'!$D$10:'ZASOBY N'!$D446,'ZASOBY N'!$D446,'ZASOBY N'!$H$10:'ZASOBY N'!$H446,'ZASOBY N'!$H446 )</f>
        <v>0</v>
      </c>
      <c r="BN449" s="537">
        <f t="shared" si="244"/>
        <v>0</v>
      </c>
      <c r="BO449" s="538">
        <f t="shared" si="245"/>
        <v>0</v>
      </c>
      <c r="BP449" s="533"/>
      <c r="BQ449" s="533"/>
      <c r="BR449" s="533"/>
      <c r="BS449" s="533"/>
      <c r="BT449" s="533"/>
      <c r="BU449" s="533"/>
      <c r="BV449" s="533"/>
      <c r="BW449" s="539" t="str">
        <f t="shared" si="246"/>
        <v/>
      </c>
      <c r="BX449" s="439" t="str">
        <f>IF(E449=0,"",NN!E449)</f>
        <v/>
      </c>
      <c r="BY449" s="396" t="str">
        <f>IF(A449="","",NN!A449)</f>
        <v/>
      </c>
      <c r="BZ449" s="428" t="str">
        <f>IF(OR(E449=LEGENDA!$D$30,E449=LEGENDA!$D$31,E449=LEGENDA!$D$32,E449=LEGENDA!$D$33,E449=LEGENDA!$D$34,E449=LEGENDA!$D$35,E449=LEGENDA!$D$36,E449=LEGENDA!$D$37),AV449,"")</f>
        <v/>
      </c>
      <c r="CA449" s="428" t="str">
        <f>IF(OR(E449=LEGENDA!$D$30,E449=LEGENDA!$D$31,E449=LEGENDA!$D$32,E449=LEGENDA!$D$33,E449=LEGENDA!$D$34,E449=LEGENDA!$D$35,E449=LEGENDA!$D$36,E449=LEGENDA!$D$37),AG449,"")</f>
        <v/>
      </c>
      <c r="CB449" s="397" t="str">
        <f t="shared" si="247"/>
        <v/>
      </c>
      <c r="CC449" s="397" t="str">
        <f t="shared" si="248"/>
        <v/>
      </c>
      <c r="CD449" s="397" t="str">
        <f t="shared" si="249"/>
        <v/>
      </c>
      <c r="CE449" s="397" t="str">
        <f t="shared" si="250"/>
        <v/>
      </c>
      <c r="CF449" s="397" t="str">
        <f t="shared" si="251"/>
        <v/>
      </c>
      <c r="CG449" s="397" t="str">
        <f t="shared" si="252"/>
        <v/>
      </c>
      <c r="CH449" s="397" t="str">
        <f>IF(OR(E449=LEGENDA!$D$28,E449=LEGENDA!$D$29,E449=LEGENDA!$D$30,E449=LEGENDA!$D$31,E449=LEGENDA!$D$32,E449=LEGENDA!$D$33,E449=LEGENDA!$D$34,E449=LEGENDA!$D$35,E449=LEGENDA!$D$36,E449=LEGENDA!$D$39),1,"")</f>
        <v/>
      </c>
      <c r="CI449" s="397" t="str">
        <f t="shared" si="253"/>
        <v/>
      </c>
      <c r="CJ449" s="397" t="str">
        <f t="shared" si="254"/>
        <v/>
      </c>
    </row>
    <row r="450" spans="1:88" s="50" customFormat="1" ht="16.2" customHeight="1" thickBot="1" x14ac:dyDescent="0.3">
      <c r="A450" s="514" t="str">
        <f>IF('ZASOBY N'!A447="","",'ZASOBY N'!A447)</f>
        <v/>
      </c>
      <c r="B450" s="515" t="str">
        <f>IF('ZASOBY N'!B447="","",'ZASOBY N'!B447)</f>
        <v/>
      </c>
      <c r="C450" s="515" t="str">
        <f>IF('ZASOBY N'!C447="","",'ZASOBY N'!C447)</f>
        <v/>
      </c>
      <c r="D450" s="516" t="str">
        <f>IF('ZASOBY N'!D447="","",'ZASOBY N'!D447)</f>
        <v/>
      </c>
      <c r="E450" s="404"/>
      <c r="F450" s="517"/>
      <c r="G450" s="518"/>
      <c r="H450" s="301"/>
      <c r="I450" s="301"/>
      <c r="J450" s="147" t="str">
        <f>IF('ZASOBY N'!$F447="","",'ZASOBY N'!$F447)</f>
        <v/>
      </c>
      <c r="K450" s="519"/>
      <c r="L450" s="520" t="str">
        <f t="shared" si="233"/>
        <v/>
      </c>
      <c r="M450" s="521"/>
      <c r="N450" s="521"/>
      <c r="O450" s="140" t="str">
        <f>IF(L450="","",IF(OR(E450=LEGENDA!$D$28,E450=LEGENDA!$D$29,E450=LEGENDA!$D$31,E450=LEGENDA!$D$38),0.15,0))</f>
        <v/>
      </c>
      <c r="P450" s="140" t="str">
        <f>IF(L450="","",IF(AND(E450=LEGENDA!$D$39,H450=""),"BRAK kol.7",IF(AND(F450=LEGENDA!$A$105,H450=""),"BRAK kol.7",IF(AND(F450=LEGENDA!$A$106,H450=""),"BRAK kol.7",IF(AND(F450=LEGENDA!$A$107,H450=""),"BRAK kol.7",IF(AND(F450=LEGENDA!$A$108,H450=""),"BRAK kol.7",IF(AND(F450=LEGENDA!$A$109,H450=""),"BRAK kol.7",L450*O450)))))))</f>
        <v/>
      </c>
      <c r="Q450" s="141" t="str">
        <f t="shared" si="223"/>
        <v/>
      </c>
      <c r="R450" s="142" t="str">
        <f t="shared" si="234"/>
        <v/>
      </c>
      <c r="S450" s="522" t="str">
        <f t="shared" si="235"/>
        <v/>
      </c>
      <c r="T450" s="431" t="str">
        <f t="shared" si="224"/>
        <v/>
      </c>
      <c r="U450" s="523"/>
      <c r="V450" s="431" t="str">
        <f t="shared" si="236"/>
        <v/>
      </c>
      <c r="W450" s="524"/>
      <c r="X450" s="302" t="str">
        <f>IF(U450="","",IF(AND(V450="",W450=""),"",IF(AND(E450=LEGENDA!$D$39,H450=""),"BRAK kol.7",IF(AND(F450=LEGENDA!$A$105,H450="",E450=LEGENDA!$D$35),V450*W450,IF(AND(F450=LEGENDA!$A$105,H450="",E450=LEGENDA!$D$36),V450*W450,IF(AND(F450=LEGENDA!$A$105,H450=""),"BRAK kol.7",IF(AND(F450=LEGENDA!$A$106,H450=""),"BRAK kol.7",IF(AND(F450=LEGENDA!$A$107,H450=""),"BRAK kol.7",IF(AND(F450=LEGENDA!$A$108,H450=""),"BRAK kol.7",IF(AND(F450=LEGENDA!$A$109,H450=""),"BRAK kol.7",IF(AND(U450&gt;0,W450=""),"Brakkol21",IF(OR(T450="Błąd kol. 7",T450="Błąd kol.8"),T450,IF(AND(H450="",I450=""),"BRAKkol7-8",V450*W450)))))))))))))</f>
        <v/>
      </c>
      <c r="Y450" s="523"/>
      <c r="Z450" s="431" t="str">
        <f t="shared" si="237"/>
        <v/>
      </c>
      <c r="AA450" s="524"/>
      <c r="AB450" s="525" t="str">
        <f>IF(OR(Y450="",Z450="",AA450=""),"",IF(AND(E450=LEGENDA!$D$39,H450=""),"BRAK kol.7",IF(AND(F450=LEGENDA!$A$105,H450=""),"BRAK kol.7",IF(AND(F450=LEGENDA!$A$106,H450=""),"BRAK kol.7",IF(AND(F450=LEGENDA!$A$107,H450=""),"BRAK kol.7",IF(AND(F450=LEGENDA!$A$108,H450=""),"BRAK kol.7",IF(AND(F450=LEGENDA!$A$109,H450=""),"BRAK kol.7",Z450*AA450)))))))</f>
        <v/>
      </c>
      <c r="AC450" s="302" t="str">
        <f t="shared" si="225"/>
        <v/>
      </c>
      <c r="AD450" s="143" t="str">
        <f>IFERROR(IF(OR(J450="",AC450=""),"",IF(AND(E450=LEGENDA!$D$39,H450="",I450=""),"BRAK kol.7",AC450*$J450)),"BRAK kol.7")</f>
        <v/>
      </c>
      <c r="AE450" s="527" t="str">
        <f t="shared" si="238"/>
        <v/>
      </c>
      <c r="AF450" s="526" t="str">
        <f t="shared" si="239"/>
        <v/>
      </c>
      <c r="AG450" s="526" t="str">
        <f t="shared" si="240"/>
        <v/>
      </c>
      <c r="AH450" s="526" t="str">
        <f t="shared" si="226"/>
        <v/>
      </c>
      <c r="AI450" s="528"/>
      <c r="AJ450" s="529"/>
      <c r="AK450" s="286" t="str">
        <f t="shared" si="227"/>
        <v/>
      </c>
      <c r="AL450" s="287" t="str">
        <f t="shared" si="241"/>
        <v/>
      </c>
      <c r="AM450" s="287" t="str">
        <f t="shared" si="242"/>
        <v/>
      </c>
      <c r="AN450" s="530" t="str">
        <f>IF('ZASOBY N'!BD447="","",'ZASOBY N'!BD447)</f>
        <v/>
      </c>
      <c r="AO450" s="531"/>
      <c r="AP450" s="333">
        <f t="shared" si="228"/>
        <v>0</v>
      </c>
      <c r="AQ450" s="333">
        <f t="shared" si="231"/>
        <v>0</v>
      </c>
      <c r="AR450" s="333">
        <f t="shared" si="231"/>
        <v>0</v>
      </c>
      <c r="AS450" s="333">
        <f t="shared" si="229"/>
        <v>0</v>
      </c>
      <c r="AT450" s="333">
        <f t="shared" si="232"/>
        <v>0</v>
      </c>
      <c r="AU450" s="333">
        <f t="shared" si="230"/>
        <v>0</v>
      </c>
      <c r="AV450" s="532" t="str">
        <f>IF(BJ450=0,"",NN!BJ450)</f>
        <v/>
      </c>
      <c r="AW450" s="460" t="str">
        <f>IF('UPR BILANS N'!W448="","",'UPR BILANS N'!W448)</f>
        <v/>
      </c>
      <c r="AX450" s="533" t="str">
        <f t="shared" si="243"/>
        <v/>
      </c>
      <c r="AY450" s="533"/>
      <c r="AZ450" s="533"/>
      <c r="BA450" s="533"/>
      <c r="BB450" s="533"/>
      <c r="BC450" s="533"/>
      <c r="BD450" s="533"/>
      <c r="BE450" s="533"/>
      <c r="BF450" s="533"/>
      <c r="BG450" s="533"/>
      <c r="BH450" s="533"/>
      <c r="BI450" s="533"/>
      <c r="BJ450" s="414">
        <f>IFERROR(IF(AND(BL450=1,BM450=1,SUMIF($C450:$C$525,$C450,$AH450:$AH$525)=$BN450),$BN450,IF($BO450&gt;0,$BO450,IF(AND(B450=B451,C450=C451,D450=D451,J450=J451),AH450+AH451,IF(AND(COUNTIF($C$13:$C449,$C450)&gt;=1,COUNTIF($D$13:$D449,$D450)&gt;=1),0,IF(AND(SUMIF($B450:$B$525,$B450,$AH450:$AH$525)&gt;$AH450,SUMIF($C450:$C$525,$C450,$AH450:$AH$525)&gt;$AH450,SUMIF($D450:$D$525,$D450,$AH450:$AH$525)&gt;$AH450),SUMIF($C450:$C$525,$C450,$BN450:$BN$525),0))))),0)</f>
        <v>0</v>
      </c>
      <c r="BK450" s="534"/>
      <c r="BL450" s="535">
        <f>COUNTIFS('ZASOBY N'!$B447:$B$525,'ZASOBY N'!$B447,'ZASOBY N'!$C447:'ZASOBY N'!$C$525,'ZASOBY N'!$C447,'ZASOBY N'!$D447:'ZASOBY N'!$D$525,'ZASOBY N'!$D447,'ZASOBY N'!$H447:'ZASOBY N'!$H$525,'ZASOBY N'!$H447 )</f>
        <v>0</v>
      </c>
      <c r="BM450" s="536">
        <f>COUNTIFS('ZASOBY N'!$B$10:$B447,'ZASOBY N'!$B447,'ZASOBY N'!$C$10:'ZASOBY N'!$C447,'ZASOBY N'!$C447,'ZASOBY N'!$D$10:'ZASOBY N'!$D447,'ZASOBY N'!$D447,'ZASOBY N'!$H$10:'ZASOBY N'!$H447,'ZASOBY N'!$H447 )</f>
        <v>0</v>
      </c>
      <c r="BN450" s="537">
        <f t="shared" si="244"/>
        <v>0</v>
      </c>
      <c r="BO450" s="538">
        <f t="shared" si="245"/>
        <v>0</v>
      </c>
      <c r="BP450" s="533"/>
      <c r="BQ450" s="533"/>
      <c r="BR450" s="533"/>
      <c r="BS450" s="533"/>
      <c r="BT450" s="533"/>
      <c r="BU450" s="533"/>
      <c r="BV450" s="533"/>
      <c r="BW450" s="539" t="str">
        <f t="shared" si="246"/>
        <v/>
      </c>
      <c r="BX450" s="439" t="str">
        <f>IF(E450=0,"",NN!E450)</f>
        <v/>
      </c>
      <c r="BY450" s="396" t="str">
        <f>IF(A450="","",NN!A450)</f>
        <v/>
      </c>
      <c r="BZ450" s="428" t="str">
        <f>IF(OR(E450=LEGENDA!$D$30,E450=LEGENDA!$D$31,E450=LEGENDA!$D$32,E450=LEGENDA!$D$33,E450=LEGENDA!$D$34,E450=LEGENDA!$D$35,E450=LEGENDA!$D$36,E450=LEGENDA!$D$37),AV450,"")</f>
        <v/>
      </c>
      <c r="CA450" s="428" t="str">
        <f>IF(OR(E450=LEGENDA!$D$30,E450=LEGENDA!$D$31,E450=LEGENDA!$D$32,E450=LEGENDA!$D$33,E450=LEGENDA!$D$34,E450=LEGENDA!$D$35,E450=LEGENDA!$D$36,E450=LEGENDA!$D$37),AG450,"")</f>
        <v/>
      </c>
      <c r="CB450" s="397" t="str">
        <f t="shared" si="247"/>
        <v/>
      </c>
      <c r="CC450" s="397" t="str">
        <f t="shared" si="248"/>
        <v/>
      </c>
      <c r="CD450" s="397" t="str">
        <f t="shared" si="249"/>
        <v/>
      </c>
      <c r="CE450" s="397" t="str">
        <f t="shared" si="250"/>
        <v/>
      </c>
      <c r="CF450" s="397" t="str">
        <f t="shared" si="251"/>
        <v/>
      </c>
      <c r="CG450" s="397" t="str">
        <f t="shared" si="252"/>
        <v/>
      </c>
      <c r="CH450" s="397" t="str">
        <f>IF(OR(E450=LEGENDA!$D$28,E450=LEGENDA!$D$29,E450=LEGENDA!$D$30,E450=LEGENDA!$D$31,E450=LEGENDA!$D$32,E450=LEGENDA!$D$33,E450=LEGENDA!$D$34,E450=LEGENDA!$D$35,E450=LEGENDA!$D$36,E450=LEGENDA!$D$39),1,"")</f>
        <v/>
      </c>
      <c r="CI450" s="397" t="str">
        <f t="shared" si="253"/>
        <v/>
      </c>
      <c r="CJ450" s="397" t="str">
        <f t="shared" si="254"/>
        <v/>
      </c>
    </row>
    <row r="451" spans="1:88" s="50" customFormat="1" ht="16.2" customHeight="1" thickBot="1" x14ac:dyDescent="0.3">
      <c r="A451" s="514" t="str">
        <f>IF('ZASOBY N'!A448="","",'ZASOBY N'!A448)</f>
        <v/>
      </c>
      <c r="B451" s="515" t="str">
        <f>IF('ZASOBY N'!B448="","",'ZASOBY N'!B448)</f>
        <v/>
      </c>
      <c r="C451" s="515" t="str">
        <f>IF('ZASOBY N'!C448="","",'ZASOBY N'!C448)</f>
        <v/>
      </c>
      <c r="D451" s="516" t="str">
        <f>IF('ZASOBY N'!D448="","",'ZASOBY N'!D448)</f>
        <v/>
      </c>
      <c r="E451" s="404"/>
      <c r="F451" s="517"/>
      <c r="G451" s="518"/>
      <c r="H451" s="301"/>
      <c r="I451" s="301"/>
      <c r="J451" s="147" t="str">
        <f>IF('ZASOBY N'!$F448="","",'ZASOBY N'!$F448)</f>
        <v/>
      </c>
      <c r="K451" s="519"/>
      <c r="L451" s="520" t="str">
        <f t="shared" si="233"/>
        <v/>
      </c>
      <c r="M451" s="521"/>
      <c r="N451" s="521"/>
      <c r="O451" s="140" t="str">
        <f>IF(L451="","",IF(OR(E451=LEGENDA!$D$28,E451=LEGENDA!$D$29,E451=LEGENDA!$D$31,E451=LEGENDA!$D$38),0.15,0))</f>
        <v/>
      </c>
      <c r="P451" s="140" t="str">
        <f>IF(L451="","",IF(AND(E451=LEGENDA!$D$39,H451=""),"BRAK kol.7",IF(AND(F451=LEGENDA!$A$105,H451=""),"BRAK kol.7",IF(AND(F451=LEGENDA!$A$106,H451=""),"BRAK kol.7",IF(AND(F451=LEGENDA!$A$107,H451=""),"BRAK kol.7",IF(AND(F451=LEGENDA!$A$108,H451=""),"BRAK kol.7",IF(AND(F451=LEGENDA!$A$109,H451=""),"BRAK kol.7",L451*O451)))))))</f>
        <v/>
      </c>
      <c r="Q451" s="141" t="str">
        <f t="shared" si="223"/>
        <v/>
      </c>
      <c r="R451" s="142" t="str">
        <f t="shared" si="234"/>
        <v/>
      </c>
      <c r="S451" s="522" t="str">
        <f t="shared" si="235"/>
        <v/>
      </c>
      <c r="T451" s="431" t="str">
        <f t="shared" si="224"/>
        <v/>
      </c>
      <c r="U451" s="523"/>
      <c r="V451" s="431" t="str">
        <f t="shared" si="236"/>
        <v/>
      </c>
      <c r="W451" s="524"/>
      <c r="X451" s="302" t="str">
        <f>IF(U451="","",IF(AND(V451="",W451=""),"",IF(AND(E451=LEGENDA!$D$39,H451=""),"BRAK kol.7",IF(AND(F451=LEGENDA!$A$105,H451="",E451=LEGENDA!$D$35),V451*W451,IF(AND(F451=LEGENDA!$A$105,H451="",E451=LEGENDA!$D$36),V451*W451,IF(AND(F451=LEGENDA!$A$105,H451=""),"BRAK kol.7",IF(AND(F451=LEGENDA!$A$106,H451=""),"BRAK kol.7",IF(AND(F451=LEGENDA!$A$107,H451=""),"BRAK kol.7",IF(AND(F451=LEGENDA!$A$108,H451=""),"BRAK kol.7",IF(AND(F451=LEGENDA!$A$109,H451=""),"BRAK kol.7",IF(AND(U451&gt;0,W451=""),"Brakkol21",IF(OR(T451="Błąd kol. 7",T451="Błąd kol.8"),T451,IF(AND(H451="",I451=""),"BRAKkol7-8",V451*W451)))))))))))))</f>
        <v/>
      </c>
      <c r="Y451" s="523"/>
      <c r="Z451" s="431" t="str">
        <f t="shared" si="237"/>
        <v/>
      </c>
      <c r="AA451" s="524"/>
      <c r="AB451" s="525" t="str">
        <f>IF(OR(Y451="",Z451="",AA451=""),"",IF(AND(E451=LEGENDA!$D$39,H451=""),"BRAK kol.7",IF(AND(F451=LEGENDA!$A$105,H451=""),"BRAK kol.7",IF(AND(F451=LEGENDA!$A$106,H451=""),"BRAK kol.7",IF(AND(F451=LEGENDA!$A$107,H451=""),"BRAK kol.7",IF(AND(F451=LEGENDA!$A$108,H451=""),"BRAK kol.7",IF(AND(F451=LEGENDA!$A$109,H451=""),"BRAK kol.7",Z451*AA451)))))))</f>
        <v/>
      </c>
      <c r="AC451" s="302" t="str">
        <f t="shared" si="225"/>
        <v/>
      </c>
      <c r="AD451" s="143" t="str">
        <f>IFERROR(IF(OR(J451="",AC451=""),"",IF(AND(E451=LEGENDA!$D$39,H451="",I451=""),"BRAK kol.7",AC451*$J451)),"BRAK kol.7")</f>
        <v/>
      </c>
      <c r="AE451" s="527" t="str">
        <f t="shared" si="238"/>
        <v/>
      </c>
      <c r="AF451" s="526" t="str">
        <f t="shared" si="239"/>
        <v/>
      </c>
      <c r="AG451" s="526" t="str">
        <f t="shared" si="240"/>
        <v/>
      </c>
      <c r="AH451" s="526" t="str">
        <f t="shared" si="226"/>
        <v/>
      </c>
      <c r="AI451" s="528"/>
      <c r="AJ451" s="529"/>
      <c r="AK451" s="286" t="str">
        <f t="shared" si="227"/>
        <v/>
      </c>
      <c r="AL451" s="287" t="str">
        <f t="shared" si="241"/>
        <v/>
      </c>
      <c r="AM451" s="287" t="str">
        <f t="shared" si="242"/>
        <v/>
      </c>
      <c r="AN451" s="530" t="str">
        <f>IF('ZASOBY N'!BD448="","",'ZASOBY N'!BD448)</f>
        <v/>
      </c>
      <c r="AO451" s="531"/>
      <c r="AP451" s="333">
        <f t="shared" si="228"/>
        <v>0</v>
      </c>
      <c r="AQ451" s="333">
        <f t="shared" si="231"/>
        <v>0</v>
      </c>
      <c r="AR451" s="333">
        <f t="shared" si="231"/>
        <v>0</v>
      </c>
      <c r="AS451" s="333">
        <f t="shared" si="229"/>
        <v>0</v>
      </c>
      <c r="AT451" s="333">
        <f t="shared" si="232"/>
        <v>0</v>
      </c>
      <c r="AU451" s="333">
        <f t="shared" si="230"/>
        <v>0</v>
      </c>
      <c r="AV451" s="532" t="str">
        <f>IF(BJ451=0,"",NN!BJ451)</f>
        <v/>
      </c>
      <c r="AW451" s="460" t="str">
        <f>IF('UPR BILANS N'!W449="","",'UPR BILANS N'!W449)</f>
        <v/>
      </c>
      <c r="AX451" s="533" t="str">
        <f t="shared" si="243"/>
        <v/>
      </c>
      <c r="AY451" s="533"/>
      <c r="AZ451" s="533"/>
      <c r="BA451" s="533"/>
      <c r="BB451" s="533"/>
      <c r="BC451" s="533"/>
      <c r="BD451" s="533"/>
      <c r="BE451" s="533"/>
      <c r="BF451" s="533"/>
      <c r="BG451" s="533"/>
      <c r="BH451" s="533"/>
      <c r="BI451" s="533"/>
      <c r="BJ451" s="414">
        <f>IFERROR(IF(AND(BL451=1,BM451=1,SUMIF($C451:$C$525,$C451,$AH451:$AH$525)=$BN451),$BN451,IF($BO451&gt;0,$BO451,IF(AND(B451=B452,C451=C452,D451=D452,J451=J452),AH451+AH452,IF(AND(COUNTIF($C$13:$C450,$C451)&gt;=1,COUNTIF($D$13:$D450,$D451)&gt;=1),0,IF(AND(SUMIF($B451:$B$525,$B451,$AH451:$AH$525)&gt;$AH451,SUMIF($C451:$C$525,$C451,$AH451:$AH$525)&gt;$AH451,SUMIF($D451:$D$525,$D451,$AH451:$AH$525)&gt;$AH451),SUMIF($C451:$C$525,$C451,$BN451:$BN$525),0))))),0)</f>
        <v>0</v>
      </c>
      <c r="BK451" s="534"/>
      <c r="BL451" s="535">
        <f>COUNTIFS('ZASOBY N'!$B448:$B$525,'ZASOBY N'!$B448,'ZASOBY N'!$C448:'ZASOBY N'!$C$525,'ZASOBY N'!$C448,'ZASOBY N'!$D448:'ZASOBY N'!$D$525,'ZASOBY N'!$D448,'ZASOBY N'!$H448:'ZASOBY N'!$H$525,'ZASOBY N'!$H448 )</f>
        <v>0</v>
      </c>
      <c r="BM451" s="536">
        <f>COUNTIFS('ZASOBY N'!$B$10:$B448,'ZASOBY N'!$B448,'ZASOBY N'!$C$10:'ZASOBY N'!$C448,'ZASOBY N'!$C448,'ZASOBY N'!$D$10:'ZASOBY N'!$D448,'ZASOBY N'!$D448,'ZASOBY N'!$H$10:'ZASOBY N'!$H448,'ZASOBY N'!$H448 )</f>
        <v>0</v>
      </c>
      <c r="BN451" s="537">
        <f t="shared" si="244"/>
        <v>0</v>
      </c>
      <c r="BO451" s="538">
        <f t="shared" si="245"/>
        <v>0</v>
      </c>
      <c r="BP451" s="533"/>
      <c r="BQ451" s="533"/>
      <c r="BR451" s="533"/>
      <c r="BS451" s="533"/>
      <c r="BT451" s="533"/>
      <c r="BU451" s="533"/>
      <c r="BV451" s="533"/>
      <c r="BW451" s="539" t="str">
        <f t="shared" si="246"/>
        <v/>
      </c>
      <c r="BX451" s="439" t="str">
        <f>IF(E451=0,"",NN!E451)</f>
        <v/>
      </c>
      <c r="BY451" s="396" t="str">
        <f>IF(A451="","",NN!A451)</f>
        <v/>
      </c>
      <c r="BZ451" s="428" t="str">
        <f>IF(OR(E451=LEGENDA!$D$30,E451=LEGENDA!$D$31,E451=LEGENDA!$D$32,E451=LEGENDA!$D$33,E451=LEGENDA!$D$34,E451=LEGENDA!$D$35,E451=LEGENDA!$D$36,E451=LEGENDA!$D$37),AV451,"")</f>
        <v/>
      </c>
      <c r="CA451" s="428" t="str">
        <f>IF(OR(E451=LEGENDA!$D$30,E451=LEGENDA!$D$31,E451=LEGENDA!$D$32,E451=LEGENDA!$D$33,E451=LEGENDA!$D$34,E451=LEGENDA!$D$35,E451=LEGENDA!$D$36,E451=LEGENDA!$D$37),AG451,"")</f>
        <v/>
      </c>
      <c r="CB451" s="397" t="str">
        <f t="shared" si="247"/>
        <v/>
      </c>
      <c r="CC451" s="397" t="str">
        <f t="shared" si="248"/>
        <v/>
      </c>
      <c r="CD451" s="397" t="str">
        <f t="shared" si="249"/>
        <v/>
      </c>
      <c r="CE451" s="397" t="str">
        <f t="shared" si="250"/>
        <v/>
      </c>
      <c r="CF451" s="397" t="str">
        <f t="shared" si="251"/>
        <v/>
      </c>
      <c r="CG451" s="397" t="str">
        <f t="shared" si="252"/>
        <v/>
      </c>
      <c r="CH451" s="397" t="str">
        <f>IF(OR(E451=LEGENDA!$D$28,E451=LEGENDA!$D$29,E451=LEGENDA!$D$30,E451=LEGENDA!$D$31,E451=LEGENDA!$D$32,E451=LEGENDA!$D$33,E451=LEGENDA!$D$34,E451=LEGENDA!$D$35,E451=LEGENDA!$D$36,E451=LEGENDA!$D$39),1,"")</f>
        <v/>
      </c>
      <c r="CI451" s="397" t="str">
        <f t="shared" si="253"/>
        <v/>
      </c>
      <c r="CJ451" s="397" t="str">
        <f t="shared" si="254"/>
        <v/>
      </c>
    </row>
    <row r="452" spans="1:88" s="50" customFormat="1" ht="16.2" customHeight="1" thickBot="1" x14ac:dyDescent="0.3">
      <c r="A452" s="514" t="str">
        <f>IF('ZASOBY N'!A449="","",'ZASOBY N'!A449)</f>
        <v/>
      </c>
      <c r="B452" s="515" t="str">
        <f>IF('ZASOBY N'!B449="","",'ZASOBY N'!B449)</f>
        <v/>
      </c>
      <c r="C452" s="515" t="str">
        <f>IF('ZASOBY N'!C449="","",'ZASOBY N'!C449)</f>
        <v/>
      </c>
      <c r="D452" s="516" t="str">
        <f>IF('ZASOBY N'!D449="","",'ZASOBY N'!D449)</f>
        <v/>
      </c>
      <c r="E452" s="404"/>
      <c r="F452" s="517"/>
      <c r="G452" s="518"/>
      <c r="H452" s="301"/>
      <c r="I452" s="301"/>
      <c r="J452" s="147" t="str">
        <f>IF('ZASOBY N'!$F449="","",'ZASOBY N'!$F449)</f>
        <v/>
      </c>
      <c r="K452" s="519"/>
      <c r="L452" s="520" t="str">
        <f t="shared" si="233"/>
        <v/>
      </c>
      <c r="M452" s="521"/>
      <c r="N452" s="521"/>
      <c r="O452" s="140" t="str">
        <f>IF(L452="","",IF(OR(E452=LEGENDA!$D$28,E452=LEGENDA!$D$29,E452=LEGENDA!$D$31,E452=LEGENDA!$D$38),0.15,0))</f>
        <v/>
      </c>
      <c r="P452" s="140" t="str">
        <f>IF(L452="","",IF(AND(E452=LEGENDA!$D$39,H452=""),"BRAK kol.7",IF(AND(F452=LEGENDA!$A$105,H452=""),"BRAK kol.7",IF(AND(F452=LEGENDA!$A$106,H452=""),"BRAK kol.7",IF(AND(F452=LEGENDA!$A$107,H452=""),"BRAK kol.7",IF(AND(F452=LEGENDA!$A$108,H452=""),"BRAK kol.7",IF(AND(F452=LEGENDA!$A$109,H452=""),"BRAK kol.7",L452*O452)))))))</f>
        <v/>
      </c>
      <c r="Q452" s="141" t="str">
        <f t="shared" si="223"/>
        <v/>
      </c>
      <c r="R452" s="142" t="str">
        <f t="shared" si="234"/>
        <v/>
      </c>
      <c r="S452" s="522" t="str">
        <f t="shared" si="235"/>
        <v/>
      </c>
      <c r="T452" s="431" t="str">
        <f t="shared" si="224"/>
        <v/>
      </c>
      <c r="U452" s="523"/>
      <c r="V452" s="431" t="str">
        <f t="shared" si="236"/>
        <v/>
      </c>
      <c r="W452" s="524"/>
      <c r="X452" s="302" t="str">
        <f>IF(U452="","",IF(AND(V452="",W452=""),"",IF(AND(E452=LEGENDA!$D$39,H452=""),"BRAK kol.7",IF(AND(F452=LEGENDA!$A$105,H452="",E452=LEGENDA!$D$35),V452*W452,IF(AND(F452=LEGENDA!$A$105,H452="",E452=LEGENDA!$D$36),V452*W452,IF(AND(F452=LEGENDA!$A$105,H452=""),"BRAK kol.7",IF(AND(F452=LEGENDA!$A$106,H452=""),"BRAK kol.7",IF(AND(F452=LEGENDA!$A$107,H452=""),"BRAK kol.7",IF(AND(F452=LEGENDA!$A$108,H452=""),"BRAK kol.7",IF(AND(F452=LEGENDA!$A$109,H452=""),"BRAK kol.7",IF(AND(U452&gt;0,W452=""),"Brakkol21",IF(OR(T452="Błąd kol. 7",T452="Błąd kol.8"),T452,IF(AND(H452="",I452=""),"BRAKkol7-8",V452*W452)))))))))))))</f>
        <v/>
      </c>
      <c r="Y452" s="523"/>
      <c r="Z452" s="431" t="str">
        <f t="shared" si="237"/>
        <v/>
      </c>
      <c r="AA452" s="524"/>
      <c r="AB452" s="525" t="str">
        <f>IF(OR(Y452="",Z452="",AA452=""),"",IF(AND(E452=LEGENDA!$D$39,H452=""),"BRAK kol.7",IF(AND(F452=LEGENDA!$A$105,H452=""),"BRAK kol.7",IF(AND(F452=LEGENDA!$A$106,H452=""),"BRAK kol.7",IF(AND(F452=LEGENDA!$A$107,H452=""),"BRAK kol.7",IF(AND(F452=LEGENDA!$A$108,H452=""),"BRAK kol.7",IF(AND(F452=LEGENDA!$A$109,H452=""),"BRAK kol.7",Z452*AA452)))))))</f>
        <v/>
      </c>
      <c r="AC452" s="302" t="str">
        <f t="shared" si="225"/>
        <v/>
      </c>
      <c r="AD452" s="143" t="str">
        <f>IFERROR(IF(OR(J452="",AC452=""),"",IF(AND(E452=LEGENDA!$D$39,H452="",I452=""),"BRAK kol.7",AC452*$J452)),"BRAK kol.7")</f>
        <v/>
      </c>
      <c r="AE452" s="527" t="str">
        <f t="shared" si="238"/>
        <v/>
      </c>
      <c r="AF452" s="526" t="str">
        <f t="shared" si="239"/>
        <v/>
      </c>
      <c r="AG452" s="526" t="str">
        <f t="shared" si="240"/>
        <v/>
      </c>
      <c r="AH452" s="526" t="str">
        <f t="shared" si="226"/>
        <v/>
      </c>
      <c r="AI452" s="528"/>
      <c r="AJ452" s="529"/>
      <c r="AK452" s="286" t="str">
        <f t="shared" si="227"/>
        <v/>
      </c>
      <c r="AL452" s="287" t="str">
        <f t="shared" si="241"/>
        <v/>
      </c>
      <c r="AM452" s="287" t="str">
        <f t="shared" si="242"/>
        <v/>
      </c>
      <c r="AN452" s="530" t="str">
        <f>IF('ZASOBY N'!BD449="","",'ZASOBY N'!BD449)</f>
        <v/>
      </c>
      <c r="AO452" s="531"/>
      <c r="AP452" s="333">
        <f t="shared" si="228"/>
        <v>0</v>
      </c>
      <c r="AQ452" s="333">
        <f t="shared" si="231"/>
        <v>0</v>
      </c>
      <c r="AR452" s="333">
        <f t="shared" si="231"/>
        <v>0</v>
      </c>
      <c r="AS452" s="333">
        <f t="shared" si="229"/>
        <v>0</v>
      </c>
      <c r="AT452" s="333">
        <f t="shared" si="232"/>
        <v>0</v>
      </c>
      <c r="AU452" s="333">
        <f t="shared" si="230"/>
        <v>0</v>
      </c>
      <c r="AV452" s="532" t="str">
        <f>IF(BJ452=0,"",NN!BJ452)</f>
        <v/>
      </c>
      <c r="AW452" s="460" t="str">
        <f>IF('UPR BILANS N'!W450="","",'UPR BILANS N'!W450)</f>
        <v/>
      </c>
      <c r="AX452" s="533" t="str">
        <f t="shared" si="243"/>
        <v/>
      </c>
      <c r="AY452" s="533"/>
      <c r="AZ452" s="533"/>
      <c r="BA452" s="533"/>
      <c r="BB452" s="533"/>
      <c r="BC452" s="533"/>
      <c r="BD452" s="533"/>
      <c r="BE452" s="533"/>
      <c r="BF452" s="533"/>
      <c r="BG452" s="533"/>
      <c r="BH452" s="533"/>
      <c r="BI452" s="533"/>
      <c r="BJ452" s="414">
        <f>IFERROR(IF(AND(BL452=1,BM452=1,SUMIF($C452:$C$525,$C452,$AH452:$AH$525)=$BN452),$BN452,IF($BO452&gt;0,$BO452,IF(AND(B452=B453,C452=C453,D452=D453,J452=J453),AH452+AH453,IF(AND(COUNTIF($C$13:$C451,$C452)&gt;=1,COUNTIF($D$13:$D451,$D452)&gt;=1),0,IF(AND(SUMIF($B452:$B$525,$B452,$AH452:$AH$525)&gt;$AH452,SUMIF($C452:$C$525,$C452,$AH452:$AH$525)&gt;$AH452,SUMIF($D452:$D$525,$D452,$AH452:$AH$525)&gt;$AH452),SUMIF($C452:$C$525,$C452,$BN452:$BN$525),0))))),0)</f>
        <v>0</v>
      </c>
      <c r="BK452" s="534"/>
      <c r="BL452" s="535">
        <f>COUNTIFS('ZASOBY N'!$B449:$B$525,'ZASOBY N'!$B449,'ZASOBY N'!$C449:'ZASOBY N'!$C$525,'ZASOBY N'!$C449,'ZASOBY N'!$D449:'ZASOBY N'!$D$525,'ZASOBY N'!$D449,'ZASOBY N'!$H449:'ZASOBY N'!$H$525,'ZASOBY N'!$H449 )</f>
        <v>0</v>
      </c>
      <c r="BM452" s="536">
        <f>COUNTIFS('ZASOBY N'!$B$10:$B449,'ZASOBY N'!$B449,'ZASOBY N'!$C$10:'ZASOBY N'!$C449,'ZASOBY N'!$C449,'ZASOBY N'!$D$10:'ZASOBY N'!$D449,'ZASOBY N'!$D449,'ZASOBY N'!$H$10:'ZASOBY N'!$H449,'ZASOBY N'!$H449 )</f>
        <v>0</v>
      </c>
      <c r="BN452" s="537">
        <f t="shared" si="244"/>
        <v>0</v>
      </c>
      <c r="BO452" s="538">
        <f t="shared" si="245"/>
        <v>0</v>
      </c>
      <c r="BP452" s="533"/>
      <c r="BQ452" s="533"/>
      <c r="BR452" s="533"/>
      <c r="BS452" s="533"/>
      <c r="BT452" s="533"/>
      <c r="BU452" s="533"/>
      <c r="BV452" s="533"/>
      <c r="BW452" s="539" t="str">
        <f t="shared" si="246"/>
        <v/>
      </c>
      <c r="BX452" s="439" t="str">
        <f>IF(E452=0,"",NN!E452)</f>
        <v/>
      </c>
      <c r="BY452" s="396" t="str">
        <f>IF(A452="","",NN!A452)</f>
        <v/>
      </c>
      <c r="BZ452" s="428" t="str">
        <f>IF(OR(E452=LEGENDA!$D$30,E452=LEGENDA!$D$31,E452=LEGENDA!$D$32,E452=LEGENDA!$D$33,E452=LEGENDA!$D$34,E452=LEGENDA!$D$35,E452=LEGENDA!$D$36,E452=LEGENDA!$D$37),AV452,"")</f>
        <v/>
      </c>
      <c r="CA452" s="428" t="str">
        <f>IF(OR(E452=LEGENDA!$D$30,E452=LEGENDA!$D$31,E452=LEGENDA!$D$32,E452=LEGENDA!$D$33,E452=LEGENDA!$D$34,E452=LEGENDA!$D$35,E452=LEGENDA!$D$36,E452=LEGENDA!$D$37),AG452,"")</f>
        <v/>
      </c>
      <c r="CB452" s="397" t="str">
        <f t="shared" si="247"/>
        <v/>
      </c>
      <c r="CC452" s="397" t="str">
        <f t="shared" si="248"/>
        <v/>
      </c>
      <c r="CD452" s="397" t="str">
        <f t="shared" si="249"/>
        <v/>
      </c>
      <c r="CE452" s="397" t="str">
        <f t="shared" si="250"/>
        <v/>
      </c>
      <c r="CF452" s="397" t="str">
        <f t="shared" si="251"/>
        <v/>
      </c>
      <c r="CG452" s="397" t="str">
        <f t="shared" si="252"/>
        <v/>
      </c>
      <c r="CH452" s="397" t="str">
        <f>IF(OR(E452=LEGENDA!$D$28,E452=LEGENDA!$D$29,E452=LEGENDA!$D$30,E452=LEGENDA!$D$31,E452=LEGENDA!$D$32,E452=LEGENDA!$D$33,E452=LEGENDA!$D$34,E452=LEGENDA!$D$35,E452=LEGENDA!$D$36,E452=LEGENDA!$D$39),1,"")</f>
        <v/>
      </c>
      <c r="CI452" s="397" t="str">
        <f t="shared" si="253"/>
        <v/>
      </c>
      <c r="CJ452" s="397" t="str">
        <f t="shared" si="254"/>
        <v/>
      </c>
    </row>
    <row r="453" spans="1:88" s="50" customFormat="1" ht="16.2" customHeight="1" thickBot="1" x14ac:dyDescent="0.3">
      <c r="A453" s="514" t="str">
        <f>IF('ZASOBY N'!A450="","",'ZASOBY N'!A450)</f>
        <v/>
      </c>
      <c r="B453" s="515" t="str">
        <f>IF('ZASOBY N'!B450="","",'ZASOBY N'!B450)</f>
        <v/>
      </c>
      <c r="C453" s="515" t="str">
        <f>IF('ZASOBY N'!C450="","",'ZASOBY N'!C450)</f>
        <v/>
      </c>
      <c r="D453" s="516" t="str">
        <f>IF('ZASOBY N'!D450="","",'ZASOBY N'!D450)</f>
        <v/>
      </c>
      <c r="E453" s="404"/>
      <c r="F453" s="517"/>
      <c r="G453" s="518"/>
      <c r="H453" s="301"/>
      <c r="I453" s="301"/>
      <c r="J453" s="147" t="str">
        <f>IF('ZASOBY N'!$F450="","",'ZASOBY N'!$F450)</f>
        <v/>
      </c>
      <c r="K453" s="519"/>
      <c r="L453" s="520" t="str">
        <f t="shared" si="233"/>
        <v/>
      </c>
      <c r="M453" s="521"/>
      <c r="N453" s="521"/>
      <c r="O453" s="140" t="str">
        <f>IF(L453="","",IF(OR(E453=LEGENDA!$D$28,E453=LEGENDA!$D$29,E453=LEGENDA!$D$31,E453=LEGENDA!$D$38),0.15,0))</f>
        <v/>
      </c>
      <c r="P453" s="140" t="str">
        <f>IF(L453="","",IF(AND(E453=LEGENDA!$D$39,H453=""),"BRAK kol.7",IF(AND(F453=LEGENDA!$A$105,H453=""),"BRAK kol.7",IF(AND(F453=LEGENDA!$A$106,H453=""),"BRAK kol.7",IF(AND(F453=LEGENDA!$A$107,H453=""),"BRAK kol.7",IF(AND(F453=LEGENDA!$A$108,H453=""),"BRAK kol.7",IF(AND(F453=LEGENDA!$A$109,H453=""),"BRAK kol.7",L453*O453)))))))</f>
        <v/>
      </c>
      <c r="Q453" s="141" t="str">
        <f t="shared" si="223"/>
        <v/>
      </c>
      <c r="R453" s="142" t="str">
        <f t="shared" si="234"/>
        <v/>
      </c>
      <c r="S453" s="522" t="str">
        <f t="shared" si="235"/>
        <v/>
      </c>
      <c r="T453" s="431" t="str">
        <f t="shared" si="224"/>
        <v/>
      </c>
      <c r="U453" s="523"/>
      <c r="V453" s="431" t="str">
        <f t="shared" si="236"/>
        <v/>
      </c>
      <c r="W453" s="524"/>
      <c r="X453" s="302" t="str">
        <f>IF(U453="","",IF(AND(V453="",W453=""),"",IF(AND(E453=LEGENDA!$D$39,H453=""),"BRAK kol.7",IF(AND(F453=LEGENDA!$A$105,H453="",E453=LEGENDA!$D$35),V453*W453,IF(AND(F453=LEGENDA!$A$105,H453="",E453=LEGENDA!$D$36),V453*W453,IF(AND(F453=LEGENDA!$A$105,H453=""),"BRAK kol.7",IF(AND(F453=LEGENDA!$A$106,H453=""),"BRAK kol.7",IF(AND(F453=LEGENDA!$A$107,H453=""),"BRAK kol.7",IF(AND(F453=LEGENDA!$A$108,H453=""),"BRAK kol.7",IF(AND(F453=LEGENDA!$A$109,H453=""),"BRAK kol.7",IF(AND(U453&gt;0,W453=""),"Brakkol21",IF(OR(T453="Błąd kol. 7",T453="Błąd kol.8"),T453,IF(AND(H453="",I453=""),"BRAKkol7-8",V453*W453)))))))))))))</f>
        <v/>
      </c>
      <c r="Y453" s="523"/>
      <c r="Z453" s="431" t="str">
        <f t="shared" si="237"/>
        <v/>
      </c>
      <c r="AA453" s="524"/>
      <c r="AB453" s="525" t="str">
        <f>IF(OR(Y453="",Z453="",AA453=""),"",IF(AND(E453=LEGENDA!$D$39,H453=""),"BRAK kol.7",IF(AND(F453=LEGENDA!$A$105,H453=""),"BRAK kol.7",IF(AND(F453=LEGENDA!$A$106,H453=""),"BRAK kol.7",IF(AND(F453=LEGENDA!$A$107,H453=""),"BRAK kol.7",IF(AND(F453=LEGENDA!$A$108,H453=""),"BRAK kol.7",IF(AND(F453=LEGENDA!$A$109,H453=""),"BRAK kol.7",Z453*AA453)))))))</f>
        <v/>
      </c>
      <c r="AC453" s="302" t="str">
        <f t="shared" si="225"/>
        <v/>
      </c>
      <c r="AD453" s="143" t="str">
        <f>IFERROR(IF(OR(J453="",AC453=""),"",IF(AND(E453=LEGENDA!$D$39,H453="",I453=""),"BRAK kol.7",AC453*$J453)),"BRAK kol.7")</f>
        <v/>
      </c>
      <c r="AE453" s="527" t="str">
        <f t="shared" si="238"/>
        <v/>
      </c>
      <c r="AF453" s="526" t="str">
        <f t="shared" si="239"/>
        <v/>
      </c>
      <c r="AG453" s="526" t="str">
        <f t="shared" si="240"/>
        <v/>
      </c>
      <c r="AH453" s="526" t="str">
        <f t="shared" si="226"/>
        <v/>
      </c>
      <c r="AI453" s="528"/>
      <c r="AJ453" s="529"/>
      <c r="AK453" s="286" t="str">
        <f t="shared" si="227"/>
        <v/>
      </c>
      <c r="AL453" s="287" t="str">
        <f t="shared" si="241"/>
        <v/>
      </c>
      <c r="AM453" s="287" t="str">
        <f t="shared" si="242"/>
        <v/>
      </c>
      <c r="AN453" s="530" t="str">
        <f>IF('ZASOBY N'!BD450="","",'ZASOBY N'!BD450)</f>
        <v/>
      </c>
      <c r="AO453" s="531"/>
      <c r="AP453" s="333">
        <f t="shared" si="228"/>
        <v>0</v>
      </c>
      <c r="AQ453" s="333">
        <f t="shared" si="231"/>
        <v>0</v>
      </c>
      <c r="AR453" s="333">
        <f t="shared" si="231"/>
        <v>0</v>
      </c>
      <c r="AS453" s="333">
        <f t="shared" si="229"/>
        <v>0</v>
      </c>
      <c r="AT453" s="333">
        <f t="shared" si="232"/>
        <v>0</v>
      </c>
      <c r="AU453" s="333">
        <f t="shared" si="230"/>
        <v>0</v>
      </c>
      <c r="AV453" s="532" t="str">
        <f>IF(BJ453=0,"",NN!BJ453)</f>
        <v/>
      </c>
      <c r="AW453" s="460" t="str">
        <f>IF('UPR BILANS N'!W451="","",'UPR BILANS N'!W451)</f>
        <v/>
      </c>
      <c r="AX453" s="533" t="str">
        <f t="shared" si="243"/>
        <v/>
      </c>
      <c r="AY453" s="533"/>
      <c r="AZ453" s="533"/>
      <c r="BA453" s="533"/>
      <c r="BB453" s="533"/>
      <c r="BC453" s="533"/>
      <c r="BD453" s="533"/>
      <c r="BE453" s="533"/>
      <c r="BF453" s="533"/>
      <c r="BG453" s="533"/>
      <c r="BH453" s="533"/>
      <c r="BI453" s="533"/>
      <c r="BJ453" s="414">
        <f>IFERROR(IF(AND(BL453=1,BM453=1,SUMIF($C453:$C$525,$C453,$AH453:$AH$525)=$BN453),$BN453,IF($BO453&gt;0,$BO453,IF(AND(B453=B454,C453=C454,D453=D454,J453=J454),AH453+AH454,IF(AND(COUNTIF($C$13:$C452,$C453)&gt;=1,COUNTIF($D$13:$D452,$D453)&gt;=1),0,IF(AND(SUMIF($B453:$B$525,$B453,$AH453:$AH$525)&gt;$AH453,SUMIF($C453:$C$525,$C453,$AH453:$AH$525)&gt;$AH453,SUMIF($D453:$D$525,$D453,$AH453:$AH$525)&gt;$AH453),SUMIF($C453:$C$525,$C453,$BN453:$BN$525),0))))),0)</f>
        <v>0</v>
      </c>
      <c r="BK453" s="534"/>
      <c r="BL453" s="535">
        <f>COUNTIFS('ZASOBY N'!$B450:$B$525,'ZASOBY N'!$B450,'ZASOBY N'!$C450:'ZASOBY N'!$C$525,'ZASOBY N'!$C450,'ZASOBY N'!$D450:'ZASOBY N'!$D$525,'ZASOBY N'!$D450,'ZASOBY N'!$H450:'ZASOBY N'!$H$525,'ZASOBY N'!$H450 )</f>
        <v>0</v>
      </c>
      <c r="BM453" s="536">
        <f>COUNTIFS('ZASOBY N'!$B$10:$B450,'ZASOBY N'!$B450,'ZASOBY N'!$C$10:'ZASOBY N'!$C450,'ZASOBY N'!$C450,'ZASOBY N'!$D$10:'ZASOBY N'!$D450,'ZASOBY N'!$D450,'ZASOBY N'!$H$10:'ZASOBY N'!$H450,'ZASOBY N'!$H450 )</f>
        <v>0</v>
      </c>
      <c r="BN453" s="537">
        <f t="shared" si="244"/>
        <v>0</v>
      </c>
      <c r="BO453" s="538">
        <f t="shared" si="245"/>
        <v>0</v>
      </c>
      <c r="BP453" s="533"/>
      <c r="BQ453" s="533"/>
      <c r="BR453" s="533"/>
      <c r="BS453" s="533"/>
      <c r="BT453" s="533"/>
      <c r="BU453" s="533"/>
      <c r="BV453" s="533"/>
      <c r="BW453" s="539" t="str">
        <f t="shared" si="246"/>
        <v/>
      </c>
      <c r="BX453" s="439" t="str">
        <f>IF(E453=0,"",NN!E453)</f>
        <v/>
      </c>
      <c r="BY453" s="396" t="str">
        <f>IF(A453="","",NN!A453)</f>
        <v/>
      </c>
      <c r="BZ453" s="428" t="str">
        <f>IF(OR(E453=LEGENDA!$D$30,E453=LEGENDA!$D$31,E453=LEGENDA!$D$32,E453=LEGENDA!$D$33,E453=LEGENDA!$D$34,E453=LEGENDA!$D$35,E453=LEGENDA!$D$36,E453=LEGENDA!$D$37),AV453,"")</f>
        <v/>
      </c>
      <c r="CA453" s="428" t="str">
        <f>IF(OR(E453=LEGENDA!$D$30,E453=LEGENDA!$D$31,E453=LEGENDA!$D$32,E453=LEGENDA!$D$33,E453=LEGENDA!$D$34,E453=LEGENDA!$D$35,E453=LEGENDA!$D$36,E453=LEGENDA!$D$37),AG453,"")</f>
        <v/>
      </c>
      <c r="CB453" s="397" t="str">
        <f t="shared" si="247"/>
        <v/>
      </c>
      <c r="CC453" s="397" t="str">
        <f t="shared" si="248"/>
        <v/>
      </c>
      <c r="CD453" s="397" t="str">
        <f t="shared" si="249"/>
        <v/>
      </c>
      <c r="CE453" s="397" t="str">
        <f t="shared" si="250"/>
        <v/>
      </c>
      <c r="CF453" s="397" t="str">
        <f t="shared" si="251"/>
        <v/>
      </c>
      <c r="CG453" s="397" t="str">
        <f t="shared" si="252"/>
        <v/>
      </c>
      <c r="CH453" s="397" t="str">
        <f>IF(OR(E453=LEGENDA!$D$28,E453=LEGENDA!$D$29,E453=LEGENDA!$D$30,E453=LEGENDA!$D$31,E453=LEGENDA!$D$32,E453=LEGENDA!$D$33,E453=LEGENDA!$D$34,E453=LEGENDA!$D$35,E453=LEGENDA!$D$36,E453=LEGENDA!$D$39),1,"")</f>
        <v/>
      </c>
      <c r="CI453" s="397" t="str">
        <f t="shared" si="253"/>
        <v/>
      </c>
      <c r="CJ453" s="397" t="str">
        <f t="shared" si="254"/>
        <v/>
      </c>
    </row>
    <row r="454" spans="1:88" s="50" customFormat="1" ht="16.2" customHeight="1" thickBot="1" x14ac:dyDescent="0.3">
      <c r="A454" s="514" t="str">
        <f>IF('ZASOBY N'!A451="","",'ZASOBY N'!A451)</f>
        <v/>
      </c>
      <c r="B454" s="515" t="str">
        <f>IF('ZASOBY N'!B451="","",'ZASOBY N'!B451)</f>
        <v/>
      </c>
      <c r="C454" s="515" t="str">
        <f>IF('ZASOBY N'!C451="","",'ZASOBY N'!C451)</f>
        <v/>
      </c>
      <c r="D454" s="516" t="str">
        <f>IF('ZASOBY N'!D451="","",'ZASOBY N'!D451)</f>
        <v/>
      </c>
      <c r="E454" s="404"/>
      <c r="F454" s="517"/>
      <c r="G454" s="518"/>
      <c r="H454" s="301"/>
      <c r="I454" s="301"/>
      <c r="J454" s="147" t="str">
        <f>IF('ZASOBY N'!$F451="","",'ZASOBY N'!$F451)</f>
        <v/>
      </c>
      <c r="K454" s="519"/>
      <c r="L454" s="520" t="str">
        <f t="shared" si="233"/>
        <v/>
      </c>
      <c r="M454" s="521"/>
      <c r="N454" s="521"/>
      <c r="O454" s="140" t="str">
        <f>IF(L454="","",IF(OR(E454=LEGENDA!$D$28,E454=LEGENDA!$D$29,E454=LEGENDA!$D$31,E454=LEGENDA!$D$38),0.15,0))</f>
        <v/>
      </c>
      <c r="P454" s="140" t="str">
        <f>IF(L454="","",IF(AND(E454=LEGENDA!$D$39,H454=""),"BRAK kol.7",IF(AND(F454=LEGENDA!$A$105,H454=""),"BRAK kol.7",IF(AND(F454=LEGENDA!$A$106,H454=""),"BRAK kol.7",IF(AND(F454=LEGENDA!$A$107,H454=""),"BRAK kol.7",IF(AND(F454=LEGENDA!$A$108,H454=""),"BRAK kol.7",IF(AND(F454=LEGENDA!$A$109,H454=""),"BRAK kol.7",L454*O454)))))))</f>
        <v/>
      </c>
      <c r="Q454" s="141" t="str">
        <f t="shared" si="223"/>
        <v/>
      </c>
      <c r="R454" s="142" t="str">
        <f t="shared" si="234"/>
        <v/>
      </c>
      <c r="S454" s="522" t="str">
        <f t="shared" si="235"/>
        <v/>
      </c>
      <c r="T454" s="431" t="str">
        <f t="shared" si="224"/>
        <v/>
      </c>
      <c r="U454" s="523"/>
      <c r="V454" s="431" t="str">
        <f t="shared" si="236"/>
        <v/>
      </c>
      <c r="W454" s="524"/>
      <c r="X454" s="302" t="str">
        <f>IF(U454="","",IF(AND(V454="",W454=""),"",IF(AND(E454=LEGENDA!$D$39,H454=""),"BRAK kol.7",IF(AND(F454=LEGENDA!$A$105,H454="",E454=LEGENDA!$D$35),V454*W454,IF(AND(F454=LEGENDA!$A$105,H454="",E454=LEGENDA!$D$36),V454*W454,IF(AND(F454=LEGENDA!$A$105,H454=""),"BRAK kol.7",IF(AND(F454=LEGENDA!$A$106,H454=""),"BRAK kol.7",IF(AND(F454=LEGENDA!$A$107,H454=""),"BRAK kol.7",IF(AND(F454=LEGENDA!$A$108,H454=""),"BRAK kol.7",IF(AND(F454=LEGENDA!$A$109,H454=""),"BRAK kol.7",IF(AND(U454&gt;0,W454=""),"Brakkol21",IF(OR(T454="Błąd kol. 7",T454="Błąd kol.8"),T454,IF(AND(H454="",I454=""),"BRAKkol7-8",V454*W454)))))))))))))</f>
        <v/>
      </c>
      <c r="Y454" s="523"/>
      <c r="Z454" s="431" t="str">
        <f t="shared" si="237"/>
        <v/>
      </c>
      <c r="AA454" s="524"/>
      <c r="AB454" s="525" t="str">
        <f>IF(OR(Y454="",Z454="",AA454=""),"",IF(AND(E454=LEGENDA!$D$39,H454=""),"BRAK kol.7",IF(AND(F454=LEGENDA!$A$105,H454=""),"BRAK kol.7",IF(AND(F454=LEGENDA!$A$106,H454=""),"BRAK kol.7",IF(AND(F454=LEGENDA!$A$107,H454=""),"BRAK kol.7",IF(AND(F454=LEGENDA!$A$108,H454=""),"BRAK kol.7",IF(AND(F454=LEGENDA!$A$109,H454=""),"BRAK kol.7",Z454*AA454)))))))</f>
        <v/>
      </c>
      <c r="AC454" s="302" t="str">
        <f t="shared" si="225"/>
        <v/>
      </c>
      <c r="AD454" s="143" t="str">
        <f>IFERROR(IF(OR(J454="",AC454=""),"",IF(AND(E454=LEGENDA!$D$39,H454="",I454=""),"BRAK kol.7",AC454*$J454)),"BRAK kol.7")</f>
        <v/>
      </c>
      <c r="AE454" s="527" t="str">
        <f t="shared" si="238"/>
        <v/>
      </c>
      <c r="AF454" s="526" t="str">
        <f t="shared" si="239"/>
        <v/>
      </c>
      <c r="AG454" s="526" t="str">
        <f t="shared" si="240"/>
        <v/>
      </c>
      <c r="AH454" s="526" t="str">
        <f t="shared" si="226"/>
        <v/>
      </c>
      <c r="AI454" s="528"/>
      <c r="AJ454" s="529"/>
      <c r="AK454" s="286" t="str">
        <f t="shared" si="227"/>
        <v/>
      </c>
      <c r="AL454" s="287" t="str">
        <f t="shared" si="241"/>
        <v/>
      </c>
      <c r="AM454" s="287" t="str">
        <f t="shared" si="242"/>
        <v/>
      </c>
      <c r="AN454" s="530" t="str">
        <f>IF('ZASOBY N'!BD451="","",'ZASOBY N'!BD451)</f>
        <v/>
      </c>
      <c r="AO454" s="531"/>
      <c r="AP454" s="333">
        <f t="shared" si="228"/>
        <v>0</v>
      </c>
      <c r="AQ454" s="333">
        <f t="shared" si="231"/>
        <v>0</v>
      </c>
      <c r="AR454" s="333">
        <f t="shared" si="231"/>
        <v>0</v>
      </c>
      <c r="AS454" s="333">
        <f t="shared" si="229"/>
        <v>0</v>
      </c>
      <c r="AT454" s="333">
        <f t="shared" si="232"/>
        <v>0</v>
      </c>
      <c r="AU454" s="333">
        <f t="shared" si="230"/>
        <v>0</v>
      </c>
      <c r="AV454" s="532" t="str">
        <f>IF(BJ454=0,"",NN!BJ454)</f>
        <v/>
      </c>
      <c r="AW454" s="460" t="str">
        <f>IF('UPR BILANS N'!W452="","",'UPR BILANS N'!W452)</f>
        <v/>
      </c>
      <c r="AX454" s="533" t="str">
        <f t="shared" si="243"/>
        <v/>
      </c>
      <c r="AY454" s="533"/>
      <c r="AZ454" s="533"/>
      <c r="BA454" s="533"/>
      <c r="BB454" s="533"/>
      <c r="BC454" s="533"/>
      <c r="BD454" s="533"/>
      <c r="BE454" s="533"/>
      <c r="BF454" s="533"/>
      <c r="BG454" s="533"/>
      <c r="BH454" s="533"/>
      <c r="BI454" s="533"/>
      <c r="BJ454" s="414">
        <f>IFERROR(IF(AND(BL454=1,BM454=1,SUMIF($C454:$C$525,$C454,$AH454:$AH$525)=$BN454),$BN454,IF($BO454&gt;0,$BO454,IF(AND(B454=B455,C454=C455,D454=D455,J454=J455),AH454+AH455,IF(AND(COUNTIF($C$13:$C453,$C454)&gt;=1,COUNTIF($D$13:$D453,$D454)&gt;=1),0,IF(AND(SUMIF($B454:$B$525,$B454,$AH454:$AH$525)&gt;$AH454,SUMIF($C454:$C$525,$C454,$AH454:$AH$525)&gt;$AH454,SUMIF($D454:$D$525,$D454,$AH454:$AH$525)&gt;$AH454),SUMIF($C454:$C$525,$C454,$BN454:$BN$525),0))))),0)</f>
        <v>0</v>
      </c>
      <c r="BK454" s="534"/>
      <c r="BL454" s="535">
        <f>COUNTIFS('ZASOBY N'!$B451:$B$525,'ZASOBY N'!$B451,'ZASOBY N'!$C451:'ZASOBY N'!$C$525,'ZASOBY N'!$C451,'ZASOBY N'!$D451:'ZASOBY N'!$D$525,'ZASOBY N'!$D451,'ZASOBY N'!$H451:'ZASOBY N'!$H$525,'ZASOBY N'!$H451 )</f>
        <v>0</v>
      </c>
      <c r="BM454" s="536">
        <f>COUNTIFS('ZASOBY N'!$B$10:$B451,'ZASOBY N'!$B451,'ZASOBY N'!$C$10:'ZASOBY N'!$C451,'ZASOBY N'!$C451,'ZASOBY N'!$D$10:'ZASOBY N'!$D451,'ZASOBY N'!$D451,'ZASOBY N'!$H$10:'ZASOBY N'!$H451,'ZASOBY N'!$H451 )</f>
        <v>0</v>
      </c>
      <c r="BN454" s="537">
        <f t="shared" si="244"/>
        <v>0</v>
      </c>
      <c r="BO454" s="538">
        <f t="shared" si="245"/>
        <v>0</v>
      </c>
      <c r="BP454" s="533"/>
      <c r="BQ454" s="533"/>
      <c r="BR454" s="533"/>
      <c r="BS454" s="533"/>
      <c r="BT454" s="533"/>
      <c r="BU454" s="533"/>
      <c r="BV454" s="533"/>
      <c r="BW454" s="539" t="str">
        <f t="shared" si="246"/>
        <v/>
      </c>
      <c r="BX454" s="439" t="str">
        <f>IF(E454=0,"",NN!E454)</f>
        <v/>
      </c>
      <c r="BY454" s="396" t="str">
        <f>IF(A454="","",NN!A454)</f>
        <v/>
      </c>
      <c r="BZ454" s="428" t="str">
        <f>IF(OR(E454=LEGENDA!$D$30,E454=LEGENDA!$D$31,E454=LEGENDA!$D$32,E454=LEGENDA!$D$33,E454=LEGENDA!$D$34,E454=LEGENDA!$D$35,E454=LEGENDA!$D$36,E454=LEGENDA!$D$37),AV454,"")</f>
        <v/>
      </c>
      <c r="CA454" s="428" t="str">
        <f>IF(OR(E454=LEGENDA!$D$30,E454=LEGENDA!$D$31,E454=LEGENDA!$D$32,E454=LEGENDA!$D$33,E454=LEGENDA!$D$34,E454=LEGENDA!$D$35,E454=LEGENDA!$D$36,E454=LEGENDA!$D$37),AG454,"")</f>
        <v/>
      </c>
      <c r="CB454" s="397" t="str">
        <f t="shared" si="247"/>
        <v/>
      </c>
      <c r="CC454" s="397" t="str">
        <f t="shared" si="248"/>
        <v/>
      </c>
      <c r="CD454" s="397" t="str">
        <f t="shared" si="249"/>
        <v/>
      </c>
      <c r="CE454" s="397" t="str">
        <f t="shared" si="250"/>
        <v/>
      </c>
      <c r="CF454" s="397" t="str">
        <f t="shared" si="251"/>
        <v/>
      </c>
      <c r="CG454" s="397" t="str">
        <f t="shared" si="252"/>
        <v/>
      </c>
      <c r="CH454" s="397" t="str">
        <f>IF(OR(E454=LEGENDA!$D$28,E454=LEGENDA!$D$29,E454=LEGENDA!$D$30,E454=LEGENDA!$D$31,E454=LEGENDA!$D$32,E454=LEGENDA!$D$33,E454=LEGENDA!$D$34,E454=LEGENDA!$D$35,E454=LEGENDA!$D$36,E454=LEGENDA!$D$39),1,"")</f>
        <v/>
      </c>
      <c r="CI454" s="397" t="str">
        <f t="shared" si="253"/>
        <v/>
      </c>
      <c r="CJ454" s="397" t="str">
        <f t="shared" si="254"/>
        <v/>
      </c>
    </row>
    <row r="455" spans="1:88" s="50" customFormat="1" ht="16.2" customHeight="1" thickBot="1" x14ac:dyDescent="0.3">
      <c r="A455" s="514" t="str">
        <f>IF('ZASOBY N'!A452="","",'ZASOBY N'!A452)</f>
        <v/>
      </c>
      <c r="B455" s="515" t="str">
        <f>IF('ZASOBY N'!B452="","",'ZASOBY N'!B452)</f>
        <v/>
      </c>
      <c r="C455" s="515" t="str">
        <f>IF('ZASOBY N'!C452="","",'ZASOBY N'!C452)</f>
        <v/>
      </c>
      <c r="D455" s="516" t="str">
        <f>IF('ZASOBY N'!D452="","",'ZASOBY N'!D452)</f>
        <v/>
      </c>
      <c r="E455" s="404"/>
      <c r="F455" s="517"/>
      <c r="G455" s="518"/>
      <c r="H455" s="301"/>
      <c r="I455" s="301"/>
      <c r="J455" s="147" t="str">
        <f>IF('ZASOBY N'!$F452="","",'ZASOBY N'!$F452)</f>
        <v/>
      </c>
      <c r="K455" s="519"/>
      <c r="L455" s="520" t="str">
        <f t="shared" si="233"/>
        <v/>
      </c>
      <c r="M455" s="521"/>
      <c r="N455" s="521"/>
      <c r="O455" s="140" t="str">
        <f>IF(L455="","",IF(OR(E455=LEGENDA!$D$28,E455=LEGENDA!$D$29,E455=LEGENDA!$D$31,E455=LEGENDA!$D$38),0.15,0))</f>
        <v/>
      </c>
      <c r="P455" s="140" t="str">
        <f>IF(L455="","",IF(AND(E455=LEGENDA!$D$39,H455=""),"BRAK kol.7",IF(AND(F455=LEGENDA!$A$105,H455=""),"BRAK kol.7",IF(AND(F455=LEGENDA!$A$106,H455=""),"BRAK kol.7",IF(AND(F455=LEGENDA!$A$107,H455=""),"BRAK kol.7",IF(AND(F455=LEGENDA!$A$108,H455=""),"BRAK kol.7",IF(AND(F455=LEGENDA!$A$109,H455=""),"BRAK kol.7",L455*O455)))))))</f>
        <v/>
      </c>
      <c r="Q455" s="141" t="str">
        <f t="shared" si="223"/>
        <v/>
      </c>
      <c r="R455" s="142" t="str">
        <f t="shared" si="234"/>
        <v/>
      </c>
      <c r="S455" s="522" t="str">
        <f t="shared" si="235"/>
        <v/>
      </c>
      <c r="T455" s="431" t="str">
        <f t="shared" si="224"/>
        <v/>
      </c>
      <c r="U455" s="523"/>
      <c r="V455" s="431" t="str">
        <f t="shared" si="236"/>
        <v/>
      </c>
      <c r="W455" s="524"/>
      <c r="X455" s="302" t="str">
        <f>IF(U455="","",IF(AND(V455="",W455=""),"",IF(AND(E455=LEGENDA!$D$39,H455=""),"BRAK kol.7",IF(AND(F455=LEGENDA!$A$105,H455="",E455=LEGENDA!$D$35),V455*W455,IF(AND(F455=LEGENDA!$A$105,H455="",E455=LEGENDA!$D$36),V455*W455,IF(AND(F455=LEGENDA!$A$105,H455=""),"BRAK kol.7",IF(AND(F455=LEGENDA!$A$106,H455=""),"BRAK kol.7",IF(AND(F455=LEGENDA!$A$107,H455=""),"BRAK kol.7",IF(AND(F455=LEGENDA!$A$108,H455=""),"BRAK kol.7",IF(AND(F455=LEGENDA!$A$109,H455=""),"BRAK kol.7",IF(AND(U455&gt;0,W455=""),"Brakkol21",IF(OR(T455="Błąd kol. 7",T455="Błąd kol.8"),T455,IF(AND(H455="",I455=""),"BRAKkol7-8",V455*W455)))))))))))))</f>
        <v/>
      </c>
      <c r="Y455" s="523"/>
      <c r="Z455" s="431" t="str">
        <f t="shared" si="237"/>
        <v/>
      </c>
      <c r="AA455" s="524"/>
      <c r="AB455" s="525" t="str">
        <f>IF(OR(Y455="",Z455="",AA455=""),"",IF(AND(E455=LEGENDA!$D$39,H455=""),"BRAK kol.7",IF(AND(F455=LEGENDA!$A$105,H455=""),"BRAK kol.7",IF(AND(F455=LEGENDA!$A$106,H455=""),"BRAK kol.7",IF(AND(F455=LEGENDA!$A$107,H455=""),"BRAK kol.7",IF(AND(F455=LEGENDA!$A$108,H455=""),"BRAK kol.7",IF(AND(F455=LEGENDA!$A$109,H455=""),"BRAK kol.7",Z455*AA455)))))))</f>
        <v/>
      </c>
      <c r="AC455" s="302" t="str">
        <f t="shared" si="225"/>
        <v/>
      </c>
      <c r="AD455" s="143" t="str">
        <f>IFERROR(IF(OR(J455="",AC455=""),"",IF(AND(E455=LEGENDA!$D$39,H455="",I455=""),"BRAK kol.7",AC455*$J455)),"BRAK kol.7")</f>
        <v/>
      </c>
      <c r="AE455" s="527" t="str">
        <f t="shared" si="238"/>
        <v/>
      </c>
      <c r="AF455" s="526" t="str">
        <f t="shared" si="239"/>
        <v/>
      </c>
      <c r="AG455" s="526" t="str">
        <f t="shared" si="240"/>
        <v/>
      </c>
      <c r="AH455" s="526" t="str">
        <f t="shared" si="226"/>
        <v/>
      </c>
      <c r="AI455" s="528"/>
      <c r="AJ455" s="529"/>
      <c r="AK455" s="286" t="str">
        <f t="shared" si="227"/>
        <v/>
      </c>
      <c r="AL455" s="287" t="str">
        <f t="shared" si="241"/>
        <v/>
      </c>
      <c r="AM455" s="287" t="str">
        <f t="shared" si="242"/>
        <v/>
      </c>
      <c r="AN455" s="530" t="str">
        <f>IF('ZASOBY N'!BD452="","",'ZASOBY N'!BD452)</f>
        <v/>
      </c>
      <c r="AO455" s="531"/>
      <c r="AP455" s="333">
        <f t="shared" si="228"/>
        <v>0</v>
      </c>
      <c r="AQ455" s="333">
        <f t="shared" si="231"/>
        <v>0</v>
      </c>
      <c r="AR455" s="333">
        <f t="shared" si="231"/>
        <v>0</v>
      </c>
      <c r="AS455" s="333">
        <f t="shared" si="229"/>
        <v>0</v>
      </c>
      <c r="AT455" s="333">
        <f t="shared" si="232"/>
        <v>0</v>
      </c>
      <c r="AU455" s="333">
        <f t="shared" si="230"/>
        <v>0</v>
      </c>
      <c r="AV455" s="532" t="str">
        <f>IF(BJ455=0,"",NN!BJ455)</f>
        <v/>
      </c>
      <c r="AW455" s="460" t="str">
        <f>IF('UPR BILANS N'!W453="","",'UPR BILANS N'!W453)</f>
        <v/>
      </c>
      <c r="AX455" s="533" t="str">
        <f t="shared" si="243"/>
        <v/>
      </c>
      <c r="AY455" s="533"/>
      <c r="AZ455" s="533"/>
      <c r="BA455" s="533"/>
      <c r="BB455" s="533"/>
      <c r="BC455" s="533"/>
      <c r="BD455" s="533"/>
      <c r="BE455" s="533"/>
      <c r="BF455" s="533"/>
      <c r="BG455" s="533"/>
      <c r="BH455" s="533"/>
      <c r="BI455" s="533"/>
      <c r="BJ455" s="414">
        <f>IFERROR(IF(AND(BL455=1,BM455=1,SUMIF($C455:$C$525,$C455,$AH455:$AH$525)=$BN455),$BN455,IF($BO455&gt;0,$BO455,IF(AND(B455=B456,C455=C456,D455=D456,J455=J456),AH455+AH456,IF(AND(COUNTIF($C$13:$C454,$C455)&gt;=1,COUNTIF($D$13:$D454,$D455)&gt;=1),0,IF(AND(SUMIF($B455:$B$525,$B455,$AH455:$AH$525)&gt;$AH455,SUMIF($C455:$C$525,$C455,$AH455:$AH$525)&gt;$AH455,SUMIF($D455:$D$525,$D455,$AH455:$AH$525)&gt;$AH455),SUMIF($C455:$C$525,$C455,$BN455:$BN$525),0))))),0)</f>
        <v>0</v>
      </c>
      <c r="BK455" s="534"/>
      <c r="BL455" s="535">
        <f>COUNTIFS('ZASOBY N'!$B452:$B$525,'ZASOBY N'!$B452,'ZASOBY N'!$C452:'ZASOBY N'!$C$525,'ZASOBY N'!$C452,'ZASOBY N'!$D452:'ZASOBY N'!$D$525,'ZASOBY N'!$D452,'ZASOBY N'!$H452:'ZASOBY N'!$H$525,'ZASOBY N'!$H452 )</f>
        <v>0</v>
      </c>
      <c r="BM455" s="536">
        <f>COUNTIFS('ZASOBY N'!$B$10:$B452,'ZASOBY N'!$B452,'ZASOBY N'!$C$10:'ZASOBY N'!$C452,'ZASOBY N'!$C452,'ZASOBY N'!$D$10:'ZASOBY N'!$D452,'ZASOBY N'!$D452,'ZASOBY N'!$H$10:'ZASOBY N'!$H452,'ZASOBY N'!$H452 )</f>
        <v>0</v>
      </c>
      <c r="BN455" s="537">
        <f t="shared" si="244"/>
        <v>0</v>
      </c>
      <c r="BO455" s="538">
        <f t="shared" si="245"/>
        <v>0</v>
      </c>
      <c r="BP455" s="533"/>
      <c r="BQ455" s="533"/>
      <c r="BR455" s="533"/>
      <c r="BS455" s="533"/>
      <c r="BT455" s="533"/>
      <c r="BU455" s="533"/>
      <c r="BV455" s="533"/>
      <c r="BW455" s="539" t="str">
        <f t="shared" si="246"/>
        <v/>
      </c>
      <c r="BX455" s="439" t="str">
        <f>IF(E455=0,"",NN!E455)</f>
        <v/>
      </c>
      <c r="BY455" s="396" t="str">
        <f>IF(A455="","",NN!A455)</f>
        <v/>
      </c>
      <c r="BZ455" s="428" t="str">
        <f>IF(OR(E455=LEGENDA!$D$30,E455=LEGENDA!$D$31,E455=LEGENDA!$D$32,E455=LEGENDA!$D$33,E455=LEGENDA!$D$34,E455=LEGENDA!$D$35,E455=LEGENDA!$D$36,E455=LEGENDA!$D$37),AV455,"")</f>
        <v/>
      </c>
      <c r="CA455" s="428" t="str">
        <f>IF(OR(E455=LEGENDA!$D$30,E455=LEGENDA!$D$31,E455=LEGENDA!$D$32,E455=LEGENDA!$D$33,E455=LEGENDA!$D$34,E455=LEGENDA!$D$35,E455=LEGENDA!$D$36,E455=LEGENDA!$D$37),AG455,"")</f>
        <v/>
      </c>
      <c r="CB455" s="397" t="str">
        <f t="shared" si="247"/>
        <v/>
      </c>
      <c r="CC455" s="397" t="str">
        <f t="shared" si="248"/>
        <v/>
      </c>
      <c r="CD455" s="397" t="str">
        <f t="shared" si="249"/>
        <v/>
      </c>
      <c r="CE455" s="397" t="str">
        <f t="shared" si="250"/>
        <v/>
      </c>
      <c r="CF455" s="397" t="str">
        <f t="shared" si="251"/>
        <v/>
      </c>
      <c r="CG455" s="397" t="str">
        <f t="shared" si="252"/>
        <v/>
      </c>
      <c r="CH455" s="397" t="str">
        <f>IF(OR(E455=LEGENDA!$D$28,E455=LEGENDA!$D$29,E455=LEGENDA!$D$30,E455=LEGENDA!$D$31,E455=LEGENDA!$D$32,E455=LEGENDA!$D$33,E455=LEGENDA!$D$34,E455=LEGENDA!$D$35,E455=LEGENDA!$D$36,E455=LEGENDA!$D$39),1,"")</f>
        <v/>
      </c>
      <c r="CI455" s="397" t="str">
        <f t="shared" si="253"/>
        <v/>
      </c>
      <c r="CJ455" s="397" t="str">
        <f t="shared" si="254"/>
        <v/>
      </c>
    </row>
    <row r="456" spans="1:88" s="50" customFormat="1" ht="16.2" customHeight="1" thickBot="1" x14ac:dyDescent="0.3">
      <c r="A456" s="514" t="str">
        <f>IF('ZASOBY N'!A453="","",'ZASOBY N'!A453)</f>
        <v/>
      </c>
      <c r="B456" s="515" t="str">
        <f>IF('ZASOBY N'!B453="","",'ZASOBY N'!B453)</f>
        <v/>
      </c>
      <c r="C456" s="515" t="str">
        <f>IF('ZASOBY N'!C453="","",'ZASOBY N'!C453)</f>
        <v/>
      </c>
      <c r="D456" s="516" t="str">
        <f>IF('ZASOBY N'!D453="","",'ZASOBY N'!D453)</f>
        <v/>
      </c>
      <c r="E456" s="404"/>
      <c r="F456" s="517"/>
      <c r="G456" s="518"/>
      <c r="H456" s="301"/>
      <c r="I456" s="301"/>
      <c r="J456" s="147" t="str">
        <f>IF('ZASOBY N'!$F453="","",'ZASOBY N'!$F453)</f>
        <v/>
      </c>
      <c r="K456" s="519"/>
      <c r="L456" s="520" t="str">
        <f t="shared" si="233"/>
        <v/>
      </c>
      <c r="M456" s="521"/>
      <c r="N456" s="521"/>
      <c r="O456" s="140" t="str">
        <f>IF(L456="","",IF(OR(E456=LEGENDA!$D$28,E456=LEGENDA!$D$29,E456=LEGENDA!$D$31,E456=LEGENDA!$D$38),0.15,0))</f>
        <v/>
      </c>
      <c r="P456" s="140" t="str">
        <f>IF(L456="","",IF(AND(E456=LEGENDA!$D$39,H456=""),"BRAK kol.7",IF(AND(F456=LEGENDA!$A$105,H456=""),"BRAK kol.7",IF(AND(F456=LEGENDA!$A$106,H456=""),"BRAK kol.7",IF(AND(F456=LEGENDA!$A$107,H456=""),"BRAK kol.7",IF(AND(F456=LEGENDA!$A$108,H456=""),"BRAK kol.7",IF(AND(F456=LEGENDA!$A$109,H456=""),"BRAK kol.7",L456*O456)))))))</f>
        <v/>
      </c>
      <c r="Q456" s="141" t="str">
        <f t="shared" si="223"/>
        <v/>
      </c>
      <c r="R456" s="142" t="str">
        <f t="shared" si="234"/>
        <v/>
      </c>
      <c r="S456" s="522" t="str">
        <f t="shared" si="235"/>
        <v/>
      </c>
      <c r="T456" s="431" t="str">
        <f t="shared" si="224"/>
        <v/>
      </c>
      <c r="U456" s="523"/>
      <c r="V456" s="431" t="str">
        <f t="shared" si="236"/>
        <v/>
      </c>
      <c r="W456" s="524"/>
      <c r="X456" s="302" t="str">
        <f>IF(U456="","",IF(AND(V456="",W456=""),"",IF(AND(E456=LEGENDA!$D$39,H456=""),"BRAK kol.7",IF(AND(F456=LEGENDA!$A$105,H456="",E456=LEGENDA!$D$35),V456*W456,IF(AND(F456=LEGENDA!$A$105,H456="",E456=LEGENDA!$D$36),V456*W456,IF(AND(F456=LEGENDA!$A$105,H456=""),"BRAK kol.7",IF(AND(F456=LEGENDA!$A$106,H456=""),"BRAK kol.7",IF(AND(F456=LEGENDA!$A$107,H456=""),"BRAK kol.7",IF(AND(F456=LEGENDA!$A$108,H456=""),"BRAK kol.7",IF(AND(F456=LEGENDA!$A$109,H456=""),"BRAK kol.7",IF(AND(U456&gt;0,W456=""),"Brakkol21",IF(OR(T456="Błąd kol. 7",T456="Błąd kol.8"),T456,IF(AND(H456="",I456=""),"BRAKkol7-8",V456*W456)))))))))))))</f>
        <v/>
      </c>
      <c r="Y456" s="523"/>
      <c r="Z456" s="431" t="str">
        <f t="shared" si="237"/>
        <v/>
      </c>
      <c r="AA456" s="524"/>
      <c r="AB456" s="525" t="str">
        <f>IF(OR(Y456="",Z456="",AA456=""),"",IF(AND(E456=LEGENDA!$D$39,H456=""),"BRAK kol.7",IF(AND(F456=LEGENDA!$A$105,H456=""),"BRAK kol.7",IF(AND(F456=LEGENDA!$A$106,H456=""),"BRAK kol.7",IF(AND(F456=LEGENDA!$A$107,H456=""),"BRAK kol.7",IF(AND(F456=LEGENDA!$A$108,H456=""),"BRAK kol.7",IF(AND(F456=LEGENDA!$A$109,H456=""),"BRAK kol.7",Z456*AA456)))))))</f>
        <v/>
      </c>
      <c r="AC456" s="302" t="str">
        <f t="shared" si="225"/>
        <v/>
      </c>
      <c r="AD456" s="143" t="str">
        <f>IFERROR(IF(OR(J456="",AC456=""),"",IF(AND(E456=LEGENDA!$D$39,H456="",I456=""),"BRAK kol.7",AC456*$J456)),"BRAK kol.7")</f>
        <v/>
      </c>
      <c r="AE456" s="527" t="str">
        <f t="shared" si="238"/>
        <v/>
      </c>
      <c r="AF456" s="526" t="str">
        <f t="shared" si="239"/>
        <v/>
      </c>
      <c r="AG456" s="526" t="str">
        <f t="shared" si="240"/>
        <v/>
      </c>
      <c r="AH456" s="526" t="str">
        <f t="shared" si="226"/>
        <v/>
      </c>
      <c r="AI456" s="528"/>
      <c r="AJ456" s="529"/>
      <c r="AK456" s="286" t="str">
        <f t="shared" si="227"/>
        <v/>
      </c>
      <c r="AL456" s="287" t="str">
        <f t="shared" si="241"/>
        <v/>
      </c>
      <c r="AM456" s="287" t="str">
        <f t="shared" si="242"/>
        <v/>
      </c>
      <c r="AN456" s="530" t="str">
        <f>IF('ZASOBY N'!BD453="","",'ZASOBY N'!BD453)</f>
        <v/>
      </c>
      <c r="AO456" s="531"/>
      <c r="AP456" s="333">
        <f t="shared" si="228"/>
        <v>0</v>
      </c>
      <c r="AQ456" s="333">
        <f t="shared" si="231"/>
        <v>0</v>
      </c>
      <c r="AR456" s="333">
        <f t="shared" si="231"/>
        <v>0</v>
      </c>
      <c r="AS456" s="333">
        <f t="shared" si="229"/>
        <v>0</v>
      </c>
      <c r="AT456" s="333">
        <f t="shared" si="232"/>
        <v>0</v>
      </c>
      <c r="AU456" s="333">
        <f t="shared" si="230"/>
        <v>0</v>
      </c>
      <c r="AV456" s="532" t="str">
        <f>IF(BJ456=0,"",NN!BJ456)</f>
        <v/>
      </c>
      <c r="AW456" s="460" t="str">
        <f>IF('UPR BILANS N'!W454="","",'UPR BILANS N'!W454)</f>
        <v/>
      </c>
      <c r="AX456" s="533" t="str">
        <f t="shared" si="243"/>
        <v/>
      </c>
      <c r="AY456" s="533"/>
      <c r="AZ456" s="533"/>
      <c r="BA456" s="533"/>
      <c r="BB456" s="533"/>
      <c r="BC456" s="533"/>
      <c r="BD456" s="533"/>
      <c r="BE456" s="533"/>
      <c r="BF456" s="533"/>
      <c r="BG456" s="533"/>
      <c r="BH456" s="533"/>
      <c r="BI456" s="533"/>
      <c r="BJ456" s="414">
        <f>IFERROR(IF(AND(BL456=1,BM456=1,SUMIF($C456:$C$525,$C456,$AH456:$AH$525)=$BN456),$BN456,IF($BO456&gt;0,$BO456,IF(AND(B456=B457,C456=C457,D456=D457,J456=J457),AH456+AH457,IF(AND(COUNTIF($C$13:$C455,$C456)&gt;=1,COUNTIF($D$13:$D455,$D456)&gt;=1),0,IF(AND(SUMIF($B456:$B$525,$B456,$AH456:$AH$525)&gt;$AH456,SUMIF($C456:$C$525,$C456,$AH456:$AH$525)&gt;$AH456,SUMIF($D456:$D$525,$D456,$AH456:$AH$525)&gt;$AH456),SUMIF($C456:$C$525,$C456,$BN456:$BN$525),0))))),0)</f>
        <v>0</v>
      </c>
      <c r="BK456" s="534"/>
      <c r="BL456" s="535">
        <f>COUNTIFS('ZASOBY N'!$B453:$B$525,'ZASOBY N'!$B453,'ZASOBY N'!$C453:'ZASOBY N'!$C$525,'ZASOBY N'!$C453,'ZASOBY N'!$D453:'ZASOBY N'!$D$525,'ZASOBY N'!$D453,'ZASOBY N'!$H453:'ZASOBY N'!$H$525,'ZASOBY N'!$H453 )</f>
        <v>0</v>
      </c>
      <c r="BM456" s="536">
        <f>COUNTIFS('ZASOBY N'!$B$10:$B453,'ZASOBY N'!$B453,'ZASOBY N'!$C$10:'ZASOBY N'!$C453,'ZASOBY N'!$C453,'ZASOBY N'!$D$10:'ZASOBY N'!$D453,'ZASOBY N'!$D453,'ZASOBY N'!$H$10:'ZASOBY N'!$H453,'ZASOBY N'!$H453 )</f>
        <v>0</v>
      </c>
      <c r="BN456" s="537">
        <f t="shared" si="244"/>
        <v>0</v>
      </c>
      <c r="BO456" s="538">
        <f t="shared" si="245"/>
        <v>0</v>
      </c>
      <c r="BP456" s="533"/>
      <c r="BQ456" s="533"/>
      <c r="BR456" s="533"/>
      <c r="BS456" s="533"/>
      <c r="BT456" s="533"/>
      <c r="BU456" s="533"/>
      <c r="BV456" s="533"/>
      <c r="BW456" s="539" t="str">
        <f t="shared" si="246"/>
        <v/>
      </c>
      <c r="BX456" s="439" t="str">
        <f>IF(E456=0,"",NN!E456)</f>
        <v/>
      </c>
      <c r="BY456" s="396" t="str">
        <f>IF(A456="","",NN!A456)</f>
        <v/>
      </c>
      <c r="BZ456" s="428" t="str">
        <f>IF(OR(E456=LEGENDA!$D$30,E456=LEGENDA!$D$31,E456=LEGENDA!$D$32,E456=LEGENDA!$D$33,E456=LEGENDA!$D$34,E456=LEGENDA!$D$35,E456=LEGENDA!$D$36,E456=LEGENDA!$D$37),AV456,"")</f>
        <v/>
      </c>
      <c r="CA456" s="428" t="str">
        <f>IF(OR(E456=LEGENDA!$D$30,E456=LEGENDA!$D$31,E456=LEGENDA!$D$32,E456=LEGENDA!$D$33,E456=LEGENDA!$D$34,E456=LEGENDA!$D$35,E456=LEGENDA!$D$36,E456=LEGENDA!$D$37),AG456,"")</f>
        <v/>
      </c>
      <c r="CB456" s="397" t="str">
        <f t="shared" si="247"/>
        <v/>
      </c>
      <c r="CC456" s="397" t="str">
        <f t="shared" si="248"/>
        <v/>
      </c>
      <c r="CD456" s="397" t="str">
        <f t="shared" si="249"/>
        <v/>
      </c>
      <c r="CE456" s="397" t="str">
        <f t="shared" si="250"/>
        <v/>
      </c>
      <c r="CF456" s="397" t="str">
        <f t="shared" si="251"/>
        <v/>
      </c>
      <c r="CG456" s="397" t="str">
        <f t="shared" si="252"/>
        <v/>
      </c>
      <c r="CH456" s="397" t="str">
        <f>IF(OR(E456=LEGENDA!$D$28,E456=LEGENDA!$D$29,E456=LEGENDA!$D$30,E456=LEGENDA!$D$31,E456=LEGENDA!$D$32,E456=LEGENDA!$D$33,E456=LEGENDA!$D$34,E456=LEGENDA!$D$35,E456=LEGENDA!$D$36,E456=LEGENDA!$D$39),1,"")</f>
        <v/>
      </c>
      <c r="CI456" s="397" t="str">
        <f t="shared" si="253"/>
        <v/>
      </c>
      <c r="CJ456" s="397" t="str">
        <f t="shared" si="254"/>
        <v/>
      </c>
    </row>
    <row r="457" spans="1:88" s="50" customFormat="1" ht="16.2" customHeight="1" thickBot="1" x14ac:dyDescent="0.3">
      <c r="A457" s="514" t="str">
        <f>IF('ZASOBY N'!A454="","",'ZASOBY N'!A454)</f>
        <v/>
      </c>
      <c r="B457" s="515" t="str">
        <f>IF('ZASOBY N'!B454="","",'ZASOBY N'!B454)</f>
        <v/>
      </c>
      <c r="C457" s="515" t="str">
        <f>IF('ZASOBY N'!C454="","",'ZASOBY N'!C454)</f>
        <v/>
      </c>
      <c r="D457" s="516" t="str">
        <f>IF('ZASOBY N'!D454="","",'ZASOBY N'!D454)</f>
        <v/>
      </c>
      <c r="E457" s="404"/>
      <c r="F457" s="517"/>
      <c r="G457" s="518"/>
      <c r="H457" s="301"/>
      <c r="I457" s="301"/>
      <c r="J457" s="147" t="str">
        <f>IF('ZASOBY N'!$F454="","",'ZASOBY N'!$F454)</f>
        <v/>
      </c>
      <c r="K457" s="519"/>
      <c r="L457" s="520" t="str">
        <f t="shared" si="233"/>
        <v/>
      </c>
      <c r="M457" s="521"/>
      <c r="N457" s="521"/>
      <c r="O457" s="140" t="str">
        <f>IF(L457="","",IF(OR(E457=LEGENDA!$D$28,E457=LEGENDA!$D$29,E457=LEGENDA!$D$31,E457=LEGENDA!$D$38),0.15,0))</f>
        <v/>
      </c>
      <c r="P457" s="140" t="str">
        <f>IF(L457="","",IF(AND(E457=LEGENDA!$D$39,H457=""),"BRAK kol.7",IF(AND(F457=LEGENDA!$A$105,H457=""),"BRAK kol.7",IF(AND(F457=LEGENDA!$A$106,H457=""),"BRAK kol.7",IF(AND(F457=LEGENDA!$A$107,H457=""),"BRAK kol.7",IF(AND(F457=LEGENDA!$A$108,H457=""),"BRAK kol.7",IF(AND(F457=LEGENDA!$A$109,H457=""),"BRAK kol.7",L457*O457)))))))</f>
        <v/>
      </c>
      <c r="Q457" s="141" t="str">
        <f t="shared" si="223"/>
        <v/>
      </c>
      <c r="R457" s="142" t="str">
        <f t="shared" si="234"/>
        <v/>
      </c>
      <c r="S457" s="522" t="str">
        <f t="shared" si="235"/>
        <v/>
      </c>
      <c r="T457" s="431" t="str">
        <f t="shared" si="224"/>
        <v/>
      </c>
      <c r="U457" s="523"/>
      <c r="V457" s="431" t="str">
        <f t="shared" si="236"/>
        <v/>
      </c>
      <c r="W457" s="524"/>
      <c r="X457" s="302" t="str">
        <f>IF(U457="","",IF(AND(V457="",W457=""),"",IF(AND(E457=LEGENDA!$D$39,H457=""),"BRAK kol.7",IF(AND(F457=LEGENDA!$A$105,H457="",E457=LEGENDA!$D$35),V457*W457,IF(AND(F457=LEGENDA!$A$105,H457="",E457=LEGENDA!$D$36),V457*W457,IF(AND(F457=LEGENDA!$A$105,H457=""),"BRAK kol.7",IF(AND(F457=LEGENDA!$A$106,H457=""),"BRAK kol.7",IF(AND(F457=LEGENDA!$A$107,H457=""),"BRAK kol.7",IF(AND(F457=LEGENDA!$A$108,H457=""),"BRAK kol.7",IF(AND(F457=LEGENDA!$A$109,H457=""),"BRAK kol.7",IF(AND(U457&gt;0,W457=""),"Brakkol21",IF(OR(T457="Błąd kol. 7",T457="Błąd kol.8"),T457,IF(AND(H457="",I457=""),"BRAKkol7-8",V457*W457)))))))))))))</f>
        <v/>
      </c>
      <c r="Y457" s="523"/>
      <c r="Z457" s="431" t="str">
        <f t="shared" si="237"/>
        <v/>
      </c>
      <c r="AA457" s="524"/>
      <c r="AB457" s="525" t="str">
        <f>IF(OR(Y457="",Z457="",AA457=""),"",IF(AND(E457=LEGENDA!$D$39,H457=""),"BRAK kol.7",IF(AND(F457=LEGENDA!$A$105,H457=""),"BRAK kol.7",IF(AND(F457=LEGENDA!$A$106,H457=""),"BRAK kol.7",IF(AND(F457=LEGENDA!$A$107,H457=""),"BRAK kol.7",IF(AND(F457=LEGENDA!$A$108,H457=""),"BRAK kol.7",IF(AND(F457=LEGENDA!$A$109,H457=""),"BRAK kol.7",Z457*AA457)))))))</f>
        <v/>
      </c>
      <c r="AC457" s="302" t="str">
        <f t="shared" si="225"/>
        <v/>
      </c>
      <c r="AD457" s="143" t="str">
        <f>IFERROR(IF(OR(J457="",AC457=""),"",IF(AND(E457=LEGENDA!$D$39,H457="",I457=""),"BRAK kol.7",AC457*$J457)),"BRAK kol.7")</f>
        <v/>
      </c>
      <c r="AE457" s="527" t="str">
        <f t="shared" si="238"/>
        <v/>
      </c>
      <c r="AF457" s="526" t="str">
        <f t="shared" si="239"/>
        <v/>
      </c>
      <c r="AG457" s="526" t="str">
        <f t="shared" si="240"/>
        <v/>
      </c>
      <c r="AH457" s="526" t="str">
        <f t="shared" si="226"/>
        <v/>
      </c>
      <c r="AI457" s="528"/>
      <c r="AJ457" s="529"/>
      <c r="AK457" s="286" t="str">
        <f t="shared" si="227"/>
        <v/>
      </c>
      <c r="AL457" s="287" t="str">
        <f t="shared" si="241"/>
        <v/>
      </c>
      <c r="AM457" s="287" t="str">
        <f t="shared" si="242"/>
        <v/>
      </c>
      <c r="AN457" s="530" t="str">
        <f>IF('ZASOBY N'!BD454="","",'ZASOBY N'!BD454)</f>
        <v/>
      </c>
      <c r="AO457" s="531"/>
      <c r="AP457" s="333">
        <f t="shared" si="228"/>
        <v>0</v>
      </c>
      <c r="AQ457" s="333">
        <f t="shared" si="231"/>
        <v>0</v>
      </c>
      <c r="AR457" s="333">
        <f t="shared" si="231"/>
        <v>0</v>
      </c>
      <c r="AS457" s="333">
        <f t="shared" si="229"/>
        <v>0</v>
      </c>
      <c r="AT457" s="333">
        <f t="shared" si="232"/>
        <v>0</v>
      </c>
      <c r="AU457" s="333">
        <f t="shared" si="230"/>
        <v>0</v>
      </c>
      <c r="AV457" s="532" t="str">
        <f>IF(BJ457=0,"",NN!BJ457)</f>
        <v/>
      </c>
      <c r="AW457" s="460" t="str">
        <f>IF('UPR BILANS N'!W455="","",'UPR BILANS N'!W455)</f>
        <v/>
      </c>
      <c r="AX457" s="533" t="str">
        <f t="shared" si="243"/>
        <v/>
      </c>
      <c r="AY457" s="533"/>
      <c r="AZ457" s="533"/>
      <c r="BA457" s="533"/>
      <c r="BB457" s="533"/>
      <c r="BC457" s="533"/>
      <c r="BD457" s="533"/>
      <c r="BE457" s="533"/>
      <c r="BF457" s="533"/>
      <c r="BG457" s="533"/>
      <c r="BH457" s="533"/>
      <c r="BI457" s="533"/>
      <c r="BJ457" s="414">
        <f>IFERROR(IF(AND(BL457=1,BM457=1,SUMIF($C457:$C$525,$C457,$AH457:$AH$525)=$BN457),$BN457,IF($BO457&gt;0,$BO457,IF(AND(B457=B458,C457=C458,D457=D458,J457=J458),AH457+AH458,IF(AND(COUNTIF($C$13:$C456,$C457)&gt;=1,COUNTIF($D$13:$D456,$D457)&gt;=1),0,IF(AND(SUMIF($B457:$B$525,$B457,$AH457:$AH$525)&gt;$AH457,SUMIF($C457:$C$525,$C457,$AH457:$AH$525)&gt;$AH457,SUMIF($D457:$D$525,$D457,$AH457:$AH$525)&gt;$AH457),SUMIF($C457:$C$525,$C457,$BN457:$BN$525),0))))),0)</f>
        <v>0</v>
      </c>
      <c r="BK457" s="534"/>
      <c r="BL457" s="535">
        <f>COUNTIFS('ZASOBY N'!$B454:$B$525,'ZASOBY N'!$B454,'ZASOBY N'!$C454:'ZASOBY N'!$C$525,'ZASOBY N'!$C454,'ZASOBY N'!$D454:'ZASOBY N'!$D$525,'ZASOBY N'!$D454,'ZASOBY N'!$H454:'ZASOBY N'!$H$525,'ZASOBY N'!$H454 )</f>
        <v>0</v>
      </c>
      <c r="BM457" s="536">
        <f>COUNTIFS('ZASOBY N'!$B$10:$B454,'ZASOBY N'!$B454,'ZASOBY N'!$C$10:'ZASOBY N'!$C454,'ZASOBY N'!$C454,'ZASOBY N'!$D$10:'ZASOBY N'!$D454,'ZASOBY N'!$D454,'ZASOBY N'!$H$10:'ZASOBY N'!$H454,'ZASOBY N'!$H454 )</f>
        <v>0</v>
      </c>
      <c r="BN457" s="537">
        <f t="shared" si="244"/>
        <v>0</v>
      </c>
      <c r="BO457" s="538">
        <f t="shared" si="245"/>
        <v>0</v>
      </c>
      <c r="BP457" s="533"/>
      <c r="BQ457" s="533"/>
      <c r="BR457" s="533"/>
      <c r="BS457" s="533"/>
      <c r="BT457" s="533"/>
      <c r="BU457" s="533"/>
      <c r="BV457" s="533"/>
      <c r="BW457" s="539" t="str">
        <f t="shared" si="246"/>
        <v/>
      </c>
      <c r="BX457" s="439" t="str">
        <f>IF(E457=0,"",NN!E457)</f>
        <v/>
      </c>
      <c r="BY457" s="396" t="str">
        <f>IF(A457="","",NN!A457)</f>
        <v/>
      </c>
      <c r="BZ457" s="428" t="str">
        <f>IF(OR(E457=LEGENDA!$D$30,E457=LEGENDA!$D$31,E457=LEGENDA!$D$32,E457=LEGENDA!$D$33,E457=LEGENDA!$D$34,E457=LEGENDA!$D$35,E457=LEGENDA!$D$36,E457=LEGENDA!$D$37),AV457,"")</f>
        <v/>
      </c>
      <c r="CA457" s="428" t="str">
        <f>IF(OR(E457=LEGENDA!$D$30,E457=LEGENDA!$D$31,E457=LEGENDA!$D$32,E457=LEGENDA!$D$33,E457=LEGENDA!$D$34,E457=LEGENDA!$D$35,E457=LEGENDA!$D$36,E457=LEGENDA!$D$37),AG457,"")</f>
        <v/>
      </c>
      <c r="CB457" s="397" t="str">
        <f t="shared" si="247"/>
        <v/>
      </c>
      <c r="CC457" s="397" t="str">
        <f t="shared" si="248"/>
        <v/>
      </c>
      <c r="CD457" s="397" t="str">
        <f t="shared" si="249"/>
        <v/>
      </c>
      <c r="CE457" s="397" t="str">
        <f t="shared" si="250"/>
        <v/>
      </c>
      <c r="CF457" s="397" t="str">
        <f t="shared" si="251"/>
        <v/>
      </c>
      <c r="CG457" s="397" t="str">
        <f t="shared" si="252"/>
        <v/>
      </c>
      <c r="CH457" s="397" t="str">
        <f>IF(OR(E457=LEGENDA!$D$28,E457=LEGENDA!$D$29,E457=LEGENDA!$D$30,E457=LEGENDA!$D$31,E457=LEGENDA!$D$32,E457=LEGENDA!$D$33,E457=LEGENDA!$D$34,E457=LEGENDA!$D$35,E457=LEGENDA!$D$36,E457=LEGENDA!$D$39),1,"")</f>
        <v/>
      </c>
      <c r="CI457" s="397" t="str">
        <f t="shared" si="253"/>
        <v/>
      </c>
      <c r="CJ457" s="397" t="str">
        <f t="shared" si="254"/>
        <v/>
      </c>
    </row>
    <row r="458" spans="1:88" s="50" customFormat="1" ht="16.2" customHeight="1" thickBot="1" x14ac:dyDescent="0.3">
      <c r="A458" s="514" t="str">
        <f>IF('ZASOBY N'!A455="","",'ZASOBY N'!A455)</f>
        <v/>
      </c>
      <c r="B458" s="515" t="str">
        <f>IF('ZASOBY N'!B455="","",'ZASOBY N'!B455)</f>
        <v/>
      </c>
      <c r="C458" s="515" t="str">
        <f>IF('ZASOBY N'!C455="","",'ZASOBY N'!C455)</f>
        <v/>
      </c>
      <c r="D458" s="516" t="str">
        <f>IF('ZASOBY N'!D455="","",'ZASOBY N'!D455)</f>
        <v/>
      </c>
      <c r="E458" s="404"/>
      <c r="F458" s="517"/>
      <c r="G458" s="518"/>
      <c r="H458" s="301"/>
      <c r="I458" s="301"/>
      <c r="J458" s="147" t="str">
        <f>IF('ZASOBY N'!$F455="","",'ZASOBY N'!$F455)</f>
        <v/>
      </c>
      <c r="K458" s="519"/>
      <c r="L458" s="520" t="str">
        <f t="shared" si="233"/>
        <v/>
      </c>
      <c r="M458" s="521"/>
      <c r="N458" s="521"/>
      <c r="O458" s="140" t="str">
        <f>IF(L458="","",IF(OR(E458=LEGENDA!$D$28,E458=LEGENDA!$D$29,E458=LEGENDA!$D$31,E458=LEGENDA!$D$38),0.15,0))</f>
        <v/>
      </c>
      <c r="P458" s="140" t="str">
        <f>IF(L458="","",IF(AND(E458=LEGENDA!$D$39,H458=""),"BRAK kol.7",IF(AND(F458=LEGENDA!$A$105,H458=""),"BRAK kol.7",IF(AND(F458=LEGENDA!$A$106,H458=""),"BRAK kol.7",IF(AND(F458=LEGENDA!$A$107,H458=""),"BRAK kol.7",IF(AND(F458=LEGENDA!$A$108,H458=""),"BRAK kol.7",IF(AND(F458=LEGENDA!$A$109,H458=""),"BRAK kol.7",L458*O458)))))))</f>
        <v/>
      </c>
      <c r="Q458" s="141" t="str">
        <f t="shared" si="223"/>
        <v/>
      </c>
      <c r="R458" s="142" t="str">
        <f t="shared" si="234"/>
        <v/>
      </c>
      <c r="S458" s="522" t="str">
        <f t="shared" si="235"/>
        <v/>
      </c>
      <c r="T458" s="431" t="str">
        <f t="shared" si="224"/>
        <v/>
      </c>
      <c r="U458" s="523"/>
      <c r="V458" s="431" t="str">
        <f t="shared" si="236"/>
        <v/>
      </c>
      <c r="W458" s="524"/>
      <c r="X458" s="302" t="str">
        <f>IF(U458="","",IF(AND(V458="",W458=""),"",IF(AND(E458=LEGENDA!$D$39,H458=""),"BRAK kol.7",IF(AND(F458=LEGENDA!$A$105,H458="",E458=LEGENDA!$D$35),V458*W458,IF(AND(F458=LEGENDA!$A$105,H458="",E458=LEGENDA!$D$36),V458*W458,IF(AND(F458=LEGENDA!$A$105,H458=""),"BRAK kol.7",IF(AND(F458=LEGENDA!$A$106,H458=""),"BRAK kol.7",IF(AND(F458=LEGENDA!$A$107,H458=""),"BRAK kol.7",IF(AND(F458=LEGENDA!$A$108,H458=""),"BRAK kol.7",IF(AND(F458=LEGENDA!$A$109,H458=""),"BRAK kol.7",IF(AND(U458&gt;0,W458=""),"Brakkol21",IF(OR(T458="Błąd kol. 7",T458="Błąd kol.8"),T458,IF(AND(H458="",I458=""),"BRAKkol7-8",V458*W458)))))))))))))</f>
        <v/>
      </c>
      <c r="Y458" s="523"/>
      <c r="Z458" s="431" t="str">
        <f t="shared" si="237"/>
        <v/>
      </c>
      <c r="AA458" s="524"/>
      <c r="AB458" s="525" t="str">
        <f>IF(OR(Y458="",Z458="",AA458=""),"",IF(AND(E458=LEGENDA!$D$39,H458=""),"BRAK kol.7",IF(AND(F458=LEGENDA!$A$105,H458=""),"BRAK kol.7",IF(AND(F458=LEGENDA!$A$106,H458=""),"BRAK kol.7",IF(AND(F458=LEGENDA!$A$107,H458=""),"BRAK kol.7",IF(AND(F458=LEGENDA!$A$108,H458=""),"BRAK kol.7",IF(AND(F458=LEGENDA!$A$109,H458=""),"BRAK kol.7",Z458*AA458)))))))</f>
        <v/>
      </c>
      <c r="AC458" s="302" t="str">
        <f t="shared" si="225"/>
        <v/>
      </c>
      <c r="AD458" s="143" t="str">
        <f>IFERROR(IF(OR(J458="",AC458=""),"",IF(AND(E458=LEGENDA!$D$39,H458="",I458=""),"BRAK kol.7",AC458*$J458)),"BRAK kol.7")</f>
        <v/>
      </c>
      <c r="AE458" s="527" t="str">
        <f t="shared" si="238"/>
        <v/>
      </c>
      <c r="AF458" s="526" t="str">
        <f t="shared" si="239"/>
        <v/>
      </c>
      <c r="AG458" s="526" t="str">
        <f t="shared" si="240"/>
        <v/>
      </c>
      <c r="AH458" s="526" t="str">
        <f t="shared" si="226"/>
        <v/>
      </c>
      <c r="AI458" s="528"/>
      <c r="AJ458" s="529"/>
      <c r="AK458" s="286" t="str">
        <f t="shared" si="227"/>
        <v/>
      </c>
      <c r="AL458" s="287" t="str">
        <f t="shared" si="241"/>
        <v/>
      </c>
      <c r="AM458" s="287" t="str">
        <f t="shared" si="242"/>
        <v/>
      </c>
      <c r="AN458" s="530" t="str">
        <f>IF('ZASOBY N'!BD455="","",'ZASOBY N'!BD455)</f>
        <v/>
      </c>
      <c r="AO458" s="531"/>
      <c r="AP458" s="333">
        <f t="shared" si="228"/>
        <v>0</v>
      </c>
      <c r="AQ458" s="333">
        <f t="shared" si="231"/>
        <v>0</v>
      </c>
      <c r="AR458" s="333">
        <f t="shared" si="231"/>
        <v>0</v>
      </c>
      <c r="AS458" s="333">
        <f t="shared" si="229"/>
        <v>0</v>
      </c>
      <c r="AT458" s="333">
        <f t="shared" si="232"/>
        <v>0</v>
      </c>
      <c r="AU458" s="333">
        <f t="shared" si="230"/>
        <v>0</v>
      </c>
      <c r="AV458" s="532" t="str">
        <f>IF(BJ458=0,"",NN!BJ458)</f>
        <v/>
      </c>
      <c r="AW458" s="460" t="str">
        <f>IF('UPR BILANS N'!W456="","",'UPR BILANS N'!W456)</f>
        <v/>
      </c>
      <c r="AX458" s="533" t="str">
        <f t="shared" si="243"/>
        <v/>
      </c>
      <c r="AY458" s="533"/>
      <c r="AZ458" s="533"/>
      <c r="BA458" s="533"/>
      <c r="BB458" s="533"/>
      <c r="BC458" s="533"/>
      <c r="BD458" s="533"/>
      <c r="BE458" s="533"/>
      <c r="BF458" s="533"/>
      <c r="BG458" s="533"/>
      <c r="BH458" s="533"/>
      <c r="BI458" s="533"/>
      <c r="BJ458" s="414">
        <f>IFERROR(IF(AND(BL458=1,BM458=1,SUMIF($C458:$C$525,$C458,$AH458:$AH$525)=$BN458),$BN458,IF($BO458&gt;0,$BO458,IF(AND(B458=B459,C458=C459,D458=D459,J458=J459),AH458+AH459,IF(AND(COUNTIF($C$13:$C457,$C458)&gt;=1,COUNTIF($D$13:$D457,$D458)&gt;=1),0,IF(AND(SUMIF($B458:$B$525,$B458,$AH458:$AH$525)&gt;$AH458,SUMIF($C458:$C$525,$C458,$AH458:$AH$525)&gt;$AH458,SUMIF($D458:$D$525,$D458,$AH458:$AH$525)&gt;$AH458),SUMIF($C458:$C$525,$C458,$BN458:$BN$525),0))))),0)</f>
        <v>0</v>
      </c>
      <c r="BK458" s="534"/>
      <c r="BL458" s="535">
        <f>COUNTIFS('ZASOBY N'!$B455:$B$525,'ZASOBY N'!$B455,'ZASOBY N'!$C455:'ZASOBY N'!$C$525,'ZASOBY N'!$C455,'ZASOBY N'!$D455:'ZASOBY N'!$D$525,'ZASOBY N'!$D455,'ZASOBY N'!$H455:'ZASOBY N'!$H$525,'ZASOBY N'!$H455 )</f>
        <v>0</v>
      </c>
      <c r="BM458" s="536">
        <f>COUNTIFS('ZASOBY N'!$B$10:$B455,'ZASOBY N'!$B455,'ZASOBY N'!$C$10:'ZASOBY N'!$C455,'ZASOBY N'!$C455,'ZASOBY N'!$D$10:'ZASOBY N'!$D455,'ZASOBY N'!$D455,'ZASOBY N'!$H$10:'ZASOBY N'!$H455,'ZASOBY N'!$H455 )</f>
        <v>0</v>
      </c>
      <c r="BN458" s="537">
        <f t="shared" si="244"/>
        <v>0</v>
      </c>
      <c r="BO458" s="538">
        <f t="shared" si="245"/>
        <v>0</v>
      </c>
      <c r="BP458" s="533"/>
      <c r="BQ458" s="533"/>
      <c r="BR458" s="533"/>
      <c r="BS458" s="533"/>
      <c r="BT458" s="533"/>
      <c r="BU458" s="533"/>
      <c r="BV458" s="533"/>
      <c r="BW458" s="539" t="str">
        <f t="shared" si="246"/>
        <v/>
      </c>
      <c r="BX458" s="439" t="str">
        <f>IF(E458=0,"",NN!E458)</f>
        <v/>
      </c>
      <c r="BY458" s="396" t="str">
        <f>IF(A458="","",NN!A458)</f>
        <v/>
      </c>
      <c r="BZ458" s="428" t="str">
        <f>IF(OR(E458=LEGENDA!$D$30,E458=LEGENDA!$D$31,E458=LEGENDA!$D$32,E458=LEGENDA!$D$33,E458=LEGENDA!$D$34,E458=LEGENDA!$D$35,E458=LEGENDA!$D$36,E458=LEGENDA!$D$37),AV458,"")</f>
        <v/>
      </c>
      <c r="CA458" s="428" t="str">
        <f>IF(OR(E458=LEGENDA!$D$30,E458=LEGENDA!$D$31,E458=LEGENDA!$D$32,E458=LEGENDA!$D$33,E458=LEGENDA!$D$34,E458=LEGENDA!$D$35,E458=LEGENDA!$D$36,E458=LEGENDA!$D$37),AG458,"")</f>
        <v/>
      </c>
      <c r="CB458" s="397" t="str">
        <f t="shared" si="247"/>
        <v/>
      </c>
      <c r="CC458" s="397" t="str">
        <f t="shared" si="248"/>
        <v/>
      </c>
      <c r="CD458" s="397" t="str">
        <f t="shared" si="249"/>
        <v/>
      </c>
      <c r="CE458" s="397" t="str">
        <f t="shared" si="250"/>
        <v/>
      </c>
      <c r="CF458" s="397" t="str">
        <f t="shared" si="251"/>
        <v/>
      </c>
      <c r="CG458" s="397" t="str">
        <f t="shared" si="252"/>
        <v/>
      </c>
      <c r="CH458" s="397" t="str">
        <f>IF(OR(E458=LEGENDA!$D$28,E458=LEGENDA!$D$29,E458=LEGENDA!$D$30,E458=LEGENDA!$D$31,E458=LEGENDA!$D$32,E458=LEGENDA!$D$33,E458=LEGENDA!$D$34,E458=LEGENDA!$D$35,E458=LEGENDA!$D$36,E458=LEGENDA!$D$39),1,"")</f>
        <v/>
      </c>
      <c r="CI458" s="397" t="str">
        <f t="shared" si="253"/>
        <v/>
      </c>
      <c r="CJ458" s="397" t="str">
        <f t="shared" si="254"/>
        <v/>
      </c>
    </row>
    <row r="459" spans="1:88" s="50" customFormat="1" ht="16.2" customHeight="1" thickBot="1" x14ac:dyDescent="0.3">
      <c r="A459" s="514" t="str">
        <f>IF('ZASOBY N'!A456="","",'ZASOBY N'!A456)</f>
        <v/>
      </c>
      <c r="B459" s="515" t="str">
        <f>IF('ZASOBY N'!B456="","",'ZASOBY N'!B456)</f>
        <v/>
      </c>
      <c r="C459" s="515" t="str">
        <f>IF('ZASOBY N'!C456="","",'ZASOBY N'!C456)</f>
        <v/>
      </c>
      <c r="D459" s="516" t="str">
        <f>IF('ZASOBY N'!D456="","",'ZASOBY N'!D456)</f>
        <v/>
      </c>
      <c r="E459" s="404"/>
      <c r="F459" s="517"/>
      <c r="G459" s="518"/>
      <c r="H459" s="301"/>
      <c r="I459" s="301"/>
      <c r="J459" s="147" t="str">
        <f>IF('ZASOBY N'!$F456="","",'ZASOBY N'!$F456)</f>
        <v/>
      </c>
      <c r="K459" s="519"/>
      <c r="L459" s="520" t="str">
        <f t="shared" si="233"/>
        <v/>
      </c>
      <c r="M459" s="521"/>
      <c r="N459" s="521"/>
      <c r="O459" s="140" t="str">
        <f>IF(L459="","",IF(OR(E459=LEGENDA!$D$28,E459=LEGENDA!$D$29,E459=LEGENDA!$D$31,E459=LEGENDA!$D$38),0.15,0))</f>
        <v/>
      </c>
      <c r="P459" s="140" t="str">
        <f>IF(L459="","",IF(AND(E459=LEGENDA!$D$39,H459=""),"BRAK kol.7",IF(AND(F459=LEGENDA!$A$105,H459=""),"BRAK kol.7",IF(AND(F459=LEGENDA!$A$106,H459=""),"BRAK kol.7",IF(AND(F459=LEGENDA!$A$107,H459=""),"BRAK kol.7",IF(AND(F459=LEGENDA!$A$108,H459=""),"BRAK kol.7",IF(AND(F459=LEGENDA!$A$109,H459=""),"BRAK kol.7",L459*O459)))))))</f>
        <v/>
      </c>
      <c r="Q459" s="141" t="str">
        <f t="shared" si="223"/>
        <v/>
      </c>
      <c r="R459" s="142" t="str">
        <f t="shared" si="234"/>
        <v/>
      </c>
      <c r="S459" s="522" t="str">
        <f t="shared" si="235"/>
        <v/>
      </c>
      <c r="T459" s="431" t="str">
        <f t="shared" si="224"/>
        <v/>
      </c>
      <c r="U459" s="523"/>
      <c r="V459" s="431" t="str">
        <f t="shared" si="236"/>
        <v/>
      </c>
      <c r="W459" s="524"/>
      <c r="X459" s="302" t="str">
        <f>IF(U459="","",IF(AND(V459="",W459=""),"",IF(AND(E459=LEGENDA!$D$39,H459=""),"BRAK kol.7",IF(AND(F459=LEGENDA!$A$105,H459="",E459=LEGENDA!$D$35),V459*W459,IF(AND(F459=LEGENDA!$A$105,H459="",E459=LEGENDA!$D$36),V459*W459,IF(AND(F459=LEGENDA!$A$105,H459=""),"BRAK kol.7",IF(AND(F459=LEGENDA!$A$106,H459=""),"BRAK kol.7",IF(AND(F459=LEGENDA!$A$107,H459=""),"BRAK kol.7",IF(AND(F459=LEGENDA!$A$108,H459=""),"BRAK kol.7",IF(AND(F459=LEGENDA!$A$109,H459=""),"BRAK kol.7",IF(AND(U459&gt;0,W459=""),"Brakkol21",IF(OR(T459="Błąd kol. 7",T459="Błąd kol.8"),T459,IF(AND(H459="",I459=""),"BRAKkol7-8",V459*W459)))))))))))))</f>
        <v/>
      </c>
      <c r="Y459" s="523"/>
      <c r="Z459" s="431" t="str">
        <f t="shared" si="237"/>
        <v/>
      </c>
      <c r="AA459" s="524"/>
      <c r="AB459" s="525" t="str">
        <f>IF(OR(Y459="",Z459="",AA459=""),"",IF(AND(E459=LEGENDA!$D$39,H459=""),"BRAK kol.7",IF(AND(F459=LEGENDA!$A$105,H459=""),"BRAK kol.7",IF(AND(F459=LEGENDA!$A$106,H459=""),"BRAK kol.7",IF(AND(F459=LEGENDA!$A$107,H459=""),"BRAK kol.7",IF(AND(F459=LEGENDA!$A$108,H459=""),"BRAK kol.7",IF(AND(F459=LEGENDA!$A$109,H459=""),"BRAK kol.7",Z459*AA459)))))))</f>
        <v/>
      </c>
      <c r="AC459" s="302" t="str">
        <f t="shared" si="225"/>
        <v/>
      </c>
      <c r="AD459" s="143" t="str">
        <f>IFERROR(IF(OR(J459="",AC459=""),"",IF(AND(E459=LEGENDA!$D$39,H459="",I459=""),"BRAK kol.7",AC459*$J459)),"BRAK kol.7")</f>
        <v/>
      </c>
      <c r="AE459" s="527" t="str">
        <f t="shared" si="238"/>
        <v/>
      </c>
      <c r="AF459" s="526" t="str">
        <f t="shared" si="239"/>
        <v/>
      </c>
      <c r="AG459" s="526" t="str">
        <f t="shared" si="240"/>
        <v/>
      </c>
      <c r="AH459" s="526" t="str">
        <f t="shared" si="226"/>
        <v/>
      </c>
      <c r="AI459" s="528"/>
      <c r="AJ459" s="529"/>
      <c r="AK459" s="286" t="str">
        <f t="shared" si="227"/>
        <v/>
      </c>
      <c r="AL459" s="287" t="str">
        <f t="shared" si="241"/>
        <v/>
      </c>
      <c r="AM459" s="287" t="str">
        <f t="shared" si="242"/>
        <v/>
      </c>
      <c r="AN459" s="530" t="str">
        <f>IF('ZASOBY N'!BD456="","",'ZASOBY N'!BD456)</f>
        <v/>
      </c>
      <c r="AO459" s="531"/>
      <c r="AP459" s="333">
        <f t="shared" si="228"/>
        <v>0</v>
      </c>
      <c r="AQ459" s="333">
        <f t="shared" si="231"/>
        <v>0</v>
      </c>
      <c r="AR459" s="333">
        <f t="shared" si="231"/>
        <v>0</v>
      </c>
      <c r="AS459" s="333">
        <f t="shared" si="229"/>
        <v>0</v>
      </c>
      <c r="AT459" s="333">
        <f t="shared" si="232"/>
        <v>0</v>
      </c>
      <c r="AU459" s="333">
        <f t="shared" si="230"/>
        <v>0</v>
      </c>
      <c r="AV459" s="532" t="str">
        <f>IF(BJ459=0,"",NN!BJ459)</f>
        <v/>
      </c>
      <c r="AW459" s="460" t="str">
        <f>IF('UPR BILANS N'!W457="","",'UPR BILANS N'!W457)</f>
        <v/>
      </c>
      <c r="AX459" s="533" t="str">
        <f t="shared" si="243"/>
        <v/>
      </c>
      <c r="AY459" s="533"/>
      <c r="AZ459" s="533"/>
      <c r="BA459" s="533"/>
      <c r="BB459" s="533"/>
      <c r="BC459" s="533"/>
      <c r="BD459" s="533"/>
      <c r="BE459" s="533"/>
      <c r="BF459" s="533"/>
      <c r="BG459" s="533"/>
      <c r="BH459" s="533"/>
      <c r="BI459" s="533"/>
      <c r="BJ459" s="414">
        <f>IFERROR(IF(AND(BL459=1,BM459=1,SUMIF($C459:$C$525,$C459,$AH459:$AH$525)=$BN459),$BN459,IF($BO459&gt;0,$BO459,IF(AND(B459=B460,C459=C460,D459=D460,J459=J460),AH459+AH460,IF(AND(COUNTIF($C$13:$C458,$C459)&gt;=1,COUNTIF($D$13:$D458,$D459)&gt;=1),0,IF(AND(SUMIF($B459:$B$525,$B459,$AH459:$AH$525)&gt;$AH459,SUMIF($C459:$C$525,$C459,$AH459:$AH$525)&gt;$AH459,SUMIF($D459:$D$525,$D459,$AH459:$AH$525)&gt;$AH459),SUMIF($C459:$C$525,$C459,$BN459:$BN$525),0))))),0)</f>
        <v>0</v>
      </c>
      <c r="BK459" s="534"/>
      <c r="BL459" s="535">
        <f>COUNTIFS('ZASOBY N'!$B456:$B$525,'ZASOBY N'!$B456,'ZASOBY N'!$C456:'ZASOBY N'!$C$525,'ZASOBY N'!$C456,'ZASOBY N'!$D456:'ZASOBY N'!$D$525,'ZASOBY N'!$D456,'ZASOBY N'!$H456:'ZASOBY N'!$H$525,'ZASOBY N'!$H456 )</f>
        <v>0</v>
      </c>
      <c r="BM459" s="536">
        <f>COUNTIFS('ZASOBY N'!$B$10:$B456,'ZASOBY N'!$B456,'ZASOBY N'!$C$10:'ZASOBY N'!$C456,'ZASOBY N'!$C456,'ZASOBY N'!$D$10:'ZASOBY N'!$D456,'ZASOBY N'!$D456,'ZASOBY N'!$H$10:'ZASOBY N'!$H456,'ZASOBY N'!$H456 )</f>
        <v>0</v>
      </c>
      <c r="BN459" s="537">
        <f t="shared" si="244"/>
        <v>0</v>
      </c>
      <c r="BO459" s="538">
        <f t="shared" si="245"/>
        <v>0</v>
      </c>
      <c r="BP459" s="533"/>
      <c r="BQ459" s="533"/>
      <c r="BR459" s="533"/>
      <c r="BS459" s="533"/>
      <c r="BT459" s="533"/>
      <c r="BU459" s="533"/>
      <c r="BV459" s="533"/>
      <c r="BW459" s="539" t="str">
        <f t="shared" si="246"/>
        <v/>
      </c>
      <c r="BX459" s="439" t="str">
        <f>IF(E459=0,"",NN!E459)</f>
        <v/>
      </c>
      <c r="BY459" s="396" t="str">
        <f>IF(A459="","",NN!A459)</f>
        <v/>
      </c>
      <c r="BZ459" s="428" t="str">
        <f>IF(OR(E459=LEGENDA!$D$30,E459=LEGENDA!$D$31,E459=LEGENDA!$D$32,E459=LEGENDA!$D$33,E459=LEGENDA!$D$34,E459=LEGENDA!$D$35,E459=LEGENDA!$D$36,E459=LEGENDA!$D$37),AV459,"")</f>
        <v/>
      </c>
      <c r="CA459" s="428" t="str">
        <f>IF(OR(E459=LEGENDA!$D$30,E459=LEGENDA!$D$31,E459=LEGENDA!$D$32,E459=LEGENDA!$D$33,E459=LEGENDA!$D$34,E459=LEGENDA!$D$35,E459=LEGENDA!$D$36,E459=LEGENDA!$D$37),AG459,"")</f>
        <v/>
      </c>
      <c r="CB459" s="397" t="str">
        <f t="shared" si="247"/>
        <v/>
      </c>
      <c r="CC459" s="397" t="str">
        <f t="shared" si="248"/>
        <v/>
      </c>
      <c r="CD459" s="397" t="str">
        <f t="shared" si="249"/>
        <v/>
      </c>
      <c r="CE459" s="397" t="str">
        <f t="shared" si="250"/>
        <v/>
      </c>
      <c r="CF459" s="397" t="str">
        <f t="shared" si="251"/>
        <v/>
      </c>
      <c r="CG459" s="397" t="str">
        <f t="shared" si="252"/>
        <v/>
      </c>
      <c r="CH459" s="397" t="str">
        <f>IF(OR(E459=LEGENDA!$D$28,E459=LEGENDA!$D$29,E459=LEGENDA!$D$30,E459=LEGENDA!$D$31,E459=LEGENDA!$D$32,E459=LEGENDA!$D$33,E459=LEGENDA!$D$34,E459=LEGENDA!$D$35,E459=LEGENDA!$D$36,E459=LEGENDA!$D$39),1,"")</f>
        <v/>
      </c>
      <c r="CI459" s="397" t="str">
        <f t="shared" si="253"/>
        <v/>
      </c>
      <c r="CJ459" s="397" t="str">
        <f t="shared" si="254"/>
        <v/>
      </c>
    </row>
    <row r="460" spans="1:88" s="50" customFormat="1" ht="16.2" customHeight="1" thickBot="1" x14ac:dyDescent="0.3">
      <c r="A460" s="514" t="str">
        <f>IF('ZASOBY N'!A457="","",'ZASOBY N'!A457)</f>
        <v/>
      </c>
      <c r="B460" s="515" t="str">
        <f>IF('ZASOBY N'!B457="","",'ZASOBY N'!B457)</f>
        <v/>
      </c>
      <c r="C460" s="515" t="str">
        <f>IF('ZASOBY N'!C457="","",'ZASOBY N'!C457)</f>
        <v/>
      </c>
      <c r="D460" s="516" t="str">
        <f>IF('ZASOBY N'!D457="","",'ZASOBY N'!D457)</f>
        <v/>
      </c>
      <c r="E460" s="404"/>
      <c r="F460" s="517"/>
      <c r="G460" s="518"/>
      <c r="H460" s="301"/>
      <c r="I460" s="301"/>
      <c r="J460" s="147" t="str">
        <f>IF('ZASOBY N'!$F457="","",'ZASOBY N'!$F457)</f>
        <v/>
      </c>
      <c r="K460" s="519"/>
      <c r="L460" s="520" t="str">
        <f t="shared" si="233"/>
        <v/>
      </c>
      <c r="M460" s="521"/>
      <c r="N460" s="521"/>
      <c r="O460" s="140" t="str">
        <f>IF(L460="","",IF(OR(E460=LEGENDA!$D$28,E460=LEGENDA!$D$29,E460=LEGENDA!$D$31,E460=LEGENDA!$D$38),0.15,0))</f>
        <v/>
      </c>
      <c r="P460" s="140" t="str">
        <f>IF(L460="","",IF(AND(E460=LEGENDA!$D$39,H460=""),"BRAK kol.7",IF(AND(F460=LEGENDA!$A$105,H460=""),"BRAK kol.7",IF(AND(F460=LEGENDA!$A$106,H460=""),"BRAK kol.7",IF(AND(F460=LEGENDA!$A$107,H460=""),"BRAK kol.7",IF(AND(F460=LEGENDA!$A$108,H460=""),"BRAK kol.7",IF(AND(F460=LEGENDA!$A$109,H460=""),"BRAK kol.7",L460*O460)))))))</f>
        <v/>
      </c>
      <c r="Q460" s="141" t="str">
        <f t="shared" si="223"/>
        <v/>
      </c>
      <c r="R460" s="142" t="str">
        <f t="shared" si="234"/>
        <v/>
      </c>
      <c r="S460" s="522" t="str">
        <f t="shared" si="235"/>
        <v/>
      </c>
      <c r="T460" s="431" t="str">
        <f t="shared" si="224"/>
        <v/>
      </c>
      <c r="U460" s="523"/>
      <c r="V460" s="431" t="str">
        <f t="shared" si="236"/>
        <v/>
      </c>
      <c r="W460" s="524"/>
      <c r="X460" s="302" t="str">
        <f>IF(U460="","",IF(AND(V460="",W460=""),"",IF(AND(E460=LEGENDA!$D$39,H460=""),"BRAK kol.7",IF(AND(F460=LEGENDA!$A$105,H460="",E460=LEGENDA!$D$35),V460*W460,IF(AND(F460=LEGENDA!$A$105,H460="",E460=LEGENDA!$D$36),V460*W460,IF(AND(F460=LEGENDA!$A$105,H460=""),"BRAK kol.7",IF(AND(F460=LEGENDA!$A$106,H460=""),"BRAK kol.7",IF(AND(F460=LEGENDA!$A$107,H460=""),"BRAK kol.7",IF(AND(F460=LEGENDA!$A$108,H460=""),"BRAK kol.7",IF(AND(F460=LEGENDA!$A$109,H460=""),"BRAK kol.7",IF(AND(U460&gt;0,W460=""),"Brakkol21",IF(OR(T460="Błąd kol. 7",T460="Błąd kol.8"),T460,IF(AND(H460="",I460=""),"BRAKkol7-8",V460*W460)))))))))))))</f>
        <v/>
      </c>
      <c r="Y460" s="523"/>
      <c r="Z460" s="431" t="str">
        <f t="shared" si="237"/>
        <v/>
      </c>
      <c r="AA460" s="524"/>
      <c r="AB460" s="525" t="str">
        <f>IF(OR(Y460="",Z460="",AA460=""),"",IF(AND(E460=LEGENDA!$D$39,H460=""),"BRAK kol.7",IF(AND(F460=LEGENDA!$A$105,H460=""),"BRAK kol.7",IF(AND(F460=LEGENDA!$A$106,H460=""),"BRAK kol.7",IF(AND(F460=LEGENDA!$A$107,H460=""),"BRAK kol.7",IF(AND(F460=LEGENDA!$A$108,H460=""),"BRAK kol.7",IF(AND(F460=LEGENDA!$A$109,H460=""),"BRAK kol.7",Z460*AA460)))))))</f>
        <v/>
      </c>
      <c r="AC460" s="302" t="str">
        <f t="shared" si="225"/>
        <v/>
      </c>
      <c r="AD460" s="143" t="str">
        <f>IFERROR(IF(OR(J460="",AC460=""),"",IF(AND(E460=LEGENDA!$D$39,H460="",I460=""),"BRAK kol.7",AC460*$J460)),"BRAK kol.7")</f>
        <v/>
      </c>
      <c r="AE460" s="527" t="str">
        <f t="shared" si="238"/>
        <v/>
      </c>
      <c r="AF460" s="526" t="str">
        <f t="shared" si="239"/>
        <v/>
      </c>
      <c r="AG460" s="526" t="str">
        <f t="shared" si="240"/>
        <v/>
      </c>
      <c r="AH460" s="526" t="str">
        <f t="shared" si="226"/>
        <v/>
      </c>
      <c r="AI460" s="528"/>
      <c r="AJ460" s="529"/>
      <c r="AK460" s="286" t="str">
        <f t="shared" si="227"/>
        <v/>
      </c>
      <c r="AL460" s="287" t="str">
        <f t="shared" si="241"/>
        <v/>
      </c>
      <c r="AM460" s="287" t="str">
        <f t="shared" si="242"/>
        <v/>
      </c>
      <c r="AN460" s="530" t="str">
        <f>IF('ZASOBY N'!BD457="","",'ZASOBY N'!BD457)</f>
        <v/>
      </c>
      <c r="AO460" s="531"/>
      <c r="AP460" s="333">
        <f t="shared" si="228"/>
        <v>0</v>
      </c>
      <c r="AQ460" s="333">
        <f t="shared" si="231"/>
        <v>0</v>
      </c>
      <c r="AR460" s="333">
        <f t="shared" si="231"/>
        <v>0</v>
      </c>
      <c r="AS460" s="333">
        <f t="shared" si="229"/>
        <v>0</v>
      </c>
      <c r="AT460" s="333">
        <f t="shared" si="232"/>
        <v>0</v>
      </c>
      <c r="AU460" s="333">
        <f t="shared" si="230"/>
        <v>0</v>
      </c>
      <c r="AV460" s="532" t="str">
        <f>IF(BJ460=0,"",NN!BJ460)</f>
        <v/>
      </c>
      <c r="AW460" s="460" t="str">
        <f>IF('UPR BILANS N'!W458="","",'UPR BILANS N'!W458)</f>
        <v/>
      </c>
      <c r="AX460" s="533" t="str">
        <f t="shared" si="243"/>
        <v/>
      </c>
      <c r="AY460" s="533"/>
      <c r="AZ460" s="533"/>
      <c r="BA460" s="533"/>
      <c r="BB460" s="533"/>
      <c r="BC460" s="533"/>
      <c r="BD460" s="533"/>
      <c r="BE460" s="533"/>
      <c r="BF460" s="533"/>
      <c r="BG460" s="533"/>
      <c r="BH460" s="533"/>
      <c r="BI460" s="533"/>
      <c r="BJ460" s="414">
        <f>IFERROR(IF(AND(BL460=1,BM460=1,SUMIF($C460:$C$525,$C460,$AH460:$AH$525)=$BN460),$BN460,IF($BO460&gt;0,$BO460,IF(AND(B460=B461,C460=C461,D460=D461,J460=J461),AH460+AH461,IF(AND(COUNTIF($C$13:$C459,$C460)&gt;=1,COUNTIF($D$13:$D459,$D460)&gt;=1),0,IF(AND(SUMIF($B460:$B$525,$B460,$AH460:$AH$525)&gt;$AH460,SUMIF($C460:$C$525,$C460,$AH460:$AH$525)&gt;$AH460,SUMIF($D460:$D$525,$D460,$AH460:$AH$525)&gt;$AH460),SUMIF($C460:$C$525,$C460,$BN460:$BN$525),0))))),0)</f>
        <v>0</v>
      </c>
      <c r="BK460" s="534"/>
      <c r="BL460" s="535">
        <f>COUNTIFS('ZASOBY N'!$B457:$B$525,'ZASOBY N'!$B457,'ZASOBY N'!$C457:'ZASOBY N'!$C$525,'ZASOBY N'!$C457,'ZASOBY N'!$D457:'ZASOBY N'!$D$525,'ZASOBY N'!$D457,'ZASOBY N'!$H457:'ZASOBY N'!$H$525,'ZASOBY N'!$H457 )</f>
        <v>0</v>
      </c>
      <c r="BM460" s="536">
        <f>COUNTIFS('ZASOBY N'!$B$10:$B457,'ZASOBY N'!$B457,'ZASOBY N'!$C$10:'ZASOBY N'!$C457,'ZASOBY N'!$C457,'ZASOBY N'!$D$10:'ZASOBY N'!$D457,'ZASOBY N'!$D457,'ZASOBY N'!$H$10:'ZASOBY N'!$H457,'ZASOBY N'!$H457 )</f>
        <v>0</v>
      </c>
      <c r="BN460" s="537">
        <f t="shared" si="244"/>
        <v>0</v>
      </c>
      <c r="BO460" s="538">
        <f t="shared" si="245"/>
        <v>0</v>
      </c>
      <c r="BP460" s="533"/>
      <c r="BQ460" s="533"/>
      <c r="BR460" s="533"/>
      <c r="BS460" s="533"/>
      <c r="BT460" s="533"/>
      <c r="BU460" s="533"/>
      <c r="BV460" s="533"/>
      <c r="BW460" s="539" t="str">
        <f t="shared" si="246"/>
        <v/>
      </c>
      <c r="BX460" s="439" t="str">
        <f>IF(E460=0,"",NN!E460)</f>
        <v/>
      </c>
      <c r="BY460" s="396" t="str">
        <f>IF(A460="","",NN!A460)</f>
        <v/>
      </c>
      <c r="BZ460" s="428" t="str">
        <f>IF(OR(E460=LEGENDA!$D$30,E460=LEGENDA!$D$31,E460=LEGENDA!$D$32,E460=LEGENDA!$D$33,E460=LEGENDA!$D$34,E460=LEGENDA!$D$35,E460=LEGENDA!$D$36,E460=LEGENDA!$D$37),AV460,"")</f>
        <v/>
      </c>
      <c r="CA460" s="428" t="str">
        <f>IF(OR(E460=LEGENDA!$D$30,E460=LEGENDA!$D$31,E460=LEGENDA!$D$32,E460=LEGENDA!$D$33,E460=LEGENDA!$D$34,E460=LEGENDA!$D$35,E460=LEGENDA!$D$36,E460=LEGENDA!$D$37),AG460,"")</f>
        <v/>
      </c>
      <c r="CB460" s="397" t="str">
        <f t="shared" si="247"/>
        <v/>
      </c>
      <c r="CC460" s="397" t="str">
        <f t="shared" si="248"/>
        <v/>
      </c>
      <c r="CD460" s="397" t="str">
        <f t="shared" si="249"/>
        <v/>
      </c>
      <c r="CE460" s="397" t="str">
        <f t="shared" si="250"/>
        <v/>
      </c>
      <c r="CF460" s="397" t="str">
        <f t="shared" si="251"/>
        <v/>
      </c>
      <c r="CG460" s="397" t="str">
        <f t="shared" si="252"/>
        <v/>
      </c>
      <c r="CH460" s="397" t="str">
        <f>IF(OR(E460=LEGENDA!$D$28,E460=LEGENDA!$D$29,E460=LEGENDA!$D$30,E460=LEGENDA!$D$31,E460=LEGENDA!$D$32,E460=LEGENDA!$D$33,E460=LEGENDA!$D$34,E460=LEGENDA!$D$35,E460=LEGENDA!$D$36,E460=LEGENDA!$D$39),1,"")</f>
        <v/>
      </c>
      <c r="CI460" s="397" t="str">
        <f t="shared" si="253"/>
        <v/>
      </c>
      <c r="CJ460" s="397" t="str">
        <f t="shared" si="254"/>
        <v/>
      </c>
    </row>
    <row r="461" spans="1:88" s="50" customFormat="1" ht="16.2" customHeight="1" thickBot="1" x14ac:dyDescent="0.3">
      <c r="A461" s="514" t="str">
        <f>IF('ZASOBY N'!A458="","",'ZASOBY N'!A458)</f>
        <v/>
      </c>
      <c r="B461" s="515" t="str">
        <f>IF('ZASOBY N'!B458="","",'ZASOBY N'!B458)</f>
        <v/>
      </c>
      <c r="C461" s="515" t="str">
        <f>IF('ZASOBY N'!C458="","",'ZASOBY N'!C458)</f>
        <v/>
      </c>
      <c r="D461" s="516" t="str">
        <f>IF('ZASOBY N'!D458="","",'ZASOBY N'!D458)</f>
        <v/>
      </c>
      <c r="E461" s="404"/>
      <c r="F461" s="517"/>
      <c r="G461" s="518"/>
      <c r="H461" s="301"/>
      <c r="I461" s="301"/>
      <c r="J461" s="147" t="str">
        <f>IF('ZASOBY N'!$F458="","",'ZASOBY N'!$F458)</f>
        <v/>
      </c>
      <c r="K461" s="519"/>
      <c r="L461" s="520" t="str">
        <f t="shared" si="233"/>
        <v/>
      </c>
      <c r="M461" s="521"/>
      <c r="N461" s="521"/>
      <c r="O461" s="140" t="str">
        <f>IF(L461="","",IF(OR(E461=LEGENDA!$D$28,E461=LEGENDA!$D$29,E461=LEGENDA!$D$31,E461=LEGENDA!$D$38),0.15,0))</f>
        <v/>
      </c>
      <c r="P461" s="140" t="str">
        <f>IF(L461="","",IF(AND(E461=LEGENDA!$D$39,H461=""),"BRAK kol.7",IF(AND(F461=LEGENDA!$A$105,H461=""),"BRAK kol.7",IF(AND(F461=LEGENDA!$A$106,H461=""),"BRAK kol.7",IF(AND(F461=LEGENDA!$A$107,H461=""),"BRAK kol.7",IF(AND(F461=LEGENDA!$A$108,H461=""),"BRAK kol.7",IF(AND(F461=LEGENDA!$A$109,H461=""),"BRAK kol.7",L461*O461)))))))</f>
        <v/>
      </c>
      <c r="Q461" s="141" t="str">
        <f t="shared" si="223"/>
        <v/>
      </c>
      <c r="R461" s="142" t="str">
        <f t="shared" si="234"/>
        <v/>
      </c>
      <c r="S461" s="522" t="str">
        <f t="shared" si="235"/>
        <v/>
      </c>
      <c r="T461" s="431" t="str">
        <f t="shared" si="224"/>
        <v/>
      </c>
      <c r="U461" s="523"/>
      <c r="V461" s="431" t="str">
        <f t="shared" si="236"/>
        <v/>
      </c>
      <c r="W461" s="524"/>
      <c r="X461" s="302" t="str">
        <f>IF(U461="","",IF(AND(V461="",W461=""),"",IF(AND(E461=LEGENDA!$D$39,H461=""),"BRAK kol.7",IF(AND(F461=LEGENDA!$A$105,H461="",E461=LEGENDA!$D$35),V461*W461,IF(AND(F461=LEGENDA!$A$105,H461="",E461=LEGENDA!$D$36),V461*W461,IF(AND(F461=LEGENDA!$A$105,H461=""),"BRAK kol.7",IF(AND(F461=LEGENDA!$A$106,H461=""),"BRAK kol.7",IF(AND(F461=LEGENDA!$A$107,H461=""),"BRAK kol.7",IF(AND(F461=LEGENDA!$A$108,H461=""),"BRAK kol.7",IF(AND(F461=LEGENDA!$A$109,H461=""),"BRAK kol.7",IF(AND(U461&gt;0,W461=""),"Brakkol21",IF(OR(T461="Błąd kol. 7",T461="Błąd kol.8"),T461,IF(AND(H461="",I461=""),"BRAKkol7-8",V461*W461)))))))))))))</f>
        <v/>
      </c>
      <c r="Y461" s="523"/>
      <c r="Z461" s="431" t="str">
        <f t="shared" si="237"/>
        <v/>
      </c>
      <c r="AA461" s="524"/>
      <c r="AB461" s="525" t="str">
        <f>IF(OR(Y461="",Z461="",AA461=""),"",IF(AND(E461=LEGENDA!$D$39,H461=""),"BRAK kol.7",IF(AND(F461=LEGENDA!$A$105,H461=""),"BRAK kol.7",IF(AND(F461=LEGENDA!$A$106,H461=""),"BRAK kol.7",IF(AND(F461=LEGENDA!$A$107,H461=""),"BRAK kol.7",IF(AND(F461=LEGENDA!$A$108,H461=""),"BRAK kol.7",IF(AND(F461=LEGENDA!$A$109,H461=""),"BRAK kol.7",Z461*AA461)))))))</f>
        <v/>
      </c>
      <c r="AC461" s="302" t="str">
        <f t="shared" si="225"/>
        <v/>
      </c>
      <c r="AD461" s="143" t="str">
        <f>IFERROR(IF(OR(J461="",AC461=""),"",IF(AND(E461=LEGENDA!$D$39,H461="",I461=""),"BRAK kol.7",AC461*$J461)),"BRAK kol.7")</f>
        <v/>
      </c>
      <c r="AE461" s="527" t="str">
        <f t="shared" si="238"/>
        <v/>
      </c>
      <c r="AF461" s="526" t="str">
        <f t="shared" si="239"/>
        <v/>
      </c>
      <c r="AG461" s="526" t="str">
        <f t="shared" si="240"/>
        <v/>
      </c>
      <c r="AH461" s="526" t="str">
        <f t="shared" si="226"/>
        <v/>
      </c>
      <c r="AI461" s="528"/>
      <c r="AJ461" s="529"/>
      <c r="AK461" s="286" t="str">
        <f t="shared" si="227"/>
        <v/>
      </c>
      <c r="AL461" s="287" t="str">
        <f t="shared" si="241"/>
        <v/>
      </c>
      <c r="AM461" s="287" t="str">
        <f t="shared" si="242"/>
        <v/>
      </c>
      <c r="AN461" s="530" t="str">
        <f>IF('ZASOBY N'!BD458="","",'ZASOBY N'!BD458)</f>
        <v/>
      </c>
      <c r="AO461" s="531"/>
      <c r="AP461" s="333">
        <f t="shared" si="228"/>
        <v>0</v>
      </c>
      <c r="AQ461" s="333">
        <f t="shared" si="231"/>
        <v>0</v>
      </c>
      <c r="AR461" s="333">
        <f t="shared" si="231"/>
        <v>0</v>
      </c>
      <c r="AS461" s="333">
        <f t="shared" si="229"/>
        <v>0</v>
      </c>
      <c r="AT461" s="333">
        <f t="shared" si="232"/>
        <v>0</v>
      </c>
      <c r="AU461" s="333">
        <f t="shared" si="230"/>
        <v>0</v>
      </c>
      <c r="AV461" s="532" t="str">
        <f>IF(BJ461=0,"",NN!BJ461)</f>
        <v/>
      </c>
      <c r="AW461" s="460" t="str">
        <f>IF('UPR BILANS N'!W459="","",'UPR BILANS N'!W459)</f>
        <v/>
      </c>
      <c r="AX461" s="533" t="str">
        <f t="shared" si="243"/>
        <v/>
      </c>
      <c r="AY461" s="533"/>
      <c r="AZ461" s="533"/>
      <c r="BA461" s="533"/>
      <c r="BB461" s="533"/>
      <c r="BC461" s="533"/>
      <c r="BD461" s="533"/>
      <c r="BE461" s="533"/>
      <c r="BF461" s="533"/>
      <c r="BG461" s="533"/>
      <c r="BH461" s="533"/>
      <c r="BI461" s="533"/>
      <c r="BJ461" s="414">
        <f>IFERROR(IF(AND(BL461=1,BM461=1,SUMIF($C461:$C$525,$C461,$AH461:$AH$525)=$BN461),$BN461,IF($BO461&gt;0,$BO461,IF(AND(B461=B462,C461=C462,D461=D462,J461=J462),AH461+AH462,IF(AND(COUNTIF($C$13:$C460,$C461)&gt;=1,COUNTIF($D$13:$D460,$D461)&gt;=1),0,IF(AND(SUMIF($B461:$B$525,$B461,$AH461:$AH$525)&gt;$AH461,SUMIF($C461:$C$525,$C461,$AH461:$AH$525)&gt;$AH461,SUMIF($D461:$D$525,$D461,$AH461:$AH$525)&gt;$AH461),SUMIF($C461:$C$525,$C461,$BN461:$BN$525),0))))),0)</f>
        <v>0</v>
      </c>
      <c r="BK461" s="534"/>
      <c r="BL461" s="535">
        <f>COUNTIFS('ZASOBY N'!$B458:$B$525,'ZASOBY N'!$B458,'ZASOBY N'!$C458:'ZASOBY N'!$C$525,'ZASOBY N'!$C458,'ZASOBY N'!$D458:'ZASOBY N'!$D$525,'ZASOBY N'!$D458,'ZASOBY N'!$H458:'ZASOBY N'!$H$525,'ZASOBY N'!$H458 )</f>
        <v>0</v>
      </c>
      <c r="BM461" s="536">
        <f>COUNTIFS('ZASOBY N'!$B$10:$B458,'ZASOBY N'!$B458,'ZASOBY N'!$C$10:'ZASOBY N'!$C458,'ZASOBY N'!$C458,'ZASOBY N'!$D$10:'ZASOBY N'!$D458,'ZASOBY N'!$D458,'ZASOBY N'!$H$10:'ZASOBY N'!$H458,'ZASOBY N'!$H458 )</f>
        <v>0</v>
      </c>
      <c r="BN461" s="537">
        <f t="shared" si="244"/>
        <v>0</v>
      </c>
      <c r="BO461" s="538">
        <f t="shared" si="245"/>
        <v>0</v>
      </c>
      <c r="BP461" s="533"/>
      <c r="BQ461" s="533"/>
      <c r="BR461" s="533"/>
      <c r="BS461" s="533"/>
      <c r="BT461" s="533"/>
      <c r="BU461" s="533"/>
      <c r="BV461" s="533"/>
      <c r="BW461" s="539" t="str">
        <f t="shared" si="246"/>
        <v/>
      </c>
      <c r="BX461" s="439" t="str">
        <f>IF(E461=0,"",NN!E461)</f>
        <v/>
      </c>
      <c r="BY461" s="396" t="str">
        <f>IF(A461="","",NN!A461)</f>
        <v/>
      </c>
      <c r="BZ461" s="428" t="str">
        <f>IF(OR(E461=LEGENDA!$D$30,E461=LEGENDA!$D$31,E461=LEGENDA!$D$32,E461=LEGENDA!$D$33,E461=LEGENDA!$D$34,E461=LEGENDA!$D$35,E461=LEGENDA!$D$36,E461=LEGENDA!$D$37),AV461,"")</f>
        <v/>
      </c>
      <c r="CA461" s="428" t="str">
        <f>IF(OR(E461=LEGENDA!$D$30,E461=LEGENDA!$D$31,E461=LEGENDA!$D$32,E461=LEGENDA!$D$33,E461=LEGENDA!$D$34,E461=LEGENDA!$D$35,E461=LEGENDA!$D$36,E461=LEGENDA!$D$37),AG461,"")</f>
        <v/>
      </c>
      <c r="CB461" s="397" t="str">
        <f t="shared" si="247"/>
        <v/>
      </c>
      <c r="CC461" s="397" t="str">
        <f t="shared" si="248"/>
        <v/>
      </c>
      <c r="CD461" s="397" t="str">
        <f t="shared" si="249"/>
        <v/>
      </c>
      <c r="CE461" s="397" t="str">
        <f t="shared" si="250"/>
        <v/>
      </c>
      <c r="CF461" s="397" t="str">
        <f t="shared" si="251"/>
        <v/>
      </c>
      <c r="CG461" s="397" t="str">
        <f t="shared" si="252"/>
        <v/>
      </c>
      <c r="CH461" s="397" t="str">
        <f>IF(OR(E461=LEGENDA!$D$28,E461=LEGENDA!$D$29,E461=LEGENDA!$D$30,E461=LEGENDA!$D$31,E461=LEGENDA!$D$32,E461=LEGENDA!$D$33,E461=LEGENDA!$D$34,E461=LEGENDA!$D$35,E461=LEGENDA!$D$36,E461=LEGENDA!$D$39),1,"")</f>
        <v/>
      </c>
      <c r="CI461" s="397" t="str">
        <f t="shared" si="253"/>
        <v/>
      </c>
      <c r="CJ461" s="397" t="str">
        <f t="shared" si="254"/>
        <v/>
      </c>
    </row>
    <row r="462" spans="1:88" s="50" customFormat="1" ht="16.2" customHeight="1" thickBot="1" x14ac:dyDescent="0.3">
      <c r="A462" s="514" t="str">
        <f>IF('ZASOBY N'!A459="","",'ZASOBY N'!A459)</f>
        <v/>
      </c>
      <c r="B462" s="515" t="str">
        <f>IF('ZASOBY N'!B459="","",'ZASOBY N'!B459)</f>
        <v/>
      </c>
      <c r="C462" s="515" t="str">
        <f>IF('ZASOBY N'!C459="","",'ZASOBY N'!C459)</f>
        <v/>
      </c>
      <c r="D462" s="516" t="str">
        <f>IF('ZASOBY N'!D459="","",'ZASOBY N'!D459)</f>
        <v/>
      </c>
      <c r="E462" s="404"/>
      <c r="F462" s="517"/>
      <c r="G462" s="518"/>
      <c r="H462" s="301"/>
      <c r="I462" s="301"/>
      <c r="J462" s="147" t="str">
        <f>IF('ZASOBY N'!$F459="","",'ZASOBY N'!$F459)</f>
        <v/>
      </c>
      <c r="K462" s="519"/>
      <c r="L462" s="520" t="str">
        <f t="shared" si="233"/>
        <v/>
      </c>
      <c r="M462" s="521"/>
      <c r="N462" s="521"/>
      <c r="O462" s="140" t="str">
        <f>IF(L462="","",IF(OR(E462=LEGENDA!$D$28,E462=LEGENDA!$D$29,E462=LEGENDA!$D$31,E462=LEGENDA!$D$38),0.15,0))</f>
        <v/>
      </c>
      <c r="P462" s="140" t="str">
        <f>IF(L462="","",IF(AND(E462=LEGENDA!$D$39,H462=""),"BRAK kol.7",IF(AND(F462=LEGENDA!$A$105,H462=""),"BRAK kol.7",IF(AND(F462=LEGENDA!$A$106,H462=""),"BRAK kol.7",IF(AND(F462=LEGENDA!$A$107,H462=""),"BRAK kol.7",IF(AND(F462=LEGENDA!$A$108,H462=""),"BRAK kol.7",IF(AND(F462=LEGENDA!$A$109,H462=""),"BRAK kol.7",L462*O462)))))))</f>
        <v/>
      </c>
      <c r="Q462" s="141" t="str">
        <f t="shared" ref="Q462:Q524" si="255">IFERROR(IF(OR(J462="",L462=""),"",J462*P462),"BRAK kol.7")</f>
        <v/>
      </c>
      <c r="R462" s="142" t="str">
        <f t="shared" si="234"/>
        <v/>
      </c>
      <c r="S462" s="522" t="str">
        <f t="shared" si="235"/>
        <v/>
      </c>
      <c r="T462" s="431" t="str">
        <f t="shared" ref="T462:T525" si="256">IF(AND(H462="",I462=""),"",IF(AND(F462="Drób",H462&lt;5,H462&gt;0),"Błąd kol.7",IF(AND(F462="Drób",I462&lt;5,I462&gt;0),"Błąd kol.8",IF(AND(Z462="",V462=""),"",IF(Z462="",V462,IF($V462="",$Z462,IF(AND($Z462&gt;0,$V462&gt;0),$Z462+$V462,"")))))))</f>
        <v/>
      </c>
      <c r="U462" s="523"/>
      <c r="V462" s="431" t="str">
        <f t="shared" si="236"/>
        <v/>
      </c>
      <c r="W462" s="524"/>
      <c r="X462" s="302" t="str">
        <f>IF(U462="","",IF(AND(V462="",W462=""),"",IF(AND(E462=LEGENDA!$D$39,H462=""),"BRAK kol.7",IF(AND(F462=LEGENDA!$A$105,H462="",E462=LEGENDA!$D$35),V462*W462,IF(AND(F462=LEGENDA!$A$105,H462="",E462=LEGENDA!$D$36),V462*W462,IF(AND(F462=LEGENDA!$A$105,H462=""),"BRAK kol.7",IF(AND(F462=LEGENDA!$A$106,H462=""),"BRAK kol.7",IF(AND(F462=LEGENDA!$A$107,H462=""),"BRAK kol.7",IF(AND(F462=LEGENDA!$A$108,H462=""),"BRAK kol.7",IF(AND(F462=LEGENDA!$A$109,H462=""),"BRAK kol.7",IF(AND(U462&gt;0,W462=""),"Brakkol21",IF(OR(T462="Błąd kol. 7",T462="Błąd kol.8"),T462,IF(AND(H462="",I462=""),"BRAKkol7-8",V462*W462)))))))))))))</f>
        <v/>
      </c>
      <c r="Y462" s="523"/>
      <c r="Z462" s="431" t="str">
        <f t="shared" si="237"/>
        <v/>
      </c>
      <c r="AA462" s="524"/>
      <c r="AB462" s="525" t="str">
        <f>IF(OR(Y462="",Z462="",AA462=""),"",IF(AND(E462=LEGENDA!$D$39,H462=""),"BRAK kol.7",IF(AND(F462=LEGENDA!$A$105,H462=""),"BRAK kol.7",IF(AND(F462=LEGENDA!$A$106,H462=""),"BRAK kol.7",IF(AND(F462=LEGENDA!$A$107,H462=""),"BRAK kol.7",IF(AND(F462=LEGENDA!$A$108,H462=""),"BRAK kol.7",IF(AND(F462=LEGENDA!$A$109,H462=""),"BRAK kol.7",Z462*AA462)))))))</f>
        <v/>
      </c>
      <c r="AC462" s="302" t="str">
        <f t="shared" ref="AC462:AC525" si="257">IF(AND(X462="",AB462=""),"",IF(X462="",AB462,IF(AB462="",X462,IF(OR(X462="BRAK kol.7",AB462="BRAK kol.7"),"BRAK kol.7",IF(OR(X462="BRAKkol7-8",AB462="BRAKkol7-8"),"BRAKkol7-8",X462+AB462)))))</f>
        <v/>
      </c>
      <c r="AD462" s="143" t="str">
        <f>IFERROR(IF(OR(J462="",AC462=""),"",IF(AND(E462=LEGENDA!$D$39,H462="",I462=""),"BRAK kol.7",AC462*$J462)),"BRAK kol.7")</f>
        <v/>
      </c>
      <c r="AE462" s="527" t="str">
        <f t="shared" si="238"/>
        <v/>
      </c>
      <c r="AF462" s="526" t="str">
        <f t="shared" si="239"/>
        <v/>
      </c>
      <c r="AG462" s="526" t="str">
        <f t="shared" si="240"/>
        <v/>
      </c>
      <c r="AH462" s="526" t="str">
        <f t="shared" ref="AH462:AH525" si="258">IF(AND($V462="",$Z462=""),"",IF($V462="",$Z462,IF($Z462="",$V462,IF(AND($Z462&gt;0,$V462&gt;0),$Z462+$V462,""))))</f>
        <v/>
      </c>
      <c r="AI462" s="528"/>
      <c r="AJ462" s="529"/>
      <c r="AK462" s="286" t="str">
        <f t="shared" ref="AK462:AK525" si="259">IF(AH462="","",IF(AH462&gt;170,1,IF(AN463="","",IF(OR(AH463="",AN463=""),"",IF(AH462&gt;170,1,"")))))</f>
        <v/>
      </c>
      <c r="AL462" s="287" t="str">
        <f t="shared" si="241"/>
        <v/>
      </c>
      <c r="AM462" s="287" t="str">
        <f t="shared" si="242"/>
        <v/>
      </c>
      <c r="AN462" s="530" t="str">
        <f>IF('ZASOBY N'!BD459="","",'ZASOBY N'!BD459)</f>
        <v/>
      </c>
      <c r="AO462" s="531"/>
      <c r="AP462" s="333">
        <f t="shared" ref="AP462:AP525" si="260">IF(AS462&gt;0,0,IF(OR($E462=AP$6,$E462=AP$7),$AF462,0))</f>
        <v>0</v>
      </c>
      <c r="AQ462" s="333">
        <f t="shared" si="231"/>
        <v>0</v>
      </c>
      <c r="AR462" s="333">
        <f t="shared" si="231"/>
        <v>0</v>
      </c>
      <c r="AS462" s="333">
        <f t="shared" ref="AS462:AS525" si="261">IF(OR($E462=AS$6,F462=$AS$7),$AF462,0)</f>
        <v>0</v>
      </c>
      <c r="AT462" s="333">
        <f t="shared" si="232"/>
        <v>0</v>
      </c>
      <c r="AU462" s="333">
        <f t="shared" ref="AU462:AU525" si="262">IF(OR($E462=AU$6,$E462=AU$7,$E462=AU$8,$E462=AU$9,$E462=AU$10,$E462=AU$11),$AF462,0)</f>
        <v>0</v>
      </c>
      <c r="AV462" s="532" t="str">
        <f>IF(BJ462=0,"",NN!BJ462)</f>
        <v/>
      </c>
      <c r="AW462" s="460" t="str">
        <f>IF('UPR BILANS N'!W460="","",'UPR BILANS N'!W460)</f>
        <v/>
      </c>
      <c r="AX462" s="533" t="str">
        <f t="shared" si="243"/>
        <v/>
      </c>
      <c r="AY462" s="533"/>
      <c r="AZ462" s="533"/>
      <c r="BA462" s="533"/>
      <c r="BB462" s="533"/>
      <c r="BC462" s="533"/>
      <c r="BD462" s="533"/>
      <c r="BE462" s="533"/>
      <c r="BF462" s="533"/>
      <c r="BG462" s="533"/>
      <c r="BH462" s="533"/>
      <c r="BI462" s="533"/>
      <c r="BJ462" s="414">
        <f>IFERROR(IF(AND(BL462=1,BM462=1,SUMIF($C462:$C$525,$C462,$AH462:$AH$525)=$BN462),$BN462,IF($BO462&gt;0,$BO462,IF(AND(B462=B463,C462=C463,D462=D463,J462=J463),AH462+AH463,IF(AND(COUNTIF($C$13:$C461,$C462)&gt;=1,COUNTIF($D$13:$D461,$D462)&gt;=1),0,IF(AND(SUMIF($B462:$B$525,$B462,$AH462:$AH$525)&gt;$AH462,SUMIF($C462:$C$525,$C462,$AH462:$AH$525)&gt;$AH462,SUMIF($D462:$D$525,$D462,$AH462:$AH$525)&gt;$AH462),SUMIF($C462:$C$525,$C462,$BN462:$BN$525),0))))),0)</f>
        <v>0</v>
      </c>
      <c r="BK462" s="534"/>
      <c r="BL462" s="535">
        <f>COUNTIFS('ZASOBY N'!$B459:$B$525,'ZASOBY N'!$B459,'ZASOBY N'!$C459:'ZASOBY N'!$C$525,'ZASOBY N'!$C459,'ZASOBY N'!$D459:'ZASOBY N'!$D$525,'ZASOBY N'!$D459,'ZASOBY N'!$H459:'ZASOBY N'!$H$525,'ZASOBY N'!$H459 )</f>
        <v>0</v>
      </c>
      <c r="BM462" s="536">
        <f>COUNTIFS('ZASOBY N'!$B$10:$B459,'ZASOBY N'!$B459,'ZASOBY N'!$C$10:'ZASOBY N'!$C459,'ZASOBY N'!$C459,'ZASOBY N'!$D$10:'ZASOBY N'!$D459,'ZASOBY N'!$D459,'ZASOBY N'!$H$10:'ZASOBY N'!$H459,'ZASOBY N'!$H459 )</f>
        <v>0</v>
      </c>
      <c r="BN462" s="537">
        <f t="shared" si="244"/>
        <v>0</v>
      </c>
      <c r="BO462" s="538">
        <f t="shared" si="245"/>
        <v>0</v>
      </c>
      <c r="BP462" s="533"/>
      <c r="BQ462" s="533"/>
      <c r="BR462" s="533"/>
      <c r="BS462" s="533"/>
      <c r="BT462" s="533"/>
      <c r="BU462" s="533"/>
      <c r="BV462" s="533"/>
      <c r="BW462" s="539" t="str">
        <f t="shared" si="246"/>
        <v/>
      </c>
      <c r="BX462" s="439" t="str">
        <f>IF(E462=0,"",NN!E462)</f>
        <v/>
      </c>
      <c r="BY462" s="396" t="str">
        <f>IF(A462="","",NN!A462)</f>
        <v/>
      </c>
      <c r="BZ462" s="428" t="str">
        <f>IF(OR(E462=LEGENDA!$D$30,E462=LEGENDA!$D$31,E462=LEGENDA!$D$32,E462=LEGENDA!$D$33,E462=LEGENDA!$D$34,E462=LEGENDA!$D$35,E462=LEGENDA!$D$36,E462=LEGENDA!$D$37),AV462,"")</f>
        <v/>
      </c>
      <c r="CA462" s="428" t="str">
        <f>IF(OR(E462=LEGENDA!$D$30,E462=LEGENDA!$D$31,E462=LEGENDA!$D$32,E462=LEGENDA!$D$33,E462=LEGENDA!$D$34,E462=LEGENDA!$D$35,E462=LEGENDA!$D$36,E462=LEGENDA!$D$37),AG462,"")</f>
        <v/>
      </c>
      <c r="CB462" s="397" t="str">
        <f t="shared" si="247"/>
        <v/>
      </c>
      <c r="CC462" s="397" t="str">
        <f t="shared" si="248"/>
        <v/>
      </c>
      <c r="CD462" s="397" t="str">
        <f t="shared" si="249"/>
        <v/>
      </c>
      <c r="CE462" s="397" t="str">
        <f t="shared" si="250"/>
        <v/>
      </c>
      <c r="CF462" s="397" t="str">
        <f t="shared" si="251"/>
        <v/>
      </c>
      <c r="CG462" s="397" t="str">
        <f t="shared" si="252"/>
        <v/>
      </c>
      <c r="CH462" s="397" t="str">
        <f>IF(OR(E462=LEGENDA!$D$28,E462=LEGENDA!$D$29,E462=LEGENDA!$D$30,E462=LEGENDA!$D$31,E462=LEGENDA!$D$32,E462=LEGENDA!$D$33,E462=LEGENDA!$D$34,E462=LEGENDA!$D$35,E462=LEGENDA!$D$36,E462=LEGENDA!$D$39),1,"")</f>
        <v/>
      </c>
      <c r="CI462" s="397" t="str">
        <f t="shared" si="253"/>
        <v/>
      </c>
      <c r="CJ462" s="397" t="str">
        <f t="shared" si="254"/>
        <v/>
      </c>
    </row>
    <row r="463" spans="1:88" s="50" customFormat="1" ht="16.2" customHeight="1" thickBot="1" x14ac:dyDescent="0.3">
      <c r="A463" s="514" t="str">
        <f>IF('ZASOBY N'!A460="","",'ZASOBY N'!A460)</f>
        <v/>
      </c>
      <c r="B463" s="515" t="str">
        <f>IF('ZASOBY N'!B460="","",'ZASOBY N'!B460)</f>
        <v/>
      </c>
      <c r="C463" s="515" t="str">
        <f>IF('ZASOBY N'!C460="","",'ZASOBY N'!C460)</f>
        <v/>
      </c>
      <c r="D463" s="516" t="str">
        <f>IF('ZASOBY N'!D460="","",'ZASOBY N'!D460)</f>
        <v/>
      </c>
      <c r="E463" s="404"/>
      <c r="F463" s="517"/>
      <c r="G463" s="518"/>
      <c r="H463" s="301"/>
      <c r="I463" s="301"/>
      <c r="J463" s="147" t="str">
        <f>IF('ZASOBY N'!$F460="","",'ZASOBY N'!$F460)</f>
        <v/>
      </c>
      <c r="K463" s="519"/>
      <c r="L463" s="520" t="str">
        <f t="shared" si="233"/>
        <v/>
      </c>
      <c r="M463" s="521"/>
      <c r="N463" s="521"/>
      <c r="O463" s="140" t="str">
        <f>IF(L463="","",IF(OR(E463=LEGENDA!$D$28,E463=LEGENDA!$D$29,E463=LEGENDA!$D$31,E463=LEGENDA!$D$38),0.15,0))</f>
        <v/>
      </c>
      <c r="P463" s="140" t="str">
        <f>IF(L463="","",IF(AND(E463=LEGENDA!$D$39,H463=""),"BRAK kol.7",IF(AND(F463=LEGENDA!$A$105,H463=""),"BRAK kol.7",IF(AND(F463=LEGENDA!$A$106,H463=""),"BRAK kol.7",IF(AND(F463=LEGENDA!$A$107,H463=""),"BRAK kol.7",IF(AND(F463=LEGENDA!$A$108,H463=""),"BRAK kol.7",IF(AND(F463=LEGENDA!$A$109,H463=""),"BRAK kol.7",L463*O463)))))))</f>
        <v/>
      </c>
      <c r="Q463" s="141" t="str">
        <f t="shared" si="255"/>
        <v/>
      </c>
      <c r="R463" s="142" t="str">
        <f t="shared" si="234"/>
        <v/>
      </c>
      <c r="S463" s="522" t="str">
        <f t="shared" si="235"/>
        <v/>
      </c>
      <c r="T463" s="431" t="str">
        <f t="shared" si="256"/>
        <v/>
      </c>
      <c r="U463" s="523"/>
      <c r="V463" s="431" t="str">
        <f t="shared" si="236"/>
        <v/>
      </c>
      <c r="W463" s="524"/>
      <c r="X463" s="302" t="str">
        <f>IF(U463="","",IF(AND(V463="",W463=""),"",IF(AND(E463=LEGENDA!$D$39,H463=""),"BRAK kol.7",IF(AND(F463=LEGENDA!$A$105,H463="",E463=LEGENDA!$D$35),V463*W463,IF(AND(F463=LEGENDA!$A$105,H463="",E463=LEGENDA!$D$36),V463*W463,IF(AND(F463=LEGENDA!$A$105,H463=""),"BRAK kol.7",IF(AND(F463=LEGENDA!$A$106,H463=""),"BRAK kol.7",IF(AND(F463=LEGENDA!$A$107,H463=""),"BRAK kol.7",IF(AND(F463=LEGENDA!$A$108,H463=""),"BRAK kol.7",IF(AND(F463=LEGENDA!$A$109,H463=""),"BRAK kol.7",IF(AND(U463&gt;0,W463=""),"Brakkol21",IF(OR(T463="Błąd kol. 7",T463="Błąd kol.8"),T463,IF(AND(H463="",I463=""),"BRAKkol7-8",V463*W463)))))))))))))</f>
        <v/>
      </c>
      <c r="Y463" s="523"/>
      <c r="Z463" s="431" t="str">
        <f t="shared" si="237"/>
        <v/>
      </c>
      <c r="AA463" s="524"/>
      <c r="AB463" s="525" t="str">
        <f>IF(OR(Y463="",Z463="",AA463=""),"",IF(AND(E463=LEGENDA!$D$39,H463=""),"BRAK kol.7",IF(AND(F463=LEGENDA!$A$105,H463=""),"BRAK kol.7",IF(AND(F463=LEGENDA!$A$106,H463=""),"BRAK kol.7",IF(AND(F463=LEGENDA!$A$107,H463=""),"BRAK kol.7",IF(AND(F463=LEGENDA!$A$108,H463=""),"BRAK kol.7",IF(AND(F463=LEGENDA!$A$109,H463=""),"BRAK kol.7",Z463*AA463)))))))</f>
        <v/>
      </c>
      <c r="AC463" s="302" t="str">
        <f t="shared" si="257"/>
        <v/>
      </c>
      <c r="AD463" s="143" t="str">
        <f>IFERROR(IF(OR(J463="",AC463=""),"",IF(AND(E463=LEGENDA!$D$39,H463="",I463=""),"BRAK kol.7",AC463*$J463)),"BRAK kol.7")</f>
        <v/>
      </c>
      <c r="AE463" s="527" t="str">
        <f t="shared" si="238"/>
        <v/>
      </c>
      <c r="AF463" s="526" t="str">
        <f t="shared" si="239"/>
        <v/>
      </c>
      <c r="AG463" s="526" t="str">
        <f t="shared" si="240"/>
        <v/>
      </c>
      <c r="AH463" s="526" t="str">
        <f t="shared" si="258"/>
        <v/>
      </c>
      <c r="AI463" s="528"/>
      <c r="AJ463" s="529"/>
      <c r="AK463" s="286" t="str">
        <f t="shared" si="259"/>
        <v/>
      </c>
      <c r="AL463" s="287" t="str">
        <f t="shared" si="241"/>
        <v/>
      </c>
      <c r="AM463" s="287" t="str">
        <f t="shared" si="242"/>
        <v/>
      </c>
      <c r="AN463" s="530" t="str">
        <f>IF('ZASOBY N'!BD460="","",'ZASOBY N'!BD460)</f>
        <v/>
      </c>
      <c r="AO463" s="531"/>
      <c r="AP463" s="333">
        <f t="shared" si="260"/>
        <v>0</v>
      </c>
      <c r="AQ463" s="333">
        <f t="shared" si="231"/>
        <v>0</v>
      </c>
      <c r="AR463" s="333">
        <f t="shared" si="231"/>
        <v>0</v>
      </c>
      <c r="AS463" s="333">
        <f t="shared" si="261"/>
        <v>0</v>
      </c>
      <c r="AT463" s="333">
        <f t="shared" si="232"/>
        <v>0</v>
      </c>
      <c r="AU463" s="333">
        <f t="shared" si="262"/>
        <v>0</v>
      </c>
      <c r="AV463" s="532" t="str">
        <f>IF(BJ463=0,"",NN!BJ463)</f>
        <v/>
      </c>
      <c r="AW463" s="460" t="str">
        <f>IF('UPR BILANS N'!W461="","",'UPR BILANS N'!W461)</f>
        <v/>
      </c>
      <c r="AX463" s="533" t="str">
        <f t="shared" si="243"/>
        <v/>
      </c>
      <c r="AY463" s="533"/>
      <c r="AZ463" s="533"/>
      <c r="BA463" s="533"/>
      <c r="BB463" s="533"/>
      <c r="BC463" s="533"/>
      <c r="BD463" s="533"/>
      <c r="BE463" s="533"/>
      <c r="BF463" s="533"/>
      <c r="BG463" s="533"/>
      <c r="BH463" s="533"/>
      <c r="BI463" s="533"/>
      <c r="BJ463" s="414">
        <f>IFERROR(IF(AND(BL463=1,BM463=1,SUMIF($C463:$C$525,$C463,$AH463:$AH$525)=$BN463),$BN463,IF($BO463&gt;0,$BO463,IF(AND(B463=B464,C463=C464,D463=D464,J463=J464),AH463+AH464,IF(AND(COUNTIF($C$13:$C462,$C463)&gt;=1,COUNTIF($D$13:$D462,$D463)&gt;=1),0,IF(AND(SUMIF($B463:$B$525,$B463,$AH463:$AH$525)&gt;$AH463,SUMIF($C463:$C$525,$C463,$AH463:$AH$525)&gt;$AH463,SUMIF($D463:$D$525,$D463,$AH463:$AH$525)&gt;$AH463),SUMIF($C463:$C$525,$C463,$BN463:$BN$525),0))))),0)</f>
        <v>0</v>
      </c>
      <c r="BK463" s="534"/>
      <c r="BL463" s="535">
        <f>COUNTIFS('ZASOBY N'!$B460:$B$525,'ZASOBY N'!$B460,'ZASOBY N'!$C460:'ZASOBY N'!$C$525,'ZASOBY N'!$C460,'ZASOBY N'!$D460:'ZASOBY N'!$D$525,'ZASOBY N'!$D460,'ZASOBY N'!$H460:'ZASOBY N'!$H$525,'ZASOBY N'!$H460 )</f>
        <v>0</v>
      </c>
      <c r="BM463" s="536">
        <f>COUNTIFS('ZASOBY N'!$B$10:$B460,'ZASOBY N'!$B460,'ZASOBY N'!$C$10:'ZASOBY N'!$C460,'ZASOBY N'!$C460,'ZASOBY N'!$D$10:'ZASOBY N'!$D460,'ZASOBY N'!$D460,'ZASOBY N'!$H$10:'ZASOBY N'!$H460,'ZASOBY N'!$H460 )</f>
        <v>0</v>
      </c>
      <c r="BN463" s="537">
        <f t="shared" si="244"/>
        <v>0</v>
      </c>
      <c r="BO463" s="538">
        <f t="shared" si="245"/>
        <v>0</v>
      </c>
      <c r="BP463" s="533"/>
      <c r="BQ463" s="533"/>
      <c r="BR463" s="533"/>
      <c r="BS463" s="533"/>
      <c r="BT463" s="533"/>
      <c r="BU463" s="533"/>
      <c r="BV463" s="533"/>
      <c r="BW463" s="539" t="str">
        <f t="shared" si="246"/>
        <v/>
      </c>
      <c r="BX463" s="439" t="str">
        <f>IF(E463=0,"",NN!E463)</f>
        <v/>
      </c>
      <c r="BY463" s="396" t="str">
        <f>IF(A463="","",NN!A463)</f>
        <v/>
      </c>
      <c r="BZ463" s="428" t="str">
        <f>IF(OR(E463=LEGENDA!$D$30,E463=LEGENDA!$D$31,E463=LEGENDA!$D$32,E463=LEGENDA!$D$33,E463=LEGENDA!$D$34,E463=LEGENDA!$D$35,E463=LEGENDA!$D$36,E463=LEGENDA!$D$37),AV463,"")</f>
        <v/>
      </c>
      <c r="CA463" s="428" t="str">
        <f>IF(OR(E463=LEGENDA!$D$30,E463=LEGENDA!$D$31,E463=LEGENDA!$D$32,E463=LEGENDA!$D$33,E463=LEGENDA!$D$34,E463=LEGENDA!$D$35,E463=LEGENDA!$D$36,E463=LEGENDA!$D$37),AG463,"")</f>
        <v/>
      </c>
      <c r="CB463" s="397" t="str">
        <f t="shared" si="247"/>
        <v/>
      </c>
      <c r="CC463" s="397" t="str">
        <f t="shared" si="248"/>
        <v/>
      </c>
      <c r="CD463" s="397" t="str">
        <f t="shared" si="249"/>
        <v/>
      </c>
      <c r="CE463" s="397" t="str">
        <f t="shared" si="250"/>
        <v/>
      </c>
      <c r="CF463" s="397" t="str">
        <f t="shared" si="251"/>
        <v/>
      </c>
      <c r="CG463" s="397" t="str">
        <f t="shared" si="252"/>
        <v/>
      </c>
      <c r="CH463" s="397" t="str">
        <f>IF(OR(E463=LEGENDA!$D$28,E463=LEGENDA!$D$29,E463=LEGENDA!$D$30,E463=LEGENDA!$D$31,E463=LEGENDA!$D$32,E463=LEGENDA!$D$33,E463=LEGENDA!$D$34,E463=LEGENDA!$D$35,E463=LEGENDA!$D$36,E463=LEGENDA!$D$39),1,"")</f>
        <v/>
      </c>
      <c r="CI463" s="397" t="str">
        <f t="shared" si="253"/>
        <v/>
      </c>
      <c r="CJ463" s="397" t="str">
        <f t="shared" si="254"/>
        <v/>
      </c>
    </row>
    <row r="464" spans="1:88" s="50" customFormat="1" ht="16.2" customHeight="1" thickBot="1" x14ac:dyDescent="0.3">
      <c r="A464" s="514" t="str">
        <f>IF('ZASOBY N'!A461="","",'ZASOBY N'!A461)</f>
        <v/>
      </c>
      <c r="B464" s="515" t="str">
        <f>IF('ZASOBY N'!B461="","",'ZASOBY N'!B461)</f>
        <v/>
      </c>
      <c r="C464" s="515" t="str">
        <f>IF('ZASOBY N'!C461="","",'ZASOBY N'!C461)</f>
        <v/>
      </c>
      <c r="D464" s="516" t="str">
        <f>IF('ZASOBY N'!D461="","",'ZASOBY N'!D461)</f>
        <v/>
      </c>
      <c r="E464" s="404"/>
      <c r="F464" s="517"/>
      <c r="G464" s="518"/>
      <c r="H464" s="301"/>
      <c r="I464" s="301"/>
      <c r="J464" s="147" t="str">
        <f>IF('ZASOBY N'!$F461="","",'ZASOBY N'!$F461)</f>
        <v/>
      </c>
      <c r="K464" s="519"/>
      <c r="L464" s="520" t="str">
        <f t="shared" si="233"/>
        <v/>
      </c>
      <c r="M464" s="521"/>
      <c r="N464" s="521"/>
      <c r="O464" s="140" t="str">
        <f>IF(L464="","",IF(OR(E464=LEGENDA!$D$28,E464=LEGENDA!$D$29,E464=LEGENDA!$D$31,E464=LEGENDA!$D$38),0.15,0))</f>
        <v/>
      </c>
      <c r="P464" s="140" t="str">
        <f>IF(L464="","",IF(AND(E464=LEGENDA!$D$39,H464=""),"BRAK kol.7",IF(AND(F464=LEGENDA!$A$105,H464=""),"BRAK kol.7",IF(AND(F464=LEGENDA!$A$106,H464=""),"BRAK kol.7",IF(AND(F464=LEGENDA!$A$107,H464=""),"BRAK kol.7",IF(AND(F464=LEGENDA!$A$108,H464=""),"BRAK kol.7",IF(AND(F464=LEGENDA!$A$109,H464=""),"BRAK kol.7",L464*O464)))))))</f>
        <v/>
      </c>
      <c r="Q464" s="141" t="str">
        <f t="shared" si="255"/>
        <v/>
      </c>
      <c r="R464" s="142" t="str">
        <f t="shared" si="234"/>
        <v/>
      </c>
      <c r="S464" s="522" t="str">
        <f t="shared" si="235"/>
        <v/>
      </c>
      <c r="T464" s="431" t="str">
        <f t="shared" si="256"/>
        <v/>
      </c>
      <c r="U464" s="523"/>
      <c r="V464" s="431" t="str">
        <f t="shared" si="236"/>
        <v/>
      </c>
      <c r="W464" s="524"/>
      <c r="X464" s="302" t="str">
        <f>IF(U464="","",IF(AND(V464="",W464=""),"",IF(AND(E464=LEGENDA!$D$39,H464=""),"BRAK kol.7",IF(AND(F464=LEGENDA!$A$105,H464="",E464=LEGENDA!$D$35),V464*W464,IF(AND(F464=LEGENDA!$A$105,H464="",E464=LEGENDA!$D$36),V464*W464,IF(AND(F464=LEGENDA!$A$105,H464=""),"BRAK kol.7",IF(AND(F464=LEGENDA!$A$106,H464=""),"BRAK kol.7",IF(AND(F464=LEGENDA!$A$107,H464=""),"BRAK kol.7",IF(AND(F464=LEGENDA!$A$108,H464=""),"BRAK kol.7",IF(AND(F464=LEGENDA!$A$109,H464=""),"BRAK kol.7",IF(AND(U464&gt;0,W464=""),"Brakkol21",IF(OR(T464="Błąd kol. 7",T464="Błąd kol.8"),T464,IF(AND(H464="",I464=""),"BRAKkol7-8",V464*W464)))))))))))))</f>
        <v/>
      </c>
      <c r="Y464" s="523"/>
      <c r="Z464" s="431" t="str">
        <f t="shared" si="237"/>
        <v/>
      </c>
      <c r="AA464" s="524"/>
      <c r="AB464" s="525" t="str">
        <f>IF(OR(Y464="",Z464="",AA464=""),"",IF(AND(E464=LEGENDA!$D$39,H464=""),"BRAK kol.7",IF(AND(F464=LEGENDA!$A$105,H464=""),"BRAK kol.7",IF(AND(F464=LEGENDA!$A$106,H464=""),"BRAK kol.7",IF(AND(F464=LEGENDA!$A$107,H464=""),"BRAK kol.7",IF(AND(F464=LEGENDA!$A$108,H464=""),"BRAK kol.7",IF(AND(F464=LEGENDA!$A$109,H464=""),"BRAK kol.7",Z464*AA464)))))))</f>
        <v/>
      </c>
      <c r="AC464" s="302" t="str">
        <f t="shared" si="257"/>
        <v/>
      </c>
      <c r="AD464" s="143" t="str">
        <f>IFERROR(IF(OR(J464="",AC464=""),"",IF(AND(E464=LEGENDA!$D$39,H464="",I464=""),"BRAK kol.7",AC464*$J464)),"BRAK kol.7")</f>
        <v/>
      </c>
      <c r="AE464" s="527" t="str">
        <f t="shared" si="238"/>
        <v/>
      </c>
      <c r="AF464" s="526" t="str">
        <f t="shared" si="239"/>
        <v/>
      </c>
      <c r="AG464" s="526" t="str">
        <f t="shared" si="240"/>
        <v/>
      </c>
      <c r="AH464" s="526" t="str">
        <f t="shared" si="258"/>
        <v/>
      </c>
      <c r="AI464" s="528"/>
      <c r="AJ464" s="529"/>
      <c r="AK464" s="286" t="str">
        <f t="shared" si="259"/>
        <v/>
      </c>
      <c r="AL464" s="287" t="str">
        <f t="shared" si="241"/>
        <v/>
      </c>
      <c r="AM464" s="287" t="str">
        <f t="shared" si="242"/>
        <v/>
      </c>
      <c r="AN464" s="530" t="str">
        <f>IF('ZASOBY N'!BD461="","",'ZASOBY N'!BD461)</f>
        <v/>
      </c>
      <c r="AO464" s="531"/>
      <c r="AP464" s="333">
        <f t="shared" si="260"/>
        <v>0</v>
      </c>
      <c r="AQ464" s="333">
        <f t="shared" si="231"/>
        <v>0</v>
      </c>
      <c r="AR464" s="333">
        <f t="shared" si="231"/>
        <v>0</v>
      </c>
      <c r="AS464" s="333">
        <f t="shared" si="261"/>
        <v>0</v>
      </c>
      <c r="AT464" s="333">
        <f t="shared" si="232"/>
        <v>0</v>
      </c>
      <c r="AU464" s="333">
        <f t="shared" si="262"/>
        <v>0</v>
      </c>
      <c r="AV464" s="532" t="str">
        <f>IF(BJ464=0,"",NN!BJ464)</f>
        <v/>
      </c>
      <c r="AW464" s="460" t="str">
        <f>IF('UPR BILANS N'!W462="","",'UPR BILANS N'!W462)</f>
        <v/>
      </c>
      <c r="AX464" s="533" t="str">
        <f t="shared" si="243"/>
        <v/>
      </c>
      <c r="AY464" s="533"/>
      <c r="AZ464" s="533"/>
      <c r="BA464" s="533"/>
      <c r="BB464" s="533"/>
      <c r="BC464" s="533"/>
      <c r="BD464" s="533"/>
      <c r="BE464" s="533"/>
      <c r="BF464" s="533"/>
      <c r="BG464" s="533"/>
      <c r="BH464" s="533"/>
      <c r="BI464" s="533"/>
      <c r="BJ464" s="414">
        <f>IFERROR(IF(AND(BL464=1,BM464=1,SUMIF($C464:$C$525,$C464,$AH464:$AH$525)=$BN464),$BN464,IF($BO464&gt;0,$BO464,IF(AND(B464=B465,C464=C465,D464=D465,J464=J465),AH464+AH465,IF(AND(COUNTIF($C$13:$C463,$C464)&gt;=1,COUNTIF($D$13:$D463,$D464)&gt;=1),0,IF(AND(SUMIF($B464:$B$525,$B464,$AH464:$AH$525)&gt;$AH464,SUMIF($C464:$C$525,$C464,$AH464:$AH$525)&gt;$AH464,SUMIF($D464:$D$525,$D464,$AH464:$AH$525)&gt;$AH464),SUMIF($C464:$C$525,$C464,$BN464:$BN$525),0))))),0)</f>
        <v>0</v>
      </c>
      <c r="BK464" s="534"/>
      <c r="BL464" s="535">
        <f>COUNTIFS('ZASOBY N'!$B461:$B$525,'ZASOBY N'!$B461,'ZASOBY N'!$C461:'ZASOBY N'!$C$525,'ZASOBY N'!$C461,'ZASOBY N'!$D461:'ZASOBY N'!$D$525,'ZASOBY N'!$D461,'ZASOBY N'!$H461:'ZASOBY N'!$H$525,'ZASOBY N'!$H461 )</f>
        <v>0</v>
      </c>
      <c r="BM464" s="536">
        <f>COUNTIFS('ZASOBY N'!$B$10:$B461,'ZASOBY N'!$B461,'ZASOBY N'!$C$10:'ZASOBY N'!$C461,'ZASOBY N'!$C461,'ZASOBY N'!$D$10:'ZASOBY N'!$D461,'ZASOBY N'!$D461,'ZASOBY N'!$H$10:'ZASOBY N'!$H461,'ZASOBY N'!$H461 )</f>
        <v>0</v>
      </c>
      <c r="BN464" s="537">
        <f t="shared" si="244"/>
        <v>0</v>
      </c>
      <c r="BO464" s="538">
        <f t="shared" si="245"/>
        <v>0</v>
      </c>
      <c r="BP464" s="533"/>
      <c r="BQ464" s="533"/>
      <c r="BR464" s="533"/>
      <c r="BS464" s="533"/>
      <c r="BT464" s="533"/>
      <c r="BU464" s="533"/>
      <c r="BV464" s="533"/>
      <c r="BW464" s="539" t="str">
        <f t="shared" si="246"/>
        <v/>
      </c>
      <c r="BX464" s="439" t="str">
        <f>IF(E464=0,"",NN!E464)</f>
        <v/>
      </c>
      <c r="BY464" s="396" t="str">
        <f>IF(A464="","",NN!A464)</f>
        <v/>
      </c>
      <c r="BZ464" s="428" t="str">
        <f>IF(OR(E464=LEGENDA!$D$30,E464=LEGENDA!$D$31,E464=LEGENDA!$D$32,E464=LEGENDA!$D$33,E464=LEGENDA!$D$34,E464=LEGENDA!$D$35,E464=LEGENDA!$D$36,E464=LEGENDA!$D$37),AV464,"")</f>
        <v/>
      </c>
      <c r="CA464" s="428" t="str">
        <f>IF(OR(E464=LEGENDA!$D$30,E464=LEGENDA!$D$31,E464=LEGENDA!$D$32,E464=LEGENDA!$D$33,E464=LEGENDA!$D$34,E464=LEGENDA!$D$35,E464=LEGENDA!$D$36,E464=LEGENDA!$D$37),AG464,"")</f>
        <v/>
      </c>
      <c r="CB464" s="397" t="str">
        <f t="shared" si="247"/>
        <v/>
      </c>
      <c r="CC464" s="397" t="str">
        <f t="shared" si="248"/>
        <v/>
      </c>
      <c r="CD464" s="397" t="str">
        <f t="shared" si="249"/>
        <v/>
      </c>
      <c r="CE464" s="397" t="str">
        <f t="shared" si="250"/>
        <v/>
      </c>
      <c r="CF464" s="397" t="str">
        <f t="shared" si="251"/>
        <v/>
      </c>
      <c r="CG464" s="397" t="str">
        <f t="shared" si="252"/>
        <v/>
      </c>
      <c r="CH464" s="397" t="str">
        <f>IF(OR(E464=LEGENDA!$D$28,E464=LEGENDA!$D$29,E464=LEGENDA!$D$30,E464=LEGENDA!$D$31,E464=LEGENDA!$D$32,E464=LEGENDA!$D$33,E464=LEGENDA!$D$34,E464=LEGENDA!$D$35,E464=LEGENDA!$D$36,E464=LEGENDA!$D$39),1,"")</f>
        <v/>
      </c>
      <c r="CI464" s="397" t="str">
        <f t="shared" si="253"/>
        <v/>
      </c>
      <c r="CJ464" s="397" t="str">
        <f t="shared" si="254"/>
        <v/>
      </c>
    </row>
    <row r="465" spans="1:88" s="50" customFormat="1" ht="16.2" customHeight="1" thickBot="1" x14ac:dyDescent="0.3">
      <c r="A465" s="514" t="str">
        <f>IF('ZASOBY N'!A462="","",'ZASOBY N'!A462)</f>
        <v/>
      </c>
      <c r="B465" s="515" t="str">
        <f>IF('ZASOBY N'!B462="","",'ZASOBY N'!B462)</f>
        <v/>
      </c>
      <c r="C465" s="515" t="str">
        <f>IF('ZASOBY N'!C462="","",'ZASOBY N'!C462)</f>
        <v/>
      </c>
      <c r="D465" s="516" t="str">
        <f>IF('ZASOBY N'!D462="","",'ZASOBY N'!D462)</f>
        <v/>
      </c>
      <c r="E465" s="404"/>
      <c r="F465" s="517"/>
      <c r="G465" s="518"/>
      <c r="H465" s="301"/>
      <c r="I465" s="301"/>
      <c r="J465" s="147" t="str">
        <f>IF('ZASOBY N'!$F462="","",'ZASOBY N'!$F462)</f>
        <v/>
      </c>
      <c r="K465" s="519"/>
      <c r="L465" s="520" t="str">
        <f t="shared" si="233"/>
        <v/>
      </c>
      <c r="M465" s="521"/>
      <c r="N465" s="521"/>
      <c r="O465" s="140" t="str">
        <f>IF(L465="","",IF(OR(E465=LEGENDA!$D$28,E465=LEGENDA!$D$29,E465=LEGENDA!$D$31,E465=LEGENDA!$D$38),0.15,0))</f>
        <v/>
      </c>
      <c r="P465" s="140" t="str">
        <f>IF(L465="","",IF(AND(E465=LEGENDA!$D$39,H465=""),"BRAK kol.7",IF(AND(F465=LEGENDA!$A$105,H465=""),"BRAK kol.7",IF(AND(F465=LEGENDA!$A$106,H465=""),"BRAK kol.7",IF(AND(F465=LEGENDA!$A$107,H465=""),"BRAK kol.7",IF(AND(F465=LEGENDA!$A$108,H465=""),"BRAK kol.7",IF(AND(F465=LEGENDA!$A$109,H465=""),"BRAK kol.7",L465*O465)))))))</f>
        <v/>
      </c>
      <c r="Q465" s="141" t="str">
        <f t="shared" si="255"/>
        <v/>
      </c>
      <c r="R465" s="142" t="str">
        <f t="shared" si="234"/>
        <v/>
      </c>
      <c r="S465" s="522" t="str">
        <f t="shared" si="235"/>
        <v/>
      </c>
      <c r="T465" s="431" t="str">
        <f t="shared" si="256"/>
        <v/>
      </c>
      <c r="U465" s="523"/>
      <c r="V465" s="431" t="str">
        <f t="shared" si="236"/>
        <v/>
      </c>
      <c r="W465" s="524"/>
      <c r="X465" s="302" t="str">
        <f>IF(U465="","",IF(AND(V465="",W465=""),"",IF(AND(E465=LEGENDA!$D$39,H465=""),"BRAK kol.7",IF(AND(F465=LEGENDA!$A$105,H465="",E465=LEGENDA!$D$35),V465*W465,IF(AND(F465=LEGENDA!$A$105,H465="",E465=LEGENDA!$D$36),V465*W465,IF(AND(F465=LEGENDA!$A$105,H465=""),"BRAK kol.7",IF(AND(F465=LEGENDA!$A$106,H465=""),"BRAK kol.7",IF(AND(F465=LEGENDA!$A$107,H465=""),"BRAK kol.7",IF(AND(F465=LEGENDA!$A$108,H465=""),"BRAK kol.7",IF(AND(F465=LEGENDA!$A$109,H465=""),"BRAK kol.7",IF(AND(U465&gt;0,W465=""),"Brakkol21",IF(OR(T465="Błąd kol. 7",T465="Błąd kol.8"),T465,IF(AND(H465="",I465=""),"BRAKkol7-8",V465*W465)))))))))))))</f>
        <v/>
      </c>
      <c r="Y465" s="523"/>
      <c r="Z465" s="431" t="str">
        <f t="shared" si="237"/>
        <v/>
      </c>
      <c r="AA465" s="524"/>
      <c r="AB465" s="525" t="str">
        <f>IF(OR(Y465="",Z465="",AA465=""),"",IF(AND(E465=LEGENDA!$D$39,H465=""),"BRAK kol.7",IF(AND(F465=LEGENDA!$A$105,H465=""),"BRAK kol.7",IF(AND(F465=LEGENDA!$A$106,H465=""),"BRAK kol.7",IF(AND(F465=LEGENDA!$A$107,H465=""),"BRAK kol.7",IF(AND(F465=LEGENDA!$A$108,H465=""),"BRAK kol.7",IF(AND(F465=LEGENDA!$A$109,H465=""),"BRAK kol.7",Z465*AA465)))))))</f>
        <v/>
      </c>
      <c r="AC465" s="302" t="str">
        <f t="shared" si="257"/>
        <v/>
      </c>
      <c r="AD465" s="143" t="str">
        <f>IFERROR(IF(OR(J465="",AC465=""),"",IF(AND(E465=LEGENDA!$D$39,H465="",I465=""),"BRAK kol.7",AC465*$J465)),"BRAK kol.7")</f>
        <v/>
      </c>
      <c r="AE465" s="527" t="str">
        <f t="shared" si="238"/>
        <v/>
      </c>
      <c r="AF465" s="526" t="str">
        <f t="shared" si="239"/>
        <v/>
      </c>
      <c r="AG465" s="526" t="str">
        <f t="shared" si="240"/>
        <v/>
      </c>
      <c r="AH465" s="526" t="str">
        <f t="shared" si="258"/>
        <v/>
      </c>
      <c r="AI465" s="528"/>
      <c r="AJ465" s="529"/>
      <c r="AK465" s="286" t="str">
        <f t="shared" si="259"/>
        <v/>
      </c>
      <c r="AL465" s="287" t="str">
        <f t="shared" si="241"/>
        <v/>
      </c>
      <c r="AM465" s="287" t="str">
        <f t="shared" si="242"/>
        <v/>
      </c>
      <c r="AN465" s="530" t="str">
        <f>IF('ZASOBY N'!BD462="","",'ZASOBY N'!BD462)</f>
        <v/>
      </c>
      <c r="AO465" s="531"/>
      <c r="AP465" s="333">
        <f t="shared" si="260"/>
        <v>0</v>
      </c>
      <c r="AQ465" s="333">
        <f t="shared" si="231"/>
        <v>0</v>
      </c>
      <c r="AR465" s="333">
        <f t="shared" si="231"/>
        <v>0</v>
      </c>
      <c r="AS465" s="333">
        <f t="shared" si="261"/>
        <v>0</v>
      </c>
      <c r="AT465" s="333">
        <f t="shared" si="232"/>
        <v>0</v>
      </c>
      <c r="AU465" s="333">
        <f t="shared" si="262"/>
        <v>0</v>
      </c>
      <c r="AV465" s="532" t="str">
        <f>IF(BJ465=0,"",NN!BJ465)</f>
        <v/>
      </c>
      <c r="AW465" s="460" t="str">
        <f>IF('UPR BILANS N'!W463="","",'UPR BILANS N'!W463)</f>
        <v/>
      </c>
      <c r="AX465" s="533" t="str">
        <f t="shared" si="243"/>
        <v/>
      </c>
      <c r="AY465" s="533"/>
      <c r="AZ465" s="533"/>
      <c r="BA465" s="533"/>
      <c r="BB465" s="533"/>
      <c r="BC465" s="533"/>
      <c r="BD465" s="533"/>
      <c r="BE465" s="533"/>
      <c r="BF465" s="533"/>
      <c r="BG465" s="533"/>
      <c r="BH465" s="533"/>
      <c r="BI465" s="533"/>
      <c r="BJ465" s="414">
        <f>IFERROR(IF(AND(BL465=1,BM465=1,SUMIF($C465:$C$525,$C465,$AH465:$AH$525)=$BN465),$BN465,IF($BO465&gt;0,$BO465,IF(AND(B465=B466,C465=C466,D465=D466,J465=J466),AH465+AH466,IF(AND(COUNTIF($C$13:$C464,$C465)&gt;=1,COUNTIF($D$13:$D464,$D465)&gt;=1),0,IF(AND(SUMIF($B465:$B$525,$B465,$AH465:$AH$525)&gt;$AH465,SUMIF($C465:$C$525,$C465,$AH465:$AH$525)&gt;$AH465,SUMIF($D465:$D$525,$D465,$AH465:$AH$525)&gt;$AH465),SUMIF($C465:$C$525,$C465,$BN465:$BN$525),0))))),0)</f>
        <v>0</v>
      </c>
      <c r="BK465" s="534"/>
      <c r="BL465" s="535">
        <f>COUNTIFS('ZASOBY N'!$B462:$B$525,'ZASOBY N'!$B462,'ZASOBY N'!$C462:'ZASOBY N'!$C$525,'ZASOBY N'!$C462,'ZASOBY N'!$D462:'ZASOBY N'!$D$525,'ZASOBY N'!$D462,'ZASOBY N'!$H462:'ZASOBY N'!$H$525,'ZASOBY N'!$H462 )</f>
        <v>0</v>
      </c>
      <c r="BM465" s="536">
        <f>COUNTIFS('ZASOBY N'!$B$10:$B462,'ZASOBY N'!$B462,'ZASOBY N'!$C$10:'ZASOBY N'!$C462,'ZASOBY N'!$C462,'ZASOBY N'!$D$10:'ZASOBY N'!$D462,'ZASOBY N'!$D462,'ZASOBY N'!$H$10:'ZASOBY N'!$H462,'ZASOBY N'!$H462 )</f>
        <v>0</v>
      </c>
      <c r="BN465" s="537">
        <f t="shared" si="244"/>
        <v>0</v>
      </c>
      <c r="BO465" s="538">
        <f t="shared" si="245"/>
        <v>0</v>
      </c>
      <c r="BP465" s="533"/>
      <c r="BQ465" s="533"/>
      <c r="BR465" s="533"/>
      <c r="BS465" s="533"/>
      <c r="BT465" s="533"/>
      <c r="BU465" s="533"/>
      <c r="BV465" s="533"/>
      <c r="BW465" s="539" t="str">
        <f t="shared" si="246"/>
        <v/>
      </c>
      <c r="BX465" s="439" t="str">
        <f>IF(E465=0,"",NN!E465)</f>
        <v/>
      </c>
      <c r="BY465" s="396" t="str">
        <f>IF(A465="","",NN!A465)</f>
        <v/>
      </c>
      <c r="BZ465" s="428" t="str">
        <f>IF(OR(E465=LEGENDA!$D$30,E465=LEGENDA!$D$31,E465=LEGENDA!$D$32,E465=LEGENDA!$D$33,E465=LEGENDA!$D$34,E465=LEGENDA!$D$35,E465=LEGENDA!$D$36,E465=LEGENDA!$D$37),AV465,"")</f>
        <v/>
      </c>
      <c r="CA465" s="428" t="str">
        <f>IF(OR(E465=LEGENDA!$D$30,E465=LEGENDA!$D$31,E465=LEGENDA!$D$32,E465=LEGENDA!$D$33,E465=LEGENDA!$D$34,E465=LEGENDA!$D$35,E465=LEGENDA!$D$36,E465=LEGENDA!$D$37),AG465,"")</f>
        <v/>
      </c>
      <c r="CB465" s="397" t="str">
        <f t="shared" si="247"/>
        <v/>
      </c>
      <c r="CC465" s="397" t="str">
        <f t="shared" si="248"/>
        <v/>
      </c>
      <c r="CD465" s="397" t="str">
        <f t="shared" si="249"/>
        <v/>
      </c>
      <c r="CE465" s="397" t="str">
        <f t="shared" si="250"/>
        <v/>
      </c>
      <c r="CF465" s="397" t="str">
        <f t="shared" si="251"/>
        <v/>
      </c>
      <c r="CG465" s="397" t="str">
        <f t="shared" si="252"/>
        <v/>
      </c>
      <c r="CH465" s="397" t="str">
        <f>IF(OR(E465=LEGENDA!$D$28,E465=LEGENDA!$D$29,E465=LEGENDA!$D$30,E465=LEGENDA!$D$31,E465=LEGENDA!$D$32,E465=LEGENDA!$D$33,E465=LEGENDA!$D$34,E465=LEGENDA!$D$35,E465=LEGENDA!$D$36,E465=LEGENDA!$D$39),1,"")</f>
        <v/>
      </c>
      <c r="CI465" s="397" t="str">
        <f t="shared" si="253"/>
        <v/>
      </c>
      <c r="CJ465" s="397" t="str">
        <f t="shared" si="254"/>
        <v/>
      </c>
    </row>
    <row r="466" spans="1:88" s="50" customFormat="1" ht="16.2" customHeight="1" thickBot="1" x14ac:dyDescent="0.3">
      <c r="A466" s="514" t="str">
        <f>IF('ZASOBY N'!A463="","",'ZASOBY N'!A463)</f>
        <v/>
      </c>
      <c r="B466" s="515" t="str">
        <f>IF('ZASOBY N'!B463="","",'ZASOBY N'!B463)</f>
        <v/>
      </c>
      <c r="C466" s="515" t="str">
        <f>IF('ZASOBY N'!C463="","",'ZASOBY N'!C463)</f>
        <v/>
      </c>
      <c r="D466" s="516" t="str">
        <f>IF('ZASOBY N'!D463="","",'ZASOBY N'!D463)</f>
        <v/>
      </c>
      <c r="E466" s="404"/>
      <c r="F466" s="517"/>
      <c r="G466" s="518"/>
      <c r="H466" s="301"/>
      <c r="I466" s="301"/>
      <c r="J466" s="147" t="str">
        <f>IF('ZASOBY N'!$F463="","",'ZASOBY N'!$F463)</f>
        <v/>
      </c>
      <c r="K466" s="519"/>
      <c r="L466" s="520" t="str">
        <f t="shared" si="233"/>
        <v/>
      </c>
      <c r="M466" s="521"/>
      <c r="N466" s="521"/>
      <c r="O466" s="140" t="str">
        <f>IF(L466="","",IF(OR(E466=LEGENDA!$D$28,E466=LEGENDA!$D$29,E466=LEGENDA!$D$31,E466=LEGENDA!$D$38),0.15,0))</f>
        <v/>
      </c>
      <c r="P466" s="140" t="str">
        <f>IF(L466="","",IF(AND(E466=LEGENDA!$D$39,H466=""),"BRAK kol.7",IF(AND(F466=LEGENDA!$A$105,H466=""),"BRAK kol.7",IF(AND(F466=LEGENDA!$A$106,H466=""),"BRAK kol.7",IF(AND(F466=LEGENDA!$A$107,H466=""),"BRAK kol.7",IF(AND(F466=LEGENDA!$A$108,H466=""),"BRAK kol.7",IF(AND(F466=LEGENDA!$A$109,H466=""),"BRAK kol.7",L466*O466)))))))</f>
        <v/>
      </c>
      <c r="Q466" s="141" t="str">
        <f t="shared" si="255"/>
        <v/>
      </c>
      <c r="R466" s="142" t="str">
        <f t="shared" si="234"/>
        <v/>
      </c>
      <c r="S466" s="522" t="str">
        <f t="shared" si="235"/>
        <v/>
      </c>
      <c r="T466" s="431" t="str">
        <f t="shared" si="256"/>
        <v/>
      </c>
      <c r="U466" s="523"/>
      <c r="V466" s="431" t="str">
        <f t="shared" si="236"/>
        <v/>
      </c>
      <c r="W466" s="524"/>
      <c r="X466" s="302" t="str">
        <f>IF(U466="","",IF(AND(V466="",W466=""),"",IF(AND(E466=LEGENDA!$D$39,H466=""),"BRAK kol.7",IF(AND(F466=LEGENDA!$A$105,H466="",E466=LEGENDA!$D$35),V466*W466,IF(AND(F466=LEGENDA!$A$105,H466="",E466=LEGENDA!$D$36),V466*W466,IF(AND(F466=LEGENDA!$A$105,H466=""),"BRAK kol.7",IF(AND(F466=LEGENDA!$A$106,H466=""),"BRAK kol.7",IF(AND(F466=LEGENDA!$A$107,H466=""),"BRAK kol.7",IF(AND(F466=LEGENDA!$A$108,H466=""),"BRAK kol.7",IF(AND(F466=LEGENDA!$A$109,H466=""),"BRAK kol.7",IF(AND(U466&gt;0,W466=""),"Brakkol21",IF(OR(T466="Błąd kol. 7",T466="Błąd kol.8"),T466,IF(AND(H466="",I466=""),"BRAKkol7-8",V466*W466)))))))))))))</f>
        <v/>
      </c>
      <c r="Y466" s="523"/>
      <c r="Z466" s="431" t="str">
        <f t="shared" si="237"/>
        <v/>
      </c>
      <c r="AA466" s="524"/>
      <c r="AB466" s="525" t="str">
        <f>IF(OR(Y466="",Z466="",AA466=""),"",IF(AND(E466=LEGENDA!$D$39,H466=""),"BRAK kol.7",IF(AND(F466=LEGENDA!$A$105,H466=""),"BRAK kol.7",IF(AND(F466=LEGENDA!$A$106,H466=""),"BRAK kol.7",IF(AND(F466=LEGENDA!$A$107,H466=""),"BRAK kol.7",IF(AND(F466=LEGENDA!$A$108,H466=""),"BRAK kol.7",IF(AND(F466=LEGENDA!$A$109,H466=""),"BRAK kol.7",Z466*AA466)))))))</f>
        <v/>
      </c>
      <c r="AC466" s="302" t="str">
        <f t="shared" si="257"/>
        <v/>
      </c>
      <c r="AD466" s="143" t="str">
        <f>IFERROR(IF(OR(J466="",AC466=""),"",IF(AND(E466=LEGENDA!$D$39,H466="",I466=""),"BRAK kol.7",AC466*$J466)),"BRAK kol.7")</f>
        <v/>
      </c>
      <c r="AE466" s="527" t="str">
        <f t="shared" si="238"/>
        <v/>
      </c>
      <c r="AF466" s="526" t="str">
        <f t="shared" si="239"/>
        <v/>
      </c>
      <c r="AG466" s="526" t="str">
        <f t="shared" si="240"/>
        <v/>
      </c>
      <c r="AH466" s="526" t="str">
        <f t="shared" si="258"/>
        <v/>
      </c>
      <c r="AI466" s="528"/>
      <c r="AJ466" s="529"/>
      <c r="AK466" s="286" t="str">
        <f t="shared" si="259"/>
        <v/>
      </c>
      <c r="AL466" s="287" t="str">
        <f t="shared" si="241"/>
        <v/>
      </c>
      <c r="AM466" s="287" t="str">
        <f t="shared" si="242"/>
        <v/>
      </c>
      <c r="AN466" s="530" t="str">
        <f>IF('ZASOBY N'!BD463="","",'ZASOBY N'!BD463)</f>
        <v/>
      </c>
      <c r="AO466" s="531"/>
      <c r="AP466" s="333">
        <f t="shared" si="260"/>
        <v>0</v>
      </c>
      <c r="AQ466" s="333">
        <f t="shared" si="231"/>
        <v>0</v>
      </c>
      <c r="AR466" s="333">
        <f t="shared" si="231"/>
        <v>0</v>
      </c>
      <c r="AS466" s="333">
        <f t="shared" si="261"/>
        <v>0</v>
      </c>
      <c r="AT466" s="333">
        <f t="shared" si="232"/>
        <v>0</v>
      </c>
      <c r="AU466" s="333">
        <f t="shared" si="262"/>
        <v>0</v>
      </c>
      <c r="AV466" s="532" t="str">
        <f>IF(BJ466=0,"",NN!BJ466)</f>
        <v/>
      </c>
      <c r="AW466" s="460" t="str">
        <f>IF('UPR BILANS N'!W464="","",'UPR BILANS N'!W464)</f>
        <v/>
      </c>
      <c r="AX466" s="533" t="str">
        <f t="shared" si="243"/>
        <v/>
      </c>
      <c r="AY466" s="533"/>
      <c r="AZ466" s="533"/>
      <c r="BA466" s="533"/>
      <c r="BB466" s="533"/>
      <c r="BC466" s="533"/>
      <c r="BD466" s="533"/>
      <c r="BE466" s="533"/>
      <c r="BF466" s="533"/>
      <c r="BG466" s="533"/>
      <c r="BH466" s="533"/>
      <c r="BI466" s="533"/>
      <c r="BJ466" s="414">
        <f>IFERROR(IF(AND(BL466=1,BM466=1,SUMIF($C466:$C$525,$C466,$AH466:$AH$525)=$BN466),$BN466,IF($BO466&gt;0,$BO466,IF(AND(B466=B467,C466=C467,D466=D467,J466=J467),AH466+AH467,IF(AND(COUNTIF($C$13:$C465,$C466)&gt;=1,COUNTIF($D$13:$D465,$D466)&gt;=1),0,IF(AND(SUMIF($B466:$B$525,$B466,$AH466:$AH$525)&gt;$AH466,SUMIF($C466:$C$525,$C466,$AH466:$AH$525)&gt;$AH466,SUMIF($D466:$D$525,$D466,$AH466:$AH$525)&gt;$AH466),SUMIF($C466:$C$525,$C466,$BN466:$BN$525),0))))),0)</f>
        <v>0</v>
      </c>
      <c r="BK466" s="534"/>
      <c r="BL466" s="535">
        <f>COUNTIFS('ZASOBY N'!$B463:$B$525,'ZASOBY N'!$B463,'ZASOBY N'!$C463:'ZASOBY N'!$C$525,'ZASOBY N'!$C463,'ZASOBY N'!$D463:'ZASOBY N'!$D$525,'ZASOBY N'!$D463,'ZASOBY N'!$H463:'ZASOBY N'!$H$525,'ZASOBY N'!$H463 )</f>
        <v>0</v>
      </c>
      <c r="BM466" s="536">
        <f>COUNTIFS('ZASOBY N'!$B$10:$B463,'ZASOBY N'!$B463,'ZASOBY N'!$C$10:'ZASOBY N'!$C463,'ZASOBY N'!$C463,'ZASOBY N'!$D$10:'ZASOBY N'!$D463,'ZASOBY N'!$D463,'ZASOBY N'!$H$10:'ZASOBY N'!$H463,'ZASOBY N'!$H463 )</f>
        <v>0</v>
      </c>
      <c r="BN466" s="537">
        <f t="shared" si="244"/>
        <v>0</v>
      </c>
      <c r="BO466" s="538">
        <f t="shared" si="245"/>
        <v>0</v>
      </c>
      <c r="BP466" s="533"/>
      <c r="BQ466" s="533"/>
      <c r="BR466" s="533"/>
      <c r="BS466" s="533"/>
      <c r="BT466" s="533"/>
      <c r="BU466" s="533"/>
      <c r="BV466" s="533"/>
      <c r="BW466" s="539" t="str">
        <f t="shared" si="246"/>
        <v/>
      </c>
      <c r="BX466" s="439" t="str">
        <f>IF(E466=0,"",NN!E466)</f>
        <v/>
      </c>
      <c r="BY466" s="396" t="str">
        <f>IF(A466="","",NN!A466)</f>
        <v/>
      </c>
      <c r="BZ466" s="428" t="str">
        <f>IF(OR(E466=LEGENDA!$D$30,E466=LEGENDA!$D$31,E466=LEGENDA!$D$32,E466=LEGENDA!$D$33,E466=LEGENDA!$D$34,E466=LEGENDA!$D$35,E466=LEGENDA!$D$36,E466=LEGENDA!$D$37),AV466,"")</f>
        <v/>
      </c>
      <c r="CA466" s="428" t="str">
        <f>IF(OR(E466=LEGENDA!$D$30,E466=LEGENDA!$D$31,E466=LEGENDA!$D$32,E466=LEGENDA!$D$33,E466=LEGENDA!$D$34,E466=LEGENDA!$D$35,E466=LEGENDA!$D$36,E466=LEGENDA!$D$37),AG466,"")</f>
        <v/>
      </c>
      <c r="CB466" s="397" t="str">
        <f t="shared" si="247"/>
        <v/>
      </c>
      <c r="CC466" s="397" t="str">
        <f t="shared" si="248"/>
        <v/>
      </c>
      <c r="CD466" s="397" t="str">
        <f t="shared" si="249"/>
        <v/>
      </c>
      <c r="CE466" s="397" t="str">
        <f t="shared" si="250"/>
        <v/>
      </c>
      <c r="CF466" s="397" t="str">
        <f t="shared" si="251"/>
        <v/>
      </c>
      <c r="CG466" s="397" t="str">
        <f t="shared" si="252"/>
        <v/>
      </c>
      <c r="CH466" s="397" t="str">
        <f>IF(OR(E466=LEGENDA!$D$28,E466=LEGENDA!$D$29,E466=LEGENDA!$D$30,E466=LEGENDA!$D$31,E466=LEGENDA!$D$32,E466=LEGENDA!$D$33,E466=LEGENDA!$D$34,E466=LEGENDA!$D$35,E466=LEGENDA!$D$36,E466=LEGENDA!$D$39),1,"")</f>
        <v/>
      </c>
      <c r="CI466" s="397" t="str">
        <f t="shared" si="253"/>
        <v/>
      </c>
      <c r="CJ466" s="397" t="str">
        <f t="shared" si="254"/>
        <v/>
      </c>
    </row>
    <row r="467" spans="1:88" s="50" customFormat="1" ht="16.2" customHeight="1" thickBot="1" x14ac:dyDescent="0.3">
      <c r="A467" s="514" t="str">
        <f>IF('ZASOBY N'!A464="","",'ZASOBY N'!A464)</f>
        <v/>
      </c>
      <c r="B467" s="515" t="str">
        <f>IF('ZASOBY N'!B464="","",'ZASOBY N'!B464)</f>
        <v/>
      </c>
      <c r="C467" s="515" t="str">
        <f>IF('ZASOBY N'!C464="","",'ZASOBY N'!C464)</f>
        <v/>
      </c>
      <c r="D467" s="516" t="str">
        <f>IF('ZASOBY N'!D464="","",'ZASOBY N'!D464)</f>
        <v/>
      </c>
      <c r="E467" s="404"/>
      <c r="F467" s="517"/>
      <c r="G467" s="518"/>
      <c r="H467" s="301"/>
      <c r="I467" s="301"/>
      <c r="J467" s="147" t="str">
        <f>IF('ZASOBY N'!$F464="","",'ZASOBY N'!$F464)</f>
        <v/>
      </c>
      <c r="K467" s="519"/>
      <c r="L467" s="520" t="str">
        <f t="shared" si="233"/>
        <v/>
      </c>
      <c r="M467" s="521"/>
      <c r="N467" s="521"/>
      <c r="O467" s="140" t="str">
        <f>IF(L467="","",IF(OR(E467=LEGENDA!$D$28,E467=LEGENDA!$D$29,E467=LEGENDA!$D$31,E467=LEGENDA!$D$38),0.15,0))</f>
        <v/>
      </c>
      <c r="P467" s="140" t="str">
        <f>IF(L467="","",IF(AND(E467=LEGENDA!$D$39,H467=""),"BRAK kol.7",IF(AND(F467=LEGENDA!$A$105,H467=""),"BRAK kol.7",IF(AND(F467=LEGENDA!$A$106,H467=""),"BRAK kol.7",IF(AND(F467=LEGENDA!$A$107,H467=""),"BRAK kol.7",IF(AND(F467=LEGENDA!$A$108,H467=""),"BRAK kol.7",IF(AND(F467=LEGENDA!$A$109,H467=""),"BRAK kol.7",L467*O467)))))))</f>
        <v/>
      </c>
      <c r="Q467" s="141" t="str">
        <f t="shared" si="255"/>
        <v/>
      </c>
      <c r="R467" s="142" t="str">
        <f t="shared" si="234"/>
        <v/>
      </c>
      <c r="S467" s="522" t="str">
        <f t="shared" si="235"/>
        <v/>
      </c>
      <c r="T467" s="431" t="str">
        <f t="shared" si="256"/>
        <v/>
      </c>
      <c r="U467" s="523"/>
      <c r="V467" s="431" t="str">
        <f t="shared" si="236"/>
        <v/>
      </c>
      <c r="W467" s="524"/>
      <c r="X467" s="302" t="str">
        <f>IF(U467="","",IF(AND(V467="",W467=""),"",IF(AND(E467=LEGENDA!$D$39,H467=""),"BRAK kol.7",IF(AND(F467=LEGENDA!$A$105,H467="",E467=LEGENDA!$D$35),V467*W467,IF(AND(F467=LEGENDA!$A$105,H467="",E467=LEGENDA!$D$36),V467*W467,IF(AND(F467=LEGENDA!$A$105,H467=""),"BRAK kol.7",IF(AND(F467=LEGENDA!$A$106,H467=""),"BRAK kol.7",IF(AND(F467=LEGENDA!$A$107,H467=""),"BRAK kol.7",IF(AND(F467=LEGENDA!$A$108,H467=""),"BRAK kol.7",IF(AND(F467=LEGENDA!$A$109,H467=""),"BRAK kol.7",IF(AND(U467&gt;0,W467=""),"Brakkol21",IF(OR(T467="Błąd kol. 7",T467="Błąd kol.8"),T467,IF(AND(H467="",I467=""),"BRAKkol7-8",V467*W467)))))))))))))</f>
        <v/>
      </c>
      <c r="Y467" s="523"/>
      <c r="Z467" s="431" t="str">
        <f t="shared" si="237"/>
        <v/>
      </c>
      <c r="AA467" s="524"/>
      <c r="AB467" s="525" t="str">
        <f>IF(OR(Y467="",Z467="",AA467=""),"",IF(AND(E467=LEGENDA!$D$39,H467=""),"BRAK kol.7",IF(AND(F467=LEGENDA!$A$105,H467=""),"BRAK kol.7",IF(AND(F467=LEGENDA!$A$106,H467=""),"BRAK kol.7",IF(AND(F467=LEGENDA!$A$107,H467=""),"BRAK kol.7",IF(AND(F467=LEGENDA!$A$108,H467=""),"BRAK kol.7",IF(AND(F467=LEGENDA!$A$109,H467=""),"BRAK kol.7",Z467*AA467)))))))</f>
        <v/>
      </c>
      <c r="AC467" s="302" t="str">
        <f t="shared" si="257"/>
        <v/>
      </c>
      <c r="AD467" s="143" t="str">
        <f>IFERROR(IF(OR(J467="",AC467=""),"",IF(AND(E467=LEGENDA!$D$39,H467="",I467=""),"BRAK kol.7",AC467*$J467)),"BRAK kol.7")</f>
        <v/>
      </c>
      <c r="AE467" s="527" t="str">
        <f t="shared" si="238"/>
        <v/>
      </c>
      <c r="AF467" s="526" t="str">
        <f t="shared" si="239"/>
        <v/>
      </c>
      <c r="AG467" s="526" t="str">
        <f t="shared" si="240"/>
        <v/>
      </c>
      <c r="AH467" s="526" t="str">
        <f t="shared" si="258"/>
        <v/>
      </c>
      <c r="AI467" s="528"/>
      <c r="AJ467" s="529"/>
      <c r="AK467" s="286" t="str">
        <f t="shared" si="259"/>
        <v/>
      </c>
      <c r="AL467" s="287" t="str">
        <f t="shared" si="241"/>
        <v/>
      </c>
      <c r="AM467" s="287" t="str">
        <f t="shared" si="242"/>
        <v/>
      </c>
      <c r="AN467" s="530" t="str">
        <f>IF('ZASOBY N'!BD464="","",'ZASOBY N'!BD464)</f>
        <v/>
      </c>
      <c r="AO467" s="531"/>
      <c r="AP467" s="333">
        <f t="shared" si="260"/>
        <v>0</v>
      </c>
      <c r="AQ467" s="333">
        <f t="shared" si="231"/>
        <v>0</v>
      </c>
      <c r="AR467" s="333">
        <f t="shared" si="231"/>
        <v>0</v>
      </c>
      <c r="AS467" s="333">
        <f t="shared" si="261"/>
        <v>0</v>
      </c>
      <c r="AT467" s="333">
        <f t="shared" si="232"/>
        <v>0</v>
      </c>
      <c r="AU467" s="333">
        <f t="shared" si="262"/>
        <v>0</v>
      </c>
      <c r="AV467" s="532" t="str">
        <f>IF(BJ467=0,"",NN!BJ467)</f>
        <v/>
      </c>
      <c r="AW467" s="460" t="str">
        <f>IF('UPR BILANS N'!W465="","",'UPR BILANS N'!W465)</f>
        <v/>
      </c>
      <c r="AX467" s="533" t="str">
        <f t="shared" si="243"/>
        <v/>
      </c>
      <c r="AY467" s="533"/>
      <c r="AZ467" s="533"/>
      <c r="BA467" s="533"/>
      <c r="BB467" s="533"/>
      <c r="BC467" s="533"/>
      <c r="BD467" s="533"/>
      <c r="BE467" s="533"/>
      <c r="BF467" s="533"/>
      <c r="BG467" s="533"/>
      <c r="BH467" s="533"/>
      <c r="BI467" s="533"/>
      <c r="BJ467" s="414">
        <f>IFERROR(IF(AND(BL467=1,BM467=1,SUMIF($C467:$C$525,$C467,$AH467:$AH$525)=$BN467),$BN467,IF($BO467&gt;0,$BO467,IF(AND(B467=B468,C467=C468,D467=D468,J467=J468),AH467+AH468,IF(AND(COUNTIF($C$13:$C466,$C467)&gt;=1,COUNTIF($D$13:$D466,$D467)&gt;=1),0,IF(AND(SUMIF($B467:$B$525,$B467,$AH467:$AH$525)&gt;$AH467,SUMIF($C467:$C$525,$C467,$AH467:$AH$525)&gt;$AH467,SUMIF($D467:$D$525,$D467,$AH467:$AH$525)&gt;$AH467),SUMIF($C467:$C$525,$C467,$BN467:$BN$525),0))))),0)</f>
        <v>0</v>
      </c>
      <c r="BK467" s="534"/>
      <c r="BL467" s="535">
        <f>COUNTIFS('ZASOBY N'!$B464:$B$525,'ZASOBY N'!$B464,'ZASOBY N'!$C464:'ZASOBY N'!$C$525,'ZASOBY N'!$C464,'ZASOBY N'!$D464:'ZASOBY N'!$D$525,'ZASOBY N'!$D464,'ZASOBY N'!$H464:'ZASOBY N'!$H$525,'ZASOBY N'!$H464 )</f>
        <v>0</v>
      </c>
      <c r="BM467" s="536">
        <f>COUNTIFS('ZASOBY N'!$B$10:$B464,'ZASOBY N'!$B464,'ZASOBY N'!$C$10:'ZASOBY N'!$C464,'ZASOBY N'!$C464,'ZASOBY N'!$D$10:'ZASOBY N'!$D464,'ZASOBY N'!$D464,'ZASOBY N'!$H$10:'ZASOBY N'!$H464,'ZASOBY N'!$H464 )</f>
        <v>0</v>
      </c>
      <c r="BN467" s="537">
        <f t="shared" si="244"/>
        <v>0</v>
      </c>
      <c r="BO467" s="538">
        <f t="shared" si="245"/>
        <v>0</v>
      </c>
      <c r="BP467" s="533"/>
      <c r="BQ467" s="533"/>
      <c r="BR467" s="533"/>
      <c r="BS467" s="533"/>
      <c r="BT467" s="533"/>
      <c r="BU467" s="533"/>
      <c r="BV467" s="533"/>
      <c r="BW467" s="539" t="str">
        <f t="shared" si="246"/>
        <v/>
      </c>
      <c r="BX467" s="439" t="str">
        <f>IF(E467=0,"",NN!E467)</f>
        <v/>
      </c>
      <c r="BY467" s="396" t="str">
        <f>IF(A467="","",NN!A467)</f>
        <v/>
      </c>
      <c r="BZ467" s="428" t="str">
        <f>IF(OR(E467=LEGENDA!$D$30,E467=LEGENDA!$D$31,E467=LEGENDA!$D$32,E467=LEGENDA!$D$33,E467=LEGENDA!$D$34,E467=LEGENDA!$D$35,E467=LEGENDA!$D$36,E467=LEGENDA!$D$37),AV467,"")</f>
        <v/>
      </c>
      <c r="CA467" s="428" t="str">
        <f>IF(OR(E467=LEGENDA!$D$30,E467=LEGENDA!$D$31,E467=LEGENDA!$D$32,E467=LEGENDA!$D$33,E467=LEGENDA!$D$34,E467=LEGENDA!$D$35,E467=LEGENDA!$D$36,E467=LEGENDA!$D$37),AG467,"")</f>
        <v/>
      </c>
      <c r="CB467" s="397" t="str">
        <f t="shared" si="247"/>
        <v/>
      </c>
      <c r="CC467" s="397" t="str">
        <f t="shared" si="248"/>
        <v/>
      </c>
      <c r="CD467" s="397" t="str">
        <f t="shared" si="249"/>
        <v/>
      </c>
      <c r="CE467" s="397" t="str">
        <f t="shared" si="250"/>
        <v/>
      </c>
      <c r="CF467" s="397" t="str">
        <f t="shared" si="251"/>
        <v/>
      </c>
      <c r="CG467" s="397" t="str">
        <f t="shared" si="252"/>
        <v/>
      </c>
      <c r="CH467" s="397" t="str">
        <f>IF(OR(E467=LEGENDA!$D$28,E467=LEGENDA!$D$29,E467=LEGENDA!$D$30,E467=LEGENDA!$D$31,E467=LEGENDA!$D$32,E467=LEGENDA!$D$33,E467=LEGENDA!$D$34,E467=LEGENDA!$D$35,E467=LEGENDA!$D$36,E467=LEGENDA!$D$39),1,"")</f>
        <v/>
      </c>
      <c r="CI467" s="397" t="str">
        <f t="shared" si="253"/>
        <v/>
      </c>
      <c r="CJ467" s="397" t="str">
        <f t="shared" si="254"/>
        <v/>
      </c>
    </row>
    <row r="468" spans="1:88" s="50" customFormat="1" ht="16.2" customHeight="1" thickBot="1" x14ac:dyDescent="0.3">
      <c r="A468" s="514" t="str">
        <f>IF('ZASOBY N'!A465="","",'ZASOBY N'!A465)</f>
        <v/>
      </c>
      <c r="B468" s="515" t="str">
        <f>IF('ZASOBY N'!B465="","",'ZASOBY N'!B465)</f>
        <v/>
      </c>
      <c r="C468" s="515" t="str">
        <f>IF('ZASOBY N'!C465="","",'ZASOBY N'!C465)</f>
        <v/>
      </c>
      <c r="D468" s="516" t="str">
        <f>IF('ZASOBY N'!D465="","",'ZASOBY N'!D465)</f>
        <v/>
      </c>
      <c r="E468" s="404"/>
      <c r="F468" s="517"/>
      <c r="G468" s="518"/>
      <c r="H468" s="301"/>
      <c r="I468" s="301"/>
      <c r="J468" s="147" t="str">
        <f>IF('ZASOBY N'!$F465="","",'ZASOBY N'!$F465)</f>
        <v/>
      </c>
      <c r="K468" s="519"/>
      <c r="L468" s="520" t="str">
        <f t="shared" si="233"/>
        <v/>
      </c>
      <c r="M468" s="521"/>
      <c r="N468" s="521"/>
      <c r="O468" s="140" t="str">
        <f>IF(L468="","",IF(OR(E468=LEGENDA!$D$28,E468=LEGENDA!$D$29,E468=LEGENDA!$D$31,E468=LEGENDA!$D$38),0.15,0))</f>
        <v/>
      </c>
      <c r="P468" s="140" t="str">
        <f>IF(L468="","",IF(AND(E468=LEGENDA!$D$39,H468=""),"BRAK kol.7",IF(AND(F468=LEGENDA!$A$105,H468=""),"BRAK kol.7",IF(AND(F468=LEGENDA!$A$106,H468=""),"BRAK kol.7",IF(AND(F468=LEGENDA!$A$107,H468=""),"BRAK kol.7",IF(AND(F468=LEGENDA!$A$108,H468=""),"BRAK kol.7",IF(AND(F468=LEGENDA!$A$109,H468=""),"BRAK kol.7",L468*O468)))))))</f>
        <v/>
      </c>
      <c r="Q468" s="141" t="str">
        <f t="shared" si="255"/>
        <v/>
      </c>
      <c r="R468" s="142" t="str">
        <f t="shared" si="234"/>
        <v/>
      </c>
      <c r="S468" s="522" t="str">
        <f t="shared" si="235"/>
        <v/>
      </c>
      <c r="T468" s="431" t="str">
        <f t="shared" si="256"/>
        <v/>
      </c>
      <c r="U468" s="523"/>
      <c r="V468" s="431" t="str">
        <f t="shared" si="236"/>
        <v/>
      </c>
      <c r="W468" s="524"/>
      <c r="X468" s="302" t="str">
        <f>IF(U468="","",IF(AND(V468="",W468=""),"",IF(AND(E468=LEGENDA!$D$39,H468=""),"BRAK kol.7",IF(AND(F468=LEGENDA!$A$105,H468="",E468=LEGENDA!$D$35),V468*W468,IF(AND(F468=LEGENDA!$A$105,H468="",E468=LEGENDA!$D$36),V468*W468,IF(AND(F468=LEGENDA!$A$105,H468=""),"BRAK kol.7",IF(AND(F468=LEGENDA!$A$106,H468=""),"BRAK kol.7",IF(AND(F468=LEGENDA!$A$107,H468=""),"BRAK kol.7",IF(AND(F468=LEGENDA!$A$108,H468=""),"BRAK kol.7",IF(AND(F468=LEGENDA!$A$109,H468=""),"BRAK kol.7",IF(AND(U468&gt;0,W468=""),"Brakkol21",IF(OR(T468="Błąd kol. 7",T468="Błąd kol.8"),T468,IF(AND(H468="",I468=""),"BRAKkol7-8",V468*W468)))))))))))))</f>
        <v/>
      </c>
      <c r="Y468" s="523"/>
      <c r="Z468" s="431" t="str">
        <f t="shared" si="237"/>
        <v/>
      </c>
      <c r="AA468" s="524"/>
      <c r="AB468" s="525" t="str">
        <f>IF(OR(Y468="",Z468="",AA468=""),"",IF(AND(E468=LEGENDA!$D$39,H468=""),"BRAK kol.7",IF(AND(F468=LEGENDA!$A$105,H468=""),"BRAK kol.7",IF(AND(F468=LEGENDA!$A$106,H468=""),"BRAK kol.7",IF(AND(F468=LEGENDA!$A$107,H468=""),"BRAK kol.7",IF(AND(F468=LEGENDA!$A$108,H468=""),"BRAK kol.7",IF(AND(F468=LEGENDA!$A$109,H468=""),"BRAK kol.7",Z468*AA468)))))))</f>
        <v/>
      </c>
      <c r="AC468" s="302" t="str">
        <f t="shared" si="257"/>
        <v/>
      </c>
      <c r="AD468" s="143" t="str">
        <f>IFERROR(IF(OR(J468="",AC468=""),"",IF(AND(E468=LEGENDA!$D$39,H468="",I468=""),"BRAK kol.7",AC468*$J468)),"BRAK kol.7")</f>
        <v/>
      </c>
      <c r="AE468" s="527" t="str">
        <f t="shared" si="238"/>
        <v/>
      </c>
      <c r="AF468" s="526" t="str">
        <f t="shared" si="239"/>
        <v/>
      </c>
      <c r="AG468" s="526" t="str">
        <f t="shared" si="240"/>
        <v/>
      </c>
      <c r="AH468" s="526" t="str">
        <f t="shared" si="258"/>
        <v/>
      </c>
      <c r="AI468" s="528"/>
      <c r="AJ468" s="529"/>
      <c r="AK468" s="286" t="str">
        <f t="shared" si="259"/>
        <v/>
      </c>
      <c r="AL468" s="287" t="str">
        <f t="shared" si="241"/>
        <v/>
      </c>
      <c r="AM468" s="287" t="str">
        <f t="shared" si="242"/>
        <v/>
      </c>
      <c r="AN468" s="530" t="str">
        <f>IF('ZASOBY N'!BD465="","",'ZASOBY N'!BD465)</f>
        <v/>
      </c>
      <c r="AO468" s="531"/>
      <c r="AP468" s="333">
        <f t="shared" si="260"/>
        <v>0</v>
      </c>
      <c r="AQ468" s="333">
        <f t="shared" si="231"/>
        <v>0</v>
      </c>
      <c r="AR468" s="333">
        <f t="shared" si="231"/>
        <v>0</v>
      </c>
      <c r="AS468" s="333">
        <f t="shared" si="261"/>
        <v>0</v>
      </c>
      <c r="AT468" s="333">
        <f t="shared" si="232"/>
        <v>0</v>
      </c>
      <c r="AU468" s="333">
        <f t="shared" si="262"/>
        <v>0</v>
      </c>
      <c r="AV468" s="532" t="str">
        <f>IF(BJ468=0,"",NN!BJ468)</f>
        <v/>
      </c>
      <c r="AW468" s="460" t="str">
        <f>IF('UPR BILANS N'!W466="","",'UPR BILANS N'!W466)</f>
        <v/>
      </c>
      <c r="AX468" s="533" t="str">
        <f t="shared" si="243"/>
        <v/>
      </c>
      <c r="AY468" s="533"/>
      <c r="AZ468" s="533"/>
      <c r="BA468" s="533"/>
      <c r="BB468" s="533"/>
      <c r="BC468" s="533"/>
      <c r="BD468" s="533"/>
      <c r="BE468" s="533"/>
      <c r="BF468" s="533"/>
      <c r="BG468" s="533"/>
      <c r="BH468" s="533"/>
      <c r="BI468" s="533"/>
      <c r="BJ468" s="414">
        <f>IFERROR(IF(AND(BL468=1,BM468=1,SUMIF($C468:$C$525,$C468,$AH468:$AH$525)=$BN468),$BN468,IF($BO468&gt;0,$BO468,IF(AND(B468=B469,C468=C469,D468=D469,J468=J469),AH468+AH469,IF(AND(COUNTIF($C$13:$C467,$C468)&gt;=1,COUNTIF($D$13:$D467,$D468)&gt;=1),0,IF(AND(SUMIF($B468:$B$525,$B468,$AH468:$AH$525)&gt;$AH468,SUMIF($C468:$C$525,$C468,$AH468:$AH$525)&gt;$AH468,SUMIF($D468:$D$525,$D468,$AH468:$AH$525)&gt;$AH468),SUMIF($C468:$C$525,$C468,$BN468:$BN$525),0))))),0)</f>
        <v>0</v>
      </c>
      <c r="BK468" s="534"/>
      <c r="BL468" s="535">
        <f>COUNTIFS('ZASOBY N'!$B465:$B$525,'ZASOBY N'!$B465,'ZASOBY N'!$C465:'ZASOBY N'!$C$525,'ZASOBY N'!$C465,'ZASOBY N'!$D465:'ZASOBY N'!$D$525,'ZASOBY N'!$D465,'ZASOBY N'!$H465:'ZASOBY N'!$H$525,'ZASOBY N'!$H465 )</f>
        <v>0</v>
      </c>
      <c r="BM468" s="536">
        <f>COUNTIFS('ZASOBY N'!$B$10:$B465,'ZASOBY N'!$B465,'ZASOBY N'!$C$10:'ZASOBY N'!$C465,'ZASOBY N'!$C465,'ZASOBY N'!$D$10:'ZASOBY N'!$D465,'ZASOBY N'!$D465,'ZASOBY N'!$H$10:'ZASOBY N'!$H465,'ZASOBY N'!$H465 )</f>
        <v>0</v>
      </c>
      <c r="BN468" s="537">
        <f t="shared" si="244"/>
        <v>0</v>
      </c>
      <c r="BO468" s="538">
        <f t="shared" si="245"/>
        <v>0</v>
      </c>
      <c r="BP468" s="533"/>
      <c r="BQ468" s="533"/>
      <c r="BR468" s="533"/>
      <c r="BS468" s="533"/>
      <c r="BT468" s="533"/>
      <c r="BU468" s="533"/>
      <c r="BV468" s="533"/>
      <c r="BW468" s="539" t="str">
        <f t="shared" si="246"/>
        <v/>
      </c>
      <c r="BX468" s="439" t="str">
        <f>IF(E468=0,"",NN!E468)</f>
        <v/>
      </c>
      <c r="BY468" s="396" t="str">
        <f>IF(A468="","",NN!A468)</f>
        <v/>
      </c>
      <c r="BZ468" s="428" t="str">
        <f>IF(OR(E468=LEGENDA!$D$30,E468=LEGENDA!$D$31,E468=LEGENDA!$D$32,E468=LEGENDA!$D$33,E468=LEGENDA!$D$34,E468=LEGENDA!$D$35,E468=LEGENDA!$D$36,E468=LEGENDA!$D$37),AV468,"")</f>
        <v/>
      </c>
      <c r="CA468" s="428" t="str">
        <f>IF(OR(E468=LEGENDA!$D$30,E468=LEGENDA!$D$31,E468=LEGENDA!$D$32,E468=LEGENDA!$D$33,E468=LEGENDA!$D$34,E468=LEGENDA!$D$35,E468=LEGENDA!$D$36,E468=LEGENDA!$D$37),AG468,"")</f>
        <v/>
      </c>
      <c r="CB468" s="397" t="str">
        <f t="shared" si="247"/>
        <v/>
      </c>
      <c r="CC468" s="397" t="str">
        <f t="shared" si="248"/>
        <v/>
      </c>
      <c r="CD468" s="397" t="str">
        <f t="shared" si="249"/>
        <v/>
      </c>
      <c r="CE468" s="397" t="str">
        <f t="shared" si="250"/>
        <v/>
      </c>
      <c r="CF468" s="397" t="str">
        <f t="shared" si="251"/>
        <v/>
      </c>
      <c r="CG468" s="397" t="str">
        <f t="shared" si="252"/>
        <v/>
      </c>
      <c r="CH468" s="397" t="str">
        <f>IF(OR(E468=LEGENDA!$D$28,E468=LEGENDA!$D$29,E468=LEGENDA!$D$30,E468=LEGENDA!$D$31,E468=LEGENDA!$D$32,E468=LEGENDA!$D$33,E468=LEGENDA!$D$34,E468=LEGENDA!$D$35,E468=LEGENDA!$D$36,E468=LEGENDA!$D$39),1,"")</f>
        <v/>
      </c>
      <c r="CI468" s="397" t="str">
        <f t="shared" si="253"/>
        <v/>
      </c>
      <c r="CJ468" s="397" t="str">
        <f t="shared" si="254"/>
        <v/>
      </c>
    </row>
    <row r="469" spans="1:88" s="50" customFormat="1" ht="16.2" customHeight="1" thickBot="1" x14ac:dyDescent="0.3">
      <c r="A469" s="514" t="str">
        <f>IF('ZASOBY N'!A466="","",'ZASOBY N'!A466)</f>
        <v/>
      </c>
      <c r="B469" s="515" t="str">
        <f>IF('ZASOBY N'!B466="","",'ZASOBY N'!B466)</f>
        <v/>
      </c>
      <c r="C469" s="515" t="str">
        <f>IF('ZASOBY N'!C466="","",'ZASOBY N'!C466)</f>
        <v/>
      </c>
      <c r="D469" s="516" t="str">
        <f>IF('ZASOBY N'!D466="","",'ZASOBY N'!D466)</f>
        <v/>
      </c>
      <c r="E469" s="404"/>
      <c r="F469" s="517"/>
      <c r="G469" s="518"/>
      <c r="H469" s="301"/>
      <c r="I469" s="301"/>
      <c r="J469" s="147" t="str">
        <f>IF('ZASOBY N'!$F466="","",'ZASOBY N'!$F466)</f>
        <v/>
      </c>
      <c r="K469" s="519"/>
      <c r="L469" s="520" t="str">
        <f t="shared" si="233"/>
        <v/>
      </c>
      <c r="M469" s="521"/>
      <c r="N469" s="521"/>
      <c r="O469" s="140" t="str">
        <f>IF(L469="","",IF(OR(E469=LEGENDA!$D$28,E469=LEGENDA!$D$29,E469=LEGENDA!$D$31,E469=LEGENDA!$D$38),0.15,0))</f>
        <v/>
      </c>
      <c r="P469" s="140" t="str">
        <f>IF(L469="","",IF(AND(E469=LEGENDA!$D$39,H469=""),"BRAK kol.7",IF(AND(F469=LEGENDA!$A$105,H469=""),"BRAK kol.7",IF(AND(F469=LEGENDA!$A$106,H469=""),"BRAK kol.7",IF(AND(F469=LEGENDA!$A$107,H469=""),"BRAK kol.7",IF(AND(F469=LEGENDA!$A$108,H469=""),"BRAK kol.7",IF(AND(F469=LEGENDA!$A$109,H469=""),"BRAK kol.7",L469*O469)))))))</f>
        <v/>
      </c>
      <c r="Q469" s="141" t="str">
        <f t="shared" si="255"/>
        <v/>
      </c>
      <c r="R469" s="142" t="str">
        <f t="shared" si="234"/>
        <v/>
      </c>
      <c r="S469" s="522" t="str">
        <f t="shared" si="235"/>
        <v/>
      </c>
      <c r="T469" s="431" t="str">
        <f t="shared" si="256"/>
        <v/>
      </c>
      <c r="U469" s="523"/>
      <c r="V469" s="431" t="str">
        <f t="shared" si="236"/>
        <v/>
      </c>
      <c r="W469" s="524"/>
      <c r="X469" s="302" t="str">
        <f>IF(U469="","",IF(AND(V469="",W469=""),"",IF(AND(E469=LEGENDA!$D$39,H469=""),"BRAK kol.7",IF(AND(F469=LEGENDA!$A$105,H469="",E469=LEGENDA!$D$35),V469*W469,IF(AND(F469=LEGENDA!$A$105,H469="",E469=LEGENDA!$D$36),V469*W469,IF(AND(F469=LEGENDA!$A$105,H469=""),"BRAK kol.7",IF(AND(F469=LEGENDA!$A$106,H469=""),"BRAK kol.7",IF(AND(F469=LEGENDA!$A$107,H469=""),"BRAK kol.7",IF(AND(F469=LEGENDA!$A$108,H469=""),"BRAK kol.7",IF(AND(F469=LEGENDA!$A$109,H469=""),"BRAK kol.7",IF(AND(U469&gt;0,W469=""),"Brakkol21",IF(OR(T469="Błąd kol. 7",T469="Błąd kol.8"),T469,IF(AND(H469="",I469=""),"BRAKkol7-8",V469*W469)))))))))))))</f>
        <v/>
      </c>
      <c r="Y469" s="523"/>
      <c r="Z469" s="431" t="str">
        <f t="shared" si="237"/>
        <v/>
      </c>
      <c r="AA469" s="524"/>
      <c r="AB469" s="525" t="str">
        <f>IF(OR(Y469="",Z469="",AA469=""),"",IF(AND(E469=LEGENDA!$D$39,H469=""),"BRAK kol.7",IF(AND(F469=LEGENDA!$A$105,H469=""),"BRAK kol.7",IF(AND(F469=LEGENDA!$A$106,H469=""),"BRAK kol.7",IF(AND(F469=LEGENDA!$A$107,H469=""),"BRAK kol.7",IF(AND(F469=LEGENDA!$A$108,H469=""),"BRAK kol.7",IF(AND(F469=LEGENDA!$A$109,H469=""),"BRAK kol.7",Z469*AA469)))))))</f>
        <v/>
      </c>
      <c r="AC469" s="302" t="str">
        <f t="shared" si="257"/>
        <v/>
      </c>
      <c r="AD469" s="143" t="str">
        <f>IFERROR(IF(OR(J469="",AC469=""),"",IF(AND(E469=LEGENDA!$D$39,H469="",I469=""),"BRAK kol.7",AC469*$J469)),"BRAK kol.7")</f>
        <v/>
      </c>
      <c r="AE469" s="527" t="str">
        <f t="shared" si="238"/>
        <v/>
      </c>
      <c r="AF469" s="526" t="str">
        <f t="shared" si="239"/>
        <v/>
      </c>
      <c r="AG469" s="526" t="str">
        <f t="shared" si="240"/>
        <v/>
      </c>
      <c r="AH469" s="526" t="str">
        <f t="shared" si="258"/>
        <v/>
      </c>
      <c r="AI469" s="528"/>
      <c r="AJ469" s="529"/>
      <c r="AK469" s="286" t="str">
        <f t="shared" si="259"/>
        <v/>
      </c>
      <c r="AL469" s="287" t="str">
        <f t="shared" si="241"/>
        <v/>
      </c>
      <c r="AM469" s="287" t="str">
        <f t="shared" si="242"/>
        <v/>
      </c>
      <c r="AN469" s="530" t="str">
        <f>IF('ZASOBY N'!BD466="","",'ZASOBY N'!BD466)</f>
        <v/>
      </c>
      <c r="AO469" s="531"/>
      <c r="AP469" s="333">
        <f t="shared" si="260"/>
        <v>0</v>
      </c>
      <c r="AQ469" s="333">
        <f t="shared" si="231"/>
        <v>0</v>
      </c>
      <c r="AR469" s="333">
        <f t="shared" si="231"/>
        <v>0</v>
      </c>
      <c r="AS469" s="333">
        <f t="shared" si="261"/>
        <v>0</v>
      </c>
      <c r="AT469" s="333">
        <f t="shared" si="232"/>
        <v>0</v>
      </c>
      <c r="AU469" s="333">
        <f t="shared" si="262"/>
        <v>0</v>
      </c>
      <c r="AV469" s="532" t="str">
        <f>IF(BJ469=0,"",NN!BJ469)</f>
        <v/>
      </c>
      <c r="AW469" s="460" t="str">
        <f>IF('UPR BILANS N'!W467="","",'UPR BILANS N'!W467)</f>
        <v/>
      </c>
      <c r="AX469" s="533" t="str">
        <f t="shared" si="243"/>
        <v/>
      </c>
      <c r="AY469" s="533"/>
      <c r="AZ469" s="533"/>
      <c r="BA469" s="533"/>
      <c r="BB469" s="533"/>
      <c r="BC469" s="533"/>
      <c r="BD469" s="533"/>
      <c r="BE469" s="533"/>
      <c r="BF469" s="533"/>
      <c r="BG469" s="533"/>
      <c r="BH469" s="533"/>
      <c r="BI469" s="533"/>
      <c r="BJ469" s="414">
        <f>IFERROR(IF(AND(BL469=1,BM469=1,SUMIF($C469:$C$525,$C469,$AH469:$AH$525)=$BN469),$BN469,IF($BO469&gt;0,$BO469,IF(AND(B469=B470,C469=C470,D469=D470,J469=J470),AH469+AH470,IF(AND(COUNTIF($C$13:$C468,$C469)&gt;=1,COUNTIF($D$13:$D468,$D469)&gt;=1),0,IF(AND(SUMIF($B469:$B$525,$B469,$AH469:$AH$525)&gt;$AH469,SUMIF($C469:$C$525,$C469,$AH469:$AH$525)&gt;$AH469,SUMIF($D469:$D$525,$D469,$AH469:$AH$525)&gt;$AH469),SUMIF($C469:$C$525,$C469,$BN469:$BN$525),0))))),0)</f>
        <v>0</v>
      </c>
      <c r="BK469" s="534"/>
      <c r="BL469" s="535">
        <f>COUNTIFS('ZASOBY N'!$B466:$B$525,'ZASOBY N'!$B466,'ZASOBY N'!$C466:'ZASOBY N'!$C$525,'ZASOBY N'!$C466,'ZASOBY N'!$D466:'ZASOBY N'!$D$525,'ZASOBY N'!$D466,'ZASOBY N'!$H466:'ZASOBY N'!$H$525,'ZASOBY N'!$H466 )</f>
        <v>0</v>
      </c>
      <c r="BM469" s="536">
        <f>COUNTIFS('ZASOBY N'!$B$10:$B466,'ZASOBY N'!$B466,'ZASOBY N'!$C$10:'ZASOBY N'!$C466,'ZASOBY N'!$C466,'ZASOBY N'!$D$10:'ZASOBY N'!$D466,'ZASOBY N'!$D466,'ZASOBY N'!$H$10:'ZASOBY N'!$H466,'ZASOBY N'!$H466 )</f>
        <v>0</v>
      </c>
      <c r="BN469" s="537">
        <f t="shared" si="244"/>
        <v>0</v>
      </c>
      <c r="BO469" s="538">
        <f t="shared" si="245"/>
        <v>0</v>
      </c>
      <c r="BP469" s="533"/>
      <c r="BQ469" s="533"/>
      <c r="BR469" s="533"/>
      <c r="BS469" s="533"/>
      <c r="BT469" s="533"/>
      <c r="BU469" s="533"/>
      <c r="BV469" s="533"/>
      <c r="BW469" s="539" t="str">
        <f t="shared" si="246"/>
        <v/>
      </c>
      <c r="BX469" s="439" t="str">
        <f>IF(E469=0,"",NN!E469)</f>
        <v/>
      </c>
      <c r="BY469" s="396" t="str">
        <f>IF(A469="","",NN!A469)</f>
        <v/>
      </c>
      <c r="BZ469" s="428" t="str">
        <f>IF(OR(E469=LEGENDA!$D$30,E469=LEGENDA!$D$31,E469=LEGENDA!$D$32,E469=LEGENDA!$D$33,E469=LEGENDA!$D$34,E469=LEGENDA!$D$35,E469=LEGENDA!$D$36,E469=LEGENDA!$D$37),AV469,"")</f>
        <v/>
      </c>
      <c r="CA469" s="428" t="str">
        <f>IF(OR(E469=LEGENDA!$D$30,E469=LEGENDA!$D$31,E469=LEGENDA!$D$32,E469=LEGENDA!$D$33,E469=LEGENDA!$D$34,E469=LEGENDA!$D$35,E469=LEGENDA!$D$36,E469=LEGENDA!$D$37),AG469,"")</f>
        <v/>
      </c>
      <c r="CB469" s="397" t="str">
        <f t="shared" si="247"/>
        <v/>
      </c>
      <c r="CC469" s="397" t="str">
        <f t="shared" si="248"/>
        <v/>
      </c>
      <c r="CD469" s="397" t="str">
        <f t="shared" si="249"/>
        <v/>
      </c>
      <c r="CE469" s="397" t="str">
        <f t="shared" si="250"/>
        <v/>
      </c>
      <c r="CF469" s="397" t="str">
        <f t="shared" si="251"/>
        <v/>
      </c>
      <c r="CG469" s="397" t="str">
        <f t="shared" si="252"/>
        <v/>
      </c>
      <c r="CH469" s="397" t="str">
        <f>IF(OR(E469=LEGENDA!$D$28,E469=LEGENDA!$D$29,E469=LEGENDA!$D$30,E469=LEGENDA!$D$31,E469=LEGENDA!$D$32,E469=LEGENDA!$D$33,E469=LEGENDA!$D$34,E469=LEGENDA!$D$35,E469=LEGENDA!$D$36,E469=LEGENDA!$D$39),1,"")</f>
        <v/>
      </c>
      <c r="CI469" s="397" t="str">
        <f t="shared" si="253"/>
        <v/>
      </c>
      <c r="CJ469" s="397" t="str">
        <f t="shared" si="254"/>
        <v/>
      </c>
    </row>
    <row r="470" spans="1:88" s="50" customFormat="1" ht="16.2" customHeight="1" thickBot="1" x14ac:dyDescent="0.3">
      <c r="A470" s="514" t="str">
        <f>IF('ZASOBY N'!A467="","",'ZASOBY N'!A467)</f>
        <v/>
      </c>
      <c r="B470" s="515" t="str">
        <f>IF('ZASOBY N'!B467="","",'ZASOBY N'!B467)</f>
        <v/>
      </c>
      <c r="C470" s="515" t="str">
        <f>IF('ZASOBY N'!C467="","",'ZASOBY N'!C467)</f>
        <v/>
      </c>
      <c r="D470" s="516" t="str">
        <f>IF('ZASOBY N'!D467="","",'ZASOBY N'!D467)</f>
        <v/>
      </c>
      <c r="E470" s="404"/>
      <c r="F470" s="517"/>
      <c r="G470" s="518"/>
      <c r="H470" s="301"/>
      <c r="I470" s="301"/>
      <c r="J470" s="147" t="str">
        <f>IF('ZASOBY N'!$F467="","",'ZASOBY N'!$F467)</f>
        <v/>
      </c>
      <c r="K470" s="519"/>
      <c r="L470" s="520" t="str">
        <f t="shared" si="233"/>
        <v/>
      </c>
      <c r="M470" s="521"/>
      <c r="N470" s="521"/>
      <c r="O470" s="140" t="str">
        <f>IF(L470="","",IF(OR(E470=LEGENDA!$D$28,E470=LEGENDA!$D$29,E470=LEGENDA!$D$31,E470=LEGENDA!$D$38),0.15,0))</f>
        <v/>
      </c>
      <c r="P470" s="140" t="str">
        <f>IF(L470="","",IF(AND(E470=LEGENDA!$D$39,H470=""),"BRAK kol.7",IF(AND(F470=LEGENDA!$A$105,H470=""),"BRAK kol.7",IF(AND(F470=LEGENDA!$A$106,H470=""),"BRAK kol.7",IF(AND(F470=LEGENDA!$A$107,H470=""),"BRAK kol.7",IF(AND(F470=LEGENDA!$A$108,H470=""),"BRAK kol.7",IF(AND(F470=LEGENDA!$A$109,H470=""),"BRAK kol.7",L470*O470)))))))</f>
        <v/>
      </c>
      <c r="Q470" s="141" t="str">
        <f t="shared" si="255"/>
        <v/>
      </c>
      <c r="R470" s="142" t="str">
        <f t="shared" si="234"/>
        <v/>
      </c>
      <c r="S470" s="522" t="str">
        <f t="shared" si="235"/>
        <v/>
      </c>
      <c r="T470" s="431" t="str">
        <f t="shared" si="256"/>
        <v/>
      </c>
      <c r="U470" s="523"/>
      <c r="V470" s="431" t="str">
        <f t="shared" si="236"/>
        <v/>
      </c>
      <c r="W470" s="524"/>
      <c r="X470" s="302" t="str">
        <f>IF(U470="","",IF(AND(V470="",W470=""),"",IF(AND(E470=LEGENDA!$D$39,H470=""),"BRAK kol.7",IF(AND(F470=LEGENDA!$A$105,H470="",E470=LEGENDA!$D$35),V470*W470,IF(AND(F470=LEGENDA!$A$105,H470="",E470=LEGENDA!$D$36),V470*W470,IF(AND(F470=LEGENDA!$A$105,H470=""),"BRAK kol.7",IF(AND(F470=LEGENDA!$A$106,H470=""),"BRAK kol.7",IF(AND(F470=LEGENDA!$A$107,H470=""),"BRAK kol.7",IF(AND(F470=LEGENDA!$A$108,H470=""),"BRAK kol.7",IF(AND(F470=LEGENDA!$A$109,H470=""),"BRAK kol.7",IF(AND(U470&gt;0,W470=""),"Brakkol21",IF(OR(T470="Błąd kol. 7",T470="Błąd kol.8"),T470,IF(AND(H470="",I470=""),"BRAKkol7-8",V470*W470)))))))))))))</f>
        <v/>
      </c>
      <c r="Y470" s="523"/>
      <c r="Z470" s="431" t="str">
        <f t="shared" si="237"/>
        <v/>
      </c>
      <c r="AA470" s="524"/>
      <c r="AB470" s="525" t="str">
        <f>IF(OR(Y470="",Z470="",AA470=""),"",IF(AND(E470=LEGENDA!$D$39,H470=""),"BRAK kol.7",IF(AND(F470=LEGENDA!$A$105,H470=""),"BRAK kol.7",IF(AND(F470=LEGENDA!$A$106,H470=""),"BRAK kol.7",IF(AND(F470=LEGENDA!$A$107,H470=""),"BRAK kol.7",IF(AND(F470=LEGENDA!$A$108,H470=""),"BRAK kol.7",IF(AND(F470=LEGENDA!$A$109,H470=""),"BRAK kol.7",Z470*AA470)))))))</f>
        <v/>
      </c>
      <c r="AC470" s="302" t="str">
        <f t="shared" si="257"/>
        <v/>
      </c>
      <c r="AD470" s="143" t="str">
        <f>IFERROR(IF(OR(J470="",AC470=""),"",IF(AND(E470=LEGENDA!$D$39,H470="",I470=""),"BRAK kol.7",AC470*$J470)),"BRAK kol.7")</f>
        <v/>
      </c>
      <c r="AE470" s="527" t="str">
        <f t="shared" si="238"/>
        <v/>
      </c>
      <c r="AF470" s="526" t="str">
        <f t="shared" si="239"/>
        <v/>
      </c>
      <c r="AG470" s="526" t="str">
        <f t="shared" si="240"/>
        <v/>
      </c>
      <c r="AH470" s="526" t="str">
        <f t="shared" si="258"/>
        <v/>
      </c>
      <c r="AI470" s="528"/>
      <c r="AJ470" s="529"/>
      <c r="AK470" s="286" t="str">
        <f t="shared" si="259"/>
        <v/>
      </c>
      <c r="AL470" s="287" t="str">
        <f t="shared" si="241"/>
        <v/>
      </c>
      <c r="AM470" s="287" t="str">
        <f t="shared" si="242"/>
        <v/>
      </c>
      <c r="AN470" s="530" t="str">
        <f>IF('ZASOBY N'!BD467="","",'ZASOBY N'!BD467)</f>
        <v/>
      </c>
      <c r="AO470" s="531"/>
      <c r="AP470" s="333">
        <f t="shared" si="260"/>
        <v>0</v>
      </c>
      <c r="AQ470" s="333">
        <f t="shared" si="231"/>
        <v>0</v>
      </c>
      <c r="AR470" s="333">
        <f t="shared" si="231"/>
        <v>0</v>
      </c>
      <c r="AS470" s="333">
        <f t="shared" si="261"/>
        <v>0</v>
      </c>
      <c r="AT470" s="333">
        <f t="shared" si="232"/>
        <v>0</v>
      </c>
      <c r="AU470" s="333">
        <f t="shared" si="262"/>
        <v>0</v>
      </c>
      <c r="AV470" s="532" t="str">
        <f>IF(BJ470=0,"",NN!BJ470)</f>
        <v/>
      </c>
      <c r="AW470" s="460" t="str">
        <f>IF('UPR BILANS N'!W468="","",'UPR BILANS N'!W468)</f>
        <v/>
      </c>
      <c r="AX470" s="533" t="str">
        <f t="shared" si="243"/>
        <v/>
      </c>
      <c r="AY470" s="533"/>
      <c r="AZ470" s="533"/>
      <c r="BA470" s="533"/>
      <c r="BB470" s="533"/>
      <c r="BC470" s="533"/>
      <c r="BD470" s="533"/>
      <c r="BE470" s="533"/>
      <c r="BF470" s="533"/>
      <c r="BG470" s="533"/>
      <c r="BH470" s="533"/>
      <c r="BI470" s="533"/>
      <c r="BJ470" s="414">
        <f>IFERROR(IF(AND(BL470=1,BM470=1,SUMIF($C470:$C$525,$C470,$AH470:$AH$525)=$BN470),$BN470,IF($BO470&gt;0,$BO470,IF(AND(B470=B471,C470=C471,D470=D471,J470=J471),AH470+AH471,IF(AND(COUNTIF($C$13:$C469,$C470)&gt;=1,COUNTIF($D$13:$D469,$D470)&gt;=1),0,IF(AND(SUMIF($B470:$B$525,$B470,$AH470:$AH$525)&gt;$AH470,SUMIF($C470:$C$525,$C470,$AH470:$AH$525)&gt;$AH470,SUMIF($D470:$D$525,$D470,$AH470:$AH$525)&gt;$AH470),SUMIF($C470:$C$525,$C470,$BN470:$BN$525),0))))),0)</f>
        <v>0</v>
      </c>
      <c r="BK470" s="534"/>
      <c r="BL470" s="535">
        <f>COUNTIFS('ZASOBY N'!$B467:$B$525,'ZASOBY N'!$B467,'ZASOBY N'!$C467:'ZASOBY N'!$C$525,'ZASOBY N'!$C467,'ZASOBY N'!$D467:'ZASOBY N'!$D$525,'ZASOBY N'!$D467,'ZASOBY N'!$H467:'ZASOBY N'!$H$525,'ZASOBY N'!$H467 )</f>
        <v>0</v>
      </c>
      <c r="BM470" s="536">
        <f>COUNTIFS('ZASOBY N'!$B$10:$B467,'ZASOBY N'!$B467,'ZASOBY N'!$C$10:'ZASOBY N'!$C467,'ZASOBY N'!$C467,'ZASOBY N'!$D$10:'ZASOBY N'!$D467,'ZASOBY N'!$D467,'ZASOBY N'!$H$10:'ZASOBY N'!$H467,'ZASOBY N'!$H467 )</f>
        <v>0</v>
      </c>
      <c r="BN470" s="537">
        <f t="shared" si="244"/>
        <v>0</v>
      </c>
      <c r="BO470" s="538">
        <f t="shared" si="245"/>
        <v>0</v>
      </c>
      <c r="BP470" s="533"/>
      <c r="BQ470" s="533"/>
      <c r="BR470" s="533"/>
      <c r="BS470" s="533"/>
      <c r="BT470" s="533"/>
      <c r="BU470" s="533"/>
      <c r="BV470" s="533"/>
      <c r="BW470" s="539" t="str">
        <f t="shared" si="246"/>
        <v/>
      </c>
      <c r="BX470" s="439" t="str">
        <f>IF(E470=0,"",NN!E470)</f>
        <v/>
      </c>
      <c r="BY470" s="396" t="str">
        <f>IF(A470="","",NN!A470)</f>
        <v/>
      </c>
      <c r="BZ470" s="428" t="str">
        <f>IF(OR(E470=LEGENDA!$D$30,E470=LEGENDA!$D$31,E470=LEGENDA!$D$32,E470=LEGENDA!$D$33,E470=LEGENDA!$D$34,E470=LEGENDA!$D$35,E470=LEGENDA!$D$36,E470=LEGENDA!$D$37),AV470,"")</f>
        <v/>
      </c>
      <c r="CA470" s="428" t="str">
        <f>IF(OR(E470=LEGENDA!$D$30,E470=LEGENDA!$D$31,E470=LEGENDA!$D$32,E470=LEGENDA!$D$33,E470=LEGENDA!$D$34,E470=LEGENDA!$D$35,E470=LEGENDA!$D$36,E470=LEGENDA!$D$37),AG470,"")</f>
        <v/>
      </c>
      <c r="CB470" s="397" t="str">
        <f t="shared" si="247"/>
        <v/>
      </c>
      <c r="CC470" s="397" t="str">
        <f t="shared" si="248"/>
        <v/>
      </c>
      <c r="CD470" s="397" t="str">
        <f t="shared" si="249"/>
        <v/>
      </c>
      <c r="CE470" s="397" t="str">
        <f t="shared" si="250"/>
        <v/>
      </c>
      <c r="CF470" s="397" t="str">
        <f t="shared" si="251"/>
        <v/>
      </c>
      <c r="CG470" s="397" t="str">
        <f t="shared" si="252"/>
        <v/>
      </c>
      <c r="CH470" s="397" t="str">
        <f>IF(OR(E470=LEGENDA!$D$28,E470=LEGENDA!$D$29,E470=LEGENDA!$D$30,E470=LEGENDA!$D$31,E470=LEGENDA!$D$32,E470=LEGENDA!$D$33,E470=LEGENDA!$D$34,E470=LEGENDA!$D$35,E470=LEGENDA!$D$36,E470=LEGENDA!$D$39),1,"")</f>
        <v/>
      </c>
      <c r="CI470" s="397" t="str">
        <f t="shared" si="253"/>
        <v/>
      </c>
      <c r="CJ470" s="397" t="str">
        <f t="shared" si="254"/>
        <v/>
      </c>
    </row>
    <row r="471" spans="1:88" s="50" customFormat="1" ht="16.2" customHeight="1" thickBot="1" x14ac:dyDescent="0.3">
      <c r="A471" s="514" t="str">
        <f>IF('ZASOBY N'!A468="","",'ZASOBY N'!A468)</f>
        <v/>
      </c>
      <c r="B471" s="515" t="str">
        <f>IF('ZASOBY N'!B468="","",'ZASOBY N'!B468)</f>
        <v/>
      </c>
      <c r="C471" s="515" t="str">
        <f>IF('ZASOBY N'!C468="","",'ZASOBY N'!C468)</f>
        <v/>
      </c>
      <c r="D471" s="516" t="str">
        <f>IF('ZASOBY N'!D468="","",'ZASOBY N'!D468)</f>
        <v/>
      </c>
      <c r="E471" s="404"/>
      <c r="F471" s="517"/>
      <c r="G471" s="518"/>
      <c r="H471" s="301"/>
      <c r="I471" s="301"/>
      <c r="J471" s="147" t="str">
        <f>IF('ZASOBY N'!$F468="","",'ZASOBY N'!$F468)</f>
        <v/>
      </c>
      <c r="K471" s="519"/>
      <c r="L471" s="520" t="str">
        <f t="shared" si="233"/>
        <v/>
      </c>
      <c r="M471" s="521"/>
      <c r="N471" s="521"/>
      <c r="O471" s="140" t="str">
        <f>IF(L471="","",IF(OR(E471=LEGENDA!$D$28,E471=LEGENDA!$D$29,E471=LEGENDA!$D$31,E471=LEGENDA!$D$38),0.15,0))</f>
        <v/>
      </c>
      <c r="P471" s="140" t="str">
        <f>IF(L471="","",IF(AND(E471=LEGENDA!$D$39,H471=""),"BRAK kol.7",IF(AND(F471=LEGENDA!$A$105,H471=""),"BRAK kol.7",IF(AND(F471=LEGENDA!$A$106,H471=""),"BRAK kol.7",IF(AND(F471=LEGENDA!$A$107,H471=""),"BRAK kol.7",IF(AND(F471=LEGENDA!$A$108,H471=""),"BRAK kol.7",IF(AND(F471=LEGENDA!$A$109,H471=""),"BRAK kol.7",L471*O471)))))))</f>
        <v/>
      </c>
      <c r="Q471" s="141" t="str">
        <f t="shared" si="255"/>
        <v/>
      </c>
      <c r="R471" s="142" t="str">
        <f t="shared" si="234"/>
        <v/>
      </c>
      <c r="S471" s="522" t="str">
        <f t="shared" si="235"/>
        <v/>
      </c>
      <c r="T471" s="431" t="str">
        <f t="shared" si="256"/>
        <v/>
      </c>
      <c r="U471" s="523"/>
      <c r="V471" s="431" t="str">
        <f t="shared" si="236"/>
        <v/>
      </c>
      <c r="W471" s="524"/>
      <c r="X471" s="302" t="str">
        <f>IF(U471="","",IF(AND(V471="",W471=""),"",IF(AND(E471=LEGENDA!$D$39,H471=""),"BRAK kol.7",IF(AND(F471=LEGENDA!$A$105,H471="",E471=LEGENDA!$D$35),V471*W471,IF(AND(F471=LEGENDA!$A$105,H471="",E471=LEGENDA!$D$36),V471*W471,IF(AND(F471=LEGENDA!$A$105,H471=""),"BRAK kol.7",IF(AND(F471=LEGENDA!$A$106,H471=""),"BRAK kol.7",IF(AND(F471=LEGENDA!$A$107,H471=""),"BRAK kol.7",IF(AND(F471=LEGENDA!$A$108,H471=""),"BRAK kol.7",IF(AND(F471=LEGENDA!$A$109,H471=""),"BRAK kol.7",IF(AND(U471&gt;0,W471=""),"Brakkol21",IF(OR(T471="Błąd kol. 7",T471="Błąd kol.8"),T471,IF(AND(H471="",I471=""),"BRAKkol7-8",V471*W471)))))))))))))</f>
        <v/>
      </c>
      <c r="Y471" s="523"/>
      <c r="Z471" s="431" t="str">
        <f t="shared" si="237"/>
        <v/>
      </c>
      <c r="AA471" s="524"/>
      <c r="AB471" s="525" t="str">
        <f>IF(OR(Y471="",Z471="",AA471=""),"",IF(AND(E471=LEGENDA!$D$39,H471=""),"BRAK kol.7",IF(AND(F471=LEGENDA!$A$105,H471=""),"BRAK kol.7",IF(AND(F471=LEGENDA!$A$106,H471=""),"BRAK kol.7",IF(AND(F471=LEGENDA!$A$107,H471=""),"BRAK kol.7",IF(AND(F471=LEGENDA!$A$108,H471=""),"BRAK kol.7",IF(AND(F471=LEGENDA!$A$109,H471=""),"BRAK kol.7",Z471*AA471)))))))</f>
        <v/>
      </c>
      <c r="AC471" s="302" t="str">
        <f t="shared" si="257"/>
        <v/>
      </c>
      <c r="AD471" s="143" t="str">
        <f>IFERROR(IF(OR(J471="",AC471=""),"",IF(AND(E471=LEGENDA!$D$39,H471="",I471=""),"BRAK kol.7",AC471*$J471)),"BRAK kol.7")</f>
        <v/>
      </c>
      <c r="AE471" s="527" t="str">
        <f t="shared" si="238"/>
        <v/>
      </c>
      <c r="AF471" s="526" t="str">
        <f t="shared" si="239"/>
        <v/>
      </c>
      <c r="AG471" s="526" t="str">
        <f t="shared" si="240"/>
        <v/>
      </c>
      <c r="AH471" s="526" t="str">
        <f t="shared" si="258"/>
        <v/>
      </c>
      <c r="AI471" s="528"/>
      <c r="AJ471" s="529"/>
      <c r="AK471" s="286" t="str">
        <f t="shared" si="259"/>
        <v/>
      </c>
      <c r="AL471" s="287" t="str">
        <f t="shared" si="241"/>
        <v/>
      </c>
      <c r="AM471" s="287" t="str">
        <f t="shared" si="242"/>
        <v/>
      </c>
      <c r="AN471" s="530" t="str">
        <f>IF('ZASOBY N'!BD468="","",'ZASOBY N'!BD468)</f>
        <v/>
      </c>
      <c r="AO471" s="531"/>
      <c r="AP471" s="333">
        <f t="shared" si="260"/>
        <v>0</v>
      </c>
      <c r="AQ471" s="333">
        <f t="shared" si="231"/>
        <v>0</v>
      </c>
      <c r="AR471" s="333">
        <f t="shared" si="231"/>
        <v>0</v>
      </c>
      <c r="AS471" s="333">
        <f t="shared" si="261"/>
        <v>0</v>
      </c>
      <c r="AT471" s="333">
        <f t="shared" si="232"/>
        <v>0</v>
      </c>
      <c r="AU471" s="333">
        <f t="shared" si="262"/>
        <v>0</v>
      </c>
      <c r="AV471" s="532" t="str">
        <f>IF(BJ471=0,"",NN!BJ471)</f>
        <v/>
      </c>
      <c r="AW471" s="460" t="str">
        <f>IF('UPR BILANS N'!W469="","",'UPR BILANS N'!W469)</f>
        <v/>
      </c>
      <c r="AX471" s="533" t="str">
        <f t="shared" si="243"/>
        <v/>
      </c>
      <c r="AY471" s="533"/>
      <c r="AZ471" s="533"/>
      <c r="BA471" s="533"/>
      <c r="BB471" s="533"/>
      <c r="BC471" s="533"/>
      <c r="BD471" s="533"/>
      <c r="BE471" s="533"/>
      <c r="BF471" s="533"/>
      <c r="BG471" s="533"/>
      <c r="BH471" s="533"/>
      <c r="BI471" s="533"/>
      <c r="BJ471" s="414">
        <f>IFERROR(IF(AND(BL471=1,BM471=1,SUMIF($C471:$C$525,$C471,$AH471:$AH$525)=$BN471),$BN471,IF($BO471&gt;0,$BO471,IF(AND(B471=B472,C471=C472,D471=D472,J471=J472),AH471+AH472,IF(AND(COUNTIF($C$13:$C470,$C471)&gt;=1,COUNTIF($D$13:$D470,$D471)&gt;=1),0,IF(AND(SUMIF($B471:$B$525,$B471,$AH471:$AH$525)&gt;$AH471,SUMIF($C471:$C$525,$C471,$AH471:$AH$525)&gt;$AH471,SUMIF($D471:$D$525,$D471,$AH471:$AH$525)&gt;$AH471),SUMIF($C471:$C$525,$C471,$BN471:$BN$525),0))))),0)</f>
        <v>0</v>
      </c>
      <c r="BK471" s="534"/>
      <c r="BL471" s="535">
        <f>COUNTIFS('ZASOBY N'!$B468:$B$525,'ZASOBY N'!$B468,'ZASOBY N'!$C468:'ZASOBY N'!$C$525,'ZASOBY N'!$C468,'ZASOBY N'!$D468:'ZASOBY N'!$D$525,'ZASOBY N'!$D468,'ZASOBY N'!$H468:'ZASOBY N'!$H$525,'ZASOBY N'!$H468 )</f>
        <v>0</v>
      </c>
      <c r="BM471" s="536">
        <f>COUNTIFS('ZASOBY N'!$B$10:$B468,'ZASOBY N'!$B468,'ZASOBY N'!$C$10:'ZASOBY N'!$C468,'ZASOBY N'!$C468,'ZASOBY N'!$D$10:'ZASOBY N'!$D468,'ZASOBY N'!$D468,'ZASOBY N'!$H$10:'ZASOBY N'!$H468,'ZASOBY N'!$H468 )</f>
        <v>0</v>
      </c>
      <c r="BN471" s="537">
        <f t="shared" si="244"/>
        <v>0</v>
      </c>
      <c r="BO471" s="538">
        <f t="shared" si="245"/>
        <v>0</v>
      </c>
      <c r="BP471" s="533"/>
      <c r="BQ471" s="533"/>
      <c r="BR471" s="533"/>
      <c r="BS471" s="533"/>
      <c r="BT471" s="533"/>
      <c r="BU471" s="533"/>
      <c r="BV471" s="533"/>
      <c r="BW471" s="539" t="str">
        <f t="shared" si="246"/>
        <v/>
      </c>
      <c r="BX471" s="439" t="str">
        <f>IF(E471=0,"",NN!E471)</f>
        <v/>
      </c>
      <c r="BY471" s="396" t="str">
        <f>IF(A471="","",NN!A471)</f>
        <v/>
      </c>
      <c r="BZ471" s="428" t="str">
        <f>IF(OR(E471=LEGENDA!$D$30,E471=LEGENDA!$D$31,E471=LEGENDA!$D$32,E471=LEGENDA!$D$33,E471=LEGENDA!$D$34,E471=LEGENDA!$D$35,E471=LEGENDA!$D$36,E471=LEGENDA!$D$37),AV471,"")</f>
        <v/>
      </c>
      <c r="CA471" s="428" t="str">
        <f>IF(OR(E471=LEGENDA!$D$30,E471=LEGENDA!$D$31,E471=LEGENDA!$D$32,E471=LEGENDA!$D$33,E471=LEGENDA!$D$34,E471=LEGENDA!$D$35,E471=LEGENDA!$D$36,E471=LEGENDA!$D$37),AG471,"")</f>
        <v/>
      </c>
      <c r="CB471" s="397" t="str">
        <f t="shared" si="247"/>
        <v/>
      </c>
      <c r="CC471" s="397" t="str">
        <f t="shared" si="248"/>
        <v/>
      </c>
      <c r="CD471" s="397" t="str">
        <f t="shared" si="249"/>
        <v/>
      </c>
      <c r="CE471" s="397" t="str">
        <f t="shared" si="250"/>
        <v/>
      </c>
      <c r="CF471" s="397" t="str">
        <f t="shared" si="251"/>
        <v/>
      </c>
      <c r="CG471" s="397" t="str">
        <f t="shared" si="252"/>
        <v/>
      </c>
      <c r="CH471" s="397" t="str">
        <f>IF(OR(E471=LEGENDA!$D$28,E471=LEGENDA!$D$29,E471=LEGENDA!$D$30,E471=LEGENDA!$D$31,E471=LEGENDA!$D$32,E471=LEGENDA!$D$33,E471=LEGENDA!$D$34,E471=LEGENDA!$D$35,E471=LEGENDA!$D$36,E471=LEGENDA!$D$39),1,"")</f>
        <v/>
      </c>
      <c r="CI471" s="397" t="str">
        <f t="shared" si="253"/>
        <v/>
      </c>
      <c r="CJ471" s="397" t="str">
        <f t="shared" si="254"/>
        <v/>
      </c>
    </row>
    <row r="472" spans="1:88" s="50" customFormat="1" ht="16.2" customHeight="1" thickBot="1" x14ac:dyDescent="0.3">
      <c r="A472" s="514" t="str">
        <f>IF('ZASOBY N'!A469="","",'ZASOBY N'!A469)</f>
        <v/>
      </c>
      <c r="B472" s="515" t="str">
        <f>IF('ZASOBY N'!B469="","",'ZASOBY N'!B469)</f>
        <v/>
      </c>
      <c r="C472" s="515" t="str">
        <f>IF('ZASOBY N'!C469="","",'ZASOBY N'!C469)</f>
        <v/>
      </c>
      <c r="D472" s="516" t="str">
        <f>IF('ZASOBY N'!D469="","",'ZASOBY N'!D469)</f>
        <v/>
      </c>
      <c r="E472" s="404"/>
      <c r="F472" s="517"/>
      <c r="G472" s="518"/>
      <c r="H472" s="301"/>
      <c r="I472" s="301"/>
      <c r="J472" s="147" t="str">
        <f>IF('ZASOBY N'!$F469="","",'ZASOBY N'!$F469)</f>
        <v/>
      </c>
      <c r="K472" s="519"/>
      <c r="L472" s="520" t="str">
        <f t="shared" si="233"/>
        <v/>
      </c>
      <c r="M472" s="521"/>
      <c r="N472" s="521"/>
      <c r="O472" s="140" t="str">
        <f>IF(L472="","",IF(OR(E472=LEGENDA!$D$28,E472=LEGENDA!$D$29,E472=LEGENDA!$D$31,E472=LEGENDA!$D$38),0.15,0))</f>
        <v/>
      </c>
      <c r="P472" s="140" t="str">
        <f>IF(L472="","",IF(AND(E472=LEGENDA!$D$39,H472=""),"BRAK kol.7",IF(AND(F472=LEGENDA!$A$105,H472=""),"BRAK kol.7",IF(AND(F472=LEGENDA!$A$106,H472=""),"BRAK kol.7",IF(AND(F472=LEGENDA!$A$107,H472=""),"BRAK kol.7",IF(AND(F472=LEGENDA!$A$108,H472=""),"BRAK kol.7",IF(AND(F472=LEGENDA!$A$109,H472=""),"BRAK kol.7",L472*O472)))))))</f>
        <v/>
      </c>
      <c r="Q472" s="141" t="str">
        <f t="shared" si="255"/>
        <v/>
      </c>
      <c r="R472" s="142" t="str">
        <f t="shared" si="234"/>
        <v/>
      </c>
      <c r="S472" s="522" t="str">
        <f t="shared" si="235"/>
        <v/>
      </c>
      <c r="T472" s="431" t="str">
        <f t="shared" si="256"/>
        <v/>
      </c>
      <c r="U472" s="523"/>
      <c r="V472" s="431" t="str">
        <f t="shared" si="236"/>
        <v/>
      </c>
      <c r="W472" s="524"/>
      <c r="X472" s="302" t="str">
        <f>IF(U472="","",IF(AND(V472="",W472=""),"",IF(AND(E472=LEGENDA!$D$39,H472=""),"BRAK kol.7",IF(AND(F472=LEGENDA!$A$105,H472="",E472=LEGENDA!$D$35),V472*W472,IF(AND(F472=LEGENDA!$A$105,H472="",E472=LEGENDA!$D$36),V472*W472,IF(AND(F472=LEGENDA!$A$105,H472=""),"BRAK kol.7",IF(AND(F472=LEGENDA!$A$106,H472=""),"BRAK kol.7",IF(AND(F472=LEGENDA!$A$107,H472=""),"BRAK kol.7",IF(AND(F472=LEGENDA!$A$108,H472=""),"BRAK kol.7",IF(AND(F472=LEGENDA!$A$109,H472=""),"BRAK kol.7",IF(AND(U472&gt;0,W472=""),"Brakkol21",IF(OR(T472="Błąd kol. 7",T472="Błąd kol.8"),T472,IF(AND(H472="",I472=""),"BRAKkol7-8",V472*W472)))))))))))))</f>
        <v/>
      </c>
      <c r="Y472" s="523"/>
      <c r="Z472" s="431" t="str">
        <f t="shared" si="237"/>
        <v/>
      </c>
      <c r="AA472" s="524"/>
      <c r="AB472" s="525" t="str">
        <f>IF(OR(Y472="",Z472="",AA472=""),"",IF(AND(E472=LEGENDA!$D$39,H472=""),"BRAK kol.7",IF(AND(F472=LEGENDA!$A$105,H472=""),"BRAK kol.7",IF(AND(F472=LEGENDA!$A$106,H472=""),"BRAK kol.7",IF(AND(F472=LEGENDA!$A$107,H472=""),"BRAK kol.7",IF(AND(F472=LEGENDA!$A$108,H472=""),"BRAK kol.7",IF(AND(F472=LEGENDA!$A$109,H472=""),"BRAK kol.7",Z472*AA472)))))))</f>
        <v/>
      </c>
      <c r="AC472" s="302" t="str">
        <f t="shared" si="257"/>
        <v/>
      </c>
      <c r="AD472" s="143" t="str">
        <f>IFERROR(IF(OR(J472="",AC472=""),"",IF(AND(E472=LEGENDA!$D$39,H472="",I472=""),"BRAK kol.7",AC472*$J472)),"BRAK kol.7")</f>
        <v/>
      </c>
      <c r="AE472" s="527" t="str">
        <f t="shared" si="238"/>
        <v/>
      </c>
      <c r="AF472" s="526" t="str">
        <f t="shared" si="239"/>
        <v/>
      </c>
      <c r="AG472" s="526" t="str">
        <f t="shared" si="240"/>
        <v/>
      </c>
      <c r="AH472" s="526" t="str">
        <f t="shared" si="258"/>
        <v/>
      </c>
      <c r="AI472" s="528"/>
      <c r="AJ472" s="529"/>
      <c r="AK472" s="286" t="str">
        <f t="shared" si="259"/>
        <v/>
      </c>
      <c r="AL472" s="287" t="str">
        <f t="shared" si="241"/>
        <v/>
      </c>
      <c r="AM472" s="287" t="str">
        <f t="shared" si="242"/>
        <v/>
      </c>
      <c r="AN472" s="530" t="str">
        <f>IF('ZASOBY N'!BD469="","",'ZASOBY N'!BD469)</f>
        <v/>
      </c>
      <c r="AO472" s="531"/>
      <c r="AP472" s="333">
        <f t="shared" si="260"/>
        <v>0</v>
      </c>
      <c r="AQ472" s="333">
        <f t="shared" si="231"/>
        <v>0</v>
      </c>
      <c r="AR472" s="333">
        <f t="shared" si="231"/>
        <v>0</v>
      </c>
      <c r="AS472" s="333">
        <f t="shared" si="261"/>
        <v>0</v>
      </c>
      <c r="AT472" s="333">
        <f t="shared" si="232"/>
        <v>0</v>
      </c>
      <c r="AU472" s="333">
        <f t="shared" si="262"/>
        <v>0</v>
      </c>
      <c r="AV472" s="532" t="str">
        <f>IF(BJ472=0,"",NN!BJ472)</f>
        <v/>
      </c>
      <c r="AW472" s="460" t="str">
        <f>IF('UPR BILANS N'!W470="","",'UPR BILANS N'!W470)</f>
        <v/>
      </c>
      <c r="AX472" s="533" t="str">
        <f t="shared" si="243"/>
        <v/>
      </c>
      <c r="AY472" s="533"/>
      <c r="AZ472" s="533"/>
      <c r="BA472" s="533"/>
      <c r="BB472" s="533"/>
      <c r="BC472" s="533"/>
      <c r="BD472" s="533"/>
      <c r="BE472" s="533"/>
      <c r="BF472" s="533"/>
      <c r="BG472" s="533"/>
      <c r="BH472" s="533"/>
      <c r="BI472" s="533"/>
      <c r="BJ472" s="414">
        <f>IFERROR(IF(AND(BL472=1,BM472=1,SUMIF($C472:$C$525,$C472,$AH472:$AH$525)=$BN472),$BN472,IF($BO472&gt;0,$BO472,IF(AND(B472=B473,C472=C473,D472=D473,J472=J473),AH472+AH473,IF(AND(COUNTIF($C$13:$C471,$C472)&gt;=1,COUNTIF($D$13:$D471,$D472)&gt;=1),0,IF(AND(SUMIF($B472:$B$525,$B472,$AH472:$AH$525)&gt;$AH472,SUMIF($C472:$C$525,$C472,$AH472:$AH$525)&gt;$AH472,SUMIF($D472:$D$525,$D472,$AH472:$AH$525)&gt;$AH472),SUMIF($C472:$C$525,$C472,$BN472:$BN$525),0))))),0)</f>
        <v>0</v>
      </c>
      <c r="BK472" s="534"/>
      <c r="BL472" s="535">
        <f>COUNTIFS('ZASOBY N'!$B469:$B$525,'ZASOBY N'!$B469,'ZASOBY N'!$C469:'ZASOBY N'!$C$525,'ZASOBY N'!$C469,'ZASOBY N'!$D469:'ZASOBY N'!$D$525,'ZASOBY N'!$D469,'ZASOBY N'!$H469:'ZASOBY N'!$H$525,'ZASOBY N'!$H469 )</f>
        <v>0</v>
      </c>
      <c r="BM472" s="536">
        <f>COUNTIFS('ZASOBY N'!$B$10:$B469,'ZASOBY N'!$B469,'ZASOBY N'!$C$10:'ZASOBY N'!$C469,'ZASOBY N'!$C469,'ZASOBY N'!$D$10:'ZASOBY N'!$D469,'ZASOBY N'!$D469,'ZASOBY N'!$H$10:'ZASOBY N'!$H469,'ZASOBY N'!$H469 )</f>
        <v>0</v>
      </c>
      <c r="BN472" s="537">
        <f t="shared" si="244"/>
        <v>0</v>
      </c>
      <c r="BO472" s="538">
        <f t="shared" si="245"/>
        <v>0</v>
      </c>
      <c r="BP472" s="533"/>
      <c r="BQ472" s="533"/>
      <c r="BR472" s="533"/>
      <c r="BS472" s="533"/>
      <c r="BT472" s="533"/>
      <c r="BU472" s="533"/>
      <c r="BV472" s="533"/>
      <c r="BW472" s="539" t="str">
        <f t="shared" si="246"/>
        <v/>
      </c>
      <c r="BX472" s="439" t="str">
        <f>IF(E472=0,"",NN!E472)</f>
        <v/>
      </c>
      <c r="BY472" s="396" t="str">
        <f>IF(A472="","",NN!A472)</f>
        <v/>
      </c>
      <c r="BZ472" s="428" t="str">
        <f>IF(OR(E472=LEGENDA!$D$30,E472=LEGENDA!$D$31,E472=LEGENDA!$D$32,E472=LEGENDA!$D$33,E472=LEGENDA!$D$34,E472=LEGENDA!$D$35,E472=LEGENDA!$D$36,E472=LEGENDA!$D$37),AV472,"")</f>
        <v/>
      </c>
      <c r="CA472" s="428" t="str">
        <f>IF(OR(E472=LEGENDA!$D$30,E472=LEGENDA!$D$31,E472=LEGENDA!$D$32,E472=LEGENDA!$D$33,E472=LEGENDA!$D$34,E472=LEGENDA!$D$35,E472=LEGENDA!$D$36,E472=LEGENDA!$D$37),AG472,"")</f>
        <v/>
      </c>
      <c r="CB472" s="397" t="str">
        <f t="shared" si="247"/>
        <v/>
      </c>
      <c r="CC472" s="397" t="str">
        <f t="shared" si="248"/>
        <v/>
      </c>
      <c r="CD472" s="397" t="str">
        <f t="shared" si="249"/>
        <v/>
      </c>
      <c r="CE472" s="397" t="str">
        <f t="shared" si="250"/>
        <v/>
      </c>
      <c r="CF472" s="397" t="str">
        <f t="shared" si="251"/>
        <v/>
      </c>
      <c r="CG472" s="397" t="str">
        <f t="shared" si="252"/>
        <v/>
      </c>
      <c r="CH472" s="397" t="str">
        <f>IF(OR(E472=LEGENDA!$D$28,E472=LEGENDA!$D$29,E472=LEGENDA!$D$30,E472=LEGENDA!$D$31,E472=LEGENDA!$D$32,E472=LEGENDA!$D$33,E472=LEGENDA!$D$34,E472=LEGENDA!$D$35,E472=LEGENDA!$D$36,E472=LEGENDA!$D$39),1,"")</f>
        <v/>
      </c>
      <c r="CI472" s="397" t="str">
        <f t="shared" si="253"/>
        <v/>
      </c>
      <c r="CJ472" s="397" t="str">
        <f t="shared" si="254"/>
        <v/>
      </c>
    </row>
    <row r="473" spans="1:88" s="50" customFormat="1" ht="16.2" customHeight="1" thickBot="1" x14ac:dyDescent="0.3">
      <c r="A473" s="514" t="str">
        <f>IF('ZASOBY N'!A470="","",'ZASOBY N'!A470)</f>
        <v/>
      </c>
      <c r="B473" s="515" t="str">
        <f>IF('ZASOBY N'!B470="","",'ZASOBY N'!B470)</f>
        <v/>
      </c>
      <c r="C473" s="515" t="str">
        <f>IF('ZASOBY N'!C470="","",'ZASOBY N'!C470)</f>
        <v/>
      </c>
      <c r="D473" s="516" t="str">
        <f>IF('ZASOBY N'!D470="","",'ZASOBY N'!D470)</f>
        <v/>
      </c>
      <c r="E473" s="404"/>
      <c r="F473" s="517"/>
      <c r="G473" s="518"/>
      <c r="H473" s="301"/>
      <c r="I473" s="301"/>
      <c r="J473" s="147" t="str">
        <f>IF('ZASOBY N'!$F470="","",'ZASOBY N'!$F470)</f>
        <v/>
      </c>
      <c r="K473" s="519"/>
      <c r="L473" s="520" t="str">
        <f t="shared" si="233"/>
        <v/>
      </c>
      <c r="M473" s="521"/>
      <c r="N473" s="521"/>
      <c r="O473" s="140" t="str">
        <f>IF(L473="","",IF(OR(E473=LEGENDA!$D$28,E473=LEGENDA!$D$29,E473=LEGENDA!$D$31,E473=LEGENDA!$D$38),0.15,0))</f>
        <v/>
      </c>
      <c r="P473" s="140" t="str">
        <f>IF(L473="","",IF(AND(E473=LEGENDA!$D$39,H473=""),"BRAK kol.7",IF(AND(F473=LEGENDA!$A$105,H473=""),"BRAK kol.7",IF(AND(F473=LEGENDA!$A$106,H473=""),"BRAK kol.7",IF(AND(F473=LEGENDA!$A$107,H473=""),"BRAK kol.7",IF(AND(F473=LEGENDA!$A$108,H473=""),"BRAK kol.7",IF(AND(F473=LEGENDA!$A$109,H473=""),"BRAK kol.7",L473*O473)))))))</f>
        <v/>
      </c>
      <c r="Q473" s="141" t="str">
        <f t="shared" si="255"/>
        <v/>
      </c>
      <c r="R473" s="142" t="str">
        <f t="shared" si="234"/>
        <v/>
      </c>
      <c r="S473" s="522" t="str">
        <f t="shared" si="235"/>
        <v/>
      </c>
      <c r="T473" s="431" t="str">
        <f t="shared" si="256"/>
        <v/>
      </c>
      <c r="U473" s="523"/>
      <c r="V473" s="431" t="str">
        <f t="shared" si="236"/>
        <v/>
      </c>
      <c r="W473" s="524"/>
      <c r="X473" s="302" t="str">
        <f>IF(U473="","",IF(AND(V473="",W473=""),"",IF(AND(E473=LEGENDA!$D$39,H473=""),"BRAK kol.7",IF(AND(F473=LEGENDA!$A$105,H473="",E473=LEGENDA!$D$35),V473*W473,IF(AND(F473=LEGENDA!$A$105,H473="",E473=LEGENDA!$D$36),V473*W473,IF(AND(F473=LEGENDA!$A$105,H473=""),"BRAK kol.7",IF(AND(F473=LEGENDA!$A$106,H473=""),"BRAK kol.7",IF(AND(F473=LEGENDA!$A$107,H473=""),"BRAK kol.7",IF(AND(F473=LEGENDA!$A$108,H473=""),"BRAK kol.7",IF(AND(F473=LEGENDA!$A$109,H473=""),"BRAK kol.7",IF(AND(U473&gt;0,W473=""),"Brakkol21",IF(OR(T473="Błąd kol. 7",T473="Błąd kol.8"),T473,IF(AND(H473="",I473=""),"BRAKkol7-8",V473*W473)))))))))))))</f>
        <v/>
      </c>
      <c r="Y473" s="523"/>
      <c r="Z473" s="431" t="str">
        <f t="shared" si="237"/>
        <v/>
      </c>
      <c r="AA473" s="524"/>
      <c r="AB473" s="525" t="str">
        <f>IF(OR(Y473="",Z473="",AA473=""),"",IF(AND(E473=LEGENDA!$D$39,H473=""),"BRAK kol.7",IF(AND(F473=LEGENDA!$A$105,H473=""),"BRAK kol.7",IF(AND(F473=LEGENDA!$A$106,H473=""),"BRAK kol.7",IF(AND(F473=LEGENDA!$A$107,H473=""),"BRAK kol.7",IF(AND(F473=LEGENDA!$A$108,H473=""),"BRAK kol.7",IF(AND(F473=LEGENDA!$A$109,H473=""),"BRAK kol.7",Z473*AA473)))))))</f>
        <v/>
      </c>
      <c r="AC473" s="302" t="str">
        <f t="shared" si="257"/>
        <v/>
      </c>
      <c r="AD473" s="143" t="str">
        <f>IFERROR(IF(OR(J473="",AC473=""),"",IF(AND(E473=LEGENDA!$D$39,H473="",I473=""),"BRAK kol.7",AC473*$J473)),"BRAK kol.7")</f>
        <v/>
      </c>
      <c r="AE473" s="527" t="str">
        <f t="shared" si="238"/>
        <v/>
      </c>
      <c r="AF473" s="526" t="str">
        <f t="shared" si="239"/>
        <v/>
      </c>
      <c r="AG473" s="526" t="str">
        <f t="shared" si="240"/>
        <v/>
      </c>
      <c r="AH473" s="526" t="str">
        <f t="shared" si="258"/>
        <v/>
      </c>
      <c r="AI473" s="528"/>
      <c r="AJ473" s="529"/>
      <c r="AK473" s="286" t="str">
        <f t="shared" si="259"/>
        <v/>
      </c>
      <c r="AL473" s="287" t="str">
        <f t="shared" si="241"/>
        <v/>
      </c>
      <c r="AM473" s="287" t="str">
        <f t="shared" si="242"/>
        <v/>
      </c>
      <c r="AN473" s="530" t="str">
        <f>IF('ZASOBY N'!BD470="","",'ZASOBY N'!BD470)</f>
        <v/>
      </c>
      <c r="AO473" s="531"/>
      <c r="AP473" s="333">
        <f t="shared" si="260"/>
        <v>0</v>
      </c>
      <c r="AQ473" s="333">
        <f t="shared" si="231"/>
        <v>0</v>
      </c>
      <c r="AR473" s="333">
        <f t="shared" si="231"/>
        <v>0</v>
      </c>
      <c r="AS473" s="333">
        <f t="shared" si="261"/>
        <v>0</v>
      </c>
      <c r="AT473" s="333">
        <f t="shared" si="232"/>
        <v>0</v>
      </c>
      <c r="AU473" s="333">
        <f t="shared" si="262"/>
        <v>0</v>
      </c>
      <c r="AV473" s="532" t="str">
        <f>IF(BJ473=0,"",NN!BJ473)</f>
        <v/>
      </c>
      <c r="AW473" s="460" t="str">
        <f>IF('UPR BILANS N'!W471="","",'UPR BILANS N'!W471)</f>
        <v/>
      </c>
      <c r="AX473" s="533" t="str">
        <f t="shared" si="243"/>
        <v/>
      </c>
      <c r="AY473" s="533"/>
      <c r="AZ473" s="533"/>
      <c r="BA473" s="533"/>
      <c r="BB473" s="533"/>
      <c r="BC473" s="533"/>
      <c r="BD473" s="533"/>
      <c r="BE473" s="533"/>
      <c r="BF473" s="533"/>
      <c r="BG473" s="533"/>
      <c r="BH473" s="533"/>
      <c r="BI473" s="533"/>
      <c r="BJ473" s="414">
        <f>IFERROR(IF(AND(BL473=1,BM473=1,SUMIF($C473:$C$525,$C473,$AH473:$AH$525)=$BN473),$BN473,IF($BO473&gt;0,$BO473,IF(AND(B473=B474,C473=C474,D473=D474,J473=J474),AH473+AH474,IF(AND(COUNTIF($C$13:$C472,$C473)&gt;=1,COUNTIF($D$13:$D472,$D473)&gt;=1),0,IF(AND(SUMIF($B473:$B$525,$B473,$AH473:$AH$525)&gt;$AH473,SUMIF($C473:$C$525,$C473,$AH473:$AH$525)&gt;$AH473,SUMIF($D473:$D$525,$D473,$AH473:$AH$525)&gt;$AH473),SUMIF($C473:$C$525,$C473,$BN473:$BN$525),0))))),0)</f>
        <v>0</v>
      </c>
      <c r="BK473" s="534"/>
      <c r="BL473" s="535">
        <f>COUNTIFS('ZASOBY N'!$B470:$B$525,'ZASOBY N'!$B470,'ZASOBY N'!$C470:'ZASOBY N'!$C$525,'ZASOBY N'!$C470,'ZASOBY N'!$D470:'ZASOBY N'!$D$525,'ZASOBY N'!$D470,'ZASOBY N'!$H470:'ZASOBY N'!$H$525,'ZASOBY N'!$H470 )</f>
        <v>0</v>
      </c>
      <c r="BM473" s="536">
        <f>COUNTIFS('ZASOBY N'!$B$10:$B470,'ZASOBY N'!$B470,'ZASOBY N'!$C$10:'ZASOBY N'!$C470,'ZASOBY N'!$C470,'ZASOBY N'!$D$10:'ZASOBY N'!$D470,'ZASOBY N'!$D470,'ZASOBY N'!$H$10:'ZASOBY N'!$H470,'ZASOBY N'!$H470 )</f>
        <v>0</v>
      </c>
      <c r="BN473" s="537">
        <f t="shared" si="244"/>
        <v>0</v>
      </c>
      <c r="BO473" s="538">
        <f t="shared" si="245"/>
        <v>0</v>
      </c>
      <c r="BP473" s="533"/>
      <c r="BQ473" s="533"/>
      <c r="BR473" s="533"/>
      <c r="BS473" s="533"/>
      <c r="BT473" s="533"/>
      <c r="BU473" s="533"/>
      <c r="BV473" s="533"/>
      <c r="BW473" s="539" t="str">
        <f t="shared" si="246"/>
        <v/>
      </c>
      <c r="BX473" s="439" t="str">
        <f>IF(E473=0,"",NN!E473)</f>
        <v/>
      </c>
      <c r="BY473" s="396" t="str">
        <f>IF(A473="","",NN!A473)</f>
        <v/>
      </c>
      <c r="BZ473" s="428" t="str">
        <f>IF(OR(E473=LEGENDA!$D$30,E473=LEGENDA!$D$31,E473=LEGENDA!$D$32,E473=LEGENDA!$D$33,E473=LEGENDA!$D$34,E473=LEGENDA!$D$35,E473=LEGENDA!$D$36,E473=LEGENDA!$D$37),AV473,"")</f>
        <v/>
      </c>
      <c r="CA473" s="428" t="str">
        <f>IF(OR(E473=LEGENDA!$D$30,E473=LEGENDA!$D$31,E473=LEGENDA!$D$32,E473=LEGENDA!$D$33,E473=LEGENDA!$D$34,E473=LEGENDA!$D$35,E473=LEGENDA!$D$36,E473=LEGENDA!$D$37),AG473,"")</f>
        <v/>
      </c>
      <c r="CB473" s="397" t="str">
        <f t="shared" si="247"/>
        <v/>
      </c>
      <c r="CC473" s="397" t="str">
        <f t="shared" si="248"/>
        <v/>
      </c>
      <c r="CD473" s="397" t="str">
        <f t="shared" si="249"/>
        <v/>
      </c>
      <c r="CE473" s="397" t="str">
        <f t="shared" si="250"/>
        <v/>
      </c>
      <c r="CF473" s="397" t="str">
        <f t="shared" si="251"/>
        <v/>
      </c>
      <c r="CG473" s="397" t="str">
        <f t="shared" si="252"/>
        <v/>
      </c>
      <c r="CH473" s="397" t="str">
        <f>IF(OR(E473=LEGENDA!$D$28,E473=LEGENDA!$D$29,E473=LEGENDA!$D$30,E473=LEGENDA!$D$31,E473=LEGENDA!$D$32,E473=LEGENDA!$D$33,E473=LEGENDA!$D$34,E473=LEGENDA!$D$35,E473=LEGENDA!$D$36,E473=LEGENDA!$D$39),1,"")</f>
        <v/>
      </c>
      <c r="CI473" s="397" t="str">
        <f t="shared" si="253"/>
        <v/>
      </c>
      <c r="CJ473" s="397" t="str">
        <f t="shared" si="254"/>
        <v/>
      </c>
    </row>
    <row r="474" spans="1:88" s="50" customFormat="1" ht="16.2" customHeight="1" thickBot="1" x14ac:dyDescent="0.3">
      <c r="A474" s="514" t="str">
        <f>IF('ZASOBY N'!A471="","",'ZASOBY N'!A471)</f>
        <v/>
      </c>
      <c r="B474" s="515" t="str">
        <f>IF('ZASOBY N'!B471="","",'ZASOBY N'!B471)</f>
        <v/>
      </c>
      <c r="C474" s="515" t="str">
        <f>IF('ZASOBY N'!C471="","",'ZASOBY N'!C471)</f>
        <v/>
      </c>
      <c r="D474" s="516" t="str">
        <f>IF('ZASOBY N'!D471="","",'ZASOBY N'!D471)</f>
        <v/>
      </c>
      <c r="E474" s="404"/>
      <c r="F474" s="517"/>
      <c r="G474" s="518"/>
      <c r="H474" s="301"/>
      <c r="I474" s="301"/>
      <c r="J474" s="147" t="str">
        <f>IF('ZASOBY N'!$F471="","",'ZASOBY N'!$F471)</f>
        <v/>
      </c>
      <c r="K474" s="519"/>
      <c r="L474" s="520" t="str">
        <f t="shared" si="233"/>
        <v/>
      </c>
      <c r="M474" s="521"/>
      <c r="N474" s="521"/>
      <c r="O474" s="140" t="str">
        <f>IF(L474="","",IF(OR(E474=LEGENDA!$D$28,E474=LEGENDA!$D$29,E474=LEGENDA!$D$31,E474=LEGENDA!$D$38),0.15,0))</f>
        <v/>
      </c>
      <c r="P474" s="140" t="str">
        <f>IF(L474="","",IF(AND(E474=LEGENDA!$D$39,H474=""),"BRAK kol.7",IF(AND(F474=LEGENDA!$A$105,H474=""),"BRAK kol.7",IF(AND(F474=LEGENDA!$A$106,H474=""),"BRAK kol.7",IF(AND(F474=LEGENDA!$A$107,H474=""),"BRAK kol.7",IF(AND(F474=LEGENDA!$A$108,H474=""),"BRAK kol.7",IF(AND(F474=LEGENDA!$A$109,H474=""),"BRAK kol.7",L474*O474)))))))</f>
        <v/>
      </c>
      <c r="Q474" s="141" t="str">
        <f t="shared" si="255"/>
        <v/>
      </c>
      <c r="R474" s="142" t="str">
        <f t="shared" si="234"/>
        <v/>
      </c>
      <c r="S474" s="522" t="str">
        <f t="shared" si="235"/>
        <v/>
      </c>
      <c r="T474" s="431" t="str">
        <f t="shared" si="256"/>
        <v/>
      </c>
      <c r="U474" s="523"/>
      <c r="V474" s="431" t="str">
        <f t="shared" si="236"/>
        <v/>
      </c>
      <c r="W474" s="524"/>
      <c r="X474" s="302" t="str">
        <f>IF(U474="","",IF(AND(V474="",W474=""),"",IF(AND(E474=LEGENDA!$D$39,H474=""),"BRAK kol.7",IF(AND(F474=LEGENDA!$A$105,H474="",E474=LEGENDA!$D$35),V474*W474,IF(AND(F474=LEGENDA!$A$105,H474="",E474=LEGENDA!$D$36),V474*W474,IF(AND(F474=LEGENDA!$A$105,H474=""),"BRAK kol.7",IF(AND(F474=LEGENDA!$A$106,H474=""),"BRAK kol.7",IF(AND(F474=LEGENDA!$A$107,H474=""),"BRAK kol.7",IF(AND(F474=LEGENDA!$A$108,H474=""),"BRAK kol.7",IF(AND(F474=LEGENDA!$A$109,H474=""),"BRAK kol.7",IF(AND(U474&gt;0,W474=""),"Brakkol21",IF(OR(T474="Błąd kol. 7",T474="Błąd kol.8"),T474,IF(AND(H474="",I474=""),"BRAKkol7-8",V474*W474)))))))))))))</f>
        <v/>
      </c>
      <c r="Y474" s="523"/>
      <c r="Z474" s="431" t="str">
        <f t="shared" si="237"/>
        <v/>
      </c>
      <c r="AA474" s="524"/>
      <c r="AB474" s="525" t="str">
        <f>IF(OR(Y474="",Z474="",AA474=""),"",IF(AND(E474=LEGENDA!$D$39,H474=""),"BRAK kol.7",IF(AND(F474=LEGENDA!$A$105,H474=""),"BRAK kol.7",IF(AND(F474=LEGENDA!$A$106,H474=""),"BRAK kol.7",IF(AND(F474=LEGENDA!$A$107,H474=""),"BRAK kol.7",IF(AND(F474=LEGENDA!$A$108,H474=""),"BRAK kol.7",IF(AND(F474=LEGENDA!$A$109,H474=""),"BRAK kol.7",Z474*AA474)))))))</f>
        <v/>
      </c>
      <c r="AC474" s="302" t="str">
        <f t="shared" si="257"/>
        <v/>
      </c>
      <c r="AD474" s="143" t="str">
        <f>IFERROR(IF(OR(J474="",AC474=""),"",IF(AND(E474=LEGENDA!$D$39,H474="",I474=""),"BRAK kol.7",AC474*$J474)),"BRAK kol.7")</f>
        <v/>
      </c>
      <c r="AE474" s="527" t="str">
        <f t="shared" si="238"/>
        <v/>
      </c>
      <c r="AF474" s="526" t="str">
        <f t="shared" si="239"/>
        <v/>
      </c>
      <c r="AG474" s="526" t="str">
        <f t="shared" si="240"/>
        <v/>
      </c>
      <c r="AH474" s="526" t="str">
        <f t="shared" si="258"/>
        <v/>
      </c>
      <c r="AI474" s="528"/>
      <c r="AJ474" s="529"/>
      <c r="AK474" s="286" t="str">
        <f t="shared" si="259"/>
        <v/>
      </c>
      <c r="AL474" s="287" t="str">
        <f t="shared" si="241"/>
        <v/>
      </c>
      <c r="AM474" s="287" t="str">
        <f t="shared" si="242"/>
        <v/>
      </c>
      <c r="AN474" s="530" t="str">
        <f>IF('ZASOBY N'!BD471="","",'ZASOBY N'!BD471)</f>
        <v/>
      </c>
      <c r="AO474" s="531"/>
      <c r="AP474" s="333">
        <f t="shared" si="260"/>
        <v>0</v>
      </c>
      <c r="AQ474" s="333">
        <f t="shared" si="231"/>
        <v>0</v>
      </c>
      <c r="AR474" s="333">
        <f t="shared" si="231"/>
        <v>0</v>
      </c>
      <c r="AS474" s="333">
        <f t="shared" si="261"/>
        <v>0</v>
      </c>
      <c r="AT474" s="333">
        <f t="shared" si="232"/>
        <v>0</v>
      </c>
      <c r="AU474" s="333">
        <f t="shared" si="262"/>
        <v>0</v>
      </c>
      <c r="AV474" s="532" t="str">
        <f>IF(BJ474=0,"",NN!BJ474)</f>
        <v/>
      </c>
      <c r="AW474" s="460" t="str">
        <f>IF('UPR BILANS N'!W472="","",'UPR BILANS N'!W472)</f>
        <v/>
      </c>
      <c r="AX474" s="533" t="str">
        <f t="shared" si="243"/>
        <v/>
      </c>
      <c r="AY474" s="533"/>
      <c r="AZ474" s="533"/>
      <c r="BA474" s="533"/>
      <c r="BB474" s="533"/>
      <c r="BC474" s="533"/>
      <c r="BD474" s="533"/>
      <c r="BE474" s="533"/>
      <c r="BF474" s="533"/>
      <c r="BG474" s="533"/>
      <c r="BH474" s="533"/>
      <c r="BI474" s="533"/>
      <c r="BJ474" s="414">
        <f>IFERROR(IF(AND(BL474=1,BM474=1,SUMIF($C474:$C$525,$C474,$AH474:$AH$525)=$BN474),$BN474,IF($BO474&gt;0,$BO474,IF(AND(B474=B475,C474=C475,D474=D475,J474=J475),AH474+AH475,IF(AND(COUNTIF($C$13:$C473,$C474)&gt;=1,COUNTIF($D$13:$D473,$D474)&gt;=1),0,IF(AND(SUMIF($B474:$B$525,$B474,$AH474:$AH$525)&gt;$AH474,SUMIF($C474:$C$525,$C474,$AH474:$AH$525)&gt;$AH474,SUMIF($D474:$D$525,$D474,$AH474:$AH$525)&gt;$AH474),SUMIF($C474:$C$525,$C474,$BN474:$BN$525),0))))),0)</f>
        <v>0</v>
      </c>
      <c r="BK474" s="534"/>
      <c r="BL474" s="535">
        <f>COUNTIFS('ZASOBY N'!$B471:$B$525,'ZASOBY N'!$B471,'ZASOBY N'!$C471:'ZASOBY N'!$C$525,'ZASOBY N'!$C471,'ZASOBY N'!$D471:'ZASOBY N'!$D$525,'ZASOBY N'!$D471,'ZASOBY N'!$H471:'ZASOBY N'!$H$525,'ZASOBY N'!$H471 )</f>
        <v>0</v>
      </c>
      <c r="BM474" s="536">
        <f>COUNTIFS('ZASOBY N'!$B$10:$B471,'ZASOBY N'!$B471,'ZASOBY N'!$C$10:'ZASOBY N'!$C471,'ZASOBY N'!$C471,'ZASOBY N'!$D$10:'ZASOBY N'!$D471,'ZASOBY N'!$D471,'ZASOBY N'!$H$10:'ZASOBY N'!$H471,'ZASOBY N'!$H471 )</f>
        <v>0</v>
      </c>
      <c r="BN474" s="537">
        <f t="shared" si="244"/>
        <v>0</v>
      </c>
      <c r="BO474" s="538">
        <f t="shared" si="245"/>
        <v>0</v>
      </c>
      <c r="BP474" s="533"/>
      <c r="BQ474" s="533"/>
      <c r="BR474" s="533"/>
      <c r="BS474" s="533"/>
      <c r="BT474" s="533"/>
      <c r="BU474" s="533"/>
      <c r="BV474" s="533"/>
      <c r="BW474" s="539" t="str">
        <f t="shared" si="246"/>
        <v/>
      </c>
      <c r="BX474" s="439" t="str">
        <f>IF(E474=0,"",NN!E474)</f>
        <v/>
      </c>
      <c r="BY474" s="396" t="str">
        <f>IF(A474="","",NN!A474)</f>
        <v/>
      </c>
      <c r="BZ474" s="428" t="str">
        <f>IF(OR(E474=LEGENDA!$D$30,E474=LEGENDA!$D$31,E474=LEGENDA!$D$32,E474=LEGENDA!$D$33,E474=LEGENDA!$D$34,E474=LEGENDA!$D$35,E474=LEGENDA!$D$36,E474=LEGENDA!$D$37),AV474,"")</f>
        <v/>
      </c>
      <c r="CA474" s="428" t="str">
        <f>IF(OR(E474=LEGENDA!$D$30,E474=LEGENDA!$D$31,E474=LEGENDA!$D$32,E474=LEGENDA!$D$33,E474=LEGENDA!$D$34,E474=LEGENDA!$D$35,E474=LEGENDA!$D$36,E474=LEGENDA!$D$37),AG474,"")</f>
        <v/>
      </c>
      <c r="CB474" s="397" t="str">
        <f t="shared" si="247"/>
        <v/>
      </c>
      <c r="CC474" s="397" t="str">
        <f t="shared" si="248"/>
        <v/>
      </c>
      <c r="CD474" s="397" t="str">
        <f t="shared" si="249"/>
        <v/>
      </c>
      <c r="CE474" s="397" t="str">
        <f t="shared" si="250"/>
        <v/>
      </c>
      <c r="CF474" s="397" t="str">
        <f t="shared" si="251"/>
        <v/>
      </c>
      <c r="CG474" s="397" t="str">
        <f t="shared" si="252"/>
        <v/>
      </c>
      <c r="CH474" s="397" t="str">
        <f>IF(OR(E474=LEGENDA!$D$28,E474=LEGENDA!$D$29,E474=LEGENDA!$D$30,E474=LEGENDA!$D$31,E474=LEGENDA!$D$32,E474=LEGENDA!$D$33,E474=LEGENDA!$D$34,E474=LEGENDA!$D$35,E474=LEGENDA!$D$36,E474=LEGENDA!$D$39),1,"")</f>
        <v/>
      </c>
      <c r="CI474" s="397" t="str">
        <f t="shared" si="253"/>
        <v/>
      </c>
      <c r="CJ474" s="397" t="str">
        <f t="shared" si="254"/>
        <v/>
      </c>
    </row>
    <row r="475" spans="1:88" s="50" customFormat="1" ht="16.2" customHeight="1" thickBot="1" x14ac:dyDescent="0.3">
      <c r="A475" s="514" t="str">
        <f>IF('ZASOBY N'!A472="","",'ZASOBY N'!A472)</f>
        <v/>
      </c>
      <c r="B475" s="515" t="str">
        <f>IF('ZASOBY N'!B472="","",'ZASOBY N'!B472)</f>
        <v/>
      </c>
      <c r="C475" s="515" t="str">
        <f>IF('ZASOBY N'!C472="","",'ZASOBY N'!C472)</f>
        <v/>
      </c>
      <c r="D475" s="516" t="str">
        <f>IF('ZASOBY N'!D472="","",'ZASOBY N'!D472)</f>
        <v/>
      </c>
      <c r="E475" s="404"/>
      <c r="F475" s="517"/>
      <c r="G475" s="518"/>
      <c r="H475" s="301"/>
      <c r="I475" s="301"/>
      <c r="J475" s="147" t="str">
        <f>IF('ZASOBY N'!$F472="","",'ZASOBY N'!$F472)</f>
        <v/>
      </c>
      <c r="K475" s="519"/>
      <c r="L475" s="520" t="str">
        <f t="shared" si="233"/>
        <v/>
      </c>
      <c r="M475" s="521"/>
      <c r="N475" s="521"/>
      <c r="O475" s="140" t="str">
        <f>IF(L475="","",IF(OR(E475=LEGENDA!$D$28,E475=LEGENDA!$D$29,E475=LEGENDA!$D$31,E475=LEGENDA!$D$38),0.15,0))</f>
        <v/>
      </c>
      <c r="P475" s="140" t="str">
        <f>IF(L475="","",IF(AND(E475=LEGENDA!$D$39,H475=""),"BRAK kol.7",IF(AND(F475=LEGENDA!$A$105,H475=""),"BRAK kol.7",IF(AND(F475=LEGENDA!$A$106,H475=""),"BRAK kol.7",IF(AND(F475=LEGENDA!$A$107,H475=""),"BRAK kol.7",IF(AND(F475=LEGENDA!$A$108,H475=""),"BRAK kol.7",IF(AND(F475=LEGENDA!$A$109,H475=""),"BRAK kol.7",L475*O475)))))))</f>
        <v/>
      </c>
      <c r="Q475" s="141" t="str">
        <f t="shared" si="255"/>
        <v/>
      </c>
      <c r="R475" s="142" t="str">
        <f t="shared" si="234"/>
        <v/>
      </c>
      <c r="S475" s="522" t="str">
        <f t="shared" si="235"/>
        <v/>
      </c>
      <c r="T475" s="431" t="str">
        <f t="shared" si="256"/>
        <v/>
      </c>
      <c r="U475" s="523"/>
      <c r="V475" s="431" t="str">
        <f t="shared" si="236"/>
        <v/>
      </c>
      <c r="W475" s="524"/>
      <c r="X475" s="302" t="str">
        <f>IF(U475="","",IF(AND(V475="",W475=""),"",IF(AND(E475=LEGENDA!$D$39,H475=""),"BRAK kol.7",IF(AND(F475=LEGENDA!$A$105,H475="",E475=LEGENDA!$D$35),V475*W475,IF(AND(F475=LEGENDA!$A$105,H475="",E475=LEGENDA!$D$36),V475*W475,IF(AND(F475=LEGENDA!$A$105,H475=""),"BRAK kol.7",IF(AND(F475=LEGENDA!$A$106,H475=""),"BRAK kol.7",IF(AND(F475=LEGENDA!$A$107,H475=""),"BRAK kol.7",IF(AND(F475=LEGENDA!$A$108,H475=""),"BRAK kol.7",IF(AND(F475=LEGENDA!$A$109,H475=""),"BRAK kol.7",IF(AND(U475&gt;0,W475=""),"Brakkol21",IF(OR(T475="Błąd kol. 7",T475="Błąd kol.8"),T475,IF(AND(H475="",I475=""),"BRAKkol7-8",V475*W475)))))))))))))</f>
        <v/>
      </c>
      <c r="Y475" s="523"/>
      <c r="Z475" s="431" t="str">
        <f t="shared" si="237"/>
        <v/>
      </c>
      <c r="AA475" s="524"/>
      <c r="AB475" s="525" t="str">
        <f>IF(OR(Y475="",Z475="",AA475=""),"",IF(AND(E475=LEGENDA!$D$39,H475=""),"BRAK kol.7",IF(AND(F475=LEGENDA!$A$105,H475=""),"BRAK kol.7",IF(AND(F475=LEGENDA!$A$106,H475=""),"BRAK kol.7",IF(AND(F475=LEGENDA!$A$107,H475=""),"BRAK kol.7",IF(AND(F475=LEGENDA!$A$108,H475=""),"BRAK kol.7",IF(AND(F475=LEGENDA!$A$109,H475=""),"BRAK kol.7",Z475*AA475)))))))</f>
        <v/>
      </c>
      <c r="AC475" s="302" t="str">
        <f t="shared" si="257"/>
        <v/>
      </c>
      <c r="AD475" s="143" t="str">
        <f>IFERROR(IF(OR(J475="",AC475=""),"",IF(AND(E475=LEGENDA!$D$39,H475="",I475=""),"BRAK kol.7",AC475*$J475)),"BRAK kol.7")</f>
        <v/>
      </c>
      <c r="AE475" s="527" t="str">
        <f t="shared" si="238"/>
        <v/>
      </c>
      <c r="AF475" s="526" t="str">
        <f t="shared" si="239"/>
        <v/>
      </c>
      <c r="AG475" s="526" t="str">
        <f t="shared" si="240"/>
        <v/>
      </c>
      <c r="AH475" s="526" t="str">
        <f t="shared" si="258"/>
        <v/>
      </c>
      <c r="AI475" s="528"/>
      <c r="AJ475" s="529"/>
      <c r="AK475" s="286" t="str">
        <f t="shared" si="259"/>
        <v/>
      </c>
      <c r="AL475" s="287" t="str">
        <f t="shared" si="241"/>
        <v/>
      </c>
      <c r="AM475" s="287" t="str">
        <f t="shared" si="242"/>
        <v/>
      </c>
      <c r="AN475" s="530" t="str">
        <f>IF('ZASOBY N'!BD472="","",'ZASOBY N'!BD472)</f>
        <v/>
      </c>
      <c r="AO475" s="531"/>
      <c r="AP475" s="333">
        <f t="shared" si="260"/>
        <v>0</v>
      </c>
      <c r="AQ475" s="333">
        <f t="shared" si="231"/>
        <v>0</v>
      </c>
      <c r="AR475" s="333">
        <f t="shared" si="231"/>
        <v>0</v>
      </c>
      <c r="AS475" s="333">
        <f t="shared" si="261"/>
        <v>0</v>
      </c>
      <c r="AT475" s="333">
        <f t="shared" si="232"/>
        <v>0</v>
      </c>
      <c r="AU475" s="333">
        <f t="shared" si="262"/>
        <v>0</v>
      </c>
      <c r="AV475" s="532" t="str">
        <f>IF(BJ475=0,"",NN!BJ475)</f>
        <v/>
      </c>
      <c r="AW475" s="460" t="str">
        <f>IF('UPR BILANS N'!W473="","",'UPR BILANS N'!W473)</f>
        <v/>
      </c>
      <c r="AX475" s="533" t="str">
        <f t="shared" si="243"/>
        <v/>
      </c>
      <c r="AY475" s="533"/>
      <c r="AZ475" s="533"/>
      <c r="BA475" s="533"/>
      <c r="BB475" s="533"/>
      <c r="BC475" s="533"/>
      <c r="BD475" s="533"/>
      <c r="BE475" s="533"/>
      <c r="BF475" s="533"/>
      <c r="BG475" s="533"/>
      <c r="BH475" s="533"/>
      <c r="BI475" s="533"/>
      <c r="BJ475" s="414">
        <f>IFERROR(IF(AND(BL475=1,BM475=1,SUMIF($C475:$C$525,$C475,$AH475:$AH$525)=$BN475),$BN475,IF($BO475&gt;0,$BO475,IF(AND(B475=B476,C475=C476,D475=D476,J475=J476),AH475+AH476,IF(AND(COUNTIF($C$13:$C474,$C475)&gt;=1,COUNTIF($D$13:$D474,$D475)&gt;=1),0,IF(AND(SUMIF($B475:$B$525,$B475,$AH475:$AH$525)&gt;$AH475,SUMIF($C475:$C$525,$C475,$AH475:$AH$525)&gt;$AH475,SUMIF($D475:$D$525,$D475,$AH475:$AH$525)&gt;$AH475),SUMIF($C475:$C$525,$C475,$BN475:$BN$525),0))))),0)</f>
        <v>0</v>
      </c>
      <c r="BK475" s="534"/>
      <c r="BL475" s="535">
        <f>COUNTIFS('ZASOBY N'!$B472:$B$525,'ZASOBY N'!$B472,'ZASOBY N'!$C472:'ZASOBY N'!$C$525,'ZASOBY N'!$C472,'ZASOBY N'!$D472:'ZASOBY N'!$D$525,'ZASOBY N'!$D472,'ZASOBY N'!$H472:'ZASOBY N'!$H$525,'ZASOBY N'!$H472 )</f>
        <v>0</v>
      </c>
      <c r="BM475" s="536">
        <f>COUNTIFS('ZASOBY N'!$B$10:$B472,'ZASOBY N'!$B472,'ZASOBY N'!$C$10:'ZASOBY N'!$C472,'ZASOBY N'!$C472,'ZASOBY N'!$D$10:'ZASOBY N'!$D472,'ZASOBY N'!$D472,'ZASOBY N'!$H$10:'ZASOBY N'!$H472,'ZASOBY N'!$H472 )</f>
        <v>0</v>
      </c>
      <c r="BN475" s="537">
        <f t="shared" si="244"/>
        <v>0</v>
      </c>
      <c r="BO475" s="538">
        <f t="shared" si="245"/>
        <v>0</v>
      </c>
      <c r="BP475" s="533"/>
      <c r="BQ475" s="533"/>
      <c r="BR475" s="533"/>
      <c r="BS475" s="533"/>
      <c r="BT475" s="533"/>
      <c r="BU475" s="533"/>
      <c r="BV475" s="533"/>
      <c r="BW475" s="539" t="str">
        <f t="shared" si="246"/>
        <v/>
      </c>
      <c r="BX475" s="439" t="str">
        <f>IF(E475=0,"",NN!E475)</f>
        <v/>
      </c>
      <c r="BY475" s="396" t="str">
        <f>IF(A475="","",NN!A475)</f>
        <v/>
      </c>
      <c r="BZ475" s="428" t="str">
        <f>IF(OR(E475=LEGENDA!$D$30,E475=LEGENDA!$D$31,E475=LEGENDA!$D$32,E475=LEGENDA!$D$33,E475=LEGENDA!$D$34,E475=LEGENDA!$D$35,E475=LEGENDA!$D$36,E475=LEGENDA!$D$37),AV475,"")</f>
        <v/>
      </c>
      <c r="CA475" s="428" t="str">
        <f>IF(OR(E475=LEGENDA!$D$30,E475=LEGENDA!$D$31,E475=LEGENDA!$D$32,E475=LEGENDA!$D$33,E475=LEGENDA!$D$34,E475=LEGENDA!$D$35,E475=LEGENDA!$D$36,E475=LEGENDA!$D$37),AG475,"")</f>
        <v/>
      </c>
      <c r="CB475" s="397" t="str">
        <f t="shared" si="247"/>
        <v/>
      </c>
      <c r="CC475" s="397" t="str">
        <f t="shared" si="248"/>
        <v/>
      </c>
      <c r="CD475" s="397" t="str">
        <f t="shared" si="249"/>
        <v/>
      </c>
      <c r="CE475" s="397" t="str">
        <f t="shared" si="250"/>
        <v/>
      </c>
      <c r="CF475" s="397" t="str">
        <f t="shared" si="251"/>
        <v/>
      </c>
      <c r="CG475" s="397" t="str">
        <f t="shared" si="252"/>
        <v/>
      </c>
      <c r="CH475" s="397" t="str">
        <f>IF(OR(E475=LEGENDA!$D$28,E475=LEGENDA!$D$29,E475=LEGENDA!$D$30,E475=LEGENDA!$D$31,E475=LEGENDA!$D$32,E475=LEGENDA!$D$33,E475=LEGENDA!$D$34,E475=LEGENDA!$D$35,E475=LEGENDA!$D$36,E475=LEGENDA!$D$39),1,"")</f>
        <v/>
      </c>
      <c r="CI475" s="397" t="str">
        <f t="shared" si="253"/>
        <v/>
      </c>
      <c r="CJ475" s="397" t="str">
        <f t="shared" si="254"/>
        <v/>
      </c>
    </row>
    <row r="476" spans="1:88" s="50" customFormat="1" ht="16.2" customHeight="1" thickBot="1" x14ac:dyDescent="0.3">
      <c r="A476" s="514" t="str">
        <f>IF('ZASOBY N'!A473="","",'ZASOBY N'!A473)</f>
        <v/>
      </c>
      <c r="B476" s="515" t="str">
        <f>IF('ZASOBY N'!B473="","",'ZASOBY N'!B473)</f>
        <v/>
      </c>
      <c r="C476" s="515" t="str">
        <f>IF('ZASOBY N'!C473="","",'ZASOBY N'!C473)</f>
        <v/>
      </c>
      <c r="D476" s="516" t="str">
        <f>IF('ZASOBY N'!D473="","",'ZASOBY N'!D473)</f>
        <v/>
      </c>
      <c r="E476" s="404"/>
      <c r="F476" s="517"/>
      <c r="G476" s="518"/>
      <c r="H476" s="301"/>
      <c r="I476" s="301"/>
      <c r="J476" s="147" t="str">
        <f>IF('ZASOBY N'!$F473="","",'ZASOBY N'!$F473)</f>
        <v/>
      </c>
      <c r="K476" s="519"/>
      <c r="L476" s="520" t="str">
        <f t="shared" si="233"/>
        <v/>
      </c>
      <c r="M476" s="521"/>
      <c r="N476" s="521"/>
      <c r="O476" s="140" t="str">
        <f>IF(L476="","",IF(OR(E476=LEGENDA!$D$28,E476=LEGENDA!$D$29,E476=LEGENDA!$D$31,E476=LEGENDA!$D$38),0.15,0))</f>
        <v/>
      </c>
      <c r="P476" s="140" t="str">
        <f>IF(L476="","",IF(AND(E476=LEGENDA!$D$39,H476=""),"BRAK kol.7",IF(AND(F476=LEGENDA!$A$105,H476=""),"BRAK kol.7",IF(AND(F476=LEGENDA!$A$106,H476=""),"BRAK kol.7",IF(AND(F476=LEGENDA!$A$107,H476=""),"BRAK kol.7",IF(AND(F476=LEGENDA!$A$108,H476=""),"BRAK kol.7",IF(AND(F476=LEGENDA!$A$109,H476=""),"BRAK kol.7",L476*O476)))))))</f>
        <v/>
      </c>
      <c r="Q476" s="141" t="str">
        <f t="shared" si="255"/>
        <v/>
      </c>
      <c r="R476" s="142" t="str">
        <f t="shared" si="234"/>
        <v/>
      </c>
      <c r="S476" s="522" t="str">
        <f t="shared" si="235"/>
        <v/>
      </c>
      <c r="T476" s="431" t="str">
        <f t="shared" si="256"/>
        <v/>
      </c>
      <c r="U476" s="523"/>
      <c r="V476" s="431" t="str">
        <f t="shared" si="236"/>
        <v/>
      </c>
      <c r="W476" s="524"/>
      <c r="X476" s="302" t="str">
        <f>IF(U476="","",IF(AND(V476="",W476=""),"",IF(AND(E476=LEGENDA!$D$39,H476=""),"BRAK kol.7",IF(AND(F476=LEGENDA!$A$105,H476="",E476=LEGENDA!$D$35),V476*W476,IF(AND(F476=LEGENDA!$A$105,H476="",E476=LEGENDA!$D$36),V476*W476,IF(AND(F476=LEGENDA!$A$105,H476=""),"BRAK kol.7",IF(AND(F476=LEGENDA!$A$106,H476=""),"BRAK kol.7",IF(AND(F476=LEGENDA!$A$107,H476=""),"BRAK kol.7",IF(AND(F476=LEGENDA!$A$108,H476=""),"BRAK kol.7",IF(AND(F476=LEGENDA!$A$109,H476=""),"BRAK kol.7",IF(AND(U476&gt;0,W476=""),"Brakkol21",IF(OR(T476="Błąd kol. 7",T476="Błąd kol.8"),T476,IF(AND(H476="",I476=""),"BRAKkol7-8",V476*W476)))))))))))))</f>
        <v/>
      </c>
      <c r="Y476" s="523"/>
      <c r="Z476" s="431" t="str">
        <f t="shared" si="237"/>
        <v/>
      </c>
      <c r="AA476" s="524"/>
      <c r="AB476" s="525" t="str">
        <f>IF(OR(Y476="",Z476="",AA476=""),"",IF(AND(E476=LEGENDA!$D$39,H476=""),"BRAK kol.7",IF(AND(F476=LEGENDA!$A$105,H476=""),"BRAK kol.7",IF(AND(F476=LEGENDA!$A$106,H476=""),"BRAK kol.7",IF(AND(F476=LEGENDA!$A$107,H476=""),"BRAK kol.7",IF(AND(F476=LEGENDA!$A$108,H476=""),"BRAK kol.7",IF(AND(F476=LEGENDA!$A$109,H476=""),"BRAK kol.7",Z476*AA476)))))))</f>
        <v/>
      </c>
      <c r="AC476" s="302" t="str">
        <f t="shared" si="257"/>
        <v/>
      </c>
      <c r="AD476" s="143" t="str">
        <f>IFERROR(IF(OR(J476="",AC476=""),"",IF(AND(E476=LEGENDA!$D$39,H476="",I476=""),"BRAK kol.7",AC476*$J476)),"BRAK kol.7")</f>
        <v/>
      </c>
      <c r="AE476" s="527" t="str">
        <f t="shared" si="238"/>
        <v/>
      </c>
      <c r="AF476" s="526" t="str">
        <f t="shared" si="239"/>
        <v/>
      </c>
      <c r="AG476" s="526" t="str">
        <f t="shared" si="240"/>
        <v/>
      </c>
      <c r="AH476" s="526" t="str">
        <f t="shared" si="258"/>
        <v/>
      </c>
      <c r="AI476" s="528"/>
      <c r="AJ476" s="529"/>
      <c r="AK476" s="286" t="str">
        <f t="shared" si="259"/>
        <v/>
      </c>
      <c r="AL476" s="287" t="str">
        <f t="shared" si="241"/>
        <v/>
      </c>
      <c r="AM476" s="287" t="str">
        <f t="shared" si="242"/>
        <v/>
      </c>
      <c r="AN476" s="530" t="str">
        <f>IF('ZASOBY N'!BD473="","",'ZASOBY N'!BD473)</f>
        <v/>
      </c>
      <c r="AO476" s="531"/>
      <c r="AP476" s="333">
        <f t="shared" si="260"/>
        <v>0</v>
      </c>
      <c r="AQ476" s="333">
        <f t="shared" si="231"/>
        <v>0</v>
      </c>
      <c r="AR476" s="333">
        <f t="shared" si="231"/>
        <v>0</v>
      </c>
      <c r="AS476" s="333">
        <f t="shared" si="261"/>
        <v>0</v>
      </c>
      <c r="AT476" s="333">
        <f t="shared" si="232"/>
        <v>0</v>
      </c>
      <c r="AU476" s="333">
        <f t="shared" si="262"/>
        <v>0</v>
      </c>
      <c r="AV476" s="532" t="str">
        <f>IF(BJ476=0,"",NN!BJ476)</f>
        <v/>
      </c>
      <c r="AW476" s="460" t="str">
        <f>IF('UPR BILANS N'!W474="","",'UPR BILANS N'!W474)</f>
        <v/>
      </c>
      <c r="AX476" s="533" t="str">
        <f t="shared" si="243"/>
        <v/>
      </c>
      <c r="AY476" s="533"/>
      <c r="AZ476" s="533"/>
      <c r="BA476" s="533"/>
      <c r="BB476" s="533"/>
      <c r="BC476" s="533"/>
      <c r="BD476" s="533"/>
      <c r="BE476" s="533"/>
      <c r="BF476" s="533"/>
      <c r="BG476" s="533"/>
      <c r="BH476" s="533"/>
      <c r="BI476" s="533"/>
      <c r="BJ476" s="414">
        <f>IFERROR(IF(AND(BL476=1,BM476=1,SUMIF($C476:$C$525,$C476,$AH476:$AH$525)=$BN476),$BN476,IF($BO476&gt;0,$BO476,IF(AND(B476=B477,C476=C477,D476=D477,J476=J477),AH476+AH477,IF(AND(COUNTIF($C$13:$C475,$C476)&gt;=1,COUNTIF($D$13:$D475,$D476)&gt;=1),0,IF(AND(SUMIF($B476:$B$525,$B476,$AH476:$AH$525)&gt;$AH476,SUMIF($C476:$C$525,$C476,$AH476:$AH$525)&gt;$AH476,SUMIF($D476:$D$525,$D476,$AH476:$AH$525)&gt;$AH476),SUMIF($C476:$C$525,$C476,$BN476:$BN$525),0))))),0)</f>
        <v>0</v>
      </c>
      <c r="BK476" s="534"/>
      <c r="BL476" s="535">
        <f>COUNTIFS('ZASOBY N'!$B473:$B$525,'ZASOBY N'!$B473,'ZASOBY N'!$C473:'ZASOBY N'!$C$525,'ZASOBY N'!$C473,'ZASOBY N'!$D473:'ZASOBY N'!$D$525,'ZASOBY N'!$D473,'ZASOBY N'!$H473:'ZASOBY N'!$H$525,'ZASOBY N'!$H473 )</f>
        <v>0</v>
      </c>
      <c r="BM476" s="536">
        <f>COUNTIFS('ZASOBY N'!$B$10:$B473,'ZASOBY N'!$B473,'ZASOBY N'!$C$10:'ZASOBY N'!$C473,'ZASOBY N'!$C473,'ZASOBY N'!$D$10:'ZASOBY N'!$D473,'ZASOBY N'!$D473,'ZASOBY N'!$H$10:'ZASOBY N'!$H473,'ZASOBY N'!$H473 )</f>
        <v>0</v>
      </c>
      <c r="BN476" s="537">
        <f t="shared" si="244"/>
        <v>0</v>
      </c>
      <c r="BO476" s="538">
        <f t="shared" si="245"/>
        <v>0</v>
      </c>
      <c r="BP476" s="533"/>
      <c r="BQ476" s="533"/>
      <c r="BR476" s="533"/>
      <c r="BS476" s="533"/>
      <c r="BT476" s="533"/>
      <c r="BU476" s="533"/>
      <c r="BV476" s="533"/>
      <c r="BW476" s="539" t="str">
        <f t="shared" si="246"/>
        <v/>
      </c>
      <c r="BX476" s="439" t="str">
        <f>IF(E476=0,"",NN!E476)</f>
        <v/>
      </c>
      <c r="BY476" s="396" t="str">
        <f>IF(A476="","",NN!A476)</f>
        <v/>
      </c>
      <c r="BZ476" s="428" t="str">
        <f>IF(OR(E476=LEGENDA!$D$30,E476=LEGENDA!$D$31,E476=LEGENDA!$D$32,E476=LEGENDA!$D$33,E476=LEGENDA!$D$34,E476=LEGENDA!$D$35,E476=LEGENDA!$D$36,E476=LEGENDA!$D$37),AV476,"")</f>
        <v/>
      </c>
      <c r="CA476" s="428" t="str">
        <f>IF(OR(E476=LEGENDA!$D$30,E476=LEGENDA!$D$31,E476=LEGENDA!$D$32,E476=LEGENDA!$D$33,E476=LEGENDA!$D$34,E476=LEGENDA!$D$35,E476=LEGENDA!$D$36,E476=LEGENDA!$D$37),AG476,"")</f>
        <v/>
      </c>
      <c r="CB476" s="397" t="str">
        <f t="shared" si="247"/>
        <v/>
      </c>
      <c r="CC476" s="397" t="str">
        <f t="shared" si="248"/>
        <v/>
      </c>
      <c r="CD476" s="397" t="str">
        <f t="shared" si="249"/>
        <v/>
      </c>
      <c r="CE476" s="397" t="str">
        <f t="shared" si="250"/>
        <v/>
      </c>
      <c r="CF476" s="397" t="str">
        <f t="shared" si="251"/>
        <v/>
      </c>
      <c r="CG476" s="397" t="str">
        <f t="shared" si="252"/>
        <v/>
      </c>
      <c r="CH476" s="397" t="str">
        <f>IF(OR(E476=LEGENDA!$D$28,E476=LEGENDA!$D$29,E476=LEGENDA!$D$30,E476=LEGENDA!$D$31,E476=LEGENDA!$D$32,E476=LEGENDA!$D$33,E476=LEGENDA!$D$34,E476=LEGENDA!$D$35,E476=LEGENDA!$D$36,E476=LEGENDA!$D$39),1,"")</f>
        <v/>
      </c>
      <c r="CI476" s="397" t="str">
        <f t="shared" si="253"/>
        <v/>
      </c>
      <c r="CJ476" s="397" t="str">
        <f t="shared" si="254"/>
        <v/>
      </c>
    </row>
    <row r="477" spans="1:88" s="50" customFormat="1" ht="16.2" customHeight="1" thickBot="1" x14ac:dyDescent="0.3">
      <c r="A477" s="514" t="str">
        <f>IF('ZASOBY N'!A474="","",'ZASOBY N'!A474)</f>
        <v/>
      </c>
      <c r="B477" s="515" t="str">
        <f>IF('ZASOBY N'!B474="","",'ZASOBY N'!B474)</f>
        <v/>
      </c>
      <c r="C477" s="515" t="str">
        <f>IF('ZASOBY N'!C474="","",'ZASOBY N'!C474)</f>
        <v/>
      </c>
      <c r="D477" s="516" t="str">
        <f>IF('ZASOBY N'!D474="","",'ZASOBY N'!D474)</f>
        <v/>
      </c>
      <c r="E477" s="404"/>
      <c r="F477" s="517"/>
      <c r="G477" s="518"/>
      <c r="H477" s="301"/>
      <c r="I477" s="301"/>
      <c r="J477" s="147" t="str">
        <f>IF('ZASOBY N'!$F474="","",'ZASOBY N'!$F474)</f>
        <v/>
      </c>
      <c r="K477" s="519"/>
      <c r="L477" s="520" t="str">
        <f t="shared" si="233"/>
        <v/>
      </c>
      <c r="M477" s="521"/>
      <c r="N477" s="521"/>
      <c r="O477" s="140" t="str">
        <f>IF(L477="","",IF(OR(E477=LEGENDA!$D$28,E477=LEGENDA!$D$29,E477=LEGENDA!$D$31,E477=LEGENDA!$D$38),0.15,0))</f>
        <v/>
      </c>
      <c r="P477" s="140" t="str">
        <f>IF(L477="","",IF(AND(E477=LEGENDA!$D$39,H477=""),"BRAK kol.7",IF(AND(F477=LEGENDA!$A$105,H477=""),"BRAK kol.7",IF(AND(F477=LEGENDA!$A$106,H477=""),"BRAK kol.7",IF(AND(F477=LEGENDA!$A$107,H477=""),"BRAK kol.7",IF(AND(F477=LEGENDA!$A$108,H477=""),"BRAK kol.7",IF(AND(F477=LEGENDA!$A$109,H477=""),"BRAK kol.7",L477*O477)))))))</f>
        <v/>
      </c>
      <c r="Q477" s="141" t="str">
        <f t="shared" si="255"/>
        <v/>
      </c>
      <c r="R477" s="142" t="str">
        <f t="shared" si="234"/>
        <v/>
      </c>
      <c r="S477" s="522" t="str">
        <f t="shared" si="235"/>
        <v/>
      </c>
      <c r="T477" s="431" t="str">
        <f t="shared" si="256"/>
        <v/>
      </c>
      <c r="U477" s="523"/>
      <c r="V477" s="431" t="str">
        <f t="shared" si="236"/>
        <v/>
      </c>
      <c r="W477" s="524"/>
      <c r="X477" s="302" t="str">
        <f>IF(U477="","",IF(AND(V477="",W477=""),"",IF(AND(E477=LEGENDA!$D$39,H477=""),"BRAK kol.7",IF(AND(F477=LEGENDA!$A$105,H477="",E477=LEGENDA!$D$35),V477*W477,IF(AND(F477=LEGENDA!$A$105,H477="",E477=LEGENDA!$D$36),V477*W477,IF(AND(F477=LEGENDA!$A$105,H477=""),"BRAK kol.7",IF(AND(F477=LEGENDA!$A$106,H477=""),"BRAK kol.7",IF(AND(F477=LEGENDA!$A$107,H477=""),"BRAK kol.7",IF(AND(F477=LEGENDA!$A$108,H477=""),"BRAK kol.7",IF(AND(F477=LEGENDA!$A$109,H477=""),"BRAK kol.7",IF(AND(U477&gt;0,W477=""),"Brakkol21",IF(OR(T477="Błąd kol. 7",T477="Błąd kol.8"),T477,IF(AND(H477="",I477=""),"BRAKkol7-8",V477*W477)))))))))))))</f>
        <v/>
      </c>
      <c r="Y477" s="523"/>
      <c r="Z477" s="431" t="str">
        <f t="shared" si="237"/>
        <v/>
      </c>
      <c r="AA477" s="524"/>
      <c r="AB477" s="525" t="str">
        <f>IF(OR(Y477="",Z477="",AA477=""),"",IF(AND(E477=LEGENDA!$D$39,H477=""),"BRAK kol.7",IF(AND(F477=LEGENDA!$A$105,H477=""),"BRAK kol.7",IF(AND(F477=LEGENDA!$A$106,H477=""),"BRAK kol.7",IF(AND(F477=LEGENDA!$A$107,H477=""),"BRAK kol.7",IF(AND(F477=LEGENDA!$A$108,H477=""),"BRAK kol.7",IF(AND(F477=LEGENDA!$A$109,H477=""),"BRAK kol.7",Z477*AA477)))))))</f>
        <v/>
      </c>
      <c r="AC477" s="302" t="str">
        <f t="shared" si="257"/>
        <v/>
      </c>
      <c r="AD477" s="143" t="str">
        <f>IFERROR(IF(OR(J477="",AC477=""),"",IF(AND(E477=LEGENDA!$D$39,H477="",I477=""),"BRAK kol.7",AC477*$J477)),"BRAK kol.7")</f>
        <v/>
      </c>
      <c r="AE477" s="527" t="str">
        <f t="shared" si="238"/>
        <v/>
      </c>
      <c r="AF477" s="526" t="str">
        <f t="shared" si="239"/>
        <v/>
      </c>
      <c r="AG477" s="526" t="str">
        <f t="shared" si="240"/>
        <v/>
      </c>
      <c r="AH477" s="526" t="str">
        <f t="shared" si="258"/>
        <v/>
      </c>
      <c r="AI477" s="528"/>
      <c r="AJ477" s="529"/>
      <c r="AK477" s="286" t="str">
        <f t="shared" si="259"/>
        <v/>
      </c>
      <c r="AL477" s="287" t="str">
        <f t="shared" si="241"/>
        <v/>
      </c>
      <c r="AM477" s="287" t="str">
        <f t="shared" si="242"/>
        <v/>
      </c>
      <c r="AN477" s="530" t="str">
        <f>IF('ZASOBY N'!BD474="","",'ZASOBY N'!BD474)</f>
        <v/>
      </c>
      <c r="AO477" s="531"/>
      <c r="AP477" s="333">
        <f t="shared" si="260"/>
        <v>0</v>
      </c>
      <c r="AQ477" s="333">
        <f t="shared" ref="AQ477:AR525" si="263">IF($E477=AQ$6,$AF477,0)</f>
        <v>0</v>
      </c>
      <c r="AR477" s="333">
        <f t="shared" si="263"/>
        <v>0</v>
      </c>
      <c r="AS477" s="333">
        <f t="shared" si="261"/>
        <v>0</v>
      </c>
      <c r="AT477" s="333">
        <f t="shared" si="232"/>
        <v>0</v>
      </c>
      <c r="AU477" s="333">
        <f t="shared" si="262"/>
        <v>0</v>
      </c>
      <c r="AV477" s="532" t="str">
        <f>IF(BJ477=0,"",NN!BJ477)</f>
        <v/>
      </c>
      <c r="AW477" s="460" t="str">
        <f>IF('UPR BILANS N'!W475="","",'UPR BILANS N'!W475)</f>
        <v/>
      </c>
      <c r="AX477" s="533" t="str">
        <f t="shared" si="243"/>
        <v/>
      </c>
      <c r="AY477" s="533"/>
      <c r="AZ477" s="533"/>
      <c r="BA477" s="533"/>
      <c r="BB477" s="533"/>
      <c r="BC477" s="533"/>
      <c r="BD477" s="533"/>
      <c r="BE477" s="533"/>
      <c r="BF477" s="533"/>
      <c r="BG477" s="533"/>
      <c r="BH477" s="533"/>
      <c r="BI477" s="533"/>
      <c r="BJ477" s="414">
        <f>IFERROR(IF(AND(BL477=1,BM477=1,SUMIF($C477:$C$525,$C477,$AH477:$AH$525)=$BN477),$BN477,IF($BO477&gt;0,$BO477,IF(AND(B477=B478,C477=C478,D477=D478,J477=J478),AH477+AH478,IF(AND(COUNTIF($C$13:$C476,$C477)&gt;=1,COUNTIF($D$13:$D476,$D477)&gt;=1),0,IF(AND(SUMIF($B477:$B$525,$B477,$AH477:$AH$525)&gt;$AH477,SUMIF($C477:$C$525,$C477,$AH477:$AH$525)&gt;$AH477,SUMIF($D477:$D$525,$D477,$AH477:$AH$525)&gt;$AH477),SUMIF($C477:$C$525,$C477,$BN477:$BN$525),0))))),0)</f>
        <v>0</v>
      </c>
      <c r="BK477" s="534"/>
      <c r="BL477" s="535">
        <f>COUNTIFS('ZASOBY N'!$B474:$B$525,'ZASOBY N'!$B474,'ZASOBY N'!$C474:'ZASOBY N'!$C$525,'ZASOBY N'!$C474,'ZASOBY N'!$D474:'ZASOBY N'!$D$525,'ZASOBY N'!$D474,'ZASOBY N'!$H474:'ZASOBY N'!$H$525,'ZASOBY N'!$H474 )</f>
        <v>0</v>
      </c>
      <c r="BM477" s="536">
        <f>COUNTIFS('ZASOBY N'!$B$10:$B474,'ZASOBY N'!$B474,'ZASOBY N'!$C$10:'ZASOBY N'!$C474,'ZASOBY N'!$C474,'ZASOBY N'!$D$10:'ZASOBY N'!$D474,'ZASOBY N'!$D474,'ZASOBY N'!$H$10:'ZASOBY N'!$H474,'ZASOBY N'!$H474 )</f>
        <v>0</v>
      </c>
      <c r="BN477" s="537">
        <f t="shared" si="244"/>
        <v>0</v>
      </c>
      <c r="BO477" s="538">
        <f t="shared" si="245"/>
        <v>0</v>
      </c>
      <c r="BP477" s="533"/>
      <c r="BQ477" s="533"/>
      <c r="BR477" s="533"/>
      <c r="BS477" s="533"/>
      <c r="BT477" s="533"/>
      <c r="BU477" s="533"/>
      <c r="BV477" s="533"/>
      <c r="BW477" s="539" t="str">
        <f t="shared" si="246"/>
        <v/>
      </c>
      <c r="BX477" s="439" t="str">
        <f>IF(E477=0,"",NN!E477)</f>
        <v/>
      </c>
      <c r="BY477" s="396" t="str">
        <f>IF(A477="","",NN!A477)</f>
        <v/>
      </c>
      <c r="BZ477" s="428" t="str">
        <f>IF(OR(E477=LEGENDA!$D$30,E477=LEGENDA!$D$31,E477=LEGENDA!$D$32,E477=LEGENDA!$D$33,E477=LEGENDA!$D$34,E477=LEGENDA!$D$35,E477=LEGENDA!$D$36,E477=LEGENDA!$D$37),AV477,"")</f>
        <v/>
      </c>
      <c r="CA477" s="428" t="str">
        <f>IF(OR(E477=LEGENDA!$D$30,E477=LEGENDA!$D$31,E477=LEGENDA!$D$32,E477=LEGENDA!$D$33,E477=LEGENDA!$D$34,E477=LEGENDA!$D$35,E477=LEGENDA!$D$36,E477=LEGENDA!$D$37),AG477,"")</f>
        <v/>
      </c>
      <c r="CB477" s="397" t="str">
        <f t="shared" si="247"/>
        <v/>
      </c>
      <c r="CC477" s="397" t="str">
        <f t="shared" si="248"/>
        <v/>
      </c>
      <c r="CD477" s="397" t="str">
        <f t="shared" si="249"/>
        <v/>
      </c>
      <c r="CE477" s="397" t="str">
        <f t="shared" si="250"/>
        <v/>
      </c>
      <c r="CF477" s="397" t="str">
        <f t="shared" si="251"/>
        <v/>
      </c>
      <c r="CG477" s="397" t="str">
        <f t="shared" si="252"/>
        <v/>
      </c>
      <c r="CH477" s="397" t="str">
        <f>IF(OR(E477=LEGENDA!$D$28,E477=LEGENDA!$D$29,E477=LEGENDA!$D$30,E477=LEGENDA!$D$31,E477=LEGENDA!$D$32,E477=LEGENDA!$D$33,E477=LEGENDA!$D$34,E477=LEGENDA!$D$35,E477=LEGENDA!$D$36,E477=LEGENDA!$D$39),1,"")</f>
        <v/>
      </c>
      <c r="CI477" s="397" t="str">
        <f t="shared" si="253"/>
        <v/>
      </c>
      <c r="CJ477" s="397" t="str">
        <f t="shared" si="254"/>
        <v/>
      </c>
    </row>
    <row r="478" spans="1:88" s="50" customFormat="1" ht="16.2" customHeight="1" thickBot="1" x14ac:dyDescent="0.3">
      <c r="A478" s="514" t="str">
        <f>IF('ZASOBY N'!A475="","",'ZASOBY N'!A475)</f>
        <v/>
      </c>
      <c r="B478" s="515" t="str">
        <f>IF('ZASOBY N'!B475="","",'ZASOBY N'!B475)</f>
        <v/>
      </c>
      <c r="C478" s="515" t="str">
        <f>IF('ZASOBY N'!C475="","",'ZASOBY N'!C475)</f>
        <v/>
      </c>
      <c r="D478" s="516" t="str">
        <f>IF('ZASOBY N'!D475="","",'ZASOBY N'!D475)</f>
        <v/>
      </c>
      <c r="E478" s="404"/>
      <c r="F478" s="517"/>
      <c r="G478" s="518"/>
      <c r="H478" s="301"/>
      <c r="I478" s="301"/>
      <c r="J478" s="147" t="str">
        <f>IF('ZASOBY N'!$F475="","",'ZASOBY N'!$F475)</f>
        <v/>
      </c>
      <c r="K478" s="519"/>
      <c r="L478" s="520" t="str">
        <f t="shared" si="233"/>
        <v/>
      </c>
      <c r="M478" s="521"/>
      <c r="N478" s="521"/>
      <c r="O478" s="140" t="str">
        <f>IF(L478="","",IF(OR(E478=LEGENDA!$D$28,E478=LEGENDA!$D$29,E478=LEGENDA!$D$31,E478=LEGENDA!$D$38),0.15,0))</f>
        <v/>
      </c>
      <c r="P478" s="140" t="str">
        <f>IF(L478="","",IF(AND(E478=LEGENDA!$D$39,H478=""),"BRAK kol.7",IF(AND(F478=LEGENDA!$A$105,H478=""),"BRAK kol.7",IF(AND(F478=LEGENDA!$A$106,H478=""),"BRAK kol.7",IF(AND(F478=LEGENDA!$A$107,H478=""),"BRAK kol.7",IF(AND(F478=LEGENDA!$A$108,H478=""),"BRAK kol.7",IF(AND(F478=LEGENDA!$A$109,H478=""),"BRAK kol.7",L478*O478)))))))</f>
        <v/>
      </c>
      <c r="Q478" s="141" t="str">
        <f t="shared" si="255"/>
        <v/>
      </c>
      <c r="R478" s="142" t="str">
        <f t="shared" si="234"/>
        <v/>
      </c>
      <c r="S478" s="522" t="str">
        <f t="shared" si="235"/>
        <v/>
      </c>
      <c r="T478" s="431" t="str">
        <f t="shared" si="256"/>
        <v/>
      </c>
      <c r="U478" s="523"/>
      <c r="V478" s="431" t="str">
        <f t="shared" si="236"/>
        <v/>
      </c>
      <c r="W478" s="524"/>
      <c r="X478" s="302" t="str">
        <f>IF(U478="","",IF(AND(V478="",W478=""),"",IF(AND(E478=LEGENDA!$D$39,H478=""),"BRAK kol.7",IF(AND(F478=LEGENDA!$A$105,H478="",E478=LEGENDA!$D$35),V478*W478,IF(AND(F478=LEGENDA!$A$105,H478="",E478=LEGENDA!$D$36),V478*W478,IF(AND(F478=LEGENDA!$A$105,H478=""),"BRAK kol.7",IF(AND(F478=LEGENDA!$A$106,H478=""),"BRAK kol.7",IF(AND(F478=LEGENDA!$A$107,H478=""),"BRAK kol.7",IF(AND(F478=LEGENDA!$A$108,H478=""),"BRAK kol.7",IF(AND(F478=LEGENDA!$A$109,H478=""),"BRAK kol.7",IF(AND(U478&gt;0,W478=""),"Brakkol21",IF(OR(T478="Błąd kol. 7",T478="Błąd kol.8"),T478,IF(AND(H478="",I478=""),"BRAKkol7-8",V478*W478)))))))))))))</f>
        <v/>
      </c>
      <c r="Y478" s="523"/>
      <c r="Z478" s="431" t="str">
        <f t="shared" si="237"/>
        <v/>
      </c>
      <c r="AA478" s="524"/>
      <c r="AB478" s="525" t="str">
        <f>IF(OR(Y478="",Z478="",AA478=""),"",IF(AND(E478=LEGENDA!$D$39,H478=""),"BRAK kol.7",IF(AND(F478=LEGENDA!$A$105,H478=""),"BRAK kol.7",IF(AND(F478=LEGENDA!$A$106,H478=""),"BRAK kol.7",IF(AND(F478=LEGENDA!$A$107,H478=""),"BRAK kol.7",IF(AND(F478=LEGENDA!$A$108,H478=""),"BRAK kol.7",IF(AND(F478=LEGENDA!$A$109,H478=""),"BRAK kol.7",Z478*AA478)))))))</f>
        <v/>
      </c>
      <c r="AC478" s="302" t="str">
        <f t="shared" si="257"/>
        <v/>
      </c>
      <c r="AD478" s="143" t="str">
        <f>IFERROR(IF(OR(J478="",AC478=""),"",IF(AND(E478=LEGENDA!$D$39,H478="",I478=""),"BRAK kol.7",AC478*$J478)),"BRAK kol.7")</f>
        <v/>
      </c>
      <c r="AE478" s="527" t="str">
        <f t="shared" si="238"/>
        <v/>
      </c>
      <c r="AF478" s="526" t="str">
        <f t="shared" si="239"/>
        <v/>
      </c>
      <c r="AG478" s="526" t="str">
        <f t="shared" si="240"/>
        <v/>
      </c>
      <c r="AH478" s="526" t="str">
        <f t="shared" si="258"/>
        <v/>
      </c>
      <c r="AI478" s="528"/>
      <c r="AJ478" s="529"/>
      <c r="AK478" s="286" t="str">
        <f t="shared" si="259"/>
        <v/>
      </c>
      <c r="AL478" s="287" t="str">
        <f t="shared" si="241"/>
        <v/>
      </c>
      <c r="AM478" s="287" t="str">
        <f t="shared" si="242"/>
        <v/>
      </c>
      <c r="AN478" s="530" t="str">
        <f>IF('ZASOBY N'!BD475="","",'ZASOBY N'!BD475)</f>
        <v/>
      </c>
      <c r="AO478" s="531"/>
      <c r="AP478" s="333">
        <f t="shared" si="260"/>
        <v>0</v>
      </c>
      <c r="AQ478" s="333">
        <f t="shared" si="263"/>
        <v>0</v>
      </c>
      <c r="AR478" s="333">
        <f t="shared" si="263"/>
        <v>0</v>
      </c>
      <c r="AS478" s="333">
        <f t="shared" si="261"/>
        <v>0</v>
      </c>
      <c r="AT478" s="333">
        <f t="shared" si="232"/>
        <v>0</v>
      </c>
      <c r="AU478" s="333">
        <f t="shared" si="262"/>
        <v>0</v>
      </c>
      <c r="AV478" s="532" t="str">
        <f>IF(BJ478=0,"",NN!BJ478)</f>
        <v/>
      </c>
      <c r="AW478" s="460" t="str">
        <f>IF('UPR BILANS N'!W476="","",'UPR BILANS N'!W476)</f>
        <v/>
      </c>
      <c r="AX478" s="533" t="str">
        <f t="shared" si="243"/>
        <v/>
      </c>
      <c r="AY478" s="533"/>
      <c r="AZ478" s="533"/>
      <c r="BA478" s="533"/>
      <c r="BB478" s="533"/>
      <c r="BC478" s="533"/>
      <c r="BD478" s="533"/>
      <c r="BE478" s="533"/>
      <c r="BF478" s="533"/>
      <c r="BG478" s="533"/>
      <c r="BH478" s="533"/>
      <c r="BI478" s="533"/>
      <c r="BJ478" s="414">
        <f>IFERROR(IF(AND(BL478=1,BM478=1,SUMIF($C478:$C$525,$C478,$AH478:$AH$525)=$BN478),$BN478,IF($BO478&gt;0,$BO478,IF(AND(B478=B479,C478=C479,D478=D479,J478=J479),AH478+AH479,IF(AND(COUNTIF($C$13:$C477,$C478)&gt;=1,COUNTIF($D$13:$D477,$D478)&gt;=1),0,IF(AND(SUMIF($B478:$B$525,$B478,$AH478:$AH$525)&gt;$AH478,SUMIF($C478:$C$525,$C478,$AH478:$AH$525)&gt;$AH478,SUMIF($D478:$D$525,$D478,$AH478:$AH$525)&gt;$AH478),SUMIF($C478:$C$525,$C478,$BN478:$BN$525),0))))),0)</f>
        <v>0</v>
      </c>
      <c r="BK478" s="534"/>
      <c r="BL478" s="535">
        <f>COUNTIFS('ZASOBY N'!$B475:$B$525,'ZASOBY N'!$B475,'ZASOBY N'!$C475:'ZASOBY N'!$C$525,'ZASOBY N'!$C475,'ZASOBY N'!$D475:'ZASOBY N'!$D$525,'ZASOBY N'!$D475,'ZASOBY N'!$H475:'ZASOBY N'!$H$525,'ZASOBY N'!$H475 )</f>
        <v>0</v>
      </c>
      <c r="BM478" s="536">
        <f>COUNTIFS('ZASOBY N'!$B$10:$B475,'ZASOBY N'!$B475,'ZASOBY N'!$C$10:'ZASOBY N'!$C475,'ZASOBY N'!$C475,'ZASOBY N'!$D$10:'ZASOBY N'!$D475,'ZASOBY N'!$D475,'ZASOBY N'!$H$10:'ZASOBY N'!$H475,'ZASOBY N'!$H475 )</f>
        <v>0</v>
      </c>
      <c r="BN478" s="537">
        <f t="shared" si="244"/>
        <v>0</v>
      </c>
      <c r="BO478" s="538">
        <f t="shared" si="245"/>
        <v>0</v>
      </c>
      <c r="BP478" s="533"/>
      <c r="BQ478" s="533"/>
      <c r="BR478" s="533"/>
      <c r="BS478" s="533"/>
      <c r="BT478" s="533"/>
      <c r="BU478" s="533"/>
      <c r="BV478" s="533"/>
      <c r="BW478" s="539" t="str">
        <f t="shared" si="246"/>
        <v/>
      </c>
      <c r="BX478" s="439" t="str">
        <f>IF(E478=0,"",NN!E478)</f>
        <v/>
      </c>
      <c r="BY478" s="396" t="str">
        <f>IF(A478="","",NN!A478)</f>
        <v/>
      </c>
      <c r="BZ478" s="428" t="str">
        <f>IF(OR(E478=LEGENDA!$D$30,E478=LEGENDA!$D$31,E478=LEGENDA!$D$32,E478=LEGENDA!$D$33,E478=LEGENDA!$D$34,E478=LEGENDA!$D$35,E478=LEGENDA!$D$36,E478=LEGENDA!$D$37),AV478,"")</f>
        <v/>
      </c>
      <c r="CA478" s="428" t="str">
        <f>IF(OR(E478=LEGENDA!$D$30,E478=LEGENDA!$D$31,E478=LEGENDA!$D$32,E478=LEGENDA!$D$33,E478=LEGENDA!$D$34,E478=LEGENDA!$D$35,E478=LEGENDA!$D$36,E478=LEGENDA!$D$37),AG478,"")</f>
        <v/>
      </c>
      <c r="CB478" s="397" t="str">
        <f t="shared" si="247"/>
        <v/>
      </c>
      <c r="CC478" s="397" t="str">
        <f t="shared" si="248"/>
        <v/>
      </c>
      <c r="CD478" s="397" t="str">
        <f t="shared" si="249"/>
        <v/>
      </c>
      <c r="CE478" s="397" t="str">
        <f t="shared" si="250"/>
        <v/>
      </c>
      <c r="CF478" s="397" t="str">
        <f t="shared" si="251"/>
        <v/>
      </c>
      <c r="CG478" s="397" t="str">
        <f t="shared" si="252"/>
        <v/>
      </c>
      <c r="CH478" s="397" t="str">
        <f>IF(OR(E478=LEGENDA!$D$28,E478=LEGENDA!$D$29,E478=LEGENDA!$D$30,E478=LEGENDA!$D$31,E478=LEGENDA!$D$32,E478=LEGENDA!$D$33,E478=LEGENDA!$D$34,E478=LEGENDA!$D$35,E478=LEGENDA!$D$36,E478=LEGENDA!$D$39),1,"")</f>
        <v/>
      </c>
      <c r="CI478" s="397" t="str">
        <f t="shared" si="253"/>
        <v/>
      </c>
      <c r="CJ478" s="397" t="str">
        <f t="shared" si="254"/>
        <v/>
      </c>
    </row>
    <row r="479" spans="1:88" s="50" customFormat="1" ht="16.2" customHeight="1" thickBot="1" x14ac:dyDescent="0.3">
      <c r="A479" s="514" t="str">
        <f>IF('ZASOBY N'!A476="","",'ZASOBY N'!A476)</f>
        <v/>
      </c>
      <c r="B479" s="515" t="str">
        <f>IF('ZASOBY N'!B476="","",'ZASOBY N'!B476)</f>
        <v/>
      </c>
      <c r="C479" s="515" t="str">
        <f>IF('ZASOBY N'!C476="","",'ZASOBY N'!C476)</f>
        <v/>
      </c>
      <c r="D479" s="516" t="str">
        <f>IF('ZASOBY N'!D476="","",'ZASOBY N'!D476)</f>
        <v/>
      </c>
      <c r="E479" s="404"/>
      <c r="F479" s="517"/>
      <c r="G479" s="518"/>
      <c r="H479" s="301"/>
      <c r="I479" s="301"/>
      <c r="J479" s="147" t="str">
        <f>IF('ZASOBY N'!$F476="","",'ZASOBY N'!$F476)</f>
        <v/>
      </c>
      <c r="K479" s="519"/>
      <c r="L479" s="520" t="str">
        <f t="shared" si="233"/>
        <v/>
      </c>
      <c r="M479" s="521"/>
      <c r="N479" s="521"/>
      <c r="O479" s="140" t="str">
        <f>IF(L479="","",IF(OR(E479=LEGENDA!$D$28,E479=LEGENDA!$D$29,E479=LEGENDA!$D$31,E479=LEGENDA!$D$38),0.15,0))</f>
        <v/>
      </c>
      <c r="P479" s="140" t="str">
        <f>IF(L479="","",IF(AND(E479=LEGENDA!$D$39,H479=""),"BRAK kol.7",IF(AND(F479=LEGENDA!$A$105,H479=""),"BRAK kol.7",IF(AND(F479=LEGENDA!$A$106,H479=""),"BRAK kol.7",IF(AND(F479=LEGENDA!$A$107,H479=""),"BRAK kol.7",IF(AND(F479=LEGENDA!$A$108,H479=""),"BRAK kol.7",IF(AND(F479=LEGENDA!$A$109,H479=""),"BRAK kol.7",L479*O479)))))))</f>
        <v/>
      </c>
      <c r="Q479" s="141" t="str">
        <f t="shared" si="255"/>
        <v/>
      </c>
      <c r="R479" s="142" t="str">
        <f t="shared" si="234"/>
        <v/>
      </c>
      <c r="S479" s="522" t="str">
        <f t="shared" si="235"/>
        <v/>
      </c>
      <c r="T479" s="431" t="str">
        <f t="shared" si="256"/>
        <v/>
      </c>
      <c r="U479" s="523"/>
      <c r="V479" s="431" t="str">
        <f t="shared" si="236"/>
        <v/>
      </c>
      <c r="W479" s="524"/>
      <c r="X479" s="302" t="str">
        <f>IF(U479="","",IF(AND(V479="",W479=""),"",IF(AND(E479=LEGENDA!$D$39,H479=""),"BRAK kol.7",IF(AND(F479=LEGENDA!$A$105,H479="",E479=LEGENDA!$D$35),V479*W479,IF(AND(F479=LEGENDA!$A$105,H479="",E479=LEGENDA!$D$36),V479*W479,IF(AND(F479=LEGENDA!$A$105,H479=""),"BRAK kol.7",IF(AND(F479=LEGENDA!$A$106,H479=""),"BRAK kol.7",IF(AND(F479=LEGENDA!$A$107,H479=""),"BRAK kol.7",IF(AND(F479=LEGENDA!$A$108,H479=""),"BRAK kol.7",IF(AND(F479=LEGENDA!$A$109,H479=""),"BRAK kol.7",IF(AND(U479&gt;0,W479=""),"Brakkol21",IF(OR(T479="Błąd kol. 7",T479="Błąd kol.8"),T479,IF(AND(H479="",I479=""),"BRAKkol7-8",V479*W479)))))))))))))</f>
        <v/>
      </c>
      <c r="Y479" s="523"/>
      <c r="Z479" s="431" t="str">
        <f t="shared" si="237"/>
        <v/>
      </c>
      <c r="AA479" s="524"/>
      <c r="AB479" s="525" t="str">
        <f>IF(OR(Y479="",Z479="",AA479=""),"",IF(AND(E479=LEGENDA!$D$39,H479=""),"BRAK kol.7",IF(AND(F479=LEGENDA!$A$105,H479=""),"BRAK kol.7",IF(AND(F479=LEGENDA!$A$106,H479=""),"BRAK kol.7",IF(AND(F479=LEGENDA!$A$107,H479=""),"BRAK kol.7",IF(AND(F479=LEGENDA!$A$108,H479=""),"BRAK kol.7",IF(AND(F479=LEGENDA!$A$109,H479=""),"BRAK kol.7",Z479*AA479)))))))</f>
        <v/>
      </c>
      <c r="AC479" s="302" t="str">
        <f t="shared" si="257"/>
        <v/>
      </c>
      <c r="AD479" s="143" t="str">
        <f>IFERROR(IF(OR(J479="",AC479=""),"",IF(AND(E479=LEGENDA!$D$39,H479="",I479=""),"BRAK kol.7",AC479*$J479)),"BRAK kol.7")</f>
        <v/>
      </c>
      <c r="AE479" s="527" t="str">
        <f t="shared" si="238"/>
        <v/>
      </c>
      <c r="AF479" s="526" t="str">
        <f t="shared" si="239"/>
        <v/>
      </c>
      <c r="AG479" s="526" t="str">
        <f t="shared" si="240"/>
        <v/>
      </c>
      <c r="AH479" s="526" t="str">
        <f t="shared" si="258"/>
        <v/>
      </c>
      <c r="AI479" s="528"/>
      <c r="AJ479" s="529"/>
      <c r="AK479" s="286" t="str">
        <f t="shared" si="259"/>
        <v/>
      </c>
      <c r="AL479" s="287" t="str">
        <f t="shared" si="241"/>
        <v/>
      </c>
      <c r="AM479" s="287" t="str">
        <f t="shared" si="242"/>
        <v/>
      </c>
      <c r="AN479" s="530" t="str">
        <f>IF('ZASOBY N'!BD476="","",'ZASOBY N'!BD476)</f>
        <v/>
      </c>
      <c r="AO479" s="531"/>
      <c r="AP479" s="333">
        <f t="shared" si="260"/>
        <v>0</v>
      </c>
      <c r="AQ479" s="333">
        <f t="shared" si="263"/>
        <v>0</v>
      </c>
      <c r="AR479" s="333">
        <f t="shared" si="263"/>
        <v>0</v>
      </c>
      <c r="AS479" s="333">
        <f t="shared" si="261"/>
        <v>0</v>
      </c>
      <c r="AT479" s="333">
        <f t="shared" si="232"/>
        <v>0</v>
      </c>
      <c r="AU479" s="333">
        <f t="shared" si="262"/>
        <v>0</v>
      </c>
      <c r="AV479" s="532" t="str">
        <f>IF(BJ479=0,"",NN!BJ479)</f>
        <v/>
      </c>
      <c r="AW479" s="460" t="str">
        <f>IF('UPR BILANS N'!W477="","",'UPR BILANS N'!W477)</f>
        <v/>
      </c>
      <c r="AX479" s="533" t="str">
        <f t="shared" si="243"/>
        <v/>
      </c>
      <c r="AY479" s="533"/>
      <c r="AZ479" s="533"/>
      <c r="BA479" s="533"/>
      <c r="BB479" s="533"/>
      <c r="BC479" s="533"/>
      <c r="BD479" s="533"/>
      <c r="BE479" s="533"/>
      <c r="BF479" s="533"/>
      <c r="BG479" s="533"/>
      <c r="BH479" s="533"/>
      <c r="BI479" s="533"/>
      <c r="BJ479" s="414">
        <f>IFERROR(IF(AND(BL479=1,BM479=1,SUMIF($C479:$C$525,$C479,$AH479:$AH$525)=$BN479),$BN479,IF($BO479&gt;0,$BO479,IF(AND(B479=B480,C479=C480,D479=D480,J479=J480),AH479+AH480,IF(AND(COUNTIF($C$13:$C478,$C479)&gt;=1,COUNTIF($D$13:$D478,$D479)&gt;=1),0,IF(AND(SUMIF($B479:$B$525,$B479,$AH479:$AH$525)&gt;$AH479,SUMIF($C479:$C$525,$C479,$AH479:$AH$525)&gt;$AH479,SUMIF($D479:$D$525,$D479,$AH479:$AH$525)&gt;$AH479),SUMIF($C479:$C$525,$C479,$BN479:$BN$525),0))))),0)</f>
        <v>0</v>
      </c>
      <c r="BK479" s="534"/>
      <c r="BL479" s="535">
        <f>COUNTIFS('ZASOBY N'!$B476:$B$525,'ZASOBY N'!$B476,'ZASOBY N'!$C476:'ZASOBY N'!$C$525,'ZASOBY N'!$C476,'ZASOBY N'!$D476:'ZASOBY N'!$D$525,'ZASOBY N'!$D476,'ZASOBY N'!$H476:'ZASOBY N'!$H$525,'ZASOBY N'!$H476 )</f>
        <v>0</v>
      </c>
      <c r="BM479" s="536">
        <f>COUNTIFS('ZASOBY N'!$B$10:$B476,'ZASOBY N'!$B476,'ZASOBY N'!$C$10:'ZASOBY N'!$C476,'ZASOBY N'!$C476,'ZASOBY N'!$D$10:'ZASOBY N'!$D476,'ZASOBY N'!$D476,'ZASOBY N'!$H$10:'ZASOBY N'!$H476,'ZASOBY N'!$H476 )</f>
        <v>0</v>
      </c>
      <c r="BN479" s="537">
        <f t="shared" si="244"/>
        <v>0</v>
      </c>
      <c r="BO479" s="538">
        <f t="shared" si="245"/>
        <v>0</v>
      </c>
      <c r="BP479" s="533"/>
      <c r="BQ479" s="533"/>
      <c r="BR479" s="533"/>
      <c r="BS479" s="533"/>
      <c r="BT479" s="533"/>
      <c r="BU479" s="533"/>
      <c r="BV479" s="533"/>
      <c r="BW479" s="539" t="str">
        <f t="shared" si="246"/>
        <v/>
      </c>
      <c r="BX479" s="439" t="str">
        <f>IF(E479=0,"",NN!E479)</f>
        <v/>
      </c>
      <c r="BY479" s="396" t="str">
        <f>IF(A479="","",NN!A479)</f>
        <v/>
      </c>
      <c r="BZ479" s="428" t="str">
        <f>IF(OR(E479=LEGENDA!$D$30,E479=LEGENDA!$D$31,E479=LEGENDA!$D$32,E479=LEGENDA!$D$33,E479=LEGENDA!$D$34,E479=LEGENDA!$D$35,E479=LEGENDA!$D$36,E479=LEGENDA!$D$37),AV479,"")</f>
        <v/>
      </c>
      <c r="CA479" s="428" t="str">
        <f>IF(OR(E479=LEGENDA!$D$30,E479=LEGENDA!$D$31,E479=LEGENDA!$D$32,E479=LEGENDA!$D$33,E479=LEGENDA!$D$34,E479=LEGENDA!$D$35,E479=LEGENDA!$D$36,E479=LEGENDA!$D$37),AG479,"")</f>
        <v/>
      </c>
      <c r="CB479" s="397" t="str">
        <f t="shared" si="247"/>
        <v/>
      </c>
      <c r="CC479" s="397" t="str">
        <f t="shared" si="248"/>
        <v/>
      </c>
      <c r="CD479" s="397" t="str">
        <f t="shared" si="249"/>
        <v/>
      </c>
      <c r="CE479" s="397" t="str">
        <f t="shared" si="250"/>
        <v/>
      </c>
      <c r="CF479" s="397" t="str">
        <f t="shared" si="251"/>
        <v/>
      </c>
      <c r="CG479" s="397" t="str">
        <f t="shared" si="252"/>
        <v/>
      </c>
      <c r="CH479" s="397" t="str">
        <f>IF(OR(E479=LEGENDA!$D$28,E479=LEGENDA!$D$29,E479=LEGENDA!$D$30,E479=LEGENDA!$D$31,E479=LEGENDA!$D$32,E479=LEGENDA!$D$33,E479=LEGENDA!$D$34,E479=LEGENDA!$D$35,E479=LEGENDA!$D$36,E479=LEGENDA!$D$39),1,"")</f>
        <v/>
      </c>
      <c r="CI479" s="397" t="str">
        <f t="shared" si="253"/>
        <v/>
      </c>
      <c r="CJ479" s="397" t="str">
        <f t="shared" si="254"/>
        <v/>
      </c>
    </row>
    <row r="480" spans="1:88" s="50" customFormat="1" ht="16.2" customHeight="1" thickBot="1" x14ac:dyDescent="0.3">
      <c r="A480" s="514" t="str">
        <f>IF('ZASOBY N'!A477="","",'ZASOBY N'!A477)</f>
        <v/>
      </c>
      <c r="B480" s="515" t="str">
        <f>IF('ZASOBY N'!B477="","",'ZASOBY N'!B477)</f>
        <v/>
      </c>
      <c r="C480" s="515" t="str">
        <f>IF('ZASOBY N'!C477="","",'ZASOBY N'!C477)</f>
        <v/>
      </c>
      <c r="D480" s="516" t="str">
        <f>IF('ZASOBY N'!D477="","",'ZASOBY N'!D477)</f>
        <v/>
      </c>
      <c r="E480" s="404"/>
      <c r="F480" s="517"/>
      <c r="G480" s="518"/>
      <c r="H480" s="301"/>
      <c r="I480" s="301"/>
      <c r="J480" s="147" t="str">
        <f>IF('ZASOBY N'!$F477="","",'ZASOBY N'!$F477)</f>
        <v/>
      </c>
      <c r="K480" s="519"/>
      <c r="L480" s="520" t="str">
        <f t="shared" si="233"/>
        <v/>
      </c>
      <c r="M480" s="521"/>
      <c r="N480" s="521"/>
      <c r="O480" s="140" t="str">
        <f>IF(L480="","",IF(OR(E480=LEGENDA!$D$28,E480=LEGENDA!$D$29,E480=LEGENDA!$D$31,E480=LEGENDA!$D$38),0.15,0))</f>
        <v/>
      </c>
      <c r="P480" s="140" t="str">
        <f>IF(L480="","",IF(AND(E480=LEGENDA!$D$39,H480=""),"BRAK kol.7",IF(AND(F480=LEGENDA!$A$105,H480=""),"BRAK kol.7",IF(AND(F480=LEGENDA!$A$106,H480=""),"BRAK kol.7",IF(AND(F480=LEGENDA!$A$107,H480=""),"BRAK kol.7",IF(AND(F480=LEGENDA!$A$108,H480=""),"BRAK kol.7",IF(AND(F480=LEGENDA!$A$109,H480=""),"BRAK kol.7",L480*O480)))))))</f>
        <v/>
      </c>
      <c r="Q480" s="141" t="str">
        <f t="shared" si="255"/>
        <v/>
      </c>
      <c r="R480" s="142" t="str">
        <f t="shared" si="234"/>
        <v/>
      </c>
      <c r="S480" s="522" t="str">
        <f t="shared" si="235"/>
        <v/>
      </c>
      <c r="T480" s="431" t="str">
        <f t="shared" si="256"/>
        <v/>
      </c>
      <c r="U480" s="523"/>
      <c r="V480" s="431" t="str">
        <f t="shared" si="236"/>
        <v/>
      </c>
      <c r="W480" s="524"/>
      <c r="X480" s="302" t="str">
        <f>IF(U480="","",IF(AND(V480="",W480=""),"",IF(AND(E480=LEGENDA!$D$39,H480=""),"BRAK kol.7",IF(AND(F480=LEGENDA!$A$105,H480="",E480=LEGENDA!$D$35),V480*W480,IF(AND(F480=LEGENDA!$A$105,H480="",E480=LEGENDA!$D$36),V480*W480,IF(AND(F480=LEGENDA!$A$105,H480=""),"BRAK kol.7",IF(AND(F480=LEGENDA!$A$106,H480=""),"BRAK kol.7",IF(AND(F480=LEGENDA!$A$107,H480=""),"BRAK kol.7",IF(AND(F480=LEGENDA!$A$108,H480=""),"BRAK kol.7",IF(AND(F480=LEGENDA!$A$109,H480=""),"BRAK kol.7",IF(AND(U480&gt;0,W480=""),"Brakkol21",IF(OR(T480="Błąd kol. 7",T480="Błąd kol.8"),T480,IF(AND(H480="",I480=""),"BRAKkol7-8",V480*W480)))))))))))))</f>
        <v/>
      </c>
      <c r="Y480" s="523"/>
      <c r="Z480" s="431" t="str">
        <f t="shared" si="237"/>
        <v/>
      </c>
      <c r="AA480" s="524"/>
      <c r="AB480" s="525" t="str">
        <f>IF(OR(Y480="",Z480="",AA480=""),"",IF(AND(E480=LEGENDA!$D$39,H480=""),"BRAK kol.7",IF(AND(F480=LEGENDA!$A$105,H480=""),"BRAK kol.7",IF(AND(F480=LEGENDA!$A$106,H480=""),"BRAK kol.7",IF(AND(F480=LEGENDA!$A$107,H480=""),"BRAK kol.7",IF(AND(F480=LEGENDA!$A$108,H480=""),"BRAK kol.7",IF(AND(F480=LEGENDA!$A$109,H480=""),"BRAK kol.7",Z480*AA480)))))))</f>
        <v/>
      </c>
      <c r="AC480" s="302" t="str">
        <f t="shared" si="257"/>
        <v/>
      </c>
      <c r="AD480" s="143" t="str">
        <f>IFERROR(IF(OR(J480="",AC480=""),"",IF(AND(E480=LEGENDA!$D$39,H480="",I480=""),"BRAK kol.7",AC480*$J480)),"BRAK kol.7")</f>
        <v/>
      </c>
      <c r="AE480" s="527" t="str">
        <f t="shared" si="238"/>
        <v/>
      </c>
      <c r="AF480" s="526" t="str">
        <f t="shared" si="239"/>
        <v/>
      </c>
      <c r="AG480" s="526" t="str">
        <f t="shared" si="240"/>
        <v/>
      </c>
      <c r="AH480" s="526" t="str">
        <f t="shared" si="258"/>
        <v/>
      </c>
      <c r="AI480" s="528"/>
      <c r="AJ480" s="529"/>
      <c r="AK480" s="286" t="str">
        <f t="shared" si="259"/>
        <v/>
      </c>
      <c r="AL480" s="287" t="str">
        <f t="shared" si="241"/>
        <v/>
      </c>
      <c r="AM480" s="287" t="str">
        <f t="shared" si="242"/>
        <v/>
      </c>
      <c r="AN480" s="530" t="str">
        <f>IF('ZASOBY N'!BD477="","",'ZASOBY N'!BD477)</f>
        <v/>
      </c>
      <c r="AO480" s="531"/>
      <c r="AP480" s="333">
        <f t="shared" si="260"/>
        <v>0</v>
      </c>
      <c r="AQ480" s="333">
        <f t="shared" si="263"/>
        <v>0</v>
      </c>
      <c r="AR480" s="333">
        <f t="shared" si="263"/>
        <v>0</v>
      </c>
      <c r="AS480" s="333">
        <f t="shared" si="261"/>
        <v>0</v>
      </c>
      <c r="AT480" s="333">
        <f t="shared" si="232"/>
        <v>0</v>
      </c>
      <c r="AU480" s="333">
        <f t="shared" si="262"/>
        <v>0</v>
      </c>
      <c r="AV480" s="532" t="str">
        <f>IF(BJ480=0,"",NN!BJ480)</f>
        <v/>
      </c>
      <c r="AW480" s="460" t="str">
        <f>IF('UPR BILANS N'!W478="","",'UPR BILANS N'!W478)</f>
        <v/>
      </c>
      <c r="AX480" s="533" t="str">
        <f t="shared" si="243"/>
        <v/>
      </c>
      <c r="AY480" s="533"/>
      <c r="AZ480" s="533"/>
      <c r="BA480" s="533"/>
      <c r="BB480" s="533"/>
      <c r="BC480" s="533"/>
      <c r="BD480" s="533"/>
      <c r="BE480" s="533"/>
      <c r="BF480" s="533"/>
      <c r="BG480" s="533"/>
      <c r="BH480" s="533"/>
      <c r="BI480" s="533"/>
      <c r="BJ480" s="414">
        <f>IFERROR(IF(AND(BL480=1,BM480=1,SUMIF($C480:$C$525,$C480,$AH480:$AH$525)=$BN480),$BN480,IF($BO480&gt;0,$BO480,IF(AND(B480=B481,C480=C481,D480=D481,J480=J481),AH480+AH481,IF(AND(COUNTIF($C$13:$C479,$C480)&gt;=1,COUNTIF($D$13:$D479,$D480)&gt;=1),0,IF(AND(SUMIF($B480:$B$525,$B480,$AH480:$AH$525)&gt;$AH480,SUMIF($C480:$C$525,$C480,$AH480:$AH$525)&gt;$AH480,SUMIF($D480:$D$525,$D480,$AH480:$AH$525)&gt;$AH480),SUMIF($C480:$C$525,$C480,$BN480:$BN$525),0))))),0)</f>
        <v>0</v>
      </c>
      <c r="BK480" s="534"/>
      <c r="BL480" s="535">
        <f>COUNTIFS('ZASOBY N'!$B477:$B$525,'ZASOBY N'!$B477,'ZASOBY N'!$C477:'ZASOBY N'!$C$525,'ZASOBY N'!$C477,'ZASOBY N'!$D477:'ZASOBY N'!$D$525,'ZASOBY N'!$D477,'ZASOBY N'!$H477:'ZASOBY N'!$H$525,'ZASOBY N'!$H477 )</f>
        <v>0</v>
      </c>
      <c r="BM480" s="536">
        <f>COUNTIFS('ZASOBY N'!$B$10:$B477,'ZASOBY N'!$B477,'ZASOBY N'!$C$10:'ZASOBY N'!$C477,'ZASOBY N'!$C477,'ZASOBY N'!$D$10:'ZASOBY N'!$D477,'ZASOBY N'!$D477,'ZASOBY N'!$H$10:'ZASOBY N'!$H477,'ZASOBY N'!$H477 )</f>
        <v>0</v>
      </c>
      <c r="BN480" s="537">
        <f t="shared" si="244"/>
        <v>0</v>
      </c>
      <c r="BO480" s="538">
        <f t="shared" si="245"/>
        <v>0</v>
      </c>
      <c r="BP480" s="533"/>
      <c r="BQ480" s="533"/>
      <c r="BR480" s="533"/>
      <c r="BS480" s="533"/>
      <c r="BT480" s="533"/>
      <c r="BU480" s="533"/>
      <c r="BV480" s="533"/>
      <c r="BW480" s="539" t="str">
        <f t="shared" si="246"/>
        <v/>
      </c>
      <c r="BX480" s="439" t="str">
        <f>IF(E480=0,"",NN!E480)</f>
        <v/>
      </c>
      <c r="BY480" s="396" t="str">
        <f>IF(A480="","",NN!A480)</f>
        <v/>
      </c>
      <c r="BZ480" s="428" t="str">
        <f>IF(OR(E480=LEGENDA!$D$30,E480=LEGENDA!$D$31,E480=LEGENDA!$D$32,E480=LEGENDA!$D$33,E480=LEGENDA!$D$34,E480=LEGENDA!$D$35,E480=LEGENDA!$D$36,E480=LEGENDA!$D$37),AV480,"")</f>
        <v/>
      </c>
      <c r="CA480" s="428" t="str">
        <f>IF(OR(E480=LEGENDA!$D$30,E480=LEGENDA!$D$31,E480=LEGENDA!$D$32,E480=LEGENDA!$D$33,E480=LEGENDA!$D$34,E480=LEGENDA!$D$35,E480=LEGENDA!$D$36,E480=LEGENDA!$D$37),AG480,"")</f>
        <v/>
      </c>
      <c r="CB480" s="397" t="str">
        <f t="shared" si="247"/>
        <v/>
      </c>
      <c r="CC480" s="397" t="str">
        <f t="shared" si="248"/>
        <v/>
      </c>
      <c r="CD480" s="397" t="str">
        <f t="shared" si="249"/>
        <v/>
      </c>
      <c r="CE480" s="397" t="str">
        <f t="shared" si="250"/>
        <v/>
      </c>
      <c r="CF480" s="397" t="str">
        <f t="shared" si="251"/>
        <v/>
      </c>
      <c r="CG480" s="397" t="str">
        <f t="shared" si="252"/>
        <v/>
      </c>
      <c r="CH480" s="397" t="str">
        <f>IF(OR(E480=LEGENDA!$D$28,E480=LEGENDA!$D$29,E480=LEGENDA!$D$30,E480=LEGENDA!$D$31,E480=LEGENDA!$D$32,E480=LEGENDA!$D$33,E480=LEGENDA!$D$34,E480=LEGENDA!$D$35,E480=LEGENDA!$D$36,E480=LEGENDA!$D$39),1,"")</f>
        <v/>
      </c>
      <c r="CI480" s="397" t="str">
        <f t="shared" si="253"/>
        <v/>
      </c>
      <c r="CJ480" s="397" t="str">
        <f t="shared" si="254"/>
        <v/>
      </c>
    </row>
    <row r="481" spans="1:88" s="50" customFormat="1" ht="16.2" customHeight="1" thickBot="1" x14ac:dyDescent="0.3">
      <c r="A481" s="514" t="str">
        <f>IF('ZASOBY N'!A478="","",'ZASOBY N'!A478)</f>
        <v/>
      </c>
      <c r="B481" s="515" t="str">
        <f>IF('ZASOBY N'!B478="","",'ZASOBY N'!B478)</f>
        <v/>
      </c>
      <c r="C481" s="515" t="str">
        <f>IF('ZASOBY N'!C478="","",'ZASOBY N'!C478)</f>
        <v/>
      </c>
      <c r="D481" s="516" t="str">
        <f>IF('ZASOBY N'!D478="","",'ZASOBY N'!D478)</f>
        <v/>
      </c>
      <c r="E481" s="404"/>
      <c r="F481" s="517"/>
      <c r="G481" s="518"/>
      <c r="H481" s="301"/>
      <c r="I481" s="301"/>
      <c r="J481" s="147" t="str">
        <f>IF('ZASOBY N'!$F478="","",'ZASOBY N'!$F478)</f>
        <v/>
      </c>
      <c r="K481" s="519"/>
      <c r="L481" s="520" t="str">
        <f t="shared" si="233"/>
        <v/>
      </c>
      <c r="M481" s="521"/>
      <c r="N481" s="521"/>
      <c r="O481" s="140" t="str">
        <f>IF(L481="","",IF(OR(E481=LEGENDA!$D$28,E481=LEGENDA!$D$29,E481=LEGENDA!$D$31,E481=LEGENDA!$D$38),0.15,0))</f>
        <v/>
      </c>
      <c r="P481" s="140" t="str">
        <f>IF(L481="","",IF(AND(E481=LEGENDA!$D$39,H481=""),"BRAK kol.7",IF(AND(F481=LEGENDA!$A$105,H481=""),"BRAK kol.7",IF(AND(F481=LEGENDA!$A$106,H481=""),"BRAK kol.7",IF(AND(F481=LEGENDA!$A$107,H481=""),"BRAK kol.7",IF(AND(F481=LEGENDA!$A$108,H481=""),"BRAK kol.7",IF(AND(F481=LEGENDA!$A$109,H481=""),"BRAK kol.7",L481*O481)))))))</f>
        <v/>
      </c>
      <c r="Q481" s="141" t="str">
        <f t="shared" si="255"/>
        <v/>
      </c>
      <c r="R481" s="142" t="str">
        <f t="shared" si="234"/>
        <v/>
      </c>
      <c r="S481" s="522" t="str">
        <f t="shared" si="235"/>
        <v/>
      </c>
      <c r="T481" s="431" t="str">
        <f t="shared" si="256"/>
        <v/>
      </c>
      <c r="U481" s="523"/>
      <c r="V481" s="431" t="str">
        <f t="shared" si="236"/>
        <v/>
      </c>
      <c r="W481" s="524"/>
      <c r="X481" s="302" t="str">
        <f>IF(U481="","",IF(AND(V481="",W481=""),"",IF(AND(E481=LEGENDA!$D$39,H481=""),"BRAK kol.7",IF(AND(F481=LEGENDA!$A$105,H481="",E481=LEGENDA!$D$35),V481*W481,IF(AND(F481=LEGENDA!$A$105,H481="",E481=LEGENDA!$D$36),V481*W481,IF(AND(F481=LEGENDA!$A$105,H481=""),"BRAK kol.7",IF(AND(F481=LEGENDA!$A$106,H481=""),"BRAK kol.7",IF(AND(F481=LEGENDA!$A$107,H481=""),"BRAK kol.7",IF(AND(F481=LEGENDA!$A$108,H481=""),"BRAK kol.7",IF(AND(F481=LEGENDA!$A$109,H481=""),"BRAK kol.7",IF(AND(U481&gt;0,W481=""),"Brakkol21",IF(OR(T481="Błąd kol. 7",T481="Błąd kol.8"),T481,IF(AND(H481="",I481=""),"BRAKkol7-8",V481*W481)))))))))))))</f>
        <v/>
      </c>
      <c r="Y481" s="523"/>
      <c r="Z481" s="431" t="str">
        <f t="shared" si="237"/>
        <v/>
      </c>
      <c r="AA481" s="524"/>
      <c r="AB481" s="525" t="str">
        <f>IF(OR(Y481="",Z481="",AA481=""),"",IF(AND(E481=LEGENDA!$D$39,H481=""),"BRAK kol.7",IF(AND(F481=LEGENDA!$A$105,H481=""),"BRAK kol.7",IF(AND(F481=LEGENDA!$A$106,H481=""),"BRAK kol.7",IF(AND(F481=LEGENDA!$A$107,H481=""),"BRAK kol.7",IF(AND(F481=LEGENDA!$A$108,H481=""),"BRAK kol.7",IF(AND(F481=LEGENDA!$A$109,H481=""),"BRAK kol.7",Z481*AA481)))))))</f>
        <v/>
      </c>
      <c r="AC481" s="302" t="str">
        <f t="shared" si="257"/>
        <v/>
      </c>
      <c r="AD481" s="143" t="str">
        <f>IFERROR(IF(OR(J481="",AC481=""),"",IF(AND(E481=LEGENDA!$D$39,H481="",I481=""),"BRAK kol.7",AC481*$J481)),"BRAK kol.7")</f>
        <v/>
      </c>
      <c r="AE481" s="527" t="str">
        <f t="shared" si="238"/>
        <v/>
      </c>
      <c r="AF481" s="526" t="str">
        <f t="shared" si="239"/>
        <v/>
      </c>
      <c r="AG481" s="526" t="str">
        <f t="shared" si="240"/>
        <v/>
      </c>
      <c r="AH481" s="526" t="str">
        <f t="shared" si="258"/>
        <v/>
      </c>
      <c r="AI481" s="528"/>
      <c r="AJ481" s="529"/>
      <c r="AK481" s="286" t="str">
        <f t="shared" si="259"/>
        <v/>
      </c>
      <c r="AL481" s="287" t="str">
        <f t="shared" si="241"/>
        <v/>
      </c>
      <c r="AM481" s="287" t="str">
        <f t="shared" si="242"/>
        <v/>
      </c>
      <c r="AN481" s="530" t="str">
        <f>IF('ZASOBY N'!BD478="","",'ZASOBY N'!BD478)</f>
        <v/>
      </c>
      <c r="AO481" s="531"/>
      <c r="AP481" s="333">
        <f t="shared" si="260"/>
        <v>0</v>
      </c>
      <c r="AQ481" s="333">
        <f t="shared" si="263"/>
        <v>0</v>
      </c>
      <c r="AR481" s="333">
        <f t="shared" si="263"/>
        <v>0</v>
      </c>
      <c r="AS481" s="333">
        <f t="shared" si="261"/>
        <v>0</v>
      </c>
      <c r="AT481" s="333">
        <f t="shared" si="232"/>
        <v>0</v>
      </c>
      <c r="AU481" s="333">
        <f t="shared" si="262"/>
        <v>0</v>
      </c>
      <c r="AV481" s="532" t="str">
        <f>IF(BJ481=0,"",NN!BJ481)</f>
        <v/>
      </c>
      <c r="AW481" s="460" t="str">
        <f>IF('UPR BILANS N'!W479="","",'UPR BILANS N'!W479)</f>
        <v/>
      </c>
      <c r="AX481" s="533" t="str">
        <f t="shared" si="243"/>
        <v/>
      </c>
      <c r="AY481" s="533"/>
      <c r="AZ481" s="533"/>
      <c r="BA481" s="533"/>
      <c r="BB481" s="533"/>
      <c r="BC481" s="533"/>
      <c r="BD481" s="533"/>
      <c r="BE481" s="533"/>
      <c r="BF481" s="533"/>
      <c r="BG481" s="533"/>
      <c r="BH481" s="533"/>
      <c r="BI481" s="533"/>
      <c r="BJ481" s="414">
        <f>IFERROR(IF(AND(BL481=1,BM481=1,SUMIF($C481:$C$525,$C481,$AH481:$AH$525)=$BN481),$BN481,IF($BO481&gt;0,$BO481,IF(AND(B481=B482,C481=C482,D481=D482,J481=J482),AH481+AH482,IF(AND(COUNTIF($C$13:$C480,$C481)&gt;=1,COUNTIF($D$13:$D480,$D481)&gt;=1),0,IF(AND(SUMIF($B481:$B$525,$B481,$AH481:$AH$525)&gt;$AH481,SUMIF($C481:$C$525,$C481,$AH481:$AH$525)&gt;$AH481,SUMIF($D481:$D$525,$D481,$AH481:$AH$525)&gt;$AH481),SUMIF($C481:$C$525,$C481,$BN481:$BN$525),0))))),0)</f>
        <v>0</v>
      </c>
      <c r="BK481" s="534"/>
      <c r="BL481" s="535">
        <f>COUNTIFS('ZASOBY N'!$B478:$B$525,'ZASOBY N'!$B478,'ZASOBY N'!$C478:'ZASOBY N'!$C$525,'ZASOBY N'!$C478,'ZASOBY N'!$D478:'ZASOBY N'!$D$525,'ZASOBY N'!$D478,'ZASOBY N'!$H478:'ZASOBY N'!$H$525,'ZASOBY N'!$H478 )</f>
        <v>0</v>
      </c>
      <c r="BM481" s="536">
        <f>COUNTIFS('ZASOBY N'!$B$10:$B478,'ZASOBY N'!$B478,'ZASOBY N'!$C$10:'ZASOBY N'!$C478,'ZASOBY N'!$C478,'ZASOBY N'!$D$10:'ZASOBY N'!$D478,'ZASOBY N'!$D478,'ZASOBY N'!$H$10:'ZASOBY N'!$H478,'ZASOBY N'!$H478 )</f>
        <v>0</v>
      </c>
      <c r="BN481" s="537">
        <f t="shared" si="244"/>
        <v>0</v>
      </c>
      <c r="BO481" s="538">
        <f t="shared" si="245"/>
        <v>0</v>
      </c>
      <c r="BP481" s="533"/>
      <c r="BQ481" s="533"/>
      <c r="BR481" s="533"/>
      <c r="BS481" s="533"/>
      <c r="BT481" s="533"/>
      <c r="BU481" s="533"/>
      <c r="BV481" s="533"/>
      <c r="BW481" s="539" t="str">
        <f t="shared" si="246"/>
        <v/>
      </c>
      <c r="BX481" s="439" t="str">
        <f>IF(E481=0,"",NN!E481)</f>
        <v/>
      </c>
      <c r="BY481" s="396" t="str">
        <f>IF(A481="","",NN!A481)</f>
        <v/>
      </c>
      <c r="BZ481" s="428" t="str">
        <f>IF(OR(E481=LEGENDA!$D$30,E481=LEGENDA!$D$31,E481=LEGENDA!$D$32,E481=LEGENDA!$D$33,E481=LEGENDA!$D$34,E481=LEGENDA!$D$35,E481=LEGENDA!$D$36,E481=LEGENDA!$D$37),AV481,"")</f>
        <v/>
      </c>
      <c r="CA481" s="428" t="str">
        <f>IF(OR(E481=LEGENDA!$D$30,E481=LEGENDA!$D$31,E481=LEGENDA!$D$32,E481=LEGENDA!$D$33,E481=LEGENDA!$D$34,E481=LEGENDA!$D$35,E481=LEGENDA!$D$36,E481=LEGENDA!$D$37),AG481,"")</f>
        <v/>
      </c>
      <c r="CB481" s="397" t="str">
        <f t="shared" si="247"/>
        <v/>
      </c>
      <c r="CC481" s="397" t="str">
        <f t="shared" si="248"/>
        <v/>
      </c>
      <c r="CD481" s="397" t="str">
        <f t="shared" si="249"/>
        <v/>
      </c>
      <c r="CE481" s="397" t="str">
        <f t="shared" si="250"/>
        <v/>
      </c>
      <c r="CF481" s="397" t="str">
        <f t="shared" si="251"/>
        <v/>
      </c>
      <c r="CG481" s="397" t="str">
        <f t="shared" si="252"/>
        <v/>
      </c>
      <c r="CH481" s="397" t="str">
        <f>IF(OR(E481=LEGENDA!$D$28,E481=LEGENDA!$D$29,E481=LEGENDA!$D$30,E481=LEGENDA!$D$31,E481=LEGENDA!$D$32,E481=LEGENDA!$D$33,E481=LEGENDA!$D$34,E481=LEGENDA!$D$35,E481=LEGENDA!$D$36,E481=LEGENDA!$D$39),1,"")</f>
        <v/>
      </c>
      <c r="CI481" s="397" t="str">
        <f t="shared" si="253"/>
        <v/>
      </c>
      <c r="CJ481" s="397" t="str">
        <f t="shared" si="254"/>
        <v/>
      </c>
    </row>
    <row r="482" spans="1:88" s="50" customFormat="1" ht="16.2" customHeight="1" thickBot="1" x14ac:dyDescent="0.3">
      <c r="A482" s="514" t="str">
        <f>IF('ZASOBY N'!A479="","",'ZASOBY N'!A479)</f>
        <v/>
      </c>
      <c r="B482" s="515" t="str">
        <f>IF('ZASOBY N'!B479="","",'ZASOBY N'!B479)</f>
        <v/>
      </c>
      <c r="C482" s="515" t="str">
        <f>IF('ZASOBY N'!C479="","",'ZASOBY N'!C479)</f>
        <v/>
      </c>
      <c r="D482" s="516" t="str">
        <f>IF('ZASOBY N'!D479="","",'ZASOBY N'!D479)</f>
        <v/>
      </c>
      <c r="E482" s="404"/>
      <c r="F482" s="517"/>
      <c r="G482" s="518"/>
      <c r="H482" s="301"/>
      <c r="I482" s="301"/>
      <c r="J482" s="147" t="str">
        <f>IF('ZASOBY N'!$F479="","",'ZASOBY N'!$F479)</f>
        <v/>
      </c>
      <c r="K482" s="519"/>
      <c r="L482" s="520" t="str">
        <f t="shared" si="233"/>
        <v/>
      </c>
      <c r="M482" s="521"/>
      <c r="N482" s="521"/>
      <c r="O482" s="140" t="str">
        <f>IF(L482="","",IF(OR(E482=LEGENDA!$D$28,E482=LEGENDA!$D$29,E482=LEGENDA!$D$31,E482=LEGENDA!$D$38),0.15,0))</f>
        <v/>
      </c>
      <c r="P482" s="140" t="str">
        <f>IF(L482="","",IF(AND(E482=LEGENDA!$D$39,H482=""),"BRAK kol.7",IF(AND(F482=LEGENDA!$A$105,H482=""),"BRAK kol.7",IF(AND(F482=LEGENDA!$A$106,H482=""),"BRAK kol.7",IF(AND(F482=LEGENDA!$A$107,H482=""),"BRAK kol.7",IF(AND(F482=LEGENDA!$A$108,H482=""),"BRAK kol.7",IF(AND(F482=LEGENDA!$A$109,H482=""),"BRAK kol.7",L482*O482)))))))</f>
        <v/>
      </c>
      <c r="Q482" s="141" t="str">
        <f t="shared" si="255"/>
        <v/>
      </c>
      <c r="R482" s="142" t="str">
        <f t="shared" si="234"/>
        <v/>
      </c>
      <c r="S482" s="522" t="str">
        <f t="shared" si="235"/>
        <v/>
      </c>
      <c r="T482" s="431" t="str">
        <f t="shared" si="256"/>
        <v/>
      </c>
      <c r="U482" s="523"/>
      <c r="V482" s="431" t="str">
        <f t="shared" si="236"/>
        <v/>
      </c>
      <c r="W482" s="524"/>
      <c r="X482" s="302" t="str">
        <f>IF(U482="","",IF(AND(V482="",W482=""),"",IF(AND(E482=LEGENDA!$D$39,H482=""),"BRAK kol.7",IF(AND(F482=LEGENDA!$A$105,H482="",E482=LEGENDA!$D$35),V482*W482,IF(AND(F482=LEGENDA!$A$105,H482="",E482=LEGENDA!$D$36),V482*W482,IF(AND(F482=LEGENDA!$A$105,H482=""),"BRAK kol.7",IF(AND(F482=LEGENDA!$A$106,H482=""),"BRAK kol.7",IF(AND(F482=LEGENDA!$A$107,H482=""),"BRAK kol.7",IF(AND(F482=LEGENDA!$A$108,H482=""),"BRAK kol.7",IF(AND(F482=LEGENDA!$A$109,H482=""),"BRAK kol.7",IF(AND(U482&gt;0,W482=""),"Brakkol21",IF(OR(T482="Błąd kol. 7",T482="Błąd kol.8"),T482,IF(AND(H482="",I482=""),"BRAKkol7-8",V482*W482)))))))))))))</f>
        <v/>
      </c>
      <c r="Y482" s="523"/>
      <c r="Z482" s="431" t="str">
        <f t="shared" si="237"/>
        <v/>
      </c>
      <c r="AA482" s="524"/>
      <c r="AB482" s="525" t="str">
        <f>IF(OR(Y482="",Z482="",AA482=""),"",IF(AND(E482=LEGENDA!$D$39,H482=""),"BRAK kol.7",IF(AND(F482=LEGENDA!$A$105,H482=""),"BRAK kol.7",IF(AND(F482=LEGENDA!$A$106,H482=""),"BRAK kol.7",IF(AND(F482=LEGENDA!$A$107,H482=""),"BRAK kol.7",IF(AND(F482=LEGENDA!$A$108,H482=""),"BRAK kol.7",IF(AND(F482=LEGENDA!$A$109,H482=""),"BRAK kol.7",Z482*AA482)))))))</f>
        <v/>
      </c>
      <c r="AC482" s="302" t="str">
        <f t="shared" si="257"/>
        <v/>
      </c>
      <c r="AD482" s="143" t="str">
        <f>IFERROR(IF(OR(J482="",AC482=""),"",IF(AND(E482=LEGENDA!$D$39,H482="",I482=""),"BRAK kol.7",AC482*$J482)),"BRAK kol.7")</f>
        <v/>
      </c>
      <c r="AE482" s="527" t="str">
        <f t="shared" si="238"/>
        <v/>
      </c>
      <c r="AF482" s="526" t="str">
        <f t="shared" si="239"/>
        <v/>
      </c>
      <c r="AG482" s="526" t="str">
        <f t="shared" si="240"/>
        <v/>
      </c>
      <c r="AH482" s="526" t="str">
        <f t="shared" si="258"/>
        <v/>
      </c>
      <c r="AI482" s="528"/>
      <c r="AJ482" s="529"/>
      <c r="AK482" s="286" t="str">
        <f t="shared" si="259"/>
        <v/>
      </c>
      <c r="AL482" s="287" t="str">
        <f t="shared" si="241"/>
        <v/>
      </c>
      <c r="AM482" s="287" t="str">
        <f t="shared" si="242"/>
        <v/>
      </c>
      <c r="AN482" s="530" t="str">
        <f>IF('ZASOBY N'!BD479="","",'ZASOBY N'!BD479)</f>
        <v/>
      </c>
      <c r="AO482" s="531"/>
      <c r="AP482" s="333">
        <f t="shared" si="260"/>
        <v>0</v>
      </c>
      <c r="AQ482" s="333">
        <f t="shared" si="263"/>
        <v>0</v>
      </c>
      <c r="AR482" s="333">
        <f t="shared" si="263"/>
        <v>0</v>
      </c>
      <c r="AS482" s="333">
        <f t="shared" si="261"/>
        <v>0</v>
      </c>
      <c r="AT482" s="333">
        <f t="shared" si="232"/>
        <v>0</v>
      </c>
      <c r="AU482" s="333">
        <f t="shared" si="262"/>
        <v>0</v>
      </c>
      <c r="AV482" s="532" t="str">
        <f>IF(BJ482=0,"",NN!BJ482)</f>
        <v/>
      </c>
      <c r="AW482" s="460" t="str">
        <f>IF('UPR BILANS N'!W480="","",'UPR BILANS N'!W480)</f>
        <v/>
      </c>
      <c r="AX482" s="533" t="str">
        <f t="shared" si="243"/>
        <v/>
      </c>
      <c r="AY482" s="533"/>
      <c r="AZ482" s="533"/>
      <c r="BA482" s="533"/>
      <c r="BB482" s="533"/>
      <c r="BC482" s="533"/>
      <c r="BD482" s="533"/>
      <c r="BE482" s="533"/>
      <c r="BF482" s="533"/>
      <c r="BG482" s="533"/>
      <c r="BH482" s="533"/>
      <c r="BI482" s="533"/>
      <c r="BJ482" s="414">
        <f>IFERROR(IF(AND(BL482=1,BM482=1,SUMIF($C482:$C$525,$C482,$AH482:$AH$525)=$BN482),$BN482,IF($BO482&gt;0,$BO482,IF(AND(B482=B483,C482=C483,D482=D483,J482=J483),AH482+AH483,IF(AND(COUNTIF($C$13:$C481,$C482)&gt;=1,COUNTIF($D$13:$D481,$D482)&gt;=1),0,IF(AND(SUMIF($B482:$B$525,$B482,$AH482:$AH$525)&gt;$AH482,SUMIF($C482:$C$525,$C482,$AH482:$AH$525)&gt;$AH482,SUMIF($D482:$D$525,$D482,$AH482:$AH$525)&gt;$AH482),SUMIF($C482:$C$525,$C482,$BN482:$BN$525),0))))),0)</f>
        <v>0</v>
      </c>
      <c r="BK482" s="534"/>
      <c r="BL482" s="535">
        <f>COUNTIFS('ZASOBY N'!$B479:$B$525,'ZASOBY N'!$B479,'ZASOBY N'!$C479:'ZASOBY N'!$C$525,'ZASOBY N'!$C479,'ZASOBY N'!$D479:'ZASOBY N'!$D$525,'ZASOBY N'!$D479,'ZASOBY N'!$H479:'ZASOBY N'!$H$525,'ZASOBY N'!$H479 )</f>
        <v>0</v>
      </c>
      <c r="BM482" s="536">
        <f>COUNTIFS('ZASOBY N'!$B$10:$B479,'ZASOBY N'!$B479,'ZASOBY N'!$C$10:'ZASOBY N'!$C479,'ZASOBY N'!$C479,'ZASOBY N'!$D$10:'ZASOBY N'!$D479,'ZASOBY N'!$D479,'ZASOBY N'!$H$10:'ZASOBY N'!$H479,'ZASOBY N'!$H479 )</f>
        <v>0</v>
      </c>
      <c r="BN482" s="537">
        <f t="shared" si="244"/>
        <v>0</v>
      </c>
      <c r="BO482" s="538">
        <f t="shared" si="245"/>
        <v>0</v>
      </c>
      <c r="BP482" s="533"/>
      <c r="BQ482" s="533"/>
      <c r="BR482" s="533"/>
      <c r="BS482" s="533"/>
      <c r="BT482" s="533"/>
      <c r="BU482" s="533"/>
      <c r="BV482" s="533"/>
      <c r="BW482" s="539" t="str">
        <f t="shared" si="246"/>
        <v/>
      </c>
      <c r="BX482" s="439" t="str">
        <f>IF(E482=0,"",NN!E482)</f>
        <v/>
      </c>
      <c r="BY482" s="396" t="str">
        <f>IF(A482="","",NN!A482)</f>
        <v/>
      </c>
      <c r="BZ482" s="428" t="str">
        <f>IF(OR(E482=LEGENDA!$D$30,E482=LEGENDA!$D$31,E482=LEGENDA!$D$32,E482=LEGENDA!$D$33,E482=LEGENDA!$D$34,E482=LEGENDA!$D$35,E482=LEGENDA!$D$36,E482=LEGENDA!$D$37),AV482,"")</f>
        <v/>
      </c>
      <c r="CA482" s="428" t="str">
        <f>IF(OR(E482=LEGENDA!$D$30,E482=LEGENDA!$D$31,E482=LEGENDA!$D$32,E482=LEGENDA!$D$33,E482=LEGENDA!$D$34,E482=LEGENDA!$D$35,E482=LEGENDA!$D$36,E482=LEGENDA!$D$37),AG482,"")</f>
        <v/>
      </c>
      <c r="CB482" s="397" t="str">
        <f t="shared" si="247"/>
        <v/>
      </c>
      <c r="CC482" s="397" t="str">
        <f t="shared" si="248"/>
        <v/>
      </c>
      <c r="CD482" s="397" t="str">
        <f t="shared" si="249"/>
        <v/>
      </c>
      <c r="CE482" s="397" t="str">
        <f t="shared" si="250"/>
        <v/>
      </c>
      <c r="CF482" s="397" t="str">
        <f t="shared" si="251"/>
        <v/>
      </c>
      <c r="CG482" s="397" t="str">
        <f t="shared" si="252"/>
        <v/>
      </c>
      <c r="CH482" s="397" t="str">
        <f>IF(OR(E482=LEGENDA!$D$28,E482=LEGENDA!$D$29,E482=LEGENDA!$D$30,E482=LEGENDA!$D$31,E482=LEGENDA!$D$32,E482=LEGENDA!$D$33,E482=LEGENDA!$D$34,E482=LEGENDA!$D$35,E482=LEGENDA!$D$36,E482=LEGENDA!$D$39),1,"")</f>
        <v/>
      </c>
      <c r="CI482" s="397" t="str">
        <f t="shared" si="253"/>
        <v/>
      </c>
      <c r="CJ482" s="397" t="str">
        <f t="shared" si="254"/>
        <v/>
      </c>
    </row>
    <row r="483" spans="1:88" s="50" customFormat="1" ht="16.2" customHeight="1" thickBot="1" x14ac:dyDescent="0.3">
      <c r="A483" s="514" t="str">
        <f>IF('ZASOBY N'!A480="","",'ZASOBY N'!A480)</f>
        <v/>
      </c>
      <c r="B483" s="515" t="str">
        <f>IF('ZASOBY N'!B480="","",'ZASOBY N'!B480)</f>
        <v/>
      </c>
      <c r="C483" s="515" t="str">
        <f>IF('ZASOBY N'!C480="","",'ZASOBY N'!C480)</f>
        <v/>
      </c>
      <c r="D483" s="516" t="str">
        <f>IF('ZASOBY N'!D480="","",'ZASOBY N'!D480)</f>
        <v/>
      </c>
      <c r="E483" s="404"/>
      <c r="F483" s="517"/>
      <c r="G483" s="518"/>
      <c r="H483" s="301"/>
      <c r="I483" s="301"/>
      <c r="J483" s="147" t="str">
        <f>IF('ZASOBY N'!$F480="","",'ZASOBY N'!$F480)</f>
        <v/>
      </c>
      <c r="K483" s="519"/>
      <c r="L483" s="520" t="str">
        <f t="shared" si="233"/>
        <v/>
      </c>
      <c r="M483" s="521"/>
      <c r="N483" s="521"/>
      <c r="O483" s="140" t="str">
        <f>IF(L483="","",IF(OR(E483=LEGENDA!$D$28,E483=LEGENDA!$D$29,E483=LEGENDA!$D$31,E483=LEGENDA!$D$38),0.15,0))</f>
        <v/>
      </c>
      <c r="P483" s="140" t="str">
        <f>IF(L483="","",IF(AND(E483=LEGENDA!$D$39,H483=""),"BRAK kol.7",IF(AND(F483=LEGENDA!$A$105,H483=""),"BRAK kol.7",IF(AND(F483=LEGENDA!$A$106,H483=""),"BRAK kol.7",IF(AND(F483=LEGENDA!$A$107,H483=""),"BRAK kol.7",IF(AND(F483=LEGENDA!$A$108,H483=""),"BRAK kol.7",IF(AND(F483=LEGENDA!$A$109,H483=""),"BRAK kol.7",L483*O483)))))))</f>
        <v/>
      </c>
      <c r="Q483" s="141" t="str">
        <f t="shared" si="255"/>
        <v/>
      </c>
      <c r="R483" s="142" t="str">
        <f t="shared" si="234"/>
        <v/>
      </c>
      <c r="S483" s="522" t="str">
        <f t="shared" si="235"/>
        <v/>
      </c>
      <c r="T483" s="431" t="str">
        <f t="shared" si="256"/>
        <v/>
      </c>
      <c r="U483" s="523"/>
      <c r="V483" s="431" t="str">
        <f t="shared" si="236"/>
        <v/>
      </c>
      <c r="W483" s="524"/>
      <c r="X483" s="302" t="str">
        <f>IF(U483="","",IF(AND(V483="",W483=""),"",IF(AND(E483=LEGENDA!$D$39,H483=""),"BRAK kol.7",IF(AND(F483=LEGENDA!$A$105,H483="",E483=LEGENDA!$D$35),V483*W483,IF(AND(F483=LEGENDA!$A$105,H483="",E483=LEGENDA!$D$36),V483*W483,IF(AND(F483=LEGENDA!$A$105,H483=""),"BRAK kol.7",IF(AND(F483=LEGENDA!$A$106,H483=""),"BRAK kol.7",IF(AND(F483=LEGENDA!$A$107,H483=""),"BRAK kol.7",IF(AND(F483=LEGENDA!$A$108,H483=""),"BRAK kol.7",IF(AND(F483=LEGENDA!$A$109,H483=""),"BRAK kol.7",IF(AND(U483&gt;0,W483=""),"Brakkol21",IF(OR(T483="Błąd kol. 7",T483="Błąd kol.8"),T483,IF(AND(H483="",I483=""),"BRAKkol7-8",V483*W483)))))))))))))</f>
        <v/>
      </c>
      <c r="Y483" s="523"/>
      <c r="Z483" s="431" t="str">
        <f t="shared" si="237"/>
        <v/>
      </c>
      <c r="AA483" s="524"/>
      <c r="AB483" s="525" t="str">
        <f>IF(OR(Y483="",Z483="",AA483=""),"",IF(AND(E483=LEGENDA!$D$39,H483=""),"BRAK kol.7",IF(AND(F483=LEGENDA!$A$105,H483=""),"BRAK kol.7",IF(AND(F483=LEGENDA!$A$106,H483=""),"BRAK kol.7",IF(AND(F483=LEGENDA!$A$107,H483=""),"BRAK kol.7",IF(AND(F483=LEGENDA!$A$108,H483=""),"BRAK kol.7",IF(AND(F483=LEGENDA!$A$109,H483=""),"BRAK kol.7",Z483*AA483)))))))</f>
        <v/>
      </c>
      <c r="AC483" s="302" t="str">
        <f t="shared" si="257"/>
        <v/>
      </c>
      <c r="AD483" s="143" t="str">
        <f>IFERROR(IF(OR(J483="",AC483=""),"",IF(AND(E483=LEGENDA!$D$39,H483="",I483=""),"BRAK kol.7",AC483*$J483)),"BRAK kol.7")</f>
        <v/>
      </c>
      <c r="AE483" s="527" t="str">
        <f t="shared" si="238"/>
        <v/>
      </c>
      <c r="AF483" s="526" t="str">
        <f t="shared" si="239"/>
        <v/>
      </c>
      <c r="AG483" s="526" t="str">
        <f t="shared" si="240"/>
        <v/>
      </c>
      <c r="AH483" s="526" t="str">
        <f t="shared" si="258"/>
        <v/>
      </c>
      <c r="AI483" s="528"/>
      <c r="AJ483" s="529"/>
      <c r="AK483" s="286" t="str">
        <f t="shared" si="259"/>
        <v/>
      </c>
      <c r="AL483" s="287" t="str">
        <f t="shared" si="241"/>
        <v/>
      </c>
      <c r="AM483" s="287" t="str">
        <f t="shared" si="242"/>
        <v/>
      </c>
      <c r="AN483" s="530" t="str">
        <f>IF('ZASOBY N'!BD480="","",'ZASOBY N'!BD480)</f>
        <v/>
      </c>
      <c r="AO483" s="531"/>
      <c r="AP483" s="333">
        <f t="shared" si="260"/>
        <v>0</v>
      </c>
      <c r="AQ483" s="333">
        <f t="shared" si="263"/>
        <v>0</v>
      </c>
      <c r="AR483" s="333">
        <f t="shared" si="263"/>
        <v>0</v>
      </c>
      <c r="AS483" s="333">
        <f t="shared" si="261"/>
        <v>0</v>
      </c>
      <c r="AT483" s="333">
        <f t="shared" si="232"/>
        <v>0</v>
      </c>
      <c r="AU483" s="333">
        <f t="shared" si="262"/>
        <v>0</v>
      </c>
      <c r="AV483" s="532" t="str">
        <f>IF(BJ483=0,"",NN!BJ483)</f>
        <v/>
      </c>
      <c r="AW483" s="460" t="str">
        <f>IF('UPR BILANS N'!W481="","",'UPR BILANS N'!W481)</f>
        <v/>
      </c>
      <c r="AX483" s="533" t="str">
        <f t="shared" si="243"/>
        <v/>
      </c>
      <c r="AY483" s="533"/>
      <c r="AZ483" s="533"/>
      <c r="BA483" s="533"/>
      <c r="BB483" s="533"/>
      <c r="BC483" s="533"/>
      <c r="BD483" s="533"/>
      <c r="BE483" s="533"/>
      <c r="BF483" s="533"/>
      <c r="BG483" s="533"/>
      <c r="BH483" s="533"/>
      <c r="BI483" s="533"/>
      <c r="BJ483" s="414">
        <f>IFERROR(IF(AND(BL483=1,BM483=1,SUMIF($C483:$C$525,$C483,$AH483:$AH$525)=$BN483),$BN483,IF($BO483&gt;0,$BO483,IF(AND(B483=B484,C483=C484,D483=D484,J483=J484),AH483+AH484,IF(AND(COUNTIF($C$13:$C482,$C483)&gt;=1,COUNTIF($D$13:$D482,$D483)&gt;=1),0,IF(AND(SUMIF($B483:$B$525,$B483,$AH483:$AH$525)&gt;$AH483,SUMIF($C483:$C$525,$C483,$AH483:$AH$525)&gt;$AH483,SUMIF($D483:$D$525,$D483,$AH483:$AH$525)&gt;$AH483),SUMIF($C483:$C$525,$C483,$BN483:$BN$525),0))))),0)</f>
        <v>0</v>
      </c>
      <c r="BK483" s="534"/>
      <c r="BL483" s="535">
        <f>COUNTIFS('ZASOBY N'!$B480:$B$525,'ZASOBY N'!$B480,'ZASOBY N'!$C480:'ZASOBY N'!$C$525,'ZASOBY N'!$C480,'ZASOBY N'!$D480:'ZASOBY N'!$D$525,'ZASOBY N'!$D480,'ZASOBY N'!$H480:'ZASOBY N'!$H$525,'ZASOBY N'!$H480 )</f>
        <v>0</v>
      </c>
      <c r="BM483" s="536">
        <f>COUNTIFS('ZASOBY N'!$B$10:$B480,'ZASOBY N'!$B480,'ZASOBY N'!$C$10:'ZASOBY N'!$C480,'ZASOBY N'!$C480,'ZASOBY N'!$D$10:'ZASOBY N'!$D480,'ZASOBY N'!$D480,'ZASOBY N'!$H$10:'ZASOBY N'!$H480,'ZASOBY N'!$H480 )</f>
        <v>0</v>
      </c>
      <c r="BN483" s="537">
        <f t="shared" si="244"/>
        <v>0</v>
      </c>
      <c r="BO483" s="538">
        <f t="shared" si="245"/>
        <v>0</v>
      </c>
      <c r="BP483" s="533"/>
      <c r="BQ483" s="533"/>
      <c r="BR483" s="533"/>
      <c r="BS483" s="533"/>
      <c r="BT483" s="533"/>
      <c r="BU483" s="533"/>
      <c r="BV483" s="533"/>
      <c r="BW483" s="539" t="str">
        <f t="shared" si="246"/>
        <v/>
      </c>
      <c r="BX483" s="439" t="str">
        <f>IF(E483=0,"",NN!E483)</f>
        <v/>
      </c>
      <c r="BY483" s="396" t="str">
        <f>IF(A483="","",NN!A483)</f>
        <v/>
      </c>
      <c r="BZ483" s="428" t="str">
        <f>IF(OR(E483=LEGENDA!$D$30,E483=LEGENDA!$D$31,E483=LEGENDA!$D$32,E483=LEGENDA!$D$33,E483=LEGENDA!$D$34,E483=LEGENDA!$D$35,E483=LEGENDA!$D$36,E483=LEGENDA!$D$37),AV483,"")</f>
        <v/>
      </c>
      <c r="CA483" s="428" t="str">
        <f>IF(OR(E483=LEGENDA!$D$30,E483=LEGENDA!$D$31,E483=LEGENDA!$D$32,E483=LEGENDA!$D$33,E483=LEGENDA!$D$34,E483=LEGENDA!$D$35,E483=LEGENDA!$D$36,E483=LEGENDA!$D$37),AG483,"")</f>
        <v/>
      </c>
      <c r="CB483" s="397" t="str">
        <f t="shared" si="247"/>
        <v/>
      </c>
      <c r="CC483" s="397" t="str">
        <f t="shared" si="248"/>
        <v/>
      </c>
      <c r="CD483" s="397" t="str">
        <f t="shared" si="249"/>
        <v/>
      </c>
      <c r="CE483" s="397" t="str">
        <f t="shared" si="250"/>
        <v/>
      </c>
      <c r="CF483" s="397" t="str">
        <f t="shared" si="251"/>
        <v/>
      </c>
      <c r="CG483" s="397" t="str">
        <f t="shared" si="252"/>
        <v/>
      </c>
      <c r="CH483" s="397" t="str">
        <f>IF(OR(E483=LEGENDA!$D$28,E483=LEGENDA!$D$29,E483=LEGENDA!$D$30,E483=LEGENDA!$D$31,E483=LEGENDA!$D$32,E483=LEGENDA!$D$33,E483=LEGENDA!$D$34,E483=LEGENDA!$D$35,E483=LEGENDA!$D$36,E483=LEGENDA!$D$39),1,"")</f>
        <v/>
      </c>
      <c r="CI483" s="397" t="str">
        <f t="shared" si="253"/>
        <v/>
      </c>
      <c r="CJ483" s="397" t="str">
        <f t="shared" si="254"/>
        <v/>
      </c>
    </row>
    <row r="484" spans="1:88" s="50" customFormat="1" ht="16.2" customHeight="1" thickBot="1" x14ac:dyDescent="0.3">
      <c r="A484" s="514" t="str">
        <f>IF('ZASOBY N'!A481="","",'ZASOBY N'!A481)</f>
        <v/>
      </c>
      <c r="B484" s="515" t="str">
        <f>IF('ZASOBY N'!B481="","",'ZASOBY N'!B481)</f>
        <v/>
      </c>
      <c r="C484" s="515" t="str">
        <f>IF('ZASOBY N'!C481="","",'ZASOBY N'!C481)</f>
        <v/>
      </c>
      <c r="D484" s="516" t="str">
        <f>IF('ZASOBY N'!D481="","",'ZASOBY N'!D481)</f>
        <v/>
      </c>
      <c r="E484" s="404"/>
      <c r="F484" s="517"/>
      <c r="G484" s="518"/>
      <c r="H484" s="301"/>
      <c r="I484" s="301"/>
      <c r="J484" s="147" t="str">
        <f>IF('ZASOBY N'!$F481="","",'ZASOBY N'!$F481)</f>
        <v/>
      </c>
      <c r="K484" s="519"/>
      <c r="L484" s="520" t="str">
        <f t="shared" si="233"/>
        <v/>
      </c>
      <c r="M484" s="521"/>
      <c r="N484" s="521"/>
      <c r="O484" s="140" t="str">
        <f>IF(L484="","",IF(OR(E484=LEGENDA!$D$28,E484=LEGENDA!$D$29,E484=LEGENDA!$D$31,E484=LEGENDA!$D$38),0.15,0))</f>
        <v/>
      </c>
      <c r="P484" s="140" t="str">
        <f>IF(L484="","",IF(AND(E484=LEGENDA!$D$39,H484=""),"BRAK kol.7",IF(AND(F484=LEGENDA!$A$105,H484=""),"BRAK kol.7",IF(AND(F484=LEGENDA!$A$106,H484=""),"BRAK kol.7",IF(AND(F484=LEGENDA!$A$107,H484=""),"BRAK kol.7",IF(AND(F484=LEGENDA!$A$108,H484=""),"BRAK kol.7",IF(AND(F484=LEGENDA!$A$109,H484=""),"BRAK kol.7",L484*O484)))))))</f>
        <v/>
      </c>
      <c r="Q484" s="141" t="str">
        <f t="shared" si="255"/>
        <v/>
      </c>
      <c r="R484" s="142" t="str">
        <f t="shared" si="234"/>
        <v/>
      </c>
      <c r="S484" s="522" t="str">
        <f t="shared" si="235"/>
        <v/>
      </c>
      <c r="T484" s="431" t="str">
        <f t="shared" si="256"/>
        <v/>
      </c>
      <c r="U484" s="523"/>
      <c r="V484" s="431" t="str">
        <f t="shared" si="236"/>
        <v/>
      </c>
      <c r="W484" s="524"/>
      <c r="X484" s="302" t="str">
        <f>IF(U484="","",IF(AND(V484="",W484=""),"",IF(AND(E484=LEGENDA!$D$39,H484=""),"BRAK kol.7",IF(AND(F484=LEGENDA!$A$105,H484="",E484=LEGENDA!$D$35),V484*W484,IF(AND(F484=LEGENDA!$A$105,H484="",E484=LEGENDA!$D$36),V484*W484,IF(AND(F484=LEGENDA!$A$105,H484=""),"BRAK kol.7",IF(AND(F484=LEGENDA!$A$106,H484=""),"BRAK kol.7",IF(AND(F484=LEGENDA!$A$107,H484=""),"BRAK kol.7",IF(AND(F484=LEGENDA!$A$108,H484=""),"BRAK kol.7",IF(AND(F484=LEGENDA!$A$109,H484=""),"BRAK kol.7",IF(AND(U484&gt;0,W484=""),"Brakkol21",IF(OR(T484="Błąd kol. 7",T484="Błąd kol.8"),T484,IF(AND(H484="",I484=""),"BRAKkol7-8",V484*W484)))))))))))))</f>
        <v/>
      </c>
      <c r="Y484" s="523"/>
      <c r="Z484" s="431" t="str">
        <f t="shared" si="237"/>
        <v/>
      </c>
      <c r="AA484" s="524"/>
      <c r="AB484" s="525" t="str">
        <f>IF(OR(Y484="",Z484="",AA484=""),"",IF(AND(E484=LEGENDA!$D$39,H484=""),"BRAK kol.7",IF(AND(F484=LEGENDA!$A$105,H484=""),"BRAK kol.7",IF(AND(F484=LEGENDA!$A$106,H484=""),"BRAK kol.7",IF(AND(F484=LEGENDA!$A$107,H484=""),"BRAK kol.7",IF(AND(F484=LEGENDA!$A$108,H484=""),"BRAK kol.7",IF(AND(F484=LEGENDA!$A$109,H484=""),"BRAK kol.7",Z484*AA484)))))))</f>
        <v/>
      </c>
      <c r="AC484" s="302" t="str">
        <f t="shared" si="257"/>
        <v/>
      </c>
      <c r="AD484" s="143" t="str">
        <f>IFERROR(IF(OR(J484="",AC484=""),"",IF(AND(E484=LEGENDA!$D$39,H484="",I484=""),"BRAK kol.7",AC484*$J484)),"BRAK kol.7")</f>
        <v/>
      </c>
      <c r="AE484" s="527" t="str">
        <f t="shared" si="238"/>
        <v/>
      </c>
      <c r="AF484" s="526" t="str">
        <f t="shared" si="239"/>
        <v/>
      </c>
      <c r="AG484" s="526" t="str">
        <f t="shared" si="240"/>
        <v/>
      </c>
      <c r="AH484" s="526" t="str">
        <f t="shared" si="258"/>
        <v/>
      </c>
      <c r="AI484" s="528"/>
      <c r="AJ484" s="529"/>
      <c r="AK484" s="286" t="str">
        <f t="shared" si="259"/>
        <v/>
      </c>
      <c r="AL484" s="287" t="str">
        <f t="shared" si="241"/>
        <v/>
      </c>
      <c r="AM484" s="287" t="str">
        <f t="shared" si="242"/>
        <v/>
      </c>
      <c r="AN484" s="530" t="str">
        <f>IF('ZASOBY N'!BD481="","",'ZASOBY N'!BD481)</f>
        <v/>
      </c>
      <c r="AO484" s="531"/>
      <c r="AP484" s="333">
        <f t="shared" si="260"/>
        <v>0</v>
      </c>
      <c r="AQ484" s="333">
        <f t="shared" si="263"/>
        <v>0</v>
      </c>
      <c r="AR484" s="333">
        <f t="shared" si="263"/>
        <v>0</v>
      </c>
      <c r="AS484" s="333">
        <f t="shared" si="261"/>
        <v>0</v>
      </c>
      <c r="AT484" s="333">
        <f t="shared" si="232"/>
        <v>0</v>
      </c>
      <c r="AU484" s="333">
        <f t="shared" si="262"/>
        <v>0</v>
      </c>
      <c r="AV484" s="532" t="str">
        <f>IF(BJ484=0,"",NN!BJ484)</f>
        <v/>
      </c>
      <c r="AW484" s="460" t="str">
        <f>IF('UPR BILANS N'!W482="","",'UPR BILANS N'!W482)</f>
        <v/>
      </c>
      <c r="AX484" s="533" t="str">
        <f t="shared" si="243"/>
        <v/>
      </c>
      <c r="AY484" s="533"/>
      <c r="AZ484" s="533"/>
      <c r="BA484" s="533"/>
      <c r="BB484" s="533"/>
      <c r="BC484" s="533"/>
      <c r="BD484" s="533"/>
      <c r="BE484" s="533"/>
      <c r="BF484" s="533"/>
      <c r="BG484" s="533"/>
      <c r="BH484" s="533"/>
      <c r="BI484" s="533"/>
      <c r="BJ484" s="414">
        <f>IFERROR(IF(AND(BL484=1,BM484=1,SUMIF($C484:$C$525,$C484,$AH484:$AH$525)=$BN484),$BN484,IF($BO484&gt;0,$BO484,IF(AND(B484=B485,C484=C485,D484=D485,J484=J485),AH484+AH485,IF(AND(COUNTIF($C$13:$C483,$C484)&gt;=1,COUNTIF($D$13:$D483,$D484)&gt;=1),0,IF(AND(SUMIF($B484:$B$525,$B484,$AH484:$AH$525)&gt;$AH484,SUMIF($C484:$C$525,$C484,$AH484:$AH$525)&gt;$AH484,SUMIF($D484:$D$525,$D484,$AH484:$AH$525)&gt;$AH484),SUMIF($C484:$C$525,$C484,$BN484:$BN$525),0))))),0)</f>
        <v>0</v>
      </c>
      <c r="BK484" s="534"/>
      <c r="BL484" s="535">
        <f>COUNTIFS('ZASOBY N'!$B481:$B$525,'ZASOBY N'!$B481,'ZASOBY N'!$C481:'ZASOBY N'!$C$525,'ZASOBY N'!$C481,'ZASOBY N'!$D481:'ZASOBY N'!$D$525,'ZASOBY N'!$D481,'ZASOBY N'!$H481:'ZASOBY N'!$H$525,'ZASOBY N'!$H481 )</f>
        <v>0</v>
      </c>
      <c r="BM484" s="536">
        <f>COUNTIFS('ZASOBY N'!$B$10:$B481,'ZASOBY N'!$B481,'ZASOBY N'!$C$10:'ZASOBY N'!$C481,'ZASOBY N'!$C481,'ZASOBY N'!$D$10:'ZASOBY N'!$D481,'ZASOBY N'!$D481,'ZASOBY N'!$H$10:'ZASOBY N'!$H481,'ZASOBY N'!$H481 )</f>
        <v>0</v>
      </c>
      <c r="BN484" s="537">
        <f t="shared" si="244"/>
        <v>0</v>
      </c>
      <c r="BO484" s="538">
        <f t="shared" si="245"/>
        <v>0</v>
      </c>
      <c r="BP484" s="533"/>
      <c r="BQ484" s="533"/>
      <c r="BR484" s="533"/>
      <c r="BS484" s="533"/>
      <c r="BT484" s="533"/>
      <c r="BU484" s="533"/>
      <c r="BV484" s="533"/>
      <c r="BW484" s="539" t="str">
        <f t="shared" si="246"/>
        <v/>
      </c>
      <c r="BX484" s="439" t="str">
        <f>IF(E484=0,"",NN!E484)</f>
        <v/>
      </c>
      <c r="BY484" s="396" t="str">
        <f>IF(A484="","",NN!A484)</f>
        <v/>
      </c>
      <c r="BZ484" s="428" t="str">
        <f>IF(OR(E484=LEGENDA!$D$30,E484=LEGENDA!$D$31,E484=LEGENDA!$D$32,E484=LEGENDA!$D$33,E484=LEGENDA!$D$34,E484=LEGENDA!$D$35,E484=LEGENDA!$D$36,E484=LEGENDA!$D$37),AV484,"")</f>
        <v/>
      </c>
      <c r="CA484" s="428" t="str">
        <f>IF(OR(E484=LEGENDA!$D$30,E484=LEGENDA!$D$31,E484=LEGENDA!$D$32,E484=LEGENDA!$D$33,E484=LEGENDA!$D$34,E484=LEGENDA!$D$35,E484=LEGENDA!$D$36,E484=LEGENDA!$D$37),AG484,"")</f>
        <v/>
      </c>
      <c r="CB484" s="397" t="str">
        <f t="shared" si="247"/>
        <v/>
      </c>
      <c r="CC484" s="397" t="str">
        <f t="shared" si="248"/>
        <v/>
      </c>
      <c r="CD484" s="397" t="str">
        <f t="shared" si="249"/>
        <v/>
      </c>
      <c r="CE484" s="397" t="str">
        <f t="shared" si="250"/>
        <v/>
      </c>
      <c r="CF484" s="397" t="str">
        <f t="shared" si="251"/>
        <v/>
      </c>
      <c r="CG484" s="397" t="str">
        <f t="shared" si="252"/>
        <v/>
      </c>
      <c r="CH484" s="397" t="str">
        <f>IF(OR(E484=LEGENDA!$D$28,E484=LEGENDA!$D$29,E484=LEGENDA!$D$30,E484=LEGENDA!$D$31,E484=LEGENDA!$D$32,E484=LEGENDA!$D$33,E484=LEGENDA!$D$34,E484=LEGENDA!$D$35,E484=LEGENDA!$D$36,E484=LEGENDA!$D$39),1,"")</f>
        <v/>
      </c>
      <c r="CI484" s="397" t="str">
        <f t="shared" si="253"/>
        <v/>
      </c>
      <c r="CJ484" s="397" t="str">
        <f t="shared" si="254"/>
        <v/>
      </c>
    </row>
    <row r="485" spans="1:88" s="50" customFormat="1" ht="16.2" customHeight="1" thickBot="1" x14ac:dyDescent="0.3">
      <c r="A485" s="514" t="str">
        <f>IF('ZASOBY N'!A482="","",'ZASOBY N'!A482)</f>
        <v/>
      </c>
      <c r="B485" s="515" t="str">
        <f>IF('ZASOBY N'!B482="","",'ZASOBY N'!B482)</f>
        <v/>
      </c>
      <c r="C485" s="515" t="str">
        <f>IF('ZASOBY N'!C482="","",'ZASOBY N'!C482)</f>
        <v/>
      </c>
      <c r="D485" s="516" t="str">
        <f>IF('ZASOBY N'!D482="","",'ZASOBY N'!D482)</f>
        <v/>
      </c>
      <c r="E485" s="404"/>
      <c r="F485" s="517"/>
      <c r="G485" s="518"/>
      <c r="H485" s="301"/>
      <c r="I485" s="301"/>
      <c r="J485" s="147" t="str">
        <f>IF('ZASOBY N'!$F482="","",'ZASOBY N'!$F482)</f>
        <v/>
      </c>
      <c r="K485" s="519"/>
      <c r="L485" s="520" t="str">
        <f t="shared" si="233"/>
        <v/>
      </c>
      <c r="M485" s="521"/>
      <c r="N485" s="521"/>
      <c r="O485" s="140" t="str">
        <f>IF(L485="","",IF(OR(E485=LEGENDA!$D$28,E485=LEGENDA!$D$29,E485=LEGENDA!$D$31,E485=LEGENDA!$D$38),0.15,0))</f>
        <v/>
      </c>
      <c r="P485" s="140" t="str">
        <f>IF(L485="","",IF(AND(E485=LEGENDA!$D$39,H485=""),"BRAK kol.7",IF(AND(F485=LEGENDA!$A$105,H485=""),"BRAK kol.7",IF(AND(F485=LEGENDA!$A$106,H485=""),"BRAK kol.7",IF(AND(F485=LEGENDA!$A$107,H485=""),"BRAK kol.7",IF(AND(F485=LEGENDA!$A$108,H485=""),"BRAK kol.7",IF(AND(F485=LEGENDA!$A$109,H485=""),"BRAK kol.7",L485*O485)))))))</f>
        <v/>
      </c>
      <c r="Q485" s="141" t="str">
        <f t="shared" si="255"/>
        <v/>
      </c>
      <c r="R485" s="142" t="str">
        <f t="shared" si="234"/>
        <v/>
      </c>
      <c r="S485" s="522" t="str">
        <f t="shared" si="235"/>
        <v/>
      </c>
      <c r="T485" s="431" t="str">
        <f t="shared" si="256"/>
        <v/>
      </c>
      <c r="U485" s="523"/>
      <c r="V485" s="431" t="str">
        <f t="shared" si="236"/>
        <v/>
      </c>
      <c r="W485" s="524"/>
      <c r="X485" s="302" t="str">
        <f>IF(U485="","",IF(AND(V485="",W485=""),"",IF(AND(E485=LEGENDA!$D$39,H485=""),"BRAK kol.7",IF(AND(F485=LEGENDA!$A$105,H485="",E485=LEGENDA!$D$35),V485*W485,IF(AND(F485=LEGENDA!$A$105,H485="",E485=LEGENDA!$D$36),V485*W485,IF(AND(F485=LEGENDA!$A$105,H485=""),"BRAK kol.7",IF(AND(F485=LEGENDA!$A$106,H485=""),"BRAK kol.7",IF(AND(F485=LEGENDA!$A$107,H485=""),"BRAK kol.7",IF(AND(F485=LEGENDA!$A$108,H485=""),"BRAK kol.7",IF(AND(F485=LEGENDA!$A$109,H485=""),"BRAK kol.7",IF(AND(U485&gt;0,W485=""),"Brakkol21",IF(OR(T485="Błąd kol. 7",T485="Błąd kol.8"),T485,IF(AND(H485="",I485=""),"BRAKkol7-8",V485*W485)))))))))))))</f>
        <v/>
      </c>
      <c r="Y485" s="523"/>
      <c r="Z485" s="431" t="str">
        <f t="shared" si="237"/>
        <v/>
      </c>
      <c r="AA485" s="524"/>
      <c r="AB485" s="525" t="str">
        <f>IF(OR(Y485="",Z485="",AA485=""),"",IF(AND(E485=LEGENDA!$D$39,H485=""),"BRAK kol.7",IF(AND(F485=LEGENDA!$A$105,H485=""),"BRAK kol.7",IF(AND(F485=LEGENDA!$A$106,H485=""),"BRAK kol.7",IF(AND(F485=LEGENDA!$A$107,H485=""),"BRAK kol.7",IF(AND(F485=LEGENDA!$A$108,H485=""),"BRAK kol.7",IF(AND(F485=LEGENDA!$A$109,H485=""),"BRAK kol.7",Z485*AA485)))))))</f>
        <v/>
      </c>
      <c r="AC485" s="302" t="str">
        <f t="shared" si="257"/>
        <v/>
      </c>
      <c r="AD485" s="143" t="str">
        <f>IFERROR(IF(OR(J485="",AC485=""),"",IF(AND(E485=LEGENDA!$D$39,H485="",I485=""),"BRAK kol.7",AC485*$J485)),"BRAK kol.7")</f>
        <v/>
      </c>
      <c r="AE485" s="527" t="str">
        <f t="shared" si="238"/>
        <v/>
      </c>
      <c r="AF485" s="526" t="str">
        <f t="shared" si="239"/>
        <v/>
      </c>
      <c r="AG485" s="526" t="str">
        <f t="shared" si="240"/>
        <v/>
      </c>
      <c r="AH485" s="526" t="str">
        <f t="shared" si="258"/>
        <v/>
      </c>
      <c r="AI485" s="528"/>
      <c r="AJ485" s="529"/>
      <c r="AK485" s="286" t="str">
        <f t="shared" si="259"/>
        <v/>
      </c>
      <c r="AL485" s="287" t="str">
        <f t="shared" si="241"/>
        <v/>
      </c>
      <c r="AM485" s="287" t="str">
        <f t="shared" si="242"/>
        <v/>
      </c>
      <c r="AN485" s="530" t="str">
        <f>IF('ZASOBY N'!BD482="","",'ZASOBY N'!BD482)</f>
        <v/>
      </c>
      <c r="AO485" s="531"/>
      <c r="AP485" s="333">
        <f t="shared" si="260"/>
        <v>0</v>
      </c>
      <c r="AQ485" s="333">
        <f t="shared" si="263"/>
        <v>0</v>
      </c>
      <c r="AR485" s="333">
        <f t="shared" si="263"/>
        <v>0</v>
      </c>
      <c r="AS485" s="333">
        <f t="shared" si="261"/>
        <v>0</v>
      </c>
      <c r="AT485" s="333">
        <f t="shared" si="232"/>
        <v>0</v>
      </c>
      <c r="AU485" s="333">
        <f t="shared" si="262"/>
        <v>0</v>
      </c>
      <c r="AV485" s="532" t="str">
        <f>IF(BJ485=0,"",NN!BJ485)</f>
        <v/>
      </c>
      <c r="AW485" s="460" t="str">
        <f>IF('UPR BILANS N'!W483="","",'UPR BILANS N'!W483)</f>
        <v/>
      </c>
      <c r="AX485" s="533" t="str">
        <f t="shared" si="243"/>
        <v/>
      </c>
      <c r="AY485" s="533"/>
      <c r="AZ485" s="533"/>
      <c r="BA485" s="533"/>
      <c r="BB485" s="533"/>
      <c r="BC485" s="533"/>
      <c r="BD485" s="533"/>
      <c r="BE485" s="533"/>
      <c r="BF485" s="533"/>
      <c r="BG485" s="533"/>
      <c r="BH485" s="533"/>
      <c r="BI485" s="533"/>
      <c r="BJ485" s="414">
        <f>IFERROR(IF(AND(BL485=1,BM485=1,SUMIF($C485:$C$525,$C485,$AH485:$AH$525)=$BN485),$BN485,IF($BO485&gt;0,$BO485,IF(AND(B485=B486,C485=C486,D485=D486,J485=J486),AH485+AH486,IF(AND(COUNTIF($C$13:$C484,$C485)&gt;=1,COUNTIF($D$13:$D484,$D485)&gt;=1),0,IF(AND(SUMIF($B485:$B$525,$B485,$AH485:$AH$525)&gt;$AH485,SUMIF($C485:$C$525,$C485,$AH485:$AH$525)&gt;$AH485,SUMIF($D485:$D$525,$D485,$AH485:$AH$525)&gt;$AH485),SUMIF($C485:$C$525,$C485,$BN485:$BN$525),0))))),0)</f>
        <v>0</v>
      </c>
      <c r="BK485" s="534"/>
      <c r="BL485" s="535">
        <f>COUNTIFS('ZASOBY N'!$B482:$B$525,'ZASOBY N'!$B482,'ZASOBY N'!$C482:'ZASOBY N'!$C$525,'ZASOBY N'!$C482,'ZASOBY N'!$D482:'ZASOBY N'!$D$525,'ZASOBY N'!$D482,'ZASOBY N'!$H482:'ZASOBY N'!$H$525,'ZASOBY N'!$H482 )</f>
        <v>0</v>
      </c>
      <c r="BM485" s="536">
        <f>COUNTIFS('ZASOBY N'!$B$10:$B482,'ZASOBY N'!$B482,'ZASOBY N'!$C$10:'ZASOBY N'!$C482,'ZASOBY N'!$C482,'ZASOBY N'!$D$10:'ZASOBY N'!$D482,'ZASOBY N'!$D482,'ZASOBY N'!$H$10:'ZASOBY N'!$H482,'ZASOBY N'!$H482 )</f>
        <v>0</v>
      </c>
      <c r="BN485" s="537">
        <f t="shared" si="244"/>
        <v>0</v>
      </c>
      <c r="BO485" s="538">
        <f t="shared" si="245"/>
        <v>0</v>
      </c>
      <c r="BP485" s="533"/>
      <c r="BQ485" s="533"/>
      <c r="BR485" s="533"/>
      <c r="BS485" s="533"/>
      <c r="BT485" s="533"/>
      <c r="BU485" s="533"/>
      <c r="BV485" s="533"/>
      <c r="BW485" s="539" t="str">
        <f t="shared" si="246"/>
        <v/>
      </c>
      <c r="BX485" s="439" t="str">
        <f>IF(E485=0,"",NN!E485)</f>
        <v/>
      </c>
      <c r="BY485" s="396" t="str">
        <f>IF(A485="","",NN!A485)</f>
        <v/>
      </c>
      <c r="BZ485" s="428" t="str">
        <f>IF(OR(E485=LEGENDA!$D$30,E485=LEGENDA!$D$31,E485=LEGENDA!$D$32,E485=LEGENDA!$D$33,E485=LEGENDA!$D$34,E485=LEGENDA!$D$35,E485=LEGENDA!$D$36,E485=LEGENDA!$D$37),AV485,"")</f>
        <v/>
      </c>
      <c r="CA485" s="428" t="str">
        <f>IF(OR(E485=LEGENDA!$D$30,E485=LEGENDA!$D$31,E485=LEGENDA!$D$32,E485=LEGENDA!$D$33,E485=LEGENDA!$D$34,E485=LEGENDA!$D$35,E485=LEGENDA!$D$36,E485=LEGENDA!$D$37),AG485,"")</f>
        <v/>
      </c>
      <c r="CB485" s="397" t="str">
        <f t="shared" si="247"/>
        <v/>
      </c>
      <c r="CC485" s="397" t="str">
        <f t="shared" si="248"/>
        <v/>
      </c>
      <c r="CD485" s="397" t="str">
        <f t="shared" si="249"/>
        <v/>
      </c>
      <c r="CE485" s="397" t="str">
        <f t="shared" si="250"/>
        <v/>
      </c>
      <c r="CF485" s="397" t="str">
        <f t="shared" si="251"/>
        <v/>
      </c>
      <c r="CG485" s="397" t="str">
        <f t="shared" si="252"/>
        <v/>
      </c>
      <c r="CH485" s="397" t="str">
        <f>IF(OR(E485=LEGENDA!$D$28,E485=LEGENDA!$D$29,E485=LEGENDA!$D$30,E485=LEGENDA!$D$31,E485=LEGENDA!$D$32,E485=LEGENDA!$D$33,E485=LEGENDA!$D$34,E485=LEGENDA!$D$35,E485=LEGENDA!$D$36,E485=LEGENDA!$D$39),1,"")</f>
        <v/>
      </c>
      <c r="CI485" s="397" t="str">
        <f t="shared" si="253"/>
        <v/>
      </c>
      <c r="CJ485" s="397" t="str">
        <f t="shared" si="254"/>
        <v/>
      </c>
    </row>
    <row r="486" spans="1:88" s="50" customFormat="1" ht="16.2" customHeight="1" thickBot="1" x14ac:dyDescent="0.3">
      <c r="A486" s="514" t="str">
        <f>IF('ZASOBY N'!A483="","",'ZASOBY N'!A483)</f>
        <v/>
      </c>
      <c r="B486" s="515" t="str">
        <f>IF('ZASOBY N'!B483="","",'ZASOBY N'!B483)</f>
        <v/>
      </c>
      <c r="C486" s="515" t="str">
        <f>IF('ZASOBY N'!C483="","",'ZASOBY N'!C483)</f>
        <v/>
      </c>
      <c r="D486" s="516" t="str">
        <f>IF('ZASOBY N'!D483="","",'ZASOBY N'!D483)</f>
        <v/>
      </c>
      <c r="E486" s="404"/>
      <c r="F486" s="517"/>
      <c r="G486" s="518"/>
      <c r="H486" s="301"/>
      <c r="I486" s="301"/>
      <c r="J486" s="147" t="str">
        <f>IF('ZASOBY N'!$F483="","",'ZASOBY N'!$F483)</f>
        <v/>
      </c>
      <c r="K486" s="519"/>
      <c r="L486" s="520" t="str">
        <f t="shared" si="233"/>
        <v/>
      </c>
      <c r="M486" s="521"/>
      <c r="N486" s="521"/>
      <c r="O486" s="140" t="str">
        <f>IF(L486="","",IF(OR(E486=LEGENDA!$D$28,E486=LEGENDA!$D$29,E486=LEGENDA!$D$31,E486=LEGENDA!$D$38),0.15,0))</f>
        <v/>
      </c>
      <c r="P486" s="140" t="str">
        <f>IF(L486="","",IF(AND(E486=LEGENDA!$D$39,H486=""),"BRAK kol.7",IF(AND(F486=LEGENDA!$A$105,H486=""),"BRAK kol.7",IF(AND(F486=LEGENDA!$A$106,H486=""),"BRAK kol.7",IF(AND(F486=LEGENDA!$A$107,H486=""),"BRAK kol.7",IF(AND(F486=LEGENDA!$A$108,H486=""),"BRAK kol.7",IF(AND(F486=LEGENDA!$A$109,H486=""),"BRAK kol.7",L486*O486)))))))</f>
        <v/>
      </c>
      <c r="Q486" s="141" t="str">
        <f t="shared" si="255"/>
        <v/>
      </c>
      <c r="R486" s="142" t="str">
        <f t="shared" si="234"/>
        <v/>
      </c>
      <c r="S486" s="522" t="str">
        <f t="shared" si="235"/>
        <v/>
      </c>
      <c r="T486" s="431" t="str">
        <f t="shared" si="256"/>
        <v/>
      </c>
      <c r="U486" s="523"/>
      <c r="V486" s="431" t="str">
        <f t="shared" si="236"/>
        <v/>
      </c>
      <c r="W486" s="524"/>
      <c r="X486" s="302" t="str">
        <f>IF(U486="","",IF(AND(V486="",W486=""),"",IF(AND(E486=LEGENDA!$D$39,H486=""),"BRAK kol.7",IF(AND(F486=LEGENDA!$A$105,H486="",E486=LEGENDA!$D$35),V486*W486,IF(AND(F486=LEGENDA!$A$105,H486="",E486=LEGENDA!$D$36),V486*W486,IF(AND(F486=LEGENDA!$A$105,H486=""),"BRAK kol.7",IF(AND(F486=LEGENDA!$A$106,H486=""),"BRAK kol.7",IF(AND(F486=LEGENDA!$A$107,H486=""),"BRAK kol.7",IF(AND(F486=LEGENDA!$A$108,H486=""),"BRAK kol.7",IF(AND(F486=LEGENDA!$A$109,H486=""),"BRAK kol.7",IF(AND(U486&gt;0,W486=""),"Brakkol21",IF(OR(T486="Błąd kol. 7",T486="Błąd kol.8"),T486,IF(AND(H486="",I486=""),"BRAKkol7-8",V486*W486)))))))))))))</f>
        <v/>
      </c>
      <c r="Y486" s="523"/>
      <c r="Z486" s="431" t="str">
        <f t="shared" si="237"/>
        <v/>
      </c>
      <c r="AA486" s="524"/>
      <c r="AB486" s="525" t="str">
        <f>IF(OR(Y486="",Z486="",AA486=""),"",IF(AND(E486=LEGENDA!$D$39,H486=""),"BRAK kol.7",IF(AND(F486=LEGENDA!$A$105,H486=""),"BRAK kol.7",IF(AND(F486=LEGENDA!$A$106,H486=""),"BRAK kol.7",IF(AND(F486=LEGENDA!$A$107,H486=""),"BRAK kol.7",IF(AND(F486=LEGENDA!$A$108,H486=""),"BRAK kol.7",IF(AND(F486=LEGENDA!$A$109,H486=""),"BRAK kol.7",Z486*AA486)))))))</f>
        <v/>
      </c>
      <c r="AC486" s="302" t="str">
        <f t="shared" si="257"/>
        <v/>
      </c>
      <c r="AD486" s="143" t="str">
        <f>IFERROR(IF(OR(J486="",AC486=""),"",IF(AND(E486=LEGENDA!$D$39,H486="",I486=""),"BRAK kol.7",AC486*$J486)),"BRAK kol.7")</f>
        <v/>
      </c>
      <c r="AE486" s="527" t="str">
        <f t="shared" si="238"/>
        <v/>
      </c>
      <c r="AF486" s="526" t="str">
        <f t="shared" si="239"/>
        <v/>
      </c>
      <c r="AG486" s="526" t="str">
        <f t="shared" si="240"/>
        <v/>
      </c>
      <c r="AH486" s="526" t="str">
        <f t="shared" si="258"/>
        <v/>
      </c>
      <c r="AI486" s="528"/>
      <c r="AJ486" s="529"/>
      <c r="AK486" s="286" t="str">
        <f t="shared" si="259"/>
        <v/>
      </c>
      <c r="AL486" s="287" t="str">
        <f t="shared" si="241"/>
        <v/>
      </c>
      <c r="AM486" s="287" t="str">
        <f t="shared" si="242"/>
        <v/>
      </c>
      <c r="AN486" s="530" t="str">
        <f>IF('ZASOBY N'!BD483="","",'ZASOBY N'!BD483)</f>
        <v/>
      </c>
      <c r="AO486" s="531"/>
      <c r="AP486" s="333">
        <f t="shared" si="260"/>
        <v>0</v>
      </c>
      <c r="AQ486" s="333">
        <f t="shared" si="263"/>
        <v>0</v>
      </c>
      <c r="AR486" s="333">
        <f t="shared" si="263"/>
        <v>0</v>
      </c>
      <c r="AS486" s="333">
        <f t="shared" si="261"/>
        <v>0</v>
      </c>
      <c r="AT486" s="333">
        <f t="shared" si="232"/>
        <v>0</v>
      </c>
      <c r="AU486" s="333">
        <f t="shared" si="262"/>
        <v>0</v>
      </c>
      <c r="AV486" s="532" t="str">
        <f>IF(BJ486=0,"",NN!BJ486)</f>
        <v/>
      </c>
      <c r="AW486" s="460" t="str">
        <f>IF('UPR BILANS N'!W484="","",'UPR BILANS N'!W484)</f>
        <v/>
      </c>
      <c r="AX486" s="533" t="str">
        <f t="shared" si="243"/>
        <v/>
      </c>
      <c r="AY486" s="533"/>
      <c r="AZ486" s="533"/>
      <c r="BA486" s="533"/>
      <c r="BB486" s="533"/>
      <c r="BC486" s="533"/>
      <c r="BD486" s="533"/>
      <c r="BE486" s="533"/>
      <c r="BF486" s="533"/>
      <c r="BG486" s="533"/>
      <c r="BH486" s="533"/>
      <c r="BI486" s="533"/>
      <c r="BJ486" s="414">
        <f>IFERROR(IF(AND(BL486=1,BM486=1,SUMIF($C486:$C$525,$C486,$AH486:$AH$525)=$BN486),$BN486,IF($BO486&gt;0,$BO486,IF(AND(B486=B487,C486=C487,D486=D487,J486=J487),AH486+AH487,IF(AND(COUNTIF($C$13:$C485,$C486)&gt;=1,COUNTIF($D$13:$D485,$D486)&gt;=1),0,IF(AND(SUMIF($B486:$B$525,$B486,$AH486:$AH$525)&gt;$AH486,SUMIF($C486:$C$525,$C486,$AH486:$AH$525)&gt;$AH486,SUMIF($D486:$D$525,$D486,$AH486:$AH$525)&gt;$AH486),SUMIF($C486:$C$525,$C486,$BN486:$BN$525),0))))),0)</f>
        <v>0</v>
      </c>
      <c r="BK486" s="534"/>
      <c r="BL486" s="535">
        <f>COUNTIFS('ZASOBY N'!$B483:$B$525,'ZASOBY N'!$B483,'ZASOBY N'!$C483:'ZASOBY N'!$C$525,'ZASOBY N'!$C483,'ZASOBY N'!$D483:'ZASOBY N'!$D$525,'ZASOBY N'!$D483,'ZASOBY N'!$H483:'ZASOBY N'!$H$525,'ZASOBY N'!$H483 )</f>
        <v>0</v>
      </c>
      <c r="BM486" s="536">
        <f>COUNTIFS('ZASOBY N'!$B$10:$B483,'ZASOBY N'!$B483,'ZASOBY N'!$C$10:'ZASOBY N'!$C483,'ZASOBY N'!$C483,'ZASOBY N'!$D$10:'ZASOBY N'!$D483,'ZASOBY N'!$D483,'ZASOBY N'!$H$10:'ZASOBY N'!$H483,'ZASOBY N'!$H483 )</f>
        <v>0</v>
      </c>
      <c r="BN486" s="537">
        <f t="shared" si="244"/>
        <v>0</v>
      </c>
      <c r="BO486" s="538">
        <f t="shared" si="245"/>
        <v>0</v>
      </c>
      <c r="BP486" s="533"/>
      <c r="BQ486" s="533"/>
      <c r="BR486" s="533"/>
      <c r="BS486" s="533"/>
      <c r="BT486" s="533"/>
      <c r="BU486" s="533"/>
      <c r="BV486" s="533"/>
      <c r="BW486" s="539" t="str">
        <f t="shared" si="246"/>
        <v/>
      </c>
      <c r="BX486" s="439" t="str">
        <f>IF(E486=0,"",NN!E486)</f>
        <v/>
      </c>
      <c r="BY486" s="396" t="str">
        <f>IF(A486="","",NN!A486)</f>
        <v/>
      </c>
      <c r="BZ486" s="428" t="str">
        <f>IF(OR(E486=LEGENDA!$D$30,E486=LEGENDA!$D$31,E486=LEGENDA!$D$32,E486=LEGENDA!$D$33,E486=LEGENDA!$D$34,E486=LEGENDA!$D$35,E486=LEGENDA!$D$36,E486=LEGENDA!$D$37),AV486,"")</f>
        <v/>
      </c>
      <c r="CA486" s="428" t="str">
        <f>IF(OR(E486=LEGENDA!$D$30,E486=LEGENDA!$D$31,E486=LEGENDA!$D$32,E486=LEGENDA!$D$33,E486=LEGENDA!$D$34,E486=LEGENDA!$D$35,E486=LEGENDA!$D$36,E486=LEGENDA!$D$37),AG486,"")</f>
        <v/>
      </c>
      <c r="CB486" s="397" t="str">
        <f t="shared" si="247"/>
        <v/>
      </c>
      <c r="CC486" s="397" t="str">
        <f t="shared" si="248"/>
        <v/>
      </c>
      <c r="CD486" s="397" t="str">
        <f t="shared" si="249"/>
        <v/>
      </c>
      <c r="CE486" s="397" t="str">
        <f t="shared" si="250"/>
        <v/>
      </c>
      <c r="CF486" s="397" t="str">
        <f t="shared" si="251"/>
        <v/>
      </c>
      <c r="CG486" s="397" t="str">
        <f t="shared" si="252"/>
        <v/>
      </c>
      <c r="CH486" s="397" t="str">
        <f>IF(OR(E486=LEGENDA!$D$28,E486=LEGENDA!$D$29,E486=LEGENDA!$D$30,E486=LEGENDA!$D$31,E486=LEGENDA!$D$32,E486=LEGENDA!$D$33,E486=LEGENDA!$D$34,E486=LEGENDA!$D$35,E486=LEGENDA!$D$36,E486=LEGENDA!$D$39),1,"")</f>
        <v/>
      </c>
      <c r="CI486" s="397" t="str">
        <f t="shared" si="253"/>
        <v/>
      </c>
      <c r="CJ486" s="397" t="str">
        <f t="shared" si="254"/>
        <v/>
      </c>
    </row>
    <row r="487" spans="1:88" s="50" customFormat="1" ht="16.2" customHeight="1" thickBot="1" x14ac:dyDescent="0.3">
      <c r="A487" s="514" t="str">
        <f>IF('ZASOBY N'!A484="","",'ZASOBY N'!A484)</f>
        <v/>
      </c>
      <c r="B487" s="515" t="str">
        <f>IF('ZASOBY N'!B484="","",'ZASOBY N'!B484)</f>
        <v/>
      </c>
      <c r="C487" s="515" t="str">
        <f>IF('ZASOBY N'!C484="","",'ZASOBY N'!C484)</f>
        <v/>
      </c>
      <c r="D487" s="516" t="str">
        <f>IF('ZASOBY N'!D484="","",'ZASOBY N'!D484)</f>
        <v/>
      </c>
      <c r="E487" s="404"/>
      <c r="F487" s="517"/>
      <c r="G487" s="518"/>
      <c r="H487" s="301"/>
      <c r="I487" s="301"/>
      <c r="J487" s="147" t="str">
        <f>IF('ZASOBY N'!$F484="","",'ZASOBY N'!$F484)</f>
        <v/>
      </c>
      <c r="K487" s="519"/>
      <c r="L487" s="520" t="str">
        <f t="shared" si="233"/>
        <v/>
      </c>
      <c r="M487" s="521"/>
      <c r="N487" s="521"/>
      <c r="O487" s="140" t="str">
        <f>IF(L487="","",IF(OR(E487=LEGENDA!$D$28,E487=LEGENDA!$D$29,E487=LEGENDA!$D$31,E487=LEGENDA!$D$38),0.15,0))</f>
        <v/>
      </c>
      <c r="P487" s="140" t="str">
        <f>IF(L487="","",IF(AND(E487=LEGENDA!$D$39,H487=""),"BRAK kol.7",IF(AND(F487=LEGENDA!$A$105,H487=""),"BRAK kol.7",IF(AND(F487=LEGENDA!$A$106,H487=""),"BRAK kol.7",IF(AND(F487=LEGENDA!$A$107,H487=""),"BRAK kol.7",IF(AND(F487=LEGENDA!$A$108,H487=""),"BRAK kol.7",IF(AND(F487=LEGENDA!$A$109,H487=""),"BRAK kol.7",L487*O487)))))))</f>
        <v/>
      </c>
      <c r="Q487" s="141" t="str">
        <f t="shared" si="255"/>
        <v/>
      </c>
      <c r="R487" s="142" t="str">
        <f t="shared" si="234"/>
        <v/>
      </c>
      <c r="S487" s="522" t="str">
        <f t="shared" si="235"/>
        <v/>
      </c>
      <c r="T487" s="431" t="str">
        <f t="shared" si="256"/>
        <v/>
      </c>
      <c r="U487" s="523"/>
      <c r="V487" s="431" t="str">
        <f t="shared" si="236"/>
        <v/>
      </c>
      <c r="W487" s="524"/>
      <c r="X487" s="302" t="str">
        <f>IF(U487="","",IF(AND(V487="",W487=""),"",IF(AND(E487=LEGENDA!$D$39,H487=""),"BRAK kol.7",IF(AND(F487=LEGENDA!$A$105,H487="",E487=LEGENDA!$D$35),V487*W487,IF(AND(F487=LEGENDA!$A$105,H487="",E487=LEGENDA!$D$36),V487*W487,IF(AND(F487=LEGENDA!$A$105,H487=""),"BRAK kol.7",IF(AND(F487=LEGENDA!$A$106,H487=""),"BRAK kol.7",IF(AND(F487=LEGENDA!$A$107,H487=""),"BRAK kol.7",IF(AND(F487=LEGENDA!$A$108,H487=""),"BRAK kol.7",IF(AND(F487=LEGENDA!$A$109,H487=""),"BRAK kol.7",IF(AND(U487&gt;0,W487=""),"Brakkol21",IF(OR(T487="Błąd kol. 7",T487="Błąd kol.8"),T487,IF(AND(H487="",I487=""),"BRAKkol7-8",V487*W487)))))))))))))</f>
        <v/>
      </c>
      <c r="Y487" s="523"/>
      <c r="Z487" s="431" t="str">
        <f t="shared" si="237"/>
        <v/>
      </c>
      <c r="AA487" s="524"/>
      <c r="AB487" s="525" t="str">
        <f>IF(OR(Y487="",Z487="",AA487=""),"",IF(AND(E487=LEGENDA!$D$39,H487=""),"BRAK kol.7",IF(AND(F487=LEGENDA!$A$105,H487=""),"BRAK kol.7",IF(AND(F487=LEGENDA!$A$106,H487=""),"BRAK kol.7",IF(AND(F487=LEGENDA!$A$107,H487=""),"BRAK kol.7",IF(AND(F487=LEGENDA!$A$108,H487=""),"BRAK kol.7",IF(AND(F487=LEGENDA!$A$109,H487=""),"BRAK kol.7",Z487*AA487)))))))</f>
        <v/>
      </c>
      <c r="AC487" s="302" t="str">
        <f t="shared" si="257"/>
        <v/>
      </c>
      <c r="AD487" s="143" t="str">
        <f>IFERROR(IF(OR(J487="",AC487=""),"",IF(AND(E487=LEGENDA!$D$39,H487="",I487=""),"BRAK kol.7",AC487*$J487)),"BRAK kol.7")</f>
        <v/>
      </c>
      <c r="AE487" s="527" t="str">
        <f t="shared" si="238"/>
        <v/>
      </c>
      <c r="AF487" s="526" t="str">
        <f t="shared" si="239"/>
        <v/>
      </c>
      <c r="AG487" s="526" t="str">
        <f t="shared" si="240"/>
        <v/>
      </c>
      <c r="AH487" s="526" t="str">
        <f t="shared" si="258"/>
        <v/>
      </c>
      <c r="AI487" s="528"/>
      <c r="AJ487" s="529"/>
      <c r="AK487" s="286" t="str">
        <f t="shared" si="259"/>
        <v/>
      </c>
      <c r="AL487" s="287" t="str">
        <f t="shared" si="241"/>
        <v/>
      </c>
      <c r="AM487" s="287" t="str">
        <f t="shared" si="242"/>
        <v/>
      </c>
      <c r="AN487" s="530" t="str">
        <f>IF('ZASOBY N'!BD484="","",'ZASOBY N'!BD484)</f>
        <v/>
      </c>
      <c r="AO487" s="531"/>
      <c r="AP487" s="333">
        <f t="shared" si="260"/>
        <v>0</v>
      </c>
      <c r="AQ487" s="333">
        <f t="shared" si="263"/>
        <v>0</v>
      </c>
      <c r="AR487" s="333">
        <f t="shared" si="263"/>
        <v>0</v>
      </c>
      <c r="AS487" s="333">
        <f t="shared" si="261"/>
        <v>0</v>
      </c>
      <c r="AT487" s="333">
        <f t="shared" si="232"/>
        <v>0</v>
      </c>
      <c r="AU487" s="333">
        <f t="shared" si="262"/>
        <v>0</v>
      </c>
      <c r="AV487" s="532" t="str">
        <f>IF(BJ487=0,"",NN!BJ487)</f>
        <v/>
      </c>
      <c r="AW487" s="460" t="str">
        <f>IF('UPR BILANS N'!W485="","",'UPR BILANS N'!W485)</f>
        <v/>
      </c>
      <c r="AX487" s="533" t="str">
        <f t="shared" si="243"/>
        <v/>
      </c>
      <c r="AY487" s="533"/>
      <c r="AZ487" s="533"/>
      <c r="BA487" s="533"/>
      <c r="BB487" s="533"/>
      <c r="BC487" s="533"/>
      <c r="BD487" s="533"/>
      <c r="BE487" s="533"/>
      <c r="BF487" s="533"/>
      <c r="BG487" s="533"/>
      <c r="BH487" s="533"/>
      <c r="BI487" s="533"/>
      <c r="BJ487" s="414">
        <f>IFERROR(IF(AND(BL487=1,BM487=1,SUMIF($C487:$C$525,$C487,$AH487:$AH$525)=$BN487),$BN487,IF($BO487&gt;0,$BO487,IF(AND(B487=B488,C487=C488,D487=D488,J487=J488),AH487+AH488,IF(AND(COUNTIF($C$13:$C486,$C487)&gt;=1,COUNTIF($D$13:$D486,$D487)&gt;=1),0,IF(AND(SUMIF($B487:$B$525,$B487,$AH487:$AH$525)&gt;$AH487,SUMIF($C487:$C$525,$C487,$AH487:$AH$525)&gt;$AH487,SUMIF($D487:$D$525,$D487,$AH487:$AH$525)&gt;$AH487),SUMIF($C487:$C$525,$C487,$BN487:$BN$525),0))))),0)</f>
        <v>0</v>
      </c>
      <c r="BK487" s="534"/>
      <c r="BL487" s="535">
        <f>COUNTIFS('ZASOBY N'!$B484:$B$525,'ZASOBY N'!$B484,'ZASOBY N'!$C484:'ZASOBY N'!$C$525,'ZASOBY N'!$C484,'ZASOBY N'!$D484:'ZASOBY N'!$D$525,'ZASOBY N'!$D484,'ZASOBY N'!$H484:'ZASOBY N'!$H$525,'ZASOBY N'!$H484 )</f>
        <v>0</v>
      </c>
      <c r="BM487" s="536">
        <f>COUNTIFS('ZASOBY N'!$B$10:$B484,'ZASOBY N'!$B484,'ZASOBY N'!$C$10:'ZASOBY N'!$C484,'ZASOBY N'!$C484,'ZASOBY N'!$D$10:'ZASOBY N'!$D484,'ZASOBY N'!$D484,'ZASOBY N'!$H$10:'ZASOBY N'!$H484,'ZASOBY N'!$H484 )</f>
        <v>0</v>
      </c>
      <c r="BN487" s="537">
        <f t="shared" si="244"/>
        <v>0</v>
      </c>
      <c r="BO487" s="538">
        <f t="shared" si="245"/>
        <v>0</v>
      </c>
      <c r="BP487" s="533"/>
      <c r="BQ487" s="533"/>
      <c r="BR487" s="533"/>
      <c r="BS487" s="533"/>
      <c r="BT487" s="533"/>
      <c r="BU487" s="533"/>
      <c r="BV487" s="533"/>
      <c r="BW487" s="539" t="str">
        <f t="shared" si="246"/>
        <v/>
      </c>
      <c r="BX487" s="439" t="str">
        <f>IF(E487=0,"",NN!E487)</f>
        <v/>
      </c>
      <c r="BY487" s="396" t="str">
        <f>IF(A487="","",NN!A487)</f>
        <v/>
      </c>
      <c r="BZ487" s="428" t="str">
        <f>IF(OR(E487=LEGENDA!$D$30,E487=LEGENDA!$D$31,E487=LEGENDA!$D$32,E487=LEGENDA!$D$33,E487=LEGENDA!$D$34,E487=LEGENDA!$D$35,E487=LEGENDA!$D$36,E487=LEGENDA!$D$37),AV487,"")</f>
        <v/>
      </c>
      <c r="CA487" s="428" t="str">
        <f>IF(OR(E487=LEGENDA!$D$30,E487=LEGENDA!$D$31,E487=LEGENDA!$D$32,E487=LEGENDA!$D$33,E487=LEGENDA!$D$34,E487=LEGENDA!$D$35,E487=LEGENDA!$D$36,E487=LEGENDA!$D$37),AG487,"")</f>
        <v/>
      </c>
      <c r="CB487" s="397" t="str">
        <f t="shared" si="247"/>
        <v/>
      </c>
      <c r="CC487" s="397" t="str">
        <f t="shared" si="248"/>
        <v/>
      </c>
      <c r="CD487" s="397" t="str">
        <f t="shared" si="249"/>
        <v/>
      </c>
      <c r="CE487" s="397" t="str">
        <f t="shared" si="250"/>
        <v/>
      </c>
      <c r="CF487" s="397" t="str">
        <f t="shared" si="251"/>
        <v/>
      </c>
      <c r="CG487" s="397" t="str">
        <f t="shared" si="252"/>
        <v/>
      </c>
      <c r="CH487" s="397" t="str">
        <f>IF(OR(E487=LEGENDA!$D$28,E487=LEGENDA!$D$29,E487=LEGENDA!$D$30,E487=LEGENDA!$D$31,E487=LEGENDA!$D$32,E487=LEGENDA!$D$33,E487=LEGENDA!$D$34,E487=LEGENDA!$D$35,E487=LEGENDA!$D$36,E487=LEGENDA!$D$39),1,"")</f>
        <v/>
      </c>
      <c r="CI487" s="397" t="str">
        <f t="shared" si="253"/>
        <v/>
      </c>
      <c r="CJ487" s="397" t="str">
        <f t="shared" si="254"/>
        <v/>
      </c>
    </row>
    <row r="488" spans="1:88" s="50" customFormat="1" ht="16.2" customHeight="1" thickBot="1" x14ac:dyDescent="0.3">
      <c r="A488" s="514" t="str">
        <f>IF('ZASOBY N'!A485="","",'ZASOBY N'!A485)</f>
        <v/>
      </c>
      <c r="B488" s="515" t="str">
        <f>IF('ZASOBY N'!B485="","",'ZASOBY N'!B485)</f>
        <v/>
      </c>
      <c r="C488" s="515" t="str">
        <f>IF('ZASOBY N'!C485="","",'ZASOBY N'!C485)</f>
        <v/>
      </c>
      <c r="D488" s="516" t="str">
        <f>IF('ZASOBY N'!D485="","",'ZASOBY N'!D485)</f>
        <v/>
      </c>
      <c r="E488" s="404"/>
      <c r="F488" s="517"/>
      <c r="G488" s="518"/>
      <c r="H488" s="301"/>
      <c r="I488" s="301"/>
      <c r="J488" s="147" t="str">
        <f>IF('ZASOBY N'!$F485="","",'ZASOBY N'!$F485)</f>
        <v/>
      </c>
      <c r="K488" s="519"/>
      <c r="L488" s="520" t="str">
        <f t="shared" si="233"/>
        <v/>
      </c>
      <c r="M488" s="521"/>
      <c r="N488" s="521"/>
      <c r="O488" s="140" t="str">
        <f>IF(L488="","",IF(OR(E488=LEGENDA!$D$28,E488=LEGENDA!$D$29,E488=LEGENDA!$D$31,E488=LEGENDA!$D$38),0.15,0))</f>
        <v/>
      </c>
      <c r="P488" s="140" t="str">
        <f>IF(L488="","",IF(AND(E488=LEGENDA!$D$39,H488=""),"BRAK kol.7",IF(AND(F488=LEGENDA!$A$105,H488=""),"BRAK kol.7",IF(AND(F488=LEGENDA!$A$106,H488=""),"BRAK kol.7",IF(AND(F488=LEGENDA!$A$107,H488=""),"BRAK kol.7",IF(AND(F488=LEGENDA!$A$108,H488=""),"BRAK kol.7",IF(AND(F488=LEGENDA!$A$109,H488=""),"BRAK kol.7",L488*O488)))))))</f>
        <v/>
      </c>
      <c r="Q488" s="141" t="str">
        <f t="shared" si="255"/>
        <v/>
      </c>
      <c r="R488" s="142" t="str">
        <f t="shared" si="234"/>
        <v/>
      </c>
      <c r="S488" s="522" t="str">
        <f t="shared" si="235"/>
        <v/>
      </c>
      <c r="T488" s="431" t="str">
        <f t="shared" si="256"/>
        <v/>
      </c>
      <c r="U488" s="523"/>
      <c r="V488" s="431" t="str">
        <f t="shared" si="236"/>
        <v/>
      </c>
      <c r="W488" s="524"/>
      <c r="X488" s="302" t="str">
        <f>IF(U488="","",IF(AND(V488="",W488=""),"",IF(AND(E488=LEGENDA!$D$39,H488=""),"BRAK kol.7",IF(AND(F488=LEGENDA!$A$105,H488="",E488=LEGENDA!$D$35),V488*W488,IF(AND(F488=LEGENDA!$A$105,H488="",E488=LEGENDA!$D$36),V488*W488,IF(AND(F488=LEGENDA!$A$105,H488=""),"BRAK kol.7",IF(AND(F488=LEGENDA!$A$106,H488=""),"BRAK kol.7",IF(AND(F488=LEGENDA!$A$107,H488=""),"BRAK kol.7",IF(AND(F488=LEGENDA!$A$108,H488=""),"BRAK kol.7",IF(AND(F488=LEGENDA!$A$109,H488=""),"BRAK kol.7",IF(AND(U488&gt;0,W488=""),"Brakkol21",IF(OR(T488="Błąd kol. 7",T488="Błąd kol.8"),T488,IF(AND(H488="",I488=""),"BRAKkol7-8",V488*W488)))))))))))))</f>
        <v/>
      </c>
      <c r="Y488" s="523"/>
      <c r="Z488" s="431" t="str">
        <f t="shared" si="237"/>
        <v/>
      </c>
      <c r="AA488" s="524"/>
      <c r="AB488" s="525" t="str">
        <f>IF(OR(Y488="",Z488="",AA488=""),"",IF(AND(E488=LEGENDA!$D$39,H488=""),"BRAK kol.7",IF(AND(F488=LEGENDA!$A$105,H488=""),"BRAK kol.7",IF(AND(F488=LEGENDA!$A$106,H488=""),"BRAK kol.7",IF(AND(F488=LEGENDA!$A$107,H488=""),"BRAK kol.7",IF(AND(F488=LEGENDA!$A$108,H488=""),"BRAK kol.7",IF(AND(F488=LEGENDA!$A$109,H488=""),"BRAK kol.7",Z488*AA488)))))))</f>
        <v/>
      </c>
      <c r="AC488" s="302" t="str">
        <f t="shared" si="257"/>
        <v/>
      </c>
      <c r="AD488" s="143" t="str">
        <f>IFERROR(IF(OR(J488="",AC488=""),"",IF(AND(E488=LEGENDA!$D$39,H488="",I488=""),"BRAK kol.7",AC488*$J488)),"BRAK kol.7")</f>
        <v/>
      </c>
      <c r="AE488" s="527" t="str">
        <f t="shared" si="238"/>
        <v/>
      </c>
      <c r="AF488" s="526" t="str">
        <f t="shared" si="239"/>
        <v/>
      </c>
      <c r="AG488" s="526" t="str">
        <f t="shared" si="240"/>
        <v/>
      </c>
      <c r="AH488" s="526" t="str">
        <f t="shared" si="258"/>
        <v/>
      </c>
      <c r="AI488" s="528"/>
      <c r="AJ488" s="529"/>
      <c r="AK488" s="286" t="str">
        <f t="shared" si="259"/>
        <v/>
      </c>
      <c r="AL488" s="287" t="str">
        <f t="shared" si="241"/>
        <v/>
      </c>
      <c r="AM488" s="287" t="str">
        <f t="shared" si="242"/>
        <v/>
      </c>
      <c r="AN488" s="530" t="str">
        <f>IF('ZASOBY N'!BD485="","",'ZASOBY N'!BD485)</f>
        <v/>
      </c>
      <c r="AO488" s="531"/>
      <c r="AP488" s="333">
        <f t="shared" si="260"/>
        <v>0</v>
      </c>
      <c r="AQ488" s="333">
        <f t="shared" si="263"/>
        <v>0</v>
      </c>
      <c r="AR488" s="333">
        <f t="shared" si="263"/>
        <v>0</v>
      </c>
      <c r="AS488" s="333">
        <f t="shared" si="261"/>
        <v>0</v>
      </c>
      <c r="AT488" s="333">
        <f t="shared" si="232"/>
        <v>0</v>
      </c>
      <c r="AU488" s="333">
        <f t="shared" si="262"/>
        <v>0</v>
      </c>
      <c r="AV488" s="532" t="str">
        <f>IF(BJ488=0,"",NN!BJ488)</f>
        <v/>
      </c>
      <c r="AW488" s="460" t="str">
        <f>IF('UPR BILANS N'!W486="","",'UPR BILANS N'!W486)</f>
        <v/>
      </c>
      <c r="AX488" s="533" t="str">
        <f t="shared" si="243"/>
        <v/>
      </c>
      <c r="AY488" s="533"/>
      <c r="AZ488" s="533"/>
      <c r="BA488" s="533"/>
      <c r="BB488" s="533"/>
      <c r="BC488" s="533"/>
      <c r="BD488" s="533"/>
      <c r="BE488" s="533"/>
      <c r="BF488" s="533"/>
      <c r="BG488" s="533"/>
      <c r="BH488" s="533"/>
      <c r="BI488" s="533"/>
      <c r="BJ488" s="414">
        <f>IFERROR(IF(AND(BL488=1,BM488=1,SUMIF($C488:$C$525,$C488,$AH488:$AH$525)=$BN488),$BN488,IF($BO488&gt;0,$BO488,IF(AND(B488=B489,C488=C489,D488=D489,J488=J489),AH488+AH489,IF(AND(COUNTIF($C$13:$C487,$C488)&gt;=1,COUNTIF($D$13:$D487,$D488)&gt;=1),0,IF(AND(SUMIF($B488:$B$525,$B488,$AH488:$AH$525)&gt;$AH488,SUMIF($C488:$C$525,$C488,$AH488:$AH$525)&gt;$AH488,SUMIF($D488:$D$525,$D488,$AH488:$AH$525)&gt;$AH488),SUMIF($C488:$C$525,$C488,$BN488:$BN$525),0))))),0)</f>
        <v>0</v>
      </c>
      <c r="BK488" s="534"/>
      <c r="BL488" s="535">
        <f>COUNTIFS('ZASOBY N'!$B485:$B$525,'ZASOBY N'!$B485,'ZASOBY N'!$C485:'ZASOBY N'!$C$525,'ZASOBY N'!$C485,'ZASOBY N'!$D485:'ZASOBY N'!$D$525,'ZASOBY N'!$D485,'ZASOBY N'!$H485:'ZASOBY N'!$H$525,'ZASOBY N'!$H485 )</f>
        <v>0</v>
      </c>
      <c r="BM488" s="536">
        <f>COUNTIFS('ZASOBY N'!$B$10:$B485,'ZASOBY N'!$B485,'ZASOBY N'!$C$10:'ZASOBY N'!$C485,'ZASOBY N'!$C485,'ZASOBY N'!$D$10:'ZASOBY N'!$D485,'ZASOBY N'!$D485,'ZASOBY N'!$H$10:'ZASOBY N'!$H485,'ZASOBY N'!$H485 )</f>
        <v>0</v>
      </c>
      <c r="BN488" s="537">
        <f t="shared" si="244"/>
        <v>0</v>
      </c>
      <c r="BO488" s="538">
        <f t="shared" si="245"/>
        <v>0</v>
      </c>
      <c r="BP488" s="533"/>
      <c r="BQ488" s="533"/>
      <c r="BR488" s="533"/>
      <c r="BS488" s="533"/>
      <c r="BT488" s="533"/>
      <c r="BU488" s="533"/>
      <c r="BV488" s="533"/>
      <c r="BW488" s="539" t="str">
        <f t="shared" si="246"/>
        <v/>
      </c>
      <c r="BX488" s="439" t="str">
        <f>IF(E488=0,"",NN!E488)</f>
        <v/>
      </c>
      <c r="BY488" s="396" t="str">
        <f>IF(A488="","",NN!A488)</f>
        <v/>
      </c>
      <c r="BZ488" s="428" t="str">
        <f>IF(OR(E488=LEGENDA!$D$30,E488=LEGENDA!$D$31,E488=LEGENDA!$D$32,E488=LEGENDA!$D$33,E488=LEGENDA!$D$34,E488=LEGENDA!$D$35,E488=LEGENDA!$D$36,E488=LEGENDA!$D$37),AV488,"")</f>
        <v/>
      </c>
      <c r="CA488" s="428" t="str">
        <f>IF(OR(E488=LEGENDA!$D$30,E488=LEGENDA!$D$31,E488=LEGENDA!$D$32,E488=LEGENDA!$D$33,E488=LEGENDA!$D$34,E488=LEGENDA!$D$35,E488=LEGENDA!$D$36,E488=LEGENDA!$D$37),AG488,"")</f>
        <v/>
      </c>
      <c r="CB488" s="397" t="str">
        <f t="shared" si="247"/>
        <v/>
      </c>
      <c r="CC488" s="397" t="str">
        <f t="shared" si="248"/>
        <v/>
      </c>
      <c r="CD488" s="397" t="str">
        <f t="shared" si="249"/>
        <v/>
      </c>
      <c r="CE488" s="397" t="str">
        <f t="shared" si="250"/>
        <v/>
      </c>
      <c r="CF488" s="397" t="str">
        <f t="shared" si="251"/>
        <v/>
      </c>
      <c r="CG488" s="397" t="str">
        <f t="shared" si="252"/>
        <v/>
      </c>
      <c r="CH488" s="397" t="str">
        <f>IF(OR(E488=LEGENDA!$D$28,E488=LEGENDA!$D$29,E488=LEGENDA!$D$30,E488=LEGENDA!$D$31,E488=LEGENDA!$D$32,E488=LEGENDA!$D$33,E488=LEGENDA!$D$34,E488=LEGENDA!$D$35,E488=LEGENDA!$D$36,E488=LEGENDA!$D$39),1,"")</f>
        <v/>
      </c>
      <c r="CI488" s="397" t="str">
        <f t="shared" si="253"/>
        <v/>
      </c>
      <c r="CJ488" s="397" t="str">
        <f t="shared" si="254"/>
        <v/>
      </c>
    </row>
    <row r="489" spans="1:88" s="50" customFormat="1" ht="16.2" customHeight="1" thickBot="1" x14ac:dyDescent="0.3">
      <c r="A489" s="514" t="str">
        <f>IF('ZASOBY N'!A486="","",'ZASOBY N'!A486)</f>
        <v/>
      </c>
      <c r="B489" s="515" t="str">
        <f>IF('ZASOBY N'!B486="","",'ZASOBY N'!B486)</f>
        <v/>
      </c>
      <c r="C489" s="515" t="str">
        <f>IF('ZASOBY N'!C486="","",'ZASOBY N'!C486)</f>
        <v/>
      </c>
      <c r="D489" s="516" t="str">
        <f>IF('ZASOBY N'!D486="","",'ZASOBY N'!D486)</f>
        <v/>
      </c>
      <c r="E489" s="404"/>
      <c r="F489" s="517"/>
      <c r="G489" s="518"/>
      <c r="H489" s="301"/>
      <c r="I489" s="301"/>
      <c r="J489" s="147" t="str">
        <f>IF('ZASOBY N'!$F486="","",'ZASOBY N'!$F486)</f>
        <v/>
      </c>
      <c r="K489" s="519"/>
      <c r="L489" s="520" t="str">
        <f t="shared" si="233"/>
        <v/>
      </c>
      <c r="M489" s="521"/>
      <c r="N489" s="521"/>
      <c r="O489" s="140" t="str">
        <f>IF(L489="","",IF(OR(E489=LEGENDA!$D$28,E489=LEGENDA!$D$29,E489=LEGENDA!$D$31,E489=LEGENDA!$D$38),0.15,0))</f>
        <v/>
      </c>
      <c r="P489" s="140" t="str">
        <f>IF(L489="","",IF(AND(E489=LEGENDA!$D$39,H489=""),"BRAK kol.7",IF(AND(F489=LEGENDA!$A$105,H489=""),"BRAK kol.7",IF(AND(F489=LEGENDA!$A$106,H489=""),"BRAK kol.7",IF(AND(F489=LEGENDA!$A$107,H489=""),"BRAK kol.7",IF(AND(F489=LEGENDA!$A$108,H489=""),"BRAK kol.7",IF(AND(F489=LEGENDA!$A$109,H489=""),"BRAK kol.7",L489*O489)))))))</f>
        <v/>
      </c>
      <c r="Q489" s="141" t="str">
        <f t="shared" si="255"/>
        <v/>
      </c>
      <c r="R489" s="142" t="str">
        <f t="shared" si="234"/>
        <v/>
      </c>
      <c r="S489" s="522" t="str">
        <f t="shared" si="235"/>
        <v/>
      </c>
      <c r="T489" s="431" t="str">
        <f t="shared" si="256"/>
        <v/>
      </c>
      <c r="U489" s="523"/>
      <c r="V489" s="431" t="str">
        <f t="shared" si="236"/>
        <v/>
      </c>
      <c r="W489" s="524"/>
      <c r="X489" s="302" t="str">
        <f>IF(U489="","",IF(AND(V489="",W489=""),"",IF(AND(E489=LEGENDA!$D$39,H489=""),"BRAK kol.7",IF(AND(F489=LEGENDA!$A$105,H489="",E489=LEGENDA!$D$35),V489*W489,IF(AND(F489=LEGENDA!$A$105,H489="",E489=LEGENDA!$D$36),V489*W489,IF(AND(F489=LEGENDA!$A$105,H489=""),"BRAK kol.7",IF(AND(F489=LEGENDA!$A$106,H489=""),"BRAK kol.7",IF(AND(F489=LEGENDA!$A$107,H489=""),"BRAK kol.7",IF(AND(F489=LEGENDA!$A$108,H489=""),"BRAK kol.7",IF(AND(F489=LEGENDA!$A$109,H489=""),"BRAK kol.7",IF(AND(U489&gt;0,W489=""),"Brakkol21",IF(OR(T489="Błąd kol. 7",T489="Błąd kol.8"),T489,IF(AND(H489="",I489=""),"BRAKkol7-8",V489*W489)))))))))))))</f>
        <v/>
      </c>
      <c r="Y489" s="523"/>
      <c r="Z489" s="431" t="str">
        <f t="shared" si="237"/>
        <v/>
      </c>
      <c r="AA489" s="524"/>
      <c r="AB489" s="525" t="str">
        <f>IF(OR(Y489="",Z489="",AA489=""),"",IF(AND(E489=LEGENDA!$D$39,H489=""),"BRAK kol.7",IF(AND(F489=LEGENDA!$A$105,H489=""),"BRAK kol.7",IF(AND(F489=LEGENDA!$A$106,H489=""),"BRAK kol.7",IF(AND(F489=LEGENDA!$A$107,H489=""),"BRAK kol.7",IF(AND(F489=LEGENDA!$A$108,H489=""),"BRAK kol.7",IF(AND(F489=LEGENDA!$A$109,H489=""),"BRAK kol.7",Z489*AA489)))))))</f>
        <v/>
      </c>
      <c r="AC489" s="302" t="str">
        <f t="shared" si="257"/>
        <v/>
      </c>
      <c r="AD489" s="143" t="str">
        <f>IFERROR(IF(OR(J489="",AC489=""),"",IF(AND(E489=LEGENDA!$D$39,H489="",I489=""),"BRAK kol.7",AC489*$J489)),"BRAK kol.7")</f>
        <v/>
      </c>
      <c r="AE489" s="527" t="str">
        <f t="shared" si="238"/>
        <v/>
      </c>
      <c r="AF489" s="526" t="str">
        <f t="shared" si="239"/>
        <v/>
      </c>
      <c r="AG489" s="526" t="str">
        <f t="shared" si="240"/>
        <v/>
      </c>
      <c r="AH489" s="526" t="str">
        <f t="shared" si="258"/>
        <v/>
      </c>
      <c r="AI489" s="528"/>
      <c r="AJ489" s="529"/>
      <c r="AK489" s="286" t="str">
        <f t="shared" si="259"/>
        <v/>
      </c>
      <c r="AL489" s="287" t="str">
        <f t="shared" si="241"/>
        <v/>
      </c>
      <c r="AM489" s="287" t="str">
        <f t="shared" si="242"/>
        <v/>
      </c>
      <c r="AN489" s="530" t="str">
        <f>IF('ZASOBY N'!BD486="","",'ZASOBY N'!BD486)</f>
        <v/>
      </c>
      <c r="AO489" s="531"/>
      <c r="AP489" s="333">
        <f t="shared" si="260"/>
        <v>0</v>
      </c>
      <c r="AQ489" s="333">
        <f t="shared" si="263"/>
        <v>0</v>
      </c>
      <c r="AR489" s="333">
        <f t="shared" si="263"/>
        <v>0</v>
      </c>
      <c r="AS489" s="333">
        <f t="shared" si="261"/>
        <v>0</v>
      </c>
      <c r="AT489" s="333">
        <f t="shared" si="232"/>
        <v>0</v>
      </c>
      <c r="AU489" s="333">
        <f t="shared" si="262"/>
        <v>0</v>
      </c>
      <c r="AV489" s="532" t="str">
        <f>IF(BJ489=0,"",NN!BJ489)</f>
        <v/>
      </c>
      <c r="AW489" s="460" t="str">
        <f>IF('UPR BILANS N'!W487="","",'UPR BILANS N'!W487)</f>
        <v/>
      </c>
      <c r="AX489" s="533" t="str">
        <f t="shared" si="243"/>
        <v/>
      </c>
      <c r="AY489" s="533"/>
      <c r="AZ489" s="533"/>
      <c r="BA489" s="533"/>
      <c r="BB489" s="533"/>
      <c r="BC489" s="533"/>
      <c r="BD489" s="533"/>
      <c r="BE489" s="533"/>
      <c r="BF489" s="533"/>
      <c r="BG489" s="533"/>
      <c r="BH489" s="533"/>
      <c r="BI489" s="533"/>
      <c r="BJ489" s="414">
        <f>IFERROR(IF(AND(BL489=1,BM489=1,SUMIF($C489:$C$525,$C489,$AH489:$AH$525)=$BN489),$BN489,IF($BO489&gt;0,$BO489,IF(AND(B489=B490,C489=C490,D489=D490,J489=J490),AH489+AH490,IF(AND(COUNTIF($C$13:$C488,$C489)&gt;=1,COUNTIF($D$13:$D488,$D489)&gt;=1),0,IF(AND(SUMIF($B489:$B$525,$B489,$AH489:$AH$525)&gt;$AH489,SUMIF($C489:$C$525,$C489,$AH489:$AH$525)&gt;$AH489,SUMIF($D489:$D$525,$D489,$AH489:$AH$525)&gt;$AH489),SUMIF($C489:$C$525,$C489,$BN489:$BN$525),0))))),0)</f>
        <v>0</v>
      </c>
      <c r="BK489" s="534"/>
      <c r="BL489" s="535">
        <f>COUNTIFS('ZASOBY N'!$B486:$B$525,'ZASOBY N'!$B486,'ZASOBY N'!$C486:'ZASOBY N'!$C$525,'ZASOBY N'!$C486,'ZASOBY N'!$D486:'ZASOBY N'!$D$525,'ZASOBY N'!$D486,'ZASOBY N'!$H486:'ZASOBY N'!$H$525,'ZASOBY N'!$H486 )</f>
        <v>0</v>
      </c>
      <c r="BM489" s="536">
        <f>COUNTIFS('ZASOBY N'!$B$10:$B486,'ZASOBY N'!$B486,'ZASOBY N'!$C$10:'ZASOBY N'!$C486,'ZASOBY N'!$C486,'ZASOBY N'!$D$10:'ZASOBY N'!$D486,'ZASOBY N'!$D486,'ZASOBY N'!$H$10:'ZASOBY N'!$H486,'ZASOBY N'!$H486 )</f>
        <v>0</v>
      </c>
      <c r="BN489" s="537">
        <f t="shared" si="244"/>
        <v>0</v>
      </c>
      <c r="BO489" s="538">
        <f t="shared" si="245"/>
        <v>0</v>
      </c>
      <c r="BP489" s="533"/>
      <c r="BQ489" s="533"/>
      <c r="BR489" s="533"/>
      <c r="BS489" s="533"/>
      <c r="BT489" s="533"/>
      <c r="BU489" s="533"/>
      <c r="BV489" s="533"/>
      <c r="BW489" s="539" t="str">
        <f t="shared" si="246"/>
        <v/>
      </c>
      <c r="BX489" s="439" t="str">
        <f>IF(E489=0,"",NN!E489)</f>
        <v/>
      </c>
      <c r="BY489" s="396" t="str">
        <f>IF(A489="","",NN!A489)</f>
        <v/>
      </c>
      <c r="BZ489" s="428" t="str">
        <f>IF(OR(E489=LEGENDA!$D$30,E489=LEGENDA!$D$31,E489=LEGENDA!$D$32,E489=LEGENDA!$D$33,E489=LEGENDA!$D$34,E489=LEGENDA!$D$35,E489=LEGENDA!$D$36,E489=LEGENDA!$D$37),AV489,"")</f>
        <v/>
      </c>
      <c r="CA489" s="428" t="str">
        <f>IF(OR(E489=LEGENDA!$D$30,E489=LEGENDA!$D$31,E489=LEGENDA!$D$32,E489=LEGENDA!$D$33,E489=LEGENDA!$D$34,E489=LEGENDA!$D$35,E489=LEGENDA!$D$36,E489=LEGENDA!$D$37),AG489,"")</f>
        <v/>
      </c>
      <c r="CB489" s="397" t="str">
        <f t="shared" si="247"/>
        <v/>
      </c>
      <c r="CC489" s="397" t="str">
        <f t="shared" si="248"/>
        <v/>
      </c>
      <c r="CD489" s="397" t="str">
        <f t="shared" si="249"/>
        <v/>
      </c>
      <c r="CE489" s="397" t="str">
        <f t="shared" si="250"/>
        <v/>
      </c>
      <c r="CF489" s="397" t="str">
        <f t="shared" si="251"/>
        <v/>
      </c>
      <c r="CG489" s="397" t="str">
        <f t="shared" si="252"/>
        <v/>
      </c>
      <c r="CH489" s="397" t="str">
        <f>IF(OR(E489=LEGENDA!$D$28,E489=LEGENDA!$D$29,E489=LEGENDA!$D$30,E489=LEGENDA!$D$31,E489=LEGENDA!$D$32,E489=LEGENDA!$D$33,E489=LEGENDA!$D$34,E489=LEGENDA!$D$35,E489=LEGENDA!$D$36,E489=LEGENDA!$D$39),1,"")</f>
        <v/>
      </c>
      <c r="CI489" s="397" t="str">
        <f t="shared" si="253"/>
        <v/>
      </c>
      <c r="CJ489" s="397" t="str">
        <f t="shared" si="254"/>
        <v/>
      </c>
    </row>
    <row r="490" spans="1:88" s="50" customFormat="1" ht="16.2" customHeight="1" thickBot="1" x14ac:dyDescent="0.3">
      <c r="A490" s="514" t="str">
        <f>IF('ZASOBY N'!A487="","",'ZASOBY N'!A487)</f>
        <v/>
      </c>
      <c r="B490" s="515" t="str">
        <f>IF('ZASOBY N'!B487="","",'ZASOBY N'!B487)</f>
        <v/>
      </c>
      <c r="C490" s="515" t="str">
        <f>IF('ZASOBY N'!C487="","",'ZASOBY N'!C487)</f>
        <v/>
      </c>
      <c r="D490" s="516" t="str">
        <f>IF('ZASOBY N'!D487="","",'ZASOBY N'!D487)</f>
        <v/>
      </c>
      <c r="E490" s="404"/>
      <c r="F490" s="517"/>
      <c r="G490" s="518"/>
      <c r="H490" s="301"/>
      <c r="I490" s="301"/>
      <c r="J490" s="147" t="str">
        <f>IF('ZASOBY N'!$F487="","",'ZASOBY N'!$F487)</f>
        <v/>
      </c>
      <c r="K490" s="519"/>
      <c r="L490" s="520" t="str">
        <f t="shared" si="233"/>
        <v/>
      </c>
      <c r="M490" s="521"/>
      <c r="N490" s="521"/>
      <c r="O490" s="140" t="str">
        <f>IF(L490="","",IF(OR(E490=LEGENDA!$D$28,E490=LEGENDA!$D$29,E490=LEGENDA!$D$31,E490=LEGENDA!$D$38),0.15,0))</f>
        <v/>
      </c>
      <c r="P490" s="140" t="str">
        <f>IF(L490="","",IF(AND(E490=LEGENDA!$D$39,H490=""),"BRAK kol.7",IF(AND(F490=LEGENDA!$A$105,H490=""),"BRAK kol.7",IF(AND(F490=LEGENDA!$A$106,H490=""),"BRAK kol.7",IF(AND(F490=LEGENDA!$A$107,H490=""),"BRAK kol.7",IF(AND(F490=LEGENDA!$A$108,H490=""),"BRAK kol.7",IF(AND(F490=LEGENDA!$A$109,H490=""),"BRAK kol.7",L490*O490)))))))</f>
        <v/>
      </c>
      <c r="Q490" s="141" t="str">
        <f t="shared" si="255"/>
        <v/>
      </c>
      <c r="R490" s="142" t="str">
        <f t="shared" si="234"/>
        <v/>
      </c>
      <c r="S490" s="522" t="str">
        <f t="shared" si="235"/>
        <v/>
      </c>
      <c r="T490" s="431" t="str">
        <f t="shared" si="256"/>
        <v/>
      </c>
      <c r="U490" s="523"/>
      <c r="V490" s="431" t="str">
        <f t="shared" si="236"/>
        <v/>
      </c>
      <c r="W490" s="524"/>
      <c r="X490" s="302" t="str">
        <f>IF(U490="","",IF(AND(V490="",W490=""),"",IF(AND(E490=LEGENDA!$D$39,H490=""),"BRAK kol.7",IF(AND(F490=LEGENDA!$A$105,H490="",E490=LEGENDA!$D$35),V490*W490,IF(AND(F490=LEGENDA!$A$105,H490="",E490=LEGENDA!$D$36),V490*W490,IF(AND(F490=LEGENDA!$A$105,H490=""),"BRAK kol.7",IF(AND(F490=LEGENDA!$A$106,H490=""),"BRAK kol.7",IF(AND(F490=LEGENDA!$A$107,H490=""),"BRAK kol.7",IF(AND(F490=LEGENDA!$A$108,H490=""),"BRAK kol.7",IF(AND(F490=LEGENDA!$A$109,H490=""),"BRAK kol.7",IF(AND(U490&gt;0,W490=""),"Brakkol21",IF(OR(T490="Błąd kol. 7",T490="Błąd kol.8"),T490,IF(AND(H490="",I490=""),"BRAKkol7-8",V490*W490)))))))))))))</f>
        <v/>
      </c>
      <c r="Y490" s="523"/>
      <c r="Z490" s="431" t="str">
        <f t="shared" si="237"/>
        <v/>
      </c>
      <c r="AA490" s="524"/>
      <c r="AB490" s="525" t="str">
        <f>IF(OR(Y490="",Z490="",AA490=""),"",IF(AND(E490=LEGENDA!$D$39,H490=""),"BRAK kol.7",IF(AND(F490=LEGENDA!$A$105,H490=""),"BRAK kol.7",IF(AND(F490=LEGENDA!$A$106,H490=""),"BRAK kol.7",IF(AND(F490=LEGENDA!$A$107,H490=""),"BRAK kol.7",IF(AND(F490=LEGENDA!$A$108,H490=""),"BRAK kol.7",IF(AND(F490=LEGENDA!$A$109,H490=""),"BRAK kol.7",Z490*AA490)))))))</f>
        <v/>
      </c>
      <c r="AC490" s="302" t="str">
        <f t="shared" si="257"/>
        <v/>
      </c>
      <c r="AD490" s="143" t="str">
        <f>IFERROR(IF(OR(J490="",AC490=""),"",IF(AND(E490=LEGENDA!$D$39,H490="",I490=""),"BRAK kol.7",AC490*$J490)),"BRAK kol.7")</f>
        <v/>
      </c>
      <c r="AE490" s="527" t="str">
        <f t="shared" si="238"/>
        <v/>
      </c>
      <c r="AF490" s="526" t="str">
        <f t="shared" si="239"/>
        <v/>
      </c>
      <c r="AG490" s="526" t="str">
        <f t="shared" si="240"/>
        <v/>
      </c>
      <c r="AH490" s="526" t="str">
        <f t="shared" si="258"/>
        <v/>
      </c>
      <c r="AI490" s="528"/>
      <c r="AJ490" s="529"/>
      <c r="AK490" s="286" t="str">
        <f t="shared" si="259"/>
        <v/>
      </c>
      <c r="AL490" s="287" t="str">
        <f t="shared" si="241"/>
        <v/>
      </c>
      <c r="AM490" s="287" t="str">
        <f t="shared" si="242"/>
        <v/>
      </c>
      <c r="AN490" s="530" t="str">
        <f>IF('ZASOBY N'!BD487="","",'ZASOBY N'!BD487)</f>
        <v/>
      </c>
      <c r="AO490" s="531"/>
      <c r="AP490" s="333">
        <f t="shared" si="260"/>
        <v>0</v>
      </c>
      <c r="AQ490" s="333">
        <f t="shared" si="263"/>
        <v>0</v>
      </c>
      <c r="AR490" s="333">
        <f t="shared" si="263"/>
        <v>0</v>
      </c>
      <c r="AS490" s="333">
        <f t="shared" si="261"/>
        <v>0</v>
      </c>
      <c r="AT490" s="333">
        <f t="shared" si="232"/>
        <v>0</v>
      </c>
      <c r="AU490" s="333">
        <f t="shared" si="262"/>
        <v>0</v>
      </c>
      <c r="AV490" s="532" t="str">
        <f>IF(BJ490=0,"",NN!BJ490)</f>
        <v/>
      </c>
      <c r="AW490" s="460" t="str">
        <f>IF('UPR BILANS N'!W488="","",'UPR BILANS N'!W488)</f>
        <v/>
      </c>
      <c r="AX490" s="533" t="str">
        <f t="shared" si="243"/>
        <v/>
      </c>
      <c r="AY490" s="533"/>
      <c r="AZ490" s="533"/>
      <c r="BA490" s="533"/>
      <c r="BB490" s="533"/>
      <c r="BC490" s="533"/>
      <c r="BD490" s="533"/>
      <c r="BE490" s="533"/>
      <c r="BF490" s="533"/>
      <c r="BG490" s="533"/>
      <c r="BH490" s="533"/>
      <c r="BI490" s="533"/>
      <c r="BJ490" s="414">
        <f>IFERROR(IF(AND(BL490=1,BM490=1,SUMIF($C490:$C$525,$C490,$AH490:$AH$525)=$BN490),$BN490,IF($BO490&gt;0,$BO490,IF(AND(B490=B491,C490=C491,D490=D491,J490=J491),AH490+AH491,IF(AND(COUNTIF($C$13:$C489,$C490)&gt;=1,COUNTIF($D$13:$D489,$D490)&gt;=1),0,IF(AND(SUMIF($B490:$B$525,$B490,$AH490:$AH$525)&gt;$AH490,SUMIF($C490:$C$525,$C490,$AH490:$AH$525)&gt;$AH490,SUMIF($D490:$D$525,$D490,$AH490:$AH$525)&gt;$AH490),SUMIF($C490:$C$525,$C490,$BN490:$BN$525),0))))),0)</f>
        <v>0</v>
      </c>
      <c r="BK490" s="534"/>
      <c r="BL490" s="535">
        <f>COUNTIFS('ZASOBY N'!$B487:$B$525,'ZASOBY N'!$B487,'ZASOBY N'!$C487:'ZASOBY N'!$C$525,'ZASOBY N'!$C487,'ZASOBY N'!$D487:'ZASOBY N'!$D$525,'ZASOBY N'!$D487,'ZASOBY N'!$H487:'ZASOBY N'!$H$525,'ZASOBY N'!$H487 )</f>
        <v>0</v>
      </c>
      <c r="BM490" s="536">
        <f>COUNTIFS('ZASOBY N'!$B$10:$B487,'ZASOBY N'!$B487,'ZASOBY N'!$C$10:'ZASOBY N'!$C487,'ZASOBY N'!$C487,'ZASOBY N'!$D$10:'ZASOBY N'!$D487,'ZASOBY N'!$D487,'ZASOBY N'!$H$10:'ZASOBY N'!$H487,'ZASOBY N'!$H487 )</f>
        <v>0</v>
      </c>
      <c r="BN490" s="537">
        <f t="shared" si="244"/>
        <v>0</v>
      </c>
      <c r="BO490" s="538">
        <f t="shared" si="245"/>
        <v>0</v>
      </c>
      <c r="BP490" s="533"/>
      <c r="BQ490" s="533"/>
      <c r="BR490" s="533"/>
      <c r="BS490" s="533"/>
      <c r="BT490" s="533"/>
      <c r="BU490" s="533"/>
      <c r="BV490" s="533"/>
      <c r="BW490" s="539" t="str">
        <f t="shared" si="246"/>
        <v/>
      </c>
      <c r="BX490" s="439" t="str">
        <f>IF(E490=0,"",NN!E490)</f>
        <v/>
      </c>
      <c r="BY490" s="396" t="str">
        <f>IF(A490="","",NN!A490)</f>
        <v/>
      </c>
      <c r="BZ490" s="428" t="str">
        <f>IF(OR(E490=LEGENDA!$D$30,E490=LEGENDA!$D$31,E490=LEGENDA!$D$32,E490=LEGENDA!$D$33,E490=LEGENDA!$D$34,E490=LEGENDA!$D$35,E490=LEGENDA!$D$36,E490=LEGENDA!$D$37),AV490,"")</f>
        <v/>
      </c>
      <c r="CA490" s="428" t="str">
        <f>IF(OR(E490=LEGENDA!$D$30,E490=LEGENDA!$D$31,E490=LEGENDA!$D$32,E490=LEGENDA!$D$33,E490=LEGENDA!$D$34,E490=LEGENDA!$D$35,E490=LEGENDA!$D$36,E490=LEGENDA!$D$37),AG490,"")</f>
        <v/>
      </c>
      <c r="CB490" s="397" t="str">
        <f t="shared" si="247"/>
        <v/>
      </c>
      <c r="CC490" s="397" t="str">
        <f t="shared" si="248"/>
        <v/>
      </c>
      <c r="CD490" s="397" t="str">
        <f t="shared" si="249"/>
        <v/>
      </c>
      <c r="CE490" s="397" t="str">
        <f t="shared" si="250"/>
        <v/>
      </c>
      <c r="CF490" s="397" t="str">
        <f t="shared" si="251"/>
        <v/>
      </c>
      <c r="CG490" s="397" t="str">
        <f t="shared" si="252"/>
        <v/>
      </c>
      <c r="CH490" s="397" t="str">
        <f>IF(OR(E490=LEGENDA!$D$28,E490=LEGENDA!$D$29,E490=LEGENDA!$D$30,E490=LEGENDA!$D$31,E490=LEGENDA!$D$32,E490=LEGENDA!$D$33,E490=LEGENDA!$D$34,E490=LEGENDA!$D$35,E490=LEGENDA!$D$36,E490=LEGENDA!$D$39),1,"")</f>
        <v/>
      </c>
      <c r="CI490" s="397" t="str">
        <f t="shared" si="253"/>
        <v/>
      </c>
      <c r="CJ490" s="397" t="str">
        <f t="shared" si="254"/>
        <v/>
      </c>
    </row>
    <row r="491" spans="1:88" s="50" customFormat="1" ht="16.2" customHeight="1" thickBot="1" x14ac:dyDescent="0.3">
      <c r="A491" s="514" t="str">
        <f>IF('ZASOBY N'!A488="","",'ZASOBY N'!A488)</f>
        <v/>
      </c>
      <c r="B491" s="515" t="str">
        <f>IF('ZASOBY N'!B488="","",'ZASOBY N'!B488)</f>
        <v/>
      </c>
      <c r="C491" s="515" t="str">
        <f>IF('ZASOBY N'!C488="","",'ZASOBY N'!C488)</f>
        <v/>
      </c>
      <c r="D491" s="516" t="str">
        <f>IF('ZASOBY N'!D488="","",'ZASOBY N'!D488)</f>
        <v/>
      </c>
      <c r="E491" s="404"/>
      <c r="F491" s="517"/>
      <c r="G491" s="518"/>
      <c r="H491" s="301"/>
      <c r="I491" s="301"/>
      <c r="J491" s="147" t="str">
        <f>IF('ZASOBY N'!$F488="","",'ZASOBY N'!$F488)</f>
        <v/>
      </c>
      <c r="K491" s="519"/>
      <c r="L491" s="520" t="str">
        <f t="shared" si="233"/>
        <v/>
      </c>
      <c r="M491" s="521"/>
      <c r="N491" s="521"/>
      <c r="O491" s="140" t="str">
        <f>IF(L491="","",IF(OR(E491=LEGENDA!$D$28,E491=LEGENDA!$D$29,E491=LEGENDA!$D$31,E491=LEGENDA!$D$38),0.15,0))</f>
        <v/>
      </c>
      <c r="P491" s="140" t="str">
        <f>IF(L491="","",IF(AND(E491=LEGENDA!$D$39,H491=""),"BRAK kol.7",IF(AND(F491=LEGENDA!$A$105,H491=""),"BRAK kol.7",IF(AND(F491=LEGENDA!$A$106,H491=""),"BRAK kol.7",IF(AND(F491=LEGENDA!$A$107,H491=""),"BRAK kol.7",IF(AND(F491=LEGENDA!$A$108,H491=""),"BRAK kol.7",IF(AND(F491=LEGENDA!$A$109,H491=""),"BRAK kol.7",L491*O491)))))))</f>
        <v/>
      </c>
      <c r="Q491" s="141" t="str">
        <f t="shared" si="255"/>
        <v/>
      </c>
      <c r="R491" s="142" t="str">
        <f t="shared" si="234"/>
        <v/>
      </c>
      <c r="S491" s="522" t="str">
        <f t="shared" si="235"/>
        <v/>
      </c>
      <c r="T491" s="431" t="str">
        <f t="shared" si="256"/>
        <v/>
      </c>
      <c r="U491" s="523"/>
      <c r="V491" s="431" t="str">
        <f t="shared" si="236"/>
        <v/>
      </c>
      <c r="W491" s="524"/>
      <c r="X491" s="302" t="str">
        <f>IF(U491="","",IF(AND(V491="",W491=""),"",IF(AND(E491=LEGENDA!$D$39,H491=""),"BRAK kol.7",IF(AND(F491=LEGENDA!$A$105,H491="",E491=LEGENDA!$D$35),V491*W491,IF(AND(F491=LEGENDA!$A$105,H491="",E491=LEGENDA!$D$36),V491*W491,IF(AND(F491=LEGENDA!$A$105,H491=""),"BRAK kol.7",IF(AND(F491=LEGENDA!$A$106,H491=""),"BRAK kol.7",IF(AND(F491=LEGENDA!$A$107,H491=""),"BRAK kol.7",IF(AND(F491=LEGENDA!$A$108,H491=""),"BRAK kol.7",IF(AND(F491=LEGENDA!$A$109,H491=""),"BRAK kol.7",IF(AND(U491&gt;0,W491=""),"Brakkol21",IF(OR(T491="Błąd kol. 7",T491="Błąd kol.8"),T491,IF(AND(H491="",I491=""),"BRAKkol7-8",V491*W491)))))))))))))</f>
        <v/>
      </c>
      <c r="Y491" s="523"/>
      <c r="Z491" s="431" t="str">
        <f t="shared" si="237"/>
        <v/>
      </c>
      <c r="AA491" s="524"/>
      <c r="AB491" s="525" t="str">
        <f>IF(OR(Y491="",Z491="",AA491=""),"",IF(AND(E491=LEGENDA!$D$39,H491=""),"BRAK kol.7",IF(AND(F491=LEGENDA!$A$105,H491=""),"BRAK kol.7",IF(AND(F491=LEGENDA!$A$106,H491=""),"BRAK kol.7",IF(AND(F491=LEGENDA!$A$107,H491=""),"BRAK kol.7",IF(AND(F491=LEGENDA!$A$108,H491=""),"BRAK kol.7",IF(AND(F491=LEGENDA!$A$109,H491=""),"BRAK kol.7",Z491*AA491)))))))</f>
        <v/>
      </c>
      <c r="AC491" s="302" t="str">
        <f t="shared" si="257"/>
        <v/>
      </c>
      <c r="AD491" s="143" t="str">
        <f>IFERROR(IF(OR(J491="",AC491=""),"",IF(AND(E491=LEGENDA!$D$39,H491="",I491=""),"BRAK kol.7",AC491*$J491)),"BRAK kol.7")</f>
        <v/>
      </c>
      <c r="AE491" s="527" t="str">
        <f t="shared" si="238"/>
        <v/>
      </c>
      <c r="AF491" s="526" t="str">
        <f t="shared" si="239"/>
        <v/>
      </c>
      <c r="AG491" s="526" t="str">
        <f t="shared" si="240"/>
        <v/>
      </c>
      <c r="AH491" s="526" t="str">
        <f t="shared" si="258"/>
        <v/>
      </c>
      <c r="AI491" s="528"/>
      <c r="AJ491" s="529"/>
      <c r="AK491" s="286" t="str">
        <f t="shared" si="259"/>
        <v/>
      </c>
      <c r="AL491" s="287" t="str">
        <f t="shared" si="241"/>
        <v/>
      </c>
      <c r="AM491" s="287" t="str">
        <f t="shared" si="242"/>
        <v/>
      </c>
      <c r="AN491" s="530" t="str">
        <f>IF('ZASOBY N'!BD488="","",'ZASOBY N'!BD488)</f>
        <v/>
      </c>
      <c r="AO491" s="531"/>
      <c r="AP491" s="333">
        <f t="shared" si="260"/>
        <v>0</v>
      </c>
      <c r="AQ491" s="333">
        <f t="shared" si="263"/>
        <v>0</v>
      </c>
      <c r="AR491" s="333">
        <f t="shared" si="263"/>
        <v>0</v>
      </c>
      <c r="AS491" s="333">
        <f t="shared" si="261"/>
        <v>0</v>
      </c>
      <c r="AT491" s="333">
        <f t="shared" ref="AT491:AT513" si="264">IF($E491=AT$6,$AF491,0)</f>
        <v>0</v>
      </c>
      <c r="AU491" s="333">
        <f t="shared" si="262"/>
        <v>0</v>
      </c>
      <c r="AV491" s="532" t="str">
        <f>IF(BJ491=0,"",NN!BJ491)</f>
        <v/>
      </c>
      <c r="AW491" s="460" t="str">
        <f>IF('UPR BILANS N'!W489="","",'UPR BILANS N'!W489)</f>
        <v/>
      </c>
      <c r="AX491" s="533" t="str">
        <f t="shared" si="243"/>
        <v/>
      </c>
      <c r="AY491" s="533"/>
      <c r="AZ491" s="533"/>
      <c r="BA491" s="533"/>
      <c r="BB491" s="533"/>
      <c r="BC491" s="533"/>
      <c r="BD491" s="533"/>
      <c r="BE491" s="533"/>
      <c r="BF491" s="533"/>
      <c r="BG491" s="533"/>
      <c r="BH491" s="533"/>
      <c r="BI491" s="533"/>
      <c r="BJ491" s="414">
        <f>IFERROR(IF(AND(BL491=1,BM491=1,SUMIF($C491:$C$525,$C491,$AH491:$AH$525)=$BN491),$BN491,IF($BO491&gt;0,$BO491,IF(AND(B491=B492,C491=C492,D491=D492,J491=J492),AH491+AH492,IF(AND(COUNTIF($C$13:$C490,$C491)&gt;=1,COUNTIF($D$13:$D490,$D491)&gt;=1),0,IF(AND(SUMIF($B491:$B$525,$B491,$AH491:$AH$525)&gt;$AH491,SUMIF($C491:$C$525,$C491,$AH491:$AH$525)&gt;$AH491,SUMIF($D491:$D$525,$D491,$AH491:$AH$525)&gt;$AH491),SUMIF($C491:$C$525,$C491,$BN491:$BN$525),0))))),0)</f>
        <v>0</v>
      </c>
      <c r="BK491" s="534"/>
      <c r="BL491" s="535">
        <f>COUNTIFS('ZASOBY N'!$B488:$B$525,'ZASOBY N'!$B488,'ZASOBY N'!$C488:'ZASOBY N'!$C$525,'ZASOBY N'!$C488,'ZASOBY N'!$D488:'ZASOBY N'!$D$525,'ZASOBY N'!$D488,'ZASOBY N'!$H488:'ZASOBY N'!$H$525,'ZASOBY N'!$H488 )</f>
        <v>0</v>
      </c>
      <c r="BM491" s="536">
        <f>COUNTIFS('ZASOBY N'!$B$10:$B488,'ZASOBY N'!$B488,'ZASOBY N'!$C$10:'ZASOBY N'!$C488,'ZASOBY N'!$C488,'ZASOBY N'!$D$10:'ZASOBY N'!$D488,'ZASOBY N'!$D488,'ZASOBY N'!$H$10:'ZASOBY N'!$H488,'ZASOBY N'!$H488 )</f>
        <v>0</v>
      </c>
      <c r="BN491" s="537">
        <f t="shared" si="244"/>
        <v>0</v>
      </c>
      <c r="BO491" s="538">
        <f t="shared" si="245"/>
        <v>0</v>
      </c>
      <c r="BP491" s="533"/>
      <c r="BQ491" s="533"/>
      <c r="BR491" s="533"/>
      <c r="BS491" s="533"/>
      <c r="BT491" s="533"/>
      <c r="BU491" s="533"/>
      <c r="BV491" s="533"/>
      <c r="BW491" s="539" t="str">
        <f t="shared" si="246"/>
        <v/>
      </c>
      <c r="BX491" s="439" t="str">
        <f>IF(E491=0,"",NN!E491)</f>
        <v/>
      </c>
      <c r="BY491" s="396" t="str">
        <f>IF(A491="","",NN!A491)</f>
        <v/>
      </c>
      <c r="BZ491" s="428" t="str">
        <f>IF(OR(E491=LEGENDA!$D$30,E491=LEGENDA!$D$31,E491=LEGENDA!$D$32,E491=LEGENDA!$D$33,E491=LEGENDA!$D$34,E491=LEGENDA!$D$35,E491=LEGENDA!$D$36,E491=LEGENDA!$D$37),AV491,"")</f>
        <v/>
      </c>
      <c r="CA491" s="428" t="str">
        <f>IF(OR(E491=LEGENDA!$D$30,E491=LEGENDA!$D$31,E491=LEGENDA!$D$32,E491=LEGENDA!$D$33,E491=LEGENDA!$D$34,E491=LEGENDA!$D$35,E491=LEGENDA!$D$36,E491=LEGENDA!$D$37),AG491,"")</f>
        <v/>
      </c>
      <c r="CB491" s="397" t="str">
        <f t="shared" si="247"/>
        <v/>
      </c>
      <c r="CC491" s="397" t="str">
        <f t="shared" si="248"/>
        <v/>
      </c>
      <c r="CD491" s="397" t="str">
        <f t="shared" si="249"/>
        <v/>
      </c>
      <c r="CE491" s="397" t="str">
        <f t="shared" si="250"/>
        <v/>
      </c>
      <c r="CF491" s="397" t="str">
        <f t="shared" si="251"/>
        <v/>
      </c>
      <c r="CG491" s="397" t="str">
        <f t="shared" si="252"/>
        <v/>
      </c>
      <c r="CH491" s="397" t="str">
        <f>IF(OR(E491=LEGENDA!$D$28,E491=LEGENDA!$D$29,E491=LEGENDA!$D$30,E491=LEGENDA!$D$31,E491=LEGENDA!$D$32,E491=LEGENDA!$D$33,E491=LEGENDA!$D$34,E491=LEGENDA!$D$35,E491=LEGENDA!$D$36,E491=LEGENDA!$D$39),1,"")</f>
        <v/>
      </c>
      <c r="CI491" s="397" t="str">
        <f t="shared" si="253"/>
        <v/>
      </c>
      <c r="CJ491" s="397" t="str">
        <f t="shared" si="254"/>
        <v/>
      </c>
    </row>
    <row r="492" spans="1:88" s="50" customFormat="1" ht="16.2" customHeight="1" thickBot="1" x14ac:dyDescent="0.3">
      <c r="A492" s="514" t="str">
        <f>IF('ZASOBY N'!A489="","",'ZASOBY N'!A489)</f>
        <v/>
      </c>
      <c r="B492" s="515" t="str">
        <f>IF('ZASOBY N'!B489="","",'ZASOBY N'!B489)</f>
        <v/>
      </c>
      <c r="C492" s="515" t="str">
        <f>IF('ZASOBY N'!C489="","",'ZASOBY N'!C489)</f>
        <v/>
      </c>
      <c r="D492" s="516" t="str">
        <f>IF('ZASOBY N'!D489="","",'ZASOBY N'!D489)</f>
        <v/>
      </c>
      <c r="E492" s="404"/>
      <c r="F492" s="517"/>
      <c r="G492" s="518"/>
      <c r="H492" s="301"/>
      <c r="I492" s="301"/>
      <c r="J492" s="147" t="str">
        <f>IF('ZASOBY N'!$F489="","",'ZASOBY N'!$F489)</f>
        <v/>
      </c>
      <c r="K492" s="519"/>
      <c r="L492" s="520" t="str">
        <f t="shared" si="233"/>
        <v/>
      </c>
      <c r="M492" s="521"/>
      <c r="N492" s="521"/>
      <c r="O492" s="140" t="str">
        <f>IF(L492="","",IF(OR(E492=LEGENDA!$D$28,E492=LEGENDA!$D$29,E492=LEGENDA!$D$31,E492=LEGENDA!$D$38),0.15,0))</f>
        <v/>
      </c>
      <c r="P492" s="140" t="str">
        <f>IF(L492="","",IF(AND(E492=LEGENDA!$D$39,H492=""),"BRAK kol.7",IF(AND(F492=LEGENDA!$A$105,H492=""),"BRAK kol.7",IF(AND(F492=LEGENDA!$A$106,H492=""),"BRAK kol.7",IF(AND(F492=LEGENDA!$A$107,H492=""),"BRAK kol.7",IF(AND(F492=LEGENDA!$A$108,H492=""),"BRAK kol.7",IF(AND(F492=LEGENDA!$A$109,H492=""),"BRAK kol.7",L492*O492)))))))</f>
        <v/>
      </c>
      <c r="Q492" s="141" t="str">
        <f t="shared" si="255"/>
        <v/>
      </c>
      <c r="R492" s="142" t="str">
        <f t="shared" si="234"/>
        <v/>
      </c>
      <c r="S492" s="522" t="str">
        <f t="shared" si="235"/>
        <v/>
      </c>
      <c r="T492" s="431" t="str">
        <f t="shared" si="256"/>
        <v/>
      </c>
      <c r="U492" s="523"/>
      <c r="V492" s="431" t="str">
        <f t="shared" si="236"/>
        <v/>
      </c>
      <c r="W492" s="524"/>
      <c r="X492" s="302" t="str">
        <f>IF(U492="","",IF(AND(V492="",W492=""),"",IF(AND(E492=LEGENDA!$D$39,H492=""),"BRAK kol.7",IF(AND(F492=LEGENDA!$A$105,H492="",E492=LEGENDA!$D$35),V492*W492,IF(AND(F492=LEGENDA!$A$105,H492="",E492=LEGENDA!$D$36),V492*W492,IF(AND(F492=LEGENDA!$A$105,H492=""),"BRAK kol.7",IF(AND(F492=LEGENDA!$A$106,H492=""),"BRAK kol.7",IF(AND(F492=LEGENDA!$A$107,H492=""),"BRAK kol.7",IF(AND(F492=LEGENDA!$A$108,H492=""),"BRAK kol.7",IF(AND(F492=LEGENDA!$A$109,H492=""),"BRAK kol.7",IF(AND(U492&gt;0,W492=""),"Brakkol21",IF(OR(T492="Błąd kol. 7",T492="Błąd kol.8"),T492,IF(AND(H492="",I492=""),"BRAKkol7-8",V492*W492)))))))))))))</f>
        <v/>
      </c>
      <c r="Y492" s="523"/>
      <c r="Z492" s="431" t="str">
        <f t="shared" si="237"/>
        <v/>
      </c>
      <c r="AA492" s="524"/>
      <c r="AB492" s="525" t="str">
        <f>IF(OR(Y492="",Z492="",AA492=""),"",IF(AND(E492=LEGENDA!$D$39,H492=""),"BRAK kol.7",IF(AND(F492=LEGENDA!$A$105,H492=""),"BRAK kol.7",IF(AND(F492=LEGENDA!$A$106,H492=""),"BRAK kol.7",IF(AND(F492=LEGENDA!$A$107,H492=""),"BRAK kol.7",IF(AND(F492=LEGENDA!$A$108,H492=""),"BRAK kol.7",IF(AND(F492=LEGENDA!$A$109,H492=""),"BRAK kol.7",Z492*AA492)))))))</f>
        <v/>
      </c>
      <c r="AC492" s="302" t="str">
        <f t="shared" si="257"/>
        <v/>
      </c>
      <c r="AD492" s="143" t="str">
        <f>IFERROR(IF(OR(J492="",AC492=""),"",IF(AND(E492=LEGENDA!$D$39,H492="",I492=""),"BRAK kol.7",AC492*$J492)),"BRAK kol.7")</f>
        <v/>
      </c>
      <c r="AE492" s="527" t="str">
        <f t="shared" si="238"/>
        <v/>
      </c>
      <c r="AF492" s="526" t="str">
        <f t="shared" si="239"/>
        <v/>
      </c>
      <c r="AG492" s="526" t="str">
        <f t="shared" si="240"/>
        <v/>
      </c>
      <c r="AH492" s="526" t="str">
        <f t="shared" si="258"/>
        <v/>
      </c>
      <c r="AI492" s="528"/>
      <c r="AJ492" s="529"/>
      <c r="AK492" s="286" t="str">
        <f t="shared" si="259"/>
        <v/>
      </c>
      <c r="AL492" s="287" t="str">
        <f t="shared" si="241"/>
        <v/>
      </c>
      <c r="AM492" s="287" t="str">
        <f t="shared" si="242"/>
        <v/>
      </c>
      <c r="AN492" s="530" t="str">
        <f>IF('ZASOBY N'!BD489="","",'ZASOBY N'!BD489)</f>
        <v/>
      </c>
      <c r="AO492" s="531"/>
      <c r="AP492" s="333">
        <f t="shared" si="260"/>
        <v>0</v>
      </c>
      <c r="AQ492" s="333">
        <f t="shared" si="263"/>
        <v>0</v>
      </c>
      <c r="AR492" s="333">
        <f t="shared" si="263"/>
        <v>0</v>
      </c>
      <c r="AS492" s="333">
        <f t="shared" si="261"/>
        <v>0</v>
      </c>
      <c r="AT492" s="333">
        <f t="shared" si="264"/>
        <v>0</v>
      </c>
      <c r="AU492" s="333">
        <f t="shared" si="262"/>
        <v>0</v>
      </c>
      <c r="AV492" s="532" t="str">
        <f>IF(BJ492=0,"",NN!BJ492)</f>
        <v/>
      </c>
      <c r="AW492" s="460" t="str">
        <f>IF('UPR BILANS N'!W490="","",'UPR BILANS N'!W490)</f>
        <v/>
      </c>
      <c r="AX492" s="533" t="str">
        <f t="shared" si="243"/>
        <v/>
      </c>
      <c r="AY492" s="533"/>
      <c r="AZ492" s="533"/>
      <c r="BA492" s="533"/>
      <c r="BB492" s="533"/>
      <c r="BC492" s="533"/>
      <c r="BD492" s="533"/>
      <c r="BE492" s="533"/>
      <c r="BF492" s="533"/>
      <c r="BG492" s="533"/>
      <c r="BH492" s="533"/>
      <c r="BI492" s="533"/>
      <c r="BJ492" s="414">
        <f>IFERROR(IF(AND(BL492=1,BM492=1,SUMIF($C492:$C$525,$C492,$AH492:$AH$525)=$BN492),$BN492,IF($BO492&gt;0,$BO492,IF(AND(B492=B493,C492=C493,D492=D493,J492=J493),AH492+AH493,IF(AND(COUNTIF($C$13:$C491,$C492)&gt;=1,COUNTIF($D$13:$D491,$D492)&gt;=1),0,IF(AND(SUMIF($B492:$B$525,$B492,$AH492:$AH$525)&gt;$AH492,SUMIF($C492:$C$525,$C492,$AH492:$AH$525)&gt;$AH492,SUMIF($D492:$D$525,$D492,$AH492:$AH$525)&gt;$AH492),SUMIF($C492:$C$525,$C492,$BN492:$BN$525),0))))),0)</f>
        <v>0</v>
      </c>
      <c r="BK492" s="534"/>
      <c r="BL492" s="535">
        <f>COUNTIFS('ZASOBY N'!$B489:$B$525,'ZASOBY N'!$B489,'ZASOBY N'!$C489:'ZASOBY N'!$C$525,'ZASOBY N'!$C489,'ZASOBY N'!$D489:'ZASOBY N'!$D$525,'ZASOBY N'!$D489,'ZASOBY N'!$H489:'ZASOBY N'!$H$525,'ZASOBY N'!$H489 )</f>
        <v>0</v>
      </c>
      <c r="BM492" s="536">
        <f>COUNTIFS('ZASOBY N'!$B$10:$B489,'ZASOBY N'!$B489,'ZASOBY N'!$C$10:'ZASOBY N'!$C489,'ZASOBY N'!$C489,'ZASOBY N'!$D$10:'ZASOBY N'!$D489,'ZASOBY N'!$D489,'ZASOBY N'!$H$10:'ZASOBY N'!$H489,'ZASOBY N'!$H489 )</f>
        <v>0</v>
      </c>
      <c r="BN492" s="537">
        <f t="shared" si="244"/>
        <v>0</v>
      </c>
      <c r="BO492" s="538">
        <f t="shared" si="245"/>
        <v>0</v>
      </c>
      <c r="BP492" s="533"/>
      <c r="BQ492" s="533"/>
      <c r="BR492" s="533"/>
      <c r="BS492" s="533"/>
      <c r="BT492" s="533"/>
      <c r="BU492" s="533"/>
      <c r="BV492" s="533"/>
      <c r="BW492" s="539" t="str">
        <f t="shared" si="246"/>
        <v/>
      </c>
      <c r="BX492" s="439" t="str">
        <f>IF(E492=0,"",NN!E492)</f>
        <v/>
      </c>
      <c r="BY492" s="396" t="str">
        <f>IF(A492="","",NN!A492)</f>
        <v/>
      </c>
      <c r="BZ492" s="428" t="str">
        <f>IF(OR(E492=LEGENDA!$D$30,E492=LEGENDA!$D$31,E492=LEGENDA!$D$32,E492=LEGENDA!$D$33,E492=LEGENDA!$D$34,E492=LEGENDA!$D$35,E492=LEGENDA!$D$36,E492=LEGENDA!$D$37),AV492,"")</f>
        <v/>
      </c>
      <c r="CA492" s="428" t="str">
        <f>IF(OR(E492=LEGENDA!$D$30,E492=LEGENDA!$D$31,E492=LEGENDA!$D$32,E492=LEGENDA!$D$33,E492=LEGENDA!$D$34,E492=LEGENDA!$D$35,E492=LEGENDA!$D$36,E492=LEGENDA!$D$37),AG492,"")</f>
        <v/>
      </c>
      <c r="CB492" s="397" t="str">
        <f t="shared" si="247"/>
        <v/>
      </c>
      <c r="CC492" s="397" t="str">
        <f t="shared" si="248"/>
        <v/>
      </c>
      <c r="CD492" s="397" t="str">
        <f t="shared" si="249"/>
        <v/>
      </c>
      <c r="CE492" s="397" t="str">
        <f t="shared" si="250"/>
        <v/>
      </c>
      <c r="CF492" s="397" t="str">
        <f t="shared" si="251"/>
        <v/>
      </c>
      <c r="CG492" s="397" t="str">
        <f t="shared" si="252"/>
        <v/>
      </c>
      <c r="CH492" s="397" t="str">
        <f>IF(OR(E492=LEGENDA!$D$28,E492=LEGENDA!$D$29,E492=LEGENDA!$D$30,E492=LEGENDA!$D$31,E492=LEGENDA!$D$32,E492=LEGENDA!$D$33,E492=LEGENDA!$D$34,E492=LEGENDA!$D$35,E492=LEGENDA!$D$36,E492=LEGENDA!$D$39),1,"")</f>
        <v/>
      </c>
      <c r="CI492" s="397" t="str">
        <f t="shared" si="253"/>
        <v/>
      </c>
      <c r="CJ492" s="397" t="str">
        <f t="shared" si="254"/>
        <v/>
      </c>
    </row>
    <row r="493" spans="1:88" s="50" customFormat="1" ht="16.2" customHeight="1" thickBot="1" x14ac:dyDescent="0.3">
      <c r="A493" s="514" t="str">
        <f>IF('ZASOBY N'!A490="","",'ZASOBY N'!A490)</f>
        <v/>
      </c>
      <c r="B493" s="515" t="str">
        <f>IF('ZASOBY N'!B490="","",'ZASOBY N'!B490)</f>
        <v/>
      </c>
      <c r="C493" s="515" t="str">
        <f>IF('ZASOBY N'!C490="","",'ZASOBY N'!C490)</f>
        <v/>
      </c>
      <c r="D493" s="516" t="str">
        <f>IF('ZASOBY N'!D490="","",'ZASOBY N'!D490)</f>
        <v/>
      </c>
      <c r="E493" s="404"/>
      <c r="F493" s="517"/>
      <c r="G493" s="518"/>
      <c r="H493" s="301"/>
      <c r="I493" s="301"/>
      <c r="J493" s="147" t="str">
        <f>IF('ZASOBY N'!$F490="","",'ZASOBY N'!$F490)</f>
        <v/>
      </c>
      <c r="K493" s="519"/>
      <c r="L493" s="520" t="str">
        <f t="shared" ref="L493:L512" si="265">IF(A493="","",IF(AND(M493="",N493=""),"",IF(AND(M493&gt;0,N493&gt;0),M493+N493,IF(M493&gt;0,M493,N493))))</f>
        <v/>
      </c>
      <c r="M493" s="521"/>
      <c r="N493" s="521"/>
      <c r="O493" s="140" t="str">
        <f>IF(L493="","",IF(OR(E493=LEGENDA!$D$28,E493=LEGENDA!$D$29,E493=LEGENDA!$D$31,E493=LEGENDA!$D$38),0.15,0))</f>
        <v/>
      </c>
      <c r="P493" s="140" t="str">
        <f>IF(L493="","",IF(AND(E493=LEGENDA!$D$39,H493=""),"BRAK kol.7",IF(AND(F493=LEGENDA!$A$105,H493=""),"BRAK kol.7",IF(AND(F493=LEGENDA!$A$106,H493=""),"BRAK kol.7",IF(AND(F493=LEGENDA!$A$107,H493=""),"BRAK kol.7",IF(AND(F493=LEGENDA!$A$108,H493=""),"BRAK kol.7",IF(AND(F493=LEGENDA!$A$109,H493=""),"BRAK kol.7",L493*O493)))))))</f>
        <v/>
      </c>
      <c r="Q493" s="141" t="str">
        <f t="shared" si="255"/>
        <v/>
      </c>
      <c r="R493" s="142" t="str">
        <f t="shared" ref="R493:R512" si="266">IF(OR(K493="",G493=""),"",G493*$K493)</f>
        <v/>
      </c>
      <c r="S493" s="522" t="str">
        <f t="shared" ref="S493:S512" si="267">IF(A493="","",IF(AND(J493="",K493=""),"",IF(J493="","",IF(K493="",0,J493*K493))))</f>
        <v/>
      </c>
      <c r="T493" s="431" t="str">
        <f t="shared" si="256"/>
        <v/>
      </c>
      <c r="U493" s="523"/>
      <c r="V493" s="431" t="str">
        <f t="shared" ref="V493:V512" si="268">IF(AND($H493="",$I493="",$U493=""),"",IF(AND($H493&gt;0,$U493&gt;0,AI493&gt;0),$H493*$U493*AI493,IF(AND($I493&gt;0,$U493&gt;0,AI493&gt;0),$I493*$U493*AI493,IF(AND($H493&gt;0,$U493&gt;0),$H493*$U493,IF(AND($I493&gt;0,$U493&gt;0),$I493*$U493,"")))))</f>
        <v/>
      </c>
      <c r="W493" s="524"/>
      <c r="X493" s="302" t="str">
        <f>IF(U493="","",IF(AND(V493="",W493=""),"",IF(AND(E493=LEGENDA!$D$39,H493=""),"BRAK kol.7",IF(AND(F493=LEGENDA!$A$105,H493="",E493=LEGENDA!$D$35),V493*W493,IF(AND(F493=LEGENDA!$A$105,H493="",E493=LEGENDA!$D$36),V493*W493,IF(AND(F493=LEGENDA!$A$105,H493=""),"BRAK kol.7",IF(AND(F493=LEGENDA!$A$106,H493=""),"BRAK kol.7",IF(AND(F493=LEGENDA!$A$107,H493=""),"BRAK kol.7",IF(AND(F493=LEGENDA!$A$108,H493=""),"BRAK kol.7",IF(AND(F493=LEGENDA!$A$109,H493=""),"BRAK kol.7",IF(AND(U493&gt;0,W493=""),"Brakkol21",IF(OR(T493="Błąd kol. 7",T493="Błąd kol.8"),T493,IF(AND(H493="",I493=""),"BRAKkol7-8",V493*W493)))))))))))))</f>
        <v/>
      </c>
      <c r="Y493" s="523"/>
      <c r="Z493" s="431" t="str">
        <f t="shared" ref="Z493:Z512" si="269">IF(AND($H493="",$I493="",$Y493=""),"",IF(AND($H493&gt;0,$Y493&gt;0,AI493&gt;0),$H493*$Y493*AI493,IF(AND($I493&gt;0,$Y493&gt;0,AI493&gt;0),$I493*$Y493*AI493,IF(AND($H493&gt;0,$Y493&gt;0),$H493*$Y493,IF(AND($I493&gt;0,$Y493&gt;0),$I493*$Y493,"")))))</f>
        <v/>
      </c>
      <c r="AA493" s="524"/>
      <c r="AB493" s="525" t="str">
        <f>IF(OR(Y493="",Z493="",AA493=""),"",IF(AND(E493=LEGENDA!$D$39,H493=""),"BRAK kol.7",IF(AND(F493=LEGENDA!$A$105,H493=""),"BRAK kol.7",IF(AND(F493=LEGENDA!$A$106,H493=""),"BRAK kol.7",IF(AND(F493=LEGENDA!$A$107,H493=""),"BRAK kol.7",IF(AND(F493=LEGENDA!$A$108,H493=""),"BRAK kol.7",IF(AND(F493=LEGENDA!$A$109,H493=""),"BRAK kol.7",Z493*AA493)))))))</f>
        <v/>
      </c>
      <c r="AC493" s="302" t="str">
        <f t="shared" si="257"/>
        <v/>
      </c>
      <c r="AD493" s="143" t="str">
        <f>IFERROR(IF(OR(J493="",AC493=""),"",IF(AND(E493=LEGENDA!$D$39,H493="",I493=""),"BRAK kol.7",AC493*$J493)),"BRAK kol.7")</f>
        <v/>
      </c>
      <c r="AE493" s="527" t="str">
        <f t="shared" ref="AE493:AE512" si="270">IF(OR(Y493="",U493=""),"",(Y493+U493)*$K493)</f>
        <v/>
      </c>
      <c r="AF493" s="526" t="str">
        <f t="shared" ref="AF493:AF512" si="271">IF(A493="","",IF(AND(U493="",Y493=""),"",IF(J493="","",J493*(U493+Y493))))</f>
        <v/>
      </c>
      <c r="AG493" s="526" t="str">
        <f t="shared" ref="AG493:AG512" si="272">IF(AND($N493="",$V493=""),"",IF(N493="",V493,IF(V493="",N493,$N493+$V493)))</f>
        <v/>
      </c>
      <c r="AH493" s="526" t="str">
        <f t="shared" si="258"/>
        <v/>
      </c>
      <c r="AI493" s="528"/>
      <c r="AJ493" s="529"/>
      <c r="AK493" s="286" t="str">
        <f t="shared" si="259"/>
        <v/>
      </c>
      <c r="AL493" s="287" t="str">
        <f t="shared" ref="AL493:AL512" si="273">IF($AK493="","",B493)</f>
        <v/>
      </c>
      <c r="AM493" s="287" t="str">
        <f t="shared" ref="AM493:AM512" si="274">IF($AK493="","",C493)</f>
        <v/>
      </c>
      <c r="AN493" s="530" t="str">
        <f>IF('ZASOBY N'!BD490="","",'ZASOBY N'!BD490)</f>
        <v/>
      </c>
      <c r="AO493" s="531"/>
      <c r="AP493" s="333">
        <f t="shared" si="260"/>
        <v>0</v>
      </c>
      <c r="AQ493" s="333">
        <f t="shared" si="263"/>
        <v>0</v>
      </c>
      <c r="AR493" s="333">
        <f t="shared" si="263"/>
        <v>0</v>
      </c>
      <c r="AS493" s="333">
        <f t="shared" si="261"/>
        <v>0</v>
      </c>
      <c r="AT493" s="333">
        <f t="shared" si="264"/>
        <v>0</v>
      </c>
      <c r="AU493" s="333">
        <f t="shared" si="262"/>
        <v>0</v>
      </c>
      <c r="AV493" s="532" t="str">
        <f>IF(BJ493=0,"",NN!BJ493)</f>
        <v/>
      </c>
      <c r="AW493" s="460" t="str">
        <f>IF('UPR BILANS N'!W491="","",'UPR BILANS N'!W491)</f>
        <v/>
      </c>
      <c r="AX493" s="533" t="str">
        <f t="shared" ref="AX493:AX512" si="275">IF(AV493="","",IF(AV493&gt;170,1,""))</f>
        <v/>
      </c>
      <c r="AY493" s="533"/>
      <c r="AZ493" s="533"/>
      <c r="BA493" s="533"/>
      <c r="BB493" s="533"/>
      <c r="BC493" s="533"/>
      <c r="BD493" s="533"/>
      <c r="BE493" s="533"/>
      <c r="BF493" s="533"/>
      <c r="BG493" s="533"/>
      <c r="BH493" s="533"/>
      <c r="BI493" s="533"/>
      <c r="BJ493" s="414">
        <f>IFERROR(IF(AND(BL493=1,BM493=1,SUMIF($C493:$C$525,$C493,$AH493:$AH$525)=$BN493),$BN493,IF($BO493&gt;0,$BO493,IF(AND(B493=B494,C493=C494,D493=D494,J493=J494),AH493+AH494,IF(AND(COUNTIF($C$13:$C492,$C493)&gt;=1,COUNTIF($D$13:$D492,$D493)&gt;=1),0,IF(AND(SUMIF($B493:$B$525,$B493,$AH493:$AH$525)&gt;$AH493,SUMIF($C493:$C$525,$C493,$AH493:$AH$525)&gt;$AH493,SUMIF($D493:$D$525,$D493,$AH493:$AH$525)&gt;$AH493),SUMIF($C493:$C$525,$C493,$BN493:$BN$525),0))))),0)</f>
        <v>0</v>
      </c>
      <c r="BK493" s="534"/>
      <c r="BL493" s="535">
        <f>COUNTIFS('ZASOBY N'!$B490:$B$525,'ZASOBY N'!$B490,'ZASOBY N'!$C490:'ZASOBY N'!$C$525,'ZASOBY N'!$C490,'ZASOBY N'!$D490:'ZASOBY N'!$D$525,'ZASOBY N'!$D490,'ZASOBY N'!$H490:'ZASOBY N'!$H$525,'ZASOBY N'!$H490 )</f>
        <v>0</v>
      </c>
      <c r="BM493" s="536">
        <f>COUNTIFS('ZASOBY N'!$B$10:$B490,'ZASOBY N'!$B490,'ZASOBY N'!$C$10:'ZASOBY N'!$C490,'ZASOBY N'!$C490,'ZASOBY N'!$D$10:'ZASOBY N'!$D490,'ZASOBY N'!$D490,'ZASOBY N'!$H$10:'ZASOBY N'!$H490,'ZASOBY N'!$H490 )</f>
        <v>0</v>
      </c>
      <c r="BN493" s="537">
        <f t="shared" ref="BN493:BN512" si="276">IF(AND($BL493&gt;1,$BM493&gt;=1,CH493=1),$AH493,IF(AND($BL493=1,$BM493&gt;1,CH493=1),$AH493,0))</f>
        <v>0</v>
      </c>
      <c r="BO493" s="538">
        <f t="shared" ref="BO493:BO512" si="277">IF(AND($BL493=1,$BM493=1,CH493=1),$AH493,0)</f>
        <v>0</v>
      </c>
      <c r="BP493" s="533"/>
      <c r="BQ493" s="533"/>
      <c r="BR493" s="533"/>
      <c r="BS493" s="533"/>
      <c r="BT493" s="533"/>
      <c r="BU493" s="533"/>
      <c r="BV493" s="533"/>
      <c r="BW493" s="539" t="str">
        <f t="shared" ref="BW493:BW512" si="278">IF(AND(D493="",AV493=""),"",D493)</f>
        <v/>
      </c>
      <c r="BX493" s="439" t="str">
        <f>IF(E493=0,"",NN!E493)</f>
        <v/>
      </c>
      <c r="BY493" s="396" t="str">
        <f>IF(A493="","",NN!A493)</f>
        <v/>
      </c>
      <c r="BZ493" s="428" t="str">
        <f>IF(OR(E493=LEGENDA!$D$30,E493=LEGENDA!$D$31,E493=LEGENDA!$D$32,E493=LEGENDA!$D$33,E493=LEGENDA!$D$34,E493=LEGENDA!$D$35,E493=LEGENDA!$D$36,E493=LEGENDA!$D$37),AV493,"")</f>
        <v/>
      </c>
      <c r="CA493" s="428" t="str">
        <f>IF(OR(E493=LEGENDA!$D$30,E493=LEGENDA!$D$31,E493=LEGENDA!$D$32,E493=LEGENDA!$D$33,E493=LEGENDA!$D$34,E493=LEGENDA!$D$35,E493=LEGENDA!$D$36,E493=LEGENDA!$D$37),AG493,"")</f>
        <v/>
      </c>
      <c r="CB493" s="397" t="str">
        <f t="shared" ref="CB493:CB512" si="279">IF(BZ493="","",IF(BZ493&gt;170,1,""))</f>
        <v/>
      </c>
      <c r="CC493" s="397" t="str">
        <f t="shared" ref="CC493:CC512" si="280">IF(V493="","",IF(AND(V493&gt;170,CH493=1),1,""))</f>
        <v/>
      </c>
      <c r="CD493" s="397" t="str">
        <f t="shared" ref="CD493:CD512" si="281">IF(Z493="","",IF(AND(Z493&gt;170,CH493=1),1,""))</f>
        <v/>
      </c>
      <c r="CE493" s="397" t="str">
        <f t="shared" ref="CE493:CE512" si="282">IF(M493="","",IF(AND(M493&gt;170,CH493=1),1,""))</f>
        <v/>
      </c>
      <c r="CF493" s="397" t="str">
        <f t="shared" ref="CF493:CF512" si="283">IF(N493="","",IF(AND(N493&gt;170,CH493=1),1,""))</f>
        <v/>
      </c>
      <c r="CG493" s="397" t="str">
        <f t="shared" ref="CG493:CG512" si="284">IF(L493="","",IF(AND(L493&gt;170,CH493=1),1,""))</f>
        <v/>
      </c>
      <c r="CH493" s="397" t="str">
        <f>IF(OR(E493=LEGENDA!$D$28,E493=LEGENDA!$D$29,E493=LEGENDA!$D$30,E493=LEGENDA!$D$31,E493=LEGENDA!$D$32,E493=LEGENDA!$D$33,E493=LEGENDA!$D$34,E493=LEGENDA!$D$35,E493=LEGENDA!$D$36,E493=LEGENDA!$D$39),1,"")</f>
        <v/>
      </c>
      <c r="CI493" s="397" t="str">
        <f t="shared" ref="CI493:CI512" si="285">IF(T493="","",IF(AND(T493&gt;170,CH493=1),1,""))</f>
        <v/>
      </c>
      <c r="CJ493" s="397" t="str">
        <f t="shared" ref="CJ493:CJ512" si="286">IF(BJ493="","",IF(BJ493&gt;170,1,""))</f>
        <v/>
      </c>
    </row>
    <row r="494" spans="1:88" s="50" customFormat="1" ht="16.2" customHeight="1" thickBot="1" x14ac:dyDescent="0.3">
      <c r="A494" s="514" t="str">
        <f>IF('ZASOBY N'!A491="","",'ZASOBY N'!A491)</f>
        <v/>
      </c>
      <c r="B494" s="515" t="str">
        <f>IF('ZASOBY N'!B491="","",'ZASOBY N'!B491)</f>
        <v/>
      </c>
      <c r="C494" s="515" t="str">
        <f>IF('ZASOBY N'!C491="","",'ZASOBY N'!C491)</f>
        <v/>
      </c>
      <c r="D494" s="516" t="str">
        <f>IF('ZASOBY N'!D491="","",'ZASOBY N'!D491)</f>
        <v/>
      </c>
      <c r="E494" s="404"/>
      <c r="F494" s="517"/>
      <c r="G494" s="518"/>
      <c r="H494" s="301"/>
      <c r="I494" s="301"/>
      <c r="J494" s="147" t="str">
        <f>IF('ZASOBY N'!$F491="","",'ZASOBY N'!$F491)</f>
        <v/>
      </c>
      <c r="K494" s="519"/>
      <c r="L494" s="520" t="str">
        <f t="shared" si="265"/>
        <v/>
      </c>
      <c r="M494" s="521"/>
      <c r="N494" s="521"/>
      <c r="O494" s="140" t="str">
        <f>IF(L494="","",IF(OR(E494=LEGENDA!$D$28,E494=LEGENDA!$D$29,E494=LEGENDA!$D$31,E494=LEGENDA!$D$38),0.15,0))</f>
        <v/>
      </c>
      <c r="P494" s="140" t="str">
        <f>IF(L494="","",IF(AND(E494=LEGENDA!$D$39,H494=""),"BRAK kol.7",IF(AND(F494=LEGENDA!$A$105,H494=""),"BRAK kol.7",IF(AND(F494=LEGENDA!$A$106,H494=""),"BRAK kol.7",IF(AND(F494=LEGENDA!$A$107,H494=""),"BRAK kol.7",IF(AND(F494=LEGENDA!$A$108,H494=""),"BRAK kol.7",IF(AND(F494=LEGENDA!$A$109,H494=""),"BRAK kol.7",L494*O494)))))))</f>
        <v/>
      </c>
      <c r="Q494" s="141" t="str">
        <f t="shared" si="255"/>
        <v/>
      </c>
      <c r="R494" s="142" t="str">
        <f t="shared" si="266"/>
        <v/>
      </c>
      <c r="S494" s="522" t="str">
        <f t="shared" si="267"/>
        <v/>
      </c>
      <c r="T494" s="431" t="str">
        <f t="shared" si="256"/>
        <v/>
      </c>
      <c r="U494" s="523"/>
      <c r="V494" s="431" t="str">
        <f t="shared" si="268"/>
        <v/>
      </c>
      <c r="W494" s="524"/>
      <c r="X494" s="302" t="str">
        <f>IF(U494="","",IF(AND(V494="",W494=""),"",IF(AND(E494=LEGENDA!$D$39,H494=""),"BRAK kol.7",IF(AND(F494=LEGENDA!$A$105,H494="",E494=LEGENDA!$D$35),V494*W494,IF(AND(F494=LEGENDA!$A$105,H494="",E494=LEGENDA!$D$36),V494*W494,IF(AND(F494=LEGENDA!$A$105,H494=""),"BRAK kol.7",IF(AND(F494=LEGENDA!$A$106,H494=""),"BRAK kol.7",IF(AND(F494=LEGENDA!$A$107,H494=""),"BRAK kol.7",IF(AND(F494=LEGENDA!$A$108,H494=""),"BRAK kol.7",IF(AND(F494=LEGENDA!$A$109,H494=""),"BRAK kol.7",IF(AND(U494&gt;0,W494=""),"Brakkol21",IF(OR(T494="Błąd kol. 7",T494="Błąd kol.8"),T494,IF(AND(H494="",I494=""),"BRAKkol7-8",V494*W494)))))))))))))</f>
        <v/>
      </c>
      <c r="Y494" s="523"/>
      <c r="Z494" s="431" t="str">
        <f t="shared" si="269"/>
        <v/>
      </c>
      <c r="AA494" s="524"/>
      <c r="AB494" s="525" t="str">
        <f>IF(OR(Y494="",Z494="",AA494=""),"",IF(AND(E494=LEGENDA!$D$39,H494=""),"BRAK kol.7",IF(AND(F494=LEGENDA!$A$105,H494=""),"BRAK kol.7",IF(AND(F494=LEGENDA!$A$106,H494=""),"BRAK kol.7",IF(AND(F494=LEGENDA!$A$107,H494=""),"BRAK kol.7",IF(AND(F494=LEGENDA!$A$108,H494=""),"BRAK kol.7",IF(AND(F494=LEGENDA!$A$109,H494=""),"BRAK kol.7",Z494*AA494)))))))</f>
        <v/>
      </c>
      <c r="AC494" s="302" t="str">
        <f t="shared" si="257"/>
        <v/>
      </c>
      <c r="AD494" s="143" t="str">
        <f>IFERROR(IF(OR(J494="",AC494=""),"",IF(AND(E494=LEGENDA!$D$39,H494="",I494=""),"BRAK kol.7",AC494*$J494)),"BRAK kol.7")</f>
        <v/>
      </c>
      <c r="AE494" s="527" t="str">
        <f t="shared" si="270"/>
        <v/>
      </c>
      <c r="AF494" s="526" t="str">
        <f t="shared" si="271"/>
        <v/>
      </c>
      <c r="AG494" s="526" t="str">
        <f t="shared" si="272"/>
        <v/>
      </c>
      <c r="AH494" s="526" t="str">
        <f t="shared" si="258"/>
        <v/>
      </c>
      <c r="AI494" s="528"/>
      <c r="AJ494" s="529"/>
      <c r="AK494" s="286" t="str">
        <f t="shared" si="259"/>
        <v/>
      </c>
      <c r="AL494" s="287" t="str">
        <f t="shared" si="273"/>
        <v/>
      </c>
      <c r="AM494" s="287" t="str">
        <f t="shared" si="274"/>
        <v/>
      </c>
      <c r="AN494" s="530" t="str">
        <f>IF('ZASOBY N'!BD491="","",'ZASOBY N'!BD491)</f>
        <v/>
      </c>
      <c r="AO494" s="531"/>
      <c r="AP494" s="333">
        <f t="shared" si="260"/>
        <v>0</v>
      </c>
      <c r="AQ494" s="333">
        <f t="shared" si="263"/>
        <v>0</v>
      </c>
      <c r="AR494" s="333">
        <f t="shared" si="263"/>
        <v>0</v>
      </c>
      <c r="AS494" s="333">
        <f t="shared" si="261"/>
        <v>0</v>
      </c>
      <c r="AT494" s="333">
        <f t="shared" si="264"/>
        <v>0</v>
      </c>
      <c r="AU494" s="333">
        <f t="shared" si="262"/>
        <v>0</v>
      </c>
      <c r="AV494" s="532" t="str">
        <f>IF(BJ494=0,"",NN!BJ494)</f>
        <v/>
      </c>
      <c r="AW494" s="460" t="str">
        <f>IF('UPR BILANS N'!W492="","",'UPR BILANS N'!W492)</f>
        <v/>
      </c>
      <c r="AX494" s="533" t="str">
        <f t="shared" si="275"/>
        <v/>
      </c>
      <c r="AY494" s="533"/>
      <c r="AZ494" s="533"/>
      <c r="BA494" s="533"/>
      <c r="BB494" s="533"/>
      <c r="BC494" s="533"/>
      <c r="BD494" s="533"/>
      <c r="BE494" s="533"/>
      <c r="BF494" s="533"/>
      <c r="BG494" s="533"/>
      <c r="BH494" s="533"/>
      <c r="BI494" s="533"/>
      <c r="BJ494" s="414">
        <f>IFERROR(IF(AND(BL494=1,BM494=1,SUMIF($C494:$C$525,$C494,$AH494:$AH$525)=$BN494),$BN494,IF($BO494&gt;0,$BO494,IF(AND(B494=B495,C494=C495,D494=D495,J494=J495),AH494+AH495,IF(AND(COUNTIF($C$13:$C493,$C494)&gt;=1,COUNTIF($D$13:$D493,$D494)&gt;=1),0,IF(AND(SUMIF($B494:$B$525,$B494,$AH494:$AH$525)&gt;$AH494,SUMIF($C494:$C$525,$C494,$AH494:$AH$525)&gt;$AH494,SUMIF($D494:$D$525,$D494,$AH494:$AH$525)&gt;$AH494),SUMIF($C494:$C$525,$C494,$BN494:$BN$525),0))))),0)</f>
        <v>0</v>
      </c>
      <c r="BK494" s="534"/>
      <c r="BL494" s="535">
        <f>COUNTIFS('ZASOBY N'!$B491:$B$525,'ZASOBY N'!$B491,'ZASOBY N'!$C491:'ZASOBY N'!$C$525,'ZASOBY N'!$C491,'ZASOBY N'!$D491:'ZASOBY N'!$D$525,'ZASOBY N'!$D491,'ZASOBY N'!$H491:'ZASOBY N'!$H$525,'ZASOBY N'!$H491 )</f>
        <v>0</v>
      </c>
      <c r="BM494" s="536">
        <f>COUNTIFS('ZASOBY N'!$B$10:$B491,'ZASOBY N'!$B491,'ZASOBY N'!$C$10:'ZASOBY N'!$C491,'ZASOBY N'!$C491,'ZASOBY N'!$D$10:'ZASOBY N'!$D491,'ZASOBY N'!$D491,'ZASOBY N'!$H$10:'ZASOBY N'!$H491,'ZASOBY N'!$H491 )</f>
        <v>0</v>
      </c>
      <c r="BN494" s="537">
        <f t="shared" si="276"/>
        <v>0</v>
      </c>
      <c r="BO494" s="538">
        <f t="shared" si="277"/>
        <v>0</v>
      </c>
      <c r="BP494" s="533"/>
      <c r="BQ494" s="533"/>
      <c r="BR494" s="533"/>
      <c r="BS494" s="533"/>
      <c r="BT494" s="533"/>
      <c r="BU494" s="533"/>
      <c r="BV494" s="533"/>
      <c r="BW494" s="539" t="str">
        <f t="shared" si="278"/>
        <v/>
      </c>
      <c r="BX494" s="439" t="str">
        <f>IF(E494=0,"",NN!E494)</f>
        <v/>
      </c>
      <c r="BY494" s="396" t="str">
        <f>IF(A494="","",NN!A494)</f>
        <v/>
      </c>
      <c r="BZ494" s="428" t="str">
        <f>IF(OR(E494=LEGENDA!$D$30,E494=LEGENDA!$D$31,E494=LEGENDA!$D$32,E494=LEGENDA!$D$33,E494=LEGENDA!$D$34,E494=LEGENDA!$D$35,E494=LEGENDA!$D$36,E494=LEGENDA!$D$37),AV494,"")</f>
        <v/>
      </c>
      <c r="CA494" s="428" t="str">
        <f>IF(OR(E494=LEGENDA!$D$30,E494=LEGENDA!$D$31,E494=LEGENDA!$D$32,E494=LEGENDA!$D$33,E494=LEGENDA!$D$34,E494=LEGENDA!$D$35,E494=LEGENDA!$D$36,E494=LEGENDA!$D$37),AG494,"")</f>
        <v/>
      </c>
      <c r="CB494" s="397" t="str">
        <f t="shared" si="279"/>
        <v/>
      </c>
      <c r="CC494" s="397" t="str">
        <f t="shared" si="280"/>
        <v/>
      </c>
      <c r="CD494" s="397" t="str">
        <f t="shared" si="281"/>
        <v/>
      </c>
      <c r="CE494" s="397" t="str">
        <f t="shared" si="282"/>
        <v/>
      </c>
      <c r="CF494" s="397" t="str">
        <f t="shared" si="283"/>
        <v/>
      </c>
      <c r="CG494" s="397" t="str">
        <f t="shared" si="284"/>
        <v/>
      </c>
      <c r="CH494" s="397" t="str">
        <f>IF(OR(E494=LEGENDA!$D$28,E494=LEGENDA!$D$29,E494=LEGENDA!$D$30,E494=LEGENDA!$D$31,E494=LEGENDA!$D$32,E494=LEGENDA!$D$33,E494=LEGENDA!$D$34,E494=LEGENDA!$D$35,E494=LEGENDA!$D$36,E494=LEGENDA!$D$39),1,"")</f>
        <v/>
      </c>
      <c r="CI494" s="397" t="str">
        <f t="shared" si="285"/>
        <v/>
      </c>
      <c r="CJ494" s="397" t="str">
        <f t="shared" si="286"/>
        <v/>
      </c>
    </row>
    <row r="495" spans="1:88" s="50" customFormat="1" ht="16.2" customHeight="1" thickBot="1" x14ac:dyDescent="0.3">
      <c r="A495" s="514" t="str">
        <f>IF('ZASOBY N'!A492="","",'ZASOBY N'!A492)</f>
        <v/>
      </c>
      <c r="B495" s="515" t="str">
        <f>IF('ZASOBY N'!B492="","",'ZASOBY N'!B492)</f>
        <v/>
      </c>
      <c r="C495" s="515" t="str">
        <f>IF('ZASOBY N'!C492="","",'ZASOBY N'!C492)</f>
        <v/>
      </c>
      <c r="D495" s="516" t="str">
        <f>IF('ZASOBY N'!D492="","",'ZASOBY N'!D492)</f>
        <v/>
      </c>
      <c r="E495" s="404"/>
      <c r="F495" s="517"/>
      <c r="G495" s="518"/>
      <c r="H495" s="301"/>
      <c r="I495" s="301"/>
      <c r="J495" s="147" t="str">
        <f>IF('ZASOBY N'!$F492="","",'ZASOBY N'!$F492)</f>
        <v/>
      </c>
      <c r="K495" s="519"/>
      <c r="L495" s="520" t="str">
        <f t="shared" si="265"/>
        <v/>
      </c>
      <c r="M495" s="521"/>
      <c r="N495" s="521"/>
      <c r="O495" s="140" t="str">
        <f>IF(L495="","",IF(OR(E495=LEGENDA!$D$28,E495=LEGENDA!$D$29,E495=LEGENDA!$D$31,E495=LEGENDA!$D$38),0.15,0))</f>
        <v/>
      </c>
      <c r="P495" s="140" t="str">
        <f>IF(L495="","",IF(AND(E495=LEGENDA!$D$39,H495=""),"BRAK kol.7",IF(AND(F495=LEGENDA!$A$105,H495=""),"BRAK kol.7",IF(AND(F495=LEGENDA!$A$106,H495=""),"BRAK kol.7",IF(AND(F495=LEGENDA!$A$107,H495=""),"BRAK kol.7",IF(AND(F495=LEGENDA!$A$108,H495=""),"BRAK kol.7",IF(AND(F495=LEGENDA!$A$109,H495=""),"BRAK kol.7",L495*O495)))))))</f>
        <v/>
      </c>
      <c r="Q495" s="141" t="str">
        <f t="shared" si="255"/>
        <v/>
      </c>
      <c r="R495" s="142" t="str">
        <f t="shared" si="266"/>
        <v/>
      </c>
      <c r="S495" s="522" t="str">
        <f t="shared" si="267"/>
        <v/>
      </c>
      <c r="T495" s="431" t="str">
        <f t="shared" si="256"/>
        <v/>
      </c>
      <c r="U495" s="523"/>
      <c r="V495" s="431" t="str">
        <f t="shared" si="268"/>
        <v/>
      </c>
      <c r="W495" s="524"/>
      <c r="X495" s="302" t="str">
        <f>IF(U495="","",IF(AND(V495="",W495=""),"",IF(AND(E495=LEGENDA!$D$39,H495=""),"BRAK kol.7",IF(AND(F495=LEGENDA!$A$105,H495="",E495=LEGENDA!$D$35),V495*W495,IF(AND(F495=LEGENDA!$A$105,H495="",E495=LEGENDA!$D$36),V495*W495,IF(AND(F495=LEGENDA!$A$105,H495=""),"BRAK kol.7",IF(AND(F495=LEGENDA!$A$106,H495=""),"BRAK kol.7",IF(AND(F495=LEGENDA!$A$107,H495=""),"BRAK kol.7",IF(AND(F495=LEGENDA!$A$108,H495=""),"BRAK kol.7",IF(AND(F495=LEGENDA!$A$109,H495=""),"BRAK kol.7",IF(AND(U495&gt;0,W495=""),"Brakkol21",IF(OR(T495="Błąd kol. 7",T495="Błąd kol.8"),T495,IF(AND(H495="",I495=""),"BRAKkol7-8",V495*W495)))))))))))))</f>
        <v/>
      </c>
      <c r="Y495" s="523"/>
      <c r="Z495" s="431" t="str">
        <f t="shared" si="269"/>
        <v/>
      </c>
      <c r="AA495" s="524"/>
      <c r="AB495" s="525" t="str">
        <f>IF(OR(Y495="",Z495="",AA495=""),"",IF(AND(E495=LEGENDA!$D$39,H495=""),"BRAK kol.7",IF(AND(F495=LEGENDA!$A$105,H495=""),"BRAK kol.7",IF(AND(F495=LEGENDA!$A$106,H495=""),"BRAK kol.7",IF(AND(F495=LEGENDA!$A$107,H495=""),"BRAK kol.7",IF(AND(F495=LEGENDA!$A$108,H495=""),"BRAK kol.7",IF(AND(F495=LEGENDA!$A$109,H495=""),"BRAK kol.7",Z495*AA495)))))))</f>
        <v/>
      </c>
      <c r="AC495" s="302" t="str">
        <f t="shared" si="257"/>
        <v/>
      </c>
      <c r="AD495" s="143" t="str">
        <f>IFERROR(IF(OR(J495="",AC495=""),"",IF(AND(E495=LEGENDA!$D$39,H495="",I495=""),"BRAK kol.7",AC495*$J495)),"BRAK kol.7")</f>
        <v/>
      </c>
      <c r="AE495" s="527" t="str">
        <f t="shared" si="270"/>
        <v/>
      </c>
      <c r="AF495" s="526" t="str">
        <f t="shared" si="271"/>
        <v/>
      </c>
      <c r="AG495" s="526" t="str">
        <f t="shared" si="272"/>
        <v/>
      </c>
      <c r="AH495" s="526" t="str">
        <f t="shared" si="258"/>
        <v/>
      </c>
      <c r="AI495" s="528"/>
      <c r="AJ495" s="529"/>
      <c r="AK495" s="286" t="str">
        <f t="shared" si="259"/>
        <v/>
      </c>
      <c r="AL495" s="287" t="str">
        <f t="shared" si="273"/>
        <v/>
      </c>
      <c r="AM495" s="287" t="str">
        <f t="shared" si="274"/>
        <v/>
      </c>
      <c r="AN495" s="530" t="str">
        <f>IF('ZASOBY N'!BD492="","",'ZASOBY N'!BD492)</f>
        <v/>
      </c>
      <c r="AO495" s="531"/>
      <c r="AP495" s="333">
        <f t="shared" si="260"/>
        <v>0</v>
      </c>
      <c r="AQ495" s="333">
        <f t="shared" si="263"/>
        <v>0</v>
      </c>
      <c r="AR495" s="333">
        <f t="shared" si="263"/>
        <v>0</v>
      </c>
      <c r="AS495" s="333">
        <f t="shared" si="261"/>
        <v>0</v>
      </c>
      <c r="AT495" s="333">
        <f t="shared" si="264"/>
        <v>0</v>
      </c>
      <c r="AU495" s="333">
        <f t="shared" si="262"/>
        <v>0</v>
      </c>
      <c r="AV495" s="532" t="str">
        <f>IF(BJ495=0,"",NN!BJ495)</f>
        <v/>
      </c>
      <c r="AW495" s="460" t="str">
        <f>IF('UPR BILANS N'!W493="","",'UPR BILANS N'!W493)</f>
        <v/>
      </c>
      <c r="AX495" s="533" t="str">
        <f t="shared" si="275"/>
        <v/>
      </c>
      <c r="AY495" s="533"/>
      <c r="AZ495" s="533"/>
      <c r="BA495" s="533"/>
      <c r="BB495" s="533"/>
      <c r="BC495" s="533"/>
      <c r="BD495" s="533"/>
      <c r="BE495" s="533"/>
      <c r="BF495" s="533"/>
      <c r="BG495" s="533"/>
      <c r="BH495" s="533"/>
      <c r="BI495" s="533"/>
      <c r="BJ495" s="414">
        <f>IFERROR(IF(AND(BL495=1,BM495=1,SUMIF($C495:$C$525,$C495,$AH495:$AH$525)=$BN495),$BN495,IF($BO495&gt;0,$BO495,IF(AND(B495=B496,C495=C496,D495=D496,J495=J496),AH495+AH496,IF(AND(COUNTIF($C$13:$C494,$C495)&gt;=1,COUNTIF($D$13:$D494,$D495)&gt;=1),0,IF(AND(SUMIF($B495:$B$525,$B495,$AH495:$AH$525)&gt;$AH495,SUMIF($C495:$C$525,$C495,$AH495:$AH$525)&gt;$AH495,SUMIF($D495:$D$525,$D495,$AH495:$AH$525)&gt;$AH495),SUMIF($C495:$C$525,$C495,$BN495:$BN$525),0))))),0)</f>
        <v>0</v>
      </c>
      <c r="BK495" s="534"/>
      <c r="BL495" s="535">
        <f>COUNTIFS('ZASOBY N'!$B492:$B$525,'ZASOBY N'!$B492,'ZASOBY N'!$C492:'ZASOBY N'!$C$525,'ZASOBY N'!$C492,'ZASOBY N'!$D492:'ZASOBY N'!$D$525,'ZASOBY N'!$D492,'ZASOBY N'!$H492:'ZASOBY N'!$H$525,'ZASOBY N'!$H492 )</f>
        <v>0</v>
      </c>
      <c r="BM495" s="536">
        <f>COUNTIFS('ZASOBY N'!$B$10:$B492,'ZASOBY N'!$B492,'ZASOBY N'!$C$10:'ZASOBY N'!$C492,'ZASOBY N'!$C492,'ZASOBY N'!$D$10:'ZASOBY N'!$D492,'ZASOBY N'!$D492,'ZASOBY N'!$H$10:'ZASOBY N'!$H492,'ZASOBY N'!$H492 )</f>
        <v>0</v>
      </c>
      <c r="BN495" s="537">
        <f t="shared" si="276"/>
        <v>0</v>
      </c>
      <c r="BO495" s="538">
        <f t="shared" si="277"/>
        <v>0</v>
      </c>
      <c r="BP495" s="533"/>
      <c r="BQ495" s="533"/>
      <c r="BR495" s="533"/>
      <c r="BS495" s="533"/>
      <c r="BT495" s="533"/>
      <c r="BU495" s="533"/>
      <c r="BV495" s="533"/>
      <c r="BW495" s="539" t="str">
        <f t="shared" si="278"/>
        <v/>
      </c>
      <c r="BX495" s="439" t="str">
        <f>IF(E495=0,"",NN!E495)</f>
        <v/>
      </c>
      <c r="BY495" s="396" t="str">
        <f>IF(A495="","",NN!A495)</f>
        <v/>
      </c>
      <c r="BZ495" s="428" t="str">
        <f>IF(OR(E495=LEGENDA!$D$30,E495=LEGENDA!$D$31,E495=LEGENDA!$D$32,E495=LEGENDA!$D$33,E495=LEGENDA!$D$34,E495=LEGENDA!$D$35,E495=LEGENDA!$D$36,E495=LEGENDA!$D$37),AV495,"")</f>
        <v/>
      </c>
      <c r="CA495" s="428" t="str">
        <f>IF(OR(E495=LEGENDA!$D$30,E495=LEGENDA!$D$31,E495=LEGENDA!$D$32,E495=LEGENDA!$D$33,E495=LEGENDA!$D$34,E495=LEGENDA!$D$35,E495=LEGENDA!$D$36,E495=LEGENDA!$D$37),AG495,"")</f>
        <v/>
      </c>
      <c r="CB495" s="397" t="str">
        <f t="shared" si="279"/>
        <v/>
      </c>
      <c r="CC495" s="397" t="str">
        <f t="shared" si="280"/>
        <v/>
      </c>
      <c r="CD495" s="397" t="str">
        <f t="shared" si="281"/>
        <v/>
      </c>
      <c r="CE495" s="397" t="str">
        <f t="shared" si="282"/>
        <v/>
      </c>
      <c r="CF495" s="397" t="str">
        <f t="shared" si="283"/>
        <v/>
      </c>
      <c r="CG495" s="397" t="str">
        <f t="shared" si="284"/>
        <v/>
      </c>
      <c r="CH495" s="397" t="str">
        <f>IF(OR(E495=LEGENDA!$D$28,E495=LEGENDA!$D$29,E495=LEGENDA!$D$30,E495=LEGENDA!$D$31,E495=LEGENDA!$D$32,E495=LEGENDA!$D$33,E495=LEGENDA!$D$34,E495=LEGENDA!$D$35,E495=LEGENDA!$D$36,E495=LEGENDA!$D$39),1,"")</f>
        <v/>
      </c>
      <c r="CI495" s="397" t="str">
        <f t="shared" si="285"/>
        <v/>
      </c>
      <c r="CJ495" s="397" t="str">
        <f t="shared" si="286"/>
        <v/>
      </c>
    </row>
    <row r="496" spans="1:88" s="50" customFormat="1" ht="16.2" customHeight="1" thickBot="1" x14ac:dyDescent="0.3">
      <c r="A496" s="514" t="str">
        <f>IF('ZASOBY N'!A493="","",'ZASOBY N'!A493)</f>
        <v/>
      </c>
      <c r="B496" s="515" t="str">
        <f>IF('ZASOBY N'!B493="","",'ZASOBY N'!B493)</f>
        <v/>
      </c>
      <c r="C496" s="515" t="str">
        <f>IF('ZASOBY N'!C493="","",'ZASOBY N'!C493)</f>
        <v/>
      </c>
      <c r="D496" s="516" t="str">
        <f>IF('ZASOBY N'!D493="","",'ZASOBY N'!D493)</f>
        <v/>
      </c>
      <c r="E496" s="404"/>
      <c r="F496" s="517"/>
      <c r="G496" s="518"/>
      <c r="H496" s="301"/>
      <c r="I496" s="301"/>
      <c r="J496" s="147" t="str">
        <f>IF('ZASOBY N'!$F493="","",'ZASOBY N'!$F493)</f>
        <v/>
      </c>
      <c r="K496" s="519"/>
      <c r="L496" s="520" t="str">
        <f t="shared" si="265"/>
        <v/>
      </c>
      <c r="M496" s="521"/>
      <c r="N496" s="521"/>
      <c r="O496" s="140" t="str">
        <f>IF(L496="","",IF(OR(E496=LEGENDA!$D$28,E496=LEGENDA!$D$29,E496=LEGENDA!$D$31,E496=LEGENDA!$D$38),0.15,0))</f>
        <v/>
      </c>
      <c r="P496" s="140" t="str">
        <f>IF(L496="","",IF(AND(E496=LEGENDA!$D$39,H496=""),"BRAK kol.7",IF(AND(F496=LEGENDA!$A$105,H496=""),"BRAK kol.7",IF(AND(F496=LEGENDA!$A$106,H496=""),"BRAK kol.7",IF(AND(F496=LEGENDA!$A$107,H496=""),"BRAK kol.7",IF(AND(F496=LEGENDA!$A$108,H496=""),"BRAK kol.7",IF(AND(F496=LEGENDA!$A$109,H496=""),"BRAK kol.7",L496*O496)))))))</f>
        <v/>
      </c>
      <c r="Q496" s="141" t="str">
        <f t="shared" si="255"/>
        <v/>
      </c>
      <c r="R496" s="142" t="str">
        <f t="shared" si="266"/>
        <v/>
      </c>
      <c r="S496" s="522" t="str">
        <f t="shared" si="267"/>
        <v/>
      </c>
      <c r="T496" s="431" t="str">
        <f t="shared" si="256"/>
        <v/>
      </c>
      <c r="U496" s="523"/>
      <c r="V496" s="431" t="str">
        <f t="shared" si="268"/>
        <v/>
      </c>
      <c r="W496" s="524"/>
      <c r="X496" s="302" t="str">
        <f>IF(U496="","",IF(AND(V496="",W496=""),"",IF(AND(E496=LEGENDA!$D$39,H496=""),"BRAK kol.7",IF(AND(F496=LEGENDA!$A$105,H496="",E496=LEGENDA!$D$35),V496*W496,IF(AND(F496=LEGENDA!$A$105,H496="",E496=LEGENDA!$D$36),V496*W496,IF(AND(F496=LEGENDA!$A$105,H496=""),"BRAK kol.7",IF(AND(F496=LEGENDA!$A$106,H496=""),"BRAK kol.7",IF(AND(F496=LEGENDA!$A$107,H496=""),"BRAK kol.7",IF(AND(F496=LEGENDA!$A$108,H496=""),"BRAK kol.7",IF(AND(F496=LEGENDA!$A$109,H496=""),"BRAK kol.7",IF(AND(U496&gt;0,W496=""),"Brakkol21",IF(OR(T496="Błąd kol. 7",T496="Błąd kol.8"),T496,IF(AND(H496="",I496=""),"BRAKkol7-8",V496*W496)))))))))))))</f>
        <v/>
      </c>
      <c r="Y496" s="523"/>
      <c r="Z496" s="431" t="str">
        <f t="shared" si="269"/>
        <v/>
      </c>
      <c r="AA496" s="524"/>
      <c r="AB496" s="525" t="str">
        <f>IF(OR(Y496="",Z496="",AA496=""),"",IF(AND(E496=LEGENDA!$D$39,H496=""),"BRAK kol.7",IF(AND(F496=LEGENDA!$A$105,H496=""),"BRAK kol.7",IF(AND(F496=LEGENDA!$A$106,H496=""),"BRAK kol.7",IF(AND(F496=LEGENDA!$A$107,H496=""),"BRAK kol.7",IF(AND(F496=LEGENDA!$A$108,H496=""),"BRAK kol.7",IF(AND(F496=LEGENDA!$A$109,H496=""),"BRAK kol.7",Z496*AA496)))))))</f>
        <v/>
      </c>
      <c r="AC496" s="302" t="str">
        <f t="shared" si="257"/>
        <v/>
      </c>
      <c r="AD496" s="143" t="str">
        <f>IFERROR(IF(OR(J496="",AC496=""),"",IF(AND(E496=LEGENDA!$D$39,H496="",I496=""),"BRAK kol.7",AC496*$J496)),"BRAK kol.7")</f>
        <v/>
      </c>
      <c r="AE496" s="527" t="str">
        <f t="shared" si="270"/>
        <v/>
      </c>
      <c r="AF496" s="526" t="str">
        <f t="shared" si="271"/>
        <v/>
      </c>
      <c r="AG496" s="526" t="str">
        <f t="shared" si="272"/>
        <v/>
      </c>
      <c r="AH496" s="526" t="str">
        <f t="shared" si="258"/>
        <v/>
      </c>
      <c r="AI496" s="528"/>
      <c r="AJ496" s="529"/>
      <c r="AK496" s="286" t="str">
        <f t="shared" si="259"/>
        <v/>
      </c>
      <c r="AL496" s="287" t="str">
        <f t="shared" si="273"/>
        <v/>
      </c>
      <c r="AM496" s="287" t="str">
        <f t="shared" si="274"/>
        <v/>
      </c>
      <c r="AN496" s="530" t="str">
        <f>IF('ZASOBY N'!BD493="","",'ZASOBY N'!BD493)</f>
        <v/>
      </c>
      <c r="AO496" s="531"/>
      <c r="AP496" s="333">
        <f t="shared" si="260"/>
        <v>0</v>
      </c>
      <c r="AQ496" s="333">
        <f t="shared" si="263"/>
        <v>0</v>
      </c>
      <c r="AR496" s="333">
        <f t="shared" si="263"/>
        <v>0</v>
      </c>
      <c r="AS496" s="333">
        <f t="shared" si="261"/>
        <v>0</v>
      </c>
      <c r="AT496" s="333">
        <f t="shared" si="264"/>
        <v>0</v>
      </c>
      <c r="AU496" s="333">
        <f t="shared" si="262"/>
        <v>0</v>
      </c>
      <c r="AV496" s="532" t="str">
        <f>IF(BJ496=0,"",NN!BJ496)</f>
        <v/>
      </c>
      <c r="AW496" s="460" t="str">
        <f>IF('UPR BILANS N'!W494="","",'UPR BILANS N'!W494)</f>
        <v/>
      </c>
      <c r="AX496" s="533" t="str">
        <f t="shared" si="275"/>
        <v/>
      </c>
      <c r="AY496" s="533"/>
      <c r="AZ496" s="533"/>
      <c r="BA496" s="533"/>
      <c r="BB496" s="533"/>
      <c r="BC496" s="533"/>
      <c r="BD496" s="533"/>
      <c r="BE496" s="533"/>
      <c r="BF496" s="533"/>
      <c r="BG496" s="533"/>
      <c r="BH496" s="533"/>
      <c r="BI496" s="533"/>
      <c r="BJ496" s="414">
        <f>IFERROR(IF(AND(BL496=1,BM496=1,SUMIF($C496:$C$525,$C496,$AH496:$AH$525)=$BN496),$BN496,IF($BO496&gt;0,$BO496,IF(AND(B496=B497,C496=C497,D496=D497,J496=J497),AH496+AH497,IF(AND(COUNTIF($C$13:$C495,$C496)&gt;=1,COUNTIF($D$13:$D495,$D496)&gt;=1),0,IF(AND(SUMIF($B496:$B$525,$B496,$AH496:$AH$525)&gt;$AH496,SUMIF($C496:$C$525,$C496,$AH496:$AH$525)&gt;$AH496,SUMIF($D496:$D$525,$D496,$AH496:$AH$525)&gt;$AH496),SUMIF($C496:$C$525,$C496,$BN496:$BN$525),0))))),0)</f>
        <v>0</v>
      </c>
      <c r="BK496" s="534"/>
      <c r="BL496" s="535">
        <f>COUNTIFS('ZASOBY N'!$B493:$B$525,'ZASOBY N'!$B493,'ZASOBY N'!$C493:'ZASOBY N'!$C$525,'ZASOBY N'!$C493,'ZASOBY N'!$D493:'ZASOBY N'!$D$525,'ZASOBY N'!$D493,'ZASOBY N'!$H493:'ZASOBY N'!$H$525,'ZASOBY N'!$H493 )</f>
        <v>0</v>
      </c>
      <c r="BM496" s="536">
        <f>COUNTIFS('ZASOBY N'!$B$10:$B493,'ZASOBY N'!$B493,'ZASOBY N'!$C$10:'ZASOBY N'!$C493,'ZASOBY N'!$C493,'ZASOBY N'!$D$10:'ZASOBY N'!$D493,'ZASOBY N'!$D493,'ZASOBY N'!$H$10:'ZASOBY N'!$H493,'ZASOBY N'!$H493 )</f>
        <v>0</v>
      </c>
      <c r="BN496" s="537">
        <f t="shared" si="276"/>
        <v>0</v>
      </c>
      <c r="BO496" s="538">
        <f t="shared" si="277"/>
        <v>0</v>
      </c>
      <c r="BP496" s="533"/>
      <c r="BQ496" s="533"/>
      <c r="BR496" s="533"/>
      <c r="BS496" s="533"/>
      <c r="BT496" s="533"/>
      <c r="BU496" s="533"/>
      <c r="BV496" s="533"/>
      <c r="BW496" s="539" t="str">
        <f t="shared" si="278"/>
        <v/>
      </c>
      <c r="BX496" s="439" t="str">
        <f>IF(E496=0,"",NN!E496)</f>
        <v/>
      </c>
      <c r="BY496" s="396" t="str">
        <f>IF(A496="","",NN!A496)</f>
        <v/>
      </c>
      <c r="BZ496" s="428" t="str">
        <f>IF(OR(E496=LEGENDA!$D$30,E496=LEGENDA!$D$31,E496=LEGENDA!$D$32,E496=LEGENDA!$D$33,E496=LEGENDA!$D$34,E496=LEGENDA!$D$35,E496=LEGENDA!$D$36,E496=LEGENDA!$D$37),AV496,"")</f>
        <v/>
      </c>
      <c r="CA496" s="428" t="str">
        <f>IF(OR(E496=LEGENDA!$D$30,E496=LEGENDA!$D$31,E496=LEGENDA!$D$32,E496=LEGENDA!$D$33,E496=LEGENDA!$D$34,E496=LEGENDA!$D$35,E496=LEGENDA!$D$36,E496=LEGENDA!$D$37),AG496,"")</f>
        <v/>
      </c>
      <c r="CB496" s="397" t="str">
        <f t="shared" si="279"/>
        <v/>
      </c>
      <c r="CC496" s="397" t="str">
        <f t="shared" si="280"/>
        <v/>
      </c>
      <c r="CD496" s="397" t="str">
        <f t="shared" si="281"/>
        <v/>
      </c>
      <c r="CE496" s="397" t="str">
        <f t="shared" si="282"/>
        <v/>
      </c>
      <c r="CF496" s="397" t="str">
        <f t="shared" si="283"/>
        <v/>
      </c>
      <c r="CG496" s="397" t="str">
        <f t="shared" si="284"/>
        <v/>
      </c>
      <c r="CH496" s="397" t="str">
        <f>IF(OR(E496=LEGENDA!$D$28,E496=LEGENDA!$D$29,E496=LEGENDA!$D$30,E496=LEGENDA!$D$31,E496=LEGENDA!$D$32,E496=LEGENDA!$D$33,E496=LEGENDA!$D$34,E496=LEGENDA!$D$35,E496=LEGENDA!$D$36,E496=LEGENDA!$D$39),1,"")</f>
        <v/>
      </c>
      <c r="CI496" s="397" t="str">
        <f t="shared" si="285"/>
        <v/>
      </c>
      <c r="CJ496" s="397" t="str">
        <f t="shared" si="286"/>
        <v/>
      </c>
    </row>
    <row r="497" spans="1:88" s="50" customFormat="1" ht="16.2" customHeight="1" thickBot="1" x14ac:dyDescent="0.3">
      <c r="A497" s="514" t="str">
        <f>IF('ZASOBY N'!A494="","",'ZASOBY N'!A494)</f>
        <v/>
      </c>
      <c r="B497" s="515" t="str">
        <f>IF('ZASOBY N'!B494="","",'ZASOBY N'!B494)</f>
        <v/>
      </c>
      <c r="C497" s="515" t="str">
        <f>IF('ZASOBY N'!C494="","",'ZASOBY N'!C494)</f>
        <v/>
      </c>
      <c r="D497" s="516" t="str">
        <f>IF('ZASOBY N'!D494="","",'ZASOBY N'!D494)</f>
        <v/>
      </c>
      <c r="E497" s="404"/>
      <c r="F497" s="517"/>
      <c r="G497" s="518"/>
      <c r="H497" s="301"/>
      <c r="I497" s="301"/>
      <c r="J497" s="147" t="str">
        <f>IF('ZASOBY N'!$F494="","",'ZASOBY N'!$F494)</f>
        <v/>
      </c>
      <c r="K497" s="519"/>
      <c r="L497" s="520" t="str">
        <f t="shared" si="265"/>
        <v/>
      </c>
      <c r="M497" s="521"/>
      <c r="N497" s="521"/>
      <c r="O497" s="140" t="str">
        <f>IF(L497="","",IF(OR(E497=LEGENDA!$D$28,E497=LEGENDA!$D$29,E497=LEGENDA!$D$31,E497=LEGENDA!$D$38),0.15,0))</f>
        <v/>
      </c>
      <c r="P497" s="140" t="str">
        <f>IF(L497="","",IF(AND(E497=LEGENDA!$D$39,H497=""),"BRAK kol.7",IF(AND(F497=LEGENDA!$A$105,H497=""),"BRAK kol.7",IF(AND(F497=LEGENDA!$A$106,H497=""),"BRAK kol.7",IF(AND(F497=LEGENDA!$A$107,H497=""),"BRAK kol.7",IF(AND(F497=LEGENDA!$A$108,H497=""),"BRAK kol.7",IF(AND(F497=LEGENDA!$A$109,H497=""),"BRAK kol.7",L497*O497)))))))</f>
        <v/>
      </c>
      <c r="Q497" s="141" t="str">
        <f t="shared" si="255"/>
        <v/>
      </c>
      <c r="R497" s="142" t="str">
        <f t="shared" si="266"/>
        <v/>
      </c>
      <c r="S497" s="522" t="str">
        <f t="shared" si="267"/>
        <v/>
      </c>
      <c r="T497" s="431" t="str">
        <f t="shared" si="256"/>
        <v/>
      </c>
      <c r="U497" s="523"/>
      <c r="V497" s="431" t="str">
        <f t="shared" si="268"/>
        <v/>
      </c>
      <c r="W497" s="524"/>
      <c r="X497" s="302" t="str">
        <f>IF(U497="","",IF(AND(V497="",W497=""),"",IF(AND(E497=LEGENDA!$D$39,H497=""),"BRAK kol.7",IF(AND(F497=LEGENDA!$A$105,H497="",E497=LEGENDA!$D$35),V497*W497,IF(AND(F497=LEGENDA!$A$105,H497="",E497=LEGENDA!$D$36),V497*W497,IF(AND(F497=LEGENDA!$A$105,H497=""),"BRAK kol.7",IF(AND(F497=LEGENDA!$A$106,H497=""),"BRAK kol.7",IF(AND(F497=LEGENDA!$A$107,H497=""),"BRAK kol.7",IF(AND(F497=LEGENDA!$A$108,H497=""),"BRAK kol.7",IF(AND(F497=LEGENDA!$A$109,H497=""),"BRAK kol.7",IF(AND(U497&gt;0,W497=""),"Brakkol21",IF(OR(T497="Błąd kol. 7",T497="Błąd kol.8"),T497,IF(AND(H497="",I497=""),"BRAKkol7-8",V497*W497)))))))))))))</f>
        <v/>
      </c>
      <c r="Y497" s="523"/>
      <c r="Z497" s="431" t="str">
        <f t="shared" si="269"/>
        <v/>
      </c>
      <c r="AA497" s="524"/>
      <c r="AB497" s="525" t="str">
        <f>IF(OR(Y497="",Z497="",AA497=""),"",IF(AND(E497=LEGENDA!$D$39,H497=""),"BRAK kol.7",IF(AND(F497=LEGENDA!$A$105,H497=""),"BRAK kol.7",IF(AND(F497=LEGENDA!$A$106,H497=""),"BRAK kol.7",IF(AND(F497=LEGENDA!$A$107,H497=""),"BRAK kol.7",IF(AND(F497=LEGENDA!$A$108,H497=""),"BRAK kol.7",IF(AND(F497=LEGENDA!$A$109,H497=""),"BRAK kol.7",Z497*AA497)))))))</f>
        <v/>
      </c>
      <c r="AC497" s="302" t="str">
        <f t="shared" si="257"/>
        <v/>
      </c>
      <c r="AD497" s="143" t="str">
        <f>IFERROR(IF(OR(J497="",AC497=""),"",IF(AND(E497=LEGENDA!$D$39,H497="",I497=""),"BRAK kol.7",AC497*$J497)),"BRAK kol.7")</f>
        <v/>
      </c>
      <c r="AE497" s="527" t="str">
        <f t="shared" si="270"/>
        <v/>
      </c>
      <c r="AF497" s="526" t="str">
        <f t="shared" si="271"/>
        <v/>
      </c>
      <c r="AG497" s="526" t="str">
        <f t="shared" si="272"/>
        <v/>
      </c>
      <c r="AH497" s="526" t="str">
        <f t="shared" si="258"/>
        <v/>
      </c>
      <c r="AI497" s="528"/>
      <c r="AJ497" s="529"/>
      <c r="AK497" s="286" t="str">
        <f t="shared" si="259"/>
        <v/>
      </c>
      <c r="AL497" s="287" t="str">
        <f t="shared" si="273"/>
        <v/>
      </c>
      <c r="AM497" s="287" t="str">
        <f t="shared" si="274"/>
        <v/>
      </c>
      <c r="AN497" s="530" t="str">
        <f>IF('ZASOBY N'!BD494="","",'ZASOBY N'!BD494)</f>
        <v/>
      </c>
      <c r="AO497" s="531"/>
      <c r="AP497" s="333">
        <f t="shared" si="260"/>
        <v>0</v>
      </c>
      <c r="AQ497" s="333">
        <f t="shared" si="263"/>
        <v>0</v>
      </c>
      <c r="AR497" s="333">
        <f t="shared" si="263"/>
        <v>0</v>
      </c>
      <c r="AS497" s="333">
        <f t="shared" si="261"/>
        <v>0</v>
      </c>
      <c r="AT497" s="333">
        <f t="shared" si="264"/>
        <v>0</v>
      </c>
      <c r="AU497" s="333">
        <f t="shared" si="262"/>
        <v>0</v>
      </c>
      <c r="AV497" s="532" t="str">
        <f>IF(BJ497=0,"",NN!BJ497)</f>
        <v/>
      </c>
      <c r="AW497" s="460" t="str">
        <f>IF('UPR BILANS N'!W495="","",'UPR BILANS N'!W495)</f>
        <v/>
      </c>
      <c r="AX497" s="533" t="str">
        <f t="shared" si="275"/>
        <v/>
      </c>
      <c r="AY497" s="533"/>
      <c r="AZ497" s="533"/>
      <c r="BA497" s="533"/>
      <c r="BB497" s="533"/>
      <c r="BC497" s="533"/>
      <c r="BD497" s="533"/>
      <c r="BE497" s="533"/>
      <c r="BF497" s="533"/>
      <c r="BG497" s="533"/>
      <c r="BH497" s="533"/>
      <c r="BI497" s="533"/>
      <c r="BJ497" s="414">
        <f>IFERROR(IF(AND(BL497=1,BM497=1,SUMIF($C497:$C$525,$C497,$AH497:$AH$525)=$BN497),$BN497,IF($BO497&gt;0,$BO497,IF(AND(B497=B498,C497=C498,D497=D498,J497=J498),AH497+AH498,IF(AND(COUNTIF($C$13:$C496,$C497)&gt;=1,COUNTIF($D$13:$D496,$D497)&gt;=1),0,IF(AND(SUMIF($B497:$B$525,$B497,$AH497:$AH$525)&gt;$AH497,SUMIF($C497:$C$525,$C497,$AH497:$AH$525)&gt;$AH497,SUMIF($D497:$D$525,$D497,$AH497:$AH$525)&gt;$AH497),SUMIF($C497:$C$525,$C497,$BN497:$BN$525),0))))),0)</f>
        <v>0</v>
      </c>
      <c r="BK497" s="534"/>
      <c r="BL497" s="535">
        <f>COUNTIFS('ZASOBY N'!$B494:$B$525,'ZASOBY N'!$B494,'ZASOBY N'!$C494:'ZASOBY N'!$C$525,'ZASOBY N'!$C494,'ZASOBY N'!$D494:'ZASOBY N'!$D$525,'ZASOBY N'!$D494,'ZASOBY N'!$H494:'ZASOBY N'!$H$525,'ZASOBY N'!$H494 )</f>
        <v>0</v>
      </c>
      <c r="BM497" s="536">
        <f>COUNTIFS('ZASOBY N'!$B$10:$B494,'ZASOBY N'!$B494,'ZASOBY N'!$C$10:'ZASOBY N'!$C494,'ZASOBY N'!$C494,'ZASOBY N'!$D$10:'ZASOBY N'!$D494,'ZASOBY N'!$D494,'ZASOBY N'!$H$10:'ZASOBY N'!$H494,'ZASOBY N'!$H494 )</f>
        <v>0</v>
      </c>
      <c r="BN497" s="537">
        <f t="shared" si="276"/>
        <v>0</v>
      </c>
      <c r="BO497" s="538">
        <f t="shared" si="277"/>
        <v>0</v>
      </c>
      <c r="BP497" s="533"/>
      <c r="BQ497" s="533"/>
      <c r="BR497" s="533"/>
      <c r="BS497" s="533"/>
      <c r="BT497" s="533"/>
      <c r="BU497" s="533"/>
      <c r="BV497" s="533"/>
      <c r="BW497" s="539" t="str">
        <f t="shared" si="278"/>
        <v/>
      </c>
      <c r="BX497" s="439" t="str">
        <f>IF(E497=0,"",NN!E497)</f>
        <v/>
      </c>
      <c r="BY497" s="396" t="str">
        <f>IF(A497="","",NN!A497)</f>
        <v/>
      </c>
      <c r="BZ497" s="428" t="str">
        <f>IF(OR(E497=LEGENDA!$D$30,E497=LEGENDA!$D$31,E497=LEGENDA!$D$32,E497=LEGENDA!$D$33,E497=LEGENDA!$D$34,E497=LEGENDA!$D$35,E497=LEGENDA!$D$36,E497=LEGENDA!$D$37),AV497,"")</f>
        <v/>
      </c>
      <c r="CA497" s="428" t="str">
        <f>IF(OR(E497=LEGENDA!$D$30,E497=LEGENDA!$D$31,E497=LEGENDA!$D$32,E497=LEGENDA!$D$33,E497=LEGENDA!$D$34,E497=LEGENDA!$D$35,E497=LEGENDA!$D$36,E497=LEGENDA!$D$37),AG497,"")</f>
        <v/>
      </c>
      <c r="CB497" s="397" t="str">
        <f t="shared" si="279"/>
        <v/>
      </c>
      <c r="CC497" s="397" t="str">
        <f t="shared" si="280"/>
        <v/>
      </c>
      <c r="CD497" s="397" t="str">
        <f t="shared" si="281"/>
        <v/>
      </c>
      <c r="CE497" s="397" t="str">
        <f t="shared" si="282"/>
        <v/>
      </c>
      <c r="CF497" s="397" t="str">
        <f t="shared" si="283"/>
        <v/>
      </c>
      <c r="CG497" s="397" t="str">
        <f t="shared" si="284"/>
        <v/>
      </c>
      <c r="CH497" s="397" t="str">
        <f>IF(OR(E497=LEGENDA!$D$28,E497=LEGENDA!$D$29,E497=LEGENDA!$D$30,E497=LEGENDA!$D$31,E497=LEGENDA!$D$32,E497=LEGENDA!$D$33,E497=LEGENDA!$D$34,E497=LEGENDA!$D$35,E497=LEGENDA!$D$36,E497=LEGENDA!$D$39),1,"")</f>
        <v/>
      </c>
      <c r="CI497" s="397" t="str">
        <f t="shared" si="285"/>
        <v/>
      </c>
      <c r="CJ497" s="397" t="str">
        <f t="shared" si="286"/>
        <v/>
      </c>
    </row>
    <row r="498" spans="1:88" s="50" customFormat="1" ht="16.2" customHeight="1" thickBot="1" x14ac:dyDescent="0.3">
      <c r="A498" s="514" t="str">
        <f>IF('ZASOBY N'!A495="","",'ZASOBY N'!A495)</f>
        <v/>
      </c>
      <c r="B498" s="515" t="str">
        <f>IF('ZASOBY N'!B495="","",'ZASOBY N'!B495)</f>
        <v/>
      </c>
      <c r="C498" s="515" t="str">
        <f>IF('ZASOBY N'!C495="","",'ZASOBY N'!C495)</f>
        <v/>
      </c>
      <c r="D498" s="516" t="str">
        <f>IF('ZASOBY N'!D495="","",'ZASOBY N'!D495)</f>
        <v/>
      </c>
      <c r="E498" s="404"/>
      <c r="F498" s="517"/>
      <c r="G498" s="518"/>
      <c r="H498" s="301"/>
      <c r="I498" s="301"/>
      <c r="J498" s="147" t="str">
        <f>IF('ZASOBY N'!$F495="","",'ZASOBY N'!$F495)</f>
        <v/>
      </c>
      <c r="K498" s="519"/>
      <c r="L498" s="520" t="str">
        <f t="shared" si="265"/>
        <v/>
      </c>
      <c r="M498" s="521"/>
      <c r="N498" s="521"/>
      <c r="O498" s="140" t="str">
        <f>IF(L498="","",IF(OR(E498=LEGENDA!$D$28,E498=LEGENDA!$D$29,E498=LEGENDA!$D$31,E498=LEGENDA!$D$38),0.15,0))</f>
        <v/>
      </c>
      <c r="P498" s="140" t="str">
        <f>IF(L498="","",IF(AND(E498=LEGENDA!$D$39,H498=""),"BRAK kol.7",IF(AND(F498=LEGENDA!$A$105,H498=""),"BRAK kol.7",IF(AND(F498=LEGENDA!$A$106,H498=""),"BRAK kol.7",IF(AND(F498=LEGENDA!$A$107,H498=""),"BRAK kol.7",IF(AND(F498=LEGENDA!$A$108,H498=""),"BRAK kol.7",IF(AND(F498=LEGENDA!$A$109,H498=""),"BRAK kol.7",L498*O498)))))))</f>
        <v/>
      </c>
      <c r="Q498" s="141" t="str">
        <f t="shared" si="255"/>
        <v/>
      </c>
      <c r="R498" s="142" t="str">
        <f t="shared" si="266"/>
        <v/>
      </c>
      <c r="S498" s="522" t="str">
        <f t="shared" si="267"/>
        <v/>
      </c>
      <c r="T498" s="431" t="str">
        <f t="shared" si="256"/>
        <v/>
      </c>
      <c r="U498" s="523"/>
      <c r="V498" s="431" t="str">
        <f t="shared" si="268"/>
        <v/>
      </c>
      <c r="W498" s="524"/>
      <c r="X498" s="302" t="str">
        <f>IF(U498="","",IF(AND(V498="",W498=""),"",IF(AND(E498=LEGENDA!$D$39,H498=""),"BRAK kol.7",IF(AND(F498=LEGENDA!$A$105,H498="",E498=LEGENDA!$D$35),V498*W498,IF(AND(F498=LEGENDA!$A$105,H498="",E498=LEGENDA!$D$36),V498*W498,IF(AND(F498=LEGENDA!$A$105,H498=""),"BRAK kol.7",IF(AND(F498=LEGENDA!$A$106,H498=""),"BRAK kol.7",IF(AND(F498=LEGENDA!$A$107,H498=""),"BRAK kol.7",IF(AND(F498=LEGENDA!$A$108,H498=""),"BRAK kol.7",IF(AND(F498=LEGENDA!$A$109,H498=""),"BRAK kol.7",IF(AND(U498&gt;0,W498=""),"Brakkol21",IF(OR(T498="Błąd kol. 7",T498="Błąd kol.8"),T498,IF(AND(H498="",I498=""),"BRAKkol7-8",V498*W498)))))))))))))</f>
        <v/>
      </c>
      <c r="Y498" s="523"/>
      <c r="Z498" s="431" t="str">
        <f t="shared" si="269"/>
        <v/>
      </c>
      <c r="AA498" s="524"/>
      <c r="AB498" s="525" t="str">
        <f>IF(OR(Y498="",Z498="",AA498=""),"",IF(AND(E498=LEGENDA!$D$39,H498=""),"BRAK kol.7",IF(AND(F498=LEGENDA!$A$105,H498=""),"BRAK kol.7",IF(AND(F498=LEGENDA!$A$106,H498=""),"BRAK kol.7",IF(AND(F498=LEGENDA!$A$107,H498=""),"BRAK kol.7",IF(AND(F498=LEGENDA!$A$108,H498=""),"BRAK kol.7",IF(AND(F498=LEGENDA!$A$109,H498=""),"BRAK kol.7",Z498*AA498)))))))</f>
        <v/>
      </c>
      <c r="AC498" s="302" t="str">
        <f t="shared" si="257"/>
        <v/>
      </c>
      <c r="AD498" s="143" t="str">
        <f>IFERROR(IF(OR(J498="",AC498=""),"",IF(AND(E498=LEGENDA!$D$39,H498="",I498=""),"BRAK kol.7",AC498*$J498)),"BRAK kol.7")</f>
        <v/>
      </c>
      <c r="AE498" s="527" t="str">
        <f t="shared" si="270"/>
        <v/>
      </c>
      <c r="AF498" s="526" t="str">
        <f t="shared" si="271"/>
        <v/>
      </c>
      <c r="AG498" s="526" t="str">
        <f t="shared" si="272"/>
        <v/>
      </c>
      <c r="AH498" s="526" t="str">
        <f t="shared" si="258"/>
        <v/>
      </c>
      <c r="AI498" s="528"/>
      <c r="AJ498" s="529"/>
      <c r="AK498" s="286" t="str">
        <f t="shared" si="259"/>
        <v/>
      </c>
      <c r="AL498" s="287" t="str">
        <f t="shared" si="273"/>
        <v/>
      </c>
      <c r="AM498" s="287" t="str">
        <f t="shared" si="274"/>
        <v/>
      </c>
      <c r="AN498" s="530" t="str">
        <f>IF('ZASOBY N'!BD495="","",'ZASOBY N'!BD495)</f>
        <v/>
      </c>
      <c r="AO498" s="531"/>
      <c r="AP498" s="333">
        <f t="shared" si="260"/>
        <v>0</v>
      </c>
      <c r="AQ498" s="333">
        <f t="shared" si="263"/>
        <v>0</v>
      </c>
      <c r="AR498" s="333">
        <f t="shared" si="263"/>
        <v>0</v>
      </c>
      <c r="AS498" s="333">
        <f t="shared" si="261"/>
        <v>0</v>
      </c>
      <c r="AT498" s="333">
        <f t="shared" si="264"/>
        <v>0</v>
      </c>
      <c r="AU498" s="333">
        <f t="shared" si="262"/>
        <v>0</v>
      </c>
      <c r="AV498" s="532" t="str">
        <f>IF(BJ498=0,"",NN!BJ498)</f>
        <v/>
      </c>
      <c r="AW498" s="460" t="str">
        <f>IF('UPR BILANS N'!W496="","",'UPR BILANS N'!W496)</f>
        <v/>
      </c>
      <c r="AX498" s="533" t="str">
        <f t="shared" si="275"/>
        <v/>
      </c>
      <c r="AY498" s="533"/>
      <c r="AZ498" s="533"/>
      <c r="BA498" s="533"/>
      <c r="BB498" s="533"/>
      <c r="BC498" s="533"/>
      <c r="BD498" s="533"/>
      <c r="BE498" s="533"/>
      <c r="BF498" s="533"/>
      <c r="BG498" s="533"/>
      <c r="BH498" s="533"/>
      <c r="BI498" s="533"/>
      <c r="BJ498" s="414">
        <f>IFERROR(IF(AND(BL498=1,BM498=1,SUMIF($C498:$C$525,$C498,$AH498:$AH$525)=$BN498),$BN498,IF($BO498&gt;0,$BO498,IF(AND(B498=B499,C498=C499,D498=D499,J498=J499),AH498+AH499,IF(AND(COUNTIF($C$13:$C497,$C498)&gt;=1,COUNTIF($D$13:$D497,$D498)&gt;=1),0,IF(AND(SUMIF($B498:$B$525,$B498,$AH498:$AH$525)&gt;$AH498,SUMIF($C498:$C$525,$C498,$AH498:$AH$525)&gt;$AH498,SUMIF($D498:$D$525,$D498,$AH498:$AH$525)&gt;$AH498),SUMIF($C498:$C$525,$C498,$BN498:$BN$525),0))))),0)</f>
        <v>0</v>
      </c>
      <c r="BK498" s="534"/>
      <c r="BL498" s="535">
        <f>COUNTIFS('ZASOBY N'!$B495:$B$525,'ZASOBY N'!$B495,'ZASOBY N'!$C495:'ZASOBY N'!$C$525,'ZASOBY N'!$C495,'ZASOBY N'!$D495:'ZASOBY N'!$D$525,'ZASOBY N'!$D495,'ZASOBY N'!$H495:'ZASOBY N'!$H$525,'ZASOBY N'!$H495 )</f>
        <v>0</v>
      </c>
      <c r="BM498" s="536">
        <f>COUNTIFS('ZASOBY N'!$B$10:$B495,'ZASOBY N'!$B495,'ZASOBY N'!$C$10:'ZASOBY N'!$C495,'ZASOBY N'!$C495,'ZASOBY N'!$D$10:'ZASOBY N'!$D495,'ZASOBY N'!$D495,'ZASOBY N'!$H$10:'ZASOBY N'!$H495,'ZASOBY N'!$H495 )</f>
        <v>0</v>
      </c>
      <c r="BN498" s="537">
        <f t="shared" si="276"/>
        <v>0</v>
      </c>
      <c r="BO498" s="538">
        <f t="shared" si="277"/>
        <v>0</v>
      </c>
      <c r="BP498" s="533"/>
      <c r="BQ498" s="533"/>
      <c r="BR498" s="533"/>
      <c r="BS498" s="533"/>
      <c r="BT498" s="533"/>
      <c r="BU498" s="533"/>
      <c r="BV498" s="533"/>
      <c r="BW498" s="539" t="str">
        <f t="shared" si="278"/>
        <v/>
      </c>
      <c r="BX498" s="439" t="str">
        <f>IF(E498=0,"",NN!E498)</f>
        <v/>
      </c>
      <c r="BY498" s="396" t="str">
        <f>IF(A498="","",NN!A498)</f>
        <v/>
      </c>
      <c r="BZ498" s="428" t="str">
        <f>IF(OR(E498=LEGENDA!$D$30,E498=LEGENDA!$D$31,E498=LEGENDA!$D$32,E498=LEGENDA!$D$33,E498=LEGENDA!$D$34,E498=LEGENDA!$D$35,E498=LEGENDA!$D$36,E498=LEGENDA!$D$37),AV498,"")</f>
        <v/>
      </c>
      <c r="CA498" s="428" t="str">
        <f>IF(OR(E498=LEGENDA!$D$30,E498=LEGENDA!$D$31,E498=LEGENDA!$D$32,E498=LEGENDA!$D$33,E498=LEGENDA!$D$34,E498=LEGENDA!$D$35,E498=LEGENDA!$D$36,E498=LEGENDA!$D$37),AG498,"")</f>
        <v/>
      </c>
      <c r="CB498" s="397" t="str">
        <f t="shared" si="279"/>
        <v/>
      </c>
      <c r="CC498" s="397" t="str">
        <f t="shared" si="280"/>
        <v/>
      </c>
      <c r="CD498" s="397" t="str">
        <f t="shared" si="281"/>
        <v/>
      </c>
      <c r="CE498" s="397" t="str">
        <f t="shared" si="282"/>
        <v/>
      </c>
      <c r="CF498" s="397" t="str">
        <f t="shared" si="283"/>
        <v/>
      </c>
      <c r="CG498" s="397" t="str">
        <f t="shared" si="284"/>
        <v/>
      </c>
      <c r="CH498" s="397" t="str">
        <f>IF(OR(E498=LEGENDA!$D$28,E498=LEGENDA!$D$29,E498=LEGENDA!$D$30,E498=LEGENDA!$D$31,E498=LEGENDA!$D$32,E498=LEGENDA!$D$33,E498=LEGENDA!$D$34,E498=LEGENDA!$D$35,E498=LEGENDA!$D$36,E498=LEGENDA!$D$39),1,"")</f>
        <v/>
      </c>
      <c r="CI498" s="397" t="str">
        <f t="shared" si="285"/>
        <v/>
      </c>
      <c r="CJ498" s="397" t="str">
        <f t="shared" si="286"/>
        <v/>
      </c>
    </row>
    <row r="499" spans="1:88" s="468" customFormat="1" ht="16.2" customHeight="1" thickBot="1" x14ac:dyDescent="0.3">
      <c r="A499" s="514" t="str">
        <f>IF('ZASOBY N'!A496="","",'ZASOBY N'!A496)</f>
        <v/>
      </c>
      <c r="B499" s="515" t="str">
        <f>IF('ZASOBY N'!B496="","",'ZASOBY N'!B496)</f>
        <v/>
      </c>
      <c r="C499" s="515" t="str">
        <f>IF('ZASOBY N'!C496="","",'ZASOBY N'!C496)</f>
        <v/>
      </c>
      <c r="D499" s="516" t="str">
        <f>IF('ZASOBY N'!D496="","",'ZASOBY N'!D496)</f>
        <v/>
      </c>
      <c r="E499" s="404"/>
      <c r="F499" s="517"/>
      <c r="G499" s="518"/>
      <c r="H499" s="301"/>
      <c r="I499" s="301"/>
      <c r="J499" s="147" t="str">
        <f>IF('ZASOBY N'!$F496="","",'ZASOBY N'!$F496)</f>
        <v/>
      </c>
      <c r="K499" s="519"/>
      <c r="L499" s="520" t="str">
        <f t="shared" si="265"/>
        <v/>
      </c>
      <c r="M499" s="521"/>
      <c r="N499" s="521"/>
      <c r="O499" s="140" t="str">
        <f>IF(L499="","",IF(OR(E499=LEGENDA!$D$28,E499=LEGENDA!$D$29,E499=LEGENDA!$D$31,E499=LEGENDA!$D$38),0.15,0))</f>
        <v/>
      </c>
      <c r="P499" s="140" t="str">
        <f>IF(L499="","",IF(AND(E499=LEGENDA!$D$39,H499=""),"BRAK kol.7",IF(AND(F499=LEGENDA!$A$105,H499=""),"BRAK kol.7",IF(AND(F499=LEGENDA!$A$106,H499=""),"BRAK kol.7",IF(AND(F499=LEGENDA!$A$107,H499=""),"BRAK kol.7",IF(AND(F499=LEGENDA!$A$108,H499=""),"BRAK kol.7",IF(AND(F499=LEGENDA!$A$109,H499=""),"BRAK kol.7",L499*O499)))))))</f>
        <v/>
      </c>
      <c r="Q499" s="141" t="str">
        <f t="shared" si="255"/>
        <v/>
      </c>
      <c r="R499" s="142" t="str">
        <f t="shared" si="266"/>
        <v/>
      </c>
      <c r="S499" s="522" t="str">
        <f t="shared" si="267"/>
        <v/>
      </c>
      <c r="T499" s="431" t="str">
        <f t="shared" si="256"/>
        <v/>
      </c>
      <c r="U499" s="523"/>
      <c r="V499" s="431" t="str">
        <f t="shared" si="268"/>
        <v/>
      </c>
      <c r="W499" s="524"/>
      <c r="X499" s="302" t="str">
        <f>IF(U499="","",IF(AND(V499="",W499=""),"",IF(AND(E499=LEGENDA!$D$39,H499=""),"BRAK kol.7",IF(AND(F499=LEGENDA!$A$105,H499="",E499=LEGENDA!$D$35),V499*W499,IF(AND(F499=LEGENDA!$A$105,H499="",E499=LEGENDA!$D$36),V499*W499,IF(AND(F499=LEGENDA!$A$105,H499=""),"BRAK kol.7",IF(AND(F499=LEGENDA!$A$106,H499=""),"BRAK kol.7",IF(AND(F499=LEGENDA!$A$107,H499=""),"BRAK kol.7",IF(AND(F499=LEGENDA!$A$108,H499=""),"BRAK kol.7",IF(AND(F499=LEGENDA!$A$109,H499=""),"BRAK kol.7",IF(AND(U499&gt;0,W499=""),"Brakkol21",IF(OR(T499="Błąd kol. 7",T499="Błąd kol.8"),T499,IF(AND(H499="",I499=""),"BRAKkol7-8",V499*W499)))))))))))))</f>
        <v/>
      </c>
      <c r="Y499" s="523"/>
      <c r="Z499" s="431" t="str">
        <f t="shared" si="269"/>
        <v/>
      </c>
      <c r="AA499" s="524"/>
      <c r="AB499" s="525" t="str">
        <f>IF(OR(Y499="",Z499="",AA499=""),"",IF(AND(E499=LEGENDA!$D$39,H499=""),"BRAK kol.7",IF(AND(F499=LEGENDA!$A$105,H499=""),"BRAK kol.7",IF(AND(F499=LEGENDA!$A$106,H499=""),"BRAK kol.7",IF(AND(F499=LEGENDA!$A$107,H499=""),"BRAK kol.7",IF(AND(F499=LEGENDA!$A$108,H499=""),"BRAK kol.7",IF(AND(F499=LEGENDA!$A$109,H499=""),"BRAK kol.7",Z499*AA499)))))))</f>
        <v/>
      </c>
      <c r="AC499" s="302" t="str">
        <f t="shared" si="257"/>
        <v/>
      </c>
      <c r="AD499" s="143" t="str">
        <f>IFERROR(IF(OR(J499="",AC499=""),"",IF(AND(E499=LEGENDA!$D$39,H499="",I499=""),"BRAK kol.7",AC499*$J499)),"BRAK kol.7")</f>
        <v/>
      </c>
      <c r="AE499" s="527" t="str">
        <f t="shared" si="270"/>
        <v/>
      </c>
      <c r="AF499" s="526" t="str">
        <f t="shared" si="271"/>
        <v/>
      </c>
      <c r="AG499" s="526" t="str">
        <f t="shared" si="272"/>
        <v/>
      </c>
      <c r="AH499" s="526" t="str">
        <f t="shared" si="258"/>
        <v/>
      </c>
      <c r="AI499" s="528"/>
      <c r="AJ499" s="529"/>
      <c r="AK499" s="286" t="str">
        <f t="shared" si="259"/>
        <v/>
      </c>
      <c r="AL499" s="287" t="str">
        <f t="shared" si="273"/>
        <v/>
      </c>
      <c r="AM499" s="287" t="str">
        <f t="shared" si="274"/>
        <v/>
      </c>
      <c r="AN499" s="530" t="str">
        <f>IF('ZASOBY N'!BD496="","",'ZASOBY N'!BD496)</f>
        <v/>
      </c>
      <c r="AO499" s="531"/>
      <c r="AP499" s="333">
        <f t="shared" si="260"/>
        <v>0</v>
      </c>
      <c r="AQ499" s="333">
        <f t="shared" si="263"/>
        <v>0</v>
      </c>
      <c r="AR499" s="333">
        <f t="shared" si="263"/>
        <v>0</v>
      </c>
      <c r="AS499" s="333">
        <f t="shared" si="261"/>
        <v>0</v>
      </c>
      <c r="AT499" s="333">
        <f t="shared" si="264"/>
        <v>0</v>
      </c>
      <c r="AU499" s="333">
        <f t="shared" si="262"/>
        <v>0</v>
      </c>
      <c r="AV499" s="532" t="str">
        <f>IF(BJ499=0,"",NN!BJ499)</f>
        <v/>
      </c>
      <c r="AW499" s="460" t="str">
        <f>IF('UPR BILANS N'!W497="","",'UPR BILANS N'!W497)</f>
        <v/>
      </c>
      <c r="AX499" s="533" t="str">
        <f t="shared" si="275"/>
        <v/>
      </c>
      <c r="AY499" s="533"/>
      <c r="AZ499" s="533"/>
      <c r="BA499" s="533"/>
      <c r="BB499" s="533"/>
      <c r="BC499" s="533"/>
      <c r="BD499" s="533"/>
      <c r="BE499" s="533"/>
      <c r="BF499" s="533"/>
      <c r="BG499" s="533"/>
      <c r="BH499" s="533"/>
      <c r="BI499" s="533"/>
      <c r="BJ499" s="414">
        <f>IFERROR(IF(AND(BL499=1,BM499=1,SUMIF($C499:$C$525,$C499,$AH499:$AH$525)=$BN499),$BN499,IF($BO499&gt;0,$BO499,IF(AND(B499=B500,C499=C500,D499=D500,J499=J500),AH499+AH500,IF(AND(COUNTIF($C$13:$C498,$C499)&gt;=1,COUNTIF($D$13:$D498,$D499)&gt;=1),0,IF(AND(SUMIF($B499:$B$525,$B499,$AH499:$AH$525)&gt;$AH499,SUMIF($C499:$C$525,$C499,$AH499:$AH$525)&gt;$AH499,SUMIF($D499:$D$525,$D499,$AH499:$AH$525)&gt;$AH499),SUMIF($C499:$C$525,$C499,$BN499:$BN$525),0))))),0)</f>
        <v>0</v>
      </c>
      <c r="BK499" s="534"/>
      <c r="BL499" s="535">
        <f>COUNTIFS('ZASOBY N'!$B496:$B$525,'ZASOBY N'!$B496,'ZASOBY N'!$C496:'ZASOBY N'!$C$525,'ZASOBY N'!$C496,'ZASOBY N'!$D496:'ZASOBY N'!$D$525,'ZASOBY N'!$D496,'ZASOBY N'!$H496:'ZASOBY N'!$H$525,'ZASOBY N'!$H496 )</f>
        <v>0</v>
      </c>
      <c r="BM499" s="536">
        <f>COUNTIFS('ZASOBY N'!$B$10:$B496,'ZASOBY N'!$B496,'ZASOBY N'!$C$10:'ZASOBY N'!$C496,'ZASOBY N'!$C496,'ZASOBY N'!$D$10:'ZASOBY N'!$D496,'ZASOBY N'!$D496,'ZASOBY N'!$H$10:'ZASOBY N'!$H496,'ZASOBY N'!$H496 )</f>
        <v>0</v>
      </c>
      <c r="BN499" s="537">
        <f t="shared" si="276"/>
        <v>0</v>
      </c>
      <c r="BO499" s="538">
        <f t="shared" si="277"/>
        <v>0</v>
      </c>
      <c r="BP499" s="533"/>
      <c r="BQ499" s="533"/>
      <c r="BR499" s="533"/>
      <c r="BS499" s="533"/>
      <c r="BT499" s="533"/>
      <c r="BU499" s="533"/>
      <c r="BV499" s="533"/>
      <c r="BW499" s="539" t="str">
        <f t="shared" si="278"/>
        <v/>
      </c>
      <c r="BX499" s="439" t="str">
        <f>IF(E499=0,"",NN!E499)</f>
        <v/>
      </c>
      <c r="BY499" s="396" t="str">
        <f>IF(A499="","",NN!A499)</f>
        <v/>
      </c>
      <c r="BZ499" s="466" t="str">
        <f>IF(OR(E499=LEGENDA!$D$30,E499=LEGENDA!$D$31,E499=LEGENDA!$D$32,E499=LEGENDA!$D$33,E499=LEGENDA!$D$34,E499=LEGENDA!$D$35,E499=LEGENDA!$D$36,E499=LEGENDA!$D$37),AV499,"")</f>
        <v/>
      </c>
      <c r="CA499" s="466" t="str">
        <f>IF(OR(E499=LEGENDA!$D$30,E499=LEGENDA!$D$31,E499=LEGENDA!$D$32,E499=LEGENDA!$D$33,E499=LEGENDA!$D$34,E499=LEGENDA!$D$35,E499=LEGENDA!$D$36,E499=LEGENDA!$D$37),AG499,"")</f>
        <v/>
      </c>
      <c r="CB499" s="467" t="str">
        <f t="shared" si="279"/>
        <v/>
      </c>
      <c r="CC499" s="467" t="str">
        <f t="shared" si="280"/>
        <v/>
      </c>
      <c r="CD499" s="467" t="str">
        <f t="shared" si="281"/>
        <v/>
      </c>
      <c r="CE499" s="467" t="str">
        <f t="shared" si="282"/>
        <v/>
      </c>
      <c r="CF499" s="467" t="str">
        <f t="shared" si="283"/>
        <v/>
      </c>
      <c r="CG499" s="467" t="str">
        <f t="shared" si="284"/>
        <v/>
      </c>
      <c r="CH499" s="397" t="str">
        <f>IF(OR(E499=LEGENDA!$D$28,E499=LEGENDA!$D$29,E499=LEGENDA!$D$30,E499=LEGENDA!$D$31,E499=LEGENDA!$D$32,E499=LEGENDA!$D$33,E499=LEGENDA!$D$34,E499=LEGENDA!$D$35,E499=LEGENDA!$D$36,E499=LEGENDA!$D$39),1,"")</f>
        <v/>
      </c>
      <c r="CI499" s="467" t="str">
        <f t="shared" si="285"/>
        <v/>
      </c>
      <c r="CJ499" s="467" t="str">
        <f t="shared" si="286"/>
        <v/>
      </c>
    </row>
    <row r="500" spans="1:88" s="50" customFormat="1" ht="16.2" customHeight="1" thickBot="1" x14ac:dyDescent="0.3">
      <c r="A500" s="514" t="str">
        <f>IF('ZASOBY N'!A497="","",'ZASOBY N'!A497)</f>
        <v/>
      </c>
      <c r="B500" s="515" t="str">
        <f>IF('ZASOBY N'!B497="","",'ZASOBY N'!B497)</f>
        <v/>
      </c>
      <c r="C500" s="515" t="str">
        <f>IF('ZASOBY N'!C497="","",'ZASOBY N'!C497)</f>
        <v/>
      </c>
      <c r="D500" s="516" t="str">
        <f>IF('ZASOBY N'!D497="","",'ZASOBY N'!D497)</f>
        <v/>
      </c>
      <c r="E500" s="404"/>
      <c r="F500" s="517"/>
      <c r="G500" s="518"/>
      <c r="H500" s="301"/>
      <c r="I500" s="301"/>
      <c r="J500" s="147" t="str">
        <f>IF('ZASOBY N'!$F497="","",'ZASOBY N'!$F497)</f>
        <v/>
      </c>
      <c r="K500" s="519"/>
      <c r="L500" s="520" t="str">
        <f t="shared" si="265"/>
        <v/>
      </c>
      <c r="M500" s="521"/>
      <c r="N500" s="521"/>
      <c r="O500" s="140" t="str">
        <f>IF(L500="","",IF(OR(E500=LEGENDA!$D$28,E500=LEGENDA!$D$29,E500=LEGENDA!$D$31,E500=LEGENDA!$D$38),0.15,0))</f>
        <v/>
      </c>
      <c r="P500" s="140" t="str">
        <f>IF(L500="","",IF(AND(E500=LEGENDA!$D$39,H500=""),"BRAK kol.7",IF(AND(F500=LEGENDA!$A$105,H500=""),"BRAK kol.7",IF(AND(F500=LEGENDA!$A$106,H500=""),"BRAK kol.7",IF(AND(F500=LEGENDA!$A$107,H500=""),"BRAK kol.7",IF(AND(F500=LEGENDA!$A$108,H500=""),"BRAK kol.7",IF(AND(F500=LEGENDA!$A$109,H500=""),"BRAK kol.7",L500*O500)))))))</f>
        <v/>
      </c>
      <c r="Q500" s="141" t="str">
        <f t="shared" si="255"/>
        <v/>
      </c>
      <c r="R500" s="142" t="str">
        <f t="shared" si="266"/>
        <v/>
      </c>
      <c r="S500" s="522" t="str">
        <f t="shared" si="267"/>
        <v/>
      </c>
      <c r="T500" s="431" t="str">
        <f t="shared" si="256"/>
        <v/>
      </c>
      <c r="U500" s="523"/>
      <c r="V500" s="431" t="str">
        <f t="shared" si="268"/>
        <v/>
      </c>
      <c r="W500" s="524"/>
      <c r="X500" s="302" t="str">
        <f>IF(U500="","",IF(AND(V500="",W500=""),"",IF(AND(E500=LEGENDA!$D$39,H500=""),"BRAK kol.7",IF(AND(F500=LEGENDA!$A$105,H500="",E500=LEGENDA!$D$35),V500*W500,IF(AND(F500=LEGENDA!$A$105,H500="",E500=LEGENDA!$D$36),V500*W500,IF(AND(F500=LEGENDA!$A$105,H500=""),"BRAK kol.7",IF(AND(F500=LEGENDA!$A$106,H500=""),"BRAK kol.7",IF(AND(F500=LEGENDA!$A$107,H500=""),"BRAK kol.7",IF(AND(F500=LEGENDA!$A$108,H500=""),"BRAK kol.7",IF(AND(F500=LEGENDA!$A$109,H500=""),"BRAK kol.7",IF(AND(U500&gt;0,W500=""),"Brakkol21",IF(OR(T500="Błąd kol. 7",T500="Błąd kol.8"),T500,IF(AND(H500="",I500=""),"BRAKkol7-8",V500*W500)))))))))))))</f>
        <v/>
      </c>
      <c r="Y500" s="523"/>
      <c r="Z500" s="431" t="str">
        <f t="shared" si="269"/>
        <v/>
      </c>
      <c r="AA500" s="524"/>
      <c r="AB500" s="525" t="str">
        <f>IF(OR(Y500="",Z500="",AA500=""),"",IF(AND(E500=LEGENDA!$D$39,H500=""),"BRAK kol.7",IF(AND(F500=LEGENDA!$A$105,H500=""),"BRAK kol.7",IF(AND(F500=LEGENDA!$A$106,H500=""),"BRAK kol.7",IF(AND(F500=LEGENDA!$A$107,H500=""),"BRAK kol.7",IF(AND(F500=LEGENDA!$A$108,H500=""),"BRAK kol.7",IF(AND(F500=LEGENDA!$A$109,H500=""),"BRAK kol.7",Z500*AA500)))))))</f>
        <v/>
      </c>
      <c r="AC500" s="302" t="str">
        <f t="shared" si="257"/>
        <v/>
      </c>
      <c r="AD500" s="143" t="str">
        <f>IFERROR(IF(OR(J500="",AC500=""),"",IF(AND(E500=LEGENDA!$D$39,H500="",I500=""),"BRAK kol.7",AC500*$J500)),"BRAK kol.7")</f>
        <v/>
      </c>
      <c r="AE500" s="527" t="str">
        <f t="shared" si="270"/>
        <v/>
      </c>
      <c r="AF500" s="526" t="str">
        <f t="shared" si="271"/>
        <v/>
      </c>
      <c r="AG500" s="526" t="str">
        <f t="shared" si="272"/>
        <v/>
      </c>
      <c r="AH500" s="526" t="str">
        <f t="shared" si="258"/>
        <v/>
      </c>
      <c r="AI500" s="528"/>
      <c r="AJ500" s="529"/>
      <c r="AK500" s="286" t="str">
        <f t="shared" si="259"/>
        <v/>
      </c>
      <c r="AL500" s="287" t="str">
        <f t="shared" si="273"/>
        <v/>
      </c>
      <c r="AM500" s="287" t="str">
        <f t="shared" si="274"/>
        <v/>
      </c>
      <c r="AN500" s="530" t="str">
        <f>IF('ZASOBY N'!BD497="","",'ZASOBY N'!BD497)</f>
        <v/>
      </c>
      <c r="AO500" s="531"/>
      <c r="AP500" s="333">
        <f t="shared" si="260"/>
        <v>0</v>
      </c>
      <c r="AQ500" s="333">
        <f t="shared" si="263"/>
        <v>0</v>
      </c>
      <c r="AR500" s="333">
        <f t="shared" si="263"/>
        <v>0</v>
      </c>
      <c r="AS500" s="333">
        <f t="shared" si="261"/>
        <v>0</v>
      </c>
      <c r="AT500" s="333">
        <f t="shared" si="264"/>
        <v>0</v>
      </c>
      <c r="AU500" s="333">
        <f t="shared" si="262"/>
        <v>0</v>
      </c>
      <c r="AV500" s="532" t="str">
        <f>IF(BJ500=0,"",NN!BJ500)</f>
        <v/>
      </c>
      <c r="AW500" s="460" t="str">
        <f>IF('UPR BILANS N'!W498="","",'UPR BILANS N'!W498)</f>
        <v/>
      </c>
      <c r="AX500" s="533" t="str">
        <f t="shared" si="275"/>
        <v/>
      </c>
      <c r="AY500" s="533"/>
      <c r="AZ500" s="533"/>
      <c r="BA500" s="533"/>
      <c r="BB500" s="533"/>
      <c r="BC500" s="533"/>
      <c r="BD500" s="533"/>
      <c r="BE500" s="533"/>
      <c r="BF500" s="533"/>
      <c r="BG500" s="533"/>
      <c r="BH500" s="533"/>
      <c r="BI500" s="533"/>
      <c r="BJ500" s="414">
        <f>IFERROR(IF(AND(BL500=1,BM500=1,SUMIF($C500:$C$525,$C500,$AH500:$AH$525)=$BN500),$BN500,IF($BO500&gt;0,$BO500,IF(AND(B500=B501,C500=C501,D500=D501,J500=J501),AH500+AH501,IF(AND(COUNTIF($C$13:$C499,$C500)&gt;=1,COUNTIF($D$13:$D499,$D500)&gt;=1),0,IF(AND(SUMIF($B500:$B$525,$B500,$AH500:$AH$525)&gt;$AH500,SUMIF($C500:$C$525,$C500,$AH500:$AH$525)&gt;$AH500,SUMIF($D500:$D$525,$D500,$AH500:$AH$525)&gt;$AH500),SUMIF($C500:$C$525,$C500,$BN500:$BN$525),0))))),0)</f>
        <v>0</v>
      </c>
      <c r="BK500" s="534"/>
      <c r="BL500" s="535">
        <f>COUNTIFS('ZASOBY N'!$B497:$B$525,'ZASOBY N'!$B497,'ZASOBY N'!$C497:'ZASOBY N'!$C$525,'ZASOBY N'!$C497,'ZASOBY N'!$D497:'ZASOBY N'!$D$525,'ZASOBY N'!$D497,'ZASOBY N'!$H497:'ZASOBY N'!$H$525,'ZASOBY N'!$H497 )</f>
        <v>0</v>
      </c>
      <c r="BM500" s="536">
        <f>COUNTIFS('ZASOBY N'!$B$10:$B497,'ZASOBY N'!$B497,'ZASOBY N'!$C$10:'ZASOBY N'!$C497,'ZASOBY N'!$C497,'ZASOBY N'!$D$10:'ZASOBY N'!$D497,'ZASOBY N'!$D497,'ZASOBY N'!$H$10:'ZASOBY N'!$H497,'ZASOBY N'!$H497 )</f>
        <v>0</v>
      </c>
      <c r="BN500" s="537">
        <f t="shared" si="276"/>
        <v>0</v>
      </c>
      <c r="BO500" s="538">
        <f t="shared" si="277"/>
        <v>0</v>
      </c>
      <c r="BP500" s="533"/>
      <c r="BQ500" s="533"/>
      <c r="BR500" s="533"/>
      <c r="BS500" s="533"/>
      <c r="BT500" s="533"/>
      <c r="BU500" s="533"/>
      <c r="BV500" s="533"/>
      <c r="BW500" s="539" t="str">
        <f t="shared" si="278"/>
        <v/>
      </c>
      <c r="BX500" s="439" t="str">
        <f>IF(E500=0,"",NN!E500)</f>
        <v/>
      </c>
      <c r="BY500" s="396" t="str">
        <f>IF(A500="","",NN!A500)</f>
        <v/>
      </c>
      <c r="BZ500" s="428" t="str">
        <f>IF(OR(E500=LEGENDA!$D$30,E500=LEGENDA!$D$31,E500=LEGENDA!$D$32,E500=LEGENDA!$D$33,E500=LEGENDA!$D$34,E500=LEGENDA!$D$35,E500=LEGENDA!$D$36,E500=LEGENDA!$D$37),AV500,"")</f>
        <v/>
      </c>
      <c r="CA500" s="428" t="str">
        <f>IF(OR(E500=LEGENDA!$D$30,E500=LEGENDA!$D$31,E500=LEGENDA!$D$32,E500=LEGENDA!$D$33,E500=LEGENDA!$D$34,E500=LEGENDA!$D$35,E500=LEGENDA!$D$36,E500=LEGENDA!$D$37),AG500,"")</f>
        <v/>
      </c>
      <c r="CB500" s="397" t="str">
        <f t="shared" si="279"/>
        <v/>
      </c>
      <c r="CC500" s="397" t="str">
        <f t="shared" si="280"/>
        <v/>
      </c>
      <c r="CD500" s="397" t="str">
        <f t="shared" si="281"/>
        <v/>
      </c>
      <c r="CE500" s="397" t="str">
        <f t="shared" si="282"/>
        <v/>
      </c>
      <c r="CF500" s="397" t="str">
        <f t="shared" si="283"/>
        <v/>
      </c>
      <c r="CG500" s="397" t="str">
        <f t="shared" si="284"/>
        <v/>
      </c>
      <c r="CH500" s="397" t="str">
        <f>IF(OR(E500=LEGENDA!$D$28,E500=LEGENDA!$D$29,E500=LEGENDA!$D$30,E500=LEGENDA!$D$31,E500=LEGENDA!$D$32,E500=LEGENDA!$D$33,E500=LEGENDA!$D$34,E500=LEGENDA!$D$35,E500=LEGENDA!$D$36,E500=LEGENDA!$D$39),1,"")</f>
        <v/>
      </c>
      <c r="CI500" s="397" t="str">
        <f t="shared" si="285"/>
        <v/>
      </c>
      <c r="CJ500" s="397" t="str">
        <f t="shared" si="286"/>
        <v/>
      </c>
    </row>
    <row r="501" spans="1:88" s="50" customFormat="1" ht="16.2" customHeight="1" thickBot="1" x14ac:dyDescent="0.3">
      <c r="A501" s="514" t="str">
        <f>IF('ZASOBY N'!A498="","",'ZASOBY N'!A498)</f>
        <v/>
      </c>
      <c r="B501" s="515" t="str">
        <f>IF('ZASOBY N'!B498="","",'ZASOBY N'!B498)</f>
        <v/>
      </c>
      <c r="C501" s="515" t="str">
        <f>IF('ZASOBY N'!C498="","",'ZASOBY N'!C498)</f>
        <v/>
      </c>
      <c r="D501" s="516" t="str">
        <f>IF('ZASOBY N'!D498="","",'ZASOBY N'!D498)</f>
        <v/>
      </c>
      <c r="E501" s="404"/>
      <c r="F501" s="517"/>
      <c r="G501" s="518"/>
      <c r="H501" s="301"/>
      <c r="I501" s="301"/>
      <c r="J501" s="147" t="str">
        <f>IF('ZASOBY N'!$F498="","",'ZASOBY N'!$F498)</f>
        <v/>
      </c>
      <c r="K501" s="519"/>
      <c r="L501" s="520" t="str">
        <f t="shared" si="265"/>
        <v/>
      </c>
      <c r="M501" s="521"/>
      <c r="N501" s="521"/>
      <c r="O501" s="140" t="str">
        <f>IF(L501="","",IF(OR(E501=LEGENDA!$D$28,E501=LEGENDA!$D$29,E501=LEGENDA!$D$31,E501=LEGENDA!$D$38),0.15,0))</f>
        <v/>
      </c>
      <c r="P501" s="140" t="str">
        <f>IF(L501="","",IF(AND(E501=LEGENDA!$D$39,H501=""),"BRAK kol.7",IF(AND(F501=LEGENDA!$A$105,H501=""),"BRAK kol.7",IF(AND(F501=LEGENDA!$A$106,H501=""),"BRAK kol.7",IF(AND(F501=LEGENDA!$A$107,H501=""),"BRAK kol.7",IF(AND(F501=LEGENDA!$A$108,H501=""),"BRAK kol.7",IF(AND(F501=LEGENDA!$A$109,H501=""),"BRAK kol.7",L501*O501)))))))</f>
        <v/>
      </c>
      <c r="Q501" s="141" t="str">
        <f t="shared" si="255"/>
        <v/>
      </c>
      <c r="R501" s="142" t="str">
        <f t="shared" si="266"/>
        <v/>
      </c>
      <c r="S501" s="522" t="str">
        <f t="shared" si="267"/>
        <v/>
      </c>
      <c r="T501" s="431" t="str">
        <f t="shared" si="256"/>
        <v/>
      </c>
      <c r="U501" s="523"/>
      <c r="V501" s="431" t="str">
        <f t="shared" si="268"/>
        <v/>
      </c>
      <c r="W501" s="524"/>
      <c r="X501" s="302" t="str">
        <f>IF(U501="","",IF(AND(V501="",W501=""),"",IF(AND(E501=LEGENDA!$D$39,H501=""),"BRAK kol.7",IF(AND(F501=LEGENDA!$A$105,H501="",E501=LEGENDA!$D$35),V501*W501,IF(AND(F501=LEGENDA!$A$105,H501="",E501=LEGENDA!$D$36),V501*W501,IF(AND(F501=LEGENDA!$A$105,H501=""),"BRAK kol.7",IF(AND(F501=LEGENDA!$A$106,H501=""),"BRAK kol.7",IF(AND(F501=LEGENDA!$A$107,H501=""),"BRAK kol.7",IF(AND(F501=LEGENDA!$A$108,H501=""),"BRAK kol.7",IF(AND(F501=LEGENDA!$A$109,H501=""),"BRAK kol.7",IF(AND(U501&gt;0,W501=""),"Brakkol21",IF(OR(T501="Błąd kol. 7",T501="Błąd kol.8"),T501,IF(AND(H501="",I501=""),"BRAKkol7-8",V501*W501)))))))))))))</f>
        <v/>
      </c>
      <c r="Y501" s="523"/>
      <c r="Z501" s="431" t="str">
        <f t="shared" si="269"/>
        <v/>
      </c>
      <c r="AA501" s="524"/>
      <c r="AB501" s="525" t="str">
        <f>IF(OR(Y501="",Z501="",AA501=""),"",IF(AND(E501=LEGENDA!$D$39,H501=""),"BRAK kol.7",IF(AND(F501=LEGENDA!$A$105,H501=""),"BRAK kol.7",IF(AND(F501=LEGENDA!$A$106,H501=""),"BRAK kol.7",IF(AND(F501=LEGENDA!$A$107,H501=""),"BRAK kol.7",IF(AND(F501=LEGENDA!$A$108,H501=""),"BRAK kol.7",IF(AND(F501=LEGENDA!$A$109,H501=""),"BRAK kol.7",Z501*AA501)))))))</f>
        <v/>
      </c>
      <c r="AC501" s="302" t="str">
        <f t="shared" si="257"/>
        <v/>
      </c>
      <c r="AD501" s="143" t="str">
        <f>IFERROR(IF(OR(J501="",AC501=""),"",IF(AND(E501=LEGENDA!$D$39,H501="",I501=""),"BRAK kol.7",AC501*$J501)),"BRAK kol.7")</f>
        <v/>
      </c>
      <c r="AE501" s="527" t="str">
        <f t="shared" si="270"/>
        <v/>
      </c>
      <c r="AF501" s="526" t="str">
        <f t="shared" si="271"/>
        <v/>
      </c>
      <c r="AG501" s="526" t="str">
        <f t="shared" si="272"/>
        <v/>
      </c>
      <c r="AH501" s="526" t="str">
        <f t="shared" si="258"/>
        <v/>
      </c>
      <c r="AI501" s="528"/>
      <c r="AJ501" s="529"/>
      <c r="AK501" s="286" t="str">
        <f t="shared" si="259"/>
        <v/>
      </c>
      <c r="AL501" s="287" t="str">
        <f t="shared" si="273"/>
        <v/>
      </c>
      <c r="AM501" s="287" t="str">
        <f t="shared" si="274"/>
        <v/>
      </c>
      <c r="AN501" s="530" t="str">
        <f>IF('ZASOBY N'!BD498="","",'ZASOBY N'!BD498)</f>
        <v/>
      </c>
      <c r="AO501" s="531"/>
      <c r="AP501" s="333">
        <f t="shared" si="260"/>
        <v>0</v>
      </c>
      <c r="AQ501" s="333">
        <f t="shared" si="263"/>
        <v>0</v>
      </c>
      <c r="AR501" s="333">
        <f t="shared" si="263"/>
        <v>0</v>
      </c>
      <c r="AS501" s="333">
        <f t="shared" si="261"/>
        <v>0</v>
      </c>
      <c r="AT501" s="333">
        <f t="shared" si="264"/>
        <v>0</v>
      </c>
      <c r="AU501" s="333">
        <f t="shared" si="262"/>
        <v>0</v>
      </c>
      <c r="AV501" s="532" t="str">
        <f>IF(BJ501=0,"",NN!BJ501)</f>
        <v/>
      </c>
      <c r="AW501" s="460" t="str">
        <f>IF('UPR BILANS N'!W499="","",'UPR BILANS N'!W499)</f>
        <v/>
      </c>
      <c r="AX501" s="533" t="str">
        <f t="shared" si="275"/>
        <v/>
      </c>
      <c r="AY501" s="533"/>
      <c r="AZ501" s="533"/>
      <c r="BA501" s="533"/>
      <c r="BB501" s="533"/>
      <c r="BC501" s="533"/>
      <c r="BD501" s="533"/>
      <c r="BE501" s="533"/>
      <c r="BF501" s="533"/>
      <c r="BG501" s="533"/>
      <c r="BH501" s="533"/>
      <c r="BI501" s="533"/>
      <c r="BJ501" s="414">
        <f>IFERROR(IF(AND(BL501=1,BM501=1,SUMIF($C501:$C$525,$C501,$AH501:$AH$525)=$BN501),$BN501,IF($BO501&gt;0,$BO501,IF(AND(B501=B502,C501=C502,D501=D502,J501=J502),AH501+AH502,IF(AND(COUNTIF($C$13:$C500,$C501)&gt;=1,COUNTIF($D$13:$D500,$D501)&gt;=1),0,IF(AND(SUMIF($B501:$B$525,$B501,$AH501:$AH$525)&gt;$AH501,SUMIF($C501:$C$525,$C501,$AH501:$AH$525)&gt;$AH501,SUMIF($D501:$D$525,$D501,$AH501:$AH$525)&gt;$AH501),SUMIF($C501:$C$525,$C501,$BN501:$BN$525),0))))),0)</f>
        <v>0</v>
      </c>
      <c r="BK501" s="534"/>
      <c r="BL501" s="535">
        <f>COUNTIFS('ZASOBY N'!$B498:$B$525,'ZASOBY N'!$B498,'ZASOBY N'!$C498:'ZASOBY N'!$C$525,'ZASOBY N'!$C498,'ZASOBY N'!$D498:'ZASOBY N'!$D$525,'ZASOBY N'!$D498,'ZASOBY N'!$H498:'ZASOBY N'!$H$525,'ZASOBY N'!$H498 )</f>
        <v>0</v>
      </c>
      <c r="BM501" s="536">
        <f>COUNTIFS('ZASOBY N'!$B$10:$B498,'ZASOBY N'!$B498,'ZASOBY N'!$C$10:'ZASOBY N'!$C498,'ZASOBY N'!$C498,'ZASOBY N'!$D$10:'ZASOBY N'!$D498,'ZASOBY N'!$D498,'ZASOBY N'!$H$10:'ZASOBY N'!$H498,'ZASOBY N'!$H498 )</f>
        <v>0</v>
      </c>
      <c r="BN501" s="537">
        <f t="shared" si="276"/>
        <v>0</v>
      </c>
      <c r="BO501" s="538">
        <f t="shared" si="277"/>
        <v>0</v>
      </c>
      <c r="BP501" s="533"/>
      <c r="BQ501" s="533"/>
      <c r="BR501" s="533"/>
      <c r="BS501" s="533"/>
      <c r="BT501" s="533"/>
      <c r="BU501" s="533"/>
      <c r="BV501" s="533"/>
      <c r="BW501" s="539" t="str">
        <f t="shared" si="278"/>
        <v/>
      </c>
      <c r="BX501" s="439" t="str">
        <f>IF(E501=0,"",NN!E501)</f>
        <v/>
      </c>
      <c r="BY501" s="396" t="str">
        <f>IF(A501="","",NN!A501)</f>
        <v/>
      </c>
      <c r="BZ501" s="428" t="str">
        <f>IF(OR(E501=LEGENDA!$D$30,E501=LEGENDA!$D$31,E501=LEGENDA!$D$32,E501=LEGENDA!$D$33,E501=LEGENDA!$D$34,E501=LEGENDA!$D$35,E501=LEGENDA!$D$36,E501=LEGENDA!$D$37),AV501,"")</f>
        <v/>
      </c>
      <c r="CA501" s="428" t="str">
        <f>IF(OR(E501=LEGENDA!$D$30,E501=LEGENDA!$D$31,E501=LEGENDA!$D$32,E501=LEGENDA!$D$33,E501=LEGENDA!$D$34,E501=LEGENDA!$D$35,E501=LEGENDA!$D$36,E501=LEGENDA!$D$37),AG501,"")</f>
        <v/>
      </c>
      <c r="CB501" s="397" t="str">
        <f t="shared" si="279"/>
        <v/>
      </c>
      <c r="CC501" s="397" t="str">
        <f t="shared" si="280"/>
        <v/>
      </c>
      <c r="CD501" s="397" t="str">
        <f t="shared" si="281"/>
        <v/>
      </c>
      <c r="CE501" s="397" t="str">
        <f t="shared" si="282"/>
        <v/>
      </c>
      <c r="CF501" s="397" t="str">
        <f t="shared" si="283"/>
        <v/>
      </c>
      <c r="CG501" s="397" t="str">
        <f t="shared" si="284"/>
        <v/>
      </c>
      <c r="CH501" s="397" t="str">
        <f>IF(OR(E501=LEGENDA!$D$28,E501=LEGENDA!$D$29,E501=LEGENDA!$D$30,E501=LEGENDA!$D$31,E501=LEGENDA!$D$32,E501=LEGENDA!$D$33,E501=LEGENDA!$D$34,E501=LEGENDA!$D$35,E501=LEGENDA!$D$36,E501=LEGENDA!$D$39),1,"")</f>
        <v/>
      </c>
      <c r="CI501" s="397" t="str">
        <f t="shared" si="285"/>
        <v/>
      </c>
      <c r="CJ501" s="397" t="str">
        <f t="shared" si="286"/>
        <v/>
      </c>
    </row>
    <row r="502" spans="1:88" s="50" customFormat="1" ht="16.2" customHeight="1" thickBot="1" x14ac:dyDescent="0.3">
      <c r="A502" s="514" t="str">
        <f>IF('ZASOBY N'!A499="","",'ZASOBY N'!A499)</f>
        <v/>
      </c>
      <c r="B502" s="515" t="str">
        <f>IF('ZASOBY N'!B499="","",'ZASOBY N'!B499)</f>
        <v/>
      </c>
      <c r="C502" s="515" t="str">
        <f>IF('ZASOBY N'!C499="","",'ZASOBY N'!C499)</f>
        <v/>
      </c>
      <c r="D502" s="516" t="str">
        <f>IF('ZASOBY N'!D499="","",'ZASOBY N'!D499)</f>
        <v/>
      </c>
      <c r="E502" s="404"/>
      <c r="F502" s="517"/>
      <c r="G502" s="518"/>
      <c r="H502" s="301"/>
      <c r="I502" s="301"/>
      <c r="J502" s="147" t="str">
        <f>IF('ZASOBY N'!$F499="","",'ZASOBY N'!$F499)</f>
        <v/>
      </c>
      <c r="K502" s="519"/>
      <c r="L502" s="520" t="str">
        <f t="shared" si="265"/>
        <v/>
      </c>
      <c r="M502" s="521"/>
      <c r="N502" s="521"/>
      <c r="O502" s="140" t="str">
        <f>IF(L502="","",IF(OR(E502=LEGENDA!$D$28,E502=LEGENDA!$D$29,E502=LEGENDA!$D$31,E502=LEGENDA!$D$38),0.15,0))</f>
        <v/>
      </c>
      <c r="P502" s="140" t="str">
        <f>IF(L502="","",IF(AND(E502=LEGENDA!$D$39,H502=""),"BRAK kol.7",IF(AND(F502=LEGENDA!$A$105,H502=""),"BRAK kol.7",IF(AND(F502=LEGENDA!$A$106,H502=""),"BRAK kol.7",IF(AND(F502=LEGENDA!$A$107,H502=""),"BRAK kol.7",IF(AND(F502=LEGENDA!$A$108,H502=""),"BRAK kol.7",IF(AND(F502=LEGENDA!$A$109,H502=""),"BRAK kol.7",L502*O502)))))))</f>
        <v/>
      </c>
      <c r="Q502" s="141" t="str">
        <f t="shared" si="255"/>
        <v/>
      </c>
      <c r="R502" s="142" t="str">
        <f t="shared" si="266"/>
        <v/>
      </c>
      <c r="S502" s="522" t="str">
        <f t="shared" si="267"/>
        <v/>
      </c>
      <c r="T502" s="431" t="str">
        <f t="shared" si="256"/>
        <v/>
      </c>
      <c r="U502" s="523"/>
      <c r="V502" s="431" t="str">
        <f t="shared" si="268"/>
        <v/>
      </c>
      <c r="W502" s="524"/>
      <c r="X502" s="302" t="str">
        <f>IF(U502="","",IF(AND(V502="",W502=""),"",IF(AND(E502=LEGENDA!$D$39,H502=""),"BRAK kol.7",IF(AND(F502=LEGENDA!$A$105,H502="",E502=LEGENDA!$D$35),V502*W502,IF(AND(F502=LEGENDA!$A$105,H502="",E502=LEGENDA!$D$36),V502*W502,IF(AND(F502=LEGENDA!$A$105,H502=""),"BRAK kol.7",IF(AND(F502=LEGENDA!$A$106,H502=""),"BRAK kol.7",IF(AND(F502=LEGENDA!$A$107,H502=""),"BRAK kol.7",IF(AND(F502=LEGENDA!$A$108,H502=""),"BRAK kol.7",IF(AND(F502=LEGENDA!$A$109,H502=""),"BRAK kol.7",IF(AND(U502&gt;0,W502=""),"Brakkol21",IF(OR(T502="Błąd kol. 7",T502="Błąd kol.8"),T502,IF(AND(H502="",I502=""),"BRAKkol7-8",V502*W502)))))))))))))</f>
        <v/>
      </c>
      <c r="Y502" s="523"/>
      <c r="Z502" s="431" t="str">
        <f t="shared" si="269"/>
        <v/>
      </c>
      <c r="AA502" s="524"/>
      <c r="AB502" s="525" t="str">
        <f>IF(OR(Y502="",Z502="",AA502=""),"",IF(AND(E502=LEGENDA!$D$39,H502=""),"BRAK kol.7",IF(AND(F502=LEGENDA!$A$105,H502=""),"BRAK kol.7",IF(AND(F502=LEGENDA!$A$106,H502=""),"BRAK kol.7",IF(AND(F502=LEGENDA!$A$107,H502=""),"BRAK kol.7",IF(AND(F502=LEGENDA!$A$108,H502=""),"BRAK kol.7",IF(AND(F502=LEGENDA!$A$109,H502=""),"BRAK kol.7",Z502*AA502)))))))</f>
        <v/>
      </c>
      <c r="AC502" s="302" t="str">
        <f t="shared" si="257"/>
        <v/>
      </c>
      <c r="AD502" s="143" t="str">
        <f>IFERROR(IF(OR(J502="",AC502=""),"",IF(AND(E502=LEGENDA!$D$39,H502="",I502=""),"BRAK kol.7",AC502*$J502)),"BRAK kol.7")</f>
        <v/>
      </c>
      <c r="AE502" s="527" t="str">
        <f t="shared" si="270"/>
        <v/>
      </c>
      <c r="AF502" s="526" t="str">
        <f t="shared" si="271"/>
        <v/>
      </c>
      <c r="AG502" s="526" t="str">
        <f t="shared" si="272"/>
        <v/>
      </c>
      <c r="AH502" s="526" t="str">
        <f t="shared" si="258"/>
        <v/>
      </c>
      <c r="AI502" s="528"/>
      <c r="AJ502" s="529"/>
      <c r="AK502" s="286" t="str">
        <f t="shared" si="259"/>
        <v/>
      </c>
      <c r="AL502" s="287" t="str">
        <f t="shared" si="273"/>
        <v/>
      </c>
      <c r="AM502" s="287" t="str">
        <f t="shared" si="274"/>
        <v/>
      </c>
      <c r="AN502" s="530" t="str">
        <f>IF('ZASOBY N'!BD499="","",'ZASOBY N'!BD499)</f>
        <v/>
      </c>
      <c r="AO502" s="531"/>
      <c r="AP502" s="333">
        <f t="shared" si="260"/>
        <v>0</v>
      </c>
      <c r="AQ502" s="333">
        <f t="shared" si="263"/>
        <v>0</v>
      </c>
      <c r="AR502" s="333">
        <f t="shared" si="263"/>
        <v>0</v>
      </c>
      <c r="AS502" s="333">
        <f t="shared" si="261"/>
        <v>0</v>
      </c>
      <c r="AT502" s="333">
        <f t="shared" si="264"/>
        <v>0</v>
      </c>
      <c r="AU502" s="333">
        <f t="shared" si="262"/>
        <v>0</v>
      </c>
      <c r="AV502" s="532" t="str">
        <f>IF(BJ502=0,"",NN!BJ502)</f>
        <v/>
      </c>
      <c r="AW502" s="460" t="str">
        <f>IF('UPR BILANS N'!W500="","",'UPR BILANS N'!W500)</f>
        <v/>
      </c>
      <c r="AX502" s="533" t="str">
        <f t="shared" si="275"/>
        <v/>
      </c>
      <c r="AY502" s="533"/>
      <c r="AZ502" s="533"/>
      <c r="BA502" s="533"/>
      <c r="BB502" s="533"/>
      <c r="BC502" s="533"/>
      <c r="BD502" s="533"/>
      <c r="BE502" s="533"/>
      <c r="BF502" s="533"/>
      <c r="BG502" s="533"/>
      <c r="BH502" s="533"/>
      <c r="BI502" s="533"/>
      <c r="BJ502" s="414">
        <f>IFERROR(IF(AND(BL502=1,BM502=1,SUMIF($C502:$C$525,$C502,$AH502:$AH$525)=$BN502),$BN502,IF($BO502&gt;0,$BO502,IF(AND(B502=B503,C502=C503,D502=D503,J502=J503),AH502+AH503,IF(AND(COUNTIF($C$13:$C501,$C502)&gt;=1,COUNTIF($D$13:$D501,$D502)&gt;=1),0,IF(AND(SUMIF($B502:$B$525,$B502,$AH502:$AH$525)&gt;$AH502,SUMIF($C502:$C$525,$C502,$AH502:$AH$525)&gt;$AH502,SUMIF($D502:$D$525,$D502,$AH502:$AH$525)&gt;$AH502),SUMIF($C502:$C$525,$C502,$BN502:$BN$525),0))))),0)</f>
        <v>0</v>
      </c>
      <c r="BK502" s="534"/>
      <c r="BL502" s="535">
        <f>COUNTIFS('ZASOBY N'!$B499:$B$525,'ZASOBY N'!$B499,'ZASOBY N'!$C499:'ZASOBY N'!$C$525,'ZASOBY N'!$C499,'ZASOBY N'!$D499:'ZASOBY N'!$D$525,'ZASOBY N'!$D499,'ZASOBY N'!$H499:'ZASOBY N'!$H$525,'ZASOBY N'!$H499 )</f>
        <v>0</v>
      </c>
      <c r="BM502" s="536">
        <f>COUNTIFS('ZASOBY N'!$B$10:$B499,'ZASOBY N'!$B499,'ZASOBY N'!$C$10:'ZASOBY N'!$C499,'ZASOBY N'!$C499,'ZASOBY N'!$D$10:'ZASOBY N'!$D499,'ZASOBY N'!$D499,'ZASOBY N'!$H$10:'ZASOBY N'!$H499,'ZASOBY N'!$H499 )</f>
        <v>0</v>
      </c>
      <c r="BN502" s="537">
        <f t="shared" si="276"/>
        <v>0</v>
      </c>
      <c r="BO502" s="538">
        <f t="shared" si="277"/>
        <v>0</v>
      </c>
      <c r="BP502" s="533"/>
      <c r="BQ502" s="533"/>
      <c r="BR502" s="533"/>
      <c r="BS502" s="533"/>
      <c r="BT502" s="533"/>
      <c r="BU502" s="533"/>
      <c r="BV502" s="533"/>
      <c r="BW502" s="539" t="str">
        <f t="shared" si="278"/>
        <v/>
      </c>
      <c r="BX502" s="439" t="str">
        <f>IF(E502=0,"",NN!E502)</f>
        <v/>
      </c>
      <c r="BY502" s="396" t="str">
        <f>IF(A502="","",NN!A502)</f>
        <v/>
      </c>
      <c r="BZ502" s="428" t="str">
        <f>IF(OR(E502=LEGENDA!$D$30,E502=LEGENDA!$D$31,E502=LEGENDA!$D$32,E502=LEGENDA!$D$33,E502=LEGENDA!$D$34,E502=LEGENDA!$D$35,E502=LEGENDA!$D$36,E502=LEGENDA!$D$37),AV502,"")</f>
        <v/>
      </c>
      <c r="CA502" s="428" t="str">
        <f>IF(OR(E502=LEGENDA!$D$30,E502=LEGENDA!$D$31,E502=LEGENDA!$D$32,E502=LEGENDA!$D$33,E502=LEGENDA!$D$34,E502=LEGENDA!$D$35,E502=LEGENDA!$D$36,E502=LEGENDA!$D$37),AG502,"")</f>
        <v/>
      </c>
      <c r="CB502" s="397" t="str">
        <f t="shared" si="279"/>
        <v/>
      </c>
      <c r="CC502" s="397" t="str">
        <f t="shared" si="280"/>
        <v/>
      </c>
      <c r="CD502" s="397" t="str">
        <f t="shared" si="281"/>
        <v/>
      </c>
      <c r="CE502" s="397" t="str">
        <f t="shared" si="282"/>
        <v/>
      </c>
      <c r="CF502" s="397" t="str">
        <f t="shared" si="283"/>
        <v/>
      </c>
      <c r="CG502" s="397" t="str">
        <f t="shared" si="284"/>
        <v/>
      </c>
      <c r="CH502" s="397" t="str">
        <f>IF(OR(E502=LEGENDA!$D$28,E502=LEGENDA!$D$29,E502=LEGENDA!$D$30,E502=LEGENDA!$D$31,E502=LEGENDA!$D$32,E502=LEGENDA!$D$33,E502=LEGENDA!$D$34,E502=LEGENDA!$D$35,E502=LEGENDA!$D$36,E502=LEGENDA!$D$39),1,"")</f>
        <v/>
      </c>
      <c r="CI502" s="397" t="str">
        <f t="shared" si="285"/>
        <v/>
      </c>
      <c r="CJ502" s="397" t="str">
        <f t="shared" si="286"/>
        <v/>
      </c>
    </row>
    <row r="503" spans="1:88" s="50" customFormat="1" ht="16.2" customHeight="1" thickBot="1" x14ac:dyDescent="0.3">
      <c r="A503" s="514" t="str">
        <f>IF('ZASOBY N'!A500="","",'ZASOBY N'!A500)</f>
        <v/>
      </c>
      <c r="B503" s="515" t="str">
        <f>IF('ZASOBY N'!B500="","",'ZASOBY N'!B500)</f>
        <v/>
      </c>
      <c r="C503" s="515" t="str">
        <f>IF('ZASOBY N'!C500="","",'ZASOBY N'!C500)</f>
        <v/>
      </c>
      <c r="D503" s="516" t="str">
        <f>IF('ZASOBY N'!D500="","",'ZASOBY N'!D500)</f>
        <v/>
      </c>
      <c r="E503" s="404"/>
      <c r="F503" s="517"/>
      <c r="G503" s="518"/>
      <c r="H503" s="301"/>
      <c r="I503" s="301"/>
      <c r="J503" s="147" t="str">
        <f>IF('ZASOBY N'!$F500="","",'ZASOBY N'!$F500)</f>
        <v/>
      </c>
      <c r="K503" s="519"/>
      <c r="L503" s="520" t="str">
        <f t="shared" si="265"/>
        <v/>
      </c>
      <c r="M503" s="521"/>
      <c r="N503" s="521"/>
      <c r="O503" s="140" t="str">
        <f>IF(L503="","",IF(OR(E503=LEGENDA!$D$28,E503=LEGENDA!$D$29,E503=LEGENDA!$D$31,E503=LEGENDA!$D$38),0.15,0))</f>
        <v/>
      </c>
      <c r="P503" s="140" t="str">
        <f>IF(L503="","",IF(AND(E503=LEGENDA!$D$39,H503=""),"BRAK kol.7",IF(AND(F503=LEGENDA!$A$105,H503=""),"BRAK kol.7",IF(AND(F503=LEGENDA!$A$106,H503=""),"BRAK kol.7",IF(AND(F503=LEGENDA!$A$107,H503=""),"BRAK kol.7",IF(AND(F503=LEGENDA!$A$108,H503=""),"BRAK kol.7",IF(AND(F503=LEGENDA!$A$109,H503=""),"BRAK kol.7",L503*O503)))))))</f>
        <v/>
      </c>
      <c r="Q503" s="141" t="str">
        <f t="shared" si="255"/>
        <v/>
      </c>
      <c r="R503" s="142" t="str">
        <f t="shared" si="266"/>
        <v/>
      </c>
      <c r="S503" s="522" t="str">
        <f t="shared" si="267"/>
        <v/>
      </c>
      <c r="T503" s="431" t="str">
        <f t="shared" si="256"/>
        <v/>
      </c>
      <c r="U503" s="523"/>
      <c r="V503" s="431" t="str">
        <f t="shared" si="268"/>
        <v/>
      </c>
      <c r="W503" s="524"/>
      <c r="X503" s="302" t="str">
        <f>IF(U503="","",IF(AND(V503="",W503=""),"",IF(AND(E503=LEGENDA!$D$39,H503=""),"BRAK kol.7",IF(AND(F503=LEGENDA!$A$105,H503="",E503=LEGENDA!$D$35),V503*W503,IF(AND(F503=LEGENDA!$A$105,H503="",E503=LEGENDA!$D$36),V503*W503,IF(AND(F503=LEGENDA!$A$105,H503=""),"BRAK kol.7",IF(AND(F503=LEGENDA!$A$106,H503=""),"BRAK kol.7",IF(AND(F503=LEGENDA!$A$107,H503=""),"BRAK kol.7",IF(AND(F503=LEGENDA!$A$108,H503=""),"BRAK kol.7",IF(AND(F503=LEGENDA!$A$109,H503=""),"BRAK kol.7",IF(AND(U503&gt;0,W503=""),"Brakkol21",IF(OR(T503="Błąd kol. 7",T503="Błąd kol.8"),T503,IF(AND(H503="",I503=""),"BRAKkol7-8",V503*W503)))))))))))))</f>
        <v/>
      </c>
      <c r="Y503" s="523"/>
      <c r="Z503" s="431" t="str">
        <f t="shared" si="269"/>
        <v/>
      </c>
      <c r="AA503" s="524"/>
      <c r="AB503" s="525" t="str">
        <f>IF(OR(Y503="",Z503="",AA503=""),"",IF(AND(E503=LEGENDA!$D$39,H503=""),"BRAK kol.7",IF(AND(F503=LEGENDA!$A$105,H503=""),"BRAK kol.7",IF(AND(F503=LEGENDA!$A$106,H503=""),"BRAK kol.7",IF(AND(F503=LEGENDA!$A$107,H503=""),"BRAK kol.7",IF(AND(F503=LEGENDA!$A$108,H503=""),"BRAK kol.7",IF(AND(F503=LEGENDA!$A$109,H503=""),"BRAK kol.7",Z503*AA503)))))))</f>
        <v/>
      </c>
      <c r="AC503" s="302" t="str">
        <f t="shared" si="257"/>
        <v/>
      </c>
      <c r="AD503" s="143" t="str">
        <f>IFERROR(IF(OR(J503="",AC503=""),"",IF(AND(E503=LEGENDA!$D$39,H503="",I503=""),"BRAK kol.7",AC503*$J503)),"BRAK kol.7")</f>
        <v/>
      </c>
      <c r="AE503" s="527" t="str">
        <f t="shared" si="270"/>
        <v/>
      </c>
      <c r="AF503" s="526" t="str">
        <f t="shared" si="271"/>
        <v/>
      </c>
      <c r="AG503" s="526" t="str">
        <f t="shared" si="272"/>
        <v/>
      </c>
      <c r="AH503" s="526" t="str">
        <f t="shared" si="258"/>
        <v/>
      </c>
      <c r="AI503" s="528"/>
      <c r="AJ503" s="529"/>
      <c r="AK503" s="286" t="str">
        <f t="shared" si="259"/>
        <v/>
      </c>
      <c r="AL503" s="287" t="str">
        <f t="shared" si="273"/>
        <v/>
      </c>
      <c r="AM503" s="287" t="str">
        <f t="shared" si="274"/>
        <v/>
      </c>
      <c r="AN503" s="530" t="str">
        <f>IF('ZASOBY N'!BD500="","",'ZASOBY N'!BD500)</f>
        <v/>
      </c>
      <c r="AO503" s="531"/>
      <c r="AP503" s="333">
        <f t="shared" si="260"/>
        <v>0</v>
      </c>
      <c r="AQ503" s="333">
        <f t="shared" si="263"/>
        <v>0</v>
      </c>
      <c r="AR503" s="333">
        <f t="shared" si="263"/>
        <v>0</v>
      </c>
      <c r="AS503" s="333">
        <f t="shared" si="261"/>
        <v>0</v>
      </c>
      <c r="AT503" s="333">
        <f t="shared" si="264"/>
        <v>0</v>
      </c>
      <c r="AU503" s="333">
        <f t="shared" si="262"/>
        <v>0</v>
      </c>
      <c r="AV503" s="532" t="str">
        <f>IF(BJ503=0,"",NN!BJ503)</f>
        <v/>
      </c>
      <c r="AW503" s="460" t="str">
        <f>IF('UPR BILANS N'!W501="","",'UPR BILANS N'!W501)</f>
        <v/>
      </c>
      <c r="AX503" s="533" t="str">
        <f t="shared" si="275"/>
        <v/>
      </c>
      <c r="AY503" s="533"/>
      <c r="AZ503" s="533"/>
      <c r="BA503" s="533"/>
      <c r="BB503" s="533"/>
      <c r="BC503" s="533"/>
      <c r="BD503" s="533"/>
      <c r="BE503" s="533"/>
      <c r="BF503" s="533"/>
      <c r="BG503" s="533"/>
      <c r="BH503" s="533"/>
      <c r="BI503" s="533"/>
      <c r="BJ503" s="414">
        <f>IFERROR(IF(AND(BL503=1,BM503=1,SUMIF($C503:$C$525,$C503,$AH503:$AH$525)=$BN503),$BN503,IF($BO503&gt;0,$BO503,IF(AND(B503=B504,C503=C504,D503=D504,J503=J504),AH503+AH504,IF(AND(COUNTIF($C$13:$C502,$C503)&gt;=1,COUNTIF($D$13:$D502,$D503)&gt;=1),0,IF(AND(SUMIF($B503:$B$525,$B503,$AH503:$AH$525)&gt;$AH503,SUMIF($C503:$C$525,$C503,$AH503:$AH$525)&gt;$AH503,SUMIF($D503:$D$525,$D503,$AH503:$AH$525)&gt;$AH503),SUMIF($C503:$C$525,$C503,$BN503:$BN$525),0))))),0)</f>
        <v>0</v>
      </c>
      <c r="BK503" s="534"/>
      <c r="BL503" s="535">
        <f>COUNTIFS('ZASOBY N'!$B500:$B$525,'ZASOBY N'!$B500,'ZASOBY N'!$C500:'ZASOBY N'!$C$525,'ZASOBY N'!$C500,'ZASOBY N'!$D500:'ZASOBY N'!$D$525,'ZASOBY N'!$D500,'ZASOBY N'!$H500:'ZASOBY N'!$H$525,'ZASOBY N'!$H500 )</f>
        <v>0</v>
      </c>
      <c r="BM503" s="536">
        <f>COUNTIFS('ZASOBY N'!$B$10:$B500,'ZASOBY N'!$B500,'ZASOBY N'!$C$10:'ZASOBY N'!$C500,'ZASOBY N'!$C500,'ZASOBY N'!$D$10:'ZASOBY N'!$D500,'ZASOBY N'!$D500,'ZASOBY N'!$H$10:'ZASOBY N'!$H500,'ZASOBY N'!$H500 )</f>
        <v>0</v>
      </c>
      <c r="BN503" s="537">
        <f t="shared" si="276"/>
        <v>0</v>
      </c>
      <c r="BO503" s="538">
        <f t="shared" si="277"/>
        <v>0</v>
      </c>
      <c r="BP503" s="533"/>
      <c r="BQ503" s="533"/>
      <c r="BR503" s="533"/>
      <c r="BS503" s="533"/>
      <c r="BT503" s="533"/>
      <c r="BU503" s="533"/>
      <c r="BV503" s="533"/>
      <c r="BW503" s="539" t="str">
        <f t="shared" si="278"/>
        <v/>
      </c>
      <c r="BX503" s="439" t="str">
        <f>IF(E503=0,"",NN!E503)</f>
        <v/>
      </c>
      <c r="BY503" s="396" t="str">
        <f>IF(A503="","",NN!A503)</f>
        <v/>
      </c>
      <c r="BZ503" s="428" t="str">
        <f>IF(OR(E503=LEGENDA!$D$30,E503=LEGENDA!$D$31,E503=LEGENDA!$D$32,E503=LEGENDA!$D$33,E503=LEGENDA!$D$34,E503=LEGENDA!$D$35,E503=LEGENDA!$D$36,E503=LEGENDA!$D$37),AV503,"")</f>
        <v/>
      </c>
      <c r="CA503" s="428" t="str">
        <f>IF(OR(E503=LEGENDA!$D$30,E503=LEGENDA!$D$31,E503=LEGENDA!$D$32,E503=LEGENDA!$D$33,E503=LEGENDA!$D$34,E503=LEGENDA!$D$35,E503=LEGENDA!$D$36,E503=LEGENDA!$D$37),AG503,"")</f>
        <v/>
      </c>
      <c r="CB503" s="397" t="str">
        <f t="shared" si="279"/>
        <v/>
      </c>
      <c r="CC503" s="397" t="str">
        <f t="shared" si="280"/>
        <v/>
      </c>
      <c r="CD503" s="397" t="str">
        <f t="shared" si="281"/>
        <v/>
      </c>
      <c r="CE503" s="397" t="str">
        <f t="shared" si="282"/>
        <v/>
      </c>
      <c r="CF503" s="397" t="str">
        <f t="shared" si="283"/>
        <v/>
      </c>
      <c r="CG503" s="397" t="str">
        <f t="shared" si="284"/>
        <v/>
      </c>
      <c r="CH503" s="397" t="str">
        <f>IF(OR(E503=LEGENDA!$D$28,E503=LEGENDA!$D$29,E503=LEGENDA!$D$30,E503=LEGENDA!$D$31,E503=LEGENDA!$D$32,E503=LEGENDA!$D$33,E503=LEGENDA!$D$34,E503=LEGENDA!$D$35,E503=LEGENDA!$D$36,E503=LEGENDA!$D$39),1,"")</f>
        <v/>
      </c>
      <c r="CI503" s="397" t="str">
        <f t="shared" si="285"/>
        <v/>
      </c>
      <c r="CJ503" s="397" t="str">
        <f t="shared" si="286"/>
        <v/>
      </c>
    </row>
    <row r="504" spans="1:88" s="50" customFormat="1" ht="16.2" customHeight="1" thickBot="1" x14ac:dyDescent="0.3">
      <c r="A504" s="514" t="str">
        <f>IF('ZASOBY N'!A501="","",'ZASOBY N'!A501)</f>
        <v/>
      </c>
      <c r="B504" s="515" t="str">
        <f>IF('ZASOBY N'!B501="","",'ZASOBY N'!B501)</f>
        <v/>
      </c>
      <c r="C504" s="515" t="str">
        <f>IF('ZASOBY N'!C501="","",'ZASOBY N'!C501)</f>
        <v/>
      </c>
      <c r="D504" s="516" t="str">
        <f>IF('ZASOBY N'!D501="","",'ZASOBY N'!D501)</f>
        <v/>
      </c>
      <c r="E504" s="404"/>
      <c r="F504" s="517"/>
      <c r="G504" s="518"/>
      <c r="H504" s="301"/>
      <c r="I504" s="301"/>
      <c r="J504" s="147" t="str">
        <f>IF('ZASOBY N'!$F501="","",'ZASOBY N'!$F501)</f>
        <v/>
      </c>
      <c r="K504" s="519"/>
      <c r="L504" s="520" t="str">
        <f t="shared" si="265"/>
        <v/>
      </c>
      <c r="M504" s="521"/>
      <c r="N504" s="521"/>
      <c r="O504" s="140" t="str">
        <f>IF(L504="","",IF(OR(E504=LEGENDA!$D$28,E504=LEGENDA!$D$29,E504=LEGENDA!$D$31,E504=LEGENDA!$D$38),0.15,0))</f>
        <v/>
      </c>
      <c r="P504" s="140" t="str">
        <f>IF(L504="","",IF(AND(E504=LEGENDA!$D$39,H504=""),"BRAK kol.7",IF(AND(F504=LEGENDA!$A$105,H504=""),"BRAK kol.7",IF(AND(F504=LEGENDA!$A$106,H504=""),"BRAK kol.7",IF(AND(F504=LEGENDA!$A$107,H504=""),"BRAK kol.7",IF(AND(F504=LEGENDA!$A$108,H504=""),"BRAK kol.7",IF(AND(F504=LEGENDA!$A$109,H504=""),"BRAK kol.7",L504*O504)))))))</f>
        <v/>
      </c>
      <c r="Q504" s="141" t="str">
        <f t="shared" si="255"/>
        <v/>
      </c>
      <c r="R504" s="142" t="str">
        <f t="shared" si="266"/>
        <v/>
      </c>
      <c r="S504" s="522" t="str">
        <f t="shared" si="267"/>
        <v/>
      </c>
      <c r="T504" s="431" t="str">
        <f t="shared" si="256"/>
        <v/>
      </c>
      <c r="U504" s="523"/>
      <c r="V504" s="431" t="str">
        <f t="shared" si="268"/>
        <v/>
      </c>
      <c r="W504" s="524"/>
      <c r="X504" s="302" t="str">
        <f>IF(U504="","",IF(AND(V504="",W504=""),"",IF(AND(E504=LEGENDA!$D$39,H504=""),"BRAK kol.7",IF(AND(F504=LEGENDA!$A$105,H504="",E504=LEGENDA!$D$35),V504*W504,IF(AND(F504=LEGENDA!$A$105,H504="",E504=LEGENDA!$D$36),V504*W504,IF(AND(F504=LEGENDA!$A$105,H504=""),"BRAK kol.7",IF(AND(F504=LEGENDA!$A$106,H504=""),"BRAK kol.7",IF(AND(F504=LEGENDA!$A$107,H504=""),"BRAK kol.7",IF(AND(F504=LEGENDA!$A$108,H504=""),"BRAK kol.7",IF(AND(F504=LEGENDA!$A$109,H504=""),"BRAK kol.7",IF(AND(U504&gt;0,W504=""),"Brakkol21",IF(OR(T504="Błąd kol. 7",T504="Błąd kol.8"),T504,IF(AND(H504="",I504=""),"BRAKkol7-8",V504*W504)))))))))))))</f>
        <v/>
      </c>
      <c r="Y504" s="523"/>
      <c r="Z504" s="431" t="str">
        <f t="shared" si="269"/>
        <v/>
      </c>
      <c r="AA504" s="524"/>
      <c r="AB504" s="525" t="str">
        <f>IF(OR(Y504="",Z504="",AA504=""),"",IF(AND(E504=LEGENDA!$D$39,H504=""),"BRAK kol.7",IF(AND(F504=LEGENDA!$A$105,H504=""),"BRAK kol.7",IF(AND(F504=LEGENDA!$A$106,H504=""),"BRAK kol.7",IF(AND(F504=LEGENDA!$A$107,H504=""),"BRAK kol.7",IF(AND(F504=LEGENDA!$A$108,H504=""),"BRAK kol.7",IF(AND(F504=LEGENDA!$A$109,H504=""),"BRAK kol.7",Z504*AA504)))))))</f>
        <v/>
      </c>
      <c r="AC504" s="302" t="str">
        <f t="shared" si="257"/>
        <v/>
      </c>
      <c r="AD504" s="143" t="str">
        <f>IFERROR(IF(OR(J504="",AC504=""),"",IF(AND(E504=LEGENDA!$D$39,H504="",I504=""),"BRAK kol.7",AC504*$J504)),"BRAK kol.7")</f>
        <v/>
      </c>
      <c r="AE504" s="527" t="str">
        <f t="shared" si="270"/>
        <v/>
      </c>
      <c r="AF504" s="526" t="str">
        <f t="shared" si="271"/>
        <v/>
      </c>
      <c r="AG504" s="526" t="str">
        <f t="shared" si="272"/>
        <v/>
      </c>
      <c r="AH504" s="526" t="str">
        <f t="shared" si="258"/>
        <v/>
      </c>
      <c r="AI504" s="528"/>
      <c r="AJ504" s="529"/>
      <c r="AK504" s="286" t="str">
        <f t="shared" si="259"/>
        <v/>
      </c>
      <c r="AL504" s="287" t="str">
        <f t="shared" si="273"/>
        <v/>
      </c>
      <c r="AM504" s="287" t="str">
        <f t="shared" si="274"/>
        <v/>
      </c>
      <c r="AN504" s="530" t="str">
        <f>IF('ZASOBY N'!BD501="","",'ZASOBY N'!BD501)</f>
        <v/>
      </c>
      <c r="AO504" s="531"/>
      <c r="AP504" s="333">
        <f t="shared" si="260"/>
        <v>0</v>
      </c>
      <c r="AQ504" s="333">
        <f t="shared" si="263"/>
        <v>0</v>
      </c>
      <c r="AR504" s="333">
        <f t="shared" si="263"/>
        <v>0</v>
      </c>
      <c r="AS504" s="333">
        <f t="shared" si="261"/>
        <v>0</v>
      </c>
      <c r="AT504" s="333">
        <f t="shared" si="264"/>
        <v>0</v>
      </c>
      <c r="AU504" s="333">
        <f t="shared" si="262"/>
        <v>0</v>
      </c>
      <c r="AV504" s="532" t="str">
        <f>IF(BJ504=0,"",NN!BJ504)</f>
        <v/>
      </c>
      <c r="AW504" s="460" t="str">
        <f>IF('UPR BILANS N'!W502="","",'UPR BILANS N'!W502)</f>
        <v/>
      </c>
      <c r="AX504" s="533" t="str">
        <f t="shared" si="275"/>
        <v/>
      </c>
      <c r="AY504" s="533"/>
      <c r="AZ504" s="533"/>
      <c r="BA504" s="533"/>
      <c r="BB504" s="533"/>
      <c r="BC504" s="533"/>
      <c r="BD504" s="533"/>
      <c r="BE504" s="533"/>
      <c r="BF504" s="533"/>
      <c r="BG504" s="533"/>
      <c r="BH504" s="533"/>
      <c r="BI504" s="533"/>
      <c r="BJ504" s="414">
        <f>IFERROR(IF(AND(BL504=1,BM504=1,SUMIF($C504:$C$525,$C504,$AH504:$AH$525)=$BN504),$BN504,IF($BO504&gt;0,$BO504,IF(AND(B504=B505,C504=C505,D504=D505,J504=J505),AH504+AH505,IF(AND(COUNTIF($C$13:$C503,$C504)&gt;=1,COUNTIF($D$13:$D503,$D504)&gt;=1),0,IF(AND(SUMIF($B504:$B$525,$B504,$AH504:$AH$525)&gt;$AH504,SUMIF($C504:$C$525,$C504,$AH504:$AH$525)&gt;$AH504,SUMIF($D504:$D$525,$D504,$AH504:$AH$525)&gt;$AH504),SUMIF($C504:$C$525,$C504,$BN504:$BN$525),0))))),0)</f>
        <v>0</v>
      </c>
      <c r="BK504" s="534"/>
      <c r="BL504" s="535">
        <f>COUNTIFS('ZASOBY N'!$B501:$B$525,'ZASOBY N'!$B501,'ZASOBY N'!$C501:'ZASOBY N'!$C$525,'ZASOBY N'!$C501,'ZASOBY N'!$D501:'ZASOBY N'!$D$525,'ZASOBY N'!$D501,'ZASOBY N'!$H501:'ZASOBY N'!$H$525,'ZASOBY N'!$H501 )</f>
        <v>0</v>
      </c>
      <c r="BM504" s="536">
        <f>COUNTIFS('ZASOBY N'!$B$10:$B501,'ZASOBY N'!$B501,'ZASOBY N'!$C$10:'ZASOBY N'!$C501,'ZASOBY N'!$C501,'ZASOBY N'!$D$10:'ZASOBY N'!$D501,'ZASOBY N'!$D501,'ZASOBY N'!$H$10:'ZASOBY N'!$H501,'ZASOBY N'!$H501 )</f>
        <v>0</v>
      </c>
      <c r="BN504" s="537">
        <f t="shared" si="276"/>
        <v>0</v>
      </c>
      <c r="BO504" s="538">
        <f t="shared" si="277"/>
        <v>0</v>
      </c>
      <c r="BP504" s="533"/>
      <c r="BQ504" s="533"/>
      <c r="BR504" s="533"/>
      <c r="BS504" s="533"/>
      <c r="BT504" s="533"/>
      <c r="BU504" s="533"/>
      <c r="BV504" s="533"/>
      <c r="BW504" s="539" t="str">
        <f t="shared" si="278"/>
        <v/>
      </c>
      <c r="BX504" s="439" t="str">
        <f>IF(E504=0,"",NN!E504)</f>
        <v/>
      </c>
      <c r="BY504" s="396" t="str">
        <f>IF(A504="","",NN!A504)</f>
        <v/>
      </c>
      <c r="BZ504" s="428" t="str">
        <f>IF(OR(E504=LEGENDA!$D$30,E504=LEGENDA!$D$31,E504=LEGENDA!$D$32,E504=LEGENDA!$D$33,E504=LEGENDA!$D$34,E504=LEGENDA!$D$35,E504=LEGENDA!$D$36,E504=LEGENDA!$D$37),AV504,"")</f>
        <v/>
      </c>
      <c r="CA504" s="428" t="str">
        <f>IF(OR(E504=LEGENDA!$D$30,E504=LEGENDA!$D$31,E504=LEGENDA!$D$32,E504=LEGENDA!$D$33,E504=LEGENDA!$D$34,E504=LEGENDA!$D$35,E504=LEGENDA!$D$36,E504=LEGENDA!$D$37),AG504,"")</f>
        <v/>
      </c>
      <c r="CB504" s="397" t="str">
        <f t="shared" si="279"/>
        <v/>
      </c>
      <c r="CC504" s="397" t="str">
        <f t="shared" si="280"/>
        <v/>
      </c>
      <c r="CD504" s="397" t="str">
        <f t="shared" si="281"/>
        <v/>
      </c>
      <c r="CE504" s="397" t="str">
        <f t="shared" si="282"/>
        <v/>
      </c>
      <c r="CF504" s="397" t="str">
        <f t="shared" si="283"/>
        <v/>
      </c>
      <c r="CG504" s="397" t="str">
        <f t="shared" si="284"/>
        <v/>
      </c>
      <c r="CH504" s="397" t="str">
        <f>IF(OR(E504=LEGENDA!$D$28,E504=LEGENDA!$D$29,E504=LEGENDA!$D$30,E504=LEGENDA!$D$31,E504=LEGENDA!$D$32,E504=LEGENDA!$D$33,E504=LEGENDA!$D$34,E504=LEGENDA!$D$35,E504=LEGENDA!$D$36,E504=LEGENDA!$D$39),1,"")</f>
        <v/>
      </c>
      <c r="CI504" s="397" t="str">
        <f t="shared" si="285"/>
        <v/>
      </c>
      <c r="CJ504" s="397" t="str">
        <f t="shared" si="286"/>
        <v/>
      </c>
    </row>
    <row r="505" spans="1:88" s="468" customFormat="1" ht="16.2" customHeight="1" thickBot="1" x14ac:dyDescent="0.3">
      <c r="A505" s="514" t="str">
        <f>IF('ZASOBY N'!A502="","",'ZASOBY N'!A502)</f>
        <v/>
      </c>
      <c r="B505" s="515" t="str">
        <f>IF('ZASOBY N'!B502="","",'ZASOBY N'!B502)</f>
        <v/>
      </c>
      <c r="C505" s="515" t="str">
        <f>IF('ZASOBY N'!C502="","",'ZASOBY N'!C502)</f>
        <v/>
      </c>
      <c r="D505" s="516" t="str">
        <f>IF('ZASOBY N'!D502="","",'ZASOBY N'!D502)</f>
        <v/>
      </c>
      <c r="E505" s="404"/>
      <c r="F505" s="517"/>
      <c r="G505" s="518"/>
      <c r="H505" s="301"/>
      <c r="I505" s="301"/>
      <c r="J505" s="147" t="str">
        <f>IF('ZASOBY N'!$F502="","",'ZASOBY N'!$F502)</f>
        <v/>
      </c>
      <c r="K505" s="519"/>
      <c r="L505" s="520" t="str">
        <f t="shared" si="265"/>
        <v/>
      </c>
      <c r="M505" s="521"/>
      <c r="N505" s="521"/>
      <c r="O505" s="140" t="str">
        <f>IF(L505="","",IF(OR(E505=LEGENDA!$D$28,E505=LEGENDA!$D$29,E505=LEGENDA!$D$31,E505=LEGENDA!$D$38),0.15,0))</f>
        <v/>
      </c>
      <c r="P505" s="140" t="str">
        <f>IF(L505="","",IF(AND(E505=LEGENDA!$D$39,H505=""),"BRAK kol.7",IF(AND(F505=LEGENDA!$A$105,H505=""),"BRAK kol.7",IF(AND(F505=LEGENDA!$A$106,H505=""),"BRAK kol.7",IF(AND(F505=LEGENDA!$A$107,H505=""),"BRAK kol.7",IF(AND(F505=LEGENDA!$A$108,H505=""),"BRAK kol.7",IF(AND(F505=LEGENDA!$A$109,H505=""),"BRAK kol.7",L505*O505)))))))</f>
        <v/>
      </c>
      <c r="Q505" s="141" t="str">
        <f t="shared" si="255"/>
        <v/>
      </c>
      <c r="R505" s="142" t="str">
        <f t="shared" si="266"/>
        <v/>
      </c>
      <c r="S505" s="522" t="str">
        <f t="shared" si="267"/>
        <v/>
      </c>
      <c r="T505" s="431" t="str">
        <f t="shared" si="256"/>
        <v/>
      </c>
      <c r="U505" s="523"/>
      <c r="V505" s="431" t="str">
        <f t="shared" si="268"/>
        <v/>
      </c>
      <c r="W505" s="524"/>
      <c r="X505" s="302" t="str">
        <f>IF(U505="","",IF(AND(V505="",W505=""),"",IF(AND(E505=LEGENDA!$D$39,H505=""),"BRAK kol.7",IF(AND(F505=LEGENDA!$A$105,H505="",E505=LEGENDA!$D$35),V505*W505,IF(AND(F505=LEGENDA!$A$105,H505="",E505=LEGENDA!$D$36),V505*W505,IF(AND(F505=LEGENDA!$A$105,H505=""),"BRAK kol.7",IF(AND(F505=LEGENDA!$A$106,H505=""),"BRAK kol.7",IF(AND(F505=LEGENDA!$A$107,H505=""),"BRAK kol.7",IF(AND(F505=LEGENDA!$A$108,H505=""),"BRAK kol.7",IF(AND(F505=LEGENDA!$A$109,H505=""),"BRAK kol.7",IF(AND(U505&gt;0,W505=""),"Brakkol21",IF(OR(T505="Błąd kol. 7",T505="Błąd kol.8"),T505,IF(AND(H505="",I505=""),"BRAKkol7-8",V505*W505)))))))))))))</f>
        <v/>
      </c>
      <c r="Y505" s="523"/>
      <c r="Z505" s="431" t="str">
        <f t="shared" si="269"/>
        <v/>
      </c>
      <c r="AA505" s="524"/>
      <c r="AB505" s="525" t="str">
        <f>IF(OR(Y505="",Z505="",AA505=""),"",IF(AND(E505=LEGENDA!$D$39,H505=""),"BRAK kol.7",IF(AND(F505=LEGENDA!$A$105,H505=""),"BRAK kol.7",IF(AND(F505=LEGENDA!$A$106,H505=""),"BRAK kol.7",IF(AND(F505=LEGENDA!$A$107,H505=""),"BRAK kol.7",IF(AND(F505=LEGENDA!$A$108,H505=""),"BRAK kol.7",IF(AND(F505=LEGENDA!$A$109,H505=""),"BRAK kol.7",Z505*AA505)))))))</f>
        <v/>
      </c>
      <c r="AC505" s="302" t="str">
        <f t="shared" si="257"/>
        <v/>
      </c>
      <c r="AD505" s="143" t="str">
        <f>IFERROR(IF(OR(J505="",AC505=""),"",IF(AND(E505=LEGENDA!$D$39,H505="",I505=""),"BRAK kol.7",AC505*$J505)),"BRAK kol.7")</f>
        <v/>
      </c>
      <c r="AE505" s="527" t="str">
        <f t="shared" si="270"/>
        <v/>
      </c>
      <c r="AF505" s="526" t="str">
        <f t="shared" si="271"/>
        <v/>
      </c>
      <c r="AG505" s="526" t="str">
        <f t="shared" si="272"/>
        <v/>
      </c>
      <c r="AH505" s="526" t="str">
        <f t="shared" si="258"/>
        <v/>
      </c>
      <c r="AI505" s="528"/>
      <c r="AJ505" s="529"/>
      <c r="AK505" s="286" t="str">
        <f t="shared" si="259"/>
        <v/>
      </c>
      <c r="AL505" s="287" t="str">
        <f t="shared" si="273"/>
        <v/>
      </c>
      <c r="AM505" s="287" t="str">
        <f t="shared" si="274"/>
        <v/>
      </c>
      <c r="AN505" s="530" t="str">
        <f>IF('ZASOBY N'!BD502="","",'ZASOBY N'!BD502)</f>
        <v/>
      </c>
      <c r="AO505" s="531"/>
      <c r="AP505" s="333">
        <f t="shared" si="260"/>
        <v>0</v>
      </c>
      <c r="AQ505" s="333">
        <f t="shared" si="263"/>
        <v>0</v>
      </c>
      <c r="AR505" s="333">
        <f t="shared" si="263"/>
        <v>0</v>
      </c>
      <c r="AS505" s="333">
        <f t="shared" si="261"/>
        <v>0</v>
      </c>
      <c r="AT505" s="333">
        <f t="shared" si="264"/>
        <v>0</v>
      </c>
      <c r="AU505" s="333">
        <f t="shared" si="262"/>
        <v>0</v>
      </c>
      <c r="AV505" s="532" t="str">
        <f>IF(BJ505=0,"",NN!BJ505)</f>
        <v/>
      </c>
      <c r="AW505" s="460" t="str">
        <f>IF('UPR BILANS N'!W503="","",'UPR BILANS N'!W503)</f>
        <v/>
      </c>
      <c r="AX505" s="533" t="str">
        <f t="shared" si="275"/>
        <v/>
      </c>
      <c r="AY505" s="533"/>
      <c r="AZ505" s="533"/>
      <c r="BA505" s="533"/>
      <c r="BB505" s="533"/>
      <c r="BC505" s="533"/>
      <c r="BD505" s="533"/>
      <c r="BE505" s="533"/>
      <c r="BF505" s="533"/>
      <c r="BG505" s="533"/>
      <c r="BH505" s="533"/>
      <c r="BI505" s="533"/>
      <c r="BJ505" s="414">
        <f>IFERROR(IF(AND(BL505=1,BM505=1,SUMIF($C505:$C$525,$C505,$AH505:$AH$525)=$BN505),$BN505,IF($BO505&gt;0,$BO505,IF(AND(B505=B506,C505=C506,D505=D506,J505=J506),AH505+AH506,IF(AND(COUNTIF($C$13:$C504,$C505)&gt;=1,COUNTIF($D$13:$D504,$D505)&gt;=1),0,IF(AND(SUMIF($B505:$B$525,$B505,$AH505:$AH$525)&gt;$AH505,SUMIF($C505:$C$525,$C505,$AH505:$AH$525)&gt;$AH505,SUMIF($D505:$D$525,$D505,$AH505:$AH$525)&gt;$AH505),SUMIF($C505:$C$525,$C505,$BN505:$BN$525),0))))),0)</f>
        <v>0</v>
      </c>
      <c r="BK505" s="534"/>
      <c r="BL505" s="535">
        <f>COUNTIFS('ZASOBY N'!$B502:$B$525,'ZASOBY N'!$B502,'ZASOBY N'!$C502:'ZASOBY N'!$C$525,'ZASOBY N'!$C502,'ZASOBY N'!$D502:'ZASOBY N'!$D$525,'ZASOBY N'!$D502,'ZASOBY N'!$H502:'ZASOBY N'!$H$525,'ZASOBY N'!$H502 )</f>
        <v>0</v>
      </c>
      <c r="BM505" s="536">
        <f>COUNTIFS('ZASOBY N'!$B$10:$B502,'ZASOBY N'!$B502,'ZASOBY N'!$C$10:'ZASOBY N'!$C502,'ZASOBY N'!$C502,'ZASOBY N'!$D$10:'ZASOBY N'!$D502,'ZASOBY N'!$D502,'ZASOBY N'!$H$10:'ZASOBY N'!$H502,'ZASOBY N'!$H502 )</f>
        <v>0</v>
      </c>
      <c r="BN505" s="537">
        <f t="shared" si="276"/>
        <v>0</v>
      </c>
      <c r="BO505" s="538">
        <f t="shared" si="277"/>
        <v>0</v>
      </c>
      <c r="BP505" s="533"/>
      <c r="BQ505" s="533"/>
      <c r="BR505" s="533"/>
      <c r="BS505" s="533"/>
      <c r="BT505" s="533"/>
      <c r="BU505" s="533"/>
      <c r="BV505" s="533"/>
      <c r="BW505" s="539" t="str">
        <f t="shared" si="278"/>
        <v/>
      </c>
      <c r="BX505" s="439" t="str">
        <f>IF(E505=0,"",NN!E505)</f>
        <v/>
      </c>
      <c r="BY505" s="396" t="str">
        <f>IF(A505="","",NN!A505)</f>
        <v/>
      </c>
      <c r="BZ505" s="466" t="str">
        <f>IF(OR(E505=LEGENDA!$D$30,E505=LEGENDA!$D$31,E505=LEGENDA!$D$32,E505=LEGENDA!$D$33,E505=LEGENDA!$D$34,E505=LEGENDA!$D$35,E505=LEGENDA!$D$36,E505=LEGENDA!$D$37),AV505,"")</f>
        <v/>
      </c>
      <c r="CA505" s="466" t="str">
        <f>IF(OR(E505=LEGENDA!$D$30,E505=LEGENDA!$D$31,E505=LEGENDA!$D$32,E505=LEGENDA!$D$33,E505=LEGENDA!$D$34,E505=LEGENDA!$D$35,E505=LEGENDA!$D$36,E505=LEGENDA!$D$37),AG505,"")</f>
        <v/>
      </c>
      <c r="CB505" s="467" t="str">
        <f t="shared" si="279"/>
        <v/>
      </c>
      <c r="CC505" s="467" t="str">
        <f t="shared" si="280"/>
        <v/>
      </c>
      <c r="CD505" s="467" t="str">
        <f t="shared" si="281"/>
        <v/>
      </c>
      <c r="CE505" s="467" t="str">
        <f t="shared" si="282"/>
        <v/>
      </c>
      <c r="CF505" s="467" t="str">
        <f t="shared" si="283"/>
        <v/>
      </c>
      <c r="CG505" s="467" t="str">
        <f t="shared" si="284"/>
        <v/>
      </c>
      <c r="CH505" s="397" t="str">
        <f>IF(OR(E505=LEGENDA!$D$28,E505=LEGENDA!$D$29,E505=LEGENDA!$D$30,E505=LEGENDA!$D$31,E505=LEGENDA!$D$32,E505=LEGENDA!$D$33,E505=LEGENDA!$D$34,E505=LEGENDA!$D$35,E505=LEGENDA!$D$36,E505=LEGENDA!$D$39),1,"")</f>
        <v/>
      </c>
      <c r="CI505" s="467" t="str">
        <f t="shared" si="285"/>
        <v/>
      </c>
      <c r="CJ505" s="467" t="str">
        <f t="shared" si="286"/>
        <v/>
      </c>
    </row>
    <row r="506" spans="1:88" s="468" customFormat="1" ht="16.2" customHeight="1" thickBot="1" x14ac:dyDescent="0.3">
      <c r="A506" s="514" t="str">
        <f>IF('ZASOBY N'!A503="","",'ZASOBY N'!A503)</f>
        <v/>
      </c>
      <c r="B506" s="515" t="str">
        <f>IF('ZASOBY N'!B503="","",'ZASOBY N'!B503)</f>
        <v/>
      </c>
      <c r="C506" s="515" t="str">
        <f>IF('ZASOBY N'!C503="","",'ZASOBY N'!C503)</f>
        <v/>
      </c>
      <c r="D506" s="516" t="str">
        <f>IF('ZASOBY N'!D503="","",'ZASOBY N'!D503)</f>
        <v/>
      </c>
      <c r="E506" s="404"/>
      <c r="F506" s="517"/>
      <c r="G506" s="518"/>
      <c r="H506" s="301"/>
      <c r="I506" s="301"/>
      <c r="J506" s="147" t="str">
        <f>IF('ZASOBY N'!$F503="","",'ZASOBY N'!$F503)</f>
        <v/>
      </c>
      <c r="K506" s="519"/>
      <c r="L506" s="520" t="str">
        <f t="shared" si="265"/>
        <v/>
      </c>
      <c r="M506" s="521"/>
      <c r="N506" s="521"/>
      <c r="O506" s="140" t="str">
        <f>IF(L506="","",IF(OR(E506=LEGENDA!$D$28,E506=LEGENDA!$D$29,E506=LEGENDA!$D$31,E506=LEGENDA!$D$38),0.15,0))</f>
        <v/>
      </c>
      <c r="P506" s="140" t="str">
        <f>IF(L506="","",IF(AND(E506=LEGENDA!$D$39,H506=""),"BRAK kol.7",IF(AND(F506=LEGENDA!$A$105,H506=""),"BRAK kol.7",IF(AND(F506=LEGENDA!$A$106,H506=""),"BRAK kol.7",IF(AND(F506=LEGENDA!$A$107,H506=""),"BRAK kol.7",IF(AND(F506=LEGENDA!$A$108,H506=""),"BRAK kol.7",IF(AND(F506=LEGENDA!$A$109,H506=""),"BRAK kol.7",L506*O506)))))))</f>
        <v/>
      </c>
      <c r="Q506" s="141" t="str">
        <f t="shared" si="255"/>
        <v/>
      </c>
      <c r="R506" s="142" t="str">
        <f t="shared" si="266"/>
        <v/>
      </c>
      <c r="S506" s="522" t="str">
        <f t="shared" si="267"/>
        <v/>
      </c>
      <c r="T506" s="431" t="str">
        <f t="shared" si="256"/>
        <v/>
      </c>
      <c r="U506" s="523"/>
      <c r="V506" s="431" t="str">
        <f t="shared" si="268"/>
        <v/>
      </c>
      <c r="W506" s="524"/>
      <c r="X506" s="302" t="str">
        <f>IF(U506="","",IF(AND(V506="",W506=""),"",IF(AND(E506=LEGENDA!$D$39,H506=""),"BRAK kol.7",IF(AND(F506=LEGENDA!$A$105,H506="",E506=LEGENDA!$D$35),V506*W506,IF(AND(F506=LEGENDA!$A$105,H506="",E506=LEGENDA!$D$36),V506*W506,IF(AND(F506=LEGENDA!$A$105,H506=""),"BRAK kol.7",IF(AND(F506=LEGENDA!$A$106,H506=""),"BRAK kol.7",IF(AND(F506=LEGENDA!$A$107,H506=""),"BRAK kol.7",IF(AND(F506=LEGENDA!$A$108,H506=""),"BRAK kol.7",IF(AND(F506=LEGENDA!$A$109,H506=""),"BRAK kol.7",IF(AND(U506&gt;0,W506=""),"Brakkol21",IF(OR(T506="Błąd kol. 7",T506="Błąd kol.8"),T506,IF(AND(H506="",I506=""),"BRAKkol7-8",V506*W506)))))))))))))</f>
        <v/>
      </c>
      <c r="Y506" s="523"/>
      <c r="Z506" s="431" t="str">
        <f t="shared" si="269"/>
        <v/>
      </c>
      <c r="AA506" s="524"/>
      <c r="AB506" s="525" t="str">
        <f>IF(OR(Y506="",Z506="",AA506=""),"",IF(AND(E506=LEGENDA!$D$39,H506=""),"BRAK kol.7",IF(AND(F506=LEGENDA!$A$105,H506=""),"BRAK kol.7",IF(AND(F506=LEGENDA!$A$106,H506=""),"BRAK kol.7",IF(AND(F506=LEGENDA!$A$107,H506=""),"BRAK kol.7",IF(AND(F506=LEGENDA!$A$108,H506=""),"BRAK kol.7",IF(AND(F506=LEGENDA!$A$109,H506=""),"BRAK kol.7",Z506*AA506)))))))</f>
        <v/>
      </c>
      <c r="AC506" s="302" t="str">
        <f t="shared" si="257"/>
        <v/>
      </c>
      <c r="AD506" s="143" t="str">
        <f>IFERROR(IF(OR(J506="",AC506=""),"",IF(AND(E506=LEGENDA!$D$39,H506="",I506=""),"BRAK kol.7",AC506*$J506)),"BRAK kol.7")</f>
        <v/>
      </c>
      <c r="AE506" s="527" t="str">
        <f t="shared" si="270"/>
        <v/>
      </c>
      <c r="AF506" s="526" t="str">
        <f t="shared" si="271"/>
        <v/>
      </c>
      <c r="AG506" s="526" t="str">
        <f t="shared" si="272"/>
        <v/>
      </c>
      <c r="AH506" s="526" t="str">
        <f t="shared" si="258"/>
        <v/>
      </c>
      <c r="AI506" s="528"/>
      <c r="AJ506" s="529"/>
      <c r="AK506" s="286" t="str">
        <f t="shared" si="259"/>
        <v/>
      </c>
      <c r="AL506" s="287" t="str">
        <f t="shared" si="273"/>
        <v/>
      </c>
      <c r="AM506" s="287" t="str">
        <f t="shared" si="274"/>
        <v/>
      </c>
      <c r="AN506" s="530" t="str">
        <f>IF('ZASOBY N'!BD503="","",'ZASOBY N'!BD503)</f>
        <v/>
      </c>
      <c r="AO506" s="531"/>
      <c r="AP506" s="333">
        <f t="shared" si="260"/>
        <v>0</v>
      </c>
      <c r="AQ506" s="333">
        <f t="shared" si="263"/>
        <v>0</v>
      </c>
      <c r="AR506" s="333">
        <f t="shared" si="263"/>
        <v>0</v>
      </c>
      <c r="AS506" s="333">
        <f t="shared" si="261"/>
        <v>0</v>
      </c>
      <c r="AT506" s="333">
        <f t="shared" si="264"/>
        <v>0</v>
      </c>
      <c r="AU506" s="333">
        <f t="shared" si="262"/>
        <v>0</v>
      </c>
      <c r="AV506" s="532" t="str">
        <f>IF(BJ506=0,"",NN!BJ506)</f>
        <v/>
      </c>
      <c r="AW506" s="460" t="str">
        <f>IF('UPR BILANS N'!W504="","",'UPR BILANS N'!W504)</f>
        <v/>
      </c>
      <c r="AX506" s="533" t="str">
        <f t="shared" si="275"/>
        <v/>
      </c>
      <c r="AY506" s="533"/>
      <c r="AZ506" s="533"/>
      <c r="BA506" s="533"/>
      <c r="BB506" s="533"/>
      <c r="BC506" s="533"/>
      <c r="BD506" s="533"/>
      <c r="BE506" s="533"/>
      <c r="BF506" s="533"/>
      <c r="BG506" s="533"/>
      <c r="BH506" s="533"/>
      <c r="BI506" s="533"/>
      <c r="BJ506" s="414">
        <f>IFERROR(IF(AND(BL506=1,BM506=1,SUMIF($C506:$C$525,$C506,$AH506:$AH$525)=$BN506),$BN506,IF($BO506&gt;0,$BO506,IF(AND(B506=B507,C506=C507,D506=D507,J506=J507),AH506+AH507,IF(AND(COUNTIF($C$13:$C505,$C506)&gt;=1,COUNTIF($D$13:$D505,$D506)&gt;=1),0,IF(AND(SUMIF($B506:$B$525,$B506,$AH506:$AH$525)&gt;$AH506,SUMIF($C506:$C$525,$C506,$AH506:$AH$525)&gt;$AH506,SUMIF($D506:$D$525,$D506,$AH506:$AH$525)&gt;$AH506),SUMIF($C506:$C$525,$C506,$BN506:$BN$525),0))))),0)</f>
        <v>0</v>
      </c>
      <c r="BK506" s="534"/>
      <c r="BL506" s="535">
        <f>COUNTIFS('ZASOBY N'!$B503:$B$525,'ZASOBY N'!$B503,'ZASOBY N'!$C503:'ZASOBY N'!$C$525,'ZASOBY N'!$C503,'ZASOBY N'!$D503:'ZASOBY N'!$D$525,'ZASOBY N'!$D503,'ZASOBY N'!$H503:'ZASOBY N'!$H$525,'ZASOBY N'!$H503 )</f>
        <v>0</v>
      </c>
      <c r="BM506" s="536">
        <f>COUNTIFS('ZASOBY N'!$B$10:$B503,'ZASOBY N'!$B503,'ZASOBY N'!$C$10:'ZASOBY N'!$C503,'ZASOBY N'!$C503,'ZASOBY N'!$D$10:'ZASOBY N'!$D503,'ZASOBY N'!$D503,'ZASOBY N'!$H$10:'ZASOBY N'!$H503,'ZASOBY N'!$H503 )</f>
        <v>0</v>
      </c>
      <c r="BN506" s="537">
        <f t="shared" si="276"/>
        <v>0</v>
      </c>
      <c r="BO506" s="538">
        <f t="shared" si="277"/>
        <v>0</v>
      </c>
      <c r="BP506" s="533"/>
      <c r="BQ506" s="533"/>
      <c r="BR506" s="533"/>
      <c r="BS506" s="533"/>
      <c r="BT506" s="533"/>
      <c r="BU506" s="533"/>
      <c r="BV506" s="533"/>
      <c r="BW506" s="539" t="str">
        <f t="shared" si="278"/>
        <v/>
      </c>
      <c r="BX506" s="439" t="str">
        <f>IF(E506=0,"",NN!E506)</f>
        <v/>
      </c>
      <c r="BY506" s="396" t="str">
        <f>IF(A506="","",NN!A506)</f>
        <v/>
      </c>
      <c r="BZ506" s="466" t="str">
        <f>IF(OR(E506=LEGENDA!$D$30,E506=LEGENDA!$D$31,E506=LEGENDA!$D$32,E506=LEGENDA!$D$33,E506=LEGENDA!$D$34,E506=LEGENDA!$D$35,E506=LEGENDA!$D$36,E506=LEGENDA!$D$37),AV506,"")</f>
        <v/>
      </c>
      <c r="CA506" s="466" t="str">
        <f>IF(OR(E506=LEGENDA!$D$30,E506=LEGENDA!$D$31,E506=LEGENDA!$D$32,E506=LEGENDA!$D$33,E506=LEGENDA!$D$34,E506=LEGENDA!$D$35,E506=LEGENDA!$D$36,E506=LEGENDA!$D$37),AG506,"")</f>
        <v/>
      </c>
      <c r="CB506" s="467" t="str">
        <f t="shared" si="279"/>
        <v/>
      </c>
      <c r="CC506" s="467" t="str">
        <f t="shared" si="280"/>
        <v/>
      </c>
      <c r="CD506" s="467" t="str">
        <f t="shared" si="281"/>
        <v/>
      </c>
      <c r="CE506" s="467" t="str">
        <f t="shared" si="282"/>
        <v/>
      </c>
      <c r="CF506" s="467" t="str">
        <f t="shared" si="283"/>
        <v/>
      </c>
      <c r="CG506" s="467" t="str">
        <f t="shared" si="284"/>
        <v/>
      </c>
      <c r="CH506" s="397" t="str">
        <f>IF(OR(E506=LEGENDA!$D$28,E506=LEGENDA!$D$29,E506=LEGENDA!$D$30,E506=LEGENDA!$D$31,E506=LEGENDA!$D$32,E506=LEGENDA!$D$33,E506=LEGENDA!$D$34,E506=LEGENDA!$D$35,E506=LEGENDA!$D$36,E506=LEGENDA!$D$39),1,"")</f>
        <v/>
      </c>
      <c r="CI506" s="467" t="str">
        <f t="shared" si="285"/>
        <v/>
      </c>
      <c r="CJ506" s="467" t="str">
        <f t="shared" si="286"/>
        <v/>
      </c>
    </row>
    <row r="507" spans="1:88" s="468" customFormat="1" ht="16.2" customHeight="1" thickBot="1" x14ac:dyDescent="0.3">
      <c r="A507" s="514" t="str">
        <f>IF('ZASOBY N'!A504="","",'ZASOBY N'!A504)</f>
        <v/>
      </c>
      <c r="B507" s="515" t="str">
        <f>IF('ZASOBY N'!B504="","",'ZASOBY N'!B504)</f>
        <v/>
      </c>
      <c r="C507" s="515" t="str">
        <f>IF('ZASOBY N'!C504="","",'ZASOBY N'!C504)</f>
        <v/>
      </c>
      <c r="D507" s="516" t="str">
        <f>IF('ZASOBY N'!D504="","",'ZASOBY N'!D504)</f>
        <v/>
      </c>
      <c r="E507" s="404"/>
      <c r="F507" s="517"/>
      <c r="G507" s="518"/>
      <c r="H507" s="301"/>
      <c r="I507" s="301"/>
      <c r="J507" s="147" t="str">
        <f>IF('ZASOBY N'!$F504="","",'ZASOBY N'!$F504)</f>
        <v/>
      </c>
      <c r="K507" s="519"/>
      <c r="L507" s="520" t="str">
        <f t="shared" si="265"/>
        <v/>
      </c>
      <c r="M507" s="521"/>
      <c r="N507" s="521"/>
      <c r="O507" s="140" t="str">
        <f>IF(L507="","",IF(OR(E507=LEGENDA!$D$28,E507=LEGENDA!$D$29,E507=LEGENDA!$D$31,E507=LEGENDA!$D$38),0.15,0))</f>
        <v/>
      </c>
      <c r="P507" s="140" t="str">
        <f>IF(L507="","",IF(AND(E507=LEGENDA!$D$39,H507=""),"BRAK kol.7",IF(AND(F507=LEGENDA!$A$105,H507=""),"BRAK kol.7",IF(AND(F507=LEGENDA!$A$106,H507=""),"BRAK kol.7",IF(AND(F507=LEGENDA!$A$107,H507=""),"BRAK kol.7",IF(AND(F507=LEGENDA!$A$108,H507=""),"BRAK kol.7",IF(AND(F507=LEGENDA!$A$109,H507=""),"BRAK kol.7",L507*O507)))))))</f>
        <v/>
      </c>
      <c r="Q507" s="141" t="str">
        <f t="shared" si="255"/>
        <v/>
      </c>
      <c r="R507" s="142" t="str">
        <f t="shared" si="266"/>
        <v/>
      </c>
      <c r="S507" s="522" t="str">
        <f t="shared" si="267"/>
        <v/>
      </c>
      <c r="T507" s="431" t="str">
        <f t="shared" si="256"/>
        <v/>
      </c>
      <c r="U507" s="523"/>
      <c r="V507" s="431" t="str">
        <f t="shared" si="268"/>
        <v/>
      </c>
      <c r="W507" s="524"/>
      <c r="X507" s="302" t="str">
        <f>IF(U507="","",IF(AND(V507="",W507=""),"",IF(AND(E507=LEGENDA!$D$39,H507=""),"BRAK kol.7",IF(AND(F507=LEGENDA!$A$105,H507="",E507=LEGENDA!$D$35),V507*W507,IF(AND(F507=LEGENDA!$A$105,H507="",E507=LEGENDA!$D$36),V507*W507,IF(AND(F507=LEGENDA!$A$105,H507=""),"BRAK kol.7",IF(AND(F507=LEGENDA!$A$106,H507=""),"BRAK kol.7",IF(AND(F507=LEGENDA!$A$107,H507=""),"BRAK kol.7",IF(AND(F507=LEGENDA!$A$108,H507=""),"BRAK kol.7",IF(AND(F507=LEGENDA!$A$109,H507=""),"BRAK kol.7",IF(AND(U507&gt;0,W507=""),"Brakkol21",IF(OR(T507="Błąd kol. 7",T507="Błąd kol.8"),T507,IF(AND(H507="",I507=""),"BRAKkol7-8",V507*W507)))))))))))))</f>
        <v/>
      </c>
      <c r="Y507" s="523"/>
      <c r="Z507" s="431" t="str">
        <f t="shared" si="269"/>
        <v/>
      </c>
      <c r="AA507" s="524"/>
      <c r="AB507" s="525" t="str">
        <f>IF(OR(Y507="",Z507="",AA507=""),"",IF(AND(E507=LEGENDA!$D$39,H507=""),"BRAK kol.7",IF(AND(F507=LEGENDA!$A$105,H507=""),"BRAK kol.7",IF(AND(F507=LEGENDA!$A$106,H507=""),"BRAK kol.7",IF(AND(F507=LEGENDA!$A$107,H507=""),"BRAK kol.7",IF(AND(F507=LEGENDA!$A$108,H507=""),"BRAK kol.7",IF(AND(F507=LEGENDA!$A$109,H507=""),"BRAK kol.7",Z507*AA507)))))))</f>
        <v/>
      </c>
      <c r="AC507" s="302" t="str">
        <f t="shared" si="257"/>
        <v/>
      </c>
      <c r="AD507" s="143" t="str">
        <f>IFERROR(IF(OR(J507="",AC507=""),"",IF(AND(E507=LEGENDA!$D$39,H507="",I507=""),"BRAK kol.7",AC507*$J507)),"BRAK kol.7")</f>
        <v/>
      </c>
      <c r="AE507" s="527" t="str">
        <f t="shared" si="270"/>
        <v/>
      </c>
      <c r="AF507" s="526" t="str">
        <f t="shared" si="271"/>
        <v/>
      </c>
      <c r="AG507" s="526" t="str">
        <f t="shared" si="272"/>
        <v/>
      </c>
      <c r="AH507" s="526" t="str">
        <f t="shared" si="258"/>
        <v/>
      </c>
      <c r="AI507" s="528"/>
      <c r="AJ507" s="529"/>
      <c r="AK507" s="286" t="str">
        <f t="shared" si="259"/>
        <v/>
      </c>
      <c r="AL507" s="287" t="str">
        <f t="shared" si="273"/>
        <v/>
      </c>
      <c r="AM507" s="287" t="str">
        <f t="shared" si="274"/>
        <v/>
      </c>
      <c r="AN507" s="530" t="str">
        <f>IF('ZASOBY N'!BD504="","",'ZASOBY N'!BD504)</f>
        <v/>
      </c>
      <c r="AO507" s="531"/>
      <c r="AP507" s="333">
        <f t="shared" si="260"/>
        <v>0</v>
      </c>
      <c r="AQ507" s="333">
        <f t="shared" si="263"/>
        <v>0</v>
      </c>
      <c r="AR507" s="333">
        <f t="shared" si="263"/>
        <v>0</v>
      </c>
      <c r="AS507" s="333">
        <f t="shared" si="261"/>
        <v>0</v>
      </c>
      <c r="AT507" s="333">
        <f t="shared" si="264"/>
        <v>0</v>
      </c>
      <c r="AU507" s="333">
        <f t="shared" si="262"/>
        <v>0</v>
      </c>
      <c r="AV507" s="532" t="str">
        <f>IF(BJ507=0,"",NN!BJ507)</f>
        <v/>
      </c>
      <c r="AW507" s="460" t="str">
        <f>IF('UPR BILANS N'!W505="","",'UPR BILANS N'!W505)</f>
        <v/>
      </c>
      <c r="AX507" s="533" t="str">
        <f t="shared" si="275"/>
        <v/>
      </c>
      <c r="AY507" s="533"/>
      <c r="AZ507" s="533"/>
      <c r="BA507" s="533"/>
      <c r="BB507" s="533"/>
      <c r="BC507" s="533"/>
      <c r="BD507" s="533"/>
      <c r="BE507" s="533"/>
      <c r="BF507" s="533"/>
      <c r="BG507" s="533"/>
      <c r="BH507" s="533"/>
      <c r="BI507" s="533"/>
      <c r="BJ507" s="414">
        <f>IFERROR(IF(AND(BL507=1,BM507=1,SUMIF($C507:$C$525,$C507,$AH507:$AH$525)=$BN507),$BN507,IF($BO507&gt;0,$BO507,IF(AND(B507=B508,C507=C508,D507=D508,J507=J508),AH507+AH508,IF(AND(COUNTIF($C$13:$C506,$C507)&gt;=1,COUNTIF($D$13:$D506,$D507)&gt;=1),0,IF(AND(SUMIF($B507:$B$525,$B507,$AH507:$AH$525)&gt;$AH507,SUMIF($C507:$C$525,$C507,$AH507:$AH$525)&gt;$AH507,SUMIF($D507:$D$525,$D507,$AH507:$AH$525)&gt;$AH507),SUMIF($C507:$C$525,$C507,$BN507:$BN$525),0))))),0)</f>
        <v>0</v>
      </c>
      <c r="BK507" s="534"/>
      <c r="BL507" s="535">
        <f>COUNTIFS('ZASOBY N'!$B504:$B$525,'ZASOBY N'!$B504,'ZASOBY N'!$C504:'ZASOBY N'!$C$525,'ZASOBY N'!$C504,'ZASOBY N'!$D504:'ZASOBY N'!$D$525,'ZASOBY N'!$D504,'ZASOBY N'!$H504:'ZASOBY N'!$H$525,'ZASOBY N'!$H504 )</f>
        <v>0</v>
      </c>
      <c r="BM507" s="536">
        <f>COUNTIFS('ZASOBY N'!$B$10:$B504,'ZASOBY N'!$B504,'ZASOBY N'!$C$10:'ZASOBY N'!$C504,'ZASOBY N'!$C504,'ZASOBY N'!$D$10:'ZASOBY N'!$D504,'ZASOBY N'!$D504,'ZASOBY N'!$H$10:'ZASOBY N'!$H504,'ZASOBY N'!$H504 )</f>
        <v>0</v>
      </c>
      <c r="BN507" s="537">
        <f t="shared" si="276"/>
        <v>0</v>
      </c>
      <c r="BO507" s="538">
        <f t="shared" si="277"/>
        <v>0</v>
      </c>
      <c r="BP507" s="533"/>
      <c r="BQ507" s="533"/>
      <c r="BR507" s="533"/>
      <c r="BS507" s="533"/>
      <c r="BT507" s="533"/>
      <c r="BU507" s="533"/>
      <c r="BV507" s="533"/>
      <c r="BW507" s="539" t="str">
        <f t="shared" si="278"/>
        <v/>
      </c>
      <c r="BX507" s="439" t="str">
        <f>IF(E507=0,"",NN!E507)</f>
        <v/>
      </c>
      <c r="BY507" s="396" t="str">
        <f>IF(A507="","",NN!A507)</f>
        <v/>
      </c>
      <c r="BZ507" s="466" t="str">
        <f>IF(OR(E507=LEGENDA!$D$30,E507=LEGENDA!$D$31,E507=LEGENDA!$D$32,E507=LEGENDA!$D$33,E507=LEGENDA!$D$34,E507=LEGENDA!$D$35,E507=LEGENDA!$D$36,E507=LEGENDA!$D$37),AV507,"")</f>
        <v/>
      </c>
      <c r="CA507" s="466" t="str">
        <f>IF(OR(E507=LEGENDA!$D$30,E507=LEGENDA!$D$31,E507=LEGENDA!$D$32,E507=LEGENDA!$D$33,E507=LEGENDA!$D$34,E507=LEGENDA!$D$35,E507=LEGENDA!$D$36,E507=LEGENDA!$D$37),AG507,"")</f>
        <v/>
      </c>
      <c r="CB507" s="467" t="str">
        <f t="shared" si="279"/>
        <v/>
      </c>
      <c r="CC507" s="467" t="str">
        <f t="shared" si="280"/>
        <v/>
      </c>
      <c r="CD507" s="467" t="str">
        <f t="shared" si="281"/>
        <v/>
      </c>
      <c r="CE507" s="467" t="str">
        <f t="shared" si="282"/>
        <v/>
      </c>
      <c r="CF507" s="467" t="str">
        <f t="shared" si="283"/>
        <v/>
      </c>
      <c r="CG507" s="467" t="str">
        <f t="shared" si="284"/>
        <v/>
      </c>
      <c r="CH507" s="397" t="str">
        <f>IF(OR(E507=LEGENDA!$D$28,E507=LEGENDA!$D$29,E507=LEGENDA!$D$30,E507=LEGENDA!$D$31,E507=LEGENDA!$D$32,E507=LEGENDA!$D$33,E507=LEGENDA!$D$34,E507=LEGENDA!$D$35,E507=LEGENDA!$D$36,E507=LEGENDA!$D$39),1,"")</f>
        <v/>
      </c>
      <c r="CI507" s="467" t="str">
        <f t="shared" si="285"/>
        <v/>
      </c>
      <c r="CJ507" s="467" t="str">
        <f t="shared" si="286"/>
        <v/>
      </c>
    </row>
    <row r="508" spans="1:88" s="50" customFormat="1" ht="16.2" customHeight="1" thickBot="1" x14ac:dyDescent="0.3">
      <c r="A508" s="514" t="str">
        <f>IF('ZASOBY N'!A505="","",'ZASOBY N'!A505)</f>
        <v/>
      </c>
      <c r="B508" s="515" t="str">
        <f>IF('ZASOBY N'!B505="","",'ZASOBY N'!B505)</f>
        <v/>
      </c>
      <c r="C508" s="515" t="str">
        <f>IF('ZASOBY N'!C505="","",'ZASOBY N'!C505)</f>
        <v/>
      </c>
      <c r="D508" s="516" t="str">
        <f>IF('ZASOBY N'!D505="","",'ZASOBY N'!D505)</f>
        <v/>
      </c>
      <c r="E508" s="404"/>
      <c r="F508" s="517"/>
      <c r="G508" s="518"/>
      <c r="H508" s="301"/>
      <c r="I508" s="301"/>
      <c r="J508" s="147" t="str">
        <f>IF('ZASOBY N'!$F505="","",'ZASOBY N'!$F505)</f>
        <v/>
      </c>
      <c r="K508" s="519"/>
      <c r="L508" s="520" t="str">
        <f t="shared" si="265"/>
        <v/>
      </c>
      <c r="M508" s="521"/>
      <c r="N508" s="521"/>
      <c r="O508" s="140" t="str">
        <f>IF(L508="","",IF(OR(E508=LEGENDA!$D$28,E508=LEGENDA!$D$29,E508=LEGENDA!$D$31,E508=LEGENDA!$D$38),0.15,0))</f>
        <v/>
      </c>
      <c r="P508" s="140" t="str">
        <f>IF(L508="","",IF(AND(E508=LEGENDA!$D$39,H508=""),"BRAK kol.7",IF(AND(F508=LEGENDA!$A$105,H508=""),"BRAK kol.7",IF(AND(F508=LEGENDA!$A$106,H508=""),"BRAK kol.7",IF(AND(F508=LEGENDA!$A$107,H508=""),"BRAK kol.7",IF(AND(F508=LEGENDA!$A$108,H508=""),"BRAK kol.7",IF(AND(F508=LEGENDA!$A$109,H508=""),"BRAK kol.7",L508*O508)))))))</f>
        <v/>
      </c>
      <c r="Q508" s="141" t="str">
        <f t="shared" si="255"/>
        <v/>
      </c>
      <c r="R508" s="142" t="str">
        <f t="shared" si="266"/>
        <v/>
      </c>
      <c r="S508" s="522" t="str">
        <f t="shared" si="267"/>
        <v/>
      </c>
      <c r="T508" s="431" t="str">
        <f t="shared" si="256"/>
        <v/>
      </c>
      <c r="U508" s="523"/>
      <c r="V508" s="431" t="str">
        <f t="shared" si="268"/>
        <v/>
      </c>
      <c r="W508" s="524"/>
      <c r="X508" s="302" t="str">
        <f>IF(U508="","",IF(AND(V508="",W508=""),"",IF(AND(E508=LEGENDA!$D$39,H508=""),"BRAK kol.7",IF(AND(F508=LEGENDA!$A$105,H508="",E508=LEGENDA!$D$35),V508*W508,IF(AND(F508=LEGENDA!$A$105,H508="",E508=LEGENDA!$D$36),V508*W508,IF(AND(F508=LEGENDA!$A$105,H508=""),"BRAK kol.7",IF(AND(F508=LEGENDA!$A$106,H508=""),"BRAK kol.7",IF(AND(F508=LEGENDA!$A$107,H508=""),"BRAK kol.7",IF(AND(F508=LEGENDA!$A$108,H508=""),"BRAK kol.7",IF(AND(F508=LEGENDA!$A$109,H508=""),"BRAK kol.7",IF(AND(U508&gt;0,W508=""),"Brakkol21",IF(OR(T508="Błąd kol. 7",T508="Błąd kol.8"),T508,IF(AND(H508="",I508=""),"BRAKkol7-8",V508*W508)))))))))))))</f>
        <v/>
      </c>
      <c r="Y508" s="523"/>
      <c r="Z508" s="431" t="str">
        <f t="shared" si="269"/>
        <v/>
      </c>
      <c r="AA508" s="524"/>
      <c r="AB508" s="525" t="str">
        <f>IF(OR(Y508="",Z508="",AA508=""),"",IF(AND(E508=LEGENDA!$D$39,H508=""),"BRAK kol.7",IF(AND(F508=LEGENDA!$A$105,H508=""),"BRAK kol.7",IF(AND(F508=LEGENDA!$A$106,H508=""),"BRAK kol.7",IF(AND(F508=LEGENDA!$A$107,H508=""),"BRAK kol.7",IF(AND(F508=LEGENDA!$A$108,H508=""),"BRAK kol.7",IF(AND(F508=LEGENDA!$A$109,H508=""),"BRAK kol.7",Z508*AA508)))))))</f>
        <v/>
      </c>
      <c r="AC508" s="302" t="str">
        <f t="shared" si="257"/>
        <v/>
      </c>
      <c r="AD508" s="143" t="str">
        <f>IFERROR(IF(OR(J508="",AC508=""),"",IF(AND(E508=LEGENDA!$D$39,H508="",I508=""),"BRAK kol.7",AC508*$J508)),"BRAK kol.7")</f>
        <v/>
      </c>
      <c r="AE508" s="527" t="str">
        <f t="shared" si="270"/>
        <v/>
      </c>
      <c r="AF508" s="526" t="str">
        <f t="shared" si="271"/>
        <v/>
      </c>
      <c r="AG508" s="526" t="str">
        <f t="shared" si="272"/>
        <v/>
      </c>
      <c r="AH508" s="526" t="str">
        <f t="shared" si="258"/>
        <v/>
      </c>
      <c r="AI508" s="528"/>
      <c r="AJ508" s="529"/>
      <c r="AK508" s="286" t="str">
        <f t="shared" si="259"/>
        <v/>
      </c>
      <c r="AL508" s="287" t="str">
        <f t="shared" si="273"/>
        <v/>
      </c>
      <c r="AM508" s="287" t="str">
        <f t="shared" si="274"/>
        <v/>
      </c>
      <c r="AN508" s="530" t="str">
        <f>IF('ZASOBY N'!BD505="","",'ZASOBY N'!BD505)</f>
        <v/>
      </c>
      <c r="AO508" s="531"/>
      <c r="AP508" s="333">
        <f t="shared" si="260"/>
        <v>0</v>
      </c>
      <c r="AQ508" s="333">
        <f t="shared" si="263"/>
        <v>0</v>
      </c>
      <c r="AR508" s="333">
        <f t="shared" si="263"/>
        <v>0</v>
      </c>
      <c r="AS508" s="333">
        <f t="shared" si="261"/>
        <v>0</v>
      </c>
      <c r="AT508" s="333">
        <f t="shared" si="264"/>
        <v>0</v>
      </c>
      <c r="AU508" s="333">
        <f t="shared" si="262"/>
        <v>0</v>
      </c>
      <c r="AV508" s="532" t="str">
        <f>IF(BJ508=0,"",NN!BJ508)</f>
        <v/>
      </c>
      <c r="AW508" s="460" t="str">
        <f>IF('UPR BILANS N'!W506="","",'UPR BILANS N'!W506)</f>
        <v/>
      </c>
      <c r="AX508" s="533" t="str">
        <f t="shared" si="275"/>
        <v/>
      </c>
      <c r="AY508" s="533"/>
      <c r="AZ508" s="533"/>
      <c r="BA508" s="533"/>
      <c r="BB508" s="533"/>
      <c r="BC508" s="533"/>
      <c r="BD508" s="533"/>
      <c r="BE508" s="533"/>
      <c r="BF508" s="533"/>
      <c r="BG508" s="533"/>
      <c r="BH508" s="533"/>
      <c r="BI508" s="533"/>
      <c r="BJ508" s="414">
        <f>IFERROR(IF(AND(BL508=1,BM508=1,SUMIF($C508:$C$525,$C508,$AH508:$AH$525)=$BN508),$BN508,IF($BO508&gt;0,$BO508,IF(AND(B508=B509,C508=C509,D508=D509,J508=J509),AH508+AH509,IF(AND(COUNTIF($C$13:$C507,$C508)&gt;=1,COUNTIF($D$13:$D507,$D508)&gt;=1),0,IF(AND(SUMIF($B508:$B$525,$B508,$AH508:$AH$525)&gt;$AH508,SUMIF($C508:$C$525,$C508,$AH508:$AH$525)&gt;$AH508,SUMIF($D508:$D$525,$D508,$AH508:$AH$525)&gt;$AH508),SUMIF($C508:$C$525,$C508,$BN508:$BN$525),0))))),0)</f>
        <v>0</v>
      </c>
      <c r="BK508" s="534"/>
      <c r="BL508" s="535">
        <f>COUNTIFS('ZASOBY N'!$B505:$B$525,'ZASOBY N'!$B505,'ZASOBY N'!$C505:'ZASOBY N'!$C$525,'ZASOBY N'!$C505,'ZASOBY N'!$D505:'ZASOBY N'!$D$525,'ZASOBY N'!$D505,'ZASOBY N'!$H505:'ZASOBY N'!$H$525,'ZASOBY N'!$H505 )</f>
        <v>0</v>
      </c>
      <c r="BM508" s="536">
        <f>COUNTIFS('ZASOBY N'!$B$10:$B505,'ZASOBY N'!$B505,'ZASOBY N'!$C$10:'ZASOBY N'!$C505,'ZASOBY N'!$C505,'ZASOBY N'!$D$10:'ZASOBY N'!$D505,'ZASOBY N'!$D505,'ZASOBY N'!$H$10:'ZASOBY N'!$H505,'ZASOBY N'!$H505 )</f>
        <v>0</v>
      </c>
      <c r="BN508" s="537">
        <f t="shared" si="276"/>
        <v>0</v>
      </c>
      <c r="BO508" s="538">
        <f t="shared" si="277"/>
        <v>0</v>
      </c>
      <c r="BP508" s="533"/>
      <c r="BQ508" s="533"/>
      <c r="BR508" s="533"/>
      <c r="BS508" s="533"/>
      <c r="BT508" s="533"/>
      <c r="BU508" s="533"/>
      <c r="BV508" s="533"/>
      <c r="BW508" s="539" t="str">
        <f t="shared" si="278"/>
        <v/>
      </c>
      <c r="BX508" s="439" t="str">
        <f>IF(E508=0,"",NN!E508)</f>
        <v/>
      </c>
      <c r="BY508" s="396" t="str">
        <f>IF(A508="","",NN!A508)</f>
        <v/>
      </c>
      <c r="BZ508" s="428" t="str">
        <f>IF(OR(E508=LEGENDA!$D$30,E508=LEGENDA!$D$31,E508=LEGENDA!$D$32,E508=LEGENDA!$D$33,E508=LEGENDA!$D$34,E508=LEGENDA!$D$35,E508=LEGENDA!$D$36,E508=LEGENDA!$D$37),AV508,"")</f>
        <v/>
      </c>
      <c r="CA508" s="428" t="str">
        <f>IF(OR(E508=LEGENDA!$D$30,E508=LEGENDA!$D$31,E508=LEGENDA!$D$32,E508=LEGENDA!$D$33,E508=LEGENDA!$D$34,E508=LEGENDA!$D$35,E508=LEGENDA!$D$36,E508=LEGENDA!$D$37),AG508,"")</f>
        <v/>
      </c>
      <c r="CB508" s="397" t="str">
        <f t="shared" si="279"/>
        <v/>
      </c>
      <c r="CC508" s="397" t="str">
        <f t="shared" si="280"/>
        <v/>
      </c>
      <c r="CD508" s="397" t="str">
        <f t="shared" si="281"/>
        <v/>
      </c>
      <c r="CE508" s="397" t="str">
        <f t="shared" si="282"/>
        <v/>
      </c>
      <c r="CF508" s="397" t="str">
        <f t="shared" si="283"/>
        <v/>
      </c>
      <c r="CG508" s="397" t="str">
        <f t="shared" si="284"/>
        <v/>
      </c>
      <c r="CH508" s="397" t="str">
        <f>IF(OR(E508=LEGENDA!$D$28,E508=LEGENDA!$D$29,E508=LEGENDA!$D$30,E508=LEGENDA!$D$31,E508=LEGENDA!$D$32,E508=LEGENDA!$D$33,E508=LEGENDA!$D$34,E508=LEGENDA!$D$35,E508=LEGENDA!$D$36,E508=LEGENDA!$D$39),1,"")</f>
        <v/>
      </c>
      <c r="CI508" s="397" t="str">
        <f t="shared" si="285"/>
        <v/>
      </c>
      <c r="CJ508" s="397" t="str">
        <f t="shared" si="286"/>
        <v/>
      </c>
    </row>
    <row r="509" spans="1:88" s="50" customFormat="1" ht="16.2" customHeight="1" thickBot="1" x14ac:dyDescent="0.3">
      <c r="A509" s="514" t="str">
        <f>IF('ZASOBY N'!A506="","",'ZASOBY N'!A506)</f>
        <v/>
      </c>
      <c r="B509" s="515" t="str">
        <f>IF('ZASOBY N'!B506="","",'ZASOBY N'!B506)</f>
        <v/>
      </c>
      <c r="C509" s="515" t="str">
        <f>IF('ZASOBY N'!C506="","",'ZASOBY N'!C506)</f>
        <v/>
      </c>
      <c r="D509" s="516" t="str">
        <f>IF('ZASOBY N'!D506="","",'ZASOBY N'!D506)</f>
        <v/>
      </c>
      <c r="E509" s="404"/>
      <c r="F509" s="517"/>
      <c r="G509" s="518"/>
      <c r="H509" s="301"/>
      <c r="I509" s="301"/>
      <c r="J509" s="147" t="str">
        <f>IF('ZASOBY N'!$F506="","",'ZASOBY N'!$F506)</f>
        <v/>
      </c>
      <c r="K509" s="519"/>
      <c r="L509" s="520" t="str">
        <f t="shared" si="265"/>
        <v/>
      </c>
      <c r="M509" s="521"/>
      <c r="N509" s="521"/>
      <c r="O509" s="140" t="str">
        <f>IF(L509="","",IF(OR(E509=LEGENDA!$D$28,E509=LEGENDA!$D$29,E509=LEGENDA!$D$31,E509=LEGENDA!$D$38),0.15,0))</f>
        <v/>
      </c>
      <c r="P509" s="140" t="str">
        <f>IF(L509="","",IF(AND(E509=LEGENDA!$D$39,H509=""),"BRAK kol.7",IF(AND(F509=LEGENDA!$A$105,H509=""),"BRAK kol.7",IF(AND(F509=LEGENDA!$A$106,H509=""),"BRAK kol.7",IF(AND(F509=LEGENDA!$A$107,H509=""),"BRAK kol.7",IF(AND(F509=LEGENDA!$A$108,H509=""),"BRAK kol.7",IF(AND(F509=LEGENDA!$A$109,H509=""),"BRAK kol.7",L509*O509)))))))</f>
        <v/>
      </c>
      <c r="Q509" s="141" t="str">
        <f t="shared" si="255"/>
        <v/>
      </c>
      <c r="R509" s="142" t="str">
        <f t="shared" si="266"/>
        <v/>
      </c>
      <c r="S509" s="522" t="str">
        <f t="shared" si="267"/>
        <v/>
      </c>
      <c r="T509" s="431" t="str">
        <f t="shared" si="256"/>
        <v/>
      </c>
      <c r="U509" s="523"/>
      <c r="V509" s="431" t="str">
        <f t="shared" si="268"/>
        <v/>
      </c>
      <c r="W509" s="524"/>
      <c r="X509" s="302" t="str">
        <f>IF(U509="","",IF(AND(V509="",W509=""),"",IF(AND(E509=LEGENDA!$D$39,H509=""),"BRAK kol.7",IF(AND(F509=LEGENDA!$A$105,H509="",E509=LEGENDA!$D$35),V509*W509,IF(AND(F509=LEGENDA!$A$105,H509="",E509=LEGENDA!$D$36),V509*W509,IF(AND(F509=LEGENDA!$A$105,H509=""),"BRAK kol.7",IF(AND(F509=LEGENDA!$A$106,H509=""),"BRAK kol.7",IF(AND(F509=LEGENDA!$A$107,H509=""),"BRAK kol.7",IF(AND(F509=LEGENDA!$A$108,H509=""),"BRAK kol.7",IF(AND(F509=LEGENDA!$A$109,H509=""),"BRAK kol.7",IF(AND(U509&gt;0,W509=""),"Brakkol21",IF(OR(T509="Błąd kol. 7",T509="Błąd kol.8"),T509,IF(AND(H509="",I509=""),"BRAKkol7-8",V509*W509)))))))))))))</f>
        <v/>
      </c>
      <c r="Y509" s="523"/>
      <c r="Z509" s="431" t="str">
        <f t="shared" si="269"/>
        <v/>
      </c>
      <c r="AA509" s="524"/>
      <c r="AB509" s="525" t="str">
        <f>IF(OR(Y509="",Z509="",AA509=""),"",IF(AND(E509=LEGENDA!$D$39,H509=""),"BRAK kol.7",IF(AND(F509=LEGENDA!$A$105,H509=""),"BRAK kol.7",IF(AND(F509=LEGENDA!$A$106,H509=""),"BRAK kol.7",IF(AND(F509=LEGENDA!$A$107,H509=""),"BRAK kol.7",IF(AND(F509=LEGENDA!$A$108,H509=""),"BRAK kol.7",IF(AND(F509=LEGENDA!$A$109,H509=""),"BRAK kol.7",Z509*AA509)))))))</f>
        <v/>
      </c>
      <c r="AC509" s="302" t="str">
        <f t="shared" si="257"/>
        <v/>
      </c>
      <c r="AD509" s="143" t="str">
        <f>IFERROR(IF(OR(J509="",AC509=""),"",IF(AND(E509=LEGENDA!$D$39,H509="",I509=""),"BRAK kol.7",AC509*$J509)),"BRAK kol.7")</f>
        <v/>
      </c>
      <c r="AE509" s="527" t="str">
        <f t="shared" si="270"/>
        <v/>
      </c>
      <c r="AF509" s="526" t="str">
        <f t="shared" si="271"/>
        <v/>
      </c>
      <c r="AG509" s="526" t="str">
        <f t="shared" si="272"/>
        <v/>
      </c>
      <c r="AH509" s="526" t="str">
        <f t="shared" si="258"/>
        <v/>
      </c>
      <c r="AI509" s="528"/>
      <c r="AJ509" s="529"/>
      <c r="AK509" s="286" t="str">
        <f t="shared" si="259"/>
        <v/>
      </c>
      <c r="AL509" s="287" t="str">
        <f t="shared" si="273"/>
        <v/>
      </c>
      <c r="AM509" s="287" t="str">
        <f t="shared" si="274"/>
        <v/>
      </c>
      <c r="AN509" s="530" t="str">
        <f>IF('ZASOBY N'!BD506="","",'ZASOBY N'!BD506)</f>
        <v/>
      </c>
      <c r="AO509" s="531"/>
      <c r="AP509" s="333">
        <f t="shared" si="260"/>
        <v>0</v>
      </c>
      <c r="AQ509" s="333">
        <f t="shared" si="263"/>
        <v>0</v>
      </c>
      <c r="AR509" s="333">
        <f t="shared" si="263"/>
        <v>0</v>
      </c>
      <c r="AS509" s="333">
        <f t="shared" si="261"/>
        <v>0</v>
      </c>
      <c r="AT509" s="333">
        <f t="shared" si="264"/>
        <v>0</v>
      </c>
      <c r="AU509" s="333">
        <f t="shared" si="262"/>
        <v>0</v>
      </c>
      <c r="AV509" s="532" t="str">
        <f>IF(BJ509=0,"",NN!BJ509)</f>
        <v/>
      </c>
      <c r="AW509" s="460" t="str">
        <f>IF('UPR BILANS N'!W507="","",'UPR BILANS N'!W507)</f>
        <v/>
      </c>
      <c r="AX509" s="533" t="str">
        <f t="shared" si="275"/>
        <v/>
      </c>
      <c r="AY509" s="533"/>
      <c r="AZ509" s="533"/>
      <c r="BA509" s="533"/>
      <c r="BB509" s="533"/>
      <c r="BC509" s="533"/>
      <c r="BD509" s="533"/>
      <c r="BE509" s="533"/>
      <c r="BF509" s="533"/>
      <c r="BG509" s="533"/>
      <c r="BH509" s="533"/>
      <c r="BI509" s="533"/>
      <c r="BJ509" s="414">
        <f>IFERROR(IF(AND(BL509=1,BM509=1,SUMIF($C509:$C$525,$C509,$AH509:$AH$525)=$BN509),$BN509,IF($BO509&gt;0,$BO509,IF(AND(B509=B510,C509=C510,D509=D510,J509=J510),AH509+AH510,IF(AND(COUNTIF($C$13:$C508,$C509)&gt;=1,COUNTIF($D$13:$D508,$D509)&gt;=1),0,IF(AND(SUMIF($B509:$B$525,$B509,$AH509:$AH$525)&gt;$AH509,SUMIF($C509:$C$525,$C509,$AH509:$AH$525)&gt;$AH509,SUMIF($D509:$D$525,$D509,$AH509:$AH$525)&gt;$AH509),SUMIF($C509:$C$525,$C509,$BN509:$BN$525),0))))),0)</f>
        <v>0</v>
      </c>
      <c r="BK509" s="534"/>
      <c r="BL509" s="535">
        <f>COUNTIFS('ZASOBY N'!$B506:$B$525,'ZASOBY N'!$B506,'ZASOBY N'!$C506:'ZASOBY N'!$C$525,'ZASOBY N'!$C506,'ZASOBY N'!$D506:'ZASOBY N'!$D$525,'ZASOBY N'!$D506,'ZASOBY N'!$H506:'ZASOBY N'!$H$525,'ZASOBY N'!$H506 )</f>
        <v>0</v>
      </c>
      <c r="BM509" s="536">
        <f>COUNTIFS('ZASOBY N'!$B$10:$B506,'ZASOBY N'!$B506,'ZASOBY N'!$C$10:'ZASOBY N'!$C506,'ZASOBY N'!$C506,'ZASOBY N'!$D$10:'ZASOBY N'!$D506,'ZASOBY N'!$D506,'ZASOBY N'!$H$10:'ZASOBY N'!$H506,'ZASOBY N'!$H506 )</f>
        <v>0</v>
      </c>
      <c r="BN509" s="537">
        <f t="shared" si="276"/>
        <v>0</v>
      </c>
      <c r="BO509" s="538">
        <f t="shared" si="277"/>
        <v>0</v>
      </c>
      <c r="BP509" s="533"/>
      <c r="BQ509" s="533"/>
      <c r="BR509" s="533"/>
      <c r="BS509" s="533"/>
      <c r="BT509" s="533"/>
      <c r="BU509" s="533"/>
      <c r="BV509" s="533"/>
      <c r="BW509" s="539" t="str">
        <f t="shared" si="278"/>
        <v/>
      </c>
      <c r="BX509" s="439" t="str">
        <f>IF(E509=0,"",NN!E509)</f>
        <v/>
      </c>
      <c r="BY509" s="396" t="str">
        <f>IF(A509="","",NN!A509)</f>
        <v/>
      </c>
      <c r="BZ509" s="428" t="str">
        <f>IF(OR(E509=LEGENDA!$D$30,E509=LEGENDA!$D$31,E509=LEGENDA!$D$32,E509=LEGENDA!$D$33,E509=LEGENDA!$D$34,E509=LEGENDA!$D$35,E509=LEGENDA!$D$36,E509=LEGENDA!$D$37),AV509,"")</f>
        <v/>
      </c>
      <c r="CA509" s="428" t="str">
        <f>IF(OR(E509=LEGENDA!$D$30,E509=LEGENDA!$D$31,E509=LEGENDA!$D$32,E509=LEGENDA!$D$33,E509=LEGENDA!$D$34,E509=LEGENDA!$D$35,E509=LEGENDA!$D$36,E509=LEGENDA!$D$37),AG509,"")</f>
        <v/>
      </c>
      <c r="CB509" s="397" t="str">
        <f t="shared" si="279"/>
        <v/>
      </c>
      <c r="CC509" s="397" t="str">
        <f t="shared" si="280"/>
        <v/>
      </c>
      <c r="CD509" s="397" t="str">
        <f t="shared" si="281"/>
        <v/>
      </c>
      <c r="CE509" s="397" t="str">
        <f t="shared" si="282"/>
        <v/>
      </c>
      <c r="CF509" s="397" t="str">
        <f t="shared" si="283"/>
        <v/>
      </c>
      <c r="CG509" s="397" t="str">
        <f t="shared" si="284"/>
        <v/>
      </c>
      <c r="CH509" s="397" t="str">
        <f>IF(OR(E509=LEGENDA!$D$28,E509=LEGENDA!$D$29,E509=LEGENDA!$D$30,E509=LEGENDA!$D$31,E509=LEGENDA!$D$32,E509=LEGENDA!$D$33,E509=LEGENDA!$D$34,E509=LEGENDA!$D$35,E509=LEGENDA!$D$36,E509=LEGENDA!$D$39),1,"")</f>
        <v/>
      </c>
      <c r="CI509" s="397" t="str">
        <f t="shared" si="285"/>
        <v/>
      </c>
      <c r="CJ509" s="397" t="str">
        <f t="shared" si="286"/>
        <v/>
      </c>
    </row>
    <row r="510" spans="1:88" s="50" customFormat="1" ht="16.2" customHeight="1" thickBot="1" x14ac:dyDescent="0.3">
      <c r="A510" s="514" t="str">
        <f>IF('ZASOBY N'!A507="","",'ZASOBY N'!A507)</f>
        <v/>
      </c>
      <c r="B510" s="515" t="str">
        <f>IF('ZASOBY N'!B507="","",'ZASOBY N'!B507)</f>
        <v/>
      </c>
      <c r="C510" s="515" t="str">
        <f>IF('ZASOBY N'!C507="","",'ZASOBY N'!C507)</f>
        <v/>
      </c>
      <c r="D510" s="516" t="str">
        <f>IF('ZASOBY N'!D507="","",'ZASOBY N'!D507)</f>
        <v/>
      </c>
      <c r="E510" s="404"/>
      <c r="F510" s="517"/>
      <c r="G510" s="518"/>
      <c r="H510" s="301"/>
      <c r="I510" s="301"/>
      <c r="J510" s="147" t="str">
        <f>IF('ZASOBY N'!$F507="","",'ZASOBY N'!$F507)</f>
        <v/>
      </c>
      <c r="K510" s="519"/>
      <c r="L510" s="520" t="str">
        <f t="shared" si="265"/>
        <v/>
      </c>
      <c r="M510" s="521"/>
      <c r="N510" s="521"/>
      <c r="O510" s="140" t="str">
        <f>IF(L510="","",IF(OR(E510=LEGENDA!$D$28,E510=LEGENDA!$D$29,E510=LEGENDA!$D$31,E510=LEGENDA!$D$38),0.15,0))</f>
        <v/>
      </c>
      <c r="P510" s="140" t="str">
        <f>IF(L510="","",IF(AND(E510=LEGENDA!$D$39,H510=""),"BRAK kol.7",IF(AND(F510=LEGENDA!$A$105,H510=""),"BRAK kol.7",IF(AND(F510=LEGENDA!$A$106,H510=""),"BRAK kol.7",IF(AND(F510=LEGENDA!$A$107,H510=""),"BRAK kol.7",IF(AND(F510=LEGENDA!$A$108,H510=""),"BRAK kol.7",IF(AND(F510=LEGENDA!$A$109,H510=""),"BRAK kol.7",L510*O510)))))))</f>
        <v/>
      </c>
      <c r="Q510" s="141" t="str">
        <f t="shared" si="255"/>
        <v/>
      </c>
      <c r="R510" s="142" t="str">
        <f t="shared" si="266"/>
        <v/>
      </c>
      <c r="S510" s="522" t="str">
        <f t="shared" si="267"/>
        <v/>
      </c>
      <c r="T510" s="431" t="str">
        <f t="shared" si="256"/>
        <v/>
      </c>
      <c r="U510" s="523"/>
      <c r="V510" s="431" t="str">
        <f t="shared" si="268"/>
        <v/>
      </c>
      <c r="W510" s="524"/>
      <c r="X510" s="302" t="str">
        <f>IF(U510="","",IF(AND(V510="",W510=""),"",IF(AND(E510=LEGENDA!$D$39,H510=""),"BRAK kol.7",IF(AND(F510=LEGENDA!$A$105,H510="",E510=LEGENDA!$D$35),V510*W510,IF(AND(F510=LEGENDA!$A$105,H510="",E510=LEGENDA!$D$36),V510*W510,IF(AND(F510=LEGENDA!$A$105,H510=""),"BRAK kol.7",IF(AND(F510=LEGENDA!$A$106,H510=""),"BRAK kol.7",IF(AND(F510=LEGENDA!$A$107,H510=""),"BRAK kol.7",IF(AND(F510=LEGENDA!$A$108,H510=""),"BRAK kol.7",IF(AND(F510=LEGENDA!$A$109,H510=""),"BRAK kol.7",IF(AND(U510&gt;0,W510=""),"Brakkol21",IF(OR(T510="Błąd kol. 7",T510="Błąd kol.8"),T510,IF(AND(H510="",I510=""),"BRAKkol7-8",V510*W510)))))))))))))</f>
        <v/>
      </c>
      <c r="Y510" s="523"/>
      <c r="Z510" s="431" t="str">
        <f t="shared" si="269"/>
        <v/>
      </c>
      <c r="AA510" s="524"/>
      <c r="AB510" s="525" t="str">
        <f>IF(OR(Y510="",Z510="",AA510=""),"",IF(AND(E510=LEGENDA!$D$39,H510=""),"BRAK kol.7",IF(AND(F510=LEGENDA!$A$105,H510=""),"BRAK kol.7",IF(AND(F510=LEGENDA!$A$106,H510=""),"BRAK kol.7",IF(AND(F510=LEGENDA!$A$107,H510=""),"BRAK kol.7",IF(AND(F510=LEGENDA!$A$108,H510=""),"BRAK kol.7",IF(AND(F510=LEGENDA!$A$109,H510=""),"BRAK kol.7",Z510*AA510)))))))</f>
        <v/>
      </c>
      <c r="AC510" s="302" t="str">
        <f t="shared" si="257"/>
        <v/>
      </c>
      <c r="AD510" s="143" t="str">
        <f>IFERROR(IF(OR(J510="",AC510=""),"",IF(AND(E510=LEGENDA!$D$39,H510="",I510=""),"BRAK kol.7",AC510*$J510)),"BRAK kol.7")</f>
        <v/>
      </c>
      <c r="AE510" s="527" t="str">
        <f t="shared" si="270"/>
        <v/>
      </c>
      <c r="AF510" s="526" t="str">
        <f t="shared" si="271"/>
        <v/>
      </c>
      <c r="AG510" s="526" t="str">
        <f t="shared" si="272"/>
        <v/>
      </c>
      <c r="AH510" s="526" t="str">
        <f t="shared" si="258"/>
        <v/>
      </c>
      <c r="AI510" s="528"/>
      <c r="AJ510" s="529"/>
      <c r="AK510" s="286" t="str">
        <f t="shared" si="259"/>
        <v/>
      </c>
      <c r="AL510" s="287" t="str">
        <f t="shared" si="273"/>
        <v/>
      </c>
      <c r="AM510" s="287" t="str">
        <f t="shared" si="274"/>
        <v/>
      </c>
      <c r="AN510" s="530" t="str">
        <f>IF('ZASOBY N'!BD507="","",'ZASOBY N'!BD507)</f>
        <v/>
      </c>
      <c r="AO510" s="531"/>
      <c r="AP510" s="333">
        <f t="shared" si="260"/>
        <v>0</v>
      </c>
      <c r="AQ510" s="333">
        <f t="shared" si="263"/>
        <v>0</v>
      </c>
      <c r="AR510" s="333">
        <f t="shared" si="263"/>
        <v>0</v>
      </c>
      <c r="AS510" s="333">
        <f t="shared" si="261"/>
        <v>0</v>
      </c>
      <c r="AT510" s="333">
        <f t="shared" si="264"/>
        <v>0</v>
      </c>
      <c r="AU510" s="333">
        <f t="shared" si="262"/>
        <v>0</v>
      </c>
      <c r="AV510" s="532" t="str">
        <f>IF(BJ510=0,"",NN!BJ510)</f>
        <v/>
      </c>
      <c r="AW510" s="460" t="str">
        <f>IF('UPR BILANS N'!W508="","",'UPR BILANS N'!W508)</f>
        <v/>
      </c>
      <c r="AX510" s="533" t="str">
        <f t="shared" si="275"/>
        <v/>
      </c>
      <c r="AY510" s="533"/>
      <c r="AZ510" s="533"/>
      <c r="BA510" s="533"/>
      <c r="BB510" s="533"/>
      <c r="BC510" s="533"/>
      <c r="BD510" s="533"/>
      <c r="BE510" s="533"/>
      <c r="BF510" s="533"/>
      <c r="BG510" s="533"/>
      <c r="BH510" s="533"/>
      <c r="BI510" s="533"/>
      <c r="BJ510" s="414">
        <f>IFERROR(IF(AND(BL510=1,BM510=1,SUMIF($C510:$C$525,$C510,$AH510:$AH$525)=$BN510),$BN510,IF($BO510&gt;0,$BO510,IF(AND(B510=B511,C510=C511,D510=D511,J510=J511),AH510+AH511,IF(AND(COUNTIF($C$13:$C509,$C510)&gt;=1,COUNTIF($D$13:$D509,$D510)&gt;=1),0,IF(AND(SUMIF($B510:$B$525,$B510,$AH510:$AH$525)&gt;$AH510,SUMIF($C510:$C$525,$C510,$AH510:$AH$525)&gt;$AH510,SUMIF($D510:$D$525,$D510,$AH510:$AH$525)&gt;$AH510),SUMIF($C510:$C$525,$C510,$BN510:$BN$525),0))))),0)</f>
        <v>0</v>
      </c>
      <c r="BK510" s="534"/>
      <c r="BL510" s="535">
        <f>COUNTIFS('ZASOBY N'!$B507:$B$525,'ZASOBY N'!$B507,'ZASOBY N'!$C507:'ZASOBY N'!$C$525,'ZASOBY N'!$C507,'ZASOBY N'!$D507:'ZASOBY N'!$D$525,'ZASOBY N'!$D507,'ZASOBY N'!$H507:'ZASOBY N'!$H$525,'ZASOBY N'!$H507 )</f>
        <v>0</v>
      </c>
      <c r="BM510" s="536">
        <f>COUNTIFS('ZASOBY N'!$B$10:$B507,'ZASOBY N'!$B507,'ZASOBY N'!$C$10:'ZASOBY N'!$C507,'ZASOBY N'!$C507,'ZASOBY N'!$D$10:'ZASOBY N'!$D507,'ZASOBY N'!$D507,'ZASOBY N'!$H$10:'ZASOBY N'!$H507,'ZASOBY N'!$H507 )</f>
        <v>0</v>
      </c>
      <c r="BN510" s="537">
        <f t="shared" si="276"/>
        <v>0</v>
      </c>
      <c r="BO510" s="538">
        <f t="shared" si="277"/>
        <v>0</v>
      </c>
      <c r="BP510" s="533"/>
      <c r="BQ510" s="533"/>
      <c r="BR510" s="533"/>
      <c r="BS510" s="533"/>
      <c r="BT510" s="533"/>
      <c r="BU510" s="533"/>
      <c r="BV510" s="533"/>
      <c r="BW510" s="539" t="str">
        <f t="shared" si="278"/>
        <v/>
      </c>
      <c r="BX510" s="439" t="str">
        <f>IF(E510=0,"",NN!E510)</f>
        <v/>
      </c>
      <c r="BY510" s="396" t="str">
        <f>IF(A510="","",NN!A510)</f>
        <v/>
      </c>
      <c r="BZ510" s="428" t="str">
        <f>IF(OR(E510=LEGENDA!$D$30,E510=LEGENDA!$D$31,E510=LEGENDA!$D$32,E510=LEGENDA!$D$33,E510=LEGENDA!$D$34,E510=LEGENDA!$D$35,E510=LEGENDA!$D$36,E510=LEGENDA!$D$37),AV510,"")</f>
        <v/>
      </c>
      <c r="CA510" s="428" t="str">
        <f>IF(OR(E510=LEGENDA!$D$30,E510=LEGENDA!$D$31,E510=LEGENDA!$D$32,E510=LEGENDA!$D$33,E510=LEGENDA!$D$34,E510=LEGENDA!$D$35,E510=LEGENDA!$D$36,E510=LEGENDA!$D$37),AG510,"")</f>
        <v/>
      </c>
      <c r="CB510" s="397" t="str">
        <f t="shared" si="279"/>
        <v/>
      </c>
      <c r="CC510" s="397" t="str">
        <f t="shared" si="280"/>
        <v/>
      </c>
      <c r="CD510" s="397" t="str">
        <f t="shared" si="281"/>
        <v/>
      </c>
      <c r="CE510" s="397" t="str">
        <f t="shared" si="282"/>
        <v/>
      </c>
      <c r="CF510" s="397" t="str">
        <f t="shared" si="283"/>
        <v/>
      </c>
      <c r="CG510" s="397" t="str">
        <f t="shared" si="284"/>
        <v/>
      </c>
      <c r="CH510" s="397" t="str">
        <f>IF(OR(E510=LEGENDA!$D$28,E510=LEGENDA!$D$29,E510=LEGENDA!$D$30,E510=LEGENDA!$D$31,E510=LEGENDA!$D$32,E510=LEGENDA!$D$33,E510=LEGENDA!$D$34,E510=LEGENDA!$D$35,E510=LEGENDA!$D$36,E510=LEGENDA!$D$39),1,"")</f>
        <v/>
      </c>
      <c r="CI510" s="397" t="str">
        <f t="shared" si="285"/>
        <v/>
      </c>
      <c r="CJ510" s="397" t="str">
        <f t="shared" si="286"/>
        <v/>
      </c>
    </row>
    <row r="511" spans="1:88" s="50" customFormat="1" ht="16.2" customHeight="1" thickBot="1" x14ac:dyDescent="0.3">
      <c r="A511" s="514" t="str">
        <f>IF('ZASOBY N'!A508="","",'ZASOBY N'!A508)</f>
        <v/>
      </c>
      <c r="B511" s="515" t="str">
        <f>IF('ZASOBY N'!B508="","",'ZASOBY N'!B508)</f>
        <v/>
      </c>
      <c r="C511" s="515" t="str">
        <f>IF('ZASOBY N'!C508="","",'ZASOBY N'!C508)</f>
        <v/>
      </c>
      <c r="D511" s="516" t="str">
        <f>IF('ZASOBY N'!D508="","",'ZASOBY N'!D508)</f>
        <v/>
      </c>
      <c r="E511" s="404"/>
      <c r="F511" s="517"/>
      <c r="G511" s="518"/>
      <c r="H511" s="301"/>
      <c r="I511" s="301"/>
      <c r="J511" s="147" t="str">
        <f>IF('ZASOBY N'!$F508="","",'ZASOBY N'!$F508)</f>
        <v/>
      </c>
      <c r="K511" s="519"/>
      <c r="L511" s="520" t="str">
        <f t="shared" si="265"/>
        <v/>
      </c>
      <c r="M511" s="521"/>
      <c r="N511" s="521"/>
      <c r="O511" s="140" t="str">
        <f>IF(L511="","",IF(OR(E511=LEGENDA!$D$28,E511=LEGENDA!$D$29,E511=LEGENDA!$D$31,E511=LEGENDA!$D$38),0.15,0))</f>
        <v/>
      </c>
      <c r="P511" s="140" t="str">
        <f>IF(L511="","",IF(AND(E511=LEGENDA!$D$39,H511=""),"BRAK kol.7",IF(AND(F511=LEGENDA!$A$105,H511=""),"BRAK kol.7",IF(AND(F511=LEGENDA!$A$106,H511=""),"BRAK kol.7",IF(AND(F511=LEGENDA!$A$107,H511=""),"BRAK kol.7",IF(AND(F511=LEGENDA!$A$108,H511=""),"BRAK kol.7",IF(AND(F511=LEGENDA!$A$109,H511=""),"BRAK kol.7",L511*O511)))))))</f>
        <v/>
      </c>
      <c r="Q511" s="141" t="str">
        <f t="shared" si="255"/>
        <v/>
      </c>
      <c r="R511" s="142" t="str">
        <f t="shared" si="266"/>
        <v/>
      </c>
      <c r="S511" s="522" t="str">
        <f t="shared" si="267"/>
        <v/>
      </c>
      <c r="T511" s="431" t="str">
        <f t="shared" si="256"/>
        <v/>
      </c>
      <c r="U511" s="523"/>
      <c r="V511" s="431" t="str">
        <f t="shared" si="268"/>
        <v/>
      </c>
      <c r="W511" s="524"/>
      <c r="X511" s="302" t="str">
        <f>IF(U511="","",IF(AND(V511="",W511=""),"",IF(AND(E511=LEGENDA!$D$39,H511=""),"BRAK kol.7",IF(AND(F511=LEGENDA!$A$105,H511="",E511=LEGENDA!$D$35),V511*W511,IF(AND(F511=LEGENDA!$A$105,H511="",E511=LEGENDA!$D$36),V511*W511,IF(AND(F511=LEGENDA!$A$105,H511=""),"BRAK kol.7",IF(AND(F511=LEGENDA!$A$106,H511=""),"BRAK kol.7",IF(AND(F511=LEGENDA!$A$107,H511=""),"BRAK kol.7",IF(AND(F511=LEGENDA!$A$108,H511=""),"BRAK kol.7",IF(AND(F511=LEGENDA!$A$109,H511=""),"BRAK kol.7",IF(AND(U511&gt;0,W511=""),"Brakkol21",IF(OR(T511="Błąd kol. 7",T511="Błąd kol.8"),T511,IF(AND(H511="",I511=""),"BRAKkol7-8",V511*W511)))))))))))))</f>
        <v/>
      </c>
      <c r="Y511" s="523"/>
      <c r="Z511" s="431" t="str">
        <f t="shared" si="269"/>
        <v/>
      </c>
      <c r="AA511" s="524"/>
      <c r="AB511" s="525" t="str">
        <f>IF(OR(Y511="",Z511="",AA511=""),"",IF(AND(E511=LEGENDA!$D$39,H511=""),"BRAK kol.7",IF(AND(F511=LEGENDA!$A$105,H511=""),"BRAK kol.7",IF(AND(F511=LEGENDA!$A$106,H511=""),"BRAK kol.7",IF(AND(F511=LEGENDA!$A$107,H511=""),"BRAK kol.7",IF(AND(F511=LEGENDA!$A$108,H511=""),"BRAK kol.7",IF(AND(F511=LEGENDA!$A$109,H511=""),"BRAK kol.7",Z511*AA511)))))))</f>
        <v/>
      </c>
      <c r="AC511" s="302" t="str">
        <f t="shared" si="257"/>
        <v/>
      </c>
      <c r="AD511" s="143" t="str">
        <f>IFERROR(IF(OR(J511="",AC511=""),"",IF(AND(E511=LEGENDA!$D$39,H511="",I511=""),"BRAK kol.7",AC511*$J511)),"BRAK kol.7")</f>
        <v/>
      </c>
      <c r="AE511" s="527" t="str">
        <f t="shared" si="270"/>
        <v/>
      </c>
      <c r="AF511" s="526" t="str">
        <f t="shared" si="271"/>
        <v/>
      </c>
      <c r="AG511" s="526" t="str">
        <f t="shared" si="272"/>
        <v/>
      </c>
      <c r="AH511" s="526" t="str">
        <f t="shared" si="258"/>
        <v/>
      </c>
      <c r="AI511" s="528"/>
      <c r="AJ511" s="529"/>
      <c r="AK511" s="286" t="str">
        <f t="shared" si="259"/>
        <v/>
      </c>
      <c r="AL511" s="287" t="str">
        <f t="shared" si="273"/>
        <v/>
      </c>
      <c r="AM511" s="287" t="str">
        <f t="shared" si="274"/>
        <v/>
      </c>
      <c r="AN511" s="530" t="str">
        <f>IF('ZASOBY N'!BD508="","",'ZASOBY N'!BD508)</f>
        <v/>
      </c>
      <c r="AO511" s="531"/>
      <c r="AP511" s="333">
        <f t="shared" si="260"/>
        <v>0</v>
      </c>
      <c r="AQ511" s="333">
        <f t="shared" si="263"/>
        <v>0</v>
      </c>
      <c r="AR511" s="333">
        <f t="shared" si="263"/>
        <v>0</v>
      </c>
      <c r="AS511" s="333">
        <f t="shared" si="261"/>
        <v>0</v>
      </c>
      <c r="AT511" s="333">
        <f t="shared" si="264"/>
        <v>0</v>
      </c>
      <c r="AU511" s="333">
        <f t="shared" si="262"/>
        <v>0</v>
      </c>
      <c r="AV511" s="532" t="str">
        <f>IF(BJ511=0,"",NN!BJ511)</f>
        <v/>
      </c>
      <c r="AW511" s="460" t="str">
        <f>IF('UPR BILANS N'!W509="","",'UPR BILANS N'!W509)</f>
        <v/>
      </c>
      <c r="AX511" s="533" t="str">
        <f t="shared" si="275"/>
        <v/>
      </c>
      <c r="AY511" s="533"/>
      <c r="AZ511" s="533"/>
      <c r="BA511" s="533"/>
      <c r="BB511" s="533"/>
      <c r="BC511" s="533"/>
      <c r="BD511" s="533"/>
      <c r="BE511" s="533"/>
      <c r="BF511" s="533"/>
      <c r="BG511" s="533"/>
      <c r="BH511" s="533"/>
      <c r="BI511" s="533"/>
      <c r="BJ511" s="414">
        <f>IFERROR(IF(AND(BL511=1,BM511=1,SUMIF($C511:$C$525,$C511,$AH511:$AH$525)=$BN511),$BN511,IF($BO511&gt;0,$BO511,IF(AND(B511=B512,C511=C512,D511=D512,J511=J512),AH511+AH512,IF(AND(COUNTIF($C$13:$C510,$C511)&gt;=1,COUNTIF($D$13:$D510,$D511)&gt;=1),0,IF(AND(SUMIF($B511:$B$525,$B511,$AH511:$AH$525)&gt;$AH511,SUMIF($C511:$C$525,$C511,$AH511:$AH$525)&gt;$AH511,SUMIF($D511:$D$525,$D511,$AH511:$AH$525)&gt;$AH511),SUMIF($C511:$C$525,$C511,$BN511:$BN$525),0))))),0)</f>
        <v>0</v>
      </c>
      <c r="BK511" s="534"/>
      <c r="BL511" s="535">
        <f>COUNTIFS('ZASOBY N'!$B508:$B$525,'ZASOBY N'!$B508,'ZASOBY N'!$C508:'ZASOBY N'!$C$525,'ZASOBY N'!$C508,'ZASOBY N'!$D508:'ZASOBY N'!$D$525,'ZASOBY N'!$D508,'ZASOBY N'!$H508:'ZASOBY N'!$H$525,'ZASOBY N'!$H508 )</f>
        <v>0</v>
      </c>
      <c r="BM511" s="536">
        <f>COUNTIFS('ZASOBY N'!$B$10:$B508,'ZASOBY N'!$B508,'ZASOBY N'!$C$10:'ZASOBY N'!$C508,'ZASOBY N'!$C508,'ZASOBY N'!$D$10:'ZASOBY N'!$D508,'ZASOBY N'!$D508,'ZASOBY N'!$H$10:'ZASOBY N'!$H508,'ZASOBY N'!$H508 )</f>
        <v>0</v>
      </c>
      <c r="BN511" s="537">
        <f t="shared" si="276"/>
        <v>0</v>
      </c>
      <c r="BO511" s="538">
        <f t="shared" si="277"/>
        <v>0</v>
      </c>
      <c r="BP511" s="533"/>
      <c r="BQ511" s="533"/>
      <c r="BR511" s="533"/>
      <c r="BS511" s="533"/>
      <c r="BT511" s="533"/>
      <c r="BU511" s="533"/>
      <c r="BV511" s="533"/>
      <c r="BW511" s="539" t="str">
        <f t="shared" si="278"/>
        <v/>
      </c>
      <c r="BX511" s="439" t="str">
        <f>IF(E511=0,"",NN!E511)</f>
        <v/>
      </c>
      <c r="BY511" s="396" t="str">
        <f>IF(A511="","",NN!A511)</f>
        <v/>
      </c>
      <c r="BZ511" s="428" t="str">
        <f>IF(OR(E511=LEGENDA!$D$30,E511=LEGENDA!$D$31,E511=LEGENDA!$D$32,E511=LEGENDA!$D$33,E511=LEGENDA!$D$34,E511=LEGENDA!$D$35,E511=LEGENDA!$D$36,E511=LEGENDA!$D$37),AV511,"")</f>
        <v/>
      </c>
      <c r="CA511" s="428" t="str">
        <f>IF(OR(E511=LEGENDA!$D$30,E511=LEGENDA!$D$31,E511=LEGENDA!$D$32,E511=LEGENDA!$D$33,E511=LEGENDA!$D$34,E511=LEGENDA!$D$35,E511=LEGENDA!$D$36,E511=LEGENDA!$D$37),AG511,"")</f>
        <v/>
      </c>
      <c r="CB511" s="397" t="str">
        <f t="shared" si="279"/>
        <v/>
      </c>
      <c r="CC511" s="397" t="str">
        <f t="shared" si="280"/>
        <v/>
      </c>
      <c r="CD511" s="397" t="str">
        <f t="shared" si="281"/>
        <v/>
      </c>
      <c r="CE511" s="397" t="str">
        <f t="shared" si="282"/>
        <v/>
      </c>
      <c r="CF511" s="397" t="str">
        <f t="shared" si="283"/>
        <v/>
      </c>
      <c r="CG511" s="397" t="str">
        <f t="shared" si="284"/>
        <v/>
      </c>
      <c r="CH511" s="397" t="str">
        <f>IF(OR(E511=LEGENDA!$D$28,E511=LEGENDA!$D$29,E511=LEGENDA!$D$30,E511=LEGENDA!$D$31,E511=LEGENDA!$D$32,E511=LEGENDA!$D$33,E511=LEGENDA!$D$34,E511=LEGENDA!$D$35,E511=LEGENDA!$D$36,E511=LEGENDA!$D$39),1,"")</f>
        <v/>
      </c>
      <c r="CI511" s="397" t="str">
        <f t="shared" si="285"/>
        <v/>
      </c>
      <c r="CJ511" s="397" t="str">
        <f t="shared" si="286"/>
        <v/>
      </c>
    </row>
    <row r="512" spans="1:88" s="50" customFormat="1" ht="16.2" customHeight="1" thickBot="1" x14ac:dyDescent="0.3">
      <c r="A512" s="514" t="str">
        <f>IF('ZASOBY N'!A509="","",'ZASOBY N'!A509)</f>
        <v/>
      </c>
      <c r="B512" s="515" t="str">
        <f>IF('ZASOBY N'!B509="","",'ZASOBY N'!B509)</f>
        <v/>
      </c>
      <c r="C512" s="515" t="str">
        <f>IF('ZASOBY N'!C509="","",'ZASOBY N'!C509)</f>
        <v/>
      </c>
      <c r="D512" s="516" t="str">
        <f>IF('ZASOBY N'!D509="","",'ZASOBY N'!D509)</f>
        <v/>
      </c>
      <c r="E512" s="404"/>
      <c r="F512" s="517"/>
      <c r="G512" s="518"/>
      <c r="H512" s="301"/>
      <c r="I512" s="301"/>
      <c r="J512" s="147" t="str">
        <f>IF('ZASOBY N'!$F509="","",'ZASOBY N'!$F509)</f>
        <v/>
      </c>
      <c r="K512" s="519"/>
      <c r="L512" s="520" t="str">
        <f t="shared" si="265"/>
        <v/>
      </c>
      <c r="M512" s="521"/>
      <c r="N512" s="521"/>
      <c r="O512" s="140" t="str">
        <f>IF(L512="","",IF(OR(E512=LEGENDA!$D$28,E512=LEGENDA!$D$29,E512=LEGENDA!$D$31,E512=LEGENDA!$D$38),0.15,0))</f>
        <v/>
      </c>
      <c r="P512" s="140" t="str">
        <f>IF(L512="","",IF(AND(E512=LEGENDA!$D$39,H512=""),"BRAK kol.7",IF(AND(F512=LEGENDA!$A$105,H512=""),"BRAK kol.7",IF(AND(F512=LEGENDA!$A$106,H512=""),"BRAK kol.7",IF(AND(F512=LEGENDA!$A$107,H512=""),"BRAK kol.7",IF(AND(F512=LEGENDA!$A$108,H512=""),"BRAK kol.7",IF(AND(F512=LEGENDA!$A$109,H512=""),"BRAK kol.7",L512*O512)))))))</f>
        <v/>
      </c>
      <c r="Q512" s="141" t="str">
        <f t="shared" si="255"/>
        <v/>
      </c>
      <c r="R512" s="142" t="str">
        <f t="shared" si="266"/>
        <v/>
      </c>
      <c r="S512" s="522" t="str">
        <f t="shared" si="267"/>
        <v/>
      </c>
      <c r="T512" s="431" t="str">
        <f t="shared" si="256"/>
        <v/>
      </c>
      <c r="U512" s="523"/>
      <c r="V512" s="431" t="str">
        <f t="shared" si="268"/>
        <v/>
      </c>
      <c r="W512" s="524"/>
      <c r="X512" s="302" t="str">
        <f>IF(U512="","",IF(AND(V512="",W512=""),"",IF(AND(E512=LEGENDA!$D$39,H512=""),"BRAK kol.7",IF(AND(F512=LEGENDA!$A$105,H512="",E512=LEGENDA!$D$35),V512*W512,IF(AND(F512=LEGENDA!$A$105,H512="",E512=LEGENDA!$D$36),V512*W512,IF(AND(F512=LEGENDA!$A$105,H512=""),"BRAK kol.7",IF(AND(F512=LEGENDA!$A$106,H512=""),"BRAK kol.7",IF(AND(F512=LEGENDA!$A$107,H512=""),"BRAK kol.7",IF(AND(F512=LEGENDA!$A$108,H512=""),"BRAK kol.7",IF(AND(F512=LEGENDA!$A$109,H512=""),"BRAK kol.7",IF(AND(U512&gt;0,W512=""),"Brakkol21",IF(OR(T512="Błąd kol. 7",T512="Błąd kol.8"),T512,IF(AND(H512="",I512=""),"BRAKkol7-8",V512*W512)))))))))))))</f>
        <v/>
      </c>
      <c r="Y512" s="523"/>
      <c r="Z512" s="431" t="str">
        <f t="shared" si="269"/>
        <v/>
      </c>
      <c r="AA512" s="524"/>
      <c r="AB512" s="525" t="str">
        <f>IF(OR(Y512="",Z512="",AA512=""),"",IF(AND(E512=LEGENDA!$D$39,H512=""),"BRAK kol.7",IF(AND(F512=LEGENDA!$A$105,H512=""),"BRAK kol.7",IF(AND(F512=LEGENDA!$A$106,H512=""),"BRAK kol.7",IF(AND(F512=LEGENDA!$A$107,H512=""),"BRAK kol.7",IF(AND(F512=LEGENDA!$A$108,H512=""),"BRAK kol.7",IF(AND(F512=LEGENDA!$A$109,H512=""),"BRAK kol.7",Z512*AA512)))))))</f>
        <v/>
      </c>
      <c r="AC512" s="302" t="str">
        <f t="shared" si="257"/>
        <v/>
      </c>
      <c r="AD512" s="143" t="str">
        <f>IFERROR(IF(OR(J512="",AC512=""),"",IF(AND(E512=LEGENDA!$D$39,H512="",I512=""),"BRAK kol.7",AC512*$J512)),"BRAK kol.7")</f>
        <v/>
      </c>
      <c r="AE512" s="527" t="str">
        <f t="shared" si="270"/>
        <v/>
      </c>
      <c r="AF512" s="526" t="str">
        <f t="shared" si="271"/>
        <v/>
      </c>
      <c r="AG512" s="526" t="str">
        <f t="shared" si="272"/>
        <v/>
      </c>
      <c r="AH512" s="526" t="str">
        <f t="shared" si="258"/>
        <v/>
      </c>
      <c r="AI512" s="528"/>
      <c r="AJ512" s="529"/>
      <c r="AK512" s="286" t="str">
        <f t="shared" si="259"/>
        <v/>
      </c>
      <c r="AL512" s="287" t="str">
        <f t="shared" si="273"/>
        <v/>
      </c>
      <c r="AM512" s="287" t="str">
        <f t="shared" si="274"/>
        <v/>
      </c>
      <c r="AN512" s="530" t="str">
        <f>IF('ZASOBY N'!BD509="","",'ZASOBY N'!BD509)</f>
        <v/>
      </c>
      <c r="AO512" s="531"/>
      <c r="AP512" s="333">
        <f t="shared" si="260"/>
        <v>0</v>
      </c>
      <c r="AQ512" s="333">
        <f t="shared" si="263"/>
        <v>0</v>
      </c>
      <c r="AR512" s="333">
        <f t="shared" si="263"/>
        <v>0</v>
      </c>
      <c r="AS512" s="333">
        <f t="shared" si="261"/>
        <v>0</v>
      </c>
      <c r="AT512" s="333">
        <f t="shared" si="264"/>
        <v>0</v>
      </c>
      <c r="AU512" s="333">
        <f t="shared" si="262"/>
        <v>0</v>
      </c>
      <c r="AV512" s="532" t="str">
        <f>IF(BJ512=0,"",NN!BJ512)</f>
        <v/>
      </c>
      <c r="AW512" s="460" t="str">
        <f>IF('UPR BILANS N'!W510="","",'UPR BILANS N'!W510)</f>
        <v/>
      </c>
      <c r="AX512" s="533" t="str">
        <f t="shared" si="275"/>
        <v/>
      </c>
      <c r="AY512" s="533"/>
      <c r="AZ512" s="533"/>
      <c r="BA512" s="533"/>
      <c r="BB512" s="533"/>
      <c r="BC512" s="533"/>
      <c r="BD512" s="533"/>
      <c r="BE512" s="533"/>
      <c r="BF512" s="533"/>
      <c r="BG512" s="533"/>
      <c r="BH512" s="533"/>
      <c r="BI512" s="533"/>
      <c r="BJ512" s="414">
        <f>IFERROR(IF(AND(BL512=1,BM512=1,SUMIF($C512:$C$525,$C512,$AH512:$AH$525)=$BN512),$BN512,IF($BO512&gt;0,$BO512,IF(AND(B512=B513,C512=C513,D512=D513,J512=J513),AH512+AH513,IF(AND(COUNTIF($C$13:$C511,$C512)&gt;=1,COUNTIF($D$13:$D511,$D512)&gt;=1),0,IF(AND(SUMIF($B512:$B$525,$B512,$AH512:$AH$525)&gt;$AH512,SUMIF($C512:$C$525,$C512,$AH512:$AH$525)&gt;$AH512,SUMIF($D512:$D$525,$D512,$AH512:$AH$525)&gt;$AH512),SUMIF($C512:$C$525,$C512,$BN512:$BN$525),0))))),0)</f>
        <v>0</v>
      </c>
      <c r="BK512" s="534"/>
      <c r="BL512" s="535">
        <f>COUNTIFS('ZASOBY N'!$B509:$B$525,'ZASOBY N'!$B509,'ZASOBY N'!$C509:'ZASOBY N'!$C$525,'ZASOBY N'!$C509,'ZASOBY N'!$D509:'ZASOBY N'!$D$525,'ZASOBY N'!$D509,'ZASOBY N'!$H509:'ZASOBY N'!$H$525,'ZASOBY N'!$H509 )</f>
        <v>0</v>
      </c>
      <c r="BM512" s="536">
        <f>COUNTIFS('ZASOBY N'!$B$10:$B509,'ZASOBY N'!$B509,'ZASOBY N'!$C$10:'ZASOBY N'!$C509,'ZASOBY N'!$C509,'ZASOBY N'!$D$10:'ZASOBY N'!$D509,'ZASOBY N'!$D509,'ZASOBY N'!$H$10:'ZASOBY N'!$H509,'ZASOBY N'!$H509 )</f>
        <v>0</v>
      </c>
      <c r="BN512" s="537">
        <f t="shared" si="276"/>
        <v>0</v>
      </c>
      <c r="BO512" s="538">
        <f t="shared" si="277"/>
        <v>0</v>
      </c>
      <c r="BP512" s="533"/>
      <c r="BQ512" s="533"/>
      <c r="BR512" s="533"/>
      <c r="BS512" s="533"/>
      <c r="BT512" s="533"/>
      <c r="BU512" s="533"/>
      <c r="BV512" s="533"/>
      <c r="BW512" s="539" t="str">
        <f t="shared" si="278"/>
        <v/>
      </c>
      <c r="BX512" s="439" t="str">
        <f>IF(E512=0,"",NN!E512)</f>
        <v/>
      </c>
      <c r="BY512" s="396" t="str">
        <f>IF(A512="","",NN!A512)</f>
        <v/>
      </c>
      <c r="BZ512" s="428" t="str">
        <f>IF(OR(E512=LEGENDA!$D$30,E512=LEGENDA!$D$31,E512=LEGENDA!$D$32,E512=LEGENDA!$D$33,E512=LEGENDA!$D$34,E512=LEGENDA!$D$35,E512=LEGENDA!$D$36,E512=LEGENDA!$D$37),AV512,"")</f>
        <v/>
      </c>
      <c r="CA512" s="428" t="str">
        <f>IF(OR(E512=LEGENDA!$D$30,E512=LEGENDA!$D$31,E512=LEGENDA!$D$32,E512=LEGENDA!$D$33,E512=LEGENDA!$D$34,E512=LEGENDA!$D$35,E512=LEGENDA!$D$36,E512=LEGENDA!$D$37),AG512,"")</f>
        <v/>
      </c>
      <c r="CB512" s="397" t="str">
        <f t="shared" si="279"/>
        <v/>
      </c>
      <c r="CC512" s="397" t="str">
        <f t="shared" si="280"/>
        <v/>
      </c>
      <c r="CD512" s="397" t="str">
        <f t="shared" si="281"/>
        <v/>
      </c>
      <c r="CE512" s="397" t="str">
        <f t="shared" si="282"/>
        <v/>
      </c>
      <c r="CF512" s="397" t="str">
        <f t="shared" si="283"/>
        <v/>
      </c>
      <c r="CG512" s="397" t="str">
        <f t="shared" si="284"/>
        <v/>
      </c>
      <c r="CH512" s="397" t="str">
        <f>IF(OR(E512=LEGENDA!$D$28,E512=LEGENDA!$D$29,E512=LEGENDA!$D$30,E512=LEGENDA!$D$31,E512=LEGENDA!$D$32,E512=LEGENDA!$D$33,E512=LEGENDA!$D$34,E512=LEGENDA!$D$35,E512=LEGENDA!$D$36,E512=LEGENDA!$D$39),1,"")</f>
        <v/>
      </c>
      <c r="CI512" s="397" t="str">
        <f t="shared" si="285"/>
        <v/>
      </c>
      <c r="CJ512" s="397" t="str">
        <f t="shared" si="286"/>
        <v/>
      </c>
    </row>
    <row r="513" spans="1:88" s="468" customFormat="1" ht="16.2" customHeight="1" thickBot="1" x14ac:dyDescent="0.3">
      <c r="A513" s="514" t="str">
        <f>IF('ZASOBY N'!A510="","",'ZASOBY N'!A510)</f>
        <v/>
      </c>
      <c r="B513" s="515" t="str">
        <f>IF('ZASOBY N'!B510="","",'ZASOBY N'!B510)</f>
        <v/>
      </c>
      <c r="C513" s="515" t="str">
        <f>IF('ZASOBY N'!C510="","",'ZASOBY N'!C510)</f>
        <v/>
      </c>
      <c r="D513" s="516" t="str">
        <f>IF('ZASOBY N'!D510="","",'ZASOBY N'!D510)</f>
        <v/>
      </c>
      <c r="E513" s="404"/>
      <c r="F513" s="517"/>
      <c r="G513" s="518"/>
      <c r="H513" s="301"/>
      <c r="I513" s="301"/>
      <c r="J513" s="147" t="str">
        <f>IF('ZASOBY N'!$F510="","",'ZASOBY N'!$F510)</f>
        <v/>
      </c>
      <c r="K513" s="519"/>
      <c r="L513" s="520" t="str">
        <f t="shared" ref="L513:L525" si="287">IF(A513="","",IF(AND(M513="",N513=""),"",IF(AND(M513&gt;0,N513&gt;0),M513+N513,IF(M513&gt;0,M513,N513))))</f>
        <v/>
      </c>
      <c r="M513" s="521"/>
      <c r="N513" s="521"/>
      <c r="O513" s="140" t="str">
        <f>IF(L513="","",IF(OR(E513=LEGENDA!$D$28,E513=LEGENDA!$D$29,E513=LEGENDA!$D$31,E513=LEGENDA!$D$38),0.15,0))</f>
        <v/>
      </c>
      <c r="P513" s="140" t="str">
        <f>IF(L513="","",IF(AND(E513=LEGENDA!$D$39,H513=""),"BRAK kol.7",IF(AND(F513=LEGENDA!$A$105,H513=""),"BRAK kol.7",IF(AND(F513=LEGENDA!$A$106,H513=""),"BRAK kol.7",IF(AND(F513=LEGENDA!$A$107,H513=""),"BRAK kol.7",IF(AND(F513=LEGENDA!$A$108,H513=""),"BRAK kol.7",IF(AND(F513=LEGENDA!$A$109,H513=""),"BRAK kol.7",L513*O513)))))))</f>
        <v/>
      </c>
      <c r="Q513" s="141" t="str">
        <f t="shared" si="255"/>
        <v/>
      </c>
      <c r="R513" s="142" t="str">
        <f t="shared" ref="R513:R525" si="288">IF(OR(K513="",G513=""),"",G513*$K513)</f>
        <v/>
      </c>
      <c r="S513" s="522" t="str">
        <f t="shared" ref="S513:S525" si="289">IF(A513="","",IF(AND(J513="",K513=""),"",IF(J513="","",IF(K513="",0,J513*K513))))</f>
        <v/>
      </c>
      <c r="T513" s="431" t="str">
        <f t="shared" si="256"/>
        <v/>
      </c>
      <c r="U513" s="523"/>
      <c r="V513" s="431" t="str">
        <f t="shared" ref="V513:V525" si="290">IF(AND($H513="",$I513="",$U513=""),"",IF(AND($H513&gt;0,$U513&gt;0,AI513&gt;0),$H513*$U513*AI513,IF(AND($I513&gt;0,$U513&gt;0,AI513&gt;0),$I513*$U513*AI513,IF(AND($H513&gt;0,$U513&gt;0),$H513*$U513,IF(AND($I513&gt;0,$U513&gt;0),$I513*$U513,"")))))</f>
        <v/>
      </c>
      <c r="W513" s="524"/>
      <c r="X513" s="302" t="str">
        <f>IF(U513="","",IF(AND(V513="",W513=""),"",IF(AND(E513=LEGENDA!$D$39,H513=""),"BRAK kol.7",IF(AND(F513=LEGENDA!$A$105,H513="",E513=LEGENDA!$D$35),V513*W513,IF(AND(F513=LEGENDA!$A$105,H513="",E513=LEGENDA!$D$36),V513*W513,IF(AND(F513=LEGENDA!$A$105,H513=""),"BRAK kol.7",IF(AND(F513=LEGENDA!$A$106,H513=""),"BRAK kol.7",IF(AND(F513=LEGENDA!$A$107,H513=""),"BRAK kol.7",IF(AND(F513=LEGENDA!$A$108,H513=""),"BRAK kol.7",IF(AND(F513=LEGENDA!$A$109,H513=""),"BRAK kol.7",IF(AND(U513&gt;0,W513=""),"Brakkol21",IF(OR(T513="Błąd kol. 7",T513="Błąd kol.8"),T513,IF(AND(H513="",I513=""),"BRAKkol7-8",V513*W513)))))))))))))</f>
        <v/>
      </c>
      <c r="Y513" s="523"/>
      <c r="Z513" s="431" t="str">
        <f t="shared" ref="Z513:Z525" si="291">IF(AND($H513="",$I513="",$Y513=""),"",IF(AND($H513&gt;0,$Y513&gt;0,AI513&gt;0),$H513*$Y513*AI513,IF(AND($I513&gt;0,$Y513&gt;0,AI513&gt;0),$I513*$Y513*AI513,IF(AND($H513&gt;0,$Y513&gt;0),$H513*$Y513,IF(AND($I513&gt;0,$Y513&gt;0),$I513*$Y513,"")))))</f>
        <v/>
      </c>
      <c r="AA513" s="524"/>
      <c r="AB513" s="525" t="str">
        <f>IF(OR(Y513="",Z513="",AA513=""),"",IF(AND(E513=LEGENDA!$D$39,H513=""),"BRAK kol.7",IF(AND(F513=LEGENDA!$A$105,H513=""),"BRAK kol.7",IF(AND(F513=LEGENDA!$A$106,H513=""),"BRAK kol.7",IF(AND(F513=LEGENDA!$A$107,H513=""),"BRAK kol.7",IF(AND(F513=LEGENDA!$A$108,H513=""),"BRAK kol.7",IF(AND(F513=LEGENDA!$A$109,H513=""),"BRAK kol.7",Z513*AA513)))))))</f>
        <v/>
      </c>
      <c r="AC513" s="302" t="str">
        <f t="shared" si="257"/>
        <v/>
      </c>
      <c r="AD513" s="143" t="str">
        <f>IFERROR(IF(OR(J513="",AC513=""),"",IF(AND(E513=LEGENDA!$D$39,H513="",I513=""),"BRAK kol.7",AC513*$J513)),"BRAK kol.7")</f>
        <v/>
      </c>
      <c r="AE513" s="527" t="str">
        <f t="shared" ref="AE513:AE525" si="292">IF(OR(Y513="",U513=""),"",(Y513+U513)*$K513)</f>
        <v/>
      </c>
      <c r="AF513" s="526" t="str">
        <f t="shared" ref="AF513:AF525" si="293">IF(A513="","",IF(AND(U513="",Y513=""),"",IF(J513="","",J513*(U513+Y513))))</f>
        <v/>
      </c>
      <c r="AG513" s="526" t="str">
        <f t="shared" ref="AG513:AG525" si="294">IF(AND($N513="",$V513=""),"",IF(N513="",V513,IF(V513="",N513,$N513+$V513)))</f>
        <v/>
      </c>
      <c r="AH513" s="526" t="str">
        <f t="shared" si="258"/>
        <v/>
      </c>
      <c r="AI513" s="528"/>
      <c r="AJ513" s="529"/>
      <c r="AK513" s="286" t="str">
        <f t="shared" si="259"/>
        <v/>
      </c>
      <c r="AL513" s="287" t="str">
        <f t="shared" ref="AL513:AL525" si="295">IF($AK513="","",B513)</f>
        <v/>
      </c>
      <c r="AM513" s="287" t="str">
        <f t="shared" ref="AM513:AM525" si="296">IF($AK513="","",C513)</f>
        <v/>
      </c>
      <c r="AN513" s="530" t="str">
        <f>IF('ZASOBY N'!BD510="","",'ZASOBY N'!BD510)</f>
        <v/>
      </c>
      <c r="AO513" s="531"/>
      <c r="AP513" s="333">
        <f t="shared" si="260"/>
        <v>0</v>
      </c>
      <c r="AQ513" s="333">
        <f t="shared" si="263"/>
        <v>0</v>
      </c>
      <c r="AR513" s="333">
        <f t="shared" si="263"/>
        <v>0</v>
      </c>
      <c r="AS513" s="333">
        <f t="shared" si="261"/>
        <v>0</v>
      </c>
      <c r="AT513" s="333">
        <f t="shared" si="264"/>
        <v>0</v>
      </c>
      <c r="AU513" s="333">
        <f t="shared" si="262"/>
        <v>0</v>
      </c>
      <c r="AV513" s="532" t="str">
        <f>IF(BJ513=0,"",NN!BJ513)</f>
        <v/>
      </c>
      <c r="AW513" s="460" t="str">
        <f>IF('UPR BILANS N'!W511="","",'UPR BILANS N'!W511)</f>
        <v/>
      </c>
      <c r="AX513" s="533" t="str">
        <f t="shared" ref="AX513:AX525" si="297">IF(AV513="","",IF(AV513&gt;170,1,""))</f>
        <v/>
      </c>
      <c r="AY513" s="533"/>
      <c r="AZ513" s="533"/>
      <c r="BA513" s="533"/>
      <c r="BB513" s="533"/>
      <c r="BC513" s="533"/>
      <c r="BD513" s="533"/>
      <c r="BE513" s="533"/>
      <c r="BF513" s="533"/>
      <c r="BG513" s="533"/>
      <c r="BH513" s="533"/>
      <c r="BI513" s="533"/>
      <c r="BJ513" s="414">
        <f>IFERROR(IF(AND(BL513=1,BM513=1,SUMIF($C513:$C$525,$C513,$AH513:$AH$525)=$BN513),$BN513,IF($BO513&gt;0,$BO513,IF(AND(B513=B514,C513=C514,D513=D514,J513=J514),AH513+AH514,IF(AND(COUNTIF($C$13:$C512,$C513)&gt;=1,COUNTIF($D$13:$D512,$D513)&gt;=1),0,IF(AND(SUMIF($B513:$B$525,$B513,$AH513:$AH$525)&gt;$AH513,SUMIF($C513:$C$525,$C513,$AH513:$AH$525)&gt;$AH513,SUMIF($D513:$D$525,$D513,$AH513:$AH$525)&gt;$AH513),SUMIF($C513:$C$525,$C513,$BN513:$BN$525),0))))),0)</f>
        <v>0</v>
      </c>
      <c r="BK513" s="534"/>
      <c r="BL513" s="535">
        <f>COUNTIFS('ZASOBY N'!$B510:$B$525,'ZASOBY N'!$B510,'ZASOBY N'!$C510:'ZASOBY N'!$C$525,'ZASOBY N'!$C510,'ZASOBY N'!$D510:'ZASOBY N'!$D$525,'ZASOBY N'!$D510,'ZASOBY N'!$H510:'ZASOBY N'!$H$525,'ZASOBY N'!$H510 )</f>
        <v>0</v>
      </c>
      <c r="BM513" s="536">
        <f>COUNTIFS('ZASOBY N'!$B$10:$B510,'ZASOBY N'!$B510,'ZASOBY N'!$C$10:'ZASOBY N'!$C510,'ZASOBY N'!$C510,'ZASOBY N'!$D$10:'ZASOBY N'!$D510,'ZASOBY N'!$D510,'ZASOBY N'!$H$10:'ZASOBY N'!$H510,'ZASOBY N'!$H510 )</f>
        <v>0</v>
      </c>
      <c r="BN513" s="537">
        <f t="shared" ref="BN513:BN525" si="298">IF(AND($BL513&gt;1,$BM513&gt;=1,CH513=1),$AH513,IF(AND($BL513=1,$BM513&gt;1,CH513=1),$AH513,0))</f>
        <v>0</v>
      </c>
      <c r="BO513" s="538">
        <f t="shared" ref="BO513:BO525" si="299">IF(AND($BL513=1,$BM513=1,CH513=1),$AH513,0)</f>
        <v>0</v>
      </c>
      <c r="BP513" s="533"/>
      <c r="BQ513" s="533"/>
      <c r="BR513" s="533"/>
      <c r="BS513" s="533"/>
      <c r="BT513" s="533"/>
      <c r="BU513" s="533"/>
      <c r="BV513" s="533"/>
      <c r="BW513" s="539" t="str">
        <f t="shared" ref="BW513:BW525" si="300">IF(AND(D513="",AV513=""),"",D513)</f>
        <v/>
      </c>
      <c r="BX513" s="439" t="str">
        <f>IF(E513=0,"",NN!E513)</f>
        <v/>
      </c>
      <c r="BY513" s="396" t="str">
        <f>IF(A513="","",NN!A513)</f>
        <v/>
      </c>
      <c r="BZ513" s="466" t="str">
        <f>IF(OR(E513=LEGENDA!$D$30,E513=LEGENDA!$D$31,E513=LEGENDA!$D$32,E513=LEGENDA!$D$33,E513=LEGENDA!$D$34,E513=LEGENDA!$D$35,E513=LEGENDA!$D$36,E513=LEGENDA!$D$37),AV513,"")</f>
        <v/>
      </c>
      <c r="CA513" s="466" t="str">
        <f>IF(OR(E513=LEGENDA!$D$30,E513=LEGENDA!$D$31,E513=LEGENDA!$D$32,E513=LEGENDA!$D$33,E513=LEGENDA!$D$34,E513=LEGENDA!$D$35,E513=LEGENDA!$D$36,E513=LEGENDA!$D$37),AG513,"")</f>
        <v/>
      </c>
      <c r="CB513" s="467" t="str">
        <f t="shared" ref="CB513:CB525" si="301">IF(BZ513="","",IF(BZ513&gt;170,1,""))</f>
        <v/>
      </c>
      <c r="CC513" s="467" t="str">
        <f t="shared" ref="CC513:CC525" si="302">IF(V513="","",IF(AND(V513&gt;170,CH513=1),1,""))</f>
        <v/>
      </c>
      <c r="CD513" s="467" t="str">
        <f t="shared" ref="CD513:CD525" si="303">IF(Z513="","",IF(AND(Z513&gt;170,CH513=1),1,""))</f>
        <v/>
      </c>
      <c r="CE513" s="467" t="str">
        <f t="shared" ref="CE513:CE525" si="304">IF(M513="","",IF(AND(M513&gt;170,CH513=1),1,""))</f>
        <v/>
      </c>
      <c r="CF513" s="467" t="str">
        <f t="shared" ref="CF513:CF525" si="305">IF(N513="","",IF(AND(N513&gt;170,CH513=1),1,""))</f>
        <v/>
      </c>
      <c r="CG513" s="467" t="str">
        <f t="shared" ref="CG513:CG525" si="306">IF(L513="","",IF(AND(L513&gt;170,CH513=1),1,""))</f>
        <v/>
      </c>
      <c r="CH513" s="397" t="str">
        <f>IF(OR(E513=LEGENDA!$D$28,E513=LEGENDA!$D$29,E513=LEGENDA!$D$30,E513=LEGENDA!$D$31,E513=LEGENDA!$D$32,E513=LEGENDA!$D$33,E513=LEGENDA!$D$34,E513=LEGENDA!$D$35,E513=LEGENDA!$D$36,E513=LEGENDA!$D$39),1,"")</f>
        <v/>
      </c>
      <c r="CI513" s="467" t="str">
        <f t="shared" ref="CI513:CI525" si="307">IF(T513="","",IF(AND(T513&gt;170,CH513=1),1,""))</f>
        <v/>
      </c>
      <c r="CJ513" s="467" t="str">
        <f t="shared" ref="CJ513:CJ525" si="308">IF(BJ513="","",IF(BJ513&gt;170,1,""))</f>
        <v/>
      </c>
    </row>
    <row r="514" spans="1:88" s="50" customFormat="1" ht="16.2" customHeight="1" thickBot="1" x14ac:dyDescent="0.3">
      <c r="A514" s="514" t="str">
        <f>IF('ZASOBY N'!A511="","",'ZASOBY N'!A511)</f>
        <v/>
      </c>
      <c r="B514" s="515" t="str">
        <f>IF('ZASOBY N'!B511="","",'ZASOBY N'!B511)</f>
        <v/>
      </c>
      <c r="C514" s="515" t="str">
        <f>IF('ZASOBY N'!C511="","",'ZASOBY N'!C511)</f>
        <v/>
      </c>
      <c r="D514" s="516" t="str">
        <f>IF('ZASOBY N'!D511="","",'ZASOBY N'!D511)</f>
        <v/>
      </c>
      <c r="E514" s="404"/>
      <c r="F514" s="517"/>
      <c r="G514" s="518"/>
      <c r="H514" s="301"/>
      <c r="I514" s="301"/>
      <c r="J514" s="147" t="str">
        <f>IF('ZASOBY N'!$F511="","",'ZASOBY N'!$F511)</f>
        <v/>
      </c>
      <c r="K514" s="519"/>
      <c r="L514" s="520" t="str">
        <f t="shared" si="287"/>
        <v/>
      </c>
      <c r="M514" s="521"/>
      <c r="N514" s="521"/>
      <c r="O514" s="140" t="str">
        <f>IF(L514="","",IF(OR(E514=LEGENDA!$D$28,E514=LEGENDA!$D$29,E514=LEGENDA!$D$31,E514=LEGENDA!$D$38),0.15,0))</f>
        <v/>
      </c>
      <c r="P514" s="140" t="str">
        <f>IF(L514="","",IF(AND(E514=LEGENDA!$D$39,H514=""),"BRAK kol.7",IF(AND(F514=LEGENDA!$A$105,H514=""),"BRAK kol.7",IF(AND(F514=LEGENDA!$A$106,H514=""),"BRAK kol.7",IF(AND(F514=LEGENDA!$A$107,H514=""),"BRAK kol.7",IF(AND(F514=LEGENDA!$A$108,H514=""),"BRAK kol.7",IF(AND(F514=LEGENDA!$A$109,H514=""),"BRAK kol.7",L514*O514)))))))</f>
        <v/>
      </c>
      <c r="Q514" s="141" t="str">
        <f t="shared" si="255"/>
        <v/>
      </c>
      <c r="R514" s="142" t="str">
        <f t="shared" si="288"/>
        <v/>
      </c>
      <c r="S514" s="522" t="str">
        <f t="shared" si="289"/>
        <v/>
      </c>
      <c r="T514" s="431" t="str">
        <f t="shared" si="256"/>
        <v/>
      </c>
      <c r="U514" s="523"/>
      <c r="V514" s="431" t="str">
        <f t="shared" si="290"/>
        <v/>
      </c>
      <c r="W514" s="524"/>
      <c r="X514" s="302" t="str">
        <f>IF(U514="","",IF(AND(V514="",W514=""),"",IF(AND(E514=LEGENDA!$D$39,H514=""),"BRAK kol.7",IF(AND(F514=LEGENDA!$A$105,H514="",E514=LEGENDA!$D$35),V514*W514,IF(AND(F514=LEGENDA!$A$105,H514="",E514=LEGENDA!$D$36),V514*W514,IF(AND(F514=LEGENDA!$A$105,H514=""),"BRAK kol.7",IF(AND(F514=LEGENDA!$A$106,H514=""),"BRAK kol.7",IF(AND(F514=LEGENDA!$A$107,H514=""),"BRAK kol.7",IF(AND(F514=LEGENDA!$A$108,H514=""),"BRAK kol.7",IF(AND(F514=LEGENDA!$A$109,H514=""),"BRAK kol.7",IF(AND(U514&gt;0,W514=""),"Brakkol21",IF(OR(T514="Błąd kol. 7",T514="Błąd kol.8"),T514,IF(AND(H514="",I514=""),"BRAKkol7-8",V514*W514)))))))))))))</f>
        <v/>
      </c>
      <c r="Y514" s="523"/>
      <c r="Z514" s="431" t="str">
        <f t="shared" si="291"/>
        <v/>
      </c>
      <c r="AA514" s="524"/>
      <c r="AB514" s="525" t="str">
        <f>IF(OR(Y514="",Z514="",AA514=""),"",IF(AND(E514=LEGENDA!$D$39,H514=""),"BRAK kol.7",IF(AND(F514=LEGENDA!$A$105,H514=""),"BRAK kol.7",IF(AND(F514=LEGENDA!$A$106,H514=""),"BRAK kol.7",IF(AND(F514=LEGENDA!$A$107,H514=""),"BRAK kol.7",IF(AND(F514=LEGENDA!$A$108,H514=""),"BRAK kol.7",IF(AND(F514=LEGENDA!$A$109,H514=""),"BRAK kol.7",Z514*AA514)))))))</f>
        <v/>
      </c>
      <c r="AC514" s="302" t="str">
        <f t="shared" si="257"/>
        <v/>
      </c>
      <c r="AD514" s="143" t="str">
        <f>IFERROR(IF(OR(J514="",AC514=""),"",IF(AND(E514=LEGENDA!$D$39,H514="",I514=""),"BRAK kol.7",AC514*$J514)),"BRAK kol.7")</f>
        <v/>
      </c>
      <c r="AE514" s="527" t="str">
        <f t="shared" si="292"/>
        <v/>
      </c>
      <c r="AF514" s="526" t="str">
        <f t="shared" si="293"/>
        <v/>
      </c>
      <c r="AG514" s="526" t="str">
        <f t="shared" si="294"/>
        <v/>
      </c>
      <c r="AH514" s="526" t="str">
        <f t="shared" si="258"/>
        <v/>
      </c>
      <c r="AI514" s="528"/>
      <c r="AJ514" s="529"/>
      <c r="AK514" s="286" t="str">
        <f t="shared" si="259"/>
        <v/>
      </c>
      <c r="AL514" s="287" t="str">
        <f t="shared" si="295"/>
        <v/>
      </c>
      <c r="AM514" s="287" t="str">
        <f t="shared" si="296"/>
        <v/>
      </c>
      <c r="AN514" s="530" t="str">
        <f>IF('ZASOBY N'!BD511="","",'ZASOBY N'!BD511)</f>
        <v/>
      </c>
      <c r="AO514" s="531"/>
      <c r="AP514" s="333">
        <f t="shared" si="260"/>
        <v>0</v>
      </c>
      <c r="AQ514" s="333">
        <f t="shared" si="263"/>
        <v>0</v>
      </c>
      <c r="AR514" s="333">
        <f t="shared" si="263"/>
        <v>0</v>
      </c>
      <c r="AS514" s="333">
        <f t="shared" si="261"/>
        <v>0</v>
      </c>
      <c r="AT514" s="333">
        <f t="shared" ref="AT514:AT525" si="309">IF($E514=AT$6,$AF514,0)</f>
        <v>0</v>
      </c>
      <c r="AU514" s="333">
        <f t="shared" si="262"/>
        <v>0</v>
      </c>
      <c r="AV514" s="532" t="str">
        <f>IF(BJ514=0,"",NN!BJ514)</f>
        <v/>
      </c>
      <c r="AW514" s="460" t="str">
        <f>IF('UPR BILANS N'!W512="","",'UPR BILANS N'!W512)</f>
        <v/>
      </c>
      <c r="AX514" s="533" t="str">
        <f t="shared" si="297"/>
        <v/>
      </c>
      <c r="AY514" s="533"/>
      <c r="AZ514" s="533"/>
      <c r="BA514" s="533"/>
      <c r="BB514" s="533"/>
      <c r="BC514" s="533"/>
      <c r="BD514" s="533"/>
      <c r="BE514" s="533"/>
      <c r="BF514" s="533"/>
      <c r="BG514" s="533"/>
      <c r="BH514" s="533"/>
      <c r="BI514" s="533"/>
      <c r="BJ514" s="414">
        <f>IFERROR(IF(AND(BL514=1,BM514=1,SUMIF($C514:$C$525,$C514,$AH514:$AH$525)=$BN514),$BN514,IF($BO514&gt;0,$BO514,IF(AND(B514=B515,C514=C515,D514=D515,J514=J515),AH514+AH515,IF(AND(COUNTIF($C$13:$C513,$C514)&gt;=1,COUNTIF($D$13:$D513,$D514)&gt;=1),0,IF(AND(SUMIF($B514:$B$525,$B514,$AH514:$AH$525)&gt;$AH514,SUMIF($C514:$C$525,$C514,$AH514:$AH$525)&gt;$AH514,SUMIF($D514:$D$525,$D514,$AH514:$AH$525)&gt;$AH514),SUMIF($C514:$C$525,$C514,$BN514:$BN$525),0))))),0)</f>
        <v>0</v>
      </c>
      <c r="BK514" s="534"/>
      <c r="BL514" s="535">
        <f>COUNTIFS('ZASOBY N'!$B511:$B$525,'ZASOBY N'!$B511,'ZASOBY N'!$C511:'ZASOBY N'!$C$525,'ZASOBY N'!$C511,'ZASOBY N'!$D511:'ZASOBY N'!$D$525,'ZASOBY N'!$D511,'ZASOBY N'!$H511:'ZASOBY N'!$H$525,'ZASOBY N'!$H511 )</f>
        <v>0</v>
      </c>
      <c r="BM514" s="536">
        <f>COUNTIFS('ZASOBY N'!$B$10:$B511,'ZASOBY N'!$B511,'ZASOBY N'!$C$10:'ZASOBY N'!$C511,'ZASOBY N'!$C511,'ZASOBY N'!$D$10:'ZASOBY N'!$D511,'ZASOBY N'!$D511,'ZASOBY N'!$H$10:'ZASOBY N'!$H511,'ZASOBY N'!$H511 )</f>
        <v>0</v>
      </c>
      <c r="BN514" s="537">
        <f t="shared" si="298"/>
        <v>0</v>
      </c>
      <c r="BO514" s="538">
        <f t="shared" si="299"/>
        <v>0</v>
      </c>
      <c r="BP514" s="533"/>
      <c r="BQ514" s="533"/>
      <c r="BR514" s="533"/>
      <c r="BS514" s="533"/>
      <c r="BT514" s="533"/>
      <c r="BU514" s="533"/>
      <c r="BV514" s="533"/>
      <c r="BW514" s="539" t="str">
        <f t="shared" si="300"/>
        <v/>
      </c>
      <c r="BX514" s="439" t="str">
        <f>IF(E514=0,"",NN!E514)</f>
        <v/>
      </c>
      <c r="BY514" s="396" t="str">
        <f>IF(A514="","",NN!A514)</f>
        <v/>
      </c>
      <c r="BZ514" s="428" t="str">
        <f>IF(OR(E514=LEGENDA!$D$30,E514=LEGENDA!$D$31,E514=LEGENDA!$D$32,E514=LEGENDA!$D$33,E514=LEGENDA!$D$34,E514=LEGENDA!$D$35,E514=LEGENDA!$D$36,E514=LEGENDA!$D$37),AV514,"")</f>
        <v/>
      </c>
      <c r="CA514" s="428" t="str">
        <f>IF(OR(E514=LEGENDA!$D$30,E514=LEGENDA!$D$31,E514=LEGENDA!$D$32,E514=LEGENDA!$D$33,E514=LEGENDA!$D$34,E514=LEGENDA!$D$35,E514=LEGENDA!$D$36,E514=LEGENDA!$D$37),AG514,"")</f>
        <v/>
      </c>
      <c r="CB514" s="397" t="str">
        <f t="shared" si="301"/>
        <v/>
      </c>
      <c r="CC514" s="397" t="str">
        <f t="shared" si="302"/>
        <v/>
      </c>
      <c r="CD514" s="397" t="str">
        <f t="shared" si="303"/>
        <v/>
      </c>
      <c r="CE514" s="397" t="str">
        <f t="shared" si="304"/>
        <v/>
      </c>
      <c r="CF514" s="397" t="str">
        <f t="shared" si="305"/>
        <v/>
      </c>
      <c r="CG514" s="397" t="str">
        <f t="shared" si="306"/>
        <v/>
      </c>
      <c r="CH514" s="397" t="str">
        <f>IF(OR(E514=LEGENDA!$D$28,E514=LEGENDA!$D$29,E514=LEGENDA!$D$30,E514=LEGENDA!$D$31,E514=LEGENDA!$D$32,E514=LEGENDA!$D$33,E514=LEGENDA!$D$34,E514=LEGENDA!$D$35,E514=LEGENDA!$D$36,E514=LEGENDA!$D$39),1,"")</f>
        <v/>
      </c>
      <c r="CI514" s="397" t="str">
        <f t="shared" si="307"/>
        <v/>
      </c>
      <c r="CJ514" s="397" t="str">
        <f t="shared" si="308"/>
        <v/>
      </c>
    </row>
    <row r="515" spans="1:88" s="50" customFormat="1" ht="16.2" customHeight="1" thickBot="1" x14ac:dyDescent="0.3">
      <c r="A515" s="514" t="str">
        <f>IF('ZASOBY N'!A512="","",'ZASOBY N'!A512)</f>
        <v/>
      </c>
      <c r="B515" s="515" t="str">
        <f>IF('ZASOBY N'!B512="","",'ZASOBY N'!B512)</f>
        <v/>
      </c>
      <c r="C515" s="515" t="str">
        <f>IF('ZASOBY N'!C512="","",'ZASOBY N'!C512)</f>
        <v/>
      </c>
      <c r="D515" s="516" t="str">
        <f>IF('ZASOBY N'!D512="","",'ZASOBY N'!D512)</f>
        <v/>
      </c>
      <c r="E515" s="404"/>
      <c r="F515" s="517"/>
      <c r="G515" s="518"/>
      <c r="H515" s="301"/>
      <c r="I515" s="301"/>
      <c r="J515" s="147" t="str">
        <f>IF('ZASOBY N'!$F512="","",'ZASOBY N'!$F512)</f>
        <v/>
      </c>
      <c r="K515" s="519"/>
      <c r="L515" s="520" t="str">
        <f t="shared" si="287"/>
        <v/>
      </c>
      <c r="M515" s="521"/>
      <c r="N515" s="521"/>
      <c r="O515" s="140" t="str">
        <f>IF(L515="","",IF(OR(E515=LEGENDA!$D$28,E515=LEGENDA!$D$29,E515=LEGENDA!$D$31,E515=LEGENDA!$D$38),0.15,0))</f>
        <v/>
      </c>
      <c r="P515" s="140" t="str">
        <f>IF(L515="","",IF(AND(E515=LEGENDA!$D$39,H515=""),"BRAK kol.7",IF(AND(F515=LEGENDA!$A$105,H515=""),"BRAK kol.7",IF(AND(F515=LEGENDA!$A$106,H515=""),"BRAK kol.7",IF(AND(F515=LEGENDA!$A$107,H515=""),"BRAK kol.7",IF(AND(F515=LEGENDA!$A$108,H515=""),"BRAK kol.7",IF(AND(F515=LEGENDA!$A$109,H515=""),"BRAK kol.7",L515*O515)))))))</f>
        <v/>
      </c>
      <c r="Q515" s="141" t="str">
        <f t="shared" si="255"/>
        <v/>
      </c>
      <c r="R515" s="142" t="str">
        <f t="shared" si="288"/>
        <v/>
      </c>
      <c r="S515" s="522" t="str">
        <f t="shared" si="289"/>
        <v/>
      </c>
      <c r="T515" s="431" t="str">
        <f t="shared" si="256"/>
        <v/>
      </c>
      <c r="U515" s="523"/>
      <c r="V515" s="431" t="str">
        <f t="shared" si="290"/>
        <v/>
      </c>
      <c r="W515" s="524"/>
      <c r="X515" s="302" t="str">
        <f>IF(U515="","",IF(AND(V515="",W515=""),"",IF(AND(E515=LEGENDA!$D$39,H515=""),"BRAK kol.7",IF(AND(F515=LEGENDA!$A$105,H515="",E515=LEGENDA!$D$35),V515*W515,IF(AND(F515=LEGENDA!$A$105,H515="",E515=LEGENDA!$D$36),V515*W515,IF(AND(F515=LEGENDA!$A$105,H515=""),"BRAK kol.7",IF(AND(F515=LEGENDA!$A$106,H515=""),"BRAK kol.7",IF(AND(F515=LEGENDA!$A$107,H515=""),"BRAK kol.7",IF(AND(F515=LEGENDA!$A$108,H515=""),"BRAK kol.7",IF(AND(F515=LEGENDA!$A$109,H515=""),"BRAK kol.7",IF(AND(U515&gt;0,W515=""),"Brakkol21",IF(OR(T515="Błąd kol. 7",T515="Błąd kol.8"),T515,IF(AND(H515="",I515=""),"BRAKkol7-8",V515*W515)))))))))))))</f>
        <v/>
      </c>
      <c r="Y515" s="523"/>
      <c r="Z515" s="431" t="str">
        <f t="shared" si="291"/>
        <v/>
      </c>
      <c r="AA515" s="524"/>
      <c r="AB515" s="525" t="str">
        <f>IF(OR(Y515="",Z515="",AA515=""),"",IF(AND(E515=LEGENDA!$D$39,H515=""),"BRAK kol.7",IF(AND(F515=LEGENDA!$A$105,H515=""),"BRAK kol.7",IF(AND(F515=LEGENDA!$A$106,H515=""),"BRAK kol.7",IF(AND(F515=LEGENDA!$A$107,H515=""),"BRAK kol.7",IF(AND(F515=LEGENDA!$A$108,H515=""),"BRAK kol.7",IF(AND(F515=LEGENDA!$A$109,H515=""),"BRAK kol.7",Z515*AA515)))))))</f>
        <v/>
      </c>
      <c r="AC515" s="302" t="str">
        <f t="shared" si="257"/>
        <v/>
      </c>
      <c r="AD515" s="143" t="str">
        <f>IFERROR(IF(OR(J515="",AC515=""),"",IF(AND(E515=LEGENDA!$D$39,H515="",I515=""),"BRAK kol.7",AC515*$J515)),"BRAK kol.7")</f>
        <v/>
      </c>
      <c r="AE515" s="527" t="str">
        <f t="shared" si="292"/>
        <v/>
      </c>
      <c r="AF515" s="526" t="str">
        <f t="shared" si="293"/>
        <v/>
      </c>
      <c r="AG515" s="526" t="str">
        <f t="shared" si="294"/>
        <v/>
      </c>
      <c r="AH515" s="526" t="str">
        <f t="shared" si="258"/>
        <v/>
      </c>
      <c r="AI515" s="528"/>
      <c r="AJ515" s="529"/>
      <c r="AK515" s="286" t="str">
        <f t="shared" si="259"/>
        <v/>
      </c>
      <c r="AL515" s="287" t="str">
        <f t="shared" si="295"/>
        <v/>
      </c>
      <c r="AM515" s="287" t="str">
        <f t="shared" si="296"/>
        <v/>
      </c>
      <c r="AN515" s="530" t="str">
        <f>IF('ZASOBY N'!BD512="","",'ZASOBY N'!BD512)</f>
        <v/>
      </c>
      <c r="AO515" s="531"/>
      <c r="AP515" s="333">
        <f t="shared" si="260"/>
        <v>0</v>
      </c>
      <c r="AQ515" s="333">
        <f t="shared" si="263"/>
        <v>0</v>
      </c>
      <c r="AR515" s="333">
        <f t="shared" si="263"/>
        <v>0</v>
      </c>
      <c r="AS515" s="333">
        <f t="shared" si="261"/>
        <v>0</v>
      </c>
      <c r="AT515" s="333">
        <f t="shared" si="309"/>
        <v>0</v>
      </c>
      <c r="AU515" s="333">
        <f t="shared" si="262"/>
        <v>0</v>
      </c>
      <c r="AV515" s="532" t="str">
        <f>IF(BJ515=0,"",NN!BJ515)</f>
        <v/>
      </c>
      <c r="AW515" s="460" t="str">
        <f>IF('UPR BILANS N'!W513="","",'UPR BILANS N'!W513)</f>
        <v/>
      </c>
      <c r="AX515" s="533" t="str">
        <f t="shared" si="297"/>
        <v/>
      </c>
      <c r="AY515" s="533"/>
      <c r="AZ515" s="533"/>
      <c r="BA515" s="533"/>
      <c r="BB515" s="533"/>
      <c r="BC515" s="533"/>
      <c r="BD515" s="533"/>
      <c r="BE515" s="533"/>
      <c r="BF515" s="533"/>
      <c r="BG515" s="533"/>
      <c r="BH515" s="533"/>
      <c r="BI515" s="533"/>
      <c r="BJ515" s="414">
        <f>IFERROR(IF(AND(BL515=1,BM515=1,SUMIF($C515:$C$525,$C515,$AH515:$AH$525)=$BN515),$BN515,IF($BO515&gt;0,$BO515,IF(AND(B515=B516,C515=C516,D515=D516,J515=J516),AH515+AH516,IF(AND(COUNTIF($C$13:$C514,$C515)&gt;=1,COUNTIF($D$13:$D514,$D515)&gt;=1),0,IF(AND(SUMIF($B515:$B$525,$B515,$AH515:$AH$525)&gt;$AH515,SUMIF($C515:$C$525,$C515,$AH515:$AH$525)&gt;$AH515,SUMIF($D515:$D$525,$D515,$AH515:$AH$525)&gt;$AH515),SUMIF($C515:$C$525,$C515,$BN515:$BN$525),0))))),0)</f>
        <v>0</v>
      </c>
      <c r="BK515" s="534"/>
      <c r="BL515" s="535">
        <f>COUNTIFS('ZASOBY N'!$B512:$B$525,'ZASOBY N'!$B512,'ZASOBY N'!$C512:'ZASOBY N'!$C$525,'ZASOBY N'!$C512,'ZASOBY N'!$D512:'ZASOBY N'!$D$525,'ZASOBY N'!$D512,'ZASOBY N'!$H512:'ZASOBY N'!$H$525,'ZASOBY N'!$H512 )</f>
        <v>0</v>
      </c>
      <c r="BM515" s="536">
        <f>COUNTIFS('ZASOBY N'!$B$10:$B512,'ZASOBY N'!$B512,'ZASOBY N'!$C$10:'ZASOBY N'!$C512,'ZASOBY N'!$C512,'ZASOBY N'!$D$10:'ZASOBY N'!$D512,'ZASOBY N'!$D512,'ZASOBY N'!$H$10:'ZASOBY N'!$H512,'ZASOBY N'!$H512 )</f>
        <v>0</v>
      </c>
      <c r="BN515" s="537">
        <f t="shared" si="298"/>
        <v>0</v>
      </c>
      <c r="BO515" s="538">
        <f t="shared" si="299"/>
        <v>0</v>
      </c>
      <c r="BP515" s="533"/>
      <c r="BQ515" s="533"/>
      <c r="BR515" s="533"/>
      <c r="BS515" s="533"/>
      <c r="BT515" s="533"/>
      <c r="BU515" s="533"/>
      <c r="BV515" s="533"/>
      <c r="BW515" s="539" t="str">
        <f t="shared" si="300"/>
        <v/>
      </c>
      <c r="BX515" s="439" t="str">
        <f>IF(E515=0,"",NN!E515)</f>
        <v/>
      </c>
      <c r="BY515" s="396" t="str">
        <f>IF(A515="","",NN!A515)</f>
        <v/>
      </c>
      <c r="BZ515" s="428" t="str">
        <f>IF(OR(E515=LEGENDA!$D$30,E515=LEGENDA!$D$31,E515=LEGENDA!$D$32,E515=LEGENDA!$D$33,E515=LEGENDA!$D$34,E515=LEGENDA!$D$35,E515=LEGENDA!$D$36,E515=LEGENDA!$D$37),AV515,"")</f>
        <v/>
      </c>
      <c r="CA515" s="428" t="str">
        <f>IF(OR(E515=LEGENDA!$D$30,E515=LEGENDA!$D$31,E515=LEGENDA!$D$32,E515=LEGENDA!$D$33,E515=LEGENDA!$D$34,E515=LEGENDA!$D$35,E515=LEGENDA!$D$36,E515=LEGENDA!$D$37),AG515,"")</f>
        <v/>
      </c>
      <c r="CB515" s="397" t="str">
        <f t="shared" si="301"/>
        <v/>
      </c>
      <c r="CC515" s="397" t="str">
        <f t="shared" si="302"/>
        <v/>
      </c>
      <c r="CD515" s="397" t="str">
        <f t="shared" si="303"/>
        <v/>
      </c>
      <c r="CE515" s="397" t="str">
        <f t="shared" si="304"/>
        <v/>
      </c>
      <c r="CF515" s="397" t="str">
        <f t="shared" si="305"/>
        <v/>
      </c>
      <c r="CG515" s="397" t="str">
        <f t="shared" si="306"/>
        <v/>
      </c>
      <c r="CH515" s="397" t="str">
        <f>IF(OR(E515=LEGENDA!$D$28,E515=LEGENDA!$D$29,E515=LEGENDA!$D$30,E515=LEGENDA!$D$31,E515=LEGENDA!$D$32,E515=LEGENDA!$D$33,E515=LEGENDA!$D$34,E515=LEGENDA!$D$35,E515=LEGENDA!$D$36,E515=LEGENDA!$D$39),1,"")</f>
        <v/>
      </c>
      <c r="CI515" s="397" t="str">
        <f t="shared" si="307"/>
        <v/>
      </c>
      <c r="CJ515" s="397" t="str">
        <f t="shared" si="308"/>
        <v/>
      </c>
    </row>
    <row r="516" spans="1:88" s="50" customFormat="1" ht="16.2" customHeight="1" thickBot="1" x14ac:dyDescent="0.3">
      <c r="A516" s="514" t="str">
        <f>IF('ZASOBY N'!A513="","",'ZASOBY N'!A513)</f>
        <v/>
      </c>
      <c r="B516" s="515" t="str">
        <f>IF('ZASOBY N'!B513="","",'ZASOBY N'!B513)</f>
        <v/>
      </c>
      <c r="C516" s="515" t="str">
        <f>IF('ZASOBY N'!C513="","",'ZASOBY N'!C513)</f>
        <v/>
      </c>
      <c r="D516" s="516" t="str">
        <f>IF('ZASOBY N'!D513="","",'ZASOBY N'!D513)</f>
        <v/>
      </c>
      <c r="E516" s="404"/>
      <c r="F516" s="517"/>
      <c r="G516" s="518"/>
      <c r="H516" s="301"/>
      <c r="I516" s="301"/>
      <c r="J516" s="147" t="str">
        <f>IF('ZASOBY N'!$F513="","",'ZASOBY N'!$F513)</f>
        <v/>
      </c>
      <c r="K516" s="519"/>
      <c r="L516" s="520" t="str">
        <f t="shared" si="287"/>
        <v/>
      </c>
      <c r="M516" s="521"/>
      <c r="N516" s="521"/>
      <c r="O516" s="140" t="str">
        <f>IF(L516="","",IF(OR(E516=LEGENDA!$D$28,E516=LEGENDA!$D$29,E516=LEGENDA!$D$31,E516=LEGENDA!$D$38),0.15,0))</f>
        <v/>
      </c>
      <c r="P516" s="140" t="str">
        <f>IF(L516="","",IF(AND(E516=LEGENDA!$D$39,H516=""),"BRAK kol.7",IF(AND(F516=LEGENDA!$A$105,H516=""),"BRAK kol.7",IF(AND(F516=LEGENDA!$A$106,H516=""),"BRAK kol.7",IF(AND(F516=LEGENDA!$A$107,H516=""),"BRAK kol.7",IF(AND(F516=LEGENDA!$A$108,H516=""),"BRAK kol.7",IF(AND(F516=LEGENDA!$A$109,H516=""),"BRAK kol.7",L516*O516)))))))</f>
        <v/>
      </c>
      <c r="Q516" s="141" t="str">
        <f t="shared" si="255"/>
        <v/>
      </c>
      <c r="R516" s="142" t="str">
        <f t="shared" si="288"/>
        <v/>
      </c>
      <c r="S516" s="522" t="str">
        <f t="shared" si="289"/>
        <v/>
      </c>
      <c r="T516" s="431" t="str">
        <f t="shared" si="256"/>
        <v/>
      </c>
      <c r="U516" s="523"/>
      <c r="V516" s="431" t="str">
        <f t="shared" si="290"/>
        <v/>
      </c>
      <c r="W516" s="524"/>
      <c r="X516" s="302" t="str">
        <f>IF(U516="","",IF(AND(V516="",W516=""),"",IF(AND(E516=LEGENDA!$D$39,H516=""),"BRAK kol.7",IF(AND(F516=LEGENDA!$A$105,H516="",E516=LEGENDA!$D$35),V516*W516,IF(AND(F516=LEGENDA!$A$105,H516="",E516=LEGENDA!$D$36),V516*W516,IF(AND(F516=LEGENDA!$A$105,H516=""),"BRAK kol.7",IF(AND(F516=LEGENDA!$A$106,H516=""),"BRAK kol.7",IF(AND(F516=LEGENDA!$A$107,H516=""),"BRAK kol.7",IF(AND(F516=LEGENDA!$A$108,H516=""),"BRAK kol.7",IF(AND(F516=LEGENDA!$A$109,H516=""),"BRAK kol.7",IF(AND(U516&gt;0,W516=""),"Brakkol21",IF(OR(T516="Błąd kol. 7",T516="Błąd kol.8"),T516,IF(AND(H516="",I516=""),"BRAKkol7-8",V516*W516)))))))))))))</f>
        <v/>
      </c>
      <c r="Y516" s="523"/>
      <c r="Z516" s="431" t="str">
        <f t="shared" si="291"/>
        <v/>
      </c>
      <c r="AA516" s="524"/>
      <c r="AB516" s="525" t="str">
        <f>IF(OR(Y516="",Z516="",AA516=""),"",IF(AND(E516=LEGENDA!$D$39,H516=""),"BRAK kol.7",IF(AND(F516=LEGENDA!$A$105,H516=""),"BRAK kol.7",IF(AND(F516=LEGENDA!$A$106,H516=""),"BRAK kol.7",IF(AND(F516=LEGENDA!$A$107,H516=""),"BRAK kol.7",IF(AND(F516=LEGENDA!$A$108,H516=""),"BRAK kol.7",IF(AND(F516=LEGENDA!$A$109,H516=""),"BRAK kol.7",Z516*AA516)))))))</f>
        <v/>
      </c>
      <c r="AC516" s="302" t="str">
        <f t="shared" si="257"/>
        <v/>
      </c>
      <c r="AD516" s="143" t="str">
        <f>IFERROR(IF(OR(J516="",AC516=""),"",IF(AND(E516=LEGENDA!$D$39,H516="",I516=""),"BRAK kol.7",AC516*$J516)),"BRAK kol.7")</f>
        <v/>
      </c>
      <c r="AE516" s="527" t="str">
        <f t="shared" si="292"/>
        <v/>
      </c>
      <c r="AF516" s="526" t="str">
        <f t="shared" si="293"/>
        <v/>
      </c>
      <c r="AG516" s="526" t="str">
        <f t="shared" si="294"/>
        <v/>
      </c>
      <c r="AH516" s="526" t="str">
        <f t="shared" si="258"/>
        <v/>
      </c>
      <c r="AI516" s="528"/>
      <c r="AJ516" s="529"/>
      <c r="AK516" s="286" t="str">
        <f t="shared" si="259"/>
        <v/>
      </c>
      <c r="AL516" s="287" t="str">
        <f t="shared" si="295"/>
        <v/>
      </c>
      <c r="AM516" s="287" t="str">
        <f t="shared" si="296"/>
        <v/>
      </c>
      <c r="AN516" s="530" t="str">
        <f>IF('ZASOBY N'!BD513="","",'ZASOBY N'!BD513)</f>
        <v/>
      </c>
      <c r="AO516" s="531"/>
      <c r="AP516" s="333">
        <f t="shared" si="260"/>
        <v>0</v>
      </c>
      <c r="AQ516" s="333">
        <f t="shared" si="263"/>
        <v>0</v>
      </c>
      <c r="AR516" s="333">
        <f t="shared" si="263"/>
        <v>0</v>
      </c>
      <c r="AS516" s="333">
        <f t="shared" si="261"/>
        <v>0</v>
      </c>
      <c r="AT516" s="333">
        <f t="shared" si="309"/>
        <v>0</v>
      </c>
      <c r="AU516" s="333">
        <f t="shared" si="262"/>
        <v>0</v>
      </c>
      <c r="AV516" s="532" t="str">
        <f>IF(BJ516=0,"",NN!BJ516)</f>
        <v/>
      </c>
      <c r="AW516" s="460" t="str">
        <f>IF('UPR BILANS N'!W514="","",'UPR BILANS N'!W514)</f>
        <v/>
      </c>
      <c r="AX516" s="533" t="str">
        <f t="shared" si="297"/>
        <v/>
      </c>
      <c r="AY516" s="533"/>
      <c r="AZ516" s="533"/>
      <c r="BA516" s="533"/>
      <c r="BB516" s="533"/>
      <c r="BC516" s="533"/>
      <c r="BD516" s="533"/>
      <c r="BE516" s="533"/>
      <c r="BF516" s="533"/>
      <c r="BG516" s="533"/>
      <c r="BH516" s="533"/>
      <c r="BI516" s="533"/>
      <c r="BJ516" s="414">
        <f>IFERROR(IF(AND(BL516=1,BM516=1,SUMIF($C516:$C$525,$C516,$AH516:$AH$525)=$BN516),$BN516,IF($BO516&gt;0,$BO516,IF(AND(B516=B517,C516=C517,D516=D517,J516=J517),AH516+AH517,IF(AND(COUNTIF($C$13:$C515,$C516)&gt;=1,COUNTIF($D$13:$D515,$D516)&gt;=1),0,IF(AND(SUMIF($B516:$B$525,$B516,$AH516:$AH$525)&gt;$AH516,SUMIF($C516:$C$525,$C516,$AH516:$AH$525)&gt;$AH516,SUMIF($D516:$D$525,$D516,$AH516:$AH$525)&gt;$AH516),SUMIF($C516:$C$525,$C516,$BN516:$BN$525),0))))),0)</f>
        <v>0</v>
      </c>
      <c r="BK516" s="534"/>
      <c r="BL516" s="535">
        <f>COUNTIFS('ZASOBY N'!$B513:$B$525,'ZASOBY N'!$B513,'ZASOBY N'!$C513:'ZASOBY N'!$C$525,'ZASOBY N'!$C513,'ZASOBY N'!$D513:'ZASOBY N'!$D$525,'ZASOBY N'!$D513,'ZASOBY N'!$H513:'ZASOBY N'!$H$525,'ZASOBY N'!$H513 )</f>
        <v>0</v>
      </c>
      <c r="BM516" s="536">
        <f>COUNTIFS('ZASOBY N'!$B$10:$B513,'ZASOBY N'!$B513,'ZASOBY N'!$C$10:'ZASOBY N'!$C513,'ZASOBY N'!$C513,'ZASOBY N'!$D$10:'ZASOBY N'!$D513,'ZASOBY N'!$D513,'ZASOBY N'!$H$10:'ZASOBY N'!$H513,'ZASOBY N'!$H513 )</f>
        <v>0</v>
      </c>
      <c r="BN516" s="537">
        <f t="shared" si="298"/>
        <v>0</v>
      </c>
      <c r="BO516" s="538">
        <f t="shared" si="299"/>
        <v>0</v>
      </c>
      <c r="BP516" s="533"/>
      <c r="BQ516" s="533"/>
      <c r="BR516" s="533"/>
      <c r="BS516" s="533"/>
      <c r="BT516" s="533"/>
      <c r="BU516" s="533"/>
      <c r="BV516" s="533"/>
      <c r="BW516" s="539" t="str">
        <f t="shared" si="300"/>
        <v/>
      </c>
      <c r="BX516" s="439" t="str">
        <f>IF(E516=0,"",NN!E516)</f>
        <v/>
      </c>
      <c r="BY516" s="396" t="str">
        <f>IF(A516="","",NN!A516)</f>
        <v/>
      </c>
      <c r="BZ516" s="428" t="str">
        <f>IF(OR(E516=LEGENDA!$D$30,E516=LEGENDA!$D$31,E516=LEGENDA!$D$32,E516=LEGENDA!$D$33,E516=LEGENDA!$D$34,E516=LEGENDA!$D$35,E516=LEGENDA!$D$36,E516=LEGENDA!$D$37),AV516,"")</f>
        <v/>
      </c>
      <c r="CA516" s="428" t="str">
        <f>IF(OR(E516=LEGENDA!$D$30,E516=LEGENDA!$D$31,E516=LEGENDA!$D$32,E516=LEGENDA!$D$33,E516=LEGENDA!$D$34,E516=LEGENDA!$D$35,E516=LEGENDA!$D$36,E516=LEGENDA!$D$37),AG516,"")</f>
        <v/>
      </c>
      <c r="CB516" s="397" t="str">
        <f t="shared" si="301"/>
        <v/>
      </c>
      <c r="CC516" s="397" t="str">
        <f t="shared" si="302"/>
        <v/>
      </c>
      <c r="CD516" s="397" t="str">
        <f t="shared" si="303"/>
        <v/>
      </c>
      <c r="CE516" s="397" t="str">
        <f t="shared" si="304"/>
        <v/>
      </c>
      <c r="CF516" s="397" t="str">
        <f t="shared" si="305"/>
        <v/>
      </c>
      <c r="CG516" s="397" t="str">
        <f t="shared" si="306"/>
        <v/>
      </c>
      <c r="CH516" s="397" t="str">
        <f>IF(OR(E516=LEGENDA!$D$28,E516=LEGENDA!$D$29,E516=LEGENDA!$D$30,E516=LEGENDA!$D$31,E516=LEGENDA!$D$32,E516=LEGENDA!$D$33,E516=LEGENDA!$D$34,E516=LEGENDA!$D$35,E516=LEGENDA!$D$36,E516=LEGENDA!$D$39),1,"")</f>
        <v/>
      </c>
      <c r="CI516" s="397" t="str">
        <f t="shared" si="307"/>
        <v/>
      </c>
      <c r="CJ516" s="397" t="str">
        <f t="shared" si="308"/>
        <v/>
      </c>
    </row>
    <row r="517" spans="1:88" s="50" customFormat="1" ht="16.2" customHeight="1" thickBot="1" x14ac:dyDescent="0.3">
      <c r="A517" s="514" t="str">
        <f>IF('ZASOBY N'!A514="","",'ZASOBY N'!A514)</f>
        <v/>
      </c>
      <c r="B517" s="515" t="str">
        <f>IF('ZASOBY N'!B514="","",'ZASOBY N'!B514)</f>
        <v/>
      </c>
      <c r="C517" s="515" t="str">
        <f>IF('ZASOBY N'!C514="","",'ZASOBY N'!C514)</f>
        <v/>
      </c>
      <c r="D517" s="516" t="str">
        <f>IF('ZASOBY N'!D514="","",'ZASOBY N'!D514)</f>
        <v/>
      </c>
      <c r="E517" s="404"/>
      <c r="F517" s="517"/>
      <c r="G517" s="518"/>
      <c r="H517" s="301"/>
      <c r="I517" s="301"/>
      <c r="J517" s="147" t="str">
        <f>IF('ZASOBY N'!$F514="","",'ZASOBY N'!$F514)</f>
        <v/>
      </c>
      <c r="K517" s="519"/>
      <c r="L517" s="520" t="str">
        <f t="shared" si="287"/>
        <v/>
      </c>
      <c r="M517" s="521"/>
      <c r="N517" s="521"/>
      <c r="O517" s="140" t="str">
        <f>IF(L517="","",IF(OR(E517=LEGENDA!$D$28,E517=LEGENDA!$D$29,E517=LEGENDA!$D$31,E517=LEGENDA!$D$38),0.15,0))</f>
        <v/>
      </c>
      <c r="P517" s="140" t="str">
        <f>IF(L517="","",IF(AND(E517=LEGENDA!$D$39,H517=""),"BRAK kol.7",IF(AND(F517=LEGENDA!$A$105,H517=""),"BRAK kol.7",IF(AND(F517=LEGENDA!$A$106,H517=""),"BRAK kol.7",IF(AND(F517=LEGENDA!$A$107,H517=""),"BRAK kol.7",IF(AND(F517=LEGENDA!$A$108,H517=""),"BRAK kol.7",IF(AND(F517=LEGENDA!$A$109,H517=""),"BRAK kol.7",L517*O517)))))))</f>
        <v/>
      </c>
      <c r="Q517" s="141" t="str">
        <f t="shared" si="255"/>
        <v/>
      </c>
      <c r="R517" s="142" t="str">
        <f t="shared" si="288"/>
        <v/>
      </c>
      <c r="S517" s="522" t="str">
        <f t="shared" si="289"/>
        <v/>
      </c>
      <c r="T517" s="431" t="str">
        <f t="shared" si="256"/>
        <v/>
      </c>
      <c r="U517" s="523"/>
      <c r="V517" s="431" t="str">
        <f t="shared" si="290"/>
        <v/>
      </c>
      <c r="W517" s="524"/>
      <c r="X517" s="302" t="str">
        <f>IF(U517="","",IF(AND(V517="",W517=""),"",IF(AND(E517=LEGENDA!$D$39,H517=""),"BRAK kol.7",IF(AND(F517=LEGENDA!$A$105,H517="",E517=LEGENDA!$D$35),V517*W517,IF(AND(F517=LEGENDA!$A$105,H517="",E517=LEGENDA!$D$36),V517*W517,IF(AND(F517=LEGENDA!$A$105,H517=""),"BRAK kol.7",IF(AND(F517=LEGENDA!$A$106,H517=""),"BRAK kol.7",IF(AND(F517=LEGENDA!$A$107,H517=""),"BRAK kol.7",IF(AND(F517=LEGENDA!$A$108,H517=""),"BRAK kol.7",IF(AND(F517=LEGENDA!$A$109,H517=""),"BRAK kol.7",IF(AND(U517&gt;0,W517=""),"Brakkol21",IF(OR(T517="Błąd kol. 7",T517="Błąd kol.8"),T517,IF(AND(H517="",I517=""),"BRAKkol7-8",V517*W517)))))))))))))</f>
        <v/>
      </c>
      <c r="Y517" s="523"/>
      <c r="Z517" s="431" t="str">
        <f t="shared" si="291"/>
        <v/>
      </c>
      <c r="AA517" s="524"/>
      <c r="AB517" s="525" t="str">
        <f>IF(OR(Y517="",Z517="",AA517=""),"",IF(AND(E517=LEGENDA!$D$39,H517=""),"BRAK kol.7",IF(AND(F517=LEGENDA!$A$105,H517=""),"BRAK kol.7",IF(AND(F517=LEGENDA!$A$106,H517=""),"BRAK kol.7",IF(AND(F517=LEGENDA!$A$107,H517=""),"BRAK kol.7",IF(AND(F517=LEGENDA!$A$108,H517=""),"BRAK kol.7",IF(AND(F517=LEGENDA!$A$109,H517=""),"BRAK kol.7",Z517*AA517)))))))</f>
        <v/>
      </c>
      <c r="AC517" s="302" t="str">
        <f t="shared" si="257"/>
        <v/>
      </c>
      <c r="AD517" s="143" t="str">
        <f>IFERROR(IF(OR(J517="",AC517=""),"",IF(AND(E517=LEGENDA!$D$39,H517="",I517=""),"BRAK kol.7",AC517*$J517)),"BRAK kol.7")</f>
        <v/>
      </c>
      <c r="AE517" s="527" t="str">
        <f t="shared" si="292"/>
        <v/>
      </c>
      <c r="AF517" s="526" t="str">
        <f t="shared" si="293"/>
        <v/>
      </c>
      <c r="AG517" s="526" t="str">
        <f t="shared" si="294"/>
        <v/>
      </c>
      <c r="AH517" s="526" t="str">
        <f t="shared" si="258"/>
        <v/>
      </c>
      <c r="AI517" s="528"/>
      <c r="AJ517" s="529"/>
      <c r="AK517" s="286" t="str">
        <f t="shared" si="259"/>
        <v/>
      </c>
      <c r="AL517" s="287" t="str">
        <f t="shared" si="295"/>
        <v/>
      </c>
      <c r="AM517" s="287" t="str">
        <f t="shared" si="296"/>
        <v/>
      </c>
      <c r="AN517" s="530" t="str">
        <f>IF('ZASOBY N'!BD514="","",'ZASOBY N'!BD514)</f>
        <v/>
      </c>
      <c r="AO517" s="531"/>
      <c r="AP517" s="333">
        <f t="shared" si="260"/>
        <v>0</v>
      </c>
      <c r="AQ517" s="333">
        <f t="shared" si="263"/>
        <v>0</v>
      </c>
      <c r="AR517" s="333">
        <f t="shared" si="263"/>
        <v>0</v>
      </c>
      <c r="AS517" s="333">
        <f t="shared" si="261"/>
        <v>0</v>
      </c>
      <c r="AT517" s="333">
        <f t="shared" si="309"/>
        <v>0</v>
      </c>
      <c r="AU517" s="333">
        <f t="shared" si="262"/>
        <v>0</v>
      </c>
      <c r="AV517" s="532" t="str">
        <f>IF(BJ517=0,"",NN!BJ517)</f>
        <v/>
      </c>
      <c r="AW517" s="460" t="str">
        <f>IF('UPR BILANS N'!W515="","",'UPR BILANS N'!W515)</f>
        <v/>
      </c>
      <c r="AX517" s="533" t="str">
        <f t="shared" si="297"/>
        <v/>
      </c>
      <c r="AY517" s="533"/>
      <c r="AZ517" s="533"/>
      <c r="BA517" s="533"/>
      <c r="BB517" s="533"/>
      <c r="BC517" s="533"/>
      <c r="BD517" s="533"/>
      <c r="BE517" s="533"/>
      <c r="BF517" s="533"/>
      <c r="BG517" s="533"/>
      <c r="BH517" s="533"/>
      <c r="BI517" s="533"/>
      <c r="BJ517" s="414">
        <f>IFERROR(IF(AND(BL517=1,BM517=1,SUMIF($C517:$C$525,$C517,$AH517:$AH$525)=$BN517),$BN517,IF($BO517&gt;0,$BO517,IF(AND(B517=B518,C517=C518,D517=D518,J517=J518),AH517+AH518,IF(AND(COUNTIF($C$13:$C516,$C517)&gt;=1,COUNTIF($D$13:$D516,$D517)&gt;=1),0,IF(AND(SUMIF($B517:$B$525,$B517,$AH517:$AH$525)&gt;$AH517,SUMIF($C517:$C$525,$C517,$AH517:$AH$525)&gt;$AH517,SUMIF($D517:$D$525,$D517,$AH517:$AH$525)&gt;$AH517),SUMIF($C517:$C$525,$C517,$BN517:$BN$525),0))))),0)</f>
        <v>0</v>
      </c>
      <c r="BK517" s="534"/>
      <c r="BL517" s="535">
        <f>COUNTIFS('ZASOBY N'!$B514:$B$525,'ZASOBY N'!$B514,'ZASOBY N'!$C514:'ZASOBY N'!$C$525,'ZASOBY N'!$C514,'ZASOBY N'!$D514:'ZASOBY N'!$D$525,'ZASOBY N'!$D514,'ZASOBY N'!$H514:'ZASOBY N'!$H$525,'ZASOBY N'!$H514 )</f>
        <v>0</v>
      </c>
      <c r="BM517" s="536">
        <f>COUNTIFS('ZASOBY N'!$B$10:$B514,'ZASOBY N'!$B514,'ZASOBY N'!$C$10:'ZASOBY N'!$C514,'ZASOBY N'!$C514,'ZASOBY N'!$D$10:'ZASOBY N'!$D514,'ZASOBY N'!$D514,'ZASOBY N'!$H$10:'ZASOBY N'!$H514,'ZASOBY N'!$H514 )</f>
        <v>0</v>
      </c>
      <c r="BN517" s="537">
        <f t="shared" si="298"/>
        <v>0</v>
      </c>
      <c r="BO517" s="538">
        <f t="shared" si="299"/>
        <v>0</v>
      </c>
      <c r="BP517" s="533"/>
      <c r="BQ517" s="533"/>
      <c r="BR517" s="533"/>
      <c r="BS517" s="533"/>
      <c r="BT517" s="533"/>
      <c r="BU517" s="533"/>
      <c r="BV517" s="533"/>
      <c r="BW517" s="539" t="str">
        <f t="shared" si="300"/>
        <v/>
      </c>
      <c r="BX517" s="439" t="str">
        <f>IF(E517=0,"",NN!E517)</f>
        <v/>
      </c>
      <c r="BY517" s="396" t="str">
        <f>IF(A517="","",NN!A517)</f>
        <v/>
      </c>
      <c r="BZ517" s="428" t="str">
        <f>IF(OR(E517=LEGENDA!$D$30,E517=LEGENDA!$D$31,E517=LEGENDA!$D$32,E517=LEGENDA!$D$33,E517=LEGENDA!$D$34,E517=LEGENDA!$D$35,E517=LEGENDA!$D$36,E517=LEGENDA!$D$37),AV517,"")</f>
        <v/>
      </c>
      <c r="CA517" s="428" t="str">
        <f>IF(OR(E517=LEGENDA!$D$30,E517=LEGENDA!$D$31,E517=LEGENDA!$D$32,E517=LEGENDA!$D$33,E517=LEGENDA!$D$34,E517=LEGENDA!$D$35,E517=LEGENDA!$D$36,E517=LEGENDA!$D$37),AG517,"")</f>
        <v/>
      </c>
      <c r="CB517" s="397" t="str">
        <f t="shared" si="301"/>
        <v/>
      </c>
      <c r="CC517" s="397" t="str">
        <f t="shared" si="302"/>
        <v/>
      </c>
      <c r="CD517" s="397" t="str">
        <f t="shared" si="303"/>
        <v/>
      </c>
      <c r="CE517" s="397" t="str">
        <f t="shared" si="304"/>
        <v/>
      </c>
      <c r="CF517" s="397" t="str">
        <f t="shared" si="305"/>
        <v/>
      </c>
      <c r="CG517" s="397" t="str">
        <f t="shared" si="306"/>
        <v/>
      </c>
      <c r="CH517" s="397" t="str">
        <f>IF(OR(E517=LEGENDA!$D$28,E517=LEGENDA!$D$29,E517=LEGENDA!$D$30,E517=LEGENDA!$D$31,E517=LEGENDA!$D$32,E517=LEGENDA!$D$33,E517=LEGENDA!$D$34,E517=LEGENDA!$D$35,E517=LEGENDA!$D$36,E517=LEGENDA!$D$39),1,"")</f>
        <v/>
      </c>
      <c r="CI517" s="397" t="str">
        <f t="shared" si="307"/>
        <v/>
      </c>
      <c r="CJ517" s="397" t="str">
        <f t="shared" si="308"/>
        <v/>
      </c>
    </row>
    <row r="518" spans="1:88" s="50" customFormat="1" ht="16.2" customHeight="1" thickBot="1" x14ac:dyDescent="0.3">
      <c r="A518" s="514" t="str">
        <f>IF('ZASOBY N'!A515="","",'ZASOBY N'!A515)</f>
        <v/>
      </c>
      <c r="B518" s="515" t="str">
        <f>IF('ZASOBY N'!B515="","",'ZASOBY N'!B515)</f>
        <v/>
      </c>
      <c r="C518" s="515" t="str">
        <f>IF('ZASOBY N'!C515="","",'ZASOBY N'!C515)</f>
        <v/>
      </c>
      <c r="D518" s="516" t="str">
        <f>IF('ZASOBY N'!D515="","",'ZASOBY N'!D515)</f>
        <v/>
      </c>
      <c r="E518" s="404"/>
      <c r="F518" s="517"/>
      <c r="G518" s="518"/>
      <c r="H518" s="301"/>
      <c r="I518" s="301"/>
      <c r="J518" s="147" t="str">
        <f>IF('ZASOBY N'!$F515="","",'ZASOBY N'!$F515)</f>
        <v/>
      </c>
      <c r="K518" s="519"/>
      <c r="L518" s="520" t="str">
        <f t="shared" si="287"/>
        <v/>
      </c>
      <c r="M518" s="521"/>
      <c r="N518" s="521"/>
      <c r="O518" s="140" t="str">
        <f>IF(L518="","",IF(OR(E518=LEGENDA!$D$28,E518=LEGENDA!$D$29,E518=LEGENDA!$D$31,E518=LEGENDA!$D$38),0.15,0))</f>
        <v/>
      </c>
      <c r="P518" s="140" t="str">
        <f>IF(L518="","",IF(AND(E518=LEGENDA!$D$39,H518=""),"BRAK kol.7",IF(AND(F518=LEGENDA!$A$105,H518=""),"BRAK kol.7",IF(AND(F518=LEGENDA!$A$106,H518=""),"BRAK kol.7",IF(AND(F518=LEGENDA!$A$107,H518=""),"BRAK kol.7",IF(AND(F518=LEGENDA!$A$108,H518=""),"BRAK kol.7",IF(AND(F518=LEGENDA!$A$109,H518=""),"BRAK kol.7",L518*O518)))))))</f>
        <v/>
      </c>
      <c r="Q518" s="141" t="str">
        <f t="shared" si="255"/>
        <v/>
      </c>
      <c r="R518" s="142" t="str">
        <f t="shared" si="288"/>
        <v/>
      </c>
      <c r="S518" s="522" t="str">
        <f t="shared" si="289"/>
        <v/>
      </c>
      <c r="T518" s="431" t="str">
        <f t="shared" si="256"/>
        <v/>
      </c>
      <c r="U518" s="523"/>
      <c r="V518" s="431" t="str">
        <f t="shared" si="290"/>
        <v/>
      </c>
      <c r="W518" s="524"/>
      <c r="X518" s="302" t="str">
        <f>IF(U518="","",IF(AND(V518="",W518=""),"",IF(AND(E518=LEGENDA!$D$39,H518=""),"BRAK kol.7",IF(AND(F518=LEGENDA!$A$105,H518="",E518=LEGENDA!$D$35),V518*W518,IF(AND(F518=LEGENDA!$A$105,H518="",E518=LEGENDA!$D$36),V518*W518,IF(AND(F518=LEGENDA!$A$105,H518=""),"BRAK kol.7",IF(AND(F518=LEGENDA!$A$106,H518=""),"BRAK kol.7",IF(AND(F518=LEGENDA!$A$107,H518=""),"BRAK kol.7",IF(AND(F518=LEGENDA!$A$108,H518=""),"BRAK kol.7",IF(AND(F518=LEGENDA!$A$109,H518=""),"BRAK kol.7",IF(AND(U518&gt;0,W518=""),"Brakkol21",IF(OR(T518="Błąd kol. 7",T518="Błąd kol.8"),T518,IF(AND(H518="",I518=""),"BRAKkol7-8",V518*W518)))))))))))))</f>
        <v/>
      </c>
      <c r="Y518" s="523"/>
      <c r="Z518" s="431" t="str">
        <f t="shared" si="291"/>
        <v/>
      </c>
      <c r="AA518" s="524"/>
      <c r="AB518" s="525" t="str">
        <f>IF(OR(Y518="",Z518="",AA518=""),"",IF(AND(E518=LEGENDA!$D$39,H518=""),"BRAK kol.7",IF(AND(F518=LEGENDA!$A$105,H518=""),"BRAK kol.7",IF(AND(F518=LEGENDA!$A$106,H518=""),"BRAK kol.7",IF(AND(F518=LEGENDA!$A$107,H518=""),"BRAK kol.7",IF(AND(F518=LEGENDA!$A$108,H518=""),"BRAK kol.7",IF(AND(F518=LEGENDA!$A$109,H518=""),"BRAK kol.7",Z518*AA518)))))))</f>
        <v/>
      </c>
      <c r="AC518" s="302" t="str">
        <f t="shared" si="257"/>
        <v/>
      </c>
      <c r="AD518" s="143" t="str">
        <f>IFERROR(IF(OR(J518="",AC518=""),"",IF(AND(E518=LEGENDA!$D$39,H518="",I518=""),"BRAK kol.7",AC518*$J518)),"BRAK kol.7")</f>
        <v/>
      </c>
      <c r="AE518" s="527" t="str">
        <f t="shared" si="292"/>
        <v/>
      </c>
      <c r="AF518" s="526" t="str">
        <f t="shared" si="293"/>
        <v/>
      </c>
      <c r="AG518" s="526" t="str">
        <f t="shared" si="294"/>
        <v/>
      </c>
      <c r="AH518" s="526" t="str">
        <f t="shared" si="258"/>
        <v/>
      </c>
      <c r="AI518" s="528"/>
      <c r="AJ518" s="529"/>
      <c r="AK518" s="286" t="str">
        <f t="shared" si="259"/>
        <v/>
      </c>
      <c r="AL518" s="287" t="str">
        <f t="shared" si="295"/>
        <v/>
      </c>
      <c r="AM518" s="287" t="str">
        <f t="shared" si="296"/>
        <v/>
      </c>
      <c r="AN518" s="530" t="str">
        <f>IF('ZASOBY N'!BD515="","",'ZASOBY N'!BD515)</f>
        <v/>
      </c>
      <c r="AO518" s="531"/>
      <c r="AP518" s="333">
        <f t="shared" si="260"/>
        <v>0</v>
      </c>
      <c r="AQ518" s="333">
        <f t="shared" si="263"/>
        <v>0</v>
      </c>
      <c r="AR518" s="333">
        <f t="shared" si="263"/>
        <v>0</v>
      </c>
      <c r="AS518" s="333">
        <f t="shared" si="261"/>
        <v>0</v>
      </c>
      <c r="AT518" s="333">
        <f t="shared" si="309"/>
        <v>0</v>
      </c>
      <c r="AU518" s="333">
        <f t="shared" si="262"/>
        <v>0</v>
      </c>
      <c r="AV518" s="532" t="str">
        <f>IF(BJ518=0,"",NN!BJ518)</f>
        <v/>
      </c>
      <c r="AW518" s="460" t="str">
        <f>IF('UPR BILANS N'!W516="","",'UPR BILANS N'!W516)</f>
        <v/>
      </c>
      <c r="AX518" s="533" t="str">
        <f t="shared" si="297"/>
        <v/>
      </c>
      <c r="AY518" s="533"/>
      <c r="AZ518" s="533"/>
      <c r="BA518" s="533"/>
      <c r="BB518" s="533"/>
      <c r="BC518" s="533"/>
      <c r="BD518" s="533"/>
      <c r="BE518" s="533"/>
      <c r="BF518" s="533"/>
      <c r="BG518" s="533"/>
      <c r="BH518" s="533"/>
      <c r="BI518" s="533"/>
      <c r="BJ518" s="414">
        <f>IFERROR(IF(AND(BL518=1,BM518=1,SUMIF($C518:$C$525,$C518,$AH518:$AH$525)=$BN518),$BN518,IF($BO518&gt;0,$BO518,IF(AND(B518=B519,C518=C519,D518=D519,J518=J519),AH518+AH519,IF(AND(COUNTIF($C$13:$C517,$C518)&gt;=1,COUNTIF($D$13:$D517,$D518)&gt;=1),0,IF(AND(SUMIF($B518:$B$525,$B518,$AH518:$AH$525)&gt;$AH518,SUMIF($C518:$C$525,$C518,$AH518:$AH$525)&gt;$AH518,SUMIF($D518:$D$525,$D518,$AH518:$AH$525)&gt;$AH518),SUMIF($C518:$C$525,$C518,$BN518:$BN$525),0))))),0)</f>
        <v>0</v>
      </c>
      <c r="BK518" s="534"/>
      <c r="BL518" s="535">
        <f>COUNTIFS('ZASOBY N'!$B515:$B$525,'ZASOBY N'!$B515,'ZASOBY N'!$C515:'ZASOBY N'!$C$525,'ZASOBY N'!$C515,'ZASOBY N'!$D515:'ZASOBY N'!$D$525,'ZASOBY N'!$D515,'ZASOBY N'!$H515:'ZASOBY N'!$H$525,'ZASOBY N'!$H515 )</f>
        <v>0</v>
      </c>
      <c r="BM518" s="536">
        <f>COUNTIFS('ZASOBY N'!$B$10:$B515,'ZASOBY N'!$B515,'ZASOBY N'!$C$10:'ZASOBY N'!$C515,'ZASOBY N'!$C515,'ZASOBY N'!$D$10:'ZASOBY N'!$D515,'ZASOBY N'!$D515,'ZASOBY N'!$H$10:'ZASOBY N'!$H515,'ZASOBY N'!$H515 )</f>
        <v>0</v>
      </c>
      <c r="BN518" s="537">
        <f t="shared" si="298"/>
        <v>0</v>
      </c>
      <c r="BO518" s="538">
        <f t="shared" si="299"/>
        <v>0</v>
      </c>
      <c r="BP518" s="533"/>
      <c r="BQ518" s="533"/>
      <c r="BR518" s="533"/>
      <c r="BS518" s="533"/>
      <c r="BT518" s="533"/>
      <c r="BU518" s="533"/>
      <c r="BV518" s="533"/>
      <c r="BW518" s="539" t="str">
        <f t="shared" si="300"/>
        <v/>
      </c>
      <c r="BX518" s="439" t="str">
        <f>IF(E518=0,"",NN!E518)</f>
        <v/>
      </c>
      <c r="BY518" s="396" t="str">
        <f>IF(A518="","",NN!A518)</f>
        <v/>
      </c>
      <c r="BZ518" s="428" t="str">
        <f>IF(OR(E518=LEGENDA!$D$30,E518=LEGENDA!$D$31,E518=LEGENDA!$D$32,E518=LEGENDA!$D$33,E518=LEGENDA!$D$34,E518=LEGENDA!$D$35,E518=LEGENDA!$D$36,E518=LEGENDA!$D$37),AV518,"")</f>
        <v/>
      </c>
      <c r="CA518" s="428" t="str">
        <f>IF(OR(E518=LEGENDA!$D$30,E518=LEGENDA!$D$31,E518=LEGENDA!$D$32,E518=LEGENDA!$D$33,E518=LEGENDA!$D$34,E518=LEGENDA!$D$35,E518=LEGENDA!$D$36,E518=LEGENDA!$D$37),AG518,"")</f>
        <v/>
      </c>
      <c r="CB518" s="397" t="str">
        <f t="shared" si="301"/>
        <v/>
      </c>
      <c r="CC518" s="397" t="str">
        <f t="shared" si="302"/>
        <v/>
      </c>
      <c r="CD518" s="397" t="str">
        <f t="shared" si="303"/>
        <v/>
      </c>
      <c r="CE518" s="397" t="str">
        <f t="shared" si="304"/>
        <v/>
      </c>
      <c r="CF518" s="397" t="str">
        <f t="shared" si="305"/>
        <v/>
      </c>
      <c r="CG518" s="397" t="str">
        <f t="shared" si="306"/>
        <v/>
      </c>
      <c r="CH518" s="397" t="str">
        <f>IF(OR(E518=LEGENDA!$D$28,E518=LEGENDA!$D$29,E518=LEGENDA!$D$30,E518=LEGENDA!$D$31,E518=LEGENDA!$D$32,E518=LEGENDA!$D$33,E518=LEGENDA!$D$34,E518=LEGENDA!$D$35,E518=LEGENDA!$D$36,E518=LEGENDA!$D$39),1,"")</f>
        <v/>
      </c>
      <c r="CI518" s="397" t="str">
        <f t="shared" si="307"/>
        <v/>
      </c>
      <c r="CJ518" s="397" t="str">
        <f t="shared" si="308"/>
        <v/>
      </c>
    </row>
    <row r="519" spans="1:88" s="50" customFormat="1" ht="16.2" customHeight="1" thickBot="1" x14ac:dyDescent="0.3">
      <c r="A519" s="514" t="str">
        <f>IF('ZASOBY N'!A516="","",'ZASOBY N'!A516)</f>
        <v/>
      </c>
      <c r="B519" s="515" t="str">
        <f>IF('ZASOBY N'!B516="","",'ZASOBY N'!B516)</f>
        <v/>
      </c>
      <c r="C519" s="515" t="str">
        <f>IF('ZASOBY N'!C516="","",'ZASOBY N'!C516)</f>
        <v/>
      </c>
      <c r="D519" s="516" t="str">
        <f>IF('ZASOBY N'!D516="","",'ZASOBY N'!D516)</f>
        <v/>
      </c>
      <c r="E519" s="404"/>
      <c r="F519" s="517"/>
      <c r="G519" s="518"/>
      <c r="H519" s="301"/>
      <c r="I519" s="301"/>
      <c r="J519" s="147" t="str">
        <f>IF('ZASOBY N'!$F516="","",'ZASOBY N'!$F516)</f>
        <v/>
      </c>
      <c r="K519" s="519"/>
      <c r="L519" s="520" t="str">
        <f t="shared" si="287"/>
        <v/>
      </c>
      <c r="M519" s="521"/>
      <c r="N519" s="521"/>
      <c r="O519" s="140" t="str">
        <f>IF(L519="","",IF(OR(E519=LEGENDA!$D$28,E519=LEGENDA!$D$29,E519=LEGENDA!$D$31,E519=LEGENDA!$D$38),0.15,0))</f>
        <v/>
      </c>
      <c r="P519" s="140" t="str">
        <f>IF(L519="","",IF(AND(E519=LEGENDA!$D$39,H519=""),"BRAK kol.7",IF(AND(F519=LEGENDA!$A$105,H519=""),"BRAK kol.7",IF(AND(F519=LEGENDA!$A$106,H519=""),"BRAK kol.7",IF(AND(F519=LEGENDA!$A$107,H519=""),"BRAK kol.7",IF(AND(F519=LEGENDA!$A$108,H519=""),"BRAK kol.7",IF(AND(F519=LEGENDA!$A$109,H519=""),"BRAK kol.7",L519*O519)))))))</f>
        <v/>
      </c>
      <c r="Q519" s="141" t="str">
        <f t="shared" si="255"/>
        <v/>
      </c>
      <c r="R519" s="142" t="str">
        <f t="shared" si="288"/>
        <v/>
      </c>
      <c r="S519" s="522" t="str">
        <f t="shared" si="289"/>
        <v/>
      </c>
      <c r="T519" s="431" t="str">
        <f t="shared" si="256"/>
        <v/>
      </c>
      <c r="U519" s="523"/>
      <c r="V519" s="431" t="str">
        <f t="shared" si="290"/>
        <v/>
      </c>
      <c r="W519" s="524"/>
      <c r="X519" s="302" t="str">
        <f>IF(U519="","",IF(AND(V519="",W519=""),"",IF(AND(E519=LEGENDA!$D$39,H519=""),"BRAK kol.7",IF(AND(F519=LEGENDA!$A$105,H519="",E519=LEGENDA!$D$35),V519*W519,IF(AND(F519=LEGENDA!$A$105,H519="",E519=LEGENDA!$D$36),V519*W519,IF(AND(F519=LEGENDA!$A$105,H519=""),"BRAK kol.7",IF(AND(F519=LEGENDA!$A$106,H519=""),"BRAK kol.7",IF(AND(F519=LEGENDA!$A$107,H519=""),"BRAK kol.7",IF(AND(F519=LEGENDA!$A$108,H519=""),"BRAK kol.7",IF(AND(F519=LEGENDA!$A$109,H519=""),"BRAK kol.7",IF(AND(U519&gt;0,W519=""),"Brakkol21",IF(OR(T519="Błąd kol. 7",T519="Błąd kol.8"),T519,IF(AND(H519="",I519=""),"BRAKkol7-8",V519*W519)))))))))))))</f>
        <v/>
      </c>
      <c r="Y519" s="523"/>
      <c r="Z519" s="431" t="str">
        <f t="shared" si="291"/>
        <v/>
      </c>
      <c r="AA519" s="524"/>
      <c r="AB519" s="525" t="str">
        <f>IF(OR(Y519="",Z519="",AA519=""),"",IF(AND(E519=LEGENDA!$D$39,H519=""),"BRAK kol.7",IF(AND(F519=LEGENDA!$A$105,H519=""),"BRAK kol.7",IF(AND(F519=LEGENDA!$A$106,H519=""),"BRAK kol.7",IF(AND(F519=LEGENDA!$A$107,H519=""),"BRAK kol.7",IF(AND(F519=LEGENDA!$A$108,H519=""),"BRAK kol.7",IF(AND(F519=LEGENDA!$A$109,H519=""),"BRAK kol.7",Z519*AA519)))))))</f>
        <v/>
      </c>
      <c r="AC519" s="302" t="str">
        <f t="shared" si="257"/>
        <v/>
      </c>
      <c r="AD519" s="143" t="str">
        <f>IFERROR(IF(OR(J519="",AC519=""),"",IF(AND(E519=LEGENDA!$D$39,H519="",I519=""),"BRAK kol.7",AC519*$J519)),"BRAK kol.7")</f>
        <v/>
      </c>
      <c r="AE519" s="527" t="str">
        <f t="shared" si="292"/>
        <v/>
      </c>
      <c r="AF519" s="526" t="str">
        <f t="shared" si="293"/>
        <v/>
      </c>
      <c r="AG519" s="526" t="str">
        <f t="shared" si="294"/>
        <v/>
      </c>
      <c r="AH519" s="526" t="str">
        <f t="shared" si="258"/>
        <v/>
      </c>
      <c r="AI519" s="528"/>
      <c r="AJ519" s="529"/>
      <c r="AK519" s="286" t="str">
        <f t="shared" si="259"/>
        <v/>
      </c>
      <c r="AL519" s="287" t="str">
        <f t="shared" si="295"/>
        <v/>
      </c>
      <c r="AM519" s="287" t="str">
        <f t="shared" si="296"/>
        <v/>
      </c>
      <c r="AN519" s="530" t="str">
        <f>IF('ZASOBY N'!BD516="","",'ZASOBY N'!BD516)</f>
        <v/>
      </c>
      <c r="AO519" s="531"/>
      <c r="AP519" s="333">
        <f t="shared" si="260"/>
        <v>0</v>
      </c>
      <c r="AQ519" s="333">
        <f t="shared" si="263"/>
        <v>0</v>
      </c>
      <c r="AR519" s="333">
        <f t="shared" si="263"/>
        <v>0</v>
      </c>
      <c r="AS519" s="333">
        <f t="shared" si="261"/>
        <v>0</v>
      </c>
      <c r="AT519" s="333">
        <f t="shared" si="309"/>
        <v>0</v>
      </c>
      <c r="AU519" s="333">
        <f t="shared" si="262"/>
        <v>0</v>
      </c>
      <c r="AV519" s="532" t="str">
        <f>IF(BJ519=0,"",NN!BJ519)</f>
        <v/>
      </c>
      <c r="AW519" s="460" t="str">
        <f>IF('UPR BILANS N'!W517="","",'UPR BILANS N'!W517)</f>
        <v/>
      </c>
      <c r="AX519" s="533" t="str">
        <f t="shared" si="297"/>
        <v/>
      </c>
      <c r="AY519" s="533"/>
      <c r="AZ519" s="533"/>
      <c r="BA519" s="533"/>
      <c r="BB519" s="533"/>
      <c r="BC519" s="533"/>
      <c r="BD519" s="533"/>
      <c r="BE519" s="533"/>
      <c r="BF519" s="533"/>
      <c r="BG519" s="533"/>
      <c r="BH519" s="533"/>
      <c r="BI519" s="533"/>
      <c r="BJ519" s="414">
        <f>IFERROR(IF(AND(BL519=1,BM519=1,SUMIF($C519:$C$525,$C519,$AH519:$AH$525)=$BN519),$BN519,IF($BO519&gt;0,$BO519,IF(AND(B519=B520,C519=C520,D519=D520,J519=J520),AH519+AH520,IF(AND(COUNTIF($C$13:$C518,$C519)&gt;=1,COUNTIF($D$13:$D518,$D519)&gt;=1),0,IF(AND(SUMIF($B519:$B$525,$B519,$AH519:$AH$525)&gt;$AH519,SUMIF($C519:$C$525,$C519,$AH519:$AH$525)&gt;$AH519,SUMIF($D519:$D$525,$D519,$AH519:$AH$525)&gt;$AH519),SUMIF($C519:$C$525,$C519,$BN519:$BN$525),0))))),0)</f>
        <v>0</v>
      </c>
      <c r="BK519" s="534"/>
      <c r="BL519" s="535">
        <f>COUNTIFS('ZASOBY N'!$B516:$B$525,'ZASOBY N'!$B516,'ZASOBY N'!$C516:'ZASOBY N'!$C$525,'ZASOBY N'!$C516,'ZASOBY N'!$D516:'ZASOBY N'!$D$525,'ZASOBY N'!$D516,'ZASOBY N'!$H516:'ZASOBY N'!$H$525,'ZASOBY N'!$H516 )</f>
        <v>0</v>
      </c>
      <c r="BM519" s="536">
        <f>COUNTIFS('ZASOBY N'!$B$10:$B516,'ZASOBY N'!$B516,'ZASOBY N'!$C$10:'ZASOBY N'!$C516,'ZASOBY N'!$C516,'ZASOBY N'!$D$10:'ZASOBY N'!$D516,'ZASOBY N'!$D516,'ZASOBY N'!$H$10:'ZASOBY N'!$H516,'ZASOBY N'!$H516 )</f>
        <v>0</v>
      </c>
      <c r="BN519" s="537">
        <f t="shared" si="298"/>
        <v>0</v>
      </c>
      <c r="BO519" s="538">
        <f t="shared" si="299"/>
        <v>0</v>
      </c>
      <c r="BP519" s="533"/>
      <c r="BQ519" s="533"/>
      <c r="BR519" s="533"/>
      <c r="BS519" s="533"/>
      <c r="BT519" s="533"/>
      <c r="BU519" s="533"/>
      <c r="BV519" s="533"/>
      <c r="BW519" s="539" t="str">
        <f t="shared" si="300"/>
        <v/>
      </c>
      <c r="BX519" s="439" t="str">
        <f>IF(E519=0,"",NN!E519)</f>
        <v/>
      </c>
      <c r="BY519" s="396" t="str">
        <f>IF(A519="","",NN!A519)</f>
        <v/>
      </c>
      <c r="BZ519" s="428" t="str">
        <f>IF(OR(E519=LEGENDA!$D$30,E519=LEGENDA!$D$31,E519=LEGENDA!$D$32,E519=LEGENDA!$D$33,E519=LEGENDA!$D$34,E519=LEGENDA!$D$35,E519=LEGENDA!$D$36,E519=LEGENDA!$D$37),AV519,"")</f>
        <v/>
      </c>
      <c r="CA519" s="428" t="str">
        <f>IF(OR(E519=LEGENDA!$D$30,E519=LEGENDA!$D$31,E519=LEGENDA!$D$32,E519=LEGENDA!$D$33,E519=LEGENDA!$D$34,E519=LEGENDA!$D$35,E519=LEGENDA!$D$36,E519=LEGENDA!$D$37),AG519,"")</f>
        <v/>
      </c>
      <c r="CB519" s="397" t="str">
        <f t="shared" si="301"/>
        <v/>
      </c>
      <c r="CC519" s="397" t="str">
        <f t="shared" si="302"/>
        <v/>
      </c>
      <c r="CD519" s="397" t="str">
        <f t="shared" si="303"/>
        <v/>
      </c>
      <c r="CE519" s="397" t="str">
        <f t="shared" si="304"/>
        <v/>
      </c>
      <c r="CF519" s="397" t="str">
        <f t="shared" si="305"/>
        <v/>
      </c>
      <c r="CG519" s="397" t="str">
        <f t="shared" si="306"/>
        <v/>
      </c>
      <c r="CH519" s="397" t="str">
        <f>IF(OR(E519=LEGENDA!$D$28,E519=LEGENDA!$D$29,E519=LEGENDA!$D$30,E519=LEGENDA!$D$31,E519=LEGENDA!$D$32,E519=LEGENDA!$D$33,E519=LEGENDA!$D$34,E519=LEGENDA!$D$35,E519=LEGENDA!$D$36,E519=LEGENDA!$D$39),1,"")</f>
        <v/>
      </c>
      <c r="CI519" s="397" t="str">
        <f t="shared" si="307"/>
        <v/>
      </c>
      <c r="CJ519" s="397" t="str">
        <f t="shared" si="308"/>
        <v/>
      </c>
    </row>
    <row r="520" spans="1:88" s="50" customFormat="1" ht="16.2" customHeight="1" thickBot="1" x14ac:dyDescent="0.3">
      <c r="A520" s="514" t="str">
        <f>IF('ZASOBY N'!A517="","",'ZASOBY N'!A517)</f>
        <v/>
      </c>
      <c r="B520" s="515" t="str">
        <f>IF('ZASOBY N'!B517="","",'ZASOBY N'!B517)</f>
        <v/>
      </c>
      <c r="C520" s="515" t="str">
        <f>IF('ZASOBY N'!C517="","",'ZASOBY N'!C517)</f>
        <v/>
      </c>
      <c r="D520" s="516" t="str">
        <f>IF('ZASOBY N'!D517="","",'ZASOBY N'!D517)</f>
        <v/>
      </c>
      <c r="E520" s="404"/>
      <c r="F520" s="517"/>
      <c r="G520" s="518"/>
      <c r="H520" s="301"/>
      <c r="I520" s="301"/>
      <c r="J520" s="147" t="str">
        <f>IF('ZASOBY N'!$F517="","",'ZASOBY N'!$F517)</f>
        <v/>
      </c>
      <c r="K520" s="519"/>
      <c r="L520" s="520" t="str">
        <f t="shared" si="287"/>
        <v/>
      </c>
      <c r="M520" s="521"/>
      <c r="N520" s="521"/>
      <c r="O520" s="140" t="str">
        <f>IF(L520="","",IF(OR(E520=LEGENDA!$D$28,E520=LEGENDA!$D$29,E520=LEGENDA!$D$31,E520=LEGENDA!$D$38),0.15,0))</f>
        <v/>
      </c>
      <c r="P520" s="140" t="str">
        <f>IF(L520="","",IF(AND(E520=LEGENDA!$D$39,H520=""),"BRAK kol.7",IF(AND(F520=LEGENDA!$A$105,H520=""),"BRAK kol.7",IF(AND(F520=LEGENDA!$A$106,H520=""),"BRAK kol.7",IF(AND(F520=LEGENDA!$A$107,H520=""),"BRAK kol.7",IF(AND(F520=LEGENDA!$A$108,H520=""),"BRAK kol.7",IF(AND(F520=LEGENDA!$A$109,H520=""),"BRAK kol.7",L520*O520)))))))</f>
        <v/>
      </c>
      <c r="Q520" s="141" t="str">
        <f t="shared" si="255"/>
        <v/>
      </c>
      <c r="R520" s="142" t="str">
        <f t="shared" si="288"/>
        <v/>
      </c>
      <c r="S520" s="522" t="str">
        <f t="shared" si="289"/>
        <v/>
      </c>
      <c r="T520" s="431" t="str">
        <f t="shared" si="256"/>
        <v/>
      </c>
      <c r="U520" s="523"/>
      <c r="V520" s="431" t="str">
        <f t="shared" si="290"/>
        <v/>
      </c>
      <c r="W520" s="524"/>
      <c r="X520" s="302" t="str">
        <f>IF(U520="","",IF(AND(V520="",W520=""),"",IF(AND(E520=LEGENDA!$D$39,H520=""),"BRAK kol.7",IF(AND(F520=LEGENDA!$A$105,H520="",E520=LEGENDA!$D$35),V520*W520,IF(AND(F520=LEGENDA!$A$105,H520="",E520=LEGENDA!$D$36),V520*W520,IF(AND(F520=LEGENDA!$A$105,H520=""),"BRAK kol.7",IF(AND(F520=LEGENDA!$A$106,H520=""),"BRAK kol.7",IF(AND(F520=LEGENDA!$A$107,H520=""),"BRAK kol.7",IF(AND(F520=LEGENDA!$A$108,H520=""),"BRAK kol.7",IF(AND(F520=LEGENDA!$A$109,H520=""),"BRAK kol.7",IF(AND(U520&gt;0,W520=""),"Brakkol21",IF(OR(T520="Błąd kol. 7",T520="Błąd kol.8"),T520,IF(AND(H520="",I520=""),"BRAKkol7-8",V520*W520)))))))))))))</f>
        <v/>
      </c>
      <c r="Y520" s="523"/>
      <c r="Z520" s="431" t="str">
        <f t="shared" si="291"/>
        <v/>
      </c>
      <c r="AA520" s="524"/>
      <c r="AB520" s="525" t="str">
        <f>IF(OR(Y520="",Z520="",AA520=""),"",IF(AND(E520=LEGENDA!$D$39,H520=""),"BRAK kol.7",IF(AND(F520=LEGENDA!$A$105,H520=""),"BRAK kol.7",IF(AND(F520=LEGENDA!$A$106,H520=""),"BRAK kol.7",IF(AND(F520=LEGENDA!$A$107,H520=""),"BRAK kol.7",IF(AND(F520=LEGENDA!$A$108,H520=""),"BRAK kol.7",IF(AND(F520=LEGENDA!$A$109,H520=""),"BRAK kol.7",Z520*AA520)))))))</f>
        <v/>
      </c>
      <c r="AC520" s="302" t="str">
        <f t="shared" si="257"/>
        <v/>
      </c>
      <c r="AD520" s="143" t="str">
        <f>IFERROR(IF(OR(J520="",AC520=""),"",IF(AND(E520=LEGENDA!$D$39,H520="",I520=""),"BRAK kol.7",AC520*$J520)),"BRAK kol.7")</f>
        <v/>
      </c>
      <c r="AE520" s="527" t="str">
        <f t="shared" si="292"/>
        <v/>
      </c>
      <c r="AF520" s="526" t="str">
        <f t="shared" si="293"/>
        <v/>
      </c>
      <c r="AG520" s="526" t="str">
        <f t="shared" si="294"/>
        <v/>
      </c>
      <c r="AH520" s="526" t="str">
        <f t="shared" si="258"/>
        <v/>
      </c>
      <c r="AI520" s="528"/>
      <c r="AJ520" s="529"/>
      <c r="AK520" s="286" t="str">
        <f t="shared" si="259"/>
        <v/>
      </c>
      <c r="AL520" s="287" t="str">
        <f t="shared" si="295"/>
        <v/>
      </c>
      <c r="AM520" s="287" t="str">
        <f t="shared" si="296"/>
        <v/>
      </c>
      <c r="AN520" s="530" t="str">
        <f>IF('ZASOBY N'!BD517="","",'ZASOBY N'!BD517)</f>
        <v/>
      </c>
      <c r="AO520" s="531"/>
      <c r="AP520" s="333">
        <f t="shared" si="260"/>
        <v>0</v>
      </c>
      <c r="AQ520" s="333">
        <f t="shared" si="263"/>
        <v>0</v>
      </c>
      <c r="AR520" s="333">
        <f t="shared" si="263"/>
        <v>0</v>
      </c>
      <c r="AS520" s="333">
        <f t="shared" si="261"/>
        <v>0</v>
      </c>
      <c r="AT520" s="333">
        <f t="shared" si="309"/>
        <v>0</v>
      </c>
      <c r="AU520" s="333">
        <f t="shared" si="262"/>
        <v>0</v>
      </c>
      <c r="AV520" s="532" t="str">
        <f>IF(BJ520=0,"",NN!BJ520)</f>
        <v/>
      </c>
      <c r="AW520" s="460" t="str">
        <f>IF('UPR BILANS N'!W518="","",'UPR BILANS N'!W518)</f>
        <v/>
      </c>
      <c r="AX520" s="533" t="str">
        <f t="shared" si="297"/>
        <v/>
      </c>
      <c r="AY520" s="533"/>
      <c r="AZ520" s="533"/>
      <c r="BA520" s="533"/>
      <c r="BB520" s="533"/>
      <c r="BC520" s="533"/>
      <c r="BD520" s="533"/>
      <c r="BE520" s="533"/>
      <c r="BF520" s="533"/>
      <c r="BG520" s="533"/>
      <c r="BH520" s="533"/>
      <c r="BI520" s="533"/>
      <c r="BJ520" s="414">
        <f>IFERROR(IF(AND(BL520=1,BM520=1,SUMIF($C520:$C$525,$C520,$AH520:$AH$525)=$BN520),$BN520,IF($BO520&gt;0,$BO520,IF(AND(B520=B521,C520=C521,D520=D521,J520=J521),AH520+AH521,IF(AND(COUNTIF($C$13:$C519,$C520)&gt;=1,COUNTIF($D$13:$D519,$D520)&gt;=1),0,IF(AND(SUMIF($B520:$B$525,$B520,$AH520:$AH$525)&gt;$AH520,SUMIF($C520:$C$525,$C520,$AH520:$AH$525)&gt;$AH520,SUMIF($D520:$D$525,$D520,$AH520:$AH$525)&gt;$AH520),SUMIF($C520:$C$525,$C520,$BN520:$BN$525),0))))),0)</f>
        <v>0</v>
      </c>
      <c r="BK520" s="534"/>
      <c r="BL520" s="535">
        <f>COUNTIFS('ZASOBY N'!$B517:$B$525,'ZASOBY N'!$B517,'ZASOBY N'!$C517:'ZASOBY N'!$C$525,'ZASOBY N'!$C517,'ZASOBY N'!$D517:'ZASOBY N'!$D$525,'ZASOBY N'!$D517,'ZASOBY N'!$H517:'ZASOBY N'!$H$525,'ZASOBY N'!$H517 )</f>
        <v>0</v>
      </c>
      <c r="BM520" s="536">
        <f>COUNTIFS('ZASOBY N'!$B$10:$B517,'ZASOBY N'!$B517,'ZASOBY N'!$C$10:'ZASOBY N'!$C517,'ZASOBY N'!$C517,'ZASOBY N'!$D$10:'ZASOBY N'!$D517,'ZASOBY N'!$D517,'ZASOBY N'!$H$10:'ZASOBY N'!$H517,'ZASOBY N'!$H517 )</f>
        <v>0</v>
      </c>
      <c r="BN520" s="537">
        <f t="shared" si="298"/>
        <v>0</v>
      </c>
      <c r="BO520" s="538">
        <f t="shared" si="299"/>
        <v>0</v>
      </c>
      <c r="BP520" s="533"/>
      <c r="BQ520" s="533"/>
      <c r="BR520" s="533"/>
      <c r="BS520" s="533"/>
      <c r="BT520" s="533"/>
      <c r="BU520" s="533"/>
      <c r="BV520" s="533"/>
      <c r="BW520" s="539" t="str">
        <f t="shared" si="300"/>
        <v/>
      </c>
      <c r="BX520" s="439" t="str">
        <f>IF(E520=0,"",NN!E520)</f>
        <v/>
      </c>
      <c r="BY520" s="396" t="str">
        <f>IF(A520="","",NN!A520)</f>
        <v/>
      </c>
      <c r="BZ520" s="428" t="str">
        <f>IF(OR(E520=LEGENDA!$D$30,E520=LEGENDA!$D$31,E520=LEGENDA!$D$32,E520=LEGENDA!$D$33,E520=LEGENDA!$D$34,E520=LEGENDA!$D$35,E520=LEGENDA!$D$36,E520=LEGENDA!$D$37),AV520,"")</f>
        <v/>
      </c>
      <c r="CA520" s="428" t="str">
        <f>IF(OR(E520=LEGENDA!$D$30,E520=LEGENDA!$D$31,E520=LEGENDA!$D$32,E520=LEGENDA!$D$33,E520=LEGENDA!$D$34,E520=LEGENDA!$D$35,E520=LEGENDA!$D$36,E520=LEGENDA!$D$37),AG520,"")</f>
        <v/>
      </c>
      <c r="CB520" s="397" t="str">
        <f t="shared" si="301"/>
        <v/>
      </c>
      <c r="CC520" s="397" t="str">
        <f t="shared" si="302"/>
        <v/>
      </c>
      <c r="CD520" s="397" t="str">
        <f t="shared" si="303"/>
        <v/>
      </c>
      <c r="CE520" s="397" t="str">
        <f t="shared" si="304"/>
        <v/>
      </c>
      <c r="CF520" s="397" t="str">
        <f t="shared" si="305"/>
        <v/>
      </c>
      <c r="CG520" s="397" t="str">
        <f t="shared" si="306"/>
        <v/>
      </c>
      <c r="CH520" s="397" t="str">
        <f>IF(OR(E520=LEGENDA!$D$28,E520=LEGENDA!$D$29,E520=LEGENDA!$D$30,E520=LEGENDA!$D$31,E520=LEGENDA!$D$32,E520=LEGENDA!$D$33,E520=LEGENDA!$D$34,E520=LEGENDA!$D$35,E520=LEGENDA!$D$36,E520=LEGENDA!$D$39),1,"")</f>
        <v/>
      </c>
      <c r="CI520" s="397" t="str">
        <f t="shared" si="307"/>
        <v/>
      </c>
      <c r="CJ520" s="397" t="str">
        <f t="shared" si="308"/>
        <v/>
      </c>
    </row>
    <row r="521" spans="1:88" s="50" customFormat="1" ht="16.2" customHeight="1" thickBot="1" x14ac:dyDescent="0.3">
      <c r="A521" s="514" t="str">
        <f>IF('ZASOBY N'!A518="","",'ZASOBY N'!A518)</f>
        <v/>
      </c>
      <c r="B521" s="515" t="str">
        <f>IF('ZASOBY N'!B518="","",'ZASOBY N'!B518)</f>
        <v/>
      </c>
      <c r="C521" s="515" t="str">
        <f>IF('ZASOBY N'!C518="","",'ZASOBY N'!C518)</f>
        <v/>
      </c>
      <c r="D521" s="516" t="str">
        <f>IF('ZASOBY N'!D518="","",'ZASOBY N'!D518)</f>
        <v/>
      </c>
      <c r="E521" s="404"/>
      <c r="F521" s="517"/>
      <c r="G521" s="518"/>
      <c r="H521" s="301"/>
      <c r="I521" s="301"/>
      <c r="J521" s="147" t="str">
        <f>IF('ZASOBY N'!$F518="","",'ZASOBY N'!$F518)</f>
        <v/>
      </c>
      <c r="K521" s="519"/>
      <c r="L521" s="520" t="str">
        <f t="shared" si="287"/>
        <v/>
      </c>
      <c r="M521" s="521"/>
      <c r="N521" s="521"/>
      <c r="O521" s="140" t="str">
        <f>IF(L521="","",IF(OR(E521=LEGENDA!$D$28,E521=LEGENDA!$D$29,E521=LEGENDA!$D$31,E521=LEGENDA!$D$38),0.15,0))</f>
        <v/>
      </c>
      <c r="P521" s="140" t="str">
        <f>IF(L521="","",IF(AND(E521=LEGENDA!$D$39,H521=""),"BRAK kol.7",IF(AND(F521=LEGENDA!$A$105,H521=""),"BRAK kol.7",IF(AND(F521=LEGENDA!$A$106,H521=""),"BRAK kol.7",IF(AND(F521=LEGENDA!$A$107,H521=""),"BRAK kol.7",IF(AND(F521=LEGENDA!$A$108,H521=""),"BRAK kol.7",IF(AND(F521=LEGENDA!$A$109,H521=""),"BRAK kol.7",L521*O521)))))))</f>
        <v/>
      </c>
      <c r="Q521" s="141" t="str">
        <f t="shared" si="255"/>
        <v/>
      </c>
      <c r="R521" s="142" t="str">
        <f t="shared" si="288"/>
        <v/>
      </c>
      <c r="S521" s="522" t="str">
        <f t="shared" si="289"/>
        <v/>
      </c>
      <c r="T521" s="431" t="str">
        <f t="shared" si="256"/>
        <v/>
      </c>
      <c r="U521" s="523"/>
      <c r="V521" s="431" t="str">
        <f t="shared" si="290"/>
        <v/>
      </c>
      <c r="W521" s="524"/>
      <c r="X521" s="302" t="str">
        <f>IF(U521="","",IF(AND(V521="",W521=""),"",IF(AND(E521=LEGENDA!$D$39,H521=""),"BRAK kol.7",IF(AND(F521=LEGENDA!$A$105,H521="",E521=LEGENDA!$D$35),V521*W521,IF(AND(F521=LEGENDA!$A$105,H521="",E521=LEGENDA!$D$36),V521*W521,IF(AND(F521=LEGENDA!$A$105,H521=""),"BRAK kol.7",IF(AND(F521=LEGENDA!$A$106,H521=""),"BRAK kol.7",IF(AND(F521=LEGENDA!$A$107,H521=""),"BRAK kol.7",IF(AND(F521=LEGENDA!$A$108,H521=""),"BRAK kol.7",IF(AND(F521=LEGENDA!$A$109,H521=""),"BRAK kol.7",IF(AND(U521&gt;0,W521=""),"Brakkol21",IF(OR(T521="Błąd kol. 7",T521="Błąd kol.8"),T521,IF(AND(H521="",I521=""),"BRAKkol7-8",V521*W521)))))))))))))</f>
        <v/>
      </c>
      <c r="Y521" s="523"/>
      <c r="Z521" s="431" t="str">
        <f t="shared" si="291"/>
        <v/>
      </c>
      <c r="AA521" s="524"/>
      <c r="AB521" s="525" t="str">
        <f>IF(OR(Y521="",Z521="",AA521=""),"",IF(AND(E521=LEGENDA!$D$39,H521=""),"BRAK kol.7",IF(AND(F521=LEGENDA!$A$105,H521=""),"BRAK kol.7",IF(AND(F521=LEGENDA!$A$106,H521=""),"BRAK kol.7",IF(AND(F521=LEGENDA!$A$107,H521=""),"BRAK kol.7",IF(AND(F521=LEGENDA!$A$108,H521=""),"BRAK kol.7",IF(AND(F521=LEGENDA!$A$109,H521=""),"BRAK kol.7",Z521*AA521)))))))</f>
        <v/>
      </c>
      <c r="AC521" s="302" t="str">
        <f t="shared" si="257"/>
        <v/>
      </c>
      <c r="AD521" s="143" t="str">
        <f>IFERROR(IF(OR(J521="",AC521=""),"",IF(AND(E521=LEGENDA!$D$39,H521="",I521=""),"BRAK kol.7",AC521*$J521)),"BRAK kol.7")</f>
        <v/>
      </c>
      <c r="AE521" s="527" t="str">
        <f t="shared" si="292"/>
        <v/>
      </c>
      <c r="AF521" s="526" t="str">
        <f t="shared" si="293"/>
        <v/>
      </c>
      <c r="AG521" s="526" t="str">
        <f t="shared" si="294"/>
        <v/>
      </c>
      <c r="AH521" s="526" t="str">
        <f t="shared" si="258"/>
        <v/>
      </c>
      <c r="AI521" s="528"/>
      <c r="AJ521" s="529"/>
      <c r="AK521" s="286" t="str">
        <f t="shared" si="259"/>
        <v/>
      </c>
      <c r="AL521" s="287" t="str">
        <f t="shared" si="295"/>
        <v/>
      </c>
      <c r="AM521" s="287" t="str">
        <f t="shared" si="296"/>
        <v/>
      </c>
      <c r="AN521" s="530" t="str">
        <f>IF('ZASOBY N'!BD518="","",'ZASOBY N'!BD518)</f>
        <v/>
      </c>
      <c r="AO521" s="531"/>
      <c r="AP521" s="333">
        <f t="shared" si="260"/>
        <v>0</v>
      </c>
      <c r="AQ521" s="333">
        <f t="shared" si="263"/>
        <v>0</v>
      </c>
      <c r="AR521" s="333">
        <f t="shared" si="263"/>
        <v>0</v>
      </c>
      <c r="AS521" s="333">
        <f t="shared" si="261"/>
        <v>0</v>
      </c>
      <c r="AT521" s="333">
        <f t="shared" si="309"/>
        <v>0</v>
      </c>
      <c r="AU521" s="333">
        <f t="shared" si="262"/>
        <v>0</v>
      </c>
      <c r="AV521" s="532" t="str">
        <f>IF(BJ521=0,"",NN!BJ521)</f>
        <v/>
      </c>
      <c r="AW521" s="460" t="str">
        <f>IF('UPR BILANS N'!W519="","",'UPR BILANS N'!W519)</f>
        <v/>
      </c>
      <c r="AX521" s="533" t="str">
        <f t="shared" si="297"/>
        <v/>
      </c>
      <c r="AY521" s="533"/>
      <c r="AZ521" s="533"/>
      <c r="BA521" s="533"/>
      <c r="BB521" s="533"/>
      <c r="BC521" s="533"/>
      <c r="BD521" s="533"/>
      <c r="BE521" s="533"/>
      <c r="BF521" s="533"/>
      <c r="BG521" s="533"/>
      <c r="BH521" s="533"/>
      <c r="BI521" s="533"/>
      <c r="BJ521" s="414">
        <f>IFERROR(IF(AND(BL521=1,BM521=1,SUMIF($C521:$C$525,$C521,$AH521:$AH$525)=$BN521),$BN521,IF($BO521&gt;0,$BO521,IF(AND(B521=B522,C521=C522,D521=D522,J521=J522),AH521+AH522,IF(AND(COUNTIF($C$13:$C520,$C521)&gt;=1,COUNTIF($D$13:$D520,$D521)&gt;=1),0,IF(AND(SUMIF($B521:$B$525,$B521,$AH521:$AH$525)&gt;$AH521,SUMIF($C521:$C$525,$C521,$AH521:$AH$525)&gt;$AH521,SUMIF($D521:$D$525,$D521,$AH521:$AH$525)&gt;$AH521),SUMIF($C521:$C$525,$C521,$BN521:$BN$525),0))))),0)</f>
        <v>0</v>
      </c>
      <c r="BK521" s="534"/>
      <c r="BL521" s="535">
        <f>COUNTIFS('ZASOBY N'!$B518:$B$525,'ZASOBY N'!$B518,'ZASOBY N'!$C518:'ZASOBY N'!$C$525,'ZASOBY N'!$C518,'ZASOBY N'!$D518:'ZASOBY N'!$D$525,'ZASOBY N'!$D518,'ZASOBY N'!$H518:'ZASOBY N'!$H$525,'ZASOBY N'!$H518 )</f>
        <v>0</v>
      </c>
      <c r="BM521" s="536">
        <f>COUNTIFS('ZASOBY N'!$B$10:$B518,'ZASOBY N'!$B518,'ZASOBY N'!$C$10:'ZASOBY N'!$C518,'ZASOBY N'!$C518,'ZASOBY N'!$D$10:'ZASOBY N'!$D518,'ZASOBY N'!$D518,'ZASOBY N'!$H$10:'ZASOBY N'!$H518,'ZASOBY N'!$H518 )</f>
        <v>0</v>
      </c>
      <c r="BN521" s="537">
        <f t="shared" si="298"/>
        <v>0</v>
      </c>
      <c r="BO521" s="538">
        <f t="shared" si="299"/>
        <v>0</v>
      </c>
      <c r="BP521" s="533"/>
      <c r="BQ521" s="533"/>
      <c r="BR521" s="533"/>
      <c r="BS521" s="533"/>
      <c r="BT521" s="533"/>
      <c r="BU521" s="533"/>
      <c r="BV521" s="533"/>
      <c r="BW521" s="539" t="str">
        <f t="shared" si="300"/>
        <v/>
      </c>
      <c r="BX521" s="439" t="str">
        <f>IF(E521=0,"",NN!E521)</f>
        <v/>
      </c>
      <c r="BY521" s="396" t="str">
        <f>IF(A521="","",NN!A521)</f>
        <v/>
      </c>
      <c r="BZ521" s="428" t="str">
        <f>IF(OR(E521=LEGENDA!$D$30,E521=LEGENDA!$D$31,E521=LEGENDA!$D$32,E521=LEGENDA!$D$33,E521=LEGENDA!$D$34,E521=LEGENDA!$D$35,E521=LEGENDA!$D$36,E521=LEGENDA!$D$37),AV521,"")</f>
        <v/>
      </c>
      <c r="CA521" s="428" t="str">
        <f>IF(OR(E521=LEGENDA!$D$30,E521=LEGENDA!$D$31,E521=LEGENDA!$D$32,E521=LEGENDA!$D$33,E521=LEGENDA!$D$34,E521=LEGENDA!$D$35,E521=LEGENDA!$D$36,E521=LEGENDA!$D$37),AG521,"")</f>
        <v/>
      </c>
      <c r="CB521" s="397" t="str">
        <f t="shared" si="301"/>
        <v/>
      </c>
      <c r="CC521" s="397" t="str">
        <f t="shared" si="302"/>
        <v/>
      </c>
      <c r="CD521" s="397" t="str">
        <f t="shared" si="303"/>
        <v/>
      </c>
      <c r="CE521" s="397" t="str">
        <f t="shared" si="304"/>
        <v/>
      </c>
      <c r="CF521" s="397" t="str">
        <f t="shared" si="305"/>
        <v/>
      </c>
      <c r="CG521" s="397" t="str">
        <f t="shared" si="306"/>
        <v/>
      </c>
      <c r="CH521" s="397" t="str">
        <f>IF(OR(E521=LEGENDA!$D$28,E521=LEGENDA!$D$29,E521=LEGENDA!$D$30,E521=LEGENDA!$D$31,E521=LEGENDA!$D$32,E521=LEGENDA!$D$33,E521=LEGENDA!$D$34,E521=LEGENDA!$D$35,E521=LEGENDA!$D$36,E521=LEGENDA!$D$39),1,"")</f>
        <v/>
      </c>
      <c r="CI521" s="397" t="str">
        <f t="shared" si="307"/>
        <v/>
      </c>
      <c r="CJ521" s="397" t="str">
        <f t="shared" si="308"/>
        <v/>
      </c>
    </row>
    <row r="522" spans="1:88" s="50" customFormat="1" ht="16.2" customHeight="1" thickBot="1" x14ac:dyDescent="0.3">
      <c r="A522" s="514" t="str">
        <f>IF('ZASOBY N'!A519="","",'ZASOBY N'!A519)</f>
        <v/>
      </c>
      <c r="B522" s="515" t="str">
        <f>IF('ZASOBY N'!B519="","",'ZASOBY N'!B519)</f>
        <v/>
      </c>
      <c r="C522" s="515" t="str">
        <f>IF('ZASOBY N'!C519="","",'ZASOBY N'!C519)</f>
        <v/>
      </c>
      <c r="D522" s="516" t="str">
        <f>IF('ZASOBY N'!D519="","",'ZASOBY N'!D519)</f>
        <v/>
      </c>
      <c r="E522" s="404"/>
      <c r="F522" s="517"/>
      <c r="G522" s="518"/>
      <c r="H522" s="301"/>
      <c r="I522" s="301"/>
      <c r="J522" s="147" t="str">
        <f>IF('ZASOBY N'!$F519="","",'ZASOBY N'!$F519)</f>
        <v/>
      </c>
      <c r="K522" s="519"/>
      <c r="L522" s="520" t="str">
        <f t="shared" si="287"/>
        <v/>
      </c>
      <c r="M522" s="521"/>
      <c r="N522" s="521"/>
      <c r="O522" s="140" t="str">
        <f>IF(L522="","",IF(OR(E522=LEGENDA!$D$28,E522=LEGENDA!$D$29,E522=LEGENDA!$D$31,E522=LEGENDA!$D$38),0.15,0))</f>
        <v/>
      </c>
      <c r="P522" s="140" t="str">
        <f>IF(L522="","",IF(AND(E522=LEGENDA!$D$39,H522=""),"BRAK kol.7",IF(AND(F522=LEGENDA!$A$105,H522=""),"BRAK kol.7",IF(AND(F522=LEGENDA!$A$106,H522=""),"BRAK kol.7",IF(AND(F522=LEGENDA!$A$107,H522=""),"BRAK kol.7",IF(AND(F522=LEGENDA!$A$108,H522=""),"BRAK kol.7",IF(AND(F522=LEGENDA!$A$109,H522=""),"BRAK kol.7",L522*O522)))))))</f>
        <v/>
      </c>
      <c r="Q522" s="141" t="str">
        <f t="shared" si="255"/>
        <v/>
      </c>
      <c r="R522" s="142" t="str">
        <f t="shared" si="288"/>
        <v/>
      </c>
      <c r="S522" s="522" t="str">
        <f t="shared" si="289"/>
        <v/>
      </c>
      <c r="T522" s="431" t="str">
        <f t="shared" si="256"/>
        <v/>
      </c>
      <c r="U522" s="523"/>
      <c r="V522" s="431" t="str">
        <f t="shared" si="290"/>
        <v/>
      </c>
      <c r="W522" s="524"/>
      <c r="X522" s="302" t="str">
        <f>IF(U522="","",IF(AND(V522="",W522=""),"",IF(AND(E522=LEGENDA!$D$39,H522=""),"BRAK kol.7",IF(AND(F522=LEGENDA!$A$105,H522="",E522=LEGENDA!$D$35),V522*W522,IF(AND(F522=LEGENDA!$A$105,H522="",E522=LEGENDA!$D$36),V522*W522,IF(AND(F522=LEGENDA!$A$105,H522=""),"BRAK kol.7",IF(AND(F522=LEGENDA!$A$106,H522=""),"BRAK kol.7",IF(AND(F522=LEGENDA!$A$107,H522=""),"BRAK kol.7",IF(AND(F522=LEGENDA!$A$108,H522=""),"BRAK kol.7",IF(AND(F522=LEGENDA!$A$109,H522=""),"BRAK kol.7",IF(AND(U522&gt;0,W522=""),"Brakkol21",IF(OR(T522="Błąd kol. 7",T522="Błąd kol.8"),T522,IF(AND(H522="",I522=""),"BRAKkol7-8",V522*W522)))))))))))))</f>
        <v/>
      </c>
      <c r="Y522" s="523"/>
      <c r="Z522" s="431" t="str">
        <f t="shared" si="291"/>
        <v/>
      </c>
      <c r="AA522" s="524"/>
      <c r="AB522" s="525" t="str">
        <f>IF(OR(Y522="",Z522="",AA522=""),"",IF(AND(E522=LEGENDA!$D$39,H522=""),"BRAK kol.7",IF(AND(F522=LEGENDA!$A$105,H522=""),"BRAK kol.7",IF(AND(F522=LEGENDA!$A$106,H522=""),"BRAK kol.7",IF(AND(F522=LEGENDA!$A$107,H522=""),"BRAK kol.7",IF(AND(F522=LEGENDA!$A$108,H522=""),"BRAK kol.7",IF(AND(F522=LEGENDA!$A$109,H522=""),"BRAK kol.7",Z522*AA522)))))))</f>
        <v/>
      </c>
      <c r="AC522" s="302" t="str">
        <f t="shared" si="257"/>
        <v/>
      </c>
      <c r="AD522" s="143" t="str">
        <f>IFERROR(IF(OR(J522="",AC522=""),"",IF(AND(E522=LEGENDA!$D$39,H522="",I522=""),"BRAK kol.7",AC522*$J522)),"BRAK kol.7")</f>
        <v/>
      </c>
      <c r="AE522" s="527" t="str">
        <f t="shared" si="292"/>
        <v/>
      </c>
      <c r="AF522" s="526" t="str">
        <f t="shared" si="293"/>
        <v/>
      </c>
      <c r="AG522" s="526" t="str">
        <f t="shared" si="294"/>
        <v/>
      </c>
      <c r="AH522" s="526" t="str">
        <f t="shared" si="258"/>
        <v/>
      </c>
      <c r="AI522" s="528"/>
      <c r="AJ522" s="529"/>
      <c r="AK522" s="286" t="str">
        <f t="shared" si="259"/>
        <v/>
      </c>
      <c r="AL522" s="287" t="str">
        <f t="shared" si="295"/>
        <v/>
      </c>
      <c r="AM522" s="287" t="str">
        <f t="shared" si="296"/>
        <v/>
      </c>
      <c r="AN522" s="530" t="str">
        <f>IF('ZASOBY N'!BD519="","",'ZASOBY N'!BD519)</f>
        <v/>
      </c>
      <c r="AO522" s="531"/>
      <c r="AP522" s="333">
        <f t="shared" si="260"/>
        <v>0</v>
      </c>
      <c r="AQ522" s="333">
        <f t="shared" si="263"/>
        <v>0</v>
      </c>
      <c r="AR522" s="333">
        <f t="shared" si="263"/>
        <v>0</v>
      </c>
      <c r="AS522" s="333">
        <f t="shared" si="261"/>
        <v>0</v>
      </c>
      <c r="AT522" s="333">
        <f t="shared" si="309"/>
        <v>0</v>
      </c>
      <c r="AU522" s="333">
        <f t="shared" si="262"/>
        <v>0</v>
      </c>
      <c r="AV522" s="532" t="str">
        <f>IF(BJ522=0,"",NN!BJ522)</f>
        <v/>
      </c>
      <c r="AW522" s="460" t="str">
        <f>IF('UPR BILANS N'!W520="","",'UPR BILANS N'!W520)</f>
        <v/>
      </c>
      <c r="AX522" s="533" t="str">
        <f t="shared" si="297"/>
        <v/>
      </c>
      <c r="AY522" s="533"/>
      <c r="AZ522" s="533"/>
      <c r="BA522" s="533"/>
      <c r="BB522" s="533"/>
      <c r="BC522" s="533"/>
      <c r="BD522" s="533"/>
      <c r="BE522" s="533"/>
      <c r="BF522" s="533"/>
      <c r="BG522" s="533"/>
      <c r="BH522" s="533"/>
      <c r="BI522" s="533"/>
      <c r="BJ522" s="414">
        <f>IFERROR(IF(AND(BL522=1,BM522=1,SUMIF($C522:$C$525,$C522,$AH522:$AH$525)=$BN522),$BN522,IF($BO522&gt;0,$BO522,IF(AND(B522=B523,C522=C523,D522=D523,J522=J523),AH522+AH523,IF(AND(COUNTIF($C$13:$C521,$C522)&gt;=1,COUNTIF($D$13:$D521,$D522)&gt;=1),0,IF(AND(SUMIF($B522:$B$525,$B522,$AH522:$AH$525)&gt;$AH522,SUMIF($C522:$C$525,$C522,$AH522:$AH$525)&gt;$AH522,SUMIF($D522:$D$525,$D522,$AH522:$AH$525)&gt;$AH522),SUMIF($C522:$C$525,$C522,$BN522:$BN$525),0))))),0)</f>
        <v>0</v>
      </c>
      <c r="BK522" s="534"/>
      <c r="BL522" s="535">
        <f>COUNTIFS('ZASOBY N'!$B519:$B$525,'ZASOBY N'!$B519,'ZASOBY N'!$C519:'ZASOBY N'!$C$525,'ZASOBY N'!$C519,'ZASOBY N'!$D519:'ZASOBY N'!$D$525,'ZASOBY N'!$D519,'ZASOBY N'!$H519:'ZASOBY N'!$H$525,'ZASOBY N'!$H519 )</f>
        <v>0</v>
      </c>
      <c r="BM522" s="536">
        <f>COUNTIFS('ZASOBY N'!$B$10:$B519,'ZASOBY N'!$B519,'ZASOBY N'!$C$10:'ZASOBY N'!$C519,'ZASOBY N'!$C519,'ZASOBY N'!$D$10:'ZASOBY N'!$D519,'ZASOBY N'!$D519,'ZASOBY N'!$H$10:'ZASOBY N'!$H519,'ZASOBY N'!$H519 )</f>
        <v>0</v>
      </c>
      <c r="BN522" s="537">
        <f t="shared" si="298"/>
        <v>0</v>
      </c>
      <c r="BO522" s="538">
        <f t="shared" si="299"/>
        <v>0</v>
      </c>
      <c r="BP522" s="533"/>
      <c r="BQ522" s="533"/>
      <c r="BR522" s="533"/>
      <c r="BS522" s="533"/>
      <c r="BT522" s="533"/>
      <c r="BU522" s="533"/>
      <c r="BV522" s="533"/>
      <c r="BW522" s="539" t="str">
        <f t="shared" si="300"/>
        <v/>
      </c>
      <c r="BX522" s="439" t="str">
        <f>IF(E522=0,"",NN!E522)</f>
        <v/>
      </c>
      <c r="BY522" s="396" t="str">
        <f>IF(A522="","",NN!A522)</f>
        <v/>
      </c>
      <c r="BZ522" s="428" t="str">
        <f>IF(OR(E522=LEGENDA!$D$30,E522=LEGENDA!$D$31,E522=LEGENDA!$D$32,E522=LEGENDA!$D$33,E522=LEGENDA!$D$34,E522=LEGENDA!$D$35,E522=LEGENDA!$D$36,E522=LEGENDA!$D$37),AV522,"")</f>
        <v/>
      </c>
      <c r="CA522" s="428" t="str">
        <f>IF(OR(E522=LEGENDA!$D$30,E522=LEGENDA!$D$31,E522=LEGENDA!$D$32,E522=LEGENDA!$D$33,E522=LEGENDA!$D$34,E522=LEGENDA!$D$35,E522=LEGENDA!$D$36,E522=LEGENDA!$D$37),AG522,"")</f>
        <v/>
      </c>
      <c r="CB522" s="397" t="str">
        <f t="shared" si="301"/>
        <v/>
      </c>
      <c r="CC522" s="397" t="str">
        <f t="shared" si="302"/>
        <v/>
      </c>
      <c r="CD522" s="397" t="str">
        <f t="shared" si="303"/>
        <v/>
      </c>
      <c r="CE522" s="397" t="str">
        <f t="shared" si="304"/>
        <v/>
      </c>
      <c r="CF522" s="397" t="str">
        <f t="shared" si="305"/>
        <v/>
      </c>
      <c r="CG522" s="397" t="str">
        <f t="shared" si="306"/>
        <v/>
      </c>
      <c r="CH522" s="397" t="str">
        <f>IF(OR(E522=LEGENDA!$D$28,E522=LEGENDA!$D$29,E522=LEGENDA!$D$30,E522=LEGENDA!$D$31,E522=LEGENDA!$D$32,E522=LEGENDA!$D$33,E522=LEGENDA!$D$34,E522=LEGENDA!$D$35,E522=LEGENDA!$D$36,E522=LEGENDA!$D$39),1,"")</f>
        <v/>
      </c>
      <c r="CI522" s="397" t="str">
        <f t="shared" si="307"/>
        <v/>
      </c>
      <c r="CJ522" s="397" t="str">
        <f t="shared" si="308"/>
        <v/>
      </c>
    </row>
    <row r="523" spans="1:88" s="50" customFormat="1" ht="16.2" customHeight="1" thickBot="1" x14ac:dyDescent="0.3">
      <c r="A523" s="514" t="str">
        <f>IF('ZASOBY N'!A520="","",'ZASOBY N'!A520)</f>
        <v/>
      </c>
      <c r="B523" s="515" t="str">
        <f>IF('ZASOBY N'!B520="","",'ZASOBY N'!B520)</f>
        <v/>
      </c>
      <c r="C523" s="515" t="str">
        <f>IF('ZASOBY N'!C520="","",'ZASOBY N'!C520)</f>
        <v/>
      </c>
      <c r="D523" s="516" t="str">
        <f>IF('ZASOBY N'!D520="","",'ZASOBY N'!D520)</f>
        <v/>
      </c>
      <c r="E523" s="404"/>
      <c r="F523" s="517"/>
      <c r="G523" s="518"/>
      <c r="H523" s="301"/>
      <c r="I523" s="301"/>
      <c r="J523" s="147" t="str">
        <f>IF('ZASOBY N'!$F520="","",'ZASOBY N'!$F520)</f>
        <v/>
      </c>
      <c r="K523" s="519"/>
      <c r="L523" s="520" t="str">
        <f t="shared" si="287"/>
        <v/>
      </c>
      <c r="M523" s="521"/>
      <c r="N523" s="521"/>
      <c r="O523" s="140" t="str">
        <f>IF(L523="","",IF(OR(E523=LEGENDA!$D$28,E523=LEGENDA!$D$29,E523=LEGENDA!$D$31,E523=LEGENDA!$D$38),0.15,0))</f>
        <v/>
      </c>
      <c r="P523" s="140" t="str">
        <f>IF(L523="","",IF(AND(E523=LEGENDA!$D$39,H523=""),"BRAK kol.7",IF(AND(F523=LEGENDA!$A$105,H523=""),"BRAK kol.7",IF(AND(F523=LEGENDA!$A$106,H523=""),"BRAK kol.7",IF(AND(F523=LEGENDA!$A$107,H523=""),"BRAK kol.7",IF(AND(F523=LEGENDA!$A$108,H523=""),"BRAK kol.7",IF(AND(F523=LEGENDA!$A$109,H523=""),"BRAK kol.7",L523*O523)))))))</f>
        <v/>
      </c>
      <c r="Q523" s="141" t="str">
        <f t="shared" si="255"/>
        <v/>
      </c>
      <c r="R523" s="142" t="str">
        <f t="shared" si="288"/>
        <v/>
      </c>
      <c r="S523" s="522" t="str">
        <f t="shared" si="289"/>
        <v/>
      </c>
      <c r="T523" s="431" t="str">
        <f t="shared" si="256"/>
        <v/>
      </c>
      <c r="U523" s="523"/>
      <c r="V523" s="431" t="str">
        <f t="shared" si="290"/>
        <v/>
      </c>
      <c r="W523" s="524"/>
      <c r="X523" s="302" t="str">
        <f>IF(U523="","",IF(AND(V523="",W523=""),"",IF(AND(E523=LEGENDA!$D$39,H523=""),"BRAK kol.7",IF(AND(F523=LEGENDA!$A$105,H523="",E523=LEGENDA!$D$35),V523*W523,IF(AND(F523=LEGENDA!$A$105,H523="",E523=LEGENDA!$D$36),V523*W523,IF(AND(F523=LEGENDA!$A$105,H523=""),"BRAK kol.7",IF(AND(F523=LEGENDA!$A$106,H523=""),"BRAK kol.7",IF(AND(F523=LEGENDA!$A$107,H523=""),"BRAK kol.7",IF(AND(F523=LEGENDA!$A$108,H523=""),"BRAK kol.7",IF(AND(F523=LEGENDA!$A$109,H523=""),"BRAK kol.7",IF(AND(U523&gt;0,W523=""),"Brakkol21",IF(OR(T523="Błąd kol. 7",T523="Błąd kol.8"),T523,IF(AND(H523="",I523=""),"BRAKkol7-8",V523*W523)))))))))))))</f>
        <v/>
      </c>
      <c r="Y523" s="523"/>
      <c r="Z523" s="431" t="str">
        <f t="shared" si="291"/>
        <v/>
      </c>
      <c r="AA523" s="524"/>
      <c r="AB523" s="525" t="str">
        <f>IF(OR(Y523="",Z523="",AA523=""),"",IF(AND(E523=LEGENDA!$D$39,H523=""),"BRAK kol.7",IF(AND(F523=LEGENDA!$A$105,H523=""),"BRAK kol.7",IF(AND(F523=LEGENDA!$A$106,H523=""),"BRAK kol.7",IF(AND(F523=LEGENDA!$A$107,H523=""),"BRAK kol.7",IF(AND(F523=LEGENDA!$A$108,H523=""),"BRAK kol.7",IF(AND(F523=LEGENDA!$A$109,H523=""),"BRAK kol.7",Z523*AA523)))))))</f>
        <v/>
      </c>
      <c r="AC523" s="302" t="str">
        <f t="shared" si="257"/>
        <v/>
      </c>
      <c r="AD523" s="143" t="str">
        <f>IFERROR(IF(OR(J523="",AC523=""),"",IF(AND(E523=LEGENDA!$D$39,H523="",I523=""),"BRAK kol.7",AC523*$J523)),"BRAK kol.7")</f>
        <v/>
      </c>
      <c r="AE523" s="527" t="str">
        <f t="shared" si="292"/>
        <v/>
      </c>
      <c r="AF523" s="526" t="str">
        <f t="shared" si="293"/>
        <v/>
      </c>
      <c r="AG523" s="526" t="str">
        <f t="shared" si="294"/>
        <v/>
      </c>
      <c r="AH523" s="526" t="str">
        <f t="shared" si="258"/>
        <v/>
      </c>
      <c r="AI523" s="528"/>
      <c r="AJ523" s="529"/>
      <c r="AK523" s="286" t="str">
        <f t="shared" si="259"/>
        <v/>
      </c>
      <c r="AL523" s="287" t="str">
        <f t="shared" si="295"/>
        <v/>
      </c>
      <c r="AM523" s="287" t="str">
        <f t="shared" si="296"/>
        <v/>
      </c>
      <c r="AN523" s="530" t="str">
        <f>IF('ZASOBY N'!BD520="","",'ZASOBY N'!BD520)</f>
        <v/>
      </c>
      <c r="AO523" s="531"/>
      <c r="AP523" s="333">
        <f t="shared" si="260"/>
        <v>0</v>
      </c>
      <c r="AQ523" s="333">
        <f t="shared" si="263"/>
        <v>0</v>
      </c>
      <c r="AR523" s="333">
        <f t="shared" si="263"/>
        <v>0</v>
      </c>
      <c r="AS523" s="333">
        <f t="shared" si="261"/>
        <v>0</v>
      </c>
      <c r="AT523" s="333">
        <f t="shared" si="309"/>
        <v>0</v>
      </c>
      <c r="AU523" s="333">
        <f t="shared" si="262"/>
        <v>0</v>
      </c>
      <c r="AV523" s="532" t="str">
        <f>IF(BJ523=0,"",NN!BJ523)</f>
        <v/>
      </c>
      <c r="AW523" s="460" t="str">
        <f>IF('UPR BILANS N'!W521="","",'UPR BILANS N'!W521)</f>
        <v/>
      </c>
      <c r="AX523" s="533" t="str">
        <f t="shared" si="297"/>
        <v/>
      </c>
      <c r="AY523" s="533"/>
      <c r="AZ523" s="533"/>
      <c r="BA523" s="533"/>
      <c r="BB523" s="533"/>
      <c r="BC523" s="533"/>
      <c r="BD523" s="533"/>
      <c r="BE523" s="533"/>
      <c r="BF523" s="533"/>
      <c r="BG523" s="533"/>
      <c r="BH523" s="533"/>
      <c r="BI523" s="533"/>
      <c r="BJ523" s="414">
        <f>IFERROR(IF(AND(BL523=1,BM523=1,SUMIF($C523:$C$525,$C523,$AH523:$AH$525)=$BN523),$BN523,IF($BO523&gt;0,$BO523,IF(AND(B523=B524,C523=C524,D523=D524,J523=J524),AH523+AH524,IF(AND(COUNTIF($C$13:$C522,$C523)&gt;=1,COUNTIF($D$13:$D522,$D523)&gt;=1),0,IF(AND(SUMIF($B523:$B$525,$B523,$AH523:$AH$525)&gt;$AH523,SUMIF($C523:$C$525,$C523,$AH523:$AH$525)&gt;$AH523,SUMIF($D523:$D$525,$D523,$AH523:$AH$525)&gt;$AH523),SUMIF($C523:$C$525,$C523,$BN523:$BN$525),0))))),0)</f>
        <v>0</v>
      </c>
      <c r="BK523" s="534"/>
      <c r="BL523" s="535">
        <f>COUNTIFS('ZASOBY N'!$B520:$B$525,'ZASOBY N'!$B520,'ZASOBY N'!$C520:'ZASOBY N'!$C$525,'ZASOBY N'!$C520,'ZASOBY N'!$D520:'ZASOBY N'!$D$525,'ZASOBY N'!$D520,'ZASOBY N'!$H520:'ZASOBY N'!$H$525,'ZASOBY N'!$H520 )</f>
        <v>0</v>
      </c>
      <c r="BM523" s="536">
        <f>COUNTIFS('ZASOBY N'!$B$10:$B520,'ZASOBY N'!$B520,'ZASOBY N'!$C$10:'ZASOBY N'!$C520,'ZASOBY N'!$C520,'ZASOBY N'!$D$10:'ZASOBY N'!$D520,'ZASOBY N'!$D520,'ZASOBY N'!$H$10:'ZASOBY N'!$H520,'ZASOBY N'!$H520 )</f>
        <v>0</v>
      </c>
      <c r="BN523" s="537">
        <f t="shared" si="298"/>
        <v>0</v>
      </c>
      <c r="BO523" s="538">
        <f t="shared" si="299"/>
        <v>0</v>
      </c>
      <c r="BP523" s="533"/>
      <c r="BQ523" s="533"/>
      <c r="BR523" s="533"/>
      <c r="BS523" s="533"/>
      <c r="BT523" s="533"/>
      <c r="BU523" s="533"/>
      <c r="BV523" s="533"/>
      <c r="BW523" s="539" t="str">
        <f t="shared" si="300"/>
        <v/>
      </c>
      <c r="BX523" s="439" t="str">
        <f>IF(E523=0,"",NN!E523)</f>
        <v/>
      </c>
      <c r="BY523" s="396" t="str">
        <f>IF(A523="","",NN!A523)</f>
        <v/>
      </c>
      <c r="BZ523" s="428" t="str">
        <f>IF(OR(E523=LEGENDA!$D$30,E523=LEGENDA!$D$31,E523=LEGENDA!$D$32,E523=LEGENDA!$D$33,E523=LEGENDA!$D$34,E523=LEGENDA!$D$35,E523=LEGENDA!$D$36,E523=LEGENDA!$D$37),AV523,"")</f>
        <v/>
      </c>
      <c r="CA523" s="428" t="str">
        <f>IF(OR(E523=LEGENDA!$D$30,E523=LEGENDA!$D$31,E523=LEGENDA!$D$32,E523=LEGENDA!$D$33,E523=LEGENDA!$D$34,E523=LEGENDA!$D$35,E523=LEGENDA!$D$36,E523=LEGENDA!$D$37),AG523,"")</f>
        <v/>
      </c>
      <c r="CB523" s="397" t="str">
        <f t="shared" si="301"/>
        <v/>
      </c>
      <c r="CC523" s="397" t="str">
        <f t="shared" si="302"/>
        <v/>
      </c>
      <c r="CD523" s="397" t="str">
        <f t="shared" si="303"/>
        <v/>
      </c>
      <c r="CE523" s="397" t="str">
        <f t="shared" si="304"/>
        <v/>
      </c>
      <c r="CF523" s="397" t="str">
        <f t="shared" si="305"/>
        <v/>
      </c>
      <c r="CG523" s="397" t="str">
        <f t="shared" si="306"/>
        <v/>
      </c>
      <c r="CH523" s="397" t="str">
        <f>IF(OR(E523=LEGENDA!$D$28,E523=LEGENDA!$D$29,E523=LEGENDA!$D$30,E523=LEGENDA!$D$31,E523=LEGENDA!$D$32,E523=LEGENDA!$D$33,E523=LEGENDA!$D$34,E523=LEGENDA!$D$35,E523=LEGENDA!$D$36,E523=LEGENDA!$D$39),1,"")</f>
        <v/>
      </c>
      <c r="CI523" s="397" t="str">
        <f t="shared" si="307"/>
        <v/>
      </c>
      <c r="CJ523" s="397" t="str">
        <f t="shared" si="308"/>
        <v/>
      </c>
    </row>
    <row r="524" spans="1:88" s="50" customFormat="1" ht="16.2" customHeight="1" thickBot="1" x14ac:dyDescent="0.3">
      <c r="A524" s="514" t="str">
        <f>IF('ZASOBY N'!A521="","",'ZASOBY N'!A521)</f>
        <v/>
      </c>
      <c r="B524" s="515" t="str">
        <f>IF('ZASOBY N'!B521="","",'ZASOBY N'!B521)</f>
        <v/>
      </c>
      <c r="C524" s="515" t="str">
        <f>IF('ZASOBY N'!C521="","",'ZASOBY N'!C521)</f>
        <v/>
      </c>
      <c r="D524" s="516" t="str">
        <f>IF('ZASOBY N'!D521="","",'ZASOBY N'!D521)</f>
        <v/>
      </c>
      <c r="E524" s="404"/>
      <c r="F524" s="517"/>
      <c r="G524" s="518"/>
      <c r="H524" s="301"/>
      <c r="I524" s="301"/>
      <c r="J524" s="147" t="str">
        <f>IF('ZASOBY N'!$F521="","",'ZASOBY N'!$F521)</f>
        <v/>
      </c>
      <c r="K524" s="519"/>
      <c r="L524" s="520" t="str">
        <f t="shared" si="287"/>
        <v/>
      </c>
      <c r="M524" s="521"/>
      <c r="N524" s="521"/>
      <c r="O524" s="140" t="str">
        <f>IF(L524="","",IF(OR(E524=LEGENDA!$D$28,E524=LEGENDA!$D$29,E524=LEGENDA!$D$31,E524=LEGENDA!$D$38),0.15,0))</f>
        <v/>
      </c>
      <c r="P524" s="140" t="str">
        <f>IF(L524="","",IF(AND(E524=LEGENDA!$D$39,H524=""),"BRAK kol.7",IF(AND(F524=LEGENDA!$A$105,H524=""),"BRAK kol.7",IF(AND(F524=LEGENDA!$A$106,H524=""),"BRAK kol.7",IF(AND(F524=LEGENDA!$A$107,H524=""),"BRAK kol.7",IF(AND(F524=LEGENDA!$A$108,H524=""),"BRAK kol.7",IF(AND(F524=LEGENDA!$A$109,H524=""),"BRAK kol.7",L524*O524)))))))</f>
        <v/>
      </c>
      <c r="Q524" s="141" t="str">
        <f t="shared" si="255"/>
        <v/>
      </c>
      <c r="R524" s="142" t="str">
        <f t="shared" si="288"/>
        <v/>
      </c>
      <c r="S524" s="522" t="str">
        <f t="shared" si="289"/>
        <v/>
      </c>
      <c r="T524" s="431" t="str">
        <f t="shared" si="256"/>
        <v/>
      </c>
      <c r="U524" s="523"/>
      <c r="V524" s="431" t="str">
        <f t="shared" si="290"/>
        <v/>
      </c>
      <c r="W524" s="524"/>
      <c r="X524" s="302" t="str">
        <f>IF(U524="","",IF(AND(V524="",W524=""),"",IF(AND(E524=LEGENDA!$D$39,H524=""),"BRAK kol.7",IF(AND(F524=LEGENDA!$A$105,H524="",E524=LEGENDA!$D$35),V524*W524,IF(AND(F524=LEGENDA!$A$105,H524="",E524=LEGENDA!$D$36),V524*W524,IF(AND(F524=LEGENDA!$A$105,H524=""),"BRAK kol.7",IF(AND(F524=LEGENDA!$A$106,H524=""),"BRAK kol.7",IF(AND(F524=LEGENDA!$A$107,H524=""),"BRAK kol.7",IF(AND(F524=LEGENDA!$A$108,H524=""),"BRAK kol.7",IF(AND(F524=LEGENDA!$A$109,H524=""),"BRAK kol.7",IF(AND(U524&gt;0,W524=""),"Brakkol21",IF(OR(T524="Błąd kol. 7",T524="Błąd kol.8"),T524,IF(AND(H524="",I524=""),"BRAKkol7-8",V524*W524)))))))))))))</f>
        <v/>
      </c>
      <c r="Y524" s="523"/>
      <c r="Z524" s="431" t="str">
        <f t="shared" si="291"/>
        <v/>
      </c>
      <c r="AA524" s="524"/>
      <c r="AB524" s="525" t="str">
        <f>IF(OR(Y524="",Z524="",AA524=""),"",IF(AND(E524=LEGENDA!$D$39,H524=""),"BRAK kol.7",IF(AND(F524=LEGENDA!$A$105,H524=""),"BRAK kol.7",IF(AND(F524=LEGENDA!$A$106,H524=""),"BRAK kol.7",IF(AND(F524=LEGENDA!$A$107,H524=""),"BRAK kol.7",IF(AND(F524=LEGENDA!$A$108,H524=""),"BRAK kol.7",IF(AND(F524=LEGENDA!$A$109,H524=""),"BRAK kol.7",Z524*AA524)))))))</f>
        <v/>
      </c>
      <c r="AC524" s="302" t="str">
        <f t="shared" si="257"/>
        <v/>
      </c>
      <c r="AD524" s="143" t="str">
        <f>IFERROR(IF(OR(J524="",AC524=""),"",IF(AND(E524=LEGENDA!$D$39,H524="",I524=""),"BRAK kol.7",AC524*$J524)),"BRAK kol.7")</f>
        <v/>
      </c>
      <c r="AE524" s="527" t="str">
        <f t="shared" si="292"/>
        <v/>
      </c>
      <c r="AF524" s="526" t="str">
        <f t="shared" si="293"/>
        <v/>
      </c>
      <c r="AG524" s="526" t="str">
        <f t="shared" si="294"/>
        <v/>
      </c>
      <c r="AH524" s="526" t="str">
        <f t="shared" si="258"/>
        <v/>
      </c>
      <c r="AI524" s="528"/>
      <c r="AJ524" s="529"/>
      <c r="AK524" s="286" t="str">
        <f t="shared" si="259"/>
        <v/>
      </c>
      <c r="AL524" s="287" t="str">
        <f t="shared" si="295"/>
        <v/>
      </c>
      <c r="AM524" s="287" t="str">
        <f t="shared" si="296"/>
        <v/>
      </c>
      <c r="AN524" s="530" t="str">
        <f>IF('ZASOBY N'!BD521="","",'ZASOBY N'!BD521)</f>
        <v/>
      </c>
      <c r="AO524" s="531"/>
      <c r="AP524" s="333">
        <f t="shared" si="260"/>
        <v>0</v>
      </c>
      <c r="AQ524" s="333">
        <f t="shared" si="263"/>
        <v>0</v>
      </c>
      <c r="AR524" s="333">
        <f t="shared" si="263"/>
        <v>0</v>
      </c>
      <c r="AS524" s="333">
        <f t="shared" si="261"/>
        <v>0</v>
      </c>
      <c r="AT524" s="333">
        <f t="shared" si="309"/>
        <v>0</v>
      </c>
      <c r="AU524" s="333">
        <f t="shared" si="262"/>
        <v>0</v>
      </c>
      <c r="AV524" s="532" t="str">
        <f>IF(BJ524=0,"",NN!BJ524)</f>
        <v/>
      </c>
      <c r="AW524" s="460" t="str">
        <f>IF('UPR BILANS N'!W522="","",'UPR BILANS N'!W522)</f>
        <v/>
      </c>
      <c r="AX524" s="533" t="str">
        <f t="shared" si="297"/>
        <v/>
      </c>
      <c r="AY524" s="533"/>
      <c r="AZ524" s="533"/>
      <c r="BA524" s="533"/>
      <c r="BB524" s="533"/>
      <c r="BC524" s="533"/>
      <c r="BD524" s="533"/>
      <c r="BE524" s="533"/>
      <c r="BF524" s="533"/>
      <c r="BG524" s="533"/>
      <c r="BH524" s="533"/>
      <c r="BI524" s="533"/>
      <c r="BJ524" s="414">
        <f>IFERROR(IF(AND(BL524=1,BM524=1,SUMIF($C524:$C$525,$C524,$AH524:$AH$525)=$BN524),$BN524,IF($BO524&gt;0,$BO524,IF(AND(B524=B525,C524=C525,D524=D525,J524=J525),AH524+AH525,IF(AND(COUNTIF($C$13:$C523,$C524)&gt;=1,COUNTIF($D$13:$D523,$D524)&gt;=1),0,IF(AND(SUMIF($B524:$B$525,$B524,$AH524:$AH$525)&gt;$AH524,SUMIF($C524:$C$525,$C524,$AH524:$AH$525)&gt;$AH524,SUMIF($D524:$D$525,$D524,$AH524:$AH$525)&gt;$AH524),SUMIF($C524:$C$525,$C524,$BN524:$BN$525),0))))),0)</f>
        <v>0</v>
      </c>
      <c r="BK524" s="534"/>
      <c r="BL524" s="535">
        <f>COUNTIFS('ZASOBY N'!$B521:$B$525,'ZASOBY N'!$B521,'ZASOBY N'!$C521:'ZASOBY N'!$C$525,'ZASOBY N'!$C521,'ZASOBY N'!$D521:'ZASOBY N'!$D$525,'ZASOBY N'!$D521,'ZASOBY N'!$H521:'ZASOBY N'!$H$525,'ZASOBY N'!$H521 )</f>
        <v>0</v>
      </c>
      <c r="BM524" s="536">
        <f>COUNTIFS('ZASOBY N'!$B$10:$B521,'ZASOBY N'!$B521,'ZASOBY N'!$C$10:'ZASOBY N'!$C521,'ZASOBY N'!$C521,'ZASOBY N'!$D$10:'ZASOBY N'!$D521,'ZASOBY N'!$D521,'ZASOBY N'!$H$10:'ZASOBY N'!$H521,'ZASOBY N'!$H521 )</f>
        <v>0</v>
      </c>
      <c r="BN524" s="537">
        <f t="shared" si="298"/>
        <v>0</v>
      </c>
      <c r="BO524" s="538">
        <f t="shared" si="299"/>
        <v>0</v>
      </c>
      <c r="BP524" s="533"/>
      <c r="BQ524" s="533"/>
      <c r="BR524" s="533"/>
      <c r="BS524" s="533"/>
      <c r="BT524" s="533"/>
      <c r="BU524" s="533"/>
      <c r="BV524" s="533"/>
      <c r="BW524" s="539" t="str">
        <f t="shared" si="300"/>
        <v/>
      </c>
      <c r="BX524" s="439" t="str">
        <f>IF(E524=0,"",NN!E524)</f>
        <v/>
      </c>
      <c r="BY524" s="396" t="str">
        <f>IF(A524="","",NN!A524)</f>
        <v/>
      </c>
      <c r="BZ524" s="428" t="str">
        <f>IF(OR(E524=LEGENDA!$D$30,E524=LEGENDA!$D$31,E524=LEGENDA!$D$32,E524=LEGENDA!$D$33,E524=LEGENDA!$D$34,E524=LEGENDA!$D$35,E524=LEGENDA!$D$36,E524=LEGENDA!$D$37),AV524,"")</f>
        <v/>
      </c>
      <c r="CA524" s="428" t="str">
        <f>IF(OR(E524=LEGENDA!$D$30,E524=LEGENDA!$D$31,E524=LEGENDA!$D$32,E524=LEGENDA!$D$33,E524=LEGENDA!$D$34,E524=LEGENDA!$D$35,E524=LEGENDA!$D$36,E524=LEGENDA!$D$37),AG524,"")</f>
        <v/>
      </c>
      <c r="CB524" s="397" t="str">
        <f t="shared" si="301"/>
        <v/>
      </c>
      <c r="CC524" s="397" t="str">
        <f t="shared" si="302"/>
        <v/>
      </c>
      <c r="CD524" s="397" t="str">
        <f t="shared" si="303"/>
        <v/>
      </c>
      <c r="CE524" s="397" t="str">
        <f t="shared" si="304"/>
        <v/>
      </c>
      <c r="CF524" s="397" t="str">
        <f t="shared" si="305"/>
        <v/>
      </c>
      <c r="CG524" s="397" t="str">
        <f t="shared" si="306"/>
        <v/>
      </c>
      <c r="CH524" s="397" t="str">
        <f>IF(OR(E524=LEGENDA!$D$28,E524=LEGENDA!$D$29,E524=LEGENDA!$D$30,E524=LEGENDA!$D$31,E524=LEGENDA!$D$32,E524=LEGENDA!$D$33,E524=LEGENDA!$D$34,E524=LEGENDA!$D$35,E524=LEGENDA!$D$36,E524=LEGENDA!$D$39),1,"")</f>
        <v/>
      </c>
      <c r="CI524" s="397" t="str">
        <f t="shared" si="307"/>
        <v/>
      </c>
      <c r="CJ524" s="397" t="str">
        <f t="shared" si="308"/>
        <v/>
      </c>
    </row>
    <row r="525" spans="1:88" s="50" customFormat="1" ht="16.2" customHeight="1" thickBot="1" x14ac:dyDescent="0.3">
      <c r="A525" s="153" t="str">
        <f>IF('ZASOBY N'!A522="","",'ZASOBY N'!A522)</f>
        <v/>
      </c>
      <c r="B525" s="139" t="str">
        <f>IF('ZASOBY N'!B522="","",'ZASOBY N'!B522)</f>
        <v/>
      </c>
      <c r="C525" s="139" t="str">
        <f>IF('ZASOBY N'!C522="","",'ZASOBY N'!C522)</f>
        <v/>
      </c>
      <c r="D525" s="355" t="str">
        <f>IF('ZASOBY N'!D522="","",'ZASOBY N'!D522)</f>
        <v/>
      </c>
      <c r="E525" s="404"/>
      <c r="F525" s="496"/>
      <c r="G525" s="497"/>
      <c r="H525" s="544"/>
      <c r="I525" s="544"/>
      <c r="J525" s="498"/>
      <c r="K525" s="499"/>
      <c r="L525" s="500" t="str">
        <f t="shared" si="287"/>
        <v/>
      </c>
      <c r="M525" s="501"/>
      <c r="N525" s="501"/>
      <c r="O525" s="502" t="str">
        <f>IF(L525="","",IF(OR(E525=LEGENDA!$D$28,E525=LEGENDA!$D$29,E525=LEGENDA!$D$31,E525=LEGENDA!$D$38),0.15,0))</f>
        <v/>
      </c>
      <c r="P525" s="542" t="str">
        <f>IF(L525="","",IF(AND(E525=LEGENDA!$D$39,H525=""),"BRAK kol.7",IF(AND(F525=LEGENDA!$A$105,H525=""),"BRAK kol.7",IF(AND(F525=LEGENDA!$A$106,H525=""),"BRAK kol.7",IF(AND(F525=LEGENDA!$A$107,H525=""),"BRAK kol.7",IF(AND(F525=LEGENDA!$A$108,H525=""),"BRAK kol.7",IF(AND(F525=LEGENDA!$A$109,H525=""),"BRAK kol.7",L525*O525)))))))</f>
        <v/>
      </c>
      <c r="Q525" s="543" t="str">
        <f>IFERROR(IF(OR(J525="",L525=""),"",J525*P525),"BRAK kol.7")</f>
        <v/>
      </c>
      <c r="R525" s="503" t="str">
        <f t="shared" si="288"/>
        <v/>
      </c>
      <c r="S525" s="504" t="str">
        <f t="shared" si="289"/>
        <v/>
      </c>
      <c r="T525" s="545" t="str">
        <f t="shared" si="256"/>
        <v/>
      </c>
      <c r="U525" s="505"/>
      <c r="V525" s="506" t="str">
        <f t="shared" si="290"/>
        <v/>
      </c>
      <c r="W525" s="507"/>
      <c r="X525" s="502" t="str">
        <f>IF(U525="","",IF(AND(V525="",W525=""),"",IF(AND(E525=LEGENDA!$D$39,H525=""),"BRAK kol.7",IF(AND(F525=LEGENDA!$A$105,H525="",E525=LEGENDA!$D$35),V525*W525,IF(AND(F525=LEGENDA!$A$105,H525="",E525=LEGENDA!$D$36),V525*W525,IF(AND(F525=LEGENDA!$A$105,H525=""),"BRAK kol.7",IF(AND(F525=LEGENDA!$A$106,H525=""),"BRAK kol.7",IF(AND(F525=LEGENDA!$A$107,H525=""),"BRAK kol.7",IF(AND(F525=LEGENDA!$A$108,H525=""),"BRAK kol.7",IF(AND(F525=LEGENDA!$A$109,H525=""),"BRAK kol.7",IF(AND(U525&gt;0,W525=""),"Brakkol21",IF(OR(T525="Błąd kol. 7",T525="Błąd kol.8"),T525,IF(AND(H525="",I525=""),"BRAKkol7-8",V525*W525)))))))))))))</f>
        <v/>
      </c>
      <c r="Y525" s="505"/>
      <c r="Z525" s="506" t="str">
        <f t="shared" si="291"/>
        <v/>
      </c>
      <c r="AA525" s="546"/>
      <c r="AB525" s="502" t="str">
        <f>IF(OR(Y525="",Z525="",AA525=""),"",IF(AND(E525=LEGENDA!$D$39,H525=""),"BRAK kol.7",IF(AND(F525=LEGENDA!$A$105,H525=""),"BRAK kol.7",IF(AND(F525=LEGENDA!$A$106,H525=""),"BRAK kol.7",IF(AND(F525=LEGENDA!$A$107,H525=""),"BRAK kol.7",IF(AND(F525=LEGENDA!$A$108,H525=""),"BRAK kol.7",IF(AND(F525=LEGENDA!$A$109,H525=""),"BRAK kol.7",Z525*AA525)))))))</f>
        <v/>
      </c>
      <c r="AC525" s="542" t="str">
        <f t="shared" si="257"/>
        <v/>
      </c>
      <c r="AD525" s="543" t="str">
        <f>IFERROR(IF(OR(J525="",AC525=""),"",IF(AND(E525=LEGENDA!$D$39,H525="",I525=""),"BRAK kol.7",AC525*$J525)),"BRAK kol.7")</f>
        <v/>
      </c>
      <c r="AE525" s="146" t="str">
        <f t="shared" si="292"/>
        <v/>
      </c>
      <c r="AF525" s="503" t="str">
        <f t="shared" si="293"/>
        <v/>
      </c>
      <c r="AG525" s="503" t="str">
        <f t="shared" si="294"/>
        <v/>
      </c>
      <c r="AH525" s="145" t="str">
        <f t="shared" si="258"/>
        <v/>
      </c>
      <c r="AI525" s="132"/>
      <c r="AJ525" s="508"/>
      <c r="AK525" s="286" t="str">
        <f t="shared" si="259"/>
        <v/>
      </c>
      <c r="AL525" s="179" t="str">
        <f t="shared" si="295"/>
        <v/>
      </c>
      <c r="AM525" s="179" t="str">
        <f t="shared" si="296"/>
        <v/>
      </c>
      <c r="AN525" s="509" t="str">
        <f>IF('ZASOBY N'!BD522="","",'ZASOBY N'!BD522)</f>
        <v/>
      </c>
      <c r="AO525" s="321"/>
      <c r="AP525" s="329">
        <f t="shared" si="260"/>
        <v>0</v>
      </c>
      <c r="AQ525" s="329">
        <f t="shared" si="263"/>
        <v>0</v>
      </c>
      <c r="AR525" s="329">
        <f t="shared" si="263"/>
        <v>0</v>
      </c>
      <c r="AS525" s="329">
        <f t="shared" si="261"/>
        <v>0</v>
      </c>
      <c r="AT525" s="329">
        <f t="shared" si="309"/>
        <v>0</v>
      </c>
      <c r="AU525" s="510">
        <f t="shared" si="262"/>
        <v>0</v>
      </c>
      <c r="AV525" s="511" t="str">
        <f>IF(BJ525=0,"",NN!BJ525)</f>
        <v/>
      </c>
      <c r="AW525" s="512" t="str">
        <f>IF('UPR BILANS N'!W523="","",'UPR BILANS N'!W523)</f>
        <v/>
      </c>
      <c r="AX525" s="94" t="str">
        <f t="shared" si="297"/>
        <v/>
      </c>
      <c r="AY525" s="182"/>
      <c r="AZ525" s="182"/>
      <c r="BA525" s="182"/>
      <c r="BB525" s="182"/>
      <c r="BC525" s="182"/>
      <c r="BD525" s="182"/>
      <c r="BE525" s="182"/>
      <c r="BF525" s="182"/>
      <c r="BG525" s="182"/>
      <c r="BH525" s="182"/>
      <c r="BI525" s="182"/>
      <c r="BJ525" s="414">
        <f>IFERROR(IF(AND(BL525=1,BM525=1,SUMIF($C525:$C$525,$C525,$AH525:$AH$525)=$BN525),$BN525,IF($BO525&gt;0,$BO525,IF(AND(B525=B526,C525=C526,D525=D526,J525=J526),AH525+AH526,IF(AND(COUNTIF($C$13:$C524,$C525)&gt;=1,COUNTIF($D$13:$D524,$D525)&gt;=1),0,IF(AND(SUMIF($B525:$B$525,$B525,$AH525:$AH$525)&gt;$AH525,SUMIF($C525:$C$525,$C525,$AH525:$AH$525)&gt;$AH525,SUMIF($D525:$D$525,$D525,$AH525:$AH$525)&gt;$AH525),SUMIF($C525:$C$525,$C525,$BN525:$BN$525),0))))),0)</f>
        <v>0</v>
      </c>
      <c r="BK525" s="424"/>
      <c r="BL525" s="409">
        <f>COUNTIFS('ZASOBY N'!$B522:$B$525,'ZASOBY N'!$B522,'ZASOBY N'!$C522:'ZASOBY N'!$C$525,'ZASOBY N'!$C522,'ZASOBY N'!$D522:'ZASOBY N'!$D$525,'ZASOBY N'!$D522,'ZASOBY N'!$H522:'ZASOBY N'!$H$525,'ZASOBY N'!$H522 )</f>
        <v>0</v>
      </c>
      <c r="BM525" s="410">
        <f>COUNTIFS('ZASOBY N'!$B$10:$B522,'ZASOBY N'!$B522,'ZASOBY N'!$C$10:'ZASOBY N'!$C522,'ZASOBY N'!$C522,'ZASOBY N'!$D$10:'ZASOBY N'!$D522,'ZASOBY N'!$D522,'ZASOBY N'!$H$10:'ZASOBY N'!$H522,'ZASOBY N'!$H522 )</f>
        <v>0</v>
      </c>
      <c r="BN525" s="411">
        <f t="shared" si="298"/>
        <v>0</v>
      </c>
      <c r="BO525" s="425">
        <f t="shared" si="299"/>
        <v>0</v>
      </c>
      <c r="BP525" s="182"/>
      <c r="BQ525" s="182"/>
      <c r="BR525" s="182"/>
      <c r="BS525" s="182"/>
      <c r="BT525" s="182"/>
      <c r="BU525" s="182"/>
      <c r="BV525" s="182"/>
      <c r="BW525" s="513" t="str">
        <f t="shared" si="300"/>
        <v/>
      </c>
      <c r="BX525" s="439" t="str">
        <f>IF(E525=0,"",NN!E525)</f>
        <v/>
      </c>
      <c r="BY525" s="396" t="str">
        <f>IF(A525="","",NN!A525)</f>
        <v/>
      </c>
      <c r="BZ525" s="428" t="str">
        <f>IF(OR(E525=LEGENDA!$D$30,E525=LEGENDA!$D$31,E525=LEGENDA!$D$32,E525=LEGENDA!$D$33,E525=LEGENDA!$D$34,E525=LEGENDA!$D$35,E525=LEGENDA!$D$36,E525=LEGENDA!$D$37),AV525,"")</f>
        <v/>
      </c>
      <c r="CA525" s="428" t="str">
        <f>IF(OR(E525=LEGENDA!$D$30,E525=LEGENDA!$D$31,E525=LEGENDA!$D$32,E525=LEGENDA!$D$33,E525=LEGENDA!$D$34,E525=LEGENDA!$D$35,E525=LEGENDA!$D$36,E525=LEGENDA!$D$37),AG525,"")</f>
        <v/>
      </c>
      <c r="CB525" s="397" t="str">
        <f t="shared" si="301"/>
        <v/>
      </c>
      <c r="CC525" s="397" t="str">
        <f t="shared" si="302"/>
        <v/>
      </c>
      <c r="CD525" s="397" t="str">
        <f t="shared" si="303"/>
        <v/>
      </c>
      <c r="CE525" s="397" t="str">
        <f t="shared" si="304"/>
        <v/>
      </c>
      <c r="CF525" s="397" t="str">
        <f t="shared" si="305"/>
        <v/>
      </c>
      <c r="CG525" s="397" t="str">
        <f t="shared" si="306"/>
        <v/>
      </c>
      <c r="CH525" s="397" t="str">
        <f>IF(OR(E525=LEGENDA!$D$29,E525=LEGENDA!$D$30,E525=LEGENDA!$D$31,E525=LEGENDA!$D$32,E525=LEGENDA!$D$33,E525=LEGENDA!$D$34,E525=LEGENDA!$D$35,E525=LEGENDA!$D$36,E525=LEGENDA!$D$39),1,"")</f>
        <v/>
      </c>
      <c r="CI525" s="397" t="str">
        <f t="shared" si="307"/>
        <v/>
      </c>
      <c r="CJ525" s="397" t="str">
        <f t="shared" si="308"/>
        <v/>
      </c>
    </row>
    <row r="526" spans="1:88" ht="18" thickBot="1" x14ac:dyDescent="0.35">
      <c r="J526" s="465">
        <f>SUM(J499:J521)</f>
        <v>0</v>
      </c>
      <c r="AE526" s="151">
        <f>SUM(AE12:AE172)</f>
        <v>0</v>
      </c>
      <c r="AF526" s="151">
        <f>SUM(AF13:AF172)</f>
        <v>0</v>
      </c>
      <c r="AG526" s="232">
        <f>EU170</f>
        <v>0</v>
      </c>
      <c r="AH526" s="232">
        <f>MAX(AH13:AH172)</f>
        <v>0</v>
      </c>
      <c r="AJ526" s="94"/>
      <c r="AK526" s="288">
        <f>SUM(AK13:AK172)</f>
        <v>0</v>
      </c>
      <c r="AL526" s="94"/>
      <c r="AM526" s="94"/>
      <c r="AN526" s="319">
        <f>AO526-COUNTA(AN13:AN525)</f>
        <v>0</v>
      </c>
      <c r="AO526" s="322">
        <f>ROWS(AO13:AO525)</f>
        <v>513</v>
      </c>
      <c r="AP526" s="288">
        <f t="shared" ref="AP526:AU526" si="310">SUM(AP13:AP525)</f>
        <v>0</v>
      </c>
      <c r="AQ526" s="288">
        <f t="shared" si="310"/>
        <v>0</v>
      </c>
      <c r="AR526" s="288">
        <f t="shared" si="310"/>
        <v>0</v>
      </c>
      <c r="AS526" s="288">
        <f t="shared" si="310"/>
        <v>0</v>
      </c>
      <c r="AT526" s="288">
        <f t="shared" si="310"/>
        <v>0</v>
      </c>
      <c r="AU526" s="288">
        <f t="shared" si="310"/>
        <v>0</v>
      </c>
      <c r="AV526" s="232">
        <f>MAX(AV13:AV525)</f>
        <v>0</v>
      </c>
    </row>
    <row r="528" spans="1:88" x14ac:dyDescent="0.25">
      <c r="A528" s="94" t="s">
        <v>310</v>
      </c>
      <c r="B528" s="122" t="s">
        <v>199</v>
      </c>
    </row>
  </sheetData>
  <mergeCells count="72">
    <mergeCell ref="CI6:CI11"/>
    <mergeCell ref="CJ6:CJ11"/>
    <mergeCell ref="CI5:CJ5"/>
    <mergeCell ref="CC5:CD5"/>
    <mergeCell ref="CG6:CG11"/>
    <mergeCell ref="CE5:CG5"/>
    <mergeCell ref="CH6:CH11"/>
    <mergeCell ref="CB6:CB11"/>
    <mergeCell ref="CC6:CC11"/>
    <mergeCell ref="CD6:CD11"/>
    <mergeCell ref="CE6:CE11"/>
    <mergeCell ref="CF6:CF11"/>
    <mergeCell ref="C7:C11"/>
    <mergeCell ref="D7:D11"/>
    <mergeCell ref="K7:S7"/>
    <mergeCell ref="T7:AF7"/>
    <mergeCell ref="E8:E11"/>
    <mergeCell ref="F8:F11"/>
    <mergeCell ref="H8:H10"/>
    <mergeCell ref="I8:I10"/>
    <mergeCell ref="K8:K10"/>
    <mergeCell ref="M8:N8"/>
    <mergeCell ref="O8:O11"/>
    <mergeCell ref="P8:P10"/>
    <mergeCell ref="E6:F7"/>
    <mergeCell ref="G6:G10"/>
    <mergeCell ref="H6:I7"/>
    <mergeCell ref="J6:J10"/>
    <mergeCell ref="K6:R6"/>
    <mergeCell ref="Q8:Q10"/>
    <mergeCell ref="Y9:AA9"/>
    <mergeCell ref="AD8:AD10"/>
    <mergeCell ref="U9:W9"/>
    <mergeCell ref="W10:W11"/>
    <mergeCell ref="X10:X11"/>
    <mergeCell ref="AA10:AA11"/>
    <mergeCell ref="AB10:AB11"/>
    <mergeCell ref="U8:AB8"/>
    <mergeCell ref="AC8:AC10"/>
    <mergeCell ref="K3:Q3"/>
    <mergeCell ref="BE11:BE12"/>
    <mergeCell ref="BO10:BO12"/>
    <mergeCell ref="BS10:BS12"/>
    <mergeCell ref="BT10:BT12"/>
    <mergeCell ref="BF10:BF12"/>
    <mergeCell ref="BG10:BG12"/>
    <mergeCell ref="BL10:BL12"/>
    <mergeCell ref="BM10:BM12"/>
    <mergeCell ref="BN10:BN12"/>
    <mergeCell ref="K4:P4"/>
    <mergeCell ref="AD4:AI4"/>
    <mergeCell ref="T6:AF6"/>
    <mergeCell ref="AO6:AO12"/>
    <mergeCell ref="AD3:BX3"/>
    <mergeCell ref="AG6:AG7"/>
    <mergeCell ref="AH6:AH7"/>
    <mergeCell ref="AI6:AI9"/>
    <mergeCell ref="AK6:AK10"/>
    <mergeCell ref="AL6:AL10"/>
    <mergeCell ref="AM6:AM10"/>
    <mergeCell ref="AI10:AI11"/>
    <mergeCell ref="AJ8:AJ11"/>
    <mergeCell ref="AV6:AV10"/>
    <mergeCell ref="AW6:AW10"/>
    <mergeCell ref="AN6:AN10"/>
    <mergeCell ref="BU10:BU12"/>
    <mergeCell ref="BV10:BV12"/>
    <mergeCell ref="BW7:BW11"/>
    <mergeCell ref="BZ6:BZ11"/>
    <mergeCell ref="CA6:CA11"/>
    <mergeCell ref="BX6:BX10"/>
    <mergeCell ref="BY6:BY10"/>
  </mergeCells>
  <conditionalFormatting sqref="E13:F525">
    <cfRule type="containsBlanks" dxfId="59" priority="29">
      <formula>LEN(TRIM(E13))=0</formula>
    </cfRule>
  </conditionalFormatting>
  <conditionalFormatting sqref="H13:H525">
    <cfRule type="expression" dxfId="58" priority="2">
      <formula>$T13="Błąd kol.7"</formula>
    </cfRule>
  </conditionalFormatting>
  <conditionalFormatting sqref="H14:H525">
    <cfRule type="containsBlanks" dxfId="57" priority="3">
      <formula>LEN(TRIM(H14))=0</formula>
    </cfRule>
  </conditionalFormatting>
  <conditionalFormatting sqref="H13:I13">
    <cfRule type="containsBlanks" dxfId="56" priority="115">
      <formula>LEN(TRIM(H13))=0</formula>
    </cfRule>
  </conditionalFormatting>
  <conditionalFormatting sqref="I13:I525">
    <cfRule type="expression" dxfId="55" priority="4">
      <formula>$T13="Błąd kol.8"</formula>
    </cfRule>
  </conditionalFormatting>
  <conditionalFormatting sqref="I14:I525">
    <cfRule type="containsBlanks" dxfId="54" priority="6">
      <formula>LEN(TRIM(I14))=0</formula>
    </cfRule>
  </conditionalFormatting>
  <conditionalFormatting sqref="K13:K525">
    <cfRule type="containsBlanks" dxfId="53" priority="27">
      <formula>LEN(TRIM(K13))=0</formula>
    </cfRule>
  </conditionalFormatting>
  <conditionalFormatting sqref="L13:L525">
    <cfRule type="expression" dxfId="52" priority="20">
      <formula>$CG13=1</formula>
    </cfRule>
  </conditionalFormatting>
  <conditionalFormatting sqref="M10:N10">
    <cfRule type="containsBlanks" dxfId="51" priority="96">
      <formula>LEN(TRIM(M10))=0</formula>
    </cfRule>
  </conditionalFormatting>
  <conditionalFormatting sqref="M13:N525">
    <cfRule type="containsBlanks" dxfId="50" priority="30">
      <formula>LEN(TRIM(M13))=0</formula>
    </cfRule>
    <cfRule type="cellIs" dxfId="49" priority="31" operator="greaterThan">
      <formula>170</formula>
    </cfRule>
  </conditionalFormatting>
  <conditionalFormatting sqref="P13:Q525">
    <cfRule type="containsText" dxfId="48" priority="43" operator="containsText" text="BRAK kol.7">
      <formula>NOT(ISERROR(SEARCH("BRAK kol.7",P13)))</formula>
    </cfRule>
  </conditionalFormatting>
  <conditionalFormatting sqref="T13:T525">
    <cfRule type="expression" dxfId="47" priority="55">
      <formula>$CI13=1</formula>
    </cfRule>
  </conditionalFormatting>
  <conditionalFormatting sqref="U13:U525">
    <cfRule type="containsBlanks" dxfId="46" priority="23">
      <formula>LEN(TRIM(U13))=0</formula>
    </cfRule>
  </conditionalFormatting>
  <conditionalFormatting sqref="V13:V525">
    <cfRule type="expression" dxfId="45" priority="19">
      <formula>$CC13=1</formula>
    </cfRule>
  </conditionalFormatting>
  <conditionalFormatting sqref="W13:W525">
    <cfRule type="containsBlanks" dxfId="44" priority="24">
      <formula>LEN(TRIM(W13))=0</formula>
    </cfRule>
  </conditionalFormatting>
  <conditionalFormatting sqref="X9">
    <cfRule type="containsBlanks" dxfId="43" priority="98">
      <formula>LEN(TRIM(X9))=0</formula>
    </cfRule>
  </conditionalFormatting>
  <conditionalFormatting sqref="X13:X525">
    <cfRule type="containsText" dxfId="42" priority="1" operator="containsText" text="BRAK kol.7">
      <formula>NOT(ISERROR(SEARCH("BRAK kol.7",X13)))</formula>
    </cfRule>
  </conditionalFormatting>
  <conditionalFormatting sqref="Y13:Y525">
    <cfRule type="containsBlanks" dxfId="41" priority="26">
      <formula>LEN(TRIM(Y13))=0</formula>
    </cfRule>
  </conditionalFormatting>
  <conditionalFormatting sqref="Z13:Z525">
    <cfRule type="expression" dxfId="40" priority="18">
      <formula>$CD13=1</formula>
    </cfRule>
  </conditionalFormatting>
  <conditionalFormatting sqref="AA13:AA525">
    <cfRule type="containsBlanks" dxfId="39" priority="25">
      <formula>LEN(TRIM(AA13))=0</formula>
    </cfRule>
  </conditionalFormatting>
  <conditionalFormatting sqref="AB9">
    <cfRule type="containsBlanks" dxfId="38" priority="97">
      <formula>LEN(TRIM(AB9))=0</formula>
    </cfRule>
  </conditionalFormatting>
  <conditionalFormatting sqref="AB13:AD525">
    <cfRule type="containsText" dxfId="37" priority="12" operator="containsText" text="BRAK kol.7">
      <formula>NOT(ISERROR(SEARCH("BRAK kol.7",AB13)))</formula>
    </cfRule>
  </conditionalFormatting>
  <conditionalFormatting sqref="AH526">
    <cfRule type="cellIs" dxfId="36" priority="113" operator="greaterThan">
      <formula>170</formula>
    </cfRule>
  </conditionalFormatting>
  <conditionalFormatting sqref="AI13:AI525">
    <cfRule type="cellIs" dxfId="35" priority="32" operator="greaterThan">
      <formula>170</formula>
    </cfRule>
  </conditionalFormatting>
  <conditionalFormatting sqref="AJ13:AJ19">
    <cfRule type="containsBlanks" dxfId="34" priority="119">
      <formula>LEN(TRIM(AJ13))=0</formula>
    </cfRule>
    <cfRule type="cellIs" dxfId="33" priority="120" operator="greaterThan">
      <formula>170</formula>
    </cfRule>
  </conditionalFormatting>
  <conditionalFormatting sqref="AV13:AV525">
    <cfRule type="expression" dxfId="32" priority="16">
      <formula>$CJ13=1</formula>
    </cfRule>
  </conditionalFormatting>
  <conditionalFormatting sqref="AV526">
    <cfRule type="cellIs" dxfId="31" priority="47" operator="greaterThan">
      <formula>170</formula>
    </cfRule>
  </conditionalFormatting>
  <conditionalFormatting sqref="BX13:BY525">
    <cfRule type="expression" dxfId="30" priority="21">
      <formula>$CB13=1</formula>
    </cfRule>
  </conditionalFormatting>
  <conditionalFormatting sqref="ET170:EU170">
    <cfRule type="cellIs" dxfId="29" priority="86" operator="greaterThan">
      <formula>170</formula>
    </cfRule>
  </conditionalFormatting>
  <pageMargins left="0.74803149606299213" right="0.74803149606299213" top="0.98425196850393704" bottom="0.98425196850393704" header="0.51181102362204722" footer="0.51181102362204722"/>
  <pageSetup paperSize="9" scale="53" orientation="landscape" r:id="rId1"/>
  <headerFooter alignWithMargins="0">
    <oddFooter>&amp;LAplikację excel opracował: Krzysztof Graf&amp;RPNA wersja 2.5_2024</oddFooter>
  </headerFooter>
  <rowBreaks count="1" manualBreakCount="1">
    <brk id="470" max="76" man="1"/>
  </rowBreaks>
  <colBreaks count="1" manualBreakCount="1">
    <brk id="19" max="520" man="1"/>
  </colBreak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="Wybierz gatunek zwierząt" xr:uid="{3887D94C-281D-4B5A-BEC3-15151BB43184}">
          <x14:formula1>
            <xm:f>LEGENDA!$B$30:$B$41</xm:f>
          </x14:formula1>
          <xm:sqref>F13:F525</xm:sqref>
        </x14:dataValidation>
        <x14:dataValidation type="list" allowBlank="1" showInputMessage="1" showErrorMessage="1" prompt="Wybierz nawóz" xr:uid="{805E00B8-2990-430F-9EF6-C3C42009522D}">
          <x14:formula1>
            <xm:f>LEGENDA!$D$28:$D$39</xm:f>
          </x14:formula1>
          <xm:sqref>E13:E525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tabColor theme="9" tint="0.39997558519241921"/>
    <pageSetUpPr fitToPage="1"/>
  </sheetPr>
  <dimension ref="A1:EK526"/>
  <sheetViews>
    <sheetView view="pageBreakPreview" zoomScale="80" zoomScaleNormal="100" zoomScaleSheetLayoutView="80" workbookViewId="0">
      <selection activeCell="T18" sqref="T18"/>
    </sheetView>
  </sheetViews>
  <sheetFormatPr defaultColWidth="9.109375" defaultRowHeight="13.2" x14ac:dyDescent="0.25"/>
  <cols>
    <col min="1" max="1" width="1" style="94" customWidth="1"/>
    <col min="2" max="2" width="4.6640625" style="94" customWidth="1"/>
    <col min="3" max="3" width="11.33203125" style="94" customWidth="1"/>
    <col min="4" max="4" width="5.88671875" style="94" customWidth="1"/>
    <col min="5" max="5" width="7.109375" style="94" hidden="1" customWidth="1"/>
    <col min="6" max="6" width="21.44140625" style="94" customWidth="1"/>
    <col min="7" max="7" width="8.33203125" style="94" customWidth="1"/>
    <col min="8" max="8" width="8.44140625" style="94" customWidth="1"/>
    <col min="9" max="9" width="14.5546875" style="199" hidden="1" customWidth="1"/>
    <col min="10" max="10" width="12.109375" style="229" customWidth="1"/>
    <col min="11" max="11" width="11.109375" style="94" hidden="1" customWidth="1"/>
    <col min="12" max="12" width="13.88671875" style="94" hidden="1" customWidth="1"/>
    <col min="13" max="13" width="14.109375" style="94" hidden="1" customWidth="1"/>
    <col min="14" max="14" width="18.44140625" style="94" customWidth="1"/>
    <col min="15" max="15" width="8.6640625" style="94" hidden="1" customWidth="1"/>
    <col min="16" max="16" width="9.33203125" style="94" hidden="1" customWidth="1"/>
    <col min="17" max="17" width="8.33203125" style="94" customWidth="1"/>
    <col min="18" max="18" width="11" style="94" customWidth="1"/>
    <col min="19" max="19" width="7.5546875" style="94" customWidth="1"/>
    <col min="20" max="21" width="10.33203125" style="94" customWidth="1"/>
    <col min="22" max="22" width="11.5546875" style="94" customWidth="1"/>
    <col min="23" max="23" width="11.88671875" style="94" customWidth="1"/>
    <col min="24" max="24" width="13" style="94" customWidth="1"/>
    <col min="25" max="25" width="7.5546875" style="94" customWidth="1"/>
    <col min="26" max="26" width="9.6640625" style="94" customWidth="1"/>
    <col min="27" max="27" width="14" style="94" customWidth="1"/>
    <col min="28" max="28" width="22.6640625" style="94" customWidth="1"/>
    <col min="29" max="29" width="10.44140625" style="94" customWidth="1"/>
    <col min="30" max="30" width="9.109375" style="200" hidden="1" customWidth="1"/>
    <col min="31" max="38" width="9.109375" style="94" hidden="1" customWidth="1"/>
    <col min="39" max="51" width="9.109375" style="94" customWidth="1"/>
    <col min="52" max="62" width="9.109375" style="94" hidden="1" customWidth="1"/>
    <col min="63" max="63" width="2" style="94" hidden="1" customWidth="1"/>
    <col min="64" max="68" width="9.109375" style="94" hidden="1" customWidth="1"/>
    <col min="69" max="69" width="9.109375" style="94" customWidth="1"/>
    <col min="70" max="70" width="3" style="94" hidden="1" customWidth="1"/>
    <col min="71" max="76" width="9.109375" style="94" hidden="1" customWidth="1"/>
    <col min="77" max="77" width="2.5546875" style="94" hidden="1" customWidth="1"/>
    <col min="78" max="90" width="9.109375" style="94" hidden="1" customWidth="1"/>
    <col min="91" max="91" width="2" style="94" hidden="1" customWidth="1"/>
    <col min="92" max="97" width="9.109375" style="94" hidden="1" customWidth="1"/>
    <col min="98" max="98" width="3.5546875" style="94" hidden="1" customWidth="1"/>
    <col min="99" max="104" width="9.109375" style="94" hidden="1" customWidth="1"/>
    <col min="105" max="105" width="2.33203125" style="94" hidden="1" customWidth="1"/>
    <col min="106" max="115" width="9.109375" style="94" hidden="1" customWidth="1"/>
    <col min="116" max="116" width="12.5546875" style="94" hidden="1" customWidth="1"/>
    <col min="117" max="118" width="0" style="94" hidden="1" customWidth="1"/>
    <col min="119" max="119" width="13.44140625" style="94" hidden="1" customWidth="1"/>
    <col min="120" max="16384" width="9.109375" style="94"/>
  </cols>
  <sheetData>
    <row r="1" spans="1:116" x14ac:dyDescent="0.25">
      <c r="B1" s="198"/>
      <c r="J1" s="94"/>
      <c r="N1" s="94" t="str">
        <f>""&amp;LEGENDA!$B$10&amp;"  "&amp;LEGENDA!$H$10&amp;" "</f>
        <v xml:space="preserve">FORMULARZ DO UŻYTKU DLA POTRZEB OPINIOWANIA W OKRĘGOWEJ STACJI CHEMICZNO-ROLNICZEJ   </v>
      </c>
      <c r="AC1" s="155" t="s">
        <v>142</v>
      </c>
    </row>
    <row r="2" spans="1:116" ht="16.2" customHeight="1" x14ac:dyDescent="0.3">
      <c r="J2" s="94"/>
      <c r="O2" s="201"/>
      <c r="P2" s="201"/>
      <c r="U2" s="618" t="str">
        <f>IF('STR TYT'!$B$25="","",'STR TYT'!$B$25)</f>
        <v/>
      </c>
      <c r="V2" s="618"/>
      <c r="W2" s="618"/>
      <c r="X2" s="618"/>
      <c r="Y2" s="618"/>
      <c r="Z2" s="618"/>
      <c r="AA2" s="618"/>
      <c r="AB2" s="618"/>
    </row>
    <row r="3" spans="1:116" ht="17.399999999999999" x14ac:dyDescent="0.3">
      <c r="B3" s="441" t="s">
        <v>143</v>
      </c>
      <c r="C3" s="442"/>
      <c r="D3" s="442"/>
      <c r="E3" s="442"/>
      <c r="F3" s="442"/>
      <c r="G3" s="443" t="str">
        <f>IF('STR TYT'!$F$14="","",'STR TYT'!$F$14)</f>
        <v/>
      </c>
      <c r="H3" s="444" t="str">
        <f>IF(J3="","",'STR TYT'!$G$14)</f>
        <v/>
      </c>
      <c r="I3" s="445"/>
      <c r="J3" s="446" t="str">
        <f>IF('STR TYT'!$H$14="","",'STR TYT'!$H$14)</f>
        <v/>
      </c>
      <c r="O3" s="201"/>
      <c r="P3" s="201"/>
      <c r="Q3" s="201"/>
      <c r="U3" s="765" t="s">
        <v>144</v>
      </c>
      <c r="V3" s="765"/>
      <c r="W3" s="765"/>
      <c r="X3" s="765"/>
      <c r="Y3" s="765"/>
      <c r="Z3" s="765"/>
      <c r="AA3" s="765"/>
      <c r="AB3" s="201"/>
      <c r="AC3" s="201"/>
    </row>
    <row r="4" spans="1:116" ht="15.6" x14ac:dyDescent="0.3">
      <c r="B4" s="198"/>
      <c r="C4" s="55"/>
      <c r="J4" s="94"/>
    </row>
    <row r="5" spans="1:116" ht="36.6" customHeight="1" thickBot="1" x14ac:dyDescent="0.3">
      <c r="B5" s="766" t="s">
        <v>314</v>
      </c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6"/>
      <c r="S5" s="766"/>
      <c r="T5" s="766"/>
      <c r="U5" s="766"/>
      <c r="V5" s="766"/>
      <c r="W5" s="766"/>
      <c r="X5" s="766"/>
      <c r="Y5" s="766"/>
      <c r="Z5" s="766"/>
      <c r="AA5" s="766"/>
      <c r="AB5" s="766"/>
    </row>
    <row r="6" spans="1:116" ht="24" customHeight="1" x14ac:dyDescent="0.25">
      <c r="B6" s="202"/>
      <c r="C6" s="84"/>
      <c r="D6" s="767" t="s">
        <v>145</v>
      </c>
      <c r="E6" s="768"/>
      <c r="F6" s="768"/>
      <c r="G6" s="768"/>
      <c r="H6" s="759"/>
      <c r="I6" s="767"/>
      <c r="J6" s="768"/>
      <c r="K6" s="768"/>
      <c r="L6" s="768"/>
      <c r="M6" s="759"/>
      <c r="N6" s="769" t="s">
        <v>146</v>
      </c>
      <c r="O6" s="770"/>
      <c r="P6" s="770"/>
      <c r="Q6" s="203" t="s">
        <v>147</v>
      </c>
      <c r="R6" s="771" t="s">
        <v>148</v>
      </c>
      <c r="S6" s="768"/>
      <c r="T6" s="768"/>
      <c r="U6" s="768"/>
      <c r="V6" s="768"/>
      <c r="W6" s="768"/>
      <c r="X6" s="772"/>
      <c r="Y6" s="773" t="s">
        <v>149</v>
      </c>
      <c r="Z6" s="703" t="s">
        <v>150</v>
      </c>
      <c r="AA6" s="703" t="s">
        <v>151</v>
      </c>
      <c r="AB6" s="703" t="s">
        <v>543</v>
      </c>
      <c r="AC6" s="703" t="s">
        <v>503</v>
      </c>
      <c r="AE6" s="203" t="s">
        <v>147</v>
      </c>
      <c r="AF6" s="771" t="s">
        <v>148</v>
      </c>
      <c r="AG6" s="768"/>
      <c r="AH6" s="768"/>
      <c r="AI6" s="768"/>
      <c r="AJ6" s="768"/>
      <c r="AK6" s="768"/>
      <c r="AL6" s="772"/>
      <c r="BJ6" s="791" t="str">
        <f>AK7</f>
        <v>nawozy naturalne pod plon główny</v>
      </c>
      <c r="BN6" s="94">
        <f>SUMPRODUCT(SUMIF($C11:$C$170,$C11,$CW11:$CW$170))</f>
        <v>0</v>
      </c>
      <c r="BQ6" s="791" t="str">
        <f>V7</f>
        <v>nawozy naturalne/ organ. pod przeplon</v>
      </c>
      <c r="BX6" s="791" t="str">
        <f>U7</f>
        <v>bobowate   NA ZIELONKĘ    z przyoraniem całych roślin</v>
      </c>
      <c r="CE6" s="793" t="str">
        <f>T7</f>
        <v>bobowate   NA ZIARNO    z przyoraniem resztek pożniwnych</v>
      </c>
      <c r="CL6" s="793" t="str">
        <f>AG7</f>
        <v>przyoranie liści roślin korzeniowych</v>
      </c>
      <c r="CS6" s="793" t="str">
        <f>AF7</f>
        <v>zasoby azotu działającego wiosną</v>
      </c>
      <c r="CZ6" s="791" t="str">
        <f>AE6</f>
        <v>Pobranie</v>
      </c>
      <c r="DG6" s="791" t="str">
        <f>AD7</f>
        <v>NA JEDNOSTKĘ PLONU</v>
      </c>
    </row>
    <row r="7" spans="1:116" ht="23.4" customHeight="1" thickBot="1" x14ac:dyDescent="0.3">
      <c r="B7" s="184" t="s">
        <v>9</v>
      </c>
      <c r="C7" s="644" t="s">
        <v>406</v>
      </c>
      <c r="D7" s="105" t="s">
        <v>20</v>
      </c>
      <c r="E7" s="105" t="s">
        <v>154</v>
      </c>
      <c r="F7" s="105"/>
      <c r="G7" s="105" t="s">
        <v>155</v>
      </c>
      <c r="H7" s="167" t="s">
        <v>156</v>
      </c>
      <c r="I7" s="204" t="s">
        <v>157</v>
      </c>
      <c r="J7" s="205" t="s">
        <v>158</v>
      </c>
      <c r="K7" s="206" t="s">
        <v>159</v>
      </c>
      <c r="L7" s="676" t="s">
        <v>160</v>
      </c>
      <c r="M7" s="678"/>
      <c r="N7" s="783" t="s">
        <v>161</v>
      </c>
      <c r="O7" s="784"/>
      <c r="P7" s="784"/>
      <c r="Q7" s="207" t="s">
        <v>162</v>
      </c>
      <c r="R7" s="785" t="s">
        <v>163</v>
      </c>
      <c r="S7" s="787" t="s">
        <v>31</v>
      </c>
      <c r="T7" s="789" t="s">
        <v>508</v>
      </c>
      <c r="U7" s="775" t="s">
        <v>507</v>
      </c>
      <c r="V7" s="775" t="s">
        <v>518</v>
      </c>
      <c r="W7" s="777" t="s">
        <v>517</v>
      </c>
      <c r="X7" s="779" t="s">
        <v>168</v>
      </c>
      <c r="Y7" s="774"/>
      <c r="Z7" s="702"/>
      <c r="AA7" s="702"/>
      <c r="AB7" s="702"/>
      <c r="AC7" s="702"/>
      <c r="AD7" s="795" t="s">
        <v>500</v>
      </c>
      <c r="AE7" s="207" t="s">
        <v>162</v>
      </c>
      <c r="AF7" s="785" t="s">
        <v>163</v>
      </c>
      <c r="AG7" s="787" t="s">
        <v>31</v>
      </c>
      <c r="AH7" s="787" t="s">
        <v>164</v>
      </c>
      <c r="AI7" s="775" t="s">
        <v>165</v>
      </c>
      <c r="AJ7" s="775" t="s">
        <v>166</v>
      </c>
      <c r="AK7" s="777" t="s">
        <v>167</v>
      </c>
      <c r="AL7" s="779" t="s">
        <v>168</v>
      </c>
      <c r="BJ7" s="792"/>
      <c r="BQ7" s="792"/>
      <c r="BX7" s="792"/>
      <c r="CE7" s="794"/>
      <c r="CL7" s="794"/>
      <c r="CS7" s="794"/>
      <c r="CZ7" s="792"/>
      <c r="DG7" s="792"/>
    </row>
    <row r="8" spans="1:116" ht="22.95" customHeight="1" thickBot="1" x14ac:dyDescent="0.3">
      <c r="B8" s="184"/>
      <c r="C8" s="644"/>
      <c r="D8" s="90" t="s">
        <v>26</v>
      </c>
      <c r="E8" s="90" t="s">
        <v>169</v>
      </c>
      <c r="F8" s="90" t="s">
        <v>170</v>
      </c>
      <c r="G8" s="90" t="s">
        <v>171</v>
      </c>
      <c r="H8" s="176" t="s">
        <v>22</v>
      </c>
      <c r="I8" s="208" t="s">
        <v>172</v>
      </c>
      <c r="J8" s="209" t="s">
        <v>173</v>
      </c>
      <c r="K8" s="176" t="s">
        <v>174</v>
      </c>
      <c r="L8" s="105" t="s">
        <v>37</v>
      </c>
      <c r="M8" s="88" t="s">
        <v>38</v>
      </c>
      <c r="N8" s="781" t="s">
        <v>175</v>
      </c>
      <c r="O8" s="782"/>
      <c r="P8" s="782"/>
      <c r="Q8" s="210" t="s">
        <v>102</v>
      </c>
      <c r="R8" s="786"/>
      <c r="S8" s="788"/>
      <c r="T8" s="790"/>
      <c r="U8" s="776"/>
      <c r="V8" s="776"/>
      <c r="W8" s="778"/>
      <c r="X8" s="780"/>
      <c r="Y8" s="774"/>
      <c r="Z8" s="702"/>
      <c r="AA8" s="702"/>
      <c r="AB8" s="702"/>
      <c r="AC8" s="702"/>
      <c r="AD8" s="795"/>
      <c r="AE8" s="210" t="s">
        <v>102</v>
      </c>
      <c r="AF8" s="786"/>
      <c r="AG8" s="788"/>
      <c r="AH8" s="788"/>
      <c r="AI8" s="776"/>
      <c r="AJ8" s="776"/>
      <c r="AK8" s="778"/>
      <c r="AL8" s="780"/>
      <c r="BJ8" s="721" t="s">
        <v>483</v>
      </c>
      <c r="BK8" s="405"/>
      <c r="BL8" s="721" t="s">
        <v>487</v>
      </c>
      <c r="BM8" s="707" t="s">
        <v>488</v>
      </c>
      <c r="BN8" s="707" t="s">
        <v>489</v>
      </c>
      <c r="BO8" s="710" t="s">
        <v>490</v>
      </c>
      <c r="BQ8" s="721" t="s">
        <v>483</v>
      </c>
      <c r="BR8" s="405"/>
      <c r="BS8" s="721" t="s">
        <v>487</v>
      </c>
      <c r="BT8" s="707" t="s">
        <v>488</v>
      </c>
      <c r="BU8" s="707" t="s">
        <v>489</v>
      </c>
      <c r="BV8" s="710" t="s">
        <v>490</v>
      </c>
      <c r="BX8" s="721" t="s">
        <v>483</v>
      </c>
      <c r="BY8" s="405"/>
      <c r="BZ8" s="721" t="s">
        <v>487</v>
      </c>
      <c r="CA8" s="707" t="s">
        <v>488</v>
      </c>
      <c r="CB8" s="707" t="s">
        <v>489</v>
      </c>
      <c r="CC8" s="710" t="s">
        <v>490</v>
      </c>
      <c r="CE8" s="721" t="s">
        <v>483</v>
      </c>
      <c r="CF8" s="405"/>
      <c r="CG8" s="721" t="s">
        <v>487</v>
      </c>
      <c r="CH8" s="707" t="s">
        <v>488</v>
      </c>
      <c r="CI8" s="707" t="s">
        <v>489</v>
      </c>
      <c r="CJ8" s="710" t="s">
        <v>490</v>
      </c>
      <c r="CL8" s="721" t="s">
        <v>483</v>
      </c>
      <c r="CM8" s="405"/>
      <c r="CN8" s="721" t="s">
        <v>487</v>
      </c>
      <c r="CO8" s="707" t="s">
        <v>488</v>
      </c>
      <c r="CP8" s="707" t="s">
        <v>489</v>
      </c>
      <c r="CQ8" s="710" t="s">
        <v>490</v>
      </c>
      <c r="CS8" s="721" t="s">
        <v>483</v>
      </c>
      <c r="CT8" s="405"/>
      <c r="CU8" s="721" t="s">
        <v>487</v>
      </c>
      <c r="CV8" s="707" t="s">
        <v>488</v>
      </c>
      <c r="CW8" s="707" t="s">
        <v>489</v>
      </c>
      <c r="CX8" s="710" t="s">
        <v>490</v>
      </c>
      <c r="CZ8" s="721" t="s">
        <v>483</v>
      </c>
      <c r="DA8" s="405"/>
      <c r="DB8" s="721" t="s">
        <v>487</v>
      </c>
      <c r="DC8" s="707" t="s">
        <v>488</v>
      </c>
      <c r="DD8" s="707" t="s">
        <v>489</v>
      </c>
      <c r="DE8" s="710" t="s">
        <v>490</v>
      </c>
      <c r="DF8" s="799" t="s">
        <v>501</v>
      </c>
      <c r="DG8" s="721" t="s">
        <v>483</v>
      </c>
      <c r="DH8" s="405"/>
      <c r="DI8" s="721" t="s">
        <v>487</v>
      </c>
      <c r="DJ8" s="707" t="s">
        <v>488</v>
      </c>
      <c r="DK8" s="707" t="s">
        <v>489</v>
      </c>
      <c r="DL8" s="710" t="s">
        <v>490</v>
      </c>
    </row>
    <row r="9" spans="1:116" ht="33.6" customHeight="1" x14ac:dyDescent="0.25">
      <c r="B9" s="154"/>
      <c r="C9" s="748"/>
      <c r="D9" s="211"/>
      <c r="E9" s="211"/>
      <c r="F9" s="211"/>
      <c r="G9" s="211"/>
      <c r="H9" s="134" t="s">
        <v>27</v>
      </c>
      <c r="I9" s="212" t="s">
        <v>102</v>
      </c>
      <c r="J9" s="213" t="s">
        <v>176</v>
      </c>
      <c r="K9" s="211"/>
      <c r="L9" s="211"/>
      <c r="M9" s="195"/>
      <c r="N9" s="214" t="s">
        <v>36</v>
      </c>
      <c r="O9" s="214" t="s">
        <v>177</v>
      </c>
      <c r="P9" s="215" t="s">
        <v>178</v>
      </c>
      <c r="Q9" s="216"/>
      <c r="R9" s="786"/>
      <c r="S9" s="788"/>
      <c r="T9" s="790"/>
      <c r="U9" s="776"/>
      <c r="V9" s="776"/>
      <c r="W9" s="778"/>
      <c r="X9" s="780"/>
      <c r="Y9" s="774"/>
      <c r="Z9" s="702"/>
      <c r="AA9" s="702"/>
      <c r="AB9" s="702"/>
      <c r="AC9" s="702"/>
      <c r="AD9" s="796"/>
      <c r="AE9" s="216"/>
      <c r="AF9" s="786"/>
      <c r="AG9" s="788"/>
      <c r="AH9" s="788"/>
      <c r="AI9" s="776"/>
      <c r="AJ9" s="776"/>
      <c r="AK9" s="778"/>
      <c r="AL9" s="780"/>
      <c r="BD9" s="797" t="s">
        <v>502</v>
      </c>
      <c r="BJ9" s="722"/>
      <c r="BK9" s="406"/>
      <c r="BL9" s="722"/>
      <c r="BM9" s="708"/>
      <c r="BN9" s="708"/>
      <c r="BO9" s="711"/>
      <c r="BQ9" s="722"/>
      <c r="BR9" s="406"/>
      <c r="BS9" s="722"/>
      <c r="BT9" s="708"/>
      <c r="BU9" s="708"/>
      <c r="BV9" s="711"/>
      <c r="BX9" s="722"/>
      <c r="BY9" s="406"/>
      <c r="BZ9" s="722"/>
      <c r="CA9" s="708"/>
      <c r="CB9" s="708"/>
      <c r="CC9" s="711"/>
      <c r="CE9" s="722"/>
      <c r="CF9" s="406"/>
      <c r="CG9" s="722"/>
      <c r="CH9" s="708"/>
      <c r="CI9" s="708"/>
      <c r="CJ9" s="711"/>
      <c r="CL9" s="722"/>
      <c r="CM9" s="406"/>
      <c r="CN9" s="722"/>
      <c r="CO9" s="708"/>
      <c r="CP9" s="708"/>
      <c r="CQ9" s="711"/>
      <c r="CS9" s="722"/>
      <c r="CT9" s="406"/>
      <c r="CU9" s="722"/>
      <c r="CV9" s="708"/>
      <c r="CW9" s="708"/>
      <c r="CX9" s="711"/>
      <c r="CZ9" s="722"/>
      <c r="DA9" s="406"/>
      <c r="DB9" s="722"/>
      <c r="DC9" s="708"/>
      <c r="DD9" s="708"/>
      <c r="DE9" s="711"/>
      <c r="DF9" s="799"/>
      <c r="DG9" s="722"/>
      <c r="DH9" s="406"/>
      <c r="DI9" s="722"/>
      <c r="DJ9" s="708"/>
      <c r="DK9" s="708"/>
      <c r="DL9" s="711"/>
    </row>
    <row r="10" spans="1:116" ht="33" customHeight="1" thickBot="1" x14ac:dyDescent="0.3">
      <c r="B10" s="217">
        <v>1</v>
      </c>
      <c r="C10" s="190">
        <v>2</v>
      </c>
      <c r="D10" s="190">
        <v>3</v>
      </c>
      <c r="E10" s="190">
        <v>3</v>
      </c>
      <c r="F10" s="190">
        <v>4</v>
      </c>
      <c r="G10" s="190">
        <v>5</v>
      </c>
      <c r="H10" s="190">
        <v>6</v>
      </c>
      <c r="I10" s="190">
        <v>6</v>
      </c>
      <c r="J10" s="190">
        <v>7</v>
      </c>
      <c r="K10" s="190">
        <v>6</v>
      </c>
      <c r="L10" s="190">
        <v>6</v>
      </c>
      <c r="M10" s="190">
        <v>6</v>
      </c>
      <c r="N10" s="190">
        <v>8</v>
      </c>
      <c r="O10" s="190">
        <v>6</v>
      </c>
      <c r="P10" s="190">
        <v>6</v>
      </c>
      <c r="Q10" s="190" t="s">
        <v>179</v>
      </c>
      <c r="R10" s="193" t="s">
        <v>180</v>
      </c>
      <c r="S10" s="193" t="s">
        <v>181</v>
      </c>
      <c r="T10" s="193" t="s">
        <v>182</v>
      </c>
      <c r="U10" s="193" t="s">
        <v>183</v>
      </c>
      <c r="V10" s="193" t="s">
        <v>184</v>
      </c>
      <c r="W10" s="193" t="s">
        <v>185</v>
      </c>
      <c r="X10" s="218" t="s">
        <v>186</v>
      </c>
      <c r="Y10" s="193" t="s">
        <v>187</v>
      </c>
      <c r="Z10" s="190" t="s">
        <v>188</v>
      </c>
      <c r="AA10" s="856" t="s">
        <v>621</v>
      </c>
      <c r="AB10" s="191" t="s">
        <v>375</v>
      </c>
      <c r="AC10" s="191" t="s">
        <v>504</v>
      </c>
      <c r="AD10" s="190"/>
      <c r="AE10" s="190"/>
      <c r="AF10" s="193"/>
      <c r="AG10" s="193"/>
      <c r="AH10" s="193"/>
      <c r="AI10" s="193"/>
      <c r="AJ10" s="193"/>
      <c r="AK10" s="193"/>
      <c r="BD10" s="798"/>
      <c r="BJ10" s="722"/>
      <c r="BK10" s="407"/>
      <c r="BL10" s="723"/>
      <c r="BM10" s="709"/>
      <c r="BN10" s="709"/>
      <c r="BO10" s="712"/>
      <c r="BQ10" s="722"/>
      <c r="BR10" s="407"/>
      <c r="BS10" s="723"/>
      <c r="BT10" s="709"/>
      <c r="BU10" s="709"/>
      <c r="BV10" s="712"/>
      <c r="BX10" s="722"/>
      <c r="BY10" s="407"/>
      <c r="BZ10" s="723"/>
      <c r="CA10" s="709"/>
      <c r="CB10" s="709"/>
      <c r="CC10" s="712"/>
      <c r="CE10" s="722"/>
      <c r="CF10" s="407"/>
      <c r="CG10" s="723"/>
      <c r="CH10" s="709"/>
      <c r="CI10" s="709"/>
      <c r="CJ10" s="712"/>
      <c r="CL10" s="722"/>
      <c r="CM10" s="407"/>
      <c r="CN10" s="723"/>
      <c r="CO10" s="709"/>
      <c r="CP10" s="709"/>
      <c r="CQ10" s="712"/>
      <c r="CS10" s="722"/>
      <c r="CT10" s="407"/>
      <c r="CU10" s="723"/>
      <c r="CV10" s="709"/>
      <c r="CW10" s="709"/>
      <c r="CX10" s="712"/>
      <c r="CZ10" s="722"/>
      <c r="DA10" s="407"/>
      <c r="DB10" s="723"/>
      <c r="DC10" s="709"/>
      <c r="DD10" s="709"/>
      <c r="DE10" s="712"/>
      <c r="DF10" s="799"/>
      <c r="DG10" s="722"/>
      <c r="DH10" s="407"/>
      <c r="DI10" s="723"/>
      <c r="DJ10" s="709"/>
      <c r="DK10" s="709"/>
      <c r="DL10" s="712"/>
    </row>
    <row r="11" spans="1:116" ht="18.899999999999999" customHeight="1" x14ac:dyDescent="0.3">
      <c r="A11" s="219"/>
      <c r="B11" s="152" t="str">
        <f>IF('ZASOBY N'!A10="","",'ZASOBY N'!A10)</f>
        <v/>
      </c>
      <c r="C11" s="462" t="str">
        <f>IF('ZASOBY N'!C10="","",'ZASOBY N'!C10)</f>
        <v/>
      </c>
      <c r="D11" s="137" t="str">
        <f>IF('ZASOBY N'!B10="","",'ZASOBY N'!B10)</f>
        <v/>
      </c>
      <c r="E11" s="138"/>
      <c r="F11" s="356" t="str">
        <f>IF('ZASOBY N'!D10="","",'ZASOBY N'!D10)</f>
        <v/>
      </c>
      <c r="G11" s="220" t="str">
        <f>IF('ZASOBY N'!G10="","",'ZASOBY N'!G10)</f>
        <v/>
      </c>
      <c r="H11" s="221" t="str">
        <f>IF('ZASOBY N'!F10="","",'ZASOBY N'!F10)</f>
        <v/>
      </c>
      <c r="I11" s="221" t="str">
        <f>IF('ZASOBY N'!G10="","",'ZASOBY N'!G10)</f>
        <v/>
      </c>
      <c r="J11" s="221" t="str">
        <f>IF('ZASOBY N'!H10="","",'ZASOBY N'!H10)</f>
        <v/>
      </c>
      <c r="K11" s="211">
        <v>0</v>
      </c>
      <c r="L11" s="211">
        <v>0</v>
      </c>
      <c r="M11" s="211">
        <v>0</v>
      </c>
      <c r="N11" s="222" t="str">
        <f>IF(DG11=0,"",DG11)</f>
        <v/>
      </c>
      <c r="O11" s="223">
        <v>0</v>
      </c>
      <c r="P11" s="223">
        <v>0</v>
      </c>
      <c r="Q11" s="226" t="str">
        <f>IF(CZ11=0,"",CZ11)</f>
        <v/>
      </c>
      <c r="R11" s="225" t="str">
        <f>IF(N11="","",IF(CS11=0,0,CS11))</f>
        <v/>
      </c>
      <c r="S11" s="225" t="str">
        <f>IF(N11="","",IF(CL11=0,0,CL11))</f>
        <v/>
      </c>
      <c r="T11" s="225" t="str">
        <f>IF(N11="","",IF(CE11=0,0,CE11))</f>
        <v/>
      </c>
      <c r="U11" s="225" t="str">
        <f>IF(N11="","",IF(BX11=0,0,BX11))</f>
        <v/>
      </c>
      <c r="V11" s="225" t="str">
        <f>IF(N11="","",IF(BQ11=0,0,BQ11))</f>
        <v/>
      </c>
      <c r="W11" s="225" t="str">
        <f>IF(N11="","",IF(BJ11=0,0,BJ11))</f>
        <v/>
      </c>
      <c r="X11" s="226" t="str">
        <f t="shared" ref="X11:X75" si="0">IF(N11="","",SUM(R11:W11))</f>
        <v/>
      </c>
      <c r="Y11" s="225" t="str">
        <f>IF('ZASOBY N'!AU10="","",IF(C11&lt;&gt;C10,'ZASOBY N'!AU10,IF(D11&lt;&gt;D10,'ZASOBY N'!AU10,IF(F11&lt;&gt;F10,'ZASOBY N'!AU10,IF(G11&lt;&gt;G10,'ZASOBY N'!AU10,IF(J11&lt;&gt;J10,'ZASOBY N'!AU10,IF(NN!AC13="","",IF(AND(C10=C11,H10=H11,J10=J11,NN!AC13&gt;0),"",IF(AND(C11=C12,H11=H12,NN!AC14&gt;0),'ZASOBY N'!AU10,'ZASOBY N'!AU10)))))))))</f>
        <v/>
      </c>
      <c r="Z11" s="225" t="str">
        <f>IF(AND(Q11="",X11=""),"",IF(Q11="",0,IF(Q11-X11&lt;0,0,IF(Y11="",Q11-X11,IF(Q11-X11+Y11&lt;0,0,Q11-X11+Y11)))))</f>
        <v/>
      </c>
      <c r="AA11" s="227" t="str">
        <f>IF(D11="","",IF(Z11="","",IF(Z11=0,0,IF(F11="TUZ",0.8,0.7))))</f>
        <v/>
      </c>
      <c r="AB11" s="400" t="str">
        <f>IF(DF11="UJĘTO WYŻEJ",DF11,IF(Z11="","",IF(Z11=0,0,Z11/AA11)))</f>
        <v/>
      </c>
      <c r="AC11" s="228" t="str">
        <f>IFERROR(IF(N11="","",H11*AB11),"")</f>
        <v/>
      </c>
      <c r="AD11" s="222">
        <f>IF(B11="",0,IF(F11="",0,INDEX(POBRANIE_!$B$6:$F$101,MATCH('UPR BILANS N'!$F11,POBRANIE_!$A$6:$A$101,0),2)))</f>
        <v>0</v>
      </c>
      <c r="AE11" s="224">
        <f>IF(OR('ZASOBY N'!G10="",'ZASOBY N'!E10=""),0,IF(B11="",0,'ZASOBY N'!G10*'ZASOBY N'!E10))</f>
        <v>0</v>
      </c>
      <c r="AF11" s="225">
        <f>IF('ZASOBY N'!O10="",0,'ZASOBY N'!O10)</f>
        <v>0</v>
      </c>
      <c r="AG11" s="225">
        <f>IF('ZASOBY N'!Q10="",0,'ZASOBY N'!Q10)</f>
        <v>0</v>
      </c>
      <c r="AH11" s="225">
        <f>IF('ZASOBY N'!V10="",0,'ZASOBY N'!V10)</f>
        <v>0</v>
      </c>
      <c r="AI11" s="225">
        <f>IF('ZASOBY N'!AG10="",0,'ZASOBY N'!AG10)</f>
        <v>0</v>
      </c>
      <c r="AJ11" s="225">
        <f>IF(NN!P13="",0,IF(NN!P13="BRAK kol.7","BRAK BADAŃ",NN!P13))</f>
        <v>0</v>
      </c>
      <c r="AK11" s="225">
        <f>IF(NN!AC13="",0,IF(NN!AC13="BRAK kol.7","BRAK BADAŃ",NN!AC13))</f>
        <v>0</v>
      </c>
      <c r="AZ11" s="94">
        <f>IF(AND($FN12=1,$FO12=1,SUMIF($C11:$C$170,$C11,AD11:AD$170)=AD11),AD11,IF(SUMIF($C11:$C$170,$C11,AD11:AD$170)&gt;AD11,SUMIF($C11:$C$170,$C11,AD11:AD$170),0))</f>
        <v>0</v>
      </c>
      <c r="BA11" s="94">
        <f>IF(AND($FN12=1,$FO12=1,SUMIF($C11:$C$170,$C11,AE11:AE$170)=AE11),AE11,IF(SUMIF($C11:$C$170,$C11,AE11:AE$170)&gt;AE11,SUMIF($C11:$C$170,$C11,AE11:AE$170),0))</f>
        <v>0</v>
      </c>
      <c r="BB11" s="94">
        <f>IF(AND($FN12=1,$FO12=1,SUMIF($C11:$C$170,$C11,AF11:AF$170)=AF11),AF11,IF(SUMIF($C11:$C$170,$C11,AF11:AF$170)&gt;AF11,SUMIF($C11:$C$170,$C11,AF11:AF$170),0))</f>
        <v>0</v>
      </c>
      <c r="BC11" s="94">
        <f>IF(AND($FN12=1,$FO12=1,SUMIF($C11:$C$170,$C11,AG11:AG$170)=AG11),AG11,IF(SUMIF($C11:$C$170,$C11,AG11:AG$170)&gt;AG11,SUMIF($C11:$C$170,$C11,AG11:AG$170),0))</f>
        <v>0</v>
      </c>
      <c r="BD11" s="94">
        <f>IF(AND($FN12=1,$FO12=1,SUMIF($C11:$C$170,$C11,AH11:AH$170)=AH11),AH11,IF(SUMIF($C11:$C$170,$C11,AH11:AH$170)&gt;AH11,SUMIF($C11:$C$170,$C11,AH11:AH$170),0))</f>
        <v>0</v>
      </c>
      <c r="BE11" s="230">
        <f>IF(AND($FP12=1,$FQ12=1,SUMIF($C11:$C$170,$C11,AI11:AI$170)=AI11),AI11,IF(SUMIF($C11:$C$170,$C11,AI11:AI$170)&gt;AI11,SUMIF($C11:$C$170,$C11,AI11:AI$170),0))</f>
        <v>0</v>
      </c>
      <c r="BF11" s="383">
        <f>IF(AND($FN12=1,$FO12=1,SUMIF($C11:$C$170,$C11,AJ11:AJ$170)=AJ11),AJ11,IF(SUMIF($C11:$C$170,$C11,AJ11:AJ$170)&gt;AJ11,SUMIF($C11:$C$170,$C11,AJ11:AJ$170),0))</f>
        <v>0</v>
      </c>
      <c r="BG11" s="383">
        <f>IF(AND($FN12=1,$FO12=1,SUMIF($C11:$C$170,$C11,AK11:AK$170)=AK11),AK11,IF(SUMIF($C11:$C$170,$C11,AK11:AK$170)&gt;AK11,SUMIF($C11:$C$170,$C11,AK11:AK$170),0))</f>
        <v>0</v>
      </c>
      <c r="BJ11" s="408">
        <f>IF(BL11=1,$AK11,IF(SUMIF($C11:$C$525,$C11,$AK11:$AK$525)&gt;=$AK11,SUMIF($C11:$C$525,$C11,$BN11:$BN$525),""))</f>
        <v>0</v>
      </c>
      <c r="BL11" s="409">
        <f>COUNTIFS('ZASOBY N'!$B10:$B$525,'ZASOBY N'!$B10,'ZASOBY N'!$C10:'ZASOBY N'!$C$525,'ZASOBY N'!$C10,'ZASOBY N'!$D10:'ZASOBY N'!$D$525,'ZASOBY N'!$D10,'ZASOBY N'!$H10:'ZASOBY N'!$H$525,'ZASOBY N'!$H10 )</f>
        <v>0</v>
      </c>
      <c r="BM11" s="410">
        <f>COUNTIFS('ZASOBY N'!$B$10:$B10,'ZASOBY N'!$B10,'ZASOBY N'!$C$10:'ZASOBY N'!$C10,'ZASOBY N'!$C10,'ZASOBY N'!$D$10:'ZASOBY N'!$D10,'ZASOBY N'!$D10,'ZASOBY N'!$H$10:'ZASOBY N'!$H10,'ZASOBY N'!$H10 )</f>
        <v>0</v>
      </c>
      <c r="BN11" s="411">
        <f>IF(AND($BL11&gt;1,$BM11&gt;=1),$AK11,IF(AND($BL11=1,$BM11&gt;1),$AK11,0))</f>
        <v>0</v>
      </c>
      <c r="BO11" s="412">
        <f>IF(AND($BL11=1,$BM11=1),$AK11,0)</f>
        <v>0</v>
      </c>
      <c r="BP11" s="94" t="str">
        <f>C11</f>
        <v/>
      </c>
      <c r="BQ11" s="413">
        <f>IF(BS11=1,$AJ11,IF(SUMIF($C11:$C$525,$C11,$AJ11:$AJ$525)&gt;=$AJ11,SUMIF($C11:$C$525,$C11,$BU11:$BU$525),""))</f>
        <v>0</v>
      </c>
      <c r="BS11" s="409">
        <f>COUNTIFS('ZASOBY N'!$B10:$B$525,'ZASOBY N'!$B10,'ZASOBY N'!$C10:'ZASOBY N'!$C$525,'ZASOBY N'!$C10,'ZASOBY N'!$D10:'ZASOBY N'!$D$525,'ZASOBY N'!$D10,'ZASOBY N'!$H10:'ZASOBY N'!$H$525,'ZASOBY N'!$H10 )</f>
        <v>0</v>
      </c>
      <c r="BT11" s="410">
        <f>COUNTIFS('ZASOBY N'!$B$10:$B10,'ZASOBY N'!$B10,'ZASOBY N'!$C$10:'ZASOBY N'!$C10,'ZASOBY N'!$C10,'ZASOBY N'!$D$10:'ZASOBY N'!$D10,'ZASOBY N'!$D10,'ZASOBY N'!$H$10:'ZASOBY N'!$H10,'ZASOBY N'!$H10 )</f>
        <v>0</v>
      </c>
      <c r="BU11" s="411">
        <f>IF(AND($BS11&gt;1,$BT11&gt;=1),$AJ11,IF(AND($BS11=1,$BT11&gt;1),$AJ11,0))</f>
        <v>0</v>
      </c>
      <c r="BV11" s="412">
        <f>IF(AND($BS11=1,$BT11=1),$AJ11,0)</f>
        <v>0</v>
      </c>
      <c r="BW11" s="94" t="s">
        <v>499</v>
      </c>
      <c r="BX11" s="413">
        <f>IF(BZ11=1,$AI11,IF(SUMIF($C11:$C$525,$C11,$AI11:$AI$525)&gt;=$AI11,_xlfn.AGGREGATE(14,4,$CB$11:$CB$31*($C$11:$C$31=$C11),1),""))</f>
        <v>0</v>
      </c>
      <c r="BZ11" s="409">
        <f>COUNTIFS('ZASOBY N'!$B10:$B$525,'ZASOBY N'!$B10,'ZASOBY N'!$C10:'ZASOBY N'!$C$525,'ZASOBY N'!$C10,'ZASOBY N'!$D10:'ZASOBY N'!$D$525,'ZASOBY N'!$D10,'ZASOBY N'!$H10:'ZASOBY N'!$H$525,'ZASOBY N'!$H10 )</f>
        <v>0</v>
      </c>
      <c r="CA11" s="410">
        <f>COUNTIFS('ZASOBY N'!$B$10:$B10,'ZASOBY N'!$B10,'ZASOBY N'!$C$10:'ZASOBY N'!$C10,'ZASOBY N'!$C10,'ZASOBY N'!$D$10:'ZASOBY N'!$D10,'ZASOBY N'!$D10,'ZASOBY N'!$H$10:'ZASOBY N'!$H10,'ZASOBY N'!$H10 )</f>
        <v>0</v>
      </c>
      <c r="CB11" s="411">
        <f>IF(AND($BZ11&gt;1,$CA11&gt;=1),$AI11,IF(AND($BZ11=1,$CA11&gt;1),$AI11,0))</f>
        <v>0</v>
      </c>
      <c r="CC11" s="412">
        <f>IF(AND($BZ11=1,$CA11=1),$AI11,0)</f>
        <v>0</v>
      </c>
      <c r="CE11" s="413">
        <f>IF(CG11=1,$AH11,IF(SUMIF($C11:$C$525,$C11,$AH11:$AH$525)&gt;=$AI11,_xlfn.AGGREGATE(14,4,$CI$11:$CI$31*($C$11:$C$31=$C11),1),""))</f>
        <v>0</v>
      </c>
      <c r="CG11" s="409">
        <f>COUNTIFS('ZASOBY N'!$B10:$B$525,'ZASOBY N'!$B10,'ZASOBY N'!$C10:'ZASOBY N'!$C$525,'ZASOBY N'!$C10,'ZASOBY N'!$D10:'ZASOBY N'!$D$525,'ZASOBY N'!$D10,'ZASOBY N'!$H10:'ZASOBY N'!$H$525,'ZASOBY N'!$H10 )</f>
        <v>0</v>
      </c>
      <c r="CH11" s="410">
        <f>COUNTIFS('ZASOBY N'!$B$10:$B10,'ZASOBY N'!$B10,'ZASOBY N'!$C$10:'ZASOBY N'!$C10,'ZASOBY N'!$C10,'ZASOBY N'!$D$10:'ZASOBY N'!$D10,'ZASOBY N'!$D10,'ZASOBY N'!$H$10:'ZASOBY N'!$H10,'ZASOBY N'!$H10 )</f>
        <v>0</v>
      </c>
      <c r="CI11" s="411">
        <f>IF(AND($CG11&gt;1,$CH11&gt;=1),$AH11,IF(AND($CG11=1,$CH11&gt;1),$AH11,0))</f>
        <v>0</v>
      </c>
      <c r="CJ11" s="412">
        <f>IF(AND($CG11=1,$CH11=1),$AH11,0)</f>
        <v>0</v>
      </c>
      <c r="CL11" s="408">
        <f>IF(CN11=1,$AG11,IF(SUMIF($C11:$C$525,$C11,$AG11:$AG$525)&gt;=$AG11,_xlfn.AGGREGATE(14,4,$CP$11:$CP$31*($C$11:$C$31=$C11),1),""))</f>
        <v>0</v>
      </c>
      <c r="CN11" s="409">
        <f>COUNTIFS('ZASOBY N'!$B10:$B$525,'ZASOBY N'!$B10,'ZASOBY N'!$C10:'ZASOBY N'!$C$525,'ZASOBY N'!$C10,'ZASOBY N'!$D10:'ZASOBY N'!$D$525,'ZASOBY N'!$D10,'ZASOBY N'!$H10:'ZASOBY N'!$H$525,'ZASOBY N'!$H10 )</f>
        <v>0</v>
      </c>
      <c r="CO11" s="410">
        <f>COUNTIFS('ZASOBY N'!$B$10:$B10,'ZASOBY N'!$B10,'ZASOBY N'!$C$10:'ZASOBY N'!$C10,'ZASOBY N'!$C10,'ZASOBY N'!$D$10:'ZASOBY N'!$D10,'ZASOBY N'!$D10,'ZASOBY N'!$H$10:'ZASOBY N'!$H10,'ZASOBY N'!$H10 )</f>
        <v>0</v>
      </c>
      <c r="CP11" s="411">
        <f>IF(AND($CN11&gt;1,$CO11&gt;=1),$AG11,IF(AND($CN11=1,$CO11&gt;1),$AG11,0))</f>
        <v>0</v>
      </c>
      <c r="CQ11" s="412">
        <f>IF(AND($CN11=1,$CO11=1),$AG11,0)</f>
        <v>0</v>
      </c>
      <c r="CS11" s="408">
        <f>IF(CU11=1,$AF11,IF(SUMIF($C11:$C$525,$C11,$AF11:$AF$525)&gt;=$AF11,_xlfn.AGGREGATE(14,4,$CW$11:$CW$31*($C$11:$C$31=$C11),1),""))</f>
        <v>0</v>
      </c>
      <c r="CU11" s="409">
        <f>COUNTIFS('ZASOBY N'!$B10:$B$525,'ZASOBY N'!$B10,'ZASOBY N'!$C10:'ZASOBY N'!$C$525,'ZASOBY N'!$C10,'ZASOBY N'!$D10:'ZASOBY N'!$D$525,'ZASOBY N'!$D10,'ZASOBY N'!$H10:'ZASOBY N'!$H$525,'ZASOBY N'!$H10 )</f>
        <v>0</v>
      </c>
      <c r="CV11" s="410">
        <f>COUNTIFS('ZASOBY N'!$B$10:$B10,'ZASOBY N'!$B10,'ZASOBY N'!$C$10:'ZASOBY N'!$C10,'ZASOBY N'!$C10,'ZASOBY N'!$D$10:'ZASOBY N'!$D10,'ZASOBY N'!$D10,'ZASOBY N'!$H$10:'ZASOBY N'!$H10,'ZASOBY N'!$H10 )</f>
        <v>0</v>
      </c>
      <c r="CW11" s="411">
        <f>IF(AND($CU11&gt;1,$CV11&gt;=1),$AF11,IF(AND($CU11=1,$CV11&gt;1),$AF11,0))</f>
        <v>0</v>
      </c>
      <c r="CX11" s="412">
        <f>IF(AND($CU11=1,$CV11=1),$AF11,0)</f>
        <v>0</v>
      </c>
      <c r="CZ11" s="408">
        <f>IF(DB11=1,$AE11,IF(SUMIF($C11:$C$525,$C11,$AE11:$AE$525)&gt;=$AE11,_xlfn.AGGREGATE(14,4,$DD$11:$DD$31*($C$11:$C$31=$C11),1),""))</f>
        <v>0</v>
      </c>
      <c r="DB11" s="409">
        <f>COUNTIFS('ZASOBY N'!$B10:$B$525,'ZASOBY N'!$B10,'ZASOBY N'!$C10:'ZASOBY N'!$C$525,'ZASOBY N'!$C10,'ZASOBY N'!$D10:'ZASOBY N'!$D$525,'ZASOBY N'!$D10,'ZASOBY N'!$H10:'ZASOBY N'!$H$525,'ZASOBY N'!$H10 )</f>
        <v>0</v>
      </c>
      <c r="DC11" s="410">
        <f>COUNTIFS('ZASOBY N'!$B$10:$B10,'ZASOBY N'!$B10,'ZASOBY N'!$C$10:'ZASOBY N'!$C10,'ZASOBY N'!$C10,'ZASOBY N'!$D$10:'ZASOBY N'!$D10,'ZASOBY N'!$D10,'ZASOBY N'!$H$10:'ZASOBY N'!$H10,'ZASOBY N'!$H10 )</f>
        <v>0</v>
      </c>
      <c r="DD11" s="411">
        <f>IF(AND($DB11&gt;1,$DC11&gt;=1),$AE11,IF(AND($DB11=1,$DC11&gt;1),$AE11,0))</f>
        <v>0</v>
      </c>
      <c r="DE11" s="412">
        <f>IF(AND($DB11=1,$DC11=1),$AE11,0)</f>
        <v>0</v>
      </c>
      <c r="DF11" s="399" t="str">
        <f>IF(AND(DI11=1,DJ11=1,SUMIF($C11:$C$525,$C11,$AD11:$AD$525)=$AD11),$AD11,IF($DL11&gt;0,$DL11,IF(B11="","",IF(AND(COUNTIF($C10:$C$11,$C11)&gt;=1,COUNTIF($D10:$D10,$D11)&gt;=1),"UJĘTO WYŻEJ",IF(AND(SUMIF($C11:$C$525,$C11,$AD11:$AD$525)&gt;$AD11,SUMIF($D11:$D$525,$D11,$AD11:$AD$525)&gt;$AD11),_xlfn.AGGREGATE(14,4,$DK$11:$DK$31*($C$11:$C$31=$C11),1),"")))))</f>
        <v/>
      </c>
      <c r="DG11" s="408">
        <f>IF(DI11=1,$AD11,IF(SUMIF($C11:$C$525,$C11,$AD11:$AD$525)&gt;=$AD11,_xlfn.AGGREGATE(14,4,$DK$11:$DK$31*($C$11:$C$31=$C11),1),""))</f>
        <v>0</v>
      </c>
      <c r="DI11" s="409">
        <f>COUNTIFS('ZASOBY N'!$B10:$B$525,'ZASOBY N'!$B10,'ZASOBY N'!$C10:'ZASOBY N'!$C$525,'ZASOBY N'!$C10,'ZASOBY N'!$D10:'ZASOBY N'!$D$525,'ZASOBY N'!$D10,'ZASOBY N'!$H10:'ZASOBY N'!$H$525,'ZASOBY N'!$H10 )</f>
        <v>0</v>
      </c>
      <c r="DJ11" s="410">
        <f>COUNTIFS('ZASOBY N'!$B$10:$B10,'ZASOBY N'!$B10,'ZASOBY N'!$C$10:'ZASOBY N'!$C10,'ZASOBY N'!$C10,'ZASOBY N'!$D$10:'ZASOBY N'!$D10,'ZASOBY N'!$D10,'ZASOBY N'!$H$10:'ZASOBY N'!$H10,'ZASOBY N'!$H10 )</f>
        <v>0</v>
      </c>
      <c r="DK11" s="411">
        <f>IF(AND($DI11&gt;1,$DJ11&gt;=1),$AD11,IF(AND($DI11=1,$DJ11&gt;1),$AD11,0))</f>
        <v>0</v>
      </c>
      <c r="DL11" s="412">
        <f>IF(AND($DI11=1,$DJ11=1),$AD11,0)</f>
        <v>0</v>
      </c>
    </row>
    <row r="12" spans="1:116" ht="18.899999999999999" customHeight="1" x14ac:dyDescent="0.3">
      <c r="A12" s="219"/>
      <c r="B12" s="152" t="str">
        <f>IF('ZASOBY N'!A11="","",'ZASOBY N'!A11)</f>
        <v/>
      </c>
      <c r="C12" s="462" t="str">
        <f>IF('ZASOBY N'!C11="","",'ZASOBY N'!C11)</f>
        <v/>
      </c>
      <c r="D12" s="137" t="str">
        <f>IF('ZASOBY N'!B11="","",'ZASOBY N'!B11)</f>
        <v/>
      </c>
      <c r="E12" s="138"/>
      <c r="F12" s="356" t="str">
        <f>IF('ZASOBY N'!D11="","",'ZASOBY N'!D11)</f>
        <v/>
      </c>
      <c r="G12" s="220" t="str">
        <f>IF('ZASOBY N'!G11="","",'ZASOBY N'!G11)</f>
        <v/>
      </c>
      <c r="H12" s="221" t="str">
        <f>IF('ZASOBY N'!F11="","",'ZASOBY N'!F11)</f>
        <v/>
      </c>
      <c r="I12" s="221" t="str">
        <f>IF('ZASOBY N'!G11="","",'ZASOBY N'!G11)</f>
        <v/>
      </c>
      <c r="J12" s="221" t="str">
        <f>IF('ZASOBY N'!H11="","",'ZASOBY N'!H11)</f>
        <v/>
      </c>
      <c r="K12" s="214">
        <v>0</v>
      </c>
      <c r="L12" s="214">
        <v>0</v>
      </c>
      <c r="M12" s="214">
        <v>0</v>
      </c>
      <c r="N12" s="222" t="str">
        <f>IF('ZASOBY N'!BD11="x","",IF(W12="","",'ZASOBY N'!E11))</f>
        <v/>
      </c>
      <c r="O12" s="223">
        <v>0</v>
      </c>
      <c r="P12" s="223">
        <v>0</v>
      </c>
      <c r="Q12" s="226" t="str">
        <f>IF($N12="","",'UPR BILANS N'!G12*'UPR BILANS N'!N12)</f>
        <v/>
      </c>
      <c r="R12" s="225" t="str">
        <f>IF($N12="","",'ZASOBY N'!O11)</f>
        <v/>
      </c>
      <c r="S12" s="225" t="str">
        <f>IF($N12="","",IF('ZASOBY N'!Q11="",0,'ZASOBY N'!Q11))</f>
        <v/>
      </c>
      <c r="T12" s="225" t="str">
        <f>IF($N12="","",'ZASOBY N'!V11)</f>
        <v/>
      </c>
      <c r="U12" s="225" t="str">
        <f>IF($N12="","",IF('ZASOBY N'!AG11="",0,'ZASOBY N'!AG11))</f>
        <v/>
      </c>
      <c r="V12" s="225" t="str">
        <f>IF($N12="","",NN!P14)</f>
        <v/>
      </c>
      <c r="W12" s="225" t="str">
        <f t="shared" ref="W12:W75" si="1">BJ12</f>
        <v/>
      </c>
      <c r="X12" s="226" t="str">
        <f t="shared" si="0"/>
        <v/>
      </c>
      <c r="Y12" s="225" t="str">
        <f>IF('ZASOBY N'!AU11="","",IF(C12&lt;&gt;C11,'ZASOBY N'!AU11,IF(D12&lt;&gt;D11,'ZASOBY N'!AU11,IF(F12&lt;&gt;F11,'ZASOBY N'!AU11,IF(G12&lt;&gt;G11,'ZASOBY N'!AU11,IF(J12&lt;&gt;J11,'ZASOBY N'!AU11,IF(NN!AC14="","",IF(AND(C11=C12,H11=H12,J11=J12,NN!AC14&gt;0),"",IF(AND(C12=C13,H12=H13,NN!AC15&gt;0),'ZASOBY N'!AU11,'ZASOBY N'!AU11)))))))))</f>
        <v/>
      </c>
      <c r="Z12" s="225" t="str">
        <f t="shared" ref="Z12:Z75" si="2">IF(AND(Q12="",X12=""),"",IF(Q12="",0,IF(Q12-X12&lt;0,0,IF(Y12="",Q12-X12,IF(Q12-X12+Y12&lt;0,0,Q12-X12+Y12)))))</f>
        <v/>
      </c>
      <c r="AA12" s="227" t="str">
        <f>IF(D12="","",IF(Z12="","",IF(Z12=0,0,IF(F12="TUZ",0.8,0.7))))</f>
        <v/>
      </c>
      <c r="AB12" s="400" t="str">
        <f>IF(DF12="UJĘTO WYŻEJ",DF12,IF(Z12="","",IF(Z12=0,0,Z12/AA12)))</f>
        <v/>
      </c>
      <c r="AC12" s="228" t="str">
        <f t="shared" ref="AC12:AC75" si="3">IFERROR(IF(N12="","",H12*AB12),"")</f>
        <v/>
      </c>
      <c r="AD12" s="222">
        <f>IF(B12="",0,IF(F12="",0,INDEX(POBRANIE_!$B$6:$F$101,MATCH('UPR BILANS N'!$F12,POBRANIE_!$A$6:$A$101,0),2)))</f>
        <v>0</v>
      </c>
      <c r="AE12" s="224">
        <f>IF(OR('ZASOBY N'!G11="",'ZASOBY N'!E11=""),0,IF(B12="",0,'ZASOBY N'!G11*'ZASOBY N'!E11))</f>
        <v>0</v>
      </c>
      <c r="AF12" s="225">
        <f>IF('ZASOBY N'!O11="",0,'ZASOBY N'!O11)</f>
        <v>0</v>
      </c>
      <c r="AG12" s="225">
        <f>IF('ZASOBY N'!Q11="",0,'ZASOBY N'!Q11)</f>
        <v>0</v>
      </c>
      <c r="AH12" s="225">
        <f>IF('ZASOBY N'!V11="",0,'ZASOBY N'!V11)</f>
        <v>0</v>
      </c>
      <c r="AI12" s="225">
        <f>IF('ZASOBY N'!AG11="",0,'ZASOBY N'!AG11)</f>
        <v>0</v>
      </c>
      <c r="AJ12" s="225">
        <f>IF(NN!P14="",0,IF(NN!P14="BRAK kol.7","BRAK BADAŃ",NN!P14))</f>
        <v>0</v>
      </c>
      <c r="AK12" s="225">
        <f>IF(NN!AC14="",0,IF(NN!AC14="BRAK kol.7","BRAK BADAŃ",NN!AC14))</f>
        <v>0</v>
      </c>
      <c r="BD12" s="94">
        <f>IF(AND($FN13=1,$FO13=1,SUMIF($C12:$C$170,$C12,AH12:AH$170)=AH12),AH12,IF(AND(COUNTIF($C$11:$C11,$C12)&gt;=1,COUNTIF($D$11:$D11,$D12)&gt;=1),0,IF(AND(SUMIF($C12:$C$170,$C12,AH12:AH$170)&gt;AH12,SUMIF($D12:$D$170,$D12,AH12:AH$170)&gt;AH12),SUMIF($C12:$C$170,$C12,AH12:AH$170),0)))</f>
        <v>0</v>
      </c>
      <c r="BE12" s="230">
        <f>IF(AND($FP13=1,$FQ13=1,SUMIF($C12:$C$170,$C12,AI12:AI$170)=AI12),AI12,IF(AND(COUNTIF($C$11:$C11,$C12)&gt;=1,COUNTIF($D$11:$D11,$D12)&gt;=1),0,IF(AND(SUMIF($C12:$C$170,$C12,AI12:AI$170)&gt;AI12,SUMIF($D12:$D$170,$D12,AI12:AI$170)&gt;AI12),SUMIF($C12:$C$170,$C12,AI12:AI$170),0)))</f>
        <v>0</v>
      </c>
      <c r="BF12" s="383">
        <f>IF(AND($FN13=1,$FO13=1,SUMIF($C12:$C$170,$C12,AJ12:AJ$170)=AJ12),AJ12,IF(AND(COUNTIF($C$11:$C11,$C12)&gt;=1,COUNTIF($D$11:$D11,$D12)&gt;=1),0,IF(AND(SUMIF($C12:$C$170,$C12,AJ12:AJ$170)&gt;AJ12,SUMIF($D12:$D$170,$D12,AJ12:AJ$170)&gt;AJ12),SUMIF($C12:$C$170,$C12,AJ12:AJ$170),0)))</f>
        <v>0</v>
      </c>
      <c r="BG12" s="383">
        <f>IF(AND($FN13=1,$FO13=1,SUMIF($C12:$C$170,$C12,AK12:AK$170)=AK12),AK12,IF(AND(COUNTIF($C$11:$C11,$C12)&gt;=1,COUNTIF($D$11:$D11,$D12)&gt;=1),0,IF(AND(SUMIF($C12:$C$170,$C12,AK12:AK$170)&gt;AK12,SUMIF($D12:$D$170,$D12,AK12:AK$170)&gt;AK12),SUMIF($C12:$C$170,$C12,AK12:AK$170),0)))</f>
        <v>0</v>
      </c>
      <c r="BJ12" s="414" t="str">
        <f>IF(AND(BL12=1,BM12=1,SUMIF($C12:$C$525,$C12,$AK12:$AK$525)=$AK12),$AK12,IF($BO12&gt;0,$BO12,IF(AND(COUNTIF($C$11:$C11,$C12)&gt;=1,COUNTIF($D11:$D11,$D12)&gt;=1),"",IF(AND(SUMIF($C12:$C$525,$C12,$AK12:$AK$525)&gt;=$AK12,SUMIF($D12:$D$525,$D12,$AK12:$AK$525)&gt;=$AK12),SUMIF($C12:$C$525,$C12,$AK12:$AK$525),""))))</f>
        <v/>
      </c>
      <c r="BL12" s="409">
        <f>COUNTIFS('ZASOBY N'!$B11:$B$525,'ZASOBY N'!$B11,'ZASOBY N'!$C11:'ZASOBY N'!$C$525,'ZASOBY N'!$C11,'ZASOBY N'!$D11:'ZASOBY N'!$D$525,'ZASOBY N'!$D11,'ZASOBY N'!$H11:'ZASOBY N'!$H$525,'ZASOBY N'!$H11 )</f>
        <v>0</v>
      </c>
      <c r="BM12" s="410">
        <f>COUNTIFS('ZASOBY N'!$B$10:$B11,'ZASOBY N'!$B11,'ZASOBY N'!$C$10:'ZASOBY N'!$C11,'ZASOBY N'!$C11,'ZASOBY N'!$D$10:'ZASOBY N'!$D11,'ZASOBY N'!$D11,'ZASOBY N'!$H$10:'ZASOBY N'!$H11,'ZASOBY N'!$H11 )</f>
        <v>0</v>
      </c>
      <c r="BN12" s="411">
        <f>IF(AND($BL12&gt;1,$BM12&gt;=1),$AK12,IF(AND($BL12=1,$BM12&gt;1),$AK12,0))</f>
        <v>0</v>
      </c>
      <c r="BO12" s="412">
        <f>IF(AND($BL12=1,$BM12=1),$AK12,0)</f>
        <v>0</v>
      </c>
      <c r="BP12" s="94" t="str">
        <f t="shared" ref="BP12" si="4">C12</f>
        <v/>
      </c>
      <c r="BQ12" s="414" t="str">
        <f>IF(AND(BS12=1,BT12=1,SUMIF($C12:$C$525,$C12,$AJ12:$AJ$525)=$AJ12),$AJ12,IF($BV12&gt;0,$BV12,IF(AND(COUNTIF($C$11:$C11,$C12)&gt;=1,COUNTIF($D11:$D11,$D12)&gt;=1),"",IF(AND(SUMIF($C12:$C$525,$C12,$AJ12:$AJ$525)&gt;$AJ12,SUMIF($D12:$D$525,$D12,$AJ12:$AJ$525)&gt;$AJ12),SUMIF($C12:$C$525,$C12,$AJ12:$AJ$525),""))))</f>
        <v/>
      </c>
      <c r="BS12" s="409">
        <f>COUNTIFS('ZASOBY N'!$B11:$B$525,'ZASOBY N'!$B11,'ZASOBY N'!$C11:'ZASOBY N'!$C$525,'ZASOBY N'!$C11,'ZASOBY N'!$D11:'ZASOBY N'!$D$525,'ZASOBY N'!$D11,'ZASOBY N'!$H11:'ZASOBY N'!$H$525,'ZASOBY N'!$H11 )</f>
        <v>0</v>
      </c>
      <c r="BT12" s="410">
        <f>COUNTIFS('ZASOBY N'!$B$10:$B11,'ZASOBY N'!$B11,'ZASOBY N'!$C$10:'ZASOBY N'!$C11,'ZASOBY N'!$C11,'ZASOBY N'!$D$10:'ZASOBY N'!$D11,'ZASOBY N'!$D11,'ZASOBY N'!$H$10:'ZASOBY N'!$H11,'ZASOBY N'!$H11 )</f>
        <v>0</v>
      </c>
      <c r="BU12" s="411">
        <f>IF(AND($BS12&gt;1,$BT12&gt;=1),$AJ12,IF(AND($BS12=1,$BT12&gt;1),$AJ12,0))</f>
        <v>0</v>
      </c>
      <c r="BV12" s="412">
        <f>IF(AND($BS12=1,$BT12=1),$AJ12,0)</f>
        <v>0</v>
      </c>
      <c r="BW12" s="94" t="s">
        <v>499</v>
      </c>
      <c r="BX12" s="414" t="str">
        <f>IF(AND(BZ12=1,CA12=1,SUMIF($C12:$C$525,$C12,$AI12:$AI$525)=$AI12),$AI12,IF($CC12&gt;0,$CC12,IF(AND(COUNTIF($C$11:$C11,$C12)&gt;=1,COUNTIF($D11:$D11,$D12)&gt;=1),"",IF(AND(SUMIF($C12:$C$525,$C12,$AI12:$AI$525)&gt;$AI12,SUMIF($D12:$D$525,$D12,$AI12:$AI$525)&gt;$IG12),_xlfn.AGGREGATE(14,4,$CB$11:$CB$31*($C$11:$C$31=$C12),1),""))))</f>
        <v/>
      </c>
      <c r="BZ12" s="409">
        <f>COUNTIFS('ZASOBY N'!$B11:$B$525,'ZASOBY N'!$B11,'ZASOBY N'!$C11:'ZASOBY N'!$C$525,'ZASOBY N'!$C11,'ZASOBY N'!$D11:'ZASOBY N'!$D$525,'ZASOBY N'!$D11,'ZASOBY N'!$H11:'ZASOBY N'!$H$525,'ZASOBY N'!$H11 )</f>
        <v>0</v>
      </c>
      <c r="CA12" s="410">
        <f>COUNTIFS('ZASOBY N'!$B$10:$B11,'ZASOBY N'!$B11,'ZASOBY N'!$C$10:'ZASOBY N'!$C11,'ZASOBY N'!$C11,'ZASOBY N'!$D$10:'ZASOBY N'!$D11,'ZASOBY N'!$D11,'ZASOBY N'!$H$10:'ZASOBY N'!$H11,'ZASOBY N'!$H11 )</f>
        <v>0</v>
      </c>
      <c r="CB12" s="411">
        <f>IF(AND($BZ12&gt;1,$CA12&gt;=1),$AI12,IF(AND($BZ12=1,$CA12&gt;1),$AI12,0))</f>
        <v>0</v>
      </c>
      <c r="CC12" s="412">
        <f>IF(AND($BZ12=1,$CA12=1),$AI12,0)</f>
        <v>0</v>
      </c>
      <c r="CE12" s="414" t="str">
        <f>IF(AND(CG12=1,CH12=1,SUMIF($C12:$C$525,$C12,$AH12:$AH$525)=$AH12),$AH12,IF($CJ12&gt;0,$CJ12,IF(AND(COUNTIF($C$11:$C11,$C12)&gt;=1,COUNTIF($D11:$D11,$D12)&gt;=1),"",IF(AND(SUMIF($C12:$C$525,$C12,$AH12:$AH$525)&gt;$AH12,SUMIF($D12:$D$525,$D12,$AH12:$AH$525)&gt;$AH12),_xlfn.AGGREGATE(14,4,$CI$11:$CI$31*($C$11:$C$31=$C12),1),""))))</f>
        <v/>
      </c>
      <c r="CG12" s="409">
        <f>COUNTIFS('ZASOBY N'!$B11:$B$525,'ZASOBY N'!$B11,'ZASOBY N'!$C11:'ZASOBY N'!$C$525,'ZASOBY N'!$C11,'ZASOBY N'!$D11:'ZASOBY N'!$D$525,'ZASOBY N'!$D11,'ZASOBY N'!$H11:'ZASOBY N'!$H$525,'ZASOBY N'!$H11 )</f>
        <v>0</v>
      </c>
      <c r="CH12" s="410">
        <f>COUNTIFS('ZASOBY N'!$B$10:$B11,'ZASOBY N'!$B11,'ZASOBY N'!$C$10:'ZASOBY N'!$C11,'ZASOBY N'!$C11,'ZASOBY N'!$D$10:'ZASOBY N'!$D11,'ZASOBY N'!$D11,'ZASOBY N'!$H$10:'ZASOBY N'!$H11,'ZASOBY N'!$H11 )</f>
        <v>0</v>
      </c>
      <c r="CI12" s="411">
        <f>IF(AND($CG12&gt;1,$CH12&gt;=1),$AH12,IF(AND($CG12=1,$CH12&gt;1),$AH12,0))</f>
        <v>0</v>
      </c>
      <c r="CJ12" s="412">
        <f>IF(AND($CG12=1,$CH12=1),$AH12,0)</f>
        <v>0</v>
      </c>
      <c r="CL12" s="414" t="str">
        <f>IF(AND(CN12=1,CO12=1,SUMIF($C12:$C$525,$C12,$AG12:$AG$525)=$AG12),$AG12,IF($CQ12&gt;0,$CQ12,IF(AND(COUNTIF($C$11:$C11,$C12)&gt;=1,COUNTIF($D11:$D11,$D12)&gt;=1),"",IF(AND(SUMIF($C12:$C$525,$C12,$AG12:$AG$525)&gt;$AG12,SUMIF($D12:$D$525,$D12,$AG12:$AG$525)&gt;$AG12),_xlfn.AGGREGATE(14,4,$CP$11:$CP$31*($C$11:$C$31=$C12),1),""))))</f>
        <v/>
      </c>
      <c r="CN12" s="409">
        <f>COUNTIFS('ZASOBY N'!$B11:$B$525,'ZASOBY N'!$B11,'ZASOBY N'!$C11:'ZASOBY N'!$C$525,'ZASOBY N'!$C11,'ZASOBY N'!$D11:'ZASOBY N'!$D$525,'ZASOBY N'!$D11,'ZASOBY N'!$H11:'ZASOBY N'!$H$525,'ZASOBY N'!$H11 )</f>
        <v>0</v>
      </c>
      <c r="CO12" s="410">
        <f>COUNTIFS('ZASOBY N'!$B$10:$B11,'ZASOBY N'!$B11,'ZASOBY N'!$C$10:'ZASOBY N'!$C11,'ZASOBY N'!$C11,'ZASOBY N'!$D$10:'ZASOBY N'!$D11,'ZASOBY N'!$D11,'ZASOBY N'!$H$10:'ZASOBY N'!$H11,'ZASOBY N'!$H11 )</f>
        <v>0</v>
      </c>
      <c r="CP12" s="411">
        <f>IF(AND($CN12&gt;1,$CO12&gt;=1),$AG12,IF(AND($CN12=1,$CO12&gt;1),$AG12,0))</f>
        <v>0</v>
      </c>
      <c r="CQ12" s="412">
        <f>IF(AND($CN12=1,$CO12=1),$AG12,0)</f>
        <v>0</v>
      </c>
      <c r="CS12" s="414" t="str">
        <f>IF(AND(CU12=1,CV12=1,SUMIF($C12:$C$525,$C12,$AF12:$AF$525)=$AF12),$AF12,IF($CX12&gt;0,$CX12,IF(AND(COUNTIF($C$11:$C11,$C12)&gt;=1,COUNTIF($D11:$D11,$D12)&gt;=1),"",IF(AND(SUMIF($C12:$C$525,$C12,$AF12:$AF$525)&gt;$AF12,SUMIF($D12:$D$525,$D12,$AF12:$AF$525)&gt;$AF12),_xlfn.AGGREGATE(14,4,$CW$11:$CW$31*($C$11:$C$31=$C12),1),""))))</f>
        <v/>
      </c>
      <c r="CU12" s="409">
        <f>COUNTIFS('ZASOBY N'!$B11:$B$525,'ZASOBY N'!$B11,'ZASOBY N'!$C11:'ZASOBY N'!$C$525,'ZASOBY N'!$C11,'ZASOBY N'!$D11:'ZASOBY N'!$D$525,'ZASOBY N'!$D11,'ZASOBY N'!$H11:'ZASOBY N'!$H$525,'ZASOBY N'!$H11 )</f>
        <v>0</v>
      </c>
      <c r="CV12" s="410">
        <f>COUNTIFS('ZASOBY N'!$B$10:$B11,'ZASOBY N'!$B11,'ZASOBY N'!$C$10:'ZASOBY N'!$C11,'ZASOBY N'!$C11,'ZASOBY N'!$D$10:'ZASOBY N'!$D11,'ZASOBY N'!$D11,'ZASOBY N'!$H$10:'ZASOBY N'!$H11,'ZASOBY N'!$H11 )</f>
        <v>0</v>
      </c>
      <c r="CW12" s="411">
        <f>IF(AND($CU12&gt;1,$CV12&gt;=1),$AF12,IF(AND($CU12=1,$CV12&gt;1),$AF12,0))</f>
        <v>0</v>
      </c>
      <c r="CX12" s="412">
        <f>IF(AND($CU12=1,$CV12=1),$AF12,0)</f>
        <v>0</v>
      </c>
      <c r="CZ12" s="414" t="str">
        <f>IF(AND(DB12=1,DC12=1,SUMIF($C12:$C$525,$C12,$AE12:$AE$525)=$AE12),$AE12,IF($DE12&gt;0,$DE12,IF(AND(COUNTIF($C$11:$C11,$C12)&gt;=1,COUNTIF($D11:$D11,$D12)&gt;=1),"",IF(AND(SUMIF($C12:$C$525,$C12,$AE12:$AE$525)&gt;$AE12,SUMIF($D12:$D$525,$D12,$AE12:$AE$525)&gt;$AE12),_xlfn.AGGREGATE(14,4,$DD$11:$DD$31*($C$11:$C$31=$C12),1),""))))</f>
        <v/>
      </c>
      <c r="DB12" s="409">
        <f>COUNTIFS('ZASOBY N'!$B11:$B$525,'ZASOBY N'!$B11,'ZASOBY N'!$C11:'ZASOBY N'!$C$525,'ZASOBY N'!$C11,'ZASOBY N'!$D11:'ZASOBY N'!$D$525,'ZASOBY N'!$D11,'ZASOBY N'!$H11:'ZASOBY N'!$H$525,'ZASOBY N'!$H11 )</f>
        <v>0</v>
      </c>
      <c r="DC12" s="410">
        <f>COUNTIFS('ZASOBY N'!$B$10:$B11,'ZASOBY N'!$B11,'ZASOBY N'!$C$10:'ZASOBY N'!$C11,'ZASOBY N'!$C11,'ZASOBY N'!$D$10:'ZASOBY N'!$D11,'ZASOBY N'!$D11,'ZASOBY N'!$H$10:'ZASOBY N'!$H11,'ZASOBY N'!$H11 )</f>
        <v>0</v>
      </c>
      <c r="DD12" s="411">
        <f>IF(AND($DB12&gt;1,$DC12&gt;=1),$AE12,IF(AND($DB12=1,$DC12&gt;1),$AE12,0))</f>
        <v>0</v>
      </c>
      <c r="DE12" s="412">
        <f>IF(AND($DB12=1,$DC12=1),$AE12,0)</f>
        <v>0</v>
      </c>
      <c r="DF12" s="399" t="str">
        <f>IF(AND(DI12=1,DJ12=1,SUMIF($C12:$C$525,$C12,$AD12:$AD$525)=$AD12),$AD12,IF($DL12&gt;0,$DL12,IF(B12="","",IF(AND(COUNTIF($C$11:$C11,$C12)&gt;=1,COUNTIF($D11:$D11,$D12)&gt;=1,COUNTIF($Z9:$Z11,$C12)=0),"",IF(AND(COUNTIF($C$11:$C11,$C12)&gt;=1,COUNTIF($D11:$D11,$D12)&gt;=1),"UJĘTO WYŻEJ",IF(AND(SUMIF($C12:$C$525,$C12,$AD12:$AD$525)&gt;$AD12,SUMIF($D12:$D$525,$D12,$AD12:$AD$525)&gt;$AD12),_xlfn.AGGREGATE(14,4,$DK$11:$DK$31*($C$11:$C$31=$C12),1),""))))))</f>
        <v/>
      </c>
      <c r="DG12" s="414" t="str">
        <f>IF(AND(DI12=1,DJ12=1,SUMIF($C12:$C$525,$C12,$AD12:$AD$525)=$AD12),$AD12,IF($DL12&gt;0,$DL12,IF(AND(COUNTIF($C$11:$C11,$C12)&gt;=1,COUNTIF($D11:$D11,$D12)&gt;=1),"",IF(AND(SUMIF($C12:$C$525,$C12,$AD12:$AD$525)&gt;$AD12,SUMIF($D12:$D$525,$D12,$AD12:$AD$525)&gt;$AD12),_xlfn.AGGREGATE(14,4,$DK$11:$DK$31*($C$11:$C$31=$C12),1),""))))</f>
        <v/>
      </c>
      <c r="DI12" s="409">
        <f>COUNTIFS('ZASOBY N'!$B11:$B$525,'ZASOBY N'!$B11,'ZASOBY N'!$C11:'ZASOBY N'!$C$525,'ZASOBY N'!$C11,'ZASOBY N'!$D11:'ZASOBY N'!$D$525,'ZASOBY N'!$D11,'ZASOBY N'!$H11:'ZASOBY N'!$H$525,'ZASOBY N'!$H11 )</f>
        <v>0</v>
      </c>
      <c r="DJ12" s="410">
        <f>COUNTIFS('ZASOBY N'!$B$10:$B11,'ZASOBY N'!$B11,'ZASOBY N'!$C$10:'ZASOBY N'!$C11,'ZASOBY N'!$C11,'ZASOBY N'!$D$10:'ZASOBY N'!$D11,'ZASOBY N'!$D11,'ZASOBY N'!$H$10:'ZASOBY N'!$H11,'ZASOBY N'!$H11 )</f>
        <v>0</v>
      </c>
      <c r="DK12" s="411">
        <f>IF(AND($DI12&gt;1,$DJ12&gt;=1),$AD12,IF(AND($DI12=1,$DJ12&gt;1),$AD12,0))</f>
        <v>0</v>
      </c>
      <c r="DL12" s="412">
        <f>IF(AND($DI12=1,$DJ12=1),$AD12,0)</f>
        <v>0</v>
      </c>
    </row>
    <row r="13" spans="1:116" ht="18.899999999999999" customHeight="1" x14ac:dyDescent="0.3">
      <c r="A13" s="219"/>
      <c r="B13" s="152" t="str">
        <f>IF('ZASOBY N'!A12="","",'ZASOBY N'!A12)</f>
        <v/>
      </c>
      <c r="C13" s="462" t="str">
        <f>IF('ZASOBY N'!C12="","",'ZASOBY N'!C12)</f>
        <v/>
      </c>
      <c r="D13" s="137" t="str">
        <f>IF('ZASOBY N'!B12="","",'ZASOBY N'!B12)</f>
        <v/>
      </c>
      <c r="E13" s="138"/>
      <c r="F13" s="356" t="str">
        <f>IF('ZASOBY N'!D12="","",'ZASOBY N'!D12)</f>
        <v/>
      </c>
      <c r="G13" s="220" t="str">
        <f>IF('ZASOBY N'!G12="","",'ZASOBY N'!G12)</f>
        <v/>
      </c>
      <c r="H13" s="221" t="str">
        <f>IF('ZASOBY N'!F12="","",'ZASOBY N'!F12)</f>
        <v/>
      </c>
      <c r="I13" s="221" t="str">
        <f>IF('ZASOBY N'!G12="","",'ZASOBY N'!G12)</f>
        <v/>
      </c>
      <c r="J13" s="221" t="str">
        <f>IF('ZASOBY N'!H12="","",'ZASOBY N'!H12)</f>
        <v/>
      </c>
      <c r="K13" s="214">
        <v>0</v>
      </c>
      <c r="L13" s="214">
        <v>0</v>
      </c>
      <c r="M13" s="214">
        <v>0</v>
      </c>
      <c r="N13" s="222" t="str">
        <f>IF('ZASOBY N'!BD12="x","",IF(W13="","",'ZASOBY N'!E12))</f>
        <v/>
      </c>
      <c r="O13" s="223">
        <v>0</v>
      </c>
      <c r="P13" s="223">
        <v>0</v>
      </c>
      <c r="Q13" s="226" t="str">
        <f>IF($N13="","",'UPR BILANS N'!G13*'UPR BILANS N'!N13)</f>
        <v/>
      </c>
      <c r="R13" s="225" t="str">
        <f>IF($N13="","",'ZASOBY N'!O12)</f>
        <v/>
      </c>
      <c r="S13" s="225" t="str">
        <f>IF($N13="","",IF('ZASOBY N'!Q12="",0,'ZASOBY N'!Q12))</f>
        <v/>
      </c>
      <c r="T13" s="225" t="str">
        <f>IF($N13="","",'ZASOBY N'!V12)</f>
        <v/>
      </c>
      <c r="U13" s="225" t="str">
        <f>IF($N13="","",IF('ZASOBY N'!AG12="",0,'ZASOBY N'!AG12))</f>
        <v/>
      </c>
      <c r="V13" s="225" t="str">
        <f>IF($N13="","",IF(NN!P15="",0,NN!P15))</f>
        <v/>
      </c>
      <c r="W13" s="225" t="str">
        <f t="shared" si="1"/>
        <v/>
      </c>
      <c r="X13" s="226" t="str">
        <f t="shared" si="0"/>
        <v/>
      </c>
      <c r="Y13" s="225" t="str">
        <f>IF('ZASOBY N'!AU12="","",IF(C13&lt;&gt;C12,'ZASOBY N'!AU12,IF(D13&lt;&gt;D12,'ZASOBY N'!AU12,IF(F13&lt;&gt;F12,'ZASOBY N'!AU12,IF(G13&lt;&gt;G12,'ZASOBY N'!AU12,IF(J13&lt;&gt;J12,'ZASOBY N'!AU12,IF(NN!AC15="","",IF(AND(C12=C13,H12=H13,J12=J13,NN!AC15&gt;0),"",IF(AND(C13=C14,H13=H14,NN!AC16&gt;0),'ZASOBY N'!AU12,'ZASOBY N'!AU12)))))))))</f>
        <v/>
      </c>
      <c r="Z13" s="225" t="str">
        <f t="shared" si="2"/>
        <v/>
      </c>
      <c r="AA13" s="227" t="str">
        <f t="shared" ref="AA13:AA76" si="5">IF(D13="","",IF(Z13="","",IF(Z13=0,0,IF(F13="TUZ",0.8,0.7))))</f>
        <v/>
      </c>
      <c r="AB13" s="400" t="str">
        <f t="shared" ref="AB13:AB76" si="6">IF(DF13="UJĘTO WYŻEJ",DF13,IF(Z13="","",IF(Z13=0,0,Z13/AA13)))</f>
        <v/>
      </c>
      <c r="AC13" s="228" t="str">
        <f t="shared" si="3"/>
        <v/>
      </c>
      <c r="AD13" s="222">
        <f>IF(B13="",0,IF(F13="",0,INDEX(POBRANIE_!$B$6:$F$101,MATCH('UPR BILANS N'!$F13,POBRANIE_!$A$6:$A$101,0),2)))</f>
        <v>0</v>
      </c>
      <c r="AE13" s="224">
        <f>IF(OR('ZASOBY N'!G12="",'ZASOBY N'!E12=""),0,IF(B13="",0,'ZASOBY N'!G12*'ZASOBY N'!E12))</f>
        <v>0</v>
      </c>
      <c r="AF13" s="225">
        <f>IF('ZASOBY N'!O12="",0,'ZASOBY N'!O12)</f>
        <v>0</v>
      </c>
      <c r="AG13" s="225">
        <f>IF('ZASOBY N'!Q12="",0,'ZASOBY N'!Q12)</f>
        <v>0</v>
      </c>
      <c r="AH13" s="225">
        <f>IF('ZASOBY N'!V12="",0,'ZASOBY N'!V12)</f>
        <v>0</v>
      </c>
      <c r="AI13" s="225">
        <f>IF('ZASOBY N'!AG12="",0,'ZASOBY N'!AG12)</f>
        <v>0</v>
      </c>
      <c r="AJ13" s="225">
        <f>IF(NN!P15="",0,IF(NN!P15="BRAK kol.7","BRAK BADAŃ",NN!P15))</f>
        <v>0</v>
      </c>
      <c r="AK13" s="225">
        <f>IF(NN!AC15="",0,IF(NN!AC15="BRAK kol.7","BRAK BADAŃ",NN!AC15))</f>
        <v>0</v>
      </c>
      <c r="BJ13" s="414" t="str">
        <f>IF(AND(BL13=1,BM13=1,SUMIF($C13:$C$525,$C13,$AK13:$AK$525)=$AK13),$AK13,IF($BO13&gt;0,$BO13,IF(AND(COUNTIF($C$11:$C12,$C13)&gt;=1,COUNTIF($D12:$D12,$D13)&gt;=1),"",IF(AND(SUMIF($C13:$C$525,$C13,$AK13:$AK$525)&gt;=$AK13,SUMIF($D13:$D$525,$D13,$AK13:$AK$525)&gt;=$AK13),SUMIF($C13:$C$525,$C13,$AK13:$AK$525),""))))</f>
        <v/>
      </c>
      <c r="BL13" s="409">
        <f>COUNTIFS('ZASOBY N'!$B12:$B$525,'ZASOBY N'!$B12,'ZASOBY N'!$C12:'ZASOBY N'!$C$525,'ZASOBY N'!$C12,'ZASOBY N'!$D12:'ZASOBY N'!$D$525,'ZASOBY N'!$D12,'ZASOBY N'!$H12:'ZASOBY N'!$H$525,'ZASOBY N'!$H12 )</f>
        <v>0</v>
      </c>
      <c r="BM13" s="410">
        <f>COUNTIFS('ZASOBY N'!$B$10:$B12,'ZASOBY N'!$B12,'ZASOBY N'!$C$10:'ZASOBY N'!$C12,'ZASOBY N'!$C12,'ZASOBY N'!$D$10:'ZASOBY N'!$D12,'ZASOBY N'!$D12,'ZASOBY N'!$H$10:'ZASOBY N'!$H12,'ZASOBY N'!$H12 )</f>
        <v>0</v>
      </c>
      <c r="BN13" s="411">
        <f t="shared" ref="BN13:BN76" si="7">IF(AND($BL13&gt;1,$BM13&gt;=1),$AK13,IF(AND($BL13=1,$BM13&gt;1),$AK13,0))</f>
        <v>0</v>
      </c>
      <c r="BO13" s="412">
        <f t="shared" ref="BO13:BO76" si="8">IF(AND($BL13=1,$BM13=1),$AK13,0)</f>
        <v>0</v>
      </c>
      <c r="BP13" s="94" t="str">
        <f t="shared" ref="BP13:BP76" si="9">C13</f>
        <v/>
      </c>
      <c r="BQ13" s="414" t="str">
        <f>IF(AND(BS13=1,BT13=1,SUMIF($C13:$C$525,$C13,$AJ13:$AJ$525)=$AJ13),$AJ13,IF($BV13&gt;0,$BV13,IF(AND(COUNTIF($C$11:$C12,$C13)&gt;=1,COUNTIF($D12:$D12,$D13)&gt;=1),"",IF(AND(SUMIF($C13:$C$525,$C13,$AJ13:$AJ$525)&gt;$AJ13,SUMIF($D13:$D$525,$D13,$AJ13:$AJ$525)&gt;$AJ13),SUMIF($C13:$C$525,$C13,$AJ13:$AJ$525),""))))</f>
        <v/>
      </c>
      <c r="BS13" s="409">
        <f>COUNTIFS('ZASOBY N'!$B12:$B$525,'ZASOBY N'!$B12,'ZASOBY N'!$C12:'ZASOBY N'!$C$525,'ZASOBY N'!$C12,'ZASOBY N'!$D12:'ZASOBY N'!$D$525,'ZASOBY N'!$D12,'ZASOBY N'!$H12:'ZASOBY N'!$H$525,'ZASOBY N'!$H12 )</f>
        <v>0</v>
      </c>
      <c r="BT13" s="410">
        <f>COUNTIFS('ZASOBY N'!$B$10:$B12,'ZASOBY N'!$B12,'ZASOBY N'!$C$10:'ZASOBY N'!$C12,'ZASOBY N'!$C12,'ZASOBY N'!$D$10:'ZASOBY N'!$D12,'ZASOBY N'!$D12,'ZASOBY N'!$H$10:'ZASOBY N'!$H12,'ZASOBY N'!$H12 )</f>
        <v>0</v>
      </c>
      <c r="BU13" s="411">
        <f t="shared" ref="BU13:BU76" si="10">IF(AND($BS13&gt;1,$BT13&gt;=1),$AJ13,IF(AND($BS13=1,$BT13&gt;1),$AJ13,0))</f>
        <v>0</v>
      </c>
      <c r="BV13" s="412">
        <f t="shared" ref="BV13:BV76" si="11">IF(AND($BS13=1,$BT13=1),$AJ13,0)</f>
        <v>0</v>
      </c>
      <c r="BW13" s="94" t="s">
        <v>499</v>
      </c>
      <c r="BX13" s="414" t="str">
        <f>IF(AND(BZ13=1,CA13=1,SUMIF($C13:$C$525,$C13,$AI13:$AI$525)=$AI13),$AI13,IF($CC13&gt;0,$CC13,IF(AND(COUNTIF($C$11:$C12,$C13)&gt;=1,COUNTIF($D12:$D12,$D13)&gt;=1),"",IF(AND(SUMIF($C13:$C$525,$C13,$AI13:$AI$525)&gt;$AI13,SUMIF($D13:$D$525,$D13,$AI13:$AI$525)&gt;$IG13),_xlfn.AGGREGATE(14,4,$CB$11:$CB$31*($C$11:$C$31=$C13),1),""))))</f>
        <v/>
      </c>
      <c r="BZ13" s="409">
        <f>COUNTIFS('ZASOBY N'!$B12:$B$525,'ZASOBY N'!$B12,'ZASOBY N'!$C12:'ZASOBY N'!$C$525,'ZASOBY N'!$C12,'ZASOBY N'!$D12:'ZASOBY N'!$D$525,'ZASOBY N'!$D12,'ZASOBY N'!$H12:'ZASOBY N'!$H$525,'ZASOBY N'!$H12 )</f>
        <v>0</v>
      </c>
      <c r="CA13" s="410">
        <f>COUNTIFS('ZASOBY N'!$B$10:$B12,'ZASOBY N'!$B12,'ZASOBY N'!$C$10:'ZASOBY N'!$C12,'ZASOBY N'!$C12,'ZASOBY N'!$D$10:'ZASOBY N'!$D12,'ZASOBY N'!$D12,'ZASOBY N'!$H$10:'ZASOBY N'!$H12,'ZASOBY N'!$H12 )</f>
        <v>0</v>
      </c>
      <c r="CB13" s="411">
        <f t="shared" ref="CB13:CB76" si="12">IF(AND($BZ13&gt;1,$CA13&gt;=1),$AI13,IF(AND($BZ13=1,$CA13&gt;1),$AI13,0))</f>
        <v>0</v>
      </c>
      <c r="CC13" s="412">
        <f t="shared" ref="CC13:CC76" si="13">IF(AND($BZ13=1,$CA13=1),$AI13,0)</f>
        <v>0</v>
      </c>
      <c r="CE13" s="414" t="str">
        <f>IF(AND(CG13=1,CH13=1,SUMIF($C13:$C$525,$C13,$AH13:$AH$525)=$AH13),$AH13,IF($CJ13&gt;0,$CJ13,IF(AND(COUNTIF($C$11:$C12,$C13)&gt;=1,COUNTIF($D12:$D12,$D13)&gt;=1),"",IF(AND(SUMIF($C13:$C$525,$C13,$AH13:$AH$525)&gt;$AH13,SUMIF($D13:$D$525,$D13,$AH13:$AH$525)&gt;$AH13),_xlfn.AGGREGATE(14,4,$CI$11:$CI$31*($C$11:$C$31=$C13),1),""))))</f>
        <v/>
      </c>
      <c r="CG13" s="409">
        <f>COUNTIFS('ZASOBY N'!$B12:$B$525,'ZASOBY N'!$B12,'ZASOBY N'!$C12:'ZASOBY N'!$C$525,'ZASOBY N'!$C12,'ZASOBY N'!$D12:'ZASOBY N'!$D$525,'ZASOBY N'!$D12,'ZASOBY N'!$H12:'ZASOBY N'!$H$525,'ZASOBY N'!$H12 )</f>
        <v>0</v>
      </c>
      <c r="CH13" s="410">
        <f>COUNTIFS('ZASOBY N'!$B$10:$B12,'ZASOBY N'!$B12,'ZASOBY N'!$C$10:'ZASOBY N'!$C12,'ZASOBY N'!$C12,'ZASOBY N'!$D$10:'ZASOBY N'!$D12,'ZASOBY N'!$D12,'ZASOBY N'!$H$10:'ZASOBY N'!$H12,'ZASOBY N'!$H12 )</f>
        <v>0</v>
      </c>
      <c r="CI13" s="411">
        <f t="shared" ref="CI13:CI76" si="14">IF(AND($CG13&gt;1,$CH13&gt;=1),$AH13,IF(AND($CG13=1,$CH13&gt;1),$AH13,0))</f>
        <v>0</v>
      </c>
      <c r="CJ13" s="412">
        <f t="shared" ref="CJ13:CJ76" si="15">IF(AND($CG13=1,$CH13=1),$AH13,0)</f>
        <v>0</v>
      </c>
      <c r="CL13" s="414" t="str">
        <f>IF(AND(CN13=1,CO13=1,SUMIF($C13:$C$525,$C13,$AG13:$AG$525)=$AG13),$AG13,IF($CQ13&gt;0,$CQ13,IF(AND(COUNTIF($C$11:$C12,$C13)&gt;=1,COUNTIF($D12:$D12,$D13)&gt;=1),"",IF(AND(SUMIF($C13:$C$525,$C13,$AG13:$AG$525)&gt;$AG13,SUMIF($D13:$D$525,$D13,$AG13:$AG$525)&gt;$AG13),_xlfn.AGGREGATE(14,4,$CP$11:$CP$31*($C$11:$C$31=$C13),1),""))))</f>
        <v/>
      </c>
      <c r="CN13" s="409">
        <f>COUNTIFS('ZASOBY N'!$B12:$B$525,'ZASOBY N'!$B12,'ZASOBY N'!$C12:'ZASOBY N'!$C$525,'ZASOBY N'!$C12,'ZASOBY N'!$D12:'ZASOBY N'!$D$525,'ZASOBY N'!$D12,'ZASOBY N'!$H12:'ZASOBY N'!$H$525,'ZASOBY N'!$H12 )</f>
        <v>0</v>
      </c>
      <c r="CO13" s="410">
        <f>COUNTIFS('ZASOBY N'!$B$10:$B12,'ZASOBY N'!$B12,'ZASOBY N'!$C$10:'ZASOBY N'!$C12,'ZASOBY N'!$C12,'ZASOBY N'!$D$10:'ZASOBY N'!$D12,'ZASOBY N'!$D12,'ZASOBY N'!$H$10:'ZASOBY N'!$H12,'ZASOBY N'!$H12 )</f>
        <v>0</v>
      </c>
      <c r="CP13" s="411">
        <f t="shared" ref="CP13:CP76" si="16">IF(AND($CN13&gt;1,$CO13&gt;=1),$AG13,IF(AND($CN13=1,$CO13&gt;1),$AG13,0))</f>
        <v>0</v>
      </c>
      <c r="CQ13" s="412">
        <f t="shared" ref="CQ13:CQ76" si="17">IF(AND($CN13=1,$CO13=1),$AG13,0)</f>
        <v>0</v>
      </c>
      <c r="CS13" s="414" t="str">
        <f>IF(AND(CU13=1,CV13=1,SUMIF($C13:$C$525,$C13,$AF13:$AF$525)=$AF13),$AF13,IF($CX13&gt;0,$CX13,IF(AND(COUNTIF($C$11:$C12,$C13)&gt;=1,COUNTIF($D12:$D12,$D13)&gt;=1),"",IF(AND(SUMIF($C13:$C$525,$C13,$AF13:$AF$525)&gt;$AF13,SUMIF($D13:$D$525,$D13,$AF13:$AF$525)&gt;$AF13),_xlfn.AGGREGATE(14,4,$CW$11:$CW$31*($C$11:$C$31=$C13),1),""))))</f>
        <v/>
      </c>
      <c r="CU13" s="409">
        <f>COUNTIFS('ZASOBY N'!$B12:$B$525,'ZASOBY N'!$B12,'ZASOBY N'!$C12:'ZASOBY N'!$C$525,'ZASOBY N'!$C12,'ZASOBY N'!$D12:'ZASOBY N'!$D$525,'ZASOBY N'!$D12,'ZASOBY N'!$H12:'ZASOBY N'!$H$525,'ZASOBY N'!$H12 )</f>
        <v>0</v>
      </c>
      <c r="CV13" s="410">
        <f>COUNTIFS('ZASOBY N'!$B$10:$B12,'ZASOBY N'!$B12,'ZASOBY N'!$C$10:'ZASOBY N'!$C12,'ZASOBY N'!$C12,'ZASOBY N'!$D$10:'ZASOBY N'!$D12,'ZASOBY N'!$D12,'ZASOBY N'!$H$10:'ZASOBY N'!$H12,'ZASOBY N'!$H12 )</f>
        <v>0</v>
      </c>
      <c r="CW13" s="411">
        <f t="shared" ref="CW13:CW76" si="18">IF(AND($CU13&gt;1,$CV13&gt;=1),$AF13,IF(AND($CU13=1,$CV13&gt;1),$AF13,0))</f>
        <v>0</v>
      </c>
      <c r="CX13" s="412">
        <f t="shared" ref="CX13:CX76" si="19">IF(AND($CU13=1,$CV13=1),$AF13,0)</f>
        <v>0</v>
      </c>
      <c r="CZ13" s="414" t="str">
        <f>IF(AND(DB13=1,DC13=1,SUMIF($C13:$C$525,$C13,$AE13:$AE$525)=$AE13),$AE13,IF($DE13&gt;0,$DE13,IF(AND(COUNTIF($C$11:$C12,$C13)&gt;=1,COUNTIF($D12:$D12,$D13)&gt;=1),"",IF(AND(SUMIF($C13:$C$525,$C13,$AE13:$AE$525)&gt;$AE13,SUMIF($D13:$D$525,$D13,$AE13:$AE$525)&gt;$AE13),_xlfn.AGGREGATE(14,4,$DD$11:$DD$31*($C$11:$C$31=$C13),1),""))))</f>
        <v/>
      </c>
      <c r="DB13" s="409">
        <f>COUNTIFS('ZASOBY N'!$B12:$B$525,'ZASOBY N'!$B12,'ZASOBY N'!$C12:'ZASOBY N'!$C$525,'ZASOBY N'!$C12,'ZASOBY N'!$D12:'ZASOBY N'!$D$525,'ZASOBY N'!$D12,'ZASOBY N'!$H12:'ZASOBY N'!$H$525,'ZASOBY N'!$H12 )</f>
        <v>0</v>
      </c>
      <c r="DC13" s="410">
        <f>COUNTIFS('ZASOBY N'!$B$10:$B12,'ZASOBY N'!$B12,'ZASOBY N'!$C$10:'ZASOBY N'!$C12,'ZASOBY N'!$C12,'ZASOBY N'!$D$10:'ZASOBY N'!$D12,'ZASOBY N'!$D12,'ZASOBY N'!$H$10:'ZASOBY N'!$H12,'ZASOBY N'!$H12 )</f>
        <v>0</v>
      </c>
      <c r="DD13" s="411">
        <f t="shared" ref="DD13:DD76" si="20">IF(AND($DB13&gt;1,$DC13&gt;=1),$AE13,IF(AND($DB13=1,$DC13&gt;1),$AE13,0))</f>
        <v>0</v>
      </c>
      <c r="DE13" s="412">
        <f t="shared" ref="DE13:DE76" si="21">IF(AND($DB13=1,$DC13=1),$AE13,0)</f>
        <v>0</v>
      </c>
      <c r="DF13" s="399" t="str">
        <f>IF(AND(DI13=1,DJ13=1,SUMIF($C13:$C$525,$C13,$AD13:$AD$525)=$AD13),$AD13,IF($DL13&gt;0,$DL13,IF(B13="","",IF(AND(COUNTIF($C$11:$C12,$C13)&gt;=1,COUNTIF($D12:$D12,$D13)&gt;=1,COUNTIF($Z10:$Z12,$C13)=0),"",IF(AND(COUNTIF($C$11:$C12,$C13)&gt;=1,COUNTIF($D12:$D12,$D13)&gt;=1),"UJĘTO WYŻEJ",IF(AND(SUMIF($C13:$C$525,$C13,$AD13:$AD$525)&gt;$AD13,SUMIF($D13:$D$525,$D13,$AD13:$AD$525)&gt;$AD13),_xlfn.AGGREGATE(14,4,$DK$11:$DK$31*($C$11:$C$31=$C13),1),""))))))</f>
        <v/>
      </c>
      <c r="DG13" s="414" t="str">
        <f>IF(AND(DI13=1,DJ13=1,SUMIF($C13:$C$525,$C13,$AD13:$AD$525)=$AD13),$AD13,IF($DL13&gt;0,$DL13,IF(AND(COUNTIF($C$11:$C12,$C13)&gt;=1,COUNTIF($D12:$D12,$D13)&gt;=1),"",IF(AND(SUMIF($C13:$C$525,$C13,$AD13:$AD$525)&gt;$AD13,SUMIF($D13:$D$525,$D13,$AD13:$AD$525)&gt;$AD13),_xlfn.AGGREGATE(14,4,$DK$11:$DK$31*($C$11:$C$31=$C13),1),""))))</f>
        <v/>
      </c>
      <c r="DI13" s="409">
        <f>COUNTIFS('ZASOBY N'!$B12:$B$525,'ZASOBY N'!$B12,'ZASOBY N'!$C12:'ZASOBY N'!$C$525,'ZASOBY N'!$C12,'ZASOBY N'!$D12:'ZASOBY N'!$D$525,'ZASOBY N'!$D12,'ZASOBY N'!$H12:'ZASOBY N'!$H$525,'ZASOBY N'!$H12 )</f>
        <v>0</v>
      </c>
      <c r="DJ13" s="410">
        <f>COUNTIFS('ZASOBY N'!$B$10:$B12,'ZASOBY N'!$B12,'ZASOBY N'!$C$10:'ZASOBY N'!$C12,'ZASOBY N'!$C12,'ZASOBY N'!$D$10:'ZASOBY N'!$D12,'ZASOBY N'!$D12,'ZASOBY N'!$H$10:'ZASOBY N'!$H12,'ZASOBY N'!$H12 )</f>
        <v>0</v>
      </c>
      <c r="DK13" s="411">
        <f t="shared" ref="DK13:DK76" si="22">IF(AND($DI13&gt;1,$DJ13&gt;=1),$AD13,IF(AND($DI13=1,$DJ13&gt;1),$AD13,0))</f>
        <v>0</v>
      </c>
      <c r="DL13" s="412">
        <f t="shared" ref="DL13:DL76" si="23">IF(AND($DI13=1,$DJ13=1),$AD13,0)</f>
        <v>0</v>
      </c>
    </row>
    <row r="14" spans="1:116" ht="18.899999999999999" customHeight="1" x14ac:dyDescent="0.3">
      <c r="A14" s="219"/>
      <c r="B14" s="152" t="str">
        <f>IF('ZASOBY N'!A13="","",'ZASOBY N'!A13)</f>
        <v/>
      </c>
      <c r="C14" s="462" t="str">
        <f>IF('ZASOBY N'!C13="","",'ZASOBY N'!C13)</f>
        <v/>
      </c>
      <c r="D14" s="137" t="str">
        <f>IF('ZASOBY N'!B13="","",'ZASOBY N'!B13)</f>
        <v/>
      </c>
      <c r="E14" s="138"/>
      <c r="F14" s="356" t="str">
        <f>IF('ZASOBY N'!D13="","",'ZASOBY N'!D13)</f>
        <v/>
      </c>
      <c r="G14" s="220" t="str">
        <f>IF('ZASOBY N'!G13="","",'ZASOBY N'!G13)</f>
        <v/>
      </c>
      <c r="H14" s="221" t="str">
        <f>IF('ZASOBY N'!F13="","",'ZASOBY N'!F13)</f>
        <v/>
      </c>
      <c r="I14" s="221" t="str">
        <f>IF('ZASOBY N'!G13="","",'ZASOBY N'!G13)</f>
        <v/>
      </c>
      <c r="J14" s="221" t="str">
        <f>IF('ZASOBY N'!H13="","",'ZASOBY N'!H13)</f>
        <v/>
      </c>
      <c r="K14" s="214">
        <v>0</v>
      </c>
      <c r="L14" s="214">
        <v>0</v>
      </c>
      <c r="M14" s="214">
        <v>0</v>
      </c>
      <c r="N14" s="222" t="str">
        <f>IF('ZASOBY N'!BD13="x","",IF(W14="","",'ZASOBY N'!E13))</f>
        <v/>
      </c>
      <c r="O14" s="223">
        <v>0</v>
      </c>
      <c r="P14" s="223">
        <v>0</v>
      </c>
      <c r="Q14" s="226" t="str">
        <f>IF($N14="","",'UPR BILANS N'!G14*'UPR BILANS N'!N14)</f>
        <v/>
      </c>
      <c r="R14" s="225" t="str">
        <f>IF($N14="","",'ZASOBY N'!O13)</f>
        <v/>
      </c>
      <c r="S14" s="225" t="str">
        <f>IF($N14="","",IF('ZASOBY N'!Q13="",0,'ZASOBY N'!Q13))</f>
        <v/>
      </c>
      <c r="T14" s="225" t="str">
        <f>IF($N14="","",'ZASOBY N'!V13)</f>
        <v/>
      </c>
      <c r="U14" s="225" t="str">
        <f>IF($N14="","",IF('ZASOBY N'!AG13="",0,'ZASOBY N'!AG13))</f>
        <v/>
      </c>
      <c r="V14" s="225" t="str">
        <f>IF($N14="","",IF(NN!P16="",0,NN!P16))</f>
        <v/>
      </c>
      <c r="W14" s="225" t="str">
        <f t="shared" si="1"/>
        <v/>
      </c>
      <c r="X14" s="226" t="str">
        <f t="shared" si="0"/>
        <v/>
      </c>
      <c r="Y14" s="225" t="str">
        <f>IF('ZASOBY N'!AU13="","",IF(C14&lt;&gt;C13,'ZASOBY N'!AU13,IF(D14&lt;&gt;D13,'ZASOBY N'!AU13,IF(F14&lt;&gt;F13,'ZASOBY N'!AU13,IF(G14&lt;&gt;G13,'ZASOBY N'!AU13,IF(J14&lt;&gt;J13,'ZASOBY N'!AU13,IF(NN!AC16="","",IF(AND(C13=C14,H13=H14,J13=J14,NN!AC16&gt;0),"",IF(AND(C14=C15,H14=H15,NN!AC17&gt;0),'ZASOBY N'!AU13,'ZASOBY N'!AU13)))))))))</f>
        <v/>
      </c>
      <c r="Z14" s="225" t="str">
        <f t="shared" si="2"/>
        <v/>
      </c>
      <c r="AA14" s="227" t="str">
        <f t="shared" si="5"/>
        <v/>
      </c>
      <c r="AB14" s="400" t="str">
        <f t="shared" si="6"/>
        <v/>
      </c>
      <c r="AC14" s="228" t="str">
        <f t="shared" si="3"/>
        <v/>
      </c>
      <c r="AD14" s="222">
        <f>IF(B14="",0,IF(F14="",0,INDEX(POBRANIE_!$B$6:$F$101,MATCH('UPR BILANS N'!$F14,POBRANIE_!$A$6:$A$101,0),2)))</f>
        <v>0</v>
      </c>
      <c r="AE14" s="224">
        <f>IF(OR('ZASOBY N'!G13="",'ZASOBY N'!E13=""),0,IF(B14="",0,'ZASOBY N'!G13*'ZASOBY N'!E13))</f>
        <v>0</v>
      </c>
      <c r="AF14" s="225">
        <f>IF('ZASOBY N'!O13="",0,'ZASOBY N'!O13)</f>
        <v>0</v>
      </c>
      <c r="AG14" s="225">
        <f>IF('ZASOBY N'!Q13="",0,'ZASOBY N'!Q13)</f>
        <v>0</v>
      </c>
      <c r="AH14" s="225">
        <f>IF('ZASOBY N'!V13="",0,'ZASOBY N'!V13)</f>
        <v>0</v>
      </c>
      <c r="AI14" s="225">
        <f>IF('ZASOBY N'!AG13="",0,'ZASOBY N'!AG13)</f>
        <v>0</v>
      </c>
      <c r="AJ14" s="225">
        <f>IF(NN!P16="",0,IF(NN!P16="BRAK kol.7","BRAK BADAŃ",NN!P16))</f>
        <v>0</v>
      </c>
      <c r="AK14" s="225">
        <f>IF(NN!AC16="",0,IF(NN!AC16="BRAK kol.7","BRAK BADAŃ",NN!AC16))</f>
        <v>0</v>
      </c>
      <c r="BJ14" s="414" t="str">
        <f>IF(AND(BL14=1,BM14=1,SUMIF($C14:$C$525,$C14,$AK14:$AK$525)=$AK14),$AK14,IF($BO14&gt;0,$BO14,IF(AND(COUNTIF($C$11:$C13,$C14)&gt;=1,COUNTIF($D13:$D13,$D14)&gt;=1),"",IF(AND(SUMIF($C14:$C$525,$C14,$AK14:$AK$525)&gt;=$AK14,SUMIF($D14:$D$525,$D14,$AK14:$AK$525)&gt;=$AK14),SUMIF($C14:$C$525,$C14,$AK14:$AK$525),""))))</f>
        <v/>
      </c>
      <c r="BL14" s="409">
        <f>COUNTIFS('ZASOBY N'!$B13:$B$525,'ZASOBY N'!$B13,'ZASOBY N'!$C13:'ZASOBY N'!$C$525,'ZASOBY N'!$C13,'ZASOBY N'!$D13:'ZASOBY N'!$D$525,'ZASOBY N'!$D13,'ZASOBY N'!$H13:'ZASOBY N'!$H$525,'ZASOBY N'!$H13 )</f>
        <v>0</v>
      </c>
      <c r="BM14" s="410">
        <f>COUNTIFS('ZASOBY N'!$B$10:$B13,'ZASOBY N'!$B13,'ZASOBY N'!$C$10:'ZASOBY N'!$C13,'ZASOBY N'!$C13,'ZASOBY N'!$D$10:'ZASOBY N'!$D13,'ZASOBY N'!$D13,'ZASOBY N'!$H$10:'ZASOBY N'!$H13,'ZASOBY N'!$H13 )</f>
        <v>0</v>
      </c>
      <c r="BN14" s="411">
        <f t="shared" si="7"/>
        <v>0</v>
      </c>
      <c r="BO14" s="412">
        <f t="shared" si="8"/>
        <v>0</v>
      </c>
      <c r="BP14" s="94" t="str">
        <f t="shared" si="9"/>
        <v/>
      </c>
      <c r="BQ14" s="414" t="str">
        <f>IF(AND(BS14=1,BT14=1,SUMIF($C14:$C$525,$C14,$AJ14:$AJ$525)=$AJ14),$AJ14,IF($BV14&gt;0,$BV14,IF(AND(COUNTIF($C$11:$C13,$C14)&gt;=1,COUNTIF($D13:$D13,$D14)&gt;=1),"",IF(AND(SUMIF($C14:$C$525,$C14,$AJ14:$AJ$525)&gt;$AJ14,SUMIF($D14:$D$525,$D14,$AJ14:$AJ$525)&gt;$AJ14),SUMIF($C14:$C$525,$C14,$AJ14:$AJ$525),""))))</f>
        <v/>
      </c>
      <c r="BS14" s="409">
        <f>COUNTIFS('ZASOBY N'!$B13:$B$525,'ZASOBY N'!$B13,'ZASOBY N'!$C13:'ZASOBY N'!$C$525,'ZASOBY N'!$C13,'ZASOBY N'!$D13:'ZASOBY N'!$D$525,'ZASOBY N'!$D13,'ZASOBY N'!$H13:'ZASOBY N'!$H$525,'ZASOBY N'!$H13 )</f>
        <v>0</v>
      </c>
      <c r="BT14" s="410">
        <f>COUNTIFS('ZASOBY N'!$B$10:$B13,'ZASOBY N'!$B13,'ZASOBY N'!$C$10:'ZASOBY N'!$C13,'ZASOBY N'!$C13,'ZASOBY N'!$D$10:'ZASOBY N'!$D13,'ZASOBY N'!$D13,'ZASOBY N'!$H$10:'ZASOBY N'!$H13,'ZASOBY N'!$H13 )</f>
        <v>0</v>
      </c>
      <c r="BU14" s="411">
        <f t="shared" si="10"/>
        <v>0</v>
      </c>
      <c r="BV14" s="412">
        <f t="shared" si="11"/>
        <v>0</v>
      </c>
      <c r="BW14" s="94" t="s">
        <v>499</v>
      </c>
      <c r="BX14" s="414" t="str">
        <f>IF(AND(BZ14=1,CA14=1,SUMIF($C14:$C$525,$C14,$AI14:$AI$525)=$AI14),$AI14,IF($CC14&gt;0,$CC14,IF(AND(COUNTIF($C$11:$C13,$C14)&gt;=1,COUNTIF($D13:$D13,$D14)&gt;=1),"",IF(AND(SUMIF($C14:$C$525,$C14,$AI14:$AI$525)&gt;$AI14,SUMIF($D14:$D$525,$D14,$AI14:$AI$525)&gt;$IG14),_xlfn.AGGREGATE(14,4,$CB$11:$CB$31*($C$11:$C$31=$C14),1),""))))</f>
        <v/>
      </c>
      <c r="BZ14" s="409">
        <f>COUNTIFS('ZASOBY N'!$B13:$B$525,'ZASOBY N'!$B13,'ZASOBY N'!$C13:'ZASOBY N'!$C$525,'ZASOBY N'!$C13,'ZASOBY N'!$D13:'ZASOBY N'!$D$525,'ZASOBY N'!$D13,'ZASOBY N'!$H13:'ZASOBY N'!$H$525,'ZASOBY N'!$H13 )</f>
        <v>0</v>
      </c>
      <c r="CA14" s="410">
        <f>COUNTIFS('ZASOBY N'!$B$10:$B13,'ZASOBY N'!$B13,'ZASOBY N'!$C$10:'ZASOBY N'!$C13,'ZASOBY N'!$C13,'ZASOBY N'!$D$10:'ZASOBY N'!$D13,'ZASOBY N'!$D13,'ZASOBY N'!$H$10:'ZASOBY N'!$H13,'ZASOBY N'!$H13 )</f>
        <v>0</v>
      </c>
      <c r="CB14" s="411">
        <f t="shared" si="12"/>
        <v>0</v>
      </c>
      <c r="CC14" s="412">
        <f t="shared" si="13"/>
        <v>0</v>
      </c>
      <c r="CE14" s="414" t="str">
        <f>IF(AND(CG14=1,CH14=1,SUMIF($C14:$C$525,$C14,$AH14:$AH$525)=$AH14),$AH14,IF($CJ14&gt;0,$CJ14,IF(AND(COUNTIF($C$11:$C13,$C14)&gt;=1,COUNTIF($D13:$D13,$D14)&gt;=1),"",IF(AND(SUMIF($C14:$C$525,$C14,$AH14:$AH$525)&gt;$AH14,SUMIF($D14:$D$525,$D14,$AH14:$AH$525)&gt;$AH14),_xlfn.AGGREGATE(14,4,$CI$11:$CI$31*($C$11:$C$31=$C14),1),""))))</f>
        <v/>
      </c>
      <c r="CG14" s="409">
        <f>COUNTIFS('ZASOBY N'!$B13:$B$525,'ZASOBY N'!$B13,'ZASOBY N'!$C13:'ZASOBY N'!$C$525,'ZASOBY N'!$C13,'ZASOBY N'!$D13:'ZASOBY N'!$D$525,'ZASOBY N'!$D13,'ZASOBY N'!$H13:'ZASOBY N'!$H$525,'ZASOBY N'!$H13 )</f>
        <v>0</v>
      </c>
      <c r="CH14" s="410">
        <f>COUNTIFS('ZASOBY N'!$B$10:$B13,'ZASOBY N'!$B13,'ZASOBY N'!$C$10:'ZASOBY N'!$C13,'ZASOBY N'!$C13,'ZASOBY N'!$D$10:'ZASOBY N'!$D13,'ZASOBY N'!$D13,'ZASOBY N'!$H$10:'ZASOBY N'!$H13,'ZASOBY N'!$H13 )</f>
        <v>0</v>
      </c>
      <c r="CI14" s="411">
        <f t="shared" si="14"/>
        <v>0</v>
      </c>
      <c r="CJ14" s="412">
        <f t="shared" si="15"/>
        <v>0</v>
      </c>
      <c r="CL14" s="414" t="str">
        <f>IF(AND(CN14=1,CO14=1,SUMIF($C14:$C$525,$C14,$AG14:$AG$525)=$AG14),$AG14,IF($CQ14&gt;0,$CQ14,IF(AND(COUNTIF($C$11:$C13,$C14)&gt;=1,COUNTIF($D13:$D13,$D14)&gt;=1),"",IF(AND(SUMIF($C14:$C$525,$C14,$AG14:$AG$525)&gt;$AG14,SUMIF($D14:$D$525,$D14,$AG14:$AG$525)&gt;$AG14),_xlfn.AGGREGATE(14,4,$CP$11:$CP$31*($C$11:$C$31=$C14),1),""))))</f>
        <v/>
      </c>
      <c r="CN14" s="409">
        <f>COUNTIFS('ZASOBY N'!$B13:$B$525,'ZASOBY N'!$B13,'ZASOBY N'!$C13:'ZASOBY N'!$C$525,'ZASOBY N'!$C13,'ZASOBY N'!$D13:'ZASOBY N'!$D$525,'ZASOBY N'!$D13,'ZASOBY N'!$H13:'ZASOBY N'!$H$525,'ZASOBY N'!$H13 )</f>
        <v>0</v>
      </c>
      <c r="CO14" s="410">
        <f>COUNTIFS('ZASOBY N'!$B$10:$B13,'ZASOBY N'!$B13,'ZASOBY N'!$C$10:'ZASOBY N'!$C13,'ZASOBY N'!$C13,'ZASOBY N'!$D$10:'ZASOBY N'!$D13,'ZASOBY N'!$D13,'ZASOBY N'!$H$10:'ZASOBY N'!$H13,'ZASOBY N'!$H13 )</f>
        <v>0</v>
      </c>
      <c r="CP14" s="411">
        <f t="shared" si="16"/>
        <v>0</v>
      </c>
      <c r="CQ14" s="412">
        <f t="shared" si="17"/>
        <v>0</v>
      </c>
      <c r="CS14" s="414" t="str">
        <f>IF(AND(CU14=1,CV14=1,SUMIF($C14:$C$525,$C14,$AF14:$AF$525)=$AF14),$AF14,IF($CX14&gt;0,$CX14,IF(AND(COUNTIF($C$11:$C13,$C14)&gt;=1,COUNTIF($D13:$D13,$D14)&gt;=1),"",IF(AND(SUMIF($C14:$C$525,$C14,$AF14:$AF$525)&gt;$AF14,SUMIF($D14:$D$525,$D14,$AF14:$AF$525)&gt;$AF14),_xlfn.AGGREGATE(14,4,$CW$11:$CW$31*($C$11:$C$31=$C14),1),""))))</f>
        <v/>
      </c>
      <c r="CU14" s="409">
        <f>COUNTIFS('ZASOBY N'!$B13:$B$525,'ZASOBY N'!$B13,'ZASOBY N'!$C13:'ZASOBY N'!$C$525,'ZASOBY N'!$C13,'ZASOBY N'!$D13:'ZASOBY N'!$D$525,'ZASOBY N'!$D13,'ZASOBY N'!$H13:'ZASOBY N'!$H$525,'ZASOBY N'!$H13 )</f>
        <v>0</v>
      </c>
      <c r="CV14" s="410">
        <f>COUNTIFS('ZASOBY N'!$B$10:$B13,'ZASOBY N'!$B13,'ZASOBY N'!$C$10:'ZASOBY N'!$C13,'ZASOBY N'!$C13,'ZASOBY N'!$D$10:'ZASOBY N'!$D13,'ZASOBY N'!$D13,'ZASOBY N'!$H$10:'ZASOBY N'!$H13,'ZASOBY N'!$H13 )</f>
        <v>0</v>
      </c>
      <c r="CW14" s="411">
        <f t="shared" si="18"/>
        <v>0</v>
      </c>
      <c r="CX14" s="412">
        <f t="shared" si="19"/>
        <v>0</v>
      </c>
      <c r="CZ14" s="414" t="str">
        <f>IF(AND(DB14=1,DC14=1,SUMIF($C14:$C$525,$C14,$AE14:$AE$525)=$AE14),$AE14,IF($DE14&gt;0,$DE14,IF(AND(COUNTIF($C$11:$C13,$C14)&gt;=1,COUNTIF($D13:$D13,$D14)&gt;=1),"",IF(AND(SUMIF($C14:$C$525,$C14,$AE14:$AE$525)&gt;$AE14,SUMIF($D14:$D$525,$D14,$AE14:$AE$525)&gt;$AE14),_xlfn.AGGREGATE(14,4,$DD$11:$DD$31*($C$11:$C$31=$C14),1),""))))</f>
        <v/>
      </c>
      <c r="DB14" s="409">
        <f>COUNTIFS('ZASOBY N'!$B13:$B$525,'ZASOBY N'!$B13,'ZASOBY N'!$C13:'ZASOBY N'!$C$525,'ZASOBY N'!$C13,'ZASOBY N'!$D13:'ZASOBY N'!$D$525,'ZASOBY N'!$D13,'ZASOBY N'!$H13:'ZASOBY N'!$H$525,'ZASOBY N'!$H13 )</f>
        <v>0</v>
      </c>
      <c r="DC14" s="410">
        <f>COUNTIFS('ZASOBY N'!$B$10:$B13,'ZASOBY N'!$B13,'ZASOBY N'!$C$10:'ZASOBY N'!$C13,'ZASOBY N'!$C13,'ZASOBY N'!$D$10:'ZASOBY N'!$D13,'ZASOBY N'!$D13,'ZASOBY N'!$H$10:'ZASOBY N'!$H13,'ZASOBY N'!$H13 )</f>
        <v>0</v>
      </c>
      <c r="DD14" s="411">
        <f t="shared" si="20"/>
        <v>0</v>
      </c>
      <c r="DE14" s="412">
        <f t="shared" si="21"/>
        <v>0</v>
      </c>
      <c r="DF14" s="399" t="str">
        <f>IF(AND(DI14=1,DJ14=1,SUMIF($C14:$C$525,$C14,$AD14:$AD$525)=$AD14),$AD14,IF($DL14&gt;0,$DL14,IF(B14="","",IF(AND(COUNTIF($C$11:$C13,$C14)&gt;=1,COUNTIF($D13:$D13,$D14)&gt;=1,COUNTIF($Z11:$Z13,$C14)=0),"",IF(AND(COUNTIF($C$11:$C13,$C14)&gt;=1,COUNTIF($D13:$D13,$D14)&gt;=1),"UJĘTO WYŻEJ",IF(AND(SUMIF($C14:$C$525,$C14,$AD14:$AD$525)&gt;$AD14,SUMIF($D14:$D$525,$D14,$AD14:$AD$525)&gt;$AD14),_xlfn.AGGREGATE(14,4,$DK$11:$DK$31*($C$11:$C$31=$C14),1),""))))))</f>
        <v/>
      </c>
      <c r="DG14" s="414" t="str">
        <f>IF(AND(DI14=1,DJ14=1,SUMIF($C14:$C$525,$C14,$AD14:$AD$525)=$AD14),$AD14,IF($DL14&gt;0,$DL14,IF(AND(COUNTIF($C$11:$C13,$C14)&gt;=1,COUNTIF($D13:$D13,$D14)&gt;=1),"",IF(AND(SUMIF($C14:$C$525,$C14,$AD14:$AD$525)&gt;$AD14,SUMIF($D14:$D$525,$D14,$AD14:$AD$525)&gt;$AD14),_xlfn.AGGREGATE(14,4,$DK$11:$DK$31*($C$11:$C$31=$C14),1),""))))</f>
        <v/>
      </c>
      <c r="DI14" s="409">
        <f>COUNTIFS('ZASOBY N'!$B13:$B$525,'ZASOBY N'!$B13,'ZASOBY N'!$C13:'ZASOBY N'!$C$525,'ZASOBY N'!$C13,'ZASOBY N'!$D13:'ZASOBY N'!$D$525,'ZASOBY N'!$D13,'ZASOBY N'!$H13:'ZASOBY N'!$H$525,'ZASOBY N'!$H13 )</f>
        <v>0</v>
      </c>
      <c r="DJ14" s="410">
        <f>COUNTIFS('ZASOBY N'!$B$10:$B13,'ZASOBY N'!$B13,'ZASOBY N'!$C$10:'ZASOBY N'!$C13,'ZASOBY N'!$C13,'ZASOBY N'!$D$10:'ZASOBY N'!$D13,'ZASOBY N'!$D13,'ZASOBY N'!$H$10:'ZASOBY N'!$H13,'ZASOBY N'!$H13 )</f>
        <v>0</v>
      </c>
      <c r="DK14" s="411">
        <f t="shared" si="22"/>
        <v>0</v>
      </c>
      <c r="DL14" s="412">
        <f t="shared" si="23"/>
        <v>0</v>
      </c>
    </row>
    <row r="15" spans="1:116" ht="18.899999999999999" customHeight="1" x14ac:dyDescent="0.3">
      <c r="A15" s="219"/>
      <c r="B15" s="152" t="str">
        <f>IF('ZASOBY N'!A14="","",'ZASOBY N'!A14)</f>
        <v/>
      </c>
      <c r="C15" s="462" t="str">
        <f>IF('ZASOBY N'!C14="","",'ZASOBY N'!C14)</f>
        <v/>
      </c>
      <c r="D15" s="137" t="str">
        <f>IF('ZASOBY N'!B14="","",'ZASOBY N'!B14)</f>
        <v/>
      </c>
      <c r="E15" s="138"/>
      <c r="F15" s="356" t="str">
        <f>IF('ZASOBY N'!D14="","",'ZASOBY N'!D14)</f>
        <v/>
      </c>
      <c r="G15" s="220" t="str">
        <f>IF('ZASOBY N'!G14="","",'ZASOBY N'!G14)</f>
        <v/>
      </c>
      <c r="H15" s="221" t="str">
        <f>IF('ZASOBY N'!F14="","",'ZASOBY N'!F14)</f>
        <v/>
      </c>
      <c r="I15" s="221" t="str">
        <f>IF('ZASOBY N'!G14="","",'ZASOBY N'!G14)</f>
        <v/>
      </c>
      <c r="J15" s="221" t="str">
        <f>IF('ZASOBY N'!H14="","",'ZASOBY N'!H14)</f>
        <v/>
      </c>
      <c r="K15" s="214">
        <v>0</v>
      </c>
      <c r="L15" s="214">
        <v>0</v>
      </c>
      <c r="M15" s="214">
        <v>0</v>
      </c>
      <c r="N15" s="222" t="str">
        <f>IF('ZASOBY N'!BD14="x","",IF(W15="","",'ZASOBY N'!E14))</f>
        <v/>
      </c>
      <c r="O15" s="223">
        <v>0</v>
      </c>
      <c r="P15" s="223">
        <v>0</v>
      </c>
      <c r="Q15" s="226" t="str">
        <f>IF($N15="","",'UPR BILANS N'!G15*'UPR BILANS N'!N15)</f>
        <v/>
      </c>
      <c r="R15" s="225" t="str">
        <f>IF($N15="","",'ZASOBY N'!O14)</f>
        <v/>
      </c>
      <c r="S15" s="225" t="str">
        <f>IF($N15="","",IF('ZASOBY N'!Q14="",0,'ZASOBY N'!Q14))</f>
        <v/>
      </c>
      <c r="T15" s="225" t="str">
        <f>IF($N15="","",'ZASOBY N'!V14)</f>
        <v/>
      </c>
      <c r="U15" s="225" t="str">
        <f>IF($N15="","",IF('ZASOBY N'!AG14="",0,'ZASOBY N'!AG14))</f>
        <v/>
      </c>
      <c r="V15" s="225" t="str">
        <f>IF($N15="","",IF(NN!P17="",0,NN!P17))</f>
        <v/>
      </c>
      <c r="W15" s="225" t="str">
        <f t="shared" si="1"/>
        <v/>
      </c>
      <c r="X15" s="226" t="str">
        <f t="shared" si="0"/>
        <v/>
      </c>
      <c r="Y15" s="225" t="str">
        <f>IF('ZASOBY N'!AU14="","",IF(C15&lt;&gt;C14,'ZASOBY N'!AU14,IF(D15&lt;&gt;D14,'ZASOBY N'!AU14,IF(F15&lt;&gt;F14,'ZASOBY N'!AU14,IF(G15&lt;&gt;G14,'ZASOBY N'!AU14,IF(J15&lt;&gt;J14,'ZASOBY N'!AU14,IF(NN!AC17="","",IF(AND(C14=C15,H14=H15,J14=J15,NN!AC17&gt;0),"",IF(AND(C15=C16,H15=H16,NN!AC18&gt;0),'ZASOBY N'!AU14,'ZASOBY N'!AU14)))))))))</f>
        <v/>
      </c>
      <c r="Z15" s="225" t="str">
        <f t="shared" si="2"/>
        <v/>
      </c>
      <c r="AA15" s="227" t="str">
        <f t="shared" si="5"/>
        <v/>
      </c>
      <c r="AB15" s="400" t="str">
        <f t="shared" si="6"/>
        <v/>
      </c>
      <c r="AC15" s="228" t="str">
        <f t="shared" si="3"/>
        <v/>
      </c>
      <c r="AD15" s="222">
        <f>IF(B15="",0,IF(F15="",0,INDEX(POBRANIE_!$B$6:$F$101,MATCH('UPR BILANS N'!$F15,POBRANIE_!$A$6:$A$101,0),2)))</f>
        <v>0</v>
      </c>
      <c r="AE15" s="224">
        <f>IF(OR('ZASOBY N'!G14="",'ZASOBY N'!E14=""),0,IF(B15="",0,'ZASOBY N'!G14*'ZASOBY N'!E14))</f>
        <v>0</v>
      </c>
      <c r="AF15" s="225">
        <f>IF('ZASOBY N'!O14="",0,'ZASOBY N'!O14)</f>
        <v>0</v>
      </c>
      <c r="AG15" s="225">
        <f>IF('ZASOBY N'!Q14="",0,'ZASOBY N'!Q14)</f>
        <v>0</v>
      </c>
      <c r="AH15" s="225">
        <f>IF('ZASOBY N'!V14="",0,'ZASOBY N'!V14)</f>
        <v>0</v>
      </c>
      <c r="AI15" s="225">
        <f>IF('ZASOBY N'!AG14="",0,'ZASOBY N'!AG14)</f>
        <v>0</v>
      </c>
      <c r="AJ15" s="225">
        <f>IF(NN!P17="",0,IF(NN!P17="BRAK kol.7","BRAK BADAŃ",NN!P17))</f>
        <v>0</v>
      </c>
      <c r="AK15" s="225">
        <f>IF(NN!AC17="",0,IF(NN!AC17="BRAK kol.7","BRAK BADAŃ",NN!AC17))</f>
        <v>0</v>
      </c>
      <c r="BJ15" s="414" t="str">
        <f>IF(AND(BL15=1,BM15=1,SUMIF($C15:$C$525,$C15,$AK15:$AK$525)=$AK15),$AK15,IF($BO15&gt;0,$BO15,IF(AND(COUNTIF($C$11:$C14,$C15)&gt;=1,COUNTIF($D14:$D14,$D15)&gt;=1),"",IF(AND(SUMIF($C15:$C$525,$C15,$AK15:$AK$525)&gt;=$AK15,SUMIF($D15:$D$525,$D15,$AK15:$AK$525)&gt;=$AK15),SUMIF($C15:$C$525,$C15,$AK15:$AK$525),""))))</f>
        <v/>
      </c>
      <c r="BL15" s="409">
        <f>COUNTIFS('ZASOBY N'!$B14:$B$525,'ZASOBY N'!$B14,'ZASOBY N'!$C14:'ZASOBY N'!$C$525,'ZASOBY N'!$C14,'ZASOBY N'!$D14:'ZASOBY N'!$D$525,'ZASOBY N'!$D14,'ZASOBY N'!$H14:'ZASOBY N'!$H$525,'ZASOBY N'!$H14 )</f>
        <v>0</v>
      </c>
      <c r="BM15" s="410">
        <f>COUNTIFS('ZASOBY N'!$B$10:$B14,'ZASOBY N'!$B14,'ZASOBY N'!$C$10:'ZASOBY N'!$C14,'ZASOBY N'!$C14,'ZASOBY N'!$D$10:'ZASOBY N'!$D14,'ZASOBY N'!$D14,'ZASOBY N'!$H$10:'ZASOBY N'!$H14,'ZASOBY N'!$H14 )</f>
        <v>0</v>
      </c>
      <c r="BN15" s="411">
        <f t="shared" si="7"/>
        <v>0</v>
      </c>
      <c r="BO15" s="412">
        <f t="shared" si="8"/>
        <v>0</v>
      </c>
      <c r="BP15" s="94" t="str">
        <f t="shared" si="9"/>
        <v/>
      </c>
      <c r="BQ15" s="414" t="str">
        <f>IF(AND(BS15=1,BT15=1,SUMIF($C15:$C$525,$C15,$AJ15:$AJ$525)=$AJ15),$AJ15,IF($BV15&gt;0,$BV15,IF(AND(COUNTIF($C$11:$C14,$C15)&gt;=1,COUNTIF($D14:$D14,$D15)&gt;=1),"",IF(AND(SUMIF($C15:$C$525,$C15,$AJ15:$AJ$525)&gt;$AJ15,SUMIF($D15:$D$525,$D15,$AJ15:$AJ$525)&gt;$AJ15),SUMIF($C15:$C$525,$C15,$AJ15:$AJ$525),""))))</f>
        <v/>
      </c>
      <c r="BS15" s="409">
        <f>COUNTIFS('ZASOBY N'!$B14:$B$525,'ZASOBY N'!$B14,'ZASOBY N'!$C14:'ZASOBY N'!$C$525,'ZASOBY N'!$C14,'ZASOBY N'!$D14:'ZASOBY N'!$D$525,'ZASOBY N'!$D14,'ZASOBY N'!$H14:'ZASOBY N'!$H$525,'ZASOBY N'!$H14 )</f>
        <v>0</v>
      </c>
      <c r="BT15" s="410">
        <f>COUNTIFS('ZASOBY N'!$B$10:$B14,'ZASOBY N'!$B14,'ZASOBY N'!$C$10:'ZASOBY N'!$C14,'ZASOBY N'!$C14,'ZASOBY N'!$D$10:'ZASOBY N'!$D14,'ZASOBY N'!$D14,'ZASOBY N'!$H$10:'ZASOBY N'!$H14,'ZASOBY N'!$H14 )</f>
        <v>0</v>
      </c>
      <c r="BU15" s="411">
        <f t="shared" si="10"/>
        <v>0</v>
      </c>
      <c r="BV15" s="412">
        <f t="shared" si="11"/>
        <v>0</v>
      </c>
      <c r="BW15" s="94" t="s">
        <v>499</v>
      </c>
      <c r="BX15" s="414" t="str">
        <f>IF(AND(BZ15=1,CA15=1,SUMIF($C15:$C$525,$C15,$AI15:$AI$525)=$AI15),$AI15,IF($CC15&gt;0,$CC15,IF(AND(COUNTIF($C$11:$C14,$C15)&gt;=1,COUNTIF($D14:$D14,$D15)&gt;=1),"",IF(AND(SUMIF($C15:$C$525,$C15,$AI15:$AI$525)&gt;$AI15,SUMIF($D15:$D$525,$D15,$AI15:$AI$525)&gt;$IG15),_xlfn.AGGREGATE(14,4,$CB$11:$CB$31*($C$11:$C$31=$C15),1),""))))</f>
        <v/>
      </c>
      <c r="BZ15" s="409">
        <f>COUNTIFS('ZASOBY N'!$B14:$B$525,'ZASOBY N'!$B14,'ZASOBY N'!$C14:'ZASOBY N'!$C$525,'ZASOBY N'!$C14,'ZASOBY N'!$D14:'ZASOBY N'!$D$525,'ZASOBY N'!$D14,'ZASOBY N'!$H14:'ZASOBY N'!$H$525,'ZASOBY N'!$H14 )</f>
        <v>0</v>
      </c>
      <c r="CA15" s="410">
        <f>COUNTIFS('ZASOBY N'!$B$10:$B14,'ZASOBY N'!$B14,'ZASOBY N'!$C$10:'ZASOBY N'!$C14,'ZASOBY N'!$C14,'ZASOBY N'!$D$10:'ZASOBY N'!$D14,'ZASOBY N'!$D14,'ZASOBY N'!$H$10:'ZASOBY N'!$H14,'ZASOBY N'!$H14 )</f>
        <v>0</v>
      </c>
      <c r="CB15" s="411">
        <f t="shared" si="12"/>
        <v>0</v>
      </c>
      <c r="CC15" s="412">
        <f t="shared" si="13"/>
        <v>0</v>
      </c>
      <c r="CE15" s="414" t="str">
        <f>IF(AND(CG15=1,CH15=1,SUMIF($C15:$C$525,$C15,$AH15:$AH$525)=$AH15),$AH15,IF($CJ15&gt;0,$CJ15,IF(AND(COUNTIF($C$11:$C14,$C15)&gt;=1,COUNTIF($D14:$D14,$D15)&gt;=1),"",IF(AND(SUMIF($C15:$C$525,$C15,$AH15:$AH$525)&gt;$AH15,SUMIF($D15:$D$525,$D15,$AH15:$AH$525)&gt;$AH15),_xlfn.AGGREGATE(14,4,$CI$11:$CI$31*($C$11:$C$31=$C15),1),""))))</f>
        <v/>
      </c>
      <c r="CG15" s="409">
        <f>COUNTIFS('ZASOBY N'!$B14:$B$525,'ZASOBY N'!$B14,'ZASOBY N'!$C14:'ZASOBY N'!$C$525,'ZASOBY N'!$C14,'ZASOBY N'!$D14:'ZASOBY N'!$D$525,'ZASOBY N'!$D14,'ZASOBY N'!$H14:'ZASOBY N'!$H$525,'ZASOBY N'!$H14 )</f>
        <v>0</v>
      </c>
      <c r="CH15" s="410">
        <f>COUNTIFS('ZASOBY N'!$B$10:$B14,'ZASOBY N'!$B14,'ZASOBY N'!$C$10:'ZASOBY N'!$C14,'ZASOBY N'!$C14,'ZASOBY N'!$D$10:'ZASOBY N'!$D14,'ZASOBY N'!$D14,'ZASOBY N'!$H$10:'ZASOBY N'!$H14,'ZASOBY N'!$H14 )</f>
        <v>0</v>
      </c>
      <c r="CI15" s="411">
        <f t="shared" si="14"/>
        <v>0</v>
      </c>
      <c r="CJ15" s="412">
        <f t="shared" si="15"/>
        <v>0</v>
      </c>
      <c r="CL15" s="414" t="str">
        <f>IF(AND(CN15=1,CO15=1,SUMIF($C15:$C$525,$C15,$AG15:$AG$525)=$AG15),$AG15,IF($CQ15&gt;0,$CQ15,IF(AND(COUNTIF($C$11:$C14,$C15)&gt;=1,COUNTIF($D14:$D14,$D15)&gt;=1),"",IF(AND(SUMIF($C15:$C$525,$C15,$AG15:$AG$525)&gt;$AG15,SUMIF($D15:$D$525,$D15,$AG15:$AG$525)&gt;$AG15),_xlfn.AGGREGATE(14,4,$CP$11:$CP$31*($C$11:$C$31=$C15),1),""))))</f>
        <v/>
      </c>
      <c r="CN15" s="409">
        <f>COUNTIFS('ZASOBY N'!$B14:$B$525,'ZASOBY N'!$B14,'ZASOBY N'!$C14:'ZASOBY N'!$C$525,'ZASOBY N'!$C14,'ZASOBY N'!$D14:'ZASOBY N'!$D$525,'ZASOBY N'!$D14,'ZASOBY N'!$H14:'ZASOBY N'!$H$525,'ZASOBY N'!$H14 )</f>
        <v>0</v>
      </c>
      <c r="CO15" s="410">
        <f>COUNTIFS('ZASOBY N'!$B$10:$B14,'ZASOBY N'!$B14,'ZASOBY N'!$C$10:'ZASOBY N'!$C14,'ZASOBY N'!$C14,'ZASOBY N'!$D$10:'ZASOBY N'!$D14,'ZASOBY N'!$D14,'ZASOBY N'!$H$10:'ZASOBY N'!$H14,'ZASOBY N'!$H14 )</f>
        <v>0</v>
      </c>
      <c r="CP15" s="411">
        <f t="shared" si="16"/>
        <v>0</v>
      </c>
      <c r="CQ15" s="412">
        <f t="shared" si="17"/>
        <v>0</v>
      </c>
      <c r="CS15" s="414" t="str">
        <f>IF(AND(CU15=1,CV15=1,SUMIF($C15:$C$525,$C15,$AF15:$AF$525)=$AF15),$AF15,IF($CX15&gt;0,$CX15,IF(AND(COUNTIF($C$11:$C14,$C15)&gt;=1,COUNTIF($D14:$D14,$D15)&gt;=1),"",IF(AND(SUMIF($C15:$C$525,$C15,$AF15:$AF$525)&gt;$AF15,SUMIF($D15:$D$525,$D15,$AF15:$AF$525)&gt;$AF15),_xlfn.AGGREGATE(14,4,$CW$11:$CW$31*($C$11:$C$31=$C15),1),""))))</f>
        <v/>
      </c>
      <c r="CU15" s="409">
        <f>COUNTIFS('ZASOBY N'!$B14:$B$525,'ZASOBY N'!$B14,'ZASOBY N'!$C14:'ZASOBY N'!$C$525,'ZASOBY N'!$C14,'ZASOBY N'!$D14:'ZASOBY N'!$D$525,'ZASOBY N'!$D14,'ZASOBY N'!$H14:'ZASOBY N'!$H$525,'ZASOBY N'!$H14 )</f>
        <v>0</v>
      </c>
      <c r="CV15" s="410">
        <f>COUNTIFS('ZASOBY N'!$B$10:$B14,'ZASOBY N'!$B14,'ZASOBY N'!$C$10:'ZASOBY N'!$C14,'ZASOBY N'!$C14,'ZASOBY N'!$D$10:'ZASOBY N'!$D14,'ZASOBY N'!$D14,'ZASOBY N'!$H$10:'ZASOBY N'!$H14,'ZASOBY N'!$H14 )</f>
        <v>0</v>
      </c>
      <c r="CW15" s="411">
        <f t="shared" si="18"/>
        <v>0</v>
      </c>
      <c r="CX15" s="412">
        <f t="shared" si="19"/>
        <v>0</v>
      </c>
      <c r="CZ15" s="414" t="str">
        <f>IF(AND(DB15=1,DC15=1,SUMIF($C15:$C$525,$C15,$AE15:$AE$525)=$AE15),$AE15,IF($DE15&gt;0,$DE15,IF(AND(COUNTIF($C$11:$C14,$C15)&gt;=1,COUNTIF($D14:$D14,$D15)&gt;=1),"",IF(AND(SUMIF($C15:$C$525,$C15,$AE15:$AE$525)&gt;$AE15,SUMIF($D15:$D$525,$D15,$AE15:$AE$525)&gt;$AE15),_xlfn.AGGREGATE(14,4,$DD$11:$DD$31*($C$11:$C$31=$C15),1),""))))</f>
        <v/>
      </c>
      <c r="DB15" s="409">
        <f>COUNTIFS('ZASOBY N'!$B14:$B$525,'ZASOBY N'!$B14,'ZASOBY N'!$C14:'ZASOBY N'!$C$525,'ZASOBY N'!$C14,'ZASOBY N'!$D14:'ZASOBY N'!$D$525,'ZASOBY N'!$D14,'ZASOBY N'!$H14:'ZASOBY N'!$H$525,'ZASOBY N'!$H14 )</f>
        <v>0</v>
      </c>
      <c r="DC15" s="410">
        <f>COUNTIFS('ZASOBY N'!$B$10:$B14,'ZASOBY N'!$B14,'ZASOBY N'!$C$10:'ZASOBY N'!$C14,'ZASOBY N'!$C14,'ZASOBY N'!$D$10:'ZASOBY N'!$D14,'ZASOBY N'!$D14,'ZASOBY N'!$H$10:'ZASOBY N'!$H14,'ZASOBY N'!$H14 )</f>
        <v>0</v>
      </c>
      <c r="DD15" s="411">
        <f t="shared" si="20"/>
        <v>0</v>
      </c>
      <c r="DE15" s="412">
        <f t="shared" si="21"/>
        <v>0</v>
      </c>
      <c r="DF15" s="399" t="str">
        <f>IF(AND(DI15=1,DJ15=1,SUMIF($C15:$C$525,$C15,$AD15:$AD$525)=$AD15),$AD15,IF($DL15&gt;0,$DL15,IF(B15="","",IF(AND(COUNTIF($C$11:$C14,$C15)&gt;=1,COUNTIF($D14:$D14,$D15)&gt;=1,COUNTIF($Z12:$Z14,$C15)=0),"",IF(AND(COUNTIF($C$11:$C14,$C15)&gt;=1,COUNTIF($D14:$D14,$D15)&gt;=1),"UJĘTO WYŻEJ",IF(AND(SUMIF($C15:$C$525,$C15,$AD15:$AD$525)&gt;$AD15,SUMIF($D15:$D$525,$D15,$AD15:$AD$525)&gt;$AD15),_xlfn.AGGREGATE(14,4,$DK$11:$DK$31*($C$11:$C$31=$C15),1),""))))))</f>
        <v/>
      </c>
      <c r="DG15" s="414" t="str">
        <f>IF(AND(DI15=1,DJ15=1,SUMIF($C15:$C$525,$C15,$AD15:$AD$525)=$AD15),$AD15,IF($DL15&gt;0,$DL15,IF(AND(COUNTIF($C$11:$C14,$C15)&gt;=1,COUNTIF($D14:$D14,$D15)&gt;=1),"",IF(AND(SUMIF($C15:$C$525,$C15,$AD15:$AD$525)&gt;$AD15,SUMIF($D15:$D$525,$D15,$AD15:$AD$525)&gt;$AD15),_xlfn.AGGREGATE(14,4,$DK$11:$DK$31*($C$11:$C$31=$C15),1),""))))</f>
        <v/>
      </c>
      <c r="DI15" s="409">
        <f>COUNTIFS('ZASOBY N'!$B14:$B$525,'ZASOBY N'!$B14,'ZASOBY N'!$C14:'ZASOBY N'!$C$525,'ZASOBY N'!$C14,'ZASOBY N'!$D14:'ZASOBY N'!$D$525,'ZASOBY N'!$D14,'ZASOBY N'!$H14:'ZASOBY N'!$H$525,'ZASOBY N'!$H14 )</f>
        <v>0</v>
      </c>
      <c r="DJ15" s="410">
        <f>COUNTIFS('ZASOBY N'!$B$10:$B14,'ZASOBY N'!$B14,'ZASOBY N'!$C$10:'ZASOBY N'!$C14,'ZASOBY N'!$C14,'ZASOBY N'!$D$10:'ZASOBY N'!$D14,'ZASOBY N'!$D14,'ZASOBY N'!$H$10:'ZASOBY N'!$H14,'ZASOBY N'!$H14 )</f>
        <v>0</v>
      </c>
      <c r="DK15" s="411">
        <f t="shared" si="22"/>
        <v>0</v>
      </c>
      <c r="DL15" s="412">
        <f t="shared" si="23"/>
        <v>0</v>
      </c>
    </row>
    <row r="16" spans="1:116" ht="18.899999999999999" customHeight="1" x14ac:dyDescent="0.3">
      <c r="A16" s="219"/>
      <c r="B16" s="152" t="str">
        <f>IF('ZASOBY N'!A15="","",'ZASOBY N'!A15)</f>
        <v/>
      </c>
      <c r="C16" s="462" t="str">
        <f>IF('ZASOBY N'!C15="","",'ZASOBY N'!C15)</f>
        <v/>
      </c>
      <c r="D16" s="137" t="str">
        <f>IF('ZASOBY N'!B15="","",'ZASOBY N'!B15)</f>
        <v/>
      </c>
      <c r="E16" s="138"/>
      <c r="F16" s="356" t="str">
        <f>IF('ZASOBY N'!D15="","",'ZASOBY N'!D15)</f>
        <v/>
      </c>
      <c r="G16" s="220" t="str">
        <f>IF('ZASOBY N'!G15="","",'ZASOBY N'!G15)</f>
        <v/>
      </c>
      <c r="H16" s="221" t="str">
        <f>IF('ZASOBY N'!F15="","",'ZASOBY N'!F15)</f>
        <v/>
      </c>
      <c r="I16" s="221" t="str">
        <f>IF('ZASOBY N'!G15="","",'ZASOBY N'!G15)</f>
        <v/>
      </c>
      <c r="J16" s="221" t="str">
        <f>IF('ZASOBY N'!H15="","",'ZASOBY N'!H15)</f>
        <v/>
      </c>
      <c r="K16" s="214">
        <v>0</v>
      </c>
      <c r="L16" s="214">
        <v>0</v>
      </c>
      <c r="M16" s="214">
        <v>0</v>
      </c>
      <c r="N16" s="222" t="str">
        <f>IF('ZASOBY N'!BD15="x","",IF(W16="","",'ZASOBY N'!E15))</f>
        <v/>
      </c>
      <c r="O16" s="223">
        <v>0</v>
      </c>
      <c r="P16" s="223">
        <v>0</v>
      </c>
      <c r="Q16" s="226" t="str">
        <f>IF($N16="","",'UPR BILANS N'!G16*'UPR BILANS N'!N16)</f>
        <v/>
      </c>
      <c r="R16" s="225" t="str">
        <f>IF($N16="","",'ZASOBY N'!O15)</f>
        <v/>
      </c>
      <c r="S16" s="225" t="str">
        <f>IF($N16="","",IF('ZASOBY N'!Q15="",0,'ZASOBY N'!Q15))</f>
        <v/>
      </c>
      <c r="T16" s="225" t="str">
        <f>IF($N16="","",'ZASOBY N'!V15)</f>
        <v/>
      </c>
      <c r="U16" s="225" t="str">
        <f>IF($N16="","",IF('ZASOBY N'!AG15="",0,'ZASOBY N'!AG15))</f>
        <v/>
      </c>
      <c r="V16" s="225" t="str">
        <f>IF($N16="","",IF(NN!P18="",0,NN!P18))</f>
        <v/>
      </c>
      <c r="W16" s="225" t="str">
        <f t="shared" si="1"/>
        <v/>
      </c>
      <c r="X16" s="226" t="str">
        <f t="shared" si="0"/>
        <v/>
      </c>
      <c r="Y16" s="225" t="str">
        <f>IF('ZASOBY N'!AU15="","",IF(C16&lt;&gt;C15,'ZASOBY N'!AU15,IF(D16&lt;&gt;D15,'ZASOBY N'!AU15,IF(F16&lt;&gt;F15,'ZASOBY N'!AU15,IF(G16&lt;&gt;G15,'ZASOBY N'!AU15,IF(J16&lt;&gt;J15,'ZASOBY N'!AU15,IF(NN!AC18="","",IF(AND(C15=C16,H15=H16,J15=J16,NN!AC18&gt;0),"",IF(AND(C16=C17,H16=H17,NN!AC19&gt;0),'ZASOBY N'!AU15,'ZASOBY N'!AU15)))))))))</f>
        <v/>
      </c>
      <c r="Z16" s="225" t="str">
        <f t="shared" si="2"/>
        <v/>
      </c>
      <c r="AA16" s="227" t="str">
        <f t="shared" si="5"/>
        <v/>
      </c>
      <c r="AB16" s="400" t="str">
        <f t="shared" si="6"/>
        <v/>
      </c>
      <c r="AC16" s="228" t="str">
        <f t="shared" si="3"/>
        <v/>
      </c>
      <c r="AD16" s="222">
        <f>IF(B16="",0,IF(F16="",0,INDEX(POBRANIE_!$B$6:$F$101,MATCH('UPR BILANS N'!$F16,POBRANIE_!$A$6:$A$101,0),2)))</f>
        <v>0</v>
      </c>
      <c r="AE16" s="224">
        <f>IF(OR('ZASOBY N'!G15="",'ZASOBY N'!E15=""),0,IF(B16="",0,'ZASOBY N'!G15*'ZASOBY N'!E15))</f>
        <v>0</v>
      </c>
      <c r="AF16" s="225">
        <f>IF('ZASOBY N'!O15="",0,'ZASOBY N'!O15)</f>
        <v>0</v>
      </c>
      <c r="AG16" s="225">
        <f>IF('ZASOBY N'!Q15="",0,'ZASOBY N'!Q15)</f>
        <v>0</v>
      </c>
      <c r="AH16" s="225">
        <f>IF('ZASOBY N'!V15="",0,'ZASOBY N'!V15)</f>
        <v>0</v>
      </c>
      <c r="AI16" s="225">
        <f>IF('ZASOBY N'!AG15="",0,'ZASOBY N'!AG15)</f>
        <v>0</v>
      </c>
      <c r="AJ16" s="225">
        <f>IF(NN!P18="",0,IF(NN!P18="BRAK kol.7","BRAK BADAŃ",NN!P18))</f>
        <v>0</v>
      </c>
      <c r="AK16" s="225">
        <f>IF(NN!AC18="",0,IF(NN!AC18="BRAK kol.7","BRAK BADAŃ",NN!AC18))</f>
        <v>0</v>
      </c>
      <c r="BJ16" s="414" t="str">
        <f>IF(AND(BL16=1,BM16=1,SUMIF($C16:$C$525,$C16,$AK16:$AK$525)=$AK16),$AK16,IF($BO16&gt;0,$BO16,IF(AND(COUNTIF($C$11:$C15,$C16)&gt;=1,COUNTIF($D15:$D15,$D16)&gt;=1),"",IF(AND(SUMIF($C16:$C$525,$C16,$AK16:$AK$525)&gt;=$AK16,SUMIF($D16:$D$525,$D16,$AK16:$AK$525)&gt;=$AK16),SUMIF($C16:$C$525,$C16,$AK16:$AK$525),""))))</f>
        <v/>
      </c>
      <c r="BL16" s="409">
        <f>COUNTIFS('ZASOBY N'!$B15:$B$525,'ZASOBY N'!$B15,'ZASOBY N'!$C15:'ZASOBY N'!$C$525,'ZASOBY N'!$C15,'ZASOBY N'!$D15:'ZASOBY N'!$D$525,'ZASOBY N'!$D15,'ZASOBY N'!$H15:'ZASOBY N'!$H$525,'ZASOBY N'!$H15 )</f>
        <v>0</v>
      </c>
      <c r="BM16" s="410">
        <f>COUNTIFS('ZASOBY N'!$B$10:$B15,'ZASOBY N'!$B15,'ZASOBY N'!$C$10:'ZASOBY N'!$C15,'ZASOBY N'!$C15,'ZASOBY N'!$D$10:'ZASOBY N'!$D15,'ZASOBY N'!$D15,'ZASOBY N'!$H$10:'ZASOBY N'!$H15,'ZASOBY N'!$H15 )</f>
        <v>0</v>
      </c>
      <c r="BN16" s="411">
        <f t="shared" si="7"/>
        <v>0</v>
      </c>
      <c r="BO16" s="412">
        <f t="shared" si="8"/>
        <v>0</v>
      </c>
      <c r="BP16" s="94" t="str">
        <f t="shared" si="9"/>
        <v/>
      </c>
      <c r="BQ16" s="414" t="str">
        <f>IF(AND(BS16=1,BT16=1,SUMIF($C16:$C$525,$C16,$AJ16:$AJ$525)=$AJ16),$AJ16,IF($BV16&gt;0,$BV16,IF(AND(COUNTIF($C$11:$C15,$C16)&gt;=1,COUNTIF($D15:$D15,$D16)&gt;=1),"",IF(AND(SUMIF($C16:$C$525,$C16,$AJ16:$AJ$525)&gt;$AJ16,SUMIF($D16:$D$525,$D16,$AJ16:$AJ$525)&gt;$AJ16),SUMIF($C16:$C$525,$C16,$AJ16:$AJ$525),""))))</f>
        <v/>
      </c>
      <c r="BS16" s="409">
        <f>COUNTIFS('ZASOBY N'!$B15:$B$525,'ZASOBY N'!$B15,'ZASOBY N'!$C15:'ZASOBY N'!$C$525,'ZASOBY N'!$C15,'ZASOBY N'!$D15:'ZASOBY N'!$D$525,'ZASOBY N'!$D15,'ZASOBY N'!$H15:'ZASOBY N'!$H$525,'ZASOBY N'!$H15 )</f>
        <v>0</v>
      </c>
      <c r="BT16" s="410">
        <f>COUNTIFS('ZASOBY N'!$B$10:$B15,'ZASOBY N'!$B15,'ZASOBY N'!$C$10:'ZASOBY N'!$C15,'ZASOBY N'!$C15,'ZASOBY N'!$D$10:'ZASOBY N'!$D15,'ZASOBY N'!$D15,'ZASOBY N'!$H$10:'ZASOBY N'!$H15,'ZASOBY N'!$H15 )</f>
        <v>0</v>
      </c>
      <c r="BU16" s="411">
        <f t="shared" si="10"/>
        <v>0</v>
      </c>
      <c r="BV16" s="412">
        <f t="shared" si="11"/>
        <v>0</v>
      </c>
      <c r="BW16" s="94" t="s">
        <v>499</v>
      </c>
      <c r="BX16" s="414" t="str">
        <f>IF(AND(BZ16=1,CA16=1,SUMIF($C16:$C$525,$C16,$AI16:$AI$525)=$AI16),$AI16,IF($CC16&gt;0,$CC16,IF(AND(COUNTIF($C$11:$C15,$C16)&gt;=1,COUNTIF($D15:$D15,$D16)&gt;=1),"",IF(AND(SUMIF($C16:$C$525,$C16,$AI16:$AI$525)&gt;$AI16,SUMIF($D16:$D$525,$D16,$AI16:$AI$525)&gt;$IG16),_xlfn.AGGREGATE(14,4,$CB$11:$CB$31*($C$11:$C$31=$C16),1),""))))</f>
        <v/>
      </c>
      <c r="BZ16" s="409">
        <f>COUNTIFS('ZASOBY N'!$B15:$B$525,'ZASOBY N'!$B15,'ZASOBY N'!$C15:'ZASOBY N'!$C$525,'ZASOBY N'!$C15,'ZASOBY N'!$D15:'ZASOBY N'!$D$525,'ZASOBY N'!$D15,'ZASOBY N'!$H15:'ZASOBY N'!$H$525,'ZASOBY N'!$H15 )</f>
        <v>0</v>
      </c>
      <c r="CA16" s="410">
        <f>COUNTIFS('ZASOBY N'!$B$10:$B15,'ZASOBY N'!$B15,'ZASOBY N'!$C$10:'ZASOBY N'!$C15,'ZASOBY N'!$C15,'ZASOBY N'!$D$10:'ZASOBY N'!$D15,'ZASOBY N'!$D15,'ZASOBY N'!$H$10:'ZASOBY N'!$H15,'ZASOBY N'!$H15 )</f>
        <v>0</v>
      </c>
      <c r="CB16" s="411">
        <f t="shared" si="12"/>
        <v>0</v>
      </c>
      <c r="CC16" s="412">
        <f t="shared" si="13"/>
        <v>0</v>
      </c>
      <c r="CE16" s="414" t="str">
        <f>IF(AND(CG16=1,CH16=1,SUMIF($C16:$C$525,$C16,$AH16:$AH$525)=$AH16),$AH16,IF($CJ16&gt;0,$CJ16,IF(AND(COUNTIF($C$11:$C15,$C16)&gt;=1,COUNTIF($D15:$D15,$D16)&gt;=1),"",IF(AND(SUMIF($C16:$C$525,$C16,$AH16:$AH$525)&gt;$AH16,SUMIF($D16:$D$525,$D16,$AH16:$AH$525)&gt;$AH16),_xlfn.AGGREGATE(14,4,$CI$11:$CI$31*($C$11:$C$31=$C16),1),""))))</f>
        <v/>
      </c>
      <c r="CG16" s="409">
        <f>COUNTIFS('ZASOBY N'!$B15:$B$525,'ZASOBY N'!$B15,'ZASOBY N'!$C15:'ZASOBY N'!$C$525,'ZASOBY N'!$C15,'ZASOBY N'!$D15:'ZASOBY N'!$D$525,'ZASOBY N'!$D15,'ZASOBY N'!$H15:'ZASOBY N'!$H$525,'ZASOBY N'!$H15 )</f>
        <v>0</v>
      </c>
      <c r="CH16" s="410">
        <f>COUNTIFS('ZASOBY N'!$B$10:$B15,'ZASOBY N'!$B15,'ZASOBY N'!$C$10:'ZASOBY N'!$C15,'ZASOBY N'!$C15,'ZASOBY N'!$D$10:'ZASOBY N'!$D15,'ZASOBY N'!$D15,'ZASOBY N'!$H$10:'ZASOBY N'!$H15,'ZASOBY N'!$H15 )</f>
        <v>0</v>
      </c>
      <c r="CI16" s="411">
        <f t="shared" si="14"/>
        <v>0</v>
      </c>
      <c r="CJ16" s="412">
        <f t="shared" si="15"/>
        <v>0</v>
      </c>
      <c r="CL16" s="414" t="str">
        <f>IF(AND(CN16=1,CO16=1,SUMIF($C16:$C$525,$C16,$AG16:$AG$525)=$AG16),$AG16,IF($CQ16&gt;0,$CQ16,IF(AND(COUNTIF($C$11:$C15,$C16)&gt;=1,COUNTIF($D15:$D15,$D16)&gt;=1),"",IF(AND(SUMIF($C16:$C$525,$C16,$AG16:$AG$525)&gt;$AG16,SUMIF($D16:$D$525,$D16,$AG16:$AG$525)&gt;$AG16),_xlfn.AGGREGATE(14,4,$CP$11:$CP$31*($C$11:$C$31=$C16),1),""))))</f>
        <v/>
      </c>
      <c r="CN16" s="409">
        <f>COUNTIFS('ZASOBY N'!$B15:$B$525,'ZASOBY N'!$B15,'ZASOBY N'!$C15:'ZASOBY N'!$C$525,'ZASOBY N'!$C15,'ZASOBY N'!$D15:'ZASOBY N'!$D$525,'ZASOBY N'!$D15,'ZASOBY N'!$H15:'ZASOBY N'!$H$525,'ZASOBY N'!$H15 )</f>
        <v>0</v>
      </c>
      <c r="CO16" s="410">
        <f>COUNTIFS('ZASOBY N'!$B$10:$B15,'ZASOBY N'!$B15,'ZASOBY N'!$C$10:'ZASOBY N'!$C15,'ZASOBY N'!$C15,'ZASOBY N'!$D$10:'ZASOBY N'!$D15,'ZASOBY N'!$D15,'ZASOBY N'!$H$10:'ZASOBY N'!$H15,'ZASOBY N'!$H15 )</f>
        <v>0</v>
      </c>
      <c r="CP16" s="411">
        <f t="shared" si="16"/>
        <v>0</v>
      </c>
      <c r="CQ16" s="412">
        <f t="shared" si="17"/>
        <v>0</v>
      </c>
      <c r="CS16" s="414" t="str">
        <f>IF(AND(CU16=1,CV16=1,SUMIF($C16:$C$525,$C16,$AF16:$AF$525)=$AF16),$AF16,IF($CX16&gt;0,$CX16,IF(AND(COUNTIF($C$11:$C15,$C16)&gt;=1,COUNTIF($D15:$D15,$D16)&gt;=1),"",IF(AND(SUMIF($C16:$C$525,$C16,$AF16:$AF$525)&gt;$AF16,SUMIF($D16:$D$525,$D16,$AF16:$AF$525)&gt;$AF16),_xlfn.AGGREGATE(14,4,$CW$11:$CW$31*($C$11:$C$31=$C16),1),""))))</f>
        <v/>
      </c>
      <c r="CU16" s="409">
        <f>COUNTIFS('ZASOBY N'!$B15:$B$525,'ZASOBY N'!$B15,'ZASOBY N'!$C15:'ZASOBY N'!$C$525,'ZASOBY N'!$C15,'ZASOBY N'!$D15:'ZASOBY N'!$D$525,'ZASOBY N'!$D15,'ZASOBY N'!$H15:'ZASOBY N'!$H$525,'ZASOBY N'!$H15 )</f>
        <v>0</v>
      </c>
      <c r="CV16" s="410">
        <f>COUNTIFS('ZASOBY N'!$B$10:$B15,'ZASOBY N'!$B15,'ZASOBY N'!$C$10:'ZASOBY N'!$C15,'ZASOBY N'!$C15,'ZASOBY N'!$D$10:'ZASOBY N'!$D15,'ZASOBY N'!$D15,'ZASOBY N'!$H$10:'ZASOBY N'!$H15,'ZASOBY N'!$H15 )</f>
        <v>0</v>
      </c>
      <c r="CW16" s="411">
        <f t="shared" si="18"/>
        <v>0</v>
      </c>
      <c r="CX16" s="412">
        <f t="shared" si="19"/>
        <v>0</v>
      </c>
      <c r="CZ16" s="414" t="str">
        <f>IF(AND(DB16=1,DC16=1,SUMIF($C16:$C$525,$C16,$AE16:$AE$525)=$AE16),$AE16,IF($DE16&gt;0,$DE16,IF(AND(COUNTIF($C$11:$C15,$C16)&gt;=1,COUNTIF($D15:$D15,$D16)&gt;=1),"",IF(AND(SUMIF($C16:$C$525,$C16,$AE16:$AE$525)&gt;$AE16,SUMIF($D16:$D$525,$D16,$AE16:$AE$525)&gt;$AE16),_xlfn.AGGREGATE(14,4,$DD$11:$DD$31*($C$11:$C$31=$C16),1),""))))</f>
        <v/>
      </c>
      <c r="DB16" s="409">
        <f>COUNTIFS('ZASOBY N'!$B15:$B$525,'ZASOBY N'!$B15,'ZASOBY N'!$C15:'ZASOBY N'!$C$525,'ZASOBY N'!$C15,'ZASOBY N'!$D15:'ZASOBY N'!$D$525,'ZASOBY N'!$D15,'ZASOBY N'!$H15:'ZASOBY N'!$H$525,'ZASOBY N'!$H15 )</f>
        <v>0</v>
      </c>
      <c r="DC16" s="410">
        <f>COUNTIFS('ZASOBY N'!$B$10:$B15,'ZASOBY N'!$B15,'ZASOBY N'!$C$10:'ZASOBY N'!$C15,'ZASOBY N'!$C15,'ZASOBY N'!$D$10:'ZASOBY N'!$D15,'ZASOBY N'!$D15,'ZASOBY N'!$H$10:'ZASOBY N'!$H15,'ZASOBY N'!$H15 )</f>
        <v>0</v>
      </c>
      <c r="DD16" s="411">
        <f t="shared" si="20"/>
        <v>0</v>
      </c>
      <c r="DE16" s="412">
        <f t="shared" si="21"/>
        <v>0</v>
      </c>
      <c r="DF16" s="399" t="str">
        <f>IF(AND(DI16=1,DJ16=1,SUMIF($C16:$C$525,$C16,$AD16:$AD$525)=$AD16),$AD16,IF($DL16&gt;0,$DL16,IF(B16="","",IF(AND(COUNTIF($C$11:$C15,$C16)&gt;=1,COUNTIF($D15:$D15,$D16)&gt;=1,COUNTIF($Z13:$Z15,$C16)=0),"",IF(AND(COUNTIF($C$11:$C15,$C16)&gt;=1,COUNTIF($D15:$D15,$D16)&gt;=1),"UJĘTO WYŻEJ",IF(AND(SUMIF($C16:$C$525,$C16,$AD16:$AD$525)&gt;$AD16,SUMIF($D16:$D$525,$D16,$AD16:$AD$525)&gt;$AD16),_xlfn.AGGREGATE(14,4,$DK$11:$DK$31*($C$11:$C$31=$C16),1),""))))))</f>
        <v/>
      </c>
      <c r="DG16" s="414" t="str">
        <f>IF(AND(DI16=1,DJ16=1,SUMIF($C16:$C$525,$C16,$AD16:$AD$525)=$AD16),$AD16,IF($DL16&gt;0,$DL16,IF(AND(COUNTIF($C$11:$C15,$C16)&gt;=1,COUNTIF($D15:$D15,$D16)&gt;=1),"",IF(AND(SUMIF($C16:$C$525,$C16,$AD16:$AD$525)&gt;$AD16,SUMIF($D16:$D$525,$D16,$AD16:$AD$525)&gt;$AD16),_xlfn.AGGREGATE(14,4,$DK$11:$DK$31*($C$11:$C$31=$C16),1),""))))</f>
        <v/>
      </c>
      <c r="DI16" s="409">
        <f>COUNTIFS('ZASOBY N'!$B15:$B$525,'ZASOBY N'!$B15,'ZASOBY N'!$C15:'ZASOBY N'!$C$525,'ZASOBY N'!$C15,'ZASOBY N'!$D15:'ZASOBY N'!$D$525,'ZASOBY N'!$D15,'ZASOBY N'!$H15:'ZASOBY N'!$H$525,'ZASOBY N'!$H15 )</f>
        <v>0</v>
      </c>
      <c r="DJ16" s="410">
        <f>COUNTIFS('ZASOBY N'!$B$10:$B15,'ZASOBY N'!$B15,'ZASOBY N'!$C$10:'ZASOBY N'!$C15,'ZASOBY N'!$C15,'ZASOBY N'!$D$10:'ZASOBY N'!$D15,'ZASOBY N'!$D15,'ZASOBY N'!$H$10:'ZASOBY N'!$H15,'ZASOBY N'!$H15 )</f>
        <v>0</v>
      </c>
      <c r="DK16" s="411">
        <f t="shared" si="22"/>
        <v>0</v>
      </c>
      <c r="DL16" s="412">
        <f t="shared" si="23"/>
        <v>0</v>
      </c>
    </row>
    <row r="17" spans="1:116" ht="18.899999999999999" customHeight="1" x14ac:dyDescent="0.3">
      <c r="A17" s="219"/>
      <c r="B17" s="152" t="str">
        <f>IF('ZASOBY N'!A16="","",'ZASOBY N'!A16)</f>
        <v/>
      </c>
      <c r="C17" s="462" t="str">
        <f>IF('ZASOBY N'!C16="","",'ZASOBY N'!C16)</f>
        <v/>
      </c>
      <c r="D17" s="137" t="str">
        <f>IF('ZASOBY N'!B16="","",'ZASOBY N'!B16)</f>
        <v/>
      </c>
      <c r="E17" s="138"/>
      <c r="F17" s="356" t="str">
        <f>IF('ZASOBY N'!D16="","",'ZASOBY N'!D16)</f>
        <v/>
      </c>
      <c r="G17" s="220" t="str">
        <f>IF('ZASOBY N'!G16="","",'ZASOBY N'!G16)</f>
        <v/>
      </c>
      <c r="H17" s="221" t="str">
        <f>IF('ZASOBY N'!F16="","",'ZASOBY N'!F16)</f>
        <v/>
      </c>
      <c r="I17" s="221" t="str">
        <f>IF('ZASOBY N'!G16="","",'ZASOBY N'!G16)</f>
        <v/>
      </c>
      <c r="J17" s="221" t="str">
        <f>IF('ZASOBY N'!H16="","",'ZASOBY N'!H16)</f>
        <v/>
      </c>
      <c r="K17" s="214">
        <v>0</v>
      </c>
      <c r="L17" s="214">
        <v>0</v>
      </c>
      <c r="M17" s="214">
        <v>0</v>
      </c>
      <c r="N17" s="222" t="str">
        <f>IF('ZASOBY N'!BD16="x","",IF(W17="","",'ZASOBY N'!E16))</f>
        <v/>
      </c>
      <c r="O17" s="223">
        <v>0</v>
      </c>
      <c r="P17" s="223">
        <v>0</v>
      </c>
      <c r="Q17" s="226" t="str">
        <f>IF($N17="","",'UPR BILANS N'!G17*'UPR BILANS N'!N17)</f>
        <v/>
      </c>
      <c r="R17" s="225" t="str">
        <f>IF($N17="","",'ZASOBY N'!O16)</f>
        <v/>
      </c>
      <c r="S17" s="225" t="str">
        <f>IF($N17="","",IF('ZASOBY N'!Q16="",0,'ZASOBY N'!Q16))</f>
        <v/>
      </c>
      <c r="T17" s="225" t="str">
        <f>IF($N17="","",'ZASOBY N'!V16)</f>
        <v/>
      </c>
      <c r="U17" s="225" t="str">
        <f>IF($N17="","",IF('ZASOBY N'!AG16="",0,'ZASOBY N'!AG16))</f>
        <v/>
      </c>
      <c r="V17" s="225" t="str">
        <f>IF($N17="","",IF(NN!P19="",0,NN!P19))</f>
        <v/>
      </c>
      <c r="W17" s="225" t="str">
        <f t="shared" si="1"/>
        <v/>
      </c>
      <c r="X17" s="226" t="str">
        <f t="shared" si="0"/>
        <v/>
      </c>
      <c r="Y17" s="225" t="str">
        <f>IF('ZASOBY N'!AU16="","",IF(C17&lt;&gt;C16,'ZASOBY N'!AU16,IF(D17&lt;&gt;D16,'ZASOBY N'!AU16,IF(F17&lt;&gt;F16,'ZASOBY N'!AU16,IF(G17&lt;&gt;G16,'ZASOBY N'!AU16,IF(J17&lt;&gt;J16,'ZASOBY N'!AU16,IF(NN!AC19="","",IF(AND(C16=C17,H16=H17,J16=J17,NN!AC19&gt;0),"",IF(AND(C17=C18,H17=H18,NN!AC20&gt;0),'ZASOBY N'!AU16,'ZASOBY N'!AU16)))))))))</f>
        <v/>
      </c>
      <c r="Z17" s="225" t="str">
        <f t="shared" si="2"/>
        <v/>
      </c>
      <c r="AA17" s="227" t="str">
        <f t="shared" si="5"/>
        <v/>
      </c>
      <c r="AB17" s="400" t="str">
        <f t="shared" si="6"/>
        <v/>
      </c>
      <c r="AC17" s="228" t="str">
        <f t="shared" si="3"/>
        <v/>
      </c>
      <c r="AD17" s="222">
        <f>IF(B17="",0,IF(F17="",0,INDEX(POBRANIE_!$B$6:$F$101,MATCH('UPR BILANS N'!$F17,POBRANIE_!$A$6:$A$101,0),2)))</f>
        <v>0</v>
      </c>
      <c r="AE17" s="224">
        <f>IF(OR('ZASOBY N'!G16="",'ZASOBY N'!E16=""),0,IF(B17="",0,'ZASOBY N'!G16*'ZASOBY N'!E16))</f>
        <v>0</v>
      </c>
      <c r="AF17" s="225">
        <f>IF('ZASOBY N'!O16="",0,'ZASOBY N'!O16)</f>
        <v>0</v>
      </c>
      <c r="AG17" s="225">
        <f>IF('ZASOBY N'!Q16="",0,'ZASOBY N'!Q16)</f>
        <v>0</v>
      </c>
      <c r="AH17" s="225">
        <f>IF('ZASOBY N'!V16="",0,'ZASOBY N'!V16)</f>
        <v>0</v>
      </c>
      <c r="AI17" s="225">
        <f>IF('ZASOBY N'!AG16="",0,'ZASOBY N'!AG16)</f>
        <v>0</v>
      </c>
      <c r="AJ17" s="225">
        <f>IF(NN!P19="",0,IF(NN!P19="BRAK kol.7","BRAK BADAŃ",NN!P19))</f>
        <v>0</v>
      </c>
      <c r="AK17" s="225">
        <f>IF(NN!AC19="",0,IF(NN!AC19="BRAK kol.7","BRAK BADAŃ",NN!AC19))</f>
        <v>0</v>
      </c>
      <c r="BJ17" s="414" t="str">
        <f>IF(AND(BL17=1,BM17=1,SUMIF($C17:$C$525,$C17,$AK17:$AK$525)=$AK17),$AK17,IF($BO17&gt;0,$BO17,IF(AND(COUNTIF($C$11:$C16,$C17)&gt;=1,COUNTIF($D16:$D16,$D17)&gt;=1),"",IF(AND(SUMIF($C17:$C$525,$C17,$AK17:$AK$525)&gt;=$AK17,SUMIF($D17:$D$525,$D17,$AK17:$AK$525)&gt;=$AK17),SUMIF($C17:$C$525,$C17,$AK17:$AK$525),""))))</f>
        <v/>
      </c>
      <c r="BL17" s="409">
        <f>COUNTIFS('ZASOBY N'!$B16:$B$525,'ZASOBY N'!$B16,'ZASOBY N'!$C16:'ZASOBY N'!$C$525,'ZASOBY N'!$C16,'ZASOBY N'!$D16:'ZASOBY N'!$D$525,'ZASOBY N'!$D16,'ZASOBY N'!$H16:'ZASOBY N'!$H$525,'ZASOBY N'!$H16 )</f>
        <v>0</v>
      </c>
      <c r="BM17" s="410">
        <f>COUNTIFS('ZASOBY N'!$B$10:$B16,'ZASOBY N'!$B16,'ZASOBY N'!$C$10:'ZASOBY N'!$C16,'ZASOBY N'!$C16,'ZASOBY N'!$D$10:'ZASOBY N'!$D16,'ZASOBY N'!$D16,'ZASOBY N'!$H$10:'ZASOBY N'!$H16,'ZASOBY N'!$H16 )</f>
        <v>0</v>
      </c>
      <c r="BN17" s="411">
        <f t="shared" si="7"/>
        <v>0</v>
      </c>
      <c r="BO17" s="412">
        <f t="shared" si="8"/>
        <v>0</v>
      </c>
      <c r="BP17" s="94" t="str">
        <f t="shared" si="9"/>
        <v/>
      </c>
      <c r="BQ17" s="414" t="str">
        <f>IF(AND(BS17=1,BT17=1,SUMIF($C17:$C$525,$C17,$AJ17:$AJ$525)=$AJ17),$AJ17,IF($BV17&gt;0,$BV17,IF(AND(COUNTIF($C$11:$C16,$C17)&gt;=1,COUNTIF($D16:$D16,$D17)&gt;=1),"",IF(AND(SUMIF($C17:$C$525,$C17,$AJ17:$AJ$525)&gt;$AJ17,SUMIF($D17:$D$525,$D17,$AJ17:$AJ$525)&gt;$AJ17),SUMIF($C17:$C$525,$C17,$AJ17:$AJ$525),""))))</f>
        <v/>
      </c>
      <c r="BS17" s="409">
        <f>COUNTIFS('ZASOBY N'!$B16:$B$525,'ZASOBY N'!$B16,'ZASOBY N'!$C16:'ZASOBY N'!$C$525,'ZASOBY N'!$C16,'ZASOBY N'!$D16:'ZASOBY N'!$D$525,'ZASOBY N'!$D16,'ZASOBY N'!$H16:'ZASOBY N'!$H$525,'ZASOBY N'!$H16 )</f>
        <v>0</v>
      </c>
      <c r="BT17" s="410">
        <f>COUNTIFS('ZASOBY N'!$B$10:$B16,'ZASOBY N'!$B16,'ZASOBY N'!$C$10:'ZASOBY N'!$C16,'ZASOBY N'!$C16,'ZASOBY N'!$D$10:'ZASOBY N'!$D16,'ZASOBY N'!$D16,'ZASOBY N'!$H$10:'ZASOBY N'!$H16,'ZASOBY N'!$H16 )</f>
        <v>0</v>
      </c>
      <c r="BU17" s="411">
        <f t="shared" si="10"/>
        <v>0</v>
      </c>
      <c r="BV17" s="412">
        <f t="shared" si="11"/>
        <v>0</v>
      </c>
      <c r="BW17" s="94" t="s">
        <v>499</v>
      </c>
      <c r="BX17" s="414" t="str">
        <f>IF(AND(BZ17=1,CA17=1,SUMIF($C17:$C$525,$C17,$AI17:$AI$525)=$AI17),$AI17,IF($CC17&gt;0,$CC17,IF(AND(COUNTIF($C$11:$C16,$C17)&gt;=1,COUNTIF($D16:$D16,$D17)&gt;=1),"",IF(AND(SUMIF($C17:$C$525,$C17,$AI17:$AI$525)&gt;$AI17,SUMIF($D17:$D$525,$D17,$AI17:$AI$525)&gt;$IG17),_xlfn.AGGREGATE(14,4,$CB$11:$CB$31*($C$11:$C$31=$C17),1),""))))</f>
        <v/>
      </c>
      <c r="BZ17" s="409">
        <f>COUNTIFS('ZASOBY N'!$B16:$B$525,'ZASOBY N'!$B16,'ZASOBY N'!$C16:'ZASOBY N'!$C$525,'ZASOBY N'!$C16,'ZASOBY N'!$D16:'ZASOBY N'!$D$525,'ZASOBY N'!$D16,'ZASOBY N'!$H16:'ZASOBY N'!$H$525,'ZASOBY N'!$H16 )</f>
        <v>0</v>
      </c>
      <c r="CA17" s="410">
        <f>COUNTIFS('ZASOBY N'!$B$10:$B16,'ZASOBY N'!$B16,'ZASOBY N'!$C$10:'ZASOBY N'!$C16,'ZASOBY N'!$C16,'ZASOBY N'!$D$10:'ZASOBY N'!$D16,'ZASOBY N'!$D16,'ZASOBY N'!$H$10:'ZASOBY N'!$H16,'ZASOBY N'!$H16 )</f>
        <v>0</v>
      </c>
      <c r="CB17" s="411">
        <f t="shared" si="12"/>
        <v>0</v>
      </c>
      <c r="CC17" s="412">
        <f t="shared" si="13"/>
        <v>0</v>
      </c>
      <c r="CE17" s="414" t="str">
        <f>IF(AND(CG17=1,CH17=1,SUMIF($C17:$C$525,$C17,$AH17:$AH$525)=$AH17),$AH17,IF($CJ17&gt;0,$CJ17,IF(AND(COUNTIF($C$11:$C16,$C17)&gt;=1,COUNTIF($D16:$D16,$D17)&gt;=1),"",IF(AND(SUMIF($C17:$C$525,$C17,$AH17:$AH$525)&gt;$AH17,SUMIF($D17:$D$525,$D17,$AH17:$AH$525)&gt;$AH17),_xlfn.AGGREGATE(14,4,$CI$11:$CI$31*($C$11:$C$31=$C17),1),""))))</f>
        <v/>
      </c>
      <c r="CG17" s="409">
        <f>COUNTIFS('ZASOBY N'!$B16:$B$525,'ZASOBY N'!$B16,'ZASOBY N'!$C16:'ZASOBY N'!$C$525,'ZASOBY N'!$C16,'ZASOBY N'!$D16:'ZASOBY N'!$D$525,'ZASOBY N'!$D16,'ZASOBY N'!$H16:'ZASOBY N'!$H$525,'ZASOBY N'!$H16 )</f>
        <v>0</v>
      </c>
      <c r="CH17" s="410">
        <f>COUNTIFS('ZASOBY N'!$B$10:$B16,'ZASOBY N'!$B16,'ZASOBY N'!$C$10:'ZASOBY N'!$C16,'ZASOBY N'!$C16,'ZASOBY N'!$D$10:'ZASOBY N'!$D16,'ZASOBY N'!$D16,'ZASOBY N'!$H$10:'ZASOBY N'!$H16,'ZASOBY N'!$H16 )</f>
        <v>0</v>
      </c>
      <c r="CI17" s="411">
        <f t="shared" si="14"/>
        <v>0</v>
      </c>
      <c r="CJ17" s="412">
        <f t="shared" si="15"/>
        <v>0</v>
      </c>
      <c r="CL17" s="414" t="str">
        <f>IF(AND(CN17=1,CO17=1,SUMIF($C17:$C$525,$C17,$AG17:$AG$525)=$AG17),$AG17,IF($CQ17&gt;0,$CQ17,IF(AND(COUNTIF($C$11:$C16,$C17)&gt;=1,COUNTIF($D16:$D16,$D17)&gt;=1),"",IF(AND(SUMIF($C17:$C$525,$C17,$AG17:$AG$525)&gt;$AG17,SUMIF($D17:$D$525,$D17,$AG17:$AG$525)&gt;$AG17),_xlfn.AGGREGATE(14,4,$CP$11:$CP$31*($C$11:$C$31=$C17),1),""))))</f>
        <v/>
      </c>
      <c r="CN17" s="409">
        <f>COUNTIFS('ZASOBY N'!$B16:$B$525,'ZASOBY N'!$B16,'ZASOBY N'!$C16:'ZASOBY N'!$C$525,'ZASOBY N'!$C16,'ZASOBY N'!$D16:'ZASOBY N'!$D$525,'ZASOBY N'!$D16,'ZASOBY N'!$H16:'ZASOBY N'!$H$525,'ZASOBY N'!$H16 )</f>
        <v>0</v>
      </c>
      <c r="CO17" s="410">
        <f>COUNTIFS('ZASOBY N'!$B$10:$B16,'ZASOBY N'!$B16,'ZASOBY N'!$C$10:'ZASOBY N'!$C16,'ZASOBY N'!$C16,'ZASOBY N'!$D$10:'ZASOBY N'!$D16,'ZASOBY N'!$D16,'ZASOBY N'!$H$10:'ZASOBY N'!$H16,'ZASOBY N'!$H16 )</f>
        <v>0</v>
      </c>
      <c r="CP17" s="411">
        <f t="shared" si="16"/>
        <v>0</v>
      </c>
      <c r="CQ17" s="412">
        <f t="shared" si="17"/>
        <v>0</v>
      </c>
      <c r="CS17" s="414" t="str">
        <f>IF(AND(CU17=1,CV17=1,SUMIF($C17:$C$525,$C17,$AF17:$AF$525)=$AF17),$AF17,IF($CX17&gt;0,$CX17,IF(AND(COUNTIF($C$11:$C16,$C17)&gt;=1,COUNTIF($D16:$D16,$D17)&gt;=1),"",IF(AND(SUMIF($C17:$C$525,$C17,$AF17:$AF$525)&gt;$AF17,SUMIF($D17:$D$525,$D17,$AF17:$AF$525)&gt;$AF17),_xlfn.AGGREGATE(14,4,$CW$11:$CW$31*($C$11:$C$31=$C17),1),""))))</f>
        <v/>
      </c>
      <c r="CU17" s="409">
        <f>COUNTIFS('ZASOBY N'!$B16:$B$525,'ZASOBY N'!$B16,'ZASOBY N'!$C16:'ZASOBY N'!$C$525,'ZASOBY N'!$C16,'ZASOBY N'!$D16:'ZASOBY N'!$D$525,'ZASOBY N'!$D16,'ZASOBY N'!$H16:'ZASOBY N'!$H$525,'ZASOBY N'!$H16 )</f>
        <v>0</v>
      </c>
      <c r="CV17" s="410">
        <f>COUNTIFS('ZASOBY N'!$B$10:$B16,'ZASOBY N'!$B16,'ZASOBY N'!$C$10:'ZASOBY N'!$C16,'ZASOBY N'!$C16,'ZASOBY N'!$D$10:'ZASOBY N'!$D16,'ZASOBY N'!$D16,'ZASOBY N'!$H$10:'ZASOBY N'!$H16,'ZASOBY N'!$H16 )</f>
        <v>0</v>
      </c>
      <c r="CW17" s="411">
        <f t="shared" si="18"/>
        <v>0</v>
      </c>
      <c r="CX17" s="412">
        <f t="shared" si="19"/>
        <v>0</v>
      </c>
      <c r="CZ17" s="414" t="str">
        <f>IF(AND(DB17=1,DC17=1,SUMIF($C17:$C$525,$C17,$AE17:$AE$525)=$AE17),$AE17,IF($DE17&gt;0,$DE17,IF(AND(COUNTIF($C$11:$C16,$C17)&gt;=1,COUNTIF($D16:$D16,$D17)&gt;=1),"",IF(AND(SUMIF($C17:$C$525,$C17,$AE17:$AE$525)&gt;$AE17,SUMIF($D17:$D$525,$D17,$AE17:$AE$525)&gt;$AE17),_xlfn.AGGREGATE(14,4,$DD$11:$DD$31*($C$11:$C$31=$C17),1),""))))</f>
        <v/>
      </c>
      <c r="DB17" s="409">
        <f>COUNTIFS('ZASOBY N'!$B16:$B$525,'ZASOBY N'!$B16,'ZASOBY N'!$C16:'ZASOBY N'!$C$525,'ZASOBY N'!$C16,'ZASOBY N'!$D16:'ZASOBY N'!$D$525,'ZASOBY N'!$D16,'ZASOBY N'!$H16:'ZASOBY N'!$H$525,'ZASOBY N'!$H16 )</f>
        <v>0</v>
      </c>
      <c r="DC17" s="410">
        <f>COUNTIFS('ZASOBY N'!$B$10:$B16,'ZASOBY N'!$B16,'ZASOBY N'!$C$10:'ZASOBY N'!$C16,'ZASOBY N'!$C16,'ZASOBY N'!$D$10:'ZASOBY N'!$D16,'ZASOBY N'!$D16,'ZASOBY N'!$H$10:'ZASOBY N'!$H16,'ZASOBY N'!$H16 )</f>
        <v>0</v>
      </c>
      <c r="DD17" s="411">
        <f t="shared" si="20"/>
        <v>0</v>
      </c>
      <c r="DE17" s="412">
        <f t="shared" si="21"/>
        <v>0</v>
      </c>
      <c r="DF17" s="399" t="str">
        <f>IF(AND(DI17=1,DJ17=1,SUMIF($C17:$C$525,$C17,$AD17:$AD$525)=$AD17),$AD17,IF($DL17&gt;0,$DL17,IF(B17="","",IF(AND(COUNTIF($C$11:$C16,$C17)&gt;=1,COUNTIF($D16:$D16,$D17)&gt;=1,COUNTIF($Z14:$Z16,$C17)=0),"",IF(AND(COUNTIF($C$11:$C16,$C17)&gt;=1,COUNTIF($D16:$D16,$D17)&gt;=1),"UJĘTO WYŻEJ",IF(AND(SUMIF($C17:$C$525,$C17,$AD17:$AD$525)&gt;$AD17,SUMIF($D17:$D$525,$D17,$AD17:$AD$525)&gt;$AD17),_xlfn.AGGREGATE(14,4,$DK$11:$DK$31*($C$11:$C$31=$C17),1),""))))))</f>
        <v/>
      </c>
      <c r="DG17" s="414" t="str">
        <f>IF(AND(DI17=1,DJ17=1,SUMIF($C17:$C$525,$C17,$AD17:$AD$525)=$AD17),$AD17,IF($DL17&gt;0,$DL17,IF(AND(COUNTIF($C$11:$C16,$C17)&gt;=1,COUNTIF($D16:$D16,$D17)&gt;=1),"",IF(AND(SUMIF($C17:$C$525,$C17,$AD17:$AD$525)&gt;$AD17,SUMIF($D17:$D$525,$D17,$AD17:$AD$525)&gt;$AD17),_xlfn.AGGREGATE(14,4,$DK$11:$DK$31*($C$11:$C$31=$C17),1),""))))</f>
        <v/>
      </c>
      <c r="DI17" s="409">
        <f>COUNTIFS('ZASOBY N'!$B16:$B$525,'ZASOBY N'!$B16,'ZASOBY N'!$C16:'ZASOBY N'!$C$525,'ZASOBY N'!$C16,'ZASOBY N'!$D16:'ZASOBY N'!$D$525,'ZASOBY N'!$D16,'ZASOBY N'!$H16:'ZASOBY N'!$H$525,'ZASOBY N'!$H16 )</f>
        <v>0</v>
      </c>
      <c r="DJ17" s="410">
        <f>COUNTIFS('ZASOBY N'!$B$10:$B16,'ZASOBY N'!$B16,'ZASOBY N'!$C$10:'ZASOBY N'!$C16,'ZASOBY N'!$C16,'ZASOBY N'!$D$10:'ZASOBY N'!$D16,'ZASOBY N'!$D16,'ZASOBY N'!$H$10:'ZASOBY N'!$H16,'ZASOBY N'!$H16 )</f>
        <v>0</v>
      </c>
      <c r="DK17" s="411">
        <f t="shared" si="22"/>
        <v>0</v>
      </c>
      <c r="DL17" s="412">
        <f t="shared" si="23"/>
        <v>0</v>
      </c>
    </row>
    <row r="18" spans="1:116" ht="18.899999999999999" customHeight="1" x14ac:dyDescent="0.3">
      <c r="A18" s="219"/>
      <c r="B18" s="152" t="str">
        <f>IF('ZASOBY N'!A17="","",'ZASOBY N'!A17)</f>
        <v/>
      </c>
      <c r="C18" s="462" t="str">
        <f>IF('ZASOBY N'!C17="","",'ZASOBY N'!C17)</f>
        <v/>
      </c>
      <c r="D18" s="137" t="str">
        <f>IF('ZASOBY N'!B17="","",'ZASOBY N'!B17)</f>
        <v/>
      </c>
      <c r="E18" s="138"/>
      <c r="F18" s="356" t="str">
        <f>IF('ZASOBY N'!D17="","",'ZASOBY N'!D17)</f>
        <v/>
      </c>
      <c r="G18" s="220" t="str">
        <f>IF('ZASOBY N'!G17="","",'ZASOBY N'!G17)</f>
        <v/>
      </c>
      <c r="H18" s="221" t="str">
        <f>IF('ZASOBY N'!F17="","",'ZASOBY N'!F17)</f>
        <v/>
      </c>
      <c r="I18" s="221" t="str">
        <f>IF('ZASOBY N'!G17="","",'ZASOBY N'!G17)</f>
        <v/>
      </c>
      <c r="J18" s="221" t="str">
        <f>IF('ZASOBY N'!H17="","",'ZASOBY N'!H17)</f>
        <v/>
      </c>
      <c r="K18" s="214">
        <v>0</v>
      </c>
      <c r="L18" s="214">
        <v>0</v>
      </c>
      <c r="M18" s="214">
        <v>0</v>
      </c>
      <c r="N18" s="222" t="str">
        <f>IF('ZASOBY N'!BD17="x","",IF(W18="","",'ZASOBY N'!E17))</f>
        <v/>
      </c>
      <c r="O18" s="223">
        <v>0</v>
      </c>
      <c r="P18" s="223">
        <v>0</v>
      </c>
      <c r="Q18" s="226" t="str">
        <f>IF($N18="","",'UPR BILANS N'!G18*'UPR BILANS N'!N18)</f>
        <v/>
      </c>
      <c r="R18" s="225" t="str">
        <f>IF($N18="","",'ZASOBY N'!O17)</f>
        <v/>
      </c>
      <c r="S18" s="225" t="str">
        <f>IF($N18="","",IF('ZASOBY N'!Q17="",0,'ZASOBY N'!Q17))</f>
        <v/>
      </c>
      <c r="T18" s="225" t="str">
        <f>IF($N18="","",'ZASOBY N'!V17)</f>
        <v/>
      </c>
      <c r="U18" s="225" t="str">
        <f>IF($N18="","",IF('ZASOBY N'!AG17="",0,'ZASOBY N'!AG17))</f>
        <v/>
      </c>
      <c r="V18" s="225" t="str">
        <f>IF($N18="","",IF(NN!P20="",0,NN!P20))</f>
        <v/>
      </c>
      <c r="W18" s="225" t="str">
        <f t="shared" si="1"/>
        <v/>
      </c>
      <c r="X18" s="226" t="str">
        <f t="shared" si="0"/>
        <v/>
      </c>
      <c r="Y18" s="225" t="str">
        <f>IF('ZASOBY N'!AU17="","",IF(C18&lt;&gt;C17,'ZASOBY N'!AU17,IF(D18&lt;&gt;D17,'ZASOBY N'!AU17,IF(F18&lt;&gt;F17,'ZASOBY N'!AU17,IF(G18&lt;&gt;G17,'ZASOBY N'!AU17,IF(J18&lt;&gt;J17,'ZASOBY N'!AU17,IF(NN!AC20="","",IF(AND(C17=C18,H17=H18,J17=J18,NN!AC20&gt;0),"",IF(AND(C18=C19,H18=H19,NN!AC21&gt;0),'ZASOBY N'!AU17,'ZASOBY N'!AU17)))))))))</f>
        <v/>
      </c>
      <c r="Z18" s="225" t="str">
        <f t="shared" si="2"/>
        <v/>
      </c>
      <c r="AA18" s="227" t="str">
        <f t="shared" si="5"/>
        <v/>
      </c>
      <c r="AB18" s="400" t="str">
        <f t="shared" si="6"/>
        <v/>
      </c>
      <c r="AC18" s="228" t="str">
        <f t="shared" si="3"/>
        <v/>
      </c>
      <c r="AD18" s="222">
        <f>IF(B18="",0,IF(F18="",0,INDEX(POBRANIE_!$B$6:$F$101,MATCH('UPR BILANS N'!$F18,POBRANIE_!$A$6:$A$101,0),2)))</f>
        <v>0</v>
      </c>
      <c r="AE18" s="224">
        <f>IF(OR('ZASOBY N'!G17="",'ZASOBY N'!E17=""),0,IF(B18="",0,'ZASOBY N'!G17*'ZASOBY N'!E17))</f>
        <v>0</v>
      </c>
      <c r="AF18" s="225">
        <f>IF('ZASOBY N'!O17="",0,'ZASOBY N'!O17)</f>
        <v>0</v>
      </c>
      <c r="AG18" s="225">
        <f>IF('ZASOBY N'!Q17="",0,'ZASOBY N'!Q17)</f>
        <v>0</v>
      </c>
      <c r="AH18" s="225">
        <f>IF('ZASOBY N'!V17="",0,'ZASOBY N'!V17)</f>
        <v>0</v>
      </c>
      <c r="AI18" s="225">
        <f>IF('ZASOBY N'!AG17="",0,'ZASOBY N'!AG17)</f>
        <v>0</v>
      </c>
      <c r="AJ18" s="225">
        <f>IF(NN!P20="",0,IF(NN!P20="BRAK kol.7","BRAK BADAŃ",NN!P20))</f>
        <v>0</v>
      </c>
      <c r="AK18" s="225">
        <f>IF(NN!AC20="",0,IF(NN!AC20="BRAK kol.7","BRAK BADAŃ",NN!AC20))</f>
        <v>0</v>
      </c>
      <c r="BJ18" s="414" t="str">
        <f>IF(AND(BL18=1,BM18=1,SUMIF($C18:$C$525,$C18,$AK18:$AK$525)=$AK18),$AK18,IF($BO18&gt;0,$BO18,IF(AND(COUNTIF($C$11:$C17,$C18)&gt;=1,COUNTIF($D17:$D17,$D18)&gt;=1),"",IF(AND(SUMIF($C18:$C$525,$C18,$AK18:$AK$525)&gt;=$AK18,SUMIF($D18:$D$525,$D18,$AK18:$AK$525)&gt;=$AK18),SUMIF($C18:$C$525,$C18,$AK18:$AK$525),""))))</f>
        <v/>
      </c>
      <c r="BL18" s="409">
        <f>COUNTIFS('ZASOBY N'!$B17:$B$525,'ZASOBY N'!$B17,'ZASOBY N'!$C17:'ZASOBY N'!$C$525,'ZASOBY N'!$C17,'ZASOBY N'!$D17:'ZASOBY N'!$D$525,'ZASOBY N'!$D17,'ZASOBY N'!$H17:'ZASOBY N'!$H$525,'ZASOBY N'!$H17 )</f>
        <v>0</v>
      </c>
      <c r="BM18" s="410">
        <f>COUNTIFS('ZASOBY N'!$B$10:$B17,'ZASOBY N'!$B17,'ZASOBY N'!$C$10:'ZASOBY N'!$C17,'ZASOBY N'!$C17,'ZASOBY N'!$D$10:'ZASOBY N'!$D17,'ZASOBY N'!$D17,'ZASOBY N'!$H$10:'ZASOBY N'!$H17,'ZASOBY N'!$H17 )</f>
        <v>0</v>
      </c>
      <c r="BN18" s="411">
        <f t="shared" si="7"/>
        <v>0</v>
      </c>
      <c r="BO18" s="412">
        <f t="shared" si="8"/>
        <v>0</v>
      </c>
      <c r="BP18" s="94" t="str">
        <f t="shared" si="9"/>
        <v/>
      </c>
      <c r="BQ18" s="414" t="str">
        <f>IF(AND(BS18=1,BT18=1,SUMIF($C18:$C$525,$C18,$AJ18:$AJ$525)=$AJ18),$AJ18,IF($BV18&gt;0,$BV18,IF(AND(COUNTIF($C$11:$C17,$C18)&gt;=1,COUNTIF($D17:$D17,$D18)&gt;=1),"",IF(AND(SUMIF($C18:$C$525,$C18,$AJ18:$AJ$525)&gt;$AJ18,SUMIF($D18:$D$525,$D18,$AJ18:$AJ$525)&gt;$AJ18),SUMIF($C18:$C$525,$C18,$AJ18:$AJ$525),""))))</f>
        <v/>
      </c>
      <c r="BS18" s="409">
        <f>COUNTIFS('ZASOBY N'!$B17:$B$525,'ZASOBY N'!$B17,'ZASOBY N'!$C17:'ZASOBY N'!$C$525,'ZASOBY N'!$C17,'ZASOBY N'!$D17:'ZASOBY N'!$D$525,'ZASOBY N'!$D17,'ZASOBY N'!$H17:'ZASOBY N'!$H$525,'ZASOBY N'!$H17 )</f>
        <v>0</v>
      </c>
      <c r="BT18" s="410">
        <f>COUNTIFS('ZASOBY N'!$B$10:$B17,'ZASOBY N'!$B17,'ZASOBY N'!$C$10:'ZASOBY N'!$C17,'ZASOBY N'!$C17,'ZASOBY N'!$D$10:'ZASOBY N'!$D17,'ZASOBY N'!$D17,'ZASOBY N'!$H$10:'ZASOBY N'!$H17,'ZASOBY N'!$H17 )</f>
        <v>0</v>
      </c>
      <c r="BU18" s="411">
        <f t="shared" si="10"/>
        <v>0</v>
      </c>
      <c r="BV18" s="412">
        <f t="shared" si="11"/>
        <v>0</v>
      </c>
      <c r="BW18" s="94" t="s">
        <v>499</v>
      </c>
      <c r="BX18" s="414" t="str">
        <f>IF(AND(BZ18=1,CA18=1,SUMIF($C18:$C$525,$C18,$AI18:$AI$525)=$AI18),$AI18,IF($CC18&gt;0,$CC18,IF(AND(COUNTIF($C$11:$C17,$C18)&gt;=1,COUNTIF($D17:$D17,$D18)&gt;=1),"",IF(AND(SUMIF($C18:$C$525,$C18,$AI18:$AI$525)&gt;$AI18,SUMIF($D18:$D$525,$D18,$AI18:$AI$525)&gt;$IG18),_xlfn.AGGREGATE(14,4,$CB$11:$CB$31*($C$11:$C$31=$C18),1),""))))</f>
        <v/>
      </c>
      <c r="BZ18" s="409">
        <f>COUNTIFS('ZASOBY N'!$B17:$B$525,'ZASOBY N'!$B17,'ZASOBY N'!$C17:'ZASOBY N'!$C$525,'ZASOBY N'!$C17,'ZASOBY N'!$D17:'ZASOBY N'!$D$525,'ZASOBY N'!$D17,'ZASOBY N'!$H17:'ZASOBY N'!$H$525,'ZASOBY N'!$H17 )</f>
        <v>0</v>
      </c>
      <c r="CA18" s="410">
        <f>COUNTIFS('ZASOBY N'!$B$10:$B17,'ZASOBY N'!$B17,'ZASOBY N'!$C$10:'ZASOBY N'!$C17,'ZASOBY N'!$C17,'ZASOBY N'!$D$10:'ZASOBY N'!$D17,'ZASOBY N'!$D17,'ZASOBY N'!$H$10:'ZASOBY N'!$H17,'ZASOBY N'!$H17 )</f>
        <v>0</v>
      </c>
      <c r="CB18" s="411">
        <f t="shared" si="12"/>
        <v>0</v>
      </c>
      <c r="CC18" s="412">
        <f t="shared" si="13"/>
        <v>0</v>
      </c>
      <c r="CE18" s="414" t="str">
        <f>IF(AND(CG18=1,CH18=1,SUMIF($C18:$C$525,$C18,$AH18:$AH$525)=$AH18),$AH18,IF($CJ18&gt;0,$CJ18,IF(AND(COUNTIF($C$11:$C17,$C18)&gt;=1,COUNTIF($D17:$D17,$D18)&gt;=1),"",IF(AND(SUMIF($C18:$C$525,$C18,$AH18:$AH$525)&gt;$AH18,SUMIF($D18:$D$525,$D18,$AH18:$AH$525)&gt;$AH18),_xlfn.AGGREGATE(14,4,$CI$11:$CI$31*($C$11:$C$31=$C18),1),""))))</f>
        <v/>
      </c>
      <c r="CG18" s="409">
        <f>COUNTIFS('ZASOBY N'!$B17:$B$525,'ZASOBY N'!$B17,'ZASOBY N'!$C17:'ZASOBY N'!$C$525,'ZASOBY N'!$C17,'ZASOBY N'!$D17:'ZASOBY N'!$D$525,'ZASOBY N'!$D17,'ZASOBY N'!$H17:'ZASOBY N'!$H$525,'ZASOBY N'!$H17 )</f>
        <v>0</v>
      </c>
      <c r="CH18" s="410">
        <f>COUNTIFS('ZASOBY N'!$B$10:$B17,'ZASOBY N'!$B17,'ZASOBY N'!$C$10:'ZASOBY N'!$C17,'ZASOBY N'!$C17,'ZASOBY N'!$D$10:'ZASOBY N'!$D17,'ZASOBY N'!$D17,'ZASOBY N'!$H$10:'ZASOBY N'!$H17,'ZASOBY N'!$H17 )</f>
        <v>0</v>
      </c>
      <c r="CI18" s="411">
        <f t="shared" si="14"/>
        <v>0</v>
      </c>
      <c r="CJ18" s="412">
        <f t="shared" si="15"/>
        <v>0</v>
      </c>
      <c r="CL18" s="414" t="str">
        <f>IF(AND(CN18=1,CO18=1,SUMIF($C18:$C$525,$C18,$AG18:$AG$525)=$AG18),$AG18,IF($CQ18&gt;0,$CQ18,IF(AND(COUNTIF($C$11:$C17,$C18)&gt;=1,COUNTIF($D17:$D17,$D18)&gt;=1),"",IF(AND(SUMIF($C18:$C$525,$C18,$AG18:$AG$525)&gt;$AG18,SUMIF($D18:$D$525,$D18,$AG18:$AG$525)&gt;$AG18),_xlfn.AGGREGATE(14,4,$CP$11:$CP$31*($C$11:$C$31=$C18),1),""))))</f>
        <v/>
      </c>
      <c r="CN18" s="409">
        <f>COUNTIFS('ZASOBY N'!$B17:$B$525,'ZASOBY N'!$B17,'ZASOBY N'!$C17:'ZASOBY N'!$C$525,'ZASOBY N'!$C17,'ZASOBY N'!$D17:'ZASOBY N'!$D$525,'ZASOBY N'!$D17,'ZASOBY N'!$H17:'ZASOBY N'!$H$525,'ZASOBY N'!$H17 )</f>
        <v>0</v>
      </c>
      <c r="CO18" s="410">
        <f>COUNTIFS('ZASOBY N'!$B$10:$B17,'ZASOBY N'!$B17,'ZASOBY N'!$C$10:'ZASOBY N'!$C17,'ZASOBY N'!$C17,'ZASOBY N'!$D$10:'ZASOBY N'!$D17,'ZASOBY N'!$D17,'ZASOBY N'!$H$10:'ZASOBY N'!$H17,'ZASOBY N'!$H17 )</f>
        <v>0</v>
      </c>
      <c r="CP18" s="411">
        <f t="shared" si="16"/>
        <v>0</v>
      </c>
      <c r="CQ18" s="412">
        <f t="shared" si="17"/>
        <v>0</v>
      </c>
      <c r="CS18" s="414" t="str">
        <f>IF(AND(CU18=1,CV18=1,SUMIF($C18:$C$525,$C18,$AF18:$AF$525)=$AF18),$AF18,IF($CX18&gt;0,$CX18,IF(AND(COUNTIF($C$11:$C17,$C18)&gt;=1,COUNTIF($D17:$D17,$D18)&gt;=1),"",IF(AND(SUMIF($C18:$C$525,$C18,$AF18:$AF$525)&gt;$AF18,SUMIF($D18:$D$525,$D18,$AF18:$AF$525)&gt;$AF18),_xlfn.AGGREGATE(14,4,$CW$11:$CW$31*($C$11:$C$31=$C18),1),""))))</f>
        <v/>
      </c>
      <c r="CU18" s="409">
        <f>COUNTIFS('ZASOBY N'!$B17:$B$525,'ZASOBY N'!$B17,'ZASOBY N'!$C17:'ZASOBY N'!$C$525,'ZASOBY N'!$C17,'ZASOBY N'!$D17:'ZASOBY N'!$D$525,'ZASOBY N'!$D17,'ZASOBY N'!$H17:'ZASOBY N'!$H$525,'ZASOBY N'!$H17 )</f>
        <v>0</v>
      </c>
      <c r="CV18" s="410">
        <f>COUNTIFS('ZASOBY N'!$B$10:$B17,'ZASOBY N'!$B17,'ZASOBY N'!$C$10:'ZASOBY N'!$C17,'ZASOBY N'!$C17,'ZASOBY N'!$D$10:'ZASOBY N'!$D17,'ZASOBY N'!$D17,'ZASOBY N'!$H$10:'ZASOBY N'!$H17,'ZASOBY N'!$H17 )</f>
        <v>0</v>
      </c>
      <c r="CW18" s="411">
        <f t="shared" si="18"/>
        <v>0</v>
      </c>
      <c r="CX18" s="412">
        <f t="shared" si="19"/>
        <v>0</v>
      </c>
      <c r="CZ18" s="414" t="str">
        <f>IF(AND(DB18=1,DC18=1,SUMIF($C18:$C$525,$C18,$AE18:$AE$525)=$AE18),$AE18,IF($DE18&gt;0,$DE18,IF(AND(COUNTIF($C$11:$C17,$C18)&gt;=1,COUNTIF($D17:$D17,$D18)&gt;=1),"",IF(AND(SUMIF($C18:$C$525,$C18,$AE18:$AE$525)&gt;$AE18,SUMIF($D18:$D$525,$D18,$AE18:$AE$525)&gt;$AE18),_xlfn.AGGREGATE(14,4,$DD$11:$DD$31*($C$11:$C$31=$C18),1),""))))</f>
        <v/>
      </c>
      <c r="DB18" s="409">
        <f>COUNTIFS('ZASOBY N'!$B17:$B$525,'ZASOBY N'!$B17,'ZASOBY N'!$C17:'ZASOBY N'!$C$525,'ZASOBY N'!$C17,'ZASOBY N'!$D17:'ZASOBY N'!$D$525,'ZASOBY N'!$D17,'ZASOBY N'!$H17:'ZASOBY N'!$H$525,'ZASOBY N'!$H17 )</f>
        <v>0</v>
      </c>
      <c r="DC18" s="410">
        <f>COUNTIFS('ZASOBY N'!$B$10:$B17,'ZASOBY N'!$B17,'ZASOBY N'!$C$10:'ZASOBY N'!$C17,'ZASOBY N'!$C17,'ZASOBY N'!$D$10:'ZASOBY N'!$D17,'ZASOBY N'!$D17,'ZASOBY N'!$H$10:'ZASOBY N'!$H17,'ZASOBY N'!$H17 )</f>
        <v>0</v>
      </c>
      <c r="DD18" s="411">
        <f t="shared" si="20"/>
        <v>0</v>
      </c>
      <c r="DE18" s="412">
        <f t="shared" si="21"/>
        <v>0</v>
      </c>
      <c r="DF18" s="399" t="str">
        <f>IF(AND(DI18=1,DJ18=1,SUMIF($C18:$C$525,$C18,$AD18:$AD$525)=$AD18),$AD18,IF($DL18&gt;0,$DL18,IF(B18="","",IF(AND(COUNTIF($C$11:$C17,$C18)&gt;=1,COUNTIF($D17:$D17,$D18)&gt;=1,COUNTIF($Z15:$Z17,$C18)=0),"",IF(AND(COUNTIF($C$11:$C17,$C18)&gt;=1,COUNTIF($D17:$D17,$D18)&gt;=1),"UJĘTO WYŻEJ",IF(AND(SUMIF($C18:$C$525,$C18,$AD18:$AD$525)&gt;$AD18,SUMIF($D18:$D$525,$D18,$AD18:$AD$525)&gt;$AD18),_xlfn.AGGREGATE(14,4,$DK$11:$DK$31*($C$11:$C$31=$C18),1),""))))))</f>
        <v/>
      </c>
      <c r="DG18" s="414" t="str">
        <f>IF(AND(DI18=1,DJ18=1,SUMIF($C18:$C$525,$C18,$AD18:$AD$525)=$AD18),$AD18,IF($DL18&gt;0,$DL18,IF(AND(COUNTIF($C$11:$C17,$C18)&gt;=1,COUNTIF($D17:$D17,$D18)&gt;=1),"",IF(AND(SUMIF($C18:$C$525,$C18,$AD18:$AD$525)&gt;$AD18,SUMIF($D18:$D$525,$D18,$AD18:$AD$525)&gt;$AD18),_xlfn.AGGREGATE(14,4,$DK$11:$DK$31*($C$11:$C$31=$C18),1),""))))</f>
        <v/>
      </c>
      <c r="DI18" s="409">
        <f>COUNTIFS('ZASOBY N'!$B17:$B$525,'ZASOBY N'!$B17,'ZASOBY N'!$C17:'ZASOBY N'!$C$525,'ZASOBY N'!$C17,'ZASOBY N'!$D17:'ZASOBY N'!$D$525,'ZASOBY N'!$D17,'ZASOBY N'!$H17:'ZASOBY N'!$H$525,'ZASOBY N'!$H17 )</f>
        <v>0</v>
      </c>
      <c r="DJ18" s="410">
        <f>COUNTIFS('ZASOBY N'!$B$10:$B17,'ZASOBY N'!$B17,'ZASOBY N'!$C$10:'ZASOBY N'!$C17,'ZASOBY N'!$C17,'ZASOBY N'!$D$10:'ZASOBY N'!$D17,'ZASOBY N'!$D17,'ZASOBY N'!$H$10:'ZASOBY N'!$H17,'ZASOBY N'!$H17 )</f>
        <v>0</v>
      </c>
      <c r="DK18" s="411">
        <f t="shared" si="22"/>
        <v>0</v>
      </c>
      <c r="DL18" s="412">
        <f t="shared" si="23"/>
        <v>0</v>
      </c>
    </row>
    <row r="19" spans="1:116" ht="18.899999999999999" customHeight="1" x14ac:dyDescent="0.3">
      <c r="A19" s="219"/>
      <c r="B19" s="152" t="str">
        <f>IF('ZASOBY N'!A18="","",'ZASOBY N'!A18)</f>
        <v/>
      </c>
      <c r="C19" s="462" t="str">
        <f>IF('ZASOBY N'!C18="","",'ZASOBY N'!C18)</f>
        <v/>
      </c>
      <c r="D19" s="137" t="str">
        <f>IF('ZASOBY N'!B18="","",'ZASOBY N'!B18)</f>
        <v/>
      </c>
      <c r="E19" s="138"/>
      <c r="F19" s="356" t="str">
        <f>IF('ZASOBY N'!D18="","",'ZASOBY N'!D18)</f>
        <v/>
      </c>
      <c r="G19" s="220" t="str">
        <f>IF('ZASOBY N'!G18="","",'ZASOBY N'!G18)</f>
        <v/>
      </c>
      <c r="H19" s="221" t="str">
        <f>IF('ZASOBY N'!F18="","",'ZASOBY N'!F18)</f>
        <v/>
      </c>
      <c r="I19" s="221" t="str">
        <f>IF('ZASOBY N'!G18="","",'ZASOBY N'!G18)</f>
        <v/>
      </c>
      <c r="J19" s="221" t="str">
        <f>IF('ZASOBY N'!H18="","",'ZASOBY N'!H18)</f>
        <v/>
      </c>
      <c r="K19" s="214">
        <v>0</v>
      </c>
      <c r="L19" s="214">
        <v>0</v>
      </c>
      <c r="M19" s="214">
        <v>0</v>
      </c>
      <c r="N19" s="222" t="str">
        <f>IF('ZASOBY N'!BD18="x","",IF(W19="","",'ZASOBY N'!E18))</f>
        <v/>
      </c>
      <c r="O19" s="223">
        <v>0</v>
      </c>
      <c r="P19" s="223">
        <v>0</v>
      </c>
      <c r="Q19" s="226" t="str">
        <f>IF($N19="","",'UPR BILANS N'!G19*'UPR BILANS N'!N19)</f>
        <v/>
      </c>
      <c r="R19" s="225" t="str">
        <f>IF($N19="","",'ZASOBY N'!O18)</f>
        <v/>
      </c>
      <c r="S19" s="225" t="str">
        <f>IF($N19="","",IF('ZASOBY N'!Q18="",0,'ZASOBY N'!Q18))</f>
        <v/>
      </c>
      <c r="T19" s="225" t="str">
        <f>IF($N19="","",'ZASOBY N'!V18)</f>
        <v/>
      </c>
      <c r="U19" s="225" t="str">
        <f>IF($N19="","",IF('ZASOBY N'!AG18="",0,'ZASOBY N'!AG18))</f>
        <v/>
      </c>
      <c r="V19" s="225" t="str">
        <f>IF($N19="","",IF(NN!P21="",0,NN!P21))</f>
        <v/>
      </c>
      <c r="W19" s="225" t="str">
        <f t="shared" si="1"/>
        <v/>
      </c>
      <c r="X19" s="226" t="str">
        <f t="shared" si="0"/>
        <v/>
      </c>
      <c r="Y19" s="225" t="str">
        <f>IF('ZASOBY N'!AU18="","",IF(C19&lt;&gt;C18,'ZASOBY N'!AU18,IF(D19&lt;&gt;D18,'ZASOBY N'!AU18,IF(F19&lt;&gt;F18,'ZASOBY N'!AU18,IF(G19&lt;&gt;G18,'ZASOBY N'!AU18,IF(J19&lt;&gt;J18,'ZASOBY N'!AU18,IF(NN!AC21="","",IF(AND(C18=C19,H18=H19,J18=J19,NN!AC21&gt;0),"",IF(AND(C19=C20,H19=H20,NN!AC22&gt;0),'ZASOBY N'!AU18,'ZASOBY N'!AU18)))))))))</f>
        <v/>
      </c>
      <c r="Z19" s="225" t="str">
        <f t="shared" si="2"/>
        <v/>
      </c>
      <c r="AA19" s="227" t="str">
        <f t="shared" si="5"/>
        <v/>
      </c>
      <c r="AB19" s="400" t="str">
        <f t="shared" si="6"/>
        <v/>
      </c>
      <c r="AC19" s="228" t="str">
        <f t="shared" si="3"/>
        <v/>
      </c>
      <c r="AD19" s="222">
        <f>IF(B19="",0,IF(F19="",0,INDEX(POBRANIE_!$B$6:$F$101,MATCH('UPR BILANS N'!$F19,POBRANIE_!$A$6:$A$101,0),2)))</f>
        <v>0</v>
      </c>
      <c r="AE19" s="224">
        <f>IF(OR('ZASOBY N'!G18="",'ZASOBY N'!E18=""),0,IF(B19="",0,'ZASOBY N'!G18*'ZASOBY N'!E18))</f>
        <v>0</v>
      </c>
      <c r="AF19" s="225">
        <f>IF('ZASOBY N'!O18="",0,'ZASOBY N'!O18)</f>
        <v>0</v>
      </c>
      <c r="AG19" s="225">
        <f>IF('ZASOBY N'!Q18="",0,'ZASOBY N'!Q18)</f>
        <v>0</v>
      </c>
      <c r="AH19" s="225">
        <f>IF('ZASOBY N'!V18="",0,'ZASOBY N'!V18)</f>
        <v>0</v>
      </c>
      <c r="AI19" s="225">
        <f>IF('ZASOBY N'!AG18="",0,'ZASOBY N'!AG18)</f>
        <v>0</v>
      </c>
      <c r="AJ19" s="225">
        <f>IF(NN!P21="",0,IF(NN!P21="BRAK kol.7","BRAK BADAŃ",NN!P21))</f>
        <v>0</v>
      </c>
      <c r="AK19" s="225">
        <f>IF(NN!AC21="",0,IF(NN!AC21="BRAK kol.7","BRAK BADAŃ",NN!AC21))</f>
        <v>0</v>
      </c>
      <c r="BJ19" s="414" t="str">
        <f>IF(AND(BL19=1,BM19=1,SUMIF($C19:$C$525,$C19,$AK19:$AK$525)=$AK19),$AK19,IF($BO19&gt;0,$BO19,IF(AND(COUNTIF($C$11:$C18,$C19)&gt;=1,COUNTIF($D18:$D18,$D19)&gt;=1),"",IF(AND(SUMIF($C19:$C$525,$C19,$AK19:$AK$525)&gt;=$AK19,SUMIF($D19:$D$525,$D19,$AK19:$AK$525)&gt;=$AK19),SUMIF($C19:$C$525,$C19,$AK19:$AK$525),""))))</f>
        <v/>
      </c>
      <c r="BL19" s="409">
        <f>COUNTIFS('ZASOBY N'!$B18:$B$525,'ZASOBY N'!$B18,'ZASOBY N'!$C18:'ZASOBY N'!$C$525,'ZASOBY N'!$C18,'ZASOBY N'!$D18:'ZASOBY N'!$D$525,'ZASOBY N'!$D18,'ZASOBY N'!$H18:'ZASOBY N'!$H$525,'ZASOBY N'!$H18 )</f>
        <v>0</v>
      </c>
      <c r="BM19" s="410">
        <f>COUNTIFS('ZASOBY N'!$B$10:$B18,'ZASOBY N'!$B18,'ZASOBY N'!$C$10:'ZASOBY N'!$C18,'ZASOBY N'!$C18,'ZASOBY N'!$D$10:'ZASOBY N'!$D18,'ZASOBY N'!$D18,'ZASOBY N'!$H$10:'ZASOBY N'!$H18,'ZASOBY N'!$H18 )</f>
        <v>0</v>
      </c>
      <c r="BN19" s="411">
        <f t="shared" si="7"/>
        <v>0</v>
      </c>
      <c r="BO19" s="412">
        <f t="shared" si="8"/>
        <v>0</v>
      </c>
      <c r="BP19" s="94" t="str">
        <f t="shared" si="9"/>
        <v/>
      </c>
      <c r="BQ19" s="414" t="str">
        <f>IF(AND(BS19=1,BT19=1,SUMIF($C19:$C$525,$C19,$AJ19:$AJ$525)=$AJ19),$AJ19,IF($BV19&gt;0,$BV19,IF(AND(COUNTIF($C$11:$C18,$C19)&gt;=1,COUNTIF($D18:$D18,$D19)&gt;=1),"",IF(AND(SUMIF($C19:$C$525,$C19,$AJ19:$AJ$525)&gt;$AJ19,SUMIF($D19:$D$525,$D19,$AJ19:$AJ$525)&gt;$AJ19),SUMIF($C19:$C$525,$C19,$AJ19:$AJ$525),""))))</f>
        <v/>
      </c>
      <c r="BS19" s="409">
        <f>COUNTIFS('ZASOBY N'!$B18:$B$525,'ZASOBY N'!$B18,'ZASOBY N'!$C18:'ZASOBY N'!$C$525,'ZASOBY N'!$C18,'ZASOBY N'!$D18:'ZASOBY N'!$D$525,'ZASOBY N'!$D18,'ZASOBY N'!$H18:'ZASOBY N'!$H$525,'ZASOBY N'!$H18 )</f>
        <v>0</v>
      </c>
      <c r="BT19" s="410">
        <f>COUNTIFS('ZASOBY N'!$B$10:$B18,'ZASOBY N'!$B18,'ZASOBY N'!$C$10:'ZASOBY N'!$C18,'ZASOBY N'!$C18,'ZASOBY N'!$D$10:'ZASOBY N'!$D18,'ZASOBY N'!$D18,'ZASOBY N'!$H$10:'ZASOBY N'!$H18,'ZASOBY N'!$H18 )</f>
        <v>0</v>
      </c>
      <c r="BU19" s="411">
        <f t="shared" si="10"/>
        <v>0</v>
      </c>
      <c r="BV19" s="412">
        <f t="shared" si="11"/>
        <v>0</v>
      </c>
      <c r="BW19" s="94" t="s">
        <v>499</v>
      </c>
      <c r="BX19" s="414" t="str">
        <f>IF(AND(BZ19=1,CA19=1,SUMIF($C19:$C$525,$C19,$AI19:$AI$525)=$AI19),$AI19,IF($CC19&gt;0,$CC19,IF(AND(COUNTIF($C$11:$C18,$C19)&gt;=1,COUNTIF($D18:$D18,$D19)&gt;=1),"",IF(AND(SUMIF($C19:$C$525,$C19,$AI19:$AI$525)&gt;$AI19,SUMIF($D19:$D$525,$D19,$AI19:$AI$525)&gt;$IG19),_xlfn.AGGREGATE(14,4,$CB$11:$CB$31*($C$11:$C$31=$C19),1),""))))</f>
        <v/>
      </c>
      <c r="BZ19" s="409">
        <f>COUNTIFS('ZASOBY N'!$B18:$B$525,'ZASOBY N'!$B18,'ZASOBY N'!$C18:'ZASOBY N'!$C$525,'ZASOBY N'!$C18,'ZASOBY N'!$D18:'ZASOBY N'!$D$525,'ZASOBY N'!$D18,'ZASOBY N'!$H18:'ZASOBY N'!$H$525,'ZASOBY N'!$H18 )</f>
        <v>0</v>
      </c>
      <c r="CA19" s="410">
        <f>COUNTIFS('ZASOBY N'!$B$10:$B18,'ZASOBY N'!$B18,'ZASOBY N'!$C$10:'ZASOBY N'!$C18,'ZASOBY N'!$C18,'ZASOBY N'!$D$10:'ZASOBY N'!$D18,'ZASOBY N'!$D18,'ZASOBY N'!$H$10:'ZASOBY N'!$H18,'ZASOBY N'!$H18 )</f>
        <v>0</v>
      </c>
      <c r="CB19" s="411">
        <f t="shared" si="12"/>
        <v>0</v>
      </c>
      <c r="CC19" s="412">
        <f t="shared" si="13"/>
        <v>0</v>
      </c>
      <c r="CE19" s="414" t="str">
        <f>IF(AND(CG19=1,CH19=1,SUMIF($C19:$C$525,$C19,$AH19:$AH$525)=$AH19),$AH19,IF($CJ19&gt;0,$CJ19,IF(AND(COUNTIF($C$11:$C18,$C19)&gt;=1,COUNTIF($D18:$D18,$D19)&gt;=1),"",IF(AND(SUMIF($C19:$C$525,$C19,$AH19:$AH$525)&gt;$AH19,SUMIF($D19:$D$525,$D19,$AH19:$AH$525)&gt;$AH19),_xlfn.AGGREGATE(14,4,$CI$11:$CI$31*($C$11:$C$31=$C19),1),""))))</f>
        <v/>
      </c>
      <c r="CG19" s="409">
        <f>COUNTIFS('ZASOBY N'!$B18:$B$525,'ZASOBY N'!$B18,'ZASOBY N'!$C18:'ZASOBY N'!$C$525,'ZASOBY N'!$C18,'ZASOBY N'!$D18:'ZASOBY N'!$D$525,'ZASOBY N'!$D18,'ZASOBY N'!$H18:'ZASOBY N'!$H$525,'ZASOBY N'!$H18 )</f>
        <v>0</v>
      </c>
      <c r="CH19" s="410">
        <f>COUNTIFS('ZASOBY N'!$B$10:$B18,'ZASOBY N'!$B18,'ZASOBY N'!$C$10:'ZASOBY N'!$C18,'ZASOBY N'!$C18,'ZASOBY N'!$D$10:'ZASOBY N'!$D18,'ZASOBY N'!$D18,'ZASOBY N'!$H$10:'ZASOBY N'!$H18,'ZASOBY N'!$H18 )</f>
        <v>0</v>
      </c>
      <c r="CI19" s="411">
        <f t="shared" si="14"/>
        <v>0</v>
      </c>
      <c r="CJ19" s="412">
        <f t="shared" si="15"/>
        <v>0</v>
      </c>
      <c r="CL19" s="414" t="str">
        <f>IF(AND(CN19=1,CO19=1,SUMIF($C19:$C$525,$C19,$AG19:$AG$525)=$AG19),$AG19,IF($CQ19&gt;0,$CQ19,IF(AND(COUNTIF($C$11:$C18,$C19)&gt;=1,COUNTIF($D18:$D18,$D19)&gt;=1),"",IF(AND(SUMIF($C19:$C$525,$C19,$AG19:$AG$525)&gt;$AG19,SUMIF($D19:$D$525,$D19,$AG19:$AG$525)&gt;$AG19),_xlfn.AGGREGATE(14,4,$CP$11:$CP$31*($C$11:$C$31=$C19),1),""))))</f>
        <v/>
      </c>
      <c r="CN19" s="409">
        <f>COUNTIFS('ZASOBY N'!$B18:$B$525,'ZASOBY N'!$B18,'ZASOBY N'!$C18:'ZASOBY N'!$C$525,'ZASOBY N'!$C18,'ZASOBY N'!$D18:'ZASOBY N'!$D$525,'ZASOBY N'!$D18,'ZASOBY N'!$H18:'ZASOBY N'!$H$525,'ZASOBY N'!$H18 )</f>
        <v>0</v>
      </c>
      <c r="CO19" s="410">
        <f>COUNTIFS('ZASOBY N'!$B$10:$B18,'ZASOBY N'!$B18,'ZASOBY N'!$C$10:'ZASOBY N'!$C18,'ZASOBY N'!$C18,'ZASOBY N'!$D$10:'ZASOBY N'!$D18,'ZASOBY N'!$D18,'ZASOBY N'!$H$10:'ZASOBY N'!$H18,'ZASOBY N'!$H18 )</f>
        <v>0</v>
      </c>
      <c r="CP19" s="411">
        <f t="shared" si="16"/>
        <v>0</v>
      </c>
      <c r="CQ19" s="412">
        <f t="shared" si="17"/>
        <v>0</v>
      </c>
      <c r="CS19" s="414" t="str">
        <f>IF(AND(CU19=1,CV19=1,SUMIF($C19:$C$525,$C19,$AF19:$AF$525)=$AF19),$AF19,IF($CX19&gt;0,$CX19,IF(AND(COUNTIF($C$11:$C18,$C19)&gt;=1,COUNTIF($D18:$D18,$D19)&gt;=1),"",IF(AND(SUMIF($C19:$C$525,$C19,$AF19:$AF$525)&gt;$AF19,SUMIF($D19:$D$525,$D19,$AF19:$AF$525)&gt;$AF19),_xlfn.AGGREGATE(14,4,$CW$11:$CW$31*($C$11:$C$31=$C19),1),""))))</f>
        <v/>
      </c>
      <c r="CU19" s="409">
        <f>COUNTIFS('ZASOBY N'!$B18:$B$525,'ZASOBY N'!$B18,'ZASOBY N'!$C18:'ZASOBY N'!$C$525,'ZASOBY N'!$C18,'ZASOBY N'!$D18:'ZASOBY N'!$D$525,'ZASOBY N'!$D18,'ZASOBY N'!$H18:'ZASOBY N'!$H$525,'ZASOBY N'!$H18 )</f>
        <v>0</v>
      </c>
      <c r="CV19" s="410">
        <f>COUNTIFS('ZASOBY N'!$B$10:$B18,'ZASOBY N'!$B18,'ZASOBY N'!$C$10:'ZASOBY N'!$C18,'ZASOBY N'!$C18,'ZASOBY N'!$D$10:'ZASOBY N'!$D18,'ZASOBY N'!$D18,'ZASOBY N'!$H$10:'ZASOBY N'!$H18,'ZASOBY N'!$H18 )</f>
        <v>0</v>
      </c>
      <c r="CW19" s="411">
        <f t="shared" si="18"/>
        <v>0</v>
      </c>
      <c r="CX19" s="412">
        <f t="shared" si="19"/>
        <v>0</v>
      </c>
      <c r="CZ19" s="414" t="str">
        <f>IF(AND(DB19=1,DC19=1,SUMIF($C19:$C$525,$C19,$AE19:$AE$525)=$AE19),$AE19,IF($DE19&gt;0,$DE19,IF(AND(COUNTIF($C$11:$C18,$C19)&gt;=1,COUNTIF($D18:$D18,$D19)&gt;=1),"",IF(AND(SUMIF($C19:$C$525,$C19,$AE19:$AE$525)&gt;$AE19,SUMIF($D19:$D$525,$D19,$AE19:$AE$525)&gt;$AE19),_xlfn.AGGREGATE(14,4,$DD$11:$DD$31*($C$11:$C$31=$C19),1),""))))</f>
        <v/>
      </c>
      <c r="DB19" s="409">
        <f>COUNTIFS('ZASOBY N'!$B18:$B$525,'ZASOBY N'!$B18,'ZASOBY N'!$C18:'ZASOBY N'!$C$525,'ZASOBY N'!$C18,'ZASOBY N'!$D18:'ZASOBY N'!$D$525,'ZASOBY N'!$D18,'ZASOBY N'!$H18:'ZASOBY N'!$H$525,'ZASOBY N'!$H18 )</f>
        <v>0</v>
      </c>
      <c r="DC19" s="410">
        <f>COUNTIFS('ZASOBY N'!$B$10:$B18,'ZASOBY N'!$B18,'ZASOBY N'!$C$10:'ZASOBY N'!$C18,'ZASOBY N'!$C18,'ZASOBY N'!$D$10:'ZASOBY N'!$D18,'ZASOBY N'!$D18,'ZASOBY N'!$H$10:'ZASOBY N'!$H18,'ZASOBY N'!$H18 )</f>
        <v>0</v>
      </c>
      <c r="DD19" s="411">
        <f t="shared" si="20"/>
        <v>0</v>
      </c>
      <c r="DE19" s="412">
        <f t="shared" si="21"/>
        <v>0</v>
      </c>
      <c r="DF19" s="399" t="str">
        <f>IF(AND(DI19=1,DJ19=1,SUMIF($C19:$C$525,$C19,$AD19:$AD$525)=$AD19),$AD19,IF($DL19&gt;0,$DL19,IF(B19="","",IF(AND(COUNTIF($C$11:$C18,$C19)&gt;=1,COUNTIF($D18:$D18,$D19)&gt;=1,COUNTIF($Z16:$Z18,$C19)=0),"",IF(AND(COUNTIF($C$11:$C18,$C19)&gt;=1,COUNTIF($D18:$D18,$D19)&gt;=1),"UJĘTO WYŻEJ",IF(AND(SUMIF($C19:$C$525,$C19,$AD19:$AD$525)&gt;$AD19,SUMIF($D19:$D$525,$D19,$AD19:$AD$525)&gt;$AD19),_xlfn.AGGREGATE(14,4,$DK$11:$DK$31*($C$11:$C$31=$C19),1),""))))))</f>
        <v/>
      </c>
      <c r="DG19" s="414" t="str">
        <f>IF(AND(DI19=1,DJ19=1,SUMIF($C19:$C$525,$C19,$AD19:$AD$525)=$AD19),$AD19,IF($DL19&gt;0,$DL19,IF(AND(COUNTIF($C$11:$C18,$C19)&gt;=1,COUNTIF($D18:$D18,$D19)&gt;=1),"",IF(AND(SUMIF($C19:$C$525,$C19,$AD19:$AD$525)&gt;$AD19,SUMIF($D19:$D$525,$D19,$AD19:$AD$525)&gt;$AD19),_xlfn.AGGREGATE(14,4,$DK$11:$DK$31*($C$11:$C$31=$C19),1),""))))</f>
        <v/>
      </c>
      <c r="DI19" s="409">
        <f>COUNTIFS('ZASOBY N'!$B18:$B$525,'ZASOBY N'!$B18,'ZASOBY N'!$C18:'ZASOBY N'!$C$525,'ZASOBY N'!$C18,'ZASOBY N'!$D18:'ZASOBY N'!$D$525,'ZASOBY N'!$D18,'ZASOBY N'!$H18:'ZASOBY N'!$H$525,'ZASOBY N'!$H18 )</f>
        <v>0</v>
      </c>
      <c r="DJ19" s="410">
        <f>COUNTIFS('ZASOBY N'!$B$10:$B18,'ZASOBY N'!$B18,'ZASOBY N'!$C$10:'ZASOBY N'!$C18,'ZASOBY N'!$C18,'ZASOBY N'!$D$10:'ZASOBY N'!$D18,'ZASOBY N'!$D18,'ZASOBY N'!$H$10:'ZASOBY N'!$H18,'ZASOBY N'!$H18 )</f>
        <v>0</v>
      </c>
      <c r="DK19" s="411">
        <f t="shared" si="22"/>
        <v>0</v>
      </c>
      <c r="DL19" s="412">
        <f t="shared" si="23"/>
        <v>0</v>
      </c>
    </row>
    <row r="20" spans="1:116" ht="18.899999999999999" customHeight="1" x14ac:dyDescent="0.3">
      <c r="A20" s="219"/>
      <c r="B20" s="152" t="str">
        <f>IF('ZASOBY N'!A19="","",'ZASOBY N'!A19)</f>
        <v/>
      </c>
      <c r="C20" s="462" t="str">
        <f>IF('ZASOBY N'!C19="","",'ZASOBY N'!C19)</f>
        <v/>
      </c>
      <c r="D20" s="137" t="str">
        <f>IF('ZASOBY N'!B19="","",'ZASOBY N'!B19)</f>
        <v/>
      </c>
      <c r="E20" s="138"/>
      <c r="F20" s="356" t="str">
        <f>IF('ZASOBY N'!D19="","",'ZASOBY N'!D19)</f>
        <v/>
      </c>
      <c r="G20" s="220" t="str">
        <f>IF('ZASOBY N'!G19="","",'ZASOBY N'!G19)</f>
        <v/>
      </c>
      <c r="H20" s="221" t="str">
        <f>IF('ZASOBY N'!F19="","",'ZASOBY N'!F19)</f>
        <v/>
      </c>
      <c r="I20" s="221" t="str">
        <f>IF('ZASOBY N'!G19="","",'ZASOBY N'!G19)</f>
        <v/>
      </c>
      <c r="J20" s="221" t="str">
        <f>IF('ZASOBY N'!H19="","",'ZASOBY N'!H19)</f>
        <v/>
      </c>
      <c r="K20" s="214">
        <v>0</v>
      </c>
      <c r="L20" s="214">
        <v>0</v>
      </c>
      <c r="M20" s="214">
        <v>0</v>
      </c>
      <c r="N20" s="222" t="str">
        <f>IF('ZASOBY N'!BD19="x","",IF(W20="","",'ZASOBY N'!E19))</f>
        <v/>
      </c>
      <c r="O20" s="223">
        <v>0</v>
      </c>
      <c r="P20" s="223">
        <v>0</v>
      </c>
      <c r="Q20" s="226" t="str">
        <f>IF($N20="","",'UPR BILANS N'!G20*'UPR BILANS N'!N20)</f>
        <v/>
      </c>
      <c r="R20" s="225" t="str">
        <f>IF($N20="","",'ZASOBY N'!O19)</f>
        <v/>
      </c>
      <c r="S20" s="225" t="str">
        <f>IF($N20="","",IF('ZASOBY N'!Q19="",0,'ZASOBY N'!Q19))</f>
        <v/>
      </c>
      <c r="T20" s="225" t="str">
        <f>IF($N20="","",'ZASOBY N'!V19)</f>
        <v/>
      </c>
      <c r="U20" s="225" t="str">
        <f>IF($N20="","",IF('ZASOBY N'!AG19="",0,'ZASOBY N'!AG19))</f>
        <v/>
      </c>
      <c r="V20" s="225" t="str">
        <f>IF($N20="","",IF(NN!P22="",0,NN!P22))</f>
        <v/>
      </c>
      <c r="W20" s="225" t="str">
        <f t="shared" si="1"/>
        <v/>
      </c>
      <c r="X20" s="226" t="str">
        <f t="shared" si="0"/>
        <v/>
      </c>
      <c r="Y20" s="225" t="str">
        <f>IF('ZASOBY N'!AU19="","",IF(C20&lt;&gt;C19,'ZASOBY N'!AU19,IF(D20&lt;&gt;D19,'ZASOBY N'!AU19,IF(F20&lt;&gt;F19,'ZASOBY N'!AU19,IF(G20&lt;&gt;G19,'ZASOBY N'!AU19,IF(J20&lt;&gt;J19,'ZASOBY N'!AU19,IF(NN!AC22="","",IF(AND(C19=C20,H19=H20,J19=J20,NN!AC22&gt;0),"",IF(AND(C20=C21,H20=H21,NN!AC23&gt;0),'ZASOBY N'!AU19,'ZASOBY N'!AU19)))))))))</f>
        <v/>
      </c>
      <c r="Z20" s="225" t="str">
        <f t="shared" si="2"/>
        <v/>
      </c>
      <c r="AA20" s="227" t="str">
        <f t="shared" si="5"/>
        <v/>
      </c>
      <c r="AB20" s="400" t="str">
        <f t="shared" si="6"/>
        <v/>
      </c>
      <c r="AC20" s="228" t="str">
        <f t="shared" si="3"/>
        <v/>
      </c>
      <c r="AD20" s="222">
        <f>IF(B20="",0,IF(F20="",0,INDEX(POBRANIE_!$B$6:$F$101,MATCH('UPR BILANS N'!$F20,POBRANIE_!$A$6:$A$101,0),2)))</f>
        <v>0</v>
      </c>
      <c r="AE20" s="224">
        <f>IF(OR('ZASOBY N'!G19="",'ZASOBY N'!E19=""),0,IF(B20="",0,'ZASOBY N'!G19*'ZASOBY N'!E19))</f>
        <v>0</v>
      </c>
      <c r="AF20" s="225">
        <f>IF('ZASOBY N'!O19="",0,'ZASOBY N'!O19)</f>
        <v>0</v>
      </c>
      <c r="AG20" s="225">
        <f>IF('ZASOBY N'!Q19="",0,'ZASOBY N'!Q19)</f>
        <v>0</v>
      </c>
      <c r="AH20" s="225">
        <f>IF('ZASOBY N'!V19="",0,'ZASOBY N'!V19)</f>
        <v>0</v>
      </c>
      <c r="AI20" s="225">
        <f>IF('ZASOBY N'!AG19="",0,'ZASOBY N'!AG19)</f>
        <v>0</v>
      </c>
      <c r="AJ20" s="225">
        <f>IF(NN!P22="",0,IF(NN!P22="BRAK kol.7","BRAK BADAŃ",NN!P22))</f>
        <v>0</v>
      </c>
      <c r="AK20" s="225">
        <f>IF(NN!AC22="",0,IF(NN!AC22="BRAK kol.7","BRAK BADAŃ",NN!AC22))</f>
        <v>0</v>
      </c>
      <c r="BJ20" s="414" t="str">
        <f>IF(AND(BL20=1,BM20=1,SUMIF($C20:$C$525,$C20,$AK20:$AK$525)=$AK20),$AK20,IF($BO20&gt;0,$BO20,IF(AND(COUNTIF($C$11:$C19,$C20)&gt;=1,COUNTIF($D19:$D19,$D20)&gt;=1),"",IF(AND(SUMIF($C20:$C$525,$C20,$AK20:$AK$525)&gt;=$AK20,SUMIF($D20:$D$525,$D20,$AK20:$AK$525)&gt;=$AK20),SUMIF($C20:$C$525,$C20,$AK20:$AK$525),""))))</f>
        <v/>
      </c>
      <c r="BL20" s="409">
        <f>COUNTIFS('ZASOBY N'!$B19:$B$525,'ZASOBY N'!$B19,'ZASOBY N'!$C19:'ZASOBY N'!$C$525,'ZASOBY N'!$C19,'ZASOBY N'!$D19:'ZASOBY N'!$D$525,'ZASOBY N'!$D19,'ZASOBY N'!$H19:'ZASOBY N'!$H$525,'ZASOBY N'!$H19 )</f>
        <v>0</v>
      </c>
      <c r="BM20" s="410">
        <f>COUNTIFS('ZASOBY N'!$B$10:$B19,'ZASOBY N'!$B19,'ZASOBY N'!$C$10:'ZASOBY N'!$C19,'ZASOBY N'!$C19,'ZASOBY N'!$D$10:'ZASOBY N'!$D19,'ZASOBY N'!$D19,'ZASOBY N'!$H$10:'ZASOBY N'!$H19,'ZASOBY N'!$H19 )</f>
        <v>0</v>
      </c>
      <c r="BN20" s="411">
        <f t="shared" si="7"/>
        <v>0</v>
      </c>
      <c r="BO20" s="412">
        <f t="shared" si="8"/>
        <v>0</v>
      </c>
      <c r="BP20" s="94" t="str">
        <f t="shared" si="9"/>
        <v/>
      </c>
      <c r="BQ20" s="414" t="str">
        <f>IF(AND(BS20=1,BT20=1,SUMIF($C20:$C$525,$C20,$AJ20:$AJ$525)=$AJ20),$AJ20,IF($BV20&gt;0,$BV20,IF(AND(COUNTIF($C$11:$C19,$C20)&gt;=1,COUNTIF($D19:$D19,$D20)&gt;=1),"",IF(AND(SUMIF($C20:$C$525,$C20,$AJ20:$AJ$525)&gt;$AJ20,SUMIF($D20:$D$525,$D20,$AJ20:$AJ$525)&gt;$AJ20),SUMIF($C20:$C$525,$C20,$AJ20:$AJ$525),""))))</f>
        <v/>
      </c>
      <c r="BS20" s="409">
        <f>COUNTIFS('ZASOBY N'!$B19:$B$525,'ZASOBY N'!$B19,'ZASOBY N'!$C19:'ZASOBY N'!$C$525,'ZASOBY N'!$C19,'ZASOBY N'!$D19:'ZASOBY N'!$D$525,'ZASOBY N'!$D19,'ZASOBY N'!$H19:'ZASOBY N'!$H$525,'ZASOBY N'!$H19 )</f>
        <v>0</v>
      </c>
      <c r="BT20" s="410">
        <f>COUNTIFS('ZASOBY N'!$B$10:$B19,'ZASOBY N'!$B19,'ZASOBY N'!$C$10:'ZASOBY N'!$C19,'ZASOBY N'!$C19,'ZASOBY N'!$D$10:'ZASOBY N'!$D19,'ZASOBY N'!$D19,'ZASOBY N'!$H$10:'ZASOBY N'!$H19,'ZASOBY N'!$H19 )</f>
        <v>0</v>
      </c>
      <c r="BU20" s="411">
        <f t="shared" si="10"/>
        <v>0</v>
      </c>
      <c r="BV20" s="412">
        <f t="shared" si="11"/>
        <v>0</v>
      </c>
      <c r="BW20" s="94" t="s">
        <v>499</v>
      </c>
      <c r="BX20" s="414" t="str">
        <f>IF(AND(BZ20=1,CA20=1,SUMIF($C20:$C$525,$C20,$AI20:$AI$525)=$AI20),$AI20,IF($CC20&gt;0,$CC20,IF(AND(COUNTIF($C$11:$C19,$C20)&gt;=1,COUNTIF($D19:$D19,$D20)&gt;=1),"",IF(AND(SUMIF($C20:$C$525,$C20,$AI20:$AI$525)&gt;$AI20,SUMIF($D20:$D$525,$D20,$AI20:$AI$525)&gt;$IG20),_xlfn.AGGREGATE(14,4,$CB$11:$CB$31*($C$11:$C$31=$C20),1),""))))</f>
        <v/>
      </c>
      <c r="BZ20" s="409">
        <f>COUNTIFS('ZASOBY N'!$B19:$B$525,'ZASOBY N'!$B19,'ZASOBY N'!$C19:'ZASOBY N'!$C$525,'ZASOBY N'!$C19,'ZASOBY N'!$D19:'ZASOBY N'!$D$525,'ZASOBY N'!$D19,'ZASOBY N'!$H19:'ZASOBY N'!$H$525,'ZASOBY N'!$H19 )</f>
        <v>0</v>
      </c>
      <c r="CA20" s="410">
        <f>COUNTIFS('ZASOBY N'!$B$10:$B19,'ZASOBY N'!$B19,'ZASOBY N'!$C$10:'ZASOBY N'!$C19,'ZASOBY N'!$C19,'ZASOBY N'!$D$10:'ZASOBY N'!$D19,'ZASOBY N'!$D19,'ZASOBY N'!$H$10:'ZASOBY N'!$H19,'ZASOBY N'!$H19 )</f>
        <v>0</v>
      </c>
      <c r="CB20" s="411">
        <f t="shared" si="12"/>
        <v>0</v>
      </c>
      <c r="CC20" s="412">
        <f t="shared" si="13"/>
        <v>0</v>
      </c>
      <c r="CE20" s="414" t="str">
        <f>IF(AND(CG20=1,CH20=1,SUMIF($C20:$C$525,$C20,$AH20:$AH$525)=$AH20),$AH20,IF($CJ20&gt;0,$CJ20,IF(AND(COUNTIF($C$11:$C19,$C20)&gt;=1,COUNTIF($D19:$D19,$D20)&gt;=1),"",IF(AND(SUMIF($C20:$C$525,$C20,$AH20:$AH$525)&gt;$AH20,SUMIF($D20:$D$525,$D20,$AH20:$AH$525)&gt;$AH20),_xlfn.AGGREGATE(14,4,$CI$11:$CI$31*($C$11:$C$31=$C20),1),""))))</f>
        <v/>
      </c>
      <c r="CG20" s="409">
        <f>COUNTIFS('ZASOBY N'!$B19:$B$525,'ZASOBY N'!$B19,'ZASOBY N'!$C19:'ZASOBY N'!$C$525,'ZASOBY N'!$C19,'ZASOBY N'!$D19:'ZASOBY N'!$D$525,'ZASOBY N'!$D19,'ZASOBY N'!$H19:'ZASOBY N'!$H$525,'ZASOBY N'!$H19 )</f>
        <v>0</v>
      </c>
      <c r="CH20" s="410">
        <f>COUNTIFS('ZASOBY N'!$B$10:$B19,'ZASOBY N'!$B19,'ZASOBY N'!$C$10:'ZASOBY N'!$C19,'ZASOBY N'!$C19,'ZASOBY N'!$D$10:'ZASOBY N'!$D19,'ZASOBY N'!$D19,'ZASOBY N'!$H$10:'ZASOBY N'!$H19,'ZASOBY N'!$H19 )</f>
        <v>0</v>
      </c>
      <c r="CI20" s="411">
        <f t="shared" si="14"/>
        <v>0</v>
      </c>
      <c r="CJ20" s="412">
        <f t="shared" si="15"/>
        <v>0</v>
      </c>
      <c r="CL20" s="414" t="str">
        <f>IF(AND(CN20=1,CO20=1,SUMIF($C20:$C$525,$C20,$AG20:$AG$525)=$AG20),$AG20,IF($CQ20&gt;0,$CQ20,IF(AND(COUNTIF($C$11:$C19,$C20)&gt;=1,COUNTIF($D19:$D19,$D20)&gt;=1),"",IF(AND(SUMIF($C20:$C$525,$C20,$AG20:$AG$525)&gt;$AG20,SUMIF($D20:$D$525,$D20,$AG20:$AG$525)&gt;$AG20),_xlfn.AGGREGATE(14,4,$CP$11:$CP$31*($C$11:$C$31=$C20),1),""))))</f>
        <v/>
      </c>
      <c r="CN20" s="409">
        <f>COUNTIFS('ZASOBY N'!$B19:$B$525,'ZASOBY N'!$B19,'ZASOBY N'!$C19:'ZASOBY N'!$C$525,'ZASOBY N'!$C19,'ZASOBY N'!$D19:'ZASOBY N'!$D$525,'ZASOBY N'!$D19,'ZASOBY N'!$H19:'ZASOBY N'!$H$525,'ZASOBY N'!$H19 )</f>
        <v>0</v>
      </c>
      <c r="CO20" s="410">
        <f>COUNTIFS('ZASOBY N'!$B$10:$B19,'ZASOBY N'!$B19,'ZASOBY N'!$C$10:'ZASOBY N'!$C19,'ZASOBY N'!$C19,'ZASOBY N'!$D$10:'ZASOBY N'!$D19,'ZASOBY N'!$D19,'ZASOBY N'!$H$10:'ZASOBY N'!$H19,'ZASOBY N'!$H19 )</f>
        <v>0</v>
      </c>
      <c r="CP20" s="411">
        <f t="shared" si="16"/>
        <v>0</v>
      </c>
      <c r="CQ20" s="412">
        <f t="shared" si="17"/>
        <v>0</v>
      </c>
      <c r="CS20" s="414" t="str">
        <f>IF(AND(CU20=1,CV20=1,SUMIF($C20:$C$525,$C20,$AF20:$AF$525)=$AF20),$AF20,IF($CX20&gt;0,$CX20,IF(AND(COUNTIF($C$11:$C19,$C20)&gt;=1,COUNTIF($D19:$D19,$D20)&gt;=1),"",IF(AND(SUMIF($C20:$C$525,$C20,$AF20:$AF$525)&gt;$AF20,SUMIF($D20:$D$525,$D20,$AF20:$AF$525)&gt;$AF20),_xlfn.AGGREGATE(14,4,$CW$11:$CW$31*($C$11:$C$31=$C20),1),""))))</f>
        <v/>
      </c>
      <c r="CU20" s="409">
        <f>COUNTIFS('ZASOBY N'!$B19:$B$525,'ZASOBY N'!$B19,'ZASOBY N'!$C19:'ZASOBY N'!$C$525,'ZASOBY N'!$C19,'ZASOBY N'!$D19:'ZASOBY N'!$D$525,'ZASOBY N'!$D19,'ZASOBY N'!$H19:'ZASOBY N'!$H$525,'ZASOBY N'!$H19 )</f>
        <v>0</v>
      </c>
      <c r="CV20" s="410">
        <f>COUNTIFS('ZASOBY N'!$B$10:$B19,'ZASOBY N'!$B19,'ZASOBY N'!$C$10:'ZASOBY N'!$C19,'ZASOBY N'!$C19,'ZASOBY N'!$D$10:'ZASOBY N'!$D19,'ZASOBY N'!$D19,'ZASOBY N'!$H$10:'ZASOBY N'!$H19,'ZASOBY N'!$H19 )</f>
        <v>0</v>
      </c>
      <c r="CW20" s="411">
        <f t="shared" si="18"/>
        <v>0</v>
      </c>
      <c r="CX20" s="412">
        <f t="shared" si="19"/>
        <v>0</v>
      </c>
      <c r="CZ20" s="414" t="str">
        <f>IF(AND(DB20=1,DC20=1,SUMIF($C20:$C$525,$C20,$AE20:$AE$525)=$AE20),$AE20,IF($DE20&gt;0,$DE20,IF(AND(COUNTIF($C$11:$C19,$C20)&gt;=1,COUNTIF($D19:$D19,$D20)&gt;=1),"",IF(AND(SUMIF($C20:$C$525,$C20,$AE20:$AE$525)&gt;$AE20,SUMIF($D20:$D$525,$D20,$AE20:$AE$525)&gt;$AE20),_xlfn.AGGREGATE(14,4,$DD$11:$DD$31*($C$11:$C$31=$C20),1),""))))</f>
        <v/>
      </c>
      <c r="DB20" s="409">
        <f>COUNTIFS('ZASOBY N'!$B19:$B$525,'ZASOBY N'!$B19,'ZASOBY N'!$C19:'ZASOBY N'!$C$525,'ZASOBY N'!$C19,'ZASOBY N'!$D19:'ZASOBY N'!$D$525,'ZASOBY N'!$D19,'ZASOBY N'!$H19:'ZASOBY N'!$H$525,'ZASOBY N'!$H19 )</f>
        <v>0</v>
      </c>
      <c r="DC20" s="410">
        <f>COUNTIFS('ZASOBY N'!$B$10:$B19,'ZASOBY N'!$B19,'ZASOBY N'!$C$10:'ZASOBY N'!$C19,'ZASOBY N'!$C19,'ZASOBY N'!$D$10:'ZASOBY N'!$D19,'ZASOBY N'!$D19,'ZASOBY N'!$H$10:'ZASOBY N'!$H19,'ZASOBY N'!$H19 )</f>
        <v>0</v>
      </c>
      <c r="DD20" s="411">
        <f t="shared" si="20"/>
        <v>0</v>
      </c>
      <c r="DE20" s="412">
        <f t="shared" si="21"/>
        <v>0</v>
      </c>
      <c r="DF20" s="399" t="str">
        <f>IF(AND(DI20=1,DJ20=1,SUMIF($C20:$C$525,$C20,$AD20:$AD$525)=$AD20),$AD20,IF($DL20&gt;0,$DL20,IF(B20="","",IF(AND(COUNTIF($C$11:$C19,$C20)&gt;=1,COUNTIF($D19:$D19,$D20)&gt;=1,COUNTIF($Z17:$Z19,$C20)=0),"",IF(AND(COUNTIF($C$11:$C19,$C20)&gt;=1,COUNTIF($D19:$D19,$D20)&gt;=1),"UJĘTO WYŻEJ",IF(AND(SUMIF($C20:$C$525,$C20,$AD20:$AD$525)&gt;$AD20,SUMIF($D20:$D$525,$D20,$AD20:$AD$525)&gt;$AD20),_xlfn.AGGREGATE(14,4,$DK$11:$DK$31*($C$11:$C$31=$C20),1),""))))))</f>
        <v/>
      </c>
      <c r="DG20" s="414" t="str">
        <f>IF(AND(DI20=1,DJ20=1,SUMIF($C20:$C$525,$C20,$AD20:$AD$525)=$AD20),$AD20,IF($DL20&gt;0,$DL20,IF(AND(COUNTIF($C$11:$C19,$C20)&gt;=1,COUNTIF($D19:$D19,$D20)&gt;=1),"",IF(AND(SUMIF($C20:$C$525,$C20,$AD20:$AD$525)&gt;$AD20,SUMIF($D20:$D$525,$D20,$AD20:$AD$525)&gt;$AD20),_xlfn.AGGREGATE(14,4,$DK$11:$DK$31*($C$11:$C$31=$C20),1),""))))</f>
        <v/>
      </c>
      <c r="DI20" s="409">
        <f>COUNTIFS('ZASOBY N'!$B19:$B$525,'ZASOBY N'!$B19,'ZASOBY N'!$C19:'ZASOBY N'!$C$525,'ZASOBY N'!$C19,'ZASOBY N'!$D19:'ZASOBY N'!$D$525,'ZASOBY N'!$D19,'ZASOBY N'!$H19:'ZASOBY N'!$H$525,'ZASOBY N'!$H19 )</f>
        <v>0</v>
      </c>
      <c r="DJ20" s="410">
        <f>COUNTIFS('ZASOBY N'!$B$10:$B19,'ZASOBY N'!$B19,'ZASOBY N'!$C$10:'ZASOBY N'!$C19,'ZASOBY N'!$C19,'ZASOBY N'!$D$10:'ZASOBY N'!$D19,'ZASOBY N'!$D19,'ZASOBY N'!$H$10:'ZASOBY N'!$H19,'ZASOBY N'!$H19 )</f>
        <v>0</v>
      </c>
      <c r="DK20" s="411">
        <f t="shared" si="22"/>
        <v>0</v>
      </c>
      <c r="DL20" s="412">
        <f t="shared" si="23"/>
        <v>0</v>
      </c>
    </row>
    <row r="21" spans="1:116" ht="18.899999999999999" customHeight="1" x14ac:dyDescent="0.3">
      <c r="A21" s="219"/>
      <c r="B21" s="152" t="str">
        <f>IF('ZASOBY N'!A20="","",'ZASOBY N'!A20)</f>
        <v/>
      </c>
      <c r="C21" s="462" t="str">
        <f>IF('ZASOBY N'!C20="","",'ZASOBY N'!C20)</f>
        <v/>
      </c>
      <c r="D21" s="137" t="str">
        <f>IF('ZASOBY N'!B20="","",'ZASOBY N'!B20)</f>
        <v/>
      </c>
      <c r="E21" s="138"/>
      <c r="F21" s="356" t="str">
        <f>IF('ZASOBY N'!D20="","",'ZASOBY N'!D20)</f>
        <v/>
      </c>
      <c r="G21" s="220" t="str">
        <f>IF('ZASOBY N'!G20="","",'ZASOBY N'!G20)</f>
        <v/>
      </c>
      <c r="H21" s="221" t="str">
        <f>IF('ZASOBY N'!F20="","",'ZASOBY N'!F20)</f>
        <v/>
      </c>
      <c r="I21" s="221" t="str">
        <f>IF('ZASOBY N'!G20="","",'ZASOBY N'!G20)</f>
        <v/>
      </c>
      <c r="J21" s="221" t="str">
        <f>IF('ZASOBY N'!H20="","",'ZASOBY N'!H20)</f>
        <v/>
      </c>
      <c r="K21" s="214">
        <v>0</v>
      </c>
      <c r="L21" s="214">
        <v>0</v>
      </c>
      <c r="M21" s="214">
        <v>0</v>
      </c>
      <c r="N21" s="222" t="str">
        <f>IF('ZASOBY N'!BD20="x","",IF(W21="","",'ZASOBY N'!E20))</f>
        <v/>
      </c>
      <c r="O21" s="223">
        <v>0</v>
      </c>
      <c r="P21" s="223">
        <v>0</v>
      </c>
      <c r="Q21" s="226" t="str">
        <f>IF($N21="","",'UPR BILANS N'!G21*'UPR BILANS N'!N21)</f>
        <v/>
      </c>
      <c r="R21" s="225" t="str">
        <f>IF($N21="","",'ZASOBY N'!O20)</f>
        <v/>
      </c>
      <c r="S21" s="225" t="str">
        <f>IF($N21="","",IF('ZASOBY N'!Q20="",0,'ZASOBY N'!Q20))</f>
        <v/>
      </c>
      <c r="T21" s="225" t="str">
        <f>IF($N21="","",'ZASOBY N'!V20)</f>
        <v/>
      </c>
      <c r="U21" s="225" t="str">
        <f>IF($N21="","",IF('ZASOBY N'!AG20="",0,'ZASOBY N'!AG20))</f>
        <v/>
      </c>
      <c r="V21" s="225" t="str">
        <f>IF($N21="","",IF(NN!P23="",0,NN!P23))</f>
        <v/>
      </c>
      <c r="W21" s="225" t="str">
        <f t="shared" si="1"/>
        <v/>
      </c>
      <c r="X21" s="226" t="str">
        <f t="shared" si="0"/>
        <v/>
      </c>
      <c r="Y21" s="225" t="str">
        <f>IF('ZASOBY N'!AU20="","",IF(C21&lt;&gt;C20,'ZASOBY N'!AU20,IF(D21&lt;&gt;D20,'ZASOBY N'!AU20,IF(F21&lt;&gt;F20,'ZASOBY N'!AU20,IF(G21&lt;&gt;G20,'ZASOBY N'!AU20,IF(J21&lt;&gt;J20,'ZASOBY N'!AU20,IF(NN!AC23="","",IF(AND(C20=C21,H20=H21,J20=J21,NN!AC23&gt;0),"",IF(AND(C21=C22,H21=H22,NN!AC24&gt;0),'ZASOBY N'!AU20,'ZASOBY N'!AU20)))))))))</f>
        <v/>
      </c>
      <c r="Z21" s="225" t="str">
        <f t="shared" si="2"/>
        <v/>
      </c>
      <c r="AA21" s="227" t="str">
        <f t="shared" si="5"/>
        <v/>
      </c>
      <c r="AB21" s="400" t="str">
        <f t="shared" si="6"/>
        <v/>
      </c>
      <c r="AC21" s="228" t="str">
        <f t="shared" si="3"/>
        <v/>
      </c>
      <c r="AD21" s="222">
        <f>IF(B21="",0,IF(F21="",0,INDEX(POBRANIE_!$B$6:$F$101,MATCH('UPR BILANS N'!$F21,POBRANIE_!$A$6:$A$101,0),2)))</f>
        <v>0</v>
      </c>
      <c r="AE21" s="224">
        <f>IF(OR('ZASOBY N'!G20="",'ZASOBY N'!E20=""),0,IF(B21="",0,'ZASOBY N'!G20*'ZASOBY N'!E20))</f>
        <v>0</v>
      </c>
      <c r="AF21" s="225">
        <f>IF('ZASOBY N'!O20="",0,'ZASOBY N'!O20)</f>
        <v>0</v>
      </c>
      <c r="AG21" s="225">
        <f>IF('ZASOBY N'!Q20="",0,'ZASOBY N'!Q20)</f>
        <v>0</v>
      </c>
      <c r="AH21" s="225">
        <f>IF('ZASOBY N'!V20="",0,'ZASOBY N'!V20)</f>
        <v>0</v>
      </c>
      <c r="AI21" s="225">
        <f>IF('ZASOBY N'!AG20="",0,'ZASOBY N'!AG20)</f>
        <v>0</v>
      </c>
      <c r="AJ21" s="225">
        <f>IF(NN!P23="",0,IF(NN!P23="BRAK kol.7","BRAK BADAŃ",NN!P23))</f>
        <v>0</v>
      </c>
      <c r="AK21" s="225">
        <f>IF(NN!AC23="",0,IF(NN!AC23="BRAK kol.7","BRAK BADAŃ",NN!AC23))</f>
        <v>0</v>
      </c>
      <c r="BJ21" s="414" t="str">
        <f>IF(AND(BL21=1,BM21=1,SUMIF($C21:$C$525,$C21,$AK21:$AK$525)=$AK21),$AK21,IF($BO21&gt;0,$BO21,IF(AND(COUNTIF($C$11:$C20,$C21)&gt;=1,COUNTIF($D20:$D20,$D21)&gt;=1),"",IF(AND(SUMIF($C21:$C$525,$C21,$AK21:$AK$525)&gt;=$AK21,SUMIF($D21:$D$525,$D21,$AK21:$AK$525)&gt;=$AK21),SUMIF($C21:$C$525,$C21,$AK21:$AK$525),""))))</f>
        <v/>
      </c>
      <c r="BL21" s="409">
        <f>COUNTIFS('ZASOBY N'!$B20:$B$525,'ZASOBY N'!$B20,'ZASOBY N'!$C20:'ZASOBY N'!$C$525,'ZASOBY N'!$C20,'ZASOBY N'!$D20:'ZASOBY N'!$D$525,'ZASOBY N'!$D20,'ZASOBY N'!$H20:'ZASOBY N'!$H$525,'ZASOBY N'!$H20 )</f>
        <v>0</v>
      </c>
      <c r="BM21" s="410">
        <f>COUNTIFS('ZASOBY N'!$B$10:$B20,'ZASOBY N'!$B20,'ZASOBY N'!$C$10:'ZASOBY N'!$C20,'ZASOBY N'!$C20,'ZASOBY N'!$D$10:'ZASOBY N'!$D20,'ZASOBY N'!$D20,'ZASOBY N'!$H$10:'ZASOBY N'!$H20,'ZASOBY N'!$H20 )</f>
        <v>0</v>
      </c>
      <c r="BN21" s="411">
        <f t="shared" si="7"/>
        <v>0</v>
      </c>
      <c r="BO21" s="412">
        <f t="shared" si="8"/>
        <v>0</v>
      </c>
      <c r="BP21" s="94" t="str">
        <f t="shared" si="9"/>
        <v/>
      </c>
      <c r="BQ21" s="414" t="str">
        <f>IF(AND(BS21=1,BT21=1,SUMIF($C21:$C$525,$C21,$AJ21:$AJ$525)=$AJ21),$AJ21,IF($BV21&gt;0,$BV21,IF(AND(COUNTIF($C$11:$C20,$C21)&gt;=1,COUNTIF($D20:$D20,$D21)&gt;=1),"",IF(AND(SUMIF($C21:$C$525,$C21,$AJ21:$AJ$525)&gt;$AJ21,SUMIF($D21:$D$525,$D21,$AJ21:$AJ$525)&gt;$AJ21),SUMIF($C21:$C$525,$C21,$AJ21:$AJ$525),""))))</f>
        <v/>
      </c>
      <c r="BS21" s="409">
        <f>COUNTIFS('ZASOBY N'!$B20:$B$525,'ZASOBY N'!$B20,'ZASOBY N'!$C20:'ZASOBY N'!$C$525,'ZASOBY N'!$C20,'ZASOBY N'!$D20:'ZASOBY N'!$D$525,'ZASOBY N'!$D20,'ZASOBY N'!$H20:'ZASOBY N'!$H$525,'ZASOBY N'!$H20 )</f>
        <v>0</v>
      </c>
      <c r="BT21" s="410">
        <f>COUNTIFS('ZASOBY N'!$B$10:$B20,'ZASOBY N'!$B20,'ZASOBY N'!$C$10:'ZASOBY N'!$C20,'ZASOBY N'!$C20,'ZASOBY N'!$D$10:'ZASOBY N'!$D20,'ZASOBY N'!$D20,'ZASOBY N'!$H$10:'ZASOBY N'!$H20,'ZASOBY N'!$H20 )</f>
        <v>0</v>
      </c>
      <c r="BU21" s="411">
        <f t="shared" si="10"/>
        <v>0</v>
      </c>
      <c r="BV21" s="412">
        <f t="shared" si="11"/>
        <v>0</v>
      </c>
      <c r="BW21" s="94" t="s">
        <v>499</v>
      </c>
      <c r="BX21" s="414" t="str">
        <f>IF(AND(BZ21=1,CA21=1,SUMIF($C21:$C$525,$C21,$AI21:$AI$525)=$AI21),$AI21,IF($CC21&gt;0,$CC21,IF(AND(COUNTIF($C$11:$C20,$C21)&gt;=1,COUNTIF($D20:$D20,$D21)&gt;=1),"",IF(AND(SUMIF($C21:$C$525,$C21,$AI21:$AI$525)&gt;$AI21,SUMIF($D21:$D$525,$D21,$AI21:$AI$525)&gt;$IG21),_xlfn.AGGREGATE(14,4,$CB$11:$CB$31*($C$11:$C$31=$C21),1),""))))</f>
        <v/>
      </c>
      <c r="BZ21" s="409">
        <f>COUNTIFS('ZASOBY N'!$B20:$B$525,'ZASOBY N'!$B20,'ZASOBY N'!$C20:'ZASOBY N'!$C$525,'ZASOBY N'!$C20,'ZASOBY N'!$D20:'ZASOBY N'!$D$525,'ZASOBY N'!$D20,'ZASOBY N'!$H20:'ZASOBY N'!$H$525,'ZASOBY N'!$H20 )</f>
        <v>0</v>
      </c>
      <c r="CA21" s="410">
        <f>COUNTIFS('ZASOBY N'!$B$10:$B20,'ZASOBY N'!$B20,'ZASOBY N'!$C$10:'ZASOBY N'!$C20,'ZASOBY N'!$C20,'ZASOBY N'!$D$10:'ZASOBY N'!$D20,'ZASOBY N'!$D20,'ZASOBY N'!$H$10:'ZASOBY N'!$H20,'ZASOBY N'!$H20 )</f>
        <v>0</v>
      </c>
      <c r="CB21" s="411">
        <f t="shared" si="12"/>
        <v>0</v>
      </c>
      <c r="CC21" s="412">
        <f t="shared" si="13"/>
        <v>0</v>
      </c>
      <c r="CE21" s="414" t="str">
        <f>IF(AND(CG21=1,CH21=1,SUMIF($C21:$C$525,$C21,$AH21:$AH$525)=$AH21),$AH21,IF($CJ21&gt;0,$CJ21,IF(AND(COUNTIF($C$11:$C20,$C21)&gt;=1,COUNTIF($D20:$D20,$D21)&gt;=1),"",IF(AND(SUMIF($C21:$C$525,$C21,$AH21:$AH$525)&gt;$AH21,SUMIF($D21:$D$525,$D21,$AH21:$AH$525)&gt;$AH21),_xlfn.AGGREGATE(14,4,$CI$11:$CI$31*($C$11:$C$31=$C21),1),""))))</f>
        <v/>
      </c>
      <c r="CG21" s="409">
        <f>COUNTIFS('ZASOBY N'!$B20:$B$525,'ZASOBY N'!$B20,'ZASOBY N'!$C20:'ZASOBY N'!$C$525,'ZASOBY N'!$C20,'ZASOBY N'!$D20:'ZASOBY N'!$D$525,'ZASOBY N'!$D20,'ZASOBY N'!$H20:'ZASOBY N'!$H$525,'ZASOBY N'!$H20 )</f>
        <v>0</v>
      </c>
      <c r="CH21" s="410">
        <f>COUNTIFS('ZASOBY N'!$B$10:$B20,'ZASOBY N'!$B20,'ZASOBY N'!$C$10:'ZASOBY N'!$C20,'ZASOBY N'!$C20,'ZASOBY N'!$D$10:'ZASOBY N'!$D20,'ZASOBY N'!$D20,'ZASOBY N'!$H$10:'ZASOBY N'!$H20,'ZASOBY N'!$H20 )</f>
        <v>0</v>
      </c>
      <c r="CI21" s="411">
        <f t="shared" si="14"/>
        <v>0</v>
      </c>
      <c r="CJ21" s="412">
        <f t="shared" si="15"/>
        <v>0</v>
      </c>
      <c r="CL21" s="414" t="str">
        <f>IF(AND(CN21=1,CO21=1,SUMIF($C21:$C$525,$C21,$AG21:$AG$525)=$AG21),$AG21,IF($CQ21&gt;0,$CQ21,IF(AND(COUNTIF($C$11:$C20,$C21)&gt;=1,COUNTIF($D20:$D20,$D21)&gt;=1),"",IF(AND(SUMIF($C21:$C$525,$C21,$AG21:$AG$525)&gt;$AG21,SUMIF($D21:$D$525,$D21,$AG21:$AG$525)&gt;$AG21),_xlfn.AGGREGATE(14,4,$CP$11:$CP$31*($C$11:$C$31=$C21),1),""))))</f>
        <v/>
      </c>
      <c r="CN21" s="409">
        <f>COUNTIFS('ZASOBY N'!$B20:$B$525,'ZASOBY N'!$B20,'ZASOBY N'!$C20:'ZASOBY N'!$C$525,'ZASOBY N'!$C20,'ZASOBY N'!$D20:'ZASOBY N'!$D$525,'ZASOBY N'!$D20,'ZASOBY N'!$H20:'ZASOBY N'!$H$525,'ZASOBY N'!$H20 )</f>
        <v>0</v>
      </c>
      <c r="CO21" s="410">
        <f>COUNTIFS('ZASOBY N'!$B$10:$B20,'ZASOBY N'!$B20,'ZASOBY N'!$C$10:'ZASOBY N'!$C20,'ZASOBY N'!$C20,'ZASOBY N'!$D$10:'ZASOBY N'!$D20,'ZASOBY N'!$D20,'ZASOBY N'!$H$10:'ZASOBY N'!$H20,'ZASOBY N'!$H20 )</f>
        <v>0</v>
      </c>
      <c r="CP21" s="411">
        <f t="shared" si="16"/>
        <v>0</v>
      </c>
      <c r="CQ21" s="412">
        <f t="shared" si="17"/>
        <v>0</v>
      </c>
      <c r="CS21" s="414" t="str">
        <f>IF(AND(CU21=1,CV21=1,SUMIF($C21:$C$525,$C21,$AF21:$AF$525)=$AF21),$AF21,IF($CX21&gt;0,$CX21,IF(AND(COUNTIF($C$11:$C20,$C21)&gt;=1,COUNTIF($D20:$D20,$D21)&gt;=1),"",IF(AND(SUMIF($C21:$C$525,$C21,$AF21:$AF$525)&gt;$AF21,SUMIF($D21:$D$525,$D21,$AF21:$AF$525)&gt;$AF21),_xlfn.AGGREGATE(14,4,$CW$11:$CW$31*($C$11:$C$31=$C21),1),""))))</f>
        <v/>
      </c>
      <c r="CU21" s="409">
        <f>COUNTIFS('ZASOBY N'!$B20:$B$525,'ZASOBY N'!$B20,'ZASOBY N'!$C20:'ZASOBY N'!$C$525,'ZASOBY N'!$C20,'ZASOBY N'!$D20:'ZASOBY N'!$D$525,'ZASOBY N'!$D20,'ZASOBY N'!$H20:'ZASOBY N'!$H$525,'ZASOBY N'!$H20 )</f>
        <v>0</v>
      </c>
      <c r="CV21" s="410">
        <f>COUNTIFS('ZASOBY N'!$B$10:$B20,'ZASOBY N'!$B20,'ZASOBY N'!$C$10:'ZASOBY N'!$C20,'ZASOBY N'!$C20,'ZASOBY N'!$D$10:'ZASOBY N'!$D20,'ZASOBY N'!$D20,'ZASOBY N'!$H$10:'ZASOBY N'!$H20,'ZASOBY N'!$H20 )</f>
        <v>0</v>
      </c>
      <c r="CW21" s="411">
        <f t="shared" si="18"/>
        <v>0</v>
      </c>
      <c r="CX21" s="412">
        <f t="shared" si="19"/>
        <v>0</v>
      </c>
      <c r="CZ21" s="414" t="str">
        <f>IF(AND(DB21=1,DC21=1,SUMIF($C21:$C$525,$C21,$AE21:$AE$525)=$AE21),$AE21,IF($DE21&gt;0,$DE21,IF(AND(COUNTIF($C$11:$C20,$C21)&gt;=1,COUNTIF($D20:$D20,$D21)&gt;=1),"",IF(AND(SUMIF($C21:$C$525,$C21,$AE21:$AE$525)&gt;$AE21,SUMIF($D21:$D$525,$D21,$AE21:$AE$525)&gt;$AE21),_xlfn.AGGREGATE(14,4,$DD$11:$DD$31*($C$11:$C$31=$C21),1),""))))</f>
        <v/>
      </c>
      <c r="DB21" s="409">
        <f>COUNTIFS('ZASOBY N'!$B20:$B$525,'ZASOBY N'!$B20,'ZASOBY N'!$C20:'ZASOBY N'!$C$525,'ZASOBY N'!$C20,'ZASOBY N'!$D20:'ZASOBY N'!$D$525,'ZASOBY N'!$D20,'ZASOBY N'!$H20:'ZASOBY N'!$H$525,'ZASOBY N'!$H20 )</f>
        <v>0</v>
      </c>
      <c r="DC21" s="410">
        <f>COUNTIFS('ZASOBY N'!$B$10:$B20,'ZASOBY N'!$B20,'ZASOBY N'!$C$10:'ZASOBY N'!$C20,'ZASOBY N'!$C20,'ZASOBY N'!$D$10:'ZASOBY N'!$D20,'ZASOBY N'!$D20,'ZASOBY N'!$H$10:'ZASOBY N'!$H20,'ZASOBY N'!$H20 )</f>
        <v>0</v>
      </c>
      <c r="DD21" s="411">
        <f t="shared" si="20"/>
        <v>0</v>
      </c>
      <c r="DE21" s="412">
        <f t="shared" si="21"/>
        <v>0</v>
      </c>
      <c r="DF21" s="399" t="str">
        <f>IF(AND(DI21=1,DJ21=1,SUMIF($C21:$C$525,$C21,$AD21:$AD$525)=$AD21),$AD21,IF($DL21&gt;0,$DL21,IF(B21="","",IF(AND(COUNTIF($C$11:$C20,$C21)&gt;=1,COUNTIF($D20:$D20,$D21)&gt;=1,COUNTIF($Z18:$Z20,$C21)=0),"",IF(AND(COUNTIF($C$11:$C20,$C21)&gt;=1,COUNTIF($D20:$D20,$D21)&gt;=1),"UJĘTO WYŻEJ",IF(AND(SUMIF($C21:$C$525,$C21,$AD21:$AD$525)&gt;$AD21,SUMIF($D21:$D$525,$D21,$AD21:$AD$525)&gt;$AD21),_xlfn.AGGREGATE(14,4,$DK$11:$DK$31*($C$11:$C$31=$C21),1),""))))))</f>
        <v/>
      </c>
      <c r="DG21" s="414" t="str">
        <f>IF(AND(DI21=1,DJ21=1,SUMIF($C21:$C$525,$C21,$AD21:$AD$525)=$AD21),$AD21,IF($DL21&gt;0,$DL21,IF(AND(COUNTIF($C$11:$C20,$C21)&gt;=1,COUNTIF($D20:$D20,$D21)&gt;=1),"",IF(AND(SUMIF($C21:$C$525,$C21,$AD21:$AD$525)&gt;$AD21,SUMIF($D21:$D$525,$D21,$AD21:$AD$525)&gt;$AD21),_xlfn.AGGREGATE(14,4,$DK$11:$DK$31*($C$11:$C$31=$C21),1),""))))</f>
        <v/>
      </c>
      <c r="DI21" s="409">
        <f>COUNTIFS('ZASOBY N'!$B20:$B$525,'ZASOBY N'!$B20,'ZASOBY N'!$C20:'ZASOBY N'!$C$525,'ZASOBY N'!$C20,'ZASOBY N'!$D20:'ZASOBY N'!$D$525,'ZASOBY N'!$D20,'ZASOBY N'!$H20:'ZASOBY N'!$H$525,'ZASOBY N'!$H20 )</f>
        <v>0</v>
      </c>
      <c r="DJ21" s="410">
        <f>COUNTIFS('ZASOBY N'!$B$10:$B20,'ZASOBY N'!$B20,'ZASOBY N'!$C$10:'ZASOBY N'!$C20,'ZASOBY N'!$C20,'ZASOBY N'!$D$10:'ZASOBY N'!$D20,'ZASOBY N'!$D20,'ZASOBY N'!$H$10:'ZASOBY N'!$H20,'ZASOBY N'!$H20 )</f>
        <v>0</v>
      </c>
      <c r="DK21" s="411">
        <f t="shared" si="22"/>
        <v>0</v>
      </c>
      <c r="DL21" s="412">
        <f t="shared" si="23"/>
        <v>0</v>
      </c>
    </row>
    <row r="22" spans="1:116" ht="18.899999999999999" customHeight="1" x14ac:dyDescent="0.3">
      <c r="A22" s="219"/>
      <c r="B22" s="152" t="str">
        <f>IF('ZASOBY N'!A21="","",'ZASOBY N'!A21)</f>
        <v/>
      </c>
      <c r="C22" s="462" t="str">
        <f>IF('ZASOBY N'!C21="","",'ZASOBY N'!C21)</f>
        <v/>
      </c>
      <c r="D22" s="137" t="str">
        <f>IF('ZASOBY N'!B21="","",'ZASOBY N'!B21)</f>
        <v/>
      </c>
      <c r="E22" s="138"/>
      <c r="F22" s="356" t="str">
        <f>IF('ZASOBY N'!D21="","",'ZASOBY N'!D21)</f>
        <v/>
      </c>
      <c r="G22" s="220" t="str">
        <f>IF('ZASOBY N'!G21="","",'ZASOBY N'!G21)</f>
        <v/>
      </c>
      <c r="H22" s="221" t="str">
        <f>IF('ZASOBY N'!F21="","",'ZASOBY N'!F21)</f>
        <v/>
      </c>
      <c r="I22" s="221" t="str">
        <f>IF('ZASOBY N'!G21="","",'ZASOBY N'!G21)</f>
        <v/>
      </c>
      <c r="J22" s="221" t="str">
        <f>IF('ZASOBY N'!H21="","",'ZASOBY N'!H21)</f>
        <v/>
      </c>
      <c r="K22" s="214">
        <v>0</v>
      </c>
      <c r="L22" s="214">
        <v>0</v>
      </c>
      <c r="M22" s="214">
        <v>0</v>
      </c>
      <c r="N22" s="222" t="str">
        <f>IF('ZASOBY N'!BD21="x","",IF(W22="","",'ZASOBY N'!E21))</f>
        <v/>
      </c>
      <c r="O22" s="223">
        <v>0</v>
      </c>
      <c r="P22" s="223">
        <v>0</v>
      </c>
      <c r="Q22" s="226" t="str">
        <f>IF($N22="","",'UPR BILANS N'!G22*'UPR BILANS N'!N22)</f>
        <v/>
      </c>
      <c r="R22" s="225" t="str">
        <f>IF($N22="","",'ZASOBY N'!O21)</f>
        <v/>
      </c>
      <c r="S22" s="225" t="str">
        <f>IF($N22="","",IF('ZASOBY N'!Q21="",0,'ZASOBY N'!Q21))</f>
        <v/>
      </c>
      <c r="T22" s="225" t="str">
        <f>IF($N22="","",'ZASOBY N'!V21)</f>
        <v/>
      </c>
      <c r="U22" s="225" t="str">
        <f>IF($N22="","",IF('ZASOBY N'!AG21="",0,'ZASOBY N'!AG21))</f>
        <v/>
      </c>
      <c r="V22" s="225" t="str">
        <f>IF($N22="","",IF(NN!P24="",0,NN!P24))</f>
        <v/>
      </c>
      <c r="W22" s="225" t="str">
        <f t="shared" si="1"/>
        <v/>
      </c>
      <c r="X22" s="226" t="str">
        <f t="shared" si="0"/>
        <v/>
      </c>
      <c r="Y22" s="225" t="str">
        <f>IF('ZASOBY N'!AU21="","",IF(C22&lt;&gt;C21,'ZASOBY N'!AU21,IF(D22&lt;&gt;D21,'ZASOBY N'!AU21,IF(F22&lt;&gt;F21,'ZASOBY N'!AU21,IF(G22&lt;&gt;G21,'ZASOBY N'!AU21,IF(J22&lt;&gt;J21,'ZASOBY N'!AU21,IF(NN!AC24="","",IF(AND(C21=C22,H21=H22,J21=J22,NN!AC24&gt;0),"",IF(AND(C22=C23,H22=H23,NN!AC25&gt;0),'ZASOBY N'!AU21,'ZASOBY N'!AU21)))))))))</f>
        <v/>
      </c>
      <c r="Z22" s="225" t="str">
        <f t="shared" si="2"/>
        <v/>
      </c>
      <c r="AA22" s="227" t="str">
        <f t="shared" si="5"/>
        <v/>
      </c>
      <c r="AB22" s="400" t="str">
        <f t="shared" si="6"/>
        <v/>
      </c>
      <c r="AC22" s="228" t="str">
        <f t="shared" si="3"/>
        <v/>
      </c>
      <c r="AD22" s="222">
        <f>IF(B22="",0,IF(F22="",0,INDEX(POBRANIE_!$B$6:$F$101,MATCH('UPR BILANS N'!$F22,POBRANIE_!$A$6:$A$101,0),2)))</f>
        <v>0</v>
      </c>
      <c r="AE22" s="224">
        <f>IF(OR('ZASOBY N'!G21="",'ZASOBY N'!E21=""),0,IF(B22="",0,'ZASOBY N'!G21*'ZASOBY N'!E21))</f>
        <v>0</v>
      </c>
      <c r="AF22" s="225">
        <f>IF('ZASOBY N'!O21="",0,'ZASOBY N'!O21)</f>
        <v>0</v>
      </c>
      <c r="AG22" s="225">
        <f>IF('ZASOBY N'!Q21="",0,'ZASOBY N'!Q21)</f>
        <v>0</v>
      </c>
      <c r="AH22" s="225">
        <f>IF('ZASOBY N'!V21="",0,'ZASOBY N'!V21)</f>
        <v>0</v>
      </c>
      <c r="AI22" s="225">
        <f>IF('ZASOBY N'!AG21="",0,'ZASOBY N'!AG21)</f>
        <v>0</v>
      </c>
      <c r="AJ22" s="225">
        <f>IF(NN!P24="",0,IF(NN!P24="BRAK kol.7","BRAK BADAŃ",NN!P24))</f>
        <v>0</v>
      </c>
      <c r="AK22" s="225">
        <f>IF(NN!AC24="",0,IF(NN!AC24="BRAK kol.7","BRAK BADAŃ",NN!AC24))</f>
        <v>0</v>
      </c>
      <c r="BJ22" s="414" t="str">
        <f>IF(AND(BL22=1,BM22=1,SUMIF($C22:$C$525,$C22,$AK22:$AK$525)=$AK22),$AK22,IF($BO22&gt;0,$BO22,IF(AND(COUNTIF($C$11:$C21,$C22)&gt;=1,COUNTIF($D21:$D21,$D22)&gt;=1),"",IF(AND(SUMIF($C22:$C$525,$C22,$AK22:$AK$525)&gt;=$AK22,SUMIF($D22:$D$525,$D22,$AK22:$AK$525)&gt;=$AK22),SUMIF($C22:$C$525,$C22,$AK22:$AK$525),""))))</f>
        <v/>
      </c>
      <c r="BL22" s="409">
        <f>COUNTIFS('ZASOBY N'!$B21:$B$525,'ZASOBY N'!$B21,'ZASOBY N'!$C21:'ZASOBY N'!$C$525,'ZASOBY N'!$C21,'ZASOBY N'!$D21:'ZASOBY N'!$D$525,'ZASOBY N'!$D21,'ZASOBY N'!$H21:'ZASOBY N'!$H$525,'ZASOBY N'!$H21 )</f>
        <v>0</v>
      </c>
      <c r="BM22" s="410">
        <f>COUNTIFS('ZASOBY N'!$B$10:$B21,'ZASOBY N'!$B21,'ZASOBY N'!$C$10:'ZASOBY N'!$C21,'ZASOBY N'!$C21,'ZASOBY N'!$D$10:'ZASOBY N'!$D21,'ZASOBY N'!$D21,'ZASOBY N'!$H$10:'ZASOBY N'!$H21,'ZASOBY N'!$H21 )</f>
        <v>0</v>
      </c>
      <c r="BN22" s="411">
        <f t="shared" si="7"/>
        <v>0</v>
      </c>
      <c r="BO22" s="412">
        <f t="shared" si="8"/>
        <v>0</v>
      </c>
      <c r="BP22" s="94" t="str">
        <f t="shared" si="9"/>
        <v/>
      </c>
      <c r="BQ22" s="414" t="str">
        <f>IF(AND(BS22=1,BT22=1,SUMIF($C22:$C$525,$C22,$AJ22:$AJ$525)=$AJ22),$AJ22,IF($BV22&gt;0,$BV22,IF(AND(COUNTIF($C$11:$C21,$C22)&gt;=1,COUNTIF($D21:$D21,$D22)&gt;=1),"",IF(AND(SUMIF($C22:$C$525,$C22,$AJ22:$AJ$525)&gt;$AJ22,SUMIF($D22:$D$525,$D22,$AJ22:$AJ$525)&gt;$AJ22),SUMIF($C22:$C$525,$C22,$AJ22:$AJ$525),""))))</f>
        <v/>
      </c>
      <c r="BS22" s="409">
        <f>COUNTIFS('ZASOBY N'!$B21:$B$525,'ZASOBY N'!$B21,'ZASOBY N'!$C21:'ZASOBY N'!$C$525,'ZASOBY N'!$C21,'ZASOBY N'!$D21:'ZASOBY N'!$D$525,'ZASOBY N'!$D21,'ZASOBY N'!$H21:'ZASOBY N'!$H$525,'ZASOBY N'!$H21 )</f>
        <v>0</v>
      </c>
      <c r="BT22" s="410">
        <f>COUNTIFS('ZASOBY N'!$B$10:$B21,'ZASOBY N'!$B21,'ZASOBY N'!$C$10:'ZASOBY N'!$C21,'ZASOBY N'!$C21,'ZASOBY N'!$D$10:'ZASOBY N'!$D21,'ZASOBY N'!$D21,'ZASOBY N'!$H$10:'ZASOBY N'!$H21,'ZASOBY N'!$H21 )</f>
        <v>0</v>
      </c>
      <c r="BU22" s="411">
        <f t="shared" si="10"/>
        <v>0</v>
      </c>
      <c r="BV22" s="412">
        <f t="shared" si="11"/>
        <v>0</v>
      </c>
      <c r="BW22" s="94" t="s">
        <v>499</v>
      </c>
      <c r="BX22" s="414" t="str">
        <f>IF(AND(BZ22=1,CA22=1,SUMIF($C22:$C$525,$C22,$AI22:$AI$525)=$AI22),$AI22,IF($CC22&gt;0,$CC22,IF(AND(COUNTIF($C$11:$C21,$C22)&gt;=1,COUNTIF($D21:$D21,$D22)&gt;=1),"",IF(AND(SUMIF($C22:$C$525,$C22,$AI22:$AI$525)&gt;$AI22,SUMIF($D22:$D$525,$D22,$AI22:$AI$525)&gt;$IG22),_xlfn.AGGREGATE(14,4,$CB$11:$CB$31*($C$11:$C$31=$C22),1),""))))</f>
        <v/>
      </c>
      <c r="BZ22" s="409">
        <f>COUNTIFS('ZASOBY N'!$B21:$B$525,'ZASOBY N'!$B21,'ZASOBY N'!$C21:'ZASOBY N'!$C$525,'ZASOBY N'!$C21,'ZASOBY N'!$D21:'ZASOBY N'!$D$525,'ZASOBY N'!$D21,'ZASOBY N'!$H21:'ZASOBY N'!$H$525,'ZASOBY N'!$H21 )</f>
        <v>0</v>
      </c>
      <c r="CA22" s="410">
        <f>COUNTIFS('ZASOBY N'!$B$10:$B21,'ZASOBY N'!$B21,'ZASOBY N'!$C$10:'ZASOBY N'!$C21,'ZASOBY N'!$C21,'ZASOBY N'!$D$10:'ZASOBY N'!$D21,'ZASOBY N'!$D21,'ZASOBY N'!$H$10:'ZASOBY N'!$H21,'ZASOBY N'!$H21 )</f>
        <v>0</v>
      </c>
      <c r="CB22" s="411">
        <f t="shared" si="12"/>
        <v>0</v>
      </c>
      <c r="CC22" s="412">
        <f t="shared" si="13"/>
        <v>0</v>
      </c>
      <c r="CE22" s="414" t="str">
        <f>IF(AND(CG22=1,CH22=1,SUMIF($C22:$C$525,$C22,$AH22:$AH$525)=$AH22),$AH22,IF($CJ22&gt;0,$CJ22,IF(AND(COUNTIF($C$11:$C21,$C22)&gt;=1,COUNTIF($D21:$D21,$D22)&gt;=1),"",IF(AND(SUMIF($C22:$C$525,$C22,$AH22:$AH$525)&gt;$AH22,SUMIF($D22:$D$525,$D22,$AH22:$AH$525)&gt;$AH22),_xlfn.AGGREGATE(14,4,$CI$11:$CI$31*($C$11:$C$31=$C22),1),""))))</f>
        <v/>
      </c>
      <c r="CG22" s="409">
        <f>COUNTIFS('ZASOBY N'!$B21:$B$525,'ZASOBY N'!$B21,'ZASOBY N'!$C21:'ZASOBY N'!$C$525,'ZASOBY N'!$C21,'ZASOBY N'!$D21:'ZASOBY N'!$D$525,'ZASOBY N'!$D21,'ZASOBY N'!$H21:'ZASOBY N'!$H$525,'ZASOBY N'!$H21 )</f>
        <v>0</v>
      </c>
      <c r="CH22" s="410">
        <f>COUNTIFS('ZASOBY N'!$B$10:$B21,'ZASOBY N'!$B21,'ZASOBY N'!$C$10:'ZASOBY N'!$C21,'ZASOBY N'!$C21,'ZASOBY N'!$D$10:'ZASOBY N'!$D21,'ZASOBY N'!$D21,'ZASOBY N'!$H$10:'ZASOBY N'!$H21,'ZASOBY N'!$H21 )</f>
        <v>0</v>
      </c>
      <c r="CI22" s="411">
        <f t="shared" si="14"/>
        <v>0</v>
      </c>
      <c r="CJ22" s="412">
        <f t="shared" si="15"/>
        <v>0</v>
      </c>
      <c r="CL22" s="414" t="str">
        <f>IF(AND(CN22=1,CO22=1,SUMIF($C22:$C$525,$C22,$AG22:$AG$525)=$AG22),$AG22,IF($CQ22&gt;0,$CQ22,IF(AND(COUNTIF($C$11:$C21,$C22)&gt;=1,COUNTIF($D21:$D21,$D22)&gt;=1),"",IF(AND(SUMIF($C22:$C$525,$C22,$AG22:$AG$525)&gt;$AG22,SUMIF($D22:$D$525,$D22,$AG22:$AG$525)&gt;$AG22),_xlfn.AGGREGATE(14,4,$CP$11:$CP$31*($C$11:$C$31=$C22),1),""))))</f>
        <v/>
      </c>
      <c r="CN22" s="409">
        <f>COUNTIFS('ZASOBY N'!$B21:$B$525,'ZASOBY N'!$B21,'ZASOBY N'!$C21:'ZASOBY N'!$C$525,'ZASOBY N'!$C21,'ZASOBY N'!$D21:'ZASOBY N'!$D$525,'ZASOBY N'!$D21,'ZASOBY N'!$H21:'ZASOBY N'!$H$525,'ZASOBY N'!$H21 )</f>
        <v>0</v>
      </c>
      <c r="CO22" s="410">
        <f>COUNTIFS('ZASOBY N'!$B$10:$B21,'ZASOBY N'!$B21,'ZASOBY N'!$C$10:'ZASOBY N'!$C21,'ZASOBY N'!$C21,'ZASOBY N'!$D$10:'ZASOBY N'!$D21,'ZASOBY N'!$D21,'ZASOBY N'!$H$10:'ZASOBY N'!$H21,'ZASOBY N'!$H21 )</f>
        <v>0</v>
      </c>
      <c r="CP22" s="411">
        <f t="shared" si="16"/>
        <v>0</v>
      </c>
      <c r="CQ22" s="412">
        <f t="shared" si="17"/>
        <v>0</v>
      </c>
      <c r="CS22" s="414" t="str">
        <f>IF(AND(CU22=1,CV22=1,SUMIF($C22:$C$525,$C22,$AF22:$AF$525)=$AF22),$AF22,IF($CX22&gt;0,$CX22,IF(AND(COUNTIF($C$11:$C21,$C22)&gt;=1,COUNTIF($D21:$D21,$D22)&gt;=1),"",IF(AND(SUMIF($C22:$C$525,$C22,$AF22:$AF$525)&gt;$AF22,SUMIF($D22:$D$525,$D22,$AF22:$AF$525)&gt;$AF22),_xlfn.AGGREGATE(14,4,$CW$11:$CW$31*($C$11:$C$31=$C22),1),""))))</f>
        <v/>
      </c>
      <c r="CU22" s="409">
        <f>COUNTIFS('ZASOBY N'!$B21:$B$525,'ZASOBY N'!$B21,'ZASOBY N'!$C21:'ZASOBY N'!$C$525,'ZASOBY N'!$C21,'ZASOBY N'!$D21:'ZASOBY N'!$D$525,'ZASOBY N'!$D21,'ZASOBY N'!$H21:'ZASOBY N'!$H$525,'ZASOBY N'!$H21 )</f>
        <v>0</v>
      </c>
      <c r="CV22" s="410">
        <f>COUNTIFS('ZASOBY N'!$B$10:$B21,'ZASOBY N'!$B21,'ZASOBY N'!$C$10:'ZASOBY N'!$C21,'ZASOBY N'!$C21,'ZASOBY N'!$D$10:'ZASOBY N'!$D21,'ZASOBY N'!$D21,'ZASOBY N'!$H$10:'ZASOBY N'!$H21,'ZASOBY N'!$H21 )</f>
        <v>0</v>
      </c>
      <c r="CW22" s="411">
        <f t="shared" si="18"/>
        <v>0</v>
      </c>
      <c r="CX22" s="412">
        <f t="shared" si="19"/>
        <v>0</v>
      </c>
      <c r="CZ22" s="414" t="str">
        <f>IF(AND(DB22=1,DC22=1,SUMIF($C22:$C$525,$C22,$AE22:$AE$525)=$AE22),$AE22,IF($DE22&gt;0,$DE22,IF(AND(COUNTIF($C$11:$C21,$C22)&gt;=1,COUNTIF($D21:$D21,$D22)&gt;=1),"",IF(AND(SUMIF($C22:$C$525,$C22,$AE22:$AE$525)&gt;$AE22,SUMIF($D22:$D$525,$D22,$AE22:$AE$525)&gt;$AE22),_xlfn.AGGREGATE(14,4,$DD$11:$DD$31*($C$11:$C$31=$C22),1),""))))</f>
        <v/>
      </c>
      <c r="DB22" s="409">
        <f>COUNTIFS('ZASOBY N'!$B21:$B$525,'ZASOBY N'!$B21,'ZASOBY N'!$C21:'ZASOBY N'!$C$525,'ZASOBY N'!$C21,'ZASOBY N'!$D21:'ZASOBY N'!$D$525,'ZASOBY N'!$D21,'ZASOBY N'!$H21:'ZASOBY N'!$H$525,'ZASOBY N'!$H21 )</f>
        <v>0</v>
      </c>
      <c r="DC22" s="410">
        <f>COUNTIFS('ZASOBY N'!$B$10:$B21,'ZASOBY N'!$B21,'ZASOBY N'!$C$10:'ZASOBY N'!$C21,'ZASOBY N'!$C21,'ZASOBY N'!$D$10:'ZASOBY N'!$D21,'ZASOBY N'!$D21,'ZASOBY N'!$H$10:'ZASOBY N'!$H21,'ZASOBY N'!$H21 )</f>
        <v>0</v>
      </c>
      <c r="DD22" s="411">
        <f t="shared" si="20"/>
        <v>0</v>
      </c>
      <c r="DE22" s="412">
        <f t="shared" si="21"/>
        <v>0</v>
      </c>
      <c r="DF22" s="399" t="str">
        <f>IF(AND(DI22=1,DJ22=1,SUMIF($C22:$C$525,$C22,$AD22:$AD$525)=$AD22),$AD22,IF($DL22&gt;0,$DL22,IF(B22="","",IF(AND(COUNTIF($C$11:$C21,$C22)&gt;=1,COUNTIF($D21:$D21,$D22)&gt;=1,COUNTIF($Z19:$Z21,$C22)=0),"",IF(AND(COUNTIF($C$11:$C21,$C22)&gt;=1,COUNTIF($D21:$D21,$D22)&gt;=1),"UJĘTO WYŻEJ",IF(AND(SUMIF($C22:$C$525,$C22,$AD22:$AD$525)&gt;$AD22,SUMIF($D22:$D$525,$D22,$AD22:$AD$525)&gt;$AD22),_xlfn.AGGREGATE(14,4,$DK$11:$DK$31*($C$11:$C$31=$C22),1),""))))))</f>
        <v/>
      </c>
      <c r="DG22" s="414" t="str">
        <f>IF(AND(DI22=1,DJ22=1,SUMIF($C22:$C$525,$C22,$AD22:$AD$525)=$AD22),$AD22,IF($DL22&gt;0,$DL22,IF(AND(COUNTIF($C$11:$C21,$C22)&gt;=1,COUNTIF($D21:$D21,$D22)&gt;=1),"",IF(AND(SUMIF($C22:$C$525,$C22,$AD22:$AD$525)&gt;$AD22,SUMIF($D22:$D$525,$D22,$AD22:$AD$525)&gt;$AD22),_xlfn.AGGREGATE(14,4,$DK$11:$DK$31*($C$11:$C$31=$C22),1),""))))</f>
        <v/>
      </c>
      <c r="DI22" s="409">
        <f>COUNTIFS('ZASOBY N'!$B21:$B$525,'ZASOBY N'!$B21,'ZASOBY N'!$C21:'ZASOBY N'!$C$525,'ZASOBY N'!$C21,'ZASOBY N'!$D21:'ZASOBY N'!$D$525,'ZASOBY N'!$D21,'ZASOBY N'!$H21:'ZASOBY N'!$H$525,'ZASOBY N'!$H21 )</f>
        <v>0</v>
      </c>
      <c r="DJ22" s="410">
        <f>COUNTIFS('ZASOBY N'!$B$10:$B21,'ZASOBY N'!$B21,'ZASOBY N'!$C$10:'ZASOBY N'!$C21,'ZASOBY N'!$C21,'ZASOBY N'!$D$10:'ZASOBY N'!$D21,'ZASOBY N'!$D21,'ZASOBY N'!$H$10:'ZASOBY N'!$H21,'ZASOBY N'!$H21 )</f>
        <v>0</v>
      </c>
      <c r="DK22" s="411">
        <f t="shared" si="22"/>
        <v>0</v>
      </c>
      <c r="DL22" s="412">
        <f t="shared" si="23"/>
        <v>0</v>
      </c>
    </row>
    <row r="23" spans="1:116" ht="18.899999999999999" customHeight="1" x14ac:dyDescent="0.3">
      <c r="A23" s="219"/>
      <c r="B23" s="152" t="str">
        <f>IF('ZASOBY N'!A22="","",'ZASOBY N'!A22)</f>
        <v/>
      </c>
      <c r="C23" s="462" t="str">
        <f>IF('ZASOBY N'!C22="","",'ZASOBY N'!C22)</f>
        <v/>
      </c>
      <c r="D23" s="137" t="str">
        <f>IF('ZASOBY N'!B22="","",'ZASOBY N'!B22)</f>
        <v/>
      </c>
      <c r="E23" s="138"/>
      <c r="F23" s="356" t="str">
        <f>IF('ZASOBY N'!D22="","",'ZASOBY N'!D22)</f>
        <v/>
      </c>
      <c r="G23" s="220" t="str">
        <f>IF('ZASOBY N'!G22="","",'ZASOBY N'!G22)</f>
        <v/>
      </c>
      <c r="H23" s="221" t="str">
        <f>IF('ZASOBY N'!F22="","",'ZASOBY N'!F22)</f>
        <v/>
      </c>
      <c r="I23" s="221" t="str">
        <f>IF('ZASOBY N'!G22="","",'ZASOBY N'!G22)</f>
        <v/>
      </c>
      <c r="J23" s="221" t="str">
        <f>IF('ZASOBY N'!H22="","",'ZASOBY N'!H22)</f>
        <v/>
      </c>
      <c r="K23" s="214">
        <v>0</v>
      </c>
      <c r="L23" s="214">
        <v>0</v>
      </c>
      <c r="M23" s="214">
        <v>0</v>
      </c>
      <c r="N23" s="222" t="str">
        <f>IF('ZASOBY N'!BD22="x","",IF(W23="","",'ZASOBY N'!E22))</f>
        <v/>
      </c>
      <c r="O23" s="223">
        <v>0</v>
      </c>
      <c r="P23" s="223">
        <v>0</v>
      </c>
      <c r="Q23" s="226" t="str">
        <f>IF($N23="","",'UPR BILANS N'!G23*'UPR BILANS N'!N23)</f>
        <v/>
      </c>
      <c r="R23" s="225" t="str">
        <f>IF($N23="","",'ZASOBY N'!O22)</f>
        <v/>
      </c>
      <c r="S23" s="225" t="str">
        <f>IF($N23="","",IF('ZASOBY N'!Q22="",0,'ZASOBY N'!Q22))</f>
        <v/>
      </c>
      <c r="T23" s="225" t="str">
        <f>IF($N23="","",'ZASOBY N'!V22)</f>
        <v/>
      </c>
      <c r="U23" s="225" t="str">
        <f>IF($N23="","",IF('ZASOBY N'!AG22="",0,'ZASOBY N'!AG22))</f>
        <v/>
      </c>
      <c r="V23" s="225" t="str">
        <f>IF($N23="","",IF(NN!P25="",0,NN!P25))</f>
        <v/>
      </c>
      <c r="W23" s="225" t="str">
        <f t="shared" si="1"/>
        <v/>
      </c>
      <c r="X23" s="226" t="str">
        <f t="shared" si="0"/>
        <v/>
      </c>
      <c r="Y23" s="225" t="str">
        <f>IF('ZASOBY N'!AU22="","",IF(C23&lt;&gt;C22,'ZASOBY N'!AU22,IF(D23&lt;&gt;D22,'ZASOBY N'!AU22,IF(F23&lt;&gt;F22,'ZASOBY N'!AU22,IF(G23&lt;&gt;G22,'ZASOBY N'!AU22,IF(J23&lt;&gt;J22,'ZASOBY N'!AU22,IF(NN!AC25="","",IF(AND(C22=C23,H22=H23,J22=J23,NN!AC25&gt;0),"",IF(AND(C23=C24,H23=H24,NN!AC26&gt;0),'ZASOBY N'!AU22,'ZASOBY N'!AU22)))))))))</f>
        <v/>
      </c>
      <c r="Z23" s="225" t="str">
        <f t="shared" si="2"/>
        <v/>
      </c>
      <c r="AA23" s="227" t="str">
        <f t="shared" si="5"/>
        <v/>
      </c>
      <c r="AB23" s="400" t="str">
        <f t="shared" si="6"/>
        <v/>
      </c>
      <c r="AC23" s="228" t="str">
        <f t="shared" si="3"/>
        <v/>
      </c>
      <c r="AD23" s="222">
        <f>IF(B23="",0,IF(F23="",0,INDEX(POBRANIE_!$B$6:$F$101,MATCH('UPR BILANS N'!$F23,POBRANIE_!$A$6:$A$101,0),2)))</f>
        <v>0</v>
      </c>
      <c r="AE23" s="224">
        <f>IF(OR('ZASOBY N'!G22="",'ZASOBY N'!E22=""),0,IF(B23="",0,'ZASOBY N'!G22*'ZASOBY N'!E22))</f>
        <v>0</v>
      </c>
      <c r="AF23" s="225">
        <f>IF('ZASOBY N'!O22="",0,'ZASOBY N'!O22)</f>
        <v>0</v>
      </c>
      <c r="AG23" s="225">
        <f>IF('ZASOBY N'!Q22="",0,'ZASOBY N'!Q22)</f>
        <v>0</v>
      </c>
      <c r="AH23" s="225">
        <f>IF('ZASOBY N'!V22="",0,'ZASOBY N'!V22)</f>
        <v>0</v>
      </c>
      <c r="AI23" s="225">
        <f>IF('ZASOBY N'!AG22="",0,'ZASOBY N'!AG22)</f>
        <v>0</v>
      </c>
      <c r="AJ23" s="225">
        <f>IF(NN!P25="",0,IF(NN!P25="BRAK kol.7","BRAK BADAŃ",NN!P25))</f>
        <v>0</v>
      </c>
      <c r="AK23" s="225">
        <f>IF(NN!AC25="",0,IF(NN!AC25="BRAK kol.7","BRAK BADAŃ",NN!AC25))</f>
        <v>0</v>
      </c>
      <c r="BJ23" s="414" t="str">
        <f>IF(AND(BL23=1,BM23=1,SUMIF($C23:$C$525,$C23,$AK23:$AK$525)=$AK23),$AK23,IF($BO23&gt;0,$BO23,IF(AND(COUNTIF($C$11:$C22,$C23)&gt;=1,COUNTIF($D22:$D22,$D23)&gt;=1),"",IF(AND(SUMIF($C23:$C$525,$C23,$AK23:$AK$525)&gt;=$AK23,SUMIF($D23:$D$525,$D23,$AK23:$AK$525)&gt;=$AK23),SUMIF($C23:$C$525,$C23,$AK23:$AK$525),""))))</f>
        <v/>
      </c>
      <c r="BL23" s="409">
        <f>COUNTIFS('ZASOBY N'!$B22:$B$525,'ZASOBY N'!$B22,'ZASOBY N'!$C22:'ZASOBY N'!$C$525,'ZASOBY N'!$C22,'ZASOBY N'!$D22:'ZASOBY N'!$D$525,'ZASOBY N'!$D22,'ZASOBY N'!$H22:'ZASOBY N'!$H$525,'ZASOBY N'!$H22 )</f>
        <v>0</v>
      </c>
      <c r="BM23" s="410">
        <f>COUNTIFS('ZASOBY N'!$B$10:$B22,'ZASOBY N'!$B22,'ZASOBY N'!$C$10:'ZASOBY N'!$C22,'ZASOBY N'!$C22,'ZASOBY N'!$D$10:'ZASOBY N'!$D22,'ZASOBY N'!$D22,'ZASOBY N'!$H$10:'ZASOBY N'!$H22,'ZASOBY N'!$H22 )</f>
        <v>0</v>
      </c>
      <c r="BN23" s="411">
        <f t="shared" si="7"/>
        <v>0</v>
      </c>
      <c r="BO23" s="412">
        <f t="shared" si="8"/>
        <v>0</v>
      </c>
      <c r="BP23" s="94" t="str">
        <f t="shared" si="9"/>
        <v/>
      </c>
      <c r="BQ23" s="414" t="str">
        <f>IF(AND(BS23=1,BT23=1,SUMIF($C23:$C$525,$C23,$AJ23:$AJ$525)=$AJ23),$AJ23,IF($BV23&gt;0,$BV23,IF(AND(COUNTIF($C$11:$C22,$C23)&gt;=1,COUNTIF($D22:$D22,$D23)&gt;=1),"",IF(AND(SUMIF($C23:$C$525,$C23,$AJ23:$AJ$525)&gt;$AJ23,SUMIF($D23:$D$525,$D23,$AJ23:$AJ$525)&gt;$AJ23),SUMIF($C23:$C$525,$C23,$AJ23:$AJ$525),""))))</f>
        <v/>
      </c>
      <c r="BS23" s="409">
        <f>COUNTIFS('ZASOBY N'!$B22:$B$525,'ZASOBY N'!$B22,'ZASOBY N'!$C22:'ZASOBY N'!$C$525,'ZASOBY N'!$C22,'ZASOBY N'!$D22:'ZASOBY N'!$D$525,'ZASOBY N'!$D22,'ZASOBY N'!$H22:'ZASOBY N'!$H$525,'ZASOBY N'!$H22 )</f>
        <v>0</v>
      </c>
      <c r="BT23" s="410">
        <f>COUNTIFS('ZASOBY N'!$B$10:$B22,'ZASOBY N'!$B22,'ZASOBY N'!$C$10:'ZASOBY N'!$C22,'ZASOBY N'!$C22,'ZASOBY N'!$D$10:'ZASOBY N'!$D22,'ZASOBY N'!$D22,'ZASOBY N'!$H$10:'ZASOBY N'!$H22,'ZASOBY N'!$H22 )</f>
        <v>0</v>
      </c>
      <c r="BU23" s="411">
        <f t="shared" si="10"/>
        <v>0</v>
      </c>
      <c r="BV23" s="412">
        <f t="shared" si="11"/>
        <v>0</v>
      </c>
      <c r="BW23" s="94" t="s">
        <v>499</v>
      </c>
      <c r="BX23" s="414" t="str">
        <f>IF(AND(BZ23=1,CA23=1,SUMIF($C23:$C$525,$C23,$AI23:$AI$525)=$AI23),$AI23,IF($CC23&gt;0,$CC23,IF(AND(COUNTIF($C$11:$C22,$C23)&gt;=1,COUNTIF($D22:$D22,$D23)&gt;=1),"",IF(AND(SUMIF($C23:$C$525,$C23,$AI23:$AI$525)&gt;$AI23,SUMIF($D23:$D$525,$D23,$AI23:$AI$525)&gt;$IG23),_xlfn.AGGREGATE(14,4,$CB$11:$CB$31*($C$11:$C$31=$C23),1),""))))</f>
        <v/>
      </c>
      <c r="BZ23" s="409">
        <f>COUNTIFS('ZASOBY N'!$B22:$B$525,'ZASOBY N'!$B22,'ZASOBY N'!$C22:'ZASOBY N'!$C$525,'ZASOBY N'!$C22,'ZASOBY N'!$D22:'ZASOBY N'!$D$525,'ZASOBY N'!$D22,'ZASOBY N'!$H22:'ZASOBY N'!$H$525,'ZASOBY N'!$H22 )</f>
        <v>0</v>
      </c>
      <c r="CA23" s="410">
        <f>COUNTIFS('ZASOBY N'!$B$10:$B22,'ZASOBY N'!$B22,'ZASOBY N'!$C$10:'ZASOBY N'!$C22,'ZASOBY N'!$C22,'ZASOBY N'!$D$10:'ZASOBY N'!$D22,'ZASOBY N'!$D22,'ZASOBY N'!$H$10:'ZASOBY N'!$H22,'ZASOBY N'!$H22 )</f>
        <v>0</v>
      </c>
      <c r="CB23" s="411">
        <f t="shared" si="12"/>
        <v>0</v>
      </c>
      <c r="CC23" s="412">
        <f t="shared" si="13"/>
        <v>0</v>
      </c>
      <c r="CE23" s="414" t="str">
        <f>IF(AND(CG23=1,CH23=1,SUMIF($C23:$C$525,$C23,$AH23:$AH$525)=$AH23),$AH23,IF($CJ23&gt;0,$CJ23,IF(AND(COUNTIF($C$11:$C22,$C23)&gt;=1,COUNTIF($D22:$D22,$D23)&gt;=1),"",IF(AND(SUMIF($C23:$C$525,$C23,$AH23:$AH$525)&gt;$AH23,SUMIF($D23:$D$525,$D23,$AH23:$AH$525)&gt;$AH23),_xlfn.AGGREGATE(14,4,$CI$11:$CI$31*($C$11:$C$31=$C23),1),""))))</f>
        <v/>
      </c>
      <c r="CG23" s="409">
        <f>COUNTIFS('ZASOBY N'!$B22:$B$525,'ZASOBY N'!$B22,'ZASOBY N'!$C22:'ZASOBY N'!$C$525,'ZASOBY N'!$C22,'ZASOBY N'!$D22:'ZASOBY N'!$D$525,'ZASOBY N'!$D22,'ZASOBY N'!$H22:'ZASOBY N'!$H$525,'ZASOBY N'!$H22 )</f>
        <v>0</v>
      </c>
      <c r="CH23" s="410">
        <f>COUNTIFS('ZASOBY N'!$B$10:$B22,'ZASOBY N'!$B22,'ZASOBY N'!$C$10:'ZASOBY N'!$C22,'ZASOBY N'!$C22,'ZASOBY N'!$D$10:'ZASOBY N'!$D22,'ZASOBY N'!$D22,'ZASOBY N'!$H$10:'ZASOBY N'!$H22,'ZASOBY N'!$H22 )</f>
        <v>0</v>
      </c>
      <c r="CI23" s="411">
        <f t="shared" si="14"/>
        <v>0</v>
      </c>
      <c r="CJ23" s="412">
        <f t="shared" si="15"/>
        <v>0</v>
      </c>
      <c r="CL23" s="414" t="str">
        <f>IF(AND(CN23=1,CO23=1,SUMIF($C23:$C$525,$C23,$AG23:$AG$525)=$AG23),$AG23,IF($CQ23&gt;0,$CQ23,IF(AND(COUNTIF($C$11:$C22,$C23)&gt;=1,COUNTIF($D22:$D22,$D23)&gt;=1),"",IF(AND(SUMIF($C23:$C$525,$C23,$AG23:$AG$525)&gt;$AG23,SUMIF($D23:$D$525,$D23,$AG23:$AG$525)&gt;$AG23),_xlfn.AGGREGATE(14,4,$CP$11:$CP$31*($C$11:$C$31=$C23),1),""))))</f>
        <v/>
      </c>
      <c r="CN23" s="409">
        <f>COUNTIFS('ZASOBY N'!$B22:$B$525,'ZASOBY N'!$B22,'ZASOBY N'!$C22:'ZASOBY N'!$C$525,'ZASOBY N'!$C22,'ZASOBY N'!$D22:'ZASOBY N'!$D$525,'ZASOBY N'!$D22,'ZASOBY N'!$H22:'ZASOBY N'!$H$525,'ZASOBY N'!$H22 )</f>
        <v>0</v>
      </c>
      <c r="CO23" s="410">
        <f>COUNTIFS('ZASOBY N'!$B$10:$B22,'ZASOBY N'!$B22,'ZASOBY N'!$C$10:'ZASOBY N'!$C22,'ZASOBY N'!$C22,'ZASOBY N'!$D$10:'ZASOBY N'!$D22,'ZASOBY N'!$D22,'ZASOBY N'!$H$10:'ZASOBY N'!$H22,'ZASOBY N'!$H22 )</f>
        <v>0</v>
      </c>
      <c r="CP23" s="411">
        <f t="shared" si="16"/>
        <v>0</v>
      </c>
      <c r="CQ23" s="412">
        <f t="shared" si="17"/>
        <v>0</v>
      </c>
      <c r="CS23" s="414" t="str">
        <f>IF(AND(CU23=1,CV23=1,SUMIF($C23:$C$525,$C23,$AF23:$AF$525)=$AF23),$AF23,IF($CX23&gt;0,$CX23,IF(AND(COUNTIF($C$11:$C22,$C23)&gt;=1,COUNTIF($D22:$D22,$D23)&gt;=1),"",IF(AND(SUMIF($C23:$C$525,$C23,$AF23:$AF$525)&gt;$AF23,SUMIF($D23:$D$525,$D23,$AF23:$AF$525)&gt;$AF23),_xlfn.AGGREGATE(14,4,$CW$11:$CW$31*($C$11:$C$31=$C23),1),""))))</f>
        <v/>
      </c>
      <c r="CU23" s="409">
        <f>COUNTIFS('ZASOBY N'!$B22:$B$525,'ZASOBY N'!$B22,'ZASOBY N'!$C22:'ZASOBY N'!$C$525,'ZASOBY N'!$C22,'ZASOBY N'!$D22:'ZASOBY N'!$D$525,'ZASOBY N'!$D22,'ZASOBY N'!$H22:'ZASOBY N'!$H$525,'ZASOBY N'!$H22 )</f>
        <v>0</v>
      </c>
      <c r="CV23" s="410">
        <f>COUNTIFS('ZASOBY N'!$B$10:$B22,'ZASOBY N'!$B22,'ZASOBY N'!$C$10:'ZASOBY N'!$C22,'ZASOBY N'!$C22,'ZASOBY N'!$D$10:'ZASOBY N'!$D22,'ZASOBY N'!$D22,'ZASOBY N'!$H$10:'ZASOBY N'!$H22,'ZASOBY N'!$H22 )</f>
        <v>0</v>
      </c>
      <c r="CW23" s="411">
        <f t="shared" si="18"/>
        <v>0</v>
      </c>
      <c r="CX23" s="412">
        <f t="shared" si="19"/>
        <v>0</v>
      </c>
      <c r="CZ23" s="414" t="str">
        <f>IF(AND(DB23=1,DC23=1,SUMIF($C23:$C$525,$C23,$AE23:$AE$525)=$AE23),$AE23,IF($DE23&gt;0,$DE23,IF(AND(COUNTIF($C$11:$C22,$C23)&gt;=1,COUNTIF($D22:$D22,$D23)&gt;=1),"",IF(AND(SUMIF($C23:$C$525,$C23,$AE23:$AE$525)&gt;$AE23,SUMIF($D23:$D$525,$D23,$AE23:$AE$525)&gt;$AE23),_xlfn.AGGREGATE(14,4,$DD$11:$DD$31*($C$11:$C$31=$C23),1),""))))</f>
        <v/>
      </c>
      <c r="DB23" s="409">
        <f>COUNTIFS('ZASOBY N'!$B22:$B$525,'ZASOBY N'!$B22,'ZASOBY N'!$C22:'ZASOBY N'!$C$525,'ZASOBY N'!$C22,'ZASOBY N'!$D22:'ZASOBY N'!$D$525,'ZASOBY N'!$D22,'ZASOBY N'!$H22:'ZASOBY N'!$H$525,'ZASOBY N'!$H22 )</f>
        <v>0</v>
      </c>
      <c r="DC23" s="410">
        <f>COUNTIFS('ZASOBY N'!$B$10:$B22,'ZASOBY N'!$B22,'ZASOBY N'!$C$10:'ZASOBY N'!$C22,'ZASOBY N'!$C22,'ZASOBY N'!$D$10:'ZASOBY N'!$D22,'ZASOBY N'!$D22,'ZASOBY N'!$H$10:'ZASOBY N'!$H22,'ZASOBY N'!$H22 )</f>
        <v>0</v>
      </c>
      <c r="DD23" s="411">
        <f t="shared" si="20"/>
        <v>0</v>
      </c>
      <c r="DE23" s="412">
        <f t="shared" si="21"/>
        <v>0</v>
      </c>
      <c r="DF23" s="399" t="str">
        <f>IF(AND(DI23=1,DJ23=1,SUMIF($C23:$C$525,$C23,$AD23:$AD$525)=$AD23),$AD23,IF($DL23&gt;0,$DL23,IF(B23="","",IF(AND(COUNTIF($C$11:$C22,$C23)&gt;=1,COUNTIF($D22:$D22,$D23)&gt;=1,COUNTIF($Z20:$Z22,$C23)=0),"",IF(AND(COUNTIF($C$11:$C22,$C23)&gt;=1,COUNTIF($D22:$D22,$D23)&gt;=1),"UJĘTO WYŻEJ",IF(AND(SUMIF($C23:$C$525,$C23,$AD23:$AD$525)&gt;$AD23,SUMIF($D23:$D$525,$D23,$AD23:$AD$525)&gt;$AD23),_xlfn.AGGREGATE(14,4,$DK$11:$DK$31*($C$11:$C$31=$C23),1),""))))))</f>
        <v/>
      </c>
      <c r="DG23" s="414" t="str">
        <f>IF(AND(DI23=1,DJ23=1,SUMIF($C23:$C$525,$C23,$AD23:$AD$525)=$AD23),$AD23,IF($DL23&gt;0,$DL23,IF(AND(COUNTIF($C$11:$C22,$C23)&gt;=1,COUNTIF($D22:$D22,$D23)&gt;=1),"",IF(AND(SUMIF($C23:$C$525,$C23,$AD23:$AD$525)&gt;$AD23,SUMIF($D23:$D$525,$D23,$AD23:$AD$525)&gt;$AD23),_xlfn.AGGREGATE(14,4,$DK$11:$DK$31*($C$11:$C$31=$C23),1),""))))</f>
        <v/>
      </c>
      <c r="DI23" s="409">
        <f>COUNTIFS('ZASOBY N'!$B22:$B$525,'ZASOBY N'!$B22,'ZASOBY N'!$C22:'ZASOBY N'!$C$525,'ZASOBY N'!$C22,'ZASOBY N'!$D22:'ZASOBY N'!$D$525,'ZASOBY N'!$D22,'ZASOBY N'!$H22:'ZASOBY N'!$H$525,'ZASOBY N'!$H22 )</f>
        <v>0</v>
      </c>
      <c r="DJ23" s="410">
        <f>COUNTIFS('ZASOBY N'!$B$10:$B22,'ZASOBY N'!$B22,'ZASOBY N'!$C$10:'ZASOBY N'!$C22,'ZASOBY N'!$C22,'ZASOBY N'!$D$10:'ZASOBY N'!$D22,'ZASOBY N'!$D22,'ZASOBY N'!$H$10:'ZASOBY N'!$H22,'ZASOBY N'!$H22 )</f>
        <v>0</v>
      </c>
      <c r="DK23" s="411">
        <f t="shared" si="22"/>
        <v>0</v>
      </c>
      <c r="DL23" s="412">
        <f t="shared" si="23"/>
        <v>0</v>
      </c>
    </row>
    <row r="24" spans="1:116" ht="18.899999999999999" customHeight="1" x14ac:dyDescent="0.3">
      <c r="A24" s="219"/>
      <c r="B24" s="152" t="str">
        <f>IF('ZASOBY N'!A23="","",'ZASOBY N'!A23)</f>
        <v/>
      </c>
      <c r="C24" s="462" t="str">
        <f>IF('ZASOBY N'!C23="","",'ZASOBY N'!C23)</f>
        <v/>
      </c>
      <c r="D24" s="137" t="str">
        <f>IF('ZASOBY N'!B23="","",'ZASOBY N'!B23)</f>
        <v/>
      </c>
      <c r="E24" s="138"/>
      <c r="F24" s="356" t="str">
        <f>IF('ZASOBY N'!D23="","",'ZASOBY N'!D23)</f>
        <v/>
      </c>
      <c r="G24" s="220" t="str">
        <f>IF('ZASOBY N'!G23="","",'ZASOBY N'!G23)</f>
        <v/>
      </c>
      <c r="H24" s="221" t="str">
        <f>IF('ZASOBY N'!F23="","",'ZASOBY N'!F23)</f>
        <v/>
      </c>
      <c r="I24" s="221" t="str">
        <f>IF('ZASOBY N'!G23="","",'ZASOBY N'!G23)</f>
        <v/>
      </c>
      <c r="J24" s="221" t="str">
        <f>IF('ZASOBY N'!H23="","",'ZASOBY N'!H23)</f>
        <v/>
      </c>
      <c r="K24" s="214">
        <v>0</v>
      </c>
      <c r="L24" s="214">
        <v>0</v>
      </c>
      <c r="M24" s="214">
        <v>0</v>
      </c>
      <c r="N24" s="222" t="str">
        <f>IF('ZASOBY N'!BD23="x","",IF(W24="","",'ZASOBY N'!E23))</f>
        <v/>
      </c>
      <c r="O24" s="223">
        <v>0</v>
      </c>
      <c r="P24" s="223">
        <v>0</v>
      </c>
      <c r="Q24" s="226" t="str">
        <f>IF($N24="","",'UPR BILANS N'!G24*'UPR BILANS N'!N24)</f>
        <v/>
      </c>
      <c r="R24" s="225" t="str">
        <f>IF($N24="","",'ZASOBY N'!O23)</f>
        <v/>
      </c>
      <c r="S24" s="225" t="str">
        <f>IF($N24="","",IF('ZASOBY N'!Q23="",0,'ZASOBY N'!Q23))</f>
        <v/>
      </c>
      <c r="T24" s="225" t="str">
        <f>IF($N24="","",'ZASOBY N'!V23)</f>
        <v/>
      </c>
      <c r="U24" s="225" t="str">
        <f>IF($N24="","",IF('ZASOBY N'!AG23="",0,'ZASOBY N'!AG23))</f>
        <v/>
      </c>
      <c r="V24" s="225" t="str">
        <f>IF($N24="","",IF(NN!P26="",0,NN!P26))</f>
        <v/>
      </c>
      <c r="W24" s="225" t="str">
        <f t="shared" si="1"/>
        <v/>
      </c>
      <c r="X24" s="226" t="str">
        <f t="shared" si="0"/>
        <v/>
      </c>
      <c r="Y24" s="225" t="str">
        <f>IF('ZASOBY N'!AU23="","",IF(C24&lt;&gt;C23,'ZASOBY N'!AU23,IF(D24&lt;&gt;D23,'ZASOBY N'!AU23,IF(F24&lt;&gt;F23,'ZASOBY N'!AU23,IF(G24&lt;&gt;G23,'ZASOBY N'!AU23,IF(J24&lt;&gt;J23,'ZASOBY N'!AU23,IF(NN!AC26="","",IF(AND(C23=C24,H23=H24,J23=J24,NN!AC26&gt;0),"",IF(AND(C24=C25,H24=H25,NN!AC27&gt;0),'ZASOBY N'!AU23,'ZASOBY N'!AU23)))))))))</f>
        <v/>
      </c>
      <c r="Z24" s="225" t="str">
        <f t="shared" si="2"/>
        <v/>
      </c>
      <c r="AA24" s="227" t="str">
        <f t="shared" si="5"/>
        <v/>
      </c>
      <c r="AB24" s="400" t="str">
        <f t="shared" si="6"/>
        <v/>
      </c>
      <c r="AC24" s="228" t="str">
        <f t="shared" si="3"/>
        <v/>
      </c>
      <c r="AD24" s="222">
        <f>IF(B24="",0,IF(F24="",0,INDEX(POBRANIE_!$B$6:$F$101,MATCH('UPR BILANS N'!$F24,POBRANIE_!$A$6:$A$101,0),2)))</f>
        <v>0</v>
      </c>
      <c r="AE24" s="224">
        <f>IF(OR('ZASOBY N'!G23="",'ZASOBY N'!E23=""),0,IF(B24="",0,'ZASOBY N'!G23*'ZASOBY N'!E23))</f>
        <v>0</v>
      </c>
      <c r="AF24" s="225">
        <f>IF('ZASOBY N'!O23="",0,'ZASOBY N'!O23)</f>
        <v>0</v>
      </c>
      <c r="AG24" s="225">
        <f>IF('ZASOBY N'!Q23="",0,'ZASOBY N'!Q23)</f>
        <v>0</v>
      </c>
      <c r="AH24" s="225">
        <f>IF('ZASOBY N'!V23="",0,'ZASOBY N'!V23)</f>
        <v>0</v>
      </c>
      <c r="AI24" s="225">
        <f>IF('ZASOBY N'!AG23="",0,'ZASOBY N'!AG23)</f>
        <v>0</v>
      </c>
      <c r="AJ24" s="225">
        <f>IF(NN!P26="",0,IF(NN!P26="BRAK kol.7","BRAK BADAŃ",NN!P26))</f>
        <v>0</v>
      </c>
      <c r="AK24" s="225">
        <f>IF(NN!AC26="",0,IF(NN!AC26="BRAK kol.7","BRAK BADAŃ",NN!AC26))</f>
        <v>0</v>
      </c>
      <c r="BJ24" s="414" t="str">
        <f>IF(AND(BL24=1,BM24=1,SUMIF($C24:$C$525,$C24,$AK24:$AK$525)=$AK24),$AK24,IF($BO24&gt;0,$BO24,IF(AND(COUNTIF($C$11:$C23,$C24)&gt;=1,COUNTIF($D23:$D23,$D24)&gt;=1),"",IF(AND(SUMIF($C24:$C$525,$C24,$AK24:$AK$525)&gt;=$AK24,SUMIF($D24:$D$525,$D24,$AK24:$AK$525)&gt;=$AK24),SUMIF($C24:$C$525,$C24,$AK24:$AK$525),""))))</f>
        <v/>
      </c>
      <c r="BL24" s="409">
        <f>COUNTIFS('ZASOBY N'!$B23:$B$525,'ZASOBY N'!$B23,'ZASOBY N'!$C23:'ZASOBY N'!$C$525,'ZASOBY N'!$C23,'ZASOBY N'!$D23:'ZASOBY N'!$D$525,'ZASOBY N'!$D23,'ZASOBY N'!$H23:'ZASOBY N'!$H$525,'ZASOBY N'!$H23 )</f>
        <v>0</v>
      </c>
      <c r="BM24" s="410">
        <f>COUNTIFS('ZASOBY N'!$B$10:$B23,'ZASOBY N'!$B23,'ZASOBY N'!$C$10:'ZASOBY N'!$C23,'ZASOBY N'!$C23,'ZASOBY N'!$D$10:'ZASOBY N'!$D23,'ZASOBY N'!$D23,'ZASOBY N'!$H$10:'ZASOBY N'!$H23,'ZASOBY N'!$H23 )</f>
        <v>0</v>
      </c>
      <c r="BN24" s="411">
        <f t="shared" si="7"/>
        <v>0</v>
      </c>
      <c r="BO24" s="412">
        <f t="shared" si="8"/>
        <v>0</v>
      </c>
      <c r="BP24" s="94" t="str">
        <f t="shared" si="9"/>
        <v/>
      </c>
      <c r="BQ24" s="414" t="str">
        <f>IF(AND(BS24=1,BT24=1,SUMIF($C24:$C$525,$C24,$AJ24:$AJ$525)=$AJ24),$AJ24,IF($BV24&gt;0,$BV24,IF(AND(COUNTIF($C$11:$C23,$C24)&gt;=1,COUNTIF($D23:$D23,$D24)&gt;=1),"",IF(AND(SUMIF($C24:$C$525,$C24,$AJ24:$AJ$525)&gt;$AJ24,SUMIF($D24:$D$525,$D24,$AJ24:$AJ$525)&gt;$AJ24),SUMIF($C24:$C$525,$C24,$AJ24:$AJ$525),""))))</f>
        <v/>
      </c>
      <c r="BS24" s="409">
        <f>COUNTIFS('ZASOBY N'!$B23:$B$525,'ZASOBY N'!$B23,'ZASOBY N'!$C23:'ZASOBY N'!$C$525,'ZASOBY N'!$C23,'ZASOBY N'!$D23:'ZASOBY N'!$D$525,'ZASOBY N'!$D23,'ZASOBY N'!$H23:'ZASOBY N'!$H$525,'ZASOBY N'!$H23 )</f>
        <v>0</v>
      </c>
      <c r="BT24" s="410">
        <f>COUNTIFS('ZASOBY N'!$B$10:$B23,'ZASOBY N'!$B23,'ZASOBY N'!$C$10:'ZASOBY N'!$C23,'ZASOBY N'!$C23,'ZASOBY N'!$D$10:'ZASOBY N'!$D23,'ZASOBY N'!$D23,'ZASOBY N'!$H$10:'ZASOBY N'!$H23,'ZASOBY N'!$H23 )</f>
        <v>0</v>
      </c>
      <c r="BU24" s="411">
        <f t="shared" si="10"/>
        <v>0</v>
      </c>
      <c r="BV24" s="412">
        <f t="shared" si="11"/>
        <v>0</v>
      </c>
      <c r="BW24" s="94" t="s">
        <v>499</v>
      </c>
      <c r="BX24" s="414" t="str">
        <f>IF(AND(BZ24=1,CA24=1,SUMIF($C24:$C$525,$C24,$AI24:$AI$525)=$AI24),$AI24,IF($CC24&gt;0,$CC24,IF(AND(COUNTIF($C$11:$C23,$C24)&gt;=1,COUNTIF($D23:$D23,$D24)&gt;=1),"",IF(AND(SUMIF($C24:$C$525,$C24,$AI24:$AI$525)&gt;$AI24,SUMIF($D24:$D$525,$D24,$AI24:$AI$525)&gt;$IG24),_xlfn.AGGREGATE(14,4,$CB$11:$CB$31*($C$11:$C$31=$C24),1),""))))</f>
        <v/>
      </c>
      <c r="BZ24" s="409">
        <f>COUNTIFS('ZASOBY N'!$B23:$B$525,'ZASOBY N'!$B23,'ZASOBY N'!$C23:'ZASOBY N'!$C$525,'ZASOBY N'!$C23,'ZASOBY N'!$D23:'ZASOBY N'!$D$525,'ZASOBY N'!$D23,'ZASOBY N'!$H23:'ZASOBY N'!$H$525,'ZASOBY N'!$H23 )</f>
        <v>0</v>
      </c>
      <c r="CA24" s="410">
        <f>COUNTIFS('ZASOBY N'!$B$10:$B23,'ZASOBY N'!$B23,'ZASOBY N'!$C$10:'ZASOBY N'!$C23,'ZASOBY N'!$C23,'ZASOBY N'!$D$10:'ZASOBY N'!$D23,'ZASOBY N'!$D23,'ZASOBY N'!$H$10:'ZASOBY N'!$H23,'ZASOBY N'!$H23 )</f>
        <v>0</v>
      </c>
      <c r="CB24" s="411">
        <f t="shared" si="12"/>
        <v>0</v>
      </c>
      <c r="CC24" s="412">
        <f t="shared" si="13"/>
        <v>0</v>
      </c>
      <c r="CE24" s="414" t="str">
        <f>IF(AND(CG24=1,CH24=1,SUMIF($C24:$C$525,$C24,$AH24:$AH$525)=$AH24),$AH24,IF($CJ24&gt;0,$CJ24,IF(AND(COUNTIF($C$11:$C23,$C24)&gt;=1,COUNTIF($D23:$D23,$D24)&gt;=1),"",IF(AND(SUMIF($C24:$C$525,$C24,$AH24:$AH$525)&gt;$AH24,SUMIF($D24:$D$525,$D24,$AH24:$AH$525)&gt;$AH24),_xlfn.AGGREGATE(14,4,$CI$11:$CI$31*($C$11:$C$31=$C24),1),""))))</f>
        <v/>
      </c>
      <c r="CG24" s="409">
        <f>COUNTIFS('ZASOBY N'!$B23:$B$525,'ZASOBY N'!$B23,'ZASOBY N'!$C23:'ZASOBY N'!$C$525,'ZASOBY N'!$C23,'ZASOBY N'!$D23:'ZASOBY N'!$D$525,'ZASOBY N'!$D23,'ZASOBY N'!$H23:'ZASOBY N'!$H$525,'ZASOBY N'!$H23 )</f>
        <v>0</v>
      </c>
      <c r="CH24" s="410">
        <f>COUNTIFS('ZASOBY N'!$B$10:$B23,'ZASOBY N'!$B23,'ZASOBY N'!$C$10:'ZASOBY N'!$C23,'ZASOBY N'!$C23,'ZASOBY N'!$D$10:'ZASOBY N'!$D23,'ZASOBY N'!$D23,'ZASOBY N'!$H$10:'ZASOBY N'!$H23,'ZASOBY N'!$H23 )</f>
        <v>0</v>
      </c>
      <c r="CI24" s="411">
        <f t="shared" si="14"/>
        <v>0</v>
      </c>
      <c r="CJ24" s="412">
        <f t="shared" si="15"/>
        <v>0</v>
      </c>
      <c r="CL24" s="414" t="str">
        <f>IF(AND(CN24=1,CO24=1,SUMIF($C24:$C$525,$C24,$AG24:$AG$525)=$AG24),$AG24,IF($CQ24&gt;0,$CQ24,IF(AND(COUNTIF($C$11:$C23,$C24)&gt;=1,COUNTIF($D23:$D23,$D24)&gt;=1),"",IF(AND(SUMIF($C24:$C$525,$C24,$AG24:$AG$525)&gt;$AG24,SUMIF($D24:$D$525,$D24,$AG24:$AG$525)&gt;$AG24),_xlfn.AGGREGATE(14,4,$CP$11:$CP$31*($C$11:$C$31=$C24),1),""))))</f>
        <v/>
      </c>
      <c r="CN24" s="409">
        <f>COUNTIFS('ZASOBY N'!$B23:$B$525,'ZASOBY N'!$B23,'ZASOBY N'!$C23:'ZASOBY N'!$C$525,'ZASOBY N'!$C23,'ZASOBY N'!$D23:'ZASOBY N'!$D$525,'ZASOBY N'!$D23,'ZASOBY N'!$H23:'ZASOBY N'!$H$525,'ZASOBY N'!$H23 )</f>
        <v>0</v>
      </c>
      <c r="CO24" s="410">
        <f>COUNTIFS('ZASOBY N'!$B$10:$B23,'ZASOBY N'!$B23,'ZASOBY N'!$C$10:'ZASOBY N'!$C23,'ZASOBY N'!$C23,'ZASOBY N'!$D$10:'ZASOBY N'!$D23,'ZASOBY N'!$D23,'ZASOBY N'!$H$10:'ZASOBY N'!$H23,'ZASOBY N'!$H23 )</f>
        <v>0</v>
      </c>
      <c r="CP24" s="411">
        <f t="shared" si="16"/>
        <v>0</v>
      </c>
      <c r="CQ24" s="412">
        <f t="shared" si="17"/>
        <v>0</v>
      </c>
      <c r="CS24" s="414" t="str">
        <f>IF(AND(CU24=1,CV24=1,SUMIF($C24:$C$525,$C24,$AF24:$AF$525)=$AF24),$AF24,IF($CX24&gt;0,$CX24,IF(AND(COUNTIF($C$11:$C23,$C24)&gt;=1,COUNTIF($D23:$D23,$D24)&gt;=1),"",IF(AND(SUMIF($C24:$C$525,$C24,$AF24:$AF$525)&gt;$AF24,SUMIF($D24:$D$525,$D24,$AF24:$AF$525)&gt;$AF24),_xlfn.AGGREGATE(14,4,$CW$11:$CW$31*($C$11:$C$31=$C24),1),""))))</f>
        <v/>
      </c>
      <c r="CU24" s="409">
        <f>COUNTIFS('ZASOBY N'!$B23:$B$525,'ZASOBY N'!$B23,'ZASOBY N'!$C23:'ZASOBY N'!$C$525,'ZASOBY N'!$C23,'ZASOBY N'!$D23:'ZASOBY N'!$D$525,'ZASOBY N'!$D23,'ZASOBY N'!$H23:'ZASOBY N'!$H$525,'ZASOBY N'!$H23 )</f>
        <v>0</v>
      </c>
      <c r="CV24" s="410">
        <f>COUNTIFS('ZASOBY N'!$B$10:$B23,'ZASOBY N'!$B23,'ZASOBY N'!$C$10:'ZASOBY N'!$C23,'ZASOBY N'!$C23,'ZASOBY N'!$D$10:'ZASOBY N'!$D23,'ZASOBY N'!$D23,'ZASOBY N'!$H$10:'ZASOBY N'!$H23,'ZASOBY N'!$H23 )</f>
        <v>0</v>
      </c>
      <c r="CW24" s="411">
        <f t="shared" si="18"/>
        <v>0</v>
      </c>
      <c r="CX24" s="412">
        <f t="shared" si="19"/>
        <v>0</v>
      </c>
      <c r="CZ24" s="414" t="str">
        <f>IF(AND(DB24=1,DC24=1,SUMIF($C24:$C$525,$C24,$AE24:$AE$525)=$AE24),$AE24,IF($DE24&gt;0,$DE24,IF(AND(COUNTIF($C$11:$C23,$C24)&gt;=1,COUNTIF($D23:$D23,$D24)&gt;=1),"",IF(AND(SUMIF($C24:$C$525,$C24,$AE24:$AE$525)&gt;$AE24,SUMIF($D24:$D$525,$D24,$AE24:$AE$525)&gt;$AE24),_xlfn.AGGREGATE(14,4,$DD$11:$DD$31*($C$11:$C$31=$C24),1),""))))</f>
        <v/>
      </c>
      <c r="DB24" s="409">
        <f>COUNTIFS('ZASOBY N'!$B23:$B$525,'ZASOBY N'!$B23,'ZASOBY N'!$C23:'ZASOBY N'!$C$525,'ZASOBY N'!$C23,'ZASOBY N'!$D23:'ZASOBY N'!$D$525,'ZASOBY N'!$D23,'ZASOBY N'!$H23:'ZASOBY N'!$H$525,'ZASOBY N'!$H23 )</f>
        <v>0</v>
      </c>
      <c r="DC24" s="410">
        <f>COUNTIFS('ZASOBY N'!$B$10:$B23,'ZASOBY N'!$B23,'ZASOBY N'!$C$10:'ZASOBY N'!$C23,'ZASOBY N'!$C23,'ZASOBY N'!$D$10:'ZASOBY N'!$D23,'ZASOBY N'!$D23,'ZASOBY N'!$H$10:'ZASOBY N'!$H23,'ZASOBY N'!$H23 )</f>
        <v>0</v>
      </c>
      <c r="DD24" s="411">
        <f t="shared" si="20"/>
        <v>0</v>
      </c>
      <c r="DE24" s="412">
        <f t="shared" si="21"/>
        <v>0</v>
      </c>
      <c r="DF24" s="399" t="str">
        <f>IF(AND(DI24=1,DJ24=1,SUMIF($C24:$C$525,$C24,$AD24:$AD$525)=$AD24),$AD24,IF($DL24&gt;0,$DL24,IF(B24="","",IF(AND(COUNTIF($C$11:$C23,$C24)&gt;=1,COUNTIF($D23:$D23,$D24)&gt;=1,COUNTIF($Z21:$Z23,$C24)=0),"",IF(AND(COUNTIF($C$11:$C23,$C24)&gt;=1,COUNTIF($D23:$D23,$D24)&gt;=1),"UJĘTO WYŻEJ",IF(AND(SUMIF($C24:$C$525,$C24,$AD24:$AD$525)&gt;$AD24,SUMIF($D24:$D$525,$D24,$AD24:$AD$525)&gt;$AD24),_xlfn.AGGREGATE(14,4,$DK$11:$DK$31*($C$11:$C$31=$C24),1),""))))))</f>
        <v/>
      </c>
      <c r="DG24" s="414" t="str">
        <f>IF(AND(DI24=1,DJ24=1,SUMIF($C24:$C$525,$C24,$AD24:$AD$525)=$AD24),$AD24,IF($DL24&gt;0,$DL24,IF(AND(COUNTIF($C$11:$C23,$C24)&gt;=1,COUNTIF($D23:$D23,$D24)&gt;=1),"",IF(AND(SUMIF($C24:$C$525,$C24,$AD24:$AD$525)&gt;$AD24,SUMIF($D24:$D$525,$D24,$AD24:$AD$525)&gt;$AD24),_xlfn.AGGREGATE(14,4,$DK$11:$DK$31*($C$11:$C$31=$C24),1),""))))</f>
        <v/>
      </c>
      <c r="DI24" s="409">
        <f>COUNTIFS('ZASOBY N'!$B23:$B$525,'ZASOBY N'!$B23,'ZASOBY N'!$C23:'ZASOBY N'!$C$525,'ZASOBY N'!$C23,'ZASOBY N'!$D23:'ZASOBY N'!$D$525,'ZASOBY N'!$D23,'ZASOBY N'!$H23:'ZASOBY N'!$H$525,'ZASOBY N'!$H23 )</f>
        <v>0</v>
      </c>
      <c r="DJ24" s="410">
        <f>COUNTIFS('ZASOBY N'!$B$10:$B23,'ZASOBY N'!$B23,'ZASOBY N'!$C$10:'ZASOBY N'!$C23,'ZASOBY N'!$C23,'ZASOBY N'!$D$10:'ZASOBY N'!$D23,'ZASOBY N'!$D23,'ZASOBY N'!$H$10:'ZASOBY N'!$H23,'ZASOBY N'!$H23 )</f>
        <v>0</v>
      </c>
      <c r="DK24" s="411">
        <f t="shared" si="22"/>
        <v>0</v>
      </c>
      <c r="DL24" s="412">
        <f t="shared" si="23"/>
        <v>0</v>
      </c>
    </row>
    <row r="25" spans="1:116" ht="18.899999999999999" customHeight="1" x14ac:dyDescent="0.3">
      <c r="A25" s="219"/>
      <c r="B25" s="152" t="str">
        <f>IF('ZASOBY N'!A24="","",'ZASOBY N'!A24)</f>
        <v/>
      </c>
      <c r="C25" s="462" t="str">
        <f>IF('ZASOBY N'!C24="","",'ZASOBY N'!C24)</f>
        <v/>
      </c>
      <c r="D25" s="137" t="str">
        <f>IF('ZASOBY N'!B24="","",'ZASOBY N'!B24)</f>
        <v/>
      </c>
      <c r="E25" s="138"/>
      <c r="F25" s="356" t="str">
        <f>IF('ZASOBY N'!D24="","",'ZASOBY N'!D24)</f>
        <v/>
      </c>
      <c r="G25" s="220" t="str">
        <f>IF('ZASOBY N'!G24="","",'ZASOBY N'!G24)</f>
        <v/>
      </c>
      <c r="H25" s="221" t="str">
        <f>IF('ZASOBY N'!F24="","",'ZASOBY N'!F24)</f>
        <v/>
      </c>
      <c r="I25" s="221" t="str">
        <f>IF('ZASOBY N'!G24="","",'ZASOBY N'!G24)</f>
        <v/>
      </c>
      <c r="J25" s="221" t="str">
        <f>IF('ZASOBY N'!H24="","",'ZASOBY N'!H24)</f>
        <v/>
      </c>
      <c r="K25" s="214">
        <v>0</v>
      </c>
      <c r="L25" s="214">
        <v>0</v>
      </c>
      <c r="M25" s="214">
        <v>0</v>
      </c>
      <c r="N25" s="222" t="str">
        <f>IF('ZASOBY N'!BD24="x","",IF(W25="","",'ZASOBY N'!E24))</f>
        <v/>
      </c>
      <c r="O25" s="223">
        <v>0</v>
      </c>
      <c r="P25" s="223">
        <v>0</v>
      </c>
      <c r="Q25" s="226" t="str">
        <f>IF($N25="","",'UPR BILANS N'!G25*'UPR BILANS N'!N25)</f>
        <v/>
      </c>
      <c r="R25" s="225" t="str">
        <f>IF($N25="","",'ZASOBY N'!O24)</f>
        <v/>
      </c>
      <c r="S25" s="225" t="str">
        <f>IF($N25="","",IF('ZASOBY N'!Q24="",0,'ZASOBY N'!Q24))</f>
        <v/>
      </c>
      <c r="T25" s="225" t="str">
        <f>IF($N25="","",'ZASOBY N'!V24)</f>
        <v/>
      </c>
      <c r="U25" s="225" t="str">
        <f>IF($N25="","",IF('ZASOBY N'!AG24="",0,'ZASOBY N'!AG24))</f>
        <v/>
      </c>
      <c r="V25" s="225" t="str">
        <f>IF($N25="","",IF(NN!P27="",0,NN!P27))</f>
        <v/>
      </c>
      <c r="W25" s="225" t="str">
        <f t="shared" si="1"/>
        <v/>
      </c>
      <c r="X25" s="226" t="str">
        <f t="shared" si="0"/>
        <v/>
      </c>
      <c r="Y25" s="225" t="str">
        <f>IF('ZASOBY N'!AU24="","",IF(C25&lt;&gt;C24,'ZASOBY N'!AU24,IF(D25&lt;&gt;D24,'ZASOBY N'!AU24,IF(F25&lt;&gt;F24,'ZASOBY N'!AU24,IF(G25&lt;&gt;G24,'ZASOBY N'!AU24,IF(J25&lt;&gt;J24,'ZASOBY N'!AU24,IF(NN!AC27="","",IF(AND(C24=C25,H24=H25,J24=J25,NN!AC27&gt;0),"",IF(AND(C25=C26,H25=H26,NN!AC28&gt;0),'ZASOBY N'!AU24,'ZASOBY N'!AU24)))))))))</f>
        <v/>
      </c>
      <c r="Z25" s="225" t="str">
        <f t="shared" si="2"/>
        <v/>
      </c>
      <c r="AA25" s="227" t="str">
        <f t="shared" si="5"/>
        <v/>
      </c>
      <c r="AB25" s="400" t="str">
        <f t="shared" si="6"/>
        <v/>
      </c>
      <c r="AC25" s="228" t="str">
        <f t="shared" si="3"/>
        <v/>
      </c>
      <c r="AD25" s="222">
        <f>IF(B25="",0,IF(F25="",0,INDEX(POBRANIE_!$B$6:$F$101,MATCH('UPR BILANS N'!$F25,POBRANIE_!$A$6:$A$101,0),2)))</f>
        <v>0</v>
      </c>
      <c r="AE25" s="224">
        <f>IF(OR('ZASOBY N'!G24="",'ZASOBY N'!E24=""),0,IF(B25="",0,'ZASOBY N'!G24*'ZASOBY N'!E24))</f>
        <v>0</v>
      </c>
      <c r="AF25" s="225">
        <f>IF('ZASOBY N'!O24="",0,'ZASOBY N'!O24)</f>
        <v>0</v>
      </c>
      <c r="AG25" s="225">
        <f>IF('ZASOBY N'!Q24="",0,'ZASOBY N'!Q24)</f>
        <v>0</v>
      </c>
      <c r="AH25" s="225">
        <f>IF('ZASOBY N'!V24="",0,'ZASOBY N'!V24)</f>
        <v>0</v>
      </c>
      <c r="AI25" s="225">
        <f>IF('ZASOBY N'!AG24="",0,'ZASOBY N'!AG24)</f>
        <v>0</v>
      </c>
      <c r="AJ25" s="225">
        <f>IF(NN!P27="",0,IF(NN!P27="BRAK kol.7","BRAK BADAŃ",NN!P27))</f>
        <v>0</v>
      </c>
      <c r="AK25" s="225">
        <f>IF(NN!AC27="",0,IF(NN!AC27="BRAK kol.7","BRAK BADAŃ",NN!AC27))</f>
        <v>0</v>
      </c>
      <c r="BJ25" s="414" t="str">
        <f>IF(AND(BL25=1,BM25=1,SUMIF($C25:$C$525,$C25,$AK25:$AK$525)=$AK25),$AK25,IF($BO25&gt;0,$BO25,IF(AND(COUNTIF($C$11:$C24,$C25)&gt;=1,COUNTIF($D24:$D24,$D25)&gt;=1),"",IF(AND(SUMIF($C25:$C$525,$C25,$AK25:$AK$525)&gt;=$AK25,SUMIF($D25:$D$525,$D25,$AK25:$AK$525)&gt;=$AK25),SUMIF($C25:$C$525,$C25,$AK25:$AK$525),""))))</f>
        <v/>
      </c>
      <c r="BL25" s="409">
        <f>COUNTIFS('ZASOBY N'!$B24:$B$525,'ZASOBY N'!$B24,'ZASOBY N'!$C24:'ZASOBY N'!$C$525,'ZASOBY N'!$C24,'ZASOBY N'!$D24:'ZASOBY N'!$D$525,'ZASOBY N'!$D24,'ZASOBY N'!$H24:'ZASOBY N'!$H$525,'ZASOBY N'!$H24 )</f>
        <v>0</v>
      </c>
      <c r="BM25" s="410">
        <f>COUNTIFS('ZASOBY N'!$B$10:$B24,'ZASOBY N'!$B24,'ZASOBY N'!$C$10:'ZASOBY N'!$C24,'ZASOBY N'!$C24,'ZASOBY N'!$D$10:'ZASOBY N'!$D24,'ZASOBY N'!$D24,'ZASOBY N'!$H$10:'ZASOBY N'!$H24,'ZASOBY N'!$H24 )</f>
        <v>0</v>
      </c>
      <c r="BN25" s="411">
        <f t="shared" si="7"/>
        <v>0</v>
      </c>
      <c r="BO25" s="412">
        <f t="shared" si="8"/>
        <v>0</v>
      </c>
      <c r="BP25" s="94" t="str">
        <f t="shared" si="9"/>
        <v/>
      </c>
      <c r="BQ25" s="414" t="str">
        <f>IF(AND(BS25=1,BT25=1,SUMIF($C25:$C$525,$C25,$AJ25:$AJ$525)=$AJ25),$AJ25,IF($BV25&gt;0,$BV25,IF(AND(COUNTIF($C$11:$C24,$C25)&gt;=1,COUNTIF($D24:$D24,$D25)&gt;=1),"",IF(AND(SUMIF($C25:$C$525,$C25,$AJ25:$AJ$525)&gt;$AJ25,SUMIF($D25:$D$525,$D25,$AJ25:$AJ$525)&gt;$AJ25),SUMIF($C25:$C$525,$C25,$AJ25:$AJ$525),""))))</f>
        <v/>
      </c>
      <c r="BS25" s="409">
        <f>COUNTIFS('ZASOBY N'!$B24:$B$525,'ZASOBY N'!$B24,'ZASOBY N'!$C24:'ZASOBY N'!$C$525,'ZASOBY N'!$C24,'ZASOBY N'!$D24:'ZASOBY N'!$D$525,'ZASOBY N'!$D24,'ZASOBY N'!$H24:'ZASOBY N'!$H$525,'ZASOBY N'!$H24 )</f>
        <v>0</v>
      </c>
      <c r="BT25" s="410">
        <f>COUNTIFS('ZASOBY N'!$B$10:$B24,'ZASOBY N'!$B24,'ZASOBY N'!$C$10:'ZASOBY N'!$C24,'ZASOBY N'!$C24,'ZASOBY N'!$D$10:'ZASOBY N'!$D24,'ZASOBY N'!$D24,'ZASOBY N'!$H$10:'ZASOBY N'!$H24,'ZASOBY N'!$H24 )</f>
        <v>0</v>
      </c>
      <c r="BU25" s="411">
        <f t="shared" si="10"/>
        <v>0</v>
      </c>
      <c r="BV25" s="412">
        <f t="shared" si="11"/>
        <v>0</v>
      </c>
      <c r="BW25" s="94" t="s">
        <v>499</v>
      </c>
      <c r="BX25" s="414" t="str">
        <f>IF(AND(BZ25=1,CA25=1,SUMIF($C25:$C$525,$C25,$AI25:$AI$525)=$AI25),$AI25,IF($CC25&gt;0,$CC25,IF(AND(COUNTIF($C$11:$C24,$C25)&gt;=1,COUNTIF($D24:$D24,$D25)&gt;=1),"",IF(AND(SUMIF($C25:$C$525,$C25,$AI25:$AI$525)&gt;$AI25,SUMIF($D25:$D$525,$D25,$AI25:$AI$525)&gt;$IG25),_xlfn.AGGREGATE(14,4,$CB$11:$CB$31*($C$11:$C$31=$C25),1),""))))</f>
        <v/>
      </c>
      <c r="BZ25" s="409">
        <f>COUNTIFS('ZASOBY N'!$B24:$B$525,'ZASOBY N'!$B24,'ZASOBY N'!$C24:'ZASOBY N'!$C$525,'ZASOBY N'!$C24,'ZASOBY N'!$D24:'ZASOBY N'!$D$525,'ZASOBY N'!$D24,'ZASOBY N'!$H24:'ZASOBY N'!$H$525,'ZASOBY N'!$H24 )</f>
        <v>0</v>
      </c>
      <c r="CA25" s="410">
        <f>COUNTIFS('ZASOBY N'!$B$10:$B24,'ZASOBY N'!$B24,'ZASOBY N'!$C$10:'ZASOBY N'!$C24,'ZASOBY N'!$C24,'ZASOBY N'!$D$10:'ZASOBY N'!$D24,'ZASOBY N'!$D24,'ZASOBY N'!$H$10:'ZASOBY N'!$H24,'ZASOBY N'!$H24 )</f>
        <v>0</v>
      </c>
      <c r="CB25" s="411">
        <f t="shared" si="12"/>
        <v>0</v>
      </c>
      <c r="CC25" s="412">
        <f t="shared" si="13"/>
        <v>0</v>
      </c>
      <c r="CE25" s="414" t="str">
        <f>IF(AND(CG25=1,CH25=1,SUMIF($C25:$C$525,$C25,$AH25:$AH$525)=$AH25),$AH25,IF($CJ25&gt;0,$CJ25,IF(AND(COUNTIF($C$11:$C24,$C25)&gt;=1,COUNTIF($D24:$D24,$D25)&gt;=1),"",IF(AND(SUMIF($C25:$C$525,$C25,$AH25:$AH$525)&gt;$AH25,SUMIF($D25:$D$525,$D25,$AH25:$AH$525)&gt;$AH25),_xlfn.AGGREGATE(14,4,$CI$11:$CI$31*($C$11:$C$31=$C25),1),""))))</f>
        <v/>
      </c>
      <c r="CG25" s="409">
        <f>COUNTIFS('ZASOBY N'!$B24:$B$525,'ZASOBY N'!$B24,'ZASOBY N'!$C24:'ZASOBY N'!$C$525,'ZASOBY N'!$C24,'ZASOBY N'!$D24:'ZASOBY N'!$D$525,'ZASOBY N'!$D24,'ZASOBY N'!$H24:'ZASOBY N'!$H$525,'ZASOBY N'!$H24 )</f>
        <v>0</v>
      </c>
      <c r="CH25" s="410">
        <f>COUNTIFS('ZASOBY N'!$B$10:$B24,'ZASOBY N'!$B24,'ZASOBY N'!$C$10:'ZASOBY N'!$C24,'ZASOBY N'!$C24,'ZASOBY N'!$D$10:'ZASOBY N'!$D24,'ZASOBY N'!$D24,'ZASOBY N'!$H$10:'ZASOBY N'!$H24,'ZASOBY N'!$H24 )</f>
        <v>0</v>
      </c>
      <c r="CI25" s="411">
        <f t="shared" si="14"/>
        <v>0</v>
      </c>
      <c r="CJ25" s="412">
        <f t="shared" si="15"/>
        <v>0</v>
      </c>
      <c r="CL25" s="414" t="str">
        <f>IF(AND(CN25=1,CO25=1,SUMIF($C25:$C$525,$C25,$AG25:$AG$525)=$AG25),$AG25,IF($CQ25&gt;0,$CQ25,IF(AND(COUNTIF($C$11:$C24,$C25)&gt;=1,COUNTIF($D24:$D24,$D25)&gt;=1),"",IF(AND(SUMIF($C25:$C$525,$C25,$AG25:$AG$525)&gt;$AG25,SUMIF($D25:$D$525,$D25,$AG25:$AG$525)&gt;$AG25),_xlfn.AGGREGATE(14,4,$CP$11:$CP$31*($C$11:$C$31=$C25),1),""))))</f>
        <v/>
      </c>
      <c r="CN25" s="409">
        <f>COUNTIFS('ZASOBY N'!$B24:$B$525,'ZASOBY N'!$B24,'ZASOBY N'!$C24:'ZASOBY N'!$C$525,'ZASOBY N'!$C24,'ZASOBY N'!$D24:'ZASOBY N'!$D$525,'ZASOBY N'!$D24,'ZASOBY N'!$H24:'ZASOBY N'!$H$525,'ZASOBY N'!$H24 )</f>
        <v>0</v>
      </c>
      <c r="CO25" s="410">
        <f>COUNTIFS('ZASOBY N'!$B$10:$B24,'ZASOBY N'!$B24,'ZASOBY N'!$C$10:'ZASOBY N'!$C24,'ZASOBY N'!$C24,'ZASOBY N'!$D$10:'ZASOBY N'!$D24,'ZASOBY N'!$D24,'ZASOBY N'!$H$10:'ZASOBY N'!$H24,'ZASOBY N'!$H24 )</f>
        <v>0</v>
      </c>
      <c r="CP25" s="411">
        <f t="shared" si="16"/>
        <v>0</v>
      </c>
      <c r="CQ25" s="412">
        <f t="shared" si="17"/>
        <v>0</v>
      </c>
      <c r="CS25" s="414" t="str">
        <f>IF(AND(CU25=1,CV25=1,SUMIF($C25:$C$525,$C25,$AF25:$AF$525)=$AF25),$AF25,IF($CX25&gt;0,$CX25,IF(AND(COUNTIF($C$11:$C24,$C25)&gt;=1,COUNTIF($D24:$D24,$D25)&gt;=1),"",IF(AND(SUMIF($C25:$C$525,$C25,$AF25:$AF$525)&gt;$AF25,SUMIF($D25:$D$525,$D25,$AF25:$AF$525)&gt;$AF25),_xlfn.AGGREGATE(14,4,$CW$11:$CW$31*($C$11:$C$31=$C25),1),""))))</f>
        <v/>
      </c>
      <c r="CU25" s="409">
        <f>COUNTIFS('ZASOBY N'!$B24:$B$525,'ZASOBY N'!$B24,'ZASOBY N'!$C24:'ZASOBY N'!$C$525,'ZASOBY N'!$C24,'ZASOBY N'!$D24:'ZASOBY N'!$D$525,'ZASOBY N'!$D24,'ZASOBY N'!$H24:'ZASOBY N'!$H$525,'ZASOBY N'!$H24 )</f>
        <v>0</v>
      </c>
      <c r="CV25" s="410">
        <f>COUNTIFS('ZASOBY N'!$B$10:$B24,'ZASOBY N'!$B24,'ZASOBY N'!$C$10:'ZASOBY N'!$C24,'ZASOBY N'!$C24,'ZASOBY N'!$D$10:'ZASOBY N'!$D24,'ZASOBY N'!$D24,'ZASOBY N'!$H$10:'ZASOBY N'!$H24,'ZASOBY N'!$H24 )</f>
        <v>0</v>
      </c>
      <c r="CW25" s="411">
        <f t="shared" si="18"/>
        <v>0</v>
      </c>
      <c r="CX25" s="412">
        <f t="shared" si="19"/>
        <v>0</v>
      </c>
      <c r="CZ25" s="414" t="str">
        <f>IF(AND(DB25=1,DC25=1,SUMIF($C25:$C$525,$C25,$AE25:$AE$525)=$AE25),$AE25,IF($DE25&gt;0,$DE25,IF(AND(COUNTIF($C$11:$C24,$C25)&gt;=1,COUNTIF($D24:$D24,$D25)&gt;=1),"",IF(AND(SUMIF($C25:$C$525,$C25,$AE25:$AE$525)&gt;$AE25,SUMIF($D25:$D$525,$D25,$AE25:$AE$525)&gt;$AE25),_xlfn.AGGREGATE(14,4,$DD$11:$DD$31*($C$11:$C$31=$C25),1),""))))</f>
        <v/>
      </c>
      <c r="DB25" s="409">
        <f>COUNTIFS('ZASOBY N'!$B24:$B$525,'ZASOBY N'!$B24,'ZASOBY N'!$C24:'ZASOBY N'!$C$525,'ZASOBY N'!$C24,'ZASOBY N'!$D24:'ZASOBY N'!$D$525,'ZASOBY N'!$D24,'ZASOBY N'!$H24:'ZASOBY N'!$H$525,'ZASOBY N'!$H24 )</f>
        <v>0</v>
      </c>
      <c r="DC25" s="410">
        <f>COUNTIFS('ZASOBY N'!$B$10:$B24,'ZASOBY N'!$B24,'ZASOBY N'!$C$10:'ZASOBY N'!$C24,'ZASOBY N'!$C24,'ZASOBY N'!$D$10:'ZASOBY N'!$D24,'ZASOBY N'!$D24,'ZASOBY N'!$H$10:'ZASOBY N'!$H24,'ZASOBY N'!$H24 )</f>
        <v>0</v>
      </c>
      <c r="DD25" s="411">
        <f t="shared" si="20"/>
        <v>0</v>
      </c>
      <c r="DE25" s="412">
        <f t="shared" si="21"/>
        <v>0</v>
      </c>
      <c r="DF25" s="399" t="str">
        <f>IF(AND(DI25=1,DJ25=1,SUMIF($C25:$C$525,$C25,$AD25:$AD$525)=$AD25),$AD25,IF($DL25&gt;0,$DL25,IF(B25="","",IF(AND(COUNTIF($C$11:$C24,$C25)&gt;=1,COUNTIF($D24:$D24,$D25)&gt;=1,COUNTIF($Z22:$Z24,$C25)=0),"",IF(AND(COUNTIF($C$11:$C24,$C25)&gt;=1,COUNTIF($D24:$D24,$D25)&gt;=1),"UJĘTO WYŻEJ",IF(AND(SUMIF($C25:$C$525,$C25,$AD25:$AD$525)&gt;$AD25,SUMIF($D25:$D$525,$D25,$AD25:$AD$525)&gt;$AD25),_xlfn.AGGREGATE(14,4,$DK$11:$DK$31*($C$11:$C$31=$C25),1),""))))))</f>
        <v/>
      </c>
      <c r="DG25" s="414" t="str">
        <f>IF(AND(DI25=1,DJ25=1,SUMIF($C25:$C$525,$C25,$AD25:$AD$525)=$AD25),$AD25,IF($DL25&gt;0,$DL25,IF(AND(COUNTIF($C$11:$C24,$C25)&gt;=1,COUNTIF($D24:$D24,$D25)&gt;=1),"",IF(AND(SUMIF($C25:$C$525,$C25,$AD25:$AD$525)&gt;$AD25,SUMIF($D25:$D$525,$D25,$AD25:$AD$525)&gt;$AD25),_xlfn.AGGREGATE(14,4,$DK$11:$DK$31*($C$11:$C$31=$C25),1),""))))</f>
        <v/>
      </c>
      <c r="DI25" s="409">
        <f>COUNTIFS('ZASOBY N'!$B24:$B$525,'ZASOBY N'!$B24,'ZASOBY N'!$C24:'ZASOBY N'!$C$525,'ZASOBY N'!$C24,'ZASOBY N'!$D24:'ZASOBY N'!$D$525,'ZASOBY N'!$D24,'ZASOBY N'!$H24:'ZASOBY N'!$H$525,'ZASOBY N'!$H24 )</f>
        <v>0</v>
      </c>
      <c r="DJ25" s="410">
        <f>COUNTIFS('ZASOBY N'!$B$10:$B24,'ZASOBY N'!$B24,'ZASOBY N'!$C$10:'ZASOBY N'!$C24,'ZASOBY N'!$C24,'ZASOBY N'!$D$10:'ZASOBY N'!$D24,'ZASOBY N'!$D24,'ZASOBY N'!$H$10:'ZASOBY N'!$H24,'ZASOBY N'!$H24 )</f>
        <v>0</v>
      </c>
      <c r="DK25" s="411">
        <f t="shared" si="22"/>
        <v>0</v>
      </c>
      <c r="DL25" s="412">
        <f t="shared" si="23"/>
        <v>0</v>
      </c>
    </row>
    <row r="26" spans="1:116" ht="18.899999999999999" customHeight="1" x14ac:dyDescent="0.3">
      <c r="A26" s="219"/>
      <c r="B26" s="152" t="str">
        <f>IF('ZASOBY N'!A25="","",'ZASOBY N'!A25)</f>
        <v/>
      </c>
      <c r="C26" s="462" t="str">
        <f>IF('ZASOBY N'!C25="","",'ZASOBY N'!C25)</f>
        <v/>
      </c>
      <c r="D26" s="137" t="str">
        <f>IF('ZASOBY N'!B25="","",'ZASOBY N'!B25)</f>
        <v/>
      </c>
      <c r="E26" s="138"/>
      <c r="F26" s="356" t="str">
        <f>IF('ZASOBY N'!D25="","",'ZASOBY N'!D25)</f>
        <v/>
      </c>
      <c r="G26" s="220" t="str">
        <f>IF('ZASOBY N'!G25="","",'ZASOBY N'!G25)</f>
        <v/>
      </c>
      <c r="H26" s="221" t="str">
        <f>IF('ZASOBY N'!F25="","",'ZASOBY N'!F25)</f>
        <v/>
      </c>
      <c r="I26" s="221" t="str">
        <f>IF('ZASOBY N'!G25="","",'ZASOBY N'!G25)</f>
        <v/>
      </c>
      <c r="J26" s="221" t="str">
        <f>IF('ZASOBY N'!H25="","",'ZASOBY N'!H25)</f>
        <v/>
      </c>
      <c r="K26" s="214">
        <v>0</v>
      </c>
      <c r="L26" s="214">
        <v>0</v>
      </c>
      <c r="M26" s="214">
        <v>0</v>
      </c>
      <c r="N26" s="222" t="str">
        <f>IF('ZASOBY N'!BD25="x","",IF(W26="","",'ZASOBY N'!E25))</f>
        <v/>
      </c>
      <c r="O26" s="223">
        <v>0</v>
      </c>
      <c r="P26" s="223">
        <v>0</v>
      </c>
      <c r="Q26" s="226" t="str">
        <f>IF($N26="","",'UPR BILANS N'!G26*'UPR BILANS N'!N26)</f>
        <v/>
      </c>
      <c r="R26" s="225" t="str">
        <f>IF($N26="","",'ZASOBY N'!O25)</f>
        <v/>
      </c>
      <c r="S26" s="225" t="str">
        <f>IF($N26="","",IF('ZASOBY N'!Q25="",0,'ZASOBY N'!Q25))</f>
        <v/>
      </c>
      <c r="T26" s="225" t="str">
        <f>IF($N26="","",'ZASOBY N'!V25)</f>
        <v/>
      </c>
      <c r="U26" s="225" t="str">
        <f>IF($N26="","",IF('ZASOBY N'!AG25="",0,'ZASOBY N'!AG25))</f>
        <v/>
      </c>
      <c r="V26" s="225" t="str">
        <f>IF($N26="","",IF(NN!P28="",0,NN!P28))</f>
        <v/>
      </c>
      <c r="W26" s="225" t="str">
        <f t="shared" si="1"/>
        <v/>
      </c>
      <c r="X26" s="226" t="str">
        <f t="shared" si="0"/>
        <v/>
      </c>
      <c r="Y26" s="225" t="str">
        <f>IF('ZASOBY N'!AU25="","",IF(C26&lt;&gt;C25,'ZASOBY N'!AU25,IF(D26&lt;&gt;D25,'ZASOBY N'!AU25,IF(F26&lt;&gt;F25,'ZASOBY N'!AU25,IF(G26&lt;&gt;G25,'ZASOBY N'!AU25,IF(J26&lt;&gt;J25,'ZASOBY N'!AU25,IF(NN!AC28="","",IF(AND(C25=C26,H25=H26,J25=J26,NN!AC28&gt;0),"",IF(AND(C26=C27,H26=H27,NN!AC29&gt;0),'ZASOBY N'!AU25,'ZASOBY N'!AU25)))))))))</f>
        <v/>
      </c>
      <c r="Z26" s="225" t="str">
        <f t="shared" si="2"/>
        <v/>
      </c>
      <c r="AA26" s="227" t="str">
        <f t="shared" si="5"/>
        <v/>
      </c>
      <c r="AB26" s="400" t="str">
        <f t="shared" si="6"/>
        <v/>
      </c>
      <c r="AC26" s="228" t="str">
        <f t="shared" si="3"/>
        <v/>
      </c>
      <c r="AD26" s="222">
        <f>IF(B26="",0,IF(F26="",0,INDEX(POBRANIE_!$B$6:$F$101,MATCH('UPR BILANS N'!$F26,POBRANIE_!$A$6:$A$101,0),2)))</f>
        <v>0</v>
      </c>
      <c r="AE26" s="224">
        <f>IF(OR('ZASOBY N'!G25="",'ZASOBY N'!E25=""),0,IF(B26="",0,'ZASOBY N'!G25*'ZASOBY N'!E25))</f>
        <v>0</v>
      </c>
      <c r="AF26" s="225">
        <f>IF('ZASOBY N'!O25="",0,'ZASOBY N'!O25)</f>
        <v>0</v>
      </c>
      <c r="AG26" s="225">
        <f>IF('ZASOBY N'!Q25="",0,'ZASOBY N'!Q25)</f>
        <v>0</v>
      </c>
      <c r="AH26" s="225">
        <f>IF('ZASOBY N'!V25="",0,'ZASOBY N'!V25)</f>
        <v>0</v>
      </c>
      <c r="AI26" s="225">
        <f>IF('ZASOBY N'!AG25="",0,'ZASOBY N'!AG25)</f>
        <v>0</v>
      </c>
      <c r="AJ26" s="225">
        <f>IF(NN!P28="",0,IF(NN!P28="BRAK kol.7","BRAK BADAŃ",NN!P28))</f>
        <v>0</v>
      </c>
      <c r="AK26" s="225">
        <f>IF(NN!AC28="",0,IF(NN!AC28="BRAK kol.7","BRAK BADAŃ",NN!AC28))</f>
        <v>0</v>
      </c>
      <c r="BJ26" s="414" t="str">
        <f>IF(AND(BL26=1,BM26=1,SUMIF($C26:$C$525,$C26,$AK26:$AK$525)=$AK26),$AK26,IF($BO26&gt;0,$BO26,IF(AND(COUNTIF($C$11:$C25,$C26)&gt;=1,COUNTIF($D25:$D25,$D26)&gt;=1),"",IF(AND(SUMIF($C26:$C$525,$C26,$AK26:$AK$525)&gt;=$AK26,SUMIF($D26:$D$525,$D26,$AK26:$AK$525)&gt;=$AK26),SUMIF($C26:$C$525,$C26,$AK26:$AK$525),""))))</f>
        <v/>
      </c>
      <c r="BL26" s="409">
        <f>COUNTIFS('ZASOBY N'!$B25:$B$525,'ZASOBY N'!$B25,'ZASOBY N'!$C25:'ZASOBY N'!$C$525,'ZASOBY N'!$C25,'ZASOBY N'!$D25:'ZASOBY N'!$D$525,'ZASOBY N'!$D25,'ZASOBY N'!$H25:'ZASOBY N'!$H$525,'ZASOBY N'!$H25 )</f>
        <v>0</v>
      </c>
      <c r="BM26" s="410">
        <f>COUNTIFS('ZASOBY N'!$B$10:$B25,'ZASOBY N'!$B25,'ZASOBY N'!$C$10:'ZASOBY N'!$C25,'ZASOBY N'!$C25,'ZASOBY N'!$D$10:'ZASOBY N'!$D25,'ZASOBY N'!$D25,'ZASOBY N'!$H$10:'ZASOBY N'!$H25,'ZASOBY N'!$H25 )</f>
        <v>0</v>
      </c>
      <c r="BN26" s="411">
        <f t="shared" si="7"/>
        <v>0</v>
      </c>
      <c r="BO26" s="412">
        <f t="shared" si="8"/>
        <v>0</v>
      </c>
      <c r="BP26" s="94" t="str">
        <f t="shared" si="9"/>
        <v/>
      </c>
      <c r="BQ26" s="414" t="str">
        <f>IF(AND(BS26=1,BT26=1,SUMIF($C26:$C$525,$C26,$AJ26:$AJ$525)=$AJ26),$AJ26,IF($BV26&gt;0,$BV26,IF(AND(COUNTIF($C$11:$C25,$C26)&gt;=1,COUNTIF($D25:$D25,$D26)&gt;=1),"",IF(AND(SUMIF($C26:$C$525,$C26,$AJ26:$AJ$525)&gt;$AJ26,SUMIF($D26:$D$525,$D26,$AJ26:$AJ$525)&gt;$AJ26),SUMIF($C26:$C$525,$C26,$AJ26:$AJ$525),""))))</f>
        <v/>
      </c>
      <c r="BS26" s="409">
        <f>COUNTIFS('ZASOBY N'!$B25:$B$525,'ZASOBY N'!$B25,'ZASOBY N'!$C25:'ZASOBY N'!$C$525,'ZASOBY N'!$C25,'ZASOBY N'!$D25:'ZASOBY N'!$D$525,'ZASOBY N'!$D25,'ZASOBY N'!$H25:'ZASOBY N'!$H$525,'ZASOBY N'!$H25 )</f>
        <v>0</v>
      </c>
      <c r="BT26" s="410">
        <f>COUNTIFS('ZASOBY N'!$B$10:$B25,'ZASOBY N'!$B25,'ZASOBY N'!$C$10:'ZASOBY N'!$C25,'ZASOBY N'!$C25,'ZASOBY N'!$D$10:'ZASOBY N'!$D25,'ZASOBY N'!$D25,'ZASOBY N'!$H$10:'ZASOBY N'!$H25,'ZASOBY N'!$H25 )</f>
        <v>0</v>
      </c>
      <c r="BU26" s="411">
        <f t="shared" si="10"/>
        <v>0</v>
      </c>
      <c r="BV26" s="412">
        <f t="shared" si="11"/>
        <v>0</v>
      </c>
      <c r="BW26" s="94" t="s">
        <v>499</v>
      </c>
      <c r="BX26" s="414" t="str">
        <f>IF(AND(BZ26=1,CA26=1,SUMIF($C26:$C$525,$C26,$AI26:$AI$525)=$AI26),$AI26,IF($CC26&gt;0,$CC26,IF(AND(COUNTIF($C$11:$C25,$C26)&gt;=1,COUNTIF($D25:$D25,$D26)&gt;=1),"",IF(AND(SUMIF($C26:$C$525,$C26,$AI26:$AI$525)&gt;$AI26,SUMIF($D26:$D$525,$D26,$AI26:$AI$525)&gt;$IG26),_xlfn.AGGREGATE(14,4,$CB$11:$CB$31*($C$11:$C$31=$C26),1),""))))</f>
        <v/>
      </c>
      <c r="BZ26" s="409">
        <f>COUNTIFS('ZASOBY N'!$B25:$B$525,'ZASOBY N'!$B25,'ZASOBY N'!$C25:'ZASOBY N'!$C$525,'ZASOBY N'!$C25,'ZASOBY N'!$D25:'ZASOBY N'!$D$525,'ZASOBY N'!$D25,'ZASOBY N'!$H25:'ZASOBY N'!$H$525,'ZASOBY N'!$H25 )</f>
        <v>0</v>
      </c>
      <c r="CA26" s="410">
        <f>COUNTIFS('ZASOBY N'!$B$10:$B25,'ZASOBY N'!$B25,'ZASOBY N'!$C$10:'ZASOBY N'!$C25,'ZASOBY N'!$C25,'ZASOBY N'!$D$10:'ZASOBY N'!$D25,'ZASOBY N'!$D25,'ZASOBY N'!$H$10:'ZASOBY N'!$H25,'ZASOBY N'!$H25 )</f>
        <v>0</v>
      </c>
      <c r="CB26" s="411">
        <f t="shared" si="12"/>
        <v>0</v>
      </c>
      <c r="CC26" s="412">
        <f t="shared" si="13"/>
        <v>0</v>
      </c>
      <c r="CE26" s="414" t="str">
        <f>IF(AND(CG26=1,CH26=1,SUMIF($C26:$C$525,$C26,$AH26:$AH$525)=$AH26),$AH26,IF($CJ26&gt;0,$CJ26,IF(AND(COUNTIF($C$11:$C25,$C26)&gt;=1,COUNTIF($D25:$D25,$D26)&gt;=1),"",IF(AND(SUMIF($C26:$C$525,$C26,$AH26:$AH$525)&gt;$AH26,SUMIF($D26:$D$525,$D26,$AH26:$AH$525)&gt;$AH26),_xlfn.AGGREGATE(14,4,$CI$11:$CI$31*($C$11:$C$31=$C26),1),""))))</f>
        <v/>
      </c>
      <c r="CG26" s="409">
        <f>COUNTIFS('ZASOBY N'!$B25:$B$525,'ZASOBY N'!$B25,'ZASOBY N'!$C25:'ZASOBY N'!$C$525,'ZASOBY N'!$C25,'ZASOBY N'!$D25:'ZASOBY N'!$D$525,'ZASOBY N'!$D25,'ZASOBY N'!$H25:'ZASOBY N'!$H$525,'ZASOBY N'!$H25 )</f>
        <v>0</v>
      </c>
      <c r="CH26" s="410">
        <f>COUNTIFS('ZASOBY N'!$B$10:$B25,'ZASOBY N'!$B25,'ZASOBY N'!$C$10:'ZASOBY N'!$C25,'ZASOBY N'!$C25,'ZASOBY N'!$D$10:'ZASOBY N'!$D25,'ZASOBY N'!$D25,'ZASOBY N'!$H$10:'ZASOBY N'!$H25,'ZASOBY N'!$H25 )</f>
        <v>0</v>
      </c>
      <c r="CI26" s="411">
        <f t="shared" si="14"/>
        <v>0</v>
      </c>
      <c r="CJ26" s="412">
        <f t="shared" si="15"/>
        <v>0</v>
      </c>
      <c r="CL26" s="414" t="str">
        <f>IF(AND(CN26=1,CO26=1,SUMIF($C26:$C$525,$C26,$AG26:$AG$525)=$AG26),$AG26,IF($CQ26&gt;0,$CQ26,IF(AND(COUNTIF($C$11:$C25,$C26)&gt;=1,COUNTIF($D25:$D25,$D26)&gt;=1),"",IF(AND(SUMIF($C26:$C$525,$C26,$AG26:$AG$525)&gt;$AG26,SUMIF($D26:$D$525,$D26,$AG26:$AG$525)&gt;$AG26),_xlfn.AGGREGATE(14,4,$CP$11:$CP$31*($C$11:$C$31=$C26),1),""))))</f>
        <v/>
      </c>
      <c r="CN26" s="409">
        <f>COUNTIFS('ZASOBY N'!$B25:$B$525,'ZASOBY N'!$B25,'ZASOBY N'!$C25:'ZASOBY N'!$C$525,'ZASOBY N'!$C25,'ZASOBY N'!$D25:'ZASOBY N'!$D$525,'ZASOBY N'!$D25,'ZASOBY N'!$H25:'ZASOBY N'!$H$525,'ZASOBY N'!$H25 )</f>
        <v>0</v>
      </c>
      <c r="CO26" s="410">
        <f>COUNTIFS('ZASOBY N'!$B$10:$B25,'ZASOBY N'!$B25,'ZASOBY N'!$C$10:'ZASOBY N'!$C25,'ZASOBY N'!$C25,'ZASOBY N'!$D$10:'ZASOBY N'!$D25,'ZASOBY N'!$D25,'ZASOBY N'!$H$10:'ZASOBY N'!$H25,'ZASOBY N'!$H25 )</f>
        <v>0</v>
      </c>
      <c r="CP26" s="411">
        <f t="shared" si="16"/>
        <v>0</v>
      </c>
      <c r="CQ26" s="412">
        <f t="shared" si="17"/>
        <v>0</v>
      </c>
      <c r="CS26" s="414" t="str">
        <f>IF(AND(CU26=1,CV26=1,SUMIF($C26:$C$525,$C26,$AF26:$AF$525)=$AF26),$AF26,IF($CX26&gt;0,$CX26,IF(AND(COUNTIF($C$11:$C25,$C26)&gt;=1,COUNTIF($D25:$D25,$D26)&gt;=1),"",IF(AND(SUMIF($C26:$C$525,$C26,$AF26:$AF$525)&gt;$AF26,SUMIF($D26:$D$525,$D26,$AF26:$AF$525)&gt;$AF26),_xlfn.AGGREGATE(14,4,$CW$11:$CW$31*($C$11:$C$31=$C26),1),""))))</f>
        <v/>
      </c>
      <c r="CU26" s="409">
        <f>COUNTIFS('ZASOBY N'!$B25:$B$525,'ZASOBY N'!$B25,'ZASOBY N'!$C25:'ZASOBY N'!$C$525,'ZASOBY N'!$C25,'ZASOBY N'!$D25:'ZASOBY N'!$D$525,'ZASOBY N'!$D25,'ZASOBY N'!$H25:'ZASOBY N'!$H$525,'ZASOBY N'!$H25 )</f>
        <v>0</v>
      </c>
      <c r="CV26" s="410">
        <f>COUNTIFS('ZASOBY N'!$B$10:$B25,'ZASOBY N'!$B25,'ZASOBY N'!$C$10:'ZASOBY N'!$C25,'ZASOBY N'!$C25,'ZASOBY N'!$D$10:'ZASOBY N'!$D25,'ZASOBY N'!$D25,'ZASOBY N'!$H$10:'ZASOBY N'!$H25,'ZASOBY N'!$H25 )</f>
        <v>0</v>
      </c>
      <c r="CW26" s="411">
        <f t="shared" si="18"/>
        <v>0</v>
      </c>
      <c r="CX26" s="412">
        <f t="shared" si="19"/>
        <v>0</v>
      </c>
      <c r="CZ26" s="414" t="str">
        <f>IF(AND(DB26=1,DC26=1,SUMIF($C26:$C$525,$C26,$AE26:$AE$525)=$AE26),$AE26,IF($DE26&gt;0,$DE26,IF(AND(COUNTIF($C$11:$C25,$C26)&gt;=1,COUNTIF($D25:$D25,$D26)&gt;=1),"",IF(AND(SUMIF($C26:$C$525,$C26,$AE26:$AE$525)&gt;$AE26,SUMIF($D26:$D$525,$D26,$AE26:$AE$525)&gt;$AE26),_xlfn.AGGREGATE(14,4,$DD$11:$DD$31*($C$11:$C$31=$C26),1),""))))</f>
        <v/>
      </c>
      <c r="DB26" s="409">
        <f>COUNTIFS('ZASOBY N'!$B25:$B$525,'ZASOBY N'!$B25,'ZASOBY N'!$C25:'ZASOBY N'!$C$525,'ZASOBY N'!$C25,'ZASOBY N'!$D25:'ZASOBY N'!$D$525,'ZASOBY N'!$D25,'ZASOBY N'!$H25:'ZASOBY N'!$H$525,'ZASOBY N'!$H25 )</f>
        <v>0</v>
      </c>
      <c r="DC26" s="410">
        <f>COUNTIFS('ZASOBY N'!$B$10:$B25,'ZASOBY N'!$B25,'ZASOBY N'!$C$10:'ZASOBY N'!$C25,'ZASOBY N'!$C25,'ZASOBY N'!$D$10:'ZASOBY N'!$D25,'ZASOBY N'!$D25,'ZASOBY N'!$H$10:'ZASOBY N'!$H25,'ZASOBY N'!$H25 )</f>
        <v>0</v>
      </c>
      <c r="DD26" s="411">
        <f t="shared" si="20"/>
        <v>0</v>
      </c>
      <c r="DE26" s="412">
        <f t="shared" si="21"/>
        <v>0</v>
      </c>
      <c r="DF26" s="399" t="str">
        <f>IF(AND(DI26=1,DJ26=1,SUMIF($C26:$C$525,$C26,$AD26:$AD$525)=$AD26),$AD26,IF($DL26&gt;0,$DL26,IF(B26="","",IF(AND(COUNTIF($C$11:$C25,$C26)&gt;=1,COUNTIF($D25:$D25,$D26)&gt;=1,COUNTIF($Z23:$Z25,$C26)=0),"",IF(AND(COUNTIF($C$11:$C25,$C26)&gt;=1,COUNTIF($D25:$D25,$D26)&gt;=1),"UJĘTO WYŻEJ",IF(AND(SUMIF($C26:$C$525,$C26,$AD26:$AD$525)&gt;$AD26,SUMIF($D26:$D$525,$D26,$AD26:$AD$525)&gt;$AD26),_xlfn.AGGREGATE(14,4,$DK$11:$DK$31*($C$11:$C$31=$C26),1),""))))))</f>
        <v/>
      </c>
      <c r="DG26" s="414" t="str">
        <f>IF(AND(DI26=1,DJ26=1,SUMIF($C26:$C$525,$C26,$AD26:$AD$525)=$AD26),$AD26,IF($DL26&gt;0,$DL26,IF(AND(COUNTIF($C$11:$C25,$C26)&gt;=1,COUNTIF($D25:$D25,$D26)&gt;=1),"",IF(AND(SUMIF($C26:$C$525,$C26,$AD26:$AD$525)&gt;$AD26,SUMIF($D26:$D$525,$D26,$AD26:$AD$525)&gt;$AD26),_xlfn.AGGREGATE(14,4,$DK$11:$DK$31*($C$11:$C$31=$C26),1),""))))</f>
        <v/>
      </c>
      <c r="DI26" s="409">
        <f>COUNTIFS('ZASOBY N'!$B25:$B$525,'ZASOBY N'!$B25,'ZASOBY N'!$C25:'ZASOBY N'!$C$525,'ZASOBY N'!$C25,'ZASOBY N'!$D25:'ZASOBY N'!$D$525,'ZASOBY N'!$D25,'ZASOBY N'!$H25:'ZASOBY N'!$H$525,'ZASOBY N'!$H25 )</f>
        <v>0</v>
      </c>
      <c r="DJ26" s="410">
        <f>COUNTIFS('ZASOBY N'!$B$10:$B25,'ZASOBY N'!$B25,'ZASOBY N'!$C$10:'ZASOBY N'!$C25,'ZASOBY N'!$C25,'ZASOBY N'!$D$10:'ZASOBY N'!$D25,'ZASOBY N'!$D25,'ZASOBY N'!$H$10:'ZASOBY N'!$H25,'ZASOBY N'!$H25 )</f>
        <v>0</v>
      </c>
      <c r="DK26" s="411">
        <f t="shared" si="22"/>
        <v>0</v>
      </c>
      <c r="DL26" s="412">
        <f t="shared" si="23"/>
        <v>0</v>
      </c>
    </row>
    <row r="27" spans="1:116" ht="18.899999999999999" customHeight="1" x14ac:dyDescent="0.3">
      <c r="A27" s="219"/>
      <c r="B27" s="152" t="str">
        <f>IF('ZASOBY N'!A26="","",'ZASOBY N'!A26)</f>
        <v/>
      </c>
      <c r="C27" s="462" t="str">
        <f>IF('ZASOBY N'!C26="","",'ZASOBY N'!C26)</f>
        <v/>
      </c>
      <c r="D27" s="137" t="str">
        <f>IF('ZASOBY N'!B26="","",'ZASOBY N'!B26)</f>
        <v/>
      </c>
      <c r="E27" s="138"/>
      <c r="F27" s="356" t="str">
        <f>IF('ZASOBY N'!D26="","",'ZASOBY N'!D26)</f>
        <v/>
      </c>
      <c r="G27" s="220" t="str">
        <f>IF('ZASOBY N'!G26="","",'ZASOBY N'!G26)</f>
        <v/>
      </c>
      <c r="H27" s="221" t="str">
        <f>IF('ZASOBY N'!F26="","",'ZASOBY N'!F26)</f>
        <v/>
      </c>
      <c r="I27" s="221" t="str">
        <f>IF('ZASOBY N'!G26="","",'ZASOBY N'!G26)</f>
        <v/>
      </c>
      <c r="J27" s="221" t="str">
        <f>IF('ZASOBY N'!H26="","",'ZASOBY N'!H26)</f>
        <v/>
      </c>
      <c r="K27" s="214">
        <v>0</v>
      </c>
      <c r="L27" s="214">
        <v>0</v>
      </c>
      <c r="M27" s="214">
        <v>0</v>
      </c>
      <c r="N27" s="222" t="str">
        <f>IF('ZASOBY N'!BD26="x","",IF(W27="","",'ZASOBY N'!E26))</f>
        <v/>
      </c>
      <c r="O27" s="223">
        <v>0</v>
      </c>
      <c r="P27" s="223">
        <v>0</v>
      </c>
      <c r="Q27" s="226" t="str">
        <f>IF($N27="","",'UPR BILANS N'!G27*'UPR BILANS N'!N27)</f>
        <v/>
      </c>
      <c r="R27" s="225" t="str">
        <f>IF($N27="","",'ZASOBY N'!O26)</f>
        <v/>
      </c>
      <c r="S27" s="225" t="str">
        <f>IF($N27="","",IF('ZASOBY N'!Q26="",0,'ZASOBY N'!Q26))</f>
        <v/>
      </c>
      <c r="T27" s="225" t="str">
        <f>IF($N27="","",'ZASOBY N'!V26)</f>
        <v/>
      </c>
      <c r="U27" s="225" t="str">
        <f>IF($N27="","",IF('ZASOBY N'!AG26="",0,'ZASOBY N'!AG26))</f>
        <v/>
      </c>
      <c r="V27" s="225" t="str">
        <f>IF($N27="","",IF(NN!P29="",0,NN!P29))</f>
        <v/>
      </c>
      <c r="W27" s="225" t="str">
        <f t="shared" si="1"/>
        <v/>
      </c>
      <c r="X27" s="226" t="str">
        <f t="shared" si="0"/>
        <v/>
      </c>
      <c r="Y27" s="225" t="str">
        <f>IF('ZASOBY N'!AU26="","",IF(C27&lt;&gt;C26,'ZASOBY N'!AU26,IF(D27&lt;&gt;D26,'ZASOBY N'!AU26,IF(F27&lt;&gt;F26,'ZASOBY N'!AU26,IF(G27&lt;&gt;G26,'ZASOBY N'!AU26,IF(J27&lt;&gt;J26,'ZASOBY N'!AU26,IF(NN!AC29="","",IF(AND(C26=C27,H26=H27,J26=J27,NN!AC29&gt;0),"",IF(AND(C27=C28,H27=H28,NN!AC30&gt;0),'ZASOBY N'!AU26,'ZASOBY N'!AU26)))))))))</f>
        <v/>
      </c>
      <c r="Z27" s="225" t="str">
        <f t="shared" si="2"/>
        <v/>
      </c>
      <c r="AA27" s="227" t="str">
        <f t="shared" si="5"/>
        <v/>
      </c>
      <c r="AB27" s="400" t="str">
        <f t="shared" si="6"/>
        <v/>
      </c>
      <c r="AC27" s="228" t="str">
        <f t="shared" si="3"/>
        <v/>
      </c>
      <c r="AD27" s="222">
        <f>IF(B27="",0,IF(F27="",0,INDEX(POBRANIE_!$B$6:$F$101,MATCH('UPR BILANS N'!$F27,POBRANIE_!$A$6:$A$101,0),2)))</f>
        <v>0</v>
      </c>
      <c r="AE27" s="224">
        <f>IF(OR('ZASOBY N'!G26="",'ZASOBY N'!E26=""),0,IF(B27="",0,'ZASOBY N'!G26*'ZASOBY N'!E26))</f>
        <v>0</v>
      </c>
      <c r="AF27" s="225">
        <f>IF('ZASOBY N'!O26="",0,'ZASOBY N'!O26)</f>
        <v>0</v>
      </c>
      <c r="AG27" s="225">
        <f>IF('ZASOBY N'!Q26="",0,'ZASOBY N'!Q26)</f>
        <v>0</v>
      </c>
      <c r="AH27" s="225">
        <f>IF('ZASOBY N'!V26="",0,'ZASOBY N'!V26)</f>
        <v>0</v>
      </c>
      <c r="AI27" s="225">
        <f>IF('ZASOBY N'!AG26="",0,'ZASOBY N'!AG26)</f>
        <v>0</v>
      </c>
      <c r="AJ27" s="225">
        <f>IF(NN!P29="",0,IF(NN!P29="BRAK kol.7","BRAK BADAŃ",NN!P29))</f>
        <v>0</v>
      </c>
      <c r="AK27" s="225">
        <f>IF(NN!AC29="",0,IF(NN!AC29="BRAK kol.7","BRAK BADAŃ",NN!AC29))</f>
        <v>0</v>
      </c>
      <c r="BJ27" s="414" t="str">
        <f>IF(AND(BL27=1,BM27=1,SUMIF($C27:$C$525,$C27,$AK27:$AK$525)=$AK27),$AK27,IF($BO27&gt;0,$BO27,IF(AND(COUNTIF($C$11:$C26,$C27)&gt;=1,COUNTIF($D26:$D26,$D27)&gt;=1),"",IF(AND(SUMIF($C27:$C$525,$C27,$AK27:$AK$525)&gt;=$AK27,SUMIF($D27:$D$525,$D27,$AK27:$AK$525)&gt;=$AK27),SUMIF($C27:$C$525,$C27,$AK27:$AK$525),""))))</f>
        <v/>
      </c>
      <c r="BL27" s="409">
        <f>COUNTIFS('ZASOBY N'!$B26:$B$525,'ZASOBY N'!$B26,'ZASOBY N'!$C26:'ZASOBY N'!$C$525,'ZASOBY N'!$C26,'ZASOBY N'!$D26:'ZASOBY N'!$D$525,'ZASOBY N'!$D26,'ZASOBY N'!$H26:'ZASOBY N'!$H$525,'ZASOBY N'!$H26 )</f>
        <v>0</v>
      </c>
      <c r="BM27" s="410">
        <f>COUNTIFS('ZASOBY N'!$B$10:$B26,'ZASOBY N'!$B26,'ZASOBY N'!$C$10:'ZASOBY N'!$C26,'ZASOBY N'!$C26,'ZASOBY N'!$D$10:'ZASOBY N'!$D26,'ZASOBY N'!$D26,'ZASOBY N'!$H$10:'ZASOBY N'!$H26,'ZASOBY N'!$H26 )</f>
        <v>0</v>
      </c>
      <c r="BN27" s="411">
        <f t="shared" si="7"/>
        <v>0</v>
      </c>
      <c r="BO27" s="412">
        <f t="shared" si="8"/>
        <v>0</v>
      </c>
      <c r="BP27" s="94" t="str">
        <f t="shared" si="9"/>
        <v/>
      </c>
      <c r="BQ27" s="414" t="str">
        <f>IF(AND(BS27=1,BT27=1,SUMIF($C27:$C$525,$C27,$AJ27:$AJ$525)=$AJ27),$AJ27,IF($BV27&gt;0,$BV27,IF(AND(COUNTIF($C$11:$C26,$C27)&gt;=1,COUNTIF($D26:$D26,$D27)&gt;=1),"",IF(AND(SUMIF($C27:$C$525,$C27,$AJ27:$AJ$525)&gt;$AJ27,SUMIF($D27:$D$525,$D27,$AJ27:$AJ$525)&gt;$AJ27),SUMIF($C27:$C$525,$C27,$AJ27:$AJ$525),""))))</f>
        <v/>
      </c>
      <c r="BS27" s="409">
        <f>COUNTIFS('ZASOBY N'!$B26:$B$525,'ZASOBY N'!$B26,'ZASOBY N'!$C26:'ZASOBY N'!$C$525,'ZASOBY N'!$C26,'ZASOBY N'!$D26:'ZASOBY N'!$D$525,'ZASOBY N'!$D26,'ZASOBY N'!$H26:'ZASOBY N'!$H$525,'ZASOBY N'!$H26 )</f>
        <v>0</v>
      </c>
      <c r="BT27" s="410">
        <f>COUNTIFS('ZASOBY N'!$B$10:$B26,'ZASOBY N'!$B26,'ZASOBY N'!$C$10:'ZASOBY N'!$C26,'ZASOBY N'!$C26,'ZASOBY N'!$D$10:'ZASOBY N'!$D26,'ZASOBY N'!$D26,'ZASOBY N'!$H$10:'ZASOBY N'!$H26,'ZASOBY N'!$H26 )</f>
        <v>0</v>
      </c>
      <c r="BU27" s="411">
        <f t="shared" si="10"/>
        <v>0</v>
      </c>
      <c r="BV27" s="412">
        <f t="shared" si="11"/>
        <v>0</v>
      </c>
      <c r="BW27" s="94" t="s">
        <v>499</v>
      </c>
      <c r="BX27" s="414" t="str">
        <f>IF(AND(BZ27=1,CA27=1,SUMIF($C27:$C$525,$C27,$AI27:$AI$525)=$AI27),$AI27,IF($CC27&gt;0,$CC27,IF(AND(COUNTIF($C$11:$C26,$C27)&gt;=1,COUNTIF($D26:$D26,$D27)&gt;=1),"",IF(AND(SUMIF($C27:$C$525,$C27,$AI27:$AI$525)&gt;$AI27,SUMIF($D27:$D$525,$D27,$AI27:$AI$525)&gt;$IG27),_xlfn.AGGREGATE(14,4,$CB$11:$CB$31*($C$11:$C$31=$C27),1),""))))</f>
        <v/>
      </c>
      <c r="BZ27" s="409">
        <f>COUNTIFS('ZASOBY N'!$B26:$B$525,'ZASOBY N'!$B26,'ZASOBY N'!$C26:'ZASOBY N'!$C$525,'ZASOBY N'!$C26,'ZASOBY N'!$D26:'ZASOBY N'!$D$525,'ZASOBY N'!$D26,'ZASOBY N'!$H26:'ZASOBY N'!$H$525,'ZASOBY N'!$H26 )</f>
        <v>0</v>
      </c>
      <c r="CA27" s="410">
        <f>COUNTIFS('ZASOBY N'!$B$10:$B26,'ZASOBY N'!$B26,'ZASOBY N'!$C$10:'ZASOBY N'!$C26,'ZASOBY N'!$C26,'ZASOBY N'!$D$10:'ZASOBY N'!$D26,'ZASOBY N'!$D26,'ZASOBY N'!$H$10:'ZASOBY N'!$H26,'ZASOBY N'!$H26 )</f>
        <v>0</v>
      </c>
      <c r="CB27" s="411">
        <f t="shared" si="12"/>
        <v>0</v>
      </c>
      <c r="CC27" s="412">
        <f t="shared" si="13"/>
        <v>0</v>
      </c>
      <c r="CE27" s="414" t="str">
        <f>IF(AND(CG27=1,CH27=1,SUMIF($C27:$C$525,$C27,$AH27:$AH$525)=$AH27),$AH27,IF($CJ27&gt;0,$CJ27,IF(AND(COUNTIF($C$11:$C26,$C27)&gt;=1,COUNTIF($D26:$D26,$D27)&gt;=1),"",IF(AND(SUMIF($C27:$C$525,$C27,$AH27:$AH$525)&gt;$AH27,SUMIF($D27:$D$525,$D27,$AH27:$AH$525)&gt;$AH27),_xlfn.AGGREGATE(14,4,$CI$11:$CI$31*($C$11:$C$31=$C27),1),""))))</f>
        <v/>
      </c>
      <c r="CG27" s="409">
        <f>COUNTIFS('ZASOBY N'!$B26:$B$525,'ZASOBY N'!$B26,'ZASOBY N'!$C26:'ZASOBY N'!$C$525,'ZASOBY N'!$C26,'ZASOBY N'!$D26:'ZASOBY N'!$D$525,'ZASOBY N'!$D26,'ZASOBY N'!$H26:'ZASOBY N'!$H$525,'ZASOBY N'!$H26 )</f>
        <v>0</v>
      </c>
      <c r="CH27" s="410">
        <f>COUNTIFS('ZASOBY N'!$B$10:$B26,'ZASOBY N'!$B26,'ZASOBY N'!$C$10:'ZASOBY N'!$C26,'ZASOBY N'!$C26,'ZASOBY N'!$D$10:'ZASOBY N'!$D26,'ZASOBY N'!$D26,'ZASOBY N'!$H$10:'ZASOBY N'!$H26,'ZASOBY N'!$H26 )</f>
        <v>0</v>
      </c>
      <c r="CI27" s="411">
        <f t="shared" si="14"/>
        <v>0</v>
      </c>
      <c r="CJ27" s="412">
        <f t="shared" si="15"/>
        <v>0</v>
      </c>
      <c r="CL27" s="414" t="str">
        <f>IF(AND(CN27=1,CO27=1,SUMIF($C27:$C$525,$C27,$AG27:$AG$525)=$AG27),$AG27,IF($CQ27&gt;0,$CQ27,IF(AND(COUNTIF($C$11:$C26,$C27)&gt;=1,COUNTIF($D26:$D26,$D27)&gt;=1),"",IF(AND(SUMIF($C27:$C$525,$C27,$AG27:$AG$525)&gt;$AG27,SUMIF($D27:$D$525,$D27,$AG27:$AG$525)&gt;$AG27),_xlfn.AGGREGATE(14,4,$CP$11:$CP$31*($C$11:$C$31=$C27),1),""))))</f>
        <v/>
      </c>
      <c r="CN27" s="409">
        <f>COUNTIFS('ZASOBY N'!$B26:$B$525,'ZASOBY N'!$B26,'ZASOBY N'!$C26:'ZASOBY N'!$C$525,'ZASOBY N'!$C26,'ZASOBY N'!$D26:'ZASOBY N'!$D$525,'ZASOBY N'!$D26,'ZASOBY N'!$H26:'ZASOBY N'!$H$525,'ZASOBY N'!$H26 )</f>
        <v>0</v>
      </c>
      <c r="CO27" s="410">
        <f>COUNTIFS('ZASOBY N'!$B$10:$B26,'ZASOBY N'!$B26,'ZASOBY N'!$C$10:'ZASOBY N'!$C26,'ZASOBY N'!$C26,'ZASOBY N'!$D$10:'ZASOBY N'!$D26,'ZASOBY N'!$D26,'ZASOBY N'!$H$10:'ZASOBY N'!$H26,'ZASOBY N'!$H26 )</f>
        <v>0</v>
      </c>
      <c r="CP27" s="411">
        <f t="shared" si="16"/>
        <v>0</v>
      </c>
      <c r="CQ27" s="412">
        <f t="shared" si="17"/>
        <v>0</v>
      </c>
      <c r="CS27" s="414" t="str">
        <f>IF(AND(CU27=1,CV27=1,SUMIF($C27:$C$525,$C27,$AF27:$AF$525)=$AF27),$AF27,IF($CX27&gt;0,$CX27,IF(AND(COUNTIF($C$11:$C26,$C27)&gt;=1,COUNTIF($D26:$D26,$D27)&gt;=1),"",IF(AND(SUMIF($C27:$C$525,$C27,$AF27:$AF$525)&gt;$AF27,SUMIF($D27:$D$525,$D27,$AF27:$AF$525)&gt;$AF27),_xlfn.AGGREGATE(14,4,$CW$11:$CW$31*($C$11:$C$31=$C27),1),""))))</f>
        <v/>
      </c>
      <c r="CU27" s="409">
        <f>COUNTIFS('ZASOBY N'!$B26:$B$525,'ZASOBY N'!$B26,'ZASOBY N'!$C26:'ZASOBY N'!$C$525,'ZASOBY N'!$C26,'ZASOBY N'!$D26:'ZASOBY N'!$D$525,'ZASOBY N'!$D26,'ZASOBY N'!$H26:'ZASOBY N'!$H$525,'ZASOBY N'!$H26 )</f>
        <v>0</v>
      </c>
      <c r="CV27" s="410">
        <f>COUNTIFS('ZASOBY N'!$B$10:$B26,'ZASOBY N'!$B26,'ZASOBY N'!$C$10:'ZASOBY N'!$C26,'ZASOBY N'!$C26,'ZASOBY N'!$D$10:'ZASOBY N'!$D26,'ZASOBY N'!$D26,'ZASOBY N'!$H$10:'ZASOBY N'!$H26,'ZASOBY N'!$H26 )</f>
        <v>0</v>
      </c>
      <c r="CW27" s="411">
        <f t="shared" si="18"/>
        <v>0</v>
      </c>
      <c r="CX27" s="412">
        <f t="shared" si="19"/>
        <v>0</v>
      </c>
      <c r="CZ27" s="414" t="str">
        <f>IF(AND(DB27=1,DC27=1,SUMIF($C27:$C$525,$C27,$AE27:$AE$525)=$AE27),$AE27,IF($DE27&gt;0,$DE27,IF(AND(COUNTIF($C$11:$C26,$C27)&gt;=1,COUNTIF($D26:$D26,$D27)&gt;=1),"",IF(AND(SUMIF($C27:$C$525,$C27,$AE27:$AE$525)&gt;$AE27,SUMIF($D27:$D$525,$D27,$AE27:$AE$525)&gt;$AE27),_xlfn.AGGREGATE(14,4,$DD$11:$DD$31*($C$11:$C$31=$C27),1),""))))</f>
        <v/>
      </c>
      <c r="DB27" s="409">
        <f>COUNTIFS('ZASOBY N'!$B26:$B$525,'ZASOBY N'!$B26,'ZASOBY N'!$C26:'ZASOBY N'!$C$525,'ZASOBY N'!$C26,'ZASOBY N'!$D26:'ZASOBY N'!$D$525,'ZASOBY N'!$D26,'ZASOBY N'!$H26:'ZASOBY N'!$H$525,'ZASOBY N'!$H26 )</f>
        <v>0</v>
      </c>
      <c r="DC27" s="410">
        <f>COUNTIFS('ZASOBY N'!$B$10:$B26,'ZASOBY N'!$B26,'ZASOBY N'!$C$10:'ZASOBY N'!$C26,'ZASOBY N'!$C26,'ZASOBY N'!$D$10:'ZASOBY N'!$D26,'ZASOBY N'!$D26,'ZASOBY N'!$H$10:'ZASOBY N'!$H26,'ZASOBY N'!$H26 )</f>
        <v>0</v>
      </c>
      <c r="DD27" s="411">
        <f t="shared" si="20"/>
        <v>0</v>
      </c>
      <c r="DE27" s="412">
        <f t="shared" si="21"/>
        <v>0</v>
      </c>
      <c r="DF27" s="399" t="str">
        <f>IF(AND(DI27=1,DJ27=1,SUMIF($C27:$C$525,$C27,$AD27:$AD$525)=$AD27),$AD27,IF($DL27&gt;0,$DL27,IF(B27="","",IF(AND(COUNTIF($C$11:$C26,$C27)&gt;=1,COUNTIF($D26:$D26,$D27)&gt;=1,COUNTIF($Z24:$Z26,$C27)=0),"",IF(AND(COUNTIF($C$11:$C26,$C27)&gt;=1,COUNTIF($D26:$D26,$D27)&gt;=1),"UJĘTO WYŻEJ",IF(AND(SUMIF($C27:$C$525,$C27,$AD27:$AD$525)&gt;$AD27,SUMIF($D27:$D$525,$D27,$AD27:$AD$525)&gt;$AD27),_xlfn.AGGREGATE(14,4,$DK$11:$DK$31*($C$11:$C$31=$C27),1),""))))))</f>
        <v/>
      </c>
      <c r="DG27" s="414" t="str">
        <f>IF(AND(DI27=1,DJ27=1,SUMIF($C27:$C$525,$C27,$AD27:$AD$525)=$AD27),$AD27,IF($DL27&gt;0,$DL27,IF(AND(COUNTIF($C$11:$C26,$C27)&gt;=1,COUNTIF($D26:$D26,$D27)&gt;=1),"",IF(AND(SUMIF($C27:$C$525,$C27,$AD27:$AD$525)&gt;$AD27,SUMIF($D27:$D$525,$D27,$AD27:$AD$525)&gt;$AD27),_xlfn.AGGREGATE(14,4,$DK$11:$DK$31*($C$11:$C$31=$C27),1),""))))</f>
        <v/>
      </c>
      <c r="DI27" s="409">
        <f>COUNTIFS('ZASOBY N'!$B26:$B$525,'ZASOBY N'!$B26,'ZASOBY N'!$C26:'ZASOBY N'!$C$525,'ZASOBY N'!$C26,'ZASOBY N'!$D26:'ZASOBY N'!$D$525,'ZASOBY N'!$D26,'ZASOBY N'!$H26:'ZASOBY N'!$H$525,'ZASOBY N'!$H26 )</f>
        <v>0</v>
      </c>
      <c r="DJ27" s="410">
        <f>COUNTIFS('ZASOBY N'!$B$10:$B26,'ZASOBY N'!$B26,'ZASOBY N'!$C$10:'ZASOBY N'!$C26,'ZASOBY N'!$C26,'ZASOBY N'!$D$10:'ZASOBY N'!$D26,'ZASOBY N'!$D26,'ZASOBY N'!$H$10:'ZASOBY N'!$H26,'ZASOBY N'!$H26 )</f>
        <v>0</v>
      </c>
      <c r="DK27" s="411">
        <f t="shared" si="22"/>
        <v>0</v>
      </c>
      <c r="DL27" s="412">
        <f t="shared" si="23"/>
        <v>0</v>
      </c>
    </row>
    <row r="28" spans="1:116" ht="18.899999999999999" customHeight="1" x14ac:dyDescent="0.3">
      <c r="A28" s="219"/>
      <c r="B28" s="152" t="str">
        <f>IF('ZASOBY N'!A27="","",'ZASOBY N'!A27)</f>
        <v/>
      </c>
      <c r="C28" s="462" t="str">
        <f>IF('ZASOBY N'!C27="","",'ZASOBY N'!C27)</f>
        <v/>
      </c>
      <c r="D28" s="137" t="str">
        <f>IF('ZASOBY N'!B27="","",'ZASOBY N'!B27)</f>
        <v/>
      </c>
      <c r="E28" s="138"/>
      <c r="F28" s="356" t="str">
        <f>IF('ZASOBY N'!D27="","",'ZASOBY N'!D27)</f>
        <v/>
      </c>
      <c r="G28" s="220" t="str">
        <f>IF('ZASOBY N'!G27="","",'ZASOBY N'!G27)</f>
        <v/>
      </c>
      <c r="H28" s="221" t="str">
        <f>IF('ZASOBY N'!F27="","",'ZASOBY N'!F27)</f>
        <v/>
      </c>
      <c r="I28" s="221" t="str">
        <f>IF('ZASOBY N'!G27="","",'ZASOBY N'!G27)</f>
        <v/>
      </c>
      <c r="J28" s="221" t="str">
        <f>IF('ZASOBY N'!H27="","",'ZASOBY N'!H27)</f>
        <v/>
      </c>
      <c r="K28" s="214">
        <v>0</v>
      </c>
      <c r="L28" s="214">
        <v>0</v>
      </c>
      <c r="M28" s="214">
        <v>0</v>
      </c>
      <c r="N28" s="222" t="str">
        <f>IF('ZASOBY N'!BD27="x","",IF(W28="","",'ZASOBY N'!E27))</f>
        <v/>
      </c>
      <c r="O28" s="223">
        <v>0</v>
      </c>
      <c r="P28" s="223">
        <v>0</v>
      </c>
      <c r="Q28" s="226" t="str">
        <f>IF($N28="","",'UPR BILANS N'!G28*'UPR BILANS N'!N28)</f>
        <v/>
      </c>
      <c r="R28" s="225" t="str">
        <f>IF($N28="","",'ZASOBY N'!O27)</f>
        <v/>
      </c>
      <c r="S28" s="225" t="str">
        <f>IF($N28="","",IF('ZASOBY N'!Q27="",0,'ZASOBY N'!Q27))</f>
        <v/>
      </c>
      <c r="T28" s="225" t="str">
        <f>IF($N28="","",'ZASOBY N'!V27)</f>
        <v/>
      </c>
      <c r="U28" s="225" t="str">
        <f>IF($N28="","",IF('ZASOBY N'!AG27="",0,'ZASOBY N'!AG27))</f>
        <v/>
      </c>
      <c r="V28" s="225" t="str">
        <f>IF($N28="","",IF(NN!P30="",0,NN!P30))</f>
        <v/>
      </c>
      <c r="W28" s="225" t="str">
        <f t="shared" si="1"/>
        <v/>
      </c>
      <c r="X28" s="226" t="str">
        <f t="shared" si="0"/>
        <v/>
      </c>
      <c r="Y28" s="225" t="str">
        <f>IF('ZASOBY N'!AU27="","",IF(C28&lt;&gt;C27,'ZASOBY N'!AU27,IF(D28&lt;&gt;D27,'ZASOBY N'!AU27,IF(F28&lt;&gt;F27,'ZASOBY N'!AU27,IF(G28&lt;&gt;G27,'ZASOBY N'!AU27,IF(J28&lt;&gt;J27,'ZASOBY N'!AU27,IF(NN!AC30="","",IF(AND(C27=C28,H27=H28,J27=J28,NN!AC30&gt;0),"",IF(AND(C28=C29,H28=H29,NN!AC31&gt;0),'ZASOBY N'!AU27,'ZASOBY N'!AU27)))))))))</f>
        <v/>
      </c>
      <c r="Z28" s="225" t="str">
        <f t="shared" si="2"/>
        <v/>
      </c>
      <c r="AA28" s="227" t="str">
        <f t="shared" si="5"/>
        <v/>
      </c>
      <c r="AB28" s="400" t="str">
        <f t="shared" si="6"/>
        <v/>
      </c>
      <c r="AC28" s="228" t="str">
        <f t="shared" si="3"/>
        <v/>
      </c>
      <c r="AD28" s="222">
        <f>IF(B28="",0,IF(F28="",0,INDEX(POBRANIE_!$B$6:$F$101,MATCH('UPR BILANS N'!$F28,POBRANIE_!$A$6:$A$101,0),2)))</f>
        <v>0</v>
      </c>
      <c r="AE28" s="224">
        <f>IF(OR('ZASOBY N'!G27="",'ZASOBY N'!E27=""),0,IF(B28="",0,'ZASOBY N'!G27*'ZASOBY N'!E27))</f>
        <v>0</v>
      </c>
      <c r="AF28" s="225">
        <f>IF('ZASOBY N'!O27="",0,'ZASOBY N'!O27)</f>
        <v>0</v>
      </c>
      <c r="AG28" s="225">
        <f>IF('ZASOBY N'!Q27="",0,'ZASOBY N'!Q27)</f>
        <v>0</v>
      </c>
      <c r="AH28" s="225">
        <f>IF('ZASOBY N'!V27="",0,'ZASOBY N'!V27)</f>
        <v>0</v>
      </c>
      <c r="AI28" s="225">
        <f>IF('ZASOBY N'!AG27="",0,'ZASOBY N'!AG27)</f>
        <v>0</v>
      </c>
      <c r="AJ28" s="225">
        <f>IF(NN!P30="",0,IF(NN!P30="BRAK kol.7","BRAK BADAŃ",NN!P30))</f>
        <v>0</v>
      </c>
      <c r="AK28" s="225">
        <f>IF(NN!AC30="",0,IF(NN!AC30="BRAK kol.7","BRAK BADAŃ",NN!AC30))</f>
        <v>0</v>
      </c>
      <c r="BJ28" s="414" t="str">
        <f>IF(AND(BL28=1,BM28=1,SUMIF($C28:$C$525,$C28,$AK28:$AK$525)=$AK28),$AK28,IF($BO28&gt;0,$BO28,IF(AND(COUNTIF($C$11:$C27,$C28)&gt;=1,COUNTIF($D27:$D27,$D28)&gt;=1),"",IF(AND(SUMIF($C28:$C$525,$C28,$AK28:$AK$525)&gt;=$AK28,SUMIF($D28:$D$525,$D28,$AK28:$AK$525)&gt;=$AK28),SUMIF($C28:$C$525,$C28,$AK28:$AK$525),""))))</f>
        <v/>
      </c>
      <c r="BL28" s="409">
        <f>COUNTIFS('ZASOBY N'!$B27:$B$525,'ZASOBY N'!$B27,'ZASOBY N'!$C27:'ZASOBY N'!$C$525,'ZASOBY N'!$C27,'ZASOBY N'!$D27:'ZASOBY N'!$D$525,'ZASOBY N'!$D27,'ZASOBY N'!$H27:'ZASOBY N'!$H$525,'ZASOBY N'!$H27 )</f>
        <v>0</v>
      </c>
      <c r="BM28" s="410">
        <f>COUNTIFS('ZASOBY N'!$B$10:$B27,'ZASOBY N'!$B27,'ZASOBY N'!$C$10:'ZASOBY N'!$C27,'ZASOBY N'!$C27,'ZASOBY N'!$D$10:'ZASOBY N'!$D27,'ZASOBY N'!$D27,'ZASOBY N'!$H$10:'ZASOBY N'!$H27,'ZASOBY N'!$H27 )</f>
        <v>0</v>
      </c>
      <c r="BN28" s="411">
        <f t="shared" si="7"/>
        <v>0</v>
      </c>
      <c r="BO28" s="412">
        <f t="shared" si="8"/>
        <v>0</v>
      </c>
      <c r="BP28" s="94" t="str">
        <f t="shared" si="9"/>
        <v/>
      </c>
      <c r="BQ28" s="414" t="str">
        <f>IF(AND(BS28=1,BT28=1,SUMIF($C28:$C$525,$C28,$AJ28:$AJ$525)=$AJ28),$AJ28,IF($BV28&gt;0,$BV28,IF(AND(COUNTIF($C$11:$C27,$C28)&gt;=1,COUNTIF($D27:$D27,$D28)&gt;=1),"",IF(AND(SUMIF($C28:$C$525,$C28,$AJ28:$AJ$525)&gt;$AJ28,SUMIF($D28:$D$525,$D28,$AJ28:$AJ$525)&gt;$AJ28),SUMIF($C28:$C$525,$C28,$AJ28:$AJ$525),""))))</f>
        <v/>
      </c>
      <c r="BS28" s="409">
        <f>COUNTIFS('ZASOBY N'!$B27:$B$525,'ZASOBY N'!$B27,'ZASOBY N'!$C27:'ZASOBY N'!$C$525,'ZASOBY N'!$C27,'ZASOBY N'!$D27:'ZASOBY N'!$D$525,'ZASOBY N'!$D27,'ZASOBY N'!$H27:'ZASOBY N'!$H$525,'ZASOBY N'!$H27 )</f>
        <v>0</v>
      </c>
      <c r="BT28" s="410">
        <f>COUNTIFS('ZASOBY N'!$B$10:$B27,'ZASOBY N'!$B27,'ZASOBY N'!$C$10:'ZASOBY N'!$C27,'ZASOBY N'!$C27,'ZASOBY N'!$D$10:'ZASOBY N'!$D27,'ZASOBY N'!$D27,'ZASOBY N'!$H$10:'ZASOBY N'!$H27,'ZASOBY N'!$H27 )</f>
        <v>0</v>
      </c>
      <c r="BU28" s="411">
        <f t="shared" si="10"/>
        <v>0</v>
      </c>
      <c r="BV28" s="412">
        <f t="shared" si="11"/>
        <v>0</v>
      </c>
      <c r="BW28" s="94" t="s">
        <v>499</v>
      </c>
      <c r="BX28" s="414" t="str">
        <f>IF(AND(BZ28=1,CA28=1,SUMIF($C28:$C$525,$C28,$AI28:$AI$525)=$AI28),$AI28,IF($CC28&gt;0,$CC28,IF(AND(COUNTIF($C$11:$C27,$C28)&gt;=1,COUNTIF($D27:$D27,$D28)&gt;=1),"",IF(AND(SUMIF($C28:$C$525,$C28,$AI28:$AI$525)&gt;$AI28,SUMIF($D28:$D$525,$D28,$AI28:$AI$525)&gt;$IG28),_xlfn.AGGREGATE(14,4,$CB$11:$CB$31*($C$11:$C$31=$C28),1),""))))</f>
        <v/>
      </c>
      <c r="BZ28" s="409">
        <f>COUNTIFS('ZASOBY N'!$B27:$B$525,'ZASOBY N'!$B27,'ZASOBY N'!$C27:'ZASOBY N'!$C$525,'ZASOBY N'!$C27,'ZASOBY N'!$D27:'ZASOBY N'!$D$525,'ZASOBY N'!$D27,'ZASOBY N'!$H27:'ZASOBY N'!$H$525,'ZASOBY N'!$H27 )</f>
        <v>0</v>
      </c>
      <c r="CA28" s="410">
        <f>COUNTIFS('ZASOBY N'!$B$10:$B27,'ZASOBY N'!$B27,'ZASOBY N'!$C$10:'ZASOBY N'!$C27,'ZASOBY N'!$C27,'ZASOBY N'!$D$10:'ZASOBY N'!$D27,'ZASOBY N'!$D27,'ZASOBY N'!$H$10:'ZASOBY N'!$H27,'ZASOBY N'!$H27 )</f>
        <v>0</v>
      </c>
      <c r="CB28" s="411">
        <f t="shared" si="12"/>
        <v>0</v>
      </c>
      <c r="CC28" s="412">
        <f t="shared" si="13"/>
        <v>0</v>
      </c>
      <c r="CE28" s="414" t="str">
        <f>IF(AND(CG28=1,CH28=1,SUMIF($C28:$C$525,$C28,$AH28:$AH$525)=$AH28),$AH28,IF($CJ28&gt;0,$CJ28,IF(AND(COUNTIF($C$11:$C27,$C28)&gt;=1,COUNTIF($D27:$D27,$D28)&gt;=1),"",IF(AND(SUMIF($C28:$C$525,$C28,$AH28:$AH$525)&gt;$AH28,SUMIF($D28:$D$525,$D28,$AH28:$AH$525)&gt;$AH28),_xlfn.AGGREGATE(14,4,$CI$11:$CI$31*($C$11:$C$31=$C28),1),""))))</f>
        <v/>
      </c>
      <c r="CG28" s="409">
        <f>COUNTIFS('ZASOBY N'!$B27:$B$525,'ZASOBY N'!$B27,'ZASOBY N'!$C27:'ZASOBY N'!$C$525,'ZASOBY N'!$C27,'ZASOBY N'!$D27:'ZASOBY N'!$D$525,'ZASOBY N'!$D27,'ZASOBY N'!$H27:'ZASOBY N'!$H$525,'ZASOBY N'!$H27 )</f>
        <v>0</v>
      </c>
      <c r="CH28" s="410">
        <f>COUNTIFS('ZASOBY N'!$B$10:$B27,'ZASOBY N'!$B27,'ZASOBY N'!$C$10:'ZASOBY N'!$C27,'ZASOBY N'!$C27,'ZASOBY N'!$D$10:'ZASOBY N'!$D27,'ZASOBY N'!$D27,'ZASOBY N'!$H$10:'ZASOBY N'!$H27,'ZASOBY N'!$H27 )</f>
        <v>0</v>
      </c>
      <c r="CI28" s="411">
        <f t="shared" si="14"/>
        <v>0</v>
      </c>
      <c r="CJ28" s="412">
        <f t="shared" si="15"/>
        <v>0</v>
      </c>
      <c r="CL28" s="414" t="str">
        <f>IF(AND(CN28=1,CO28=1,SUMIF($C28:$C$525,$C28,$AG28:$AG$525)=$AG28),$AG28,IF($CQ28&gt;0,$CQ28,IF(AND(COUNTIF($C$11:$C27,$C28)&gt;=1,COUNTIF($D27:$D27,$D28)&gt;=1),"",IF(AND(SUMIF($C28:$C$525,$C28,$AG28:$AG$525)&gt;$AG28,SUMIF($D28:$D$525,$D28,$AG28:$AG$525)&gt;$AG28),_xlfn.AGGREGATE(14,4,$CP$11:$CP$31*($C$11:$C$31=$C28),1),""))))</f>
        <v/>
      </c>
      <c r="CN28" s="409">
        <f>COUNTIFS('ZASOBY N'!$B27:$B$525,'ZASOBY N'!$B27,'ZASOBY N'!$C27:'ZASOBY N'!$C$525,'ZASOBY N'!$C27,'ZASOBY N'!$D27:'ZASOBY N'!$D$525,'ZASOBY N'!$D27,'ZASOBY N'!$H27:'ZASOBY N'!$H$525,'ZASOBY N'!$H27 )</f>
        <v>0</v>
      </c>
      <c r="CO28" s="410">
        <f>COUNTIFS('ZASOBY N'!$B$10:$B27,'ZASOBY N'!$B27,'ZASOBY N'!$C$10:'ZASOBY N'!$C27,'ZASOBY N'!$C27,'ZASOBY N'!$D$10:'ZASOBY N'!$D27,'ZASOBY N'!$D27,'ZASOBY N'!$H$10:'ZASOBY N'!$H27,'ZASOBY N'!$H27 )</f>
        <v>0</v>
      </c>
      <c r="CP28" s="411">
        <f t="shared" si="16"/>
        <v>0</v>
      </c>
      <c r="CQ28" s="412">
        <f t="shared" si="17"/>
        <v>0</v>
      </c>
      <c r="CS28" s="414" t="str">
        <f>IF(AND(CU28=1,CV28=1,SUMIF($C28:$C$525,$C28,$AF28:$AF$525)=$AF28),$AF28,IF($CX28&gt;0,$CX28,IF(AND(COUNTIF($C$11:$C27,$C28)&gt;=1,COUNTIF($D27:$D27,$D28)&gt;=1),"",IF(AND(SUMIF($C28:$C$525,$C28,$AF28:$AF$525)&gt;$AF28,SUMIF($D28:$D$525,$D28,$AF28:$AF$525)&gt;$AF28),_xlfn.AGGREGATE(14,4,$CW$11:$CW$31*($C$11:$C$31=$C28),1),""))))</f>
        <v/>
      </c>
      <c r="CU28" s="409">
        <f>COUNTIFS('ZASOBY N'!$B27:$B$525,'ZASOBY N'!$B27,'ZASOBY N'!$C27:'ZASOBY N'!$C$525,'ZASOBY N'!$C27,'ZASOBY N'!$D27:'ZASOBY N'!$D$525,'ZASOBY N'!$D27,'ZASOBY N'!$H27:'ZASOBY N'!$H$525,'ZASOBY N'!$H27 )</f>
        <v>0</v>
      </c>
      <c r="CV28" s="410">
        <f>COUNTIFS('ZASOBY N'!$B$10:$B27,'ZASOBY N'!$B27,'ZASOBY N'!$C$10:'ZASOBY N'!$C27,'ZASOBY N'!$C27,'ZASOBY N'!$D$10:'ZASOBY N'!$D27,'ZASOBY N'!$D27,'ZASOBY N'!$H$10:'ZASOBY N'!$H27,'ZASOBY N'!$H27 )</f>
        <v>0</v>
      </c>
      <c r="CW28" s="411">
        <f t="shared" si="18"/>
        <v>0</v>
      </c>
      <c r="CX28" s="412">
        <f t="shared" si="19"/>
        <v>0</v>
      </c>
      <c r="CZ28" s="414" t="str">
        <f>IF(AND(DB28=1,DC28=1,SUMIF($C28:$C$525,$C28,$AE28:$AE$525)=$AE28),$AE28,IF($DE28&gt;0,$DE28,IF(AND(COUNTIF($C$11:$C27,$C28)&gt;=1,COUNTIF($D27:$D27,$D28)&gt;=1),"",IF(AND(SUMIF($C28:$C$525,$C28,$AE28:$AE$525)&gt;$AE28,SUMIF($D28:$D$525,$D28,$AE28:$AE$525)&gt;$AE28),_xlfn.AGGREGATE(14,4,$DD$11:$DD$31*($C$11:$C$31=$C28),1),""))))</f>
        <v/>
      </c>
      <c r="DB28" s="409">
        <f>COUNTIFS('ZASOBY N'!$B27:$B$525,'ZASOBY N'!$B27,'ZASOBY N'!$C27:'ZASOBY N'!$C$525,'ZASOBY N'!$C27,'ZASOBY N'!$D27:'ZASOBY N'!$D$525,'ZASOBY N'!$D27,'ZASOBY N'!$H27:'ZASOBY N'!$H$525,'ZASOBY N'!$H27 )</f>
        <v>0</v>
      </c>
      <c r="DC28" s="410">
        <f>COUNTIFS('ZASOBY N'!$B$10:$B27,'ZASOBY N'!$B27,'ZASOBY N'!$C$10:'ZASOBY N'!$C27,'ZASOBY N'!$C27,'ZASOBY N'!$D$10:'ZASOBY N'!$D27,'ZASOBY N'!$D27,'ZASOBY N'!$H$10:'ZASOBY N'!$H27,'ZASOBY N'!$H27 )</f>
        <v>0</v>
      </c>
      <c r="DD28" s="411">
        <f t="shared" si="20"/>
        <v>0</v>
      </c>
      <c r="DE28" s="412">
        <f t="shared" si="21"/>
        <v>0</v>
      </c>
      <c r="DF28" s="399" t="str">
        <f>IF(AND(DI28=1,DJ28=1,SUMIF($C28:$C$525,$C28,$AD28:$AD$525)=$AD28),$AD28,IF($DL28&gt;0,$DL28,IF(B28="","",IF(AND(COUNTIF($C$11:$C27,$C28)&gt;=1,COUNTIF($D27:$D27,$D28)&gt;=1,COUNTIF($Z25:$Z27,$C28)=0),"",IF(AND(COUNTIF($C$11:$C27,$C28)&gt;=1,COUNTIF($D27:$D27,$D28)&gt;=1),"UJĘTO WYŻEJ",IF(AND(SUMIF($C28:$C$525,$C28,$AD28:$AD$525)&gt;$AD28,SUMIF($D28:$D$525,$D28,$AD28:$AD$525)&gt;$AD28),_xlfn.AGGREGATE(14,4,$DK$11:$DK$31*($C$11:$C$31=$C28),1),""))))))</f>
        <v/>
      </c>
      <c r="DG28" s="414" t="str">
        <f>IF(AND(DI28=1,DJ28=1,SUMIF($C28:$C$525,$C28,$AD28:$AD$525)=$AD28),$AD28,IF($DL28&gt;0,$DL28,IF(AND(COUNTIF($C$11:$C27,$C28)&gt;=1,COUNTIF($D27:$D27,$D28)&gt;=1),"",IF(AND(SUMIF($C28:$C$525,$C28,$AD28:$AD$525)&gt;$AD28,SUMIF($D28:$D$525,$D28,$AD28:$AD$525)&gt;$AD28),_xlfn.AGGREGATE(14,4,$DK$11:$DK$31*($C$11:$C$31=$C28),1),""))))</f>
        <v/>
      </c>
      <c r="DI28" s="409">
        <f>COUNTIFS('ZASOBY N'!$B27:$B$525,'ZASOBY N'!$B27,'ZASOBY N'!$C27:'ZASOBY N'!$C$525,'ZASOBY N'!$C27,'ZASOBY N'!$D27:'ZASOBY N'!$D$525,'ZASOBY N'!$D27,'ZASOBY N'!$H27:'ZASOBY N'!$H$525,'ZASOBY N'!$H27 )</f>
        <v>0</v>
      </c>
      <c r="DJ28" s="410">
        <f>COUNTIFS('ZASOBY N'!$B$10:$B27,'ZASOBY N'!$B27,'ZASOBY N'!$C$10:'ZASOBY N'!$C27,'ZASOBY N'!$C27,'ZASOBY N'!$D$10:'ZASOBY N'!$D27,'ZASOBY N'!$D27,'ZASOBY N'!$H$10:'ZASOBY N'!$H27,'ZASOBY N'!$H27 )</f>
        <v>0</v>
      </c>
      <c r="DK28" s="411">
        <f t="shared" si="22"/>
        <v>0</v>
      </c>
      <c r="DL28" s="412">
        <f t="shared" si="23"/>
        <v>0</v>
      </c>
    </row>
    <row r="29" spans="1:116" ht="18.899999999999999" customHeight="1" x14ac:dyDescent="0.3">
      <c r="A29" s="219"/>
      <c r="B29" s="152" t="str">
        <f>IF('ZASOBY N'!A28="","",'ZASOBY N'!A28)</f>
        <v/>
      </c>
      <c r="C29" s="462" t="str">
        <f>IF('ZASOBY N'!C28="","",'ZASOBY N'!C28)</f>
        <v/>
      </c>
      <c r="D29" s="137" t="str">
        <f>IF('ZASOBY N'!B28="","",'ZASOBY N'!B28)</f>
        <v/>
      </c>
      <c r="E29" s="138"/>
      <c r="F29" s="356" t="str">
        <f>IF('ZASOBY N'!D28="","",'ZASOBY N'!D28)</f>
        <v/>
      </c>
      <c r="G29" s="220" t="str">
        <f>IF('ZASOBY N'!G28="","",'ZASOBY N'!G28)</f>
        <v/>
      </c>
      <c r="H29" s="221" t="str">
        <f>IF('ZASOBY N'!F28="","",'ZASOBY N'!F28)</f>
        <v/>
      </c>
      <c r="I29" s="221" t="str">
        <f>IF('ZASOBY N'!G28="","",'ZASOBY N'!G28)</f>
        <v/>
      </c>
      <c r="J29" s="221" t="str">
        <f>IF('ZASOBY N'!H28="","",'ZASOBY N'!H28)</f>
        <v/>
      </c>
      <c r="K29" s="214">
        <v>0</v>
      </c>
      <c r="L29" s="214">
        <v>0</v>
      </c>
      <c r="M29" s="214">
        <v>0</v>
      </c>
      <c r="N29" s="222" t="str">
        <f>IF('ZASOBY N'!BD28="x","",IF(W29="","",'ZASOBY N'!E28))</f>
        <v/>
      </c>
      <c r="O29" s="223">
        <v>0</v>
      </c>
      <c r="P29" s="223">
        <v>0</v>
      </c>
      <c r="Q29" s="226" t="str">
        <f>IF($N29="","",'UPR BILANS N'!G29*'UPR BILANS N'!N29)</f>
        <v/>
      </c>
      <c r="R29" s="225" t="str">
        <f>IF($N29="","",'ZASOBY N'!O28)</f>
        <v/>
      </c>
      <c r="S29" s="225" t="str">
        <f>IF($N29="","",IF('ZASOBY N'!Q28="",0,'ZASOBY N'!Q28))</f>
        <v/>
      </c>
      <c r="T29" s="225" t="str">
        <f>IF($N29="","",'ZASOBY N'!V28)</f>
        <v/>
      </c>
      <c r="U29" s="225" t="str">
        <f>IF($N29="","",IF('ZASOBY N'!AG28="",0,'ZASOBY N'!AG28))</f>
        <v/>
      </c>
      <c r="V29" s="225" t="str">
        <f>IF($N29="","",IF(NN!P31="",0,NN!P31))</f>
        <v/>
      </c>
      <c r="W29" s="225" t="str">
        <f t="shared" si="1"/>
        <v/>
      </c>
      <c r="X29" s="226" t="str">
        <f t="shared" si="0"/>
        <v/>
      </c>
      <c r="Y29" s="225" t="str">
        <f>IF('ZASOBY N'!AU28="","",IF(C29&lt;&gt;C28,'ZASOBY N'!AU28,IF(D29&lt;&gt;D28,'ZASOBY N'!AU28,IF(F29&lt;&gt;F28,'ZASOBY N'!AU28,IF(G29&lt;&gt;G28,'ZASOBY N'!AU28,IF(J29&lt;&gt;J28,'ZASOBY N'!AU28,IF(NN!AC31="","",IF(AND(C28=C29,H28=H29,J28=J29,NN!AC31&gt;0),"",IF(AND(C29=C30,H29=H30,NN!AC32&gt;0),'ZASOBY N'!AU28,'ZASOBY N'!AU28)))))))))</f>
        <v/>
      </c>
      <c r="Z29" s="225" t="str">
        <f t="shared" si="2"/>
        <v/>
      </c>
      <c r="AA29" s="227" t="str">
        <f t="shared" si="5"/>
        <v/>
      </c>
      <c r="AB29" s="400" t="str">
        <f t="shared" si="6"/>
        <v/>
      </c>
      <c r="AC29" s="228" t="str">
        <f t="shared" si="3"/>
        <v/>
      </c>
      <c r="AD29" s="222">
        <f>IF(B29="",0,IF(F29="",0,INDEX(POBRANIE_!$B$6:$F$101,MATCH('UPR BILANS N'!$F29,POBRANIE_!$A$6:$A$101,0),2)))</f>
        <v>0</v>
      </c>
      <c r="AE29" s="224">
        <f>IF(OR('ZASOBY N'!G28="",'ZASOBY N'!E28=""),0,IF(B29="",0,'ZASOBY N'!G28*'ZASOBY N'!E28))</f>
        <v>0</v>
      </c>
      <c r="AF29" s="225">
        <f>IF('ZASOBY N'!O28="",0,'ZASOBY N'!O28)</f>
        <v>0</v>
      </c>
      <c r="AG29" s="225">
        <f>IF('ZASOBY N'!Q28="",0,'ZASOBY N'!Q28)</f>
        <v>0</v>
      </c>
      <c r="AH29" s="225">
        <f>IF('ZASOBY N'!V28="",0,'ZASOBY N'!V28)</f>
        <v>0</v>
      </c>
      <c r="AI29" s="225">
        <f>IF('ZASOBY N'!AG28="",0,'ZASOBY N'!AG28)</f>
        <v>0</v>
      </c>
      <c r="AJ29" s="225">
        <f>IF(NN!P31="",0,IF(NN!P31="BRAK kol.7","BRAK BADAŃ",NN!P31))</f>
        <v>0</v>
      </c>
      <c r="AK29" s="225">
        <f>IF(NN!AC31="",0,IF(NN!AC31="BRAK kol.7","BRAK BADAŃ",NN!AC31))</f>
        <v>0</v>
      </c>
      <c r="BJ29" s="414" t="str">
        <f>IF(AND(BL29=1,BM29=1,SUMIF($C29:$C$525,$C29,$AK29:$AK$525)=$AK29),$AK29,IF($BO29&gt;0,$BO29,IF(AND(COUNTIF($C$11:$C28,$C29)&gt;=1,COUNTIF($D28:$D28,$D29)&gt;=1),"",IF(AND(SUMIF($C29:$C$525,$C29,$AK29:$AK$525)&gt;=$AK29,SUMIF($D29:$D$525,$D29,$AK29:$AK$525)&gt;=$AK29),SUMIF($C29:$C$525,$C29,$AK29:$AK$525),""))))</f>
        <v/>
      </c>
      <c r="BL29" s="409">
        <f>COUNTIFS('ZASOBY N'!$B28:$B$525,'ZASOBY N'!$B28,'ZASOBY N'!$C28:'ZASOBY N'!$C$525,'ZASOBY N'!$C28,'ZASOBY N'!$D28:'ZASOBY N'!$D$525,'ZASOBY N'!$D28,'ZASOBY N'!$H28:'ZASOBY N'!$H$525,'ZASOBY N'!$H28 )</f>
        <v>0</v>
      </c>
      <c r="BM29" s="410">
        <f>COUNTIFS('ZASOBY N'!$B$10:$B28,'ZASOBY N'!$B28,'ZASOBY N'!$C$10:'ZASOBY N'!$C28,'ZASOBY N'!$C28,'ZASOBY N'!$D$10:'ZASOBY N'!$D28,'ZASOBY N'!$D28,'ZASOBY N'!$H$10:'ZASOBY N'!$H28,'ZASOBY N'!$H28 )</f>
        <v>0</v>
      </c>
      <c r="BN29" s="411">
        <f t="shared" si="7"/>
        <v>0</v>
      </c>
      <c r="BO29" s="412">
        <f t="shared" si="8"/>
        <v>0</v>
      </c>
      <c r="BP29" s="94" t="str">
        <f t="shared" si="9"/>
        <v/>
      </c>
      <c r="BQ29" s="414" t="str">
        <f>IF(AND(BS29=1,BT29=1,SUMIF($C29:$C$525,$C29,$AJ29:$AJ$525)=$AJ29),$AJ29,IF($BV29&gt;0,$BV29,IF(AND(COUNTIF($C$11:$C28,$C29)&gt;=1,COUNTIF($D28:$D28,$D29)&gt;=1),"",IF(AND(SUMIF($C29:$C$525,$C29,$AJ29:$AJ$525)&gt;$AJ29,SUMIF($D29:$D$525,$D29,$AJ29:$AJ$525)&gt;$AJ29),SUMIF($C29:$C$525,$C29,$AJ29:$AJ$525),""))))</f>
        <v/>
      </c>
      <c r="BS29" s="409">
        <f>COUNTIFS('ZASOBY N'!$B28:$B$525,'ZASOBY N'!$B28,'ZASOBY N'!$C28:'ZASOBY N'!$C$525,'ZASOBY N'!$C28,'ZASOBY N'!$D28:'ZASOBY N'!$D$525,'ZASOBY N'!$D28,'ZASOBY N'!$H28:'ZASOBY N'!$H$525,'ZASOBY N'!$H28 )</f>
        <v>0</v>
      </c>
      <c r="BT29" s="410">
        <f>COUNTIFS('ZASOBY N'!$B$10:$B28,'ZASOBY N'!$B28,'ZASOBY N'!$C$10:'ZASOBY N'!$C28,'ZASOBY N'!$C28,'ZASOBY N'!$D$10:'ZASOBY N'!$D28,'ZASOBY N'!$D28,'ZASOBY N'!$H$10:'ZASOBY N'!$H28,'ZASOBY N'!$H28 )</f>
        <v>0</v>
      </c>
      <c r="BU29" s="411">
        <f t="shared" si="10"/>
        <v>0</v>
      </c>
      <c r="BV29" s="412">
        <f t="shared" si="11"/>
        <v>0</v>
      </c>
      <c r="BW29" s="94" t="s">
        <v>499</v>
      </c>
      <c r="BX29" s="414" t="str">
        <f>IF(AND(BZ29=1,CA29=1,SUMIF($C29:$C$525,$C29,$AI29:$AI$525)=$AI29),$AI29,IF($CC29&gt;0,$CC29,IF(AND(COUNTIF($C$11:$C28,$C29)&gt;=1,COUNTIF($D28:$D28,$D29)&gt;=1),"",IF(AND(SUMIF($C29:$C$525,$C29,$AI29:$AI$525)&gt;$AI29,SUMIF($D29:$D$525,$D29,$AI29:$AI$525)&gt;$IG29),_xlfn.AGGREGATE(14,4,$CB$11:$CB$31*($C$11:$C$31=$C29),1),""))))</f>
        <v/>
      </c>
      <c r="BZ29" s="409">
        <f>COUNTIFS('ZASOBY N'!$B28:$B$525,'ZASOBY N'!$B28,'ZASOBY N'!$C28:'ZASOBY N'!$C$525,'ZASOBY N'!$C28,'ZASOBY N'!$D28:'ZASOBY N'!$D$525,'ZASOBY N'!$D28,'ZASOBY N'!$H28:'ZASOBY N'!$H$525,'ZASOBY N'!$H28 )</f>
        <v>0</v>
      </c>
      <c r="CA29" s="410">
        <f>COUNTIFS('ZASOBY N'!$B$10:$B28,'ZASOBY N'!$B28,'ZASOBY N'!$C$10:'ZASOBY N'!$C28,'ZASOBY N'!$C28,'ZASOBY N'!$D$10:'ZASOBY N'!$D28,'ZASOBY N'!$D28,'ZASOBY N'!$H$10:'ZASOBY N'!$H28,'ZASOBY N'!$H28 )</f>
        <v>0</v>
      </c>
      <c r="CB29" s="411">
        <f t="shared" si="12"/>
        <v>0</v>
      </c>
      <c r="CC29" s="412">
        <f t="shared" si="13"/>
        <v>0</v>
      </c>
      <c r="CE29" s="414" t="str">
        <f>IF(AND(CG29=1,CH29=1,SUMIF($C29:$C$525,$C29,$AH29:$AH$525)=$AH29),$AH29,IF($CJ29&gt;0,$CJ29,IF(AND(COUNTIF($C$11:$C28,$C29)&gt;=1,COUNTIF($D28:$D28,$D29)&gt;=1),"",IF(AND(SUMIF($C29:$C$525,$C29,$AH29:$AH$525)&gt;$AH29,SUMIF($D29:$D$525,$D29,$AH29:$AH$525)&gt;$AH29),_xlfn.AGGREGATE(14,4,$CI$11:$CI$31*($C$11:$C$31=$C29),1),""))))</f>
        <v/>
      </c>
      <c r="CG29" s="409">
        <f>COUNTIFS('ZASOBY N'!$B28:$B$525,'ZASOBY N'!$B28,'ZASOBY N'!$C28:'ZASOBY N'!$C$525,'ZASOBY N'!$C28,'ZASOBY N'!$D28:'ZASOBY N'!$D$525,'ZASOBY N'!$D28,'ZASOBY N'!$H28:'ZASOBY N'!$H$525,'ZASOBY N'!$H28 )</f>
        <v>0</v>
      </c>
      <c r="CH29" s="410">
        <f>COUNTIFS('ZASOBY N'!$B$10:$B28,'ZASOBY N'!$B28,'ZASOBY N'!$C$10:'ZASOBY N'!$C28,'ZASOBY N'!$C28,'ZASOBY N'!$D$10:'ZASOBY N'!$D28,'ZASOBY N'!$D28,'ZASOBY N'!$H$10:'ZASOBY N'!$H28,'ZASOBY N'!$H28 )</f>
        <v>0</v>
      </c>
      <c r="CI29" s="411">
        <f t="shared" si="14"/>
        <v>0</v>
      </c>
      <c r="CJ29" s="412">
        <f t="shared" si="15"/>
        <v>0</v>
      </c>
      <c r="CL29" s="414" t="str">
        <f>IF(AND(CN29=1,CO29=1,SUMIF($C29:$C$525,$C29,$AG29:$AG$525)=$AG29),$AG29,IF($CQ29&gt;0,$CQ29,IF(AND(COUNTIF($C$11:$C28,$C29)&gt;=1,COUNTIF($D28:$D28,$D29)&gt;=1),"",IF(AND(SUMIF($C29:$C$525,$C29,$AG29:$AG$525)&gt;$AG29,SUMIF($D29:$D$525,$D29,$AG29:$AG$525)&gt;$AG29),_xlfn.AGGREGATE(14,4,$CP$11:$CP$31*($C$11:$C$31=$C29),1),""))))</f>
        <v/>
      </c>
      <c r="CN29" s="409">
        <f>COUNTIFS('ZASOBY N'!$B28:$B$525,'ZASOBY N'!$B28,'ZASOBY N'!$C28:'ZASOBY N'!$C$525,'ZASOBY N'!$C28,'ZASOBY N'!$D28:'ZASOBY N'!$D$525,'ZASOBY N'!$D28,'ZASOBY N'!$H28:'ZASOBY N'!$H$525,'ZASOBY N'!$H28 )</f>
        <v>0</v>
      </c>
      <c r="CO29" s="410">
        <f>COUNTIFS('ZASOBY N'!$B$10:$B28,'ZASOBY N'!$B28,'ZASOBY N'!$C$10:'ZASOBY N'!$C28,'ZASOBY N'!$C28,'ZASOBY N'!$D$10:'ZASOBY N'!$D28,'ZASOBY N'!$D28,'ZASOBY N'!$H$10:'ZASOBY N'!$H28,'ZASOBY N'!$H28 )</f>
        <v>0</v>
      </c>
      <c r="CP29" s="411">
        <f t="shared" si="16"/>
        <v>0</v>
      </c>
      <c r="CQ29" s="412">
        <f t="shared" si="17"/>
        <v>0</v>
      </c>
      <c r="CS29" s="414" t="str">
        <f>IF(AND(CU29=1,CV29=1,SUMIF($C29:$C$525,$C29,$AF29:$AF$525)=$AF29),$AF29,IF($CX29&gt;0,$CX29,IF(AND(COUNTIF($C$11:$C28,$C29)&gt;=1,COUNTIF($D28:$D28,$D29)&gt;=1),"",IF(AND(SUMIF($C29:$C$525,$C29,$AF29:$AF$525)&gt;$AF29,SUMIF($D29:$D$525,$D29,$AF29:$AF$525)&gt;$AF29),_xlfn.AGGREGATE(14,4,$CW$11:$CW$31*($C$11:$C$31=$C29),1),""))))</f>
        <v/>
      </c>
      <c r="CU29" s="409">
        <f>COUNTIFS('ZASOBY N'!$B28:$B$525,'ZASOBY N'!$B28,'ZASOBY N'!$C28:'ZASOBY N'!$C$525,'ZASOBY N'!$C28,'ZASOBY N'!$D28:'ZASOBY N'!$D$525,'ZASOBY N'!$D28,'ZASOBY N'!$H28:'ZASOBY N'!$H$525,'ZASOBY N'!$H28 )</f>
        <v>0</v>
      </c>
      <c r="CV29" s="410">
        <f>COUNTIFS('ZASOBY N'!$B$10:$B28,'ZASOBY N'!$B28,'ZASOBY N'!$C$10:'ZASOBY N'!$C28,'ZASOBY N'!$C28,'ZASOBY N'!$D$10:'ZASOBY N'!$D28,'ZASOBY N'!$D28,'ZASOBY N'!$H$10:'ZASOBY N'!$H28,'ZASOBY N'!$H28 )</f>
        <v>0</v>
      </c>
      <c r="CW29" s="411">
        <f t="shared" si="18"/>
        <v>0</v>
      </c>
      <c r="CX29" s="412">
        <f t="shared" si="19"/>
        <v>0</v>
      </c>
      <c r="CZ29" s="414" t="str">
        <f>IF(AND(DB29=1,DC29=1,SUMIF($C29:$C$525,$C29,$AE29:$AE$525)=$AE29),$AE29,IF($DE29&gt;0,$DE29,IF(AND(COUNTIF($C$11:$C28,$C29)&gt;=1,COUNTIF($D28:$D28,$D29)&gt;=1),"",IF(AND(SUMIF($C29:$C$525,$C29,$AE29:$AE$525)&gt;$AE29,SUMIF($D29:$D$525,$D29,$AE29:$AE$525)&gt;$AE29),_xlfn.AGGREGATE(14,4,$DD$11:$DD$31*($C$11:$C$31=$C29),1),""))))</f>
        <v/>
      </c>
      <c r="DB29" s="409">
        <f>COUNTIFS('ZASOBY N'!$B28:$B$525,'ZASOBY N'!$B28,'ZASOBY N'!$C28:'ZASOBY N'!$C$525,'ZASOBY N'!$C28,'ZASOBY N'!$D28:'ZASOBY N'!$D$525,'ZASOBY N'!$D28,'ZASOBY N'!$H28:'ZASOBY N'!$H$525,'ZASOBY N'!$H28 )</f>
        <v>0</v>
      </c>
      <c r="DC29" s="410">
        <f>COUNTIFS('ZASOBY N'!$B$10:$B28,'ZASOBY N'!$B28,'ZASOBY N'!$C$10:'ZASOBY N'!$C28,'ZASOBY N'!$C28,'ZASOBY N'!$D$10:'ZASOBY N'!$D28,'ZASOBY N'!$D28,'ZASOBY N'!$H$10:'ZASOBY N'!$H28,'ZASOBY N'!$H28 )</f>
        <v>0</v>
      </c>
      <c r="DD29" s="411">
        <f t="shared" si="20"/>
        <v>0</v>
      </c>
      <c r="DE29" s="412">
        <f t="shared" si="21"/>
        <v>0</v>
      </c>
      <c r="DF29" s="399" t="str">
        <f>IF(AND(DI29=1,DJ29=1,SUMIF($C29:$C$525,$C29,$AD29:$AD$525)=$AD29),$AD29,IF($DL29&gt;0,$DL29,IF(B29="","",IF(AND(COUNTIF($C$11:$C28,$C29)&gt;=1,COUNTIF($D28:$D28,$D29)&gt;=1,COUNTIF($Z26:$Z28,$C29)=0),"",IF(AND(COUNTIF($C$11:$C28,$C29)&gt;=1,COUNTIF($D28:$D28,$D29)&gt;=1),"UJĘTO WYŻEJ",IF(AND(SUMIF($C29:$C$525,$C29,$AD29:$AD$525)&gt;$AD29,SUMIF($D29:$D$525,$D29,$AD29:$AD$525)&gt;$AD29),_xlfn.AGGREGATE(14,4,$DK$11:$DK$31*($C$11:$C$31=$C29),1),""))))))</f>
        <v/>
      </c>
      <c r="DG29" s="414" t="str">
        <f>IF(AND(DI29=1,DJ29=1,SUMIF($C29:$C$525,$C29,$AD29:$AD$525)=$AD29),$AD29,IF($DL29&gt;0,$DL29,IF(AND(COUNTIF($C$11:$C28,$C29)&gt;=1,COUNTIF($D28:$D28,$D29)&gt;=1),"",IF(AND(SUMIF($C29:$C$525,$C29,$AD29:$AD$525)&gt;$AD29,SUMIF($D29:$D$525,$D29,$AD29:$AD$525)&gt;$AD29),_xlfn.AGGREGATE(14,4,$DK$11:$DK$31*($C$11:$C$31=$C29),1),""))))</f>
        <v/>
      </c>
      <c r="DI29" s="409">
        <f>COUNTIFS('ZASOBY N'!$B28:$B$525,'ZASOBY N'!$B28,'ZASOBY N'!$C28:'ZASOBY N'!$C$525,'ZASOBY N'!$C28,'ZASOBY N'!$D28:'ZASOBY N'!$D$525,'ZASOBY N'!$D28,'ZASOBY N'!$H28:'ZASOBY N'!$H$525,'ZASOBY N'!$H28 )</f>
        <v>0</v>
      </c>
      <c r="DJ29" s="410">
        <f>COUNTIFS('ZASOBY N'!$B$10:$B28,'ZASOBY N'!$B28,'ZASOBY N'!$C$10:'ZASOBY N'!$C28,'ZASOBY N'!$C28,'ZASOBY N'!$D$10:'ZASOBY N'!$D28,'ZASOBY N'!$D28,'ZASOBY N'!$H$10:'ZASOBY N'!$H28,'ZASOBY N'!$H28 )</f>
        <v>0</v>
      </c>
      <c r="DK29" s="411">
        <f t="shared" si="22"/>
        <v>0</v>
      </c>
      <c r="DL29" s="412">
        <f t="shared" si="23"/>
        <v>0</v>
      </c>
    </row>
    <row r="30" spans="1:116" ht="18.899999999999999" customHeight="1" x14ac:dyDescent="0.3">
      <c r="A30" s="219"/>
      <c r="B30" s="152" t="str">
        <f>IF('ZASOBY N'!A29="","",'ZASOBY N'!A29)</f>
        <v/>
      </c>
      <c r="C30" s="462" t="str">
        <f>IF('ZASOBY N'!C29="","",'ZASOBY N'!C29)</f>
        <v/>
      </c>
      <c r="D30" s="137" t="str">
        <f>IF('ZASOBY N'!B29="","",'ZASOBY N'!B29)</f>
        <v/>
      </c>
      <c r="E30" s="138"/>
      <c r="F30" s="356" t="str">
        <f>IF('ZASOBY N'!D29="","",'ZASOBY N'!D29)</f>
        <v/>
      </c>
      <c r="G30" s="220" t="str">
        <f>IF('ZASOBY N'!G29="","",'ZASOBY N'!G29)</f>
        <v/>
      </c>
      <c r="H30" s="221" t="str">
        <f>IF('ZASOBY N'!F29="","",'ZASOBY N'!F29)</f>
        <v/>
      </c>
      <c r="I30" s="221" t="str">
        <f>IF('ZASOBY N'!G29="","",'ZASOBY N'!G29)</f>
        <v/>
      </c>
      <c r="J30" s="221" t="str">
        <f>IF('ZASOBY N'!H29="","",'ZASOBY N'!H29)</f>
        <v/>
      </c>
      <c r="K30" s="214">
        <v>0</v>
      </c>
      <c r="L30" s="214">
        <v>0</v>
      </c>
      <c r="M30" s="214">
        <v>0</v>
      </c>
      <c r="N30" s="222" t="str">
        <f>IF('ZASOBY N'!BD29="x","",IF(W30="","",'ZASOBY N'!E29))</f>
        <v/>
      </c>
      <c r="O30" s="223">
        <v>0</v>
      </c>
      <c r="P30" s="223">
        <v>0</v>
      </c>
      <c r="Q30" s="226" t="str">
        <f>IF($N30="","",'UPR BILANS N'!G30*'UPR BILANS N'!N30)</f>
        <v/>
      </c>
      <c r="R30" s="225" t="str">
        <f>IF($N30="","",'ZASOBY N'!O29)</f>
        <v/>
      </c>
      <c r="S30" s="225" t="str">
        <f>IF($N30="","",IF('ZASOBY N'!Q29="",0,'ZASOBY N'!Q29))</f>
        <v/>
      </c>
      <c r="T30" s="225" t="str">
        <f>IF($N30="","",'ZASOBY N'!V29)</f>
        <v/>
      </c>
      <c r="U30" s="225" t="str">
        <f>IF($N30="","",IF('ZASOBY N'!AG29="",0,'ZASOBY N'!AG29))</f>
        <v/>
      </c>
      <c r="V30" s="225" t="str">
        <f>IF($N30="","",IF(NN!P32="",0,NN!P32))</f>
        <v/>
      </c>
      <c r="W30" s="225" t="str">
        <f t="shared" si="1"/>
        <v/>
      </c>
      <c r="X30" s="226" t="str">
        <f t="shared" si="0"/>
        <v/>
      </c>
      <c r="Y30" s="225" t="str">
        <f>IF('ZASOBY N'!AU29="","",IF(C30&lt;&gt;C29,'ZASOBY N'!AU29,IF(D30&lt;&gt;D29,'ZASOBY N'!AU29,IF(F30&lt;&gt;F29,'ZASOBY N'!AU29,IF(G30&lt;&gt;G29,'ZASOBY N'!AU29,IF(J30&lt;&gt;J29,'ZASOBY N'!AU29,IF(NN!AC32="","",IF(AND(C29=C30,H29=H30,J29=J30,NN!AC32&gt;0),"",IF(AND(C30=C31,H30=H31,NN!AC33&gt;0),'ZASOBY N'!AU29,'ZASOBY N'!AU29)))))))))</f>
        <v/>
      </c>
      <c r="Z30" s="225" t="str">
        <f t="shared" si="2"/>
        <v/>
      </c>
      <c r="AA30" s="227" t="str">
        <f t="shared" si="5"/>
        <v/>
      </c>
      <c r="AB30" s="400" t="str">
        <f t="shared" si="6"/>
        <v/>
      </c>
      <c r="AC30" s="228" t="str">
        <f t="shared" si="3"/>
        <v/>
      </c>
      <c r="AD30" s="222">
        <f>IF(B30="",0,IF(F30="",0,INDEX(POBRANIE_!$B$6:$F$101,MATCH('UPR BILANS N'!$F30,POBRANIE_!$A$6:$A$101,0),2)))</f>
        <v>0</v>
      </c>
      <c r="AE30" s="224">
        <f>IF(OR('ZASOBY N'!G29="",'ZASOBY N'!E29=""),0,IF(B30="",0,'ZASOBY N'!G29*'ZASOBY N'!E29))</f>
        <v>0</v>
      </c>
      <c r="AF30" s="225">
        <f>IF('ZASOBY N'!O29="",0,'ZASOBY N'!O29)</f>
        <v>0</v>
      </c>
      <c r="AG30" s="225">
        <f>IF('ZASOBY N'!Q29="",0,'ZASOBY N'!Q29)</f>
        <v>0</v>
      </c>
      <c r="AH30" s="225">
        <f>IF('ZASOBY N'!V29="",0,'ZASOBY N'!V29)</f>
        <v>0</v>
      </c>
      <c r="AI30" s="225">
        <f>IF('ZASOBY N'!AG29="",0,'ZASOBY N'!AG29)</f>
        <v>0</v>
      </c>
      <c r="AJ30" s="225">
        <f>IF(NN!P32="",0,IF(NN!P32="BRAK kol.7","BRAK BADAŃ",NN!P32))</f>
        <v>0</v>
      </c>
      <c r="AK30" s="225">
        <f>IF(NN!AC32="",0,IF(NN!AC32="BRAK kol.7","BRAK BADAŃ",NN!AC32))</f>
        <v>0</v>
      </c>
      <c r="BJ30" s="414" t="str">
        <f>IF(AND(BL30=1,BM30=1,SUMIF($C30:$C$525,$C30,$AK30:$AK$525)=$AK30),$AK30,IF($BO30&gt;0,$BO30,IF(AND(COUNTIF($C$11:$C29,$C30)&gt;=1,COUNTIF($D29:$D29,$D30)&gt;=1),"",IF(AND(SUMIF($C30:$C$525,$C30,$AK30:$AK$525)&gt;=$AK30,SUMIF($D30:$D$525,$D30,$AK30:$AK$525)&gt;=$AK30),SUMIF($C30:$C$525,$C30,$AK30:$AK$525),""))))</f>
        <v/>
      </c>
      <c r="BL30" s="409">
        <f>COUNTIFS('ZASOBY N'!$B29:$B$525,'ZASOBY N'!$B29,'ZASOBY N'!$C29:'ZASOBY N'!$C$525,'ZASOBY N'!$C29,'ZASOBY N'!$D29:'ZASOBY N'!$D$525,'ZASOBY N'!$D29,'ZASOBY N'!$H29:'ZASOBY N'!$H$525,'ZASOBY N'!$H29 )</f>
        <v>0</v>
      </c>
      <c r="BM30" s="410">
        <f>COUNTIFS('ZASOBY N'!$B$10:$B29,'ZASOBY N'!$B29,'ZASOBY N'!$C$10:'ZASOBY N'!$C29,'ZASOBY N'!$C29,'ZASOBY N'!$D$10:'ZASOBY N'!$D29,'ZASOBY N'!$D29,'ZASOBY N'!$H$10:'ZASOBY N'!$H29,'ZASOBY N'!$H29 )</f>
        <v>0</v>
      </c>
      <c r="BN30" s="411">
        <f t="shared" si="7"/>
        <v>0</v>
      </c>
      <c r="BO30" s="412">
        <f t="shared" si="8"/>
        <v>0</v>
      </c>
      <c r="BP30" s="94" t="str">
        <f t="shared" si="9"/>
        <v/>
      </c>
      <c r="BQ30" s="414" t="str">
        <f>IF(AND(BS30=1,BT30=1,SUMIF($C30:$C$525,$C30,$AJ30:$AJ$525)=$AJ30),$AJ30,IF($BV30&gt;0,$BV30,IF(AND(COUNTIF($C$11:$C29,$C30)&gt;=1,COUNTIF($D29:$D29,$D30)&gt;=1),"",IF(AND(SUMIF($C30:$C$525,$C30,$AJ30:$AJ$525)&gt;$AJ30,SUMIF($D30:$D$525,$D30,$AJ30:$AJ$525)&gt;$AJ30),SUMIF($C30:$C$525,$C30,$AJ30:$AJ$525),""))))</f>
        <v/>
      </c>
      <c r="BS30" s="409">
        <f>COUNTIFS('ZASOBY N'!$B29:$B$525,'ZASOBY N'!$B29,'ZASOBY N'!$C29:'ZASOBY N'!$C$525,'ZASOBY N'!$C29,'ZASOBY N'!$D29:'ZASOBY N'!$D$525,'ZASOBY N'!$D29,'ZASOBY N'!$H29:'ZASOBY N'!$H$525,'ZASOBY N'!$H29 )</f>
        <v>0</v>
      </c>
      <c r="BT30" s="410">
        <f>COUNTIFS('ZASOBY N'!$B$10:$B29,'ZASOBY N'!$B29,'ZASOBY N'!$C$10:'ZASOBY N'!$C29,'ZASOBY N'!$C29,'ZASOBY N'!$D$10:'ZASOBY N'!$D29,'ZASOBY N'!$D29,'ZASOBY N'!$H$10:'ZASOBY N'!$H29,'ZASOBY N'!$H29 )</f>
        <v>0</v>
      </c>
      <c r="BU30" s="411">
        <f t="shared" si="10"/>
        <v>0</v>
      </c>
      <c r="BV30" s="412">
        <f t="shared" si="11"/>
        <v>0</v>
      </c>
      <c r="BW30" s="94" t="s">
        <v>499</v>
      </c>
      <c r="BX30" s="414" t="str">
        <f>IF(AND(BZ30=1,CA30=1,SUMIF($C30:$C$525,$C30,$AI30:$AI$525)=$AI30),$AI30,IF($CC30&gt;0,$CC30,IF(AND(COUNTIF($C$11:$C29,$C30)&gt;=1,COUNTIF($D29:$D29,$D30)&gt;=1),"",IF(AND(SUMIF($C30:$C$525,$C30,$AI30:$AI$525)&gt;$AI30,SUMIF($D30:$D$525,$D30,$AI30:$AI$525)&gt;$IG30),_xlfn.AGGREGATE(14,4,$CB$11:$CB$31*($C$11:$C$31=$C30),1),""))))</f>
        <v/>
      </c>
      <c r="BZ30" s="409">
        <f>COUNTIFS('ZASOBY N'!$B29:$B$525,'ZASOBY N'!$B29,'ZASOBY N'!$C29:'ZASOBY N'!$C$525,'ZASOBY N'!$C29,'ZASOBY N'!$D29:'ZASOBY N'!$D$525,'ZASOBY N'!$D29,'ZASOBY N'!$H29:'ZASOBY N'!$H$525,'ZASOBY N'!$H29 )</f>
        <v>0</v>
      </c>
      <c r="CA30" s="410">
        <f>COUNTIFS('ZASOBY N'!$B$10:$B29,'ZASOBY N'!$B29,'ZASOBY N'!$C$10:'ZASOBY N'!$C29,'ZASOBY N'!$C29,'ZASOBY N'!$D$10:'ZASOBY N'!$D29,'ZASOBY N'!$D29,'ZASOBY N'!$H$10:'ZASOBY N'!$H29,'ZASOBY N'!$H29 )</f>
        <v>0</v>
      </c>
      <c r="CB30" s="411">
        <f t="shared" si="12"/>
        <v>0</v>
      </c>
      <c r="CC30" s="412">
        <f t="shared" si="13"/>
        <v>0</v>
      </c>
      <c r="CE30" s="414" t="str">
        <f>IF(AND(CG30=1,CH30=1,SUMIF($C30:$C$525,$C30,$AH30:$AH$525)=$AH30),$AH30,IF($CJ30&gt;0,$CJ30,IF(AND(COUNTIF($C$11:$C29,$C30)&gt;=1,COUNTIF($D29:$D29,$D30)&gt;=1),"",IF(AND(SUMIF($C30:$C$525,$C30,$AH30:$AH$525)&gt;$AH30,SUMIF($D30:$D$525,$D30,$AH30:$AH$525)&gt;$AH30),_xlfn.AGGREGATE(14,4,$CI$11:$CI$31*($C$11:$C$31=$C30),1),""))))</f>
        <v/>
      </c>
      <c r="CG30" s="409">
        <f>COUNTIFS('ZASOBY N'!$B29:$B$525,'ZASOBY N'!$B29,'ZASOBY N'!$C29:'ZASOBY N'!$C$525,'ZASOBY N'!$C29,'ZASOBY N'!$D29:'ZASOBY N'!$D$525,'ZASOBY N'!$D29,'ZASOBY N'!$H29:'ZASOBY N'!$H$525,'ZASOBY N'!$H29 )</f>
        <v>0</v>
      </c>
      <c r="CH30" s="410">
        <f>COUNTIFS('ZASOBY N'!$B$10:$B29,'ZASOBY N'!$B29,'ZASOBY N'!$C$10:'ZASOBY N'!$C29,'ZASOBY N'!$C29,'ZASOBY N'!$D$10:'ZASOBY N'!$D29,'ZASOBY N'!$D29,'ZASOBY N'!$H$10:'ZASOBY N'!$H29,'ZASOBY N'!$H29 )</f>
        <v>0</v>
      </c>
      <c r="CI30" s="411">
        <f t="shared" si="14"/>
        <v>0</v>
      </c>
      <c r="CJ30" s="412">
        <f t="shared" si="15"/>
        <v>0</v>
      </c>
      <c r="CL30" s="414" t="str">
        <f>IF(AND(CN30=1,CO30=1,SUMIF($C30:$C$525,$C30,$AG30:$AG$525)=$AG30),$AG30,IF($CQ30&gt;0,$CQ30,IF(AND(COUNTIF($C$11:$C29,$C30)&gt;=1,COUNTIF($D29:$D29,$D30)&gt;=1),"",IF(AND(SUMIF($C30:$C$525,$C30,$AG30:$AG$525)&gt;$AG30,SUMIF($D30:$D$525,$D30,$AG30:$AG$525)&gt;$AG30),_xlfn.AGGREGATE(14,4,$CP$11:$CP$31*($C$11:$C$31=$C30),1),""))))</f>
        <v/>
      </c>
      <c r="CN30" s="409">
        <f>COUNTIFS('ZASOBY N'!$B29:$B$525,'ZASOBY N'!$B29,'ZASOBY N'!$C29:'ZASOBY N'!$C$525,'ZASOBY N'!$C29,'ZASOBY N'!$D29:'ZASOBY N'!$D$525,'ZASOBY N'!$D29,'ZASOBY N'!$H29:'ZASOBY N'!$H$525,'ZASOBY N'!$H29 )</f>
        <v>0</v>
      </c>
      <c r="CO30" s="410">
        <f>COUNTIFS('ZASOBY N'!$B$10:$B29,'ZASOBY N'!$B29,'ZASOBY N'!$C$10:'ZASOBY N'!$C29,'ZASOBY N'!$C29,'ZASOBY N'!$D$10:'ZASOBY N'!$D29,'ZASOBY N'!$D29,'ZASOBY N'!$H$10:'ZASOBY N'!$H29,'ZASOBY N'!$H29 )</f>
        <v>0</v>
      </c>
      <c r="CP30" s="411">
        <f t="shared" si="16"/>
        <v>0</v>
      </c>
      <c r="CQ30" s="412">
        <f t="shared" si="17"/>
        <v>0</v>
      </c>
      <c r="CS30" s="414" t="str">
        <f>IF(AND(CU30=1,CV30=1,SUMIF($C30:$C$525,$C30,$AF30:$AF$525)=$AF30),$AF30,IF($CX30&gt;0,$CX30,IF(AND(COUNTIF($C$11:$C29,$C30)&gt;=1,COUNTIF($D29:$D29,$D30)&gt;=1),"",IF(AND(SUMIF($C30:$C$525,$C30,$AF30:$AF$525)&gt;$AF30,SUMIF($D30:$D$525,$D30,$AF30:$AF$525)&gt;$AF30),_xlfn.AGGREGATE(14,4,$CW$11:$CW$31*($C$11:$C$31=$C30),1),""))))</f>
        <v/>
      </c>
      <c r="CU30" s="409">
        <f>COUNTIFS('ZASOBY N'!$B29:$B$525,'ZASOBY N'!$B29,'ZASOBY N'!$C29:'ZASOBY N'!$C$525,'ZASOBY N'!$C29,'ZASOBY N'!$D29:'ZASOBY N'!$D$525,'ZASOBY N'!$D29,'ZASOBY N'!$H29:'ZASOBY N'!$H$525,'ZASOBY N'!$H29 )</f>
        <v>0</v>
      </c>
      <c r="CV30" s="410">
        <f>COUNTIFS('ZASOBY N'!$B$10:$B29,'ZASOBY N'!$B29,'ZASOBY N'!$C$10:'ZASOBY N'!$C29,'ZASOBY N'!$C29,'ZASOBY N'!$D$10:'ZASOBY N'!$D29,'ZASOBY N'!$D29,'ZASOBY N'!$H$10:'ZASOBY N'!$H29,'ZASOBY N'!$H29 )</f>
        <v>0</v>
      </c>
      <c r="CW30" s="411">
        <f t="shared" si="18"/>
        <v>0</v>
      </c>
      <c r="CX30" s="412">
        <f t="shared" si="19"/>
        <v>0</v>
      </c>
      <c r="CZ30" s="414" t="str">
        <f>IF(AND(DB30=1,DC30=1,SUMIF($C30:$C$525,$C30,$AE30:$AE$525)=$AE30),$AE30,IF($DE30&gt;0,$DE30,IF(AND(COUNTIF($C$11:$C29,$C30)&gt;=1,COUNTIF($D29:$D29,$D30)&gt;=1),"",IF(AND(SUMIF($C30:$C$525,$C30,$AE30:$AE$525)&gt;$AE30,SUMIF($D30:$D$525,$D30,$AE30:$AE$525)&gt;$AE30),_xlfn.AGGREGATE(14,4,$DD$11:$DD$31*($C$11:$C$31=$C30),1),""))))</f>
        <v/>
      </c>
      <c r="DB30" s="409">
        <f>COUNTIFS('ZASOBY N'!$B29:$B$525,'ZASOBY N'!$B29,'ZASOBY N'!$C29:'ZASOBY N'!$C$525,'ZASOBY N'!$C29,'ZASOBY N'!$D29:'ZASOBY N'!$D$525,'ZASOBY N'!$D29,'ZASOBY N'!$H29:'ZASOBY N'!$H$525,'ZASOBY N'!$H29 )</f>
        <v>0</v>
      </c>
      <c r="DC30" s="410">
        <f>COUNTIFS('ZASOBY N'!$B$10:$B29,'ZASOBY N'!$B29,'ZASOBY N'!$C$10:'ZASOBY N'!$C29,'ZASOBY N'!$C29,'ZASOBY N'!$D$10:'ZASOBY N'!$D29,'ZASOBY N'!$D29,'ZASOBY N'!$H$10:'ZASOBY N'!$H29,'ZASOBY N'!$H29 )</f>
        <v>0</v>
      </c>
      <c r="DD30" s="411">
        <f t="shared" si="20"/>
        <v>0</v>
      </c>
      <c r="DE30" s="412">
        <f t="shared" si="21"/>
        <v>0</v>
      </c>
      <c r="DF30" s="399" t="str">
        <f>IF(AND(DI30=1,DJ30=1,SUMIF($C30:$C$525,$C30,$AD30:$AD$525)=$AD30),$AD30,IF($DL30&gt;0,$DL30,IF(B30="","",IF(AND(COUNTIF($C$11:$C29,$C30)&gt;=1,COUNTIF($D29:$D29,$D30)&gt;=1,COUNTIF($Z27:$Z29,$C30)=0),"",IF(AND(COUNTIF($C$11:$C29,$C30)&gt;=1,COUNTIF($D29:$D29,$D30)&gt;=1),"UJĘTO WYŻEJ",IF(AND(SUMIF($C30:$C$525,$C30,$AD30:$AD$525)&gt;$AD30,SUMIF($D30:$D$525,$D30,$AD30:$AD$525)&gt;$AD30),_xlfn.AGGREGATE(14,4,$DK$11:$DK$31*($C$11:$C$31=$C30),1),""))))))</f>
        <v/>
      </c>
      <c r="DG30" s="414" t="str">
        <f>IF(AND(DI30=1,DJ30=1,SUMIF($C30:$C$525,$C30,$AD30:$AD$525)=$AD30),$AD30,IF($DL30&gt;0,$DL30,IF(AND(COUNTIF($C$11:$C29,$C30)&gt;=1,COUNTIF($D29:$D29,$D30)&gt;=1),"",IF(AND(SUMIF($C30:$C$525,$C30,$AD30:$AD$525)&gt;$AD30,SUMIF($D30:$D$525,$D30,$AD30:$AD$525)&gt;$AD30),_xlfn.AGGREGATE(14,4,$DK$11:$DK$31*($C$11:$C$31=$C30),1),""))))</f>
        <v/>
      </c>
      <c r="DI30" s="409">
        <f>COUNTIFS('ZASOBY N'!$B29:$B$525,'ZASOBY N'!$B29,'ZASOBY N'!$C29:'ZASOBY N'!$C$525,'ZASOBY N'!$C29,'ZASOBY N'!$D29:'ZASOBY N'!$D$525,'ZASOBY N'!$D29,'ZASOBY N'!$H29:'ZASOBY N'!$H$525,'ZASOBY N'!$H29 )</f>
        <v>0</v>
      </c>
      <c r="DJ30" s="410">
        <f>COUNTIFS('ZASOBY N'!$B$10:$B29,'ZASOBY N'!$B29,'ZASOBY N'!$C$10:'ZASOBY N'!$C29,'ZASOBY N'!$C29,'ZASOBY N'!$D$10:'ZASOBY N'!$D29,'ZASOBY N'!$D29,'ZASOBY N'!$H$10:'ZASOBY N'!$H29,'ZASOBY N'!$H29 )</f>
        <v>0</v>
      </c>
      <c r="DK30" s="411">
        <f t="shared" si="22"/>
        <v>0</v>
      </c>
      <c r="DL30" s="412">
        <f t="shared" si="23"/>
        <v>0</v>
      </c>
    </row>
    <row r="31" spans="1:116" ht="18.899999999999999" customHeight="1" x14ac:dyDescent="0.3">
      <c r="A31" s="219"/>
      <c r="B31" s="152" t="str">
        <f>IF('ZASOBY N'!A30="","",'ZASOBY N'!A30)</f>
        <v/>
      </c>
      <c r="C31" s="462" t="str">
        <f>IF('ZASOBY N'!C30="","",'ZASOBY N'!C30)</f>
        <v/>
      </c>
      <c r="D31" s="137" t="str">
        <f>IF('ZASOBY N'!B30="","",'ZASOBY N'!B30)</f>
        <v/>
      </c>
      <c r="E31" s="138"/>
      <c r="F31" s="356" t="str">
        <f>IF('ZASOBY N'!D30="","",'ZASOBY N'!D30)</f>
        <v/>
      </c>
      <c r="G31" s="220" t="str">
        <f>IF('ZASOBY N'!G30="","",'ZASOBY N'!G30)</f>
        <v/>
      </c>
      <c r="H31" s="221" t="str">
        <f>IF('ZASOBY N'!F30="","",'ZASOBY N'!F30)</f>
        <v/>
      </c>
      <c r="I31" s="221" t="str">
        <f>IF('ZASOBY N'!G30="","",'ZASOBY N'!G30)</f>
        <v/>
      </c>
      <c r="J31" s="221" t="str">
        <f>IF('ZASOBY N'!H30="","",'ZASOBY N'!H30)</f>
        <v/>
      </c>
      <c r="K31" s="214">
        <v>0</v>
      </c>
      <c r="L31" s="214">
        <v>0</v>
      </c>
      <c r="M31" s="214">
        <v>0</v>
      </c>
      <c r="N31" s="222" t="str">
        <f>IF('ZASOBY N'!BD30="x","",IF(W31="","",'ZASOBY N'!E30))</f>
        <v/>
      </c>
      <c r="O31" s="223">
        <v>0</v>
      </c>
      <c r="P31" s="223">
        <v>0</v>
      </c>
      <c r="Q31" s="226" t="str">
        <f>IF($N31="","",'UPR BILANS N'!G31*'UPR BILANS N'!N31)</f>
        <v/>
      </c>
      <c r="R31" s="225" t="str">
        <f>IF($N31="","",'ZASOBY N'!O30)</f>
        <v/>
      </c>
      <c r="S31" s="225" t="str">
        <f>IF($N31="","",IF('ZASOBY N'!Q30="",0,'ZASOBY N'!Q30))</f>
        <v/>
      </c>
      <c r="T31" s="225" t="str">
        <f>IF($N31="","",'ZASOBY N'!V30)</f>
        <v/>
      </c>
      <c r="U31" s="225" t="str">
        <f>IF($N31="","",IF('ZASOBY N'!AG30="",0,'ZASOBY N'!AG30))</f>
        <v/>
      </c>
      <c r="V31" s="225" t="str">
        <f>IF($N31="","",IF(NN!P33="",0,NN!P33))</f>
        <v/>
      </c>
      <c r="W31" s="225" t="str">
        <f t="shared" si="1"/>
        <v/>
      </c>
      <c r="X31" s="226" t="str">
        <f t="shared" si="0"/>
        <v/>
      </c>
      <c r="Y31" s="225" t="str">
        <f>IF('ZASOBY N'!AU30="","",IF(C31&lt;&gt;C30,'ZASOBY N'!AU30,IF(D31&lt;&gt;D30,'ZASOBY N'!AU30,IF(F31&lt;&gt;F30,'ZASOBY N'!AU30,IF(G31&lt;&gt;G30,'ZASOBY N'!AU30,IF(J31&lt;&gt;J30,'ZASOBY N'!AU30,IF(NN!AC33="","",IF(AND(C30=C31,H30=H31,J30=J31,NN!AC33&gt;0),"",IF(AND(C31=C32,H31=H32,NN!AC34&gt;0),'ZASOBY N'!AU30,'ZASOBY N'!AU30)))))))))</f>
        <v/>
      </c>
      <c r="Z31" s="225" t="str">
        <f t="shared" si="2"/>
        <v/>
      </c>
      <c r="AA31" s="227" t="str">
        <f t="shared" si="5"/>
        <v/>
      </c>
      <c r="AB31" s="400" t="str">
        <f t="shared" si="6"/>
        <v/>
      </c>
      <c r="AC31" s="228" t="str">
        <f t="shared" si="3"/>
        <v/>
      </c>
      <c r="AD31" s="222">
        <f>IF(B31="",0,IF(F31="",0,INDEX(POBRANIE_!$B$6:$F$101,MATCH('UPR BILANS N'!$F31,POBRANIE_!$A$6:$A$101,0),2)))</f>
        <v>0</v>
      </c>
      <c r="AE31" s="224">
        <f>IF(OR('ZASOBY N'!G30="",'ZASOBY N'!E30=""),0,IF(B31="",0,'ZASOBY N'!G30*'ZASOBY N'!E30))</f>
        <v>0</v>
      </c>
      <c r="AF31" s="225">
        <f>IF('ZASOBY N'!O30="",0,'ZASOBY N'!O30)</f>
        <v>0</v>
      </c>
      <c r="AG31" s="225">
        <f>IF('ZASOBY N'!Q30="",0,'ZASOBY N'!Q30)</f>
        <v>0</v>
      </c>
      <c r="AH31" s="225">
        <f>IF('ZASOBY N'!V30="",0,'ZASOBY N'!V30)</f>
        <v>0</v>
      </c>
      <c r="AI31" s="225">
        <f>IF('ZASOBY N'!AG30="",0,'ZASOBY N'!AG30)</f>
        <v>0</v>
      </c>
      <c r="AJ31" s="225">
        <f>IF(NN!P33="",0,IF(NN!P33="BRAK kol.7","BRAK BADAŃ",NN!P33))</f>
        <v>0</v>
      </c>
      <c r="AK31" s="225">
        <f>IF(NN!AC33="",0,IF(NN!AC33="BRAK kol.7","BRAK BADAŃ",NN!AC33))</f>
        <v>0</v>
      </c>
      <c r="BJ31" s="414" t="str">
        <f>IF(AND(BL31=1,BM31=1,SUMIF($C31:$C$525,$C31,$AK31:$AK$525)=$AK31),$AK31,IF($BO31&gt;0,$BO31,IF(AND(COUNTIF($C$11:$C30,$C31)&gt;=1,COUNTIF($D30:$D30,$D31)&gt;=1),"",IF(AND(SUMIF($C31:$C$525,$C31,$AK31:$AK$525)&gt;=$AK31,SUMIF($D31:$D$525,$D31,$AK31:$AK$525)&gt;=$AK31),SUMIF($C31:$C$525,$C31,$AK31:$AK$525),""))))</f>
        <v/>
      </c>
      <c r="BL31" s="409">
        <f>COUNTIFS('ZASOBY N'!$B30:$B$525,'ZASOBY N'!$B30,'ZASOBY N'!$C30:'ZASOBY N'!$C$525,'ZASOBY N'!$C30,'ZASOBY N'!$D30:'ZASOBY N'!$D$525,'ZASOBY N'!$D30,'ZASOBY N'!$H30:'ZASOBY N'!$H$525,'ZASOBY N'!$H30 )</f>
        <v>0</v>
      </c>
      <c r="BM31" s="410">
        <f>COUNTIFS('ZASOBY N'!$B$10:$B30,'ZASOBY N'!$B30,'ZASOBY N'!$C$10:'ZASOBY N'!$C30,'ZASOBY N'!$C30,'ZASOBY N'!$D$10:'ZASOBY N'!$D30,'ZASOBY N'!$D30,'ZASOBY N'!$H$10:'ZASOBY N'!$H30,'ZASOBY N'!$H30 )</f>
        <v>0</v>
      </c>
      <c r="BN31" s="411">
        <f t="shared" si="7"/>
        <v>0</v>
      </c>
      <c r="BO31" s="412">
        <f t="shared" si="8"/>
        <v>0</v>
      </c>
      <c r="BP31" s="94" t="str">
        <f t="shared" si="9"/>
        <v/>
      </c>
      <c r="BQ31" s="414" t="str">
        <f>IF(AND(BS31=1,BT31=1,SUMIF($C31:$C$525,$C31,$AJ31:$AJ$525)=$AJ31),$AJ31,IF($BV31&gt;0,$BV31,IF(AND(COUNTIF($C$11:$C30,$C31)&gt;=1,COUNTIF($D30:$D30,$D31)&gt;=1),"",IF(AND(SUMIF($C31:$C$525,$C31,$AJ31:$AJ$525)&gt;$AJ31,SUMIF($D31:$D$525,$D31,$AJ31:$AJ$525)&gt;$AJ31),SUMIF($C31:$C$525,$C31,$AJ31:$AJ$525),""))))</f>
        <v/>
      </c>
      <c r="BS31" s="409">
        <f>COUNTIFS('ZASOBY N'!$B30:$B$525,'ZASOBY N'!$B30,'ZASOBY N'!$C30:'ZASOBY N'!$C$525,'ZASOBY N'!$C30,'ZASOBY N'!$D30:'ZASOBY N'!$D$525,'ZASOBY N'!$D30,'ZASOBY N'!$H30:'ZASOBY N'!$H$525,'ZASOBY N'!$H30 )</f>
        <v>0</v>
      </c>
      <c r="BT31" s="410">
        <f>COUNTIFS('ZASOBY N'!$B$10:$B30,'ZASOBY N'!$B30,'ZASOBY N'!$C$10:'ZASOBY N'!$C30,'ZASOBY N'!$C30,'ZASOBY N'!$D$10:'ZASOBY N'!$D30,'ZASOBY N'!$D30,'ZASOBY N'!$H$10:'ZASOBY N'!$H30,'ZASOBY N'!$H30 )</f>
        <v>0</v>
      </c>
      <c r="BU31" s="411">
        <f t="shared" si="10"/>
        <v>0</v>
      </c>
      <c r="BV31" s="412">
        <f t="shared" si="11"/>
        <v>0</v>
      </c>
      <c r="BW31" s="94" t="s">
        <v>499</v>
      </c>
      <c r="BX31" s="414" t="str">
        <f>IF(AND(BZ31=1,CA31=1,SUMIF($C31:$C$525,$C31,$AI31:$AI$525)=$AI31),$AI31,IF($CC31&gt;0,$CC31,IF(AND(COUNTIF($C$11:$C30,$C31)&gt;=1,COUNTIF($D30:$D30,$D31)&gt;=1),"",IF(AND(SUMIF($C31:$C$525,$C31,$AI31:$AI$525)&gt;$AI31,SUMIF($D31:$D$525,$D31,$AI31:$AI$525)&gt;$IG31),_xlfn.AGGREGATE(14,4,$CB$11:$CB$31*($C$11:$C$31=$C31),1),""))))</f>
        <v/>
      </c>
      <c r="BZ31" s="409">
        <f>COUNTIFS('ZASOBY N'!$B30:$B$525,'ZASOBY N'!$B30,'ZASOBY N'!$C30:'ZASOBY N'!$C$525,'ZASOBY N'!$C30,'ZASOBY N'!$D30:'ZASOBY N'!$D$525,'ZASOBY N'!$D30,'ZASOBY N'!$H30:'ZASOBY N'!$H$525,'ZASOBY N'!$H30 )</f>
        <v>0</v>
      </c>
      <c r="CA31" s="410">
        <f>COUNTIFS('ZASOBY N'!$B$10:$B30,'ZASOBY N'!$B30,'ZASOBY N'!$C$10:'ZASOBY N'!$C30,'ZASOBY N'!$C30,'ZASOBY N'!$D$10:'ZASOBY N'!$D30,'ZASOBY N'!$D30,'ZASOBY N'!$H$10:'ZASOBY N'!$H30,'ZASOBY N'!$H30 )</f>
        <v>0</v>
      </c>
      <c r="CB31" s="411">
        <f t="shared" si="12"/>
        <v>0</v>
      </c>
      <c r="CC31" s="412">
        <f t="shared" si="13"/>
        <v>0</v>
      </c>
      <c r="CE31" s="414" t="str">
        <f>IF(AND(CG31=1,CH31=1,SUMIF($C31:$C$525,$C31,$AH31:$AH$525)=$AH31),$AH31,IF($CJ31&gt;0,$CJ31,IF(AND(COUNTIF($C$11:$C30,$C31)&gt;=1,COUNTIF($D30:$D30,$D31)&gt;=1),"",IF(AND(SUMIF($C31:$C$525,$C31,$AH31:$AH$525)&gt;$AH31,SUMIF($D31:$D$525,$D31,$AH31:$AH$525)&gt;$AH31),_xlfn.AGGREGATE(14,4,$CI$11:$CI$31*($C$11:$C$31=$C31),1),""))))</f>
        <v/>
      </c>
      <c r="CG31" s="409">
        <f>COUNTIFS('ZASOBY N'!$B30:$B$525,'ZASOBY N'!$B30,'ZASOBY N'!$C30:'ZASOBY N'!$C$525,'ZASOBY N'!$C30,'ZASOBY N'!$D30:'ZASOBY N'!$D$525,'ZASOBY N'!$D30,'ZASOBY N'!$H30:'ZASOBY N'!$H$525,'ZASOBY N'!$H30 )</f>
        <v>0</v>
      </c>
      <c r="CH31" s="410">
        <f>COUNTIFS('ZASOBY N'!$B$10:$B30,'ZASOBY N'!$B30,'ZASOBY N'!$C$10:'ZASOBY N'!$C30,'ZASOBY N'!$C30,'ZASOBY N'!$D$10:'ZASOBY N'!$D30,'ZASOBY N'!$D30,'ZASOBY N'!$H$10:'ZASOBY N'!$H30,'ZASOBY N'!$H30 )</f>
        <v>0</v>
      </c>
      <c r="CI31" s="411">
        <f t="shared" si="14"/>
        <v>0</v>
      </c>
      <c r="CJ31" s="412">
        <f t="shared" si="15"/>
        <v>0</v>
      </c>
      <c r="CL31" s="414" t="str">
        <f>IF(AND(CN31=1,CO31=1,SUMIF($C31:$C$525,$C31,$AG31:$AG$525)=$AG31),$AG31,IF($CQ31&gt;0,$CQ31,IF(AND(COUNTIF($C$11:$C30,$C31)&gt;=1,COUNTIF($D30:$D30,$D31)&gt;=1),"",IF(AND(SUMIF($C31:$C$525,$C31,$AG31:$AG$525)&gt;$AG31,SUMIF($D31:$D$525,$D31,$AG31:$AG$525)&gt;$AG31),_xlfn.AGGREGATE(14,4,$CP$11:$CP$31*($C$11:$C$31=$C31),1),""))))</f>
        <v/>
      </c>
      <c r="CN31" s="409">
        <f>COUNTIFS('ZASOBY N'!$B30:$B$525,'ZASOBY N'!$B30,'ZASOBY N'!$C30:'ZASOBY N'!$C$525,'ZASOBY N'!$C30,'ZASOBY N'!$D30:'ZASOBY N'!$D$525,'ZASOBY N'!$D30,'ZASOBY N'!$H30:'ZASOBY N'!$H$525,'ZASOBY N'!$H30 )</f>
        <v>0</v>
      </c>
      <c r="CO31" s="410">
        <f>COUNTIFS('ZASOBY N'!$B$10:$B30,'ZASOBY N'!$B30,'ZASOBY N'!$C$10:'ZASOBY N'!$C30,'ZASOBY N'!$C30,'ZASOBY N'!$D$10:'ZASOBY N'!$D30,'ZASOBY N'!$D30,'ZASOBY N'!$H$10:'ZASOBY N'!$H30,'ZASOBY N'!$H30 )</f>
        <v>0</v>
      </c>
      <c r="CP31" s="411">
        <f t="shared" si="16"/>
        <v>0</v>
      </c>
      <c r="CQ31" s="412">
        <f t="shared" si="17"/>
        <v>0</v>
      </c>
      <c r="CS31" s="414" t="str">
        <f>IF(AND(CU31=1,CV31=1,SUMIF($C31:$C$525,$C31,$AF31:$AF$525)=$AF31),$AF31,IF($CX31&gt;0,$CX31,IF(AND(COUNTIF($C$11:$C30,$C31)&gt;=1,COUNTIF($D30:$D30,$D31)&gt;=1),"",IF(AND(SUMIF($C31:$C$525,$C31,$AF31:$AF$525)&gt;$AF31,SUMIF($D31:$D$525,$D31,$AF31:$AF$525)&gt;$AF31),_xlfn.AGGREGATE(14,4,$CW$11:$CW$31*($C$11:$C$31=$C31),1),""))))</f>
        <v/>
      </c>
      <c r="CU31" s="409">
        <f>COUNTIFS('ZASOBY N'!$B30:$B$525,'ZASOBY N'!$B30,'ZASOBY N'!$C30:'ZASOBY N'!$C$525,'ZASOBY N'!$C30,'ZASOBY N'!$D30:'ZASOBY N'!$D$525,'ZASOBY N'!$D30,'ZASOBY N'!$H30:'ZASOBY N'!$H$525,'ZASOBY N'!$H30 )</f>
        <v>0</v>
      </c>
      <c r="CV31" s="410">
        <f>COUNTIFS('ZASOBY N'!$B$10:$B30,'ZASOBY N'!$B30,'ZASOBY N'!$C$10:'ZASOBY N'!$C30,'ZASOBY N'!$C30,'ZASOBY N'!$D$10:'ZASOBY N'!$D30,'ZASOBY N'!$D30,'ZASOBY N'!$H$10:'ZASOBY N'!$H30,'ZASOBY N'!$H30 )</f>
        <v>0</v>
      </c>
      <c r="CW31" s="411">
        <f t="shared" si="18"/>
        <v>0</v>
      </c>
      <c r="CX31" s="412">
        <f t="shared" si="19"/>
        <v>0</v>
      </c>
      <c r="CZ31" s="414" t="str">
        <f>IF(AND(DB31=1,DC31=1,SUMIF($C31:$C$525,$C31,$AE31:$AE$525)=$AE31),$AE31,IF($DE31&gt;0,$DE31,IF(AND(COUNTIF($C$11:$C30,$C31)&gt;=1,COUNTIF($D30:$D30,$D31)&gt;=1),"",IF(AND(SUMIF($C31:$C$525,$C31,$AE31:$AE$525)&gt;$AE31,SUMIF($D31:$D$525,$D31,$AE31:$AE$525)&gt;$AE31),_xlfn.AGGREGATE(14,4,$DD$11:$DD$31*($C$11:$C$31=$C31),1),""))))</f>
        <v/>
      </c>
      <c r="DB31" s="409">
        <f>COUNTIFS('ZASOBY N'!$B30:$B$525,'ZASOBY N'!$B30,'ZASOBY N'!$C30:'ZASOBY N'!$C$525,'ZASOBY N'!$C30,'ZASOBY N'!$D30:'ZASOBY N'!$D$525,'ZASOBY N'!$D30,'ZASOBY N'!$H30:'ZASOBY N'!$H$525,'ZASOBY N'!$H30 )</f>
        <v>0</v>
      </c>
      <c r="DC31" s="410">
        <f>COUNTIFS('ZASOBY N'!$B$10:$B30,'ZASOBY N'!$B30,'ZASOBY N'!$C$10:'ZASOBY N'!$C30,'ZASOBY N'!$C30,'ZASOBY N'!$D$10:'ZASOBY N'!$D30,'ZASOBY N'!$D30,'ZASOBY N'!$H$10:'ZASOBY N'!$H30,'ZASOBY N'!$H30 )</f>
        <v>0</v>
      </c>
      <c r="DD31" s="411">
        <f t="shared" si="20"/>
        <v>0</v>
      </c>
      <c r="DE31" s="412">
        <f t="shared" si="21"/>
        <v>0</v>
      </c>
      <c r="DF31" s="399" t="str">
        <f>IF(AND(DI31=1,DJ31=1,SUMIF($C31:$C$525,$C31,$AD31:$AD$525)=$AD31),$AD31,IF($DL31&gt;0,$DL31,IF(B31="","",IF(AND(COUNTIF($C$11:$C30,$C31)&gt;=1,COUNTIF($D30:$D30,$D31)&gt;=1,COUNTIF($Z28:$Z30,$C31)=0),"",IF(AND(COUNTIF($C$11:$C30,$C31)&gt;=1,COUNTIF($D30:$D30,$D31)&gt;=1),"UJĘTO WYŻEJ",IF(AND(SUMIF($C31:$C$525,$C31,$AD31:$AD$525)&gt;$AD31,SUMIF($D31:$D$525,$D31,$AD31:$AD$525)&gt;$AD31),_xlfn.AGGREGATE(14,4,$DK$11:$DK$31*($C$11:$C$31=$C31),1),""))))))</f>
        <v/>
      </c>
      <c r="DG31" s="414" t="str">
        <f>IF(AND(DI31=1,DJ31=1,SUMIF($C31:$C$525,$C31,$AD31:$AD$525)=$AD31),$AD31,IF($DL31&gt;0,$DL31,IF(AND(COUNTIF($C$11:$C30,$C31)&gt;=1,COUNTIF($D30:$D30,$D31)&gt;=1),"",IF(AND(SUMIF($C31:$C$525,$C31,$AD31:$AD$525)&gt;$AD31,SUMIF($D31:$D$525,$D31,$AD31:$AD$525)&gt;$AD31),_xlfn.AGGREGATE(14,4,$DK$11:$DK$31*($C$11:$C$31=$C31),1),""))))</f>
        <v/>
      </c>
      <c r="DI31" s="409">
        <f>COUNTIFS('ZASOBY N'!$B30:$B$525,'ZASOBY N'!$B30,'ZASOBY N'!$C30:'ZASOBY N'!$C$525,'ZASOBY N'!$C30,'ZASOBY N'!$D30:'ZASOBY N'!$D$525,'ZASOBY N'!$D30,'ZASOBY N'!$H30:'ZASOBY N'!$H$525,'ZASOBY N'!$H30 )</f>
        <v>0</v>
      </c>
      <c r="DJ31" s="410">
        <f>COUNTIFS('ZASOBY N'!$B$10:$B30,'ZASOBY N'!$B30,'ZASOBY N'!$C$10:'ZASOBY N'!$C30,'ZASOBY N'!$C30,'ZASOBY N'!$D$10:'ZASOBY N'!$D30,'ZASOBY N'!$D30,'ZASOBY N'!$H$10:'ZASOBY N'!$H30,'ZASOBY N'!$H30 )</f>
        <v>0</v>
      </c>
      <c r="DK31" s="411">
        <f t="shared" si="22"/>
        <v>0</v>
      </c>
      <c r="DL31" s="412">
        <f t="shared" si="23"/>
        <v>0</v>
      </c>
    </row>
    <row r="32" spans="1:116" ht="18.899999999999999" customHeight="1" x14ac:dyDescent="0.3">
      <c r="A32" s="219"/>
      <c r="B32" s="152" t="str">
        <f>IF('ZASOBY N'!A31="","",'ZASOBY N'!A31)</f>
        <v/>
      </c>
      <c r="C32" s="462" t="str">
        <f>IF('ZASOBY N'!C31="","",'ZASOBY N'!C31)</f>
        <v/>
      </c>
      <c r="D32" s="137" t="str">
        <f>IF('ZASOBY N'!B31="","",'ZASOBY N'!B31)</f>
        <v/>
      </c>
      <c r="E32" s="138"/>
      <c r="F32" s="356" t="str">
        <f>IF('ZASOBY N'!D31="","",'ZASOBY N'!D31)</f>
        <v/>
      </c>
      <c r="G32" s="220" t="str">
        <f>IF('ZASOBY N'!G31="","",'ZASOBY N'!G31)</f>
        <v/>
      </c>
      <c r="H32" s="221" t="str">
        <f>IF('ZASOBY N'!F31="","",'ZASOBY N'!F31)</f>
        <v/>
      </c>
      <c r="I32" s="221" t="str">
        <f>IF('ZASOBY N'!G31="","",'ZASOBY N'!G31)</f>
        <v/>
      </c>
      <c r="J32" s="221" t="str">
        <f>IF('ZASOBY N'!H31="","",'ZASOBY N'!H31)</f>
        <v/>
      </c>
      <c r="K32" s="214">
        <v>0</v>
      </c>
      <c r="L32" s="214">
        <v>0</v>
      </c>
      <c r="M32" s="214">
        <v>0</v>
      </c>
      <c r="N32" s="222" t="str">
        <f>IF('ZASOBY N'!BD31="x","",IF(W32="","",'ZASOBY N'!E31))</f>
        <v/>
      </c>
      <c r="O32" s="223">
        <v>0</v>
      </c>
      <c r="P32" s="223">
        <v>0</v>
      </c>
      <c r="Q32" s="226" t="str">
        <f>IF($N32="","",'UPR BILANS N'!G32*'UPR BILANS N'!N32)</f>
        <v/>
      </c>
      <c r="R32" s="225" t="str">
        <f>IF($N32="","",'ZASOBY N'!O31)</f>
        <v/>
      </c>
      <c r="S32" s="225" t="str">
        <f>IF($N32="","",IF('ZASOBY N'!Q31="",0,'ZASOBY N'!Q31))</f>
        <v/>
      </c>
      <c r="T32" s="225" t="str">
        <f>IF($N32="","",'ZASOBY N'!V31)</f>
        <v/>
      </c>
      <c r="U32" s="225" t="str">
        <f>IF($N32="","",IF('ZASOBY N'!AG31="",0,'ZASOBY N'!AG31))</f>
        <v/>
      </c>
      <c r="V32" s="225" t="str">
        <f>IF($N32="","",IF(NN!P34="",0,NN!P34))</f>
        <v/>
      </c>
      <c r="W32" s="225" t="str">
        <f t="shared" si="1"/>
        <v/>
      </c>
      <c r="X32" s="226" t="str">
        <f t="shared" si="0"/>
        <v/>
      </c>
      <c r="Y32" s="225" t="str">
        <f>IF('ZASOBY N'!AU31="","",IF(C32&lt;&gt;C31,'ZASOBY N'!AU31,IF(D32&lt;&gt;D31,'ZASOBY N'!AU31,IF(F32&lt;&gt;F31,'ZASOBY N'!AU31,IF(G32&lt;&gt;G31,'ZASOBY N'!AU31,IF(J32&lt;&gt;J31,'ZASOBY N'!AU31,IF(NN!AC34="","",IF(AND(C31=C32,H31=H32,J31=J32,NN!AC34&gt;0),"",IF(AND(C32=C33,H32=H33,NN!AC35&gt;0),'ZASOBY N'!AU31,'ZASOBY N'!AU31)))))))))</f>
        <v/>
      </c>
      <c r="Z32" s="225" t="str">
        <f t="shared" si="2"/>
        <v/>
      </c>
      <c r="AA32" s="227" t="str">
        <f t="shared" si="5"/>
        <v/>
      </c>
      <c r="AB32" s="400" t="str">
        <f t="shared" si="6"/>
        <v/>
      </c>
      <c r="AC32" s="228" t="str">
        <f t="shared" si="3"/>
        <v/>
      </c>
      <c r="AD32" s="222">
        <f>IF(B32="",0,IF(F32="",0,INDEX(POBRANIE_!$B$6:$F$101,MATCH('UPR BILANS N'!$F32,POBRANIE_!$A$6:$A$101,0),2)))</f>
        <v>0</v>
      </c>
      <c r="AE32" s="224">
        <f>IF(OR('ZASOBY N'!G31="",'ZASOBY N'!E31=""),0,IF(B32="",0,'ZASOBY N'!G31*'ZASOBY N'!E31))</f>
        <v>0</v>
      </c>
      <c r="AF32" s="225">
        <f>IF('ZASOBY N'!O31="",0,'ZASOBY N'!O31)</f>
        <v>0</v>
      </c>
      <c r="AG32" s="225">
        <f>IF('ZASOBY N'!Q31="",0,'ZASOBY N'!Q31)</f>
        <v>0</v>
      </c>
      <c r="AH32" s="225">
        <f>IF('ZASOBY N'!V31="",0,'ZASOBY N'!V31)</f>
        <v>0</v>
      </c>
      <c r="AI32" s="225">
        <f>IF('ZASOBY N'!AG31="",0,'ZASOBY N'!AG31)</f>
        <v>0</v>
      </c>
      <c r="AJ32" s="225">
        <f>IF(NN!P34="",0,IF(NN!P34="BRAK kol.7","BRAK BADAŃ",NN!P34))</f>
        <v>0</v>
      </c>
      <c r="AK32" s="225">
        <f>IF(NN!AC34="",0,IF(NN!AC34="BRAK kol.7","BRAK BADAŃ",NN!AC34))</f>
        <v>0</v>
      </c>
      <c r="BJ32" s="414" t="str">
        <f>IF(AND(BL32=1,BM32=1,SUMIF($C32:$C$525,$C32,$AK32:$AK$525)=$AK32),$AK32,IF($BO32&gt;0,$BO32,IF(AND(COUNTIF($C$11:$C31,$C32)&gt;=1,COUNTIF($D31:$D31,$D32)&gt;=1),"",IF(AND(SUMIF($C32:$C$525,$C32,$AK32:$AK$525)&gt;=$AK32,SUMIF($D32:$D$525,$D32,$AK32:$AK$525)&gt;=$AK32),SUMIF($C32:$C$525,$C32,$AK32:$AK$525),""))))</f>
        <v/>
      </c>
      <c r="BL32" s="409">
        <f>COUNTIFS('ZASOBY N'!$B31:$B$525,'ZASOBY N'!$B31,'ZASOBY N'!$C31:'ZASOBY N'!$C$525,'ZASOBY N'!$C31,'ZASOBY N'!$D31:'ZASOBY N'!$D$525,'ZASOBY N'!$D31,'ZASOBY N'!$H31:'ZASOBY N'!$H$525,'ZASOBY N'!$H31 )</f>
        <v>0</v>
      </c>
      <c r="BM32" s="410">
        <f>COUNTIFS('ZASOBY N'!$B$10:$B31,'ZASOBY N'!$B31,'ZASOBY N'!$C$10:'ZASOBY N'!$C31,'ZASOBY N'!$C31,'ZASOBY N'!$D$10:'ZASOBY N'!$D31,'ZASOBY N'!$D31,'ZASOBY N'!$H$10:'ZASOBY N'!$H31,'ZASOBY N'!$H31 )</f>
        <v>0</v>
      </c>
      <c r="BN32" s="411">
        <f t="shared" si="7"/>
        <v>0</v>
      </c>
      <c r="BO32" s="412">
        <f t="shared" si="8"/>
        <v>0</v>
      </c>
      <c r="BP32" s="94" t="str">
        <f t="shared" si="9"/>
        <v/>
      </c>
      <c r="BQ32" s="414" t="str">
        <f>IF(AND(BS32=1,BT32=1,SUMIF($C32:$C$525,$C32,$AJ32:$AJ$525)=$AJ32),$AJ32,IF($BV32&gt;0,$BV32,IF(AND(COUNTIF($C$11:$C31,$C32)&gt;=1,COUNTIF($D31:$D31,$D32)&gt;=1),"",IF(AND(SUMIF($C32:$C$525,$C32,$AJ32:$AJ$525)&gt;$AJ32,SUMIF($D32:$D$525,$D32,$AJ32:$AJ$525)&gt;$AJ32),SUMIF($C32:$C$525,$C32,$AJ32:$AJ$525),""))))</f>
        <v/>
      </c>
      <c r="BS32" s="409">
        <f>COUNTIFS('ZASOBY N'!$B31:$B$525,'ZASOBY N'!$B31,'ZASOBY N'!$C31:'ZASOBY N'!$C$525,'ZASOBY N'!$C31,'ZASOBY N'!$D31:'ZASOBY N'!$D$525,'ZASOBY N'!$D31,'ZASOBY N'!$H31:'ZASOBY N'!$H$525,'ZASOBY N'!$H31 )</f>
        <v>0</v>
      </c>
      <c r="BT32" s="410">
        <f>COUNTIFS('ZASOBY N'!$B$10:$B31,'ZASOBY N'!$B31,'ZASOBY N'!$C$10:'ZASOBY N'!$C31,'ZASOBY N'!$C31,'ZASOBY N'!$D$10:'ZASOBY N'!$D31,'ZASOBY N'!$D31,'ZASOBY N'!$H$10:'ZASOBY N'!$H31,'ZASOBY N'!$H31 )</f>
        <v>0</v>
      </c>
      <c r="BU32" s="411">
        <f t="shared" si="10"/>
        <v>0</v>
      </c>
      <c r="BV32" s="412">
        <f t="shared" si="11"/>
        <v>0</v>
      </c>
      <c r="BW32" s="94" t="s">
        <v>499</v>
      </c>
      <c r="BX32" s="414" t="str">
        <f>IF(AND(BZ32=1,CA32=1,SUMIF($C32:$C$525,$C32,$AI32:$AI$525)=$AI32),$AI32,IF($CC32&gt;0,$CC32,IF(AND(COUNTIF($C$11:$C31,$C32)&gt;=1,COUNTIF($D31:$D31,$D32)&gt;=1),"",IF(AND(SUMIF($C32:$C$525,$C32,$AI32:$AI$525)&gt;$AI32,SUMIF($D32:$D$525,$D32,$AI32:$AI$525)&gt;$IG32),_xlfn.AGGREGATE(14,4,$CB$11:$CB$31*($C$11:$C$31=$C32),1),""))))</f>
        <v/>
      </c>
      <c r="BZ32" s="409">
        <f>COUNTIFS('ZASOBY N'!$B31:$B$525,'ZASOBY N'!$B31,'ZASOBY N'!$C31:'ZASOBY N'!$C$525,'ZASOBY N'!$C31,'ZASOBY N'!$D31:'ZASOBY N'!$D$525,'ZASOBY N'!$D31,'ZASOBY N'!$H31:'ZASOBY N'!$H$525,'ZASOBY N'!$H31 )</f>
        <v>0</v>
      </c>
      <c r="CA32" s="410">
        <f>COUNTIFS('ZASOBY N'!$B$10:$B31,'ZASOBY N'!$B31,'ZASOBY N'!$C$10:'ZASOBY N'!$C31,'ZASOBY N'!$C31,'ZASOBY N'!$D$10:'ZASOBY N'!$D31,'ZASOBY N'!$D31,'ZASOBY N'!$H$10:'ZASOBY N'!$H31,'ZASOBY N'!$H31 )</f>
        <v>0</v>
      </c>
      <c r="CB32" s="411">
        <f t="shared" si="12"/>
        <v>0</v>
      </c>
      <c r="CC32" s="412">
        <f t="shared" si="13"/>
        <v>0</v>
      </c>
      <c r="CE32" s="414" t="str">
        <f>IF(AND(CG32=1,CH32=1,SUMIF($C32:$C$525,$C32,$AH32:$AH$525)=$AH32),$AH32,IF($CJ32&gt;0,$CJ32,IF(AND(COUNTIF($C$11:$C31,$C32)&gt;=1,COUNTIF($D31:$D31,$D32)&gt;=1),"",IF(AND(SUMIF($C32:$C$525,$C32,$AH32:$AH$525)&gt;$AH32,SUMIF($D32:$D$525,$D32,$AH32:$AH$525)&gt;$AH32),_xlfn.AGGREGATE(14,4,$CI$11:$CI$31*($C$11:$C$31=$C32),1),""))))</f>
        <v/>
      </c>
      <c r="CG32" s="409">
        <f>COUNTIFS('ZASOBY N'!$B31:$B$525,'ZASOBY N'!$B31,'ZASOBY N'!$C31:'ZASOBY N'!$C$525,'ZASOBY N'!$C31,'ZASOBY N'!$D31:'ZASOBY N'!$D$525,'ZASOBY N'!$D31,'ZASOBY N'!$H31:'ZASOBY N'!$H$525,'ZASOBY N'!$H31 )</f>
        <v>0</v>
      </c>
      <c r="CH32" s="410">
        <f>COUNTIFS('ZASOBY N'!$B$10:$B31,'ZASOBY N'!$B31,'ZASOBY N'!$C$10:'ZASOBY N'!$C31,'ZASOBY N'!$C31,'ZASOBY N'!$D$10:'ZASOBY N'!$D31,'ZASOBY N'!$D31,'ZASOBY N'!$H$10:'ZASOBY N'!$H31,'ZASOBY N'!$H31 )</f>
        <v>0</v>
      </c>
      <c r="CI32" s="411">
        <f t="shared" si="14"/>
        <v>0</v>
      </c>
      <c r="CJ32" s="412">
        <f t="shared" si="15"/>
        <v>0</v>
      </c>
      <c r="CL32" s="414" t="str">
        <f>IF(AND(CN32=1,CO32=1,SUMIF($C32:$C$525,$C32,$AG32:$AG$525)=$AG32),$AG32,IF($CQ32&gt;0,$CQ32,IF(AND(COUNTIF($C$11:$C31,$C32)&gt;=1,COUNTIF($D31:$D31,$D32)&gt;=1),"",IF(AND(SUMIF($C32:$C$525,$C32,$AG32:$AG$525)&gt;$AG32,SUMIF($D32:$D$525,$D32,$AG32:$AG$525)&gt;$AG32),_xlfn.AGGREGATE(14,4,$CP$11:$CP$31*($C$11:$C$31=$C32),1),""))))</f>
        <v/>
      </c>
      <c r="CN32" s="409">
        <f>COUNTIFS('ZASOBY N'!$B31:$B$525,'ZASOBY N'!$B31,'ZASOBY N'!$C31:'ZASOBY N'!$C$525,'ZASOBY N'!$C31,'ZASOBY N'!$D31:'ZASOBY N'!$D$525,'ZASOBY N'!$D31,'ZASOBY N'!$H31:'ZASOBY N'!$H$525,'ZASOBY N'!$H31 )</f>
        <v>0</v>
      </c>
      <c r="CO32" s="410">
        <f>COUNTIFS('ZASOBY N'!$B$10:$B31,'ZASOBY N'!$B31,'ZASOBY N'!$C$10:'ZASOBY N'!$C31,'ZASOBY N'!$C31,'ZASOBY N'!$D$10:'ZASOBY N'!$D31,'ZASOBY N'!$D31,'ZASOBY N'!$H$10:'ZASOBY N'!$H31,'ZASOBY N'!$H31 )</f>
        <v>0</v>
      </c>
      <c r="CP32" s="411">
        <f t="shared" si="16"/>
        <v>0</v>
      </c>
      <c r="CQ32" s="412">
        <f t="shared" si="17"/>
        <v>0</v>
      </c>
      <c r="CS32" s="414" t="str">
        <f>IF(AND(CU32=1,CV32=1,SUMIF($C32:$C$525,$C32,$AF32:$AF$525)=$AF32),$AF32,IF($CX32&gt;0,$CX32,IF(AND(COUNTIF($C$11:$C31,$C32)&gt;=1,COUNTIF($D31:$D31,$D32)&gt;=1),"",IF(AND(SUMIF($C32:$C$525,$C32,$AF32:$AF$525)&gt;$AF32,SUMIF($D32:$D$525,$D32,$AF32:$AF$525)&gt;$AF32),_xlfn.AGGREGATE(14,4,$CW$11:$CW$31*($C$11:$C$31=$C32),1),""))))</f>
        <v/>
      </c>
      <c r="CU32" s="409">
        <f>COUNTIFS('ZASOBY N'!$B31:$B$525,'ZASOBY N'!$B31,'ZASOBY N'!$C31:'ZASOBY N'!$C$525,'ZASOBY N'!$C31,'ZASOBY N'!$D31:'ZASOBY N'!$D$525,'ZASOBY N'!$D31,'ZASOBY N'!$H31:'ZASOBY N'!$H$525,'ZASOBY N'!$H31 )</f>
        <v>0</v>
      </c>
      <c r="CV32" s="410">
        <f>COUNTIFS('ZASOBY N'!$B$10:$B31,'ZASOBY N'!$B31,'ZASOBY N'!$C$10:'ZASOBY N'!$C31,'ZASOBY N'!$C31,'ZASOBY N'!$D$10:'ZASOBY N'!$D31,'ZASOBY N'!$D31,'ZASOBY N'!$H$10:'ZASOBY N'!$H31,'ZASOBY N'!$H31 )</f>
        <v>0</v>
      </c>
      <c r="CW32" s="411">
        <f t="shared" si="18"/>
        <v>0</v>
      </c>
      <c r="CX32" s="412">
        <f t="shared" si="19"/>
        <v>0</v>
      </c>
      <c r="CZ32" s="414" t="str">
        <f>IF(AND(DB32=1,DC32=1,SUMIF($C32:$C$525,$C32,$AE32:$AE$525)=$AE32),$AE32,IF($DE32&gt;0,$DE32,IF(AND(COUNTIF($C$11:$C31,$C32)&gt;=1,COUNTIF($D31:$D31,$D32)&gt;=1),"",IF(AND(SUMIF($C32:$C$525,$C32,$AE32:$AE$525)&gt;$AE32,SUMIF($D32:$D$525,$D32,$AE32:$AE$525)&gt;$AE32),_xlfn.AGGREGATE(14,4,$DD$11:$DD$31*($C$11:$C$31=$C32),1),""))))</f>
        <v/>
      </c>
      <c r="DB32" s="409">
        <f>COUNTIFS('ZASOBY N'!$B31:$B$525,'ZASOBY N'!$B31,'ZASOBY N'!$C31:'ZASOBY N'!$C$525,'ZASOBY N'!$C31,'ZASOBY N'!$D31:'ZASOBY N'!$D$525,'ZASOBY N'!$D31,'ZASOBY N'!$H31:'ZASOBY N'!$H$525,'ZASOBY N'!$H31 )</f>
        <v>0</v>
      </c>
      <c r="DC32" s="410">
        <f>COUNTIFS('ZASOBY N'!$B$10:$B31,'ZASOBY N'!$B31,'ZASOBY N'!$C$10:'ZASOBY N'!$C31,'ZASOBY N'!$C31,'ZASOBY N'!$D$10:'ZASOBY N'!$D31,'ZASOBY N'!$D31,'ZASOBY N'!$H$10:'ZASOBY N'!$H31,'ZASOBY N'!$H31 )</f>
        <v>0</v>
      </c>
      <c r="DD32" s="411">
        <f t="shared" si="20"/>
        <v>0</v>
      </c>
      <c r="DE32" s="412">
        <f t="shared" si="21"/>
        <v>0</v>
      </c>
      <c r="DF32" s="399" t="str">
        <f>IF(AND(DI32=1,DJ32=1,SUMIF($C32:$C$525,$C32,$AD32:$AD$525)=$AD32),$AD32,IF($DL32&gt;0,$DL32,IF(B32="","",IF(AND(COUNTIF($C$11:$C31,$C32)&gt;=1,COUNTIF($D31:$D31,$D32)&gt;=1,COUNTIF($Z29:$Z31,$C32)=0),"",IF(AND(COUNTIF($C$11:$C31,$C32)&gt;=1,COUNTIF($D31:$D31,$D32)&gt;=1),"UJĘTO WYŻEJ",IF(AND(SUMIF($C32:$C$525,$C32,$AD32:$AD$525)&gt;$AD32,SUMIF($D32:$D$525,$D32,$AD32:$AD$525)&gt;$AD32),_xlfn.AGGREGATE(14,4,$DK$11:$DK$31*($C$11:$C$31=$C32),1),""))))))</f>
        <v/>
      </c>
      <c r="DG32" s="414" t="str">
        <f>IF(AND(DI32=1,DJ32=1,SUMIF($C32:$C$525,$C32,$AD32:$AD$525)=$AD32),$AD32,IF($DL32&gt;0,$DL32,IF(AND(COUNTIF($C$11:$C31,$C32)&gt;=1,COUNTIF($D31:$D31,$D32)&gt;=1),"",IF(AND(SUMIF($C32:$C$525,$C32,$AD32:$AD$525)&gt;$AD32,SUMIF($D32:$D$525,$D32,$AD32:$AD$525)&gt;$AD32),_xlfn.AGGREGATE(14,4,$DK$11:$DK$31*($C$11:$C$31=$C32),1),""))))</f>
        <v/>
      </c>
      <c r="DI32" s="409">
        <f>COUNTIFS('ZASOBY N'!$B31:$B$525,'ZASOBY N'!$B31,'ZASOBY N'!$C31:'ZASOBY N'!$C$525,'ZASOBY N'!$C31,'ZASOBY N'!$D31:'ZASOBY N'!$D$525,'ZASOBY N'!$D31,'ZASOBY N'!$H31:'ZASOBY N'!$H$525,'ZASOBY N'!$H31 )</f>
        <v>0</v>
      </c>
      <c r="DJ32" s="410">
        <f>COUNTIFS('ZASOBY N'!$B$10:$B31,'ZASOBY N'!$B31,'ZASOBY N'!$C$10:'ZASOBY N'!$C31,'ZASOBY N'!$C31,'ZASOBY N'!$D$10:'ZASOBY N'!$D31,'ZASOBY N'!$D31,'ZASOBY N'!$H$10:'ZASOBY N'!$H31,'ZASOBY N'!$H31 )</f>
        <v>0</v>
      </c>
      <c r="DK32" s="411">
        <f t="shared" si="22"/>
        <v>0</v>
      </c>
      <c r="DL32" s="412">
        <f t="shared" si="23"/>
        <v>0</v>
      </c>
    </row>
    <row r="33" spans="1:116" ht="18.600000000000001" customHeight="1" x14ac:dyDescent="0.3">
      <c r="A33" s="219"/>
      <c r="B33" s="152" t="str">
        <f>IF('ZASOBY N'!A32="","",'ZASOBY N'!A32)</f>
        <v/>
      </c>
      <c r="C33" s="462" t="str">
        <f>IF('ZASOBY N'!C32="","",'ZASOBY N'!C32)</f>
        <v/>
      </c>
      <c r="D33" s="137" t="str">
        <f>IF('ZASOBY N'!B32="","",'ZASOBY N'!B32)</f>
        <v/>
      </c>
      <c r="E33" s="138"/>
      <c r="F33" s="356" t="str">
        <f>IF('ZASOBY N'!D32="","",'ZASOBY N'!D32)</f>
        <v/>
      </c>
      <c r="G33" s="220" t="str">
        <f>IF('ZASOBY N'!G32="","",'ZASOBY N'!G32)</f>
        <v/>
      </c>
      <c r="H33" s="221" t="str">
        <f>IF('ZASOBY N'!F32="","",'ZASOBY N'!F32)</f>
        <v/>
      </c>
      <c r="I33" s="221" t="str">
        <f>IF('ZASOBY N'!G32="","",'ZASOBY N'!G32)</f>
        <v/>
      </c>
      <c r="J33" s="221" t="str">
        <f>IF('ZASOBY N'!H32="","",'ZASOBY N'!H32)</f>
        <v/>
      </c>
      <c r="K33" s="214">
        <v>0</v>
      </c>
      <c r="L33" s="214">
        <v>0</v>
      </c>
      <c r="M33" s="214">
        <v>0</v>
      </c>
      <c r="N33" s="222" t="str">
        <f>IF('ZASOBY N'!BD32="x","",IF(W33="","",'ZASOBY N'!E32))</f>
        <v/>
      </c>
      <c r="O33" s="223">
        <v>0</v>
      </c>
      <c r="P33" s="223">
        <v>0</v>
      </c>
      <c r="Q33" s="226" t="str">
        <f>IF($N33="","",'UPR BILANS N'!G33*'UPR BILANS N'!N33)</f>
        <v/>
      </c>
      <c r="R33" s="225" t="str">
        <f>IF($N33="","",'ZASOBY N'!O32)</f>
        <v/>
      </c>
      <c r="S33" s="225" t="str">
        <f>IF($N33="","",IF('ZASOBY N'!Q32="",0,'ZASOBY N'!Q32))</f>
        <v/>
      </c>
      <c r="T33" s="225" t="str">
        <f>IF($N33="","",'ZASOBY N'!V32)</f>
        <v/>
      </c>
      <c r="U33" s="225" t="str">
        <f>IF($N33="","",IF('ZASOBY N'!AG32="",0,'ZASOBY N'!AG32))</f>
        <v/>
      </c>
      <c r="V33" s="225" t="str">
        <f>IF($N33="","",IF(NN!P35="",0,NN!P35))</f>
        <v/>
      </c>
      <c r="W33" s="225" t="str">
        <f t="shared" si="1"/>
        <v/>
      </c>
      <c r="X33" s="226" t="str">
        <f t="shared" si="0"/>
        <v/>
      </c>
      <c r="Y33" s="225" t="str">
        <f>IF('ZASOBY N'!AU32="","",IF(C33&lt;&gt;C32,'ZASOBY N'!AU32,IF(D33&lt;&gt;D32,'ZASOBY N'!AU32,IF(F33&lt;&gt;F32,'ZASOBY N'!AU32,IF(G33&lt;&gt;G32,'ZASOBY N'!AU32,IF(J33&lt;&gt;J32,'ZASOBY N'!AU32,IF(NN!AC35="","",IF(AND(C32=C33,H32=H33,J32=J33,NN!AC35&gt;0),"",IF(AND(C33=C34,H33=H34,NN!AC36&gt;0),'ZASOBY N'!AU32,'ZASOBY N'!AU32)))))))))</f>
        <v/>
      </c>
      <c r="Z33" s="225" t="str">
        <f t="shared" si="2"/>
        <v/>
      </c>
      <c r="AA33" s="227" t="str">
        <f t="shared" si="5"/>
        <v/>
      </c>
      <c r="AB33" s="400" t="str">
        <f t="shared" si="6"/>
        <v/>
      </c>
      <c r="AC33" s="228" t="str">
        <f t="shared" si="3"/>
        <v/>
      </c>
      <c r="AD33" s="222">
        <f>IF(B33="",0,IF(F33="",0,INDEX(POBRANIE_!$B$6:$F$101,MATCH('UPR BILANS N'!$F33,POBRANIE_!$A$6:$A$101,0),2)))</f>
        <v>0</v>
      </c>
      <c r="AE33" s="224">
        <f>IF(OR('ZASOBY N'!G32="",'ZASOBY N'!E32=""),0,IF(B33="",0,'ZASOBY N'!G32*'ZASOBY N'!E32))</f>
        <v>0</v>
      </c>
      <c r="AF33" s="225">
        <f>IF('ZASOBY N'!O32="",0,'ZASOBY N'!O32)</f>
        <v>0</v>
      </c>
      <c r="AG33" s="225">
        <f>IF('ZASOBY N'!Q32="",0,'ZASOBY N'!Q32)</f>
        <v>0</v>
      </c>
      <c r="AH33" s="225">
        <f>IF('ZASOBY N'!V32="",0,'ZASOBY N'!V32)</f>
        <v>0</v>
      </c>
      <c r="AI33" s="225">
        <f>IF('ZASOBY N'!AG32="",0,'ZASOBY N'!AG32)</f>
        <v>0</v>
      </c>
      <c r="AJ33" s="225">
        <f>IF(NN!P35="",0,IF(NN!P35="BRAK kol.7","BRAK BADAŃ",NN!P35))</f>
        <v>0</v>
      </c>
      <c r="AK33" s="225">
        <f>IF(NN!AC35="",0,IF(NN!AC35="BRAK kol.7","BRAK BADAŃ",NN!AC35))</f>
        <v>0</v>
      </c>
      <c r="BJ33" s="414" t="str">
        <f>IF(AND(BL33=1,BM33=1,SUMIF($C33:$C$525,$C33,$AK33:$AK$525)=$AK33),$AK33,IF($BO33&gt;0,$BO33,IF(AND(COUNTIF($C$11:$C32,$C33)&gt;=1,COUNTIF($D32:$D32,$D33)&gt;=1),"",IF(AND(SUMIF($C33:$C$525,$C33,$AK33:$AK$525)&gt;=$AK33,SUMIF($D33:$D$525,$D33,$AK33:$AK$525)&gt;=$AK33),SUMIF($C33:$C$525,$C33,$AK33:$AK$525),""))))</f>
        <v/>
      </c>
      <c r="BL33" s="409">
        <f>COUNTIFS('ZASOBY N'!$B32:$B$525,'ZASOBY N'!$B32,'ZASOBY N'!$C32:'ZASOBY N'!$C$525,'ZASOBY N'!$C32,'ZASOBY N'!$D32:'ZASOBY N'!$D$525,'ZASOBY N'!$D32,'ZASOBY N'!$H32:'ZASOBY N'!$H$525,'ZASOBY N'!$H32 )</f>
        <v>0</v>
      </c>
      <c r="BM33" s="410">
        <f>COUNTIFS('ZASOBY N'!$B$10:$B32,'ZASOBY N'!$B32,'ZASOBY N'!$C$10:'ZASOBY N'!$C32,'ZASOBY N'!$C32,'ZASOBY N'!$D$10:'ZASOBY N'!$D32,'ZASOBY N'!$D32,'ZASOBY N'!$H$10:'ZASOBY N'!$H32,'ZASOBY N'!$H32 )</f>
        <v>0</v>
      </c>
      <c r="BN33" s="411">
        <f t="shared" si="7"/>
        <v>0</v>
      </c>
      <c r="BO33" s="412">
        <f t="shared" si="8"/>
        <v>0</v>
      </c>
      <c r="BP33" s="94" t="str">
        <f t="shared" si="9"/>
        <v/>
      </c>
      <c r="BQ33" s="414" t="str">
        <f>IF(AND(BS33=1,BT33=1,SUMIF($C33:$C$525,$C33,$AJ33:$AJ$525)=$AJ33),$AJ33,IF($BV33&gt;0,$BV33,IF(AND(COUNTIF($C$11:$C32,$C33)&gt;=1,COUNTIF($D32:$D32,$D33)&gt;=1),"",IF(AND(SUMIF($C33:$C$525,$C33,$AJ33:$AJ$525)&gt;$AJ33,SUMIF($D33:$D$525,$D33,$AJ33:$AJ$525)&gt;$AJ33),SUMIF($C33:$C$525,$C33,$AJ33:$AJ$525),""))))</f>
        <v/>
      </c>
      <c r="BS33" s="409">
        <f>COUNTIFS('ZASOBY N'!$B32:$B$525,'ZASOBY N'!$B32,'ZASOBY N'!$C32:'ZASOBY N'!$C$525,'ZASOBY N'!$C32,'ZASOBY N'!$D32:'ZASOBY N'!$D$525,'ZASOBY N'!$D32,'ZASOBY N'!$H32:'ZASOBY N'!$H$525,'ZASOBY N'!$H32 )</f>
        <v>0</v>
      </c>
      <c r="BT33" s="410">
        <f>COUNTIFS('ZASOBY N'!$B$10:$B32,'ZASOBY N'!$B32,'ZASOBY N'!$C$10:'ZASOBY N'!$C32,'ZASOBY N'!$C32,'ZASOBY N'!$D$10:'ZASOBY N'!$D32,'ZASOBY N'!$D32,'ZASOBY N'!$H$10:'ZASOBY N'!$H32,'ZASOBY N'!$H32 )</f>
        <v>0</v>
      </c>
      <c r="BU33" s="411">
        <f t="shared" si="10"/>
        <v>0</v>
      </c>
      <c r="BV33" s="412">
        <f t="shared" si="11"/>
        <v>0</v>
      </c>
      <c r="BW33" s="94" t="s">
        <v>499</v>
      </c>
      <c r="BX33" s="414" t="str">
        <f>IF(AND(BZ33=1,CA33=1,SUMIF($C33:$C$525,$C33,$AI33:$AI$525)=$AI33),$AI33,IF($CC33&gt;0,$CC33,IF(AND(COUNTIF($C$11:$C32,$C33)&gt;=1,COUNTIF($D32:$D32,$D33)&gt;=1),"",IF(AND(SUMIF($C33:$C$525,$C33,$AI33:$AI$525)&gt;$AI33,SUMIF($D33:$D$525,$D33,$AI33:$AI$525)&gt;$IG33),_xlfn.AGGREGATE(14,4,$CB$11:$CB$31*($C$11:$C$31=$C33),1),""))))</f>
        <v/>
      </c>
      <c r="BZ33" s="409">
        <f>COUNTIFS('ZASOBY N'!$B32:$B$525,'ZASOBY N'!$B32,'ZASOBY N'!$C32:'ZASOBY N'!$C$525,'ZASOBY N'!$C32,'ZASOBY N'!$D32:'ZASOBY N'!$D$525,'ZASOBY N'!$D32,'ZASOBY N'!$H32:'ZASOBY N'!$H$525,'ZASOBY N'!$H32 )</f>
        <v>0</v>
      </c>
      <c r="CA33" s="410">
        <f>COUNTIFS('ZASOBY N'!$B$10:$B32,'ZASOBY N'!$B32,'ZASOBY N'!$C$10:'ZASOBY N'!$C32,'ZASOBY N'!$C32,'ZASOBY N'!$D$10:'ZASOBY N'!$D32,'ZASOBY N'!$D32,'ZASOBY N'!$H$10:'ZASOBY N'!$H32,'ZASOBY N'!$H32 )</f>
        <v>0</v>
      </c>
      <c r="CB33" s="411">
        <f t="shared" si="12"/>
        <v>0</v>
      </c>
      <c r="CC33" s="412">
        <f t="shared" si="13"/>
        <v>0</v>
      </c>
      <c r="CE33" s="414" t="str">
        <f>IF(AND(CG33=1,CH33=1,SUMIF($C33:$C$525,$C33,$AH33:$AH$525)=$AH33),$AH33,IF($CJ33&gt;0,$CJ33,IF(AND(COUNTIF($C$11:$C32,$C33)&gt;=1,COUNTIF($D32:$D32,$D33)&gt;=1),"",IF(AND(SUMIF($C33:$C$525,$C33,$AH33:$AH$525)&gt;$AH33,SUMIF($D33:$D$525,$D33,$AH33:$AH$525)&gt;$AH33),_xlfn.AGGREGATE(14,4,$CI$11:$CI$31*($C$11:$C$31=$C33),1),""))))</f>
        <v/>
      </c>
      <c r="CG33" s="409">
        <f>COUNTIFS('ZASOBY N'!$B32:$B$525,'ZASOBY N'!$B32,'ZASOBY N'!$C32:'ZASOBY N'!$C$525,'ZASOBY N'!$C32,'ZASOBY N'!$D32:'ZASOBY N'!$D$525,'ZASOBY N'!$D32,'ZASOBY N'!$H32:'ZASOBY N'!$H$525,'ZASOBY N'!$H32 )</f>
        <v>0</v>
      </c>
      <c r="CH33" s="410">
        <f>COUNTIFS('ZASOBY N'!$B$10:$B32,'ZASOBY N'!$B32,'ZASOBY N'!$C$10:'ZASOBY N'!$C32,'ZASOBY N'!$C32,'ZASOBY N'!$D$10:'ZASOBY N'!$D32,'ZASOBY N'!$D32,'ZASOBY N'!$H$10:'ZASOBY N'!$H32,'ZASOBY N'!$H32 )</f>
        <v>0</v>
      </c>
      <c r="CI33" s="411">
        <f t="shared" si="14"/>
        <v>0</v>
      </c>
      <c r="CJ33" s="412">
        <f t="shared" si="15"/>
        <v>0</v>
      </c>
      <c r="CL33" s="414" t="str">
        <f>IF(AND(CN33=1,CO33=1,SUMIF($C33:$C$525,$C33,$AG33:$AG$525)=$AG33),$AG33,IF($CQ33&gt;0,$CQ33,IF(AND(COUNTIF($C$11:$C32,$C33)&gt;=1,COUNTIF($D32:$D32,$D33)&gt;=1),"",IF(AND(SUMIF($C33:$C$525,$C33,$AG33:$AG$525)&gt;$AG33,SUMIF($D33:$D$525,$D33,$AG33:$AG$525)&gt;$AG33),_xlfn.AGGREGATE(14,4,$CP$11:$CP$31*($C$11:$C$31=$C33),1),""))))</f>
        <v/>
      </c>
      <c r="CN33" s="409">
        <f>COUNTIFS('ZASOBY N'!$B32:$B$525,'ZASOBY N'!$B32,'ZASOBY N'!$C32:'ZASOBY N'!$C$525,'ZASOBY N'!$C32,'ZASOBY N'!$D32:'ZASOBY N'!$D$525,'ZASOBY N'!$D32,'ZASOBY N'!$H32:'ZASOBY N'!$H$525,'ZASOBY N'!$H32 )</f>
        <v>0</v>
      </c>
      <c r="CO33" s="410">
        <f>COUNTIFS('ZASOBY N'!$B$10:$B32,'ZASOBY N'!$B32,'ZASOBY N'!$C$10:'ZASOBY N'!$C32,'ZASOBY N'!$C32,'ZASOBY N'!$D$10:'ZASOBY N'!$D32,'ZASOBY N'!$D32,'ZASOBY N'!$H$10:'ZASOBY N'!$H32,'ZASOBY N'!$H32 )</f>
        <v>0</v>
      </c>
      <c r="CP33" s="411">
        <f t="shared" si="16"/>
        <v>0</v>
      </c>
      <c r="CQ33" s="412">
        <f t="shared" si="17"/>
        <v>0</v>
      </c>
      <c r="CS33" s="414" t="str">
        <f>IF(AND(CU33=1,CV33=1,SUMIF($C33:$C$525,$C33,$AF33:$AF$525)=$AF33),$AF33,IF($CX33&gt;0,$CX33,IF(AND(COUNTIF($C$11:$C32,$C33)&gt;=1,COUNTIF($D32:$D32,$D33)&gt;=1),"",IF(AND(SUMIF($C33:$C$525,$C33,$AF33:$AF$525)&gt;$AF33,SUMIF($D33:$D$525,$D33,$AF33:$AF$525)&gt;$AF33),_xlfn.AGGREGATE(14,4,$CW$11:$CW$31*($C$11:$C$31=$C33),1),""))))</f>
        <v/>
      </c>
      <c r="CU33" s="409">
        <f>COUNTIFS('ZASOBY N'!$B32:$B$525,'ZASOBY N'!$B32,'ZASOBY N'!$C32:'ZASOBY N'!$C$525,'ZASOBY N'!$C32,'ZASOBY N'!$D32:'ZASOBY N'!$D$525,'ZASOBY N'!$D32,'ZASOBY N'!$H32:'ZASOBY N'!$H$525,'ZASOBY N'!$H32 )</f>
        <v>0</v>
      </c>
      <c r="CV33" s="410">
        <f>COUNTIFS('ZASOBY N'!$B$10:$B32,'ZASOBY N'!$B32,'ZASOBY N'!$C$10:'ZASOBY N'!$C32,'ZASOBY N'!$C32,'ZASOBY N'!$D$10:'ZASOBY N'!$D32,'ZASOBY N'!$D32,'ZASOBY N'!$H$10:'ZASOBY N'!$H32,'ZASOBY N'!$H32 )</f>
        <v>0</v>
      </c>
      <c r="CW33" s="411">
        <f t="shared" si="18"/>
        <v>0</v>
      </c>
      <c r="CX33" s="412">
        <f t="shared" si="19"/>
        <v>0</v>
      </c>
      <c r="CZ33" s="414" t="str">
        <f>IF(AND(DB33=1,DC33=1,SUMIF($C33:$C$525,$C33,$AE33:$AE$525)=$AE33),$AE33,IF($DE33&gt;0,$DE33,IF(AND(COUNTIF($C$11:$C32,$C33)&gt;=1,COUNTIF($D32:$D32,$D33)&gt;=1),"",IF(AND(SUMIF($C33:$C$525,$C33,$AE33:$AE$525)&gt;$AE33,SUMIF($D33:$D$525,$D33,$AE33:$AE$525)&gt;$AE33),_xlfn.AGGREGATE(14,4,$DD$11:$DD$31*($C$11:$C$31=$C33),1),""))))</f>
        <v/>
      </c>
      <c r="DB33" s="409">
        <f>COUNTIFS('ZASOBY N'!$B32:$B$525,'ZASOBY N'!$B32,'ZASOBY N'!$C32:'ZASOBY N'!$C$525,'ZASOBY N'!$C32,'ZASOBY N'!$D32:'ZASOBY N'!$D$525,'ZASOBY N'!$D32,'ZASOBY N'!$H32:'ZASOBY N'!$H$525,'ZASOBY N'!$H32 )</f>
        <v>0</v>
      </c>
      <c r="DC33" s="410">
        <f>COUNTIFS('ZASOBY N'!$B$10:$B32,'ZASOBY N'!$B32,'ZASOBY N'!$C$10:'ZASOBY N'!$C32,'ZASOBY N'!$C32,'ZASOBY N'!$D$10:'ZASOBY N'!$D32,'ZASOBY N'!$D32,'ZASOBY N'!$H$10:'ZASOBY N'!$H32,'ZASOBY N'!$H32 )</f>
        <v>0</v>
      </c>
      <c r="DD33" s="411">
        <f t="shared" si="20"/>
        <v>0</v>
      </c>
      <c r="DE33" s="412">
        <f t="shared" si="21"/>
        <v>0</v>
      </c>
      <c r="DF33" s="399" t="str">
        <f>IF(AND(DI33=1,DJ33=1,SUMIF($C33:$C$525,$C33,$AD33:$AD$525)=$AD33),$AD33,IF($DL33&gt;0,$DL33,IF(B33="","",IF(AND(COUNTIF($C$11:$C32,$C33)&gt;=1,COUNTIF($D32:$D32,$D33)&gt;=1,COUNTIF($Z30:$Z32,$C33)=0),"",IF(AND(COUNTIF($C$11:$C32,$C33)&gt;=1,COUNTIF($D32:$D32,$D33)&gt;=1),"UJĘTO WYŻEJ",IF(AND(SUMIF($C33:$C$525,$C33,$AD33:$AD$525)&gt;$AD33,SUMIF($D33:$D$525,$D33,$AD33:$AD$525)&gt;$AD33),_xlfn.AGGREGATE(14,4,$DK$11:$DK$31*($C$11:$C$31=$C33),1),""))))))</f>
        <v/>
      </c>
      <c r="DG33" s="414" t="str">
        <f>IF(AND(DI33=1,DJ33=1,SUMIF($C33:$C$525,$C33,$AD33:$AD$525)=$AD33),$AD33,IF($DL33&gt;0,$DL33,IF(AND(COUNTIF($C$11:$C32,$C33)&gt;=1,COUNTIF($D32:$D32,$D33)&gt;=1),"",IF(AND(SUMIF($C33:$C$525,$C33,$AD33:$AD$525)&gt;$AD33,SUMIF($D33:$D$525,$D33,$AD33:$AD$525)&gt;$AD33),_xlfn.AGGREGATE(14,4,$DK$11:$DK$31*($C$11:$C$31=$C33),1),""))))</f>
        <v/>
      </c>
      <c r="DI33" s="409">
        <f>COUNTIFS('ZASOBY N'!$B32:$B$525,'ZASOBY N'!$B32,'ZASOBY N'!$C32:'ZASOBY N'!$C$525,'ZASOBY N'!$C32,'ZASOBY N'!$D32:'ZASOBY N'!$D$525,'ZASOBY N'!$D32,'ZASOBY N'!$H32:'ZASOBY N'!$H$525,'ZASOBY N'!$H32 )</f>
        <v>0</v>
      </c>
      <c r="DJ33" s="410">
        <f>COUNTIFS('ZASOBY N'!$B$10:$B32,'ZASOBY N'!$B32,'ZASOBY N'!$C$10:'ZASOBY N'!$C32,'ZASOBY N'!$C32,'ZASOBY N'!$D$10:'ZASOBY N'!$D32,'ZASOBY N'!$D32,'ZASOBY N'!$H$10:'ZASOBY N'!$H32,'ZASOBY N'!$H32 )</f>
        <v>0</v>
      </c>
      <c r="DK33" s="411">
        <f t="shared" si="22"/>
        <v>0</v>
      </c>
      <c r="DL33" s="412">
        <f t="shared" si="23"/>
        <v>0</v>
      </c>
    </row>
    <row r="34" spans="1:116" ht="18.600000000000001" customHeight="1" x14ac:dyDescent="0.3">
      <c r="A34" s="219"/>
      <c r="B34" s="152" t="str">
        <f>IF('ZASOBY N'!A33="","",'ZASOBY N'!A33)</f>
        <v/>
      </c>
      <c r="C34" s="462" t="str">
        <f>IF('ZASOBY N'!C33="","",'ZASOBY N'!C33)</f>
        <v/>
      </c>
      <c r="D34" s="137" t="str">
        <f>IF('ZASOBY N'!B33="","",'ZASOBY N'!B33)</f>
        <v/>
      </c>
      <c r="E34" s="138"/>
      <c r="F34" s="356" t="str">
        <f>IF('ZASOBY N'!D33="","",'ZASOBY N'!D33)</f>
        <v/>
      </c>
      <c r="G34" s="220" t="str">
        <f>IF('ZASOBY N'!G33="","",'ZASOBY N'!G33)</f>
        <v/>
      </c>
      <c r="H34" s="221" t="str">
        <f>IF('ZASOBY N'!F33="","",'ZASOBY N'!F33)</f>
        <v/>
      </c>
      <c r="I34" s="221" t="str">
        <f>IF('ZASOBY N'!G33="","",'ZASOBY N'!G33)</f>
        <v/>
      </c>
      <c r="J34" s="221" t="str">
        <f>IF('ZASOBY N'!H33="","",'ZASOBY N'!H33)</f>
        <v/>
      </c>
      <c r="K34" s="214">
        <v>0</v>
      </c>
      <c r="L34" s="214">
        <v>0</v>
      </c>
      <c r="M34" s="214">
        <v>0</v>
      </c>
      <c r="N34" s="222" t="str">
        <f>IF('ZASOBY N'!BD33="x","",IF(W34="","",'ZASOBY N'!E33))</f>
        <v/>
      </c>
      <c r="O34" s="223">
        <v>0</v>
      </c>
      <c r="P34" s="223">
        <v>0</v>
      </c>
      <c r="Q34" s="226" t="str">
        <f>IF($N34="","",'UPR BILANS N'!G34*'UPR BILANS N'!N34)</f>
        <v/>
      </c>
      <c r="R34" s="225" t="str">
        <f>IF($N34="","",'ZASOBY N'!O33)</f>
        <v/>
      </c>
      <c r="S34" s="225" t="str">
        <f>IF($N34="","",IF('ZASOBY N'!Q33="",0,'ZASOBY N'!Q33))</f>
        <v/>
      </c>
      <c r="T34" s="225" t="str">
        <f>IF($N34="","",'ZASOBY N'!V33)</f>
        <v/>
      </c>
      <c r="U34" s="225" t="str">
        <f>IF($N34="","",IF('ZASOBY N'!AG33="",0,'ZASOBY N'!AG33))</f>
        <v/>
      </c>
      <c r="V34" s="225" t="str">
        <f>IF($N34="","",IF(NN!P36="",0,NN!P36))</f>
        <v/>
      </c>
      <c r="W34" s="225" t="str">
        <f t="shared" si="1"/>
        <v/>
      </c>
      <c r="X34" s="226" t="str">
        <f t="shared" si="0"/>
        <v/>
      </c>
      <c r="Y34" s="225" t="str">
        <f>IF('ZASOBY N'!AU33="","",IF(C34&lt;&gt;C33,'ZASOBY N'!AU33,IF(D34&lt;&gt;D33,'ZASOBY N'!AU33,IF(F34&lt;&gt;F33,'ZASOBY N'!AU33,IF(G34&lt;&gt;G33,'ZASOBY N'!AU33,IF(J34&lt;&gt;J33,'ZASOBY N'!AU33,IF(NN!AC36="","",IF(AND(C33=C34,H33=H34,J33=J34,NN!AC36&gt;0),"",IF(AND(C34=C35,H34=H35,NN!AC37&gt;0),'ZASOBY N'!AU33,'ZASOBY N'!AU33)))))))))</f>
        <v/>
      </c>
      <c r="Z34" s="225" t="str">
        <f t="shared" si="2"/>
        <v/>
      </c>
      <c r="AA34" s="227" t="str">
        <f t="shared" si="5"/>
        <v/>
      </c>
      <c r="AB34" s="400" t="str">
        <f t="shared" si="6"/>
        <v/>
      </c>
      <c r="AC34" s="228" t="str">
        <f t="shared" si="3"/>
        <v/>
      </c>
      <c r="AD34" s="222">
        <f>IF(B34="",0,IF(F34="",0,INDEX(POBRANIE_!$B$6:$F$101,MATCH('UPR BILANS N'!$F34,POBRANIE_!$A$6:$A$101,0),2)))</f>
        <v>0</v>
      </c>
      <c r="AE34" s="224">
        <f>IF(OR('ZASOBY N'!G33="",'ZASOBY N'!E33=""),0,IF(B34="",0,'ZASOBY N'!G33*'ZASOBY N'!E33))</f>
        <v>0</v>
      </c>
      <c r="AF34" s="225">
        <f>IF('ZASOBY N'!O33="",0,'ZASOBY N'!O33)</f>
        <v>0</v>
      </c>
      <c r="AG34" s="225">
        <f>IF('ZASOBY N'!Q33="",0,'ZASOBY N'!Q33)</f>
        <v>0</v>
      </c>
      <c r="AH34" s="225">
        <f>IF('ZASOBY N'!V33="",0,'ZASOBY N'!V33)</f>
        <v>0</v>
      </c>
      <c r="AI34" s="225">
        <f>IF('ZASOBY N'!AG33="",0,'ZASOBY N'!AG33)</f>
        <v>0</v>
      </c>
      <c r="AJ34" s="225">
        <f>IF(NN!P36="",0,IF(NN!P36="BRAK kol.7","BRAK BADAŃ",NN!P36))</f>
        <v>0</v>
      </c>
      <c r="AK34" s="225">
        <f>IF(NN!AC36="",0,IF(NN!AC36="BRAK kol.7","BRAK BADAŃ",NN!AC36))</f>
        <v>0</v>
      </c>
      <c r="BJ34" s="414" t="str">
        <f>IF(AND(BL34=1,BM34=1,SUMIF($C34:$C$525,$C34,$AK34:$AK$525)=$AK34),$AK34,IF($BO34&gt;0,$BO34,IF(AND(COUNTIF($C$11:$C33,$C34)&gt;=1,COUNTIF($D33:$D33,$D34)&gt;=1),"",IF(AND(SUMIF($C34:$C$525,$C34,$AK34:$AK$525)&gt;=$AK34,SUMIF($D34:$D$525,$D34,$AK34:$AK$525)&gt;=$AK34),SUMIF($C34:$C$525,$C34,$AK34:$AK$525),""))))</f>
        <v/>
      </c>
      <c r="BL34" s="409">
        <f>COUNTIFS('ZASOBY N'!$B33:$B$525,'ZASOBY N'!$B33,'ZASOBY N'!$C33:'ZASOBY N'!$C$525,'ZASOBY N'!$C33,'ZASOBY N'!$D33:'ZASOBY N'!$D$525,'ZASOBY N'!$D33,'ZASOBY N'!$H33:'ZASOBY N'!$H$525,'ZASOBY N'!$H33 )</f>
        <v>0</v>
      </c>
      <c r="BM34" s="410">
        <f>COUNTIFS('ZASOBY N'!$B$10:$B33,'ZASOBY N'!$B33,'ZASOBY N'!$C$10:'ZASOBY N'!$C33,'ZASOBY N'!$C33,'ZASOBY N'!$D$10:'ZASOBY N'!$D33,'ZASOBY N'!$D33,'ZASOBY N'!$H$10:'ZASOBY N'!$H33,'ZASOBY N'!$H33 )</f>
        <v>0</v>
      </c>
      <c r="BN34" s="411">
        <f t="shared" si="7"/>
        <v>0</v>
      </c>
      <c r="BO34" s="412">
        <f t="shared" si="8"/>
        <v>0</v>
      </c>
      <c r="BP34" s="94" t="str">
        <f t="shared" si="9"/>
        <v/>
      </c>
      <c r="BQ34" s="414" t="str">
        <f>IF(AND(BS34=1,BT34=1,SUMIF($C34:$C$525,$C34,$AJ34:$AJ$525)=$AJ34),$AJ34,IF($BV34&gt;0,$BV34,IF(AND(COUNTIF($C$11:$C33,$C34)&gt;=1,COUNTIF($D33:$D33,$D34)&gt;=1),"",IF(AND(SUMIF($C34:$C$525,$C34,$AJ34:$AJ$525)&gt;$AJ34,SUMIF($D34:$D$525,$D34,$AJ34:$AJ$525)&gt;$AJ34),SUMIF($C34:$C$525,$C34,$AJ34:$AJ$525),""))))</f>
        <v/>
      </c>
      <c r="BS34" s="409">
        <f>COUNTIFS('ZASOBY N'!$B33:$B$525,'ZASOBY N'!$B33,'ZASOBY N'!$C33:'ZASOBY N'!$C$525,'ZASOBY N'!$C33,'ZASOBY N'!$D33:'ZASOBY N'!$D$525,'ZASOBY N'!$D33,'ZASOBY N'!$H33:'ZASOBY N'!$H$525,'ZASOBY N'!$H33 )</f>
        <v>0</v>
      </c>
      <c r="BT34" s="410">
        <f>COUNTIFS('ZASOBY N'!$B$10:$B33,'ZASOBY N'!$B33,'ZASOBY N'!$C$10:'ZASOBY N'!$C33,'ZASOBY N'!$C33,'ZASOBY N'!$D$10:'ZASOBY N'!$D33,'ZASOBY N'!$D33,'ZASOBY N'!$H$10:'ZASOBY N'!$H33,'ZASOBY N'!$H33 )</f>
        <v>0</v>
      </c>
      <c r="BU34" s="411">
        <f t="shared" si="10"/>
        <v>0</v>
      </c>
      <c r="BV34" s="412">
        <f t="shared" si="11"/>
        <v>0</v>
      </c>
      <c r="BW34" s="94" t="s">
        <v>499</v>
      </c>
      <c r="BX34" s="414" t="str">
        <f>IF(AND(BZ34=1,CA34=1,SUMIF($C34:$C$525,$C34,$AI34:$AI$525)=$AI34),$AI34,IF($CC34&gt;0,$CC34,IF(AND(COUNTIF($C$11:$C33,$C34)&gt;=1,COUNTIF($D33:$D33,$D34)&gt;=1),"",IF(AND(SUMIF($C34:$C$525,$C34,$AI34:$AI$525)&gt;$AI34,SUMIF($D34:$D$525,$D34,$AI34:$AI$525)&gt;$IG34),_xlfn.AGGREGATE(14,4,$CB$11:$CB$31*($C$11:$C$31=$C34),1),""))))</f>
        <v/>
      </c>
      <c r="BZ34" s="409">
        <f>COUNTIFS('ZASOBY N'!$B33:$B$525,'ZASOBY N'!$B33,'ZASOBY N'!$C33:'ZASOBY N'!$C$525,'ZASOBY N'!$C33,'ZASOBY N'!$D33:'ZASOBY N'!$D$525,'ZASOBY N'!$D33,'ZASOBY N'!$H33:'ZASOBY N'!$H$525,'ZASOBY N'!$H33 )</f>
        <v>0</v>
      </c>
      <c r="CA34" s="410">
        <f>COUNTIFS('ZASOBY N'!$B$10:$B33,'ZASOBY N'!$B33,'ZASOBY N'!$C$10:'ZASOBY N'!$C33,'ZASOBY N'!$C33,'ZASOBY N'!$D$10:'ZASOBY N'!$D33,'ZASOBY N'!$D33,'ZASOBY N'!$H$10:'ZASOBY N'!$H33,'ZASOBY N'!$H33 )</f>
        <v>0</v>
      </c>
      <c r="CB34" s="411">
        <f t="shared" si="12"/>
        <v>0</v>
      </c>
      <c r="CC34" s="412">
        <f t="shared" si="13"/>
        <v>0</v>
      </c>
      <c r="CE34" s="414" t="str">
        <f>IF(AND(CG34=1,CH34=1,SUMIF($C34:$C$525,$C34,$AH34:$AH$525)=$AH34),$AH34,IF($CJ34&gt;0,$CJ34,IF(AND(COUNTIF($C$11:$C33,$C34)&gt;=1,COUNTIF($D33:$D33,$D34)&gt;=1),"",IF(AND(SUMIF($C34:$C$525,$C34,$AH34:$AH$525)&gt;$AH34,SUMIF($D34:$D$525,$D34,$AH34:$AH$525)&gt;$AH34),_xlfn.AGGREGATE(14,4,$CI$11:$CI$31*($C$11:$C$31=$C34),1),""))))</f>
        <v/>
      </c>
      <c r="CG34" s="409">
        <f>COUNTIFS('ZASOBY N'!$B33:$B$525,'ZASOBY N'!$B33,'ZASOBY N'!$C33:'ZASOBY N'!$C$525,'ZASOBY N'!$C33,'ZASOBY N'!$D33:'ZASOBY N'!$D$525,'ZASOBY N'!$D33,'ZASOBY N'!$H33:'ZASOBY N'!$H$525,'ZASOBY N'!$H33 )</f>
        <v>0</v>
      </c>
      <c r="CH34" s="410">
        <f>COUNTIFS('ZASOBY N'!$B$10:$B33,'ZASOBY N'!$B33,'ZASOBY N'!$C$10:'ZASOBY N'!$C33,'ZASOBY N'!$C33,'ZASOBY N'!$D$10:'ZASOBY N'!$D33,'ZASOBY N'!$D33,'ZASOBY N'!$H$10:'ZASOBY N'!$H33,'ZASOBY N'!$H33 )</f>
        <v>0</v>
      </c>
      <c r="CI34" s="411">
        <f t="shared" si="14"/>
        <v>0</v>
      </c>
      <c r="CJ34" s="412">
        <f t="shared" si="15"/>
        <v>0</v>
      </c>
      <c r="CL34" s="414" t="str">
        <f>IF(AND(CN34=1,CO34=1,SUMIF($C34:$C$525,$C34,$AG34:$AG$525)=$AG34),$AG34,IF($CQ34&gt;0,$CQ34,IF(AND(COUNTIF($C$11:$C33,$C34)&gt;=1,COUNTIF($D33:$D33,$D34)&gt;=1),"",IF(AND(SUMIF($C34:$C$525,$C34,$AG34:$AG$525)&gt;$AG34,SUMIF($D34:$D$525,$D34,$AG34:$AG$525)&gt;$AG34),_xlfn.AGGREGATE(14,4,$CP$11:$CP$31*($C$11:$C$31=$C34),1),""))))</f>
        <v/>
      </c>
      <c r="CN34" s="409">
        <f>COUNTIFS('ZASOBY N'!$B33:$B$525,'ZASOBY N'!$B33,'ZASOBY N'!$C33:'ZASOBY N'!$C$525,'ZASOBY N'!$C33,'ZASOBY N'!$D33:'ZASOBY N'!$D$525,'ZASOBY N'!$D33,'ZASOBY N'!$H33:'ZASOBY N'!$H$525,'ZASOBY N'!$H33 )</f>
        <v>0</v>
      </c>
      <c r="CO34" s="410">
        <f>COUNTIFS('ZASOBY N'!$B$10:$B33,'ZASOBY N'!$B33,'ZASOBY N'!$C$10:'ZASOBY N'!$C33,'ZASOBY N'!$C33,'ZASOBY N'!$D$10:'ZASOBY N'!$D33,'ZASOBY N'!$D33,'ZASOBY N'!$H$10:'ZASOBY N'!$H33,'ZASOBY N'!$H33 )</f>
        <v>0</v>
      </c>
      <c r="CP34" s="411">
        <f t="shared" si="16"/>
        <v>0</v>
      </c>
      <c r="CQ34" s="412">
        <f t="shared" si="17"/>
        <v>0</v>
      </c>
      <c r="CS34" s="414" t="str">
        <f>IF(AND(CU34=1,CV34=1,SUMIF($C34:$C$525,$C34,$AF34:$AF$525)=$AF34),$AF34,IF($CX34&gt;0,$CX34,IF(AND(COUNTIF($C$11:$C33,$C34)&gt;=1,COUNTIF($D33:$D33,$D34)&gt;=1),"",IF(AND(SUMIF($C34:$C$525,$C34,$AF34:$AF$525)&gt;$AF34,SUMIF($D34:$D$525,$D34,$AF34:$AF$525)&gt;$AF34),_xlfn.AGGREGATE(14,4,$CW$11:$CW$31*($C$11:$C$31=$C34),1),""))))</f>
        <v/>
      </c>
      <c r="CU34" s="409">
        <f>COUNTIFS('ZASOBY N'!$B33:$B$525,'ZASOBY N'!$B33,'ZASOBY N'!$C33:'ZASOBY N'!$C$525,'ZASOBY N'!$C33,'ZASOBY N'!$D33:'ZASOBY N'!$D$525,'ZASOBY N'!$D33,'ZASOBY N'!$H33:'ZASOBY N'!$H$525,'ZASOBY N'!$H33 )</f>
        <v>0</v>
      </c>
      <c r="CV34" s="410">
        <f>COUNTIFS('ZASOBY N'!$B$10:$B33,'ZASOBY N'!$B33,'ZASOBY N'!$C$10:'ZASOBY N'!$C33,'ZASOBY N'!$C33,'ZASOBY N'!$D$10:'ZASOBY N'!$D33,'ZASOBY N'!$D33,'ZASOBY N'!$H$10:'ZASOBY N'!$H33,'ZASOBY N'!$H33 )</f>
        <v>0</v>
      </c>
      <c r="CW34" s="411">
        <f t="shared" si="18"/>
        <v>0</v>
      </c>
      <c r="CX34" s="412">
        <f t="shared" si="19"/>
        <v>0</v>
      </c>
      <c r="CZ34" s="414" t="str">
        <f>IF(AND(DB34=1,DC34=1,SUMIF($C34:$C$525,$C34,$AE34:$AE$525)=$AE34),$AE34,IF($DE34&gt;0,$DE34,IF(AND(COUNTIF($C$11:$C33,$C34)&gt;=1,COUNTIF($D33:$D33,$D34)&gt;=1),"",IF(AND(SUMIF($C34:$C$525,$C34,$AE34:$AE$525)&gt;$AE34,SUMIF($D34:$D$525,$D34,$AE34:$AE$525)&gt;$AE34),_xlfn.AGGREGATE(14,4,$DD$11:$DD$31*($C$11:$C$31=$C34),1),""))))</f>
        <v/>
      </c>
      <c r="DB34" s="409">
        <f>COUNTIFS('ZASOBY N'!$B33:$B$525,'ZASOBY N'!$B33,'ZASOBY N'!$C33:'ZASOBY N'!$C$525,'ZASOBY N'!$C33,'ZASOBY N'!$D33:'ZASOBY N'!$D$525,'ZASOBY N'!$D33,'ZASOBY N'!$H33:'ZASOBY N'!$H$525,'ZASOBY N'!$H33 )</f>
        <v>0</v>
      </c>
      <c r="DC34" s="410">
        <f>COUNTIFS('ZASOBY N'!$B$10:$B33,'ZASOBY N'!$B33,'ZASOBY N'!$C$10:'ZASOBY N'!$C33,'ZASOBY N'!$C33,'ZASOBY N'!$D$10:'ZASOBY N'!$D33,'ZASOBY N'!$D33,'ZASOBY N'!$H$10:'ZASOBY N'!$H33,'ZASOBY N'!$H33 )</f>
        <v>0</v>
      </c>
      <c r="DD34" s="411">
        <f t="shared" si="20"/>
        <v>0</v>
      </c>
      <c r="DE34" s="412">
        <f t="shared" si="21"/>
        <v>0</v>
      </c>
      <c r="DF34" s="399" t="str">
        <f>IF(AND(DI34=1,DJ34=1,SUMIF($C34:$C$525,$C34,$AD34:$AD$525)=$AD34),$AD34,IF($DL34&gt;0,$DL34,IF(B34="","",IF(AND(COUNTIF($C$11:$C33,$C34)&gt;=1,COUNTIF($D33:$D33,$D34)&gt;=1,COUNTIF($Z31:$Z33,$C34)=0),"",IF(AND(COUNTIF($C$11:$C33,$C34)&gt;=1,COUNTIF($D33:$D33,$D34)&gt;=1),"UJĘTO WYŻEJ",IF(AND(SUMIF($C34:$C$525,$C34,$AD34:$AD$525)&gt;$AD34,SUMIF($D34:$D$525,$D34,$AD34:$AD$525)&gt;$AD34),_xlfn.AGGREGATE(14,4,$DK$11:$DK$31*($C$11:$C$31=$C34),1),""))))))</f>
        <v/>
      </c>
      <c r="DG34" s="414" t="str">
        <f>IF(AND(DI34=1,DJ34=1,SUMIF($C34:$C$525,$C34,$AD34:$AD$525)=$AD34),$AD34,IF($DL34&gt;0,$DL34,IF(AND(COUNTIF($C$11:$C33,$C34)&gt;=1,COUNTIF($D33:$D33,$D34)&gt;=1),"",IF(AND(SUMIF($C34:$C$525,$C34,$AD34:$AD$525)&gt;$AD34,SUMIF($D34:$D$525,$D34,$AD34:$AD$525)&gt;$AD34),_xlfn.AGGREGATE(14,4,$DK$11:$DK$31*($C$11:$C$31=$C34),1),""))))</f>
        <v/>
      </c>
      <c r="DI34" s="409">
        <f>COUNTIFS('ZASOBY N'!$B33:$B$525,'ZASOBY N'!$B33,'ZASOBY N'!$C33:'ZASOBY N'!$C$525,'ZASOBY N'!$C33,'ZASOBY N'!$D33:'ZASOBY N'!$D$525,'ZASOBY N'!$D33,'ZASOBY N'!$H33:'ZASOBY N'!$H$525,'ZASOBY N'!$H33 )</f>
        <v>0</v>
      </c>
      <c r="DJ34" s="410">
        <f>COUNTIFS('ZASOBY N'!$B$10:$B33,'ZASOBY N'!$B33,'ZASOBY N'!$C$10:'ZASOBY N'!$C33,'ZASOBY N'!$C33,'ZASOBY N'!$D$10:'ZASOBY N'!$D33,'ZASOBY N'!$D33,'ZASOBY N'!$H$10:'ZASOBY N'!$H33,'ZASOBY N'!$H33 )</f>
        <v>0</v>
      </c>
      <c r="DK34" s="411">
        <f t="shared" si="22"/>
        <v>0</v>
      </c>
      <c r="DL34" s="412">
        <f t="shared" si="23"/>
        <v>0</v>
      </c>
    </row>
    <row r="35" spans="1:116" ht="18.899999999999999" customHeight="1" x14ac:dyDescent="0.3">
      <c r="A35" s="219"/>
      <c r="B35" s="152" t="str">
        <f>IF('ZASOBY N'!A34="","",'ZASOBY N'!A34)</f>
        <v/>
      </c>
      <c r="C35" s="462" t="str">
        <f>IF('ZASOBY N'!C34="","",'ZASOBY N'!C34)</f>
        <v/>
      </c>
      <c r="D35" s="137" t="str">
        <f>IF('ZASOBY N'!B34="","",'ZASOBY N'!B34)</f>
        <v/>
      </c>
      <c r="E35" s="138"/>
      <c r="F35" s="356" t="str">
        <f>IF('ZASOBY N'!D34="","",'ZASOBY N'!D34)</f>
        <v/>
      </c>
      <c r="G35" s="220" t="str">
        <f>IF('ZASOBY N'!G34="","",'ZASOBY N'!G34)</f>
        <v/>
      </c>
      <c r="H35" s="221" t="str">
        <f>IF('ZASOBY N'!F34="","",'ZASOBY N'!F34)</f>
        <v/>
      </c>
      <c r="I35" s="221" t="str">
        <f>IF('ZASOBY N'!G34="","",'ZASOBY N'!G34)</f>
        <v/>
      </c>
      <c r="J35" s="221" t="str">
        <f>IF('ZASOBY N'!H34="","",'ZASOBY N'!H34)</f>
        <v/>
      </c>
      <c r="K35" s="214">
        <v>0</v>
      </c>
      <c r="L35" s="214">
        <v>0</v>
      </c>
      <c r="M35" s="214">
        <v>0</v>
      </c>
      <c r="N35" s="222" t="str">
        <f>IF('ZASOBY N'!BD34="x","",IF(W35="","",'ZASOBY N'!E34))</f>
        <v/>
      </c>
      <c r="O35" s="223">
        <v>0</v>
      </c>
      <c r="P35" s="223">
        <v>0</v>
      </c>
      <c r="Q35" s="226" t="str">
        <f>IF($N35="","",'UPR BILANS N'!G35*'UPR BILANS N'!N35)</f>
        <v/>
      </c>
      <c r="R35" s="225" t="str">
        <f>IF($N35="","",'ZASOBY N'!O34)</f>
        <v/>
      </c>
      <c r="S35" s="225" t="str">
        <f>IF($N35="","",IF('ZASOBY N'!Q34="",0,'ZASOBY N'!Q34))</f>
        <v/>
      </c>
      <c r="T35" s="225" t="str">
        <f>IF($N35="","",'ZASOBY N'!V34)</f>
        <v/>
      </c>
      <c r="U35" s="225" t="str">
        <f>IF($N35="","",IF('ZASOBY N'!AG34="",0,'ZASOBY N'!AG34))</f>
        <v/>
      </c>
      <c r="V35" s="225" t="str">
        <f>IF($N35="","",IF(NN!P37="",0,NN!P37))</f>
        <v/>
      </c>
      <c r="W35" s="225" t="str">
        <f t="shared" si="1"/>
        <v/>
      </c>
      <c r="X35" s="226" t="str">
        <f t="shared" si="0"/>
        <v/>
      </c>
      <c r="Y35" s="225" t="str">
        <f>IF('ZASOBY N'!AU34="","",IF(C35&lt;&gt;C34,'ZASOBY N'!AU34,IF(D35&lt;&gt;D34,'ZASOBY N'!AU34,IF(F35&lt;&gt;F34,'ZASOBY N'!AU34,IF(G35&lt;&gt;G34,'ZASOBY N'!AU34,IF(J35&lt;&gt;J34,'ZASOBY N'!AU34,IF(NN!AC37="","",IF(AND(C34=C35,H34=H35,J34=J35,NN!AC37&gt;0),"",IF(AND(C35=C36,H35=H36,NN!AC38&gt;0),'ZASOBY N'!AU34,'ZASOBY N'!AU34)))))))))</f>
        <v/>
      </c>
      <c r="Z35" s="225" t="str">
        <f t="shared" si="2"/>
        <v/>
      </c>
      <c r="AA35" s="227" t="str">
        <f t="shared" si="5"/>
        <v/>
      </c>
      <c r="AB35" s="400" t="str">
        <f t="shared" si="6"/>
        <v/>
      </c>
      <c r="AC35" s="228" t="str">
        <f t="shared" si="3"/>
        <v/>
      </c>
      <c r="AD35" s="222">
        <f>IF(B35="",0,IF(F35="",0,INDEX(POBRANIE_!$B$6:$F$101,MATCH('UPR BILANS N'!$F35,POBRANIE_!$A$6:$A$101,0),2)))</f>
        <v>0</v>
      </c>
      <c r="AE35" s="224">
        <f>IF(OR('ZASOBY N'!G34="",'ZASOBY N'!E34=""),0,IF(B35="",0,'ZASOBY N'!G34*'ZASOBY N'!E34))</f>
        <v>0</v>
      </c>
      <c r="AF35" s="225">
        <f>IF('ZASOBY N'!O34="",0,'ZASOBY N'!O34)</f>
        <v>0</v>
      </c>
      <c r="AG35" s="225">
        <f>IF('ZASOBY N'!Q34="",0,'ZASOBY N'!Q34)</f>
        <v>0</v>
      </c>
      <c r="AH35" s="225">
        <f>IF('ZASOBY N'!V34="",0,'ZASOBY N'!V34)</f>
        <v>0</v>
      </c>
      <c r="AI35" s="225">
        <f>IF('ZASOBY N'!AG34="",0,'ZASOBY N'!AG34)</f>
        <v>0</v>
      </c>
      <c r="AJ35" s="225">
        <f>IF(NN!P37="",0,IF(NN!P37="BRAK kol.7","BRAK BADAŃ",NN!P37))</f>
        <v>0</v>
      </c>
      <c r="AK35" s="225">
        <f>IF(NN!AC37="",0,IF(NN!AC37="BRAK kol.7","BRAK BADAŃ",NN!AC37))</f>
        <v>0</v>
      </c>
      <c r="BJ35" s="414" t="str">
        <f>IF(AND(BL35=1,BM35=1,SUMIF($C35:$C$525,$C35,$AK35:$AK$525)=$AK35),$AK35,IF($BO35&gt;0,$BO35,IF(AND(COUNTIF($C$11:$C34,$C35)&gt;=1,COUNTIF($D34:$D34,$D35)&gt;=1),"",IF(AND(SUMIF($C35:$C$525,$C35,$AK35:$AK$525)&gt;=$AK35,SUMIF($D35:$D$525,$D35,$AK35:$AK$525)&gt;=$AK35),SUMIF($C35:$C$525,$C35,$AK35:$AK$525),""))))</f>
        <v/>
      </c>
      <c r="BL35" s="409">
        <f>COUNTIFS('ZASOBY N'!$B34:$B$525,'ZASOBY N'!$B34,'ZASOBY N'!$C34:'ZASOBY N'!$C$525,'ZASOBY N'!$C34,'ZASOBY N'!$D34:'ZASOBY N'!$D$525,'ZASOBY N'!$D34,'ZASOBY N'!$H34:'ZASOBY N'!$H$525,'ZASOBY N'!$H34 )</f>
        <v>0</v>
      </c>
      <c r="BM35" s="410">
        <f>COUNTIFS('ZASOBY N'!$B$10:$B34,'ZASOBY N'!$B34,'ZASOBY N'!$C$10:'ZASOBY N'!$C34,'ZASOBY N'!$C34,'ZASOBY N'!$D$10:'ZASOBY N'!$D34,'ZASOBY N'!$D34,'ZASOBY N'!$H$10:'ZASOBY N'!$H34,'ZASOBY N'!$H34 )</f>
        <v>0</v>
      </c>
      <c r="BN35" s="411">
        <f t="shared" si="7"/>
        <v>0</v>
      </c>
      <c r="BO35" s="412">
        <f t="shared" si="8"/>
        <v>0</v>
      </c>
      <c r="BP35" s="94" t="str">
        <f t="shared" si="9"/>
        <v/>
      </c>
      <c r="BQ35" s="414" t="str">
        <f>IF(AND(BS35=1,BT35=1,SUMIF($C35:$C$525,$C35,$AJ35:$AJ$525)=$AJ35),$AJ35,IF($BV35&gt;0,$BV35,IF(AND(COUNTIF($C$11:$C34,$C35)&gt;=1,COUNTIF($D34:$D34,$D35)&gt;=1),"",IF(AND(SUMIF($C35:$C$525,$C35,$AJ35:$AJ$525)&gt;$AJ35,SUMIF($D35:$D$525,$D35,$AJ35:$AJ$525)&gt;$AJ35),SUMIF($C35:$C$525,$C35,$AJ35:$AJ$525),""))))</f>
        <v/>
      </c>
      <c r="BS35" s="409">
        <f>COUNTIFS('ZASOBY N'!$B34:$B$525,'ZASOBY N'!$B34,'ZASOBY N'!$C34:'ZASOBY N'!$C$525,'ZASOBY N'!$C34,'ZASOBY N'!$D34:'ZASOBY N'!$D$525,'ZASOBY N'!$D34,'ZASOBY N'!$H34:'ZASOBY N'!$H$525,'ZASOBY N'!$H34 )</f>
        <v>0</v>
      </c>
      <c r="BT35" s="410">
        <f>COUNTIFS('ZASOBY N'!$B$10:$B34,'ZASOBY N'!$B34,'ZASOBY N'!$C$10:'ZASOBY N'!$C34,'ZASOBY N'!$C34,'ZASOBY N'!$D$10:'ZASOBY N'!$D34,'ZASOBY N'!$D34,'ZASOBY N'!$H$10:'ZASOBY N'!$H34,'ZASOBY N'!$H34 )</f>
        <v>0</v>
      </c>
      <c r="BU35" s="411">
        <f t="shared" si="10"/>
        <v>0</v>
      </c>
      <c r="BV35" s="412">
        <f t="shared" si="11"/>
        <v>0</v>
      </c>
      <c r="BW35" s="94" t="s">
        <v>499</v>
      </c>
      <c r="BX35" s="414" t="str">
        <f>IF(AND(BZ35=1,CA35=1,SUMIF($C35:$C$525,$C35,$AI35:$AI$525)=$AI35),$AI35,IF($CC35&gt;0,$CC35,IF(AND(COUNTIF($C$11:$C34,$C35)&gt;=1,COUNTIF($D34:$D34,$D35)&gt;=1),"",IF(AND(SUMIF($C35:$C$525,$C35,$AI35:$AI$525)&gt;$AI35,SUMIF($D35:$D$525,$D35,$AI35:$AI$525)&gt;$IG35),_xlfn.AGGREGATE(14,4,$CB$11:$CB$31*($C$11:$C$31=$C35),1),""))))</f>
        <v/>
      </c>
      <c r="BZ35" s="409">
        <f>COUNTIFS('ZASOBY N'!$B34:$B$525,'ZASOBY N'!$B34,'ZASOBY N'!$C34:'ZASOBY N'!$C$525,'ZASOBY N'!$C34,'ZASOBY N'!$D34:'ZASOBY N'!$D$525,'ZASOBY N'!$D34,'ZASOBY N'!$H34:'ZASOBY N'!$H$525,'ZASOBY N'!$H34 )</f>
        <v>0</v>
      </c>
      <c r="CA35" s="410">
        <f>COUNTIFS('ZASOBY N'!$B$10:$B34,'ZASOBY N'!$B34,'ZASOBY N'!$C$10:'ZASOBY N'!$C34,'ZASOBY N'!$C34,'ZASOBY N'!$D$10:'ZASOBY N'!$D34,'ZASOBY N'!$D34,'ZASOBY N'!$H$10:'ZASOBY N'!$H34,'ZASOBY N'!$H34 )</f>
        <v>0</v>
      </c>
      <c r="CB35" s="411">
        <f t="shared" si="12"/>
        <v>0</v>
      </c>
      <c r="CC35" s="412">
        <f t="shared" si="13"/>
        <v>0</v>
      </c>
      <c r="CE35" s="414" t="str">
        <f>IF(AND(CG35=1,CH35=1,SUMIF($C35:$C$525,$C35,$AH35:$AH$525)=$AH35),$AH35,IF($CJ35&gt;0,$CJ35,IF(AND(COUNTIF($C$11:$C34,$C35)&gt;=1,COUNTIF($D34:$D34,$D35)&gt;=1),"",IF(AND(SUMIF($C35:$C$525,$C35,$AH35:$AH$525)&gt;$AH35,SUMIF($D35:$D$525,$D35,$AH35:$AH$525)&gt;$AH35),_xlfn.AGGREGATE(14,4,$CI$11:$CI$31*($C$11:$C$31=$C35),1),""))))</f>
        <v/>
      </c>
      <c r="CG35" s="409">
        <f>COUNTIFS('ZASOBY N'!$B34:$B$525,'ZASOBY N'!$B34,'ZASOBY N'!$C34:'ZASOBY N'!$C$525,'ZASOBY N'!$C34,'ZASOBY N'!$D34:'ZASOBY N'!$D$525,'ZASOBY N'!$D34,'ZASOBY N'!$H34:'ZASOBY N'!$H$525,'ZASOBY N'!$H34 )</f>
        <v>0</v>
      </c>
      <c r="CH35" s="410">
        <f>COUNTIFS('ZASOBY N'!$B$10:$B34,'ZASOBY N'!$B34,'ZASOBY N'!$C$10:'ZASOBY N'!$C34,'ZASOBY N'!$C34,'ZASOBY N'!$D$10:'ZASOBY N'!$D34,'ZASOBY N'!$D34,'ZASOBY N'!$H$10:'ZASOBY N'!$H34,'ZASOBY N'!$H34 )</f>
        <v>0</v>
      </c>
      <c r="CI35" s="411">
        <f t="shared" si="14"/>
        <v>0</v>
      </c>
      <c r="CJ35" s="412">
        <f t="shared" si="15"/>
        <v>0</v>
      </c>
      <c r="CL35" s="414" t="str">
        <f>IF(AND(CN35=1,CO35=1,SUMIF($C35:$C$525,$C35,$AG35:$AG$525)=$AG35),$AG35,IF($CQ35&gt;0,$CQ35,IF(AND(COUNTIF($C$11:$C34,$C35)&gt;=1,COUNTIF($D34:$D34,$D35)&gt;=1),"",IF(AND(SUMIF($C35:$C$525,$C35,$AG35:$AG$525)&gt;$AG35,SUMIF($D35:$D$525,$D35,$AG35:$AG$525)&gt;$AG35),_xlfn.AGGREGATE(14,4,$CP$11:$CP$31*($C$11:$C$31=$C35),1),""))))</f>
        <v/>
      </c>
      <c r="CN35" s="409">
        <f>COUNTIFS('ZASOBY N'!$B34:$B$525,'ZASOBY N'!$B34,'ZASOBY N'!$C34:'ZASOBY N'!$C$525,'ZASOBY N'!$C34,'ZASOBY N'!$D34:'ZASOBY N'!$D$525,'ZASOBY N'!$D34,'ZASOBY N'!$H34:'ZASOBY N'!$H$525,'ZASOBY N'!$H34 )</f>
        <v>0</v>
      </c>
      <c r="CO35" s="410">
        <f>COUNTIFS('ZASOBY N'!$B$10:$B34,'ZASOBY N'!$B34,'ZASOBY N'!$C$10:'ZASOBY N'!$C34,'ZASOBY N'!$C34,'ZASOBY N'!$D$10:'ZASOBY N'!$D34,'ZASOBY N'!$D34,'ZASOBY N'!$H$10:'ZASOBY N'!$H34,'ZASOBY N'!$H34 )</f>
        <v>0</v>
      </c>
      <c r="CP35" s="411">
        <f t="shared" si="16"/>
        <v>0</v>
      </c>
      <c r="CQ35" s="412">
        <f t="shared" si="17"/>
        <v>0</v>
      </c>
      <c r="CS35" s="414" t="str">
        <f>IF(AND(CU35=1,CV35=1,SUMIF($C35:$C$525,$C35,$AF35:$AF$525)=$AF35),$AF35,IF($CX35&gt;0,$CX35,IF(AND(COUNTIF($C$11:$C34,$C35)&gt;=1,COUNTIF($D34:$D34,$D35)&gt;=1),"",IF(AND(SUMIF($C35:$C$525,$C35,$AF35:$AF$525)&gt;$AF35,SUMIF($D35:$D$525,$D35,$AF35:$AF$525)&gt;$AF35),_xlfn.AGGREGATE(14,4,$CW$11:$CW$31*($C$11:$C$31=$C35),1),""))))</f>
        <v/>
      </c>
      <c r="CU35" s="409">
        <f>COUNTIFS('ZASOBY N'!$B34:$B$525,'ZASOBY N'!$B34,'ZASOBY N'!$C34:'ZASOBY N'!$C$525,'ZASOBY N'!$C34,'ZASOBY N'!$D34:'ZASOBY N'!$D$525,'ZASOBY N'!$D34,'ZASOBY N'!$H34:'ZASOBY N'!$H$525,'ZASOBY N'!$H34 )</f>
        <v>0</v>
      </c>
      <c r="CV35" s="410">
        <f>COUNTIFS('ZASOBY N'!$B$10:$B34,'ZASOBY N'!$B34,'ZASOBY N'!$C$10:'ZASOBY N'!$C34,'ZASOBY N'!$C34,'ZASOBY N'!$D$10:'ZASOBY N'!$D34,'ZASOBY N'!$D34,'ZASOBY N'!$H$10:'ZASOBY N'!$H34,'ZASOBY N'!$H34 )</f>
        <v>0</v>
      </c>
      <c r="CW35" s="411">
        <f t="shared" si="18"/>
        <v>0</v>
      </c>
      <c r="CX35" s="412">
        <f t="shared" si="19"/>
        <v>0</v>
      </c>
      <c r="CZ35" s="414" t="str">
        <f>IF(AND(DB35=1,DC35=1,SUMIF($C35:$C$525,$C35,$AE35:$AE$525)=$AE35),$AE35,IF($DE35&gt;0,$DE35,IF(AND(COUNTIF($C$11:$C34,$C35)&gt;=1,COUNTIF($D34:$D34,$D35)&gt;=1),"",IF(AND(SUMIF($C35:$C$525,$C35,$AE35:$AE$525)&gt;$AE35,SUMIF($D35:$D$525,$D35,$AE35:$AE$525)&gt;$AE35),_xlfn.AGGREGATE(14,4,$DD$11:$DD$31*($C$11:$C$31=$C35),1),""))))</f>
        <v/>
      </c>
      <c r="DB35" s="409">
        <f>COUNTIFS('ZASOBY N'!$B34:$B$525,'ZASOBY N'!$B34,'ZASOBY N'!$C34:'ZASOBY N'!$C$525,'ZASOBY N'!$C34,'ZASOBY N'!$D34:'ZASOBY N'!$D$525,'ZASOBY N'!$D34,'ZASOBY N'!$H34:'ZASOBY N'!$H$525,'ZASOBY N'!$H34 )</f>
        <v>0</v>
      </c>
      <c r="DC35" s="410">
        <f>COUNTIFS('ZASOBY N'!$B$10:$B34,'ZASOBY N'!$B34,'ZASOBY N'!$C$10:'ZASOBY N'!$C34,'ZASOBY N'!$C34,'ZASOBY N'!$D$10:'ZASOBY N'!$D34,'ZASOBY N'!$D34,'ZASOBY N'!$H$10:'ZASOBY N'!$H34,'ZASOBY N'!$H34 )</f>
        <v>0</v>
      </c>
      <c r="DD35" s="411">
        <f t="shared" si="20"/>
        <v>0</v>
      </c>
      <c r="DE35" s="412">
        <f t="shared" si="21"/>
        <v>0</v>
      </c>
      <c r="DF35" s="399" t="str">
        <f>IF(AND(DI35=1,DJ35=1,SUMIF($C35:$C$525,$C35,$AD35:$AD$525)=$AD35),$AD35,IF($DL35&gt;0,$DL35,IF(B35="","",IF(AND(COUNTIF($C$11:$C34,$C35)&gt;=1,COUNTIF($D34:$D34,$D35)&gt;=1,COUNTIF($Z32:$Z34,$C35)=0),"",IF(AND(COUNTIF($C$11:$C34,$C35)&gt;=1,COUNTIF($D34:$D34,$D35)&gt;=1),"UJĘTO WYŻEJ",IF(AND(SUMIF($C35:$C$525,$C35,$AD35:$AD$525)&gt;$AD35,SUMIF($D35:$D$525,$D35,$AD35:$AD$525)&gt;$AD35),_xlfn.AGGREGATE(14,4,$DK$11:$DK$31*($C$11:$C$31=$C35),1),""))))))</f>
        <v/>
      </c>
      <c r="DG35" s="414" t="str">
        <f>IF(AND(DI35=1,DJ35=1,SUMIF($C35:$C$525,$C35,$AD35:$AD$525)=$AD35),$AD35,IF($DL35&gt;0,$DL35,IF(AND(COUNTIF($C$11:$C34,$C35)&gt;=1,COUNTIF($D34:$D34,$D35)&gt;=1),"",IF(AND(SUMIF($C35:$C$525,$C35,$AD35:$AD$525)&gt;$AD35,SUMIF($D35:$D$525,$D35,$AD35:$AD$525)&gt;$AD35),_xlfn.AGGREGATE(14,4,$DK$11:$DK$31*($C$11:$C$31=$C35),1),""))))</f>
        <v/>
      </c>
      <c r="DI35" s="409">
        <f>COUNTIFS('ZASOBY N'!$B34:$B$525,'ZASOBY N'!$B34,'ZASOBY N'!$C34:'ZASOBY N'!$C$525,'ZASOBY N'!$C34,'ZASOBY N'!$D34:'ZASOBY N'!$D$525,'ZASOBY N'!$D34,'ZASOBY N'!$H34:'ZASOBY N'!$H$525,'ZASOBY N'!$H34 )</f>
        <v>0</v>
      </c>
      <c r="DJ35" s="410">
        <f>COUNTIFS('ZASOBY N'!$B$10:$B34,'ZASOBY N'!$B34,'ZASOBY N'!$C$10:'ZASOBY N'!$C34,'ZASOBY N'!$C34,'ZASOBY N'!$D$10:'ZASOBY N'!$D34,'ZASOBY N'!$D34,'ZASOBY N'!$H$10:'ZASOBY N'!$H34,'ZASOBY N'!$H34 )</f>
        <v>0</v>
      </c>
      <c r="DK35" s="411">
        <f t="shared" si="22"/>
        <v>0</v>
      </c>
      <c r="DL35" s="412">
        <f t="shared" si="23"/>
        <v>0</v>
      </c>
    </row>
    <row r="36" spans="1:116" ht="18.899999999999999" customHeight="1" x14ac:dyDescent="0.3">
      <c r="A36" s="219"/>
      <c r="B36" s="152" t="str">
        <f>IF('ZASOBY N'!A35="","",'ZASOBY N'!A35)</f>
        <v/>
      </c>
      <c r="C36" s="462" t="str">
        <f>IF('ZASOBY N'!C35="","",'ZASOBY N'!C35)</f>
        <v/>
      </c>
      <c r="D36" s="137" t="str">
        <f>IF('ZASOBY N'!B35="","",'ZASOBY N'!B35)</f>
        <v/>
      </c>
      <c r="E36" s="138"/>
      <c r="F36" s="356" t="str">
        <f>IF('ZASOBY N'!D35="","",'ZASOBY N'!D35)</f>
        <v/>
      </c>
      <c r="G36" s="220" t="str">
        <f>IF('ZASOBY N'!G35="","",'ZASOBY N'!G35)</f>
        <v/>
      </c>
      <c r="H36" s="221" t="str">
        <f>IF('ZASOBY N'!F35="","",'ZASOBY N'!F35)</f>
        <v/>
      </c>
      <c r="I36" s="221" t="str">
        <f>IF('ZASOBY N'!G35="","",'ZASOBY N'!G35)</f>
        <v/>
      </c>
      <c r="J36" s="221" t="str">
        <f>IF('ZASOBY N'!H35="","",'ZASOBY N'!H35)</f>
        <v/>
      </c>
      <c r="K36" s="214">
        <v>0</v>
      </c>
      <c r="L36" s="214">
        <v>0</v>
      </c>
      <c r="M36" s="214">
        <v>0</v>
      </c>
      <c r="N36" s="222" t="str">
        <f>IF('ZASOBY N'!BD35="x","",IF(W36="","",'ZASOBY N'!E35))</f>
        <v/>
      </c>
      <c r="O36" s="223">
        <v>0</v>
      </c>
      <c r="P36" s="223">
        <v>0</v>
      </c>
      <c r="Q36" s="226" t="str">
        <f>IF($N36="","",'UPR BILANS N'!G36*'UPR BILANS N'!N36)</f>
        <v/>
      </c>
      <c r="R36" s="225" t="str">
        <f>IF($N36="","",'ZASOBY N'!O35)</f>
        <v/>
      </c>
      <c r="S36" s="225" t="str">
        <f>IF($N36="","",IF('ZASOBY N'!Q35="",0,'ZASOBY N'!Q35))</f>
        <v/>
      </c>
      <c r="T36" s="225" t="str">
        <f>IF($N36="","",'ZASOBY N'!V35)</f>
        <v/>
      </c>
      <c r="U36" s="225" t="str">
        <f>IF($N36="","",IF('ZASOBY N'!AG35="",0,'ZASOBY N'!AG35))</f>
        <v/>
      </c>
      <c r="V36" s="225" t="str">
        <f>IF($N36="","",IF(NN!P38="",0,NN!P38))</f>
        <v/>
      </c>
      <c r="W36" s="225" t="str">
        <f t="shared" si="1"/>
        <v/>
      </c>
      <c r="X36" s="226" t="str">
        <f t="shared" si="0"/>
        <v/>
      </c>
      <c r="Y36" s="225" t="str">
        <f>IF('ZASOBY N'!AU35="","",IF(C36&lt;&gt;C35,'ZASOBY N'!AU35,IF(D36&lt;&gt;D35,'ZASOBY N'!AU35,IF(F36&lt;&gt;F35,'ZASOBY N'!AU35,IF(G36&lt;&gt;G35,'ZASOBY N'!AU35,IF(J36&lt;&gt;J35,'ZASOBY N'!AU35,IF(NN!AC38="","",IF(AND(C35=C36,H35=H36,J35=J36,NN!AC38&gt;0),"",IF(AND(C36=C37,H36=H37,NN!AC39&gt;0),'ZASOBY N'!AU35,'ZASOBY N'!AU35)))))))))</f>
        <v/>
      </c>
      <c r="Z36" s="225" t="str">
        <f t="shared" si="2"/>
        <v/>
      </c>
      <c r="AA36" s="227" t="str">
        <f t="shared" si="5"/>
        <v/>
      </c>
      <c r="AB36" s="400" t="str">
        <f t="shared" si="6"/>
        <v/>
      </c>
      <c r="AC36" s="228" t="str">
        <f t="shared" si="3"/>
        <v/>
      </c>
      <c r="AD36" s="222">
        <f>IF(B36="",0,IF(F36="",0,INDEX(POBRANIE_!$B$6:$F$101,MATCH('UPR BILANS N'!$F36,POBRANIE_!$A$6:$A$101,0),2)))</f>
        <v>0</v>
      </c>
      <c r="AE36" s="224">
        <f>IF(OR('ZASOBY N'!G35="",'ZASOBY N'!E35=""),0,IF(B36="",0,'ZASOBY N'!G35*'ZASOBY N'!E35))</f>
        <v>0</v>
      </c>
      <c r="AF36" s="225">
        <f>IF('ZASOBY N'!O35="",0,'ZASOBY N'!O35)</f>
        <v>0</v>
      </c>
      <c r="AG36" s="225">
        <f>IF('ZASOBY N'!Q35="",0,'ZASOBY N'!Q35)</f>
        <v>0</v>
      </c>
      <c r="AH36" s="225">
        <f>IF('ZASOBY N'!V35="",0,'ZASOBY N'!V35)</f>
        <v>0</v>
      </c>
      <c r="AI36" s="225">
        <f>IF('ZASOBY N'!AG35="",0,'ZASOBY N'!AG35)</f>
        <v>0</v>
      </c>
      <c r="AJ36" s="225">
        <f>IF(NN!P38="",0,IF(NN!P38="BRAK kol.7","BRAK BADAŃ",NN!P38))</f>
        <v>0</v>
      </c>
      <c r="AK36" s="225">
        <f>IF(NN!AC38="",0,IF(NN!AC38="BRAK kol.7","BRAK BADAŃ",NN!AC38))</f>
        <v>0</v>
      </c>
      <c r="BJ36" s="414" t="str">
        <f>IF(AND(BL36=1,BM36=1,SUMIF($C36:$C$525,$C36,$AK36:$AK$525)=$AK36),$AK36,IF($BO36&gt;0,$BO36,IF(AND(COUNTIF($C$11:$C35,$C36)&gt;=1,COUNTIF($D35:$D35,$D36)&gt;=1),"",IF(AND(SUMIF($C36:$C$525,$C36,$AK36:$AK$525)&gt;=$AK36,SUMIF($D36:$D$525,$D36,$AK36:$AK$525)&gt;=$AK36),SUMIF($C36:$C$525,$C36,$AK36:$AK$525),""))))</f>
        <v/>
      </c>
      <c r="BL36" s="409">
        <f>COUNTIFS('ZASOBY N'!$B35:$B$525,'ZASOBY N'!$B35,'ZASOBY N'!$C35:'ZASOBY N'!$C$525,'ZASOBY N'!$C35,'ZASOBY N'!$D35:'ZASOBY N'!$D$525,'ZASOBY N'!$D35,'ZASOBY N'!$H35:'ZASOBY N'!$H$525,'ZASOBY N'!$H35 )</f>
        <v>0</v>
      </c>
      <c r="BM36" s="410">
        <f>COUNTIFS('ZASOBY N'!$B$10:$B35,'ZASOBY N'!$B35,'ZASOBY N'!$C$10:'ZASOBY N'!$C35,'ZASOBY N'!$C35,'ZASOBY N'!$D$10:'ZASOBY N'!$D35,'ZASOBY N'!$D35,'ZASOBY N'!$H$10:'ZASOBY N'!$H35,'ZASOBY N'!$H35 )</f>
        <v>0</v>
      </c>
      <c r="BN36" s="411">
        <f t="shared" si="7"/>
        <v>0</v>
      </c>
      <c r="BO36" s="412">
        <f t="shared" si="8"/>
        <v>0</v>
      </c>
      <c r="BP36" s="94" t="str">
        <f t="shared" si="9"/>
        <v/>
      </c>
      <c r="BQ36" s="414" t="str">
        <f>IF(AND(BS36=1,BT36=1,SUMIF($C36:$C$525,$C36,$AJ36:$AJ$525)=$AJ36),$AJ36,IF($BV36&gt;0,$BV36,IF(AND(COUNTIF($C$11:$C35,$C36)&gt;=1,COUNTIF($D35:$D35,$D36)&gt;=1),"",IF(AND(SUMIF($C36:$C$525,$C36,$AJ36:$AJ$525)&gt;$AJ36,SUMIF($D36:$D$525,$D36,$AJ36:$AJ$525)&gt;$AJ36),SUMIF($C36:$C$525,$C36,$AJ36:$AJ$525),""))))</f>
        <v/>
      </c>
      <c r="BS36" s="409">
        <f>COUNTIFS('ZASOBY N'!$B35:$B$525,'ZASOBY N'!$B35,'ZASOBY N'!$C35:'ZASOBY N'!$C$525,'ZASOBY N'!$C35,'ZASOBY N'!$D35:'ZASOBY N'!$D$525,'ZASOBY N'!$D35,'ZASOBY N'!$H35:'ZASOBY N'!$H$525,'ZASOBY N'!$H35 )</f>
        <v>0</v>
      </c>
      <c r="BT36" s="410">
        <f>COUNTIFS('ZASOBY N'!$B$10:$B35,'ZASOBY N'!$B35,'ZASOBY N'!$C$10:'ZASOBY N'!$C35,'ZASOBY N'!$C35,'ZASOBY N'!$D$10:'ZASOBY N'!$D35,'ZASOBY N'!$D35,'ZASOBY N'!$H$10:'ZASOBY N'!$H35,'ZASOBY N'!$H35 )</f>
        <v>0</v>
      </c>
      <c r="BU36" s="411">
        <f t="shared" si="10"/>
        <v>0</v>
      </c>
      <c r="BV36" s="412">
        <f t="shared" si="11"/>
        <v>0</v>
      </c>
      <c r="BW36" s="94" t="s">
        <v>499</v>
      </c>
      <c r="BX36" s="414" t="str">
        <f>IF(AND(BZ36=1,CA36=1,SUMIF($C36:$C$525,$C36,$AI36:$AI$525)=$AI36),$AI36,IF($CC36&gt;0,$CC36,IF(AND(COUNTIF($C$11:$C35,$C36)&gt;=1,COUNTIF($D35:$D35,$D36)&gt;=1),"",IF(AND(SUMIF($C36:$C$525,$C36,$AI36:$AI$525)&gt;$AI36,SUMIF($D36:$D$525,$D36,$AI36:$AI$525)&gt;$IG36),_xlfn.AGGREGATE(14,4,$CB$11:$CB$31*($C$11:$C$31=$C36),1),""))))</f>
        <v/>
      </c>
      <c r="BZ36" s="409">
        <f>COUNTIFS('ZASOBY N'!$B35:$B$525,'ZASOBY N'!$B35,'ZASOBY N'!$C35:'ZASOBY N'!$C$525,'ZASOBY N'!$C35,'ZASOBY N'!$D35:'ZASOBY N'!$D$525,'ZASOBY N'!$D35,'ZASOBY N'!$H35:'ZASOBY N'!$H$525,'ZASOBY N'!$H35 )</f>
        <v>0</v>
      </c>
      <c r="CA36" s="410">
        <f>COUNTIFS('ZASOBY N'!$B$10:$B35,'ZASOBY N'!$B35,'ZASOBY N'!$C$10:'ZASOBY N'!$C35,'ZASOBY N'!$C35,'ZASOBY N'!$D$10:'ZASOBY N'!$D35,'ZASOBY N'!$D35,'ZASOBY N'!$H$10:'ZASOBY N'!$H35,'ZASOBY N'!$H35 )</f>
        <v>0</v>
      </c>
      <c r="CB36" s="411">
        <f t="shared" si="12"/>
        <v>0</v>
      </c>
      <c r="CC36" s="412">
        <f t="shared" si="13"/>
        <v>0</v>
      </c>
      <c r="CE36" s="414" t="str">
        <f>IF(AND(CG36=1,CH36=1,SUMIF($C36:$C$525,$C36,$AH36:$AH$525)=$AH36),$AH36,IF($CJ36&gt;0,$CJ36,IF(AND(COUNTIF($C$11:$C35,$C36)&gt;=1,COUNTIF($D35:$D35,$D36)&gt;=1),"",IF(AND(SUMIF($C36:$C$525,$C36,$AH36:$AH$525)&gt;$AH36,SUMIF($D36:$D$525,$D36,$AH36:$AH$525)&gt;$AH36),_xlfn.AGGREGATE(14,4,$CI$11:$CI$31*($C$11:$C$31=$C36),1),""))))</f>
        <v/>
      </c>
      <c r="CG36" s="409">
        <f>COUNTIFS('ZASOBY N'!$B35:$B$525,'ZASOBY N'!$B35,'ZASOBY N'!$C35:'ZASOBY N'!$C$525,'ZASOBY N'!$C35,'ZASOBY N'!$D35:'ZASOBY N'!$D$525,'ZASOBY N'!$D35,'ZASOBY N'!$H35:'ZASOBY N'!$H$525,'ZASOBY N'!$H35 )</f>
        <v>0</v>
      </c>
      <c r="CH36" s="410">
        <f>COUNTIFS('ZASOBY N'!$B$10:$B35,'ZASOBY N'!$B35,'ZASOBY N'!$C$10:'ZASOBY N'!$C35,'ZASOBY N'!$C35,'ZASOBY N'!$D$10:'ZASOBY N'!$D35,'ZASOBY N'!$D35,'ZASOBY N'!$H$10:'ZASOBY N'!$H35,'ZASOBY N'!$H35 )</f>
        <v>0</v>
      </c>
      <c r="CI36" s="411">
        <f t="shared" si="14"/>
        <v>0</v>
      </c>
      <c r="CJ36" s="412">
        <f t="shared" si="15"/>
        <v>0</v>
      </c>
      <c r="CL36" s="414" t="str">
        <f>IF(AND(CN36=1,CO36=1,SUMIF($C36:$C$525,$C36,$AG36:$AG$525)=$AG36),$AG36,IF($CQ36&gt;0,$CQ36,IF(AND(COUNTIF($C$11:$C35,$C36)&gt;=1,COUNTIF($D35:$D35,$D36)&gt;=1),"",IF(AND(SUMIF($C36:$C$525,$C36,$AG36:$AG$525)&gt;$AG36,SUMIF($D36:$D$525,$D36,$AG36:$AG$525)&gt;$AG36),_xlfn.AGGREGATE(14,4,$CP$11:$CP$31*($C$11:$C$31=$C36),1),""))))</f>
        <v/>
      </c>
      <c r="CN36" s="409">
        <f>COUNTIFS('ZASOBY N'!$B35:$B$525,'ZASOBY N'!$B35,'ZASOBY N'!$C35:'ZASOBY N'!$C$525,'ZASOBY N'!$C35,'ZASOBY N'!$D35:'ZASOBY N'!$D$525,'ZASOBY N'!$D35,'ZASOBY N'!$H35:'ZASOBY N'!$H$525,'ZASOBY N'!$H35 )</f>
        <v>0</v>
      </c>
      <c r="CO36" s="410">
        <f>COUNTIFS('ZASOBY N'!$B$10:$B35,'ZASOBY N'!$B35,'ZASOBY N'!$C$10:'ZASOBY N'!$C35,'ZASOBY N'!$C35,'ZASOBY N'!$D$10:'ZASOBY N'!$D35,'ZASOBY N'!$D35,'ZASOBY N'!$H$10:'ZASOBY N'!$H35,'ZASOBY N'!$H35 )</f>
        <v>0</v>
      </c>
      <c r="CP36" s="411">
        <f t="shared" si="16"/>
        <v>0</v>
      </c>
      <c r="CQ36" s="412">
        <f t="shared" si="17"/>
        <v>0</v>
      </c>
      <c r="CS36" s="414" t="str">
        <f>IF(AND(CU36=1,CV36=1,SUMIF($C36:$C$525,$C36,$AF36:$AF$525)=$AF36),$AF36,IF($CX36&gt;0,$CX36,IF(AND(COUNTIF($C$11:$C35,$C36)&gt;=1,COUNTIF($D35:$D35,$D36)&gt;=1),"",IF(AND(SUMIF($C36:$C$525,$C36,$AF36:$AF$525)&gt;$AF36,SUMIF($D36:$D$525,$D36,$AF36:$AF$525)&gt;$AF36),_xlfn.AGGREGATE(14,4,$CW$11:$CW$31*($C$11:$C$31=$C36),1),""))))</f>
        <v/>
      </c>
      <c r="CU36" s="409">
        <f>COUNTIFS('ZASOBY N'!$B35:$B$525,'ZASOBY N'!$B35,'ZASOBY N'!$C35:'ZASOBY N'!$C$525,'ZASOBY N'!$C35,'ZASOBY N'!$D35:'ZASOBY N'!$D$525,'ZASOBY N'!$D35,'ZASOBY N'!$H35:'ZASOBY N'!$H$525,'ZASOBY N'!$H35 )</f>
        <v>0</v>
      </c>
      <c r="CV36" s="410">
        <f>COUNTIFS('ZASOBY N'!$B$10:$B35,'ZASOBY N'!$B35,'ZASOBY N'!$C$10:'ZASOBY N'!$C35,'ZASOBY N'!$C35,'ZASOBY N'!$D$10:'ZASOBY N'!$D35,'ZASOBY N'!$D35,'ZASOBY N'!$H$10:'ZASOBY N'!$H35,'ZASOBY N'!$H35 )</f>
        <v>0</v>
      </c>
      <c r="CW36" s="411">
        <f t="shared" si="18"/>
        <v>0</v>
      </c>
      <c r="CX36" s="412">
        <f t="shared" si="19"/>
        <v>0</v>
      </c>
      <c r="CZ36" s="414" t="str">
        <f>IF(AND(DB36=1,DC36=1,SUMIF($C36:$C$525,$C36,$AE36:$AE$525)=$AE36),$AE36,IF($DE36&gt;0,$DE36,IF(AND(COUNTIF($C$11:$C35,$C36)&gt;=1,COUNTIF($D35:$D35,$D36)&gt;=1),"",IF(AND(SUMIF($C36:$C$525,$C36,$AE36:$AE$525)&gt;$AE36,SUMIF($D36:$D$525,$D36,$AE36:$AE$525)&gt;$AE36),_xlfn.AGGREGATE(14,4,$DD$11:$DD$31*($C$11:$C$31=$C36),1),""))))</f>
        <v/>
      </c>
      <c r="DB36" s="409">
        <f>COUNTIFS('ZASOBY N'!$B35:$B$525,'ZASOBY N'!$B35,'ZASOBY N'!$C35:'ZASOBY N'!$C$525,'ZASOBY N'!$C35,'ZASOBY N'!$D35:'ZASOBY N'!$D$525,'ZASOBY N'!$D35,'ZASOBY N'!$H35:'ZASOBY N'!$H$525,'ZASOBY N'!$H35 )</f>
        <v>0</v>
      </c>
      <c r="DC36" s="410">
        <f>COUNTIFS('ZASOBY N'!$B$10:$B35,'ZASOBY N'!$B35,'ZASOBY N'!$C$10:'ZASOBY N'!$C35,'ZASOBY N'!$C35,'ZASOBY N'!$D$10:'ZASOBY N'!$D35,'ZASOBY N'!$D35,'ZASOBY N'!$H$10:'ZASOBY N'!$H35,'ZASOBY N'!$H35 )</f>
        <v>0</v>
      </c>
      <c r="DD36" s="411">
        <f t="shared" si="20"/>
        <v>0</v>
      </c>
      <c r="DE36" s="412">
        <f t="shared" si="21"/>
        <v>0</v>
      </c>
      <c r="DF36" s="399" t="str">
        <f>IF(AND(DI36=1,DJ36=1,SUMIF($C36:$C$525,$C36,$AD36:$AD$525)=$AD36),$AD36,IF($DL36&gt;0,$DL36,IF(B36="","",IF(AND(COUNTIF($C$11:$C35,$C36)&gt;=1,COUNTIF($D35:$D35,$D36)&gt;=1,COUNTIF($Z33:$Z35,$C36)=0),"",IF(AND(COUNTIF($C$11:$C35,$C36)&gt;=1,COUNTIF($D35:$D35,$D36)&gt;=1),"UJĘTO WYŻEJ",IF(AND(SUMIF($C36:$C$525,$C36,$AD36:$AD$525)&gt;$AD36,SUMIF($D36:$D$525,$D36,$AD36:$AD$525)&gt;$AD36),_xlfn.AGGREGATE(14,4,$DK$11:$DK$31*($C$11:$C$31=$C36),1),""))))))</f>
        <v/>
      </c>
      <c r="DG36" s="414" t="str">
        <f>IF(AND(DI36=1,DJ36=1,SUMIF($C36:$C$525,$C36,$AD36:$AD$525)=$AD36),$AD36,IF($DL36&gt;0,$DL36,IF(AND(COUNTIF($C$11:$C35,$C36)&gt;=1,COUNTIF($D35:$D35,$D36)&gt;=1),"",IF(AND(SUMIF($C36:$C$525,$C36,$AD36:$AD$525)&gt;$AD36,SUMIF($D36:$D$525,$D36,$AD36:$AD$525)&gt;$AD36),_xlfn.AGGREGATE(14,4,$DK$11:$DK$31*($C$11:$C$31=$C36),1),""))))</f>
        <v/>
      </c>
      <c r="DI36" s="409">
        <f>COUNTIFS('ZASOBY N'!$B35:$B$525,'ZASOBY N'!$B35,'ZASOBY N'!$C35:'ZASOBY N'!$C$525,'ZASOBY N'!$C35,'ZASOBY N'!$D35:'ZASOBY N'!$D$525,'ZASOBY N'!$D35,'ZASOBY N'!$H35:'ZASOBY N'!$H$525,'ZASOBY N'!$H35 )</f>
        <v>0</v>
      </c>
      <c r="DJ36" s="410">
        <f>COUNTIFS('ZASOBY N'!$B$10:$B35,'ZASOBY N'!$B35,'ZASOBY N'!$C$10:'ZASOBY N'!$C35,'ZASOBY N'!$C35,'ZASOBY N'!$D$10:'ZASOBY N'!$D35,'ZASOBY N'!$D35,'ZASOBY N'!$H$10:'ZASOBY N'!$H35,'ZASOBY N'!$H35 )</f>
        <v>0</v>
      </c>
      <c r="DK36" s="411">
        <f t="shared" si="22"/>
        <v>0</v>
      </c>
      <c r="DL36" s="412">
        <f t="shared" si="23"/>
        <v>0</v>
      </c>
    </row>
    <row r="37" spans="1:116" ht="18.899999999999999" customHeight="1" x14ac:dyDescent="0.3">
      <c r="A37" s="219"/>
      <c r="B37" s="152" t="str">
        <f>IF('ZASOBY N'!A36="","",'ZASOBY N'!A36)</f>
        <v/>
      </c>
      <c r="C37" s="462" t="str">
        <f>IF('ZASOBY N'!C36="","",'ZASOBY N'!C36)</f>
        <v/>
      </c>
      <c r="D37" s="137" t="str">
        <f>IF('ZASOBY N'!B36="","",'ZASOBY N'!B36)</f>
        <v/>
      </c>
      <c r="E37" s="138"/>
      <c r="F37" s="356" t="str">
        <f>IF('ZASOBY N'!D36="","",'ZASOBY N'!D36)</f>
        <v/>
      </c>
      <c r="G37" s="220" t="str">
        <f>IF('ZASOBY N'!G36="","",'ZASOBY N'!G36)</f>
        <v/>
      </c>
      <c r="H37" s="221" t="str">
        <f>IF('ZASOBY N'!F36="","",'ZASOBY N'!F36)</f>
        <v/>
      </c>
      <c r="I37" s="221" t="str">
        <f>IF('ZASOBY N'!G36="","",'ZASOBY N'!G36)</f>
        <v/>
      </c>
      <c r="J37" s="221" t="str">
        <f>IF('ZASOBY N'!H36="","",'ZASOBY N'!H36)</f>
        <v/>
      </c>
      <c r="K37" s="214">
        <v>0</v>
      </c>
      <c r="L37" s="214">
        <v>0</v>
      </c>
      <c r="M37" s="214">
        <v>0</v>
      </c>
      <c r="N37" s="222" t="str">
        <f>IF('ZASOBY N'!BD36="x","",IF(W37="","",'ZASOBY N'!E36))</f>
        <v/>
      </c>
      <c r="O37" s="223">
        <v>0</v>
      </c>
      <c r="P37" s="223">
        <v>0</v>
      </c>
      <c r="Q37" s="226" t="str">
        <f>IF($N37="","",'UPR BILANS N'!G37*'UPR BILANS N'!N37)</f>
        <v/>
      </c>
      <c r="R37" s="225" t="str">
        <f>IF($N37="","",'ZASOBY N'!O36)</f>
        <v/>
      </c>
      <c r="S37" s="225" t="str">
        <f>IF($N37="","",IF('ZASOBY N'!Q36="",0,'ZASOBY N'!Q36))</f>
        <v/>
      </c>
      <c r="T37" s="225" t="str">
        <f>IF($N37="","",'ZASOBY N'!V36)</f>
        <v/>
      </c>
      <c r="U37" s="225" t="str">
        <f>IF($N37="","",IF('ZASOBY N'!AG36="",0,'ZASOBY N'!AG36))</f>
        <v/>
      </c>
      <c r="V37" s="225" t="str">
        <f>IF($N37="","",IF(NN!P39="",0,NN!P39))</f>
        <v/>
      </c>
      <c r="W37" s="225" t="str">
        <f t="shared" si="1"/>
        <v/>
      </c>
      <c r="X37" s="226" t="str">
        <f t="shared" si="0"/>
        <v/>
      </c>
      <c r="Y37" s="225" t="str">
        <f>IF('ZASOBY N'!AU36="","",IF(C37&lt;&gt;C36,'ZASOBY N'!AU36,IF(D37&lt;&gt;D36,'ZASOBY N'!AU36,IF(F37&lt;&gt;F36,'ZASOBY N'!AU36,IF(G37&lt;&gt;G36,'ZASOBY N'!AU36,IF(J37&lt;&gt;J36,'ZASOBY N'!AU36,IF(NN!AC39="","",IF(AND(C36=C37,H36=H37,J36=J37,NN!AC39&gt;0),"",IF(AND(C37=C38,H37=H38,NN!AC40&gt;0),'ZASOBY N'!AU36,'ZASOBY N'!AU36)))))))))</f>
        <v/>
      </c>
      <c r="Z37" s="225" t="str">
        <f t="shared" si="2"/>
        <v/>
      </c>
      <c r="AA37" s="227" t="str">
        <f t="shared" si="5"/>
        <v/>
      </c>
      <c r="AB37" s="400" t="str">
        <f t="shared" si="6"/>
        <v/>
      </c>
      <c r="AC37" s="228" t="str">
        <f t="shared" si="3"/>
        <v/>
      </c>
      <c r="AD37" s="222">
        <f>IF(B37="",0,IF(F37="",0,INDEX(POBRANIE_!$B$6:$F$101,MATCH('UPR BILANS N'!$F37,POBRANIE_!$A$6:$A$101,0),2)))</f>
        <v>0</v>
      </c>
      <c r="AE37" s="224">
        <f>IF(OR('ZASOBY N'!G36="",'ZASOBY N'!E36=""),0,IF(B37="",0,'ZASOBY N'!G36*'ZASOBY N'!E36))</f>
        <v>0</v>
      </c>
      <c r="AF37" s="225">
        <f>IF('ZASOBY N'!O36="",0,'ZASOBY N'!O36)</f>
        <v>0</v>
      </c>
      <c r="AG37" s="225">
        <f>IF('ZASOBY N'!Q36="",0,'ZASOBY N'!Q36)</f>
        <v>0</v>
      </c>
      <c r="AH37" s="225">
        <f>IF('ZASOBY N'!V36="",0,'ZASOBY N'!V36)</f>
        <v>0</v>
      </c>
      <c r="AI37" s="225">
        <f>IF('ZASOBY N'!AG36="",0,'ZASOBY N'!AG36)</f>
        <v>0</v>
      </c>
      <c r="AJ37" s="225">
        <f>IF(NN!P39="",0,IF(NN!P39="BRAK kol.7","BRAK BADAŃ",NN!P39))</f>
        <v>0</v>
      </c>
      <c r="AK37" s="225">
        <f>IF(NN!AC39="",0,IF(NN!AC39="BRAK kol.7","BRAK BADAŃ",NN!AC39))</f>
        <v>0</v>
      </c>
      <c r="BJ37" s="414" t="str">
        <f>IF(AND(BL37=1,BM37=1,SUMIF($C37:$C$525,$C37,$AK37:$AK$525)=$AK37),$AK37,IF($BO37&gt;0,$BO37,IF(AND(COUNTIF($C$11:$C36,$C37)&gt;=1,COUNTIF($D36:$D36,$D37)&gt;=1),"",IF(AND(SUMIF($C37:$C$525,$C37,$AK37:$AK$525)&gt;=$AK37,SUMIF($D37:$D$525,$D37,$AK37:$AK$525)&gt;=$AK37),SUMIF($C37:$C$525,$C37,$AK37:$AK$525),""))))</f>
        <v/>
      </c>
      <c r="BL37" s="409">
        <f>COUNTIFS('ZASOBY N'!$B36:$B$525,'ZASOBY N'!$B36,'ZASOBY N'!$C36:'ZASOBY N'!$C$525,'ZASOBY N'!$C36,'ZASOBY N'!$D36:'ZASOBY N'!$D$525,'ZASOBY N'!$D36,'ZASOBY N'!$H36:'ZASOBY N'!$H$525,'ZASOBY N'!$H36 )</f>
        <v>0</v>
      </c>
      <c r="BM37" s="410">
        <f>COUNTIFS('ZASOBY N'!$B$10:$B36,'ZASOBY N'!$B36,'ZASOBY N'!$C$10:'ZASOBY N'!$C36,'ZASOBY N'!$C36,'ZASOBY N'!$D$10:'ZASOBY N'!$D36,'ZASOBY N'!$D36,'ZASOBY N'!$H$10:'ZASOBY N'!$H36,'ZASOBY N'!$H36 )</f>
        <v>0</v>
      </c>
      <c r="BN37" s="411">
        <f t="shared" si="7"/>
        <v>0</v>
      </c>
      <c r="BO37" s="412">
        <f t="shared" si="8"/>
        <v>0</v>
      </c>
      <c r="BP37" s="94" t="str">
        <f t="shared" si="9"/>
        <v/>
      </c>
      <c r="BQ37" s="414" t="str">
        <f>IF(AND(BS37=1,BT37=1,SUMIF($C37:$C$525,$C37,$AJ37:$AJ$525)=$AJ37),$AJ37,IF($BV37&gt;0,$BV37,IF(AND(COUNTIF($C$11:$C36,$C37)&gt;=1,COUNTIF($D36:$D36,$D37)&gt;=1),"",IF(AND(SUMIF($C37:$C$525,$C37,$AJ37:$AJ$525)&gt;$AJ37,SUMIF($D37:$D$525,$D37,$AJ37:$AJ$525)&gt;$AJ37),SUMIF($C37:$C$525,$C37,$AJ37:$AJ$525),""))))</f>
        <v/>
      </c>
      <c r="BS37" s="409">
        <f>COUNTIFS('ZASOBY N'!$B36:$B$525,'ZASOBY N'!$B36,'ZASOBY N'!$C36:'ZASOBY N'!$C$525,'ZASOBY N'!$C36,'ZASOBY N'!$D36:'ZASOBY N'!$D$525,'ZASOBY N'!$D36,'ZASOBY N'!$H36:'ZASOBY N'!$H$525,'ZASOBY N'!$H36 )</f>
        <v>0</v>
      </c>
      <c r="BT37" s="410">
        <f>COUNTIFS('ZASOBY N'!$B$10:$B36,'ZASOBY N'!$B36,'ZASOBY N'!$C$10:'ZASOBY N'!$C36,'ZASOBY N'!$C36,'ZASOBY N'!$D$10:'ZASOBY N'!$D36,'ZASOBY N'!$D36,'ZASOBY N'!$H$10:'ZASOBY N'!$H36,'ZASOBY N'!$H36 )</f>
        <v>0</v>
      </c>
      <c r="BU37" s="411">
        <f t="shared" si="10"/>
        <v>0</v>
      </c>
      <c r="BV37" s="412">
        <f t="shared" si="11"/>
        <v>0</v>
      </c>
      <c r="BW37" s="94" t="s">
        <v>499</v>
      </c>
      <c r="BX37" s="414" t="str">
        <f>IF(AND(BZ37=1,CA37=1,SUMIF($C37:$C$525,$C37,$AI37:$AI$525)=$AI37),$AI37,IF($CC37&gt;0,$CC37,IF(AND(COUNTIF($C$11:$C36,$C37)&gt;=1,COUNTIF($D36:$D36,$D37)&gt;=1),"",IF(AND(SUMIF($C37:$C$525,$C37,$AI37:$AI$525)&gt;$AI37,SUMIF($D37:$D$525,$D37,$AI37:$AI$525)&gt;$IG37),_xlfn.AGGREGATE(14,4,$CB$11:$CB$31*($C$11:$C$31=$C37),1),""))))</f>
        <v/>
      </c>
      <c r="BZ37" s="409">
        <f>COUNTIFS('ZASOBY N'!$B36:$B$525,'ZASOBY N'!$B36,'ZASOBY N'!$C36:'ZASOBY N'!$C$525,'ZASOBY N'!$C36,'ZASOBY N'!$D36:'ZASOBY N'!$D$525,'ZASOBY N'!$D36,'ZASOBY N'!$H36:'ZASOBY N'!$H$525,'ZASOBY N'!$H36 )</f>
        <v>0</v>
      </c>
      <c r="CA37" s="410">
        <f>COUNTIFS('ZASOBY N'!$B$10:$B36,'ZASOBY N'!$B36,'ZASOBY N'!$C$10:'ZASOBY N'!$C36,'ZASOBY N'!$C36,'ZASOBY N'!$D$10:'ZASOBY N'!$D36,'ZASOBY N'!$D36,'ZASOBY N'!$H$10:'ZASOBY N'!$H36,'ZASOBY N'!$H36 )</f>
        <v>0</v>
      </c>
      <c r="CB37" s="411">
        <f t="shared" si="12"/>
        <v>0</v>
      </c>
      <c r="CC37" s="412">
        <f t="shared" si="13"/>
        <v>0</v>
      </c>
      <c r="CE37" s="414" t="str">
        <f>IF(AND(CG37=1,CH37=1,SUMIF($C37:$C$525,$C37,$AH37:$AH$525)=$AH37),$AH37,IF($CJ37&gt;0,$CJ37,IF(AND(COUNTIF($C$11:$C36,$C37)&gt;=1,COUNTIF($D36:$D36,$D37)&gt;=1),"",IF(AND(SUMIF($C37:$C$525,$C37,$AH37:$AH$525)&gt;$AH37,SUMIF($D37:$D$525,$D37,$AH37:$AH$525)&gt;$AH37),_xlfn.AGGREGATE(14,4,$CI$11:$CI$31*($C$11:$C$31=$C37),1),""))))</f>
        <v/>
      </c>
      <c r="CG37" s="409">
        <f>COUNTIFS('ZASOBY N'!$B36:$B$525,'ZASOBY N'!$B36,'ZASOBY N'!$C36:'ZASOBY N'!$C$525,'ZASOBY N'!$C36,'ZASOBY N'!$D36:'ZASOBY N'!$D$525,'ZASOBY N'!$D36,'ZASOBY N'!$H36:'ZASOBY N'!$H$525,'ZASOBY N'!$H36 )</f>
        <v>0</v>
      </c>
      <c r="CH37" s="410">
        <f>COUNTIFS('ZASOBY N'!$B$10:$B36,'ZASOBY N'!$B36,'ZASOBY N'!$C$10:'ZASOBY N'!$C36,'ZASOBY N'!$C36,'ZASOBY N'!$D$10:'ZASOBY N'!$D36,'ZASOBY N'!$D36,'ZASOBY N'!$H$10:'ZASOBY N'!$H36,'ZASOBY N'!$H36 )</f>
        <v>0</v>
      </c>
      <c r="CI37" s="411">
        <f t="shared" si="14"/>
        <v>0</v>
      </c>
      <c r="CJ37" s="412">
        <f t="shared" si="15"/>
        <v>0</v>
      </c>
      <c r="CL37" s="414" t="str">
        <f>IF(AND(CN37=1,CO37=1,SUMIF($C37:$C$525,$C37,$AG37:$AG$525)=$AG37),$AG37,IF($CQ37&gt;0,$CQ37,IF(AND(COUNTIF($C$11:$C36,$C37)&gt;=1,COUNTIF($D36:$D36,$D37)&gt;=1),"",IF(AND(SUMIF($C37:$C$525,$C37,$AG37:$AG$525)&gt;$AG37,SUMIF($D37:$D$525,$D37,$AG37:$AG$525)&gt;$AG37),_xlfn.AGGREGATE(14,4,$CP$11:$CP$31*($C$11:$C$31=$C37),1),""))))</f>
        <v/>
      </c>
      <c r="CN37" s="409">
        <f>COUNTIFS('ZASOBY N'!$B36:$B$525,'ZASOBY N'!$B36,'ZASOBY N'!$C36:'ZASOBY N'!$C$525,'ZASOBY N'!$C36,'ZASOBY N'!$D36:'ZASOBY N'!$D$525,'ZASOBY N'!$D36,'ZASOBY N'!$H36:'ZASOBY N'!$H$525,'ZASOBY N'!$H36 )</f>
        <v>0</v>
      </c>
      <c r="CO37" s="410">
        <f>COUNTIFS('ZASOBY N'!$B$10:$B36,'ZASOBY N'!$B36,'ZASOBY N'!$C$10:'ZASOBY N'!$C36,'ZASOBY N'!$C36,'ZASOBY N'!$D$10:'ZASOBY N'!$D36,'ZASOBY N'!$D36,'ZASOBY N'!$H$10:'ZASOBY N'!$H36,'ZASOBY N'!$H36 )</f>
        <v>0</v>
      </c>
      <c r="CP37" s="411">
        <f t="shared" si="16"/>
        <v>0</v>
      </c>
      <c r="CQ37" s="412">
        <f t="shared" si="17"/>
        <v>0</v>
      </c>
      <c r="CS37" s="414" t="str">
        <f>IF(AND(CU37=1,CV37=1,SUMIF($C37:$C$525,$C37,$AF37:$AF$525)=$AF37),$AF37,IF($CX37&gt;0,$CX37,IF(AND(COUNTIF($C$11:$C36,$C37)&gt;=1,COUNTIF($D36:$D36,$D37)&gt;=1),"",IF(AND(SUMIF($C37:$C$525,$C37,$AF37:$AF$525)&gt;$AF37,SUMIF($D37:$D$525,$D37,$AF37:$AF$525)&gt;$AF37),_xlfn.AGGREGATE(14,4,$CW$11:$CW$31*($C$11:$C$31=$C37),1),""))))</f>
        <v/>
      </c>
      <c r="CU37" s="409">
        <f>COUNTIFS('ZASOBY N'!$B36:$B$525,'ZASOBY N'!$B36,'ZASOBY N'!$C36:'ZASOBY N'!$C$525,'ZASOBY N'!$C36,'ZASOBY N'!$D36:'ZASOBY N'!$D$525,'ZASOBY N'!$D36,'ZASOBY N'!$H36:'ZASOBY N'!$H$525,'ZASOBY N'!$H36 )</f>
        <v>0</v>
      </c>
      <c r="CV37" s="410">
        <f>COUNTIFS('ZASOBY N'!$B$10:$B36,'ZASOBY N'!$B36,'ZASOBY N'!$C$10:'ZASOBY N'!$C36,'ZASOBY N'!$C36,'ZASOBY N'!$D$10:'ZASOBY N'!$D36,'ZASOBY N'!$D36,'ZASOBY N'!$H$10:'ZASOBY N'!$H36,'ZASOBY N'!$H36 )</f>
        <v>0</v>
      </c>
      <c r="CW37" s="411">
        <f t="shared" si="18"/>
        <v>0</v>
      </c>
      <c r="CX37" s="412">
        <f t="shared" si="19"/>
        <v>0</v>
      </c>
      <c r="CZ37" s="414" t="str">
        <f>IF(AND(DB37=1,DC37=1,SUMIF($C37:$C$525,$C37,$AE37:$AE$525)=$AE37),$AE37,IF($DE37&gt;0,$DE37,IF(AND(COUNTIF($C$11:$C36,$C37)&gt;=1,COUNTIF($D36:$D36,$D37)&gt;=1),"",IF(AND(SUMIF($C37:$C$525,$C37,$AE37:$AE$525)&gt;$AE37,SUMIF($D37:$D$525,$D37,$AE37:$AE$525)&gt;$AE37),_xlfn.AGGREGATE(14,4,$DD$11:$DD$31*($C$11:$C$31=$C37),1),""))))</f>
        <v/>
      </c>
      <c r="DB37" s="409">
        <f>COUNTIFS('ZASOBY N'!$B36:$B$525,'ZASOBY N'!$B36,'ZASOBY N'!$C36:'ZASOBY N'!$C$525,'ZASOBY N'!$C36,'ZASOBY N'!$D36:'ZASOBY N'!$D$525,'ZASOBY N'!$D36,'ZASOBY N'!$H36:'ZASOBY N'!$H$525,'ZASOBY N'!$H36 )</f>
        <v>0</v>
      </c>
      <c r="DC37" s="410">
        <f>COUNTIFS('ZASOBY N'!$B$10:$B36,'ZASOBY N'!$B36,'ZASOBY N'!$C$10:'ZASOBY N'!$C36,'ZASOBY N'!$C36,'ZASOBY N'!$D$10:'ZASOBY N'!$D36,'ZASOBY N'!$D36,'ZASOBY N'!$H$10:'ZASOBY N'!$H36,'ZASOBY N'!$H36 )</f>
        <v>0</v>
      </c>
      <c r="DD37" s="411">
        <f t="shared" si="20"/>
        <v>0</v>
      </c>
      <c r="DE37" s="412">
        <f t="shared" si="21"/>
        <v>0</v>
      </c>
      <c r="DF37" s="399" t="str">
        <f>IF(AND(DI37=1,DJ37=1,SUMIF($C37:$C$525,$C37,$AD37:$AD$525)=$AD37),$AD37,IF($DL37&gt;0,$DL37,IF(B37="","",IF(AND(COUNTIF($C$11:$C36,$C37)&gt;=1,COUNTIF($D36:$D36,$D37)&gt;=1,COUNTIF($Z34:$Z36,$C37)=0),"",IF(AND(COUNTIF($C$11:$C36,$C37)&gt;=1,COUNTIF($D36:$D36,$D37)&gt;=1),"UJĘTO WYŻEJ",IF(AND(SUMIF($C37:$C$525,$C37,$AD37:$AD$525)&gt;$AD37,SUMIF($D37:$D$525,$D37,$AD37:$AD$525)&gt;$AD37),_xlfn.AGGREGATE(14,4,$DK$11:$DK$31*($C$11:$C$31=$C37),1),""))))))</f>
        <v/>
      </c>
      <c r="DG37" s="414" t="str">
        <f>IF(AND(DI37=1,DJ37=1,SUMIF($C37:$C$525,$C37,$AD37:$AD$525)=$AD37),$AD37,IF($DL37&gt;0,$DL37,IF(AND(COUNTIF($C$11:$C36,$C37)&gt;=1,COUNTIF($D36:$D36,$D37)&gt;=1),"",IF(AND(SUMIF($C37:$C$525,$C37,$AD37:$AD$525)&gt;$AD37,SUMIF($D37:$D$525,$D37,$AD37:$AD$525)&gt;$AD37),_xlfn.AGGREGATE(14,4,$DK$11:$DK$31*($C$11:$C$31=$C37),1),""))))</f>
        <v/>
      </c>
      <c r="DI37" s="409">
        <f>COUNTIFS('ZASOBY N'!$B36:$B$525,'ZASOBY N'!$B36,'ZASOBY N'!$C36:'ZASOBY N'!$C$525,'ZASOBY N'!$C36,'ZASOBY N'!$D36:'ZASOBY N'!$D$525,'ZASOBY N'!$D36,'ZASOBY N'!$H36:'ZASOBY N'!$H$525,'ZASOBY N'!$H36 )</f>
        <v>0</v>
      </c>
      <c r="DJ37" s="410">
        <f>COUNTIFS('ZASOBY N'!$B$10:$B36,'ZASOBY N'!$B36,'ZASOBY N'!$C$10:'ZASOBY N'!$C36,'ZASOBY N'!$C36,'ZASOBY N'!$D$10:'ZASOBY N'!$D36,'ZASOBY N'!$D36,'ZASOBY N'!$H$10:'ZASOBY N'!$H36,'ZASOBY N'!$H36 )</f>
        <v>0</v>
      </c>
      <c r="DK37" s="411">
        <f t="shared" si="22"/>
        <v>0</v>
      </c>
      <c r="DL37" s="412">
        <f t="shared" si="23"/>
        <v>0</v>
      </c>
    </row>
    <row r="38" spans="1:116" ht="18.899999999999999" customHeight="1" x14ac:dyDescent="0.3">
      <c r="A38" s="219"/>
      <c r="B38" s="152" t="str">
        <f>IF('ZASOBY N'!A37="","",'ZASOBY N'!A37)</f>
        <v/>
      </c>
      <c r="C38" s="462" t="str">
        <f>IF('ZASOBY N'!C37="","",'ZASOBY N'!C37)</f>
        <v/>
      </c>
      <c r="D38" s="137" t="str">
        <f>IF('ZASOBY N'!B37="","",'ZASOBY N'!B37)</f>
        <v/>
      </c>
      <c r="E38" s="138"/>
      <c r="F38" s="356" t="str">
        <f>IF('ZASOBY N'!D37="","",'ZASOBY N'!D37)</f>
        <v/>
      </c>
      <c r="G38" s="220" t="str">
        <f>IF('ZASOBY N'!G37="","",'ZASOBY N'!G37)</f>
        <v/>
      </c>
      <c r="H38" s="221" t="str">
        <f>IF('ZASOBY N'!F37="","",'ZASOBY N'!F37)</f>
        <v/>
      </c>
      <c r="I38" s="221" t="str">
        <f>IF('ZASOBY N'!G37="","",'ZASOBY N'!G37)</f>
        <v/>
      </c>
      <c r="J38" s="221" t="str">
        <f>IF('ZASOBY N'!H37="","",'ZASOBY N'!H37)</f>
        <v/>
      </c>
      <c r="K38" s="214">
        <v>0</v>
      </c>
      <c r="L38" s="214">
        <v>0</v>
      </c>
      <c r="M38" s="214">
        <v>0</v>
      </c>
      <c r="N38" s="222" t="str">
        <f>IF('ZASOBY N'!BD37="x","",IF(W38="","",'ZASOBY N'!E37))</f>
        <v/>
      </c>
      <c r="O38" s="223">
        <v>0</v>
      </c>
      <c r="P38" s="223">
        <v>0</v>
      </c>
      <c r="Q38" s="226" t="str">
        <f>IF($N38="","",'UPR BILANS N'!G38*'UPR BILANS N'!N38)</f>
        <v/>
      </c>
      <c r="R38" s="225" t="str">
        <f>IF($N38="","",'ZASOBY N'!O37)</f>
        <v/>
      </c>
      <c r="S38" s="225" t="str">
        <f>IF($N38="","",IF('ZASOBY N'!Q37="",0,'ZASOBY N'!Q37))</f>
        <v/>
      </c>
      <c r="T38" s="225" t="str">
        <f>IF($N38="","",'ZASOBY N'!V37)</f>
        <v/>
      </c>
      <c r="U38" s="225" t="str">
        <f>IF($N38="","",IF('ZASOBY N'!AG37="",0,'ZASOBY N'!AG37))</f>
        <v/>
      </c>
      <c r="V38" s="225" t="str">
        <f>IF($N38="","",IF(NN!P40="",0,NN!P40))</f>
        <v/>
      </c>
      <c r="W38" s="225" t="str">
        <f t="shared" si="1"/>
        <v/>
      </c>
      <c r="X38" s="226" t="str">
        <f t="shared" si="0"/>
        <v/>
      </c>
      <c r="Y38" s="225" t="str">
        <f>IF('ZASOBY N'!AU37="","",IF(C38&lt;&gt;C37,'ZASOBY N'!AU37,IF(D38&lt;&gt;D37,'ZASOBY N'!AU37,IF(F38&lt;&gt;F37,'ZASOBY N'!AU37,IF(G38&lt;&gt;G37,'ZASOBY N'!AU37,IF(J38&lt;&gt;J37,'ZASOBY N'!AU37,IF(NN!AC40="","",IF(AND(C37=C38,H37=H38,J37=J38,NN!AC40&gt;0),"",IF(AND(C38=C39,H38=H39,NN!AC41&gt;0),'ZASOBY N'!AU37,'ZASOBY N'!AU37)))))))))</f>
        <v/>
      </c>
      <c r="Z38" s="225" t="str">
        <f t="shared" si="2"/>
        <v/>
      </c>
      <c r="AA38" s="227" t="str">
        <f t="shared" si="5"/>
        <v/>
      </c>
      <c r="AB38" s="400" t="str">
        <f t="shared" si="6"/>
        <v/>
      </c>
      <c r="AC38" s="228" t="str">
        <f t="shared" si="3"/>
        <v/>
      </c>
      <c r="AD38" s="222">
        <f>IF(B38="",0,IF(F38="",0,INDEX(POBRANIE_!$B$6:$F$101,MATCH('UPR BILANS N'!$F38,POBRANIE_!$A$6:$A$101,0),2)))</f>
        <v>0</v>
      </c>
      <c r="AE38" s="224">
        <f>IF(OR('ZASOBY N'!G37="",'ZASOBY N'!E37=""),0,IF(B38="",0,'ZASOBY N'!G37*'ZASOBY N'!E37))</f>
        <v>0</v>
      </c>
      <c r="AF38" s="225">
        <f>IF('ZASOBY N'!O37="",0,'ZASOBY N'!O37)</f>
        <v>0</v>
      </c>
      <c r="AG38" s="225">
        <f>IF('ZASOBY N'!Q37="",0,'ZASOBY N'!Q37)</f>
        <v>0</v>
      </c>
      <c r="AH38" s="225">
        <f>IF('ZASOBY N'!V37="",0,'ZASOBY N'!V37)</f>
        <v>0</v>
      </c>
      <c r="AI38" s="225">
        <f>IF('ZASOBY N'!AG37="",0,'ZASOBY N'!AG37)</f>
        <v>0</v>
      </c>
      <c r="AJ38" s="225">
        <f>IF(NN!P40="",0,IF(NN!P40="BRAK kol.7","BRAK BADAŃ",NN!P40))</f>
        <v>0</v>
      </c>
      <c r="AK38" s="225">
        <f>IF(NN!AC40="",0,IF(NN!AC40="BRAK kol.7","BRAK BADAŃ",NN!AC40))</f>
        <v>0</v>
      </c>
      <c r="BJ38" s="414" t="str">
        <f>IF(AND(BL38=1,BM38=1,SUMIF($C38:$C$525,$C38,$AK38:$AK$525)=$AK38),$AK38,IF($BO38&gt;0,$BO38,IF(AND(COUNTIF($C$11:$C37,$C38)&gt;=1,COUNTIF($D37:$D37,$D38)&gt;=1),"",IF(AND(SUMIF($C38:$C$525,$C38,$AK38:$AK$525)&gt;=$AK38,SUMIF($D38:$D$525,$D38,$AK38:$AK$525)&gt;=$AK38),SUMIF($C38:$C$525,$C38,$AK38:$AK$525),""))))</f>
        <v/>
      </c>
      <c r="BL38" s="409">
        <f>COUNTIFS('ZASOBY N'!$B37:$B$525,'ZASOBY N'!$B37,'ZASOBY N'!$C37:'ZASOBY N'!$C$525,'ZASOBY N'!$C37,'ZASOBY N'!$D37:'ZASOBY N'!$D$525,'ZASOBY N'!$D37,'ZASOBY N'!$H37:'ZASOBY N'!$H$525,'ZASOBY N'!$H37 )</f>
        <v>0</v>
      </c>
      <c r="BM38" s="410">
        <f>COUNTIFS('ZASOBY N'!$B$10:$B37,'ZASOBY N'!$B37,'ZASOBY N'!$C$10:'ZASOBY N'!$C37,'ZASOBY N'!$C37,'ZASOBY N'!$D$10:'ZASOBY N'!$D37,'ZASOBY N'!$D37,'ZASOBY N'!$H$10:'ZASOBY N'!$H37,'ZASOBY N'!$H37 )</f>
        <v>0</v>
      </c>
      <c r="BN38" s="411">
        <f t="shared" si="7"/>
        <v>0</v>
      </c>
      <c r="BO38" s="412">
        <f t="shared" si="8"/>
        <v>0</v>
      </c>
      <c r="BP38" s="94" t="str">
        <f t="shared" si="9"/>
        <v/>
      </c>
      <c r="BQ38" s="414" t="str">
        <f>IF(AND(BS38=1,BT38=1,SUMIF($C38:$C$525,$C38,$AJ38:$AJ$525)=$AJ38),$AJ38,IF($BV38&gt;0,$BV38,IF(AND(COUNTIF($C$11:$C37,$C38)&gt;=1,COUNTIF($D37:$D37,$D38)&gt;=1),"",IF(AND(SUMIF($C38:$C$525,$C38,$AJ38:$AJ$525)&gt;$AJ38,SUMIF($D38:$D$525,$D38,$AJ38:$AJ$525)&gt;$AJ38),SUMIF($C38:$C$525,$C38,$AJ38:$AJ$525),""))))</f>
        <v/>
      </c>
      <c r="BS38" s="409">
        <f>COUNTIFS('ZASOBY N'!$B37:$B$525,'ZASOBY N'!$B37,'ZASOBY N'!$C37:'ZASOBY N'!$C$525,'ZASOBY N'!$C37,'ZASOBY N'!$D37:'ZASOBY N'!$D$525,'ZASOBY N'!$D37,'ZASOBY N'!$H37:'ZASOBY N'!$H$525,'ZASOBY N'!$H37 )</f>
        <v>0</v>
      </c>
      <c r="BT38" s="410">
        <f>COUNTIFS('ZASOBY N'!$B$10:$B37,'ZASOBY N'!$B37,'ZASOBY N'!$C$10:'ZASOBY N'!$C37,'ZASOBY N'!$C37,'ZASOBY N'!$D$10:'ZASOBY N'!$D37,'ZASOBY N'!$D37,'ZASOBY N'!$H$10:'ZASOBY N'!$H37,'ZASOBY N'!$H37 )</f>
        <v>0</v>
      </c>
      <c r="BU38" s="411">
        <f t="shared" si="10"/>
        <v>0</v>
      </c>
      <c r="BV38" s="412">
        <f t="shared" si="11"/>
        <v>0</v>
      </c>
      <c r="BW38" s="94" t="s">
        <v>499</v>
      </c>
      <c r="BX38" s="414" t="str">
        <f>IF(AND(BZ38=1,CA38=1,SUMIF($C38:$C$525,$C38,$AI38:$AI$525)=$AI38),$AI38,IF($CC38&gt;0,$CC38,IF(AND(COUNTIF($C$11:$C37,$C38)&gt;=1,COUNTIF($D37:$D37,$D38)&gt;=1),"",IF(AND(SUMIF($C38:$C$525,$C38,$AI38:$AI$525)&gt;$AI38,SUMIF($D38:$D$525,$D38,$AI38:$AI$525)&gt;$IG38),_xlfn.AGGREGATE(14,4,$CB$11:$CB$31*($C$11:$C$31=$C38),1),""))))</f>
        <v/>
      </c>
      <c r="BZ38" s="409">
        <f>COUNTIFS('ZASOBY N'!$B37:$B$525,'ZASOBY N'!$B37,'ZASOBY N'!$C37:'ZASOBY N'!$C$525,'ZASOBY N'!$C37,'ZASOBY N'!$D37:'ZASOBY N'!$D$525,'ZASOBY N'!$D37,'ZASOBY N'!$H37:'ZASOBY N'!$H$525,'ZASOBY N'!$H37 )</f>
        <v>0</v>
      </c>
      <c r="CA38" s="410">
        <f>COUNTIFS('ZASOBY N'!$B$10:$B37,'ZASOBY N'!$B37,'ZASOBY N'!$C$10:'ZASOBY N'!$C37,'ZASOBY N'!$C37,'ZASOBY N'!$D$10:'ZASOBY N'!$D37,'ZASOBY N'!$D37,'ZASOBY N'!$H$10:'ZASOBY N'!$H37,'ZASOBY N'!$H37 )</f>
        <v>0</v>
      </c>
      <c r="CB38" s="411">
        <f t="shared" si="12"/>
        <v>0</v>
      </c>
      <c r="CC38" s="412">
        <f t="shared" si="13"/>
        <v>0</v>
      </c>
      <c r="CE38" s="414" t="str">
        <f>IF(AND(CG38=1,CH38=1,SUMIF($C38:$C$525,$C38,$AH38:$AH$525)=$AH38),$AH38,IF($CJ38&gt;0,$CJ38,IF(AND(COUNTIF($C$11:$C37,$C38)&gt;=1,COUNTIF($D37:$D37,$D38)&gt;=1),"",IF(AND(SUMIF($C38:$C$525,$C38,$AH38:$AH$525)&gt;$AH38,SUMIF($D38:$D$525,$D38,$AH38:$AH$525)&gt;$AH38),_xlfn.AGGREGATE(14,4,$CI$11:$CI$31*($C$11:$C$31=$C38),1),""))))</f>
        <v/>
      </c>
      <c r="CG38" s="409">
        <f>COUNTIFS('ZASOBY N'!$B37:$B$525,'ZASOBY N'!$B37,'ZASOBY N'!$C37:'ZASOBY N'!$C$525,'ZASOBY N'!$C37,'ZASOBY N'!$D37:'ZASOBY N'!$D$525,'ZASOBY N'!$D37,'ZASOBY N'!$H37:'ZASOBY N'!$H$525,'ZASOBY N'!$H37 )</f>
        <v>0</v>
      </c>
      <c r="CH38" s="410">
        <f>COUNTIFS('ZASOBY N'!$B$10:$B37,'ZASOBY N'!$B37,'ZASOBY N'!$C$10:'ZASOBY N'!$C37,'ZASOBY N'!$C37,'ZASOBY N'!$D$10:'ZASOBY N'!$D37,'ZASOBY N'!$D37,'ZASOBY N'!$H$10:'ZASOBY N'!$H37,'ZASOBY N'!$H37 )</f>
        <v>0</v>
      </c>
      <c r="CI38" s="411">
        <f t="shared" si="14"/>
        <v>0</v>
      </c>
      <c r="CJ38" s="412">
        <f t="shared" si="15"/>
        <v>0</v>
      </c>
      <c r="CL38" s="414" t="str">
        <f>IF(AND(CN38=1,CO38=1,SUMIF($C38:$C$525,$C38,$AG38:$AG$525)=$AG38),$AG38,IF($CQ38&gt;0,$CQ38,IF(AND(COUNTIF($C$11:$C37,$C38)&gt;=1,COUNTIF($D37:$D37,$D38)&gt;=1),"",IF(AND(SUMIF($C38:$C$525,$C38,$AG38:$AG$525)&gt;$AG38,SUMIF($D38:$D$525,$D38,$AG38:$AG$525)&gt;$AG38),_xlfn.AGGREGATE(14,4,$CP$11:$CP$31*($C$11:$C$31=$C38),1),""))))</f>
        <v/>
      </c>
      <c r="CN38" s="409">
        <f>COUNTIFS('ZASOBY N'!$B37:$B$525,'ZASOBY N'!$B37,'ZASOBY N'!$C37:'ZASOBY N'!$C$525,'ZASOBY N'!$C37,'ZASOBY N'!$D37:'ZASOBY N'!$D$525,'ZASOBY N'!$D37,'ZASOBY N'!$H37:'ZASOBY N'!$H$525,'ZASOBY N'!$H37 )</f>
        <v>0</v>
      </c>
      <c r="CO38" s="410">
        <f>COUNTIFS('ZASOBY N'!$B$10:$B37,'ZASOBY N'!$B37,'ZASOBY N'!$C$10:'ZASOBY N'!$C37,'ZASOBY N'!$C37,'ZASOBY N'!$D$10:'ZASOBY N'!$D37,'ZASOBY N'!$D37,'ZASOBY N'!$H$10:'ZASOBY N'!$H37,'ZASOBY N'!$H37 )</f>
        <v>0</v>
      </c>
      <c r="CP38" s="411">
        <f t="shared" si="16"/>
        <v>0</v>
      </c>
      <c r="CQ38" s="412">
        <f t="shared" si="17"/>
        <v>0</v>
      </c>
      <c r="CS38" s="414" t="str">
        <f>IF(AND(CU38=1,CV38=1,SUMIF($C38:$C$525,$C38,$AF38:$AF$525)=$AF38),$AF38,IF($CX38&gt;0,$CX38,IF(AND(COUNTIF($C$11:$C37,$C38)&gt;=1,COUNTIF($D37:$D37,$D38)&gt;=1),"",IF(AND(SUMIF($C38:$C$525,$C38,$AF38:$AF$525)&gt;$AF38,SUMIF($D38:$D$525,$D38,$AF38:$AF$525)&gt;$AF38),_xlfn.AGGREGATE(14,4,$CW$11:$CW$31*($C$11:$C$31=$C38),1),""))))</f>
        <v/>
      </c>
      <c r="CU38" s="409">
        <f>COUNTIFS('ZASOBY N'!$B37:$B$525,'ZASOBY N'!$B37,'ZASOBY N'!$C37:'ZASOBY N'!$C$525,'ZASOBY N'!$C37,'ZASOBY N'!$D37:'ZASOBY N'!$D$525,'ZASOBY N'!$D37,'ZASOBY N'!$H37:'ZASOBY N'!$H$525,'ZASOBY N'!$H37 )</f>
        <v>0</v>
      </c>
      <c r="CV38" s="410">
        <f>COUNTIFS('ZASOBY N'!$B$10:$B37,'ZASOBY N'!$B37,'ZASOBY N'!$C$10:'ZASOBY N'!$C37,'ZASOBY N'!$C37,'ZASOBY N'!$D$10:'ZASOBY N'!$D37,'ZASOBY N'!$D37,'ZASOBY N'!$H$10:'ZASOBY N'!$H37,'ZASOBY N'!$H37 )</f>
        <v>0</v>
      </c>
      <c r="CW38" s="411">
        <f t="shared" si="18"/>
        <v>0</v>
      </c>
      <c r="CX38" s="412">
        <f t="shared" si="19"/>
        <v>0</v>
      </c>
      <c r="CZ38" s="414" t="str">
        <f>IF(AND(DB38=1,DC38=1,SUMIF($C38:$C$525,$C38,$AE38:$AE$525)=$AE38),$AE38,IF($DE38&gt;0,$DE38,IF(AND(COUNTIF($C$11:$C37,$C38)&gt;=1,COUNTIF($D37:$D37,$D38)&gt;=1),"",IF(AND(SUMIF($C38:$C$525,$C38,$AE38:$AE$525)&gt;$AE38,SUMIF($D38:$D$525,$D38,$AE38:$AE$525)&gt;$AE38),_xlfn.AGGREGATE(14,4,$DD$11:$DD$31*($C$11:$C$31=$C38),1),""))))</f>
        <v/>
      </c>
      <c r="DB38" s="409">
        <f>COUNTIFS('ZASOBY N'!$B37:$B$525,'ZASOBY N'!$B37,'ZASOBY N'!$C37:'ZASOBY N'!$C$525,'ZASOBY N'!$C37,'ZASOBY N'!$D37:'ZASOBY N'!$D$525,'ZASOBY N'!$D37,'ZASOBY N'!$H37:'ZASOBY N'!$H$525,'ZASOBY N'!$H37 )</f>
        <v>0</v>
      </c>
      <c r="DC38" s="410">
        <f>COUNTIFS('ZASOBY N'!$B$10:$B37,'ZASOBY N'!$B37,'ZASOBY N'!$C$10:'ZASOBY N'!$C37,'ZASOBY N'!$C37,'ZASOBY N'!$D$10:'ZASOBY N'!$D37,'ZASOBY N'!$D37,'ZASOBY N'!$H$10:'ZASOBY N'!$H37,'ZASOBY N'!$H37 )</f>
        <v>0</v>
      </c>
      <c r="DD38" s="411">
        <f t="shared" si="20"/>
        <v>0</v>
      </c>
      <c r="DE38" s="412">
        <f t="shared" si="21"/>
        <v>0</v>
      </c>
      <c r="DF38" s="399" t="str">
        <f>IF(AND(DI38=1,DJ38=1,SUMIF($C38:$C$525,$C38,$AD38:$AD$525)=$AD38),$AD38,IF($DL38&gt;0,$DL38,IF(B38="","",IF(AND(COUNTIF($C$11:$C37,$C38)&gt;=1,COUNTIF($D37:$D37,$D38)&gt;=1,COUNTIF($Z35:$Z37,$C38)=0),"",IF(AND(COUNTIF($C$11:$C37,$C38)&gt;=1,COUNTIF($D37:$D37,$D38)&gt;=1),"UJĘTO WYŻEJ",IF(AND(SUMIF($C38:$C$525,$C38,$AD38:$AD$525)&gt;$AD38,SUMIF($D38:$D$525,$D38,$AD38:$AD$525)&gt;$AD38),_xlfn.AGGREGATE(14,4,$DK$11:$DK$31*($C$11:$C$31=$C38),1),""))))))</f>
        <v/>
      </c>
      <c r="DG38" s="414" t="str">
        <f>IF(AND(DI38=1,DJ38=1,SUMIF($C38:$C$525,$C38,$AD38:$AD$525)=$AD38),$AD38,IF($DL38&gt;0,$DL38,IF(AND(COUNTIF($C$11:$C37,$C38)&gt;=1,COUNTIF($D37:$D37,$D38)&gt;=1),"",IF(AND(SUMIF($C38:$C$525,$C38,$AD38:$AD$525)&gt;$AD38,SUMIF($D38:$D$525,$D38,$AD38:$AD$525)&gt;$AD38),_xlfn.AGGREGATE(14,4,$DK$11:$DK$31*($C$11:$C$31=$C38),1),""))))</f>
        <v/>
      </c>
      <c r="DI38" s="409">
        <f>COUNTIFS('ZASOBY N'!$B37:$B$525,'ZASOBY N'!$B37,'ZASOBY N'!$C37:'ZASOBY N'!$C$525,'ZASOBY N'!$C37,'ZASOBY N'!$D37:'ZASOBY N'!$D$525,'ZASOBY N'!$D37,'ZASOBY N'!$H37:'ZASOBY N'!$H$525,'ZASOBY N'!$H37 )</f>
        <v>0</v>
      </c>
      <c r="DJ38" s="410">
        <f>COUNTIFS('ZASOBY N'!$B$10:$B37,'ZASOBY N'!$B37,'ZASOBY N'!$C$10:'ZASOBY N'!$C37,'ZASOBY N'!$C37,'ZASOBY N'!$D$10:'ZASOBY N'!$D37,'ZASOBY N'!$D37,'ZASOBY N'!$H$10:'ZASOBY N'!$H37,'ZASOBY N'!$H37 )</f>
        <v>0</v>
      </c>
      <c r="DK38" s="411">
        <f t="shared" si="22"/>
        <v>0</v>
      </c>
      <c r="DL38" s="412">
        <f t="shared" si="23"/>
        <v>0</v>
      </c>
    </row>
    <row r="39" spans="1:116" ht="18.899999999999999" customHeight="1" x14ac:dyDescent="0.3">
      <c r="A39" s="219"/>
      <c r="B39" s="152" t="str">
        <f>IF('ZASOBY N'!A38="","",'ZASOBY N'!A38)</f>
        <v/>
      </c>
      <c r="C39" s="462" t="str">
        <f>IF('ZASOBY N'!C38="","",'ZASOBY N'!C38)</f>
        <v/>
      </c>
      <c r="D39" s="137" t="str">
        <f>IF('ZASOBY N'!B38="","",'ZASOBY N'!B38)</f>
        <v/>
      </c>
      <c r="E39" s="138"/>
      <c r="F39" s="356" t="str">
        <f>IF('ZASOBY N'!D38="","",'ZASOBY N'!D38)</f>
        <v/>
      </c>
      <c r="G39" s="220" t="str">
        <f>IF('ZASOBY N'!G38="","",'ZASOBY N'!G38)</f>
        <v/>
      </c>
      <c r="H39" s="221" t="str">
        <f>IF('ZASOBY N'!F38="","",'ZASOBY N'!F38)</f>
        <v/>
      </c>
      <c r="I39" s="221" t="str">
        <f>IF('ZASOBY N'!G38="","",'ZASOBY N'!G38)</f>
        <v/>
      </c>
      <c r="J39" s="221" t="str">
        <f>IF('ZASOBY N'!H38="","",'ZASOBY N'!H38)</f>
        <v/>
      </c>
      <c r="K39" s="214">
        <v>0</v>
      </c>
      <c r="L39" s="214">
        <v>0</v>
      </c>
      <c r="M39" s="214">
        <v>0</v>
      </c>
      <c r="N39" s="222" t="str">
        <f>IF('ZASOBY N'!BD38="x","",IF(W39="","",'ZASOBY N'!E38))</f>
        <v/>
      </c>
      <c r="O39" s="223">
        <v>0</v>
      </c>
      <c r="P39" s="223">
        <v>0</v>
      </c>
      <c r="Q39" s="226" t="str">
        <f>IF($N39="","",'UPR BILANS N'!G39*'UPR BILANS N'!N39)</f>
        <v/>
      </c>
      <c r="R39" s="225" t="str">
        <f>IF($N39="","",'ZASOBY N'!O38)</f>
        <v/>
      </c>
      <c r="S39" s="225" t="str">
        <f>IF($N39="","",IF('ZASOBY N'!Q38="",0,'ZASOBY N'!Q38))</f>
        <v/>
      </c>
      <c r="T39" s="225" t="str">
        <f>IF($N39="","",'ZASOBY N'!V38)</f>
        <v/>
      </c>
      <c r="U39" s="225" t="str">
        <f>IF($N39="","",IF('ZASOBY N'!AG38="",0,'ZASOBY N'!AG38))</f>
        <v/>
      </c>
      <c r="V39" s="225" t="str">
        <f>IF($N39="","",IF(NN!P41="",0,NN!P41))</f>
        <v/>
      </c>
      <c r="W39" s="225" t="str">
        <f t="shared" si="1"/>
        <v/>
      </c>
      <c r="X39" s="226" t="str">
        <f t="shared" si="0"/>
        <v/>
      </c>
      <c r="Y39" s="225" t="str">
        <f>IF('ZASOBY N'!AU38="","",IF(C39&lt;&gt;C38,'ZASOBY N'!AU38,IF(D39&lt;&gt;D38,'ZASOBY N'!AU38,IF(F39&lt;&gt;F38,'ZASOBY N'!AU38,IF(G39&lt;&gt;G38,'ZASOBY N'!AU38,IF(J39&lt;&gt;J38,'ZASOBY N'!AU38,IF(NN!AC41="","",IF(AND(C38=C39,H38=H39,J38=J39,NN!AC41&gt;0),"",IF(AND(C39=C40,H39=H40,NN!AC42&gt;0),'ZASOBY N'!AU38,'ZASOBY N'!AU38)))))))))</f>
        <v/>
      </c>
      <c r="Z39" s="225" t="str">
        <f t="shared" si="2"/>
        <v/>
      </c>
      <c r="AA39" s="227" t="str">
        <f t="shared" si="5"/>
        <v/>
      </c>
      <c r="AB39" s="400" t="str">
        <f t="shared" si="6"/>
        <v/>
      </c>
      <c r="AC39" s="228" t="str">
        <f t="shared" si="3"/>
        <v/>
      </c>
      <c r="AD39" s="222">
        <f>IF(B39="",0,IF(F39="",0,INDEX(POBRANIE_!$B$6:$F$101,MATCH('UPR BILANS N'!$F39,POBRANIE_!$A$6:$A$101,0),2)))</f>
        <v>0</v>
      </c>
      <c r="AE39" s="224">
        <f>IF(OR('ZASOBY N'!G38="",'ZASOBY N'!E38=""),0,IF(B39="",0,'ZASOBY N'!G38*'ZASOBY N'!E38))</f>
        <v>0</v>
      </c>
      <c r="AF39" s="225">
        <f>IF('ZASOBY N'!O38="",0,'ZASOBY N'!O38)</f>
        <v>0</v>
      </c>
      <c r="AG39" s="225">
        <f>IF('ZASOBY N'!Q38="",0,'ZASOBY N'!Q38)</f>
        <v>0</v>
      </c>
      <c r="AH39" s="225">
        <f>IF('ZASOBY N'!V38="",0,'ZASOBY N'!V38)</f>
        <v>0</v>
      </c>
      <c r="AI39" s="225">
        <f>IF('ZASOBY N'!AG38="",0,'ZASOBY N'!AG38)</f>
        <v>0</v>
      </c>
      <c r="AJ39" s="225">
        <f>IF(NN!P41="",0,IF(NN!P41="BRAK kol.7","BRAK BADAŃ",NN!P41))</f>
        <v>0</v>
      </c>
      <c r="AK39" s="225">
        <f>IF(NN!AC41="",0,IF(NN!AC41="BRAK kol.7","BRAK BADAŃ",NN!AC41))</f>
        <v>0</v>
      </c>
      <c r="BJ39" s="414" t="str">
        <f>IF(AND(BL39=1,BM39=1,SUMIF($C39:$C$525,$C39,$AK39:$AK$525)=$AK39),$AK39,IF($BO39&gt;0,$BO39,IF(AND(COUNTIF($C$11:$C38,$C39)&gt;=1,COUNTIF($D38:$D38,$D39)&gt;=1),"",IF(AND(SUMIF($C39:$C$525,$C39,$AK39:$AK$525)&gt;=$AK39,SUMIF($D39:$D$525,$D39,$AK39:$AK$525)&gt;=$AK39),SUMIF($C39:$C$525,$C39,$AK39:$AK$525),""))))</f>
        <v/>
      </c>
      <c r="BL39" s="409">
        <f>COUNTIFS('ZASOBY N'!$B38:$B$525,'ZASOBY N'!$B38,'ZASOBY N'!$C38:'ZASOBY N'!$C$525,'ZASOBY N'!$C38,'ZASOBY N'!$D38:'ZASOBY N'!$D$525,'ZASOBY N'!$D38,'ZASOBY N'!$H38:'ZASOBY N'!$H$525,'ZASOBY N'!$H38 )</f>
        <v>0</v>
      </c>
      <c r="BM39" s="410">
        <f>COUNTIFS('ZASOBY N'!$B$10:$B38,'ZASOBY N'!$B38,'ZASOBY N'!$C$10:'ZASOBY N'!$C38,'ZASOBY N'!$C38,'ZASOBY N'!$D$10:'ZASOBY N'!$D38,'ZASOBY N'!$D38,'ZASOBY N'!$H$10:'ZASOBY N'!$H38,'ZASOBY N'!$H38 )</f>
        <v>0</v>
      </c>
      <c r="BN39" s="411">
        <f t="shared" si="7"/>
        <v>0</v>
      </c>
      <c r="BO39" s="412">
        <f t="shared" si="8"/>
        <v>0</v>
      </c>
      <c r="BP39" s="94" t="str">
        <f t="shared" si="9"/>
        <v/>
      </c>
      <c r="BQ39" s="414" t="str">
        <f>IF(AND(BS39=1,BT39=1,SUMIF($C39:$C$525,$C39,$AJ39:$AJ$525)=$AJ39),$AJ39,IF($BV39&gt;0,$BV39,IF(AND(COUNTIF($C$11:$C38,$C39)&gt;=1,COUNTIF($D38:$D38,$D39)&gt;=1),"",IF(AND(SUMIF($C39:$C$525,$C39,$AJ39:$AJ$525)&gt;$AJ39,SUMIF($D39:$D$525,$D39,$AJ39:$AJ$525)&gt;$AJ39),SUMIF($C39:$C$525,$C39,$AJ39:$AJ$525),""))))</f>
        <v/>
      </c>
      <c r="BS39" s="409">
        <f>COUNTIFS('ZASOBY N'!$B38:$B$525,'ZASOBY N'!$B38,'ZASOBY N'!$C38:'ZASOBY N'!$C$525,'ZASOBY N'!$C38,'ZASOBY N'!$D38:'ZASOBY N'!$D$525,'ZASOBY N'!$D38,'ZASOBY N'!$H38:'ZASOBY N'!$H$525,'ZASOBY N'!$H38 )</f>
        <v>0</v>
      </c>
      <c r="BT39" s="410">
        <f>COUNTIFS('ZASOBY N'!$B$10:$B38,'ZASOBY N'!$B38,'ZASOBY N'!$C$10:'ZASOBY N'!$C38,'ZASOBY N'!$C38,'ZASOBY N'!$D$10:'ZASOBY N'!$D38,'ZASOBY N'!$D38,'ZASOBY N'!$H$10:'ZASOBY N'!$H38,'ZASOBY N'!$H38 )</f>
        <v>0</v>
      </c>
      <c r="BU39" s="411">
        <f t="shared" si="10"/>
        <v>0</v>
      </c>
      <c r="BV39" s="412">
        <f t="shared" si="11"/>
        <v>0</v>
      </c>
      <c r="BW39" s="94" t="s">
        <v>499</v>
      </c>
      <c r="BX39" s="414" t="str">
        <f>IF(AND(BZ39=1,CA39=1,SUMIF($C39:$C$525,$C39,$AI39:$AI$525)=$AI39),$AI39,IF($CC39&gt;0,$CC39,IF(AND(COUNTIF($C$11:$C38,$C39)&gt;=1,COUNTIF($D38:$D38,$D39)&gt;=1),"",IF(AND(SUMIF($C39:$C$525,$C39,$AI39:$AI$525)&gt;$AI39,SUMIF($D39:$D$525,$D39,$AI39:$AI$525)&gt;$IG39),_xlfn.AGGREGATE(14,4,$CB$11:$CB$31*($C$11:$C$31=$C39),1),""))))</f>
        <v/>
      </c>
      <c r="BZ39" s="409">
        <f>COUNTIFS('ZASOBY N'!$B38:$B$525,'ZASOBY N'!$B38,'ZASOBY N'!$C38:'ZASOBY N'!$C$525,'ZASOBY N'!$C38,'ZASOBY N'!$D38:'ZASOBY N'!$D$525,'ZASOBY N'!$D38,'ZASOBY N'!$H38:'ZASOBY N'!$H$525,'ZASOBY N'!$H38 )</f>
        <v>0</v>
      </c>
      <c r="CA39" s="410">
        <f>COUNTIFS('ZASOBY N'!$B$10:$B38,'ZASOBY N'!$B38,'ZASOBY N'!$C$10:'ZASOBY N'!$C38,'ZASOBY N'!$C38,'ZASOBY N'!$D$10:'ZASOBY N'!$D38,'ZASOBY N'!$D38,'ZASOBY N'!$H$10:'ZASOBY N'!$H38,'ZASOBY N'!$H38 )</f>
        <v>0</v>
      </c>
      <c r="CB39" s="411">
        <f t="shared" si="12"/>
        <v>0</v>
      </c>
      <c r="CC39" s="412">
        <f t="shared" si="13"/>
        <v>0</v>
      </c>
      <c r="CE39" s="414" t="str">
        <f>IF(AND(CG39=1,CH39=1,SUMIF($C39:$C$525,$C39,$AH39:$AH$525)=$AH39),$AH39,IF($CJ39&gt;0,$CJ39,IF(AND(COUNTIF($C$11:$C38,$C39)&gt;=1,COUNTIF($D38:$D38,$D39)&gt;=1),"",IF(AND(SUMIF($C39:$C$525,$C39,$AH39:$AH$525)&gt;$AH39,SUMIF($D39:$D$525,$D39,$AH39:$AH$525)&gt;$AH39),_xlfn.AGGREGATE(14,4,$CI$11:$CI$31*($C$11:$C$31=$C39),1),""))))</f>
        <v/>
      </c>
      <c r="CG39" s="409">
        <f>COUNTIFS('ZASOBY N'!$B38:$B$525,'ZASOBY N'!$B38,'ZASOBY N'!$C38:'ZASOBY N'!$C$525,'ZASOBY N'!$C38,'ZASOBY N'!$D38:'ZASOBY N'!$D$525,'ZASOBY N'!$D38,'ZASOBY N'!$H38:'ZASOBY N'!$H$525,'ZASOBY N'!$H38 )</f>
        <v>0</v>
      </c>
      <c r="CH39" s="410">
        <f>COUNTIFS('ZASOBY N'!$B$10:$B38,'ZASOBY N'!$B38,'ZASOBY N'!$C$10:'ZASOBY N'!$C38,'ZASOBY N'!$C38,'ZASOBY N'!$D$10:'ZASOBY N'!$D38,'ZASOBY N'!$D38,'ZASOBY N'!$H$10:'ZASOBY N'!$H38,'ZASOBY N'!$H38 )</f>
        <v>0</v>
      </c>
      <c r="CI39" s="411">
        <f t="shared" si="14"/>
        <v>0</v>
      </c>
      <c r="CJ39" s="412">
        <f t="shared" si="15"/>
        <v>0</v>
      </c>
      <c r="CL39" s="414" t="str">
        <f>IF(AND(CN39=1,CO39=1,SUMIF($C39:$C$525,$C39,$AG39:$AG$525)=$AG39),$AG39,IF($CQ39&gt;0,$CQ39,IF(AND(COUNTIF($C$11:$C38,$C39)&gt;=1,COUNTIF($D38:$D38,$D39)&gt;=1),"",IF(AND(SUMIF($C39:$C$525,$C39,$AG39:$AG$525)&gt;$AG39,SUMIF($D39:$D$525,$D39,$AG39:$AG$525)&gt;$AG39),_xlfn.AGGREGATE(14,4,$CP$11:$CP$31*($C$11:$C$31=$C39),1),""))))</f>
        <v/>
      </c>
      <c r="CN39" s="409">
        <f>COUNTIFS('ZASOBY N'!$B38:$B$525,'ZASOBY N'!$B38,'ZASOBY N'!$C38:'ZASOBY N'!$C$525,'ZASOBY N'!$C38,'ZASOBY N'!$D38:'ZASOBY N'!$D$525,'ZASOBY N'!$D38,'ZASOBY N'!$H38:'ZASOBY N'!$H$525,'ZASOBY N'!$H38 )</f>
        <v>0</v>
      </c>
      <c r="CO39" s="410">
        <f>COUNTIFS('ZASOBY N'!$B$10:$B38,'ZASOBY N'!$B38,'ZASOBY N'!$C$10:'ZASOBY N'!$C38,'ZASOBY N'!$C38,'ZASOBY N'!$D$10:'ZASOBY N'!$D38,'ZASOBY N'!$D38,'ZASOBY N'!$H$10:'ZASOBY N'!$H38,'ZASOBY N'!$H38 )</f>
        <v>0</v>
      </c>
      <c r="CP39" s="411">
        <f t="shared" si="16"/>
        <v>0</v>
      </c>
      <c r="CQ39" s="412">
        <f t="shared" si="17"/>
        <v>0</v>
      </c>
      <c r="CS39" s="414" t="str">
        <f>IF(AND(CU39=1,CV39=1,SUMIF($C39:$C$525,$C39,$AF39:$AF$525)=$AF39),$AF39,IF($CX39&gt;0,$CX39,IF(AND(COUNTIF($C$11:$C38,$C39)&gt;=1,COUNTIF($D38:$D38,$D39)&gt;=1),"",IF(AND(SUMIF($C39:$C$525,$C39,$AF39:$AF$525)&gt;$AF39,SUMIF($D39:$D$525,$D39,$AF39:$AF$525)&gt;$AF39),_xlfn.AGGREGATE(14,4,$CW$11:$CW$31*($C$11:$C$31=$C39),1),""))))</f>
        <v/>
      </c>
      <c r="CU39" s="409">
        <f>COUNTIFS('ZASOBY N'!$B38:$B$525,'ZASOBY N'!$B38,'ZASOBY N'!$C38:'ZASOBY N'!$C$525,'ZASOBY N'!$C38,'ZASOBY N'!$D38:'ZASOBY N'!$D$525,'ZASOBY N'!$D38,'ZASOBY N'!$H38:'ZASOBY N'!$H$525,'ZASOBY N'!$H38 )</f>
        <v>0</v>
      </c>
      <c r="CV39" s="410">
        <f>COUNTIFS('ZASOBY N'!$B$10:$B38,'ZASOBY N'!$B38,'ZASOBY N'!$C$10:'ZASOBY N'!$C38,'ZASOBY N'!$C38,'ZASOBY N'!$D$10:'ZASOBY N'!$D38,'ZASOBY N'!$D38,'ZASOBY N'!$H$10:'ZASOBY N'!$H38,'ZASOBY N'!$H38 )</f>
        <v>0</v>
      </c>
      <c r="CW39" s="411">
        <f t="shared" si="18"/>
        <v>0</v>
      </c>
      <c r="CX39" s="412">
        <f t="shared" si="19"/>
        <v>0</v>
      </c>
      <c r="CZ39" s="414" t="str">
        <f>IF(AND(DB39=1,DC39=1,SUMIF($C39:$C$525,$C39,$AE39:$AE$525)=$AE39),$AE39,IF($DE39&gt;0,$DE39,IF(AND(COUNTIF($C$11:$C38,$C39)&gt;=1,COUNTIF($D38:$D38,$D39)&gt;=1),"",IF(AND(SUMIF($C39:$C$525,$C39,$AE39:$AE$525)&gt;$AE39,SUMIF($D39:$D$525,$D39,$AE39:$AE$525)&gt;$AE39),_xlfn.AGGREGATE(14,4,$DD$11:$DD$31*($C$11:$C$31=$C39),1),""))))</f>
        <v/>
      </c>
      <c r="DB39" s="409">
        <f>COUNTIFS('ZASOBY N'!$B38:$B$525,'ZASOBY N'!$B38,'ZASOBY N'!$C38:'ZASOBY N'!$C$525,'ZASOBY N'!$C38,'ZASOBY N'!$D38:'ZASOBY N'!$D$525,'ZASOBY N'!$D38,'ZASOBY N'!$H38:'ZASOBY N'!$H$525,'ZASOBY N'!$H38 )</f>
        <v>0</v>
      </c>
      <c r="DC39" s="410">
        <f>COUNTIFS('ZASOBY N'!$B$10:$B38,'ZASOBY N'!$B38,'ZASOBY N'!$C$10:'ZASOBY N'!$C38,'ZASOBY N'!$C38,'ZASOBY N'!$D$10:'ZASOBY N'!$D38,'ZASOBY N'!$D38,'ZASOBY N'!$H$10:'ZASOBY N'!$H38,'ZASOBY N'!$H38 )</f>
        <v>0</v>
      </c>
      <c r="DD39" s="411">
        <f t="shared" si="20"/>
        <v>0</v>
      </c>
      <c r="DE39" s="412">
        <f t="shared" si="21"/>
        <v>0</v>
      </c>
      <c r="DF39" s="399" t="str">
        <f>IF(AND(DI39=1,DJ39=1,SUMIF($C39:$C$525,$C39,$AD39:$AD$525)=$AD39),$AD39,IF($DL39&gt;0,$DL39,IF(B39="","",IF(AND(COUNTIF($C$11:$C38,$C39)&gt;=1,COUNTIF($D38:$D38,$D39)&gt;=1,COUNTIF($Z36:$Z38,$C39)=0),"",IF(AND(COUNTIF($C$11:$C38,$C39)&gt;=1,COUNTIF($D38:$D38,$D39)&gt;=1),"UJĘTO WYŻEJ",IF(AND(SUMIF($C39:$C$525,$C39,$AD39:$AD$525)&gt;$AD39,SUMIF($D39:$D$525,$D39,$AD39:$AD$525)&gt;$AD39),_xlfn.AGGREGATE(14,4,$DK$11:$DK$31*($C$11:$C$31=$C39),1),""))))))</f>
        <v/>
      </c>
      <c r="DG39" s="414" t="str">
        <f>IF(AND(DI39=1,DJ39=1,SUMIF($C39:$C$525,$C39,$AD39:$AD$525)=$AD39),$AD39,IF($DL39&gt;0,$DL39,IF(AND(COUNTIF($C$11:$C38,$C39)&gt;=1,COUNTIF($D38:$D38,$D39)&gt;=1),"",IF(AND(SUMIF($C39:$C$525,$C39,$AD39:$AD$525)&gt;$AD39,SUMIF($D39:$D$525,$D39,$AD39:$AD$525)&gt;$AD39),_xlfn.AGGREGATE(14,4,$DK$11:$DK$31*($C$11:$C$31=$C39),1),""))))</f>
        <v/>
      </c>
      <c r="DI39" s="409">
        <f>COUNTIFS('ZASOBY N'!$B38:$B$525,'ZASOBY N'!$B38,'ZASOBY N'!$C38:'ZASOBY N'!$C$525,'ZASOBY N'!$C38,'ZASOBY N'!$D38:'ZASOBY N'!$D$525,'ZASOBY N'!$D38,'ZASOBY N'!$H38:'ZASOBY N'!$H$525,'ZASOBY N'!$H38 )</f>
        <v>0</v>
      </c>
      <c r="DJ39" s="410">
        <f>COUNTIFS('ZASOBY N'!$B$10:$B38,'ZASOBY N'!$B38,'ZASOBY N'!$C$10:'ZASOBY N'!$C38,'ZASOBY N'!$C38,'ZASOBY N'!$D$10:'ZASOBY N'!$D38,'ZASOBY N'!$D38,'ZASOBY N'!$H$10:'ZASOBY N'!$H38,'ZASOBY N'!$H38 )</f>
        <v>0</v>
      </c>
      <c r="DK39" s="411">
        <f t="shared" si="22"/>
        <v>0</v>
      </c>
      <c r="DL39" s="412">
        <f t="shared" si="23"/>
        <v>0</v>
      </c>
    </row>
    <row r="40" spans="1:116" ht="18.899999999999999" customHeight="1" x14ac:dyDescent="0.3">
      <c r="A40" s="219"/>
      <c r="B40" s="152" t="str">
        <f>IF('ZASOBY N'!A39="","",'ZASOBY N'!A39)</f>
        <v/>
      </c>
      <c r="C40" s="462" t="str">
        <f>IF('ZASOBY N'!C39="","",'ZASOBY N'!C39)</f>
        <v/>
      </c>
      <c r="D40" s="137" t="str">
        <f>IF('ZASOBY N'!B39="","",'ZASOBY N'!B39)</f>
        <v/>
      </c>
      <c r="E40" s="138"/>
      <c r="F40" s="356" t="str">
        <f>IF('ZASOBY N'!D39="","",'ZASOBY N'!D39)</f>
        <v/>
      </c>
      <c r="G40" s="220" t="str">
        <f>IF('ZASOBY N'!G39="","",'ZASOBY N'!G39)</f>
        <v/>
      </c>
      <c r="H40" s="221" t="str">
        <f>IF('ZASOBY N'!F39="","",'ZASOBY N'!F39)</f>
        <v/>
      </c>
      <c r="I40" s="221" t="str">
        <f>IF('ZASOBY N'!G39="","",'ZASOBY N'!G39)</f>
        <v/>
      </c>
      <c r="J40" s="221" t="str">
        <f>IF('ZASOBY N'!H39="","",'ZASOBY N'!H39)</f>
        <v/>
      </c>
      <c r="K40" s="214">
        <v>0</v>
      </c>
      <c r="L40" s="214">
        <v>0</v>
      </c>
      <c r="M40" s="214">
        <v>0</v>
      </c>
      <c r="N40" s="222" t="str">
        <f>IF('ZASOBY N'!BD39="x","",IF(W40="","",'ZASOBY N'!E39))</f>
        <v/>
      </c>
      <c r="O40" s="223">
        <v>0</v>
      </c>
      <c r="P40" s="223">
        <v>0</v>
      </c>
      <c r="Q40" s="226" t="str">
        <f>IF($N40="","",'UPR BILANS N'!G40*'UPR BILANS N'!N40)</f>
        <v/>
      </c>
      <c r="R40" s="225" t="str">
        <f>IF($N40="","",'ZASOBY N'!O39)</f>
        <v/>
      </c>
      <c r="S40" s="225" t="str">
        <f>IF($N40="","",IF('ZASOBY N'!Q39="",0,'ZASOBY N'!Q39))</f>
        <v/>
      </c>
      <c r="T40" s="225" t="str">
        <f>IF($N40="","",'ZASOBY N'!V39)</f>
        <v/>
      </c>
      <c r="U40" s="225" t="str">
        <f>IF($N40="","",IF('ZASOBY N'!AG39="",0,'ZASOBY N'!AG39))</f>
        <v/>
      </c>
      <c r="V40" s="225" t="str">
        <f>IF($N40="","",IF(NN!P42="",0,NN!P42))</f>
        <v/>
      </c>
      <c r="W40" s="225" t="str">
        <f t="shared" si="1"/>
        <v/>
      </c>
      <c r="X40" s="226" t="str">
        <f t="shared" si="0"/>
        <v/>
      </c>
      <c r="Y40" s="225" t="str">
        <f>IF('ZASOBY N'!AU39="","",IF(C40&lt;&gt;C39,'ZASOBY N'!AU39,IF(D40&lt;&gt;D39,'ZASOBY N'!AU39,IF(F40&lt;&gt;F39,'ZASOBY N'!AU39,IF(G40&lt;&gt;G39,'ZASOBY N'!AU39,IF(J40&lt;&gt;J39,'ZASOBY N'!AU39,IF(NN!AC42="","",IF(AND(C39=C40,H39=H40,J39=J40,NN!AC42&gt;0),"",IF(AND(C40=C41,H40=H41,NN!AC43&gt;0),'ZASOBY N'!AU39,'ZASOBY N'!AU39)))))))))</f>
        <v/>
      </c>
      <c r="Z40" s="225" t="str">
        <f t="shared" si="2"/>
        <v/>
      </c>
      <c r="AA40" s="227" t="str">
        <f t="shared" si="5"/>
        <v/>
      </c>
      <c r="AB40" s="400" t="str">
        <f t="shared" si="6"/>
        <v/>
      </c>
      <c r="AC40" s="228" t="str">
        <f t="shared" si="3"/>
        <v/>
      </c>
      <c r="AD40" s="222">
        <f>IF(B40="",0,IF(F40="",0,INDEX(POBRANIE_!$B$6:$F$101,MATCH('UPR BILANS N'!$F40,POBRANIE_!$A$6:$A$101,0),2)))</f>
        <v>0</v>
      </c>
      <c r="AE40" s="224">
        <f>IF(OR('ZASOBY N'!G39="",'ZASOBY N'!E39=""),0,IF(B40="",0,'ZASOBY N'!G39*'ZASOBY N'!E39))</f>
        <v>0</v>
      </c>
      <c r="AF40" s="225">
        <f>IF('ZASOBY N'!O39="",0,'ZASOBY N'!O39)</f>
        <v>0</v>
      </c>
      <c r="AG40" s="225">
        <f>IF('ZASOBY N'!Q39="",0,'ZASOBY N'!Q39)</f>
        <v>0</v>
      </c>
      <c r="AH40" s="225">
        <f>IF('ZASOBY N'!V39="",0,'ZASOBY N'!V39)</f>
        <v>0</v>
      </c>
      <c r="AI40" s="225">
        <f>IF('ZASOBY N'!AG39="",0,'ZASOBY N'!AG39)</f>
        <v>0</v>
      </c>
      <c r="AJ40" s="225">
        <f>IF(NN!P42="",0,IF(NN!P42="BRAK kol.7","BRAK BADAŃ",NN!P42))</f>
        <v>0</v>
      </c>
      <c r="AK40" s="225">
        <f>IF(NN!AC42="",0,IF(NN!AC42="BRAK kol.7","BRAK BADAŃ",NN!AC42))</f>
        <v>0</v>
      </c>
      <c r="BJ40" s="414" t="str">
        <f>IF(AND(BL40=1,BM40=1,SUMIF($C40:$C$525,$C40,$AK40:$AK$525)=$AK40),$AK40,IF($BO40&gt;0,$BO40,IF(AND(COUNTIF($C$11:$C39,$C40)&gt;=1,COUNTIF($D39:$D39,$D40)&gt;=1),"",IF(AND(SUMIF($C40:$C$525,$C40,$AK40:$AK$525)&gt;=$AK40,SUMIF($D40:$D$525,$D40,$AK40:$AK$525)&gt;=$AK40),SUMIF($C40:$C$525,$C40,$AK40:$AK$525),""))))</f>
        <v/>
      </c>
      <c r="BL40" s="409">
        <f>COUNTIFS('ZASOBY N'!$B39:$B$525,'ZASOBY N'!$B39,'ZASOBY N'!$C39:'ZASOBY N'!$C$525,'ZASOBY N'!$C39,'ZASOBY N'!$D39:'ZASOBY N'!$D$525,'ZASOBY N'!$D39,'ZASOBY N'!$H39:'ZASOBY N'!$H$525,'ZASOBY N'!$H39 )</f>
        <v>0</v>
      </c>
      <c r="BM40" s="410">
        <f>COUNTIFS('ZASOBY N'!$B$10:$B39,'ZASOBY N'!$B39,'ZASOBY N'!$C$10:'ZASOBY N'!$C39,'ZASOBY N'!$C39,'ZASOBY N'!$D$10:'ZASOBY N'!$D39,'ZASOBY N'!$D39,'ZASOBY N'!$H$10:'ZASOBY N'!$H39,'ZASOBY N'!$H39 )</f>
        <v>0</v>
      </c>
      <c r="BN40" s="411">
        <f t="shared" si="7"/>
        <v>0</v>
      </c>
      <c r="BO40" s="412">
        <f t="shared" si="8"/>
        <v>0</v>
      </c>
      <c r="BP40" s="94" t="str">
        <f t="shared" si="9"/>
        <v/>
      </c>
      <c r="BQ40" s="414" t="str">
        <f>IF(AND(BS40=1,BT40=1,SUMIF($C40:$C$525,$C40,$AJ40:$AJ$525)=$AJ40),$AJ40,IF($BV40&gt;0,$BV40,IF(AND(COUNTIF($C$11:$C39,$C40)&gt;=1,COUNTIF($D39:$D39,$D40)&gt;=1),"",IF(AND(SUMIF($C40:$C$525,$C40,$AJ40:$AJ$525)&gt;$AJ40,SUMIF($D40:$D$525,$D40,$AJ40:$AJ$525)&gt;$AJ40),SUMIF($C40:$C$525,$C40,$AJ40:$AJ$525),""))))</f>
        <v/>
      </c>
      <c r="BS40" s="409">
        <f>COUNTIFS('ZASOBY N'!$B39:$B$525,'ZASOBY N'!$B39,'ZASOBY N'!$C39:'ZASOBY N'!$C$525,'ZASOBY N'!$C39,'ZASOBY N'!$D39:'ZASOBY N'!$D$525,'ZASOBY N'!$D39,'ZASOBY N'!$H39:'ZASOBY N'!$H$525,'ZASOBY N'!$H39 )</f>
        <v>0</v>
      </c>
      <c r="BT40" s="410">
        <f>COUNTIFS('ZASOBY N'!$B$10:$B39,'ZASOBY N'!$B39,'ZASOBY N'!$C$10:'ZASOBY N'!$C39,'ZASOBY N'!$C39,'ZASOBY N'!$D$10:'ZASOBY N'!$D39,'ZASOBY N'!$D39,'ZASOBY N'!$H$10:'ZASOBY N'!$H39,'ZASOBY N'!$H39 )</f>
        <v>0</v>
      </c>
      <c r="BU40" s="411">
        <f t="shared" si="10"/>
        <v>0</v>
      </c>
      <c r="BV40" s="412">
        <f t="shared" si="11"/>
        <v>0</v>
      </c>
      <c r="BW40" s="94" t="s">
        <v>499</v>
      </c>
      <c r="BX40" s="414" t="str">
        <f>IF(AND(BZ40=1,CA40=1,SUMIF($C40:$C$525,$C40,$AI40:$AI$525)=$AI40),$AI40,IF($CC40&gt;0,$CC40,IF(AND(COUNTIF($C$11:$C39,$C40)&gt;=1,COUNTIF($D39:$D39,$D40)&gt;=1),"",IF(AND(SUMIF($C40:$C$525,$C40,$AI40:$AI$525)&gt;$AI40,SUMIF($D40:$D$525,$D40,$AI40:$AI$525)&gt;$IG40),_xlfn.AGGREGATE(14,4,$CB$11:$CB$31*($C$11:$C$31=$C40),1),""))))</f>
        <v/>
      </c>
      <c r="BZ40" s="409">
        <f>COUNTIFS('ZASOBY N'!$B39:$B$525,'ZASOBY N'!$B39,'ZASOBY N'!$C39:'ZASOBY N'!$C$525,'ZASOBY N'!$C39,'ZASOBY N'!$D39:'ZASOBY N'!$D$525,'ZASOBY N'!$D39,'ZASOBY N'!$H39:'ZASOBY N'!$H$525,'ZASOBY N'!$H39 )</f>
        <v>0</v>
      </c>
      <c r="CA40" s="410">
        <f>COUNTIFS('ZASOBY N'!$B$10:$B39,'ZASOBY N'!$B39,'ZASOBY N'!$C$10:'ZASOBY N'!$C39,'ZASOBY N'!$C39,'ZASOBY N'!$D$10:'ZASOBY N'!$D39,'ZASOBY N'!$D39,'ZASOBY N'!$H$10:'ZASOBY N'!$H39,'ZASOBY N'!$H39 )</f>
        <v>0</v>
      </c>
      <c r="CB40" s="411">
        <f t="shared" si="12"/>
        <v>0</v>
      </c>
      <c r="CC40" s="412">
        <f t="shared" si="13"/>
        <v>0</v>
      </c>
      <c r="CE40" s="414" t="str">
        <f>IF(AND(CG40=1,CH40=1,SUMIF($C40:$C$525,$C40,$AH40:$AH$525)=$AH40),$AH40,IF($CJ40&gt;0,$CJ40,IF(AND(COUNTIF($C$11:$C39,$C40)&gt;=1,COUNTIF($D39:$D39,$D40)&gt;=1),"",IF(AND(SUMIF($C40:$C$525,$C40,$AH40:$AH$525)&gt;$AH40,SUMIF($D40:$D$525,$D40,$AH40:$AH$525)&gt;$AH40),_xlfn.AGGREGATE(14,4,$CI$11:$CI$31*($C$11:$C$31=$C40),1),""))))</f>
        <v/>
      </c>
      <c r="CG40" s="409">
        <f>COUNTIFS('ZASOBY N'!$B39:$B$525,'ZASOBY N'!$B39,'ZASOBY N'!$C39:'ZASOBY N'!$C$525,'ZASOBY N'!$C39,'ZASOBY N'!$D39:'ZASOBY N'!$D$525,'ZASOBY N'!$D39,'ZASOBY N'!$H39:'ZASOBY N'!$H$525,'ZASOBY N'!$H39 )</f>
        <v>0</v>
      </c>
      <c r="CH40" s="410">
        <f>COUNTIFS('ZASOBY N'!$B$10:$B39,'ZASOBY N'!$B39,'ZASOBY N'!$C$10:'ZASOBY N'!$C39,'ZASOBY N'!$C39,'ZASOBY N'!$D$10:'ZASOBY N'!$D39,'ZASOBY N'!$D39,'ZASOBY N'!$H$10:'ZASOBY N'!$H39,'ZASOBY N'!$H39 )</f>
        <v>0</v>
      </c>
      <c r="CI40" s="411">
        <f t="shared" si="14"/>
        <v>0</v>
      </c>
      <c r="CJ40" s="412">
        <f t="shared" si="15"/>
        <v>0</v>
      </c>
      <c r="CL40" s="414" t="str">
        <f>IF(AND(CN40=1,CO40=1,SUMIF($C40:$C$525,$C40,$AG40:$AG$525)=$AG40),$AG40,IF($CQ40&gt;0,$CQ40,IF(AND(COUNTIF($C$11:$C39,$C40)&gt;=1,COUNTIF($D39:$D39,$D40)&gt;=1),"",IF(AND(SUMIF($C40:$C$525,$C40,$AG40:$AG$525)&gt;$AG40,SUMIF($D40:$D$525,$D40,$AG40:$AG$525)&gt;$AG40),_xlfn.AGGREGATE(14,4,$CP$11:$CP$31*($C$11:$C$31=$C40),1),""))))</f>
        <v/>
      </c>
      <c r="CN40" s="409">
        <f>COUNTIFS('ZASOBY N'!$B39:$B$525,'ZASOBY N'!$B39,'ZASOBY N'!$C39:'ZASOBY N'!$C$525,'ZASOBY N'!$C39,'ZASOBY N'!$D39:'ZASOBY N'!$D$525,'ZASOBY N'!$D39,'ZASOBY N'!$H39:'ZASOBY N'!$H$525,'ZASOBY N'!$H39 )</f>
        <v>0</v>
      </c>
      <c r="CO40" s="410">
        <f>COUNTIFS('ZASOBY N'!$B$10:$B39,'ZASOBY N'!$B39,'ZASOBY N'!$C$10:'ZASOBY N'!$C39,'ZASOBY N'!$C39,'ZASOBY N'!$D$10:'ZASOBY N'!$D39,'ZASOBY N'!$D39,'ZASOBY N'!$H$10:'ZASOBY N'!$H39,'ZASOBY N'!$H39 )</f>
        <v>0</v>
      </c>
      <c r="CP40" s="411">
        <f t="shared" si="16"/>
        <v>0</v>
      </c>
      <c r="CQ40" s="412">
        <f t="shared" si="17"/>
        <v>0</v>
      </c>
      <c r="CS40" s="414" t="str">
        <f>IF(AND(CU40=1,CV40=1,SUMIF($C40:$C$525,$C40,$AF40:$AF$525)=$AF40),$AF40,IF($CX40&gt;0,$CX40,IF(AND(COUNTIF($C$11:$C39,$C40)&gt;=1,COUNTIF($D39:$D39,$D40)&gt;=1),"",IF(AND(SUMIF($C40:$C$525,$C40,$AF40:$AF$525)&gt;$AF40,SUMIF($D40:$D$525,$D40,$AF40:$AF$525)&gt;$AF40),_xlfn.AGGREGATE(14,4,$CW$11:$CW$31*($C$11:$C$31=$C40),1),""))))</f>
        <v/>
      </c>
      <c r="CU40" s="409">
        <f>COUNTIFS('ZASOBY N'!$B39:$B$525,'ZASOBY N'!$B39,'ZASOBY N'!$C39:'ZASOBY N'!$C$525,'ZASOBY N'!$C39,'ZASOBY N'!$D39:'ZASOBY N'!$D$525,'ZASOBY N'!$D39,'ZASOBY N'!$H39:'ZASOBY N'!$H$525,'ZASOBY N'!$H39 )</f>
        <v>0</v>
      </c>
      <c r="CV40" s="410">
        <f>COUNTIFS('ZASOBY N'!$B$10:$B39,'ZASOBY N'!$B39,'ZASOBY N'!$C$10:'ZASOBY N'!$C39,'ZASOBY N'!$C39,'ZASOBY N'!$D$10:'ZASOBY N'!$D39,'ZASOBY N'!$D39,'ZASOBY N'!$H$10:'ZASOBY N'!$H39,'ZASOBY N'!$H39 )</f>
        <v>0</v>
      </c>
      <c r="CW40" s="411">
        <f t="shared" si="18"/>
        <v>0</v>
      </c>
      <c r="CX40" s="412">
        <f t="shared" si="19"/>
        <v>0</v>
      </c>
      <c r="CZ40" s="414" t="str">
        <f>IF(AND(DB40=1,DC40=1,SUMIF($C40:$C$525,$C40,$AE40:$AE$525)=$AE40),$AE40,IF($DE40&gt;0,$DE40,IF(AND(COUNTIF($C$11:$C39,$C40)&gt;=1,COUNTIF($D39:$D39,$D40)&gt;=1),"",IF(AND(SUMIF($C40:$C$525,$C40,$AE40:$AE$525)&gt;$AE40,SUMIF($D40:$D$525,$D40,$AE40:$AE$525)&gt;$AE40),_xlfn.AGGREGATE(14,4,$DD$11:$DD$31*($C$11:$C$31=$C40),1),""))))</f>
        <v/>
      </c>
      <c r="DB40" s="409">
        <f>COUNTIFS('ZASOBY N'!$B39:$B$525,'ZASOBY N'!$B39,'ZASOBY N'!$C39:'ZASOBY N'!$C$525,'ZASOBY N'!$C39,'ZASOBY N'!$D39:'ZASOBY N'!$D$525,'ZASOBY N'!$D39,'ZASOBY N'!$H39:'ZASOBY N'!$H$525,'ZASOBY N'!$H39 )</f>
        <v>0</v>
      </c>
      <c r="DC40" s="410">
        <f>COUNTIFS('ZASOBY N'!$B$10:$B39,'ZASOBY N'!$B39,'ZASOBY N'!$C$10:'ZASOBY N'!$C39,'ZASOBY N'!$C39,'ZASOBY N'!$D$10:'ZASOBY N'!$D39,'ZASOBY N'!$D39,'ZASOBY N'!$H$10:'ZASOBY N'!$H39,'ZASOBY N'!$H39 )</f>
        <v>0</v>
      </c>
      <c r="DD40" s="411">
        <f t="shared" si="20"/>
        <v>0</v>
      </c>
      <c r="DE40" s="412">
        <f t="shared" si="21"/>
        <v>0</v>
      </c>
      <c r="DF40" s="399" t="str">
        <f>IF(AND(DI40=1,DJ40=1,SUMIF($C40:$C$525,$C40,$AD40:$AD$525)=$AD40),$AD40,IF($DL40&gt;0,$DL40,IF(B40="","",IF(AND(COUNTIF($C$11:$C39,$C40)&gt;=1,COUNTIF($D39:$D39,$D40)&gt;=1,COUNTIF($Z37:$Z39,$C40)=0),"",IF(AND(COUNTIF($C$11:$C39,$C40)&gt;=1,COUNTIF($D39:$D39,$D40)&gt;=1),"UJĘTO WYŻEJ",IF(AND(SUMIF($C40:$C$525,$C40,$AD40:$AD$525)&gt;$AD40,SUMIF($D40:$D$525,$D40,$AD40:$AD$525)&gt;$AD40),_xlfn.AGGREGATE(14,4,$DK$11:$DK$31*($C$11:$C$31=$C40),1),""))))))</f>
        <v/>
      </c>
      <c r="DG40" s="414" t="str">
        <f>IF(AND(DI40=1,DJ40=1,SUMIF($C40:$C$525,$C40,$AD40:$AD$525)=$AD40),$AD40,IF($DL40&gt;0,$DL40,IF(AND(COUNTIF($C$11:$C39,$C40)&gt;=1,COUNTIF($D39:$D39,$D40)&gt;=1),"",IF(AND(SUMIF($C40:$C$525,$C40,$AD40:$AD$525)&gt;$AD40,SUMIF($D40:$D$525,$D40,$AD40:$AD$525)&gt;$AD40),_xlfn.AGGREGATE(14,4,$DK$11:$DK$31*($C$11:$C$31=$C40),1),""))))</f>
        <v/>
      </c>
      <c r="DI40" s="409">
        <f>COUNTIFS('ZASOBY N'!$B39:$B$525,'ZASOBY N'!$B39,'ZASOBY N'!$C39:'ZASOBY N'!$C$525,'ZASOBY N'!$C39,'ZASOBY N'!$D39:'ZASOBY N'!$D$525,'ZASOBY N'!$D39,'ZASOBY N'!$H39:'ZASOBY N'!$H$525,'ZASOBY N'!$H39 )</f>
        <v>0</v>
      </c>
      <c r="DJ40" s="410">
        <f>COUNTIFS('ZASOBY N'!$B$10:$B39,'ZASOBY N'!$B39,'ZASOBY N'!$C$10:'ZASOBY N'!$C39,'ZASOBY N'!$C39,'ZASOBY N'!$D$10:'ZASOBY N'!$D39,'ZASOBY N'!$D39,'ZASOBY N'!$H$10:'ZASOBY N'!$H39,'ZASOBY N'!$H39 )</f>
        <v>0</v>
      </c>
      <c r="DK40" s="411">
        <f t="shared" si="22"/>
        <v>0</v>
      </c>
      <c r="DL40" s="412">
        <f t="shared" si="23"/>
        <v>0</v>
      </c>
    </row>
    <row r="41" spans="1:116" ht="18.899999999999999" customHeight="1" x14ac:dyDescent="0.3">
      <c r="A41" s="219"/>
      <c r="B41" s="152" t="str">
        <f>IF('ZASOBY N'!A40="","",'ZASOBY N'!A40)</f>
        <v/>
      </c>
      <c r="C41" s="462" t="str">
        <f>IF('ZASOBY N'!C40="","",'ZASOBY N'!C40)</f>
        <v/>
      </c>
      <c r="D41" s="137" t="str">
        <f>IF('ZASOBY N'!B40="","",'ZASOBY N'!B40)</f>
        <v/>
      </c>
      <c r="E41" s="138"/>
      <c r="F41" s="356" t="str">
        <f>IF('ZASOBY N'!D40="","",'ZASOBY N'!D40)</f>
        <v/>
      </c>
      <c r="G41" s="220" t="str">
        <f>IF('ZASOBY N'!G40="","",'ZASOBY N'!G40)</f>
        <v/>
      </c>
      <c r="H41" s="221" t="str">
        <f>IF('ZASOBY N'!F40="","",'ZASOBY N'!F40)</f>
        <v/>
      </c>
      <c r="I41" s="221" t="str">
        <f>IF('ZASOBY N'!G40="","",'ZASOBY N'!G40)</f>
        <v/>
      </c>
      <c r="J41" s="221" t="str">
        <f>IF('ZASOBY N'!H40="","",'ZASOBY N'!H40)</f>
        <v/>
      </c>
      <c r="K41" s="214">
        <v>0</v>
      </c>
      <c r="L41" s="214">
        <v>0</v>
      </c>
      <c r="M41" s="214">
        <v>0</v>
      </c>
      <c r="N41" s="222" t="str">
        <f>IF('ZASOBY N'!BD40="x","",IF(W41="","",'ZASOBY N'!E40))</f>
        <v/>
      </c>
      <c r="O41" s="223">
        <v>0</v>
      </c>
      <c r="P41" s="223">
        <v>0</v>
      </c>
      <c r="Q41" s="226" t="str">
        <f>IF($N41="","",'UPR BILANS N'!G41*'UPR BILANS N'!N41)</f>
        <v/>
      </c>
      <c r="R41" s="225" t="str">
        <f>IF($N41="","",'ZASOBY N'!O40)</f>
        <v/>
      </c>
      <c r="S41" s="225" t="str">
        <f>IF($N41="","",IF('ZASOBY N'!Q40="",0,'ZASOBY N'!Q40))</f>
        <v/>
      </c>
      <c r="T41" s="225" t="str">
        <f>IF($N41="","",'ZASOBY N'!V40)</f>
        <v/>
      </c>
      <c r="U41" s="225" t="str">
        <f>IF($N41="","",IF('ZASOBY N'!AG40="",0,'ZASOBY N'!AG40))</f>
        <v/>
      </c>
      <c r="V41" s="225" t="str">
        <f>IF($N41="","",IF(NN!P43="",0,NN!P43))</f>
        <v/>
      </c>
      <c r="W41" s="225" t="str">
        <f t="shared" si="1"/>
        <v/>
      </c>
      <c r="X41" s="226" t="str">
        <f t="shared" si="0"/>
        <v/>
      </c>
      <c r="Y41" s="225" t="str">
        <f>IF('ZASOBY N'!AU40="","",IF(C41&lt;&gt;C40,'ZASOBY N'!AU40,IF(D41&lt;&gt;D40,'ZASOBY N'!AU40,IF(F41&lt;&gt;F40,'ZASOBY N'!AU40,IF(G41&lt;&gt;G40,'ZASOBY N'!AU40,IF(J41&lt;&gt;J40,'ZASOBY N'!AU40,IF(NN!AC43="","",IF(AND(C40=C41,H40=H41,J40=J41,NN!AC43&gt;0),"",IF(AND(C41=C42,H41=H42,NN!AC44&gt;0),'ZASOBY N'!AU40,'ZASOBY N'!AU40)))))))))</f>
        <v/>
      </c>
      <c r="Z41" s="225" t="str">
        <f t="shared" si="2"/>
        <v/>
      </c>
      <c r="AA41" s="227" t="str">
        <f t="shared" si="5"/>
        <v/>
      </c>
      <c r="AB41" s="400" t="str">
        <f t="shared" si="6"/>
        <v/>
      </c>
      <c r="AC41" s="228" t="str">
        <f t="shared" si="3"/>
        <v/>
      </c>
      <c r="AD41" s="222">
        <f>IF(B41="",0,IF(F41="",0,INDEX(POBRANIE_!$B$6:$F$101,MATCH('UPR BILANS N'!$F41,POBRANIE_!$A$6:$A$101,0),2)))</f>
        <v>0</v>
      </c>
      <c r="AE41" s="224">
        <f>IF(OR('ZASOBY N'!G40="",'ZASOBY N'!E40=""),0,IF(B41="",0,'ZASOBY N'!G40*'ZASOBY N'!E40))</f>
        <v>0</v>
      </c>
      <c r="AF41" s="225">
        <f>IF('ZASOBY N'!O40="",0,'ZASOBY N'!O40)</f>
        <v>0</v>
      </c>
      <c r="AG41" s="225">
        <f>IF('ZASOBY N'!Q40="",0,'ZASOBY N'!Q40)</f>
        <v>0</v>
      </c>
      <c r="AH41" s="225">
        <f>IF('ZASOBY N'!V40="",0,'ZASOBY N'!V40)</f>
        <v>0</v>
      </c>
      <c r="AI41" s="225">
        <f>IF('ZASOBY N'!AG40="",0,'ZASOBY N'!AG40)</f>
        <v>0</v>
      </c>
      <c r="AJ41" s="225">
        <f>IF(NN!P43="",0,IF(NN!P43="BRAK kol.7","BRAK BADAŃ",NN!P43))</f>
        <v>0</v>
      </c>
      <c r="AK41" s="225">
        <f>IF(NN!AC43="",0,IF(NN!AC43="BRAK kol.7","BRAK BADAŃ",NN!AC43))</f>
        <v>0</v>
      </c>
      <c r="BJ41" s="414" t="str">
        <f>IF(AND(BL41=1,BM41=1,SUMIF($C41:$C$525,$C41,$AK41:$AK$525)=$AK41),$AK41,IF($BO41&gt;0,$BO41,IF(AND(COUNTIF($C$11:$C40,$C41)&gt;=1,COUNTIF($D40:$D40,$D41)&gt;=1),"",IF(AND(SUMIF($C41:$C$525,$C41,$AK41:$AK$525)&gt;=$AK41,SUMIF($D41:$D$525,$D41,$AK41:$AK$525)&gt;=$AK41),SUMIF($C41:$C$525,$C41,$AK41:$AK$525),""))))</f>
        <v/>
      </c>
      <c r="BL41" s="409">
        <f>COUNTIFS('ZASOBY N'!$B40:$B$525,'ZASOBY N'!$B40,'ZASOBY N'!$C40:'ZASOBY N'!$C$525,'ZASOBY N'!$C40,'ZASOBY N'!$D40:'ZASOBY N'!$D$525,'ZASOBY N'!$D40,'ZASOBY N'!$H40:'ZASOBY N'!$H$525,'ZASOBY N'!$H40 )</f>
        <v>0</v>
      </c>
      <c r="BM41" s="410">
        <f>COUNTIFS('ZASOBY N'!$B$10:$B40,'ZASOBY N'!$B40,'ZASOBY N'!$C$10:'ZASOBY N'!$C40,'ZASOBY N'!$C40,'ZASOBY N'!$D$10:'ZASOBY N'!$D40,'ZASOBY N'!$D40,'ZASOBY N'!$H$10:'ZASOBY N'!$H40,'ZASOBY N'!$H40 )</f>
        <v>0</v>
      </c>
      <c r="BN41" s="411">
        <f t="shared" si="7"/>
        <v>0</v>
      </c>
      <c r="BO41" s="412">
        <f t="shared" si="8"/>
        <v>0</v>
      </c>
      <c r="BP41" s="94" t="str">
        <f t="shared" si="9"/>
        <v/>
      </c>
      <c r="BQ41" s="414" t="str">
        <f>IF(AND(BS41=1,BT41=1,SUMIF($C41:$C$525,$C41,$AJ41:$AJ$525)=$AJ41),$AJ41,IF($BV41&gt;0,$BV41,IF(AND(COUNTIF($C$11:$C40,$C41)&gt;=1,COUNTIF($D40:$D40,$D41)&gt;=1),"",IF(AND(SUMIF($C41:$C$525,$C41,$AJ41:$AJ$525)&gt;$AJ41,SUMIF($D41:$D$525,$D41,$AJ41:$AJ$525)&gt;$AJ41),SUMIF($C41:$C$525,$C41,$AJ41:$AJ$525),""))))</f>
        <v/>
      </c>
      <c r="BS41" s="409">
        <f>COUNTIFS('ZASOBY N'!$B40:$B$525,'ZASOBY N'!$B40,'ZASOBY N'!$C40:'ZASOBY N'!$C$525,'ZASOBY N'!$C40,'ZASOBY N'!$D40:'ZASOBY N'!$D$525,'ZASOBY N'!$D40,'ZASOBY N'!$H40:'ZASOBY N'!$H$525,'ZASOBY N'!$H40 )</f>
        <v>0</v>
      </c>
      <c r="BT41" s="410">
        <f>COUNTIFS('ZASOBY N'!$B$10:$B40,'ZASOBY N'!$B40,'ZASOBY N'!$C$10:'ZASOBY N'!$C40,'ZASOBY N'!$C40,'ZASOBY N'!$D$10:'ZASOBY N'!$D40,'ZASOBY N'!$D40,'ZASOBY N'!$H$10:'ZASOBY N'!$H40,'ZASOBY N'!$H40 )</f>
        <v>0</v>
      </c>
      <c r="BU41" s="411">
        <f t="shared" si="10"/>
        <v>0</v>
      </c>
      <c r="BV41" s="412">
        <f t="shared" si="11"/>
        <v>0</v>
      </c>
      <c r="BW41" s="94" t="s">
        <v>499</v>
      </c>
      <c r="BX41" s="414" t="str">
        <f>IF(AND(BZ41=1,CA41=1,SUMIF($C41:$C$525,$C41,$AI41:$AI$525)=$AI41),$AI41,IF($CC41&gt;0,$CC41,IF(AND(COUNTIF($C$11:$C40,$C41)&gt;=1,COUNTIF($D40:$D40,$D41)&gt;=1),"",IF(AND(SUMIF($C41:$C$525,$C41,$AI41:$AI$525)&gt;$AI41,SUMIF($D41:$D$525,$D41,$AI41:$AI$525)&gt;$IG41),_xlfn.AGGREGATE(14,4,$CB$11:$CB$31*($C$11:$C$31=$C41),1),""))))</f>
        <v/>
      </c>
      <c r="BZ41" s="409">
        <f>COUNTIFS('ZASOBY N'!$B40:$B$525,'ZASOBY N'!$B40,'ZASOBY N'!$C40:'ZASOBY N'!$C$525,'ZASOBY N'!$C40,'ZASOBY N'!$D40:'ZASOBY N'!$D$525,'ZASOBY N'!$D40,'ZASOBY N'!$H40:'ZASOBY N'!$H$525,'ZASOBY N'!$H40 )</f>
        <v>0</v>
      </c>
      <c r="CA41" s="410">
        <f>COUNTIFS('ZASOBY N'!$B$10:$B40,'ZASOBY N'!$B40,'ZASOBY N'!$C$10:'ZASOBY N'!$C40,'ZASOBY N'!$C40,'ZASOBY N'!$D$10:'ZASOBY N'!$D40,'ZASOBY N'!$D40,'ZASOBY N'!$H$10:'ZASOBY N'!$H40,'ZASOBY N'!$H40 )</f>
        <v>0</v>
      </c>
      <c r="CB41" s="411">
        <f t="shared" si="12"/>
        <v>0</v>
      </c>
      <c r="CC41" s="412">
        <f t="shared" si="13"/>
        <v>0</v>
      </c>
      <c r="CE41" s="414" t="str">
        <f>IF(AND(CG41=1,CH41=1,SUMIF($C41:$C$525,$C41,$AH41:$AH$525)=$AH41),$AH41,IF($CJ41&gt;0,$CJ41,IF(AND(COUNTIF($C$11:$C40,$C41)&gt;=1,COUNTIF($D40:$D40,$D41)&gt;=1),"",IF(AND(SUMIF($C41:$C$525,$C41,$AH41:$AH$525)&gt;$AH41,SUMIF($D41:$D$525,$D41,$AH41:$AH$525)&gt;$AH41),_xlfn.AGGREGATE(14,4,$CI$11:$CI$31*($C$11:$C$31=$C41),1),""))))</f>
        <v/>
      </c>
      <c r="CG41" s="409">
        <f>COUNTIFS('ZASOBY N'!$B40:$B$525,'ZASOBY N'!$B40,'ZASOBY N'!$C40:'ZASOBY N'!$C$525,'ZASOBY N'!$C40,'ZASOBY N'!$D40:'ZASOBY N'!$D$525,'ZASOBY N'!$D40,'ZASOBY N'!$H40:'ZASOBY N'!$H$525,'ZASOBY N'!$H40 )</f>
        <v>0</v>
      </c>
      <c r="CH41" s="410">
        <f>COUNTIFS('ZASOBY N'!$B$10:$B40,'ZASOBY N'!$B40,'ZASOBY N'!$C$10:'ZASOBY N'!$C40,'ZASOBY N'!$C40,'ZASOBY N'!$D$10:'ZASOBY N'!$D40,'ZASOBY N'!$D40,'ZASOBY N'!$H$10:'ZASOBY N'!$H40,'ZASOBY N'!$H40 )</f>
        <v>0</v>
      </c>
      <c r="CI41" s="411">
        <f t="shared" si="14"/>
        <v>0</v>
      </c>
      <c r="CJ41" s="412">
        <f t="shared" si="15"/>
        <v>0</v>
      </c>
      <c r="CL41" s="414" t="str">
        <f>IF(AND(CN41=1,CO41=1,SUMIF($C41:$C$525,$C41,$AG41:$AG$525)=$AG41),$AG41,IF($CQ41&gt;0,$CQ41,IF(AND(COUNTIF($C$11:$C40,$C41)&gt;=1,COUNTIF($D40:$D40,$D41)&gt;=1),"",IF(AND(SUMIF($C41:$C$525,$C41,$AG41:$AG$525)&gt;$AG41,SUMIF($D41:$D$525,$D41,$AG41:$AG$525)&gt;$AG41),_xlfn.AGGREGATE(14,4,$CP$11:$CP$31*($C$11:$C$31=$C41),1),""))))</f>
        <v/>
      </c>
      <c r="CN41" s="409">
        <f>COUNTIFS('ZASOBY N'!$B40:$B$525,'ZASOBY N'!$B40,'ZASOBY N'!$C40:'ZASOBY N'!$C$525,'ZASOBY N'!$C40,'ZASOBY N'!$D40:'ZASOBY N'!$D$525,'ZASOBY N'!$D40,'ZASOBY N'!$H40:'ZASOBY N'!$H$525,'ZASOBY N'!$H40 )</f>
        <v>0</v>
      </c>
      <c r="CO41" s="410">
        <f>COUNTIFS('ZASOBY N'!$B$10:$B40,'ZASOBY N'!$B40,'ZASOBY N'!$C$10:'ZASOBY N'!$C40,'ZASOBY N'!$C40,'ZASOBY N'!$D$10:'ZASOBY N'!$D40,'ZASOBY N'!$D40,'ZASOBY N'!$H$10:'ZASOBY N'!$H40,'ZASOBY N'!$H40 )</f>
        <v>0</v>
      </c>
      <c r="CP41" s="411">
        <f t="shared" si="16"/>
        <v>0</v>
      </c>
      <c r="CQ41" s="412">
        <f t="shared" si="17"/>
        <v>0</v>
      </c>
      <c r="CS41" s="414" t="str">
        <f>IF(AND(CU41=1,CV41=1,SUMIF($C41:$C$525,$C41,$AF41:$AF$525)=$AF41),$AF41,IF($CX41&gt;0,$CX41,IF(AND(COUNTIF($C$11:$C40,$C41)&gt;=1,COUNTIF($D40:$D40,$D41)&gt;=1),"",IF(AND(SUMIF($C41:$C$525,$C41,$AF41:$AF$525)&gt;$AF41,SUMIF($D41:$D$525,$D41,$AF41:$AF$525)&gt;$AF41),_xlfn.AGGREGATE(14,4,$CW$11:$CW$31*($C$11:$C$31=$C41),1),""))))</f>
        <v/>
      </c>
      <c r="CU41" s="409">
        <f>COUNTIFS('ZASOBY N'!$B40:$B$525,'ZASOBY N'!$B40,'ZASOBY N'!$C40:'ZASOBY N'!$C$525,'ZASOBY N'!$C40,'ZASOBY N'!$D40:'ZASOBY N'!$D$525,'ZASOBY N'!$D40,'ZASOBY N'!$H40:'ZASOBY N'!$H$525,'ZASOBY N'!$H40 )</f>
        <v>0</v>
      </c>
      <c r="CV41" s="410">
        <f>COUNTIFS('ZASOBY N'!$B$10:$B40,'ZASOBY N'!$B40,'ZASOBY N'!$C$10:'ZASOBY N'!$C40,'ZASOBY N'!$C40,'ZASOBY N'!$D$10:'ZASOBY N'!$D40,'ZASOBY N'!$D40,'ZASOBY N'!$H$10:'ZASOBY N'!$H40,'ZASOBY N'!$H40 )</f>
        <v>0</v>
      </c>
      <c r="CW41" s="411">
        <f t="shared" si="18"/>
        <v>0</v>
      </c>
      <c r="CX41" s="412">
        <f t="shared" si="19"/>
        <v>0</v>
      </c>
      <c r="CZ41" s="414" t="str">
        <f>IF(AND(DB41=1,DC41=1,SUMIF($C41:$C$525,$C41,$AE41:$AE$525)=$AE41),$AE41,IF($DE41&gt;0,$DE41,IF(AND(COUNTIF($C$11:$C40,$C41)&gt;=1,COUNTIF($D40:$D40,$D41)&gt;=1),"",IF(AND(SUMIF($C41:$C$525,$C41,$AE41:$AE$525)&gt;$AE41,SUMIF($D41:$D$525,$D41,$AE41:$AE$525)&gt;$AE41),_xlfn.AGGREGATE(14,4,$DD$11:$DD$31*($C$11:$C$31=$C41),1),""))))</f>
        <v/>
      </c>
      <c r="DB41" s="409">
        <f>COUNTIFS('ZASOBY N'!$B40:$B$525,'ZASOBY N'!$B40,'ZASOBY N'!$C40:'ZASOBY N'!$C$525,'ZASOBY N'!$C40,'ZASOBY N'!$D40:'ZASOBY N'!$D$525,'ZASOBY N'!$D40,'ZASOBY N'!$H40:'ZASOBY N'!$H$525,'ZASOBY N'!$H40 )</f>
        <v>0</v>
      </c>
      <c r="DC41" s="410">
        <f>COUNTIFS('ZASOBY N'!$B$10:$B40,'ZASOBY N'!$B40,'ZASOBY N'!$C$10:'ZASOBY N'!$C40,'ZASOBY N'!$C40,'ZASOBY N'!$D$10:'ZASOBY N'!$D40,'ZASOBY N'!$D40,'ZASOBY N'!$H$10:'ZASOBY N'!$H40,'ZASOBY N'!$H40 )</f>
        <v>0</v>
      </c>
      <c r="DD41" s="411">
        <f t="shared" si="20"/>
        <v>0</v>
      </c>
      <c r="DE41" s="412">
        <f t="shared" si="21"/>
        <v>0</v>
      </c>
      <c r="DF41" s="399" t="str">
        <f>IF(AND(DI41=1,DJ41=1,SUMIF($C41:$C$525,$C41,$AD41:$AD$525)=$AD41),$AD41,IF($DL41&gt;0,$DL41,IF(B41="","",IF(AND(COUNTIF($C$11:$C40,$C41)&gt;=1,COUNTIF($D40:$D40,$D41)&gt;=1,COUNTIF($Z38:$Z40,$C41)=0),"",IF(AND(COUNTIF($C$11:$C40,$C41)&gt;=1,COUNTIF($D40:$D40,$D41)&gt;=1),"UJĘTO WYŻEJ",IF(AND(SUMIF($C41:$C$525,$C41,$AD41:$AD$525)&gt;$AD41,SUMIF($D41:$D$525,$D41,$AD41:$AD$525)&gt;$AD41),_xlfn.AGGREGATE(14,4,$DK$11:$DK$31*($C$11:$C$31=$C41),1),""))))))</f>
        <v/>
      </c>
      <c r="DG41" s="414" t="str">
        <f>IF(AND(DI41=1,DJ41=1,SUMIF($C41:$C$525,$C41,$AD41:$AD$525)=$AD41),$AD41,IF($DL41&gt;0,$DL41,IF(AND(COUNTIF($C$11:$C40,$C41)&gt;=1,COUNTIF($D40:$D40,$D41)&gt;=1),"",IF(AND(SUMIF($C41:$C$525,$C41,$AD41:$AD$525)&gt;$AD41,SUMIF($D41:$D$525,$D41,$AD41:$AD$525)&gt;$AD41),_xlfn.AGGREGATE(14,4,$DK$11:$DK$31*($C$11:$C$31=$C41),1),""))))</f>
        <v/>
      </c>
      <c r="DI41" s="409">
        <f>COUNTIFS('ZASOBY N'!$B40:$B$525,'ZASOBY N'!$B40,'ZASOBY N'!$C40:'ZASOBY N'!$C$525,'ZASOBY N'!$C40,'ZASOBY N'!$D40:'ZASOBY N'!$D$525,'ZASOBY N'!$D40,'ZASOBY N'!$H40:'ZASOBY N'!$H$525,'ZASOBY N'!$H40 )</f>
        <v>0</v>
      </c>
      <c r="DJ41" s="410">
        <f>COUNTIFS('ZASOBY N'!$B$10:$B40,'ZASOBY N'!$B40,'ZASOBY N'!$C$10:'ZASOBY N'!$C40,'ZASOBY N'!$C40,'ZASOBY N'!$D$10:'ZASOBY N'!$D40,'ZASOBY N'!$D40,'ZASOBY N'!$H$10:'ZASOBY N'!$H40,'ZASOBY N'!$H40 )</f>
        <v>0</v>
      </c>
      <c r="DK41" s="411">
        <f t="shared" si="22"/>
        <v>0</v>
      </c>
      <c r="DL41" s="412">
        <f t="shared" si="23"/>
        <v>0</v>
      </c>
    </row>
    <row r="42" spans="1:116" ht="18.899999999999999" customHeight="1" x14ac:dyDescent="0.3">
      <c r="A42" s="219"/>
      <c r="B42" s="152" t="str">
        <f>IF('ZASOBY N'!A41="","",'ZASOBY N'!A41)</f>
        <v/>
      </c>
      <c r="C42" s="462" t="str">
        <f>IF('ZASOBY N'!C41="","",'ZASOBY N'!C41)</f>
        <v/>
      </c>
      <c r="D42" s="137" t="str">
        <f>IF('ZASOBY N'!B41="","",'ZASOBY N'!B41)</f>
        <v/>
      </c>
      <c r="E42" s="138"/>
      <c r="F42" s="356" t="str">
        <f>IF('ZASOBY N'!D41="","",'ZASOBY N'!D41)</f>
        <v/>
      </c>
      <c r="G42" s="220" t="str">
        <f>IF('ZASOBY N'!G41="","",'ZASOBY N'!G41)</f>
        <v/>
      </c>
      <c r="H42" s="221" t="str">
        <f>IF('ZASOBY N'!F41="","",'ZASOBY N'!F41)</f>
        <v/>
      </c>
      <c r="I42" s="221" t="str">
        <f>IF('ZASOBY N'!G41="","",'ZASOBY N'!G41)</f>
        <v/>
      </c>
      <c r="J42" s="221" t="str">
        <f>IF('ZASOBY N'!H41="","",'ZASOBY N'!H41)</f>
        <v/>
      </c>
      <c r="K42" s="214">
        <v>0</v>
      </c>
      <c r="L42" s="214">
        <v>0</v>
      </c>
      <c r="M42" s="214">
        <v>0</v>
      </c>
      <c r="N42" s="222" t="str">
        <f>IF('ZASOBY N'!BD41="x","",IF(W42="","",'ZASOBY N'!E41))</f>
        <v/>
      </c>
      <c r="O42" s="223">
        <v>0</v>
      </c>
      <c r="P42" s="223">
        <v>0</v>
      </c>
      <c r="Q42" s="226" t="str">
        <f>IF($N42="","",'UPR BILANS N'!G42*'UPR BILANS N'!N42)</f>
        <v/>
      </c>
      <c r="R42" s="225" t="str">
        <f>IF($N42="","",'ZASOBY N'!O41)</f>
        <v/>
      </c>
      <c r="S42" s="225" t="str">
        <f>IF($N42="","",IF('ZASOBY N'!Q41="",0,'ZASOBY N'!Q41))</f>
        <v/>
      </c>
      <c r="T42" s="225" t="str">
        <f>IF($N42="","",'ZASOBY N'!V41)</f>
        <v/>
      </c>
      <c r="U42" s="225" t="str">
        <f>IF($N42="","",IF('ZASOBY N'!AG41="",0,'ZASOBY N'!AG41))</f>
        <v/>
      </c>
      <c r="V42" s="225" t="str">
        <f>IF($N42="","",IF(NN!P44="",0,NN!P44))</f>
        <v/>
      </c>
      <c r="W42" s="225" t="str">
        <f t="shared" si="1"/>
        <v/>
      </c>
      <c r="X42" s="226" t="str">
        <f t="shared" si="0"/>
        <v/>
      </c>
      <c r="Y42" s="225" t="str">
        <f>IF('ZASOBY N'!AU41="","",IF(C42&lt;&gt;C41,'ZASOBY N'!AU41,IF(D42&lt;&gt;D41,'ZASOBY N'!AU41,IF(F42&lt;&gt;F41,'ZASOBY N'!AU41,IF(G42&lt;&gt;G41,'ZASOBY N'!AU41,IF(J42&lt;&gt;J41,'ZASOBY N'!AU41,IF(NN!AC44="","",IF(AND(C41=C42,H41=H42,J41=J42,NN!AC44&gt;0),"",IF(AND(C42=C43,H42=H43,NN!AC45&gt;0),'ZASOBY N'!AU41,'ZASOBY N'!AU41)))))))))</f>
        <v/>
      </c>
      <c r="Z42" s="225" t="str">
        <f t="shared" si="2"/>
        <v/>
      </c>
      <c r="AA42" s="227" t="str">
        <f t="shared" si="5"/>
        <v/>
      </c>
      <c r="AB42" s="400" t="str">
        <f t="shared" si="6"/>
        <v/>
      </c>
      <c r="AC42" s="228" t="str">
        <f t="shared" si="3"/>
        <v/>
      </c>
      <c r="AD42" s="222">
        <f>IF(B42="",0,IF(F42="",0,INDEX(POBRANIE_!$B$6:$F$101,MATCH('UPR BILANS N'!$F42,POBRANIE_!$A$6:$A$101,0),2)))</f>
        <v>0</v>
      </c>
      <c r="AE42" s="224">
        <f>IF(OR('ZASOBY N'!G41="",'ZASOBY N'!E41=""),0,IF(B42="",0,'ZASOBY N'!G41*'ZASOBY N'!E41))</f>
        <v>0</v>
      </c>
      <c r="AF42" s="225">
        <f>IF('ZASOBY N'!O41="",0,'ZASOBY N'!O41)</f>
        <v>0</v>
      </c>
      <c r="AG42" s="225">
        <f>IF('ZASOBY N'!Q41="",0,'ZASOBY N'!Q41)</f>
        <v>0</v>
      </c>
      <c r="AH42" s="225">
        <f>IF('ZASOBY N'!V41="",0,'ZASOBY N'!V41)</f>
        <v>0</v>
      </c>
      <c r="AI42" s="225">
        <f>IF('ZASOBY N'!AG41="",0,'ZASOBY N'!AG41)</f>
        <v>0</v>
      </c>
      <c r="AJ42" s="225">
        <f>IF(NN!P44="",0,IF(NN!P44="BRAK kol.7","BRAK BADAŃ",NN!P44))</f>
        <v>0</v>
      </c>
      <c r="AK42" s="225">
        <f>IF(NN!AC44="",0,IF(NN!AC44="BRAK kol.7","BRAK BADAŃ",NN!AC44))</f>
        <v>0</v>
      </c>
      <c r="BJ42" s="414" t="str">
        <f>IF(AND(BL42=1,BM42=1,SUMIF($C42:$C$525,$C42,$AK42:$AK$525)=$AK42),$AK42,IF($BO42&gt;0,$BO42,IF(AND(COUNTIF($C$11:$C41,$C42)&gt;=1,COUNTIF($D41:$D41,$D42)&gt;=1),"",IF(AND(SUMIF($C42:$C$525,$C42,$AK42:$AK$525)&gt;=$AK42,SUMIF($D42:$D$525,$D42,$AK42:$AK$525)&gt;=$AK42),SUMIF($C42:$C$525,$C42,$AK42:$AK$525),""))))</f>
        <v/>
      </c>
      <c r="BL42" s="409">
        <f>COUNTIFS('ZASOBY N'!$B41:$B$525,'ZASOBY N'!$B41,'ZASOBY N'!$C41:'ZASOBY N'!$C$525,'ZASOBY N'!$C41,'ZASOBY N'!$D41:'ZASOBY N'!$D$525,'ZASOBY N'!$D41,'ZASOBY N'!$H41:'ZASOBY N'!$H$525,'ZASOBY N'!$H41 )</f>
        <v>0</v>
      </c>
      <c r="BM42" s="410">
        <f>COUNTIFS('ZASOBY N'!$B$10:$B41,'ZASOBY N'!$B41,'ZASOBY N'!$C$10:'ZASOBY N'!$C41,'ZASOBY N'!$C41,'ZASOBY N'!$D$10:'ZASOBY N'!$D41,'ZASOBY N'!$D41,'ZASOBY N'!$H$10:'ZASOBY N'!$H41,'ZASOBY N'!$H41 )</f>
        <v>0</v>
      </c>
      <c r="BN42" s="411">
        <f t="shared" si="7"/>
        <v>0</v>
      </c>
      <c r="BO42" s="412">
        <f t="shared" si="8"/>
        <v>0</v>
      </c>
      <c r="BP42" s="94" t="str">
        <f t="shared" si="9"/>
        <v/>
      </c>
      <c r="BQ42" s="414" t="str">
        <f>IF(AND(BS42=1,BT42=1,SUMIF($C42:$C$525,$C42,$AJ42:$AJ$525)=$AJ42),$AJ42,IF($BV42&gt;0,$BV42,IF(AND(COUNTIF($C$11:$C41,$C42)&gt;=1,COUNTIF($D41:$D41,$D42)&gt;=1),"",IF(AND(SUMIF($C42:$C$525,$C42,$AJ42:$AJ$525)&gt;$AJ42,SUMIF($D42:$D$525,$D42,$AJ42:$AJ$525)&gt;$AJ42),SUMIF($C42:$C$525,$C42,$AJ42:$AJ$525),""))))</f>
        <v/>
      </c>
      <c r="BS42" s="409">
        <f>COUNTIFS('ZASOBY N'!$B41:$B$525,'ZASOBY N'!$B41,'ZASOBY N'!$C41:'ZASOBY N'!$C$525,'ZASOBY N'!$C41,'ZASOBY N'!$D41:'ZASOBY N'!$D$525,'ZASOBY N'!$D41,'ZASOBY N'!$H41:'ZASOBY N'!$H$525,'ZASOBY N'!$H41 )</f>
        <v>0</v>
      </c>
      <c r="BT42" s="410">
        <f>COUNTIFS('ZASOBY N'!$B$10:$B41,'ZASOBY N'!$B41,'ZASOBY N'!$C$10:'ZASOBY N'!$C41,'ZASOBY N'!$C41,'ZASOBY N'!$D$10:'ZASOBY N'!$D41,'ZASOBY N'!$D41,'ZASOBY N'!$H$10:'ZASOBY N'!$H41,'ZASOBY N'!$H41 )</f>
        <v>0</v>
      </c>
      <c r="BU42" s="411">
        <f t="shared" si="10"/>
        <v>0</v>
      </c>
      <c r="BV42" s="412">
        <f t="shared" si="11"/>
        <v>0</v>
      </c>
      <c r="BW42" s="94" t="s">
        <v>499</v>
      </c>
      <c r="BX42" s="414" t="str">
        <f>IF(AND(BZ42=1,CA42=1,SUMIF($C42:$C$525,$C42,$AI42:$AI$525)=$AI42),$AI42,IF($CC42&gt;0,$CC42,IF(AND(COUNTIF($C$11:$C41,$C42)&gt;=1,COUNTIF($D41:$D41,$D42)&gt;=1),"",IF(AND(SUMIF($C42:$C$525,$C42,$AI42:$AI$525)&gt;$AI42,SUMIF($D42:$D$525,$D42,$AI42:$AI$525)&gt;$IG42),_xlfn.AGGREGATE(14,4,$CB$11:$CB$31*($C$11:$C$31=$C42),1),""))))</f>
        <v/>
      </c>
      <c r="BZ42" s="409">
        <f>COUNTIFS('ZASOBY N'!$B41:$B$525,'ZASOBY N'!$B41,'ZASOBY N'!$C41:'ZASOBY N'!$C$525,'ZASOBY N'!$C41,'ZASOBY N'!$D41:'ZASOBY N'!$D$525,'ZASOBY N'!$D41,'ZASOBY N'!$H41:'ZASOBY N'!$H$525,'ZASOBY N'!$H41 )</f>
        <v>0</v>
      </c>
      <c r="CA42" s="410">
        <f>COUNTIFS('ZASOBY N'!$B$10:$B41,'ZASOBY N'!$B41,'ZASOBY N'!$C$10:'ZASOBY N'!$C41,'ZASOBY N'!$C41,'ZASOBY N'!$D$10:'ZASOBY N'!$D41,'ZASOBY N'!$D41,'ZASOBY N'!$H$10:'ZASOBY N'!$H41,'ZASOBY N'!$H41 )</f>
        <v>0</v>
      </c>
      <c r="CB42" s="411">
        <f t="shared" si="12"/>
        <v>0</v>
      </c>
      <c r="CC42" s="412">
        <f t="shared" si="13"/>
        <v>0</v>
      </c>
      <c r="CE42" s="414" t="str">
        <f>IF(AND(CG42=1,CH42=1,SUMIF($C42:$C$525,$C42,$AH42:$AH$525)=$AH42),$AH42,IF($CJ42&gt;0,$CJ42,IF(AND(COUNTIF($C$11:$C41,$C42)&gt;=1,COUNTIF($D41:$D41,$D42)&gt;=1),"",IF(AND(SUMIF($C42:$C$525,$C42,$AH42:$AH$525)&gt;$AH42,SUMIF($D42:$D$525,$D42,$AH42:$AH$525)&gt;$AH42),_xlfn.AGGREGATE(14,4,$CI$11:$CI$31*($C$11:$C$31=$C42),1),""))))</f>
        <v/>
      </c>
      <c r="CG42" s="409">
        <f>COUNTIFS('ZASOBY N'!$B41:$B$525,'ZASOBY N'!$B41,'ZASOBY N'!$C41:'ZASOBY N'!$C$525,'ZASOBY N'!$C41,'ZASOBY N'!$D41:'ZASOBY N'!$D$525,'ZASOBY N'!$D41,'ZASOBY N'!$H41:'ZASOBY N'!$H$525,'ZASOBY N'!$H41 )</f>
        <v>0</v>
      </c>
      <c r="CH42" s="410">
        <f>COUNTIFS('ZASOBY N'!$B$10:$B41,'ZASOBY N'!$B41,'ZASOBY N'!$C$10:'ZASOBY N'!$C41,'ZASOBY N'!$C41,'ZASOBY N'!$D$10:'ZASOBY N'!$D41,'ZASOBY N'!$D41,'ZASOBY N'!$H$10:'ZASOBY N'!$H41,'ZASOBY N'!$H41 )</f>
        <v>0</v>
      </c>
      <c r="CI42" s="411">
        <f t="shared" si="14"/>
        <v>0</v>
      </c>
      <c r="CJ42" s="412">
        <f t="shared" si="15"/>
        <v>0</v>
      </c>
      <c r="CL42" s="414" t="str">
        <f>IF(AND(CN42=1,CO42=1,SUMIF($C42:$C$525,$C42,$AG42:$AG$525)=$AG42),$AG42,IF($CQ42&gt;0,$CQ42,IF(AND(COUNTIF($C$11:$C41,$C42)&gt;=1,COUNTIF($D41:$D41,$D42)&gt;=1),"",IF(AND(SUMIF($C42:$C$525,$C42,$AG42:$AG$525)&gt;$AG42,SUMIF($D42:$D$525,$D42,$AG42:$AG$525)&gt;$AG42),_xlfn.AGGREGATE(14,4,$CP$11:$CP$31*($C$11:$C$31=$C42),1),""))))</f>
        <v/>
      </c>
      <c r="CN42" s="409">
        <f>COUNTIFS('ZASOBY N'!$B41:$B$525,'ZASOBY N'!$B41,'ZASOBY N'!$C41:'ZASOBY N'!$C$525,'ZASOBY N'!$C41,'ZASOBY N'!$D41:'ZASOBY N'!$D$525,'ZASOBY N'!$D41,'ZASOBY N'!$H41:'ZASOBY N'!$H$525,'ZASOBY N'!$H41 )</f>
        <v>0</v>
      </c>
      <c r="CO42" s="410">
        <f>COUNTIFS('ZASOBY N'!$B$10:$B41,'ZASOBY N'!$B41,'ZASOBY N'!$C$10:'ZASOBY N'!$C41,'ZASOBY N'!$C41,'ZASOBY N'!$D$10:'ZASOBY N'!$D41,'ZASOBY N'!$D41,'ZASOBY N'!$H$10:'ZASOBY N'!$H41,'ZASOBY N'!$H41 )</f>
        <v>0</v>
      </c>
      <c r="CP42" s="411">
        <f t="shared" si="16"/>
        <v>0</v>
      </c>
      <c r="CQ42" s="412">
        <f t="shared" si="17"/>
        <v>0</v>
      </c>
      <c r="CS42" s="414" t="str">
        <f>IF(AND(CU42=1,CV42=1,SUMIF($C42:$C$525,$C42,$AF42:$AF$525)=$AF42),$AF42,IF($CX42&gt;0,$CX42,IF(AND(COUNTIF($C$11:$C41,$C42)&gt;=1,COUNTIF($D41:$D41,$D42)&gt;=1),"",IF(AND(SUMIF($C42:$C$525,$C42,$AF42:$AF$525)&gt;$AF42,SUMIF($D42:$D$525,$D42,$AF42:$AF$525)&gt;$AF42),_xlfn.AGGREGATE(14,4,$CW$11:$CW$31*($C$11:$C$31=$C42),1),""))))</f>
        <v/>
      </c>
      <c r="CU42" s="409">
        <f>COUNTIFS('ZASOBY N'!$B41:$B$525,'ZASOBY N'!$B41,'ZASOBY N'!$C41:'ZASOBY N'!$C$525,'ZASOBY N'!$C41,'ZASOBY N'!$D41:'ZASOBY N'!$D$525,'ZASOBY N'!$D41,'ZASOBY N'!$H41:'ZASOBY N'!$H$525,'ZASOBY N'!$H41 )</f>
        <v>0</v>
      </c>
      <c r="CV42" s="410">
        <f>COUNTIFS('ZASOBY N'!$B$10:$B41,'ZASOBY N'!$B41,'ZASOBY N'!$C$10:'ZASOBY N'!$C41,'ZASOBY N'!$C41,'ZASOBY N'!$D$10:'ZASOBY N'!$D41,'ZASOBY N'!$D41,'ZASOBY N'!$H$10:'ZASOBY N'!$H41,'ZASOBY N'!$H41 )</f>
        <v>0</v>
      </c>
      <c r="CW42" s="411">
        <f t="shared" si="18"/>
        <v>0</v>
      </c>
      <c r="CX42" s="412">
        <f t="shared" si="19"/>
        <v>0</v>
      </c>
      <c r="CZ42" s="414" t="str">
        <f>IF(AND(DB42=1,DC42=1,SUMIF($C42:$C$525,$C42,$AE42:$AE$525)=$AE42),$AE42,IF($DE42&gt;0,$DE42,IF(AND(COUNTIF($C$11:$C41,$C42)&gt;=1,COUNTIF($D41:$D41,$D42)&gt;=1),"",IF(AND(SUMIF($C42:$C$525,$C42,$AE42:$AE$525)&gt;$AE42,SUMIF($D42:$D$525,$D42,$AE42:$AE$525)&gt;$AE42),_xlfn.AGGREGATE(14,4,$DD$11:$DD$31*($C$11:$C$31=$C42),1),""))))</f>
        <v/>
      </c>
      <c r="DB42" s="409">
        <f>COUNTIFS('ZASOBY N'!$B41:$B$525,'ZASOBY N'!$B41,'ZASOBY N'!$C41:'ZASOBY N'!$C$525,'ZASOBY N'!$C41,'ZASOBY N'!$D41:'ZASOBY N'!$D$525,'ZASOBY N'!$D41,'ZASOBY N'!$H41:'ZASOBY N'!$H$525,'ZASOBY N'!$H41 )</f>
        <v>0</v>
      </c>
      <c r="DC42" s="410">
        <f>COUNTIFS('ZASOBY N'!$B$10:$B41,'ZASOBY N'!$B41,'ZASOBY N'!$C$10:'ZASOBY N'!$C41,'ZASOBY N'!$C41,'ZASOBY N'!$D$10:'ZASOBY N'!$D41,'ZASOBY N'!$D41,'ZASOBY N'!$H$10:'ZASOBY N'!$H41,'ZASOBY N'!$H41 )</f>
        <v>0</v>
      </c>
      <c r="DD42" s="411">
        <f t="shared" si="20"/>
        <v>0</v>
      </c>
      <c r="DE42" s="412">
        <f t="shared" si="21"/>
        <v>0</v>
      </c>
      <c r="DF42" s="399" t="str">
        <f>IF(AND(DI42=1,DJ42=1,SUMIF($C42:$C$525,$C42,$AD42:$AD$525)=$AD42),$AD42,IF($DL42&gt;0,$DL42,IF(B42="","",IF(AND(COUNTIF($C$11:$C41,$C42)&gt;=1,COUNTIF($D41:$D41,$D42)&gt;=1,COUNTIF($Z39:$Z41,$C42)=0),"",IF(AND(COUNTIF($C$11:$C41,$C42)&gt;=1,COUNTIF($D41:$D41,$D42)&gt;=1),"UJĘTO WYŻEJ",IF(AND(SUMIF($C42:$C$525,$C42,$AD42:$AD$525)&gt;$AD42,SUMIF($D42:$D$525,$D42,$AD42:$AD$525)&gt;$AD42),_xlfn.AGGREGATE(14,4,$DK$11:$DK$31*($C$11:$C$31=$C42),1),""))))))</f>
        <v/>
      </c>
      <c r="DG42" s="414" t="str">
        <f>IF(AND(DI42=1,DJ42=1,SUMIF($C42:$C$525,$C42,$AD42:$AD$525)=$AD42),$AD42,IF($DL42&gt;0,$DL42,IF(AND(COUNTIF($C$11:$C41,$C42)&gt;=1,COUNTIF($D41:$D41,$D42)&gt;=1),"",IF(AND(SUMIF($C42:$C$525,$C42,$AD42:$AD$525)&gt;$AD42,SUMIF($D42:$D$525,$D42,$AD42:$AD$525)&gt;$AD42),_xlfn.AGGREGATE(14,4,$DK$11:$DK$31*($C$11:$C$31=$C42),1),""))))</f>
        <v/>
      </c>
      <c r="DI42" s="409">
        <f>COUNTIFS('ZASOBY N'!$B41:$B$525,'ZASOBY N'!$B41,'ZASOBY N'!$C41:'ZASOBY N'!$C$525,'ZASOBY N'!$C41,'ZASOBY N'!$D41:'ZASOBY N'!$D$525,'ZASOBY N'!$D41,'ZASOBY N'!$H41:'ZASOBY N'!$H$525,'ZASOBY N'!$H41 )</f>
        <v>0</v>
      </c>
      <c r="DJ42" s="410">
        <f>COUNTIFS('ZASOBY N'!$B$10:$B41,'ZASOBY N'!$B41,'ZASOBY N'!$C$10:'ZASOBY N'!$C41,'ZASOBY N'!$C41,'ZASOBY N'!$D$10:'ZASOBY N'!$D41,'ZASOBY N'!$D41,'ZASOBY N'!$H$10:'ZASOBY N'!$H41,'ZASOBY N'!$H41 )</f>
        <v>0</v>
      </c>
      <c r="DK42" s="411">
        <f t="shared" si="22"/>
        <v>0</v>
      </c>
      <c r="DL42" s="412">
        <f t="shared" si="23"/>
        <v>0</v>
      </c>
    </row>
    <row r="43" spans="1:116" ht="18.899999999999999" customHeight="1" x14ac:dyDescent="0.3">
      <c r="A43" s="219"/>
      <c r="B43" s="152" t="str">
        <f>IF('ZASOBY N'!A42="","",'ZASOBY N'!A42)</f>
        <v/>
      </c>
      <c r="C43" s="462" t="str">
        <f>IF('ZASOBY N'!C42="","",'ZASOBY N'!C42)</f>
        <v/>
      </c>
      <c r="D43" s="137" t="str">
        <f>IF('ZASOBY N'!B42="","",'ZASOBY N'!B42)</f>
        <v/>
      </c>
      <c r="E43" s="138"/>
      <c r="F43" s="356" t="str">
        <f>IF('ZASOBY N'!D42="","",'ZASOBY N'!D42)</f>
        <v/>
      </c>
      <c r="G43" s="220" t="str">
        <f>IF('ZASOBY N'!G42="","",'ZASOBY N'!G42)</f>
        <v/>
      </c>
      <c r="H43" s="221" t="str">
        <f>IF('ZASOBY N'!F42="","",'ZASOBY N'!F42)</f>
        <v/>
      </c>
      <c r="I43" s="221" t="str">
        <f>IF('ZASOBY N'!G42="","",'ZASOBY N'!G42)</f>
        <v/>
      </c>
      <c r="J43" s="221" t="str">
        <f>IF('ZASOBY N'!H42="","",'ZASOBY N'!H42)</f>
        <v/>
      </c>
      <c r="K43" s="214">
        <v>0</v>
      </c>
      <c r="L43" s="214">
        <v>0</v>
      </c>
      <c r="M43" s="214">
        <v>0</v>
      </c>
      <c r="N43" s="222" t="str">
        <f>IF('ZASOBY N'!BD42="x","",IF(W43="","",'ZASOBY N'!E42))</f>
        <v/>
      </c>
      <c r="O43" s="223">
        <v>0</v>
      </c>
      <c r="P43" s="223">
        <v>0</v>
      </c>
      <c r="Q43" s="226" t="str">
        <f>IF($N43="","",'UPR BILANS N'!G43*'UPR BILANS N'!N43)</f>
        <v/>
      </c>
      <c r="R43" s="225" t="str">
        <f>IF($N43="","",'ZASOBY N'!O42)</f>
        <v/>
      </c>
      <c r="S43" s="225" t="str">
        <f>IF($N43="","",IF('ZASOBY N'!Q42="",0,'ZASOBY N'!Q42))</f>
        <v/>
      </c>
      <c r="T43" s="225" t="str">
        <f>IF($N43="","",'ZASOBY N'!V42)</f>
        <v/>
      </c>
      <c r="U43" s="225" t="str">
        <f>IF($N43="","",IF('ZASOBY N'!AG42="",0,'ZASOBY N'!AG42))</f>
        <v/>
      </c>
      <c r="V43" s="225" t="str">
        <f>IF($N43="","",IF(NN!P45="",0,NN!P45))</f>
        <v/>
      </c>
      <c r="W43" s="225" t="str">
        <f t="shared" si="1"/>
        <v/>
      </c>
      <c r="X43" s="226" t="str">
        <f t="shared" si="0"/>
        <v/>
      </c>
      <c r="Y43" s="225" t="str">
        <f>IF('ZASOBY N'!AU42="","",IF(C43&lt;&gt;C42,'ZASOBY N'!AU42,IF(D43&lt;&gt;D42,'ZASOBY N'!AU42,IF(F43&lt;&gt;F42,'ZASOBY N'!AU42,IF(G43&lt;&gt;G42,'ZASOBY N'!AU42,IF(J43&lt;&gt;J42,'ZASOBY N'!AU42,IF(NN!AC45="","",IF(AND(C42=C43,H42=H43,J42=J43,NN!AC45&gt;0),"",IF(AND(C43=C44,H43=H44,NN!AC46&gt;0),'ZASOBY N'!AU42,'ZASOBY N'!AU42)))))))))</f>
        <v/>
      </c>
      <c r="Z43" s="225" t="str">
        <f t="shared" si="2"/>
        <v/>
      </c>
      <c r="AA43" s="227" t="str">
        <f t="shared" si="5"/>
        <v/>
      </c>
      <c r="AB43" s="400" t="str">
        <f t="shared" si="6"/>
        <v/>
      </c>
      <c r="AC43" s="228" t="str">
        <f t="shared" si="3"/>
        <v/>
      </c>
      <c r="AD43" s="222">
        <f>IF(B43="",0,IF(F43="",0,INDEX(POBRANIE_!$B$6:$F$101,MATCH('UPR BILANS N'!$F43,POBRANIE_!$A$6:$A$101,0),2)))</f>
        <v>0</v>
      </c>
      <c r="AE43" s="224">
        <f>IF(OR('ZASOBY N'!G42="",'ZASOBY N'!E42=""),0,IF(B43="",0,'ZASOBY N'!G42*'ZASOBY N'!E42))</f>
        <v>0</v>
      </c>
      <c r="AF43" s="225">
        <f>IF('ZASOBY N'!O42="",0,'ZASOBY N'!O42)</f>
        <v>0</v>
      </c>
      <c r="AG43" s="225">
        <f>IF('ZASOBY N'!Q42="",0,'ZASOBY N'!Q42)</f>
        <v>0</v>
      </c>
      <c r="AH43" s="225">
        <f>IF('ZASOBY N'!V42="",0,'ZASOBY N'!V42)</f>
        <v>0</v>
      </c>
      <c r="AI43" s="225">
        <f>IF('ZASOBY N'!AG42="",0,'ZASOBY N'!AG42)</f>
        <v>0</v>
      </c>
      <c r="AJ43" s="225">
        <f>IF(NN!P45="",0,IF(NN!P45="BRAK kol.7","BRAK BADAŃ",NN!P45))</f>
        <v>0</v>
      </c>
      <c r="AK43" s="225">
        <f>IF(NN!AC45="",0,IF(NN!AC45="BRAK kol.7","BRAK BADAŃ",NN!AC45))</f>
        <v>0</v>
      </c>
      <c r="BJ43" s="414" t="str">
        <f>IF(AND(BL43=1,BM43=1,SUMIF($C43:$C$525,$C43,$AK43:$AK$525)=$AK43),$AK43,IF($BO43&gt;0,$BO43,IF(AND(COUNTIF($C$11:$C42,$C43)&gt;=1,COUNTIF($D42:$D42,$D43)&gt;=1),"",IF(AND(SUMIF($C43:$C$525,$C43,$AK43:$AK$525)&gt;=$AK43,SUMIF($D43:$D$525,$D43,$AK43:$AK$525)&gt;=$AK43),SUMIF($C43:$C$525,$C43,$AK43:$AK$525),""))))</f>
        <v/>
      </c>
      <c r="BL43" s="409">
        <f>COUNTIFS('ZASOBY N'!$B42:$B$525,'ZASOBY N'!$B42,'ZASOBY N'!$C42:'ZASOBY N'!$C$525,'ZASOBY N'!$C42,'ZASOBY N'!$D42:'ZASOBY N'!$D$525,'ZASOBY N'!$D42,'ZASOBY N'!$H42:'ZASOBY N'!$H$525,'ZASOBY N'!$H42 )</f>
        <v>0</v>
      </c>
      <c r="BM43" s="410">
        <f>COUNTIFS('ZASOBY N'!$B$10:$B42,'ZASOBY N'!$B42,'ZASOBY N'!$C$10:'ZASOBY N'!$C42,'ZASOBY N'!$C42,'ZASOBY N'!$D$10:'ZASOBY N'!$D42,'ZASOBY N'!$D42,'ZASOBY N'!$H$10:'ZASOBY N'!$H42,'ZASOBY N'!$H42 )</f>
        <v>0</v>
      </c>
      <c r="BN43" s="411">
        <f t="shared" si="7"/>
        <v>0</v>
      </c>
      <c r="BO43" s="412">
        <f t="shared" si="8"/>
        <v>0</v>
      </c>
      <c r="BP43" s="94" t="str">
        <f t="shared" si="9"/>
        <v/>
      </c>
      <c r="BQ43" s="414" t="str">
        <f>IF(AND(BS43=1,BT43=1,SUMIF($C43:$C$525,$C43,$AJ43:$AJ$525)=$AJ43),$AJ43,IF($BV43&gt;0,$BV43,IF(AND(COUNTIF($C$11:$C42,$C43)&gt;=1,COUNTIF($D42:$D42,$D43)&gt;=1),"",IF(AND(SUMIF($C43:$C$525,$C43,$AJ43:$AJ$525)&gt;$AJ43,SUMIF($D43:$D$525,$D43,$AJ43:$AJ$525)&gt;$AJ43),SUMIF($C43:$C$525,$C43,$AJ43:$AJ$525),""))))</f>
        <v/>
      </c>
      <c r="BS43" s="409">
        <f>COUNTIFS('ZASOBY N'!$B42:$B$525,'ZASOBY N'!$B42,'ZASOBY N'!$C42:'ZASOBY N'!$C$525,'ZASOBY N'!$C42,'ZASOBY N'!$D42:'ZASOBY N'!$D$525,'ZASOBY N'!$D42,'ZASOBY N'!$H42:'ZASOBY N'!$H$525,'ZASOBY N'!$H42 )</f>
        <v>0</v>
      </c>
      <c r="BT43" s="410">
        <f>COUNTIFS('ZASOBY N'!$B$10:$B42,'ZASOBY N'!$B42,'ZASOBY N'!$C$10:'ZASOBY N'!$C42,'ZASOBY N'!$C42,'ZASOBY N'!$D$10:'ZASOBY N'!$D42,'ZASOBY N'!$D42,'ZASOBY N'!$H$10:'ZASOBY N'!$H42,'ZASOBY N'!$H42 )</f>
        <v>0</v>
      </c>
      <c r="BU43" s="411">
        <f t="shared" si="10"/>
        <v>0</v>
      </c>
      <c r="BV43" s="412">
        <f t="shared" si="11"/>
        <v>0</v>
      </c>
      <c r="BW43" s="94" t="s">
        <v>499</v>
      </c>
      <c r="BX43" s="414" t="str">
        <f>IF(AND(BZ43=1,CA43=1,SUMIF($C43:$C$525,$C43,$AI43:$AI$525)=$AI43),$AI43,IF($CC43&gt;0,$CC43,IF(AND(COUNTIF($C$11:$C42,$C43)&gt;=1,COUNTIF($D42:$D42,$D43)&gt;=1),"",IF(AND(SUMIF($C43:$C$525,$C43,$AI43:$AI$525)&gt;$AI43,SUMIF($D43:$D$525,$D43,$AI43:$AI$525)&gt;$IG43),_xlfn.AGGREGATE(14,4,$CB$11:$CB$31*($C$11:$C$31=$C43),1),""))))</f>
        <v/>
      </c>
      <c r="BZ43" s="409">
        <f>COUNTIFS('ZASOBY N'!$B42:$B$525,'ZASOBY N'!$B42,'ZASOBY N'!$C42:'ZASOBY N'!$C$525,'ZASOBY N'!$C42,'ZASOBY N'!$D42:'ZASOBY N'!$D$525,'ZASOBY N'!$D42,'ZASOBY N'!$H42:'ZASOBY N'!$H$525,'ZASOBY N'!$H42 )</f>
        <v>0</v>
      </c>
      <c r="CA43" s="410">
        <f>COUNTIFS('ZASOBY N'!$B$10:$B42,'ZASOBY N'!$B42,'ZASOBY N'!$C$10:'ZASOBY N'!$C42,'ZASOBY N'!$C42,'ZASOBY N'!$D$10:'ZASOBY N'!$D42,'ZASOBY N'!$D42,'ZASOBY N'!$H$10:'ZASOBY N'!$H42,'ZASOBY N'!$H42 )</f>
        <v>0</v>
      </c>
      <c r="CB43" s="411">
        <f t="shared" si="12"/>
        <v>0</v>
      </c>
      <c r="CC43" s="412">
        <f t="shared" si="13"/>
        <v>0</v>
      </c>
      <c r="CE43" s="414" t="str">
        <f>IF(AND(CG43=1,CH43=1,SUMIF($C43:$C$525,$C43,$AH43:$AH$525)=$AH43),$AH43,IF($CJ43&gt;0,$CJ43,IF(AND(COUNTIF($C$11:$C42,$C43)&gt;=1,COUNTIF($D42:$D42,$D43)&gt;=1),"",IF(AND(SUMIF($C43:$C$525,$C43,$AH43:$AH$525)&gt;$AH43,SUMIF($D43:$D$525,$D43,$AH43:$AH$525)&gt;$AH43),_xlfn.AGGREGATE(14,4,$CI$11:$CI$31*($C$11:$C$31=$C43),1),""))))</f>
        <v/>
      </c>
      <c r="CG43" s="409">
        <f>COUNTIFS('ZASOBY N'!$B42:$B$525,'ZASOBY N'!$B42,'ZASOBY N'!$C42:'ZASOBY N'!$C$525,'ZASOBY N'!$C42,'ZASOBY N'!$D42:'ZASOBY N'!$D$525,'ZASOBY N'!$D42,'ZASOBY N'!$H42:'ZASOBY N'!$H$525,'ZASOBY N'!$H42 )</f>
        <v>0</v>
      </c>
      <c r="CH43" s="410">
        <f>COUNTIFS('ZASOBY N'!$B$10:$B42,'ZASOBY N'!$B42,'ZASOBY N'!$C$10:'ZASOBY N'!$C42,'ZASOBY N'!$C42,'ZASOBY N'!$D$10:'ZASOBY N'!$D42,'ZASOBY N'!$D42,'ZASOBY N'!$H$10:'ZASOBY N'!$H42,'ZASOBY N'!$H42 )</f>
        <v>0</v>
      </c>
      <c r="CI43" s="411">
        <f t="shared" si="14"/>
        <v>0</v>
      </c>
      <c r="CJ43" s="412">
        <f t="shared" si="15"/>
        <v>0</v>
      </c>
      <c r="CL43" s="414" t="str">
        <f>IF(AND(CN43=1,CO43=1,SUMIF($C43:$C$525,$C43,$AG43:$AG$525)=$AG43),$AG43,IF($CQ43&gt;0,$CQ43,IF(AND(COUNTIF($C$11:$C42,$C43)&gt;=1,COUNTIF($D42:$D42,$D43)&gt;=1),"",IF(AND(SUMIF($C43:$C$525,$C43,$AG43:$AG$525)&gt;$AG43,SUMIF($D43:$D$525,$D43,$AG43:$AG$525)&gt;$AG43),_xlfn.AGGREGATE(14,4,$CP$11:$CP$31*($C$11:$C$31=$C43),1),""))))</f>
        <v/>
      </c>
      <c r="CN43" s="409">
        <f>COUNTIFS('ZASOBY N'!$B42:$B$525,'ZASOBY N'!$B42,'ZASOBY N'!$C42:'ZASOBY N'!$C$525,'ZASOBY N'!$C42,'ZASOBY N'!$D42:'ZASOBY N'!$D$525,'ZASOBY N'!$D42,'ZASOBY N'!$H42:'ZASOBY N'!$H$525,'ZASOBY N'!$H42 )</f>
        <v>0</v>
      </c>
      <c r="CO43" s="410">
        <f>COUNTIFS('ZASOBY N'!$B$10:$B42,'ZASOBY N'!$B42,'ZASOBY N'!$C$10:'ZASOBY N'!$C42,'ZASOBY N'!$C42,'ZASOBY N'!$D$10:'ZASOBY N'!$D42,'ZASOBY N'!$D42,'ZASOBY N'!$H$10:'ZASOBY N'!$H42,'ZASOBY N'!$H42 )</f>
        <v>0</v>
      </c>
      <c r="CP43" s="411">
        <f t="shared" si="16"/>
        <v>0</v>
      </c>
      <c r="CQ43" s="412">
        <f t="shared" si="17"/>
        <v>0</v>
      </c>
      <c r="CS43" s="414" t="str">
        <f>IF(AND(CU43=1,CV43=1,SUMIF($C43:$C$525,$C43,$AF43:$AF$525)=$AF43),$AF43,IF($CX43&gt;0,$CX43,IF(AND(COUNTIF($C$11:$C42,$C43)&gt;=1,COUNTIF($D42:$D42,$D43)&gt;=1),"",IF(AND(SUMIF($C43:$C$525,$C43,$AF43:$AF$525)&gt;$AF43,SUMIF($D43:$D$525,$D43,$AF43:$AF$525)&gt;$AF43),_xlfn.AGGREGATE(14,4,$CW$11:$CW$31*($C$11:$C$31=$C43),1),""))))</f>
        <v/>
      </c>
      <c r="CU43" s="409">
        <f>COUNTIFS('ZASOBY N'!$B42:$B$525,'ZASOBY N'!$B42,'ZASOBY N'!$C42:'ZASOBY N'!$C$525,'ZASOBY N'!$C42,'ZASOBY N'!$D42:'ZASOBY N'!$D$525,'ZASOBY N'!$D42,'ZASOBY N'!$H42:'ZASOBY N'!$H$525,'ZASOBY N'!$H42 )</f>
        <v>0</v>
      </c>
      <c r="CV43" s="410">
        <f>COUNTIFS('ZASOBY N'!$B$10:$B42,'ZASOBY N'!$B42,'ZASOBY N'!$C$10:'ZASOBY N'!$C42,'ZASOBY N'!$C42,'ZASOBY N'!$D$10:'ZASOBY N'!$D42,'ZASOBY N'!$D42,'ZASOBY N'!$H$10:'ZASOBY N'!$H42,'ZASOBY N'!$H42 )</f>
        <v>0</v>
      </c>
      <c r="CW43" s="411">
        <f t="shared" si="18"/>
        <v>0</v>
      </c>
      <c r="CX43" s="412">
        <f t="shared" si="19"/>
        <v>0</v>
      </c>
      <c r="CZ43" s="414" t="str">
        <f>IF(AND(DB43=1,DC43=1,SUMIF($C43:$C$525,$C43,$AE43:$AE$525)=$AE43),$AE43,IF($DE43&gt;0,$DE43,IF(AND(COUNTIF($C$11:$C42,$C43)&gt;=1,COUNTIF($D42:$D42,$D43)&gt;=1),"",IF(AND(SUMIF($C43:$C$525,$C43,$AE43:$AE$525)&gt;$AE43,SUMIF($D43:$D$525,$D43,$AE43:$AE$525)&gt;$AE43),_xlfn.AGGREGATE(14,4,$DD$11:$DD$31*($C$11:$C$31=$C43),1),""))))</f>
        <v/>
      </c>
      <c r="DB43" s="409">
        <f>COUNTIFS('ZASOBY N'!$B42:$B$525,'ZASOBY N'!$B42,'ZASOBY N'!$C42:'ZASOBY N'!$C$525,'ZASOBY N'!$C42,'ZASOBY N'!$D42:'ZASOBY N'!$D$525,'ZASOBY N'!$D42,'ZASOBY N'!$H42:'ZASOBY N'!$H$525,'ZASOBY N'!$H42 )</f>
        <v>0</v>
      </c>
      <c r="DC43" s="410">
        <f>COUNTIFS('ZASOBY N'!$B$10:$B42,'ZASOBY N'!$B42,'ZASOBY N'!$C$10:'ZASOBY N'!$C42,'ZASOBY N'!$C42,'ZASOBY N'!$D$10:'ZASOBY N'!$D42,'ZASOBY N'!$D42,'ZASOBY N'!$H$10:'ZASOBY N'!$H42,'ZASOBY N'!$H42 )</f>
        <v>0</v>
      </c>
      <c r="DD43" s="411">
        <f t="shared" si="20"/>
        <v>0</v>
      </c>
      <c r="DE43" s="412">
        <f t="shared" si="21"/>
        <v>0</v>
      </c>
      <c r="DF43" s="399" t="str">
        <f>IF(AND(DI43=1,DJ43=1,SUMIF($C43:$C$525,$C43,$AD43:$AD$525)=$AD43),$AD43,IF($DL43&gt;0,$DL43,IF(B43="","",IF(AND(COUNTIF($C$11:$C42,$C43)&gt;=1,COUNTIF($D42:$D42,$D43)&gt;=1,COUNTIF($Z40:$Z42,$C43)=0),"",IF(AND(COUNTIF($C$11:$C42,$C43)&gt;=1,COUNTIF($D42:$D42,$D43)&gt;=1),"UJĘTO WYŻEJ",IF(AND(SUMIF($C43:$C$525,$C43,$AD43:$AD$525)&gt;$AD43,SUMIF($D43:$D$525,$D43,$AD43:$AD$525)&gt;$AD43),_xlfn.AGGREGATE(14,4,$DK$11:$DK$31*($C$11:$C$31=$C43),1),""))))))</f>
        <v/>
      </c>
      <c r="DG43" s="414" t="str">
        <f>IF(AND(DI43=1,DJ43=1,SUMIF($C43:$C$525,$C43,$AD43:$AD$525)=$AD43),$AD43,IF($DL43&gt;0,$DL43,IF(AND(COUNTIF($C$11:$C42,$C43)&gt;=1,COUNTIF($D42:$D42,$D43)&gt;=1),"",IF(AND(SUMIF($C43:$C$525,$C43,$AD43:$AD$525)&gt;$AD43,SUMIF($D43:$D$525,$D43,$AD43:$AD$525)&gt;$AD43),_xlfn.AGGREGATE(14,4,$DK$11:$DK$31*($C$11:$C$31=$C43),1),""))))</f>
        <v/>
      </c>
      <c r="DI43" s="409">
        <f>COUNTIFS('ZASOBY N'!$B42:$B$525,'ZASOBY N'!$B42,'ZASOBY N'!$C42:'ZASOBY N'!$C$525,'ZASOBY N'!$C42,'ZASOBY N'!$D42:'ZASOBY N'!$D$525,'ZASOBY N'!$D42,'ZASOBY N'!$H42:'ZASOBY N'!$H$525,'ZASOBY N'!$H42 )</f>
        <v>0</v>
      </c>
      <c r="DJ43" s="410">
        <f>COUNTIFS('ZASOBY N'!$B$10:$B42,'ZASOBY N'!$B42,'ZASOBY N'!$C$10:'ZASOBY N'!$C42,'ZASOBY N'!$C42,'ZASOBY N'!$D$10:'ZASOBY N'!$D42,'ZASOBY N'!$D42,'ZASOBY N'!$H$10:'ZASOBY N'!$H42,'ZASOBY N'!$H42 )</f>
        <v>0</v>
      </c>
      <c r="DK43" s="411">
        <f t="shared" si="22"/>
        <v>0</v>
      </c>
      <c r="DL43" s="412">
        <f t="shared" si="23"/>
        <v>0</v>
      </c>
    </row>
    <row r="44" spans="1:116" ht="18.899999999999999" customHeight="1" x14ac:dyDescent="0.3">
      <c r="A44" s="219"/>
      <c r="B44" s="152" t="str">
        <f>IF('ZASOBY N'!A43="","",'ZASOBY N'!A43)</f>
        <v/>
      </c>
      <c r="C44" s="462" t="str">
        <f>IF('ZASOBY N'!C43="","",'ZASOBY N'!C43)</f>
        <v/>
      </c>
      <c r="D44" s="137" t="str">
        <f>IF('ZASOBY N'!B43="","",'ZASOBY N'!B43)</f>
        <v/>
      </c>
      <c r="E44" s="138"/>
      <c r="F44" s="356" t="str">
        <f>IF('ZASOBY N'!D43="","",'ZASOBY N'!D43)</f>
        <v/>
      </c>
      <c r="G44" s="220" t="str">
        <f>IF('ZASOBY N'!G43="","",'ZASOBY N'!G43)</f>
        <v/>
      </c>
      <c r="H44" s="221" t="str">
        <f>IF('ZASOBY N'!F43="","",'ZASOBY N'!F43)</f>
        <v/>
      </c>
      <c r="I44" s="221" t="str">
        <f>IF('ZASOBY N'!G43="","",'ZASOBY N'!G43)</f>
        <v/>
      </c>
      <c r="J44" s="221" t="str">
        <f>IF('ZASOBY N'!H43="","",'ZASOBY N'!H43)</f>
        <v/>
      </c>
      <c r="K44" s="214">
        <v>0</v>
      </c>
      <c r="L44" s="214">
        <v>0</v>
      </c>
      <c r="M44" s="214">
        <v>0</v>
      </c>
      <c r="N44" s="222" t="str">
        <f>IF('ZASOBY N'!BD43="x","",IF(W44="","",'ZASOBY N'!E43))</f>
        <v/>
      </c>
      <c r="O44" s="223">
        <v>0</v>
      </c>
      <c r="P44" s="223">
        <v>0</v>
      </c>
      <c r="Q44" s="226" t="str">
        <f>IF($N44="","",'UPR BILANS N'!G44*'UPR BILANS N'!N44)</f>
        <v/>
      </c>
      <c r="R44" s="225" t="str">
        <f>IF($N44="","",'ZASOBY N'!O43)</f>
        <v/>
      </c>
      <c r="S44" s="225" t="str">
        <f>IF($N44="","",IF('ZASOBY N'!Q43="",0,'ZASOBY N'!Q43))</f>
        <v/>
      </c>
      <c r="T44" s="225" t="str">
        <f>IF($N44="","",'ZASOBY N'!V43)</f>
        <v/>
      </c>
      <c r="U44" s="225" t="str">
        <f>IF($N44="","",IF('ZASOBY N'!AG43="",0,'ZASOBY N'!AG43))</f>
        <v/>
      </c>
      <c r="V44" s="225" t="str">
        <f>IF($N44="","",IF(NN!P46="",0,NN!P46))</f>
        <v/>
      </c>
      <c r="W44" s="225" t="str">
        <f t="shared" si="1"/>
        <v/>
      </c>
      <c r="X44" s="226" t="str">
        <f t="shared" si="0"/>
        <v/>
      </c>
      <c r="Y44" s="225" t="str">
        <f>IF('ZASOBY N'!AU43="","",IF(C44&lt;&gt;C43,'ZASOBY N'!AU43,IF(D44&lt;&gt;D43,'ZASOBY N'!AU43,IF(F44&lt;&gt;F43,'ZASOBY N'!AU43,IF(G44&lt;&gt;G43,'ZASOBY N'!AU43,IF(J44&lt;&gt;J43,'ZASOBY N'!AU43,IF(NN!AC46="","",IF(AND(C43=C44,H43=H44,J43=J44,NN!AC46&gt;0),"",IF(AND(C44=C45,H44=H45,NN!AC47&gt;0),'ZASOBY N'!AU43,'ZASOBY N'!AU43)))))))))</f>
        <v/>
      </c>
      <c r="Z44" s="225" t="str">
        <f t="shared" si="2"/>
        <v/>
      </c>
      <c r="AA44" s="227" t="str">
        <f t="shared" si="5"/>
        <v/>
      </c>
      <c r="AB44" s="400" t="str">
        <f t="shared" si="6"/>
        <v/>
      </c>
      <c r="AC44" s="228" t="str">
        <f t="shared" si="3"/>
        <v/>
      </c>
      <c r="AD44" s="222">
        <f>IF(B44="",0,IF(F44="",0,INDEX(POBRANIE_!$B$6:$F$101,MATCH('UPR BILANS N'!$F44,POBRANIE_!$A$6:$A$101,0),2)))</f>
        <v>0</v>
      </c>
      <c r="AE44" s="224">
        <f>IF(OR('ZASOBY N'!G43="",'ZASOBY N'!E43=""),0,IF(B44="",0,'ZASOBY N'!G43*'ZASOBY N'!E43))</f>
        <v>0</v>
      </c>
      <c r="AF44" s="225">
        <f>IF('ZASOBY N'!O43="",0,'ZASOBY N'!O43)</f>
        <v>0</v>
      </c>
      <c r="AG44" s="225">
        <f>IF('ZASOBY N'!Q43="",0,'ZASOBY N'!Q43)</f>
        <v>0</v>
      </c>
      <c r="AH44" s="225">
        <f>IF('ZASOBY N'!V43="",0,'ZASOBY N'!V43)</f>
        <v>0</v>
      </c>
      <c r="AI44" s="225">
        <f>IF('ZASOBY N'!AG43="",0,'ZASOBY N'!AG43)</f>
        <v>0</v>
      </c>
      <c r="AJ44" s="225">
        <f>IF(NN!P46="",0,IF(NN!P46="BRAK kol.7","BRAK BADAŃ",NN!P46))</f>
        <v>0</v>
      </c>
      <c r="AK44" s="225">
        <f>IF(NN!AC46="",0,IF(NN!AC46="BRAK kol.7","BRAK BADAŃ",NN!AC46))</f>
        <v>0</v>
      </c>
      <c r="BJ44" s="414" t="str">
        <f>IF(AND(BL44=1,BM44=1,SUMIF($C44:$C$525,$C44,$AK44:$AK$525)=$AK44),$AK44,IF($BO44&gt;0,$BO44,IF(AND(COUNTIF($C$11:$C43,$C44)&gt;=1,COUNTIF($D43:$D43,$D44)&gt;=1),"",IF(AND(SUMIF($C44:$C$525,$C44,$AK44:$AK$525)&gt;=$AK44,SUMIF($D44:$D$525,$D44,$AK44:$AK$525)&gt;=$AK44),SUMIF($C44:$C$525,$C44,$AK44:$AK$525),""))))</f>
        <v/>
      </c>
      <c r="BL44" s="409">
        <f>COUNTIFS('ZASOBY N'!$B43:$B$525,'ZASOBY N'!$B43,'ZASOBY N'!$C43:'ZASOBY N'!$C$525,'ZASOBY N'!$C43,'ZASOBY N'!$D43:'ZASOBY N'!$D$525,'ZASOBY N'!$D43,'ZASOBY N'!$H43:'ZASOBY N'!$H$525,'ZASOBY N'!$H43 )</f>
        <v>0</v>
      </c>
      <c r="BM44" s="410">
        <f>COUNTIFS('ZASOBY N'!$B$10:$B43,'ZASOBY N'!$B43,'ZASOBY N'!$C$10:'ZASOBY N'!$C43,'ZASOBY N'!$C43,'ZASOBY N'!$D$10:'ZASOBY N'!$D43,'ZASOBY N'!$D43,'ZASOBY N'!$H$10:'ZASOBY N'!$H43,'ZASOBY N'!$H43 )</f>
        <v>0</v>
      </c>
      <c r="BN44" s="411">
        <f t="shared" si="7"/>
        <v>0</v>
      </c>
      <c r="BO44" s="412">
        <f t="shared" si="8"/>
        <v>0</v>
      </c>
      <c r="BP44" s="94" t="str">
        <f t="shared" si="9"/>
        <v/>
      </c>
      <c r="BQ44" s="414" t="str">
        <f>IF(AND(BS44=1,BT44=1,SUMIF($C44:$C$525,$C44,$AJ44:$AJ$525)=$AJ44),$AJ44,IF($BV44&gt;0,$BV44,IF(AND(COUNTIF($C$11:$C43,$C44)&gt;=1,COUNTIF($D43:$D43,$D44)&gt;=1),"",IF(AND(SUMIF($C44:$C$525,$C44,$AJ44:$AJ$525)&gt;$AJ44,SUMIF($D44:$D$525,$D44,$AJ44:$AJ$525)&gt;$AJ44),SUMIF($C44:$C$525,$C44,$AJ44:$AJ$525),""))))</f>
        <v/>
      </c>
      <c r="BS44" s="409">
        <f>COUNTIFS('ZASOBY N'!$B43:$B$525,'ZASOBY N'!$B43,'ZASOBY N'!$C43:'ZASOBY N'!$C$525,'ZASOBY N'!$C43,'ZASOBY N'!$D43:'ZASOBY N'!$D$525,'ZASOBY N'!$D43,'ZASOBY N'!$H43:'ZASOBY N'!$H$525,'ZASOBY N'!$H43 )</f>
        <v>0</v>
      </c>
      <c r="BT44" s="410">
        <f>COUNTIFS('ZASOBY N'!$B$10:$B43,'ZASOBY N'!$B43,'ZASOBY N'!$C$10:'ZASOBY N'!$C43,'ZASOBY N'!$C43,'ZASOBY N'!$D$10:'ZASOBY N'!$D43,'ZASOBY N'!$D43,'ZASOBY N'!$H$10:'ZASOBY N'!$H43,'ZASOBY N'!$H43 )</f>
        <v>0</v>
      </c>
      <c r="BU44" s="411">
        <f t="shared" si="10"/>
        <v>0</v>
      </c>
      <c r="BV44" s="412">
        <f t="shared" si="11"/>
        <v>0</v>
      </c>
      <c r="BW44" s="94" t="s">
        <v>499</v>
      </c>
      <c r="BX44" s="414" t="str">
        <f>IF(AND(BZ44=1,CA44=1,SUMIF($C44:$C$525,$C44,$AI44:$AI$525)=$AI44),$AI44,IF($CC44&gt;0,$CC44,IF(AND(COUNTIF($C$11:$C43,$C44)&gt;=1,COUNTIF($D43:$D43,$D44)&gt;=1),"",IF(AND(SUMIF($C44:$C$525,$C44,$AI44:$AI$525)&gt;$AI44,SUMIF($D44:$D$525,$D44,$AI44:$AI$525)&gt;$IG44),_xlfn.AGGREGATE(14,4,$CB$11:$CB$31*($C$11:$C$31=$C44),1),""))))</f>
        <v/>
      </c>
      <c r="BZ44" s="409">
        <f>COUNTIFS('ZASOBY N'!$B43:$B$525,'ZASOBY N'!$B43,'ZASOBY N'!$C43:'ZASOBY N'!$C$525,'ZASOBY N'!$C43,'ZASOBY N'!$D43:'ZASOBY N'!$D$525,'ZASOBY N'!$D43,'ZASOBY N'!$H43:'ZASOBY N'!$H$525,'ZASOBY N'!$H43 )</f>
        <v>0</v>
      </c>
      <c r="CA44" s="410">
        <f>COUNTIFS('ZASOBY N'!$B$10:$B43,'ZASOBY N'!$B43,'ZASOBY N'!$C$10:'ZASOBY N'!$C43,'ZASOBY N'!$C43,'ZASOBY N'!$D$10:'ZASOBY N'!$D43,'ZASOBY N'!$D43,'ZASOBY N'!$H$10:'ZASOBY N'!$H43,'ZASOBY N'!$H43 )</f>
        <v>0</v>
      </c>
      <c r="CB44" s="411">
        <f t="shared" si="12"/>
        <v>0</v>
      </c>
      <c r="CC44" s="412">
        <f t="shared" si="13"/>
        <v>0</v>
      </c>
      <c r="CE44" s="414" t="str">
        <f>IF(AND(CG44=1,CH44=1,SUMIF($C44:$C$525,$C44,$AH44:$AH$525)=$AH44),$AH44,IF($CJ44&gt;0,$CJ44,IF(AND(COUNTIF($C$11:$C43,$C44)&gt;=1,COUNTIF($D43:$D43,$D44)&gt;=1),"",IF(AND(SUMIF($C44:$C$525,$C44,$AH44:$AH$525)&gt;$AH44,SUMIF($D44:$D$525,$D44,$AH44:$AH$525)&gt;$AH44),_xlfn.AGGREGATE(14,4,$CI$11:$CI$31*($C$11:$C$31=$C44),1),""))))</f>
        <v/>
      </c>
      <c r="CG44" s="409">
        <f>COUNTIFS('ZASOBY N'!$B43:$B$525,'ZASOBY N'!$B43,'ZASOBY N'!$C43:'ZASOBY N'!$C$525,'ZASOBY N'!$C43,'ZASOBY N'!$D43:'ZASOBY N'!$D$525,'ZASOBY N'!$D43,'ZASOBY N'!$H43:'ZASOBY N'!$H$525,'ZASOBY N'!$H43 )</f>
        <v>0</v>
      </c>
      <c r="CH44" s="410">
        <f>COUNTIFS('ZASOBY N'!$B$10:$B43,'ZASOBY N'!$B43,'ZASOBY N'!$C$10:'ZASOBY N'!$C43,'ZASOBY N'!$C43,'ZASOBY N'!$D$10:'ZASOBY N'!$D43,'ZASOBY N'!$D43,'ZASOBY N'!$H$10:'ZASOBY N'!$H43,'ZASOBY N'!$H43 )</f>
        <v>0</v>
      </c>
      <c r="CI44" s="411">
        <f t="shared" si="14"/>
        <v>0</v>
      </c>
      <c r="CJ44" s="412">
        <f t="shared" si="15"/>
        <v>0</v>
      </c>
      <c r="CL44" s="414" t="str">
        <f>IF(AND(CN44=1,CO44=1,SUMIF($C44:$C$525,$C44,$AG44:$AG$525)=$AG44),$AG44,IF($CQ44&gt;0,$CQ44,IF(AND(COUNTIF($C$11:$C43,$C44)&gt;=1,COUNTIF($D43:$D43,$D44)&gt;=1),"",IF(AND(SUMIF($C44:$C$525,$C44,$AG44:$AG$525)&gt;$AG44,SUMIF($D44:$D$525,$D44,$AG44:$AG$525)&gt;$AG44),_xlfn.AGGREGATE(14,4,$CP$11:$CP$31*($C$11:$C$31=$C44),1),""))))</f>
        <v/>
      </c>
      <c r="CN44" s="409">
        <f>COUNTIFS('ZASOBY N'!$B43:$B$525,'ZASOBY N'!$B43,'ZASOBY N'!$C43:'ZASOBY N'!$C$525,'ZASOBY N'!$C43,'ZASOBY N'!$D43:'ZASOBY N'!$D$525,'ZASOBY N'!$D43,'ZASOBY N'!$H43:'ZASOBY N'!$H$525,'ZASOBY N'!$H43 )</f>
        <v>0</v>
      </c>
      <c r="CO44" s="410">
        <f>COUNTIFS('ZASOBY N'!$B$10:$B43,'ZASOBY N'!$B43,'ZASOBY N'!$C$10:'ZASOBY N'!$C43,'ZASOBY N'!$C43,'ZASOBY N'!$D$10:'ZASOBY N'!$D43,'ZASOBY N'!$D43,'ZASOBY N'!$H$10:'ZASOBY N'!$H43,'ZASOBY N'!$H43 )</f>
        <v>0</v>
      </c>
      <c r="CP44" s="411">
        <f t="shared" si="16"/>
        <v>0</v>
      </c>
      <c r="CQ44" s="412">
        <f t="shared" si="17"/>
        <v>0</v>
      </c>
      <c r="CS44" s="414" t="str">
        <f>IF(AND(CU44=1,CV44=1,SUMIF($C44:$C$525,$C44,$AF44:$AF$525)=$AF44),$AF44,IF($CX44&gt;0,$CX44,IF(AND(COUNTIF($C$11:$C43,$C44)&gt;=1,COUNTIF($D43:$D43,$D44)&gt;=1),"",IF(AND(SUMIF($C44:$C$525,$C44,$AF44:$AF$525)&gt;$AF44,SUMIF($D44:$D$525,$D44,$AF44:$AF$525)&gt;$AF44),_xlfn.AGGREGATE(14,4,$CW$11:$CW$31*($C$11:$C$31=$C44),1),""))))</f>
        <v/>
      </c>
      <c r="CU44" s="409">
        <f>COUNTIFS('ZASOBY N'!$B43:$B$525,'ZASOBY N'!$B43,'ZASOBY N'!$C43:'ZASOBY N'!$C$525,'ZASOBY N'!$C43,'ZASOBY N'!$D43:'ZASOBY N'!$D$525,'ZASOBY N'!$D43,'ZASOBY N'!$H43:'ZASOBY N'!$H$525,'ZASOBY N'!$H43 )</f>
        <v>0</v>
      </c>
      <c r="CV44" s="410">
        <f>COUNTIFS('ZASOBY N'!$B$10:$B43,'ZASOBY N'!$B43,'ZASOBY N'!$C$10:'ZASOBY N'!$C43,'ZASOBY N'!$C43,'ZASOBY N'!$D$10:'ZASOBY N'!$D43,'ZASOBY N'!$D43,'ZASOBY N'!$H$10:'ZASOBY N'!$H43,'ZASOBY N'!$H43 )</f>
        <v>0</v>
      </c>
      <c r="CW44" s="411">
        <f t="shared" si="18"/>
        <v>0</v>
      </c>
      <c r="CX44" s="412">
        <f t="shared" si="19"/>
        <v>0</v>
      </c>
      <c r="CZ44" s="414" t="str">
        <f>IF(AND(DB44=1,DC44=1,SUMIF($C44:$C$525,$C44,$AE44:$AE$525)=$AE44),$AE44,IF($DE44&gt;0,$DE44,IF(AND(COUNTIF($C$11:$C43,$C44)&gt;=1,COUNTIF($D43:$D43,$D44)&gt;=1),"",IF(AND(SUMIF($C44:$C$525,$C44,$AE44:$AE$525)&gt;$AE44,SUMIF($D44:$D$525,$D44,$AE44:$AE$525)&gt;$AE44),_xlfn.AGGREGATE(14,4,$DD$11:$DD$31*($C$11:$C$31=$C44),1),""))))</f>
        <v/>
      </c>
      <c r="DB44" s="409">
        <f>COUNTIFS('ZASOBY N'!$B43:$B$525,'ZASOBY N'!$B43,'ZASOBY N'!$C43:'ZASOBY N'!$C$525,'ZASOBY N'!$C43,'ZASOBY N'!$D43:'ZASOBY N'!$D$525,'ZASOBY N'!$D43,'ZASOBY N'!$H43:'ZASOBY N'!$H$525,'ZASOBY N'!$H43 )</f>
        <v>0</v>
      </c>
      <c r="DC44" s="410">
        <f>COUNTIFS('ZASOBY N'!$B$10:$B43,'ZASOBY N'!$B43,'ZASOBY N'!$C$10:'ZASOBY N'!$C43,'ZASOBY N'!$C43,'ZASOBY N'!$D$10:'ZASOBY N'!$D43,'ZASOBY N'!$D43,'ZASOBY N'!$H$10:'ZASOBY N'!$H43,'ZASOBY N'!$H43 )</f>
        <v>0</v>
      </c>
      <c r="DD44" s="411">
        <f t="shared" si="20"/>
        <v>0</v>
      </c>
      <c r="DE44" s="412">
        <f t="shared" si="21"/>
        <v>0</v>
      </c>
      <c r="DF44" s="399" t="str">
        <f>IF(AND(DI44=1,DJ44=1,SUMIF($C44:$C$525,$C44,$AD44:$AD$525)=$AD44),$AD44,IF($DL44&gt;0,$DL44,IF(B44="","",IF(AND(COUNTIF($C$11:$C43,$C44)&gt;=1,COUNTIF($D43:$D43,$D44)&gt;=1,COUNTIF($Z41:$Z43,$C44)=0),"",IF(AND(COUNTIF($C$11:$C43,$C44)&gt;=1,COUNTIF($D43:$D43,$D44)&gt;=1),"UJĘTO WYŻEJ",IF(AND(SUMIF($C44:$C$525,$C44,$AD44:$AD$525)&gt;$AD44,SUMIF($D44:$D$525,$D44,$AD44:$AD$525)&gt;$AD44),_xlfn.AGGREGATE(14,4,$DK$11:$DK$31*($C$11:$C$31=$C44),1),""))))))</f>
        <v/>
      </c>
      <c r="DG44" s="414" t="str">
        <f>IF(AND(DI44=1,DJ44=1,SUMIF($C44:$C$525,$C44,$AD44:$AD$525)=$AD44),$AD44,IF($DL44&gt;0,$DL44,IF(AND(COUNTIF($C$11:$C43,$C44)&gt;=1,COUNTIF($D43:$D43,$D44)&gt;=1),"",IF(AND(SUMIF($C44:$C$525,$C44,$AD44:$AD$525)&gt;$AD44,SUMIF($D44:$D$525,$D44,$AD44:$AD$525)&gt;$AD44),_xlfn.AGGREGATE(14,4,$DK$11:$DK$31*($C$11:$C$31=$C44),1),""))))</f>
        <v/>
      </c>
      <c r="DI44" s="409">
        <f>COUNTIFS('ZASOBY N'!$B43:$B$525,'ZASOBY N'!$B43,'ZASOBY N'!$C43:'ZASOBY N'!$C$525,'ZASOBY N'!$C43,'ZASOBY N'!$D43:'ZASOBY N'!$D$525,'ZASOBY N'!$D43,'ZASOBY N'!$H43:'ZASOBY N'!$H$525,'ZASOBY N'!$H43 )</f>
        <v>0</v>
      </c>
      <c r="DJ44" s="410">
        <f>COUNTIFS('ZASOBY N'!$B$10:$B43,'ZASOBY N'!$B43,'ZASOBY N'!$C$10:'ZASOBY N'!$C43,'ZASOBY N'!$C43,'ZASOBY N'!$D$10:'ZASOBY N'!$D43,'ZASOBY N'!$D43,'ZASOBY N'!$H$10:'ZASOBY N'!$H43,'ZASOBY N'!$H43 )</f>
        <v>0</v>
      </c>
      <c r="DK44" s="411">
        <f t="shared" si="22"/>
        <v>0</v>
      </c>
      <c r="DL44" s="412">
        <f t="shared" si="23"/>
        <v>0</v>
      </c>
    </row>
    <row r="45" spans="1:116" ht="18.899999999999999" customHeight="1" x14ac:dyDescent="0.3">
      <c r="A45" s="219"/>
      <c r="B45" s="152" t="str">
        <f>IF('ZASOBY N'!A44="","",'ZASOBY N'!A44)</f>
        <v/>
      </c>
      <c r="C45" s="462" t="str">
        <f>IF('ZASOBY N'!C44="","",'ZASOBY N'!C44)</f>
        <v/>
      </c>
      <c r="D45" s="137" t="str">
        <f>IF('ZASOBY N'!B44="","",'ZASOBY N'!B44)</f>
        <v/>
      </c>
      <c r="E45" s="138"/>
      <c r="F45" s="356" t="str">
        <f>IF('ZASOBY N'!D44="","",'ZASOBY N'!D44)</f>
        <v/>
      </c>
      <c r="G45" s="220" t="str">
        <f>IF('ZASOBY N'!G44="","",'ZASOBY N'!G44)</f>
        <v/>
      </c>
      <c r="H45" s="221" t="str">
        <f>IF('ZASOBY N'!F44="","",'ZASOBY N'!F44)</f>
        <v/>
      </c>
      <c r="I45" s="221" t="str">
        <f>IF('ZASOBY N'!G44="","",'ZASOBY N'!G44)</f>
        <v/>
      </c>
      <c r="J45" s="221" t="str">
        <f>IF('ZASOBY N'!H44="","",'ZASOBY N'!H44)</f>
        <v/>
      </c>
      <c r="K45" s="214">
        <v>0</v>
      </c>
      <c r="L45" s="214">
        <v>0</v>
      </c>
      <c r="M45" s="214">
        <v>0</v>
      </c>
      <c r="N45" s="222" t="str">
        <f>IF('ZASOBY N'!BD44="x","",IF(W45="","",'ZASOBY N'!E44))</f>
        <v/>
      </c>
      <c r="O45" s="223">
        <v>0</v>
      </c>
      <c r="P45" s="223">
        <v>0</v>
      </c>
      <c r="Q45" s="226" t="str">
        <f>IF($N45="","",'UPR BILANS N'!G45*'UPR BILANS N'!N45)</f>
        <v/>
      </c>
      <c r="R45" s="225" t="str">
        <f>IF($N45="","",'ZASOBY N'!O44)</f>
        <v/>
      </c>
      <c r="S45" s="225" t="str">
        <f>IF($N45="","",IF('ZASOBY N'!Q44="",0,'ZASOBY N'!Q44))</f>
        <v/>
      </c>
      <c r="T45" s="225" t="str">
        <f>IF($N45="","",'ZASOBY N'!V44)</f>
        <v/>
      </c>
      <c r="U45" s="225" t="str">
        <f>IF($N45="","",IF('ZASOBY N'!AG44="",0,'ZASOBY N'!AG44))</f>
        <v/>
      </c>
      <c r="V45" s="225" t="str">
        <f>IF($N45="","",IF(NN!P47="",0,NN!P47))</f>
        <v/>
      </c>
      <c r="W45" s="225" t="str">
        <f t="shared" si="1"/>
        <v/>
      </c>
      <c r="X45" s="226" t="str">
        <f t="shared" si="0"/>
        <v/>
      </c>
      <c r="Y45" s="225" t="str">
        <f>IF('ZASOBY N'!AU44="","",IF(C45&lt;&gt;C44,'ZASOBY N'!AU44,IF(D45&lt;&gt;D44,'ZASOBY N'!AU44,IF(F45&lt;&gt;F44,'ZASOBY N'!AU44,IF(G45&lt;&gt;G44,'ZASOBY N'!AU44,IF(J45&lt;&gt;J44,'ZASOBY N'!AU44,IF(NN!AC47="","",IF(AND(C44=C45,H44=H45,J44=J45,NN!AC47&gt;0),"",IF(AND(C45=C46,H45=H46,NN!AC48&gt;0),'ZASOBY N'!AU44,'ZASOBY N'!AU44)))))))))</f>
        <v/>
      </c>
      <c r="Z45" s="225" t="str">
        <f t="shared" si="2"/>
        <v/>
      </c>
      <c r="AA45" s="227" t="str">
        <f t="shared" si="5"/>
        <v/>
      </c>
      <c r="AB45" s="400" t="str">
        <f t="shared" si="6"/>
        <v/>
      </c>
      <c r="AC45" s="228" t="str">
        <f t="shared" si="3"/>
        <v/>
      </c>
      <c r="AD45" s="222">
        <f>IF(B45="",0,IF(F45="",0,INDEX(POBRANIE_!$B$6:$F$101,MATCH('UPR BILANS N'!$F45,POBRANIE_!$A$6:$A$101,0),2)))</f>
        <v>0</v>
      </c>
      <c r="AE45" s="224">
        <f>IF(OR('ZASOBY N'!G44="",'ZASOBY N'!E44=""),0,IF(B45="",0,'ZASOBY N'!G44*'ZASOBY N'!E44))</f>
        <v>0</v>
      </c>
      <c r="AF45" s="225">
        <f>IF('ZASOBY N'!O44="",0,'ZASOBY N'!O44)</f>
        <v>0</v>
      </c>
      <c r="AG45" s="225">
        <f>IF('ZASOBY N'!Q44="",0,'ZASOBY N'!Q44)</f>
        <v>0</v>
      </c>
      <c r="AH45" s="225">
        <f>IF('ZASOBY N'!V44="",0,'ZASOBY N'!V44)</f>
        <v>0</v>
      </c>
      <c r="AI45" s="225">
        <f>IF('ZASOBY N'!AG44="",0,'ZASOBY N'!AG44)</f>
        <v>0</v>
      </c>
      <c r="AJ45" s="225">
        <f>IF(NN!P47="",0,IF(NN!P47="BRAK kol.7","BRAK BADAŃ",NN!P47))</f>
        <v>0</v>
      </c>
      <c r="AK45" s="225">
        <f>IF(NN!AC47="",0,IF(NN!AC47="BRAK kol.7","BRAK BADAŃ",NN!AC47))</f>
        <v>0</v>
      </c>
      <c r="BJ45" s="414" t="str">
        <f>IF(AND(BL45=1,BM45=1,SUMIF($C45:$C$525,$C45,$AK45:$AK$525)=$AK45),$AK45,IF($BO45&gt;0,$BO45,IF(AND(COUNTIF($C$11:$C44,$C45)&gt;=1,COUNTIF($D44:$D44,$D45)&gt;=1),"",IF(AND(SUMIF($C45:$C$525,$C45,$AK45:$AK$525)&gt;=$AK45,SUMIF($D45:$D$525,$D45,$AK45:$AK$525)&gt;=$AK45),SUMIF($C45:$C$525,$C45,$AK45:$AK$525),""))))</f>
        <v/>
      </c>
      <c r="BL45" s="409">
        <f>COUNTIFS('ZASOBY N'!$B44:$B$525,'ZASOBY N'!$B44,'ZASOBY N'!$C44:'ZASOBY N'!$C$525,'ZASOBY N'!$C44,'ZASOBY N'!$D44:'ZASOBY N'!$D$525,'ZASOBY N'!$D44,'ZASOBY N'!$H44:'ZASOBY N'!$H$525,'ZASOBY N'!$H44 )</f>
        <v>0</v>
      </c>
      <c r="BM45" s="410">
        <f>COUNTIFS('ZASOBY N'!$B$10:$B44,'ZASOBY N'!$B44,'ZASOBY N'!$C$10:'ZASOBY N'!$C44,'ZASOBY N'!$C44,'ZASOBY N'!$D$10:'ZASOBY N'!$D44,'ZASOBY N'!$D44,'ZASOBY N'!$H$10:'ZASOBY N'!$H44,'ZASOBY N'!$H44 )</f>
        <v>0</v>
      </c>
      <c r="BN45" s="411">
        <f t="shared" si="7"/>
        <v>0</v>
      </c>
      <c r="BO45" s="412">
        <f t="shared" si="8"/>
        <v>0</v>
      </c>
      <c r="BP45" s="94" t="str">
        <f t="shared" si="9"/>
        <v/>
      </c>
      <c r="BQ45" s="414" t="str">
        <f>IF(AND(BS45=1,BT45=1,SUMIF($C45:$C$525,$C45,$AJ45:$AJ$525)=$AJ45),$AJ45,IF($BV45&gt;0,$BV45,IF(AND(COUNTIF($C$11:$C44,$C45)&gt;=1,COUNTIF($D44:$D44,$D45)&gt;=1),"",IF(AND(SUMIF($C45:$C$525,$C45,$AJ45:$AJ$525)&gt;$AJ45,SUMIF($D45:$D$525,$D45,$AJ45:$AJ$525)&gt;$AJ45),SUMIF($C45:$C$525,$C45,$AJ45:$AJ$525),""))))</f>
        <v/>
      </c>
      <c r="BS45" s="409">
        <f>COUNTIFS('ZASOBY N'!$B44:$B$525,'ZASOBY N'!$B44,'ZASOBY N'!$C44:'ZASOBY N'!$C$525,'ZASOBY N'!$C44,'ZASOBY N'!$D44:'ZASOBY N'!$D$525,'ZASOBY N'!$D44,'ZASOBY N'!$H44:'ZASOBY N'!$H$525,'ZASOBY N'!$H44 )</f>
        <v>0</v>
      </c>
      <c r="BT45" s="410">
        <f>COUNTIFS('ZASOBY N'!$B$10:$B44,'ZASOBY N'!$B44,'ZASOBY N'!$C$10:'ZASOBY N'!$C44,'ZASOBY N'!$C44,'ZASOBY N'!$D$10:'ZASOBY N'!$D44,'ZASOBY N'!$D44,'ZASOBY N'!$H$10:'ZASOBY N'!$H44,'ZASOBY N'!$H44 )</f>
        <v>0</v>
      </c>
      <c r="BU45" s="411">
        <f t="shared" si="10"/>
        <v>0</v>
      </c>
      <c r="BV45" s="412">
        <f t="shared" si="11"/>
        <v>0</v>
      </c>
      <c r="BW45" s="94" t="s">
        <v>499</v>
      </c>
      <c r="BX45" s="414" t="str">
        <f>IF(AND(BZ45=1,CA45=1,SUMIF($C45:$C$525,$C45,$AI45:$AI$525)=$AI45),$AI45,IF($CC45&gt;0,$CC45,IF(AND(COUNTIF($C$11:$C44,$C45)&gt;=1,COUNTIF($D44:$D44,$D45)&gt;=1),"",IF(AND(SUMIF($C45:$C$525,$C45,$AI45:$AI$525)&gt;$AI45,SUMIF($D45:$D$525,$D45,$AI45:$AI$525)&gt;$IG45),_xlfn.AGGREGATE(14,4,$CB$11:$CB$31*($C$11:$C$31=$C45),1),""))))</f>
        <v/>
      </c>
      <c r="BZ45" s="409">
        <f>COUNTIFS('ZASOBY N'!$B44:$B$525,'ZASOBY N'!$B44,'ZASOBY N'!$C44:'ZASOBY N'!$C$525,'ZASOBY N'!$C44,'ZASOBY N'!$D44:'ZASOBY N'!$D$525,'ZASOBY N'!$D44,'ZASOBY N'!$H44:'ZASOBY N'!$H$525,'ZASOBY N'!$H44 )</f>
        <v>0</v>
      </c>
      <c r="CA45" s="410">
        <f>COUNTIFS('ZASOBY N'!$B$10:$B44,'ZASOBY N'!$B44,'ZASOBY N'!$C$10:'ZASOBY N'!$C44,'ZASOBY N'!$C44,'ZASOBY N'!$D$10:'ZASOBY N'!$D44,'ZASOBY N'!$D44,'ZASOBY N'!$H$10:'ZASOBY N'!$H44,'ZASOBY N'!$H44 )</f>
        <v>0</v>
      </c>
      <c r="CB45" s="411">
        <f t="shared" si="12"/>
        <v>0</v>
      </c>
      <c r="CC45" s="412">
        <f t="shared" si="13"/>
        <v>0</v>
      </c>
      <c r="CE45" s="414" t="str">
        <f>IF(AND(CG45=1,CH45=1,SUMIF($C45:$C$525,$C45,$AH45:$AH$525)=$AH45),$AH45,IF($CJ45&gt;0,$CJ45,IF(AND(COUNTIF($C$11:$C44,$C45)&gt;=1,COUNTIF($D44:$D44,$D45)&gt;=1),"",IF(AND(SUMIF($C45:$C$525,$C45,$AH45:$AH$525)&gt;$AH45,SUMIF($D45:$D$525,$D45,$AH45:$AH$525)&gt;$AH45),_xlfn.AGGREGATE(14,4,$CI$11:$CI$31*($C$11:$C$31=$C45),1),""))))</f>
        <v/>
      </c>
      <c r="CG45" s="409">
        <f>COUNTIFS('ZASOBY N'!$B44:$B$525,'ZASOBY N'!$B44,'ZASOBY N'!$C44:'ZASOBY N'!$C$525,'ZASOBY N'!$C44,'ZASOBY N'!$D44:'ZASOBY N'!$D$525,'ZASOBY N'!$D44,'ZASOBY N'!$H44:'ZASOBY N'!$H$525,'ZASOBY N'!$H44 )</f>
        <v>0</v>
      </c>
      <c r="CH45" s="410">
        <f>COUNTIFS('ZASOBY N'!$B$10:$B44,'ZASOBY N'!$B44,'ZASOBY N'!$C$10:'ZASOBY N'!$C44,'ZASOBY N'!$C44,'ZASOBY N'!$D$10:'ZASOBY N'!$D44,'ZASOBY N'!$D44,'ZASOBY N'!$H$10:'ZASOBY N'!$H44,'ZASOBY N'!$H44 )</f>
        <v>0</v>
      </c>
      <c r="CI45" s="411">
        <f t="shared" si="14"/>
        <v>0</v>
      </c>
      <c r="CJ45" s="412">
        <f t="shared" si="15"/>
        <v>0</v>
      </c>
      <c r="CL45" s="414" t="str">
        <f>IF(AND(CN45=1,CO45=1,SUMIF($C45:$C$525,$C45,$AG45:$AG$525)=$AG45),$AG45,IF($CQ45&gt;0,$CQ45,IF(AND(COUNTIF($C$11:$C44,$C45)&gt;=1,COUNTIF($D44:$D44,$D45)&gt;=1),"",IF(AND(SUMIF($C45:$C$525,$C45,$AG45:$AG$525)&gt;$AG45,SUMIF($D45:$D$525,$D45,$AG45:$AG$525)&gt;$AG45),_xlfn.AGGREGATE(14,4,$CP$11:$CP$31*($C$11:$C$31=$C45),1),""))))</f>
        <v/>
      </c>
      <c r="CN45" s="409">
        <f>COUNTIFS('ZASOBY N'!$B44:$B$525,'ZASOBY N'!$B44,'ZASOBY N'!$C44:'ZASOBY N'!$C$525,'ZASOBY N'!$C44,'ZASOBY N'!$D44:'ZASOBY N'!$D$525,'ZASOBY N'!$D44,'ZASOBY N'!$H44:'ZASOBY N'!$H$525,'ZASOBY N'!$H44 )</f>
        <v>0</v>
      </c>
      <c r="CO45" s="410">
        <f>COUNTIFS('ZASOBY N'!$B$10:$B44,'ZASOBY N'!$B44,'ZASOBY N'!$C$10:'ZASOBY N'!$C44,'ZASOBY N'!$C44,'ZASOBY N'!$D$10:'ZASOBY N'!$D44,'ZASOBY N'!$D44,'ZASOBY N'!$H$10:'ZASOBY N'!$H44,'ZASOBY N'!$H44 )</f>
        <v>0</v>
      </c>
      <c r="CP45" s="411">
        <f t="shared" si="16"/>
        <v>0</v>
      </c>
      <c r="CQ45" s="412">
        <f t="shared" si="17"/>
        <v>0</v>
      </c>
      <c r="CS45" s="414" t="str">
        <f>IF(AND(CU45=1,CV45=1,SUMIF($C45:$C$525,$C45,$AF45:$AF$525)=$AF45),$AF45,IF($CX45&gt;0,$CX45,IF(AND(COUNTIF($C$11:$C44,$C45)&gt;=1,COUNTIF($D44:$D44,$D45)&gt;=1),"",IF(AND(SUMIF($C45:$C$525,$C45,$AF45:$AF$525)&gt;$AF45,SUMIF($D45:$D$525,$D45,$AF45:$AF$525)&gt;$AF45),_xlfn.AGGREGATE(14,4,$CW$11:$CW$31*($C$11:$C$31=$C45),1),""))))</f>
        <v/>
      </c>
      <c r="CU45" s="409">
        <f>COUNTIFS('ZASOBY N'!$B44:$B$525,'ZASOBY N'!$B44,'ZASOBY N'!$C44:'ZASOBY N'!$C$525,'ZASOBY N'!$C44,'ZASOBY N'!$D44:'ZASOBY N'!$D$525,'ZASOBY N'!$D44,'ZASOBY N'!$H44:'ZASOBY N'!$H$525,'ZASOBY N'!$H44 )</f>
        <v>0</v>
      </c>
      <c r="CV45" s="410">
        <f>COUNTIFS('ZASOBY N'!$B$10:$B44,'ZASOBY N'!$B44,'ZASOBY N'!$C$10:'ZASOBY N'!$C44,'ZASOBY N'!$C44,'ZASOBY N'!$D$10:'ZASOBY N'!$D44,'ZASOBY N'!$D44,'ZASOBY N'!$H$10:'ZASOBY N'!$H44,'ZASOBY N'!$H44 )</f>
        <v>0</v>
      </c>
      <c r="CW45" s="411">
        <f t="shared" si="18"/>
        <v>0</v>
      </c>
      <c r="CX45" s="412">
        <f t="shared" si="19"/>
        <v>0</v>
      </c>
      <c r="CZ45" s="414" t="str">
        <f>IF(AND(DB45=1,DC45=1,SUMIF($C45:$C$525,$C45,$AE45:$AE$525)=$AE45),$AE45,IF($DE45&gt;0,$DE45,IF(AND(COUNTIF($C$11:$C44,$C45)&gt;=1,COUNTIF($D44:$D44,$D45)&gt;=1),"",IF(AND(SUMIF($C45:$C$525,$C45,$AE45:$AE$525)&gt;$AE45,SUMIF($D45:$D$525,$D45,$AE45:$AE$525)&gt;$AE45),_xlfn.AGGREGATE(14,4,$DD$11:$DD$31*($C$11:$C$31=$C45),1),""))))</f>
        <v/>
      </c>
      <c r="DB45" s="409">
        <f>COUNTIFS('ZASOBY N'!$B44:$B$525,'ZASOBY N'!$B44,'ZASOBY N'!$C44:'ZASOBY N'!$C$525,'ZASOBY N'!$C44,'ZASOBY N'!$D44:'ZASOBY N'!$D$525,'ZASOBY N'!$D44,'ZASOBY N'!$H44:'ZASOBY N'!$H$525,'ZASOBY N'!$H44 )</f>
        <v>0</v>
      </c>
      <c r="DC45" s="410">
        <f>COUNTIFS('ZASOBY N'!$B$10:$B44,'ZASOBY N'!$B44,'ZASOBY N'!$C$10:'ZASOBY N'!$C44,'ZASOBY N'!$C44,'ZASOBY N'!$D$10:'ZASOBY N'!$D44,'ZASOBY N'!$D44,'ZASOBY N'!$H$10:'ZASOBY N'!$H44,'ZASOBY N'!$H44 )</f>
        <v>0</v>
      </c>
      <c r="DD45" s="411">
        <f t="shared" si="20"/>
        <v>0</v>
      </c>
      <c r="DE45" s="412">
        <f t="shared" si="21"/>
        <v>0</v>
      </c>
      <c r="DF45" s="399" t="str">
        <f>IF(AND(DI45=1,DJ45=1,SUMIF($C45:$C$525,$C45,$AD45:$AD$525)=$AD45),$AD45,IF($DL45&gt;0,$DL45,IF(B45="","",IF(AND(COUNTIF($C$11:$C44,$C45)&gt;=1,COUNTIF($D44:$D44,$D45)&gt;=1,COUNTIF($Z42:$Z44,$C45)=0),"",IF(AND(COUNTIF($C$11:$C44,$C45)&gt;=1,COUNTIF($D44:$D44,$D45)&gt;=1),"UJĘTO WYŻEJ",IF(AND(SUMIF($C45:$C$525,$C45,$AD45:$AD$525)&gt;$AD45,SUMIF($D45:$D$525,$D45,$AD45:$AD$525)&gt;$AD45),_xlfn.AGGREGATE(14,4,$DK$11:$DK$31*($C$11:$C$31=$C45),1),""))))))</f>
        <v/>
      </c>
      <c r="DG45" s="414" t="str">
        <f>IF(AND(DI45=1,DJ45=1,SUMIF($C45:$C$525,$C45,$AD45:$AD$525)=$AD45),$AD45,IF($DL45&gt;0,$DL45,IF(AND(COUNTIF($C$11:$C44,$C45)&gt;=1,COUNTIF($D44:$D44,$D45)&gt;=1),"",IF(AND(SUMIF($C45:$C$525,$C45,$AD45:$AD$525)&gt;$AD45,SUMIF($D45:$D$525,$D45,$AD45:$AD$525)&gt;$AD45),_xlfn.AGGREGATE(14,4,$DK$11:$DK$31*($C$11:$C$31=$C45),1),""))))</f>
        <v/>
      </c>
      <c r="DI45" s="409">
        <f>COUNTIFS('ZASOBY N'!$B44:$B$525,'ZASOBY N'!$B44,'ZASOBY N'!$C44:'ZASOBY N'!$C$525,'ZASOBY N'!$C44,'ZASOBY N'!$D44:'ZASOBY N'!$D$525,'ZASOBY N'!$D44,'ZASOBY N'!$H44:'ZASOBY N'!$H$525,'ZASOBY N'!$H44 )</f>
        <v>0</v>
      </c>
      <c r="DJ45" s="410">
        <f>COUNTIFS('ZASOBY N'!$B$10:$B44,'ZASOBY N'!$B44,'ZASOBY N'!$C$10:'ZASOBY N'!$C44,'ZASOBY N'!$C44,'ZASOBY N'!$D$10:'ZASOBY N'!$D44,'ZASOBY N'!$D44,'ZASOBY N'!$H$10:'ZASOBY N'!$H44,'ZASOBY N'!$H44 )</f>
        <v>0</v>
      </c>
      <c r="DK45" s="411">
        <f t="shared" si="22"/>
        <v>0</v>
      </c>
      <c r="DL45" s="412">
        <f t="shared" si="23"/>
        <v>0</v>
      </c>
    </row>
    <row r="46" spans="1:116" ht="18.899999999999999" customHeight="1" x14ac:dyDescent="0.3">
      <c r="A46" s="219"/>
      <c r="B46" s="152" t="str">
        <f>IF('ZASOBY N'!A45="","",'ZASOBY N'!A45)</f>
        <v/>
      </c>
      <c r="C46" s="462" t="str">
        <f>IF('ZASOBY N'!C45="","",'ZASOBY N'!C45)</f>
        <v/>
      </c>
      <c r="D46" s="137" t="str">
        <f>IF('ZASOBY N'!B45="","",'ZASOBY N'!B45)</f>
        <v/>
      </c>
      <c r="E46" s="138"/>
      <c r="F46" s="356" t="str">
        <f>IF('ZASOBY N'!D45="","",'ZASOBY N'!D45)</f>
        <v/>
      </c>
      <c r="G46" s="220" t="str">
        <f>IF('ZASOBY N'!G45="","",'ZASOBY N'!G45)</f>
        <v/>
      </c>
      <c r="H46" s="221" t="str">
        <f>IF('ZASOBY N'!F45="","",'ZASOBY N'!F45)</f>
        <v/>
      </c>
      <c r="I46" s="221" t="str">
        <f>IF('ZASOBY N'!G45="","",'ZASOBY N'!G45)</f>
        <v/>
      </c>
      <c r="J46" s="221" t="str">
        <f>IF('ZASOBY N'!H45="","",'ZASOBY N'!H45)</f>
        <v/>
      </c>
      <c r="K46" s="214">
        <v>0</v>
      </c>
      <c r="L46" s="214">
        <v>0</v>
      </c>
      <c r="M46" s="214">
        <v>0</v>
      </c>
      <c r="N46" s="222" t="str">
        <f>IF('ZASOBY N'!BD45="x","",IF(W46="","",'ZASOBY N'!E45))</f>
        <v/>
      </c>
      <c r="O46" s="223">
        <v>0</v>
      </c>
      <c r="P46" s="223">
        <v>0</v>
      </c>
      <c r="Q46" s="226" t="str">
        <f>IF($N46="","",'UPR BILANS N'!G46*'UPR BILANS N'!N46)</f>
        <v/>
      </c>
      <c r="R46" s="225" t="str">
        <f>IF($N46="","",'ZASOBY N'!O45)</f>
        <v/>
      </c>
      <c r="S46" s="225" t="str">
        <f>IF($N46="","",IF('ZASOBY N'!Q45="",0,'ZASOBY N'!Q45))</f>
        <v/>
      </c>
      <c r="T46" s="225" t="str">
        <f>IF($N46="","",'ZASOBY N'!V45)</f>
        <v/>
      </c>
      <c r="U46" s="225" t="str">
        <f>IF($N46="","",IF('ZASOBY N'!AG45="",0,'ZASOBY N'!AG45))</f>
        <v/>
      </c>
      <c r="V46" s="225" t="str">
        <f>IF($N46="","",IF(NN!P48="",0,NN!P48))</f>
        <v/>
      </c>
      <c r="W46" s="225" t="str">
        <f t="shared" si="1"/>
        <v/>
      </c>
      <c r="X46" s="226" t="str">
        <f t="shared" si="0"/>
        <v/>
      </c>
      <c r="Y46" s="225" t="str">
        <f>IF('ZASOBY N'!AU45="","",IF(C46&lt;&gt;C45,'ZASOBY N'!AU45,IF(D46&lt;&gt;D45,'ZASOBY N'!AU45,IF(F46&lt;&gt;F45,'ZASOBY N'!AU45,IF(G46&lt;&gt;G45,'ZASOBY N'!AU45,IF(J46&lt;&gt;J45,'ZASOBY N'!AU45,IF(NN!AC48="","",IF(AND(C45=C46,H45=H46,J45=J46,NN!AC48&gt;0),"",IF(AND(C46=C47,H46=H47,NN!AC49&gt;0),'ZASOBY N'!AU45,'ZASOBY N'!AU45)))))))))</f>
        <v/>
      </c>
      <c r="Z46" s="225" t="str">
        <f t="shared" si="2"/>
        <v/>
      </c>
      <c r="AA46" s="227" t="str">
        <f t="shared" si="5"/>
        <v/>
      </c>
      <c r="AB46" s="400" t="str">
        <f t="shared" si="6"/>
        <v/>
      </c>
      <c r="AC46" s="228" t="str">
        <f t="shared" si="3"/>
        <v/>
      </c>
      <c r="AD46" s="222">
        <f>IF(B46="",0,IF(F46="",0,INDEX(POBRANIE_!$B$6:$F$101,MATCH('UPR BILANS N'!$F46,POBRANIE_!$A$6:$A$101,0),2)))</f>
        <v>0</v>
      </c>
      <c r="AE46" s="224">
        <f>IF(OR('ZASOBY N'!G45="",'ZASOBY N'!E45=""),0,IF(B46="",0,'ZASOBY N'!G45*'ZASOBY N'!E45))</f>
        <v>0</v>
      </c>
      <c r="AF46" s="225">
        <f>IF('ZASOBY N'!O45="",0,'ZASOBY N'!O45)</f>
        <v>0</v>
      </c>
      <c r="AG46" s="225">
        <f>IF('ZASOBY N'!Q45="",0,'ZASOBY N'!Q45)</f>
        <v>0</v>
      </c>
      <c r="AH46" s="225">
        <f>IF('ZASOBY N'!V45="",0,'ZASOBY N'!V45)</f>
        <v>0</v>
      </c>
      <c r="AI46" s="225">
        <f>IF('ZASOBY N'!AG45="",0,'ZASOBY N'!AG45)</f>
        <v>0</v>
      </c>
      <c r="AJ46" s="225">
        <f>IF(NN!P48="",0,IF(NN!P48="BRAK kol.7","BRAK BADAŃ",NN!P48))</f>
        <v>0</v>
      </c>
      <c r="AK46" s="225">
        <f>IF(NN!AC48="",0,IF(NN!AC48="BRAK kol.7","BRAK BADAŃ",NN!AC48))</f>
        <v>0</v>
      </c>
      <c r="BJ46" s="414" t="str">
        <f>IF(AND(BL46=1,BM46=1,SUMIF($C46:$C$525,$C46,$AK46:$AK$525)=$AK46),$AK46,IF($BO46&gt;0,$BO46,IF(AND(COUNTIF($C$11:$C45,$C46)&gt;=1,COUNTIF($D45:$D45,$D46)&gt;=1),"",IF(AND(SUMIF($C46:$C$525,$C46,$AK46:$AK$525)&gt;=$AK46,SUMIF($D46:$D$525,$D46,$AK46:$AK$525)&gt;=$AK46),SUMIF($C46:$C$525,$C46,$AK46:$AK$525),""))))</f>
        <v/>
      </c>
      <c r="BL46" s="409">
        <f>COUNTIFS('ZASOBY N'!$B45:$B$525,'ZASOBY N'!$B45,'ZASOBY N'!$C45:'ZASOBY N'!$C$525,'ZASOBY N'!$C45,'ZASOBY N'!$D45:'ZASOBY N'!$D$525,'ZASOBY N'!$D45,'ZASOBY N'!$H45:'ZASOBY N'!$H$525,'ZASOBY N'!$H45 )</f>
        <v>0</v>
      </c>
      <c r="BM46" s="410">
        <f>COUNTIFS('ZASOBY N'!$B$10:$B45,'ZASOBY N'!$B45,'ZASOBY N'!$C$10:'ZASOBY N'!$C45,'ZASOBY N'!$C45,'ZASOBY N'!$D$10:'ZASOBY N'!$D45,'ZASOBY N'!$D45,'ZASOBY N'!$H$10:'ZASOBY N'!$H45,'ZASOBY N'!$H45 )</f>
        <v>0</v>
      </c>
      <c r="BN46" s="411">
        <f t="shared" si="7"/>
        <v>0</v>
      </c>
      <c r="BO46" s="412">
        <f t="shared" si="8"/>
        <v>0</v>
      </c>
      <c r="BP46" s="94" t="str">
        <f t="shared" si="9"/>
        <v/>
      </c>
      <c r="BQ46" s="414" t="str">
        <f>IF(AND(BS46=1,BT46=1,SUMIF($C46:$C$525,$C46,$AJ46:$AJ$525)=$AJ46),$AJ46,IF($BV46&gt;0,$BV46,IF(AND(COUNTIF($C$11:$C45,$C46)&gt;=1,COUNTIF($D45:$D45,$D46)&gt;=1),"",IF(AND(SUMIF($C46:$C$525,$C46,$AJ46:$AJ$525)&gt;$AJ46,SUMIF($D46:$D$525,$D46,$AJ46:$AJ$525)&gt;$AJ46),SUMIF($C46:$C$525,$C46,$AJ46:$AJ$525),""))))</f>
        <v/>
      </c>
      <c r="BS46" s="409">
        <f>COUNTIFS('ZASOBY N'!$B45:$B$525,'ZASOBY N'!$B45,'ZASOBY N'!$C45:'ZASOBY N'!$C$525,'ZASOBY N'!$C45,'ZASOBY N'!$D45:'ZASOBY N'!$D$525,'ZASOBY N'!$D45,'ZASOBY N'!$H45:'ZASOBY N'!$H$525,'ZASOBY N'!$H45 )</f>
        <v>0</v>
      </c>
      <c r="BT46" s="410">
        <f>COUNTIFS('ZASOBY N'!$B$10:$B45,'ZASOBY N'!$B45,'ZASOBY N'!$C$10:'ZASOBY N'!$C45,'ZASOBY N'!$C45,'ZASOBY N'!$D$10:'ZASOBY N'!$D45,'ZASOBY N'!$D45,'ZASOBY N'!$H$10:'ZASOBY N'!$H45,'ZASOBY N'!$H45 )</f>
        <v>0</v>
      </c>
      <c r="BU46" s="411">
        <f t="shared" si="10"/>
        <v>0</v>
      </c>
      <c r="BV46" s="412">
        <f t="shared" si="11"/>
        <v>0</v>
      </c>
      <c r="BW46" s="94" t="s">
        <v>499</v>
      </c>
      <c r="BX46" s="414" t="str">
        <f>IF(AND(BZ46=1,CA46=1,SUMIF($C46:$C$525,$C46,$AI46:$AI$525)=$AI46),$AI46,IF($CC46&gt;0,$CC46,IF(AND(COUNTIF($C$11:$C45,$C46)&gt;=1,COUNTIF($D45:$D45,$D46)&gt;=1),"",IF(AND(SUMIF($C46:$C$525,$C46,$AI46:$AI$525)&gt;$AI46,SUMIF($D46:$D$525,$D46,$AI46:$AI$525)&gt;$IG46),_xlfn.AGGREGATE(14,4,$CB$11:$CB$31*($C$11:$C$31=$C46),1),""))))</f>
        <v/>
      </c>
      <c r="BZ46" s="409">
        <f>COUNTIFS('ZASOBY N'!$B45:$B$525,'ZASOBY N'!$B45,'ZASOBY N'!$C45:'ZASOBY N'!$C$525,'ZASOBY N'!$C45,'ZASOBY N'!$D45:'ZASOBY N'!$D$525,'ZASOBY N'!$D45,'ZASOBY N'!$H45:'ZASOBY N'!$H$525,'ZASOBY N'!$H45 )</f>
        <v>0</v>
      </c>
      <c r="CA46" s="410">
        <f>COUNTIFS('ZASOBY N'!$B$10:$B45,'ZASOBY N'!$B45,'ZASOBY N'!$C$10:'ZASOBY N'!$C45,'ZASOBY N'!$C45,'ZASOBY N'!$D$10:'ZASOBY N'!$D45,'ZASOBY N'!$D45,'ZASOBY N'!$H$10:'ZASOBY N'!$H45,'ZASOBY N'!$H45 )</f>
        <v>0</v>
      </c>
      <c r="CB46" s="411">
        <f t="shared" si="12"/>
        <v>0</v>
      </c>
      <c r="CC46" s="412">
        <f t="shared" si="13"/>
        <v>0</v>
      </c>
      <c r="CE46" s="414" t="str">
        <f>IF(AND(CG46=1,CH46=1,SUMIF($C46:$C$525,$C46,$AH46:$AH$525)=$AH46),$AH46,IF($CJ46&gt;0,$CJ46,IF(AND(COUNTIF($C$11:$C45,$C46)&gt;=1,COUNTIF($D45:$D45,$D46)&gt;=1),"",IF(AND(SUMIF($C46:$C$525,$C46,$AH46:$AH$525)&gt;$AH46,SUMIF($D46:$D$525,$D46,$AH46:$AH$525)&gt;$AH46),_xlfn.AGGREGATE(14,4,$CI$11:$CI$31*($C$11:$C$31=$C46),1),""))))</f>
        <v/>
      </c>
      <c r="CG46" s="409">
        <f>COUNTIFS('ZASOBY N'!$B45:$B$525,'ZASOBY N'!$B45,'ZASOBY N'!$C45:'ZASOBY N'!$C$525,'ZASOBY N'!$C45,'ZASOBY N'!$D45:'ZASOBY N'!$D$525,'ZASOBY N'!$D45,'ZASOBY N'!$H45:'ZASOBY N'!$H$525,'ZASOBY N'!$H45 )</f>
        <v>0</v>
      </c>
      <c r="CH46" s="410">
        <f>COUNTIFS('ZASOBY N'!$B$10:$B45,'ZASOBY N'!$B45,'ZASOBY N'!$C$10:'ZASOBY N'!$C45,'ZASOBY N'!$C45,'ZASOBY N'!$D$10:'ZASOBY N'!$D45,'ZASOBY N'!$D45,'ZASOBY N'!$H$10:'ZASOBY N'!$H45,'ZASOBY N'!$H45 )</f>
        <v>0</v>
      </c>
      <c r="CI46" s="411">
        <f t="shared" si="14"/>
        <v>0</v>
      </c>
      <c r="CJ46" s="412">
        <f t="shared" si="15"/>
        <v>0</v>
      </c>
      <c r="CL46" s="414" t="str">
        <f>IF(AND(CN46=1,CO46=1,SUMIF($C46:$C$525,$C46,$AG46:$AG$525)=$AG46),$AG46,IF($CQ46&gt;0,$CQ46,IF(AND(COUNTIF($C$11:$C45,$C46)&gt;=1,COUNTIF($D45:$D45,$D46)&gt;=1),"",IF(AND(SUMIF($C46:$C$525,$C46,$AG46:$AG$525)&gt;$AG46,SUMIF($D46:$D$525,$D46,$AG46:$AG$525)&gt;$AG46),_xlfn.AGGREGATE(14,4,$CP$11:$CP$31*($C$11:$C$31=$C46),1),""))))</f>
        <v/>
      </c>
      <c r="CN46" s="409">
        <f>COUNTIFS('ZASOBY N'!$B45:$B$525,'ZASOBY N'!$B45,'ZASOBY N'!$C45:'ZASOBY N'!$C$525,'ZASOBY N'!$C45,'ZASOBY N'!$D45:'ZASOBY N'!$D$525,'ZASOBY N'!$D45,'ZASOBY N'!$H45:'ZASOBY N'!$H$525,'ZASOBY N'!$H45 )</f>
        <v>0</v>
      </c>
      <c r="CO46" s="410">
        <f>COUNTIFS('ZASOBY N'!$B$10:$B45,'ZASOBY N'!$B45,'ZASOBY N'!$C$10:'ZASOBY N'!$C45,'ZASOBY N'!$C45,'ZASOBY N'!$D$10:'ZASOBY N'!$D45,'ZASOBY N'!$D45,'ZASOBY N'!$H$10:'ZASOBY N'!$H45,'ZASOBY N'!$H45 )</f>
        <v>0</v>
      </c>
      <c r="CP46" s="411">
        <f t="shared" si="16"/>
        <v>0</v>
      </c>
      <c r="CQ46" s="412">
        <f t="shared" si="17"/>
        <v>0</v>
      </c>
      <c r="CS46" s="414" t="str">
        <f>IF(AND(CU46=1,CV46=1,SUMIF($C46:$C$525,$C46,$AF46:$AF$525)=$AF46),$AF46,IF($CX46&gt;0,$CX46,IF(AND(COUNTIF($C$11:$C45,$C46)&gt;=1,COUNTIF($D45:$D45,$D46)&gt;=1),"",IF(AND(SUMIF($C46:$C$525,$C46,$AF46:$AF$525)&gt;$AF46,SUMIF($D46:$D$525,$D46,$AF46:$AF$525)&gt;$AF46),_xlfn.AGGREGATE(14,4,$CW$11:$CW$31*($C$11:$C$31=$C46),1),""))))</f>
        <v/>
      </c>
      <c r="CU46" s="409">
        <f>COUNTIFS('ZASOBY N'!$B45:$B$525,'ZASOBY N'!$B45,'ZASOBY N'!$C45:'ZASOBY N'!$C$525,'ZASOBY N'!$C45,'ZASOBY N'!$D45:'ZASOBY N'!$D$525,'ZASOBY N'!$D45,'ZASOBY N'!$H45:'ZASOBY N'!$H$525,'ZASOBY N'!$H45 )</f>
        <v>0</v>
      </c>
      <c r="CV46" s="410">
        <f>COUNTIFS('ZASOBY N'!$B$10:$B45,'ZASOBY N'!$B45,'ZASOBY N'!$C$10:'ZASOBY N'!$C45,'ZASOBY N'!$C45,'ZASOBY N'!$D$10:'ZASOBY N'!$D45,'ZASOBY N'!$D45,'ZASOBY N'!$H$10:'ZASOBY N'!$H45,'ZASOBY N'!$H45 )</f>
        <v>0</v>
      </c>
      <c r="CW46" s="411">
        <f t="shared" si="18"/>
        <v>0</v>
      </c>
      <c r="CX46" s="412">
        <f t="shared" si="19"/>
        <v>0</v>
      </c>
      <c r="CZ46" s="414" t="str">
        <f>IF(AND(DB46=1,DC46=1,SUMIF($C46:$C$525,$C46,$AE46:$AE$525)=$AE46),$AE46,IF($DE46&gt;0,$DE46,IF(AND(COUNTIF($C$11:$C45,$C46)&gt;=1,COUNTIF($D45:$D45,$D46)&gt;=1),"",IF(AND(SUMIF($C46:$C$525,$C46,$AE46:$AE$525)&gt;$AE46,SUMIF($D46:$D$525,$D46,$AE46:$AE$525)&gt;$AE46),_xlfn.AGGREGATE(14,4,$DD$11:$DD$31*($C$11:$C$31=$C46),1),""))))</f>
        <v/>
      </c>
      <c r="DB46" s="409">
        <f>COUNTIFS('ZASOBY N'!$B45:$B$525,'ZASOBY N'!$B45,'ZASOBY N'!$C45:'ZASOBY N'!$C$525,'ZASOBY N'!$C45,'ZASOBY N'!$D45:'ZASOBY N'!$D$525,'ZASOBY N'!$D45,'ZASOBY N'!$H45:'ZASOBY N'!$H$525,'ZASOBY N'!$H45 )</f>
        <v>0</v>
      </c>
      <c r="DC46" s="410">
        <f>COUNTIFS('ZASOBY N'!$B$10:$B45,'ZASOBY N'!$B45,'ZASOBY N'!$C$10:'ZASOBY N'!$C45,'ZASOBY N'!$C45,'ZASOBY N'!$D$10:'ZASOBY N'!$D45,'ZASOBY N'!$D45,'ZASOBY N'!$H$10:'ZASOBY N'!$H45,'ZASOBY N'!$H45 )</f>
        <v>0</v>
      </c>
      <c r="DD46" s="411">
        <f t="shared" si="20"/>
        <v>0</v>
      </c>
      <c r="DE46" s="412">
        <f t="shared" si="21"/>
        <v>0</v>
      </c>
      <c r="DF46" s="399" t="str">
        <f>IF(AND(DI46=1,DJ46=1,SUMIF($C46:$C$525,$C46,$AD46:$AD$525)=$AD46),$AD46,IF($DL46&gt;0,$DL46,IF(B46="","",IF(AND(COUNTIF($C$11:$C45,$C46)&gt;=1,COUNTIF($D45:$D45,$D46)&gt;=1,COUNTIF($Z43:$Z45,$C46)=0),"",IF(AND(COUNTIF($C$11:$C45,$C46)&gt;=1,COUNTIF($D45:$D45,$D46)&gt;=1),"UJĘTO WYŻEJ",IF(AND(SUMIF($C46:$C$525,$C46,$AD46:$AD$525)&gt;$AD46,SUMIF($D46:$D$525,$D46,$AD46:$AD$525)&gt;$AD46),_xlfn.AGGREGATE(14,4,$DK$11:$DK$31*($C$11:$C$31=$C46),1),""))))))</f>
        <v/>
      </c>
      <c r="DG46" s="414" t="str">
        <f>IF(AND(DI46=1,DJ46=1,SUMIF($C46:$C$525,$C46,$AD46:$AD$525)=$AD46),$AD46,IF($DL46&gt;0,$DL46,IF(AND(COUNTIF($C$11:$C45,$C46)&gt;=1,COUNTIF($D45:$D45,$D46)&gt;=1),"",IF(AND(SUMIF($C46:$C$525,$C46,$AD46:$AD$525)&gt;$AD46,SUMIF($D46:$D$525,$D46,$AD46:$AD$525)&gt;$AD46),_xlfn.AGGREGATE(14,4,$DK$11:$DK$31*($C$11:$C$31=$C46),1),""))))</f>
        <v/>
      </c>
      <c r="DI46" s="409">
        <f>COUNTIFS('ZASOBY N'!$B45:$B$525,'ZASOBY N'!$B45,'ZASOBY N'!$C45:'ZASOBY N'!$C$525,'ZASOBY N'!$C45,'ZASOBY N'!$D45:'ZASOBY N'!$D$525,'ZASOBY N'!$D45,'ZASOBY N'!$H45:'ZASOBY N'!$H$525,'ZASOBY N'!$H45 )</f>
        <v>0</v>
      </c>
      <c r="DJ46" s="410">
        <f>COUNTIFS('ZASOBY N'!$B$10:$B45,'ZASOBY N'!$B45,'ZASOBY N'!$C$10:'ZASOBY N'!$C45,'ZASOBY N'!$C45,'ZASOBY N'!$D$10:'ZASOBY N'!$D45,'ZASOBY N'!$D45,'ZASOBY N'!$H$10:'ZASOBY N'!$H45,'ZASOBY N'!$H45 )</f>
        <v>0</v>
      </c>
      <c r="DK46" s="411">
        <f t="shared" si="22"/>
        <v>0</v>
      </c>
      <c r="DL46" s="412">
        <f t="shared" si="23"/>
        <v>0</v>
      </c>
    </row>
    <row r="47" spans="1:116" ht="18.899999999999999" customHeight="1" x14ac:dyDescent="0.3">
      <c r="A47" s="219"/>
      <c r="B47" s="152" t="str">
        <f>IF('ZASOBY N'!A46="","",'ZASOBY N'!A46)</f>
        <v/>
      </c>
      <c r="C47" s="462" t="str">
        <f>IF('ZASOBY N'!C46="","",'ZASOBY N'!C46)</f>
        <v/>
      </c>
      <c r="D47" s="137" t="str">
        <f>IF('ZASOBY N'!B46="","",'ZASOBY N'!B46)</f>
        <v/>
      </c>
      <c r="E47" s="138"/>
      <c r="F47" s="356" t="str">
        <f>IF('ZASOBY N'!D46="","",'ZASOBY N'!D46)</f>
        <v/>
      </c>
      <c r="G47" s="220" t="str">
        <f>IF('ZASOBY N'!G46="","",'ZASOBY N'!G46)</f>
        <v/>
      </c>
      <c r="H47" s="221" t="str">
        <f>IF('ZASOBY N'!F46="","",'ZASOBY N'!F46)</f>
        <v/>
      </c>
      <c r="I47" s="221" t="str">
        <f>IF('ZASOBY N'!G46="","",'ZASOBY N'!G46)</f>
        <v/>
      </c>
      <c r="J47" s="221" t="str">
        <f>IF('ZASOBY N'!H46="","",'ZASOBY N'!H46)</f>
        <v/>
      </c>
      <c r="K47" s="214">
        <v>0</v>
      </c>
      <c r="L47" s="214">
        <v>0</v>
      </c>
      <c r="M47" s="214">
        <v>0</v>
      </c>
      <c r="N47" s="222" t="str">
        <f>IF('ZASOBY N'!BD46="x","",IF(W47="","",'ZASOBY N'!E46))</f>
        <v/>
      </c>
      <c r="O47" s="223">
        <v>0</v>
      </c>
      <c r="P47" s="223">
        <v>0</v>
      </c>
      <c r="Q47" s="226" t="str">
        <f>IF($N47="","",'UPR BILANS N'!G47*'UPR BILANS N'!N47)</f>
        <v/>
      </c>
      <c r="R47" s="225" t="str">
        <f>IF($N47="","",'ZASOBY N'!O46)</f>
        <v/>
      </c>
      <c r="S47" s="225" t="str">
        <f>IF($N47="","",IF('ZASOBY N'!Q46="",0,'ZASOBY N'!Q46))</f>
        <v/>
      </c>
      <c r="T47" s="225" t="str">
        <f>IF($N47="","",'ZASOBY N'!V46)</f>
        <v/>
      </c>
      <c r="U47" s="225" t="str">
        <f>IF($N47="","",IF('ZASOBY N'!AG46="",0,'ZASOBY N'!AG46))</f>
        <v/>
      </c>
      <c r="V47" s="225" t="str">
        <f>IF($N47="","",IF(NN!P49="",0,NN!P49))</f>
        <v/>
      </c>
      <c r="W47" s="225" t="str">
        <f t="shared" si="1"/>
        <v/>
      </c>
      <c r="X47" s="226" t="str">
        <f t="shared" si="0"/>
        <v/>
      </c>
      <c r="Y47" s="225" t="str">
        <f>IF('ZASOBY N'!AU46="","",IF(C47&lt;&gt;C46,'ZASOBY N'!AU46,IF(D47&lt;&gt;D46,'ZASOBY N'!AU46,IF(F47&lt;&gt;F46,'ZASOBY N'!AU46,IF(G47&lt;&gt;G46,'ZASOBY N'!AU46,IF(J47&lt;&gt;J46,'ZASOBY N'!AU46,IF(NN!AC49="","",IF(AND(C46=C47,H46=H47,J46=J47,NN!AC49&gt;0),"",IF(AND(C47=C48,H47=H48,NN!AC50&gt;0),'ZASOBY N'!AU46,'ZASOBY N'!AU46)))))))))</f>
        <v/>
      </c>
      <c r="Z47" s="225" t="str">
        <f t="shared" si="2"/>
        <v/>
      </c>
      <c r="AA47" s="227" t="str">
        <f t="shared" si="5"/>
        <v/>
      </c>
      <c r="AB47" s="400" t="str">
        <f t="shared" si="6"/>
        <v/>
      </c>
      <c r="AC47" s="228" t="str">
        <f t="shared" si="3"/>
        <v/>
      </c>
      <c r="AD47" s="222">
        <f>IF(B47="",0,IF(F47="",0,INDEX(POBRANIE_!$B$6:$F$101,MATCH('UPR BILANS N'!$F47,POBRANIE_!$A$6:$A$101,0),2)))</f>
        <v>0</v>
      </c>
      <c r="AE47" s="224">
        <f>IF(OR('ZASOBY N'!G46="",'ZASOBY N'!E46=""),0,IF(B47="",0,'ZASOBY N'!G46*'ZASOBY N'!E46))</f>
        <v>0</v>
      </c>
      <c r="AF47" s="225">
        <f>IF('ZASOBY N'!O46="",0,'ZASOBY N'!O46)</f>
        <v>0</v>
      </c>
      <c r="AG47" s="225">
        <f>IF('ZASOBY N'!Q46="",0,'ZASOBY N'!Q46)</f>
        <v>0</v>
      </c>
      <c r="AH47" s="225">
        <f>IF('ZASOBY N'!V46="",0,'ZASOBY N'!V46)</f>
        <v>0</v>
      </c>
      <c r="AI47" s="225">
        <f>IF('ZASOBY N'!AG46="",0,'ZASOBY N'!AG46)</f>
        <v>0</v>
      </c>
      <c r="AJ47" s="225">
        <f>IF(NN!P49="",0,IF(NN!P49="BRAK kol.7","BRAK BADAŃ",NN!P49))</f>
        <v>0</v>
      </c>
      <c r="AK47" s="225">
        <f>IF(NN!AC49="",0,IF(NN!AC49="BRAK kol.7","BRAK BADAŃ",NN!AC49))</f>
        <v>0</v>
      </c>
      <c r="BJ47" s="414" t="str">
        <f>IF(AND(BL47=1,BM47=1,SUMIF($C47:$C$525,$C47,$AK47:$AK$525)=$AK47),$AK47,IF($BO47&gt;0,$BO47,IF(AND(COUNTIF($C$11:$C46,$C47)&gt;=1,COUNTIF($D46:$D46,$D47)&gt;=1),"",IF(AND(SUMIF($C47:$C$525,$C47,$AK47:$AK$525)&gt;=$AK47,SUMIF($D47:$D$525,$D47,$AK47:$AK$525)&gt;=$AK47),SUMIF($C47:$C$525,$C47,$AK47:$AK$525),""))))</f>
        <v/>
      </c>
      <c r="BL47" s="409">
        <f>COUNTIFS('ZASOBY N'!$B46:$B$525,'ZASOBY N'!$B46,'ZASOBY N'!$C46:'ZASOBY N'!$C$525,'ZASOBY N'!$C46,'ZASOBY N'!$D46:'ZASOBY N'!$D$525,'ZASOBY N'!$D46,'ZASOBY N'!$H46:'ZASOBY N'!$H$525,'ZASOBY N'!$H46 )</f>
        <v>0</v>
      </c>
      <c r="BM47" s="410">
        <f>COUNTIFS('ZASOBY N'!$B$10:$B46,'ZASOBY N'!$B46,'ZASOBY N'!$C$10:'ZASOBY N'!$C46,'ZASOBY N'!$C46,'ZASOBY N'!$D$10:'ZASOBY N'!$D46,'ZASOBY N'!$D46,'ZASOBY N'!$H$10:'ZASOBY N'!$H46,'ZASOBY N'!$H46 )</f>
        <v>0</v>
      </c>
      <c r="BN47" s="411">
        <f t="shared" si="7"/>
        <v>0</v>
      </c>
      <c r="BO47" s="412">
        <f t="shared" si="8"/>
        <v>0</v>
      </c>
      <c r="BP47" s="94" t="str">
        <f t="shared" si="9"/>
        <v/>
      </c>
      <c r="BQ47" s="414" t="str">
        <f>IF(AND(BS47=1,BT47=1,SUMIF($C47:$C$525,$C47,$AJ47:$AJ$525)=$AJ47),$AJ47,IF($BV47&gt;0,$BV47,IF(AND(COUNTIF($C$11:$C46,$C47)&gt;=1,COUNTIF($D46:$D46,$D47)&gt;=1),"",IF(AND(SUMIF($C47:$C$525,$C47,$AJ47:$AJ$525)&gt;$AJ47,SUMIF($D47:$D$525,$D47,$AJ47:$AJ$525)&gt;$AJ47),SUMIF($C47:$C$525,$C47,$AJ47:$AJ$525),""))))</f>
        <v/>
      </c>
      <c r="BS47" s="409">
        <f>COUNTIFS('ZASOBY N'!$B46:$B$525,'ZASOBY N'!$B46,'ZASOBY N'!$C46:'ZASOBY N'!$C$525,'ZASOBY N'!$C46,'ZASOBY N'!$D46:'ZASOBY N'!$D$525,'ZASOBY N'!$D46,'ZASOBY N'!$H46:'ZASOBY N'!$H$525,'ZASOBY N'!$H46 )</f>
        <v>0</v>
      </c>
      <c r="BT47" s="410">
        <f>COUNTIFS('ZASOBY N'!$B$10:$B46,'ZASOBY N'!$B46,'ZASOBY N'!$C$10:'ZASOBY N'!$C46,'ZASOBY N'!$C46,'ZASOBY N'!$D$10:'ZASOBY N'!$D46,'ZASOBY N'!$D46,'ZASOBY N'!$H$10:'ZASOBY N'!$H46,'ZASOBY N'!$H46 )</f>
        <v>0</v>
      </c>
      <c r="BU47" s="411">
        <f t="shared" si="10"/>
        <v>0</v>
      </c>
      <c r="BV47" s="412">
        <f t="shared" si="11"/>
        <v>0</v>
      </c>
      <c r="BW47" s="94" t="s">
        <v>499</v>
      </c>
      <c r="BX47" s="414" t="str">
        <f>IF(AND(BZ47=1,CA47=1,SUMIF($C47:$C$525,$C47,$AI47:$AI$525)=$AI47),$AI47,IF($CC47&gt;0,$CC47,IF(AND(COUNTIF($C$11:$C46,$C47)&gt;=1,COUNTIF($D46:$D46,$D47)&gt;=1),"",IF(AND(SUMIF($C47:$C$525,$C47,$AI47:$AI$525)&gt;$AI47,SUMIF($D47:$D$525,$D47,$AI47:$AI$525)&gt;$IG47),_xlfn.AGGREGATE(14,4,$CB$11:$CB$31*($C$11:$C$31=$C47),1),""))))</f>
        <v/>
      </c>
      <c r="BZ47" s="409">
        <f>COUNTIFS('ZASOBY N'!$B46:$B$525,'ZASOBY N'!$B46,'ZASOBY N'!$C46:'ZASOBY N'!$C$525,'ZASOBY N'!$C46,'ZASOBY N'!$D46:'ZASOBY N'!$D$525,'ZASOBY N'!$D46,'ZASOBY N'!$H46:'ZASOBY N'!$H$525,'ZASOBY N'!$H46 )</f>
        <v>0</v>
      </c>
      <c r="CA47" s="410">
        <f>COUNTIFS('ZASOBY N'!$B$10:$B46,'ZASOBY N'!$B46,'ZASOBY N'!$C$10:'ZASOBY N'!$C46,'ZASOBY N'!$C46,'ZASOBY N'!$D$10:'ZASOBY N'!$D46,'ZASOBY N'!$D46,'ZASOBY N'!$H$10:'ZASOBY N'!$H46,'ZASOBY N'!$H46 )</f>
        <v>0</v>
      </c>
      <c r="CB47" s="411">
        <f t="shared" si="12"/>
        <v>0</v>
      </c>
      <c r="CC47" s="412">
        <f t="shared" si="13"/>
        <v>0</v>
      </c>
      <c r="CE47" s="414" t="str">
        <f>IF(AND(CG47=1,CH47=1,SUMIF($C47:$C$525,$C47,$AH47:$AH$525)=$AH47),$AH47,IF($CJ47&gt;0,$CJ47,IF(AND(COUNTIF($C$11:$C46,$C47)&gt;=1,COUNTIF($D46:$D46,$D47)&gt;=1),"",IF(AND(SUMIF($C47:$C$525,$C47,$AH47:$AH$525)&gt;$AH47,SUMIF($D47:$D$525,$D47,$AH47:$AH$525)&gt;$AH47),_xlfn.AGGREGATE(14,4,$CI$11:$CI$31*($C$11:$C$31=$C47),1),""))))</f>
        <v/>
      </c>
      <c r="CG47" s="409">
        <f>COUNTIFS('ZASOBY N'!$B46:$B$525,'ZASOBY N'!$B46,'ZASOBY N'!$C46:'ZASOBY N'!$C$525,'ZASOBY N'!$C46,'ZASOBY N'!$D46:'ZASOBY N'!$D$525,'ZASOBY N'!$D46,'ZASOBY N'!$H46:'ZASOBY N'!$H$525,'ZASOBY N'!$H46 )</f>
        <v>0</v>
      </c>
      <c r="CH47" s="410">
        <f>COUNTIFS('ZASOBY N'!$B$10:$B46,'ZASOBY N'!$B46,'ZASOBY N'!$C$10:'ZASOBY N'!$C46,'ZASOBY N'!$C46,'ZASOBY N'!$D$10:'ZASOBY N'!$D46,'ZASOBY N'!$D46,'ZASOBY N'!$H$10:'ZASOBY N'!$H46,'ZASOBY N'!$H46 )</f>
        <v>0</v>
      </c>
      <c r="CI47" s="411">
        <f t="shared" si="14"/>
        <v>0</v>
      </c>
      <c r="CJ47" s="412">
        <f t="shared" si="15"/>
        <v>0</v>
      </c>
      <c r="CL47" s="414" t="str">
        <f>IF(AND(CN47=1,CO47=1,SUMIF($C47:$C$525,$C47,$AG47:$AG$525)=$AG47),$AG47,IF($CQ47&gt;0,$CQ47,IF(AND(COUNTIF($C$11:$C46,$C47)&gt;=1,COUNTIF($D46:$D46,$D47)&gt;=1),"",IF(AND(SUMIF($C47:$C$525,$C47,$AG47:$AG$525)&gt;$AG47,SUMIF($D47:$D$525,$D47,$AG47:$AG$525)&gt;$AG47),_xlfn.AGGREGATE(14,4,$CP$11:$CP$31*($C$11:$C$31=$C47),1),""))))</f>
        <v/>
      </c>
      <c r="CN47" s="409">
        <f>COUNTIFS('ZASOBY N'!$B46:$B$525,'ZASOBY N'!$B46,'ZASOBY N'!$C46:'ZASOBY N'!$C$525,'ZASOBY N'!$C46,'ZASOBY N'!$D46:'ZASOBY N'!$D$525,'ZASOBY N'!$D46,'ZASOBY N'!$H46:'ZASOBY N'!$H$525,'ZASOBY N'!$H46 )</f>
        <v>0</v>
      </c>
      <c r="CO47" s="410">
        <f>COUNTIFS('ZASOBY N'!$B$10:$B46,'ZASOBY N'!$B46,'ZASOBY N'!$C$10:'ZASOBY N'!$C46,'ZASOBY N'!$C46,'ZASOBY N'!$D$10:'ZASOBY N'!$D46,'ZASOBY N'!$D46,'ZASOBY N'!$H$10:'ZASOBY N'!$H46,'ZASOBY N'!$H46 )</f>
        <v>0</v>
      </c>
      <c r="CP47" s="411">
        <f t="shared" si="16"/>
        <v>0</v>
      </c>
      <c r="CQ47" s="412">
        <f t="shared" si="17"/>
        <v>0</v>
      </c>
      <c r="CS47" s="414" t="str">
        <f>IF(AND(CU47=1,CV47=1,SUMIF($C47:$C$525,$C47,$AF47:$AF$525)=$AF47),$AF47,IF($CX47&gt;0,$CX47,IF(AND(COUNTIF($C$11:$C46,$C47)&gt;=1,COUNTIF($D46:$D46,$D47)&gt;=1),"",IF(AND(SUMIF($C47:$C$525,$C47,$AF47:$AF$525)&gt;$AF47,SUMIF($D47:$D$525,$D47,$AF47:$AF$525)&gt;$AF47),_xlfn.AGGREGATE(14,4,$CW$11:$CW$31*($C$11:$C$31=$C47),1),""))))</f>
        <v/>
      </c>
      <c r="CU47" s="409">
        <f>COUNTIFS('ZASOBY N'!$B46:$B$525,'ZASOBY N'!$B46,'ZASOBY N'!$C46:'ZASOBY N'!$C$525,'ZASOBY N'!$C46,'ZASOBY N'!$D46:'ZASOBY N'!$D$525,'ZASOBY N'!$D46,'ZASOBY N'!$H46:'ZASOBY N'!$H$525,'ZASOBY N'!$H46 )</f>
        <v>0</v>
      </c>
      <c r="CV47" s="410">
        <f>COUNTIFS('ZASOBY N'!$B$10:$B46,'ZASOBY N'!$B46,'ZASOBY N'!$C$10:'ZASOBY N'!$C46,'ZASOBY N'!$C46,'ZASOBY N'!$D$10:'ZASOBY N'!$D46,'ZASOBY N'!$D46,'ZASOBY N'!$H$10:'ZASOBY N'!$H46,'ZASOBY N'!$H46 )</f>
        <v>0</v>
      </c>
      <c r="CW47" s="411">
        <f t="shared" si="18"/>
        <v>0</v>
      </c>
      <c r="CX47" s="412">
        <f t="shared" si="19"/>
        <v>0</v>
      </c>
      <c r="CZ47" s="414" t="str">
        <f>IF(AND(DB47=1,DC47=1,SUMIF($C47:$C$525,$C47,$AE47:$AE$525)=$AE47),$AE47,IF($DE47&gt;0,$DE47,IF(AND(COUNTIF($C$11:$C46,$C47)&gt;=1,COUNTIF($D46:$D46,$D47)&gt;=1),"",IF(AND(SUMIF($C47:$C$525,$C47,$AE47:$AE$525)&gt;$AE47,SUMIF($D47:$D$525,$D47,$AE47:$AE$525)&gt;$AE47),_xlfn.AGGREGATE(14,4,$DD$11:$DD$31*($C$11:$C$31=$C47),1),""))))</f>
        <v/>
      </c>
      <c r="DB47" s="409">
        <f>COUNTIFS('ZASOBY N'!$B46:$B$525,'ZASOBY N'!$B46,'ZASOBY N'!$C46:'ZASOBY N'!$C$525,'ZASOBY N'!$C46,'ZASOBY N'!$D46:'ZASOBY N'!$D$525,'ZASOBY N'!$D46,'ZASOBY N'!$H46:'ZASOBY N'!$H$525,'ZASOBY N'!$H46 )</f>
        <v>0</v>
      </c>
      <c r="DC47" s="410">
        <f>COUNTIFS('ZASOBY N'!$B$10:$B46,'ZASOBY N'!$B46,'ZASOBY N'!$C$10:'ZASOBY N'!$C46,'ZASOBY N'!$C46,'ZASOBY N'!$D$10:'ZASOBY N'!$D46,'ZASOBY N'!$D46,'ZASOBY N'!$H$10:'ZASOBY N'!$H46,'ZASOBY N'!$H46 )</f>
        <v>0</v>
      </c>
      <c r="DD47" s="411">
        <f t="shared" si="20"/>
        <v>0</v>
      </c>
      <c r="DE47" s="412">
        <f t="shared" si="21"/>
        <v>0</v>
      </c>
      <c r="DF47" s="399" t="str">
        <f>IF(AND(DI47=1,DJ47=1,SUMIF($C47:$C$525,$C47,$AD47:$AD$525)=$AD47),$AD47,IF($DL47&gt;0,$DL47,IF(B47="","",IF(AND(COUNTIF($C$11:$C46,$C47)&gt;=1,COUNTIF($D46:$D46,$D47)&gt;=1,COUNTIF($Z44:$Z46,$C47)=0),"",IF(AND(COUNTIF($C$11:$C46,$C47)&gt;=1,COUNTIF($D46:$D46,$D47)&gt;=1),"UJĘTO WYŻEJ",IF(AND(SUMIF($C47:$C$525,$C47,$AD47:$AD$525)&gt;$AD47,SUMIF($D47:$D$525,$D47,$AD47:$AD$525)&gt;$AD47),_xlfn.AGGREGATE(14,4,$DK$11:$DK$31*($C$11:$C$31=$C47),1),""))))))</f>
        <v/>
      </c>
      <c r="DG47" s="414" t="str">
        <f>IF(AND(DI47=1,DJ47=1,SUMIF($C47:$C$525,$C47,$AD47:$AD$525)=$AD47),$AD47,IF($DL47&gt;0,$DL47,IF(AND(COUNTIF($C$11:$C46,$C47)&gt;=1,COUNTIF($D46:$D46,$D47)&gt;=1),"",IF(AND(SUMIF($C47:$C$525,$C47,$AD47:$AD$525)&gt;$AD47,SUMIF($D47:$D$525,$D47,$AD47:$AD$525)&gt;$AD47),_xlfn.AGGREGATE(14,4,$DK$11:$DK$31*($C$11:$C$31=$C47),1),""))))</f>
        <v/>
      </c>
      <c r="DI47" s="409">
        <f>COUNTIFS('ZASOBY N'!$B46:$B$525,'ZASOBY N'!$B46,'ZASOBY N'!$C46:'ZASOBY N'!$C$525,'ZASOBY N'!$C46,'ZASOBY N'!$D46:'ZASOBY N'!$D$525,'ZASOBY N'!$D46,'ZASOBY N'!$H46:'ZASOBY N'!$H$525,'ZASOBY N'!$H46 )</f>
        <v>0</v>
      </c>
      <c r="DJ47" s="410">
        <f>COUNTIFS('ZASOBY N'!$B$10:$B46,'ZASOBY N'!$B46,'ZASOBY N'!$C$10:'ZASOBY N'!$C46,'ZASOBY N'!$C46,'ZASOBY N'!$D$10:'ZASOBY N'!$D46,'ZASOBY N'!$D46,'ZASOBY N'!$H$10:'ZASOBY N'!$H46,'ZASOBY N'!$H46 )</f>
        <v>0</v>
      </c>
      <c r="DK47" s="411">
        <f t="shared" si="22"/>
        <v>0</v>
      </c>
      <c r="DL47" s="412">
        <f t="shared" si="23"/>
        <v>0</v>
      </c>
    </row>
    <row r="48" spans="1:116" ht="18.899999999999999" customHeight="1" x14ac:dyDescent="0.3">
      <c r="A48" s="219"/>
      <c r="B48" s="152" t="str">
        <f>IF('ZASOBY N'!A47="","",'ZASOBY N'!A47)</f>
        <v/>
      </c>
      <c r="C48" s="462" t="str">
        <f>IF('ZASOBY N'!C47="","",'ZASOBY N'!C47)</f>
        <v/>
      </c>
      <c r="D48" s="137" t="str">
        <f>IF('ZASOBY N'!B47="","",'ZASOBY N'!B47)</f>
        <v/>
      </c>
      <c r="E48" s="138"/>
      <c r="F48" s="356" t="str">
        <f>IF('ZASOBY N'!D47="","",'ZASOBY N'!D47)</f>
        <v/>
      </c>
      <c r="G48" s="220" t="str">
        <f>IF('ZASOBY N'!G47="","",'ZASOBY N'!G47)</f>
        <v/>
      </c>
      <c r="H48" s="221" t="str">
        <f>IF('ZASOBY N'!F47="","",'ZASOBY N'!F47)</f>
        <v/>
      </c>
      <c r="I48" s="221" t="str">
        <f>IF('ZASOBY N'!G47="","",'ZASOBY N'!G47)</f>
        <v/>
      </c>
      <c r="J48" s="221" t="str">
        <f>IF('ZASOBY N'!H47="","",'ZASOBY N'!H47)</f>
        <v/>
      </c>
      <c r="K48" s="214">
        <v>0</v>
      </c>
      <c r="L48" s="214">
        <v>0</v>
      </c>
      <c r="M48" s="214">
        <v>0</v>
      </c>
      <c r="N48" s="222" t="str">
        <f>IF('ZASOBY N'!BD47="x","",IF(W48="","",'ZASOBY N'!E47))</f>
        <v/>
      </c>
      <c r="O48" s="223">
        <v>0</v>
      </c>
      <c r="P48" s="223">
        <v>0</v>
      </c>
      <c r="Q48" s="226" t="str">
        <f>IF($N48="","",'UPR BILANS N'!G48*'UPR BILANS N'!N48)</f>
        <v/>
      </c>
      <c r="R48" s="225" t="str">
        <f>IF($N48="","",'ZASOBY N'!O47)</f>
        <v/>
      </c>
      <c r="S48" s="225" t="str">
        <f>IF($N48="","",IF('ZASOBY N'!Q47="",0,'ZASOBY N'!Q47))</f>
        <v/>
      </c>
      <c r="T48" s="225" t="str">
        <f>IF($N48="","",'ZASOBY N'!V47)</f>
        <v/>
      </c>
      <c r="U48" s="225" t="str">
        <f>IF($N48="","",IF('ZASOBY N'!AG47="",0,'ZASOBY N'!AG47))</f>
        <v/>
      </c>
      <c r="V48" s="225" t="str">
        <f>IF($N48="","",IF(NN!P50="",0,NN!P50))</f>
        <v/>
      </c>
      <c r="W48" s="225" t="str">
        <f t="shared" si="1"/>
        <v/>
      </c>
      <c r="X48" s="226" t="str">
        <f t="shared" si="0"/>
        <v/>
      </c>
      <c r="Y48" s="225" t="str">
        <f>IF('ZASOBY N'!AU47="","",IF(C48&lt;&gt;C47,'ZASOBY N'!AU47,IF(D48&lt;&gt;D47,'ZASOBY N'!AU47,IF(F48&lt;&gt;F47,'ZASOBY N'!AU47,IF(G48&lt;&gt;G47,'ZASOBY N'!AU47,IF(J48&lt;&gt;J47,'ZASOBY N'!AU47,IF(NN!AC50="","",IF(AND(C47=C48,H47=H48,J47=J48,NN!AC50&gt;0),"",IF(AND(C48=C49,H48=H49,NN!AC51&gt;0),'ZASOBY N'!AU47,'ZASOBY N'!AU47)))))))))</f>
        <v/>
      </c>
      <c r="Z48" s="225" t="str">
        <f t="shared" si="2"/>
        <v/>
      </c>
      <c r="AA48" s="227" t="str">
        <f t="shared" si="5"/>
        <v/>
      </c>
      <c r="AB48" s="400" t="str">
        <f t="shared" si="6"/>
        <v/>
      </c>
      <c r="AC48" s="228" t="str">
        <f t="shared" si="3"/>
        <v/>
      </c>
      <c r="AD48" s="222">
        <f>IF(B48="",0,IF(F48="",0,INDEX(POBRANIE_!$B$6:$F$101,MATCH('UPR BILANS N'!$F48,POBRANIE_!$A$6:$A$101,0),2)))</f>
        <v>0</v>
      </c>
      <c r="AE48" s="224">
        <f>IF(OR('ZASOBY N'!G47="",'ZASOBY N'!E47=""),0,IF(B48="",0,'ZASOBY N'!G47*'ZASOBY N'!E47))</f>
        <v>0</v>
      </c>
      <c r="AF48" s="225">
        <f>IF('ZASOBY N'!O47="",0,'ZASOBY N'!O47)</f>
        <v>0</v>
      </c>
      <c r="AG48" s="225">
        <f>IF('ZASOBY N'!Q47="",0,'ZASOBY N'!Q47)</f>
        <v>0</v>
      </c>
      <c r="AH48" s="225">
        <f>IF('ZASOBY N'!V47="",0,'ZASOBY N'!V47)</f>
        <v>0</v>
      </c>
      <c r="AI48" s="225">
        <f>IF('ZASOBY N'!AG47="",0,'ZASOBY N'!AG47)</f>
        <v>0</v>
      </c>
      <c r="AJ48" s="225">
        <f>IF(NN!P50="",0,IF(NN!P50="BRAK kol.7","BRAK BADAŃ",NN!P50))</f>
        <v>0</v>
      </c>
      <c r="AK48" s="225">
        <f>IF(NN!AC50="",0,IF(NN!AC50="BRAK kol.7","BRAK BADAŃ",NN!AC50))</f>
        <v>0</v>
      </c>
      <c r="BJ48" s="414" t="str">
        <f>IF(AND(BL48=1,BM48=1,SUMIF($C48:$C$525,$C48,$AK48:$AK$525)=$AK48),$AK48,IF($BO48&gt;0,$BO48,IF(AND(COUNTIF($C$11:$C47,$C48)&gt;=1,COUNTIF($D47:$D47,$D48)&gt;=1),"",IF(AND(SUMIF($C48:$C$525,$C48,$AK48:$AK$525)&gt;=$AK48,SUMIF($D48:$D$525,$D48,$AK48:$AK$525)&gt;=$AK48),SUMIF($C48:$C$525,$C48,$AK48:$AK$525),""))))</f>
        <v/>
      </c>
      <c r="BL48" s="409">
        <f>COUNTIFS('ZASOBY N'!$B47:$B$525,'ZASOBY N'!$B47,'ZASOBY N'!$C47:'ZASOBY N'!$C$525,'ZASOBY N'!$C47,'ZASOBY N'!$D47:'ZASOBY N'!$D$525,'ZASOBY N'!$D47,'ZASOBY N'!$H47:'ZASOBY N'!$H$525,'ZASOBY N'!$H47 )</f>
        <v>0</v>
      </c>
      <c r="BM48" s="410">
        <f>COUNTIFS('ZASOBY N'!$B$10:$B47,'ZASOBY N'!$B47,'ZASOBY N'!$C$10:'ZASOBY N'!$C47,'ZASOBY N'!$C47,'ZASOBY N'!$D$10:'ZASOBY N'!$D47,'ZASOBY N'!$D47,'ZASOBY N'!$H$10:'ZASOBY N'!$H47,'ZASOBY N'!$H47 )</f>
        <v>0</v>
      </c>
      <c r="BN48" s="411">
        <f t="shared" si="7"/>
        <v>0</v>
      </c>
      <c r="BO48" s="412">
        <f t="shared" si="8"/>
        <v>0</v>
      </c>
      <c r="BP48" s="94" t="str">
        <f t="shared" si="9"/>
        <v/>
      </c>
      <c r="BQ48" s="414" t="str">
        <f>IF(AND(BS48=1,BT48=1,SUMIF($C48:$C$525,$C48,$AJ48:$AJ$525)=$AJ48),$AJ48,IF($BV48&gt;0,$BV48,IF(AND(COUNTIF($C$11:$C47,$C48)&gt;=1,COUNTIF($D47:$D47,$D48)&gt;=1),"",IF(AND(SUMIF($C48:$C$525,$C48,$AJ48:$AJ$525)&gt;$AJ48,SUMIF($D48:$D$525,$D48,$AJ48:$AJ$525)&gt;$AJ48),SUMIF($C48:$C$525,$C48,$AJ48:$AJ$525),""))))</f>
        <v/>
      </c>
      <c r="BS48" s="409">
        <f>COUNTIFS('ZASOBY N'!$B47:$B$525,'ZASOBY N'!$B47,'ZASOBY N'!$C47:'ZASOBY N'!$C$525,'ZASOBY N'!$C47,'ZASOBY N'!$D47:'ZASOBY N'!$D$525,'ZASOBY N'!$D47,'ZASOBY N'!$H47:'ZASOBY N'!$H$525,'ZASOBY N'!$H47 )</f>
        <v>0</v>
      </c>
      <c r="BT48" s="410">
        <f>COUNTIFS('ZASOBY N'!$B$10:$B47,'ZASOBY N'!$B47,'ZASOBY N'!$C$10:'ZASOBY N'!$C47,'ZASOBY N'!$C47,'ZASOBY N'!$D$10:'ZASOBY N'!$D47,'ZASOBY N'!$D47,'ZASOBY N'!$H$10:'ZASOBY N'!$H47,'ZASOBY N'!$H47 )</f>
        <v>0</v>
      </c>
      <c r="BU48" s="411">
        <f t="shared" si="10"/>
        <v>0</v>
      </c>
      <c r="BV48" s="412">
        <f t="shared" si="11"/>
        <v>0</v>
      </c>
      <c r="BW48" s="94" t="s">
        <v>499</v>
      </c>
      <c r="BX48" s="414" t="str">
        <f>IF(AND(BZ48=1,CA48=1,SUMIF($C48:$C$525,$C48,$AI48:$AI$525)=$AI48),$AI48,IF($CC48&gt;0,$CC48,IF(AND(COUNTIF($C$11:$C47,$C48)&gt;=1,COUNTIF($D47:$D47,$D48)&gt;=1),"",IF(AND(SUMIF($C48:$C$525,$C48,$AI48:$AI$525)&gt;$AI48,SUMIF($D48:$D$525,$D48,$AI48:$AI$525)&gt;$IG48),_xlfn.AGGREGATE(14,4,$CB$11:$CB$31*($C$11:$C$31=$C48),1),""))))</f>
        <v/>
      </c>
      <c r="BZ48" s="409">
        <f>COUNTIFS('ZASOBY N'!$B47:$B$525,'ZASOBY N'!$B47,'ZASOBY N'!$C47:'ZASOBY N'!$C$525,'ZASOBY N'!$C47,'ZASOBY N'!$D47:'ZASOBY N'!$D$525,'ZASOBY N'!$D47,'ZASOBY N'!$H47:'ZASOBY N'!$H$525,'ZASOBY N'!$H47 )</f>
        <v>0</v>
      </c>
      <c r="CA48" s="410">
        <f>COUNTIFS('ZASOBY N'!$B$10:$B47,'ZASOBY N'!$B47,'ZASOBY N'!$C$10:'ZASOBY N'!$C47,'ZASOBY N'!$C47,'ZASOBY N'!$D$10:'ZASOBY N'!$D47,'ZASOBY N'!$D47,'ZASOBY N'!$H$10:'ZASOBY N'!$H47,'ZASOBY N'!$H47 )</f>
        <v>0</v>
      </c>
      <c r="CB48" s="411">
        <f t="shared" si="12"/>
        <v>0</v>
      </c>
      <c r="CC48" s="412">
        <f t="shared" si="13"/>
        <v>0</v>
      </c>
      <c r="CE48" s="414" t="str">
        <f>IF(AND(CG48=1,CH48=1,SUMIF($C48:$C$525,$C48,$AH48:$AH$525)=$AH48),$AH48,IF($CJ48&gt;0,$CJ48,IF(AND(COUNTIF($C$11:$C47,$C48)&gt;=1,COUNTIF($D47:$D47,$D48)&gt;=1),"",IF(AND(SUMIF($C48:$C$525,$C48,$AH48:$AH$525)&gt;$AH48,SUMIF($D48:$D$525,$D48,$AH48:$AH$525)&gt;$AH48),_xlfn.AGGREGATE(14,4,$CI$11:$CI$31*($C$11:$C$31=$C48),1),""))))</f>
        <v/>
      </c>
      <c r="CG48" s="409">
        <f>COUNTIFS('ZASOBY N'!$B47:$B$525,'ZASOBY N'!$B47,'ZASOBY N'!$C47:'ZASOBY N'!$C$525,'ZASOBY N'!$C47,'ZASOBY N'!$D47:'ZASOBY N'!$D$525,'ZASOBY N'!$D47,'ZASOBY N'!$H47:'ZASOBY N'!$H$525,'ZASOBY N'!$H47 )</f>
        <v>0</v>
      </c>
      <c r="CH48" s="410">
        <f>COUNTIFS('ZASOBY N'!$B$10:$B47,'ZASOBY N'!$B47,'ZASOBY N'!$C$10:'ZASOBY N'!$C47,'ZASOBY N'!$C47,'ZASOBY N'!$D$10:'ZASOBY N'!$D47,'ZASOBY N'!$D47,'ZASOBY N'!$H$10:'ZASOBY N'!$H47,'ZASOBY N'!$H47 )</f>
        <v>0</v>
      </c>
      <c r="CI48" s="411">
        <f t="shared" si="14"/>
        <v>0</v>
      </c>
      <c r="CJ48" s="412">
        <f t="shared" si="15"/>
        <v>0</v>
      </c>
      <c r="CL48" s="414" t="str">
        <f>IF(AND(CN48=1,CO48=1,SUMIF($C48:$C$525,$C48,$AG48:$AG$525)=$AG48),$AG48,IF($CQ48&gt;0,$CQ48,IF(AND(COUNTIF($C$11:$C47,$C48)&gt;=1,COUNTIF($D47:$D47,$D48)&gt;=1),"",IF(AND(SUMIF($C48:$C$525,$C48,$AG48:$AG$525)&gt;$AG48,SUMIF($D48:$D$525,$D48,$AG48:$AG$525)&gt;$AG48),_xlfn.AGGREGATE(14,4,$CP$11:$CP$31*($C$11:$C$31=$C48),1),""))))</f>
        <v/>
      </c>
      <c r="CN48" s="409">
        <f>COUNTIFS('ZASOBY N'!$B47:$B$525,'ZASOBY N'!$B47,'ZASOBY N'!$C47:'ZASOBY N'!$C$525,'ZASOBY N'!$C47,'ZASOBY N'!$D47:'ZASOBY N'!$D$525,'ZASOBY N'!$D47,'ZASOBY N'!$H47:'ZASOBY N'!$H$525,'ZASOBY N'!$H47 )</f>
        <v>0</v>
      </c>
      <c r="CO48" s="410">
        <f>COUNTIFS('ZASOBY N'!$B$10:$B47,'ZASOBY N'!$B47,'ZASOBY N'!$C$10:'ZASOBY N'!$C47,'ZASOBY N'!$C47,'ZASOBY N'!$D$10:'ZASOBY N'!$D47,'ZASOBY N'!$D47,'ZASOBY N'!$H$10:'ZASOBY N'!$H47,'ZASOBY N'!$H47 )</f>
        <v>0</v>
      </c>
      <c r="CP48" s="411">
        <f t="shared" si="16"/>
        <v>0</v>
      </c>
      <c r="CQ48" s="412">
        <f t="shared" si="17"/>
        <v>0</v>
      </c>
      <c r="CS48" s="414" t="str">
        <f>IF(AND(CU48=1,CV48=1,SUMIF($C48:$C$525,$C48,$AF48:$AF$525)=$AF48),$AF48,IF($CX48&gt;0,$CX48,IF(AND(COUNTIF($C$11:$C47,$C48)&gt;=1,COUNTIF($D47:$D47,$D48)&gt;=1),"",IF(AND(SUMIF($C48:$C$525,$C48,$AF48:$AF$525)&gt;$AF48,SUMIF($D48:$D$525,$D48,$AF48:$AF$525)&gt;$AF48),_xlfn.AGGREGATE(14,4,$CW$11:$CW$31*($C$11:$C$31=$C48),1),""))))</f>
        <v/>
      </c>
      <c r="CU48" s="409">
        <f>COUNTIFS('ZASOBY N'!$B47:$B$525,'ZASOBY N'!$B47,'ZASOBY N'!$C47:'ZASOBY N'!$C$525,'ZASOBY N'!$C47,'ZASOBY N'!$D47:'ZASOBY N'!$D$525,'ZASOBY N'!$D47,'ZASOBY N'!$H47:'ZASOBY N'!$H$525,'ZASOBY N'!$H47 )</f>
        <v>0</v>
      </c>
      <c r="CV48" s="410">
        <f>COUNTIFS('ZASOBY N'!$B$10:$B47,'ZASOBY N'!$B47,'ZASOBY N'!$C$10:'ZASOBY N'!$C47,'ZASOBY N'!$C47,'ZASOBY N'!$D$10:'ZASOBY N'!$D47,'ZASOBY N'!$D47,'ZASOBY N'!$H$10:'ZASOBY N'!$H47,'ZASOBY N'!$H47 )</f>
        <v>0</v>
      </c>
      <c r="CW48" s="411">
        <f t="shared" si="18"/>
        <v>0</v>
      </c>
      <c r="CX48" s="412">
        <f t="shared" si="19"/>
        <v>0</v>
      </c>
      <c r="CZ48" s="414" t="str">
        <f>IF(AND(DB48=1,DC48=1,SUMIF($C48:$C$525,$C48,$AE48:$AE$525)=$AE48),$AE48,IF($DE48&gt;0,$DE48,IF(AND(COUNTIF($C$11:$C47,$C48)&gt;=1,COUNTIF($D47:$D47,$D48)&gt;=1),"",IF(AND(SUMIF($C48:$C$525,$C48,$AE48:$AE$525)&gt;$AE48,SUMIF($D48:$D$525,$D48,$AE48:$AE$525)&gt;$AE48),_xlfn.AGGREGATE(14,4,$DD$11:$DD$31*($C$11:$C$31=$C48),1),""))))</f>
        <v/>
      </c>
      <c r="DB48" s="409">
        <f>COUNTIFS('ZASOBY N'!$B47:$B$525,'ZASOBY N'!$B47,'ZASOBY N'!$C47:'ZASOBY N'!$C$525,'ZASOBY N'!$C47,'ZASOBY N'!$D47:'ZASOBY N'!$D$525,'ZASOBY N'!$D47,'ZASOBY N'!$H47:'ZASOBY N'!$H$525,'ZASOBY N'!$H47 )</f>
        <v>0</v>
      </c>
      <c r="DC48" s="410">
        <f>COUNTIFS('ZASOBY N'!$B$10:$B47,'ZASOBY N'!$B47,'ZASOBY N'!$C$10:'ZASOBY N'!$C47,'ZASOBY N'!$C47,'ZASOBY N'!$D$10:'ZASOBY N'!$D47,'ZASOBY N'!$D47,'ZASOBY N'!$H$10:'ZASOBY N'!$H47,'ZASOBY N'!$H47 )</f>
        <v>0</v>
      </c>
      <c r="DD48" s="411">
        <f t="shared" si="20"/>
        <v>0</v>
      </c>
      <c r="DE48" s="412">
        <f t="shared" si="21"/>
        <v>0</v>
      </c>
      <c r="DF48" s="399" t="str">
        <f>IF(AND(DI48=1,DJ48=1,SUMIF($C48:$C$525,$C48,$AD48:$AD$525)=$AD48),$AD48,IF($DL48&gt;0,$DL48,IF(B48="","",IF(AND(COUNTIF($C$11:$C47,$C48)&gt;=1,COUNTIF($D47:$D47,$D48)&gt;=1,COUNTIF($Z45:$Z47,$C48)=0),"",IF(AND(COUNTIF($C$11:$C47,$C48)&gt;=1,COUNTIF($D47:$D47,$D48)&gt;=1),"UJĘTO WYŻEJ",IF(AND(SUMIF($C48:$C$525,$C48,$AD48:$AD$525)&gt;$AD48,SUMIF($D48:$D$525,$D48,$AD48:$AD$525)&gt;$AD48),_xlfn.AGGREGATE(14,4,$DK$11:$DK$31*($C$11:$C$31=$C48),1),""))))))</f>
        <v/>
      </c>
      <c r="DG48" s="414" t="str">
        <f>IF(AND(DI48=1,DJ48=1,SUMIF($C48:$C$525,$C48,$AD48:$AD$525)=$AD48),$AD48,IF($DL48&gt;0,$DL48,IF(AND(COUNTIF($C$11:$C47,$C48)&gt;=1,COUNTIF($D47:$D47,$D48)&gt;=1),"",IF(AND(SUMIF($C48:$C$525,$C48,$AD48:$AD$525)&gt;$AD48,SUMIF($D48:$D$525,$D48,$AD48:$AD$525)&gt;$AD48),_xlfn.AGGREGATE(14,4,$DK$11:$DK$31*($C$11:$C$31=$C48),1),""))))</f>
        <v/>
      </c>
      <c r="DI48" s="409">
        <f>COUNTIFS('ZASOBY N'!$B47:$B$525,'ZASOBY N'!$B47,'ZASOBY N'!$C47:'ZASOBY N'!$C$525,'ZASOBY N'!$C47,'ZASOBY N'!$D47:'ZASOBY N'!$D$525,'ZASOBY N'!$D47,'ZASOBY N'!$H47:'ZASOBY N'!$H$525,'ZASOBY N'!$H47 )</f>
        <v>0</v>
      </c>
      <c r="DJ48" s="410">
        <f>COUNTIFS('ZASOBY N'!$B$10:$B47,'ZASOBY N'!$B47,'ZASOBY N'!$C$10:'ZASOBY N'!$C47,'ZASOBY N'!$C47,'ZASOBY N'!$D$10:'ZASOBY N'!$D47,'ZASOBY N'!$D47,'ZASOBY N'!$H$10:'ZASOBY N'!$H47,'ZASOBY N'!$H47 )</f>
        <v>0</v>
      </c>
      <c r="DK48" s="411">
        <f t="shared" si="22"/>
        <v>0</v>
      </c>
      <c r="DL48" s="412">
        <f t="shared" si="23"/>
        <v>0</v>
      </c>
    </row>
    <row r="49" spans="1:116" ht="18.899999999999999" customHeight="1" x14ac:dyDescent="0.3">
      <c r="A49" s="219"/>
      <c r="B49" s="152" t="str">
        <f>IF('ZASOBY N'!A48="","",'ZASOBY N'!A48)</f>
        <v/>
      </c>
      <c r="C49" s="462" t="str">
        <f>IF('ZASOBY N'!C48="","",'ZASOBY N'!C48)</f>
        <v/>
      </c>
      <c r="D49" s="137" t="str">
        <f>IF('ZASOBY N'!B48="","",'ZASOBY N'!B48)</f>
        <v/>
      </c>
      <c r="E49" s="138"/>
      <c r="F49" s="356" t="str">
        <f>IF('ZASOBY N'!D48="","",'ZASOBY N'!D48)</f>
        <v/>
      </c>
      <c r="G49" s="220" t="str">
        <f>IF('ZASOBY N'!G48="","",'ZASOBY N'!G48)</f>
        <v/>
      </c>
      <c r="H49" s="221" t="str">
        <f>IF('ZASOBY N'!F48="","",'ZASOBY N'!F48)</f>
        <v/>
      </c>
      <c r="I49" s="221" t="str">
        <f>IF('ZASOBY N'!G48="","",'ZASOBY N'!G48)</f>
        <v/>
      </c>
      <c r="J49" s="221" t="str">
        <f>IF('ZASOBY N'!H48="","",'ZASOBY N'!H48)</f>
        <v/>
      </c>
      <c r="K49" s="214">
        <v>0</v>
      </c>
      <c r="L49" s="214">
        <v>0</v>
      </c>
      <c r="M49" s="214">
        <v>0</v>
      </c>
      <c r="N49" s="222" t="str">
        <f>IF('ZASOBY N'!BD48="x","",IF(W49="","",'ZASOBY N'!E48))</f>
        <v/>
      </c>
      <c r="O49" s="223">
        <v>0</v>
      </c>
      <c r="P49" s="223">
        <v>0</v>
      </c>
      <c r="Q49" s="226" t="str">
        <f>IF($N49="","",'UPR BILANS N'!G49*'UPR BILANS N'!N49)</f>
        <v/>
      </c>
      <c r="R49" s="225" t="str">
        <f>IF($N49="","",'ZASOBY N'!O48)</f>
        <v/>
      </c>
      <c r="S49" s="225" t="str">
        <f>IF($N49="","",IF('ZASOBY N'!Q48="",0,'ZASOBY N'!Q48))</f>
        <v/>
      </c>
      <c r="T49" s="225" t="str">
        <f>IF($N49="","",'ZASOBY N'!V48)</f>
        <v/>
      </c>
      <c r="U49" s="225" t="str">
        <f>IF($N49="","",IF('ZASOBY N'!AG48="",0,'ZASOBY N'!AG48))</f>
        <v/>
      </c>
      <c r="V49" s="225" t="str">
        <f>IF($N49="","",IF(NN!P51="",0,NN!P51))</f>
        <v/>
      </c>
      <c r="W49" s="225" t="str">
        <f t="shared" si="1"/>
        <v/>
      </c>
      <c r="X49" s="226" t="str">
        <f t="shared" si="0"/>
        <v/>
      </c>
      <c r="Y49" s="225" t="str">
        <f>IF('ZASOBY N'!AU48="","",IF(C49&lt;&gt;C48,'ZASOBY N'!AU48,IF(D49&lt;&gt;D48,'ZASOBY N'!AU48,IF(F49&lt;&gt;F48,'ZASOBY N'!AU48,IF(G49&lt;&gt;G48,'ZASOBY N'!AU48,IF(J49&lt;&gt;J48,'ZASOBY N'!AU48,IF(NN!AC51="","",IF(AND(C48=C49,H48=H49,J48=J49,NN!AC51&gt;0),"",IF(AND(C49=C50,H49=H50,NN!AC52&gt;0),'ZASOBY N'!AU48,'ZASOBY N'!AU48)))))))))</f>
        <v/>
      </c>
      <c r="Z49" s="225" t="str">
        <f t="shared" si="2"/>
        <v/>
      </c>
      <c r="AA49" s="227" t="str">
        <f t="shared" si="5"/>
        <v/>
      </c>
      <c r="AB49" s="400" t="str">
        <f t="shared" si="6"/>
        <v/>
      </c>
      <c r="AC49" s="228" t="str">
        <f t="shared" si="3"/>
        <v/>
      </c>
      <c r="AD49" s="222">
        <f>IF(B49="",0,IF(F49="",0,INDEX(POBRANIE_!$B$6:$F$101,MATCH('UPR BILANS N'!$F49,POBRANIE_!$A$6:$A$101,0),2)))</f>
        <v>0</v>
      </c>
      <c r="AE49" s="224">
        <f>IF(OR('ZASOBY N'!G48="",'ZASOBY N'!E48=""),0,IF(B49="",0,'ZASOBY N'!G48*'ZASOBY N'!E48))</f>
        <v>0</v>
      </c>
      <c r="AF49" s="225">
        <f>IF('ZASOBY N'!O48="",0,'ZASOBY N'!O48)</f>
        <v>0</v>
      </c>
      <c r="AG49" s="225">
        <f>IF('ZASOBY N'!Q48="",0,'ZASOBY N'!Q48)</f>
        <v>0</v>
      </c>
      <c r="AH49" s="225">
        <f>IF('ZASOBY N'!V48="",0,'ZASOBY N'!V48)</f>
        <v>0</v>
      </c>
      <c r="AI49" s="225">
        <f>IF('ZASOBY N'!AG48="",0,'ZASOBY N'!AG48)</f>
        <v>0</v>
      </c>
      <c r="AJ49" s="225">
        <f>IF(NN!P51="",0,IF(NN!P51="BRAK kol.7","BRAK BADAŃ",NN!P51))</f>
        <v>0</v>
      </c>
      <c r="AK49" s="225">
        <f>IF(NN!AC51="",0,IF(NN!AC51="BRAK kol.7","BRAK BADAŃ",NN!AC51))</f>
        <v>0</v>
      </c>
      <c r="BJ49" s="414" t="str">
        <f>IF(AND(BL49=1,BM49=1,SUMIF($C49:$C$525,$C49,$AK49:$AK$525)=$AK49),$AK49,IF($BO49&gt;0,$BO49,IF(AND(COUNTIF($C$11:$C48,$C49)&gt;=1,COUNTIF($D48:$D48,$D49)&gt;=1),"",IF(AND(SUMIF($C49:$C$525,$C49,$AK49:$AK$525)&gt;=$AK49,SUMIF($D49:$D$525,$D49,$AK49:$AK$525)&gt;=$AK49),SUMIF($C49:$C$525,$C49,$AK49:$AK$525),""))))</f>
        <v/>
      </c>
      <c r="BL49" s="409">
        <f>COUNTIFS('ZASOBY N'!$B48:$B$525,'ZASOBY N'!$B48,'ZASOBY N'!$C48:'ZASOBY N'!$C$525,'ZASOBY N'!$C48,'ZASOBY N'!$D48:'ZASOBY N'!$D$525,'ZASOBY N'!$D48,'ZASOBY N'!$H48:'ZASOBY N'!$H$525,'ZASOBY N'!$H48 )</f>
        <v>0</v>
      </c>
      <c r="BM49" s="410">
        <f>COUNTIFS('ZASOBY N'!$B$10:$B48,'ZASOBY N'!$B48,'ZASOBY N'!$C$10:'ZASOBY N'!$C48,'ZASOBY N'!$C48,'ZASOBY N'!$D$10:'ZASOBY N'!$D48,'ZASOBY N'!$D48,'ZASOBY N'!$H$10:'ZASOBY N'!$H48,'ZASOBY N'!$H48 )</f>
        <v>0</v>
      </c>
      <c r="BN49" s="411">
        <f t="shared" si="7"/>
        <v>0</v>
      </c>
      <c r="BO49" s="412">
        <f t="shared" si="8"/>
        <v>0</v>
      </c>
      <c r="BP49" s="94" t="str">
        <f t="shared" si="9"/>
        <v/>
      </c>
      <c r="BQ49" s="414" t="str">
        <f>IF(AND(BS49=1,BT49=1,SUMIF($C49:$C$525,$C49,$AJ49:$AJ$525)=$AJ49),$AJ49,IF($BV49&gt;0,$BV49,IF(AND(COUNTIF($C$11:$C48,$C49)&gt;=1,COUNTIF($D48:$D48,$D49)&gt;=1),"",IF(AND(SUMIF($C49:$C$525,$C49,$AJ49:$AJ$525)&gt;$AJ49,SUMIF($D49:$D$525,$D49,$AJ49:$AJ$525)&gt;$AJ49),SUMIF($C49:$C$525,$C49,$AJ49:$AJ$525),""))))</f>
        <v/>
      </c>
      <c r="BS49" s="409">
        <f>COUNTIFS('ZASOBY N'!$B48:$B$525,'ZASOBY N'!$B48,'ZASOBY N'!$C48:'ZASOBY N'!$C$525,'ZASOBY N'!$C48,'ZASOBY N'!$D48:'ZASOBY N'!$D$525,'ZASOBY N'!$D48,'ZASOBY N'!$H48:'ZASOBY N'!$H$525,'ZASOBY N'!$H48 )</f>
        <v>0</v>
      </c>
      <c r="BT49" s="410">
        <f>COUNTIFS('ZASOBY N'!$B$10:$B48,'ZASOBY N'!$B48,'ZASOBY N'!$C$10:'ZASOBY N'!$C48,'ZASOBY N'!$C48,'ZASOBY N'!$D$10:'ZASOBY N'!$D48,'ZASOBY N'!$D48,'ZASOBY N'!$H$10:'ZASOBY N'!$H48,'ZASOBY N'!$H48 )</f>
        <v>0</v>
      </c>
      <c r="BU49" s="411">
        <f t="shared" si="10"/>
        <v>0</v>
      </c>
      <c r="BV49" s="412">
        <f t="shared" si="11"/>
        <v>0</v>
      </c>
      <c r="BW49" s="94" t="s">
        <v>499</v>
      </c>
      <c r="BX49" s="414" t="str">
        <f>IF(AND(BZ49=1,CA49=1,SUMIF($C49:$C$525,$C49,$AI49:$AI$525)=$AI49),$AI49,IF($CC49&gt;0,$CC49,IF(AND(COUNTIF($C$11:$C48,$C49)&gt;=1,COUNTIF($D48:$D48,$D49)&gt;=1),"",IF(AND(SUMIF($C49:$C$525,$C49,$AI49:$AI$525)&gt;$AI49,SUMIF($D49:$D$525,$D49,$AI49:$AI$525)&gt;$IG49),_xlfn.AGGREGATE(14,4,$CB$11:$CB$31*($C$11:$C$31=$C49),1),""))))</f>
        <v/>
      </c>
      <c r="BZ49" s="409">
        <f>COUNTIFS('ZASOBY N'!$B48:$B$525,'ZASOBY N'!$B48,'ZASOBY N'!$C48:'ZASOBY N'!$C$525,'ZASOBY N'!$C48,'ZASOBY N'!$D48:'ZASOBY N'!$D$525,'ZASOBY N'!$D48,'ZASOBY N'!$H48:'ZASOBY N'!$H$525,'ZASOBY N'!$H48 )</f>
        <v>0</v>
      </c>
      <c r="CA49" s="410">
        <f>COUNTIFS('ZASOBY N'!$B$10:$B48,'ZASOBY N'!$B48,'ZASOBY N'!$C$10:'ZASOBY N'!$C48,'ZASOBY N'!$C48,'ZASOBY N'!$D$10:'ZASOBY N'!$D48,'ZASOBY N'!$D48,'ZASOBY N'!$H$10:'ZASOBY N'!$H48,'ZASOBY N'!$H48 )</f>
        <v>0</v>
      </c>
      <c r="CB49" s="411">
        <f t="shared" si="12"/>
        <v>0</v>
      </c>
      <c r="CC49" s="412">
        <f t="shared" si="13"/>
        <v>0</v>
      </c>
      <c r="CE49" s="414" t="str">
        <f>IF(AND(CG49=1,CH49=1,SUMIF($C49:$C$525,$C49,$AH49:$AH$525)=$AH49),$AH49,IF($CJ49&gt;0,$CJ49,IF(AND(COUNTIF($C$11:$C48,$C49)&gt;=1,COUNTIF($D48:$D48,$D49)&gt;=1),"",IF(AND(SUMIF($C49:$C$525,$C49,$AH49:$AH$525)&gt;$AH49,SUMIF($D49:$D$525,$D49,$AH49:$AH$525)&gt;$AH49),_xlfn.AGGREGATE(14,4,$CI$11:$CI$31*($C$11:$C$31=$C49),1),""))))</f>
        <v/>
      </c>
      <c r="CG49" s="409">
        <f>COUNTIFS('ZASOBY N'!$B48:$B$525,'ZASOBY N'!$B48,'ZASOBY N'!$C48:'ZASOBY N'!$C$525,'ZASOBY N'!$C48,'ZASOBY N'!$D48:'ZASOBY N'!$D$525,'ZASOBY N'!$D48,'ZASOBY N'!$H48:'ZASOBY N'!$H$525,'ZASOBY N'!$H48 )</f>
        <v>0</v>
      </c>
      <c r="CH49" s="410">
        <f>COUNTIFS('ZASOBY N'!$B$10:$B48,'ZASOBY N'!$B48,'ZASOBY N'!$C$10:'ZASOBY N'!$C48,'ZASOBY N'!$C48,'ZASOBY N'!$D$10:'ZASOBY N'!$D48,'ZASOBY N'!$D48,'ZASOBY N'!$H$10:'ZASOBY N'!$H48,'ZASOBY N'!$H48 )</f>
        <v>0</v>
      </c>
      <c r="CI49" s="411">
        <f t="shared" si="14"/>
        <v>0</v>
      </c>
      <c r="CJ49" s="412">
        <f t="shared" si="15"/>
        <v>0</v>
      </c>
      <c r="CL49" s="414" t="str">
        <f>IF(AND(CN49=1,CO49=1,SUMIF($C49:$C$525,$C49,$AG49:$AG$525)=$AG49),$AG49,IF($CQ49&gt;0,$CQ49,IF(AND(COUNTIF($C$11:$C48,$C49)&gt;=1,COUNTIF($D48:$D48,$D49)&gt;=1),"",IF(AND(SUMIF($C49:$C$525,$C49,$AG49:$AG$525)&gt;$AG49,SUMIF($D49:$D$525,$D49,$AG49:$AG$525)&gt;$AG49),_xlfn.AGGREGATE(14,4,$CP$11:$CP$31*($C$11:$C$31=$C49),1),""))))</f>
        <v/>
      </c>
      <c r="CN49" s="409">
        <f>COUNTIFS('ZASOBY N'!$B48:$B$525,'ZASOBY N'!$B48,'ZASOBY N'!$C48:'ZASOBY N'!$C$525,'ZASOBY N'!$C48,'ZASOBY N'!$D48:'ZASOBY N'!$D$525,'ZASOBY N'!$D48,'ZASOBY N'!$H48:'ZASOBY N'!$H$525,'ZASOBY N'!$H48 )</f>
        <v>0</v>
      </c>
      <c r="CO49" s="410">
        <f>COUNTIFS('ZASOBY N'!$B$10:$B48,'ZASOBY N'!$B48,'ZASOBY N'!$C$10:'ZASOBY N'!$C48,'ZASOBY N'!$C48,'ZASOBY N'!$D$10:'ZASOBY N'!$D48,'ZASOBY N'!$D48,'ZASOBY N'!$H$10:'ZASOBY N'!$H48,'ZASOBY N'!$H48 )</f>
        <v>0</v>
      </c>
      <c r="CP49" s="411">
        <f t="shared" si="16"/>
        <v>0</v>
      </c>
      <c r="CQ49" s="412">
        <f t="shared" si="17"/>
        <v>0</v>
      </c>
      <c r="CS49" s="414" t="str">
        <f>IF(AND(CU49=1,CV49=1,SUMIF($C49:$C$525,$C49,$AF49:$AF$525)=$AF49),$AF49,IF($CX49&gt;0,$CX49,IF(AND(COUNTIF($C$11:$C48,$C49)&gt;=1,COUNTIF($D48:$D48,$D49)&gt;=1),"",IF(AND(SUMIF($C49:$C$525,$C49,$AF49:$AF$525)&gt;$AF49,SUMIF($D49:$D$525,$D49,$AF49:$AF$525)&gt;$AF49),_xlfn.AGGREGATE(14,4,$CW$11:$CW$31*($C$11:$C$31=$C49),1),""))))</f>
        <v/>
      </c>
      <c r="CU49" s="409">
        <f>COUNTIFS('ZASOBY N'!$B48:$B$525,'ZASOBY N'!$B48,'ZASOBY N'!$C48:'ZASOBY N'!$C$525,'ZASOBY N'!$C48,'ZASOBY N'!$D48:'ZASOBY N'!$D$525,'ZASOBY N'!$D48,'ZASOBY N'!$H48:'ZASOBY N'!$H$525,'ZASOBY N'!$H48 )</f>
        <v>0</v>
      </c>
      <c r="CV49" s="410">
        <f>COUNTIFS('ZASOBY N'!$B$10:$B48,'ZASOBY N'!$B48,'ZASOBY N'!$C$10:'ZASOBY N'!$C48,'ZASOBY N'!$C48,'ZASOBY N'!$D$10:'ZASOBY N'!$D48,'ZASOBY N'!$D48,'ZASOBY N'!$H$10:'ZASOBY N'!$H48,'ZASOBY N'!$H48 )</f>
        <v>0</v>
      </c>
      <c r="CW49" s="411">
        <f t="shared" si="18"/>
        <v>0</v>
      </c>
      <c r="CX49" s="412">
        <f t="shared" si="19"/>
        <v>0</v>
      </c>
      <c r="CZ49" s="414" t="str">
        <f>IF(AND(DB49=1,DC49=1,SUMIF($C49:$C$525,$C49,$AE49:$AE$525)=$AE49),$AE49,IF($DE49&gt;0,$DE49,IF(AND(COUNTIF($C$11:$C48,$C49)&gt;=1,COUNTIF($D48:$D48,$D49)&gt;=1),"",IF(AND(SUMIF($C49:$C$525,$C49,$AE49:$AE$525)&gt;$AE49,SUMIF($D49:$D$525,$D49,$AE49:$AE$525)&gt;$AE49),_xlfn.AGGREGATE(14,4,$DD$11:$DD$31*($C$11:$C$31=$C49),1),""))))</f>
        <v/>
      </c>
      <c r="DB49" s="409">
        <f>COUNTIFS('ZASOBY N'!$B48:$B$525,'ZASOBY N'!$B48,'ZASOBY N'!$C48:'ZASOBY N'!$C$525,'ZASOBY N'!$C48,'ZASOBY N'!$D48:'ZASOBY N'!$D$525,'ZASOBY N'!$D48,'ZASOBY N'!$H48:'ZASOBY N'!$H$525,'ZASOBY N'!$H48 )</f>
        <v>0</v>
      </c>
      <c r="DC49" s="410">
        <f>COUNTIFS('ZASOBY N'!$B$10:$B48,'ZASOBY N'!$B48,'ZASOBY N'!$C$10:'ZASOBY N'!$C48,'ZASOBY N'!$C48,'ZASOBY N'!$D$10:'ZASOBY N'!$D48,'ZASOBY N'!$D48,'ZASOBY N'!$H$10:'ZASOBY N'!$H48,'ZASOBY N'!$H48 )</f>
        <v>0</v>
      </c>
      <c r="DD49" s="411">
        <f t="shared" si="20"/>
        <v>0</v>
      </c>
      <c r="DE49" s="412">
        <f t="shared" si="21"/>
        <v>0</v>
      </c>
      <c r="DF49" s="399" t="str">
        <f>IF(AND(DI49=1,DJ49=1,SUMIF($C49:$C$525,$C49,$AD49:$AD$525)=$AD49),$AD49,IF($DL49&gt;0,$DL49,IF(B49="","",IF(AND(COUNTIF($C$11:$C48,$C49)&gt;=1,COUNTIF($D48:$D48,$D49)&gt;=1,COUNTIF($Z46:$Z48,$C49)=0),"",IF(AND(COUNTIF($C$11:$C48,$C49)&gt;=1,COUNTIF($D48:$D48,$D49)&gt;=1),"UJĘTO WYŻEJ",IF(AND(SUMIF($C49:$C$525,$C49,$AD49:$AD$525)&gt;$AD49,SUMIF($D49:$D$525,$D49,$AD49:$AD$525)&gt;$AD49),_xlfn.AGGREGATE(14,4,$DK$11:$DK$31*($C$11:$C$31=$C49),1),""))))))</f>
        <v/>
      </c>
      <c r="DG49" s="414" t="str">
        <f>IF(AND(DI49=1,DJ49=1,SUMIF($C49:$C$525,$C49,$AD49:$AD$525)=$AD49),$AD49,IF($DL49&gt;0,$DL49,IF(AND(COUNTIF($C$11:$C48,$C49)&gt;=1,COUNTIF($D48:$D48,$D49)&gt;=1),"",IF(AND(SUMIF($C49:$C$525,$C49,$AD49:$AD$525)&gt;$AD49,SUMIF($D49:$D$525,$D49,$AD49:$AD$525)&gt;$AD49),_xlfn.AGGREGATE(14,4,$DK$11:$DK$31*($C$11:$C$31=$C49),1),""))))</f>
        <v/>
      </c>
      <c r="DI49" s="409">
        <f>COUNTIFS('ZASOBY N'!$B48:$B$525,'ZASOBY N'!$B48,'ZASOBY N'!$C48:'ZASOBY N'!$C$525,'ZASOBY N'!$C48,'ZASOBY N'!$D48:'ZASOBY N'!$D$525,'ZASOBY N'!$D48,'ZASOBY N'!$H48:'ZASOBY N'!$H$525,'ZASOBY N'!$H48 )</f>
        <v>0</v>
      </c>
      <c r="DJ49" s="410">
        <f>COUNTIFS('ZASOBY N'!$B$10:$B48,'ZASOBY N'!$B48,'ZASOBY N'!$C$10:'ZASOBY N'!$C48,'ZASOBY N'!$C48,'ZASOBY N'!$D$10:'ZASOBY N'!$D48,'ZASOBY N'!$D48,'ZASOBY N'!$H$10:'ZASOBY N'!$H48,'ZASOBY N'!$H48 )</f>
        <v>0</v>
      </c>
      <c r="DK49" s="411">
        <f t="shared" si="22"/>
        <v>0</v>
      </c>
      <c r="DL49" s="412">
        <f t="shared" si="23"/>
        <v>0</v>
      </c>
    </row>
    <row r="50" spans="1:116" ht="18.899999999999999" customHeight="1" x14ac:dyDescent="0.3">
      <c r="A50" s="219"/>
      <c r="B50" s="152" t="str">
        <f>IF('ZASOBY N'!A49="","",'ZASOBY N'!A49)</f>
        <v/>
      </c>
      <c r="C50" s="462" t="str">
        <f>IF('ZASOBY N'!C49="","",'ZASOBY N'!C49)</f>
        <v/>
      </c>
      <c r="D50" s="137" t="str">
        <f>IF('ZASOBY N'!B49="","",'ZASOBY N'!B49)</f>
        <v/>
      </c>
      <c r="E50" s="138"/>
      <c r="F50" s="356" t="str">
        <f>IF('ZASOBY N'!D49="","",'ZASOBY N'!D49)</f>
        <v/>
      </c>
      <c r="G50" s="220" t="str">
        <f>IF('ZASOBY N'!G49="","",'ZASOBY N'!G49)</f>
        <v/>
      </c>
      <c r="H50" s="221" t="str">
        <f>IF('ZASOBY N'!F49="","",'ZASOBY N'!F49)</f>
        <v/>
      </c>
      <c r="I50" s="221" t="str">
        <f>IF('ZASOBY N'!G49="","",'ZASOBY N'!G49)</f>
        <v/>
      </c>
      <c r="J50" s="221" t="str">
        <f>IF('ZASOBY N'!H49="","",'ZASOBY N'!H49)</f>
        <v/>
      </c>
      <c r="K50" s="214">
        <v>0</v>
      </c>
      <c r="L50" s="214">
        <v>0</v>
      </c>
      <c r="M50" s="214">
        <v>0</v>
      </c>
      <c r="N50" s="222" t="str">
        <f>IF('ZASOBY N'!BD49="x","",IF(W50="","",'ZASOBY N'!E49))</f>
        <v/>
      </c>
      <c r="O50" s="223">
        <v>0</v>
      </c>
      <c r="P50" s="223">
        <v>0</v>
      </c>
      <c r="Q50" s="226" t="str">
        <f>IF($N50="","",'UPR BILANS N'!G50*'UPR BILANS N'!N50)</f>
        <v/>
      </c>
      <c r="R50" s="225" t="str">
        <f>IF($N50="","",'ZASOBY N'!O49)</f>
        <v/>
      </c>
      <c r="S50" s="225" t="str">
        <f>IF($N50="","",IF('ZASOBY N'!Q49="",0,'ZASOBY N'!Q49))</f>
        <v/>
      </c>
      <c r="T50" s="225" t="str">
        <f>IF($N50="","",'ZASOBY N'!V49)</f>
        <v/>
      </c>
      <c r="U50" s="225" t="str">
        <f>IF($N50="","",IF('ZASOBY N'!AG49="",0,'ZASOBY N'!AG49))</f>
        <v/>
      </c>
      <c r="V50" s="225" t="str">
        <f>IF($N50="","",IF(NN!P52="",0,NN!P52))</f>
        <v/>
      </c>
      <c r="W50" s="225" t="str">
        <f t="shared" si="1"/>
        <v/>
      </c>
      <c r="X50" s="226" t="str">
        <f t="shared" si="0"/>
        <v/>
      </c>
      <c r="Y50" s="225" t="str">
        <f>IF('ZASOBY N'!AU49="","",IF(C50&lt;&gt;C49,'ZASOBY N'!AU49,IF(D50&lt;&gt;D49,'ZASOBY N'!AU49,IF(F50&lt;&gt;F49,'ZASOBY N'!AU49,IF(G50&lt;&gt;G49,'ZASOBY N'!AU49,IF(J50&lt;&gt;J49,'ZASOBY N'!AU49,IF(NN!AC52="","",IF(AND(C49=C50,H49=H50,J49=J50,NN!AC52&gt;0),"",IF(AND(C50=C51,H50=H51,NN!AC53&gt;0),'ZASOBY N'!AU49,'ZASOBY N'!AU49)))))))))</f>
        <v/>
      </c>
      <c r="Z50" s="225" t="str">
        <f t="shared" si="2"/>
        <v/>
      </c>
      <c r="AA50" s="227" t="str">
        <f t="shared" si="5"/>
        <v/>
      </c>
      <c r="AB50" s="400" t="str">
        <f t="shared" si="6"/>
        <v/>
      </c>
      <c r="AC50" s="228" t="str">
        <f t="shared" si="3"/>
        <v/>
      </c>
      <c r="AD50" s="222">
        <f>IF(B50="",0,IF(F50="",0,INDEX(POBRANIE_!$B$6:$F$101,MATCH('UPR BILANS N'!$F50,POBRANIE_!$A$6:$A$101,0),2)))</f>
        <v>0</v>
      </c>
      <c r="AE50" s="224">
        <f>IF(OR('ZASOBY N'!G49="",'ZASOBY N'!E49=""),0,IF(B50="",0,'ZASOBY N'!G49*'ZASOBY N'!E49))</f>
        <v>0</v>
      </c>
      <c r="AF50" s="225">
        <f>IF('ZASOBY N'!O49="",0,'ZASOBY N'!O49)</f>
        <v>0</v>
      </c>
      <c r="AG50" s="225">
        <f>IF('ZASOBY N'!Q49="",0,'ZASOBY N'!Q49)</f>
        <v>0</v>
      </c>
      <c r="AH50" s="225">
        <f>IF('ZASOBY N'!V49="",0,'ZASOBY N'!V49)</f>
        <v>0</v>
      </c>
      <c r="AI50" s="225">
        <f>IF('ZASOBY N'!AG49="",0,'ZASOBY N'!AG49)</f>
        <v>0</v>
      </c>
      <c r="AJ50" s="225">
        <f>IF(NN!P52="",0,IF(NN!P52="BRAK kol.7","BRAK BADAŃ",NN!P52))</f>
        <v>0</v>
      </c>
      <c r="AK50" s="225">
        <f>IF(NN!AC52="",0,IF(NN!AC52="BRAK kol.7","BRAK BADAŃ",NN!AC52))</f>
        <v>0</v>
      </c>
      <c r="BJ50" s="414" t="str">
        <f>IF(AND(BL50=1,BM50=1,SUMIF($C50:$C$525,$C50,$AK50:$AK$525)=$AK50),$AK50,IF($BO50&gt;0,$BO50,IF(AND(COUNTIF($C$11:$C49,$C50)&gt;=1,COUNTIF($D49:$D49,$D50)&gt;=1),"",IF(AND(SUMIF($C50:$C$525,$C50,$AK50:$AK$525)&gt;=$AK50,SUMIF($D50:$D$525,$D50,$AK50:$AK$525)&gt;=$AK50),SUMIF($C50:$C$525,$C50,$AK50:$AK$525),""))))</f>
        <v/>
      </c>
      <c r="BL50" s="409">
        <f>COUNTIFS('ZASOBY N'!$B49:$B$525,'ZASOBY N'!$B49,'ZASOBY N'!$C49:'ZASOBY N'!$C$525,'ZASOBY N'!$C49,'ZASOBY N'!$D49:'ZASOBY N'!$D$525,'ZASOBY N'!$D49,'ZASOBY N'!$H49:'ZASOBY N'!$H$525,'ZASOBY N'!$H49 )</f>
        <v>0</v>
      </c>
      <c r="BM50" s="410">
        <f>COUNTIFS('ZASOBY N'!$B$10:$B49,'ZASOBY N'!$B49,'ZASOBY N'!$C$10:'ZASOBY N'!$C49,'ZASOBY N'!$C49,'ZASOBY N'!$D$10:'ZASOBY N'!$D49,'ZASOBY N'!$D49,'ZASOBY N'!$H$10:'ZASOBY N'!$H49,'ZASOBY N'!$H49 )</f>
        <v>0</v>
      </c>
      <c r="BN50" s="411">
        <f t="shared" si="7"/>
        <v>0</v>
      </c>
      <c r="BO50" s="412">
        <f t="shared" si="8"/>
        <v>0</v>
      </c>
      <c r="BP50" s="94" t="str">
        <f t="shared" si="9"/>
        <v/>
      </c>
      <c r="BQ50" s="414" t="str">
        <f>IF(AND(BS50=1,BT50=1,SUMIF($C50:$C$525,$C50,$AJ50:$AJ$525)=$AJ50),$AJ50,IF($BV50&gt;0,$BV50,IF(AND(COUNTIF($C$11:$C49,$C50)&gt;=1,COUNTIF($D49:$D49,$D50)&gt;=1),"",IF(AND(SUMIF($C50:$C$525,$C50,$AJ50:$AJ$525)&gt;$AJ50,SUMIF($D50:$D$525,$D50,$AJ50:$AJ$525)&gt;$AJ50),SUMIF($C50:$C$525,$C50,$AJ50:$AJ$525),""))))</f>
        <v/>
      </c>
      <c r="BS50" s="409">
        <f>COUNTIFS('ZASOBY N'!$B49:$B$525,'ZASOBY N'!$B49,'ZASOBY N'!$C49:'ZASOBY N'!$C$525,'ZASOBY N'!$C49,'ZASOBY N'!$D49:'ZASOBY N'!$D$525,'ZASOBY N'!$D49,'ZASOBY N'!$H49:'ZASOBY N'!$H$525,'ZASOBY N'!$H49 )</f>
        <v>0</v>
      </c>
      <c r="BT50" s="410">
        <f>COUNTIFS('ZASOBY N'!$B$10:$B49,'ZASOBY N'!$B49,'ZASOBY N'!$C$10:'ZASOBY N'!$C49,'ZASOBY N'!$C49,'ZASOBY N'!$D$10:'ZASOBY N'!$D49,'ZASOBY N'!$D49,'ZASOBY N'!$H$10:'ZASOBY N'!$H49,'ZASOBY N'!$H49 )</f>
        <v>0</v>
      </c>
      <c r="BU50" s="411">
        <f t="shared" si="10"/>
        <v>0</v>
      </c>
      <c r="BV50" s="412">
        <f t="shared" si="11"/>
        <v>0</v>
      </c>
      <c r="BW50" s="94" t="s">
        <v>499</v>
      </c>
      <c r="BX50" s="414" t="str">
        <f>IF(AND(BZ50=1,CA50=1,SUMIF($C50:$C$525,$C50,$AI50:$AI$525)=$AI50),$AI50,IF($CC50&gt;0,$CC50,IF(AND(COUNTIF($C$11:$C49,$C50)&gt;=1,COUNTIF($D49:$D49,$D50)&gt;=1),"",IF(AND(SUMIF($C50:$C$525,$C50,$AI50:$AI$525)&gt;$AI50,SUMIF($D50:$D$525,$D50,$AI50:$AI$525)&gt;$IG50),_xlfn.AGGREGATE(14,4,$CB$11:$CB$31*($C$11:$C$31=$C50),1),""))))</f>
        <v/>
      </c>
      <c r="BZ50" s="409">
        <f>COUNTIFS('ZASOBY N'!$B49:$B$525,'ZASOBY N'!$B49,'ZASOBY N'!$C49:'ZASOBY N'!$C$525,'ZASOBY N'!$C49,'ZASOBY N'!$D49:'ZASOBY N'!$D$525,'ZASOBY N'!$D49,'ZASOBY N'!$H49:'ZASOBY N'!$H$525,'ZASOBY N'!$H49 )</f>
        <v>0</v>
      </c>
      <c r="CA50" s="410">
        <f>COUNTIFS('ZASOBY N'!$B$10:$B49,'ZASOBY N'!$B49,'ZASOBY N'!$C$10:'ZASOBY N'!$C49,'ZASOBY N'!$C49,'ZASOBY N'!$D$10:'ZASOBY N'!$D49,'ZASOBY N'!$D49,'ZASOBY N'!$H$10:'ZASOBY N'!$H49,'ZASOBY N'!$H49 )</f>
        <v>0</v>
      </c>
      <c r="CB50" s="411">
        <f t="shared" si="12"/>
        <v>0</v>
      </c>
      <c r="CC50" s="412">
        <f t="shared" si="13"/>
        <v>0</v>
      </c>
      <c r="CE50" s="414" t="str">
        <f>IF(AND(CG50=1,CH50=1,SUMIF($C50:$C$525,$C50,$AH50:$AH$525)=$AH50),$AH50,IF($CJ50&gt;0,$CJ50,IF(AND(COUNTIF($C$11:$C49,$C50)&gt;=1,COUNTIF($D49:$D49,$D50)&gt;=1),"",IF(AND(SUMIF($C50:$C$525,$C50,$AH50:$AH$525)&gt;$AH50,SUMIF($D50:$D$525,$D50,$AH50:$AH$525)&gt;$AH50),_xlfn.AGGREGATE(14,4,$CI$11:$CI$31*($C$11:$C$31=$C50),1),""))))</f>
        <v/>
      </c>
      <c r="CG50" s="409">
        <f>COUNTIFS('ZASOBY N'!$B49:$B$525,'ZASOBY N'!$B49,'ZASOBY N'!$C49:'ZASOBY N'!$C$525,'ZASOBY N'!$C49,'ZASOBY N'!$D49:'ZASOBY N'!$D$525,'ZASOBY N'!$D49,'ZASOBY N'!$H49:'ZASOBY N'!$H$525,'ZASOBY N'!$H49 )</f>
        <v>0</v>
      </c>
      <c r="CH50" s="410">
        <f>COUNTIFS('ZASOBY N'!$B$10:$B49,'ZASOBY N'!$B49,'ZASOBY N'!$C$10:'ZASOBY N'!$C49,'ZASOBY N'!$C49,'ZASOBY N'!$D$10:'ZASOBY N'!$D49,'ZASOBY N'!$D49,'ZASOBY N'!$H$10:'ZASOBY N'!$H49,'ZASOBY N'!$H49 )</f>
        <v>0</v>
      </c>
      <c r="CI50" s="411">
        <f t="shared" si="14"/>
        <v>0</v>
      </c>
      <c r="CJ50" s="412">
        <f t="shared" si="15"/>
        <v>0</v>
      </c>
      <c r="CL50" s="414" t="str">
        <f>IF(AND(CN50=1,CO50=1,SUMIF($C50:$C$525,$C50,$AG50:$AG$525)=$AG50),$AG50,IF($CQ50&gt;0,$CQ50,IF(AND(COUNTIF($C$11:$C49,$C50)&gt;=1,COUNTIF($D49:$D49,$D50)&gt;=1),"",IF(AND(SUMIF($C50:$C$525,$C50,$AG50:$AG$525)&gt;$AG50,SUMIF($D50:$D$525,$D50,$AG50:$AG$525)&gt;$AG50),_xlfn.AGGREGATE(14,4,$CP$11:$CP$31*($C$11:$C$31=$C50),1),""))))</f>
        <v/>
      </c>
      <c r="CN50" s="409">
        <f>COUNTIFS('ZASOBY N'!$B49:$B$525,'ZASOBY N'!$B49,'ZASOBY N'!$C49:'ZASOBY N'!$C$525,'ZASOBY N'!$C49,'ZASOBY N'!$D49:'ZASOBY N'!$D$525,'ZASOBY N'!$D49,'ZASOBY N'!$H49:'ZASOBY N'!$H$525,'ZASOBY N'!$H49 )</f>
        <v>0</v>
      </c>
      <c r="CO50" s="410">
        <f>COUNTIFS('ZASOBY N'!$B$10:$B49,'ZASOBY N'!$B49,'ZASOBY N'!$C$10:'ZASOBY N'!$C49,'ZASOBY N'!$C49,'ZASOBY N'!$D$10:'ZASOBY N'!$D49,'ZASOBY N'!$D49,'ZASOBY N'!$H$10:'ZASOBY N'!$H49,'ZASOBY N'!$H49 )</f>
        <v>0</v>
      </c>
      <c r="CP50" s="411">
        <f t="shared" si="16"/>
        <v>0</v>
      </c>
      <c r="CQ50" s="412">
        <f t="shared" si="17"/>
        <v>0</v>
      </c>
      <c r="CS50" s="414" t="str">
        <f>IF(AND(CU50=1,CV50=1,SUMIF($C50:$C$525,$C50,$AF50:$AF$525)=$AF50),$AF50,IF($CX50&gt;0,$CX50,IF(AND(COUNTIF($C$11:$C49,$C50)&gt;=1,COUNTIF($D49:$D49,$D50)&gt;=1),"",IF(AND(SUMIF($C50:$C$525,$C50,$AF50:$AF$525)&gt;$AF50,SUMIF($D50:$D$525,$D50,$AF50:$AF$525)&gt;$AF50),_xlfn.AGGREGATE(14,4,$CW$11:$CW$31*($C$11:$C$31=$C50),1),""))))</f>
        <v/>
      </c>
      <c r="CU50" s="409">
        <f>COUNTIFS('ZASOBY N'!$B49:$B$525,'ZASOBY N'!$B49,'ZASOBY N'!$C49:'ZASOBY N'!$C$525,'ZASOBY N'!$C49,'ZASOBY N'!$D49:'ZASOBY N'!$D$525,'ZASOBY N'!$D49,'ZASOBY N'!$H49:'ZASOBY N'!$H$525,'ZASOBY N'!$H49 )</f>
        <v>0</v>
      </c>
      <c r="CV50" s="410">
        <f>COUNTIFS('ZASOBY N'!$B$10:$B49,'ZASOBY N'!$B49,'ZASOBY N'!$C$10:'ZASOBY N'!$C49,'ZASOBY N'!$C49,'ZASOBY N'!$D$10:'ZASOBY N'!$D49,'ZASOBY N'!$D49,'ZASOBY N'!$H$10:'ZASOBY N'!$H49,'ZASOBY N'!$H49 )</f>
        <v>0</v>
      </c>
      <c r="CW50" s="411">
        <f t="shared" si="18"/>
        <v>0</v>
      </c>
      <c r="CX50" s="412">
        <f t="shared" si="19"/>
        <v>0</v>
      </c>
      <c r="CZ50" s="414" t="str">
        <f>IF(AND(DB50=1,DC50=1,SUMIF($C50:$C$525,$C50,$AE50:$AE$525)=$AE50),$AE50,IF($DE50&gt;0,$DE50,IF(AND(COUNTIF($C$11:$C49,$C50)&gt;=1,COUNTIF($D49:$D49,$D50)&gt;=1),"",IF(AND(SUMIF($C50:$C$525,$C50,$AE50:$AE$525)&gt;$AE50,SUMIF($D50:$D$525,$D50,$AE50:$AE$525)&gt;$AE50),_xlfn.AGGREGATE(14,4,$DD$11:$DD$31*($C$11:$C$31=$C50),1),""))))</f>
        <v/>
      </c>
      <c r="DB50" s="409">
        <f>COUNTIFS('ZASOBY N'!$B49:$B$525,'ZASOBY N'!$B49,'ZASOBY N'!$C49:'ZASOBY N'!$C$525,'ZASOBY N'!$C49,'ZASOBY N'!$D49:'ZASOBY N'!$D$525,'ZASOBY N'!$D49,'ZASOBY N'!$H49:'ZASOBY N'!$H$525,'ZASOBY N'!$H49 )</f>
        <v>0</v>
      </c>
      <c r="DC50" s="410">
        <f>COUNTIFS('ZASOBY N'!$B$10:$B49,'ZASOBY N'!$B49,'ZASOBY N'!$C$10:'ZASOBY N'!$C49,'ZASOBY N'!$C49,'ZASOBY N'!$D$10:'ZASOBY N'!$D49,'ZASOBY N'!$D49,'ZASOBY N'!$H$10:'ZASOBY N'!$H49,'ZASOBY N'!$H49 )</f>
        <v>0</v>
      </c>
      <c r="DD50" s="411">
        <f t="shared" si="20"/>
        <v>0</v>
      </c>
      <c r="DE50" s="412">
        <f t="shared" si="21"/>
        <v>0</v>
      </c>
      <c r="DF50" s="399" t="str">
        <f>IF(AND(DI50=1,DJ50=1,SUMIF($C50:$C$525,$C50,$AD50:$AD$525)=$AD50),$AD50,IF($DL50&gt;0,$DL50,IF(B50="","",IF(AND(COUNTIF($C$11:$C49,$C50)&gt;=1,COUNTIF($D49:$D49,$D50)&gt;=1,COUNTIF($Z47:$Z49,$C50)=0),"",IF(AND(COUNTIF($C$11:$C49,$C50)&gt;=1,COUNTIF($D49:$D49,$D50)&gt;=1),"UJĘTO WYŻEJ",IF(AND(SUMIF($C50:$C$525,$C50,$AD50:$AD$525)&gt;$AD50,SUMIF($D50:$D$525,$D50,$AD50:$AD$525)&gt;$AD50),_xlfn.AGGREGATE(14,4,$DK$11:$DK$31*($C$11:$C$31=$C50),1),""))))))</f>
        <v/>
      </c>
      <c r="DG50" s="414" t="str">
        <f>IF(AND(DI50=1,DJ50=1,SUMIF($C50:$C$525,$C50,$AD50:$AD$525)=$AD50),$AD50,IF($DL50&gt;0,$DL50,IF(AND(COUNTIF($C$11:$C49,$C50)&gt;=1,COUNTIF($D49:$D49,$D50)&gt;=1),"",IF(AND(SUMIF($C50:$C$525,$C50,$AD50:$AD$525)&gt;$AD50,SUMIF($D50:$D$525,$D50,$AD50:$AD$525)&gt;$AD50),_xlfn.AGGREGATE(14,4,$DK$11:$DK$31*($C$11:$C$31=$C50),1),""))))</f>
        <v/>
      </c>
      <c r="DI50" s="409">
        <f>COUNTIFS('ZASOBY N'!$B49:$B$525,'ZASOBY N'!$B49,'ZASOBY N'!$C49:'ZASOBY N'!$C$525,'ZASOBY N'!$C49,'ZASOBY N'!$D49:'ZASOBY N'!$D$525,'ZASOBY N'!$D49,'ZASOBY N'!$H49:'ZASOBY N'!$H$525,'ZASOBY N'!$H49 )</f>
        <v>0</v>
      </c>
      <c r="DJ50" s="410">
        <f>COUNTIFS('ZASOBY N'!$B$10:$B49,'ZASOBY N'!$B49,'ZASOBY N'!$C$10:'ZASOBY N'!$C49,'ZASOBY N'!$C49,'ZASOBY N'!$D$10:'ZASOBY N'!$D49,'ZASOBY N'!$D49,'ZASOBY N'!$H$10:'ZASOBY N'!$H49,'ZASOBY N'!$H49 )</f>
        <v>0</v>
      </c>
      <c r="DK50" s="411">
        <f t="shared" si="22"/>
        <v>0</v>
      </c>
      <c r="DL50" s="412">
        <f t="shared" si="23"/>
        <v>0</v>
      </c>
    </row>
    <row r="51" spans="1:116" ht="18.899999999999999" customHeight="1" x14ac:dyDescent="0.3">
      <c r="A51" s="219"/>
      <c r="B51" s="152" t="str">
        <f>IF('ZASOBY N'!A50="","",'ZASOBY N'!A50)</f>
        <v/>
      </c>
      <c r="C51" s="462" t="str">
        <f>IF('ZASOBY N'!C50="","",'ZASOBY N'!C50)</f>
        <v/>
      </c>
      <c r="D51" s="137" t="str">
        <f>IF('ZASOBY N'!B50="","",'ZASOBY N'!B50)</f>
        <v/>
      </c>
      <c r="E51" s="138"/>
      <c r="F51" s="356" t="str">
        <f>IF('ZASOBY N'!D50="","",'ZASOBY N'!D50)</f>
        <v/>
      </c>
      <c r="G51" s="220" t="str">
        <f>IF('ZASOBY N'!G50="","",'ZASOBY N'!G50)</f>
        <v/>
      </c>
      <c r="H51" s="221" t="str">
        <f>IF('ZASOBY N'!F50="","",'ZASOBY N'!F50)</f>
        <v/>
      </c>
      <c r="I51" s="221" t="str">
        <f>IF('ZASOBY N'!G50="","",'ZASOBY N'!G50)</f>
        <v/>
      </c>
      <c r="J51" s="221" t="str">
        <f>IF('ZASOBY N'!H50="","",'ZASOBY N'!H50)</f>
        <v/>
      </c>
      <c r="K51" s="214">
        <v>0</v>
      </c>
      <c r="L51" s="214">
        <v>0</v>
      </c>
      <c r="M51" s="214">
        <v>0</v>
      </c>
      <c r="N51" s="222" t="str">
        <f>IF('ZASOBY N'!BD50="x","",IF(W51="","",'ZASOBY N'!E50))</f>
        <v/>
      </c>
      <c r="O51" s="223">
        <v>0</v>
      </c>
      <c r="P51" s="223">
        <v>0</v>
      </c>
      <c r="Q51" s="226" t="str">
        <f>IF($N51="","",'UPR BILANS N'!G51*'UPR BILANS N'!N51)</f>
        <v/>
      </c>
      <c r="R51" s="225" t="str">
        <f>IF($N51="","",'ZASOBY N'!O50)</f>
        <v/>
      </c>
      <c r="S51" s="225" t="str">
        <f>IF($N51="","",IF('ZASOBY N'!Q50="",0,'ZASOBY N'!Q50))</f>
        <v/>
      </c>
      <c r="T51" s="225" t="str">
        <f>IF($N51="","",'ZASOBY N'!V50)</f>
        <v/>
      </c>
      <c r="U51" s="225" t="str">
        <f>IF($N51="","",IF('ZASOBY N'!AG50="",0,'ZASOBY N'!AG50))</f>
        <v/>
      </c>
      <c r="V51" s="225" t="str">
        <f>IF($N51="","",IF(NN!P53="",0,NN!P53))</f>
        <v/>
      </c>
      <c r="W51" s="225" t="str">
        <f t="shared" si="1"/>
        <v/>
      </c>
      <c r="X51" s="226" t="str">
        <f t="shared" si="0"/>
        <v/>
      </c>
      <c r="Y51" s="225" t="str">
        <f>IF('ZASOBY N'!AU50="","",IF(C51&lt;&gt;C50,'ZASOBY N'!AU50,IF(D51&lt;&gt;D50,'ZASOBY N'!AU50,IF(F51&lt;&gt;F50,'ZASOBY N'!AU50,IF(G51&lt;&gt;G50,'ZASOBY N'!AU50,IF(J51&lt;&gt;J50,'ZASOBY N'!AU50,IF(NN!AC53="","",IF(AND(C50=C51,H50=H51,J50=J51,NN!AC53&gt;0),"",IF(AND(C51=C52,H51=H52,NN!AC54&gt;0),'ZASOBY N'!AU50,'ZASOBY N'!AU50)))))))))</f>
        <v/>
      </c>
      <c r="Z51" s="225" t="str">
        <f t="shared" si="2"/>
        <v/>
      </c>
      <c r="AA51" s="227" t="str">
        <f t="shared" si="5"/>
        <v/>
      </c>
      <c r="AB51" s="400" t="str">
        <f t="shared" si="6"/>
        <v/>
      </c>
      <c r="AC51" s="228" t="str">
        <f t="shared" si="3"/>
        <v/>
      </c>
      <c r="AD51" s="222">
        <f>IF(B51="",0,IF(F51="",0,INDEX(POBRANIE_!$B$6:$F$101,MATCH('UPR BILANS N'!$F51,POBRANIE_!$A$6:$A$101,0),2)))</f>
        <v>0</v>
      </c>
      <c r="AE51" s="224">
        <f>IF(OR('ZASOBY N'!G50="",'ZASOBY N'!E50=""),0,IF(B51="",0,'ZASOBY N'!G50*'ZASOBY N'!E50))</f>
        <v>0</v>
      </c>
      <c r="AF51" s="225">
        <f>IF('ZASOBY N'!O50="",0,'ZASOBY N'!O50)</f>
        <v>0</v>
      </c>
      <c r="AG51" s="225">
        <f>IF('ZASOBY N'!Q50="",0,'ZASOBY N'!Q50)</f>
        <v>0</v>
      </c>
      <c r="AH51" s="225">
        <f>IF('ZASOBY N'!V50="",0,'ZASOBY N'!V50)</f>
        <v>0</v>
      </c>
      <c r="AI51" s="225">
        <f>IF('ZASOBY N'!AG50="",0,'ZASOBY N'!AG50)</f>
        <v>0</v>
      </c>
      <c r="AJ51" s="225">
        <f>IF(NN!P53="",0,IF(NN!P53="BRAK kol.7","BRAK BADAŃ",NN!P53))</f>
        <v>0</v>
      </c>
      <c r="AK51" s="225">
        <f>IF(NN!AC53="",0,IF(NN!AC53="BRAK kol.7","BRAK BADAŃ",NN!AC53))</f>
        <v>0</v>
      </c>
      <c r="BJ51" s="414" t="str">
        <f>IF(AND(BL51=1,BM51=1,SUMIF($C51:$C$525,$C51,$AK51:$AK$525)=$AK51),$AK51,IF($BO51&gt;0,$BO51,IF(AND(COUNTIF($C$11:$C50,$C51)&gt;=1,COUNTIF($D50:$D50,$D51)&gt;=1),"",IF(AND(SUMIF($C51:$C$525,$C51,$AK51:$AK$525)&gt;=$AK51,SUMIF($D51:$D$525,$D51,$AK51:$AK$525)&gt;=$AK51),SUMIF($C51:$C$525,$C51,$AK51:$AK$525),""))))</f>
        <v/>
      </c>
      <c r="BL51" s="409">
        <f>COUNTIFS('ZASOBY N'!$B50:$B$525,'ZASOBY N'!$B50,'ZASOBY N'!$C50:'ZASOBY N'!$C$525,'ZASOBY N'!$C50,'ZASOBY N'!$D50:'ZASOBY N'!$D$525,'ZASOBY N'!$D50,'ZASOBY N'!$H50:'ZASOBY N'!$H$525,'ZASOBY N'!$H50 )</f>
        <v>0</v>
      </c>
      <c r="BM51" s="410">
        <f>COUNTIFS('ZASOBY N'!$B$10:$B50,'ZASOBY N'!$B50,'ZASOBY N'!$C$10:'ZASOBY N'!$C50,'ZASOBY N'!$C50,'ZASOBY N'!$D$10:'ZASOBY N'!$D50,'ZASOBY N'!$D50,'ZASOBY N'!$H$10:'ZASOBY N'!$H50,'ZASOBY N'!$H50 )</f>
        <v>0</v>
      </c>
      <c r="BN51" s="411">
        <f t="shared" si="7"/>
        <v>0</v>
      </c>
      <c r="BO51" s="412">
        <f t="shared" si="8"/>
        <v>0</v>
      </c>
      <c r="BP51" s="94" t="str">
        <f t="shared" si="9"/>
        <v/>
      </c>
      <c r="BQ51" s="414" t="str">
        <f>IF(AND(BS51=1,BT51=1,SUMIF($C51:$C$525,$C51,$AJ51:$AJ$525)=$AJ51),$AJ51,IF($BV51&gt;0,$BV51,IF(AND(COUNTIF($C$11:$C50,$C51)&gt;=1,COUNTIF($D50:$D50,$D51)&gt;=1),"",IF(AND(SUMIF($C51:$C$525,$C51,$AJ51:$AJ$525)&gt;$AJ51,SUMIF($D51:$D$525,$D51,$AJ51:$AJ$525)&gt;$AJ51),SUMIF($C51:$C$525,$C51,$AJ51:$AJ$525),""))))</f>
        <v/>
      </c>
      <c r="BS51" s="409">
        <f>COUNTIFS('ZASOBY N'!$B50:$B$525,'ZASOBY N'!$B50,'ZASOBY N'!$C50:'ZASOBY N'!$C$525,'ZASOBY N'!$C50,'ZASOBY N'!$D50:'ZASOBY N'!$D$525,'ZASOBY N'!$D50,'ZASOBY N'!$H50:'ZASOBY N'!$H$525,'ZASOBY N'!$H50 )</f>
        <v>0</v>
      </c>
      <c r="BT51" s="410">
        <f>COUNTIFS('ZASOBY N'!$B$10:$B50,'ZASOBY N'!$B50,'ZASOBY N'!$C$10:'ZASOBY N'!$C50,'ZASOBY N'!$C50,'ZASOBY N'!$D$10:'ZASOBY N'!$D50,'ZASOBY N'!$D50,'ZASOBY N'!$H$10:'ZASOBY N'!$H50,'ZASOBY N'!$H50 )</f>
        <v>0</v>
      </c>
      <c r="BU51" s="411">
        <f t="shared" si="10"/>
        <v>0</v>
      </c>
      <c r="BV51" s="412">
        <f t="shared" si="11"/>
        <v>0</v>
      </c>
      <c r="BW51" s="94" t="s">
        <v>499</v>
      </c>
      <c r="BX51" s="414" t="str">
        <f>IF(AND(BZ51=1,CA51=1,SUMIF($C51:$C$525,$C51,$AI51:$AI$525)=$AI51),$AI51,IF($CC51&gt;0,$CC51,IF(AND(COUNTIF($C$11:$C50,$C51)&gt;=1,COUNTIF($D50:$D50,$D51)&gt;=1),"",IF(AND(SUMIF($C51:$C$525,$C51,$AI51:$AI$525)&gt;$AI51,SUMIF($D51:$D$525,$D51,$AI51:$AI$525)&gt;$IG51),_xlfn.AGGREGATE(14,4,$CB$11:$CB$31*($C$11:$C$31=$C51),1),""))))</f>
        <v/>
      </c>
      <c r="BZ51" s="409">
        <f>COUNTIFS('ZASOBY N'!$B50:$B$525,'ZASOBY N'!$B50,'ZASOBY N'!$C50:'ZASOBY N'!$C$525,'ZASOBY N'!$C50,'ZASOBY N'!$D50:'ZASOBY N'!$D$525,'ZASOBY N'!$D50,'ZASOBY N'!$H50:'ZASOBY N'!$H$525,'ZASOBY N'!$H50 )</f>
        <v>0</v>
      </c>
      <c r="CA51" s="410">
        <f>COUNTIFS('ZASOBY N'!$B$10:$B50,'ZASOBY N'!$B50,'ZASOBY N'!$C$10:'ZASOBY N'!$C50,'ZASOBY N'!$C50,'ZASOBY N'!$D$10:'ZASOBY N'!$D50,'ZASOBY N'!$D50,'ZASOBY N'!$H$10:'ZASOBY N'!$H50,'ZASOBY N'!$H50 )</f>
        <v>0</v>
      </c>
      <c r="CB51" s="411">
        <f t="shared" si="12"/>
        <v>0</v>
      </c>
      <c r="CC51" s="412">
        <f t="shared" si="13"/>
        <v>0</v>
      </c>
      <c r="CE51" s="414" t="str">
        <f>IF(AND(CG51=1,CH51=1,SUMIF($C51:$C$525,$C51,$AH51:$AH$525)=$AH51),$AH51,IF($CJ51&gt;0,$CJ51,IF(AND(COUNTIF($C$11:$C50,$C51)&gt;=1,COUNTIF($D50:$D50,$D51)&gt;=1),"",IF(AND(SUMIF($C51:$C$525,$C51,$AH51:$AH$525)&gt;$AH51,SUMIF($D51:$D$525,$D51,$AH51:$AH$525)&gt;$AH51),_xlfn.AGGREGATE(14,4,$CI$11:$CI$31*($C$11:$C$31=$C51),1),""))))</f>
        <v/>
      </c>
      <c r="CG51" s="409">
        <f>COUNTIFS('ZASOBY N'!$B50:$B$525,'ZASOBY N'!$B50,'ZASOBY N'!$C50:'ZASOBY N'!$C$525,'ZASOBY N'!$C50,'ZASOBY N'!$D50:'ZASOBY N'!$D$525,'ZASOBY N'!$D50,'ZASOBY N'!$H50:'ZASOBY N'!$H$525,'ZASOBY N'!$H50 )</f>
        <v>0</v>
      </c>
      <c r="CH51" s="410">
        <f>COUNTIFS('ZASOBY N'!$B$10:$B50,'ZASOBY N'!$B50,'ZASOBY N'!$C$10:'ZASOBY N'!$C50,'ZASOBY N'!$C50,'ZASOBY N'!$D$10:'ZASOBY N'!$D50,'ZASOBY N'!$D50,'ZASOBY N'!$H$10:'ZASOBY N'!$H50,'ZASOBY N'!$H50 )</f>
        <v>0</v>
      </c>
      <c r="CI51" s="411">
        <f t="shared" si="14"/>
        <v>0</v>
      </c>
      <c r="CJ51" s="412">
        <f t="shared" si="15"/>
        <v>0</v>
      </c>
      <c r="CL51" s="414" t="str">
        <f>IF(AND(CN51=1,CO51=1,SUMIF($C51:$C$525,$C51,$AG51:$AG$525)=$AG51),$AG51,IF($CQ51&gt;0,$CQ51,IF(AND(COUNTIF($C$11:$C50,$C51)&gt;=1,COUNTIF($D50:$D50,$D51)&gt;=1),"",IF(AND(SUMIF($C51:$C$525,$C51,$AG51:$AG$525)&gt;$AG51,SUMIF($D51:$D$525,$D51,$AG51:$AG$525)&gt;$AG51),_xlfn.AGGREGATE(14,4,$CP$11:$CP$31*($C$11:$C$31=$C51),1),""))))</f>
        <v/>
      </c>
      <c r="CN51" s="409">
        <f>COUNTIFS('ZASOBY N'!$B50:$B$525,'ZASOBY N'!$B50,'ZASOBY N'!$C50:'ZASOBY N'!$C$525,'ZASOBY N'!$C50,'ZASOBY N'!$D50:'ZASOBY N'!$D$525,'ZASOBY N'!$D50,'ZASOBY N'!$H50:'ZASOBY N'!$H$525,'ZASOBY N'!$H50 )</f>
        <v>0</v>
      </c>
      <c r="CO51" s="410">
        <f>COUNTIFS('ZASOBY N'!$B$10:$B50,'ZASOBY N'!$B50,'ZASOBY N'!$C$10:'ZASOBY N'!$C50,'ZASOBY N'!$C50,'ZASOBY N'!$D$10:'ZASOBY N'!$D50,'ZASOBY N'!$D50,'ZASOBY N'!$H$10:'ZASOBY N'!$H50,'ZASOBY N'!$H50 )</f>
        <v>0</v>
      </c>
      <c r="CP51" s="411">
        <f t="shared" si="16"/>
        <v>0</v>
      </c>
      <c r="CQ51" s="412">
        <f t="shared" si="17"/>
        <v>0</v>
      </c>
      <c r="CS51" s="414" t="str">
        <f>IF(AND(CU51=1,CV51=1,SUMIF($C51:$C$525,$C51,$AF51:$AF$525)=$AF51),$AF51,IF($CX51&gt;0,$CX51,IF(AND(COUNTIF($C$11:$C50,$C51)&gt;=1,COUNTIF($D50:$D50,$D51)&gt;=1),"",IF(AND(SUMIF($C51:$C$525,$C51,$AF51:$AF$525)&gt;$AF51,SUMIF($D51:$D$525,$D51,$AF51:$AF$525)&gt;$AF51),_xlfn.AGGREGATE(14,4,$CW$11:$CW$31*($C$11:$C$31=$C51),1),""))))</f>
        <v/>
      </c>
      <c r="CU51" s="409">
        <f>COUNTIFS('ZASOBY N'!$B50:$B$525,'ZASOBY N'!$B50,'ZASOBY N'!$C50:'ZASOBY N'!$C$525,'ZASOBY N'!$C50,'ZASOBY N'!$D50:'ZASOBY N'!$D$525,'ZASOBY N'!$D50,'ZASOBY N'!$H50:'ZASOBY N'!$H$525,'ZASOBY N'!$H50 )</f>
        <v>0</v>
      </c>
      <c r="CV51" s="410">
        <f>COUNTIFS('ZASOBY N'!$B$10:$B50,'ZASOBY N'!$B50,'ZASOBY N'!$C$10:'ZASOBY N'!$C50,'ZASOBY N'!$C50,'ZASOBY N'!$D$10:'ZASOBY N'!$D50,'ZASOBY N'!$D50,'ZASOBY N'!$H$10:'ZASOBY N'!$H50,'ZASOBY N'!$H50 )</f>
        <v>0</v>
      </c>
      <c r="CW51" s="411">
        <f t="shared" si="18"/>
        <v>0</v>
      </c>
      <c r="CX51" s="412">
        <f t="shared" si="19"/>
        <v>0</v>
      </c>
      <c r="CZ51" s="414" t="str">
        <f>IF(AND(DB51=1,DC51=1,SUMIF($C51:$C$525,$C51,$AE51:$AE$525)=$AE51),$AE51,IF($DE51&gt;0,$DE51,IF(AND(COUNTIF($C$11:$C50,$C51)&gt;=1,COUNTIF($D50:$D50,$D51)&gt;=1),"",IF(AND(SUMIF($C51:$C$525,$C51,$AE51:$AE$525)&gt;$AE51,SUMIF($D51:$D$525,$D51,$AE51:$AE$525)&gt;$AE51),_xlfn.AGGREGATE(14,4,$DD$11:$DD$31*($C$11:$C$31=$C51),1),""))))</f>
        <v/>
      </c>
      <c r="DB51" s="409">
        <f>COUNTIFS('ZASOBY N'!$B50:$B$525,'ZASOBY N'!$B50,'ZASOBY N'!$C50:'ZASOBY N'!$C$525,'ZASOBY N'!$C50,'ZASOBY N'!$D50:'ZASOBY N'!$D$525,'ZASOBY N'!$D50,'ZASOBY N'!$H50:'ZASOBY N'!$H$525,'ZASOBY N'!$H50 )</f>
        <v>0</v>
      </c>
      <c r="DC51" s="410">
        <f>COUNTIFS('ZASOBY N'!$B$10:$B50,'ZASOBY N'!$B50,'ZASOBY N'!$C$10:'ZASOBY N'!$C50,'ZASOBY N'!$C50,'ZASOBY N'!$D$10:'ZASOBY N'!$D50,'ZASOBY N'!$D50,'ZASOBY N'!$H$10:'ZASOBY N'!$H50,'ZASOBY N'!$H50 )</f>
        <v>0</v>
      </c>
      <c r="DD51" s="411">
        <f t="shared" si="20"/>
        <v>0</v>
      </c>
      <c r="DE51" s="412">
        <f t="shared" si="21"/>
        <v>0</v>
      </c>
      <c r="DF51" s="399" t="str">
        <f>IF(AND(DI51=1,DJ51=1,SUMIF($C51:$C$525,$C51,$AD51:$AD$525)=$AD51),$AD51,IF($DL51&gt;0,$DL51,IF(B51="","",IF(AND(COUNTIF($C$11:$C50,$C51)&gt;=1,COUNTIF($D50:$D50,$D51)&gt;=1,COUNTIF($Z48:$Z50,$C51)=0),"",IF(AND(COUNTIF($C$11:$C50,$C51)&gt;=1,COUNTIF($D50:$D50,$D51)&gt;=1),"UJĘTO WYŻEJ",IF(AND(SUMIF($C51:$C$525,$C51,$AD51:$AD$525)&gt;$AD51,SUMIF($D51:$D$525,$D51,$AD51:$AD$525)&gt;$AD51),_xlfn.AGGREGATE(14,4,$DK$11:$DK$31*($C$11:$C$31=$C51),1),""))))))</f>
        <v/>
      </c>
      <c r="DG51" s="414" t="str">
        <f>IF(AND(DI51=1,DJ51=1,SUMIF($C51:$C$525,$C51,$AD51:$AD$525)=$AD51),$AD51,IF($DL51&gt;0,$DL51,IF(AND(COUNTIF($C$11:$C50,$C51)&gt;=1,COUNTIF($D50:$D50,$D51)&gt;=1),"",IF(AND(SUMIF($C51:$C$525,$C51,$AD51:$AD$525)&gt;$AD51,SUMIF($D51:$D$525,$D51,$AD51:$AD$525)&gt;$AD51),_xlfn.AGGREGATE(14,4,$DK$11:$DK$31*($C$11:$C$31=$C51),1),""))))</f>
        <v/>
      </c>
      <c r="DI51" s="409">
        <f>COUNTIFS('ZASOBY N'!$B50:$B$525,'ZASOBY N'!$B50,'ZASOBY N'!$C50:'ZASOBY N'!$C$525,'ZASOBY N'!$C50,'ZASOBY N'!$D50:'ZASOBY N'!$D$525,'ZASOBY N'!$D50,'ZASOBY N'!$H50:'ZASOBY N'!$H$525,'ZASOBY N'!$H50 )</f>
        <v>0</v>
      </c>
      <c r="DJ51" s="410">
        <f>COUNTIFS('ZASOBY N'!$B$10:$B50,'ZASOBY N'!$B50,'ZASOBY N'!$C$10:'ZASOBY N'!$C50,'ZASOBY N'!$C50,'ZASOBY N'!$D$10:'ZASOBY N'!$D50,'ZASOBY N'!$D50,'ZASOBY N'!$H$10:'ZASOBY N'!$H50,'ZASOBY N'!$H50 )</f>
        <v>0</v>
      </c>
      <c r="DK51" s="411">
        <f t="shared" si="22"/>
        <v>0</v>
      </c>
      <c r="DL51" s="412">
        <f t="shared" si="23"/>
        <v>0</v>
      </c>
    </row>
    <row r="52" spans="1:116" ht="18.899999999999999" customHeight="1" x14ac:dyDescent="0.3">
      <c r="A52" s="219"/>
      <c r="B52" s="152" t="str">
        <f>IF('ZASOBY N'!A51="","",'ZASOBY N'!A51)</f>
        <v/>
      </c>
      <c r="C52" s="462" t="str">
        <f>IF('ZASOBY N'!C51="","",'ZASOBY N'!C51)</f>
        <v/>
      </c>
      <c r="D52" s="137" t="str">
        <f>IF('ZASOBY N'!B51="","",'ZASOBY N'!B51)</f>
        <v/>
      </c>
      <c r="E52" s="138"/>
      <c r="F52" s="356" t="str">
        <f>IF('ZASOBY N'!D51="","",'ZASOBY N'!D51)</f>
        <v/>
      </c>
      <c r="G52" s="220" t="str">
        <f>IF('ZASOBY N'!G51="","",'ZASOBY N'!G51)</f>
        <v/>
      </c>
      <c r="H52" s="221" t="str">
        <f>IF('ZASOBY N'!F51="","",'ZASOBY N'!F51)</f>
        <v/>
      </c>
      <c r="I52" s="221" t="str">
        <f>IF('ZASOBY N'!G51="","",'ZASOBY N'!G51)</f>
        <v/>
      </c>
      <c r="J52" s="221" t="str">
        <f>IF('ZASOBY N'!H51="","",'ZASOBY N'!H51)</f>
        <v/>
      </c>
      <c r="K52" s="214">
        <v>0</v>
      </c>
      <c r="L52" s="214">
        <v>0</v>
      </c>
      <c r="M52" s="214">
        <v>0</v>
      </c>
      <c r="N52" s="222" t="str">
        <f>IF('ZASOBY N'!BD51="x","",IF(W52="","",'ZASOBY N'!E51))</f>
        <v/>
      </c>
      <c r="O52" s="223">
        <v>0</v>
      </c>
      <c r="P52" s="223">
        <v>0</v>
      </c>
      <c r="Q52" s="226" t="str">
        <f>IF($N52="","",'UPR BILANS N'!G52*'UPR BILANS N'!N52)</f>
        <v/>
      </c>
      <c r="R52" s="225" t="str">
        <f>IF($N52="","",'ZASOBY N'!O51)</f>
        <v/>
      </c>
      <c r="S52" s="225" t="str">
        <f>IF($N52="","",IF('ZASOBY N'!Q51="",0,'ZASOBY N'!Q51))</f>
        <v/>
      </c>
      <c r="T52" s="225" t="str">
        <f>IF($N52="","",'ZASOBY N'!V51)</f>
        <v/>
      </c>
      <c r="U52" s="225" t="str">
        <f>IF($N52="","",IF('ZASOBY N'!AG51="",0,'ZASOBY N'!AG51))</f>
        <v/>
      </c>
      <c r="V52" s="225" t="str">
        <f>IF($N52="","",IF(NN!P54="",0,NN!P54))</f>
        <v/>
      </c>
      <c r="W52" s="225" t="str">
        <f t="shared" si="1"/>
        <v/>
      </c>
      <c r="X52" s="226" t="str">
        <f t="shared" si="0"/>
        <v/>
      </c>
      <c r="Y52" s="225" t="str">
        <f>IF('ZASOBY N'!AU51="","",IF(C52&lt;&gt;C51,'ZASOBY N'!AU51,IF(D52&lt;&gt;D51,'ZASOBY N'!AU51,IF(F52&lt;&gt;F51,'ZASOBY N'!AU51,IF(G52&lt;&gt;G51,'ZASOBY N'!AU51,IF(J52&lt;&gt;J51,'ZASOBY N'!AU51,IF(NN!AC54="","",IF(AND(C51=C52,H51=H52,J51=J52,NN!AC54&gt;0),"",IF(AND(C52=C53,H52=H53,NN!AC55&gt;0),'ZASOBY N'!AU51,'ZASOBY N'!AU51)))))))))</f>
        <v/>
      </c>
      <c r="Z52" s="225" t="str">
        <f t="shared" si="2"/>
        <v/>
      </c>
      <c r="AA52" s="227" t="str">
        <f t="shared" si="5"/>
        <v/>
      </c>
      <c r="AB52" s="400" t="str">
        <f t="shared" si="6"/>
        <v/>
      </c>
      <c r="AC52" s="228" t="str">
        <f t="shared" si="3"/>
        <v/>
      </c>
      <c r="AD52" s="222">
        <f>IF(B52="",0,IF(F52="",0,INDEX(POBRANIE_!$B$6:$F$101,MATCH('UPR BILANS N'!$F52,POBRANIE_!$A$6:$A$101,0),2)))</f>
        <v>0</v>
      </c>
      <c r="AE52" s="224">
        <f>IF(OR('ZASOBY N'!G51="",'ZASOBY N'!E51=""),0,IF(B52="",0,'ZASOBY N'!G51*'ZASOBY N'!E51))</f>
        <v>0</v>
      </c>
      <c r="AF52" s="225">
        <f>IF('ZASOBY N'!O51="",0,'ZASOBY N'!O51)</f>
        <v>0</v>
      </c>
      <c r="AG52" s="225">
        <f>IF('ZASOBY N'!Q51="",0,'ZASOBY N'!Q51)</f>
        <v>0</v>
      </c>
      <c r="AH52" s="225">
        <f>IF('ZASOBY N'!V51="",0,'ZASOBY N'!V51)</f>
        <v>0</v>
      </c>
      <c r="AI52" s="225">
        <f>IF('ZASOBY N'!AG51="",0,'ZASOBY N'!AG51)</f>
        <v>0</v>
      </c>
      <c r="AJ52" s="225">
        <f>IF(NN!P54="",0,IF(NN!P54="BRAK kol.7","BRAK BADAŃ",NN!P54))</f>
        <v>0</v>
      </c>
      <c r="AK52" s="225">
        <f>IF(NN!AC54="",0,IF(NN!AC54="BRAK kol.7","BRAK BADAŃ",NN!AC54))</f>
        <v>0</v>
      </c>
      <c r="BJ52" s="414" t="str">
        <f>IF(AND(BL52=1,BM52=1,SUMIF($C52:$C$525,$C52,$AK52:$AK$525)=$AK52),$AK52,IF($BO52&gt;0,$BO52,IF(AND(COUNTIF($C$11:$C51,$C52)&gt;=1,COUNTIF($D51:$D51,$D52)&gt;=1),"",IF(AND(SUMIF($C52:$C$525,$C52,$AK52:$AK$525)&gt;=$AK52,SUMIF($D52:$D$525,$D52,$AK52:$AK$525)&gt;=$AK52),SUMIF($C52:$C$525,$C52,$AK52:$AK$525),""))))</f>
        <v/>
      </c>
      <c r="BL52" s="409">
        <f>COUNTIFS('ZASOBY N'!$B51:$B$525,'ZASOBY N'!$B51,'ZASOBY N'!$C51:'ZASOBY N'!$C$525,'ZASOBY N'!$C51,'ZASOBY N'!$D51:'ZASOBY N'!$D$525,'ZASOBY N'!$D51,'ZASOBY N'!$H51:'ZASOBY N'!$H$525,'ZASOBY N'!$H51 )</f>
        <v>0</v>
      </c>
      <c r="BM52" s="410">
        <f>COUNTIFS('ZASOBY N'!$B$10:$B51,'ZASOBY N'!$B51,'ZASOBY N'!$C$10:'ZASOBY N'!$C51,'ZASOBY N'!$C51,'ZASOBY N'!$D$10:'ZASOBY N'!$D51,'ZASOBY N'!$D51,'ZASOBY N'!$H$10:'ZASOBY N'!$H51,'ZASOBY N'!$H51 )</f>
        <v>0</v>
      </c>
      <c r="BN52" s="411">
        <f t="shared" si="7"/>
        <v>0</v>
      </c>
      <c r="BO52" s="412">
        <f t="shared" si="8"/>
        <v>0</v>
      </c>
      <c r="BP52" s="94" t="str">
        <f t="shared" si="9"/>
        <v/>
      </c>
      <c r="BQ52" s="414" t="str">
        <f>IF(AND(BS52=1,BT52=1,SUMIF($C52:$C$525,$C52,$AJ52:$AJ$525)=$AJ52),$AJ52,IF($BV52&gt;0,$BV52,IF(AND(COUNTIF($C$11:$C51,$C52)&gt;=1,COUNTIF($D51:$D51,$D52)&gt;=1),"",IF(AND(SUMIF($C52:$C$525,$C52,$AJ52:$AJ$525)&gt;$AJ52,SUMIF($D52:$D$525,$D52,$AJ52:$AJ$525)&gt;$AJ52),SUMIF($C52:$C$525,$C52,$AJ52:$AJ$525),""))))</f>
        <v/>
      </c>
      <c r="BS52" s="409">
        <f>COUNTIFS('ZASOBY N'!$B51:$B$525,'ZASOBY N'!$B51,'ZASOBY N'!$C51:'ZASOBY N'!$C$525,'ZASOBY N'!$C51,'ZASOBY N'!$D51:'ZASOBY N'!$D$525,'ZASOBY N'!$D51,'ZASOBY N'!$H51:'ZASOBY N'!$H$525,'ZASOBY N'!$H51 )</f>
        <v>0</v>
      </c>
      <c r="BT52" s="410">
        <f>COUNTIFS('ZASOBY N'!$B$10:$B51,'ZASOBY N'!$B51,'ZASOBY N'!$C$10:'ZASOBY N'!$C51,'ZASOBY N'!$C51,'ZASOBY N'!$D$10:'ZASOBY N'!$D51,'ZASOBY N'!$D51,'ZASOBY N'!$H$10:'ZASOBY N'!$H51,'ZASOBY N'!$H51 )</f>
        <v>0</v>
      </c>
      <c r="BU52" s="411">
        <f t="shared" si="10"/>
        <v>0</v>
      </c>
      <c r="BV52" s="412">
        <f t="shared" si="11"/>
        <v>0</v>
      </c>
      <c r="BW52" s="94" t="s">
        <v>499</v>
      </c>
      <c r="BX52" s="414" t="str">
        <f>IF(AND(BZ52=1,CA52=1,SUMIF($C52:$C$525,$C52,$AI52:$AI$525)=$AI52),$AI52,IF($CC52&gt;0,$CC52,IF(AND(COUNTIF($C$11:$C51,$C52)&gt;=1,COUNTIF($D51:$D51,$D52)&gt;=1),"",IF(AND(SUMIF($C52:$C$525,$C52,$AI52:$AI$525)&gt;$AI52,SUMIF($D52:$D$525,$D52,$AI52:$AI$525)&gt;$IG52),_xlfn.AGGREGATE(14,4,$CB$11:$CB$31*($C$11:$C$31=$C52),1),""))))</f>
        <v/>
      </c>
      <c r="BZ52" s="409">
        <f>COUNTIFS('ZASOBY N'!$B51:$B$525,'ZASOBY N'!$B51,'ZASOBY N'!$C51:'ZASOBY N'!$C$525,'ZASOBY N'!$C51,'ZASOBY N'!$D51:'ZASOBY N'!$D$525,'ZASOBY N'!$D51,'ZASOBY N'!$H51:'ZASOBY N'!$H$525,'ZASOBY N'!$H51 )</f>
        <v>0</v>
      </c>
      <c r="CA52" s="410">
        <f>COUNTIFS('ZASOBY N'!$B$10:$B51,'ZASOBY N'!$B51,'ZASOBY N'!$C$10:'ZASOBY N'!$C51,'ZASOBY N'!$C51,'ZASOBY N'!$D$10:'ZASOBY N'!$D51,'ZASOBY N'!$D51,'ZASOBY N'!$H$10:'ZASOBY N'!$H51,'ZASOBY N'!$H51 )</f>
        <v>0</v>
      </c>
      <c r="CB52" s="411">
        <f t="shared" si="12"/>
        <v>0</v>
      </c>
      <c r="CC52" s="412">
        <f t="shared" si="13"/>
        <v>0</v>
      </c>
      <c r="CE52" s="414" t="str">
        <f>IF(AND(CG52=1,CH52=1,SUMIF($C52:$C$525,$C52,$AH52:$AH$525)=$AH52),$AH52,IF($CJ52&gt;0,$CJ52,IF(AND(COUNTIF($C$11:$C51,$C52)&gt;=1,COUNTIF($D51:$D51,$D52)&gt;=1),"",IF(AND(SUMIF($C52:$C$525,$C52,$AH52:$AH$525)&gt;$AH52,SUMIF($D52:$D$525,$D52,$AH52:$AH$525)&gt;$AH52),_xlfn.AGGREGATE(14,4,$CI$11:$CI$31*($C$11:$C$31=$C52),1),""))))</f>
        <v/>
      </c>
      <c r="CG52" s="409">
        <f>COUNTIFS('ZASOBY N'!$B51:$B$525,'ZASOBY N'!$B51,'ZASOBY N'!$C51:'ZASOBY N'!$C$525,'ZASOBY N'!$C51,'ZASOBY N'!$D51:'ZASOBY N'!$D$525,'ZASOBY N'!$D51,'ZASOBY N'!$H51:'ZASOBY N'!$H$525,'ZASOBY N'!$H51 )</f>
        <v>0</v>
      </c>
      <c r="CH52" s="410">
        <f>COUNTIFS('ZASOBY N'!$B$10:$B51,'ZASOBY N'!$B51,'ZASOBY N'!$C$10:'ZASOBY N'!$C51,'ZASOBY N'!$C51,'ZASOBY N'!$D$10:'ZASOBY N'!$D51,'ZASOBY N'!$D51,'ZASOBY N'!$H$10:'ZASOBY N'!$H51,'ZASOBY N'!$H51 )</f>
        <v>0</v>
      </c>
      <c r="CI52" s="411">
        <f t="shared" si="14"/>
        <v>0</v>
      </c>
      <c r="CJ52" s="412">
        <f t="shared" si="15"/>
        <v>0</v>
      </c>
      <c r="CL52" s="414" t="str">
        <f>IF(AND(CN52=1,CO52=1,SUMIF($C52:$C$525,$C52,$AG52:$AG$525)=$AG52),$AG52,IF($CQ52&gt;0,$CQ52,IF(AND(COUNTIF($C$11:$C51,$C52)&gt;=1,COUNTIF($D51:$D51,$D52)&gt;=1),"",IF(AND(SUMIF($C52:$C$525,$C52,$AG52:$AG$525)&gt;$AG52,SUMIF($D52:$D$525,$D52,$AG52:$AG$525)&gt;$AG52),_xlfn.AGGREGATE(14,4,$CP$11:$CP$31*($C$11:$C$31=$C52),1),""))))</f>
        <v/>
      </c>
      <c r="CN52" s="409">
        <f>COUNTIFS('ZASOBY N'!$B51:$B$525,'ZASOBY N'!$B51,'ZASOBY N'!$C51:'ZASOBY N'!$C$525,'ZASOBY N'!$C51,'ZASOBY N'!$D51:'ZASOBY N'!$D$525,'ZASOBY N'!$D51,'ZASOBY N'!$H51:'ZASOBY N'!$H$525,'ZASOBY N'!$H51 )</f>
        <v>0</v>
      </c>
      <c r="CO52" s="410">
        <f>COUNTIFS('ZASOBY N'!$B$10:$B51,'ZASOBY N'!$B51,'ZASOBY N'!$C$10:'ZASOBY N'!$C51,'ZASOBY N'!$C51,'ZASOBY N'!$D$10:'ZASOBY N'!$D51,'ZASOBY N'!$D51,'ZASOBY N'!$H$10:'ZASOBY N'!$H51,'ZASOBY N'!$H51 )</f>
        <v>0</v>
      </c>
      <c r="CP52" s="411">
        <f t="shared" si="16"/>
        <v>0</v>
      </c>
      <c r="CQ52" s="412">
        <f t="shared" si="17"/>
        <v>0</v>
      </c>
      <c r="CS52" s="414" t="str">
        <f>IF(AND(CU52=1,CV52=1,SUMIF($C52:$C$525,$C52,$AF52:$AF$525)=$AF52),$AF52,IF($CX52&gt;0,$CX52,IF(AND(COUNTIF($C$11:$C51,$C52)&gt;=1,COUNTIF($D51:$D51,$D52)&gt;=1),"",IF(AND(SUMIF($C52:$C$525,$C52,$AF52:$AF$525)&gt;$AF52,SUMIF($D52:$D$525,$D52,$AF52:$AF$525)&gt;$AF52),_xlfn.AGGREGATE(14,4,$CW$11:$CW$31*($C$11:$C$31=$C52),1),""))))</f>
        <v/>
      </c>
      <c r="CU52" s="409">
        <f>COUNTIFS('ZASOBY N'!$B51:$B$525,'ZASOBY N'!$B51,'ZASOBY N'!$C51:'ZASOBY N'!$C$525,'ZASOBY N'!$C51,'ZASOBY N'!$D51:'ZASOBY N'!$D$525,'ZASOBY N'!$D51,'ZASOBY N'!$H51:'ZASOBY N'!$H$525,'ZASOBY N'!$H51 )</f>
        <v>0</v>
      </c>
      <c r="CV52" s="410">
        <f>COUNTIFS('ZASOBY N'!$B$10:$B51,'ZASOBY N'!$B51,'ZASOBY N'!$C$10:'ZASOBY N'!$C51,'ZASOBY N'!$C51,'ZASOBY N'!$D$10:'ZASOBY N'!$D51,'ZASOBY N'!$D51,'ZASOBY N'!$H$10:'ZASOBY N'!$H51,'ZASOBY N'!$H51 )</f>
        <v>0</v>
      </c>
      <c r="CW52" s="411">
        <f t="shared" si="18"/>
        <v>0</v>
      </c>
      <c r="CX52" s="412">
        <f t="shared" si="19"/>
        <v>0</v>
      </c>
      <c r="CZ52" s="414" t="str">
        <f>IF(AND(DB52=1,DC52=1,SUMIF($C52:$C$525,$C52,$AE52:$AE$525)=$AE52),$AE52,IF($DE52&gt;0,$DE52,IF(AND(COUNTIF($C$11:$C51,$C52)&gt;=1,COUNTIF($D51:$D51,$D52)&gt;=1),"",IF(AND(SUMIF($C52:$C$525,$C52,$AE52:$AE$525)&gt;$AE52,SUMIF($D52:$D$525,$D52,$AE52:$AE$525)&gt;$AE52),_xlfn.AGGREGATE(14,4,$DD$11:$DD$31*($C$11:$C$31=$C52),1),""))))</f>
        <v/>
      </c>
      <c r="DB52" s="409">
        <f>COUNTIFS('ZASOBY N'!$B51:$B$525,'ZASOBY N'!$B51,'ZASOBY N'!$C51:'ZASOBY N'!$C$525,'ZASOBY N'!$C51,'ZASOBY N'!$D51:'ZASOBY N'!$D$525,'ZASOBY N'!$D51,'ZASOBY N'!$H51:'ZASOBY N'!$H$525,'ZASOBY N'!$H51 )</f>
        <v>0</v>
      </c>
      <c r="DC52" s="410">
        <f>COUNTIFS('ZASOBY N'!$B$10:$B51,'ZASOBY N'!$B51,'ZASOBY N'!$C$10:'ZASOBY N'!$C51,'ZASOBY N'!$C51,'ZASOBY N'!$D$10:'ZASOBY N'!$D51,'ZASOBY N'!$D51,'ZASOBY N'!$H$10:'ZASOBY N'!$H51,'ZASOBY N'!$H51 )</f>
        <v>0</v>
      </c>
      <c r="DD52" s="411">
        <f t="shared" si="20"/>
        <v>0</v>
      </c>
      <c r="DE52" s="412">
        <f t="shared" si="21"/>
        <v>0</v>
      </c>
      <c r="DF52" s="399" t="str">
        <f>IF(AND(DI52=1,DJ52=1,SUMIF($C52:$C$525,$C52,$AD52:$AD$525)=$AD52),$AD52,IF($DL52&gt;0,$DL52,IF(B52="","",IF(AND(COUNTIF($C$11:$C51,$C52)&gt;=1,COUNTIF($D51:$D51,$D52)&gt;=1,COUNTIF($Z49:$Z51,$C52)=0),"",IF(AND(COUNTIF($C$11:$C51,$C52)&gt;=1,COUNTIF($D51:$D51,$D52)&gt;=1),"UJĘTO WYŻEJ",IF(AND(SUMIF($C52:$C$525,$C52,$AD52:$AD$525)&gt;$AD52,SUMIF($D52:$D$525,$D52,$AD52:$AD$525)&gt;$AD52),_xlfn.AGGREGATE(14,4,$DK$11:$DK$31*($C$11:$C$31=$C52),1),""))))))</f>
        <v/>
      </c>
      <c r="DG52" s="414" t="str">
        <f>IF(AND(DI52=1,DJ52=1,SUMIF($C52:$C$525,$C52,$AD52:$AD$525)=$AD52),$AD52,IF($DL52&gt;0,$DL52,IF(AND(COUNTIF($C$11:$C51,$C52)&gt;=1,COUNTIF($D51:$D51,$D52)&gt;=1),"",IF(AND(SUMIF($C52:$C$525,$C52,$AD52:$AD$525)&gt;$AD52,SUMIF($D52:$D$525,$D52,$AD52:$AD$525)&gt;$AD52),_xlfn.AGGREGATE(14,4,$DK$11:$DK$31*($C$11:$C$31=$C52),1),""))))</f>
        <v/>
      </c>
      <c r="DI52" s="409">
        <f>COUNTIFS('ZASOBY N'!$B51:$B$525,'ZASOBY N'!$B51,'ZASOBY N'!$C51:'ZASOBY N'!$C$525,'ZASOBY N'!$C51,'ZASOBY N'!$D51:'ZASOBY N'!$D$525,'ZASOBY N'!$D51,'ZASOBY N'!$H51:'ZASOBY N'!$H$525,'ZASOBY N'!$H51 )</f>
        <v>0</v>
      </c>
      <c r="DJ52" s="410">
        <f>COUNTIFS('ZASOBY N'!$B$10:$B51,'ZASOBY N'!$B51,'ZASOBY N'!$C$10:'ZASOBY N'!$C51,'ZASOBY N'!$C51,'ZASOBY N'!$D$10:'ZASOBY N'!$D51,'ZASOBY N'!$D51,'ZASOBY N'!$H$10:'ZASOBY N'!$H51,'ZASOBY N'!$H51 )</f>
        <v>0</v>
      </c>
      <c r="DK52" s="411">
        <f t="shared" si="22"/>
        <v>0</v>
      </c>
      <c r="DL52" s="412">
        <f t="shared" si="23"/>
        <v>0</v>
      </c>
    </row>
    <row r="53" spans="1:116" ht="18.899999999999999" customHeight="1" x14ac:dyDescent="0.3">
      <c r="A53" s="219"/>
      <c r="B53" s="152" t="str">
        <f>IF('ZASOBY N'!A52="","",'ZASOBY N'!A52)</f>
        <v/>
      </c>
      <c r="C53" s="462" t="str">
        <f>IF('ZASOBY N'!C52="","",'ZASOBY N'!C52)</f>
        <v/>
      </c>
      <c r="D53" s="137" t="str">
        <f>IF('ZASOBY N'!B52="","",'ZASOBY N'!B52)</f>
        <v/>
      </c>
      <c r="E53" s="138"/>
      <c r="F53" s="356" t="str">
        <f>IF('ZASOBY N'!D52="","",'ZASOBY N'!D52)</f>
        <v/>
      </c>
      <c r="G53" s="220" t="str">
        <f>IF('ZASOBY N'!G52="","",'ZASOBY N'!G52)</f>
        <v/>
      </c>
      <c r="H53" s="221" t="str">
        <f>IF('ZASOBY N'!F52="","",'ZASOBY N'!F52)</f>
        <v/>
      </c>
      <c r="I53" s="221" t="str">
        <f>IF('ZASOBY N'!G52="","",'ZASOBY N'!G52)</f>
        <v/>
      </c>
      <c r="J53" s="221" t="str">
        <f>IF('ZASOBY N'!H52="","",'ZASOBY N'!H52)</f>
        <v/>
      </c>
      <c r="K53" s="214">
        <v>0</v>
      </c>
      <c r="L53" s="214">
        <v>0</v>
      </c>
      <c r="M53" s="214">
        <v>0</v>
      </c>
      <c r="N53" s="222" t="str">
        <f>IF('ZASOBY N'!BD52="x","",IF(W53="","",'ZASOBY N'!E52))</f>
        <v/>
      </c>
      <c r="O53" s="223">
        <v>0</v>
      </c>
      <c r="P53" s="223">
        <v>0</v>
      </c>
      <c r="Q53" s="226" t="str">
        <f>IF($N53="","",'UPR BILANS N'!G53*'UPR BILANS N'!N53)</f>
        <v/>
      </c>
      <c r="R53" s="225" t="str">
        <f>IF($N53="","",'ZASOBY N'!O52)</f>
        <v/>
      </c>
      <c r="S53" s="225" t="str">
        <f>IF($N53="","",IF('ZASOBY N'!Q52="",0,'ZASOBY N'!Q52))</f>
        <v/>
      </c>
      <c r="T53" s="225" t="str">
        <f>IF($N53="","",'ZASOBY N'!V52)</f>
        <v/>
      </c>
      <c r="U53" s="225" t="str">
        <f>IF($N53="","",IF('ZASOBY N'!AG52="",0,'ZASOBY N'!AG52))</f>
        <v/>
      </c>
      <c r="V53" s="225" t="str">
        <f>IF($N53="","",IF(NN!P55="",0,NN!P55))</f>
        <v/>
      </c>
      <c r="W53" s="225" t="str">
        <f t="shared" si="1"/>
        <v/>
      </c>
      <c r="X53" s="226" t="str">
        <f t="shared" si="0"/>
        <v/>
      </c>
      <c r="Y53" s="225" t="str">
        <f>IF('ZASOBY N'!AU52="","",IF(C53&lt;&gt;C52,'ZASOBY N'!AU52,IF(D53&lt;&gt;D52,'ZASOBY N'!AU52,IF(F53&lt;&gt;F52,'ZASOBY N'!AU52,IF(G53&lt;&gt;G52,'ZASOBY N'!AU52,IF(J53&lt;&gt;J52,'ZASOBY N'!AU52,IF(NN!AC55="","",IF(AND(C52=C53,H52=H53,J52=J53,NN!AC55&gt;0),"",IF(AND(C53=C54,H53=H54,NN!AC56&gt;0),'ZASOBY N'!AU52,'ZASOBY N'!AU52)))))))))</f>
        <v/>
      </c>
      <c r="Z53" s="225" t="str">
        <f t="shared" si="2"/>
        <v/>
      </c>
      <c r="AA53" s="227" t="str">
        <f t="shared" si="5"/>
        <v/>
      </c>
      <c r="AB53" s="400" t="str">
        <f t="shared" si="6"/>
        <v/>
      </c>
      <c r="AC53" s="228" t="str">
        <f t="shared" si="3"/>
        <v/>
      </c>
      <c r="AD53" s="222">
        <f>IF(B53="",0,IF(F53="",0,INDEX(POBRANIE_!$B$6:$F$101,MATCH('UPR BILANS N'!$F53,POBRANIE_!$A$6:$A$101,0),2)))</f>
        <v>0</v>
      </c>
      <c r="AE53" s="224">
        <f>IF(OR('ZASOBY N'!G52="",'ZASOBY N'!E52=""),0,IF(B53="",0,'ZASOBY N'!G52*'ZASOBY N'!E52))</f>
        <v>0</v>
      </c>
      <c r="AF53" s="225">
        <f>IF('ZASOBY N'!O52="",0,'ZASOBY N'!O52)</f>
        <v>0</v>
      </c>
      <c r="AG53" s="225">
        <f>IF('ZASOBY N'!Q52="",0,'ZASOBY N'!Q52)</f>
        <v>0</v>
      </c>
      <c r="AH53" s="225">
        <f>IF('ZASOBY N'!V52="",0,'ZASOBY N'!V52)</f>
        <v>0</v>
      </c>
      <c r="AI53" s="225">
        <f>IF('ZASOBY N'!AG52="",0,'ZASOBY N'!AG52)</f>
        <v>0</v>
      </c>
      <c r="AJ53" s="225">
        <f>IF(NN!P55="",0,IF(NN!P55="BRAK kol.7","BRAK BADAŃ",NN!P55))</f>
        <v>0</v>
      </c>
      <c r="AK53" s="225">
        <f>IF(NN!AC55="",0,IF(NN!AC55="BRAK kol.7","BRAK BADAŃ",NN!AC55))</f>
        <v>0</v>
      </c>
      <c r="BJ53" s="414" t="str">
        <f>IF(AND(BL53=1,BM53=1,SUMIF($C53:$C$525,$C53,$AK53:$AK$525)=$AK53),$AK53,IF($BO53&gt;0,$BO53,IF(AND(COUNTIF($C$11:$C52,$C53)&gt;=1,COUNTIF($D52:$D52,$D53)&gt;=1),"",IF(AND(SUMIF($C53:$C$525,$C53,$AK53:$AK$525)&gt;=$AK53,SUMIF($D53:$D$525,$D53,$AK53:$AK$525)&gt;=$AK53),SUMIF($C53:$C$525,$C53,$AK53:$AK$525),""))))</f>
        <v/>
      </c>
      <c r="BL53" s="409">
        <f>COUNTIFS('ZASOBY N'!$B52:$B$525,'ZASOBY N'!$B52,'ZASOBY N'!$C52:'ZASOBY N'!$C$525,'ZASOBY N'!$C52,'ZASOBY N'!$D52:'ZASOBY N'!$D$525,'ZASOBY N'!$D52,'ZASOBY N'!$H52:'ZASOBY N'!$H$525,'ZASOBY N'!$H52 )</f>
        <v>0</v>
      </c>
      <c r="BM53" s="410">
        <f>COUNTIFS('ZASOBY N'!$B$10:$B52,'ZASOBY N'!$B52,'ZASOBY N'!$C$10:'ZASOBY N'!$C52,'ZASOBY N'!$C52,'ZASOBY N'!$D$10:'ZASOBY N'!$D52,'ZASOBY N'!$D52,'ZASOBY N'!$H$10:'ZASOBY N'!$H52,'ZASOBY N'!$H52 )</f>
        <v>0</v>
      </c>
      <c r="BN53" s="411">
        <f t="shared" si="7"/>
        <v>0</v>
      </c>
      <c r="BO53" s="412">
        <f t="shared" si="8"/>
        <v>0</v>
      </c>
      <c r="BP53" s="94" t="str">
        <f t="shared" si="9"/>
        <v/>
      </c>
      <c r="BQ53" s="414" t="str">
        <f>IF(AND(BS53=1,BT53=1,SUMIF($C53:$C$525,$C53,$AJ53:$AJ$525)=$AJ53),$AJ53,IF($BV53&gt;0,$BV53,IF(AND(COUNTIF($C$11:$C52,$C53)&gt;=1,COUNTIF($D52:$D52,$D53)&gt;=1),"",IF(AND(SUMIF($C53:$C$525,$C53,$AJ53:$AJ$525)&gt;$AJ53,SUMIF($D53:$D$525,$D53,$AJ53:$AJ$525)&gt;$AJ53),SUMIF($C53:$C$525,$C53,$AJ53:$AJ$525),""))))</f>
        <v/>
      </c>
      <c r="BS53" s="409">
        <f>COUNTIFS('ZASOBY N'!$B52:$B$525,'ZASOBY N'!$B52,'ZASOBY N'!$C52:'ZASOBY N'!$C$525,'ZASOBY N'!$C52,'ZASOBY N'!$D52:'ZASOBY N'!$D$525,'ZASOBY N'!$D52,'ZASOBY N'!$H52:'ZASOBY N'!$H$525,'ZASOBY N'!$H52 )</f>
        <v>0</v>
      </c>
      <c r="BT53" s="410">
        <f>COUNTIFS('ZASOBY N'!$B$10:$B52,'ZASOBY N'!$B52,'ZASOBY N'!$C$10:'ZASOBY N'!$C52,'ZASOBY N'!$C52,'ZASOBY N'!$D$10:'ZASOBY N'!$D52,'ZASOBY N'!$D52,'ZASOBY N'!$H$10:'ZASOBY N'!$H52,'ZASOBY N'!$H52 )</f>
        <v>0</v>
      </c>
      <c r="BU53" s="411">
        <f t="shared" si="10"/>
        <v>0</v>
      </c>
      <c r="BV53" s="412">
        <f t="shared" si="11"/>
        <v>0</v>
      </c>
      <c r="BW53" s="94" t="s">
        <v>499</v>
      </c>
      <c r="BX53" s="414" t="str">
        <f>IF(AND(BZ53=1,CA53=1,SUMIF($C53:$C$525,$C53,$AI53:$AI$525)=$AI53),$AI53,IF($CC53&gt;0,$CC53,IF(AND(COUNTIF($C$11:$C52,$C53)&gt;=1,COUNTIF($D52:$D52,$D53)&gt;=1),"",IF(AND(SUMIF($C53:$C$525,$C53,$AI53:$AI$525)&gt;$AI53,SUMIF($D53:$D$525,$D53,$AI53:$AI$525)&gt;$IG53),_xlfn.AGGREGATE(14,4,$CB$11:$CB$31*($C$11:$C$31=$C53),1),""))))</f>
        <v/>
      </c>
      <c r="BZ53" s="409">
        <f>COUNTIFS('ZASOBY N'!$B52:$B$525,'ZASOBY N'!$B52,'ZASOBY N'!$C52:'ZASOBY N'!$C$525,'ZASOBY N'!$C52,'ZASOBY N'!$D52:'ZASOBY N'!$D$525,'ZASOBY N'!$D52,'ZASOBY N'!$H52:'ZASOBY N'!$H$525,'ZASOBY N'!$H52 )</f>
        <v>0</v>
      </c>
      <c r="CA53" s="410">
        <f>COUNTIFS('ZASOBY N'!$B$10:$B52,'ZASOBY N'!$B52,'ZASOBY N'!$C$10:'ZASOBY N'!$C52,'ZASOBY N'!$C52,'ZASOBY N'!$D$10:'ZASOBY N'!$D52,'ZASOBY N'!$D52,'ZASOBY N'!$H$10:'ZASOBY N'!$H52,'ZASOBY N'!$H52 )</f>
        <v>0</v>
      </c>
      <c r="CB53" s="411">
        <f t="shared" si="12"/>
        <v>0</v>
      </c>
      <c r="CC53" s="412">
        <f t="shared" si="13"/>
        <v>0</v>
      </c>
      <c r="CE53" s="414" t="str">
        <f>IF(AND(CG53=1,CH53=1,SUMIF($C53:$C$525,$C53,$AH53:$AH$525)=$AH53),$AH53,IF($CJ53&gt;0,$CJ53,IF(AND(COUNTIF($C$11:$C52,$C53)&gt;=1,COUNTIF($D52:$D52,$D53)&gt;=1),"",IF(AND(SUMIF($C53:$C$525,$C53,$AH53:$AH$525)&gt;$AH53,SUMIF($D53:$D$525,$D53,$AH53:$AH$525)&gt;$AH53),_xlfn.AGGREGATE(14,4,$CI$11:$CI$31*($C$11:$C$31=$C53),1),""))))</f>
        <v/>
      </c>
      <c r="CG53" s="409">
        <f>COUNTIFS('ZASOBY N'!$B52:$B$525,'ZASOBY N'!$B52,'ZASOBY N'!$C52:'ZASOBY N'!$C$525,'ZASOBY N'!$C52,'ZASOBY N'!$D52:'ZASOBY N'!$D$525,'ZASOBY N'!$D52,'ZASOBY N'!$H52:'ZASOBY N'!$H$525,'ZASOBY N'!$H52 )</f>
        <v>0</v>
      </c>
      <c r="CH53" s="410">
        <f>COUNTIFS('ZASOBY N'!$B$10:$B52,'ZASOBY N'!$B52,'ZASOBY N'!$C$10:'ZASOBY N'!$C52,'ZASOBY N'!$C52,'ZASOBY N'!$D$10:'ZASOBY N'!$D52,'ZASOBY N'!$D52,'ZASOBY N'!$H$10:'ZASOBY N'!$H52,'ZASOBY N'!$H52 )</f>
        <v>0</v>
      </c>
      <c r="CI53" s="411">
        <f t="shared" si="14"/>
        <v>0</v>
      </c>
      <c r="CJ53" s="412">
        <f t="shared" si="15"/>
        <v>0</v>
      </c>
      <c r="CL53" s="414" t="str">
        <f>IF(AND(CN53=1,CO53=1,SUMIF($C53:$C$525,$C53,$AG53:$AG$525)=$AG53),$AG53,IF($CQ53&gt;0,$CQ53,IF(AND(COUNTIF($C$11:$C52,$C53)&gt;=1,COUNTIF($D52:$D52,$D53)&gt;=1),"",IF(AND(SUMIF($C53:$C$525,$C53,$AG53:$AG$525)&gt;$AG53,SUMIF($D53:$D$525,$D53,$AG53:$AG$525)&gt;$AG53),_xlfn.AGGREGATE(14,4,$CP$11:$CP$31*($C$11:$C$31=$C53),1),""))))</f>
        <v/>
      </c>
      <c r="CN53" s="409">
        <f>COUNTIFS('ZASOBY N'!$B52:$B$525,'ZASOBY N'!$B52,'ZASOBY N'!$C52:'ZASOBY N'!$C$525,'ZASOBY N'!$C52,'ZASOBY N'!$D52:'ZASOBY N'!$D$525,'ZASOBY N'!$D52,'ZASOBY N'!$H52:'ZASOBY N'!$H$525,'ZASOBY N'!$H52 )</f>
        <v>0</v>
      </c>
      <c r="CO53" s="410">
        <f>COUNTIFS('ZASOBY N'!$B$10:$B52,'ZASOBY N'!$B52,'ZASOBY N'!$C$10:'ZASOBY N'!$C52,'ZASOBY N'!$C52,'ZASOBY N'!$D$10:'ZASOBY N'!$D52,'ZASOBY N'!$D52,'ZASOBY N'!$H$10:'ZASOBY N'!$H52,'ZASOBY N'!$H52 )</f>
        <v>0</v>
      </c>
      <c r="CP53" s="411">
        <f t="shared" si="16"/>
        <v>0</v>
      </c>
      <c r="CQ53" s="412">
        <f t="shared" si="17"/>
        <v>0</v>
      </c>
      <c r="CS53" s="414" t="str">
        <f>IF(AND(CU53=1,CV53=1,SUMIF($C53:$C$525,$C53,$AF53:$AF$525)=$AF53),$AF53,IF($CX53&gt;0,$CX53,IF(AND(COUNTIF($C$11:$C52,$C53)&gt;=1,COUNTIF($D52:$D52,$D53)&gt;=1),"",IF(AND(SUMIF($C53:$C$525,$C53,$AF53:$AF$525)&gt;$AF53,SUMIF($D53:$D$525,$D53,$AF53:$AF$525)&gt;$AF53),_xlfn.AGGREGATE(14,4,$CW$11:$CW$31*($C$11:$C$31=$C53),1),""))))</f>
        <v/>
      </c>
      <c r="CU53" s="409">
        <f>COUNTIFS('ZASOBY N'!$B52:$B$525,'ZASOBY N'!$B52,'ZASOBY N'!$C52:'ZASOBY N'!$C$525,'ZASOBY N'!$C52,'ZASOBY N'!$D52:'ZASOBY N'!$D$525,'ZASOBY N'!$D52,'ZASOBY N'!$H52:'ZASOBY N'!$H$525,'ZASOBY N'!$H52 )</f>
        <v>0</v>
      </c>
      <c r="CV53" s="410">
        <f>COUNTIFS('ZASOBY N'!$B$10:$B52,'ZASOBY N'!$B52,'ZASOBY N'!$C$10:'ZASOBY N'!$C52,'ZASOBY N'!$C52,'ZASOBY N'!$D$10:'ZASOBY N'!$D52,'ZASOBY N'!$D52,'ZASOBY N'!$H$10:'ZASOBY N'!$H52,'ZASOBY N'!$H52 )</f>
        <v>0</v>
      </c>
      <c r="CW53" s="411">
        <f t="shared" si="18"/>
        <v>0</v>
      </c>
      <c r="CX53" s="412">
        <f t="shared" si="19"/>
        <v>0</v>
      </c>
      <c r="CZ53" s="414" t="str">
        <f>IF(AND(DB53=1,DC53=1,SUMIF($C53:$C$525,$C53,$AE53:$AE$525)=$AE53),$AE53,IF($DE53&gt;0,$DE53,IF(AND(COUNTIF($C$11:$C52,$C53)&gt;=1,COUNTIF($D52:$D52,$D53)&gt;=1),"",IF(AND(SUMIF($C53:$C$525,$C53,$AE53:$AE$525)&gt;$AE53,SUMIF($D53:$D$525,$D53,$AE53:$AE$525)&gt;$AE53),_xlfn.AGGREGATE(14,4,$DD$11:$DD$31*($C$11:$C$31=$C53),1),""))))</f>
        <v/>
      </c>
      <c r="DB53" s="409">
        <f>COUNTIFS('ZASOBY N'!$B52:$B$525,'ZASOBY N'!$B52,'ZASOBY N'!$C52:'ZASOBY N'!$C$525,'ZASOBY N'!$C52,'ZASOBY N'!$D52:'ZASOBY N'!$D$525,'ZASOBY N'!$D52,'ZASOBY N'!$H52:'ZASOBY N'!$H$525,'ZASOBY N'!$H52 )</f>
        <v>0</v>
      </c>
      <c r="DC53" s="410">
        <f>COUNTIFS('ZASOBY N'!$B$10:$B52,'ZASOBY N'!$B52,'ZASOBY N'!$C$10:'ZASOBY N'!$C52,'ZASOBY N'!$C52,'ZASOBY N'!$D$10:'ZASOBY N'!$D52,'ZASOBY N'!$D52,'ZASOBY N'!$H$10:'ZASOBY N'!$H52,'ZASOBY N'!$H52 )</f>
        <v>0</v>
      </c>
      <c r="DD53" s="411">
        <f t="shared" si="20"/>
        <v>0</v>
      </c>
      <c r="DE53" s="412">
        <f t="shared" si="21"/>
        <v>0</v>
      </c>
      <c r="DF53" s="399" t="str">
        <f>IF(AND(DI53=1,DJ53=1,SUMIF($C53:$C$525,$C53,$AD53:$AD$525)=$AD53),$AD53,IF($DL53&gt;0,$DL53,IF(B53="","",IF(AND(COUNTIF($C$11:$C52,$C53)&gt;=1,COUNTIF($D52:$D52,$D53)&gt;=1,COUNTIF($Z50:$Z52,$C53)=0),"",IF(AND(COUNTIF($C$11:$C52,$C53)&gt;=1,COUNTIF($D52:$D52,$D53)&gt;=1),"UJĘTO WYŻEJ",IF(AND(SUMIF($C53:$C$525,$C53,$AD53:$AD$525)&gt;$AD53,SUMIF($D53:$D$525,$D53,$AD53:$AD$525)&gt;$AD53),_xlfn.AGGREGATE(14,4,$DK$11:$DK$31*($C$11:$C$31=$C53),1),""))))))</f>
        <v/>
      </c>
      <c r="DG53" s="414" t="str">
        <f>IF(AND(DI53=1,DJ53=1,SUMIF($C53:$C$525,$C53,$AD53:$AD$525)=$AD53),$AD53,IF($DL53&gt;0,$DL53,IF(AND(COUNTIF($C$11:$C52,$C53)&gt;=1,COUNTIF($D52:$D52,$D53)&gt;=1),"",IF(AND(SUMIF($C53:$C$525,$C53,$AD53:$AD$525)&gt;$AD53,SUMIF($D53:$D$525,$D53,$AD53:$AD$525)&gt;$AD53),_xlfn.AGGREGATE(14,4,$DK$11:$DK$31*($C$11:$C$31=$C53),1),""))))</f>
        <v/>
      </c>
      <c r="DI53" s="409">
        <f>COUNTIFS('ZASOBY N'!$B52:$B$525,'ZASOBY N'!$B52,'ZASOBY N'!$C52:'ZASOBY N'!$C$525,'ZASOBY N'!$C52,'ZASOBY N'!$D52:'ZASOBY N'!$D$525,'ZASOBY N'!$D52,'ZASOBY N'!$H52:'ZASOBY N'!$H$525,'ZASOBY N'!$H52 )</f>
        <v>0</v>
      </c>
      <c r="DJ53" s="410">
        <f>COUNTIFS('ZASOBY N'!$B$10:$B52,'ZASOBY N'!$B52,'ZASOBY N'!$C$10:'ZASOBY N'!$C52,'ZASOBY N'!$C52,'ZASOBY N'!$D$10:'ZASOBY N'!$D52,'ZASOBY N'!$D52,'ZASOBY N'!$H$10:'ZASOBY N'!$H52,'ZASOBY N'!$H52 )</f>
        <v>0</v>
      </c>
      <c r="DK53" s="411">
        <f t="shared" si="22"/>
        <v>0</v>
      </c>
      <c r="DL53" s="412">
        <f t="shared" si="23"/>
        <v>0</v>
      </c>
    </row>
    <row r="54" spans="1:116" ht="18.899999999999999" customHeight="1" x14ac:dyDescent="0.3">
      <c r="A54" s="219"/>
      <c r="B54" s="152" t="str">
        <f>IF('ZASOBY N'!A53="","",'ZASOBY N'!A53)</f>
        <v/>
      </c>
      <c r="C54" s="462" t="str">
        <f>IF('ZASOBY N'!C53="","",'ZASOBY N'!C53)</f>
        <v/>
      </c>
      <c r="D54" s="137" t="str">
        <f>IF('ZASOBY N'!B53="","",'ZASOBY N'!B53)</f>
        <v/>
      </c>
      <c r="E54" s="138"/>
      <c r="F54" s="356" t="str">
        <f>IF('ZASOBY N'!D53="","",'ZASOBY N'!D53)</f>
        <v/>
      </c>
      <c r="G54" s="220" t="str">
        <f>IF('ZASOBY N'!G53="","",'ZASOBY N'!G53)</f>
        <v/>
      </c>
      <c r="H54" s="221" t="str">
        <f>IF('ZASOBY N'!F53="","",'ZASOBY N'!F53)</f>
        <v/>
      </c>
      <c r="I54" s="221" t="str">
        <f>IF('ZASOBY N'!G53="","",'ZASOBY N'!G53)</f>
        <v/>
      </c>
      <c r="J54" s="221" t="str">
        <f>IF('ZASOBY N'!H53="","",'ZASOBY N'!H53)</f>
        <v/>
      </c>
      <c r="K54" s="214">
        <v>0</v>
      </c>
      <c r="L54" s="214">
        <v>0</v>
      </c>
      <c r="M54" s="214">
        <v>0</v>
      </c>
      <c r="N54" s="222" t="str">
        <f>IF('ZASOBY N'!BD53="x","",IF(W54="","",'ZASOBY N'!E53))</f>
        <v/>
      </c>
      <c r="O54" s="223">
        <v>0</v>
      </c>
      <c r="P54" s="223">
        <v>0</v>
      </c>
      <c r="Q54" s="226" t="str">
        <f>IF($N54="","",'UPR BILANS N'!G54*'UPR BILANS N'!N54)</f>
        <v/>
      </c>
      <c r="R54" s="225" t="str">
        <f>IF($N54="","",'ZASOBY N'!O53)</f>
        <v/>
      </c>
      <c r="S54" s="225" t="str">
        <f>IF($N54="","",IF('ZASOBY N'!Q53="",0,'ZASOBY N'!Q53))</f>
        <v/>
      </c>
      <c r="T54" s="225" t="str">
        <f>IF($N54="","",'ZASOBY N'!V53)</f>
        <v/>
      </c>
      <c r="U54" s="225" t="str">
        <f>IF($N54="","",IF('ZASOBY N'!AG53="",0,'ZASOBY N'!AG53))</f>
        <v/>
      </c>
      <c r="V54" s="225" t="str">
        <f>IF($N54="","",IF(NN!P56="",0,NN!P56))</f>
        <v/>
      </c>
      <c r="W54" s="225" t="str">
        <f t="shared" si="1"/>
        <v/>
      </c>
      <c r="X54" s="226" t="str">
        <f t="shared" si="0"/>
        <v/>
      </c>
      <c r="Y54" s="225" t="str">
        <f>IF('ZASOBY N'!AU53="","",IF(C54&lt;&gt;C53,'ZASOBY N'!AU53,IF(D54&lt;&gt;D53,'ZASOBY N'!AU53,IF(F54&lt;&gt;F53,'ZASOBY N'!AU53,IF(G54&lt;&gt;G53,'ZASOBY N'!AU53,IF(J54&lt;&gt;J53,'ZASOBY N'!AU53,IF(NN!AC56="","",IF(AND(C53=C54,H53=H54,J53=J54,NN!AC56&gt;0),"",IF(AND(C54=C55,H54=H55,NN!AC57&gt;0),'ZASOBY N'!AU53,'ZASOBY N'!AU53)))))))))</f>
        <v/>
      </c>
      <c r="Z54" s="225" t="str">
        <f t="shared" si="2"/>
        <v/>
      </c>
      <c r="AA54" s="227" t="str">
        <f t="shared" si="5"/>
        <v/>
      </c>
      <c r="AB54" s="400" t="str">
        <f t="shared" si="6"/>
        <v/>
      </c>
      <c r="AC54" s="228" t="str">
        <f t="shared" si="3"/>
        <v/>
      </c>
      <c r="AD54" s="222">
        <f>IF(B54="",0,IF(F54="",0,INDEX(POBRANIE_!$B$6:$F$101,MATCH('UPR BILANS N'!$F54,POBRANIE_!$A$6:$A$101,0),2)))</f>
        <v>0</v>
      </c>
      <c r="AE54" s="224">
        <f>IF(OR('ZASOBY N'!G53="",'ZASOBY N'!E53=""),0,IF(B54="",0,'ZASOBY N'!G53*'ZASOBY N'!E53))</f>
        <v>0</v>
      </c>
      <c r="AF54" s="225">
        <f>IF('ZASOBY N'!O53="",0,'ZASOBY N'!O53)</f>
        <v>0</v>
      </c>
      <c r="AG54" s="225">
        <f>IF('ZASOBY N'!Q53="",0,'ZASOBY N'!Q53)</f>
        <v>0</v>
      </c>
      <c r="AH54" s="225">
        <f>IF('ZASOBY N'!V53="",0,'ZASOBY N'!V53)</f>
        <v>0</v>
      </c>
      <c r="AI54" s="225">
        <f>IF('ZASOBY N'!AG53="",0,'ZASOBY N'!AG53)</f>
        <v>0</v>
      </c>
      <c r="AJ54" s="225">
        <f>IF(NN!P56="",0,IF(NN!P56="BRAK kol.7","BRAK BADAŃ",NN!P56))</f>
        <v>0</v>
      </c>
      <c r="AK54" s="225">
        <f>IF(NN!AC56="",0,IF(NN!AC56="BRAK kol.7","BRAK BADAŃ",NN!AC56))</f>
        <v>0</v>
      </c>
      <c r="BJ54" s="414" t="str">
        <f>IF(AND(BL54=1,BM54=1,SUMIF($C54:$C$525,$C54,$AK54:$AK$525)=$AK54),$AK54,IF($BO54&gt;0,$BO54,IF(AND(COUNTIF($C$11:$C53,$C54)&gt;=1,COUNTIF($D53:$D53,$D54)&gt;=1),"",IF(AND(SUMIF($C54:$C$525,$C54,$AK54:$AK$525)&gt;=$AK54,SUMIF($D54:$D$525,$D54,$AK54:$AK$525)&gt;=$AK54),SUMIF($C54:$C$525,$C54,$AK54:$AK$525),""))))</f>
        <v/>
      </c>
      <c r="BL54" s="409">
        <f>COUNTIFS('ZASOBY N'!$B53:$B$525,'ZASOBY N'!$B53,'ZASOBY N'!$C53:'ZASOBY N'!$C$525,'ZASOBY N'!$C53,'ZASOBY N'!$D53:'ZASOBY N'!$D$525,'ZASOBY N'!$D53,'ZASOBY N'!$H53:'ZASOBY N'!$H$525,'ZASOBY N'!$H53 )</f>
        <v>0</v>
      </c>
      <c r="BM54" s="410">
        <f>COUNTIFS('ZASOBY N'!$B$10:$B53,'ZASOBY N'!$B53,'ZASOBY N'!$C$10:'ZASOBY N'!$C53,'ZASOBY N'!$C53,'ZASOBY N'!$D$10:'ZASOBY N'!$D53,'ZASOBY N'!$D53,'ZASOBY N'!$H$10:'ZASOBY N'!$H53,'ZASOBY N'!$H53 )</f>
        <v>0</v>
      </c>
      <c r="BN54" s="411">
        <f t="shared" si="7"/>
        <v>0</v>
      </c>
      <c r="BO54" s="412">
        <f t="shared" si="8"/>
        <v>0</v>
      </c>
      <c r="BP54" s="94" t="str">
        <f t="shared" si="9"/>
        <v/>
      </c>
      <c r="BQ54" s="414" t="str">
        <f>IF(AND(BS54=1,BT54=1,SUMIF($C54:$C$525,$C54,$AJ54:$AJ$525)=$AJ54),$AJ54,IF($BV54&gt;0,$BV54,IF(AND(COUNTIF($C$11:$C53,$C54)&gt;=1,COUNTIF($D53:$D53,$D54)&gt;=1),"",IF(AND(SUMIF($C54:$C$525,$C54,$AJ54:$AJ$525)&gt;$AJ54,SUMIF($D54:$D$525,$D54,$AJ54:$AJ$525)&gt;$AJ54),SUMIF($C54:$C$525,$C54,$AJ54:$AJ$525),""))))</f>
        <v/>
      </c>
      <c r="BS54" s="409">
        <f>COUNTIFS('ZASOBY N'!$B53:$B$525,'ZASOBY N'!$B53,'ZASOBY N'!$C53:'ZASOBY N'!$C$525,'ZASOBY N'!$C53,'ZASOBY N'!$D53:'ZASOBY N'!$D$525,'ZASOBY N'!$D53,'ZASOBY N'!$H53:'ZASOBY N'!$H$525,'ZASOBY N'!$H53 )</f>
        <v>0</v>
      </c>
      <c r="BT54" s="410">
        <f>COUNTIFS('ZASOBY N'!$B$10:$B53,'ZASOBY N'!$B53,'ZASOBY N'!$C$10:'ZASOBY N'!$C53,'ZASOBY N'!$C53,'ZASOBY N'!$D$10:'ZASOBY N'!$D53,'ZASOBY N'!$D53,'ZASOBY N'!$H$10:'ZASOBY N'!$H53,'ZASOBY N'!$H53 )</f>
        <v>0</v>
      </c>
      <c r="BU54" s="411">
        <f t="shared" si="10"/>
        <v>0</v>
      </c>
      <c r="BV54" s="412">
        <f t="shared" si="11"/>
        <v>0</v>
      </c>
      <c r="BW54" s="94" t="s">
        <v>499</v>
      </c>
      <c r="BX54" s="414" t="str">
        <f>IF(AND(BZ54=1,CA54=1,SUMIF($C54:$C$525,$C54,$AI54:$AI$525)=$AI54),$AI54,IF($CC54&gt;0,$CC54,IF(AND(COUNTIF($C$11:$C53,$C54)&gt;=1,COUNTIF($D53:$D53,$D54)&gt;=1),"",IF(AND(SUMIF($C54:$C$525,$C54,$AI54:$AI$525)&gt;$AI54,SUMIF($D54:$D$525,$D54,$AI54:$AI$525)&gt;$IG54),_xlfn.AGGREGATE(14,4,$CB$11:$CB$31*($C$11:$C$31=$C54),1),""))))</f>
        <v/>
      </c>
      <c r="BZ54" s="409">
        <f>COUNTIFS('ZASOBY N'!$B53:$B$525,'ZASOBY N'!$B53,'ZASOBY N'!$C53:'ZASOBY N'!$C$525,'ZASOBY N'!$C53,'ZASOBY N'!$D53:'ZASOBY N'!$D$525,'ZASOBY N'!$D53,'ZASOBY N'!$H53:'ZASOBY N'!$H$525,'ZASOBY N'!$H53 )</f>
        <v>0</v>
      </c>
      <c r="CA54" s="410">
        <f>COUNTIFS('ZASOBY N'!$B$10:$B53,'ZASOBY N'!$B53,'ZASOBY N'!$C$10:'ZASOBY N'!$C53,'ZASOBY N'!$C53,'ZASOBY N'!$D$10:'ZASOBY N'!$D53,'ZASOBY N'!$D53,'ZASOBY N'!$H$10:'ZASOBY N'!$H53,'ZASOBY N'!$H53 )</f>
        <v>0</v>
      </c>
      <c r="CB54" s="411">
        <f t="shared" si="12"/>
        <v>0</v>
      </c>
      <c r="CC54" s="412">
        <f t="shared" si="13"/>
        <v>0</v>
      </c>
      <c r="CE54" s="414" t="str">
        <f>IF(AND(CG54=1,CH54=1,SUMIF($C54:$C$525,$C54,$AH54:$AH$525)=$AH54),$AH54,IF($CJ54&gt;0,$CJ54,IF(AND(COUNTIF($C$11:$C53,$C54)&gt;=1,COUNTIF($D53:$D53,$D54)&gt;=1),"",IF(AND(SUMIF($C54:$C$525,$C54,$AH54:$AH$525)&gt;$AH54,SUMIF($D54:$D$525,$D54,$AH54:$AH$525)&gt;$AH54),_xlfn.AGGREGATE(14,4,$CI$11:$CI$31*($C$11:$C$31=$C54),1),""))))</f>
        <v/>
      </c>
      <c r="CG54" s="409">
        <f>COUNTIFS('ZASOBY N'!$B53:$B$525,'ZASOBY N'!$B53,'ZASOBY N'!$C53:'ZASOBY N'!$C$525,'ZASOBY N'!$C53,'ZASOBY N'!$D53:'ZASOBY N'!$D$525,'ZASOBY N'!$D53,'ZASOBY N'!$H53:'ZASOBY N'!$H$525,'ZASOBY N'!$H53 )</f>
        <v>0</v>
      </c>
      <c r="CH54" s="410">
        <f>COUNTIFS('ZASOBY N'!$B$10:$B53,'ZASOBY N'!$B53,'ZASOBY N'!$C$10:'ZASOBY N'!$C53,'ZASOBY N'!$C53,'ZASOBY N'!$D$10:'ZASOBY N'!$D53,'ZASOBY N'!$D53,'ZASOBY N'!$H$10:'ZASOBY N'!$H53,'ZASOBY N'!$H53 )</f>
        <v>0</v>
      </c>
      <c r="CI54" s="411">
        <f t="shared" si="14"/>
        <v>0</v>
      </c>
      <c r="CJ54" s="412">
        <f t="shared" si="15"/>
        <v>0</v>
      </c>
      <c r="CL54" s="414" t="str">
        <f>IF(AND(CN54=1,CO54=1,SUMIF($C54:$C$525,$C54,$AG54:$AG$525)=$AG54),$AG54,IF($CQ54&gt;0,$CQ54,IF(AND(COUNTIF($C$11:$C53,$C54)&gt;=1,COUNTIF($D53:$D53,$D54)&gt;=1),"",IF(AND(SUMIF($C54:$C$525,$C54,$AG54:$AG$525)&gt;$AG54,SUMIF($D54:$D$525,$D54,$AG54:$AG$525)&gt;$AG54),_xlfn.AGGREGATE(14,4,$CP$11:$CP$31*($C$11:$C$31=$C54),1),""))))</f>
        <v/>
      </c>
      <c r="CN54" s="409">
        <f>COUNTIFS('ZASOBY N'!$B53:$B$525,'ZASOBY N'!$B53,'ZASOBY N'!$C53:'ZASOBY N'!$C$525,'ZASOBY N'!$C53,'ZASOBY N'!$D53:'ZASOBY N'!$D$525,'ZASOBY N'!$D53,'ZASOBY N'!$H53:'ZASOBY N'!$H$525,'ZASOBY N'!$H53 )</f>
        <v>0</v>
      </c>
      <c r="CO54" s="410">
        <f>COUNTIFS('ZASOBY N'!$B$10:$B53,'ZASOBY N'!$B53,'ZASOBY N'!$C$10:'ZASOBY N'!$C53,'ZASOBY N'!$C53,'ZASOBY N'!$D$10:'ZASOBY N'!$D53,'ZASOBY N'!$D53,'ZASOBY N'!$H$10:'ZASOBY N'!$H53,'ZASOBY N'!$H53 )</f>
        <v>0</v>
      </c>
      <c r="CP54" s="411">
        <f t="shared" si="16"/>
        <v>0</v>
      </c>
      <c r="CQ54" s="412">
        <f t="shared" si="17"/>
        <v>0</v>
      </c>
      <c r="CS54" s="414" t="str">
        <f>IF(AND(CU54=1,CV54=1,SUMIF($C54:$C$525,$C54,$AF54:$AF$525)=$AF54),$AF54,IF($CX54&gt;0,$CX54,IF(AND(COUNTIF($C$11:$C53,$C54)&gt;=1,COUNTIF($D53:$D53,$D54)&gt;=1),"",IF(AND(SUMIF($C54:$C$525,$C54,$AF54:$AF$525)&gt;$AF54,SUMIF($D54:$D$525,$D54,$AF54:$AF$525)&gt;$AF54),_xlfn.AGGREGATE(14,4,$CW$11:$CW$31*($C$11:$C$31=$C54),1),""))))</f>
        <v/>
      </c>
      <c r="CU54" s="409">
        <f>COUNTIFS('ZASOBY N'!$B53:$B$525,'ZASOBY N'!$B53,'ZASOBY N'!$C53:'ZASOBY N'!$C$525,'ZASOBY N'!$C53,'ZASOBY N'!$D53:'ZASOBY N'!$D$525,'ZASOBY N'!$D53,'ZASOBY N'!$H53:'ZASOBY N'!$H$525,'ZASOBY N'!$H53 )</f>
        <v>0</v>
      </c>
      <c r="CV54" s="410">
        <f>COUNTIFS('ZASOBY N'!$B$10:$B53,'ZASOBY N'!$B53,'ZASOBY N'!$C$10:'ZASOBY N'!$C53,'ZASOBY N'!$C53,'ZASOBY N'!$D$10:'ZASOBY N'!$D53,'ZASOBY N'!$D53,'ZASOBY N'!$H$10:'ZASOBY N'!$H53,'ZASOBY N'!$H53 )</f>
        <v>0</v>
      </c>
      <c r="CW54" s="411">
        <f t="shared" si="18"/>
        <v>0</v>
      </c>
      <c r="CX54" s="412">
        <f t="shared" si="19"/>
        <v>0</v>
      </c>
      <c r="CZ54" s="414" t="str">
        <f>IF(AND(DB54=1,DC54=1,SUMIF($C54:$C$525,$C54,$AE54:$AE$525)=$AE54),$AE54,IF($DE54&gt;0,$DE54,IF(AND(COUNTIF($C$11:$C53,$C54)&gt;=1,COUNTIF($D53:$D53,$D54)&gt;=1),"",IF(AND(SUMIF($C54:$C$525,$C54,$AE54:$AE$525)&gt;$AE54,SUMIF($D54:$D$525,$D54,$AE54:$AE$525)&gt;$AE54),_xlfn.AGGREGATE(14,4,$DD$11:$DD$31*($C$11:$C$31=$C54),1),""))))</f>
        <v/>
      </c>
      <c r="DB54" s="409">
        <f>COUNTIFS('ZASOBY N'!$B53:$B$525,'ZASOBY N'!$B53,'ZASOBY N'!$C53:'ZASOBY N'!$C$525,'ZASOBY N'!$C53,'ZASOBY N'!$D53:'ZASOBY N'!$D$525,'ZASOBY N'!$D53,'ZASOBY N'!$H53:'ZASOBY N'!$H$525,'ZASOBY N'!$H53 )</f>
        <v>0</v>
      </c>
      <c r="DC54" s="410">
        <f>COUNTIFS('ZASOBY N'!$B$10:$B53,'ZASOBY N'!$B53,'ZASOBY N'!$C$10:'ZASOBY N'!$C53,'ZASOBY N'!$C53,'ZASOBY N'!$D$10:'ZASOBY N'!$D53,'ZASOBY N'!$D53,'ZASOBY N'!$H$10:'ZASOBY N'!$H53,'ZASOBY N'!$H53 )</f>
        <v>0</v>
      </c>
      <c r="DD54" s="411">
        <f t="shared" si="20"/>
        <v>0</v>
      </c>
      <c r="DE54" s="412">
        <f t="shared" si="21"/>
        <v>0</v>
      </c>
      <c r="DF54" s="399" t="str">
        <f>IF(AND(DI54=1,DJ54=1,SUMIF($C54:$C$525,$C54,$AD54:$AD$525)=$AD54),$AD54,IF($DL54&gt;0,$DL54,IF(B54="","",IF(AND(COUNTIF($C$11:$C53,$C54)&gt;=1,COUNTIF($D53:$D53,$D54)&gt;=1,COUNTIF($Z51:$Z53,$C54)=0),"",IF(AND(COUNTIF($C$11:$C53,$C54)&gt;=1,COUNTIF($D53:$D53,$D54)&gt;=1),"UJĘTO WYŻEJ",IF(AND(SUMIF($C54:$C$525,$C54,$AD54:$AD$525)&gt;$AD54,SUMIF($D54:$D$525,$D54,$AD54:$AD$525)&gt;$AD54),_xlfn.AGGREGATE(14,4,$DK$11:$DK$31*($C$11:$C$31=$C54),1),""))))))</f>
        <v/>
      </c>
      <c r="DG54" s="414" t="str">
        <f>IF(AND(DI54=1,DJ54=1,SUMIF($C54:$C$525,$C54,$AD54:$AD$525)=$AD54),$AD54,IF($DL54&gt;0,$DL54,IF(AND(COUNTIF($C$11:$C53,$C54)&gt;=1,COUNTIF($D53:$D53,$D54)&gt;=1),"",IF(AND(SUMIF($C54:$C$525,$C54,$AD54:$AD$525)&gt;$AD54,SUMIF($D54:$D$525,$D54,$AD54:$AD$525)&gt;$AD54),_xlfn.AGGREGATE(14,4,$DK$11:$DK$31*($C$11:$C$31=$C54),1),""))))</f>
        <v/>
      </c>
      <c r="DI54" s="409">
        <f>COUNTIFS('ZASOBY N'!$B53:$B$525,'ZASOBY N'!$B53,'ZASOBY N'!$C53:'ZASOBY N'!$C$525,'ZASOBY N'!$C53,'ZASOBY N'!$D53:'ZASOBY N'!$D$525,'ZASOBY N'!$D53,'ZASOBY N'!$H53:'ZASOBY N'!$H$525,'ZASOBY N'!$H53 )</f>
        <v>0</v>
      </c>
      <c r="DJ54" s="410">
        <f>COUNTIFS('ZASOBY N'!$B$10:$B53,'ZASOBY N'!$B53,'ZASOBY N'!$C$10:'ZASOBY N'!$C53,'ZASOBY N'!$C53,'ZASOBY N'!$D$10:'ZASOBY N'!$D53,'ZASOBY N'!$D53,'ZASOBY N'!$H$10:'ZASOBY N'!$H53,'ZASOBY N'!$H53 )</f>
        <v>0</v>
      </c>
      <c r="DK54" s="411">
        <f t="shared" si="22"/>
        <v>0</v>
      </c>
      <c r="DL54" s="412">
        <f t="shared" si="23"/>
        <v>0</v>
      </c>
    </row>
    <row r="55" spans="1:116" ht="18.899999999999999" customHeight="1" x14ac:dyDescent="0.3">
      <c r="A55" s="219"/>
      <c r="B55" s="152" t="str">
        <f>IF('ZASOBY N'!A54="","",'ZASOBY N'!A54)</f>
        <v/>
      </c>
      <c r="C55" s="462" t="str">
        <f>IF('ZASOBY N'!C54="","",'ZASOBY N'!C54)</f>
        <v/>
      </c>
      <c r="D55" s="137" t="str">
        <f>IF('ZASOBY N'!B54="","",'ZASOBY N'!B54)</f>
        <v/>
      </c>
      <c r="E55" s="138"/>
      <c r="F55" s="356" t="str">
        <f>IF('ZASOBY N'!D54="","",'ZASOBY N'!D54)</f>
        <v/>
      </c>
      <c r="G55" s="220" t="str">
        <f>IF('ZASOBY N'!G54="","",'ZASOBY N'!G54)</f>
        <v/>
      </c>
      <c r="H55" s="221" t="str">
        <f>IF('ZASOBY N'!F54="","",'ZASOBY N'!F54)</f>
        <v/>
      </c>
      <c r="I55" s="221" t="str">
        <f>IF('ZASOBY N'!G54="","",'ZASOBY N'!G54)</f>
        <v/>
      </c>
      <c r="J55" s="221" t="str">
        <f>IF('ZASOBY N'!H54="","",'ZASOBY N'!H54)</f>
        <v/>
      </c>
      <c r="K55" s="214">
        <v>0</v>
      </c>
      <c r="L55" s="214">
        <v>0</v>
      </c>
      <c r="M55" s="214">
        <v>0</v>
      </c>
      <c r="N55" s="222" t="str">
        <f>IF('ZASOBY N'!BD54="x","",IF(W55="","",'ZASOBY N'!E54))</f>
        <v/>
      </c>
      <c r="O55" s="223">
        <v>0</v>
      </c>
      <c r="P55" s="223">
        <v>0</v>
      </c>
      <c r="Q55" s="226" t="str">
        <f>IF($N55="","",'UPR BILANS N'!G55*'UPR BILANS N'!N55)</f>
        <v/>
      </c>
      <c r="R55" s="225" t="str">
        <f>IF($N55="","",'ZASOBY N'!O54)</f>
        <v/>
      </c>
      <c r="S55" s="225" t="str">
        <f>IF($N55="","",IF('ZASOBY N'!Q54="",0,'ZASOBY N'!Q54))</f>
        <v/>
      </c>
      <c r="T55" s="225" t="str">
        <f>IF($N55="","",'ZASOBY N'!V54)</f>
        <v/>
      </c>
      <c r="U55" s="225" t="str">
        <f>IF($N55="","",IF('ZASOBY N'!AG54="",0,'ZASOBY N'!AG54))</f>
        <v/>
      </c>
      <c r="V55" s="225" t="str">
        <f>IF($N55="","",IF(NN!P57="",0,NN!P57))</f>
        <v/>
      </c>
      <c r="W55" s="225" t="str">
        <f t="shared" si="1"/>
        <v/>
      </c>
      <c r="X55" s="226" t="str">
        <f t="shared" si="0"/>
        <v/>
      </c>
      <c r="Y55" s="225" t="str">
        <f>IF('ZASOBY N'!AU54="","",IF(C55&lt;&gt;C54,'ZASOBY N'!AU54,IF(D55&lt;&gt;D54,'ZASOBY N'!AU54,IF(F55&lt;&gt;F54,'ZASOBY N'!AU54,IF(G55&lt;&gt;G54,'ZASOBY N'!AU54,IF(J55&lt;&gt;J54,'ZASOBY N'!AU54,IF(NN!AC57="","",IF(AND(C54=C55,H54=H55,J54=J55,NN!AC57&gt;0),"",IF(AND(C55=C56,H55=H56,NN!AC58&gt;0),'ZASOBY N'!AU54,'ZASOBY N'!AU54)))))))))</f>
        <v/>
      </c>
      <c r="Z55" s="225" t="str">
        <f t="shared" si="2"/>
        <v/>
      </c>
      <c r="AA55" s="227" t="str">
        <f t="shared" si="5"/>
        <v/>
      </c>
      <c r="AB55" s="400" t="str">
        <f t="shared" si="6"/>
        <v/>
      </c>
      <c r="AC55" s="228" t="str">
        <f t="shared" si="3"/>
        <v/>
      </c>
      <c r="AD55" s="222">
        <f>IF(B55="",0,IF(F55="",0,INDEX(POBRANIE_!$B$6:$F$101,MATCH('UPR BILANS N'!$F55,POBRANIE_!$A$6:$A$101,0),2)))</f>
        <v>0</v>
      </c>
      <c r="AE55" s="224">
        <f>IF(OR('ZASOBY N'!G54="",'ZASOBY N'!E54=""),0,IF(B55="",0,'ZASOBY N'!G54*'ZASOBY N'!E54))</f>
        <v>0</v>
      </c>
      <c r="AF55" s="225">
        <f>IF('ZASOBY N'!O54="",0,'ZASOBY N'!O54)</f>
        <v>0</v>
      </c>
      <c r="AG55" s="225">
        <f>IF('ZASOBY N'!Q54="",0,'ZASOBY N'!Q54)</f>
        <v>0</v>
      </c>
      <c r="AH55" s="225">
        <f>IF('ZASOBY N'!V54="",0,'ZASOBY N'!V54)</f>
        <v>0</v>
      </c>
      <c r="AI55" s="225">
        <f>IF('ZASOBY N'!AG54="",0,'ZASOBY N'!AG54)</f>
        <v>0</v>
      </c>
      <c r="AJ55" s="225">
        <f>IF(NN!P57="",0,IF(NN!P57="BRAK kol.7","BRAK BADAŃ",NN!P57))</f>
        <v>0</v>
      </c>
      <c r="AK55" s="225">
        <f>IF(NN!AC57="",0,IF(NN!AC57="BRAK kol.7","BRAK BADAŃ",NN!AC57))</f>
        <v>0</v>
      </c>
      <c r="BJ55" s="414" t="str">
        <f>IF(AND(BL55=1,BM55=1,SUMIF($C55:$C$525,$C55,$AK55:$AK$525)=$AK55),$AK55,IF($BO55&gt;0,$BO55,IF(AND(COUNTIF($C$11:$C54,$C55)&gt;=1,COUNTIF($D54:$D54,$D55)&gt;=1),"",IF(AND(SUMIF($C55:$C$525,$C55,$AK55:$AK$525)&gt;=$AK55,SUMIF($D55:$D$525,$D55,$AK55:$AK$525)&gt;=$AK55),SUMIF($C55:$C$525,$C55,$AK55:$AK$525),""))))</f>
        <v/>
      </c>
      <c r="BL55" s="409">
        <f>COUNTIFS('ZASOBY N'!$B54:$B$525,'ZASOBY N'!$B54,'ZASOBY N'!$C54:'ZASOBY N'!$C$525,'ZASOBY N'!$C54,'ZASOBY N'!$D54:'ZASOBY N'!$D$525,'ZASOBY N'!$D54,'ZASOBY N'!$H54:'ZASOBY N'!$H$525,'ZASOBY N'!$H54 )</f>
        <v>0</v>
      </c>
      <c r="BM55" s="410">
        <f>COUNTIFS('ZASOBY N'!$B$10:$B54,'ZASOBY N'!$B54,'ZASOBY N'!$C$10:'ZASOBY N'!$C54,'ZASOBY N'!$C54,'ZASOBY N'!$D$10:'ZASOBY N'!$D54,'ZASOBY N'!$D54,'ZASOBY N'!$H$10:'ZASOBY N'!$H54,'ZASOBY N'!$H54 )</f>
        <v>0</v>
      </c>
      <c r="BN55" s="411">
        <f t="shared" si="7"/>
        <v>0</v>
      </c>
      <c r="BO55" s="412">
        <f t="shared" si="8"/>
        <v>0</v>
      </c>
      <c r="BP55" s="94" t="str">
        <f t="shared" si="9"/>
        <v/>
      </c>
      <c r="BQ55" s="414" t="str">
        <f>IF(AND(BS55=1,BT55=1,SUMIF($C55:$C$525,$C55,$AJ55:$AJ$525)=$AJ55),$AJ55,IF($BV55&gt;0,$BV55,IF(AND(COUNTIF($C$11:$C54,$C55)&gt;=1,COUNTIF($D54:$D54,$D55)&gt;=1),"",IF(AND(SUMIF($C55:$C$525,$C55,$AJ55:$AJ$525)&gt;$AJ55,SUMIF($D55:$D$525,$D55,$AJ55:$AJ$525)&gt;$AJ55),SUMIF($C55:$C$525,$C55,$AJ55:$AJ$525),""))))</f>
        <v/>
      </c>
      <c r="BS55" s="409">
        <f>COUNTIFS('ZASOBY N'!$B54:$B$525,'ZASOBY N'!$B54,'ZASOBY N'!$C54:'ZASOBY N'!$C$525,'ZASOBY N'!$C54,'ZASOBY N'!$D54:'ZASOBY N'!$D$525,'ZASOBY N'!$D54,'ZASOBY N'!$H54:'ZASOBY N'!$H$525,'ZASOBY N'!$H54 )</f>
        <v>0</v>
      </c>
      <c r="BT55" s="410">
        <f>COUNTIFS('ZASOBY N'!$B$10:$B54,'ZASOBY N'!$B54,'ZASOBY N'!$C$10:'ZASOBY N'!$C54,'ZASOBY N'!$C54,'ZASOBY N'!$D$10:'ZASOBY N'!$D54,'ZASOBY N'!$D54,'ZASOBY N'!$H$10:'ZASOBY N'!$H54,'ZASOBY N'!$H54 )</f>
        <v>0</v>
      </c>
      <c r="BU55" s="411">
        <f t="shared" si="10"/>
        <v>0</v>
      </c>
      <c r="BV55" s="412">
        <f t="shared" si="11"/>
        <v>0</v>
      </c>
      <c r="BW55" s="94" t="s">
        <v>499</v>
      </c>
      <c r="BX55" s="414" t="str">
        <f>IF(AND(BZ55=1,CA55=1,SUMIF($C55:$C$525,$C55,$AI55:$AI$525)=$AI55),$AI55,IF($CC55&gt;0,$CC55,IF(AND(COUNTIF($C$11:$C54,$C55)&gt;=1,COUNTIF($D54:$D54,$D55)&gt;=1),"",IF(AND(SUMIF($C55:$C$525,$C55,$AI55:$AI$525)&gt;$AI55,SUMIF($D55:$D$525,$D55,$AI55:$AI$525)&gt;$IG55),_xlfn.AGGREGATE(14,4,$CB$11:$CB$31*($C$11:$C$31=$C55),1),""))))</f>
        <v/>
      </c>
      <c r="BZ55" s="409">
        <f>COUNTIFS('ZASOBY N'!$B54:$B$525,'ZASOBY N'!$B54,'ZASOBY N'!$C54:'ZASOBY N'!$C$525,'ZASOBY N'!$C54,'ZASOBY N'!$D54:'ZASOBY N'!$D$525,'ZASOBY N'!$D54,'ZASOBY N'!$H54:'ZASOBY N'!$H$525,'ZASOBY N'!$H54 )</f>
        <v>0</v>
      </c>
      <c r="CA55" s="410">
        <f>COUNTIFS('ZASOBY N'!$B$10:$B54,'ZASOBY N'!$B54,'ZASOBY N'!$C$10:'ZASOBY N'!$C54,'ZASOBY N'!$C54,'ZASOBY N'!$D$10:'ZASOBY N'!$D54,'ZASOBY N'!$D54,'ZASOBY N'!$H$10:'ZASOBY N'!$H54,'ZASOBY N'!$H54 )</f>
        <v>0</v>
      </c>
      <c r="CB55" s="411">
        <f t="shared" si="12"/>
        <v>0</v>
      </c>
      <c r="CC55" s="412">
        <f t="shared" si="13"/>
        <v>0</v>
      </c>
      <c r="CE55" s="414" t="str">
        <f>IF(AND(CG55=1,CH55=1,SUMIF($C55:$C$525,$C55,$AH55:$AH$525)=$AH55),$AH55,IF($CJ55&gt;0,$CJ55,IF(AND(COUNTIF($C$11:$C54,$C55)&gt;=1,COUNTIF($D54:$D54,$D55)&gt;=1),"",IF(AND(SUMIF($C55:$C$525,$C55,$AH55:$AH$525)&gt;$AH55,SUMIF($D55:$D$525,$D55,$AH55:$AH$525)&gt;$AH55),_xlfn.AGGREGATE(14,4,$CI$11:$CI$31*($C$11:$C$31=$C55),1),""))))</f>
        <v/>
      </c>
      <c r="CG55" s="409">
        <f>COUNTIFS('ZASOBY N'!$B54:$B$525,'ZASOBY N'!$B54,'ZASOBY N'!$C54:'ZASOBY N'!$C$525,'ZASOBY N'!$C54,'ZASOBY N'!$D54:'ZASOBY N'!$D$525,'ZASOBY N'!$D54,'ZASOBY N'!$H54:'ZASOBY N'!$H$525,'ZASOBY N'!$H54 )</f>
        <v>0</v>
      </c>
      <c r="CH55" s="410">
        <f>COUNTIFS('ZASOBY N'!$B$10:$B54,'ZASOBY N'!$B54,'ZASOBY N'!$C$10:'ZASOBY N'!$C54,'ZASOBY N'!$C54,'ZASOBY N'!$D$10:'ZASOBY N'!$D54,'ZASOBY N'!$D54,'ZASOBY N'!$H$10:'ZASOBY N'!$H54,'ZASOBY N'!$H54 )</f>
        <v>0</v>
      </c>
      <c r="CI55" s="411">
        <f t="shared" si="14"/>
        <v>0</v>
      </c>
      <c r="CJ55" s="412">
        <f t="shared" si="15"/>
        <v>0</v>
      </c>
      <c r="CL55" s="414" t="str">
        <f>IF(AND(CN55=1,CO55=1,SUMIF($C55:$C$525,$C55,$AG55:$AG$525)=$AG55),$AG55,IF($CQ55&gt;0,$CQ55,IF(AND(COUNTIF($C$11:$C54,$C55)&gt;=1,COUNTIF($D54:$D54,$D55)&gt;=1),"",IF(AND(SUMIF($C55:$C$525,$C55,$AG55:$AG$525)&gt;$AG55,SUMIF($D55:$D$525,$D55,$AG55:$AG$525)&gt;$AG55),_xlfn.AGGREGATE(14,4,$CP$11:$CP$31*($C$11:$C$31=$C55),1),""))))</f>
        <v/>
      </c>
      <c r="CN55" s="409">
        <f>COUNTIFS('ZASOBY N'!$B54:$B$525,'ZASOBY N'!$B54,'ZASOBY N'!$C54:'ZASOBY N'!$C$525,'ZASOBY N'!$C54,'ZASOBY N'!$D54:'ZASOBY N'!$D$525,'ZASOBY N'!$D54,'ZASOBY N'!$H54:'ZASOBY N'!$H$525,'ZASOBY N'!$H54 )</f>
        <v>0</v>
      </c>
      <c r="CO55" s="410">
        <f>COUNTIFS('ZASOBY N'!$B$10:$B54,'ZASOBY N'!$B54,'ZASOBY N'!$C$10:'ZASOBY N'!$C54,'ZASOBY N'!$C54,'ZASOBY N'!$D$10:'ZASOBY N'!$D54,'ZASOBY N'!$D54,'ZASOBY N'!$H$10:'ZASOBY N'!$H54,'ZASOBY N'!$H54 )</f>
        <v>0</v>
      </c>
      <c r="CP55" s="411">
        <f t="shared" si="16"/>
        <v>0</v>
      </c>
      <c r="CQ55" s="412">
        <f t="shared" si="17"/>
        <v>0</v>
      </c>
      <c r="CS55" s="414" t="str">
        <f>IF(AND(CU55=1,CV55=1,SUMIF($C55:$C$525,$C55,$AF55:$AF$525)=$AF55),$AF55,IF($CX55&gt;0,$CX55,IF(AND(COUNTIF($C$11:$C54,$C55)&gt;=1,COUNTIF($D54:$D54,$D55)&gt;=1),"",IF(AND(SUMIF($C55:$C$525,$C55,$AF55:$AF$525)&gt;$AF55,SUMIF($D55:$D$525,$D55,$AF55:$AF$525)&gt;$AF55),_xlfn.AGGREGATE(14,4,$CW$11:$CW$31*($C$11:$C$31=$C55),1),""))))</f>
        <v/>
      </c>
      <c r="CU55" s="409">
        <f>COUNTIFS('ZASOBY N'!$B54:$B$525,'ZASOBY N'!$B54,'ZASOBY N'!$C54:'ZASOBY N'!$C$525,'ZASOBY N'!$C54,'ZASOBY N'!$D54:'ZASOBY N'!$D$525,'ZASOBY N'!$D54,'ZASOBY N'!$H54:'ZASOBY N'!$H$525,'ZASOBY N'!$H54 )</f>
        <v>0</v>
      </c>
      <c r="CV55" s="410">
        <f>COUNTIFS('ZASOBY N'!$B$10:$B54,'ZASOBY N'!$B54,'ZASOBY N'!$C$10:'ZASOBY N'!$C54,'ZASOBY N'!$C54,'ZASOBY N'!$D$10:'ZASOBY N'!$D54,'ZASOBY N'!$D54,'ZASOBY N'!$H$10:'ZASOBY N'!$H54,'ZASOBY N'!$H54 )</f>
        <v>0</v>
      </c>
      <c r="CW55" s="411">
        <f t="shared" si="18"/>
        <v>0</v>
      </c>
      <c r="CX55" s="412">
        <f t="shared" si="19"/>
        <v>0</v>
      </c>
      <c r="CZ55" s="414" t="str">
        <f>IF(AND(DB55=1,DC55=1,SUMIF($C55:$C$525,$C55,$AE55:$AE$525)=$AE55),$AE55,IF($DE55&gt;0,$DE55,IF(AND(COUNTIF($C$11:$C54,$C55)&gt;=1,COUNTIF($D54:$D54,$D55)&gt;=1),"",IF(AND(SUMIF($C55:$C$525,$C55,$AE55:$AE$525)&gt;$AE55,SUMIF($D55:$D$525,$D55,$AE55:$AE$525)&gt;$AE55),_xlfn.AGGREGATE(14,4,$DD$11:$DD$31*($C$11:$C$31=$C55),1),""))))</f>
        <v/>
      </c>
      <c r="DB55" s="409">
        <f>COUNTIFS('ZASOBY N'!$B54:$B$525,'ZASOBY N'!$B54,'ZASOBY N'!$C54:'ZASOBY N'!$C$525,'ZASOBY N'!$C54,'ZASOBY N'!$D54:'ZASOBY N'!$D$525,'ZASOBY N'!$D54,'ZASOBY N'!$H54:'ZASOBY N'!$H$525,'ZASOBY N'!$H54 )</f>
        <v>0</v>
      </c>
      <c r="DC55" s="410">
        <f>COUNTIFS('ZASOBY N'!$B$10:$B54,'ZASOBY N'!$B54,'ZASOBY N'!$C$10:'ZASOBY N'!$C54,'ZASOBY N'!$C54,'ZASOBY N'!$D$10:'ZASOBY N'!$D54,'ZASOBY N'!$D54,'ZASOBY N'!$H$10:'ZASOBY N'!$H54,'ZASOBY N'!$H54 )</f>
        <v>0</v>
      </c>
      <c r="DD55" s="411">
        <f t="shared" si="20"/>
        <v>0</v>
      </c>
      <c r="DE55" s="412">
        <f t="shared" si="21"/>
        <v>0</v>
      </c>
      <c r="DF55" s="399" t="str">
        <f>IF(AND(DI55=1,DJ55=1,SUMIF($C55:$C$525,$C55,$AD55:$AD$525)=$AD55),$AD55,IF($DL55&gt;0,$DL55,IF(B55="","",IF(AND(COUNTIF($C$11:$C54,$C55)&gt;=1,COUNTIF($D54:$D54,$D55)&gt;=1,COUNTIF($Z52:$Z54,$C55)=0),"",IF(AND(COUNTIF($C$11:$C54,$C55)&gt;=1,COUNTIF($D54:$D54,$D55)&gt;=1),"UJĘTO WYŻEJ",IF(AND(SUMIF($C55:$C$525,$C55,$AD55:$AD$525)&gt;$AD55,SUMIF($D55:$D$525,$D55,$AD55:$AD$525)&gt;$AD55),_xlfn.AGGREGATE(14,4,$DK$11:$DK$31*($C$11:$C$31=$C55),1),""))))))</f>
        <v/>
      </c>
      <c r="DG55" s="414" t="str">
        <f>IF(AND(DI55=1,DJ55=1,SUMIF($C55:$C$525,$C55,$AD55:$AD$525)=$AD55),$AD55,IF($DL55&gt;0,$DL55,IF(AND(COUNTIF($C$11:$C54,$C55)&gt;=1,COUNTIF($D54:$D54,$D55)&gt;=1),"",IF(AND(SUMIF($C55:$C$525,$C55,$AD55:$AD$525)&gt;$AD55,SUMIF($D55:$D$525,$D55,$AD55:$AD$525)&gt;$AD55),_xlfn.AGGREGATE(14,4,$DK$11:$DK$31*($C$11:$C$31=$C55),1),""))))</f>
        <v/>
      </c>
      <c r="DI55" s="409">
        <f>COUNTIFS('ZASOBY N'!$B54:$B$525,'ZASOBY N'!$B54,'ZASOBY N'!$C54:'ZASOBY N'!$C$525,'ZASOBY N'!$C54,'ZASOBY N'!$D54:'ZASOBY N'!$D$525,'ZASOBY N'!$D54,'ZASOBY N'!$H54:'ZASOBY N'!$H$525,'ZASOBY N'!$H54 )</f>
        <v>0</v>
      </c>
      <c r="DJ55" s="410">
        <f>COUNTIFS('ZASOBY N'!$B$10:$B54,'ZASOBY N'!$B54,'ZASOBY N'!$C$10:'ZASOBY N'!$C54,'ZASOBY N'!$C54,'ZASOBY N'!$D$10:'ZASOBY N'!$D54,'ZASOBY N'!$D54,'ZASOBY N'!$H$10:'ZASOBY N'!$H54,'ZASOBY N'!$H54 )</f>
        <v>0</v>
      </c>
      <c r="DK55" s="411">
        <f t="shared" si="22"/>
        <v>0</v>
      </c>
      <c r="DL55" s="412">
        <f t="shared" si="23"/>
        <v>0</v>
      </c>
    </row>
    <row r="56" spans="1:116" ht="18.899999999999999" customHeight="1" x14ac:dyDescent="0.3">
      <c r="A56" s="219"/>
      <c r="B56" s="152" t="str">
        <f>IF('ZASOBY N'!A55="","",'ZASOBY N'!A55)</f>
        <v/>
      </c>
      <c r="C56" s="462" t="str">
        <f>IF('ZASOBY N'!C55="","",'ZASOBY N'!C55)</f>
        <v/>
      </c>
      <c r="D56" s="137" t="str">
        <f>IF('ZASOBY N'!B55="","",'ZASOBY N'!B55)</f>
        <v/>
      </c>
      <c r="E56" s="138"/>
      <c r="F56" s="356" t="str">
        <f>IF('ZASOBY N'!D55="","",'ZASOBY N'!D55)</f>
        <v/>
      </c>
      <c r="G56" s="220" t="str">
        <f>IF('ZASOBY N'!G55="","",'ZASOBY N'!G55)</f>
        <v/>
      </c>
      <c r="H56" s="221" t="str">
        <f>IF('ZASOBY N'!F55="","",'ZASOBY N'!F55)</f>
        <v/>
      </c>
      <c r="I56" s="221" t="str">
        <f>IF('ZASOBY N'!G55="","",'ZASOBY N'!G55)</f>
        <v/>
      </c>
      <c r="J56" s="221" t="str">
        <f>IF('ZASOBY N'!H55="","",'ZASOBY N'!H55)</f>
        <v/>
      </c>
      <c r="K56" s="214">
        <v>0</v>
      </c>
      <c r="L56" s="214">
        <v>0</v>
      </c>
      <c r="M56" s="214">
        <v>0</v>
      </c>
      <c r="N56" s="222" t="str">
        <f>IF('ZASOBY N'!BD55="x","",IF(W56="","",'ZASOBY N'!E55))</f>
        <v/>
      </c>
      <c r="O56" s="223">
        <v>0</v>
      </c>
      <c r="P56" s="223">
        <v>0</v>
      </c>
      <c r="Q56" s="226" t="str">
        <f>IF($N56="","",'UPR BILANS N'!G56*'UPR BILANS N'!N56)</f>
        <v/>
      </c>
      <c r="R56" s="225" t="str">
        <f>IF($N56="","",'ZASOBY N'!O55)</f>
        <v/>
      </c>
      <c r="S56" s="225" t="str">
        <f>IF($N56="","",IF('ZASOBY N'!Q55="",0,'ZASOBY N'!Q55))</f>
        <v/>
      </c>
      <c r="T56" s="225" t="str">
        <f>IF($N56="","",'ZASOBY N'!V55)</f>
        <v/>
      </c>
      <c r="U56" s="225" t="str">
        <f>IF($N56="","",IF('ZASOBY N'!AG55="",0,'ZASOBY N'!AG55))</f>
        <v/>
      </c>
      <c r="V56" s="225" t="str">
        <f>IF($N56="","",IF(NN!P58="",0,NN!P58))</f>
        <v/>
      </c>
      <c r="W56" s="225" t="str">
        <f t="shared" si="1"/>
        <v/>
      </c>
      <c r="X56" s="226" t="str">
        <f t="shared" si="0"/>
        <v/>
      </c>
      <c r="Y56" s="225" t="str">
        <f>IF('ZASOBY N'!AU55="","",IF(C56&lt;&gt;C55,'ZASOBY N'!AU55,IF(D56&lt;&gt;D55,'ZASOBY N'!AU55,IF(F56&lt;&gt;F55,'ZASOBY N'!AU55,IF(G56&lt;&gt;G55,'ZASOBY N'!AU55,IF(J56&lt;&gt;J55,'ZASOBY N'!AU55,IF(NN!AC58="","",IF(AND(C55=C56,H55=H56,J55=J56,NN!AC58&gt;0),"",IF(AND(C56=C57,H56=H57,NN!AC59&gt;0),'ZASOBY N'!AU55,'ZASOBY N'!AU55)))))))))</f>
        <v/>
      </c>
      <c r="Z56" s="225" t="str">
        <f t="shared" si="2"/>
        <v/>
      </c>
      <c r="AA56" s="227" t="str">
        <f t="shared" si="5"/>
        <v/>
      </c>
      <c r="AB56" s="400" t="str">
        <f t="shared" si="6"/>
        <v/>
      </c>
      <c r="AC56" s="228" t="str">
        <f t="shared" si="3"/>
        <v/>
      </c>
      <c r="AD56" s="222">
        <f>IF(B56="",0,IF(F56="",0,INDEX(POBRANIE_!$B$6:$F$101,MATCH('UPR BILANS N'!$F56,POBRANIE_!$A$6:$A$101,0),2)))</f>
        <v>0</v>
      </c>
      <c r="AE56" s="224">
        <f>IF(OR('ZASOBY N'!G55="",'ZASOBY N'!E55=""),0,IF(B56="",0,'ZASOBY N'!G55*'ZASOBY N'!E55))</f>
        <v>0</v>
      </c>
      <c r="AF56" s="225">
        <f>IF('ZASOBY N'!O55="",0,'ZASOBY N'!O55)</f>
        <v>0</v>
      </c>
      <c r="AG56" s="225">
        <f>IF('ZASOBY N'!Q55="",0,'ZASOBY N'!Q55)</f>
        <v>0</v>
      </c>
      <c r="AH56" s="225">
        <f>IF('ZASOBY N'!V55="",0,'ZASOBY N'!V55)</f>
        <v>0</v>
      </c>
      <c r="AI56" s="225">
        <f>IF('ZASOBY N'!AG55="",0,'ZASOBY N'!AG55)</f>
        <v>0</v>
      </c>
      <c r="AJ56" s="225">
        <f>IF(NN!P58="",0,IF(NN!P58="BRAK kol.7","BRAK BADAŃ",NN!P58))</f>
        <v>0</v>
      </c>
      <c r="AK56" s="225">
        <f>IF(NN!AC58="",0,IF(NN!AC58="BRAK kol.7","BRAK BADAŃ",NN!AC58))</f>
        <v>0</v>
      </c>
      <c r="BJ56" s="414" t="str">
        <f>IF(AND(BL56=1,BM56=1,SUMIF($C56:$C$525,$C56,$AK56:$AK$525)=$AK56),$AK56,IF($BO56&gt;0,$BO56,IF(AND(COUNTIF($C$11:$C55,$C56)&gt;=1,COUNTIF($D55:$D55,$D56)&gt;=1),"",IF(AND(SUMIF($C56:$C$525,$C56,$AK56:$AK$525)&gt;=$AK56,SUMIF($D56:$D$525,$D56,$AK56:$AK$525)&gt;=$AK56),SUMIF($C56:$C$525,$C56,$AK56:$AK$525),""))))</f>
        <v/>
      </c>
      <c r="BL56" s="409">
        <f>COUNTIFS('ZASOBY N'!$B55:$B$525,'ZASOBY N'!$B55,'ZASOBY N'!$C55:'ZASOBY N'!$C$525,'ZASOBY N'!$C55,'ZASOBY N'!$D55:'ZASOBY N'!$D$525,'ZASOBY N'!$D55,'ZASOBY N'!$H55:'ZASOBY N'!$H$525,'ZASOBY N'!$H55 )</f>
        <v>0</v>
      </c>
      <c r="BM56" s="410">
        <f>COUNTIFS('ZASOBY N'!$B$10:$B55,'ZASOBY N'!$B55,'ZASOBY N'!$C$10:'ZASOBY N'!$C55,'ZASOBY N'!$C55,'ZASOBY N'!$D$10:'ZASOBY N'!$D55,'ZASOBY N'!$D55,'ZASOBY N'!$H$10:'ZASOBY N'!$H55,'ZASOBY N'!$H55 )</f>
        <v>0</v>
      </c>
      <c r="BN56" s="411">
        <f t="shared" si="7"/>
        <v>0</v>
      </c>
      <c r="BO56" s="412">
        <f t="shared" si="8"/>
        <v>0</v>
      </c>
      <c r="BP56" s="94" t="str">
        <f t="shared" si="9"/>
        <v/>
      </c>
      <c r="BQ56" s="414" t="str">
        <f>IF(AND(BS56=1,BT56=1,SUMIF($C56:$C$525,$C56,$AJ56:$AJ$525)=$AJ56),$AJ56,IF($BV56&gt;0,$BV56,IF(AND(COUNTIF($C$11:$C55,$C56)&gt;=1,COUNTIF($D55:$D55,$D56)&gt;=1),"",IF(AND(SUMIF($C56:$C$525,$C56,$AJ56:$AJ$525)&gt;$AJ56,SUMIF($D56:$D$525,$D56,$AJ56:$AJ$525)&gt;$AJ56),SUMIF($C56:$C$525,$C56,$AJ56:$AJ$525),""))))</f>
        <v/>
      </c>
      <c r="BS56" s="409">
        <f>COUNTIFS('ZASOBY N'!$B55:$B$525,'ZASOBY N'!$B55,'ZASOBY N'!$C55:'ZASOBY N'!$C$525,'ZASOBY N'!$C55,'ZASOBY N'!$D55:'ZASOBY N'!$D$525,'ZASOBY N'!$D55,'ZASOBY N'!$H55:'ZASOBY N'!$H$525,'ZASOBY N'!$H55 )</f>
        <v>0</v>
      </c>
      <c r="BT56" s="410">
        <f>COUNTIFS('ZASOBY N'!$B$10:$B55,'ZASOBY N'!$B55,'ZASOBY N'!$C$10:'ZASOBY N'!$C55,'ZASOBY N'!$C55,'ZASOBY N'!$D$10:'ZASOBY N'!$D55,'ZASOBY N'!$D55,'ZASOBY N'!$H$10:'ZASOBY N'!$H55,'ZASOBY N'!$H55 )</f>
        <v>0</v>
      </c>
      <c r="BU56" s="411">
        <f t="shared" si="10"/>
        <v>0</v>
      </c>
      <c r="BV56" s="412">
        <f t="shared" si="11"/>
        <v>0</v>
      </c>
      <c r="BW56" s="94" t="s">
        <v>499</v>
      </c>
      <c r="BX56" s="414" t="str">
        <f>IF(AND(BZ56=1,CA56=1,SUMIF($C56:$C$525,$C56,$AI56:$AI$525)=$AI56),$AI56,IF($CC56&gt;0,$CC56,IF(AND(COUNTIF($C$11:$C55,$C56)&gt;=1,COUNTIF($D55:$D55,$D56)&gt;=1),"",IF(AND(SUMIF($C56:$C$525,$C56,$AI56:$AI$525)&gt;$AI56,SUMIF($D56:$D$525,$D56,$AI56:$AI$525)&gt;$IG56),_xlfn.AGGREGATE(14,4,$CB$11:$CB$31*($C$11:$C$31=$C56),1),""))))</f>
        <v/>
      </c>
      <c r="BZ56" s="409">
        <f>COUNTIFS('ZASOBY N'!$B55:$B$525,'ZASOBY N'!$B55,'ZASOBY N'!$C55:'ZASOBY N'!$C$525,'ZASOBY N'!$C55,'ZASOBY N'!$D55:'ZASOBY N'!$D$525,'ZASOBY N'!$D55,'ZASOBY N'!$H55:'ZASOBY N'!$H$525,'ZASOBY N'!$H55 )</f>
        <v>0</v>
      </c>
      <c r="CA56" s="410">
        <f>COUNTIFS('ZASOBY N'!$B$10:$B55,'ZASOBY N'!$B55,'ZASOBY N'!$C$10:'ZASOBY N'!$C55,'ZASOBY N'!$C55,'ZASOBY N'!$D$10:'ZASOBY N'!$D55,'ZASOBY N'!$D55,'ZASOBY N'!$H$10:'ZASOBY N'!$H55,'ZASOBY N'!$H55 )</f>
        <v>0</v>
      </c>
      <c r="CB56" s="411">
        <f t="shared" si="12"/>
        <v>0</v>
      </c>
      <c r="CC56" s="412">
        <f t="shared" si="13"/>
        <v>0</v>
      </c>
      <c r="CE56" s="414" t="str">
        <f>IF(AND(CG56=1,CH56=1,SUMIF($C56:$C$525,$C56,$AH56:$AH$525)=$AH56),$AH56,IF($CJ56&gt;0,$CJ56,IF(AND(COUNTIF($C$11:$C55,$C56)&gt;=1,COUNTIF($D55:$D55,$D56)&gt;=1),"",IF(AND(SUMIF($C56:$C$525,$C56,$AH56:$AH$525)&gt;$AH56,SUMIF($D56:$D$525,$D56,$AH56:$AH$525)&gt;$AH56),_xlfn.AGGREGATE(14,4,$CI$11:$CI$31*($C$11:$C$31=$C56),1),""))))</f>
        <v/>
      </c>
      <c r="CG56" s="409">
        <f>COUNTIFS('ZASOBY N'!$B55:$B$525,'ZASOBY N'!$B55,'ZASOBY N'!$C55:'ZASOBY N'!$C$525,'ZASOBY N'!$C55,'ZASOBY N'!$D55:'ZASOBY N'!$D$525,'ZASOBY N'!$D55,'ZASOBY N'!$H55:'ZASOBY N'!$H$525,'ZASOBY N'!$H55 )</f>
        <v>0</v>
      </c>
      <c r="CH56" s="410">
        <f>COUNTIFS('ZASOBY N'!$B$10:$B55,'ZASOBY N'!$B55,'ZASOBY N'!$C$10:'ZASOBY N'!$C55,'ZASOBY N'!$C55,'ZASOBY N'!$D$10:'ZASOBY N'!$D55,'ZASOBY N'!$D55,'ZASOBY N'!$H$10:'ZASOBY N'!$H55,'ZASOBY N'!$H55 )</f>
        <v>0</v>
      </c>
      <c r="CI56" s="411">
        <f t="shared" si="14"/>
        <v>0</v>
      </c>
      <c r="CJ56" s="412">
        <f t="shared" si="15"/>
        <v>0</v>
      </c>
      <c r="CL56" s="414" t="str">
        <f>IF(AND(CN56=1,CO56=1,SUMIF($C56:$C$525,$C56,$AG56:$AG$525)=$AG56),$AG56,IF($CQ56&gt;0,$CQ56,IF(AND(COUNTIF($C$11:$C55,$C56)&gt;=1,COUNTIF($D55:$D55,$D56)&gt;=1),"",IF(AND(SUMIF($C56:$C$525,$C56,$AG56:$AG$525)&gt;$AG56,SUMIF($D56:$D$525,$D56,$AG56:$AG$525)&gt;$AG56),_xlfn.AGGREGATE(14,4,$CP$11:$CP$31*($C$11:$C$31=$C56),1),""))))</f>
        <v/>
      </c>
      <c r="CN56" s="409">
        <f>COUNTIFS('ZASOBY N'!$B55:$B$525,'ZASOBY N'!$B55,'ZASOBY N'!$C55:'ZASOBY N'!$C$525,'ZASOBY N'!$C55,'ZASOBY N'!$D55:'ZASOBY N'!$D$525,'ZASOBY N'!$D55,'ZASOBY N'!$H55:'ZASOBY N'!$H$525,'ZASOBY N'!$H55 )</f>
        <v>0</v>
      </c>
      <c r="CO56" s="410">
        <f>COUNTIFS('ZASOBY N'!$B$10:$B55,'ZASOBY N'!$B55,'ZASOBY N'!$C$10:'ZASOBY N'!$C55,'ZASOBY N'!$C55,'ZASOBY N'!$D$10:'ZASOBY N'!$D55,'ZASOBY N'!$D55,'ZASOBY N'!$H$10:'ZASOBY N'!$H55,'ZASOBY N'!$H55 )</f>
        <v>0</v>
      </c>
      <c r="CP56" s="411">
        <f t="shared" si="16"/>
        <v>0</v>
      </c>
      <c r="CQ56" s="412">
        <f t="shared" si="17"/>
        <v>0</v>
      </c>
      <c r="CS56" s="414" t="str">
        <f>IF(AND(CU56=1,CV56=1,SUMIF($C56:$C$525,$C56,$AF56:$AF$525)=$AF56),$AF56,IF($CX56&gt;0,$CX56,IF(AND(COUNTIF($C$11:$C55,$C56)&gt;=1,COUNTIF($D55:$D55,$D56)&gt;=1),"",IF(AND(SUMIF($C56:$C$525,$C56,$AF56:$AF$525)&gt;$AF56,SUMIF($D56:$D$525,$D56,$AF56:$AF$525)&gt;$AF56),_xlfn.AGGREGATE(14,4,$CW$11:$CW$31*($C$11:$C$31=$C56),1),""))))</f>
        <v/>
      </c>
      <c r="CU56" s="409">
        <f>COUNTIFS('ZASOBY N'!$B55:$B$525,'ZASOBY N'!$B55,'ZASOBY N'!$C55:'ZASOBY N'!$C$525,'ZASOBY N'!$C55,'ZASOBY N'!$D55:'ZASOBY N'!$D$525,'ZASOBY N'!$D55,'ZASOBY N'!$H55:'ZASOBY N'!$H$525,'ZASOBY N'!$H55 )</f>
        <v>0</v>
      </c>
      <c r="CV56" s="410">
        <f>COUNTIFS('ZASOBY N'!$B$10:$B55,'ZASOBY N'!$B55,'ZASOBY N'!$C$10:'ZASOBY N'!$C55,'ZASOBY N'!$C55,'ZASOBY N'!$D$10:'ZASOBY N'!$D55,'ZASOBY N'!$D55,'ZASOBY N'!$H$10:'ZASOBY N'!$H55,'ZASOBY N'!$H55 )</f>
        <v>0</v>
      </c>
      <c r="CW56" s="411">
        <f t="shared" si="18"/>
        <v>0</v>
      </c>
      <c r="CX56" s="412">
        <f t="shared" si="19"/>
        <v>0</v>
      </c>
      <c r="CZ56" s="414" t="str">
        <f>IF(AND(DB56=1,DC56=1,SUMIF($C56:$C$525,$C56,$AE56:$AE$525)=$AE56),$AE56,IF($DE56&gt;0,$DE56,IF(AND(COUNTIF($C$11:$C55,$C56)&gt;=1,COUNTIF($D55:$D55,$D56)&gt;=1),"",IF(AND(SUMIF($C56:$C$525,$C56,$AE56:$AE$525)&gt;$AE56,SUMIF($D56:$D$525,$D56,$AE56:$AE$525)&gt;$AE56),_xlfn.AGGREGATE(14,4,$DD$11:$DD$31*($C$11:$C$31=$C56),1),""))))</f>
        <v/>
      </c>
      <c r="DB56" s="409">
        <f>COUNTIFS('ZASOBY N'!$B55:$B$525,'ZASOBY N'!$B55,'ZASOBY N'!$C55:'ZASOBY N'!$C$525,'ZASOBY N'!$C55,'ZASOBY N'!$D55:'ZASOBY N'!$D$525,'ZASOBY N'!$D55,'ZASOBY N'!$H55:'ZASOBY N'!$H$525,'ZASOBY N'!$H55 )</f>
        <v>0</v>
      </c>
      <c r="DC56" s="410">
        <f>COUNTIFS('ZASOBY N'!$B$10:$B55,'ZASOBY N'!$B55,'ZASOBY N'!$C$10:'ZASOBY N'!$C55,'ZASOBY N'!$C55,'ZASOBY N'!$D$10:'ZASOBY N'!$D55,'ZASOBY N'!$D55,'ZASOBY N'!$H$10:'ZASOBY N'!$H55,'ZASOBY N'!$H55 )</f>
        <v>0</v>
      </c>
      <c r="DD56" s="411">
        <f t="shared" si="20"/>
        <v>0</v>
      </c>
      <c r="DE56" s="412">
        <f t="shared" si="21"/>
        <v>0</v>
      </c>
      <c r="DF56" s="399" t="str">
        <f>IF(AND(DI56=1,DJ56=1,SUMIF($C56:$C$525,$C56,$AD56:$AD$525)=$AD56),$AD56,IF($DL56&gt;0,$DL56,IF(B56="","",IF(AND(COUNTIF($C$11:$C55,$C56)&gt;=1,COUNTIF($D55:$D55,$D56)&gt;=1,COUNTIF($Z53:$Z55,$C56)=0),"",IF(AND(COUNTIF($C$11:$C55,$C56)&gt;=1,COUNTIF($D55:$D55,$D56)&gt;=1),"UJĘTO WYŻEJ",IF(AND(SUMIF($C56:$C$525,$C56,$AD56:$AD$525)&gt;$AD56,SUMIF($D56:$D$525,$D56,$AD56:$AD$525)&gt;$AD56),_xlfn.AGGREGATE(14,4,$DK$11:$DK$31*($C$11:$C$31=$C56),1),""))))))</f>
        <v/>
      </c>
      <c r="DG56" s="414" t="str">
        <f>IF(AND(DI56=1,DJ56=1,SUMIF($C56:$C$525,$C56,$AD56:$AD$525)=$AD56),$AD56,IF($DL56&gt;0,$DL56,IF(AND(COUNTIF($C$11:$C55,$C56)&gt;=1,COUNTIF($D55:$D55,$D56)&gt;=1),"",IF(AND(SUMIF($C56:$C$525,$C56,$AD56:$AD$525)&gt;$AD56,SUMIF($D56:$D$525,$D56,$AD56:$AD$525)&gt;$AD56),_xlfn.AGGREGATE(14,4,$DK$11:$DK$31*($C$11:$C$31=$C56),1),""))))</f>
        <v/>
      </c>
      <c r="DI56" s="409">
        <f>COUNTIFS('ZASOBY N'!$B55:$B$525,'ZASOBY N'!$B55,'ZASOBY N'!$C55:'ZASOBY N'!$C$525,'ZASOBY N'!$C55,'ZASOBY N'!$D55:'ZASOBY N'!$D$525,'ZASOBY N'!$D55,'ZASOBY N'!$H55:'ZASOBY N'!$H$525,'ZASOBY N'!$H55 )</f>
        <v>0</v>
      </c>
      <c r="DJ56" s="410">
        <f>COUNTIFS('ZASOBY N'!$B$10:$B55,'ZASOBY N'!$B55,'ZASOBY N'!$C$10:'ZASOBY N'!$C55,'ZASOBY N'!$C55,'ZASOBY N'!$D$10:'ZASOBY N'!$D55,'ZASOBY N'!$D55,'ZASOBY N'!$H$10:'ZASOBY N'!$H55,'ZASOBY N'!$H55 )</f>
        <v>0</v>
      </c>
      <c r="DK56" s="411">
        <f t="shared" si="22"/>
        <v>0</v>
      </c>
      <c r="DL56" s="412">
        <f t="shared" si="23"/>
        <v>0</v>
      </c>
    </row>
    <row r="57" spans="1:116" ht="18.899999999999999" customHeight="1" x14ac:dyDescent="0.3">
      <c r="A57" s="219"/>
      <c r="B57" s="152" t="str">
        <f>IF('ZASOBY N'!A56="","",'ZASOBY N'!A56)</f>
        <v/>
      </c>
      <c r="C57" s="462" t="str">
        <f>IF('ZASOBY N'!C56="","",'ZASOBY N'!C56)</f>
        <v/>
      </c>
      <c r="D57" s="137" t="str">
        <f>IF('ZASOBY N'!B56="","",'ZASOBY N'!B56)</f>
        <v/>
      </c>
      <c r="E57" s="138"/>
      <c r="F57" s="356" t="str">
        <f>IF('ZASOBY N'!D56="","",'ZASOBY N'!D56)</f>
        <v/>
      </c>
      <c r="G57" s="220" t="str">
        <f>IF('ZASOBY N'!G56="","",'ZASOBY N'!G56)</f>
        <v/>
      </c>
      <c r="H57" s="221" t="str">
        <f>IF('ZASOBY N'!F56="","",'ZASOBY N'!F56)</f>
        <v/>
      </c>
      <c r="I57" s="221" t="str">
        <f>IF('ZASOBY N'!G56="","",'ZASOBY N'!G56)</f>
        <v/>
      </c>
      <c r="J57" s="221" t="str">
        <f>IF('ZASOBY N'!H56="","",'ZASOBY N'!H56)</f>
        <v/>
      </c>
      <c r="K57" s="214">
        <v>0</v>
      </c>
      <c r="L57" s="214">
        <v>0</v>
      </c>
      <c r="M57" s="214">
        <v>0</v>
      </c>
      <c r="N57" s="222" t="str">
        <f>IF('ZASOBY N'!BD56="x","",IF(W57="","",'ZASOBY N'!E56))</f>
        <v/>
      </c>
      <c r="O57" s="223">
        <v>0</v>
      </c>
      <c r="P57" s="223">
        <v>0</v>
      </c>
      <c r="Q57" s="226" t="str">
        <f>IF($N57="","",'UPR BILANS N'!G57*'UPR BILANS N'!N57)</f>
        <v/>
      </c>
      <c r="R57" s="225" t="str">
        <f>IF($N57="","",'ZASOBY N'!O56)</f>
        <v/>
      </c>
      <c r="S57" s="225" t="str">
        <f>IF($N57="","",IF('ZASOBY N'!Q56="",0,'ZASOBY N'!Q56))</f>
        <v/>
      </c>
      <c r="T57" s="225" t="str">
        <f>IF($N57="","",'ZASOBY N'!V56)</f>
        <v/>
      </c>
      <c r="U57" s="225" t="str">
        <f>IF($N57="","",IF('ZASOBY N'!AG56="",0,'ZASOBY N'!AG56))</f>
        <v/>
      </c>
      <c r="V57" s="225" t="str">
        <f>IF($N57="","",IF(NN!P59="",0,NN!P59))</f>
        <v/>
      </c>
      <c r="W57" s="225" t="str">
        <f t="shared" si="1"/>
        <v/>
      </c>
      <c r="X57" s="226" t="str">
        <f t="shared" si="0"/>
        <v/>
      </c>
      <c r="Y57" s="225" t="str">
        <f>IF('ZASOBY N'!AU56="","",IF(C57&lt;&gt;C56,'ZASOBY N'!AU56,IF(D57&lt;&gt;D56,'ZASOBY N'!AU56,IF(F57&lt;&gt;F56,'ZASOBY N'!AU56,IF(G57&lt;&gt;G56,'ZASOBY N'!AU56,IF(J57&lt;&gt;J56,'ZASOBY N'!AU56,IF(NN!AC59="","",IF(AND(C56=C57,H56=H57,J56=J57,NN!AC59&gt;0),"",IF(AND(C57=C58,H57=H58,NN!AC60&gt;0),'ZASOBY N'!AU56,'ZASOBY N'!AU56)))))))))</f>
        <v/>
      </c>
      <c r="Z57" s="225" t="str">
        <f t="shared" si="2"/>
        <v/>
      </c>
      <c r="AA57" s="227" t="str">
        <f t="shared" si="5"/>
        <v/>
      </c>
      <c r="AB57" s="400" t="str">
        <f t="shared" si="6"/>
        <v/>
      </c>
      <c r="AC57" s="228" t="str">
        <f t="shared" si="3"/>
        <v/>
      </c>
      <c r="AD57" s="222">
        <f>IF(B57="",0,IF(F57="",0,INDEX(POBRANIE_!$B$6:$F$101,MATCH('UPR BILANS N'!$F57,POBRANIE_!$A$6:$A$101,0),2)))</f>
        <v>0</v>
      </c>
      <c r="AE57" s="224">
        <f>IF(OR('ZASOBY N'!G56="",'ZASOBY N'!E56=""),0,IF(B57="",0,'ZASOBY N'!G56*'ZASOBY N'!E56))</f>
        <v>0</v>
      </c>
      <c r="AF57" s="225">
        <f>IF('ZASOBY N'!O56="",0,'ZASOBY N'!O56)</f>
        <v>0</v>
      </c>
      <c r="AG57" s="225">
        <f>IF('ZASOBY N'!Q56="",0,'ZASOBY N'!Q56)</f>
        <v>0</v>
      </c>
      <c r="AH57" s="225">
        <f>IF('ZASOBY N'!V56="",0,'ZASOBY N'!V56)</f>
        <v>0</v>
      </c>
      <c r="AI57" s="225">
        <f>IF('ZASOBY N'!AG56="",0,'ZASOBY N'!AG56)</f>
        <v>0</v>
      </c>
      <c r="AJ57" s="225">
        <f>IF(NN!P59="",0,IF(NN!P59="BRAK kol.7","BRAK BADAŃ",NN!P59))</f>
        <v>0</v>
      </c>
      <c r="AK57" s="225">
        <f>IF(NN!AC59="",0,IF(NN!AC59="BRAK kol.7","BRAK BADAŃ",NN!AC59))</f>
        <v>0</v>
      </c>
      <c r="BJ57" s="414" t="str">
        <f>IF(AND(BL57=1,BM57=1,SUMIF($C57:$C$525,$C57,$AK57:$AK$525)=$AK57),$AK57,IF($BO57&gt;0,$BO57,IF(AND(COUNTIF($C$11:$C56,$C57)&gt;=1,COUNTIF($D56:$D56,$D57)&gt;=1),"",IF(AND(SUMIF($C57:$C$525,$C57,$AK57:$AK$525)&gt;=$AK57,SUMIF($D57:$D$525,$D57,$AK57:$AK$525)&gt;=$AK57),SUMIF($C57:$C$525,$C57,$AK57:$AK$525),""))))</f>
        <v/>
      </c>
      <c r="BL57" s="409">
        <f>COUNTIFS('ZASOBY N'!$B56:$B$525,'ZASOBY N'!$B56,'ZASOBY N'!$C56:'ZASOBY N'!$C$525,'ZASOBY N'!$C56,'ZASOBY N'!$D56:'ZASOBY N'!$D$525,'ZASOBY N'!$D56,'ZASOBY N'!$H56:'ZASOBY N'!$H$525,'ZASOBY N'!$H56 )</f>
        <v>0</v>
      </c>
      <c r="BM57" s="410">
        <f>COUNTIFS('ZASOBY N'!$B$10:$B56,'ZASOBY N'!$B56,'ZASOBY N'!$C$10:'ZASOBY N'!$C56,'ZASOBY N'!$C56,'ZASOBY N'!$D$10:'ZASOBY N'!$D56,'ZASOBY N'!$D56,'ZASOBY N'!$H$10:'ZASOBY N'!$H56,'ZASOBY N'!$H56 )</f>
        <v>0</v>
      </c>
      <c r="BN57" s="411">
        <f t="shared" si="7"/>
        <v>0</v>
      </c>
      <c r="BO57" s="412">
        <f t="shared" si="8"/>
        <v>0</v>
      </c>
      <c r="BP57" s="94" t="str">
        <f t="shared" si="9"/>
        <v/>
      </c>
      <c r="BQ57" s="414" t="str">
        <f>IF(AND(BS57=1,BT57=1,SUMIF($C57:$C$525,$C57,$AJ57:$AJ$525)=$AJ57),$AJ57,IF($BV57&gt;0,$BV57,IF(AND(COUNTIF($C$11:$C56,$C57)&gt;=1,COUNTIF($D56:$D56,$D57)&gt;=1),"",IF(AND(SUMIF($C57:$C$525,$C57,$AJ57:$AJ$525)&gt;$AJ57,SUMIF($D57:$D$525,$D57,$AJ57:$AJ$525)&gt;$AJ57),SUMIF($C57:$C$525,$C57,$AJ57:$AJ$525),""))))</f>
        <v/>
      </c>
      <c r="BS57" s="409">
        <f>COUNTIFS('ZASOBY N'!$B56:$B$525,'ZASOBY N'!$B56,'ZASOBY N'!$C56:'ZASOBY N'!$C$525,'ZASOBY N'!$C56,'ZASOBY N'!$D56:'ZASOBY N'!$D$525,'ZASOBY N'!$D56,'ZASOBY N'!$H56:'ZASOBY N'!$H$525,'ZASOBY N'!$H56 )</f>
        <v>0</v>
      </c>
      <c r="BT57" s="410">
        <f>COUNTIFS('ZASOBY N'!$B$10:$B56,'ZASOBY N'!$B56,'ZASOBY N'!$C$10:'ZASOBY N'!$C56,'ZASOBY N'!$C56,'ZASOBY N'!$D$10:'ZASOBY N'!$D56,'ZASOBY N'!$D56,'ZASOBY N'!$H$10:'ZASOBY N'!$H56,'ZASOBY N'!$H56 )</f>
        <v>0</v>
      </c>
      <c r="BU57" s="411">
        <f t="shared" si="10"/>
        <v>0</v>
      </c>
      <c r="BV57" s="412">
        <f t="shared" si="11"/>
        <v>0</v>
      </c>
      <c r="BW57" s="94" t="s">
        <v>499</v>
      </c>
      <c r="BX57" s="414" t="str">
        <f>IF(AND(BZ57=1,CA57=1,SUMIF($C57:$C$525,$C57,$AI57:$AI$525)=$AI57),$AI57,IF($CC57&gt;0,$CC57,IF(AND(COUNTIF($C$11:$C56,$C57)&gt;=1,COUNTIF($D56:$D56,$D57)&gt;=1),"",IF(AND(SUMIF($C57:$C$525,$C57,$AI57:$AI$525)&gt;$AI57,SUMIF($D57:$D$525,$D57,$AI57:$AI$525)&gt;$IG57),_xlfn.AGGREGATE(14,4,$CB$11:$CB$31*($C$11:$C$31=$C57),1),""))))</f>
        <v/>
      </c>
      <c r="BZ57" s="409">
        <f>COUNTIFS('ZASOBY N'!$B56:$B$525,'ZASOBY N'!$B56,'ZASOBY N'!$C56:'ZASOBY N'!$C$525,'ZASOBY N'!$C56,'ZASOBY N'!$D56:'ZASOBY N'!$D$525,'ZASOBY N'!$D56,'ZASOBY N'!$H56:'ZASOBY N'!$H$525,'ZASOBY N'!$H56 )</f>
        <v>0</v>
      </c>
      <c r="CA57" s="410">
        <f>COUNTIFS('ZASOBY N'!$B$10:$B56,'ZASOBY N'!$B56,'ZASOBY N'!$C$10:'ZASOBY N'!$C56,'ZASOBY N'!$C56,'ZASOBY N'!$D$10:'ZASOBY N'!$D56,'ZASOBY N'!$D56,'ZASOBY N'!$H$10:'ZASOBY N'!$H56,'ZASOBY N'!$H56 )</f>
        <v>0</v>
      </c>
      <c r="CB57" s="411">
        <f t="shared" si="12"/>
        <v>0</v>
      </c>
      <c r="CC57" s="412">
        <f t="shared" si="13"/>
        <v>0</v>
      </c>
      <c r="CE57" s="414" t="str">
        <f>IF(AND(CG57=1,CH57=1,SUMIF($C57:$C$525,$C57,$AH57:$AH$525)=$AH57),$AH57,IF($CJ57&gt;0,$CJ57,IF(AND(COUNTIF($C$11:$C56,$C57)&gt;=1,COUNTIF($D56:$D56,$D57)&gt;=1),"",IF(AND(SUMIF($C57:$C$525,$C57,$AH57:$AH$525)&gt;$AH57,SUMIF($D57:$D$525,$D57,$AH57:$AH$525)&gt;$AH57),_xlfn.AGGREGATE(14,4,$CI$11:$CI$31*($C$11:$C$31=$C57),1),""))))</f>
        <v/>
      </c>
      <c r="CG57" s="409">
        <f>COUNTIFS('ZASOBY N'!$B56:$B$525,'ZASOBY N'!$B56,'ZASOBY N'!$C56:'ZASOBY N'!$C$525,'ZASOBY N'!$C56,'ZASOBY N'!$D56:'ZASOBY N'!$D$525,'ZASOBY N'!$D56,'ZASOBY N'!$H56:'ZASOBY N'!$H$525,'ZASOBY N'!$H56 )</f>
        <v>0</v>
      </c>
      <c r="CH57" s="410">
        <f>COUNTIFS('ZASOBY N'!$B$10:$B56,'ZASOBY N'!$B56,'ZASOBY N'!$C$10:'ZASOBY N'!$C56,'ZASOBY N'!$C56,'ZASOBY N'!$D$10:'ZASOBY N'!$D56,'ZASOBY N'!$D56,'ZASOBY N'!$H$10:'ZASOBY N'!$H56,'ZASOBY N'!$H56 )</f>
        <v>0</v>
      </c>
      <c r="CI57" s="411">
        <f t="shared" si="14"/>
        <v>0</v>
      </c>
      <c r="CJ57" s="412">
        <f t="shared" si="15"/>
        <v>0</v>
      </c>
      <c r="CL57" s="414" t="str">
        <f>IF(AND(CN57=1,CO57=1,SUMIF($C57:$C$525,$C57,$AG57:$AG$525)=$AG57),$AG57,IF($CQ57&gt;0,$CQ57,IF(AND(COUNTIF($C$11:$C56,$C57)&gt;=1,COUNTIF($D56:$D56,$D57)&gt;=1),"",IF(AND(SUMIF($C57:$C$525,$C57,$AG57:$AG$525)&gt;$AG57,SUMIF($D57:$D$525,$D57,$AG57:$AG$525)&gt;$AG57),_xlfn.AGGREGATE(14,4,$CP$11:$CP$31*($C$11:$C$31=$C57),1),""))))</f>
        <v/>
      </c>
      <c r="CN57" s="409">
        <f>COUNTIFS('ZASOBY N'!$B56:$B$525,'ZASOBY N'!$B56,'ZASOBY N'!$C56:'ZASOBY N'!$C$525,'ZASOBY N'!$C56,'ZASOBY N'!$D56:'ZASOBY N'!$D$525,'ZASOBY N'!$D56,'ZASOBY N'!$H56:'ZASOBY N'!$H$525,'ZASOBY N'!$H56 )</f>
        <v>0</v>
      </c>
      <c r="CO57" s="410">
        <f>COUNTIFS('ZASOBY N'!$B$10:$B56,'ZASOBY N'!$B56,'ZASOBY N'!$C$10:'ZASOBY N'!$C56,'ZASOBY N'!$C56,'ZASOBY N'!$D$10:'ZASOBY N'!$D56,'ZASOBY N'!$D56,'ZASOBY N'!$H$10:'ZASOBY N'!$H56,'ZASOBY N'!$H56 )</f>
        <v>0</v>
      </c>
      <c r="CP57" s="411">
        <f t="shared" si="16"/>
        <v>0</v>
      </c>
      <c r="CQ57" s="412">
        <f t="shared" si="17"/>
        <v>0</v>
      </c>
      <c r="CS57" s="414" t="str">
        <f>IF(AND(CU57=1,CV57=1,SUMIF($C57:$C$525,$C57,$AF57:$AF$525)=$AF57),$AF57,IF($CX57&gt;0,$CX57,IF(AND(COUNTIF($C$11:$C56,$C57)&gt;=1,COUNTIF($D56:$D56,$D57)&gt;=1),"",IF(AND(SUMIF($C57:$C$525,$C57,$AF57:$AF$525)&gt;$AF57,SUMIF($D57:$D$525,$D57,$AF57:$AF$525)&gt;$AF57),_xlfn.AGGREGATE(14,4,$CW$11:$CW$31*($C$11:$C$31=$C57),1),""))))</f>
        <v/>
      </c>
      <c r="CU57" s="409">
        <f>COUNTIFS('ZASOBY N'!$B56:$B$525,'ZASOBY N'!$B56,'ZASOBY N'!$C56:'ZASOBY N'!$C$525,'ZASOBY N'!$C56,'ZASOBY N'!$D56:'ZASOBY N'!$D$525,'ZASOBY N'!$D56,'ZASOBY N'!$H56:'ZASOBY N'!$H$525,'ZASOBY N'!$H56 )</f>
        <v>0</v>
      </c>
      <c r="CV57" s="410">
        <f>COUNTIFS('ZASOBY N'!$B$10:$B56,'ZASOBY N'!$B56,'ZASOBY N'!$C$10:'ZASOBY N'!$C56,'ZASOBY N'!$C56,'ZASOBY N'!$D$10:'ZASOBY N'!$D56,'ZASOBY N'!$D56,'ZASOBY N'!$H$10:'ZASOBY N'!$H56,'ZASOBY N'!$H56 )</f>
        <v>0</v>
      </c>
      <c r="CW57" s="411">
        <f t="shared" si="18"/>
        <v>0</v>
      </c>
      <c r="CX57" s="412">
        <f t="shared" si="19"/>
        <v>0</v>
      </c>
      <c r="CZ57" s="414" t="str">
        <f>IF(AND(DB57=1,DC57=1,SUMIF($C57:$C$525,$C57,$AE57:$AE$525)=$AE57),$AE57,IF($DE57&gt;0,$DE57,IF(AND(COUNTIF($C$11:$C56,$C57)&gt;=1,COUNTIF($D56:$D56,$D57)&gt;=1),"",IF(AND(SUMIF($C57:$C$525,$C57,$AE57:$AE$525)&gt;$AE57,SUMIF($D57:$D$525,$D57,$AE57:$AE$525)&gt;$AE57),_xlfn.AGGREGATE(14,4,$DD$11:$DD$31*($C$11:$C$31=$C57),1),""))))</f>
        <v/>
      </c>
      <c r="DB57" s="409">
        <f>COUNTIFS('ZASOBY N'!$B56:$B$525,'ZASOBY N'!$B56,'ZASOBY N'!$C56:'ZASOBY N'!$C$525,'ZASOBY N'!$C56,'ZASOBY N'!$D56:'ZASOBY N'!$D$525,'ZASOBY N'!$D56,'ZASOBY N'!$H56:'ZASOBY N'!$H$525,'ZASOBY N'!$H56 )</f>
        <v>0</v>
      </c>
      <c r="DC57" s="410">
        <f>COUNTIFS('ZASOBY N'!$B$10:$B56,'ZASOBY N'!$B56,'ZASOBY N'!$C$10:'ZASOBY N'!$C56,'ZASOBY N'!$C56,'ZASOBY N'!$D$10:'ZASOBY N'!$D56,'ZASOBY N'!$D56,'ZASOBY N'!$H$10:'ZASOBY N'!$H56,'ZASOBY N'!$H56 )</f>
        <v>0</v>
      </c>
      <c r="DD57" s="411">
        <f t="shared" si="20"/>
        <v>0</v>
      </c>
      <c r="DE57" s="412">
        <f t="shared" si="21"/>
        <v>0</v>
      </c>
      <c r="DF57" s="399" t="str">
        <f>IF(AND(DI57=1,DJ57=1,SUMIF($C57:$C$525,$C57,$AD57:$AD$525)=$AD57),$AD57,IF($DL57&gt;0,$DL57,IF(B57="","",IF(AND(COUNTIF($C$11:$C56,$C57)&gt;=1,COUNTIF($D56:$D56,$D57)&gt;=1,COUNTIF($Z54:$Z56,$C57)=0),"",IF(AND(COUNTIF($C$11:$C56,$C57)&gt;=1,COUNTIF($D56:$D56,$D57)&gt;=1),"UJĘTO WYŻEJ",IF(AND(SUMIF($C57:$C$525,$C57,$AD57:$AD$525)&gt;$AD57,SUMIF($D57:$D$525,$D57,$AD57:$AD$525)&gt;$AD57),_xlfn.AGGREGATE(14,4,$DK$11:$DK$31*($C$11:$C$31=$C57),1),""))))))</f>
        <v/>
      </c>
      <c r="DG57" s="414" t="str">
        <f>IF(AND(DI57=1,DJ57=1,SUMIF($C57:$C$525,$C57,$AD57:$AD$525)=$AD57),$AD57,IF($DL57&gt;0,$DL57,IF(AND(COUNTIF($C$11:$C56,$C57)&gt;=1,COUNTIF($D56:$D56,$D57)&gt;=1),"",IF(AND(SUMIF($C57:$C$525,$C57,$AD57:$AD$525)&gt;$AD57,SUMIF($D57:$D$525,$D57,$AD57:$AD$525)&gt;$AD57),_xlfn.AGGREGATE(14,4,$DK$11:$DK$31*($C$11:$C$31=$C57),1),""))))</f>
        <v/>
      </c>
      <c r="DI57" s="409">
        <f>COUNTIFS('ZASOBY N'!$B56:$B$525,'ZASOBY N'!$B56,'ZASOBY N'!$C56:'ZASOBY N'!$C$525,'ZASOBY N'!$C56,'ZASOBY N'!$D56:'ZASOBY N'!$D$525,'ZASOBY N'!$D56,'ZASOBY N'!$H56:'ZASOBY N'!$H$525,'ZASOBY N'!$H56 )</f>
        <v>0</v>
      </c>
      <c r="DJ57" s="410">
        <f>COUNTIFS('ZASOBY N'!$B$10:$B56,'ZASOBY N'!$B56,'ZASOBY N'!$C$10:'ZASOBY N'!$C56,'ZASOBY N'!$C56,'ZASOBY N'!$D$10:'ZASOBY N'!$D56,'ZASOBY N'!$D56,'ZASOBY N'!$H$10:'ZASOBY N'!$H56,'ZASOBY N'!$H56 )</f>
        <v>0</v>
      </c>
      <c r="DK57" s="411">
        <f t="shared" si="22"/>
        <v>0</v>
      </c>
      <c r="DL57" s="412">
        <f t="shared" si="23"/>
        <v>0</v>
      </c>
    </row>
    <row r="58" spans="1:116" ht="18.899999999999999" customHeight="1" x14ac:dyDescent="0.3">
      <c r="A58" s="219"/>
      <c r="B58" s="152" t="str">
        <f>IF('ZASOBY N'!A57="","",'ZASOBY N'!A57)</f>
        <v/>
      </c>
      <c r="C58" s="462" t="str">
        <f>IF('ZASOBY N'!C57="","",'ZASOBY N'!C57)</f>
        <v/>
      </c>
      <c r="D58" s="137" t="str">
        <f>IF('ZASOBY N'!B57="","",'ZASOBY N'!B57)</f>
        <v/>
      </c>
      <c r="E58" s="138"/>
      <c r="F58" s="356" t="str">
        <f>IF('ZASOBY N'!D57="","",'ZASOBY N'!D57)</f>
        <v/>
      </c>
      <c r="G58" s="220" t="str">
        <f>IF('ZASOBY N'!G57="","",'ZASOBY N'!G57)</f>
        <v/>
      </c>
      <c r="H58" s="221" t="str">
        <f>IF('ZASOBY N'!F57="","",'ZASOBY N'!F57)</f>
        <v/>
      </c>
      <c r="I58" s="221" t="str">
        <f>IF('ZASOBY N'!G57="","",'ZASOBY N'!G57)</f>
        <v/>
      </c>
      <c r="J58" s="221" t="str">
        <f>IF('ZASOBY N'!H57="","",'ZASOBY N'!H57)</f>
        <v/>
      </c>
      <c r="K58" s="214">
        <v>0</v>
      </c>
      <c r="L58" s="214">
        <v>0</v>
      </c>
      <c r="M58" s="214">
        <v>0</v>
      </c>
      <c r="N58" s="222" t="str">
        <f>IF('ZASOBY N'!BD57="x","",IF(W58="","",'ZASOBY N'!E57))</f>
        <v/>
      </c>
      <c r="O58" s="223">
        <v>0</v>
      </c>
      <c r="P58" s="223">
        <v>0</v>
      </c>
      <c r="Q58" s="226" t="str">
        <f>IF($N58="","",'UPR BILANS N'!G58*'UPR BILANS N'!N58)</f>
        <v/>
      </c>
      <c r="R58" s="225" t="str">
        <f>IF($N58="","",'ZASOBY N'!O57)</f>
        <v/>
      </c>
      <c r="S58" s="225" t="str">
        <f>IF($N58="","",IF('ZASOBY N'!Q57="",0,'ZASOBY N'!Q57))</f>
        <v/>
      </c>
      <c r="T58" s="225" t="str">
        <f>IF($N58="","",'ZASOBY N'!V57)</f>
        <v/>
      </c>
      <c r="U58" s="225" t="str">
        <f>IF($N58="","",IF('ZASOBY N'!AG57="",0,'ZASOBY N'!AG57))</f>
        <v/>
      </c>
      <c r="V58" s="225" t="str">
        <f>IF($N58="","",IF(NN!P60="",0,NN!P60))</f>
        <v/>
      </c>
      <c r="W58" s="225" t="str">
        <f t="shared" si="1"/>
        <v/>
      </c>
      <c r="X58" s="226" t="str">
        <f t="shared" si="0"/>
        <v/>
      </c>
      <c r="Y58" s="225" t="str">
        <f>IF('ZASOBY N'!AU57="","",IF(C58&lt;&gt;C57,'ZASOBY N'!AU57,IF(D58&lt;&gt;D57,'ZASOBY N'!AU57,IF(F58&lt;&gt;F57,'ZASOBY N'!AU57,IF(G58&lt;&gt;G57,'ZASOBY N'!AU57,IF(J58&lt;&gt;J57,'ZASOBY N'!AU57,IF(NN!AC60="","",IF(AND(C57=C58,H57=H58,J57=J58,NN!AC60&gt;0),"",IF(AND(C58=C59,H58=H59,NN!AC61&gt;0),'ZASOBY N'!AU57,'ZASOBY N'!AU57)))))))))</f>
        <v/>
      </c>
      <c r="Z58" s="225" t="str">
        <f t="shared" si="2"/>
        <v/>
      </c>
      <c r="AA58" s="227" t="str">
        <f t="shared" si="5"/>
        <v/>
      </c>
      <c r="AB58" s="400" t="str">
        <f t="shared" si="6"/>
        <v/>
      </c>
      <c r="AC58" s="228" t="str">
        <f t="shared" si="3"/>
        <v/>
      </c>
      <c r="AD58" s="222">
        <f>IF(B58="",0,IF(F58="",0,INDEX(POBRANIE_!$B$6:$F$101,MATCH('UPR BILANS N'!$F58,POBRANIE_!$A$6:$A$101,0),2)))</f>
        <v>0</v>
      </c>
      <c r="AE58" s="224">
        <f>IF(OR('ZASOBY N'!G57="",'ZASOBY N'!E57=""),0,IF(B58="",0,'ZASOBY N'!G57*'ZASOBY N'!E57))</f>
        <v>0</v>
      </c>
      <c r="AF58" s="225">
        <f>IF('ZASOBY N'!O57="",0,'ZASOBY N'!O57)</f>
        <v>0</v>
      </c>
      <c r="AG58" s="225">
        <f>IF('ZASOBY N'!Q57="",0,'ZASOBY N'!Q57)</f>
        <v>0</v>
      </c>
      <c r="AH58" s="225">
        <f>IF('ZASOBY N'!V57="",0,'ZASOBY N'!V57)</f>
        <v>0</v>
      </c>
      <c r="AI58" s="225">
        <f>IF('ZASOBY N'!AG57="",0,'ZASOBY N'!AG57)</f>
        <v>0</v>
      </c>
      <c r="AJ58" s="225">
        <f>IF(NN!P60="",0,IF(NN!P60="BRAK kol.7","BRAK BADAŃ",NN!P60))</f>
        <v>0</v>
      </c>
      <c r="AK58" s="225">
        <f>IF(NN!AC60="",0,IF(NN!AC60="BRAK kol.7","BRAK BADAŃ",NN!AC60))</f>
        <v>0</v>
      </c>
      <c r="BJ58" s="414" t="str">
        <f>IF(AND(BL58=1,BM58=1,SUMIF($C58:$C$525,$C58,$AK58:$AK$525)=$AK58),$AK58,IF($BO58&gt;0,$BO58,IF(AND(COUNTIF($C$11:$C57,$C58)&gt;=1,COUNTIF($D57:$D57,$D58)&gt;=1),"",IF(AND(SUMIF($C58:$C$525,$C58,$AK58:$AK$525)&gt;=$AK58,SUMIF($D58:$D$525,$D58,$AK58:$AK$525)&gt;=$AK58),SUMIF($C58:$C$525,$C58,$AK58:$AK$525),""))))</f>
        <v/>
      </c>
      <c r="BL58" s="409">
        <f>COUNTIFS('ZASOBY N'!$B57:$B$525,'ZASOBY N'!$B57,'ZASOBY N'!$C57:'ZASOBY N'!$C$525,'ZASOBY N'!$C57,'ZASOBY N'!$D57:'ZASOBY N'!$D$525,'ZASOBY N'!$D57,'ZASOBY N'!$H57:'ZASOBY N'!$H$525,'ZASOBY N'!$H57 )</f>
        <v>0</v>
      </c>
      <c r="BM58" s="410">
        <f>COUNTIFS('ZASOBY N'!$B$10:$B57,'ZASOBY N'!$B57,'ZASOBY N'!$C$10:'ZASOBY N'!$C57,'ZASOBY N'!$C57,'ZASOBY N'!$D$10:'ZASOBY N'!$D57,'ZASOBY N'!$D57,'ZASOBY N'!$H$10:'ZASOBY N'!$H57,'ZASOBY N'!$H57 )</f>
        <v>0</v>
      </c>
      <c r="BN58" s="411">
        <f t="shared" si="7"/>
        <v>0</v>
      </c>
      <c r="BO58" s="412">
        <f t="shared" si="8"/>
        <v>0</v>
      </c>
      <c r="BP58" s="94" t="str">
        <f t="shared" si="9"/>
        <v/>
      </c>
      <c r="BQ58" s="414" t="str">
        <f>IF(AND(BS58=1,BT58=1,SUMIF($C58:$C$525,$C58,$AJ58:$AJ$525)=$AJ58),$AJ58,IF($BV58&gt;0,$BV58,IF(AND(COUNTIF($C$11:$C57,$C58)&gt;=1,COUNTIF($D57:$D57,$D58)&gt;=1),"",IF(AND(SUMIF($C58:$C$525,$C58,$AJ58:$AJ$525)&gt;$AJ58,SUMIF($D58:$D$525,$D58,$AJ58:$AJ$525)&gt;$AJ58),SUMIF($C58:$C$525,$C58,$AJ58:$AJ$525),""))))</f>
        <v/>
      </c>
      <c r="BS58" s="409">
        <f>COUNTIFS('ZASOBY N'!$B57:$B$525,'ZASOBY N'!$B57,'ZASOBY N'!$C57:'ZASOBY N'!$C$525,'ZASOBY N'!$C57,'ZASOBY N'!$D57:'ZASOBY N'!$D$525,'ZASOBY N'!$D57,'ZASOBY N'!$H57:'ZASOBY N'!$H$525,'ZASOBY N'!$H57 )</f>
        <v>0</v>
      </c>
      <c r="BT58" s="410">
        <f>COUNTIFS('ZASOBY N'!$B$10:$B57,'ZASOBY N'!$B57,'ZASOBY N'!$C$10:'ZASOBY N'!$C57,'ZASOBY N'!$C57,'ZASOBY N'!$D$10:'ZASOBY N'!$D57,'ZASOBY N'!$D57,'ZASOBY N'!$H$10:'ZASOBY N'!$H57,'ZASOBY N'!$H57 )</f>
        <v>0</v>
      </c>
      <c r="BU58" s="411">
        <f t="shared" si="10"/>
        <v>0</v>
      </c>
      <c r="BV58" s="412">
        <f t="shared" si="11"/>
        <v>0</v>
      </c>
      <c r="BW58" s="94" t="s">
        <v>499</v>
      </c>
      <c r="BX58" s="414" t="str">
        <f>IF(AND(BZ58=1,CA58=1,SUMIF($C58:$C$525,$C58,$AI58:$AI$525)=$AI58),$AI58,IF($CC58&gt;0,$CC58,IF(AND(COUNTIF($C$11:$C57,$C58)&gt;=1,COUNTIF($D57:$D57,$D58)&gt;=1),"",IF(AND(SUMIF($C58:$C$525,$C58,$AI58:$AI$525)&gt;$AI58,SUMIF($D58:$D$525,$D58,$AI58:$AI$525)&gt;$IG58),_xlfn.AGGREGATE(14,4,$CB$11:$CB$31*($C$11:$C$31=$C58),1),""))))</f>
        <v/>
      </c>
      <c r="BZ58" s="409">
        <f>COUNTIFS('ZASOBY N'!$B57:$B$525,'ZASOBY N'!$B57,'ZASOBY N'!$C57:'ZASOBY N'!$C$525,'ZASOBY N'!$C57,'ZASOBY N'!$D57:'ZASOBY N'!$D$525,'ZASOBY N'!$D57,'ZASOBY N'!$H57:'ZASOBY N'!$H$525,'ZASOBY N'!$H57 )</f>
        <v>0</v>
      </c>
      <c r="CA58" s="410">
        <f>COUNTIFS('ZASOBY N'!$B$10:$B57,'ZASOBY N'!$B57,'ZASOBY N'!$C$10:'ZASOBY N'!$C57,'ZASOBY N'!$C57,'ZASOBY N'!$D$10:'ZASOBY N'!$D57,'ZASOBY N'!$D57,'ZASOBY N'!$H$10:'ZASOBY N'!$H57,'ZASOBY N'!$H57 )</f>
        <v>0</v>
      </c>
      <c r="CB58" s="411">
        <f t="shared" si="12"/>
        <v>0</v>
      </c>
      <c r="CC58" s="412">
        <f t="shared" si="13"/>
        <v>0</v>
      </c>
      <c r="CE58" s="414" t="str">
        <f>IF(AND(CG58=1,CH58=1,SUMIF($C58:$C$525,$C58,$AH58:$AH$525)=$AH58),$AH58,IF($CJ58&gt;0,$CJ58,IF(AND(COUNTIF($C$11:$C57,$C58)&gt;=1,COUNTIF($D57:$D57,$D58)&gt;=1),"",IF(AND(SUMIF($C58:$C$525,$C58,$AH58:$AH$525)&gt;$AH58,SUMIF($D58:$D$525,$D58,$AH58:$AH$525)&gt;$AH58),_xlfn.AGGREGATE(14,4,$CI$11:$CI$31*($C$11:$C$31=$C58),1),""))))</f>
        <v/>
      </c>
      <c r="CG58" s="409">
        <f>COUNTIFS('ZASOBY N'!$B57:$B$525,'ZASOBY N'!$B57,'ZASOBY N'!$C57:'ZASOBY N'!$C$525,'ZASOBY N'!$C57,'ZASOBY N'!$D57:'ZASOBY N'!$D$525,'ZASOBY N'!$D57,'ZASOBY N'!$H57:'ZASOBY N'!$H$525,'ZASOBY N'!$H57 )</f>
        <v>0</v>
      </c>
      <c r="CH58" s="410">
        <f>COUNTIFS('ZASOBY N'!$B$10:$B57,'ZASOBY N'!$B57,'ZASOBY N'!$C$10:'ZASOBY N'!$C57,'ZASOBY N'!$C57,'ZASOBY N'!$D$10:'ZASOBY N'!$D57,'ZASOBY N'!$D57,'ZASOBY N'!$H$10:'ZASOBY N'!$H57,'ZASOBY N'!$H57 )</f>
        <v>0</v>
      </c>
      <c r="CI58" s="411">
        <f t="shared" si="14"/>
        <v>0</v>
      </c>
      <c r="CJ58" s="412">
        <f t="shared" si="15"/>
        <v>0</v>
      </c>
      <c r="CL58" s="414" t="str">
        <f>IF(AND(CN58=1,CO58=1,SUMIF($C58:$C$525,$C58,$AG58:$AG$525)=$AG58),$AG58,IF($CQ58&gt;0,$CQ58,IF(AND(COUNTIF($C$11:$C57,$C58)&gt;=1,COUNTIF($D57:$D57,$D58)&gt;=1),"",IF(AND(SUMIF($C58:$C$525,$C58,$AG58:$AG$525)&gt;$AG58,SUMIF($D58:$D$525,$D58,$AG58:$AG$525)&gt;$AG58),_xlfn.AGGREGATE(14,4,$CP$11:$CP$31*($C$11:$C$31=$C58),1),""))))</f>
        <v/>
      </c>
      <c r="CN58" s="409">
        <f>COUNTIFS('ZASOBY N'!$B57:$B$525,'ZASOBY N'!$B57,'ZASOBY N'!$C57:'ZASOBY N'!$C$525,'ZASOBY N'!$C57,'ZASOBY N'!$D57:'ZASOBY N'!$D$525,'ZASOBY N'!$D57,'ZASOBY N'!$H57:'ZASOBY N'!$H$525,'ZASOBY N'!$H57 )</f>
        <v>0</v>
      </c>
      <c r="CO58" s="410">
        <f>COUNTIFS('ZASOBY N'!$B$10:$B57,'ZASOBY N'!$B57,'ZASOBY N'!$C$10:'ZASOBY N'!$C57,'ZASOBY N'!$C57,'ZASOBY N'!$D$10:'ZASOBY N'!$D57,'ZASOBY N'!$D57,'ZASOBY N'!$H$10:'ZASOBY N'!$H57,'ZASOBY N'!$H57 )</f>
        <v>0</v>
      </c>
      <c r="CP58" s="411">
        <f t="shared" si="16"/>
        <v>0</v>
      </c>
      <c r="CQ58" s="412">
        <f t="shared" si="17"/>
        <v>0</v>
      </c>
      <c r="CS58" s="414" t="str">
        <f>IF(AND(CU58=1,CV58=1,SUMIF($C58:$C$525,$C58,$AF58:$AF$525)=$AF58),$AF58,IF($CX58&gt;0,$CX58,IF(AND(COUNTIF($C$11:$C57,$C58)&gt;=1,COUNTIF($D57:$D57,$D58)&gt;=1),"",IF(AND(SUMIF($C58:$C$525,$C58,$AF58:$AF$525)&gt;$AF58,SUMIF($D58:$D$525,$D58,$AF58:$AF$525)&gt;$AF58),_xlfn.AGGREGATE(14,4,$CW$11:$CW$31*($C$11:$C$31=$C58),1),""))))</f>
        <v/>
      </c>
      <c r="CU58" s="409">
        <f>COUNTIFS('ZASOBY N'!$B57:$B$525,'ZASOBY N'!$B57,'ZASOBY N'!$C57:'ZASOBY N'!$C$525,'ZASOBY N'!$C57,'ZASOBY N'!$D57:'ZASOBY N'!$D$525,'ZASOBY N'!$D57,'ZASOBY N'!$H57:'ZASOBY N'!$H$525,'ZASOBY N'!$H57 )</f>
        <v>0</v>
      </c>
      <c r="CV58" s="410">
        <f>COUNTIFS('ZASOBY N'!$B$10:$B57,'ZASOBY N'!$B57,'ZASOBY N'!$C$10:'ZASOBY N'!$C57,'ZASOBY N'!$C57,'ZASOBY N'!$D$10:'ZASOBY N'!$D57,'ZASOBY N'!$D57,'ZASOBY N'!$H$10:'ZASOBY N'!$H57,'ZASOBY N'!$H57 )</f>
        <v>0</v>
      </c>
      <c r="CW58" s="411">
        <f t="shared" si="18"/>
        <v>0</v>
      </c>
      <c r="CX58" s="412">
        <f t="shared" si="19"/>
        <v>0</v>
      </c>
      <c r="CZ58" s="414" t="str">
        <f>IF(AND(DB58=1,DC58=1,SUMIF($C58:$C$525,$C58,$AE58:$AE$525)=$AE58),$AE58,IF($DE58&gt;0,$DE58,IF(AND(COUNTIF($C$11:$C57,$C58)&gt;=1,COUNTIF($D57:$D57,$D58)&gt;=1),"",IF(AND(SUMIF($C58:$C$525,$C58,$AE58:$AE$525)&gt;$AE58,SUMIF($D58:$D$525,$D58,$AE58:$AE$525)&gt;$AE58),_xlfn.AGGREGATE(14,4,$DD$11:$DD$31*($C$11:$C$31=$C58),1),""))))</f>
        <v/>
      </c>
      <c r="DB58" s="409">
        <f>COUNTIFS('ZASOBY N'!$B57:$B$525,'ZASOBY N'!$B57,'ZASOBY N'!$C57:'ZASOBY N'!$C$525,'ZASOBY N'!$C57,'ZASOBY N'!$D57:'ZASOBY N'!$D$525,'ZASOBY N'!$D57,'ZASOBY N'!$H57:'ZASOBY N'!$H$525,'ZASOBY N'!$H57 )</f>
        <v>0</v>
      </c>
      <c r="DC58" s="410">
        <f>COUNTIFS('ZASOBY N'!$B$10:$B57,'ZASOBY N'!$B57,'ZASOBY N'!$C$10:'ZASOBY N'!$C57,'ZASOBY N'!$C57,'ZASOBY N'!$D$10:'ZASOBY N'!$D57,'ZASOBY N'!$D57,'ZASOBY N'!$H$10:'ZASOBY N'!$H57,'ZASOBY N'!$H57 )</f>
        <v>0</v>
      </c>
      <c r="DD58" s="411">
        <f t="shared" si="20"/>
        <v>0</v>
      </c>
      <c r="DE58" s="412">
        <f t="shared" si="21"/>
        <v>0</v>
      </c>
      <c r="DF58" s="399" t="str">
        <f>IF(AND(DI58=1,DJ58=1,SUMIF($C58:$C$525,$C58,$AD58:$AD$525)=$AD58),$AD58,IF($DL58&gt;0,$DL58,IF(B58="","",IF(AND(COUNTIF($C$11:$C57,$C58)&gt;=1,COUNTIF($D57:$D57,$D58)&gt;=1,COUNTIF($Z55:$Z57,$C58)=0),"",IF(AND(COUNTIF($C$11:$C57,$C58)&gt;=1,COUNTIF($D57:$D57,$D58)&gt;=1),"UJĘTO WYŻEJ",IF(AND(SUMIF($C58:$C$525,$C58,$AD58:$AD$525)&gt;$AD58,SUMIF($D58:$D$525,$D58,$AD58:$AD$525)&gt;$AD58),_xlfn.AGGREGATE(14,4,$DK$11:$DK$31*($C$11:$C$31=$C58),1),""))))))</f>
        <v/>
      </c>
      <c r="DG58" s="414" t="str">
        <f>IF(AND(DI58=1,DJ58=1,SUMIF($C58:$C$525,$C58,$AD58:$AD$525)=$AD58),$AD58,IF($DL58&gt;0,$DL58,IF(AND(COUNTIF($C$11:$C57,$C58)&gt;=1,COUNTIF($D57:$D57,$D58)&gt;=1),"",IF(AND(SUMIF($C58:$C$525,$C58,$AD58:$AD$525)&gt;$AD58,SUMIF($D58:$D$525,$D58,$AD58:$AD$525)&gt;$AD58),_xlfn.AGGREGATE(14,4,$DK$11:$DK$31*($C$11:$C$31=$C58),1),""))))</f>
        <v/>
      </c>
      <c r="DI58" s="409">
        <f>COUNTIFS('ZASOBY N'!$B57:$B$525,'ZASOBY N'!$B57,'ZASOBY N'!$C57:'ZASOBY N'!$C$525,'ZASOBY N'!$C57,'ZASOBY N'!$D57:'ZASOBY N'!$D$525,'ZASOBY N'!$D57,'ZASOBY N'!$H57:'ZASOBY N'!$H$525,'ZASOBY N'!$H57 )</f>
        <v>0</v>
      </c>
      <c r="DJ58" s="410">
        <f>COUNTIFS('ZASOBY N'!$B$10:$B57,'ZASOBY N'!$B57,'ZASOBY N'!$C$10:'ZASOBY N'!$C57,'ZASOBY N'!$C57,'ZASOBY N'!$D$10:'ZASOBY N'!$D57,'ZASOBY N'!$D57,'ZASOBY N'!$H$10:'ZASOBY N'!$H57,'ZASOBY N'!$H57 )</f>
        <v>0</v>
      </c>
      <c r="DK58" s="411">
        <f t="shared" si="22"/>
        <v>0</v>
      </c>
      <c r="DL58" s="412">
        <f t="shared" si="23"/>
        <v>0</v>
      </c>
    </row>
    <row r="59" spans="1:116" ht="18.899999999999999" customHeight="1" x14ac:dyDescent="0.3">
      <c r="A59" s="219"/>
      <c r="B59" s="152" t="str">
        <f>IF('ZASOBY N'!A58="","",'ZASOBY N'!A58)</f>
        <v/>
      </c>
      <c r="C59" s="462" t="str">
        <f>IF('ZASOBY N'!C58="","",'ZASOBY N'!C58)</f>
        <v/>
      </c>
      <c r="D59" s="137" t="str">
        <f>IF('ZASOBY N'!B58="","",'ZASOBY N'!B58)</f>
        <v/>
      </c>
      <c r="E59" s="138"/>
      <c r="F59" s="356" t="str">
        <f>IF('ZASOBY N'!D58="","",'ZASOBY N'!D58)</f>
        <v/>
      </c>
      <c r="G59" s="220" t="str">
        <f>IF('ZASOBY N'!G58="","",'ZASOBY N'!G58)</f>
        <v/>
      </c>
      <c r="H59" s="221" t="str">
        <f>IF('ZASOBY N'!F58="","",'ZASOBY N'!F58)</f>
        <v/>
      </c>
      <c r="I59" s="221" t="str">
        <f>IF('ZASOBY N'!G58="","",'ZASOBY N'!G58)</f>
        <v/>
      </c>
      <c r="J59" s="221" t="str">
        <f>IF('ZASOBY N'!H58="","",'ZASOBY N'!H58)</f>
        <v/>
      </c>
      <c r="K59" s="214">
        <v>0</v>
      </c>
      <c r="L59" s="214">
        <v>0</v>
      </c>
      <c r="M59" s="214">
        <v>0</v>
      </c>
      <c r="N59" s="222" t="str">
        <f>IF('ZASOBY N'!BD58="x","",IF(W59="","",'ZASOBY N'!E58))</f>
        <v/>
      </c>
      <c r="O59" s="223">
        <v>0</v>
      </c>
      <c r="P59" s="223">
        <v>0</v>
      </c>
      <c r="Q59" s="226" t="str">
        <f>IF($N59="","",'UPR BILANS N'!G59*'UPR BILANS N'!N59)</f>
        <v/>
      </c>
      <c r="R59" s="225" t="str">
        <f>IF($N59="","",'ZASOBY N'!O58)</f>
        <v/>
      </c>
      <c r="S59" s="225" t="str">
        <f>IF($N59="","",IF('ZASOBY N'!Q58="",0,'ZASOBY N'!Q58))</f>
        <v/>
      </c>
      <c r="T59" s="225" t="str">
        <f>IF($N59="","",'ZASOBY N'!V58)</f>
        <v/>
      </c>
      <c r="U59" s="225" t="str">
        <f>IF($N59="","",IF('ZASOBY N'!AG58="",0,'ZASOBY N'!AG58))</f>
        <v/>
      </c>
      <c r="V59" s="225" t="str">
        <f>IF($N59="","",IF(NN!P61="",0,NN!P61))</f>
        <v/>
      </c>
      <c r="W59" s="225" t="str">
        <f t="shared" si="1"/>
        <v/>
      </c>
      <c r="X59" s="226" t="str">
        <f t="shared" si="0"/>
        <v/>
      </c>
      <c r="Y59" s="225" t="str">
        <f>IF('ZASOBY N'!AU58="","",IF(C59&lt;&gt;C58,'ZASOBY N'!AU58,IF(D59&lt;&gt;D58,'ZASOBY N'!AU58,IF(F59&lt;&gt;F58,'ZASOBY N'!AU58,IF(G59&lt;&gt;G58,'ZASOBY N'!AU58,IF(J59&lt;&gt;J58,'ZASOBY N'!AU58,IF(NN!AC61="","",IF(AND(C58=C59,H58=H59,J58=J59,NN!AC61&gt;0),"",IF(AND(C59=C60,H59=H60,NN!AC62&gt;0),'ZASOBY N'!AU58,'ZASOBY N'!AU58)))))))))</f>
        <v/>
      </c>
      <c r="Z59" s="225" t="str">
        <f t="shared" si="2"/>
        <v/>
      </c>
      <c r="AA59" s="227" t="str">
        <f t="shared" si="5"/>
        <v/>
      </c>
      <c r="AB59" s="400" t="str">
        <f t="shared" si="6"/>
        <v/>
      </c>
      <c r="AC59" s="228" t="str">
        <f t="shared" si="3"/>
        <v/>
      </c>
      <c r="AD59" s="222">
        <f>IF(B59="",0,IF(F59="",0,INDEX(POBRANIE_!$B$6:$F$101,MATCH('UPR BILANS N'!$F59,POBRANIE_!$A$6:$A$101,0),2)))</f>
        <v>0</v>
      </c>
      <c r="AE59" s="224">
        <f>IF(OR('ZASOBY N'!G58="",'ZASOBY N'!E58=""),0,IF(B59="",0,'ZASOBY N'!G58*'ZASOBY N'!E58))</f>
        <v>0</v>
      </c>
      <c r="AF59" s="225">
        <f>IF('ZASOBY N'!O58="",0,'ZASOBY N'!O58)</f>
        <v>0</v>
      </c>
      <c r="AG59" s="225">
        <f>IF('ZASOBY N'!Q58="",0,'ZASOBY N'!Q58)</f>
        <v>0</v>
      </c>
      <c r="AH59" s="225">
        <f>IF('ZASOBY N'!V58="",0,'ZASOBY N'!V58)</f>
        <v>0</v>
      </c>
      <c r="AI59" s="225">
        <f>IF('ZASOBY N'!AG58="",0,'ZASOBY N'!AG58)</f>
        <v>0</v>
      </c>
      <c r="AJ59" s="225">
        <f>IF(NN!P61="",0,IF(NN!P61="BRAK kol.7","BRAK BADAŃ",NN!P61))</f>
        <v>0</v>
      </c>
      <c r="AK59" s="225">
        <f>IF(NN!AC61="",0,IF(NN!AC61="BRAK kol.7","BRAK BADAŃ",NN!AC61))</f>
        <v>0</v>
      </c>
      <c r="BJ59" s="414" t="str">
        <f>IF(AND(BL59=1,BM59=1,SUMIF($C59:$C$525,$C59,$AK59:$AK$525)=$AK59),$AK59,IF($BO59&gt;0,$BO59,IF(AND(COUNTIF($C$11:$C58,$C59)&gt;=1,COUNTIF($D58:$D58,$D59)&gt;=1),"",IF(AND(SUMIF($C59:$C$525,$C59,$AK59:$AK$525)&gt;=$AK59,SUMIF($D59:$D$525,$D59,$AK59:$AK$525)&gt;=$AK59),SUMIF($C59:$C$525,$C59,$AK59:$AK$525),""))))</f>
        <v/>
      </c>
      <c r="BL59" s="409">
        <f>COUNTIFS('ZASOBY N'!$B58:$B$525,'ZASOBY N'!$B58,'ZASOBY N'!$C58:'ZASOBY N'!$C$525,'ZASOBY N'!$C58,'ZASOBY N'!$D58:'ZASOBY N'!$D$525,'ZASOBY N'!$D58,'ZASOBY N'!$H58:'ZASOBY N'!$H$525,'ZASOBY N'!$H58 )</f>
        <v>0</v>
      </c>
      <c r="BM59" s="410">
        <f>COUNTIFS('ZASOBY N'!$B$10:$B58,'ZASOBY N'!$B58,'ZASOBY N'!$C$10:'ZASOBY N'!$C58,'ZASOBY N'!$C58,'ZASOBY N'!$D$10:'ZASOBY N'!$D58,'ZASOBY N'!$D58,'ZASOBY N'!$H$10:'ZASOBY N'!$H58,'ZASOBY N'!$H58 )</f>
        <v>0</v>
      </c>
      <c r="BN59" s="411">
        <f t="shared" si="7"/>
        <v>0</v>
      </c>
      <c r="BO59" s="412">
        <f t="shared" si="8"/>
        <v>0</v>
      </c>
      <c r="BP59" s="94" t="str">
        <f t="shared" si="9"/>
        <v/>
      </c>
      <c r="BQ59" s="414" t="str">
        <f>IF(AND(BS59=1,BT59=1,SUMIF($C59:$C$525,$C59,$AJ59:$AJ$525)=$AJ59),$AJ59,IF($BV59&gt;0,$BV59,IF(AND(COUNTIF($C$11:$C58,$C59)&gt;=1,COUNTIF($D58:$D58,$D59)&gt;=1),"",IF(AND(SUMIF($C59:$C$525,$C59,$AJ59:$AJ$525)&gt;$AJ59,SUMIF($D59:$D$525,$D59,$AJ59:$AJ$525)&gt;$AJ59),SUMIF($C59:$C$525,$C59,$AJ59:$AJ$525),""))))</f>
        <v/>
      </c>
      <c r="BS59" s="409">
        <f>COUNTIFS('ZASOBY N'!$B58:$B$525,'ZASOBY N'!$B58,'ZASOBY N'!$C58:'ZASOBY N'!$C$525,'ZASOBY N'!$C58,'ZASOBY N'!$D58:'ZASOBY N'!$D$525,'ZASOBY N'!$D58,'ZASOBY N'!$H58:'ZASOBY N'!$H$525,'ZASOBY N'!$H58 )</f>
        <v>0</v>
      </c>
      <c r="BT59" s="410">
        <f>COUNTIFS('ZASOBY N'!$B$10:$B58,'ZASOBY N'!$B58,'ZASOBY N'!$C$10:'ZASOBY N'!$C58,'ZASOBY N'!$C58,'ZASOBY N'!$D$10:'ZASOBY N'!$D58,'ZASOBY N'!$D58,'ZASOBY N'!$H$10:'ZASOBY N'!$H58,'ZASOBY N'!$H58 )</f>
        <v>0</v>
      </c>
      <c r="BU59" s="411">
        <f t="shared" si="10"/>
        <v>0</v>
      </c>
      <c r="BV59" s="412">
        <f t="shared" si="11"/>
        <v>0</v>
      </c>
      <c r="BW59" s="94" t="s">
        <v>499</v>
      </c>
      <c r="BX59" s="414" t="str">
        <f>IF(AND(BZ59=1,CA59=1,SUMIF($C59:$C$525,$C59,$AI59:$AI$525)=$AI59),$AI59,IF($CC59&gt;0,$CC59,IF(AND(COUNTIF($C$11:$C58,$C59)&gt;=1,COUNTIF($D58:$D58,$D59)&gt;=1),"",IF(AND(SUMIF($C59:$C$525,$C59,$AI59:$AI$525)&gt;$AI59,SUMIF($D59:$D$525,$D59,$AI59:$AI$525)&gt;$IG59),_xlfn.AGGREGATE(14,4,$CB$11:$CB$31*($C$11:$C$31=$C59),1),""))))</f>
        <v/>
      </c>
      <c r="BZ59" s="409">
        <f>COUNTIFS('ZASOBY N'!$B58:$B$525,'ZASOBY N'!$B58,'ZASOBY N'!$C58:'ZASOBY N'!$C$525,'ZASOBY N'!$C58,'ZASOBY N'!$D58:'ZASOBY N'!$D$525,'ZASOBY N'!$D58,'ZASOBY N'!$H58:'ZASOBY N'!$H$525,'ZASOBY N'!$H58 )</f>
        <v>0</v>
      </c>
      <c r="CA59" s="410">
        <f>COUNTIFS('ZASOBY N'!$B$10:$B58,'ZASOBY N'!$B58,'ZASOBY N'!$C$10:'ZASOBY N'!$C58,'ZASOBY N'!$C58,'ZASOBY N'!$D$10:'ZASOBY N'!$D58,'ZASOBY N'!$D58,'ZASOBY N'!$H$10:'ZASOBY N'!$H58,'ZASOBY N'!$H58 )</f>
        <v>0</v>
      </c>
      <c r="CB59" s="411">
        <f t="shared" si="12"/>
        <v>0</v>
      </c>
      <c r="CC59" s="412">
        <f t="shared" si="13"/>
        <v>0</v>
      </c>
      <c r="CE59" s="414" t="str">
        <f>IF(AND(CG59=1,CH59=1,SUMIF($C59:$C$525,$C59,$AH59:$AH$525)=$AH59),$AH59,IF($CJ59&gt;0,$CJ59,IF(AND(COUNTIF($C$11:$C58,$C59)&gt;=1,COUNTIF($D58:$D58,$D59)&gt;=1),"",IF(AND(SUMIF($C59:$C$525,$C59,$AH59:$AH$525)&gt;$AH59,SUMIF($D59:$D$525,$D59,$AH59:$AH$525)&gt;$AH59),_xlfn.AGGREGATE(14,4,$CI$11:$CI$31*($C$11:$C$31=$C59),1),""))))</f>
        <v/>
      </c>
      <c r="CG59" s="409">
        <f>COUNTIFS('ZASOBY N'!$B58:$B$525,'ZASOBY N'!$B58,'ZASOBY N'!$C58:'ZASOBY N'!$C$525,'ZASOBY N'!$C58,'ZASOBY N'!$D58:'ZASOBY N'!$D$525,'ZASOBY N'!$D58,'ZASOBY N'!$H58:'ZASOBY N'!$H$525,'ZASOBY N'!$H58 )</f>
        <v>0</v>
      </c>
      <c r="CH59" s="410">
        <f>COUNTIFS('ZASOBY N'!$B$10:$B58,'ZASOBY N'!$B58,'ZASOBY N'!$C$10:'ZASOBY N'!$C58,'ZASOBY N'!$C58,'ZASOBY N'!$D$10:'ZASOBY N'!$D58,'ZASOBY N'!$D58,'ZASOBY N'!$H$10:'ZASOBY N'!$H58,'ZASOBY N'!$H58 )</f>
        <v>0</v>
      </c>
      <c r="CI59" s="411">
        <f t="shared" si="14"/>
        <v>0</v>
      </c>
      <c r="CJ59" s="412">
        <f t="shared" si="15"/>
        <v>0</v>
      </c>
      <c r="CL59" s="414" t="str">
        <f>IF(AND(CN59=1,CO59=1,SUMIF($C59:$C$525,$C59,$AG59:$AG$525)=$AG59),$AG59,IF($CQ59&gt;0,$CQ59,IF(AND(COUNTIF($C$11:$C58,$C59)&gt;=1,COUNTIF($D58:$D58,$D59)&gt;=1),"",IF(AND(SUMIF($C59:$C$525,$C59,$AG59:$AG$525)&gt;$AG59,SUMIF($D59:$D$525,$D59,$AG59:$AG$525)&gt;$AG59),_xlfn.AGGREGATE(14,4,$CP$11:$CP$31*($C$11:$C$31=$C59),1),""))))</f>
        <v/>
      </c>
      <c r="CN59" s="409">
        <f>COUNTIFS('ZASOBY N'!$B58:$B$525,'ZASOBY N'!$B58,'ZASOBY N'!$C58:'ZASOBY N'!$C$525,'ZASOBY N'!$C58,'ZASOBY N'!$D58:'ZASOBY N'!$D$525,'ZASOBY N'!$D58,'ZASOBY N'!$H58:'ZASOBY N'!$H$525,'ZASOBY N'!$H58 )</f>
        <v>0</v>
      </c>
      <c r="CO59" s="410">
        <f>COUNTIFS('ZASOBY N'!$B$10:$B58,'ZASOBY N'!$B58,'ZASOBY N'!$C$10:'ZASOBY N'!$C58,'ZASOBY N'!$C58,'ZASOBY N'!$D$10:'ZASOBY N'!$D58,'ZASOBY N'!$D58,'ZASOBY N'!$H$10:'ZASOBY N'!$H58,'ZASOBY N'!$H58 )</f>
        <v>0</v>
      </c>
      <c r="CP59" s="411">
        <f t="shared" si="16"/>
        <v>0</v>
      </c>
      <c r="CQ59" s="412">
        <f t="shared" si="17"/>
        <v>0</v>
      </c>
      <c r="CS59" s="414" t="str">
        <f>IF(AND(CU59=1,CV59=1,SUMIF($C59:$C$525,$C59,$AF59:$AF$525)=$AF59),$AF59,IF($CX59&gt;0,$CX59,IF(AND(COUNTIF($C$11:$C58,$C59)&gt;=1,COUNTIF($D58:$D58,$D59)&gt;=1),"",IF(AND(SUMIF($C59:$C$525,$C59,$AF59:$AF$525)&gt;$AF59,SUMIF($D59:$D$525,$D59,$AF59:$AF$525)&gt;$AF59),_xlfn.AGGREGATE(14,4,$CW$11:$CW$31*($C$11:$C$31=$C59),1),""))))</f>
        <v/>
      </c>
      <c r="CU59" s="409">
        <f>COUNTIFS('ZASOBY N'!$B58:$B$525,'ZASOBY N'!$B58,'ZASOBY N'!$C58:'ZASOBY N'!$C$525,'ZASOBY N'!$C58,'ZASOBY N'!$D58:'ZASOBY N'!$D$525,'ZASOBY N'!$D58,'ZASOBY N'!$H58:'ZASOBY N'!$H$525,'ZASOBY N'!$H58 )</f>
        <v>0</v>
      </c>
      <c r="CV59" s="410">
        <f>COUNTIFS('ZASOBY N'!$B$10:$B58,'ZASOBY N'!$B58,'ZASOBY N'!$C$10:'ZASOBY N'!$C58,'ZASOBY N'!$C58,'ZASOBY N'!$D$10:'ZASOBY N'!$D58,'ZASOBY N'!$D58,'ZASOBY N'!$H$10:'ZASOBY N'!$H58,'ZASOBY N'!$H58 )</f>
        <v>0</v>
      </c>
      <c r="CW59" s="411">
        <f t="shared" si="18"/>
        <v>0</v>
      </c>
      <c r="CX59" s="412">
        <f t="shared" si="19"/>
        <v>0</v>
      </c>
      <c r="CZ59" s="414" t="str">
        <f>IF(AND(DB59=1,DC59=1,SUMIF($C59:$C$525,$C59,$AE59:$AE$525)=$AE59),$AE59,IF($DE59&gt;0,$DE59,IF(AND(COUNTIF($C$11:$C58,$C59)&gt;=1,COUNTIF($D58:$D58,$D59)&gt;=1),"",IF(AND(SUMIF($C59:$C$525,$C59,$AE59:$AE$525)&gt;$AE59,SUMIF($D59:$D$525,$D59,$AE59:$AE$525)&gt;$AE59),_xlfn.AGGREGATE(14,4,$DD$11:$DD$31*($C$11:$C$31=$C59),1),""))))</f>
        <v/>
      </c>
      <c r="DB59" s="409">
        <f>COUNTIFS('ZASOBY N'!$B58:$B$525,'ZASOBY N'!$B58,'ZASOBY N'!$C58:'ZASOBY N'!$C$525,'ZASOBY N'!$C58,'ZASOBY N'!$D58:'ZASOBY N'!$D$525,'ZASOBY N'!$D58,'ZASOBY N'!$H58:'ZASOBY N'!$H$525,'ZASOBY N'!$H58 )</f>
        <v>0</v>
      </c>
      <c r="DC59" s="410">
        <f>COUNTIFS('ZASOBY N'!$B$10:$B58,'ZASOBY N'!$B58,'ZASOBY N'!$C$10:'ZASOBY N'!$C58,'ZASOBY N'!$C58,'ZASOBY N'!$D$10:'ZASOBY N'!$D58,'ZASOBY N'!$D58,'ZASOBY N'!$H$10:'ZASOBY N'!$H58,'ZASOBY N'!$H58 )</f>
        <v>0</v>
      </c>
      <c r="DD59" s="411">
        <f t="shared" si="20"/>
        <v>0</v>
      </c>
      <c r="DE59" s="412">
        <f t="shared" si="21"/>
        <v>0</v>
      </c>
      <c r="DF59" s="399" t="str">
        <f>IF(AND(DI59=1,DJ59=1,SUMIF($C59:$C$525,$C59,$AD59:$AD$525)=$AD59),$AD59,IF($DL59&gt;0,$DL59,IF(B59="","",IF(AND(COUNTIF($C$11:$C58,$C59)&gt;=1,COUNTIF($D58:$D58,$D59)&gt;=1,COUNTIF($Z56:$Z58,$C59)=0),"",IF(AND(COUNTIF($C$11:$C58,$C59)&gt;=1,COUNTIF($D58:$D58,$D59)&gt;=1),"UJĘTO WYŻEJ",IF(AND(SUMIF($C59:$C$525,$C59,$AD59:$AD$525)&gt;$AD59,SUMIF($D59:$D$525,$D59,$AD59:$AD$525)&gt;$AD59),_xlfn.AGGREGATE(14,4,$DK$11:$DK$31*($C$11:$C$31=$C59),1),""))))))</f>
        <v/>
      </c>
      <c r="DG59" s="414" t="str">
        <f>IF(AND(DI59=1,DJ59=1,SUMIF($C59:$C$525,$C59,$AD59:$AD$525)=$AD59),$AD59,IF($DL59&gt;0,$DL59,IF(AND(COUNTIF($C$11:$C58,$C59)&gt;=1,COUNTIF($D58:$D58,$D59)&gt;=1),"",IF(AND(SUMIF($C59:$C$525,$C59,$AD59:$AD$525)&gt;$AD59,SUMIF($D59:$D$525,$D59,$AD59:$AD$525)&gt;$AD59),_xlfn.AGGREGATE(14,4,$DK$11:$DK$31*($C$11:$C$31=$C59),1),""))))</f>
        <v/>
      </c>
      <c r="DI59" s="409">
        <f>COUNTIFS('ZASOBY N'!$B58:$B$525,'ZASOBY N'!$B58,'ZASOBY N'!$C58:'ZASOBY N'!$C$525,'ZASOBY N'!$C58,'ZASOBY N'!$D58:'ZASOBY N'!$D$525,'ZASOBY N'!$D58,'ZASOBY N'!$H58:'ZASOBY N'!$H$525,'ZASOBY N'!$H58 )</f>
        <v>0</v>
      </c>
      <c r="DJ59" s="410">
        <f>COUNTIFS('ZASOBY N'!$B$10:$B58,'ZASOBY N'!$B58,'ZASOBY N'!$C$10:'ZASOBY N'!$C58,'ZASOBY N'!$C58,'ZASOBY N'!$D$10:'ZASOBY N'!$D58,'ZASOBY N'!$D58,'ZASOBY N'!$H$10:'ZASOBY N'!$H58,'ZASOBY N'!$H58 )</f>
        <v>0</v>
      </c>
      <c r="DK59" s="411">
        <f t="shared" si="22"/>
        <v>0</v>
      </c>
      <c r="DL59" s="412">
        <f t="shared" si="23"/>
        <v>0</v>
      </c>
    </row>
    <row r="60" spans="1:116" ht="18.899999999999999" customHeight="1" x14ac:dyDescent="0.3">
      <c r="A60" s="219"/>
      <c r="B60" s="152" t="str">
        <f>IF('ZASOBY N'!A59="","",'ZASOBY N'!A59)</f>
        <v/>
      </c>
      <c r="C60" s="462" t="str">
        <f>IF('ZASOBY N'!C59="","",'ZASOBY N'!C59)</f>
        <v/>
      </c>
      <c r="D60" s="137" t="str">
        <f>IF('ZASOBY N'!B59="","",'ZASOBY N'!B59)</f>
        <v/>
      </c>
      <c r="E60" s="138"/>
      <c r="F60" s="356" t="str">
        <f>IF('ZASOBY N'!D59="","",'ZASOBY N'!D59)</f>
        <v/>
      </c>
      <c r="G60" s="220" t="str">
        <f>IF('ZASOBY N'!G59="","",'ZASOBY N'!G59)</f>
        <v/>
      </c>
      <c r="H60" s="221" t="str">
        <f>IF('ZASOBY N'!F59="","",'ZASOBY N'!F59)</f>
        <v/>
      </c>
      <c r="I60" s="221" t="str">
        <f>IF('ZASOBY N'!G59="","",'ZASOBY N'!G59)</f>
        <v/>
      </c>
      <c r="J60" s="221" t="str">
        <f>IF('ZASOBY N'!H59="","",'ZASOBY N'!H59)</f>
        <v/>
      </c>
      <c r="K60" s="214">
        <v>0</v>
      </c>
      <c r="L60" s="214">
        <v>0</v>
      </c>
      <c r="M60" s="214">
        <v>0</v>
      </c>
      <c r="N60" s="222" t="str">
        <f>IF('ZASOBY N'!BD59="x","",IF(W60="","",'ZASOBY N'!E59))</f>
        <v/>
      </c>
      <c r="O60" s="223">
        <v>0</v>
      </c>
      <c r="P60" s="223">
        <v>0</v>
      </c>
      <c r="Q60" s="226" t="str">
        <f>IF($N60="","",'UPR BILANS N'!G60*'UPR BILANS N'!N60)</f>
        <v/>
      </c>
      <c r="R60" s="225" t="str">
        <f>IF($N60="","",'ZASOBY N'!O59)</f>
        <v/>
      </c>
      <c r="S60" s="225" t="str">
        <f>IF($N60="","",IF('ZASOBY N'!Q59="",0,'ZASOBY N'!Q59))</f>
        <v/>
      </c>
      <c r="T60" s="225" t="str">
        <f>IF($N60="","",'ZASOBY N'!V59)</f>
        <v/>
      </c>
      <c r="U60" s="225" t="str">
        <f>IF($N60="","",IF('ZASOBY N'!AG59="",0,'ZASOBY N'!AG59))</f>
        <v/>
      </c>
      <c r="V60" s="225" t="str">
        <f>IF($N60="","",IF(NN!P62="",0,NN!P62))</f>
        <v/>
      </c>
      <c r="W60" s="225" t="str">
        <f t="shared" si="1"/>
        <v/>
      </c>
      <c r="X60" s="226" t="str">
        <f t="shared" si="0"/>
        <v/>
      </c>
      <c r="Y60" s="225" t="str">
        <f>IF('ZASOBY N'!AU59="","",IF(C60&lt;&gt;C59,'ZASOBY N'!AU59,IF(D60&lt;&gt;D59,'ZASOBY N'!AU59,IF(F60&lt;&gt;F59,'ZASOBY N'!AU59,IF(G60&lt;&gt;G59,'ZASOBY N'!AU59,IF(J60&lt;&gt;J59,'ZASOBY N'!AU59,IF(NN!AC62="","",IF(AND(C59=C60,H59=H60,J59=J60,NN!AC62&gt;0),"",IF(AND(C60=C61,H60=H61,NN!AC63&gt;0),'ZASOBY N'!AU59,'ZASOBY N'!AU59)))))))))</f>
        <v/>
      </c>
      <c r="Z60" s="225" t="str">
        <f t="shared" si="2"/>
        <v/>
      </c>
      <c r="AA60" s="227" t="str">
        <f t="shared" si="5"/>
        <v/>
      </c>
      <c r="AB60" s="400" t="str">
        <f t="shared" si="6"/>
        <v/>
      </c>
      <c r="AC60" s="228" t="str">
        <f t="shared" si="3"/>
        <v/>
      </c>
      <c r="AD60" s="222">
        <f>IF(B60="",0,IF(F60="",0,INDEX(POBRANIE_!$B$6:$F$101,MATCH('UPR BILANS N'!$F60,POBRANIE_!$A$6:$A$101,0),2)))</f>
        <v>0</v>
      </c>
      <c r="AE60" s="224">
        <f>IF(OR('ZASOBY N'!G59="",'ZASOBY N'!E59=""),0,IF(B60="",0,'ZASOBY N'!G59*'ZASOBY N'!E59))</f>
        <v>0</v>
      </c>
      <c r="AF60" s="225">
        <f>IF('ZASOBY N'!O59="",0,'ZASOBY N'!O59)</f>
        <v>0</v>
      </c>
      <c r="AG60" s="225">
        <f>IF('ZASOBY N'!Q59="",0,'ZASOBY N'!Q59)</f>
        <v>0</v>
      </c>
      <c r="AH60" s="225">
        <f>IF('ZASOBY N'!V59="",0,'ZASOBY N'!V59)</f>
        <v>0</v>
      </c>
      <c r="AI60" s="225">
        <f>IF('ZASOBY N'!AG59="",0,'ZASOBY N'!AG59)</f>
        <v>0</v>
      </c>
      <c r="AJ60" s="225">
        <f>IF(NN!P62="",0,IF(NN!P62="BRAK kol.7","BRAK BADAŃ",NN!P62))</f>
        <v>0</v>
      </c>
      <c r="AK60" s="225">
        <f>IF(NN!AC62="",0,IF(NN!AC62="BRAK kol.7","BRAK BADAŃ",NN!AC62))</f>
        <v>0</v>
      </c>
      <c r="BJ60" s="414" t="str">
        <f>IF(AND(BL60=1,BM60=1,SUMIF($C60:$C$525,$C60,$AK60:$AK$525)=$AK60),$AK60,IF($BO60&gt;0,$BO60,IF(AND(COUNTIF($C$11:$C59,$C60)&gt;=1,COUNTIF($D59:$D59,$D60)&gt;=1),"",IF(AND(SUMIF($C60:$C$525,$C60,$AK60:$AK$525)&gt;=$AK60,SUMIF($D60:$D$525,$D60,$AK60:$AK$525)&gt;=$AK60),SUMIF($C60:$C$525,$C60,$AK60:$AK$525),""))))</f>
        <v/>
      </c>
      <c r="BL60" s="409">
        <f>COUNTIFS('ZASOBY N'!$B59:$B$525,'ZASOBY N'!$B59,'ZASOBY N'!$C59:'ZASOBY N'!$C$525,'ZASOBY N'!$C59,'ZASOBY N'!$D59:'ZASOBY N'!$D$525,'ZASOBY N'!$D59,'ZASOBY N'!$H59:'ZASOBY N'!$H$525,'ZASOBY N'!$H59 )</f>
        <v>0</v>
      </c>
      <c r="BM60" s="410">
        <f>COUNTIFS('ZASOBY N'!$B$10:$B59,'ZASOBY N'!$B59,'ZASOBY N'!$C$10:'ZASOBY N'!$C59,'ZASOBY N'!$C59,'ZASOBY N'!$D$10:'ZASOBY N'!$D59,'ZASOBY N'!$D59,'ZASOBY N'!$H$10:'ZASOBY N'!$H59,'ZASOBY N'!$H59 )</f>
        <v>0</v>
      </c>
      <c r="BN60" s="411">
        <f t="shared" si="7"/>
        <v>0</v>
      </c>
      <c r="BO60" s="412">
        <f t="shared" si="8"/>
        <v>0</v>
      </c>
      <c r="BP60" s="94" t="str">
        <f t="shared" si="9"/>
        <v/>
      </c>
      <c r="BQ60" s="414" t="str">
        <f>IF(AND(BS60=1,BT60=1,SUMIF($C60:$C$525,$C60,$AJ60:$AJ$525)=$AJ60),$AJ60,IF($BV60&gt;0,$BV60,IF(AND(COUNTIF($C$11:$C59,$C60)&gt;=1,COUNTIF($D59:$D59,$D60)&gt;=1),"",IF(AND(SUMIF($C60:$C$525,$C60,$AJ60:$AJ$525)&gt;$AJ60,SUMIF($D60:$D$525,$D60,$AJ60:$AJ$525)&gt;$AJ60),SUMIF($C60:$C$525,$C60,$AJ60:$AJ$525),""))))</f>
        <v/>
      </c>
      <c r="BS60" s="409">
        <f>COUNTIFS('ZASOBY N'!$B59:$B$525,'ZASOBY N'!$B59,'ZASOBY N'!$C59:'ZASOBY N'!$C$525,'ZASOBY N'!$C59,'ZASOBY N'!$D59:'ZASOBY N'!$D$525,'ZASOBY N'!$D59,'ZASOBY N'!$H59:'ZASOBY N'!$H$525,'ZASOBY N'!$H59 )</f>
        <v>0</v>
      </c>
      <c r="BT60" s="410">
        <f>COUNTIFS('ZASOBY N'!$B$10:$B59,'ZASOBY N'!$B59,'ZASOBY N'!$C$10:'ZASOBY N'!$C59,'ZASOBY N'!$C59,'ZASOBY N'!$D$10:'ZASOBY N'!$D59,'ZASOBY N'!$D59,'ZASOBY N'!$H$10:'ZASOBY N'!$H59,'ZASOBY N'!$H59 )</f>
        <v>0</v>
      </c>
      <c r="BU60" s="411">
        <f t="shared" si="10"/>
        <v>0</v>
      </c>
      <c r="BV60" s="412">
        <f t="shared" si="11"/>
        <v>0</v>
      </c>
      <c r="BW60" s="94" t="s">
        <v>499</v>
      </c>
      <c r="BX60" s="414" t="str">
        <f>IF(AND(BZ60=1,CA60=1,SUMIF($C60:$C$525,$C60,$AI60:$AI$525)=$AI60),$AI60,IF($CC60&gt;0,$CC60,IF(AND(COUNTIF($C$11:$C59,$C60)&gt;=1,COUNTIF($D59:$D59,$D60)&gt;=1),"",IF(AND(SUMIF($C60:$C$525,$C60,$AI60:$AI$525)&gt;$AI60,SUMIF($D60:$D$525,$D60,$AI60:$AI$525)&gt;$IG60),_xlfn.AGGREGATE(14,4,$CB$11:$CB$31*($C$11:$C$31=$C60),1),""))))</f>
        <v/>
      </c>
      <c r="BZ60" s="409">
        <f>COUNTIFS('ZASOBY N'!$B59:$B$525,'ZASOBY N'!$B59,'ZASOBY N'!$C59:'ZASOBY N'!$C$525,'ZASOBY N'!$C59,'ZASOBY N'!$D59:'ZASOBY N'!$D$525,'ZASOBY N'!$D59,'ZASOBY N'!$H59:'ZASOBY N'!$H$525,'ZASOBY N'!$H59 )</f>
        <v>0</v>
      </c>
      <c r="CA60" s="410">
        <f>COUNTIFS('ZASOBY N'!$B$10:$B59,'ZASOBY N'!$B59,'ZASOBY N'!$C$10:'ZASOBY N'!$C59,'ZASOBY N'!$C59,'ZASOBY N'!$D$10:'ZASOBY N'!$D59,'ZASOBY N'!$D59,'ZASOBY N'!$H$10:'ZASOBY N'!$H59,'ZASOBY N'!$H59 )</f>
        <v>0</v>
      </c>
      <c r="CB60" s="411">
        <f t="shared" si="12"/>
        <v>0</v>
      </c>
      <c r="CC60" s="412">
        <f t="shared" si="13"/>
        <v>0</v>
      </c>
      <c r="CE60" s="414" t="str">
        <f>IF(AND(CG60=1,CH60=1,SUMIF($C60:$C$525,$C60,$AH60:$AH$525)=$AH60),$AH60,IF($CJ60&gt;0,$CJ60,IF(AND(COUNTIF($C$11:$C59,$C60)&gt;=1,COUNTIF($D59:$D59,$D60)&gt;=1),"",IF(AND(SUMIF($C60:$C$525,$C60,$AH60:$AH$525)&gt;$AH60,SUMIF($D60:$D$525,$D60,$AH60:$AH$525)&gt;$AH60),_xlfn.AGGREGATE(14,4,$CI$11:$CI$31*($C$11:$C$31=$C60),1),""))))</f>
        <v/>
      </c>
      <c r="CG60" s="409">
        <f>COUNTIFS('ZASOBY N'!$B59:$B$525,'ZASOBY N'!$B59,'ZASOBY N'!$C59:'ZASOBY N'!$C$525,'ZASOBY N'!$C59,'ZASOBY N'!$D59:'ZASOBY N'!$D$525,'ZASOBY N'!$D59,'ZASOBY N'!$H59:'ZASOBY N'!$H$525,'ZASOBY N'!$H59 )</f>
        <v>0</v>
      </c>
      <c r="CH60" s="410">
        <f>COUNTIFS('ZASOBY N'!$B$10:$B59,'ZASOBY N'!$B59,'ZASOBY N'!$C$10:'ZASOBY N'!$C59,'ZASOBY N'!$C59,'ZASOBY N'!$D$10:'ZASOBY N'!$D59,'ZASOBY N'!$D59,'ZASOBY N'!$H$10:'ZASOBY N'!$H59,'ZASOBY N'!$H59 )</f>
        <v>0</v>
      </c>
      <c r="CI60" s="411">
        <f t="shared" si="14"/>
        <v>0</v>
      </c>
      <c r="CJ60" s="412">
        <f t="shared" si="15"/>
        <v>0</v>
      </c>
      <c r="CL60" s="414" t="str">
        <f>IF(AND(CN60=1,CO60=1,SUMIF($C60:$C$525,$C60,$AG60:$AG$525)=$AG60),$AG60,IF($CQ60&gt;0,$CQ60,IF(AND(COUNTIF($C$11:$C59,$C60)&gt;=1,COUNTIF($D59:$D59,$D60)&gt;=1),"",IF(AND(SUMIF($C60:$C$525,$C60,$AG60:$AG$525)&gt;$AG60,SUMIF($D60:$D$525,$D60,$AG60:$AG$525)&gt;$AG60),_xlfn.AGGREGATE(14,4,$CP$11:$CP$31*($C$11:$C$31=$C60),1),""))))</f>
        <v/>
      </c>
      <c r="CN60" s="409">
        <f>COUNTIFS('ZASOBY N'!$B59:$B$525,'ZASOBY N'!$B59,'ZASOBY N'!$C59:'ZASOBY N'!$C$525,'ZASOBY N'!$C59,'ZASOBY N'!$D59:'ZASOBY N'!$D$525,'ZASOBY N'!$D59,'ZASOBY N'!$H59:'ZASOBY N'!$H$525,'ZASOBY N'!$H59 )</f>
        <v>0</v>
      </c>
      <c r="CO60" s="410">
        <f>COUNTIFS('ZASOBY N'!$B$10:$B59,'ZASOBY N'!$B59,'ZASOBY N'!$C$10:'ZASOBY N'!$C59,'ZASOBY N'!$C59,'ZASOBY N'!$D$10:'ZASOBY N'!$D59,'ZASOBY N'!$D59,'ZASOBY N'!$H$10:'ZASOBY N'!$H59,'ZASOBY N'!$H59 )</f>
        <v>0</v>
      </c>
      <c r="CP60" s="411">
        <f t="shared" si="16"/>
        <v>0</v>
      </c>
      <c r="CQ60" s="412">
        <f t="shared" si="17"/>
        <v>0</v>
      </c>
      <c r="CS60" s="414" t="str">
        <f>IF(AND(CU60=1,CV60=1,SUMIF($C60:$C$525,$C60,$AF60:$AF$525)=$AF60),$AF60,IF($CX60&gt;0,$CX60,IF(AND(COUNTIF($C$11:$C59,$C60)&gt;=1,COUNTIF($D59:$D59,$D60)&gt;=1),"",IF(AND(SUMIF($C60:$C$525,$C60,$AF60:$AF$525)&gt;$AF60,SUMIF($D60:$D$525,$D60,$AF60:$AF$525)&gt;$AF60),_xlfn.AGGREGATE(14,4,$CW$11:$CW$31*($C$11:$C$31=$C60),1),""))))</f>
        <v/>
      </c>
      <c r="CU60" s="409">
        <f>COUNTIFS('ZASOBY N'!$B59:$B$525,'ZASOBY N'!$B59,'ZASOBY N'!$C59:'ZASOBY N'!$C$525,'ZASOBY N'!$C59,'ZASOBY N'!$D59:'ZASOBY N'!$D$525,'ZASOBY N'!$D59,'ZASOBY N'!$H59:'ZASOBY N'!$H$525,'ZASOBY N'!$H59 )</f>
        <v>0</v>
      </c>
      <c r="CV60" s="410">
        <f>COUNTIFS('ZASOBY N'!$B$10:$B59,'ZASOBY N'!$B59,'ZASOBY N'!$C$10:'ZASOBY N'!$C59,'ZASOBY N'!$C59,'ZASOBY N'!$D$10:'ZASOBY N'!$D59,'ZASOBY N'!$D59,'ZASOBY N'!$H$10:'ZASOBY N'!$H59,'ZASOBY N'!$H59 )</f>
        <v>0</v>
      </c>
      <c r="CW60" s="411">
        <f t="shared" si="18"/>
        <v>0</v>
      </c>
      <c r="CX60" s="412">
        <f t="shared" si="19"/>
        <v>0</v>
      </c>
      <c r="CZ60" s="414" t="str">
        <f>IF(AND(DB60=1,DC60=1,SUMIF($C60:$C$525,$C60,$AE60:$AE$525)=$AE60),$AE60,IF($DE60&gt;0,$DE60,IF(AND(COUNTIF($C$11:$C59,$C60)&gt;=1,COUNTIF($D59:$D59,$D60)&gt;=1),"",IF(AND(SUMIF($C60:$C$525,$C60,$AE60:$AE$525)&gt;$AE60,SUMIF($D60:$D$525,$D60,$AE60:$AE$525)&gt;$AE60),_xlfn.AGGREGATE(14,4,$DD$11:$DD$31*($C$11:$C$31=$C60),1),""))))</f>
        <v/>
      </c>
      <c r="DB60" s="409">
        <f>COUNTIFS('ZASOBY N'!$B59:$B$525,'ZASOBY N'!$B59,'ZASOBY N'!$C59:'ZASOBY N'!$C$525,'ZASOBY N'!$C59,'ZASOBY N'!$D59:'ZASOBY N'!$D$525,'ZASOBY N'!$D59,'ZASOBY N'!$H59:'ZASOBY N'!$H$525,'ZASOBY N'!$H59 )</f>
        <v>0</v>
      </c>
      <c r="DC60" s="410">
        <f>COUNTIFS('ZASOBY N'!$B$10:$B59,'ZASOBY N'!$B59,'ZASOBY N'!$C$10:'ZASOBY N'!$C59,'ZASOBY N'!$C59,'ZASOBY N'!$D$10:'ZASOBY N'!$D59,'ZASOBY N'!$D59,'ZASOBY N'!$H$10:'ZASOBY N'!$H59,'ZASOBY N'!$H59 )</f>
        <v>0</v>
      </c>
      <c r="DD60" s="411">
        <f t="shared" si="20"/>
        <v>0</v>
      </c>
      <c r="DE60" s="412">
        <f t="shared" si="21"/>
        <v>0</v>
      </c>
      <c r="DF60" s="399" t="str">
        <f>IF(AND(DI60=1,DJ60=1,SUMIF($C60:$C$525,$C60,$AD60:$AD$525)=$AD60),$AD60,IF($DL60&gt;0,$DL60,IF(B60="","",IF(AND(COUNTIF($C$11:$C59,$C60)&gt;=1,COUNTIF($D59:$D59,$D60)&gt;=1,COUNTIF($Z57:$Z59,$C60)=0),"",IF(AND(COUNTIF($C$11:$C59,$C60)&gt;=1,COUNTIF($D59:$D59,$D60)&gt;=1),"UJĘTO WYŻEJ",IF(AND(SUMIF($C60:$C$525,$C60,$AD60:$AD$525)&gt;$AD60,SUMIF($D60:$D$525,$D60,$AD60:$AD$525)&gt;$AD60),_xlfn.AGGREGATE(14,4,$DK$11:$DK$31*($C$11:$C$31=$C60),1),""))))))</f>
        <v/>
      </c>
      <c r="DG60" s="414" t="str">
        <f>IF(AND(DI60=1,DJ60=1,SUMIF($C60:$C$525,$C60,$AD60:$AD$525)=$AD60),$AD60,IF($DL60&gt;0,$DL60,IF(AND(COUNTIF($C$11:$C59,$C60)&gt;=1,COUNTIF($D59:$D59,$D60)&gt;=1),"",IF(AND(SUMIF($C60:$C$525,$C60,$AD60:$AD$525)&gt;$AD60,SUMIF($D60:$D$525,$D60,$AD60:$AD$525)&gt;$AD60),_xlfn.AGGREGATE(14,4,$DK$11:$DK$31*($C$11:$C$31=$C60),1),""))))</f>
        <v/>
      </c>
      <c r="DI60" s="409">
        <f>COUNTIFS('ZASOBY N'!$B59:$B$525,'ZASOBY N'!$B59,'ZASOBY N'!$C59:'ZASOBY N'!$C$525,'ZASOBY N'!$C59,'ZASOBY N'!$D59:'ZASOBY N'!$D$525,'ZASOBY N'!$D59,'ZASOBY N'!$H59:'ZASOBY N'!$H$525,'ZASOBY N'!$H59 )</f>
        <v>0</v>
      </c>
      <c r="DJ60" s="410">
        <f>COUNTIFS('ZASOBY N'!$B$10:$B59,'ZASOBY N'!$B59,'ZASOBY N'!$C$10:'ZASOBY N'!$C59,'ZASOBY N'!$C59,'ZASOBY N'!$D$10:'ZASOBY N'!$D59,'ZASOBY N'!$D59,'ZASOBY N'!$H$10:'ZASOBY N'!$H59,'ZASOBY N'!$H59 )</f>
        <v>0</v>
      </c>
      <c r="DK60" s="411">
        <f t="shared" si="22"/>
        <v>0</v>
      </c>
      <c r="DL60" s="412">
        <f t="shared" si="23"/>
        <v>0</v>
      </c>
    </row>
    <row r="61" spans="1:116" ht="18.899999999999999" customHeight="1" x14ac:dyDescent="0.3">
      <c r="A61" s="219"/>
      <c r="B61" s="152" t="str">
        <f>IF('ZASOBY N'!A60="","",'ZASOBY N'!A60)</f>
        <v/>
      </c>
      <c r="C61" s="462" t="str">
        <f>IF('ZASOBY N'!C60="","",'ZASOBY N'!C60)</f>
        <v/>
      </c>
      <c r="D61" s="137" t="str">
        <f>IF('ZASOBY N'!B60="","",'ZASOBY N'!B60)</f>
        <v/>
      </c>
      <c r="E61" s="138"/>
      <c r="F61" s="356" t="str">
        <f>IF('ZASOBY N'!D60="","",'ZASOBY N'!D60)</f>
        <v/>
      </c>
      <c r="G61" s="220" t="str">
        <f>IF('ZASOBY N'!G60="","",'ZASOBY N'!G60)</f>
        <v/>
      </c>
      <c r="H61" s="221" t="str">
        <f>IF('ZASOBY N'!F60="","",'ZASOBY N'!F60)</f>
        <v/>
      </c>
      <c r="I61" s="221" t="str">
        <f>IF('ZASOBY N'!G60="","",'ZASOBY N'!G60)</f>
        <v/>
      </c>
      <c r="J61" s="221" t="str">
        <f>IF('ZASOBY N'!H60="","",'ZASOBY N'!H60)</f>
        <v/>
      </c>
      <c r="K61" s="214">
        <v>0</v>
      </c>
      <c r="L61" s="214">
        <v>0</v>
      </c>
      <c r="M61" s="214">
        <v>0</v>
      </c>
      <c r="N61" s="222" t="str">
        <f>IF('ZASOBY N'!BD60="x","",IF(W61="","",'ZASOBY N'!E60))</f>
        <v/>
      </c>
      <c r="O61" s="223">
        <v>0</v>
      </c>
      <c r="P61" s="223">
        <v>0</v>
      </c>
      <c r="Q61" s="226" t="str">
        <f>IF($N61="","",'UPR BILANS N'!G61*'UPR BILANS N'!N61)</f>
        <v/>
      </c>
      <c r="R61" s="225" t="str">
        <f>IF($N61="","",'ZASOBY N'!O60)</f>
        <v/>
      </c>
      <c r="S61" s="225" t="str">
        <f>IF($N61="","",IF('ZASOBY N'!Q60="",0,'ZASOBY N'!Q60))</f>
        <v/>
      </c>
      <c r="T61" s="225" t="str">
        <f>IF($N61="","",'ZASOBY N'!V60)</f>
        <v/>
      </c>
      <c r="U61" s="225" t="str">
        <f>IF($N61="","",IF('ZASOBY N'!AG60="",0,'ZASOBY N'!AG60))</f>
        <v/>
      </c>
      <c r="V61" s="225" t="str">
        <f>IF($N61="","",IF(NN!P63="",0,NN!P63))</f>
        <v/>
      </c>
      <c r="W61" s="225" t="str">
        <f t="shared" si="1"/>
        <v/>
      </c>
      <c r="X61" s="226" t="str">
        <f t="shared" si="0"/>
        <v/>
      </c>
      <c r="Y61" s="225" t="str">
        <f>IF('ZASOBY N'!AU60="","",IF(C61&lt;&gt;C60,'ZASOBY N'!AU60,IF(D61&lt;&gt;D60,'ZASOBY N'!AU60,IF(F61&lt;&gt;F60,'ZASOBY N'!AU60,IF(G61&lt;&gt;G60,'ZASOBY N'!AU60,IF(J61&lt;&gt;J60,'ZASOBY N'!AU60,IF(NN!AC63="","",IF(AND(C60=C61,H60=H61,J60=J61,NN!AC63&gt;0),"",IF(AND(C61=C62,H61=H62,NN!AC64&gt;0),'ZASOBY N'!AU60,'ZASOBY N'!AU60)))))))))</f>
        <v/>
      </c>
      <c r="Z61" s="225" t="str">
        <f t="shared" si="2"/>
        <v/>
      </c>
      <c r="AA61" s="227" t="str">
        <f t="shared" si="5"/>
        <v/>
      </c>
      <c r="AB61" s="400" t="str">
        <f t="shared" si="6"/>
        <v/>
      </c>
      <c r="AC61" s="228" t="str">
        <f t="shared" si="3"/>
        <v/>
      </c>
      <c r="AD61" s="222">
        <f>IF(B61="",0,IF(F61="",0,INDEX(POBRANIE_!$B$6:$F$101,MATCH('UPR BILANS N'!$F61,POBRANIE_!$A$6:$A$101,0),2)))</f>
        <v>0</v>
      </c>
      <c r="AE61" s="224">
        <f>IF(OR('ZASOBY N'!G60="",'ZASOBY N'!E60=""),0,IF(B61="",0,'ZASOBY N'!G60*'ZASOBY N'!E60))</f>
        <v>0</v>
      </c>
      <c r="AF61" s="225">
        <f>IF('ZASOBY N'!O60="",0,'ZASOBY N'!O60)</f>
        <v>0</v>
      </c>
      <c r="AG61" s="225">
        <f>IF('ZASOBY N'!Q60="",0,'ZASOBY N'!Q60)</f>
        <v>0</v>
      </c>
      <c r="AH61" s="225">
        <f>IF('ZASOBY N'!V60="",0,'ZASOBY N'!V60)</f>
        <v>0</v>
      </c>
      <c r="AI61" s="225">
        <f>IF('ZASOBY N'!AG60="",0,'ZASOBY N'!AG60)</f>
        <v>0</v>
      </c>
      <c r="AJ61" s="225">
        <f>IF(NN!P63="",0,IF(NN!P63="BRAK kol.7","BRAK BADAŃ",NN!P63))</f>
        <v>0</v>
      </c>
      <c r="AK61" s="225">
        <f>IF(NN!AC63="",0,IF(NN!AC63="BRAK kol.7","BRAK BADAŃ",NN!AC63))</f>
        <v>0</v>
      </c>
      <c r="BJ61" s="414" t="str">
        <f>IF(AND(BL61=1,BM61=1,SUMIF($C61:$C$525,$C61,$AK61:$AK$525)=$AK61),$AK61,IF($BO61&gt;0,$BO61,IF(AND(COUNTIF($C$11:$C60,$C61)&gt;=1,COUNTIF($D60:$D60,$D61)&gt;=1),"",IF(AND(SUMIF($C61:$C$525,$C61,$AK61:$AK$525)&gt;=$AK61,SUMIF($D61:$D$525,$D61,$AK61:$AK$525)&gt;=$AK61),SUMIF($C61:$C$525,$C61,$AK61:$AK$525),""))))</f>
        <v/>
      </c>
      <c r="BL61" s="409">
        <f>COUNTIFS('ZASOBY N'!$B60:$B$525,'ZASOBY N'!$B60,'ZASOBY N'!$C60:'ZASOBY N'!$C$525,'ZASOBY N'!$C60,'ZASOBY N'!$D60:'ZASOBY N'!$D$525,'ZASOBY N'!$D60,'ZASOBY N'!$H60:'ZASOBY N'!$H$525,'ZASOBY N'!$H60 )</f>
        <v>0</v>
      </c>
      <c r="BM61" s="410">
        <f>COUNTIFS('ZASOBY N'!$B$10:$B60,'ZASOBY N'!$B60,'ZASOBY N'!$C$10:'ZASOBY N'!$C60,'ZASOBY N'!$C60,'ZASOBY N'!$D$10:'ZASOBY N'!$D60,'ZASOBY N'!$D60,'ZASOBY N'!$H$10:'ZASOBY N'!$H60,'ZASOBY N'!$H60 )</f>
        <v>0</v>
      </c>
      <c r="BN61" s="411">
        <f t="shared" si="7"/>
        <v>0</v>
      </c>
      <c r="BO61" s="412">
        <f t="shared" si="8"/>
        <v>0</v>
      </c>
      <c r="BP61" s="94" t="str">
        <f t="shared" si="9"/>
        <v/>
      </c>
      <c r="BQ61" s="414" t="str">
        <f>IF(AND(BS61=1,BT61=1,SUMIF($C61:$C$525,$C61,$AJ61:$AJ$525)=$AJ61),$AJ61,IF($BV61&gt;0,$BV61,IF(AND(COUNTIF($C$11:$C60,$C61)&gt;=1,COUNTIF($D60:$D60,$D61)&gt;=1),"",IF(AND(SUMIF($C61:$C$525,$C61,$AJ61:$AJ$525)&gt;$AJ61,SUMIF($D61:$D$525,$D61,$AJ61:$AJ$525)&gt;$AJ61),SUMIF($C61:$C$525,$C61,$AJ61:$AJ$525),""))))</f>
        <v/>
      </c>
      <c r="BS61" s="409">
        <f>COUNTIFS('ZASOBY N'!$B60:$B$525,'ZASOBY N'!$B60,'ZASOBY N'!$C60:'ZASOBY N'!$C$525,'ZASOBY N'!$C60,'ZASOBY N'!$D60:'ZASOBY N'!$D$525,'ZASOBY N'!$D60,'ZASOBY N'!$H60:'ZASOBY N'!$H$525,'ZASOBY N'!$H60 )</f>
        <v>0</v>
      </c>
      <c r="BT61" s="410">
        <f>COUNTIFS('ZASOBY N'!$B$10:$B60,'ZASOBY N'!$B60,'ZASOBY N'!$C$10:'ZASOBY N'!$C60,'ZASOBY N'!$C60,'ZASOBY N'!$D$10:'ZASOBY N'!$D60,'ZASOBY N'!$D60,'ZASOBY N'!$H$10:'ZASOBY N'!$H60,'ZASOBY N'!$H60 )</f>
        <v>0</v>
      </c>
      <c r="BU61" s="411">
        <f t="shared" si="10"/>
        <v>0</v>
      </c>
      <c r="BV61" s="412">
        <f t="shared" si="11"/>
        <v>0</v>
      </c>
      <c r="BW61" s="94" t="s">
        <v>499</v>
      </c>
      <c r="BX61" s="414" t="str">
        <f>IF(AND(BZ61=1,CA61=1,SUMIF($C61:$C$525,$C61,$AI61:$AI$525)=$AI61),$AI61,IF($CC61&gt;0,$CC61,IF(AND(COUNTIF($C$11:$C60,$C61)&gt;=1,COUNTIF($D60:$D60,$D61)&gt;=1),"",IF(AND(SUMIF($C61:$C$525,$C61,$AI61:$AI$525)&gt;$AI61,SUMIF($D61:$D$525,$D61,$AI61:$AI$525)&gt;$IG61),_xlfn.AGGREGATE(14,4,$CB$11:$CB$31*($C$11:$C$31=$C61),1),""))))</f>
        <v/>
      </c>
      <c r="BZ61" s="409">
        <f>COUNTIFS('ZASOBY N'!$B60:$B$525,'ZASOBY N'!$B60,'ZASOBY N'!$C60:'ZASOBY N'!$C$525,'ZASOBY N'!$C60,'ZASOBY N'!$D60:'ZASOBY N'!$D$525,'ZASOBY N'!$D60,'ZASOBY N'!$H60:'ZASOBY N'!$H$525,'ZASOBY N'!$H60 )</f>
        <v>0</v>
      </c>
      <c r="CA61" s="410">
        <f>COUNTIFS('ZASOBY N'!$B$10:$B60,'ZASOBY N'!$B60,'ZASOBY N'!$C$10:'ZASOBY N'!$C60,'ZASOBY N'!$C60,'ZASOBY N'!$D$10:'ZASOBY N'!$D60,'ZASOBY N'!$D60,'ZASOBY N'!$H$10:'ZASOBY N'!$H60,'ZASOBY N'!$H60 )</f>
        <v>0</v>
      </c>
      <c r="CB61" s="411">
        <f t="shared" si="12"/>
        <v>0</v>
      </c>
      <c r="CC61" s="412">
        <f t="shared" si="13"/>
        <v>0</v>
      </c>
      <c r="CE61" s="414" t="str">
        <f>IF(AND(CG61=1,CH61=1,SUMIF($C61:$C$525,$C61,$AH61:$AH$525)=$AH61),$AH61,IF($CJ61&gt;0,$CJ61,IF(AND(COUNTIF($C$11:$C60,$C61)&gt;=1,COUNTIF($D60:$D60,$D61)&gt;=1),"",IF(AND(SUMIF($C61:$C$525,$C61,$AH61:$AH$525)&gt;$AH61,SUMIF($D61:$D$525,$D61,$AH61:$AH$525)&gt;$AH61),_xlfn.AGGREGATE(14,4,$CI$11:$CI$31*($C$11:$C$31=$C61),1),""))))</f>
        <v/>
      </c>
      <c r="CG61" s="409">
        <f>COUNTIFS('ZASOBY N'!$B60:$B$525,'ZASOBY N'!$B60,'ZASOBY N'!$C60:'ZASOBY N'!$C$525,'ZASOBY N'!$C60,'ZASOBY N'!$D60:'ZASOBY N'!$D$525,'ZASOBY N'!$D60,'ZASOBY N'!$H60:'ZASOBY N'!$H$525,'ZASOBY N'!$H60 )</f>
        <v>0</v>
      </c>
      <c r="CH61" s="410">
        <f>COUNTIFS('ZASOBY N'!$B$10:$B60,'ZASOBY N'!$B60,'ZASOBY N'!$C$10:'ZASOBY N'!$C60,'ZASOBY N'!$C60,'ZASOBY N'!$D$10:'ZASOBY N'!$D60,'ZASOBY N'!$D60,'ZASOBY N'!$H$10:'ZASOBY N'!$H60,'ZASOBY N'!$H60 )</f>
        <v>0</v>
      </c>
      <c r="CI61" s="411">
        <f t="shared" si="14"/>
        <v>0</v>
      </c>
      <c r="CJ61" s="412">
        <f t="shared" si="15"/>
        <v>0</v>
      </c>
      <c r="CL61" s="414" t="str">
        <f>IF(AND(CN61=1,CO61=1,SUMIF($C61:$C$525,$C61,$AG61:$AG$525)=$AG61),$AG61,IF($CQ61&gt;0,$CQ61,IF(AND(COUNTIF($C$11:$C60,$C61)&gt;=1,COUNTIF($D60:$D60,$D61)&gt;=1),"",IF(AND(SUMIF($C61:$C$525,$C61,$AG61:$AG$525)&gt;$AG61,SUMIF($D61:$D$525,$D61,$AG61:$AG$525)&gt;$AG61),_xlfn.AGGREGATE(14,4,$CP$11:$CP$31*($C$11:$C$31=$C61),1),""))))</f>
        <v/>
      </c>
      <c r="CN61" s="409">
        <f>COUNTIFS('ZASOBY N'!$B60:$B$525,'ZASOBY N'!$B60,'ZASOBY N'!$C60:'ZASOBY N'!$C$525,'ZASOBY N'!$C60,'ZASOBY N'!$D60:'ZASOBY N'!$D$525,'ZASOBY N'!$D60,'ZASOBY N'!$H60:'ZASOBY N'!$H$525,'ZASOBY N'!$H60 )</f>
        <v>0</v>
      </c>
      <c r="CO61" s="410">
        <f>COUNTIFS('ZASOBY N'!$B$10:$B60,'ZASOBY N'!$B60,'ZASOBY N'!$C$10:'ZASOBY N'!$C60,'ZASOBY N'!$C60,'ZASOBY N'!$D$10:'ZASOBY N'!$D60,'ZASOBY N'!$D60,'ZASOBY N'!$H$10:'ZASOBY N'!$H60,'ZASOBY N'!$H60 )</f>
        <v>0</v>
      </c>
      <c r="CP61" s="411">
        <f t="shared" si="16"/>
        <v>0</v>
      </c>
      <c r="CQ61" s="412">
        <f t="shared" si="17"/>
        <v>0</v>
      </c>
      <c r="CS61" s="414" t="str">
        <f>IF(AND(CU61=1,CV61=1,SUMIF($C61:$C$525,$C61,$AF61:$AF$525)=$AF61),$AF61,IF($CX61&gt;0,$CX61,IF(AND(COUNTIF($C$11:$C60,$C61)&gt;=1,COUNTIF($D60:$D60,$D61)&gt;=1),"",IF(AND(SUMIF($C61:$C$525,$C61,$AF61:$AF$525)&gt;$AF61,SUMIF($D61:$D$525,$D61,$AF61:$AF$525)&gt;$AF61),_xlfn.AGGREGATE(14,4,$CW$11:$CW$31*($C$11:$C$31=$C61),1),""))))</f>
        <v/>
      </c>
      <c r="CU61" s="409">
        <f>COUNTIFS('ZASOBY N'!$B60:$B$525,'ZASOBY N'!$B60,'ZASOBY N'!$C60:'ZASOBY N'!$C$525,'ZASOBY N'!$C60,'ZASOBY N'!$D60:'ZASOBY N'!$D$525,'ZASOBY N'!$D60,'ZASOBY N'!$H60:'ZASOBY N'!$H$525,'ZASOBY N'!$H60 )</f>
        <v>0</v>
      </c>
      <c r="CV61" s="410">
        <f>COUNTIFS('ZASOBY N'!$B$10:$B60,'ZASOBY N'!$B60,'ZASOBY N'!$C$10:'ZASOBY N'!$C60,'ZASOBY N'!$C60,'ZASOBY N'!$D$10:'ZASOBY N'!$D60,'ZASOBY N'!$D60,'ZASOBY N'!$H$10:'ZASOBY N'!$H60,'ZASOBY N'!$H60 )</f>
        <v>0</v>
      </c>
      <c r="CW61" s="411">
        <f t="shared" si="18"/>
        <v>0</v>
      </c>
      <c r="CX61" s="412">
        <f t="shared" si="19"/>
        <v>0</v>
      </c>
      <c r="CZ61" s="414" t="str">
        <f>IF(AND(DB61=1,DC61=1,SUMIF($C61:$C$525,$C61,$AE61:$AE$525)=$AE61),$AE61,IF($DE61&gt;0,$DE61,IF(AND(COUNTIF($C$11:$C60,$C61)&gt;=1,COUNTIF($D60:$D60,$D61)&gt;=1),"",IF(AND(SUMIF($C61:$C$525,$C61,$AE61:$AE$525)&gt;$AE61,SUMIF($D61:$D$525,$D61,$AE61:$AE$525)&gt;$AE61),_xlfn.AGGREGATE(14,4,$DD$11:$DD$31*($C$11:$C$31=$C61),1),""))))</f>
        <v/>
      </c>
      <c r="DB61" s="409">
        <f>COUNTIFS('ZASOBY N'!$B60:$B$525,'ZASOBY N'!$B60,'ZASOBY N'!$C60:'ZASOBY N'!$C$525,'ZASOBY N'!$C60,'ZASOBY N'!$D60:'ZASOBY N'!$D$525,'ZASOBY N'!$D60,'ZASOBY N'!$H60:'ZASOBY N'!$H$525,'ZASOBY N'!$H60 )</f>
        <v>0</v>
      </c>
      <c r="DC61" s="410">
        <f>COUNTIFS('ZASOBY N'!$B$10:$B60,'ZASOBY N'!$B60,'ZASOBY N'!$C$10:'ZASOBY N'!$C60,'ZASOBY N'!$C60,'ZASOBY N'!$D$10:'ZASOBY N'!$D60,'ZASOBY N'!$D60,'ZASOBY N'!$H$10:'ZASOBY N'!$H60,'ZASOBY N'!$H60 )</f>
        <v>0</v>
      </c>
      <c r="DD61" s="411">
        <f t="shared" si="20"/>
        <v>0</v>
      </c>
      <c r="DE61" s="412">
        <f t="shared" si="21"/>
        <v>0</v>
      </c>
      <c r="DF61" s="399" t="str">
        <f>IF(AND(DI61=1,DJ61=1,SUMIF($C61:$C$525,$C61,$AD61:$AD$525)=$AD61),$AD61,IF($DL61&gt;0,$DL61,IF(B61="","",IF(AND(COUNTIF($C$11:$C60,$C61)&gt;=1,COUNTIF($D60:$D60,$D61)&gt;=1,COUNTIF($Z58:$Z60,$C61)=0),"",IF(AND(COUNTIF($C$11:$C60,$C61)&gt;=1,COUNTIF($D60:$D60,$D61)&gt;=1),"UJĘTO WYŻEJ",IF(AND(SUMIF($C61:$C$525,$C61,$AD61:$AD$525)&gt;$AD61,SUMIF($D61:$D$525,$D61,$AD61:$AD$525)&gt;$AD61),_xlfn.AGGREGATE(14,4,$DK$11:$DK$31*($C$11:$C$31=$C61),1),""))))))</f>
        <v/>
      </c>
      <c r="DG61" s="414" t="str">
        <f>IF(AND(DI61=1,DJ61=1,SUMIF($C61:$C$525,$C61,$AD61:$AD$525)=$AD61),$AD61,IF($DL61&gt;0,$DL61,IF(AND(COUNTIF($C$11:$C60,$C61)&gt;=1,COUNTIF($D60:$D60,$D61)&gt;=1),"",IF(AND(SUMIF($C61:$C$525,$C61,$AD61:$AD$525)&gt;$AD61,SUMIF($D61:$D$525,$D61,$AD61:$AD$525)&gt;$AD61),_xlfn.AGGREGATE(14,4,$DK$11:$DK$31*($C$11:$C$31=$C61),1),""))))</f>
        <v/>
      </c>
      <c r="DI61" s="409">
        <f>COUNTIFS('ZASOBY N'!$B60:$B$525,'ZASOBY N'!$B60,'ZASOBY N'!$C60:'ZASOBY N'!$C$525,'ZASOBY N'!$C60,'ZASOBY N'!$D60:'ZASOBY N'!$D$525,'ZASOBY N'!$D60,'ZASOBY N'!$H60:'ZASOBY N'!$H$525,'ZASOBY N'!$H60 )</f>
        <v>0</v>
      </c>
      <c r="DJ61" s="410">
        <f>COUNTIFS('ZASOBY N'!$B$10:$B60,'ZASOBY N'!$B60,'ZASOBY N'!$C$10:'ZASOBY N'!$C60,'ZASOBY N'!$C60,'ZASOBY N'!$D$10:'ZASOBY N'!$D60,'ZASOBY N'!$D60,'ZASOBY N'!$H$10:'ZASOBY N'!$H60,'ZASOBY N'!$H60 )</f>
        <v>0</v>
      </c>
      <c r="DK61" s="411">
        <f t="shared" si="22"/>
        <v>0</v>
      </c>
      <c r="DL61" s="412">
        <f t="shared" si="23"/>
        <v>0</v>
      </c>
    </row>
    <row r="62" spans="1:116" ht="18.899999999999999" customHeight="1" x14ac:dyDescent="0.3">
      <c r="A62" s="219"/>
      <c r="B62" s="152" t="str">
        <f>IF('ZASOBY N'!A61="","",'ZASOBY N'!A61)</f>
        <v/>
      </c>
      <c r="C62" s="462" t="str">
        <f>IF('ZASOBY N'!C61="","",'ZASOBY N'!C61)</f>
        <v/>
      </c>
      <c r="D62" s="137" t="str">
        <f>IF('ZASOBY N'!B61="","",'ZASOBY N'!B61)</f>
        <v/>
      </c>
      <c r="E62" s="138"/>
      <c r="F62" s="356" t="str">
        <f>IF('ZASOBY N'!D61="","",'ZASOBY N'!D61)</f>
        <v/>
      </c>
      <c r="G62" s="220" t="str">
        <f>IF('ZASOBY N'!G61="","",'ZASOBY N'!G61)</f>
        <v/>
      </c>
      <c r="H62" s="221" t="str">
        <f>IF('ZASOBY N'!F61="","",'ZASOBY N'!F61)</f>
        <v/>
      </c>
      <c r="I62" s="221" t="str">
        <f>IF('ZASOBY N'!G61="","",'ZASOBY N'!G61)</f>
        <v/>
      </c>
      <c r="J62" s="221" t="str">
        <f>IF('ZASOBY N'!H61="","",'ZASOBY N'!H61)</f>
        <v/>
      </c>
      <c r="K62" s="214">
        <v>0</v>
      </c>
      <c r="L62" s="214">
        <v>0</v>
      </c>
      <c r="M62" s="214">
        <v>0</v>
      </c>
      <c r="N62" s="222" t="str">
        <f>IF('ZASOBY N'!BD61="x","",IF(W62="","",'ZASOBY N'!E61))</f>
        <v/>
      </c>
      <c r="O62" s="223">
        <v>0</v>
      </c>
      <c r="P62" s="223">
        <v>0</v>
      </c>
      <c r="Q62" s="226" t="str">
        <f>IF($N62="","",'UPR BILANS N'!G62*'UPR BILANS N'!N62)</f>
        <v/>
      </c>
      <c r="R62" s="225" t="str">
        <f>IF($N62="","",'ZASOBY N'!O61)</f>
        <v/>
      </c>
      <c r="S62" s="225" t="str">
        <f>IF($N62="","",IF('ZASOBY N'!Q61="",0,'ZASOBY N'!Q61))</f>
        <v/>
      </c>
      <c r="T62" s="225" t="str">
        <f>IF($N62="","",'ZASOBY N'!V61)</f>
        <v/>
      </c>
      <c r="U62" s="225" t="str">
        <f>IF($N62="","",IF('ZASOBY N'!AG61="",0,'ZASOBY N'!AG61))</f>
        <v/>
      </c>
      <c r="V62" s="225" t="str">
        <f>IF($N62="","",IF(NN!P64="",0,NN!P64))</f>
        <v/>
      </c>
      <c r="W62" s="225" t="str">
        <f t="shared" si="1"/>
        <v/>
      </c>
      <c r="X62" s="226" t="str">
        <f t="shared" si="0"/>
        <v/>
      </c>
      <c r="Y62" s="225" t="str">
        <f>IF('ZASOBY N'!AU61="","",IF(C62&lt;&gt;C61,'ZASOBY N'!AU61,IF(D62&lt;&gt;D61,'ZASOBY N'!AU61,IF(F62&lt;&gt;F61,'ZASOBY N'!AU61,IF(G62&lt;&gt;G61,'ZASOBY N'!AU61,IF(J62&lt;&gt;J61,'ZASOBY N'!AU61,IF(NN!AC64="","",IF(AND(C61=C62,H61=H62,J61=J62,NN!AC64&gt;0),"",IF(AND(C62=C63,H62=H63,NN!AC65&gt;0),'ZASOBY N'!AU61,'ZASOBY N'!AU61)))))))))</f>
        <v/>
      </c>
      <c r="Z62" s="225" t="str">
        <f t="shared" si="2"/>
        <v/>
      </c>
      <c r="AA62" s="227" t="str">
        <f t="shared" si="5"/>
        <v/>
      </c>
      <c r="AB62" s="400" t="str">
        <f t="shared" si="6"/>
        <v/>
      </c>
      <c r="AC62" s="228" t="str">
        <f t="shared" si="3"/>
        <v/>
      </c>
      <c r="AD62" s="222">
        <f>IF(B62="",0,IF(F62="",0,INDEX(POBRANIE_!$B$6:$F$101,MATCH('UPR BILANS N'!$F62,POBRANIE_!$A$6:$A$101,0),2)))</f>
        <v>0</v>
      </c>
      <c r="AE62" s="224">
        <f>IF(OR('ZASOBY N'!G61="",'ZASOBY N'!E61=""),0,IF(B62="",0,'ZASOBY N'!G61*'ZASOBY N'!E61))</f>
        <v>0</v>
      </c>
      <c r="AF62" s="225">
        <f>IF('ZASOBY N'!O61="",0,'ZASOBY N'!O61)</f>
        <v>0</v>
      </c>
      <c r="AG62" s="225">
        <f>IF('ZASOBY N'!Q61="",0,'ZASOBY N'!Q61)</f>
        <v>0</v>
      </c>
      <c r="AH62" s="225">
        <f>IF('ZASOBY N'!V61="",0,'ZASOBY N'!V61)</f>
        <v>0</v>
      </c>
      <c r="AI62" s="225">
        <f>IF('ZASOBY N'!AG61="",0,'ZASOBY N'!AG61)</f>
        <v>0</v>
      </c>
      <c r="AJ62" s="225">
        <f>IF(NN!P64="",0,IF(NN!P64="BRAK kol.7","BRAK BADAŃ",NN!P64))</f>
        <v>0</v>
      </c>
      <c r="AK62" s="225">
        <f>IF(NN!AC64="",0,IF(NN!AC64="BRAK kol.7","BRAK BADAŃ",NN!AC64))</f>
        <v>0</v>
      </c>
      <c r="BJ62" s="414" t="str">
        <f>IF(AND(BL62=1,BM62=1,SUMIF($C62:$C$525,$C62,$AK62:$AK$525)=$AK62),$AK62,IF($BO62&gt;0,$BO62,IF(AND(COUNTIF($C$11:$C61,$C62)&gt;=1,COUNTIF($D61:$D61,$D62)&gt;=1),"",IF(AND(SUMIF($C62:$C$525,$C62,$AK62:$AK$525)&gt;=$AK62,SUMIF($D62:$D$525,$D62,$AK62:$AK$525)&gt;=$AK62),SUMIF($C62:$C$525,$C62,$AK62:$AK$525),""))))</f>
        <v/>
      </c>
      <c r="BL62" s="409">
        <f>COUNTIFS('ZASOBY N'!$B61:$B$525,'ZASOBY N'!$B61,'ZASOBY N'!$C61:'ZASOBY N'!$C$525,'ZASOBY N'!$C61,'ZASOBY N'!$D61:'ZASOBY N'!$D$525,'ZASOBY N'!$D61,'ZASOBY N'!$H61:'ZASOBY N'!$H$525,'ZASOBY N'!$H61 )</f>
        <v>0</v>
      </c>
      <c r="BM62" s="410">
        <f>COUNTIFS('ZASOBY N'!$B$10:$B61,'ZASOBY N'!$B61,'ZASOBY N'!$C$10:'ZASOBY N'!$C61,'ZASOBY N'!$C61,'ZASOBY N'!$D$10:'ZASOBY N'!$D61,'ZASOBY N'!$D61,'ZASOBY N'!$H$10:'ZASOBY N'!$H61,'ZASOBY N'!$H61 )</f>
        <v>0</v>
      </c>
      <c r="BN62" s="411">
        <f t="shared" si="7"/>
        <v>0</v>
      </c>
      <c r="BO62" s="412">
        <f t="shared" si="8"/>
        <v>0</v>
      </c>
      <c r="BP62" s="94" t="str">
        <f t="shared" si="9"/>
        <v/>
      </c>
      <c r="BQ62" s="414" t="str">
        <f>IF(AND(BS62=1,BT62=1,SUMIF($C62:$C$525,$C62,$AJ62:$AJ$525)=$AJ62),$AJ62,IF($BV62&gt;0,$BV62,IF(AND(COUNTIF($C$11:$C61,$C62)&gt;=1,COUNTIF($D61:$D61,$D62)&gt;=1),"",IF(AND(SUMIF($C62:$C$525,$C62,$AJ62:$AJ$525)&gt;$AJ62,SUMIF($D62:$D$525,$D62,$AJ62:$AJ$525)&gt;$AJ62),SUMIF($C62:$C$525,$C62,$AJ62:$AJ$525),""))))</f>
        <v/>
      </c>
      <c r="BS62" s="409">
        <f>COUNTIFS('ZASOBY N'!$B61:$B$525,'ZASOBY N'!$B61,'ZASOBY N'!$C61:'ZASOBY N'!$C$525,'ZASOBY N'!$C61,'ZASOBY N'!$D61:'ZASOBY N'!$D$525,'ZASOBY N'!$D61,'ZASOBY N'!$H61:'ZASOBY N'!$H$525,'ZASOBY N'!$H61 )</f>
        <v>0</v>
      </c>
      <c r="BT62" s="410">
        <f>COUNTIFS('ZASOBY N'!$B$10:$B61,'ZASOBY N'!$B61,'ZASOBY N'!$C$10:'ZASOBY N'!$C61,'ZASOBY N'!$C61,'ZASOBY N'!$D$10:'ZASOBY N'!$D61,'ZASOBY N'!$D61,'ZASOBY N'!$H$10:'ZASOBY N'!$H61,'ZASOBY N'!$H61 )</f>
        <v>0</v>
      </c>
      <c r="BU62" s="411">
        <f t="shared" si="10"/>
        <v>0</v>
      </c>
      <c r="BV62" s="412">
        <f t="shared" si="11"/>
        <v>0</v>
      </c>
      <c r="BW62" s="94" t="s">
        <v>499</v>
      </c>
      <c r="BX62" s="414" t="str">
        <f>IF(AND(BZ62=1,CA62=1,SUMIF($C62:$C$525,$C62,$AI62:$AI$525)=$AI62),$AI62,IF($CC62&gt;0,$CC62,IF(AND(COUNTIF($C$11:$C61,$C62)&gt;=1,COUNTIF($D61:$D61,$D62)&gt;=1),"",IF(AND(SUMIF($C62:$C$525,$C62,$AI62:$AI$525)&gt;$AI62,SUMIF($D62:$D$525,$D62,$AI62:$AI$525)&gt;$IG62),_xlfn.AGGREGATE(14,4,$CB$11:$CB$31*($C$11:$C$31=$C62),1),""))))</f>
        <v/>
      </c>
      <c r="BZ62" s="409">
        <f>COUNTIFS('ZASOBY N'!$B61:$B$525,'ZASOBY N'!$B61,'ZASOBY N'!$C61:'ZASOBY N'!$C$525,'ZASOBY N'!$C61,'ZASOBY N'!$D61:'ZASOBY N'!$D$525,'ZASOBY N'!$D61,'ZASOBY N'!$H61:'ZASOBY N'!$H$525,'ZASOBY N'!$H61 )</f>
        <v>0</v>
      </c>
      <c r="CA62" s="410">
        <f>COUNTIFS('ZASOBY N'!$B$10:$B61,'ZASOBY N'!$B61,'ZASOBY N'!$C$10:'ZASOBY N'!$C61,'ZASOBY N'!$C61,'ZASOBY N'!$D$10:'ZASOBY N'!$D61,'ZASOBY N'!$D61,'ZASOBY N'!$H$10:'ZASOBY N'!$H61,'ZASOBY N'!$H61 )</f>
        <v>0</v>
      </c>
      <c r="CB62" s="411">
        <f t="shared" si="12"/>
        <v>0</v>
      </c>
      <c r="CC62" s="412">
        <f t="shared" si="13"/>
        <v>0</v>
      </c>
      <c r="CE62" s="414" t="str">
        <f>IF(AND(CG62=1,CH62=1,SUMIF($C62:$C$525,$C62,$AH62:$AH$525)=$AH62),$AH62,IF($CJ62&gt;0,$CJ62,IF(AND(COUNTIF($C$11:$C61,$C62)&gt;=1,COUNTIF($D61:$D61,$D62)&gt;=1),"",IF(AND(SUMIF($C62:$C$525,$C62,$AH62:$AH$525)&gt;$AH62,SUMIF($D62:$D$525,$D62,$AH62:$AH$525)&gt;$AH62),_xlfn.AGGREGATE(14,4,$CI$11:$CI$31*($C$11:$C$31=$C62),1),""))))</f>
        <v/>
      </c>
      <c r="CG62" s="409">
        <f>COUNTIFS('ZASOBY N'!$B61:$B$525,'ZASOBY N'!$B61,'ZASOBY N'!$C61:'ZASOBY N'!$C$525,'ZASOBY N'!$C61,'ZASOBY N'!$D61:'ZASOBY N'!$D$525,'ZASOBY N'!$D61,'ZASOBY N'!$H61:'ZASOBY N'!$H$525,'ZASOBY N'!$H61 )</f>
        <v>0</v>
      </c>
      <c r="CH62" s="410">
        <f>COUNTIFS('ZASOBY N'!$B$10:$B61,'ZASOBY N'!$B61,'ZASOBY N'!$C$10:'ZASOBY N'!$C61,'ZASOBY N'!$C61,'ZASOBY N'!$D$10:'ZASOBY N'!$D61,'ZASOBY N'!$D61,'ZASOBY N'!$H$10:'ZASOBY N'!$H61,'ZASOBY N'!$H61 )</f>
        <v>0</v>
      </c>
      <c r="CI62" s="411">
        <f t="shared" si="14"/>
        <v>0</v>
      </c>
      <c r="CJ62" s="412">
        <f t="shared" si="15"/>
        <v>0</v>
      </c>
      <c r="CL62" s="414" t="str">
        <f>IF(AND(CN62=1,CO62=1,SUMIF($C62:$C$525,$C62,$AG62:$AG$525)=$AG62),$AG62,IF($CQ62&gt;0,$CQ62,IF(AND(COUNTIF($C$11:$C61,$C62)&gt;=1,COUNTIF($D61:$D61,$D62)&gt;=1),"",IF(AND(SUMIF($C62:$C$525,$C62,$AG62:$AG$525)&gt;$AG62,SUMIF($D62:$D$525,$D62,$AG62:$AG$525)&gt;$AG62),_xlfn.AGGREGATE(14,4,$CP$11:$CP$31*($C$11:$C$31=$C62),1),""))))</f>
        <v/>
      </c>
      <c r="CN62" s="409">
        <f>COUNTIFS('ZASOBY N'!$B61:$B$525,'ZASOBY N'!$B61,'ZASOBY N'!$C61:'ZASOBY N'!$C$525,'ZASOBY N'!$C61,'ZASOBY N'!$D61:'ZASOBY N'!$D$525,'ZASOBY N'!$D61,'ZASOBY N'!$H61:'ZASOBY N'!$H$525,'ZASOBY N'!$H61 )</f>
        <v>0</v>
      </c>
      <c r="CO62" s="410">
        <f>COUNTIFS('ZASOBY N'!$B$10:$B61,'ZASOBY N'!$B61,'ZASOBY N'!$C$10:'ZASOBY N'!$C61,'ZASOBY N'!$C61,'ZASOBY N'!$D$10:'ZASOBY N'!$D61,'ZASOBY N'!$D61,'ZASOBY N'!$H$10:'ZASOBY N'!$H61,'ZASOBY N'!$H61 )</f>
        <v>0</v>
      </c>
      <c r="CP62" s="411">
        <f t="shared" si="16"/>
        <v>0</v>
      </c>
      <c r="CQ62" s="412">
        <f t="shared" si="17"/>
        <v>0</v>
      </c>
      <c r="CS62" s="414" t="str">
        <f>IF(AND(CU62=1,CV62=1,SUMIF($C62:$C$525,$C62,$AF62:$AF$525)=$AF62),$AF62,IF($CX62&gt;0,$CX62,IF(AND(COUNTIF($C$11:$C61,$C62)&gt;=1,COUNTIF($D61:$D61,$D62)&gt;=1),"",IF(AND(SUMIF($C62:$C$525,$C62,$AF62:$AF$525)&gt;$AF62,SUMIF($D62:$D$525,$D62,$AF62:$AF$525)&gt;$AF62),_xlfn.AGGREGATE(14,4,$CW$11:$CW$31*($C$11:$C$31=$C62),1),""))))</f>
        <v/>
      </c>
      <c r="CU62" s="409">
        <f>COUNTIFS('ZASOBY N'!$B61:$B$525,'ZASOBY N'!$B61,'ZASOBY N'!$C61:'ZASOBY N'!$C$525,'ZASOBY N'!$C61,'ZASOBY N'!$D61:'ZASOBY N'!$D$525,'ZASOBY N'!$D61,'ZASOBY N'!$H61:'ZASOBY N'!$H$525,'ZASOBY N'!$H61 )</f>
        <v>0</v>
      </c>
      <c r="CV62" s="410">
        <f>COUNTIFS('ZASOBY N'!$B$10:$B61,'ZASOBY N'!$B61,'ZASOBY N'!$C$10:'ZASOBY N'!$C61,'ZASOBY N'!$C61,'ZASOBY N'!$D$10:'ZASOBY N'!$D61,'ZASOBY N'!$D61,'ZASOBY N'!$H$10:'ZASOBY N'!$H61,'ZASOBY N'!$H61 )</f>
        <v>0</v>
      </c>
      <c r="CW62" s="411">
        <f t="shared" si="18"/>
        <v>0</v>
      </c>
      <c r="CX62" s="412">
        <f t="shared" si="19"/>
        <v>0</v>
      </c>
      <c r="CZ62" s="414" t="str">
        <f>IF(AND(DB62=1,DC62=1,SUMIF($C62:$C$525,$C62,$AE62:$AE$525)=$AE62),$AE62,IF($DE62&gt;0,$DE62,IF(AND(COUNTIF($C$11:$C61,$C62)&gt;=1,COUNTIF($D61:$D61,$D62)&gt;=1),"",IF(AND(SUMIF($C62:$C$525,$C62,$AE62:$AE$525)&gt;$AE62,SUMIF($D62:$D$525,$D62,$AE62:$AE$525)&gt;$AE62),_xlfn.AGGREGATE(14,4,$DD$11:$DD$31*($C$11:$C$31=$C62),1),""))))</f>
        <v/>
      </c>
      <c r="DB62" s="409">
        <f>COUNTIFS('ZASOBY N'!$B61:$B$525,'ZASOBY N'!$B61,'ZASOBY N'!$C61:'ZASOBY N'!$C$525,'ZASOBY N'!$C61,'ZASOBY N'!$D61:'ZASOBY N'!$D$525,'ZASOBY N'!$D61,'ZASOBY N'!$H61:'ZASOBY N'!$H$525,'ZASOBY N'!$H61 )</f>
        <v>0</v>
      </c>
      <c r="DC62" s="410">
        <f>COUNTIFS('ZASOBY N'!$B$10:$B61,'ZASOBY N'!$B61,'ZASOBY N'!$C$10:'ZASOBY N'!$C61,'ZASOBY N'!$C61,'ZASOBY N'!$D$10:'ZASOBY N'!$D61,'ZASOBY N'!$D61,'ZASOBY N'!$H$10:'ZASOBY N'!$H61,'ZASOBY N'!$H61 )</f>
        <v>0</v>
      </c>
      <c r="DD62" s="411">
        <f t="shared" si="20"/>
        <v>0</v>
      </c>
      <c r="DE62" s="412">
        <f t="shared" si="21"/>
        <v>0</v>
      </c>
      <c r="DF62" s="399" t="str">
        <f>IF(AND(DI62=1,DJ62=1,SUMIF($C62:$C$525,$C62,$AD62:$AD$525)=$AD62),$AD62,IF($DL62&gt;0,$DL62,IF(B62="","",IF(AND(COUNTIF($C$11:$C61,$C62)&gt;=1,COUNTIF($D61:$D61,$D62)&gt;=1,COUNTIF($Z59:$Z61,$C62)=0),"",IF(AND(COUNTIF($C$11:$C61,$C62)&gt;=1,COUNTIF($D61:$D61,$D62)&gt;=1),"UJĘTO WYŻEJ",IF(AND(SUMIF($C62:$C$525,$C62,$AD62:$AD$525)&gt;$AD62,SUMIF($D62:$D$525,$D62,$AD62:$AD$525)&gt;$AD62),_xlfn.AGGREGATE(14,4,$DK$11:$DK$31*($C$11:$C$31=$C62),1),""))))))</f>
        <v/>
      </c>
      <c r="DG62" s="414" t="str">
        <f>IF(AND(DI62=1,DJ62=1,SUMIF($C62:$C$525,$C62,$AD62:$AD$525)=$AD62),$AD62,IF($DL62&gt;0,$DL62,IF(AND(COUNTIF($C$11:$C61,$C62)&gt;=1,COUNTIF($D61:$D61,$D62)&gt;=1),"",IF(AND(SUMIF($C62:$C$525,$C62,$AD62:$AD$525)&gt;$AD62,SUMIF($D62:$D$525,$D62,$AD62:$AD$525)&gt;$AD62),_xlfn.AGGREGATE(14,4,$DK$11:$DK$31*($C$11:$C$31=$C62),1),""))))</f>
        <v/>
      </c>
      <c r="DI62" s="409">
        <f>COUNTIFS('ZASOBY N'!$B61:$B$525,'ZASOBY N'!$B61,'ZASOBY N'!$C61:'ZASOBY N'!$C$525,'ZASOBY N'!$C61,'ZASOBY N'!$D61:'ZASOBY N'!$D$525,'ZASOBY N'!$D61,'ZASOBY N'!$H61:'ZASOBY N'!$H$525,'ZASOBY N'!$H61 )</f>
        <v>0</v>
      </c>
      <c r="DJ62" s="410">
        <f>COUNTIFS('ZASOBY N'!$B$10:$B61,'ZASOBY N'!$B61,'ZASOBY N'!$C$10:'ZASOBY N'!$C61,'ZASOBY N'!$C61,'ZASOBY N'!$D$10:'ZASOBY N'!$D61,'ZASOBY N'!$D61,'ZASOBY N'!$H$10:'ZASOBY N'!$H61,'ZASOBY N'!$H61 )</f>
        <v>0</v>
      </c>
      <c r="DK62" s="411">
        <f t="shared" si="22"/>
        <v>0</v>
      </c>
      <c r="DL62" s="412">
        <f t="shared" si="23"/>
        <v>0</v>
      </c>
    </row>
    <row r="63" spans="1:116" ht="18.899999999999999" customHeight="1" x14ac:dyDescent="0.3">
      <c r="A63" s="219"/>
      <c r="B63" s="152" t="str">
        <f>IF('ZASOBY N'!A62="","",'ZASOBY N'!A62)</f>
        <v/>
      </c>
      <c r="C63" s="462" t="str">
        <f>IF('ZASOBY N'!C62="","",'ZASOBY N'!C62)</f>
        <v/>
      </c>
      <c r="D63" s="137" t="str">
        <f>IF('ZASOBY N'!B62="","",'ZASOBY N'!B62)</f>
        <v/>
      </c>
      <c r="E63" s="138"/>
      <c r="F63" s="356" t="str">
        <f>IF('ZASOBY N'!D62="","",'ZASOBY N'!D62)</f>
        <v/>
      </c>
      <c r="G63" s="220" t="str">
        <f>IF('ZASOBY N'!G62="","",'ZASOBY N'!G62)</f>
        <v/>
      </c>
      <c r="H63" s="221" t="str">
        <f>IF('ZASOBY N'!F62="","",'ZASOBY N'!F62)</f>
        <v/>
      </c>
      <c r="I63" s="221" t="str">
        <f>IF('ZASOBY N'!G62="","",'ZASOBY N'!G62)</f>
        <v/>
      </c>
      <c r="J63" s="221" t="str">
        <f>IF('ZASOBY N'!H62="","",'ZASOBY N'!H62)</f>
        <v/>
      </c>
      <c r="K63" s="214">
        <v>0</v>
      </c>
      <c r="L63" s="214">
        <v>0</v>
      </c>
      <c r="M63" s="214">
        <v>0</v>
      </c>
      <c r="N63" s="222" t="str">
        <f>IF('ZASOBY N'!BD62="x","",IF(W63="","",'ZASOBY N'!E62))</f>
        <v/>
      </c>
      <c r="O63" s="223">
        <v>0</v>
      </c>
      <c r="P63" s="223">
        <v>0</v>
      </c>
      <c r="Q63" s="226" t="str">
        <f>IF($N63="","",'UPR BILANS N'!G63*'UPR BILANS N'!N63)</f>
        <v/>
      </c>
      <c r="R63" s="225" t="str">
        <f>IF($N63="","",'ZASOBY N'!O62)</f>
        <v/>
      </c>
      <c r="S63" s="225" t="str">
        <f>IF($N63="","",IF('ZASOBY N'!Q62="",0,'ZASOBY N'!Q62))</f>
        <v/>
      </c>
      <c r="T63" s="225" t="str">
        <f>IF($N63="","",'ZASOBY N'!V62)</f>
        <v/>
      </c>
      <c r="U63" s="225" t="str">
        <f>IF($N63="","",IF('ZASOBY N'!AG62="",0,'ZASOBY N'!AG62))</f>
        <v/>
      </c>
      <c r="V63" s="225" t="str">
        <f>IF($N63="","",IF(NN!P65="",0,NN!P65))</f>
        <v/>
      </c>
      <c r="W63" s="225" t="str">
        <f t="shared" si="1"/>
        <v/>
      </c>
      <c r="X63" s="226" t="str">
        <f t="shared" si="0"/>
        <v/>
      </c>
      <c r="Y63" s="225" t="str">
        <f>IF('ZASOBY N'!AU62="","",IF(C63&lt;&gt;C62,'ZASOBY N'!AU62,IF(D63&lt;&gt;D62,'ZASOBY N'!AU62,IF(F63&lt;&gt;F62,'ZASOBY N'!AU62,IF(G63&lt;&gt;G62,'ZASOBY N'!AU62,IF(J63&lt;&gt;J62,'ZASOBY N'!AU62,IF(NN!AC65="","",IF(AND(C62=C63,H62=H63,J62=J63,NN!AC65&gt;0),"",IF(AND(C63=C64,H63=H64,NN!AC66&gt;0),'ZASOBY N'!AU62,'ZASOBY N'!AU62)))))))))</f>
        <v/>
      </c>
      <c r="Z63" s="225" t="str">
        <f t="shared" si="2"/>
        <v/>
      </c>
      <c r="AA63" s="227" t="str">
        <f t="shared" si="5"/>
        <v/>
      </c>
      <c r="AB63" s="400" t="str">
        <f t="shared" si="6"/>
        <v/>
      </c>
      <c r="AC63" s="228" t="str">
        <f t="shared" si="3"/>
        <v/>
      </c>
      <c r="AD63" s="222">
        <f>IF(B63="",0,IF(F63="",0,INDEX(POBRANIE_!$B$6:$F$101,MATCH('UPR BILANS N'!$F63,POBRANIE_!$A$6:$A$101,0),2)))</f>
        <v>0</v>
      </c>
      <c r="AE63" s="224">
        <f>IF(OR('ZASOBY N'!G62="",'ZASOBY N'!E62=""),0,IF(B63="",0,'ZASOBY N'!G62*'ZASOBY N'!E62))</f>
        <v>0</v>
      </c>
      <c r="AF63" s="225">
        <f>IF('ZASOBY N'!O62="",0,'ZASOBY N'!O62)</f>
        <v>0</v>
      </c>
      <c r="AG63" s="225">
        <f>IF('ZASOBY N'!Q62="",0,'ZASOBY N'!Q62)</f>
        <v>0</v>
      </c>
      <c r="AH63" s="225">
        <f>IF('ZASOBY N'!V62="",0,'ZASOBY N'!V62)</f>
        <v>0</v>
      </c>
      <c r="AI63" s="225">
        <f>IF('ZASOBY N'!AG62="",0,'ZASOBY N'!AG62)</f>
        <v>0</v>
      </c>
      <c r="AJ63" s="225">
        <f>IF(NN!P65="",0,IF(NN!P65="BRAK kol.7","BRAK BADAŃ",NN!P65))</f>
        <v>0</v>
      </c>
      <c r="AK63" s="225">
        <f>IF(NN!AC65="",0,IF(NN!AC65="BRAK kol.7","BRAK BADAŃ",NN!AC65))</f>
        <v>0</v>
      </c>
      <c r="BJ63" s="414" t="str">
        <f>IF(AND(BL63=1,BM63=1,SUMIF($C63:$C$525,$C63,$AK63:$AK$525)=$AK63),$AK63,IF($BO63&gt;0,$BO63,IF(AND(COUNTIF($C$11:$C62,$C63)&gt;=1,COUNTIF($D62:$D62,$D63)&gt;=1),"",IF(AND(SUMIF($C63:$C$525,$C63,$AK63:$AK$525)&gt;=$AK63,SUMIF($D63:$D$525,$D63,$AK63:$AK$525)&gt;=$AK63),SUMIF($C63:$C$525,$C63,$AK63:$AK$525),""))))</f>
        <v/>
      </c>
      <c r="BL63" s="409">
        <f>COUNTIFS('ZASOBY N'!$B62:$B$525,'ZASOBY N'!$B62,'ZASOBY N'!$C62:'ZASOBY N'!$C$525,'ZASOBY N'!$C62,'ZASOBY N'!$D62:'ZASOBY N'!$D$525,'ZASOBY N'!$D62,'ZASOBY N'!$H62:'ZASOBY N'!$H$525,'ZASOBY N'!$H62 )</f>
        <v>0</v>
      </c>
      <c r="BM63" s="410">
        <f>COUNTIFS('ZASOBY N'!$B$10:$B62,'ZASOBY N'!$B62,'ZASOBY N'!$C$10:'ZASOBY N'!$C62,'ZASOBY N'!$C62,'ZASOBY N'!$D$10:'ZASOBY N'!$D62,'ZASOBY N'!$D62,'ZASOBY N'!$H$10:'ZASOBY N'!$H62,'ZASOBY N'!$H62 )</f>
        <v>0</v>
      </c>
      <c r="BN63" s="411">
        <f t="shared" si="7"/>
        <v>0</v>
      </c>
      <c r="BO63" s="412">
        <f t="shared" si="8"/>
        <v>0</v>
      </c>
      <c r="BP63" s="94" t="str">
        <f t="shared" si="9"/>
        <v/>
      </c>
      <c r="BQ63" s="414" t="str">
        <f>IF(AND(BS63=1,BT63=1,SUMIF($C63:$C$525,$C63,$AJ63:$AJ$525)=$AJ63),$AJ63,IF($BV63&gt;0,$BV63,IF(AND(COUNTIF($C$11:$C62,$C63)&gt;=1,COUNTIF($D62:$D62,$D63)&gt;=1),"",IF(AND(SUMIF($C63:$C$525,$C63,$AJ63:$AJ$525)&gt;$AJ63,SUMIF($D63:$D$525,$D63,$AJ63:$AJ$525)&gt;$AJ63),SUMIF($C63:$C$525,$C63,$AJ63:$AJ$525),""))))</f>
        <v/>
      </c>
      <c r="BS63" s="409">
        <f>COUNTIFS('ZASOBY N'!$B62:$B$525,'ZASOBY N'!$B62,'ZASOBY N'!$C62:'ZASOBY N'!$C$525,'ZASOBY N'!$C62,'ZASOBY N'!$D62:'ZASOBY N'!$D$525,'ZASOBY N'!$D62,'ZASOBY N'!$H62:'ZASOBY N'!$H$525,'ZASOBY N'!$H62 )</f>
        <v>0</v>
      </c>
      <c r="BT63" s="410">
        <f>COUNTIFS('ZASOBY N'!$B$10:$B62,'ZASOBY N'!$B62,'ZASOBY N'!$C$10:'ZASOBY N'!$C62,'ZASOBY N'!$C62,'ZASOBY N'!$D$10:'ZASOBY N'!$D62,'ZASOBY N'!$D62,'ZASOBY N'!$H$10:'ZASOBY N'!$H62,'ZASOBY N'!$H62 )</f>
        <v>0</v>
      </c>
      <c r="BU63" s="411">
        <f t="shared" si="10"/>
        <v>0</v>
      </c>
      <c r="BV63" s="412">
        <f t="shared" si="11"/>
        <v>0</v>
      </c>
      <c r="BW63" s="94" t="s">
        <v>499</v>
      </c>
      <c r="BX63" s="414" t="str">
        <f>IF(AND(BZ63=1,CA63=1,SUMIF($C63:$C$525,$C63,$AI63:$AI$525)=$AI63),$AI63,IF($CC63&gt;0,$CC63,IF(AND(COUNTIF($C$11:$C62,$C63)&gt;=1,COUNTIF($D62:$D62,$D63)&gt;=1),"",IF(AND(SUMIF($C63:$C$525,$C63,$AI63:$AI$525)&gt;$AI63,SUMIF($D63:$D$525,$D63,$AI63:$AI$525)&gt;$IG63),_xlfn.AGGREGATE(14,4,$CB$11:$CB$31*($C$11:$C$31=$C63),1),""))))</f>
        <v/>
      </c>
      <c r="BZ63" s="409">
        <f>COUNTIFS('ZASOBY N'!$B62:$B$525,'ZASOBY N'!$B62,'ZASOBY N'!$C62:'ZASOBY N'!$C$525,'ZASOBY N'!$C62,'ZASOBY N'!$D62:'ZASOBY N'!$D$525,'ZASOBY N'!$D62,'ZASOBY N'!$H62:'ZASOBY N'!$H$525,'ZASOBY N'!$H62 )</f>
        <v>0</v>
      </c>
      <c r="CA63" s="410">
        <f>COUNTIFS('ZASOBY N'!$B$10:$B62,'ZASOBY N'!$B62,'ZASOBY N'!$C$10:'ZASOBY N'!$C62,'ZASOBY N'!$C62,'ZASOBY N'!$D$10:'ZASOBY N'!$D62,'ZASOBY N'!$D62,'ZASOBY N'!$H$10:'ZASOBY N'!$H62,'ZASOBY N'!$H62 )</f>
        <v>0</v>
      </c>
      <c r="CB63" s="411">
        <f t="shared" si="12"/>
        <v>0</v>
      </c>
      <c r="CC63" s="412">
        <f t="shared" si="13"/>
        <v>0</v>
      </c>
      <c r="CE63" s="414" t="str">
        <f>IF(AND(CG63=1,CH63=1,SUMIF($C63:$C$525,$C63,$AH63:$AH$525)=$AH63),$AH63,IF($CJ63&gt;0,$CJ63,IF(AND(COUNTIF($C$11:$C62,$C63)&gt;=1,COUNTIF($D62:$D62,$D63)&gt;=1),"",IF(AND(SUMIF($C63:$C$525,$C63,$AH63:$AH$525)&gt;$AH63,SUMIF($D63:$D$525,$D63,$AH63:$AH$525)&gt;$AH63),_xlfn.AGGREGATE(14,4,$CI$11:$CI$31*($C$11:$C$31=$C63),1),""))))</f>
        <v/>
      </c>
      <c r="CG63" s="409">
        <f>COUNTIFS('ZASOBY N'!$B62:$B$525,'ZASOBY N'!$B62,'ZASOBY N'!$C62:'ZASOBY N'!$C$525,'ZASOBY N'!$C62,'ZASOBY N'!$D62:'ZASOBY N'!$D$525,'ZASOBY N'!$D62,'ZASOBY N'!$H62:'ZASOBY N'!$H$525,'ZASOBY N'!$H62 )</f>
        <v>0</v>
      </c>
      <c r="CH63" s="410">
        <f>COUNTIFS('ZASOBY N'!$B$10:$B62,'ZASOBY N'!$B62,'ZASOBY N'!$C$10:'ZASOBY N'!$C62,'ZASOBY N'!$C62,'ZASOBY N'!$D$10:'ZASOBY N'!$D62,'ZASOBY N'!$D62,'ZASOBY N'!$H$10:'ZASOBY N'!$H62,'ZASOBY N'!$H62 )</f>
        <v>0</v>
      </c>
      <c r="CI63" s="411">
        <f t="shared" si="14"/>
        <v>0</v>
      </c>
      <c r="CJ63" s="412">
        <f t="shared" si="15"/>
        <v>0</v>
      </c>
      <c r="CL63" s="414" t="str">
        <f>IF(AND(CN63=1,CO63=1,SUMIF($C63:$C$525,$C63,$AG63:$AG$525)=$AG63),$AG63,IF($CQ63&gt;0,$CQ63,IF(AND(COUNTIF($C$11:$C62,$C63)&gt;=1,COUNTIF($D62:$D62,$D63)&gt;=1),"",IF(AND(SUMIF($C63:$C$525,$C63,$AG63:$AG$525)&gt;$AG63,SUMIF($D63:$D$525,$D63,$AG63:$AG$525)&gt;$AG63),_xlfn.AGGREGATE(14,4,$CP$11:$CP$31*($C$11:$C$31=$C63),1),""))))</f>
        <v/>
      </c>
      <c r="CN63" s="409">
        <f>COUNTIFS('ZASOBY N'!$B62:$B$525,'ZASOBY N'!$B62,'ZASOBY N'!$C62:'ZASOBY N'!$C$525,'ZASOBY N'!$C62,'ZASOBY N'!$D62:'ZASOBY N'!$D$525,'ZASOBY N'!$D62,'ZASOBY N'!$H62:'ZASOBY N'!$H$525,'ZASOBY N'!$H62 )</f>
        <v>0</v>
      </c>
      <c r="CO63" s="410">
        <f>COUNTIFS('ZASOBY N'!$B$10:$B62,'ZASOBY N'!$B62,'ZASOBY N'!$C$10:'ZASOBY N'!$C62,'ZASOBY N'!$C62,'ZASOBY N'!$D$10:'ZASOBY N'!$D62,'ZASOBY N'!$D62,'ZASOBY N'!$H$10:'ZASOBY N'!$H62,'ZASOBY N'!$H62 )</f>
        <v>0</v>
      </c>
      <c r="CP63" s="411">
        <f t="shared" si="16"/>
        <v>0</v>
      </c>
      <c r="CQ63" s="412">
        <f t="shared" si="17"/>
        <v>0</v>
      </c>
      <c r="CS63" s="414" t="str">
        <f>IF(AND(CU63=1,CV63=1,SUMIF($C63:$C$525,$C63,$AF63:$AF$525)=$AF63),$AF63,IF($CX63&gt;0,$CX63,IF(AND(COUNTIF($C$11:$C62,$C63)&gt;=1,COUNTIF($D62:$D62,$D63)&gt;=1),"",IF(AND(SUMIF($C63:$C$525,$C63,$AF63:$AF$525)&gt;$AF63,SUMIF($D63:$D$525,$D63,$AF63:$AF$525)&gt;$AF63),_xlfn.AGGREGATE(14,4,$CW$11:$CW$31*($C$11:$C$31=$C63),1),""))))</f>
        <v/>
      </c>
      <c r="CU63" s="409">
        <f>COUNTIFS('ZASOBY N'!$B62:$B$525,'ZASOBY N'!$B62,'ZASOBY N'!$C62:'ZASOBY N'!$C$525,'ZASOBY N'!$C62,'ZASOBY N'!$D62:'ZASOBY N'!$D$525,'ZASOBY N'!$D62,'ZASOBY N'!$H62:'ZASOBY N'!$H$525,'ZASOBY N'!$H62 )</f>
        <v>0</v>
      </c>
      <c r="CV63" s="410">
        <f>COUNTIFS('ZASOBY N'!$B$10:$B62,'ZASOBY N'!$B62,'ZASOBY N'!$C$10:'ZASOBY N'!$C62,'ZASOBY N'!$C62,'ZASOBY N'!$D$10:'ZASOBY N'!$D62,'ZASOBY N'!$D62,'ZASOBY N'!$H$10:'ZASOBY N'!$H62,'ZASOBY N'!$H62 )</f>
        <v>0</v>
      </c>
      <c r="CW63" s="411">
        <f t="shared" si="18"/>
        <v>0</v>
      </c>
      <c r="CX63" s="412">
        <f t="shared" si="19"/>
        <v>0</v>
      </c>
      <c r="CZ63" s="414" t="str">
        <f>IF(AND(DB63=1,DC63=1,SUMIF($C63:$C$525,$C63,$AE63:$AE$525)=$AE63),$AE63,IF($DE63&gt;0,$DE63,IF(AND(COUNTIF($C$11:$C62,$C63)&gt;=1,COUNTIF($D62:$D62,$D63)&gt;=1),"",IF(AND(SUMIF($C63:$C$525,$C63,$AE63:$AE$525)&gt;$AE63,SUMIF($D63:$D$525,$D63,$AE63:$AE$525)&gt;$AE63),_xlfn.AGGREGATE(14,4,$DD$11:$DD$31*($C$11:$C$31=$C63),1),""))))</f>
        <v/>
      </c>
      <c r="DB63" s="409">
        <f>COUNTIFS('ZASOBY N'!$B62:$B$525,'ZASOBY N'!$B62,'ZASOBY N'!$C62:'ZASOBY N'!$C$525,'ZASOBY N'!$C62,'ZASOBY N'!$D62:'ZASOBY N'!$D$525,'ZASOBY N'!$D62,'ZASOBY N'!$H62:'ZASOBY N'!$H$525,'ZASOBY N'!$H62 )</f>
        <v>0</v>
      </c>
      <c r="DC63" s="410">
        <f>COUNTIFS('ZASOBY N'!$B$10:$B62,'ZASOBY N'!$B62,'ZASOBY N'!$C$10:'ZASOBY N'!$C62,'ZASOBY N'!$C62,'ZASOBY N'!$D$10:'ZASOBY N'!$D62,'ZASOBY N'!$D62,'ZASOBY N'!$H$10:'ZASOBY N'!$H62,'ZASOBY N'!$H62 )</f>
        <v>0</v>
      </c>
      <c r="DD63" s="411">
        <f t="shared" si="20"/>
        <v>0</v>
      </c>
      <c r="DE63" s="412">
        <f t="shared" si="21"/>
        <v>0</v>
      </c>
      <c r="DF63" s="399" t="str">
        <f>IF(AND(DI63=1,DJ63=1,SUMIF($C63:$C$525,$C63,$AD63:$AD$525)=$AD63),$AD63,IF($DL63&gt;0,$DL63,IF(B63="","",IF(AND(COUNTIF($C$11:$C62,$C63)&gt;=1,COUNTIF($D62:$D62,$D63)&gt;=1,COUNTIF($Z60:$Z62,$C63)=0),"",IF(AND(COUNTIF($C$11:$C62,$C63)&gt;=1,COUNTIF($D62:$D62,$D63)&gt;=1),"UJĘTO WYŻEJ",IF(AND(SUMIF($C63:$C$525,$C63,$AD63:$AD$525)&gt;$AD63,SUMIF($D63:$D$525,$D63,$AD63:$AD$525)&gt;$AD63),_xlfn.AGGREGATE(14,4,$DK$11:$DK$31*($C$11:$C$31=$C63),1),""))))))</f>
        <v/>
      </c>
      <c r="DG63" s="414" t="str">
        <f>IF(AND(DI63=1,DJ63=1,SUMIF($C63:$C$525,$C63,$AD63:$AD$525)=$AD63),$AD63,IF($DL63&gt;0,$DL63,IF(AND(COUNTIF($C$11:$C62,$C63)&gt;=1,COUNTIF($D62:$D62,$D63)&gt;=1),"",IF(AND(SUMIF($C63:$C$525,$C63,$AD63:$AD$525)&gt;$AD63,SUMIF($D63:$D$525,$D63,$AD63:$AD$525)&gt;$AD63),_xlfn.AGGREGATE(14,4,$DK$11:$DK$31*($C$11:$C$31=$C63),1),""))))</f>
        <v/>
      </c>
      <c r="DI63" s="409">
        <f>COUNTIFS('ZASOBY N'!$B62:$B$525,'ZASOBY N'!$B62,'ZASOBY N'!$C62:'ZASOBY N'!$C$525,'ZASOBY N'!$C62,'ZASOBY N'!$D62:'ZASOBY N'!$D$525,'ZASOBY N'!$D62,'ZASOBY N'!$H62:'ZASOBY N'!$H$525,'ZASOBY N'!$H62 )</f>
        <v>0</v>
      </c>
      <c r="DJ63" s="410">
        <f>COUNTIFS('ZASOBY N'!$B$10:$B62,'ZASOBY N'!$B62,'ZASOBY N'!$C$10:'ZASOBY N'!$C62,'ZASOBY N'!$C62,'ZASOBY N'!$D$10:'ZASOBY N'!$D62,'ZASOBY N'!$D62,'ZASOBY N'!$H$10:'ZASOBY N'!$H62,'ZASOBY N'!$H62 )</f>
        <v>0</v>
      </c>
      <c r="DK63" s="411">
        <f t="shared" si="22"/>
        <v>0</v>
      </c>
      <c r="DL63" s="412">
        <f t="shared" si="23"/>
        <v>0</v>
      </c>
    </row>
    <row r="64" spans="1:116" ht="18.899999999999999" customHeight="1" x14ac:dyDescent="0.3">
      <c r="A64" s="219"/>
      <c r="B64" s="152" t="str">
        <f>IF('ZASOBY N'!A63="","",'ZASOBY N'!A63)</f>
        <v/>
      </c>
      <c r="C64" s="462" t="str">
        <f>IF('ZASOBY N'!C63="","",'ZASOBY N'!C63)</f>
        <v/>
      </c>
      <c r="D64" s="137" t="str">
        <f>IF('ZASOBY N'!B63="","",'ZASOBY N'!B63)</f>
        <v/>
      </c>
      <c r="E64" s="138"/>
      <c r="F64" s="356" t="str">
        <f>IF('ZASOBY N'!D63="","",'ZASOBY N'!D63)</f>
        <v/>
      </c>
      <c r="G64" s="220" t="str">
        <f>IF('ZASOBY N'!G63="","",'ZASOBY N'!G63)</f>
        <v/>
      </c>
      <c r="H64" s="221" t="str">
        <f>IF('ZASOBY N'!F63="","",'ZASOBY N'!F63)</f>
        <v/>
      </c>
      <c r="I64" s="221" t="str">
        <f>IF('ZASOBY N'!G63="","",'ZASOBY N'!G63)</f>
        <v/>
      </c>
      <c r="J64" s="221" t="str">
        <f>IF('ZASOBY N'!H63="","",'ZASOBY N'!H63)</f>
        <v/>
      </c>
      <c r="K64" s="214">
        <v>0</v>
      </c>
      <c r="L64" s="214">
        <v>0</v>
      </c>
      <c r="M64" s="214">
        <v>0</v>
      </c>
      <c r="N64" s="222" t="str">
        <f>IF('ZASOBY N'!BD63="x","",IF(W64="","",'ZASOBY N'!E63))</f>
        <v/>
      </c>
      <c r="O64" s="223">
        <v>0</v>
      </c>
      <c r="P64" s="223">
        <v>0</v>
      </c>
      <c r="Q64" s="226" t="str">
        <f>IF($N64="","",'UPR BILANS N'!G64*'UPR BILANS N'!N64)</f>
        <v/>
      </c>
      <c r="R64" s="225" t="str">
        <f>IF($N64="","",'ZASOBY N'!O63)</f>
        <v/>
      </c>
      <c r="S64" s="225" t="str">
        <f>IF($N64="","",IF('ZASOBY N'!Q63="",0,'ZASOBY N'!Q63))</f>
        <v/>
      </c>
      <c r="T64" s="225" t="str">
        <f>IF($N64="","",'ZASOBY N'!V63)</f>
        <v/>
      </c>
      <c r="U64" s="225" t="str">
        <f>IF($N64="","",IF('ZASOBY N'!AG63="",0,'ZASOBY N'!AG63))</f>
        <v/>
      </c>
      <c r="V64" s="225" t="str">
        <f>IF($N64="","",IF(NN!P66="",0,NN!P66))</f>
        <v/>
      </c>
      <c r="W64" s="225" t="str">
        <f t="shared" si="1"/>
        <v/>
      </c>
      <c r="X64" s="226" t="str">
        <f t="shared" si="0"/>
        <v/>
      </c>
      <c r="Y64" s="225" t="str">
        <f>IF('ZASOBY N'!AU63="","",IF(C64&lt;&gt;C63,'ZASOBY N'!AU63,IF(D64&lt;&gt;D63,'ZASOBY N'!AU63,IF(F64&lt;&gt;F63,'ZASOBY N'!AU63,IF(G64&lt;&gt;G63,'ZASOBY N'!AU63,IF(J64&lt;&gt;J63,'ZASOBY N'!AU63,IF(NN!AC66="","",IF(AND(C63=C64,H63=H64,J63=J64,NN!AC66&gt;0),"",IF(AND(C64=C65,H64=H65,NN!AC67&gt;0),'ZASOBY N'!AU63,'ZASOBY N'!AU63)))))))))</f>
        <v/>
      </c>
      <c r="Z64" s="225" t="str">
        <f t="shared" si="2"/>
        <v/>
      </c>
      <c r="AA64" s="227" t="str">
        <f t="shared" si="5"/>
        <v/>
      </c>
      <c r="AB64" s="400" t="str">
        <f t="shared" si="6"/>
        <v/>
      </c>
      <c r="AC64" s="228" t="str">
        <f t="shared" si="3"/>
        <v/>
      </c>
      <c r="AD64" s="222">
        <f>IF(B64="",0,IF(F64="",0,INDEX(POBRANIE_!$B$6:$F$101,MATCH('UPR BILANS N'!$F64,POBRANIE_!$A$6:$A$101,0),2)))</f>
        <v>0</v>
      </c>
      <c r="AE64" s="224">
        <f>IF(OR('ZASOBY N'!G63="",'ZASOBY N'!E63=""),0,IF(B64="",0,'ZASOBY N'!G63*'ZASOBY N'!E63))</f>
        <v>0</v>
      </c>
      <c r="AF64" s="225">
        <f>IF('ZASOBY N'!O63="",0,'ZASOBY N'!O63)</f>
        <v>0</v>
      </c>
      <c r="AG64" s="225">
        <f>IF('ZASOBY N'!Q63="",0,'ZASOBY N'!Q63)</f>
        <v>0</v>
      </c>
      <c r="AH64" s="225">
        <f>IF('ZASOBY N'!V63="",0,'ZASOBY N'!V63)</f>
        <v>0</v>
      </c>
      <c r="AI64" s="225">
        <f>IF('ZASOBY N'!AG63="",0,'ZASOBY N'!AG63)</f>
        <v>0</v>
      </c>
      <c r="AJ64" s="225">
        <f>IF(NN!P66="",0,IF(NN!P66="BRAK kol.7","BRAK BADAŃ",NN!P66))</f>
        <v>0</v>
      </c>
      <c r="AK64" s="225">
        <f>IF(NN!AC66="",0,IF(NN!AC66="BRAK kol.7","BRAK BADAŃ",NN!AC66))</f>
        <v>0</v>
      </c>
      <c r="BJ64" s="414" t="str">
        <f>IF(AND(BL64=1,BM64=1,SUMIF($C64:$C$525,$C64,$AK64:$AK$525)=$AK64),$AK64,IF($BO64&gt;0,$BO64,IF(AND(COUNTIF($C$11:$C63,$C64)&gt;=1,COUNTIF($D63:$D63,$D64)&gt;=1),"",IF(AND(SUMIF($C64:$C$525,$C64,$AK64:$AK$525)&gt;=$AK64,SUMIF($D64:$D$525,$D64,$AK64:$AK$525)&gt;=$AK64),SUMIF($C64:$C$525,$C64,$AK64:$AK$525),""))))</f>
        <v/>
      </c>
      <c r="BL64" s="409">
        <f>COUNTIFS('ZASOBY N'!$B63:$B$525,'ZASOBY N'!$B63,'ZASOBY N'!$C63:'ZASOBY N'!$C$525,'ZASOBY N'!$C63,'ZASOBY N'!$D63:'ZASOBY N'!$D$525,'ZASOBY N'!$D63,'ZASOBY N'!$H63:'ZASOBY N'!$H$525,'ZASOBY N'!$H63 )</f>
        <v>0</v>
      </c>
      <c r="BM64" s="410">
        <f>COUNTIFS('ZASOBY N'!$B$10:$B63,'ZASOBY N'!$B63,'ZASOBY N'!$C$10:'ZASOBY N'!$C63,'ZASOBY N'!$C63,'ZASOBY N'!$D$10:'ZASOBY N'!$D63,'ZASOBY N'!$D63,'ZASOBY N'!$H$10:'ZASOBY N'!$H63,'ZASOBY N'!$H63 )</f>
        <v>0</v>
      </c>
      <c r="BN64" s="411">
        <f t="shared" si="7"/>
        <v>0</v>
      </c>
      <c r="BO64" s="412">
        <f t="shared" si="8"/>
        <v>0</v>
      </c>
      <c r="BP64" s="94" t="str">
        <f t="shared" si="9"/>
        <v/>
      </c>
      <c r="BQ64" s="414" t="str">
        <f>IF(AND(BS64=1,BT64=1,SUMIF($C64:$C$525,$C64,$AJ64:$AJ$525)=$AJ64),$AJ64,IF($BV64&gt;0,$BV64,IF(AND(COUNTIF($C$11:$C63,$C64)&gt;=1,COUNTIF($D63:$D63,$D64)&gt;=1),"",IF(AND(SUMIF($C64:$C$525,$C64,$AJ64:$AJ$525)&gt;$AJ64,SUMIF($D64:$D$525,$D64,$AJ64:$AJ$525)&gt;$AJ64),SUMIF($C64:$C$525,$C64,$AJ64:$AJ$525),""))))</f>
        <v/>
      </c>
      <c r="BS64" s="409">
        <f>COUNTIFS('ZASOBY N'!$B63:$B$525,'ZASOBY N'!$B63,'ZASOBY N'!$C63:'ZASOBY N'!$C$525,'ZASOBY N'!$C63,'ZASOBY N'!$D63:'ZASOBY N'!$D$525,'ZASOBY N'!$D63,'ZASOBY N'!$H63:'ZASOBY N'!$H$525,'ZASOBY N'!$H63 )</f>
        <v>0</v>
      </c>
      <c r="BT64" s="410">
        <f>COUNTIFS('ZASOBY N'!$B$10:$B63,'ZASOBY N'!$B63,'ZASOBY N'!$C$10:'ZASOBY N'!$C63,'ZASOBY N'!$C63,'ZASOBY N'!$D$10:'ZASOBY N'!$D63,'ZASOBY N'!$D63,'ZASOBY N'!$H$10:'ZASOBY N'!$H63,'ZASOBY N'!$H63 )</f>
        <v>0</v>
      </c>
      <c r="BU64" s="411">
        <f t="shared" si="10"/>
        <v>0</v>
      </c>
      <c r="BV64" s="412">
        <f t="shared" si="11"/>
        <v>0</v>
      </c>
      <c r="BW64" s="94" t="s">
        <v>499</v>
      </c>
      <c r="BX64" s="414" t="str">
        <f>IF(AND(BZ64=1,CA64=1,SUMIF($C64:$C$525,$C64,$AI64:$AI$525)=$AI64),$AI64,IF($CC64&gt;0,$CC64,IF(AND(COUNTIF($C$11:$C63,$C64)&gt;=1,COUNTIF($D63:$D63,$D64)&gt;=1),"",IF(AND(SUMIF($C64:$C$525,$C64,$AI64:$AI$525)&gt;$AI64,SUMIF($D64:$D$525,$D64,$AI64:$AI$525)&gt;$IG64),_xlfn.AGGREGATE(14,4,$CB$11:$CB$31*($C$11:$C$31=$C64),1),""))))</f>
        <v/>
      </c>
      <c r="BZ64" s="409">
        <f>COUNTIFS('ZASOBY N'!$B63:$B$525,'ZASOBY N'!$B63,'ZASOBY N'!$C63:'ZASOBY N'!$C$525,'ZASOBY N'!$C63,'ZASOBY N'!$D63:'ZASOBY N'!$D$525,'ZASOBY N'!$D63,'ZASOBY N'!$H63:'ZASOBY N'!$H$525,'ZASOBY N'!$H63 )</f>
        <v>0</v>
      </c>
      <c r="CA64" s="410">
        <f>COUNTIFS('ZASOBY N'!$B$10:$B63,'ZASOBY N'!$B63,'ZASOBY N'!$C$10:'ZASOBY N'!$C63,'ZASOBY N'!$C63,'ZASOBY N'!$D$10:'ZASOBY N'!$D63,'ZASOBY N'!$D63,'ZASOBY N'!$H$10:'ZASOBY N'!$H63,'ZASOBY N'!$H63 )</f>
        <v>0</v>
      </c>
      <c r="CB64" s="411">
        <f t="shared" si="12"/>
        <v>0</v>
      </c>
      <c r="CC64" s="412">
        <f t="shared" si="13"/>
        <v>0</v>
      </c>
      <c r="CE64" s="414" t="str">
        <f>IF(AND(CG64=1,CH64=1,SUMIF($C64:$C$525,$C64,$AH64:$AH$525)=$AH64),$AH64,IF($CJ64&gt;0,$CJ64,IF(AND(COUNTIF($C$11:$C63,$C64)&gt;=1,COUNTIF($D63:$D63,$D64)&gt;=1),"",IF(AND(SUMIF($C64:$C$525,$C64,$AH64:$AH$525)&gt;$AH64,SUMIF($D64:$D$525,$D64,$AH64:$AH$525)&gt;$AH64),_xlfn.AGGREGATE(14,4,$CI$11:$CI$31*($C$11:$C$31=$C64),1),""))))</f>
        <v/>
      </c>
      <c r="CG64" s="409">
        <f>COUNTIFS('ZASOBY N'!$B63:$B$525,'ZASOBY N'!$B63,'ZASOBY N'!$C63:'ZASOBY N'!$C$525,'ZASOBY N'!$C63,'ZASOBY N'!$D63:'ZASOBY N'!$D$525,'ZASOBY N'!$D63,'ZASOBY N'!$H63:'ZASOBY N'!$H$525,'ZASOBY N'!$H63 )</f>
        <v>0</v>
      </c>
      <c r="CH64" s="410">
        <f>COUNTIFS('ZASOBY N'!$B$10:$B63,'ZASOBY N'!$B63,'ZASOBY N'!$C$10:'ZASOBY N'!$C63,'ZASOBY N'!$C63,'ZASOBY N'!$D$10:'ZASOBY N'!$D63,'ZASOBY N'!$D63,'ZASOBY N'!$H$10:'ZASOBY N'!$H63,'ZASOBY N'!$H63 )</f>
        <v>0</v>
      </c>
      <c r="CI64" s="411">
        <f t="shared" si="14"/>
        <v>0</v>
      </c>
      <c r="CJ64" s="412">
        <f t="shared" si="15"/>
        <v>0</v>
      </c>
      <c r="CL64" s="414" t="str">
        <f>IF(AND(CN64=1,CO64=1,SUMIF($C64:$C$525,$C64,$AG64:$AG$525)=$AG64),$AG64,IF($CQ64&gt;0,$CQ64,IF(AND(COUNTIF($C$11:$C63,$C64)&gt;=1,COUNTIF($D63:$D63,$D64)&gt;=1),"",IF(AND(SUMIF($C64:$C$525,$C64,$AG64:$AG$525)&gt;$AG64,SUMIF($D64:$D$525,$D64,$AG64:$AG$525)&gt;$AG64),_xlfn.AGGREGATE(14,4,$CP$11:$CP$31*($C$11:$C$31=$C64),1),""))))</f>
        <v/>
      </c>
      <c r="CN64" s="409">
        <f>COUNTIFS('ZASOBY N'!$B63:$B$525,'ZASOBY N'!$B63,'ZASOBY N'!$C63:'ZASOBY N'!$C$525,'ZASOBY N'!$C63,'ZASOBY N'!$D63:'ZASOBY N'!$D$525,'ZASOBY N'!$D63,'ZASOBY N'!$H63:'ZASOBY N'!$H$525,'ZASOBY N'!$H63 )</f>
        <v>0</v>
      </c>
      <c r="CO64" s="410">
        <f>COUNTIFS('ZASOBY N'!$B$10:$B63,'ZASOBY N'!$B63,'ZASOBY N'!$C$10:'ZASOBY N'!$C63,'ZASOBY N'!$C63,'ZASOBY N'!$D$10:'ZASOBY N'!$D63,'ZASOBY N'!$D63,'ZASOBY N'!$H$10:'ZASOBY N'!$H63,'ZASOBY N'!$H63 )</f>
        <v>0</v>
      </c>
      <c r="CP64" s="411">
        <f t="shared" si="16"/>
        <v>0</v>
      </c>
      <c r="CQ64" s="412">
        <f t="shared" si="17"/>
        <v>0</v>
      </c>
      <c r="CS64" s="414" t="str">
        <f>IF(AND(CU64=1,CV64=1,SUMIF($C64:$C$525,$C64,$AF64:$AF$525)=$AF64),$AF64,IF($CX64&gt;0,$CX64,IF(AND(COUNTIF($C$11:$C63,$C64)&gt;=1,COUNTIF($D63:$D63,$D64)&gt;=1),"",IF(AND(SUMIF($C64:$C$525,$C64,$AF64:$AF$525)&gt;$AF64,SUMIF($D64:$D$525,$D64,$AF64:$AF$525)&gt;$AF64),_xlfn.AGGREGATE(14,4,$CW$11:$CW$31*($C$11:$C$31=$C64),1),""))))</f>
        <v/>
      </c>
      <c r="CU64" s="409">
        <f>COUNTIFS('ZASOBY N'!$B63:$B$525,'ZASOBY N'!$B63,'ZASOBY N'!$C63:'ZASOBY N'!$C$525,'ZASOBY N'!$C63,'ZASOBY N'!$D63:'ZASOBY N'!$D$525,'ZASOBY N'!$D63,'ZASOBY N'!$H63:'ZASOBY N'!$H$525,'ZASOBY N'!$H63 )</f>
        <v>0</v>
      </c>
      <c r="CV64" s="410">
        <f>COUNTIFS('ZASOBY N'!$B$10:$B63,'ZASOBY N'!$B63,'ZASOBY N'!$C$10:'ZASOBY N'!$C63,'ZASOBY N'!$C63,'ZASOBY N'!$D$10:'ZASOBY N'!$D63,'ZASOBY N'!$D63,'ZASOBY N'!$H$10:'ZASOBY N'!$H63,'ZASOBY N'!$H63 )</f>
        <v>0</v>
      </c>
      <c r="CW64" s="411">
        <f t="shared" si="18"/>
        <v>0</v>
      </c>
      <c r="CX64" s="412">
        <f t="shared" si="19"/>
        <v>0</v>
      </c>
      <c r="CZ64" s="414" t="str">
        <f>IF(AND(DB64=1,DC64=1,SUMIF($C64:$C$525,$C64,$AE64:$AE$525)=$AE64),$AE64,IF($DE64&gt;0,$DE64,IF(AND(COUNTIF($C$11:$C63,$C64)&gt;=1,COUNTIF($D63:$D63,$D64)&gt;=1),"",IF(AND(SUMIF($C64:$C$525,$C64,$AE64:$AE$525)&gt;$AE64,SUMIF($D64:$D$525,$D64,$AE64:$AE$525)&gt;$AE64),_xlfn.AGGREGATE(14,4,$DD$11:$DD$31*($C$11:$C$31=$C64),1),""))))</f>
        <v/>
      </c>
      <c r="DB64" s="409">
        <f>COUNTIFS('ZASOBY N'!$B63:$B$525,'ZASOBY N'!$B63,'ZASOBY N'!$C63:'ZASOBY N'!$C$525,'ZASOBY N'!$C63,'ZASOBY N'!$D63:'ZASOBY N'!$D$525,'ZASOBY N'!$D63,'ZASOBY N'!$H63:'ZASOBY N'!$H$525,'ZASOBY N'!$H63 )</f>
        <v>0</v>
      </c>
      <c r="DC64" s="410">
        <f>COUNTIFS('ZASOBY N'!$B$10:$B63,'ZASOBY N'!$B63,'ZASOBY N'!$C$10:'ZASOBY N'!$C63,'ZASOBY N'!$C63,'ZASOBY N'!$D$10:'ZASOBY N'!$D63,'ZASOBY N'!$D63,'ZASOBY N'!$H$10:'ZASOBY N'!$H63,'ZASOBY N'!$H63 )</f>
        <v>0</v>
      </c>
      <c r="DD64" s="411">
        <f t="shared" si="20"/>
        <v>0</v>
      </c>
      <c r="DE64" s="412">
        <f t="shared" si="21"/>
        <v>0</v>
      </c>
      <c r="DF64" s="399" t="str">
        <f>IF(AND(DI64=1,DJ64=1,SUMIF($C64:$C$525,$C64,$AD64:$AD$525)=$AD64),$AD64,IF($DL64&gt;0,$DL64,IF(B64="","",IF(AND(COUNTIF($C$11:$C63,$C64)&gt;=1,COUNTIF($D63:$D63,$D64)&gt;=1,COUNTIF($Z61:$Z63,$C64)=0),"",IF(AND(COUNTIF($C$11:$C63,$C64)&gt;=1,COUNTIF($D63:$D63,$D64)&gt;=1),"UJĘTO WYŻEJ",IF(AND(SUMIF($C64:$C$525,$C64,$AD64:$AD$525)&gt;$AD64,SUMIF($D64:$D$525,$D64,$AD64:$AD$525)&gt;$AD64),_xlfn.AGGREGATE(14,4,$DK$11:$DK$31*($C$11:$C$31=$C64),1),""))))))</f>
        <v/>
      </c>
      <c r="DG64" s="414" t="str">
        <f>IF(AND(DI64=1,DJ64=1,SUMIF($C64:$C$525,$C64,$AD64:$AD$525)=$AD64),$AD64,IF($DL64&gt;0,$DL64,IF(AND(COUNTIF($C$11:$C63,$C64)&gt;=1,COUNTIF($D63:$D63,$D64)&gt;=1),"",IF(AND(SUMIF($C64:$C$525,$C64,$AD64:$AD$525)&gt;$AD64,SUMIF($D64:$D$525,$D64,$AD64:$AD$525)&gt;$AD64),_xlfn.AGGREGATE(14,4,$DK$11:$DK$31*($C$11:$C$31=$C64),1),""))))</f>
        <v/>
      </c>
      <c r="DI64" s="409">
        <f>COUNTIFS('ZASOBY N'!$B63:$B$525,'ZASOBY N'!$B63,'ZASOBY N'!$C63:'ZASOBY N'!$C$525,'ZASOBY N'!$C63,'ZASOBY N'!$D63:'ZASOBY N'!$D$525,'ZASOBY N'!$D63,'ZASOBY N'!$H63:'ZASOBY N'!$H$525,'ZASOBY N'!$H63 )</f>
        <v>0</v>
      </c>
      <c r="DJ64" s="410">
        <f>COUNTIFS('ZASOBY N'!$B$10:$B63,'ZASOBY N'!$B63,'ZASOBY N'!$C$10:'ZASOBY N'!$C63,'ZASOBY N'!$C63,'ZASOBY N'!$D$10:'ZASOBY N'!$D63,'ZASOBY N'!$D63,'ZASOBY N'!$H$10:'ZASOBY N'!$H63,'ZASOBY N'!$H63 )</f>
        <v>0</v>
      </c>
      <c r="DK64" s="411">
        <f t="shared" si="22"/>
        <v>0</v>
      </c>
      <c r="DL64" s="412">
        <f t="shared" si="23"/>
        <v>0</v>
      </c>
    </row>
    <row r="65" spans="1:116" ht="18.899999999999999" customHeight="1" x14ac:dyDescent="0.3">
      <c r="A65" s="219"/>
      <c r="B65" s="152" t="str">
        <f>IF('ZASOBY N'!A64="","",'ZASOBY N'!A64)</f>
        <v/>
      </c>
      <c r="C65" s="462" t="str">
        <f>IF('ZASOBY N'!C64="","",'ZASOBY N'!C64)</f>
        <v/>
      </c>
      <c r="D65" s="137" t="str">
        <f>IF('ZASOBY N'!B64="","",'ZASOBY N'!B64)</f>
        <v/>
      </c>
      <c r="E65" s="138"/>
      <c r="F65" s="356" t="str">
        <f>IF('ZASOBY N'!D64="","",'ZASOBY N'!D64)</f>
        <v/>
      </c>
      <c r="G65" s="220" t="str">
        <f>IF('ZASOBY N'!G64="","",'ZASOBY N'!G64)</f>
        <v/>
      </c>
      <c r="H65" s="221" t="str">
        <f>IF('ZASOBY N'!F64="","",'ZASOBY N'!F64)</f>
        <v/>
      </c>
      <c r="I65" s="221" t="str">
        <f>IF('ZASOBY N'!G64="","",'ZASOBY N'!G64)</f>
        <v/>
      </c>
      <c r="J65" s="221" t="str">
        <f>IF('ZASOBY N'!H64="","",'ZASOBY N'!H64)</f>
        <v/>
      </c>
      <c r="K65" s="214">
        <v>0</v>
      </c>
      <c r="L65" s="214">
        <v>0</v>
      </c>
      <c r="M65" s="214">
        <v>0</v>
      </c>
      <c r="N65" s="222" t="str">
        <f>IF('ZASOBY N'!BD64="x","",IF(W65="","",'ZASOBY N'!E64))</f>
        <v/>
      </c>
      <c r="O65" s="223">
        <v>0</v>
      </c>
      <c r="P65" s="223">
        <v>0</v>
      </c>
      <c r="Q65" s="226" t="str">
        <f>IF($N65="","",'UPR BILANS N'!G65*'UPR BILANS N'!N65)</f>
        <v/>
      </c>
      <c r="R65" s="225" t="str">
        <f>IF($N65="","",'ZASOBY N'!O64)</f>
        <v/>
      </c>
      <c r="S65" s="225" t="str">
        <f>IF($N65="","",IF('ZASOBY N'!Q64="",0,'ZASOBY N'!Q64))</f>
        <v/>
      </c>
      <c r="T65" s="225" t="str">
        <f>IF($N65="","",'ZASOBY N'!V64)</f>
        <v/>
      </c>
      <c r="U65" s="225" t="str">
        <f>IF($N65="","",IF('ZASOBY N'!AG64="",0,'ZASOBY N'!AG64))</f>
        <v/>
      </c>
      <c r="V65" s="225" t="str">
        <f>IF($N65="","",IF(NN!P67="",0,NN!P67))</f>
        <v/>
      </c>
      <c r="W65" s="225" t="str">
        <f t="shared" si="1"/>
        <v/>
      </c>
      <c r="X65" s="226" t="str">
        <f t="shared" si="0"/>
        <v/>
      </c>
      <c r="Y65" s="225" t="str">
        <f>IF('ZASOBY N'!AU64="","",IF(C65&lt;&gt;C64,'ZASOBY N'!AU64,IF(D65&lt;&gt;D64,'ZASOBY N'!AU64,IF(F65&lt;&gt;F64,'ZASOBY N'!AU64,IF(G65&lt;&gt;G64,'ZASOBY N'!AU64,IF(J65&lt;&gt;J64,'ZASOBY N'!AU64,IF(NN!AC67="","",IF(AND(C64=C65,H64=H65,J64=J65,NN!AC67&gt;0),"",IF(AND(C65=C66,H65=H66,NN!AC68&gt;0),'ZASOBY N'!AU64,'ZASOBY N'!AU64)))))))))</f>
        <v/>
      </c>
      <c r="Z65" s="225" t="str">
        <f t="shared" si="2"/>
        <v/>
      </c>
      <c r="AA65" s="227" t="str">
        <f t="shared" si="5"/>
        <v/>
      </c>
      <c r="AB65" s="400" t="str">
        <f t="shared" si="6"/>
        <v/>
      </c>
      <c r="AC65" s="228" t="str">
        <f t="shared" si="3"/>
        <v/>
      </c>
      <c r="AD65" s="222">
        <f>IF(B65="",0,IF(F65="",0,INDEX(POBRANIE_!$B$6:$F$101,MATCH('UPR BILANS N'!$F65,POBRANIE_!$A$6:$A$101,0),2)))</f>
        <v>0</v>
      </c>
      <c r="AE65" s="224">
        <f>IF(OR('ZASOBY N'!G64="",'ZASOBY N'!E64=""),0,IF(B65="",0,'ZASOBY N'!G64*'ZASOBY N'!E64))</f>
        <v>0</v>
      </c>
      <c r="AF65" s="225">
        <f>IF('ZASOBY N'!O64="",0,'ZASOBY N'!O64)</f>
        <v>0</v>
      </c>
      <c r="AG65" s="225">
        <f>IF('ZASOBY N'!Q64="",0,'ZASOBY N'!Q64)</f>
        <v>0</v>
      </c>
      <c r="AH65" s="225">
        <f>IF('ZASOBY N'!V64="",0,'ZASOBY N'!V64)</f>
        <v>0</v>
      </c>
      <c r="AI65" s="225">
        <f>IF('ZASOBY N'!AG64="",0,'ZASOBY N'!AG64)</f>
        <v>0</v>
      </c>
      <c r="AJ65" s="225">
        <f>IF(NN!P67="",0,IF(NN!P67="BRAK kol.7","BRAK BADAŃ",NN!P67))</f>
        <v>0</v>
      </c>
      <c r="AK65" s="225">
        <f>IF(NN!AC67="",0,IF(NN!AC67="BRAK kol.7","BRAK BADAŃ",NN!AC67))</f>
        <v>0</v>
      </c>
      <c r="BJ65" s="414" t="str">
        <f>IF(AND(BL65=1,BM65=1,SUMIF($C65:$C$525,$C65,$AK65:$AK$525)=$AK65),$AK65,IF($BO65&gt;0,$BO65,IF(AND(COUNTIF($C$11:$C64,$C65)&gt;=1,COUNTIF($D64:$D64,$D65)&gt;=1),"",IF(AND(SUMIF($C65:$C$525,$C65,$AK65:$AK$525)&gt;=$AK65,SUMIF($D65:$D$525,$D65,$AK65:$AK$525)&gt;=$AK65),SUMIF($C65:$C$525,$C65,$AK65:$AK$525),""))))</f>
        <v/>
      </c>
      <c r="BL65" s="409">
        <f>COUNTIFS('ZASOBY N'!$B64:$B$525,'ZASOBY N'!$B64,'ZASOBY N'!$C64:'ZASOBY N'!$C$525,'ZASOBY N'!$C64,'ZASOBY N'!$D64:'ZASOBY N'!$D$525,'ZASOBY N'!$D64,'ZASOBY N'!$H64:'ZASOBY N'!$H$525,'ZASOBY N'!$H64 )</f>
        <v>0</v>
      </c>
      <c r="BM65" s="410">
        <f>COUNTIFS('ZASOBY N'!$B$10:$B64,'ZASOBY N'!$B64,'ZASOBY N'!$C$10:'ZASOBY N'!$C64,'ZASOBY N'!$C64,'ZASOBY N'!$D$10:'ZASOBY N'!$D64,'ZASOBY N'!$D64,'ZASOBY N'!$H$10:'ZASOBY N'!$H64,'ZASOBY N'!$H64 )</f>
        <v>0</v>
      </c>
      <c r="BN65" s="411">
        <f t="shared" si="7"/>
        <v>0</v>
      </c>
      <c r="BO65" s="412">
        <f t="shared" si="8"/>
        <v>0</v>
      </c>
      <c r="BP65" s="94" t="str">
        <f t="shared" si="9"/>
        <v/>
      </c>
      <c r="BQ65" s="414" t="str">
        <f>IF(AND(BS65=1,BT65=1,SUMIF($C65:$C$525,$C65,$AJ65:$AJ$525)=$AJ65),$AJ65,IF($BV65&gt;0,$BV65,IF(AND(COUNTIF($C$11:$C64,$C65)&gt;=1,COUNTIF($D64:$D64,$D65)&gt;=1),"",IF(AND(SUMIF($C65:$C$525,$C65,$AJ65:$AJ$525)&gt;$AJ65,SUMIF($D65:$D$525,$D65,$AJ65:$AJ$525)&gt;$AJ65),SUMIF($C65:$C$525,$C65,$AJ65:$AJ$525),""))))</f>
        <v/>
      </c>
      <c r="BS65" s="409">
        <f>COUNTIFS('ZASOBY N'!$B64:$B$525,'ZASOBY N'!$B64,'ZASOBY N'!$C64:'ZASOBY N'!$C$525,'ZASOBY N'!$C64,'ZASOBY N'!$D64:'ZASOBY N'!$D$525,'ZASOBY N'!$D64,'ZASOBY N'!$H64:'ZASOBY N'!$H$525,'ZASOBY N'!$H64 )</f>
        <v>0</v>
      </c>
      <c r="BT65" s="410">
        <f>COUNTIFS('ZASOBY N'!$B$10:$B64,'ZASOBY N'!$B64,'ZASOBY N'!$C$10:'ZASOBY N'!$C64,'ZASOBY N'!$C64,'ZASOBY N'!$D$10:'ZASOBY N'!$D64,'ZASOBY N'!$D64,'ZASOBY N'!$H$10:'ZASOBY N'!$H64,'ZASOBY N'!$H64 )</f>
        <v>0</v>
      </c>
      <c r="BU65" s="411">
        <f t="shared" si="10"/>
        <v>0</v>
      </c>
      <c r="BV65" s="412">
        <f t="shared" si="11"/>
        <v>0</v>
      </c>
      <c r="BW65" s="94" t="s">
        <v>499</v>
      </c>
      <c r="BX65" s="414" t="str">
        <f>IF(AND(BZ65=1,CA65=1,SUMIF($C65:$C$525,$C65,$AI65:$AI$525)=$AI65),$AI65,IF($CC65&gt;0,$CC65,IF(AND(COUNTIF($C$11:$C64,$C65)&gt;=1,COUNTIF($D64:$D64,$D65)&gt;=1),"",IF(AND(SUMIF($C65:$C$525,$C65,$AI65:$AI$525)&gt;$AI65,SUMIF($D65:$D$525,$D65,$AI65:$AI$525)&gt;$IG65),_xlfn.AGGREGATE(14,4,$CB$11:$CB$31*($C$11:$C$31=$C65),1),""))))</f>
        <v/>
      </c>
      <c r="BZ65" s="409">
        <f>COUNTIFS('ZASOBY N'!$B64:$B$525,'ZASOBY N'!$B64,'ZASOBY N'!$C64:'ZASOBY N'!$C$525,'ZASOBY N'!$C64,'ZASOBY N'!$D64:'ZASOBY N'!$D$525,'ZASOBY N'!$D64,'ZASOBY N'!$H64:'ZASOBY N'!$H$525,'ZASOBY N'!$H64 )</f>
        <v>0</v>
      </c>
      <c r="CA65" s="410">
        <f>COUNTIFS('ZASOBY N'!$B$10:$B64,'ZASOBY N'!$B64,'ZASOBY N'!$C$10:'ZASOBY N'!$C64,'ZASOBY N'!$C64,'ZASOBY N'!$D$10:'ZASOBY N'!$D64,'ZASOBY N'!$D64,'ZASOBY N'!$H$10:'ZASOBY N'!$H64,'ZASOBY N'!$H64 )</f>
        <v>0</v>
      </c>
      <c r="CB65" s="411">
        <f t="shared" si="12"/>
        <v>0</v>
      </c>
      <c r="CC65" s="412">
        <f t="shared" si="13"/>
        <v>0</v>
      </c>
      <c r="CE65" s="414" t="str">
        <f>IF(AND(CG65=1,CH65=1,SUMIF($C65:$C$525,$C65,$AH65:$AH$525)=$AH65),$AH65,IF($CJ65&gt;0,$CJ65,IF(AND(COUNTIF($C$11:$C64,$C65)&gt;=1,COUNTIF($D64:$D64,$D65)&gt;=1),"",IF(AND(SUMIF($C65:$C$525,$C65,$AH65:$AH$525)&gt;$AH65,SUMIF($D65:$D$525,$D65,$AH65:$AH$525)&gt;$AH65),_xlfn.AGGREGATE(14,4,$CI$11:$CI$31*($C$11:$C$31=$C65),1),""))))</f>
        <v/>
      </c>
      <c r="CG65" s="409">
        <f>COUNTIFS('ZASOBY N'!$B64:$B$525,'ZASOBY N'!$B64,'ZASOBY N'!$C64:'ZASOBY N'!$C$525,'ZASOBY N'!$C64,'ZASOBY N'!$D64:'ZASOBY N'!$D$525,'ZASOBY N'!$D64,'ZASOBY N'!$H64:'ZASOBY N'!$H$525,'ZASOBY N'!$H64 )</f>
        <v>0</v>
      </c>
      <c r="CH65" s="410">
        <f>COUNTIFS('ZASOBY N'!$B$10:$B64,'ZASOBY N'!$B64,'ZASOBY N'!$C$10:'ZASOBY N'!$C64,'ZASOBY N'!$C64,'ZASOBY N'!$D$10:'ZASOBY N'!$D64,'ZASOBY N'!$D64,'ZASOBY N'!$H$10:'ZASOBY N'!$H64,'ZASOBY N'!$H64 )</f>
        <v>0</v>
      </c>
      <c r="CI65" s="411">
        <f t="shared" si="14"/>
        <v>0</v>
      </c>
      <c r="CJ65" s="412">
        <f t="shared" si="15"/>
        <v>0</v>
      </c>
      <c r="CL65" s="414" t="str">
        <f>IF(AND(CN65=1,CO65=1,SUMIF($C65:$C$525,$C65,$AG65:$AG$525)=$AG65),$AG65,IF($CQ65&gt;0,$CQ65,IF(AND(COUNTIF($C$11:$C64,$C65)&gt;=1,COUNTIF($D64:$D64,$D65)&gt;=1),"",IF(AND(SUMIF($C65:$C$525,$C65,$AG65:$AG$525)&gt;$AG65,SUMIF($D65:$D$525,$D65,$AG65:$AG$525)&gt;$AG65),_xlfn.AGGREGATE(14,4,$CP$11:$CP$31*($C$11:$C$31=$C65),1),""))))</f>
        <v/>
      </c>
      <c r="CN65" s="409">
        <f>COUNTIFS('ZASOBY N'!$B64:$B$525,'ZASOBY N'!$B64,'ZASOBY N'!$C64:'ZASOBY N'!$C$525,'ZASOBY N'!$C64,'ZASOBY N'!$D64:'ZASOBY N'!$D$525,'ZASOBY N'!$D64,'ZASOBY N'!$H64:'ZASOBY N'!$H$525,'ZASOBY N'!$H64 )</f>
        <v>0</v>
      </c>
      <c r="CO65" s="410">
        <f>COUNTIFS('ZASOBY N'!$B$10:$B64,'ZASOBY N'!$B64,'ZASOBY N'!$C$10:'ZASOBY N'!$C64,'ZASOBY N'!$C64,'ZASOBY N'!$D$10:'ZASOBY N'!$D64,'ZASOBY N'!$D64,'ZASOBY N'!$H$10:'ZASOBY N'!$H64,'ZASOBY N'!$H64 )</f>
        <v>0</v>
      </c>
      <c r="CP65" s="411">
        <f t="shared" si="16"/>
        <v>0</v>
      </c>
      <c r="CQ65" s="412">
        <f t="shared" si="17"/>
        <v>0</v>
      </c>
      <c r="CS65" s="414" t="str">
        <f>IF(AND(CU65=1,CV65=1,SUMIF($C65:$C$525,$C65,$AF65:$AF$525)=$AF65),$AF65,IF($CX65&gt;0,$CX65,IF(AND(COUNTIF($C$11:$C64,$C65)&gt;=1,COUNTIF($D64:$D64,$D65)&gt;=1),"",IF(AND(SUMIF($C65:$C$525,$C65,$AF65:$AF$525)&gt;$AF65,SUMIF($D65:$D$525,$D65,$AF65:$AF$525)&gt;$AF65),_xlfn.AGGREGATE(14,4,$CW$11:$CW$31*($C$11:$C$31=$C65),1),""))))</f>
        <v/>
      </c>
      <c r="CU65" s="409">
        <f>COUNTIFS('ZASOBY N'!$B64:$B$525,'ZASOBY N'!$B64,'ZASOBY N'!$C64:'ZASOBY N'!$C$525,'ZASOBY N'!$C64,'ZASOBY N'!$D64:'ZASOBY N'!$D$525,'ZASOBY N'!$D64,'ZASOBY N'!$H64:'ZASOBY N'!$H$525,'ZASOBY N'!$H64 )</f>
        <v>0</v>
      </c>
      <c r="CV65" s="410">
        <f>COUNTIFS('ZASOBY N'!$B$10:$B64,'ZASOBY N'!$B64,'ZASOBY N'!$C$10:'ZASOBY N'!$C64,'ZASOBY N'!$C64,'ZASOBY N'!$D$10:'ZASOBY N'!$D64,'ZASOBY N'!$D64,'ZASOBY N'!$H$10:'ZASOBY N'!$H64,'ZASOBY N'!$H64 )</f>
        <v>0</v>
      </c>
      <c r="CW65" s="411">
        <f t="shared" si="18"/>
        <v>0</v>
      </c>
      <c r="CX65" s="412">
        <f t="shared" si="19"/>
        <v>0</v>
      </c>
      <c r="CZ65" s="414" t="str">
        <f>IF(AND(DB65=1,DC65=1,SUMIF($C65:$C$525,$C65,$AE65:$AE$525)=$AE65),$AE65,IF($DE65&gt;0,$DE65,IF(AND(COUNTIF($C$11:$C64,$C65)&gt;=1,COUNTIF($D64:$D64,$D65)&gt;=1),"",IF(AND(SUMIF($C65:$C$525,$C65,$AE65:$AE$525)&gt;$AE65,SUMIF($D65:$D$525,$D65,$AE65:$AE$525)&gt;$AE65),_xlfn.AGGREGATE(14,4,$DD$11:$DD$31*($C$11:$C$31=$C65),1),""))))</f>
        <v/>
      </c>
      <c r="DB65" s="409">
        <f>COUNTIFS('ZASOBY N'!$B64:$B$525,'ZASOBY N'!$B64,'ZASOBY N'!$C64:'ZASOBY N'!$C$525,'ZASOBY N'!$C64,'ZASOBY N'!$D64:'ZASOBY N'!$D$525,'ZASOBY N'!$D64,'ZASOBY N'!$H64:'ZASOBY N'!$H$525,'ZASOBY N'!$H64 )</f>
        <v>0</v>
      </c>
      <c r="DC65" s="410">
        <f>COUNTIFS('ZASOBY N'!$B$10:$B64,'ZASOBY N'!$B64,'ZASOBY N'!$C$10:'ZASOBY N'!$C64,'ZASOBY N'!$C64,'ZASOBY N'!$D$10:'ZASOBY N'!$D64,'ZASOBY N'!$D64,'ZASOBY N'!$H$10:'ZASOBY N'!$H64,'ZASOBY N'!$H64 )</f>
        <v>0</v>
      </c>
      <c r="DD65" s="411">
        <f t="shared" si="20"/>
        <v>0</v>
      </c>
      <c r="DE65" s="412">
        <f t="shared" si="21"/>
        <v>0</v>
      </c>
      <c r="DF65" s="399" t="str">
        <f>IF(AND(DI65=1,DJ65=1,SUMIF($C65:$C$525,$C65,$AD65:$AD$525)=$AD65),$AD65,IF($DL65&gt;0,$DL65,IF(B65="","",IF(AND(COUNTIF($C$11:$C64,$C65)&gt;=1,COUNTIF($D64:$D64,$D65)&gt;=1,COUNTIF($Z62:$Z64,$C65)=0),"",IF(AND(COUNTIF($C$11:$C64,$C65)&gt;=1,COUNTIF($D64:$D64,$D65)&gt;=1),"UJĘTO WYŻEJ",IF(AND(SUMIF($C65:$C$525,$C65,$AD65:$AD$525)&gt;$AD65,SUMIF($D65:$D$525,$D65,$AD65:$AD$525)&gt;$AD65),_xlfn.AGGREGATE(14,4,$DK$11:$DK$31*($C$11:$C$31=$C65),1),""))))))</f>
        <v/>
      </c>
      <c r="DG65" s="414" t="str">
        <f>IF(AND(DI65=1,DJ65=1,SUMIF($C65:$C$525,$C65,$AD65:$AD$525)=$AD65),$AD65,IF($DL65&gt;0,$DL65,IF(AND(COUNTIF($C$11:$C64,$C65)&gt;=1,COUNTIF($D64:$D64,$D65)&gt;=1),"",IF(AND(SUMIF($C65:$C$525,$C65,$AD65:$AD$525)&gt;$AD65,SUMIF($D65:$D$525,$D65,$AD65:$AD$525)&gt;$AD65),_xlfn.AGGREGATE(14,4,$DK$11:$DK$31*($C$11:$C$31=$C65),1),""))))</f>
        <v/>
      </c>
      <c r="DI65" s="409">
        <f>COUNTIFS('ZASOBY N'!$B64:$B$525,'ZASOBY N'!$B64,'ZASOBY N'!$C64:'ZASOBY N'!$C$525,'ZASOBY N'!$C64,'ZASOBY N'!$D64:'ZASOBY N'!$D$525,'ZASOBY N'!$D64,'ZASOBY N'!$H64:'ZASOBY N'!$H$525,'ZASOBY N'!$H64 )</f>
        <v>0</v>
      </c>
      <c r="DJ65" s="410">
        <f>COUNTIFS('ZASOBY N'!$B$10:$B64,'ZASOBY N'!$B64,'ZASOBY N'!$C$10:'ZASOBY N'!$C64,'ZASOBY N'!$C64,'ZASOBY N'!$D$10:'ZASOBY N'!$D64,'ZASOBY N'!$D64,'ZASOBY N'!$H$10:'ZASOBY N'!$H64,'ZASOBY N'!$H64 )</f>
        <v>0</v>
      </c>
      <c r="DK65" s="411">
        <f t="shared" si="22"/>
        <v>0</v>
      </c>
      <c r="DL65" s="412">
        <f t="shared" si="23"/>
        <v>0</v>
      </c>
    </row>
    <row r="66" spans="1:116" ht="18.899999999999999" customHeight="1" x14ac:dyDescent="0.3">
      <c r="A66" s="219"/>
      <c r="B66" s="152" t="str">
        <f>IF('ZASOBY N'!A65="","",'ZASOBY N'!A65)</f>
        <v/>
      </c>
      <c r="C66" s="462" t="str">
        <f>IF('ZASOBY N'!C65="","",'ZASOBY N'!C65)</f>
        <v/>
      </c>
      <c r="D66" s="137" t="str">
        <f>IF('ZASOBY N'!B65="","",'ZASOBY N'!B65)</f>
        <v/>
      </c>
      <c r="E66" s="138"/>
      <c r="F66" s="356" t="str">
        <f>IF('ZASOBY N'!D65="","",'ZASOBY N'!D65)</f>
        <v/>
      </c>
      <c r="G66" s="220" t="str">
        <f>IF('ZASOBY N'!G65="","",'ZASOBY N'!G65)</f>
        <v/>
      </c>
      <c r="H66" s="221" t="str">
        <f>IF('ZASOBY N'!F65="","",'ZASOBY N'!F65)</f>
        <v/>
      </c>
      <c r="I66" s="221" t="str">
        <f>IF('ZASOBY N'!G65="","",'ZASOBY N'!G65)</f>
        <v/>
      </c>
      <c r="J66" s="221" t="str">
        <f>IF('ZASOBY N'!H65="","",'ZASOBY N'!H65)</f>
        <v/>
      </c>
      <c r="K66" s="214">
        <v>0</v>
      </c>
      <c r="L66" s="214">
        <v>0</v>
      </c>
      <c r="M66" s="214">
        <v>0</v>
      </c>
      <c r="N66" s="222" t="str">
        <f>IF('ZASOBY N'!BD65="x","",IF(W66="","",'ZASOBY N'!E65))</f>
        <v/>
      </c>
      <c r="O66" s="223">
        <v>0</v>
      </c>
      <c r="P66" s="223">
        <v>0</v>
      </c>
      <c r="Q66" s="226" t="str">
        <f>IF($N66="","",'UPR BILANS N'!G66*'UPR BILANS N'!N66)</f>
        <v/>
      </c>
      <c r="R66" s="225" t="str">
        <f>IF($N66="","",'ZASOBY N'!O65)</f>
        <v/>
      </c>
      <c r="S66" s="225" t="str">
        <f>IF($N66="","",IF('ZASOBY N'!Q65="",0,'ZASOBY N'!Q65))</f>
        <v/>
      </c>
      <c r="T66" s="225" t="str">
        <f>IF($N66="","",'ZASOBY N'!V65)</f>
        <v/>
      </c>
      <c r="U66" s="225" t="str">
        <f>IF($N66="","",IF('ZASOBY N'!AG65="",0,'ZASOBY N'!AG65))</f>
        <v/>
      </c>
      <c r="V66" s="225" t="str">
        <f>IF($N66="","",IF(NN!P68="",0,NN!P68))</f>
        <v/>
      </c>
      <c r="W66" s="225" t="str">
        <f t="shared" si="1"/>
        <v/>
      </c>
      <c r="X66" s="226" t="str">
        <f t="shared" si="0"/>
        <v/>
      </c>
      <c r="Y66" s="225" t="str">
        <f>IF('ZASOBY N'!AU65="","",IF(C66&lt;&gt;C65,'ZASOBY N'!AU65,IF(D66&lt;&gt;D65,'ZASOBY N'!AU65,IF(F66&lt;&gt;F65,'ZASOBY N'!AU65,IF(G66&lt;&gt;G65,'ZASOBY N'!AU65,IF(J66&lt;&gt;J65,'ZASOBY N'!AU65,IF(NN!AC68="","",IF(AND(C65=C66,H65=H66,J65=J66,NN!AC68&gt;0),"",IF(AND(C66=C67,H66=H67,NN!AC69&gt;0),'ZASOBY N'!AU65,'ZASOBY N'!AU65)))))))))</f>
        <v/>
      </c>
      <c r="Z66" s="225" t="str">
        <f t="shared" si="2"/>
        <v/>
      </c>
      <c r="AA66" s="227" t="str">
        <f t="shared" si="5"/>
        <v/>
      </c>
      <c r="AB66" s="400" t="str">
        <f t="shared" si="6"/>
        <v/>
      </c>
      <c r="AC66" s="228" t="str">
        <f t="shared" si="3"/>
        <v/>
      </c>
      <c r="AD66" s="222">
        <f>IF(B66="",0,IF(F66="",0,INDEX(POBRANIE_!$B$6:$F$101,MATCH('UPR BILANS N'!$F66,POBRANIE_!$A$6:$A$101,0),2)))</f>
        <v>0</v>
      </c>
      <c r="AE66" s="224">
        <f>IF(OR('ZASOBY N'!G65="",'ZASOBY N'!E65=""),0,IF(B66="",0,'ZASOBY N'!G65*'ZASOBY N'!E65))</f>
        <v>0</v>
      </c>
      <c r="AF66" s="225">
        <f>IF('ZASOBY N'!O65="",0,'ZASOBY N'!O65)</f>
        <v>0</v>
      </c>
      <c r="AG66" s="225">
        <f>IF('ZASOBY N'!Q65="",0,'ZASOBY N'!Q65)</f>
        <v>0</v>
      </c>
      <c r="AH66" s="225">
        <f>IF('ZASOBY N'!V65="",0,'ZASOBY N'!V65)</f>
        <v>0</v>
      </c>
      <c r="AI66" s="225">
        <f>IF('ZASOBY N'!AG65="",0,'ZASOBY N'!AG65)</f>
        <v>0</v>
      </c>
      <c r="AJ66" s="225">
        <f>IF(NN!P68="",0,IF(NN!P68="BRAK kol.7","BRAK BADAŃ",NN!P68))</f>
        <v>0</v>
      </c>
      <c r="AK66" s="225">
        <f>IF(NN!AC68="",0,IF(NN!AC68="BRAK kol.7","BRAK BADAŃ",NN!AC68))</f>
        <v>0</v>
      </c>
      <c r="BJ66" s="414" t="str">
        <f>IF(AND(BL66=1,BM66=1,SUMIF($C66:$C$525,$C66,$AK66:$AK$525)=$AK66),$AK66,IF($BO66&gt;0,$BO66,IF(AND(COUNTIF($C$11:$C65,$C66)&gt;=1,COUNTIF($D65:$D65,$D66)&gt;=1),"",IF(AND(SUMIF($C66:$C$525,$C66,$AK66:$AK$525)&gt;=$AK66,SUMIF($D66:$D$525,$D66,$AK66:$AK$525)&gt;=$AK66),SUMIF($C66:$C$525,$C66,$AK66:$AK$525),""))))</f>
        <v/>
      </c>
      <c r="BL66" s="409">
        <f>COUNTIFS('ZASOBY N'!$B65:$B$525,'ZASOBY N'!$B65,'ZASOBY N'!$C65:'ZASOBY N'!$C$525,'ZASOBY N'!$C65,'ZASOBY N'!$D65:'ZASOBY N'!$D$525,'ZASOBY N'!$D65,'ZASOBY N'!$H65:'ZASOBY N'!$H$525,'ZASOBY N'!$H65 )</f>
        <v>0</v>
      </c>
      <c r="BM66" s="410">
        <f>COUNTIFS('ZASOBY N'!$B$10:$B65,'ZASOBY N'!$B65,'ZASOBY N'!$C$10:'ZASOBY N'!$C65,'ZASOBY N'!$C65,'ZASOBY N'!$D$10:'ZASOBY N'!$D65,'ZASOBY N'!$D65,'ZASOBY N'!$H$10:'ZASOBY N'!$H65,'ZASOBY N'!$H65 )</f>
        <v>0</v>
      </c>
      <c r="BN66" s="411">
        <f t="shared" si="7"/>
        <v>0</v>
      </c>
      <c r="BO66" s="412">
        <f t="shared" si="8"/>
        <v>0</v>
      </c>
      <c r="BP66" s="94" t="str">
        <f t="shared" si="9"/>
        <v/>
      </c>
      <c r="BQ66" s="414" t="str">
        <f>IF(AND(BS66=1,BT66=1,SUMIF($C66:$C$525,$C66,$AJ66:$AJ$525)=$AJ66),$AJ66,IF($BV66&gt;0,$BV66,IF(AND(COUNTIF($C$11:$C65,$C66)&gt;=1,COUNTIF($D65:$D65,$D66)&gt;=1),"",IF(AND(SUMIF($C66:$C$525,$C66,$AJ66:$AJ$525)&gt;$AJ66,SUMIF($D66:$D$525,$D66,$AJ66:$AJ$525)&gt;$AJ66),SUMIF($C66:$C$525,$C66,$AJ66:$AJ$525),""))))</f>
        <v/>
      </c>
      <c r="BS66" s="409">
        <f>COUNTIFS('ZASOBY N'!$B65:$B$525,'ZASOBY N'!$B65,'ZASOBY N'!$C65:'ZASOBY N'!$C$525,'ZASOBY N'!$C65,'ZASOBY N'!$D65:'ZASOBY N'!$D$525,'ZASOBY N'!$D65,'ZASOBY N'!$H65:'ZASOBY N'!$H$525,'ZASOBY N'!$H65 )</f>
        <v>0</v>
      </c>
      <c r="BT66" s="410">
        <f>COUNTIFS('ZASOBY N'!$B$10:$B65,'ZASOBY N'!$B65,'ZASOBY N'!$C$10:'ZASOBY N'!$C65,'ZASOBY N'!$C65,'ZASOBY N'!$D$10:'ZASOBY N'!$D65,'ZASOBY N'!$D65,'ZASOBY N'!$H$10:'ZASOBY N'!$H65,'ZASOBY N'!$H65 )</f>
        <v>0</v>
      </c>
      <c r="BU66" s="411">
        <f t="shared" si="10"/>
        <v>0</v>
      </c>
      <c r="BV66" s="412">
        <f t="shared" si="11"/>
        <v>0</v>
      </c>
      <c r="BW66" s="94" t="s">
        <v>499</v>
      </c>
      <c r="BX66" s="414" t="str">
        <f>IF(AND(BZ66=1,CA66=1,SUMIF($C66:$C$525,$C66,$AI66:$AI$525)=$AI66),$AI66,IF($CC66&gt;0,$CC66,IF(AND(COUNTIF($C$11:$C65,$C66)&gt;=1,COUNTIF($D65:$D65,$D66)&gt;=1),"",IF(AND(SUMIF($C66:$C$525,$C66,$AI66:$AI$525)&gt;$AI66,SUMIF($D66:$D$525,$D66,$AI66:$AI$525)&gt;$IG66),_xlfn.AGGREGATE(14,4,$CB$11:$CB$31*($C$11:$C$31=$C66),1),""))))</f>
        <v/>
      </c>
      <c r="BZ66" s="409">
        <f>COUNTIFS('ZASOBY N'!$B65:$B$525,'ZASOBY N'!$B65,'ZASOBY N'!$C65:'ZASOBY N'!$C$525,'ZASOBY N'!$C65,'ZASOBY N'!$D65:'ZASOBY N'!$D$525,'ZASOBY N'!$D65,'ZASOBY N'!$H65:'ZASOBY N'!$H$525,'ZASOBY N'!$H65 )</f>
        <v>0</v>
      </c>
      <c r="CA66" s="410">
        <f>COUNTIFS('ZASOBY N'!$B$10:$B65,'ZASOBY N'!$B65,'ZASOBY N'!$C$10:'ZASOBY N'!$C65,'ZASOBY N'!$C65,'ZASOBY N'!$D$10:'ZASOBY N'!$D65,'ZASOBY N'!$D65,'ZASOBY N'!$H$10:'ZASOBY N'!$H65,'ZASOBY N'!$H65 )</f>
        <v>0</v>
      </c>
      <c r="CB66" s="411">
        <f t="shared" si="12"/>
        <v>0</v>
      </c>
      <c r="CC66" s="412">
        <f t="shared" si="13"/>
        <v>0</v>
      </c>
      <c r="CE66" s="414" t="str">
        <f>IF(AND(CG66=1,CH66=1,SUMIF($C66:$C$525,$C66,$AH66:$AH$525)=$AH66),$AH66,IF($CJ66&gt;0,$CJ66,IF(AND(COUNTIF($C$11:$C65,$C66)&gt;=1,COUNTIF($D65:$D65,$D66)&gt;=1),"",IF(AND(SUMIF($C66:$C$525,$C66,$AH66:$AH$525)&gt;$AH66,SUMIF($D66:$D$525,$D66,$AH66:$AH$525)&gt;$AH66),_xlfn.AGGREGATE(14,4,$CI$11:$CI$31*($C$11:$C$31=$C66),1),""))))</f>
        <v/>
      </c>
      <c r="CG66" s="409">
        <f>COUNTIFS('ZASOBY N'!$B65:$B$525,'ZASOBY N'!$B65,'ZASOBY N'!$C65:'ZASOBY N'!$C$525,'ZASOBY N'!$C65,'ZASOBY N'!$D65:'ZASOBY N'!$D$525,'ZASOBY N'!$D65,'ZASOBY N'!$H65:'ZASOBY N'!$H$525,'ZASOBY N'!$H65 )</f>
        <v>0</v>
      </c>
      <c r="CH66" s="410">
        <f>COUNTIFS('ZASOBY N'!$B$10:$B65,'ZASOBY N'!$B65,'ZASOBY N'!$C$10:'ZASOBY N'!$C65,'ZASOBY N'!$C65,'ZASOBY N'!$D$10:'ZASOBY N'!$D65,'ZASOBY N'!$D65,'ZASOBY N'!$H$10:'ZASOBY N'!$H65,'ZASOBY N'!$H65 )</f>
        <v>0</v>
      </c>
      <c r="CI66" s="411">
        <f t="shared" si="14"/>
        <v>0</v>
      </c>
      <c r="CJ66" s="412">
        <f t="shared" si="15"/>
        <v>0</v>
      </c>
      <c r="CL66" s="414" t="str">
        <f>IF(AND(CN66=1,CO66=1,SUMIF($C66:$C$525,$C66,$AG66:$AG$525)=$AG66),$AG66,IF($CQ66&gt;0,$CQ66,IF(AND(COUNTIF($C$11:$C65,$C66)&gt;=1,COUNTIF($D65:$D65,$D66)&gt;=1),"",IF(AND(SUMIF($C66:$C$525,$C66,$AG66:$AG$525)&gt;$AG66,SUMIF($D66:$D$525,$D66,$AG66:$AG$525)&gt;$AG66),_xlfn.AGGREGATE(14,4,$CP$11:$CP$31*($C$11:$C$31=$C66),1),""))))</f>
        <v/>
      </c>
      <c r="CN66" s="409">
        <f>COUNTIFS('ZASOBY N'!$B65:$B$525,'ZASOBY N'!$B65,'ZASOBY N'!$C65:'ZASOBY N'!$C$525,'ZASOBY N'!$C65,'ZASOBY N'!$D65:'ZASOBY N'!$D$525,'ZASOBY N'!$D65,'ZASOBY N'!$H65:'ZASOBY N'!$H$525,'ZASOBY N'!$H65 )</f>
        <v>0</v>
      </c>
      <c r="CO66" s="410">
        <f>COUNTIFS('ZASOBY N'!$B$10:$B65,'ZASOBY N'!$B65,'ZASOBY N'!$C$10:'ZASOBY N'!$C65,'ZASOBY N'!$C65,'ZASOBY N'!$D$10:'ZASOBY N'!$D65,'ZASOBY N'!$D65,'ZASOBY N'!$H$10:'ZASOBY N'!$H65,'ZASOBY N'!$H65 )</f>
        <v>0</v>
      </c>
      <c r="CP66" s="411">
        <f t="shared" si="16"/>
        <v>0</v>
      </c>
      <c r="CQ66" s="412">
        <f t="shared" si="17"/>
        <v>0</v>
      </c>
      <c r="CS66" s="414" t="str">
        <f>IF(AND(CU66=1,CV66=1,SUMIF($C66:$C$525,$C66,$AF66:$AF$525)=$AF66),$AF66,IF($CX66&gt;0,$CX66,IF(AND(COUNTIF($C$11:$C65,$C66)&gt;=1,COUNTIF($D65:$D65,$D66)&gt;=1),"",IF(AND(SUMIF($C66:$C$525,$C66,$AF66:$AF$525)&gt;$AF66,SUMIF($D66:$D$525,$D66,$AF66:$AF$525)&gt;$AF66),_xlfn.AGGREGATE(14,4,$CW$11:$CW$31*($C$11:$C$31=$C66),1),""))))</f>
        <v/>
      </c>
      <c r="CU66" s="409">
        <f>COUNTIFS('ZASOBY N'!$B65:$B$525,'ZASOBY N'!$B65,'ZASOBY N'!$C65:'ZASOBY N'!$C$525,'ZASOBY N'!$C65,'ZASOBY N'!$D65:'ZASOBY N'!$D$525,'ZASOBY N'!$D65,'ZASOBY N'!$H65:'ZASOBY N'!$H$525,'ZASOBY N'!$H65 )</f>
        <v>0</v>
      </c>
      <c r="CV66" s="410">
        <f>COUNTIFS('ZASOBY N'!$B$10:$B65,'ZASOBY N'!$B65,'ZASOBY N'!$C$10:'ZASOBY N'!$C65,'ZASOBY N'!$C65,'ZASOBY N'!$D$10:'ZASOBY N'!$D65,'ZASOBY N'!$D65,'ZASOBY N'!$H$10:'ZASOBY N'!$H65,'ZASOBY N'!$H65 )</f>
        <v>0</v>
      </c>
      <c r="CW66" s="411">
        <f t="shared" si="18"/>
        <v>0</v>
      </c>
      <c r="CX66" s="412">
        <f t="shared" si="19"/>
        <v>0</v>
      </c>
      <c r="CZ66" s="414" t="str">
        <f>IF(AND(DB66=1,DC66=1,SUMIF($C66:$C$525,$C66,$AE66:$AE$525)=$AE66),$AE66,IF($DE66&gt;0,$DE66,IF(AND(COUNTIF($C$11:$C65,$C66)&gt;=1,COUNTIF($D65:$D65,$D66)&gt;=1),"",IF(AND(SUMIF($C66:$C$525,$C66,$AE66:$AE$525)&gt;$AE66,SUMIF($D66:$D$525,$D66,$AE66:$AE$525)&gt;$AE66),_xlfn.AGGREGATE(14,4,$DD$11:$DD$31*($C$11:$C$31=$C66),1),""))))</f>
        <v/>
      </c>
      <c r="DB66" s="409">
        <f>COUNTIFS('ZASOBY N'!$B65:$B$525,'ZASOBY N'!$B65,'ZASOBY N'!$C65:'ZASOBY N'!$C$525,'ZASOBY N'!$C65,'ZASOBY N'!$D65:'ZASOBY N'!$D$525,'ZASOBY N'!$D65,'ZASOBY N'!$H65:'ZASOBY N'!$H$525,'ZASOBY N'!$H65 )</f>
        <v>0</v>
      </c>
      <c r="DC66" s="410">
        <f>COUNTIFS('ZASOBY N'!$B$10:$B65,'ZASOBY N'!$B65,'ZASOBY N'!$C$10:'ZASOBY N'!$C65,'ZASOBY N'!$C65,'ZASOBY N'!$D$10:'ZASOBY N'!$D65,'ZASOBY N'!$D65,'ZASOBY N'!$H$10:'ZASOBY N'!$H65,'ZASOBY N'!$H65 )</f>
        <v>0</v>
      </c>
      <c r="DD66" s="411">
        <f t="shared" si="20"/>
        <v>0</v>
      </c>
      <c r="DE66" s="412">
        <f t="shared" si="21"/>
        <v>0</v>
      </c>
      <c r="DF66" s="399" t="str">
        <f>IF(AND(DI66=1,DJ66=1,SUMIF($C66:$C$525,$C66,$AD66:$AD$525)=$AD66),$AD66,IF($DL66&gt;0,$DL66,IF(B66="","",IF(AND(COUNTIF($C$11:$C65,$C66)&gt;=1,COUNTIF($D65:$D65,$D66)&gt;=1,COUNTIF($Z63:$Z65,$C66)=0),"",IF(AND(COUNTIF($C$11:$C65,$C66)&gt;=1,COUNTIF($D65:$D65,$D66)&gt;=1),"UJĘTO WYŻEJ",IF(AND(SUMIF($C66:$C$525,$C66,$AD66:$AD$525)&gt;$AD66,SUMIF($D66:$D$525,$D66,$AD66:$AD$525)&gt;$AD66),_xlfn.AGGREGATE(14,4,$DK$11:$DK$31*($C$11:$C$31=$C66),1),""))))))</f>
        <v/>
      </c>
      <c r="DG66" s="414" t="str">
        <f>IF(AND(DI66=1,DJ66=1,SUMIF($C66:$C$525,$C66,$AD66:$AD$525)=$AD66),$AD66,IF($DL66&gt;0,$DL66,IF(AND(COUNTIF($C$11:$C65,$C66)&gt;=1,COUNTIF($D65:$D65,$D66)&gt;=1),"",IF(AND(SUMIF($C66:$C$525,$C66,$AD66:$AD$525)&gt;$AD66,SUMIF($D66:$D$525,$D66,$AD66:$AD$525)&gt;$AD66),_xlfn.AGGREGATE(14,4,$DK$11:$DK$31*($C$11:$C$31=$C66),1),""))))</f>
        <v/>
      </c>
      <c r="DI66" s="409">
        <f>COUNTIFS('ZASOBY N'!$B65:$B$525,'ZASOBY N'!$B65,'ZASOBY N'!$C65:'ZASOBY N'!$C$525,'ZASOBY N'!$C65,'ZASOBY N'!$D65:'ZASOBY N'!$D$525,'ZASOBY N'!$D65,'ZASOBY N'!$H65:'ZASOBY N'!$H$525,'ZASOBY N'!$H65 )</f>
        <v>0</v>
      </c>
      <c r="DJ66" s="410">
        <f>COUNTIFS('ZASOBY N'!$B$10:$B65,'ZASOBY N'!$B65,'ZASOBY N'!$C$10:'ZASOBY N'!$C65,'ZASOBY N'!$C65,'ZASOBY N'!$D$10:'ZASOBY N'!$D65,'ZASOBY N'!$D65,'ZASOBY N'!$H$10:'ZASOBY N'!$H65,'ZASOBY N'!$H65 )</f>
        <v>0</v>
      </c>
      <c r="DK66" s="411">
        <f t="shared" si="22"/>
        <v>0</v>
      </c>
      <c r="DL66" s="412">
        <f t="shared" si="23"/>
        <v>0</v>
      </c>
    </row>
    <row r="67" spans="1:116" ht="18.899999999999999" customHeight="1" x14ac:dyDescent="0.3">
      <c r="A67" s="219"/>
      <c r="B67" s="152" t="str">
        <f>IF('ZASOBY N'!A66="","",'ZASOBY N'!A66)</f>
        <v/>
      </c>
      <c r="C67" s="462" t="str">
        <f>IF('ZASOBY N'!C66="","",'ZASOBY N'!C66)</f>
        <v/>
      </c>
      <c r="D67" s="137" t="str">
        <f>IF('ZASOBY N'!B66="","",'ZASOBY N'!B66)</f>
        <v/>
      </c>
      <c r="E67" s="138"/>
      <c r="F67" s="356" t="str">
        <f>IF('ZASOBY N'!D66="","",'ZASOBY N'!D66)</f>
        <v/>
      </c>
      <c r="G67" s="220" t="str">
        <f>IF('ZASOBY N'!G66="","",'ZASOBY N'!G66)</f>
        <v/>
      </c>
      <c r="H67" s="221" t="str">
        <f>IF('ZASOBY N'!F66="","",'ZASOBY N'!F66)</f>
        <v/>
      </c>
      <c r="I67" s="221" t="str">
        <f>IF('ZASOBY N'!G66="","",'ZASOBY N'!G66)</f>
        <v/>
      </c>
      <c r="J67" s="221" t="str">
        <f>IF('ZASOBY N'!H66="","",'ZASOBY N'!H66)</f>
        <v/>
      </c>
      <c r="K67" s="214">
        <v>0</v>
      </c>
      <c r="L67" s="214">
        <v>0</v>
      </c>
      <c r="M67" s="214">
        <v>0</v>
      </c>
      <c r="N67" s="222" t="str">
        <f>IF('ZASOBY N'!BD66="x","",IF(W67="","",'ZASOBY N'!E66))</f>
        <v/>
      </c>
      <c r="O67" s="223">
        <v>0</v>
      </c>
      <c r="P67" s="223">
        <v>0</v>
      </c>
      <c r="Q67" s="226" t="str">
        <f>IF($N67="","",'UPR BILANS N'!G67*'UPR BILANS N'!N67)</f>
        <v/>
      </c>
      <c r="R67" s="225" t="str">
        <f>IF($N67="","",'ZASOBY N'!O66)</f>
        <v/>
      </c>
      <c r="S67" s="225" t="str">
        <f>IF($N67="","",IF('ZASOBY N'!Q66="",0,'ZASOBY N'!Q66))</f>
        <v/>
      </c>
      <c r="T67" s="225" t="str">
        <f>IF($N67="","",'ZASOBY N'!V66)</f>
        <v/>
      </c>
      <c r="U67" s="225" t="str">
        <f>IF($N67="","",IF('ZASOBY N'!AG66="",0,'ZASOBY N'!AG66))</f>
        <v/>
      </c>
      <c r="V67" s="225" t="str">
        <f>IF($N67="","",IF(NN!P69="",0,NN!P69))</f>
        <v/>
      </c>
      <c r="W67" s="225" t="str">
        <f t="shared" si="1"/>
        <v/>
      </c>
      <c r="X67" s="226" t="str">
        <f t="shared" si="0"/>
        <v/>
      </c>
      <c r="Y67" s="225" t="str">
        <f>IF('ZASOBY N'!AU66="","",IF(C67&lt;&gt;C66,'ZASOBY N'!AU66,IF(D67&lt;&gt;D66,'ZASOBY N'!AU66,IF(F67&lt;&gt;F66,'ZASOBY N'!AU66,IF(G67&lt;&gt;G66,'ZASOBY N'!AU66,IF(J67&lt;&gt;J66,'ZASOBY N'!AU66,IF(NN!AC69="","",IF(AND(C66=C67,H66=H67,J66=J67,NN!AC69&gt;0),"",IF(AND(C67=C68,H67=H68,NN!AC70&gt;0),'ZASOBY N'!AU66,'ZASOBY N'!AU66)))))))))</f>
        <v/>
      </c>
      <c r="Z67" s="225" t="str">
        <f t="shared" si="2"/>
        <v/>
      </c>
      <c r="AA67" s="227" t="str">
        <f t="shared" si="5"/>
        <v/>
      </c>
      <c r="AB67" s="400" t="str">
        <f t="shared" si="6"/>
        <v/>
      </c>
      <c r="AC67" s="228" t="str">
        <f t="shared" si="3"/>
        <v/>
      </c>
      <c r="AD67" s="222">
        <f>IF(B67="",0,IF(F67="",0,INDEX(POBRANIE_!$B$6:$F$101,MATCH('UPR BILANS N'!$F67,POBRANIE_!$A$6:$A$101,0),2)))</f>
        <v>0</v>
      </c>
      <c r="AE67" s="224">
        <f>IF(OR('ZASOBY N'!G66="",'ZASOBY N'!E66=""),0,IF(B67="",0,'ZASOBY N'!G66*'ZASOBY N'!E66))</f>
        <v>0</v>
      </c>
      <c r="AF67" s="225">
        <f>IF('ZASOBY N'!O66="",0,'ZASOBY N'!O66)</f>
        <v>0</v>
      </c>
      <c r="AG67" s="225">
        <f>IF('ZASOBY N'!Q66="",0,'ZASOBY N'!Q66)</f>
        <v>0</v>
      </c>
      <c r="AH67" s="225">
        <f>IF('ZASOBY N'!V66="",0,'ZASOBY N'!V66)</f>
        <v>0</v>
      </c>
      <c r="AI67" s="225">
        <f>IF('ZASOBY N'!AG66="",0,'ZASOBY N'!AG66)</f>
        <v>0</v>
      </c>
      <c r="AJ67" s="225">
        <f>IF(NN!P69="",0,IF(NN!P69="BRAK kol.7","BRAK BADAŃ",NN!P69))</f>
        <v>0</v>
      </c>
      <c r="AK67" s="225">
        <f>IF(NN!AC69="",0,IF(NN!AC69="BRAK kol.7","BRAK BADAŃ",NN!AC69))</f>
        <v>0</v>
      </c>
      <c r="BJ67" s="414" t="str">
        <f>IF(AND(BL67=1,BM67=1,SUMIF($C67:$C$525,$C67,$AK67:$AK$525)=$AK67),$AK67,IF($BO67&gt;0,$BO67,IF(AND(COUNTIF($C$11:$C66,$C67)&gt;=1,COUNTIF($D66:$D66,$D67)&gt;=1),"",IF(AND(SUMIF($C67:$C$525,$C67,$AK67:$AK$525)&gt;=$AK67,SUMIF($D67:$D$525,$D67,$AK67:$AK$525)&gt;=$AK67),SUMIF($C67:$C$525,$C67,$AK67:$AK$525),""))))</f>
        <v/>
      </c>
      <c r="BL67" s="409">
        <f>COUNTIFS('ZASOBY N'!$B66:$B$525,'ZASOBY N'!$B66,'ZASOBY N'!$C66:'ZASOBY N'!$C$525,'ZASOBY N'!$C66,'ZASOBY N'!$D66:'ZASOBY N'!$D$525,'ZASOBY N'!$D66,'ZASOBY N'!$H66:'ZASOBY N'!$H$525,'ZASOBY N'!$H66 )</f>
        <v>0</v>
      </c>
      <c r="BM67" s="410">
        <f>COUNTIFS('ZASOBY N'!$B$10:$B66,'ZASOBY N'!$B66,'ZASOBY N'!$C$10:'ZASOBY N'!$C66,'ZASOBY N'!$C66,'ZASOBY N'!$D$10:'ZASOBY N'!$D66,'ZASOBY N'!$D66,'ZASOBY N'!$H$10:'ZASOBY N'!$H66,'ZASOBY N'!$H66 )</f>
        <v>0</v>
      </c>
      <c r="BN67" s="411">
        <f t="shared" si="7"/>
        <v>0</v>
      </c>
      <c r="BO67" s="412">
        <f t="shared" si="8"/>
        <v>0</v>
      </c>
      <c r="BP67" s="94" t="str">
        <f t="shared" si="9"/>
        <v/>
      </c>
      <c r="BQ67" s="414" t="str">
        <f>IF(AND(BS67=1,BT67=1,SUMIF($C67:$C$525,$C67,$AJ67:$AJ$525)=$AJ67),$AJ67,IF($BV67&gt;0,$BV67,IF(AND(COUNTIF($C$11:$C66,$C67)&gt;=1,COUNTIF($D66:$D66,$D67)&gt;=1),"",IF(AND(SUMIF($C67:$C$525,$C67,$AJ67:$AJ$525)&gt;$AJ67,SUMIF($D67:$D$525,$D67,$AJ67:$AJ$525)&gt;$AJ67),SUMIF($C67:$C$525,$C67,$AJ67:$AJ$525),""))))</f>
        <v/>
      </c>
      <c r="BS67" s="409">
        <f>COUNTIFS('ZASOBY N'!$B66:$B$525,'ZASOBY N'!$B66,'ZASOBY N'!$C66:'ZASOBY N'!$C$525,'ZASOBY N'!$C66,'ZASOBY N'!$D66:'ZASOBY N'!$D$525,'ZASOBY N'!$D66,'ZASOBY N'!$H66:'ZASOBY N'!$H$525,'ZASOBY N'!$H66 )</f>
        <v>0</v>
      </c>
      <c r="BT67" s="410">
        <f>COUNTIFS('ZASOBY N'!$B$10:$B66,'ZASOBY N'!$B66,'ZASOBY N'!$C$10:'ZASOBY N'!$C66,'ZASOBY N'!$C66,'ZASOBY N'!$D$10:'ZASOBY N'!$D66,'ZASOBY N'!$D66,'ZASOBY N'!$H$10:'ZASOBY N'!$H66,'ZASOBY N'!$H66 )</f>
        <v>0</v>
      </c>
      <c r="BU67" s="411">
        <f t="shared" si="10"/>
        <v>0</v>
      </c>
      <c r="BV67" s="412">
        <f t="shared" si="11"/>
        <v>0</v>
      </c>
      <c r="BW67" s="94" t="s">
        <v>499</v>
      </c>
      <c r="BX67" s="414" t="str">
        <f>IF(AND(BZ67=1,CA67=1,SUMIF($C67:$C$525,$C67,$AI67:$AI$525)=$AI67),$AI67,IF($CC67&gt;0,$CC67,IF(AND(COUNTIF($C$11:$C66,$C67)&gt;=1,COUNTIF($D66:$D66,$D67)&gt;=1),"",IF(AND(SUMIF($C67:$C$525,$C67,$AI67:$AI$525)&gt;$AI67,SUMIF($D67:$D$525,$D67,$AI67:$AI$525)&gt;$IG67),_xlfn.AGGREGATE(14,4,$CB$11:$CB$31*($C$11:$C$31=$C67),1),""))))</f>
        <v/>
      </c>
      <c r="BZ67" s="409">
        <f>COUNTIFS('ZASOBY N'!$B66:$B$525,'ZASOBY N'!$B66,'ZASOBY N'!$C66:'ZASOBY N'!$C$525,'ZASOBY N'!$C66,'ZASOBY N'!$D66:'ZASOBY N'!$D$525,'ZASOBY N'!$D66,'ZASOBY N'!$H66:'ZASOBY N'!$H$525,'ZASOBY N'!$H66 )</f>
        <v>0</v>
      </c>
      <c r="CA67" s="410">
        <f>COUNTIFS('ZASOBY N'!$B$10:$B66,'ZASOBY N'!$B66,'ZASOBY N'!$C$10:'ZASOBY N'!$C66,'ZASOBY N'!$C66,'ZASOBY N'!$D$10:'ZASOBY N'!$D66,'ZASOBY N'!$D66,'ZASOBY N'!$H$10:'ZASOBY N'!$H66,'ZASOBY N'!$H66 )</f>
        <v>0</v>
      </c>
      <c r="CB67" s="411">
        <f t="shared" si="12"/>
        <v>0</v>
      </c>
      <c r="CC67" s="412">
        <f t="shared" si="13"/>
        <v>0</v>
      </c>
      <c r="CE67" s="414" t="str">
        <f>IF(AND(CG67=1,CH67=1,SUMIF($C67:$C$525,$C67,$AH67:$AH$525)=$AH67),$AH67,IF($CJ67&gt;0,$CJ67,IF(AND(COUNTIF($C$11:$C66,$C67)&gt;=1,COUNTIF($D66:$D66,$D67)&gt;=1),"",IF(AND(SUMIF($C67:$C$525,$C67,$AH67:$AH$525)&gt;$AH67,SUMIF($D67:$D$525,$D67,$AH67:$AH$525)&gt;$AH67),_xlfn.AGGREGATE(14,4,$CI$11:$CI$31*($C$11:$C$31=$C67),1),""))))</f>
        <v/>
      </c>
      <c r="CG67" s="409">
        <f>COUNTIFS('ZASOBY N'!$B66:$B$525,'ZASOBY N'!$B66,'ZASOBY N'!$C66:'ZASOBY N'!$C$525,'ZASOBY N'!$C66,'ZASOBY N'!$D66:'ZASOBY N'!$D$525,'ZASOBY N'!$D66,'ZASOBY N'!$H66:'ZASOBY N'!$H$525,'ZASOBY N'!$H66 )</f>
        <v>0</v>
      </c>
      <c r="CH67" s="410">
        <f>COUNTIFS('ZASOBY N'!$B$10:$B66,'ZASOBY N'!$B66,'ZASOBY N'!$C$10:'ZASOBY N'!$C66,'ZASOBY N'!$C66,'ZASOBY N'!$D$10:'ZASOBY N'!$D66,'ZASOBY N'!$D66,'ZASOBY N'!$H$10:'ZASOBY N'!$H66,'ZASOBY N'!$H66 )</f>
        <v>0</v>
      </c>
      <c r="CI67" s="411">
        <f t="shared" si="14"/>
        <v>0</v>
      </c>
      <c r="CJ67" s="412">
        <f t="shared" si="15"/>
        <v>0</v>
      </c>
      <c r="CL67" s="414" t="str">
        <f>IF(AND(CN67=1,CO67=1,SUMIF($C67:$C$525,$C67,$AG67:$AG$525)=$AG67),$AG67,IF($CQ67&gt;0,$CQ67,IF(AND(COUNTIF($C$11:$C66,$C67)&gt;=1,COUNTIF($D66:$D66,$D67)&gt;=1),"",IF(AND(SUMIF($C67:$C$525,$C67,$AG67:$AG$525)&gt;$AG67,SUMIF($D67:$D$525,$D67,$AG67:$AG$525)&gt;$AG67),_xlfn.AGGREGATE(14,4,$CP$11:$CP$31*($C$11:$C$31=$C67),1),""))))</f>
        <v/>
      </c>
      <c r="CN67" s="409">
        <f>COUNTIFS('ZASOBY N'!$B66:$B$525,'ZASOBY N'!$B66,'ZASOBY N'!$C66:'ZASOBY N'!$C$525,'ZASOBY N'!$C66,'ZASOBY N'!$D66:'ZASOBY N'!$D$525,'ZASOBY N'!$D66,'ZASOBY N'!$H66:'ZASOBY N'!$H$525,'ZASOBY N'!$H66 )</f>
        <v>0</v>
      </c>
      <c r="CO67" s="410">
        <f>COUNTIFS('ZASOBY N'!$B$10:$B66,'ZASOBY N'!$B66,'ZASOBY N'!$C$10:'ZASOBY N'!$C66,'ZASOBY N'!$C66,'ZASOBY N'!$D$10:'ZASOBY N'!$D66,'ZASOBY N'!$D66,'ZASOBY N'!$H$10:'ZASOBY N'!$H66,'ZASOBY N'!$H66 )</f>
        <v>0</v>
      </c>
      <c r="CP67" s="411">
        <f t="shared" si="16"/>
        <v>0</v>
      </c>
      <c r="CQ67" s="412">
        <f t="shared" si="17"/>
        <v>0</v>
      </c>
      <c r="CS67" s="414" t="str">
        <f>IF(AND(CU67=1,CV67=1,SUMIF($C67:$C$525,$C67,$AF67:$AF$525)=$AF67),$AF67,IF($CX67&gt;0,$CX67,IF(AND(COUNTIF($C$11:$C66,$C67)&gt;=1,COUNTIF($D66:$D66,$D67)&gt;=1),"",IF(AND(SUMIF($C67:$C$525,$C67,$AF67:$AF$525)&gt;$AF67,SUMIF($D67:$D$525,$D67,$AF67:$AF$525)&gt;$AF67),_xlfn.AGGREGATE(14,4,$CW$11:$CW$31*($C$11:$C$31=$C67),1),""))))</f>
        <v/>
      </c>
      <c r="CU67" s="409">
        <f>COUNTIFS('ZASOBY N'!$B66:$B$525,'ZASOBY N'!$B66,'ZASOBY N'!$C66:'ZASOBY N'!$C$525,'ZASOBY N'!$C66,'ZASOBY N'!$D66:'ZASOBY N'!$D$525,'ZASOBY N'!$D66,'ZASOBY N'!$H66:'ZASOBY N'!$H$525,'ZASOBY N'!$H66 )</f>
        <v>0</v>
      </c>
      <c r="CV67" s="410">
        <f>COUNTIFS('ZASOBY N'!$B$10:$B66,'ZASOBY N'!$B66,'ZASOBY N'!$C$10:'ZASOBY N'!$C66,'ZASOBY N'!$C66,'ZASOBY N'!$D$10:'ZASOBY N'!$D66,'ZASOBY N'!$D66,'ZASOBY N'!$H$10:'ZASOBY N'!$H66,'ZASOBY N'!$H66 )</f>
        <v>0</v>
      </c>
      <c r="CW67" s="411">
        <f t="shared" si="18"/>
        <v>0</v>
      </c>
      <c r="CX67" s="412">
        <f t="shared" si="19"/>
        <v>0</v>
      </c>
      <c r="CZ67" s="414" t="str">
        <f>IF(AND(DB67=1,DC67=1,SUMIF($C67:$C$525,$C67,$AE67:$AE$525)=$AE67),$AE67,IF($DE67&gt;0,$DE67,IF(AND(COUNTIF($C$11:$C66,$C67)&gt;=1,COUNTIF($D66:$D66,$D67)&gt;=1),"",IF(AND(SUMIF($C67:$C$525,$C67,$AE67:$AE$525)&gt;$AE67,SUMIF($D67:$D$525,$D67,$AE67:$AE$525)&gt;$AE67),_xlfn.AGGREGATE(14,4,$DD$11:$DD$31*($C$11:$C$31=$C67),1),""))))</f>
        <v/>
      </c>
      <c r="DB67" s="409">
        <f>COUNTIFS('ZASOBY N'!$B66:$B$525,'ZASOBY N'!$B66,'ZASOBY N'!$C66:'ZASOBY N'!$C$525,'ZASOBY N'!$C66,'ZASOBY N'!$D66:'ZASOBY N'!$D$525,'ZASOBY N'!$D66,'ZASOBY N'!$H66:'ZASOBY N'!$H$525,'ZASOBY N'!$H66 )</f>
        <v>0</v>
      </c>
      <c r="DC67" s="410">
        <f>COUNTIFS('ZASOBY N'!$B$10:$B66,'ZASOBY N'!$B66,'ZASOBY N'!$C$10:'ZASOBY N'!$C66,'ZASOBY N'!$C66,'ZASOBY N'!$D$10:'ZASOBY N'!$D66,'ZASOBY N'!$D66,'ZASOBY N'!$H$10:'ZASOBY N'!$H66,'ZASOBY N'!$H66 )</f>
        <v>0</v>
      </c>
      <c r="DD67" s="411">
        <f t="shared" si="20"/>
        <v>0</v>
      </c>
      <c r="DE67" s="412">
        <f t="shared" si="21"/>
        <v>0</v>
      </c>
      <c r="DF67" s="399" t="str">
        <f>IF(AND(DI67=1,DJ67=1,SUMIF($C67:$C$525,$C67,$AD67:$AD$525)=$AD67),$AD67,IF($DL67&gt;0,$DL67,IF(B67="","",IF(AND(COUNTIF($C$11:$C66,$C67)&gt;=1,COUNTIF($D66:$D66,$D67)&gt;=1,COUNTIF($Z64:$Z66,$C67)=0),"",IF(AND(COUNTIF($C$11:$C66,$C67)&gt;=1,COUNTIF($D66:$D66,$D67)&gt;=1),"UJĘTO WYŻEJ",IF(AND(SUMIF($C67:$C$525,$C67,$AD67:$AD$525)&gt;$AD67,SUMIF($D67:$D$525,$D67,$AD67:$AD$525)&gt;$AD67),_xlfn.AGGREGATE(14,4,$DK$11:$DK$31*($C$11:$C$31=$C67),1),""))))))</f>
        <v/>
      </c>
      <c r="DG67" s="414" t="str">
        <f>IF(AND(DI67=1,DJ67=1,SUMIF($C67:$C$525,$C67,$AD67:$AD$525)=$AD67),$AD67,IF($DL67&gt;0,$DL67,IF(AND(COUNTIF($C$11:$C66,$C67)&gt;=1,COUNTIF($D66:$D66,$D67)&gt;=1),"",IF(AND(SUMIF($C67:$C$525,$C67,$AD67:$AD$525)&gt;$AD67,SUMIF($D67:$D$525,$D67,$AD67:$AD$525)&gt;$AD67),_xlfn.AGGREGATE(14,4,$DK$11:$DK$31*($C$11:$C$31=$C67),1),""))))</f>
        <v/>
      </c>
      <c r="DI67" s="409">
        <f>COUNTIFS('ZASOBY N'!$B66:$B$525,'ZASOBY N'!$B66,'ZASOBY N'!$C66:'ZASOBY N'!$C$525,'ZASOBY N'!$C66,'ZASOBY N'!$D66:'ZASOBY N'!$D$525,'ZASOBY N'!$D66,'ZASOBY N'!$H66:'ZASOBY N'!$H$525,'ZASOBY N'!$H66 )</f>
        <v>0</v>
      </c>
      <c r="DJ67" s="410">
        <f>COUNTIFS('ZASOBY N'!$B$10:$B66,'ZASOBY N'!$B66,'ZASOBY N'!$C$10:'ZASOBY N'!$C66,'ZASOBY N'!$C66,'ZASOBY N'!$D$10:'ZASOBY N'!$D66,'ZASOBY N'!$D66,'ZASOBY N'!$H$10:'ZASOBY N'!$H66,'ZASOBY N'!$H66 )</f>
        <v>0</v>
      </c>
      <c r="DK67" s="411">
        <f t="shared" si="22"/>
        <v>0</v>
      </c>
      <c r="DL67" s="412">
        <f t="shared" si="23"/>
        <v>0</v>
      </c>
    </row>
    <row r="68" spans="1:116" ht="18.899999999999999" customHeight="1" x14ac:dyDescent="0.3">
      <c r="A68" s="219"/>
      <c r="B68" s="152" t="str">
        <f>IF('ZASOBY N'!A67="","",'ZASOBY N'!A67)</f>
        <v/>
      </c>
      <c r="C68" s="462" t="str">
        <f>IF('ZASOBY N'!C67="","",'ZASOBY N'!C67)</f>
        <v/>
      </c>
      <c r="D68" s="137" t="str">
        <f>IF('ZASOBY N'!B67="","",'ZASOBY N'!B67)</f>
        <v/>
      </c>
      <c r="E68" s="138"/>
      <c r="F68" s="356" t="str">
        <f>IF('ZASOBY N'!D67="","",'ZASOBY N'!D67)</f>
        <v/>
      </c>
      <c r="G68" s="220" t="str">
        <f>IF('ZASOBY N'!G67="","",'ZASOBY N'!G67)</f>
        <v/>
      </c>
      <c r="H68" s="221" t="str">
        <f>IF('ZASOBY N'!F67="","",'ZASOBY N'!F67)</f>
        <v/>
      </c>
      <c r="I68" s="221" t="str">
        <f>IF('ZASOBY N'!G67="","",'ZASOBY N'!G67)</f>
        <v/>
      </c>
      <c r="J68" s="221" t="str">
        <f>IF('ZASOBY N'!H67="","",'ZASOBY N'!H67)</f>
        <v/>
      </c>
      <c r="K68" s="214">
        <v>0</v>
      </c>
      <c r="L68" s="214">
        <v>0</v>
      </c>
      <c r="M68" s="214">
        <v>0</v>
      </c>
      <c r="N68" s="222" t="str">
        <f>IF('ZASOBY N'!BD67="x","",IF(W68="","",'ZASOBY N'!E67))</f>
        <v/>
      </c>
      <c r="O68" s="223">
        <v>0</v>
      </c>
      <c r="P68" s="223">
        <v>0</v>
      </c>
      <c r="Q68" s="226" t="str">
        <f>IF($N68="","",'UPR BILANS N'!G68*'UPR BILANS N'!N68)</f>
        <v/>
      </c>
      <c r="R68" s="225" t="str">
        <f>IF($N68="","",'ZASOBY N'!O67)</f>
        <v/>
      </c>
      <c r="S68" s="225" t="str">
        <f>IF($N68="","",IF('ZASOBY N'!Q67="",0,'ZASOBY N'!Q67))</f>
        <v/>
      </c>
      <c r="T68" s="225" t="str">
        <f>IF($N68="","",'ZASOBY N'!V67)</f>
        <v/>
      </c>
      <c r="U68" s="225" t="str">
        <f>IF($N68="","",IF('ZASOBY N'!AG67="",0,'ZASOBY N'!AG67))</f>
        <v/>
      </c>
      <c r="V68" s="225" t="str">
        <f>IF($N68="","",IF(NN!P70="",0,NN!P70))</f>
        <v/>
      </c>
      <c r="W68" s="225" t="str">
        <f t="shared" si="1"/>
        <v/>
      </c>
      <c r="X68" s="226" t="str">
        <f t="shared" si="0"/>
        <v/>
      </c>
      <c r="Y68" s="225" t="str">
        <f>IF('ZASOBY N'!AU67="","",IF(C68&lt;&gt;C67,'ZASOBY N'!AU67,IF(D68&lt;&gt;D67,'ZASOBY N'!AU67,IF(F68&lt;&gt;F67,'ZASOBY N'!AU67,IF(G68&lt;&gt;G67,'ZASOBY N'!AU67,IF(J68&lt;&gt;J67,'ZASOBY N'!AU67,IF(NN!AC70="","",IF(AND(C67=C68,H67=H68,J67=J68,NN!AC70&gt;0),"",IF(AND(C68=C69,H68=H69,NN!AC71&gt;0),'ZASOBY N'!AU67,'ZASOBY N'!AU67)))))))))</f>
        <v/>
      </c>
      <c r="Z68" s="225" t="str">
        <f t="shared" si="2"/>
        <v/>
      </c>
      <c r="AA68" s="227" t="str">
        <f t="shared" si="5"/>
        <v/>
      </c>
      <c r="AB68" s="400" t="str">
        <f t="shared" si="6"/>
        <v/>
      </c>
      <c r="AC68" s="228" t="str">
        <f t="shared" si="3"/>
        <v/>
      </c>
      <c r="AD68" s="222">
        <f>IF(B68="",0,IF(F68="",0,INDEX(POBRANIE_!$B$6:$F$101,MATCH('UPR BILANS N'!$F68,POBRANIE_!$A$6:$A$101,0),2)))</f>
        <v>0</v>
      </c>
      <c r="AE68" s="224">
        <f>IF(OR('ZASOBY N'!G67="",'ZASOBY N'!E67=""),0,IF(B68="",0,'ZASOBY N'!G67*'ZASOBY N'!E67))</f>
        <v>0</v>
      </c>
      <c r="AF68" s="225">
        <f>IF('ZASOBY N'!O67="",0,'ZASOBY N'!O67)</f>
        <v>0</v>
      </c>
      <c r="AG68" s="225">
        <f>IF('ZASOBY N'!Q67="",0,'ZASOBY N'!Q67)</f>
        <v>0</v>
      </c>
      <c r="AH68" s="225">
        <f>IF('ZASOBY N'!V67="",0,'ZASOBY N'!V67)</f>
        <v>0</v>
      </c>
      <c r="AI68" s="225">
        <f>IF('ZASOBY N'!AG67="",0,'ZASOBY N'!AG67)</f>
        <v>0</v>
      </c>
      <c r="AJ68" s="225">
        <f>IF(NN!P70="",0,IF(NN!P70="BRAK kol.7","BRAK BADAŃ",NN!P70))</f>
        <v>0</v>
      </c>
      <c r="AK68" s="225">
        <f>IF(NN!AC70="",0,IF(NN!AC70="BRAK kol.7","BRAK BADAŃ",NN!AC70))</f>
        <v>0</v>
      </c>
      <c r="BJ68" s="414" t="str">
        <f>IF(AND(BL68=1,BM68=1,SUMIF($C68:$C$525,$C68,$AK68:$AK$525)=$AK68),$AK68,IF($BO68&gt;0,$BO68,IF(AND(COUNTIF($C$11:$C67,$C68)&gt;=1,COUNTIF($D67:$D67,$D68)&gt;=1),"",IF(AND(SUMIF($C68:$C$525,$C68,$AK68:$AK$525)&gt;=$AK68,SUMIF($D68:$D$525,$D68,$AK68:$AK$525)&gt;=$AK68),SUMIF($C68:$C$525,$C68,$AK68:$AK$525),""))))</f>
        <v/>
      </c>
      <c r="BL68" s="409">
        <f>COUNTIFS('ZASOBY N'!$B67:$B$525,'ZASOBY N'!$B67,'ZASOBY N'!$C67:'ZASOBY N'!$C$525,'ZASOBY N'!$C67,'ZASOBY N'!$D67:'ZASOBY N'!$D$525,'ZASOBY N'!$D67,'ZASOBY N'!$H67:'ZASOBY N'!$H$525,'ZASOBY N'!$H67 )</f>
        <v>0</v>
      </c>
      <c r="BM68" s="410">
        <f>COUNTIFS('ZASOBY N'!$B$10:$B67,'ZASOBY N'!$B67,'ZASOBY N'!$C$10:'ZASOBY N'!$C67,'ZASOBY N'!$C67,'ZASOBY N'!$D$10:'ZASOBY N'!$D67,'ZASOBY N'!$D67,'ZASOBY N'!$H$10:'ZASOBY N'!$H67,'ZASOBY N'!$H67 )</f>
        <v>0</v>
      </c>
      <c r="BN68" s="411">
        <f t="shared" si="7"/>
        <v>0</v>
      </c>
      <c r="BO68" s="412">
        <f t="shared" si="8"/>
        <v>0</v>
      </c>
      <c r="BP68" s="94" t="str">
        <f t="shared" si="9"/>
        <v/>
      </c>
      <c r="BQ68" s="414" t="str">
        <f>IF(AND(BS68=1,BT68=1,SUMIF($C68:$C$525,$C68,$AJ68:$AJ$525)=$AJ68),$AJ68,IF($BV68&gt;0,$BV68,IF(AND(COUNTIF($C$11:$C67,$C68)&gt;=1,COUNTIF($D67:$D67,$D68)&gt;=1),"",IF(AND(SUMIF($C68:$C$525,$C68,$AJ68:$AJ$525)&gt;$AJ68,SUMIF($D68:$D$525,$D68,$AJ68:$AJ$525)&gt;$AJ68),SUMIF($C68:$C$525,$C68,$AJ68:$AJ$525),""))))</f>
        <v/>
      </c>
      <c r="BS68" s="409">
        <f>COUNTIFS('ZASOBY N'!$B67:$B$525,'ZASOBY N'!$B67,'ZASOBY N'!$C67:'ZASOBY N'!$C$525,'ZASOBY N'!$C67,'ZASOBY N'!$D67:'ZASOBY N'!$D$525,'ZASOBY N'!$D67,'ZASOBY N'!$H67:'ZASOBY N'!$H$525,'ZASOBY N'!$H67 )</f>
        <v>0</v>
      </c>
      <c r="BT68" s="410">
        <f>COUNTIFS('ZASOBY N'!$B$10:$B67,'ZASOBY N'!$B67,'ZASOBY N'!$C$10:'ZASOBY N'!$C67,'ZASOBY N'!$C67,'ZASOBY N'!$D$10:'ZASOBY N'!$D67,'ZASOBY N'!$D67,'ZASOBY N'!$H$10:'ZASOBY N'!$H67,'ZASOBY N'!$H67 )</f>
        <v>0</v>
      </c>
      <c r="BU68" s="411">
        <f t="shared" si="10"/>
        <v>0</v>
      </c>
      <c r="BV68" s="412">
        <f t="shared" si="11"/>
        <v>0</v>
      </c>
      <c r="BW68" s="94" t="s">
        <v>499</v>
      </c>
      <c r="BX68" s="414" t="str">
        <f>IF(AND(BZ68=1,CA68=1,SUMIF($C68:$C$525,$C68,$AI68:$AI$525)=$AI68),$AI68,IF($CC68&gt;0,$CC68,IF(AND(COUNTIF($C$11:$C67,$C68)&gt;=1,COUNTIF($D67:$D67,$D68)&gt;=1),"",IF(AND(SUMIF($C68:$C$525,$C68,$AI68:$AI$525)&gt;$AI68,SUMIF($D68:$D$525,$D68,$AI68:$AI$525)&gt;$IG68),_xlfn.AGGREGATE(14,4,$CB$11:$CB$31*($C$11:$C$31=$C68),1),""))))</f>
        <v/>
      </c>
      <c r="BZ68" s="409">
        <f>COUNTIFS('ZASOBY N'!$B67:$B$525,'ZASOBY N'!$B67,'ZASOBY N'!$C67:'ZASOBY N'!$C$525,'ZASOBY N'!$C67,'ZASOBY N'!$D67:'ZASOBY N'!$D$525,'ZASOBY N'!$D67,'ZASOBY N'!$H67:'ZASOBY N'!$H$525,'ZASOBY N'!$H67 )</f>
        <v>0</v>
      </c>
      <c r="CA68" s="410">
        <f>COUNTIFS('ZASOBY N'!$B$10:$B67,'ZASOBY N'!$B67,'ZASOBY N'!$C$10:'ZASOBY N'!$C67,'ZASOBY N'!$C67,'ZASOBY N'!$D$10:'ZASOBY N'!$D67,'ZASOBY N'!$D67,'ZASOBY N'!$H$10:'ZASOBY N'!$H67,'ZASOBY N'!$H67 )</f>
        <v>0</v>
      </c>
      <c r="CB68" s="411">
        <f t="shared" si="12"/>
        <v>0</v>
      </c>
      <c r="CC68" s="412">
        <f t="shared" si="13"/>
        <v>0</v>
      </c>
      <c r="CE68" s="414" t="str">
        <f>IF(AND(CG68=1,CH68=1,SUMIF($C68:$C$525,$C68,$AH68:$AH$525)=$AH68),$AH68,IF($CJ68&gt;0,$CJ68,IF(AND(COUNTIF($C$11:$C67,$C68)&gt;=1,COUNTIF($D67:$D67,$D68)&gt;=1),"",IF(AND(SUMIF($C68:$C$525,$C68,$AH68:$AH$525)&gt;$AH68,SUMIF($D68:$D$525,$D68,$AH68:$AH$525)&gt;$AH68),_xlfn.AGGREGATE(14,4,$CI$11:$CI$31*($C$11:$C$31=$C68),1),""))))</f>
        <v/>
      </c>
      <c r="CG68" s="409">
        <f>COUNTIFS('ZASOBY N'!$B67:$B$525,'ZASOBY N'!$B67,'ZASOBY N'!$C67:'ZASOBY N'!$C$525,'ZASOBY N'!$C67,'ZASOBY N'!$D67:'ZASOBY N'!$D$525,'ZASOBY N'!$D67,'ZASOBY N'!$H67:'ZASOBY N'!$H$525,'ZASOBY N'!$H67 )</f>
        <v>0</v>
      </c>
      <c r="CH68" s="410">
        <f>COUNTIFS('ZASOBY N'!$B$10:$B67,'ZASOBY N'!$B67,'ZASOBY N'!$C$10:'ZASOBY N'!$C67,'ZASOBY N'!$C67,'ZASOBY N'!$D$10:'ZASOBY N'!$D67,'ZASOBY N'!$D67,'ZASOBY N'!$H$10:'ZASOBY N'!$H67,'ZASOBY N'!$H67 )</f>
        <v>0</v>
      </c>
      <c r="CI68" s="411">
        <f t="shared" si="14"/>
        <v>0</v>
      </c>
      <c r="CJ68" s="412">
        <f t="shared" si="15"/>
        <v>0</v>
      </c>
      <c r="CL68" s="414" t="str">
        <f>IF(AND(CN68=1,CO68=1,SUMIF($C68:$C$525,$C68,$AG68:$AG$525)=$AG68),$AG68,IF($CQ68&gt;0,$CQ68,IF(AND(COUNTIF($C$11:$C67,$C68)&gt;=1,COUNTIF($D67:$D67,$D68)&gt;=1),"",IF(AND(SUMIF($C68:$C$525,$C68,$AG68:$AG$525)&gt;$AG68,SUMIF($D68:$D$525,$D68,$AG68:$AG$525)&gt;$AG68),_xlfn.AGGREGATE(14,4,$CP$11:$CP$31*($C$11:$C$31=$C68),1),""))))</f>
        <v/>
      </c>
      <c r="CN68" s="409">
        <f>COUNTIFS('ZASOBY N'!$B67:$B$525,'ZASOBY N'!$B67,'ZASOBY N'!$C67:'ZASOBY N'!$C$525,'ZASOBY N'!$C67,'ZASOBY N'!$D67:'ZASOBY N'!$D$525,'ZASOBY N'!$D67,'ZASOBY N'!$H67:'ZASOBY N'!$H$525,'ZASOBY N'!$H67 )</f>
        <v>0</v>
      </c>
      <c r="CO68" s="410">
        <f>COUNTIFS('ZASOBY N'!$B$10:$B67,'ZASOBY N'!$B67,'ZASOBY N'!$C$10:'ZASOBY N'!$C67,'ZASOBY N'!$C67,'ZASOBY N'!$D$10:'ZASOBY N'!$D67,'ZASOBY N'!$D67,'ZASOBY N'!$H$10:'ZASOBY N'!$H67,'ZASOBY N'!$H67 )</f>
        <v>0</v>
      </c>
      <c r="CP68" s="411">
        <f t="shared" si="16"/>
        <v>0</v>
      </c>
      <c r="CQ68" s="412">
        <f t="shared" si="17"/>
        <v>0</v>
      </c>
      <c r="CS68" s="414" t="str">
        <f>IF(AND(CU68=1,CV68=1,SUMIF($C68:$C$525,$C68,$AF68:$AF$525)=$AF68),$AF68,IF($CX68&gt;0,$CX68,IF(AND(COUNTIF($C$11:$C67,$C68)&gt;=1,COUNTIF($D67:$D67,$D68)&gt;=1),"",IF(AND(SUMIF($C68:$C$525,$C68,$AF68:$AF$525)&gt;$AF68,SUMIF($D68:$D$525,$D68,$AF68:$AF$525)&gt;$AF68),_xlfn.AGGREGATE(14,4,$CW$11:$CW$31*($C$11:$C$31=$C68),1),""))))</f>
        <v/>
      </c>
      <c r="CU68" s="409">
        <f>COUNTIFS('ZASOBY N'!$B67:$B$525,'ZASOBY N'!$B67,'ZASOBY N'!$C67:'ZASOBY N'!$C$525,'ZASOBY N'!$C67,'ZASOBY N'!$D67:'ZASOBY N'!$D$525,'ZASOBY N'!$D67,'ZASOBY N'!$H67:'ZASOBY N'!$H$525,'ZASOBY N'!$H67 )</f>
        <v>0</v>
      </c>
      <c r="CV68" s="410">
        <f>COUNTIFS('ZASOBY N'!$B$10:$B67,'ZASOBY N'!$B67,'ZASOBY N'!$C$10:'ZASOBY N'!$C67,'ZASOBY N'!$C67,'ZASOBY N'!$D$10:'ZASOBY N'!$D67,'ZASOBY N'!$D67,'ZASOBY N'!$H$10:'ZASOBY N'!$H67,'ZASOBY N'!$H67 )</f>
        <v>0</v>
      </c>
      <c r="CW68" s="411">
        <f t="shared" si="18"/>
        <v>0</v>
      </c>
      <c r="CX68" s="412">
        <f t="shared" si="19"/>
        <v>0</v>
      </c>
      <c r="CZ68" s="414" t="str">
        <f>IF(AND(DB68=1,DC68=1,SUMIF($C68:$C$525,$C68,$AE68:$AE$525)=$AE68),$AE68,IF($DE68&gt;0,$DE68,IF(AND(COUNTIF($C$11:$C67,$C68)&gt;=1,COUNTIF($D67:$D67,$D68)&gt;=1),"",IF(AND(SUMIF($C68:$C$525,$C68,$AE68:$AE$525)&gt;$AE68,SUMIF($D68:$D$525,$D68,$AE68:$AE$525)&gt;$AE68),_xlfn.AGGREGATE(14,4,$DD$11:$DD$31*($C$11:$C$31=$C68),1),""))))</f>
        <v/>
      </c>
      <c r="DB68" s="409">
        <f>COUNTIFS('ZASOBY N'!$B67:$B$525,'ZASOBY N'!$B67,'ZASOBY N'!$C67:'ZASOBY N'!$C$525,'ZASOBY N'!$C67,'ZASOBY N'!$D67:'ZASOBY N'!$D$525,'ZASOBY N'!$D67,'ZASOBY N'!$H67:'ZASOBY N'!$H$525,'ZASOBY N'!$H67 )</f>
        <v>0</v>
      </c>
      <c r="DC68" s="410">
        <f>COUNTIFS('ZASOBY N'!$B$10:$B67,'ZASOBY N'!$B67,'ZASOBY N'!$C$10:'ZASOBY N'!$C67,'ZASOBY N'!$C67,'ZASOBY N'!$D$10:'ZASOBY N'!$D67,'ZASOBY N'!$D67,'ZASOBY N'!$H$10:'ZASOBY N'!$H67,'ZASOBY N'!$H67 )</f>
        <v>0</v>
      </c>
      <c r="DD68" s="411">
        <f t="shared" si="20"/>
        <v>0</v>
      </c>
      <c r="DE68" s="412">
        <f t="shared" si="21"/>
        <v>0</v>
      </c>
      <c r="DF68" s="399" t="str">
        <f>IF(AND(DI68=1,DJ68=1,SUMIF($C68:$C$525,$C68,$AD68:$AD$525)=$AD68),$AD68,IF($DL68&gt;0,$DL68,IF(B68="","",IF(AND(COUNTIF($C$11:$C67,$C68)&gt;=1,COUNTIF($D67:$D67,$D68)&gt;=1,COUNTIF($Z65:$Z67,$C68)=0),"",IF(AND(COUNTIF($C$11:$C67,$C68)&gt;=1,COUNTIF($D67:$D67,$D68)&gt;=1),"UJĘTO WYŻEJ",IF(AND(SUMIF($C68:$C$525,$C68,$AD68:$AD$525)&gt;$AD68,SUMIF($D68:$D$525,$D68,$AD68:$AD$525)&gt;$AD68),_xlfn.AGGREGATE(14,4,$DK$11:$DK$31*($C$11:$C$31=$C68),1),""))))))</f>
        <v/>
      </c>
      <c r="DG68" s="414" t="str">
        <f>IF(AND(DI68=1,DJ68=1,SUMIF($C68:$C$525,$C68,$AD68:$AD$525)=$AD68),$AD68,IF($DL68&gt;0,$DL68,IF(AND(COUNTIF($C$11:$C67,$C68)&gt;=1,COUNTIF($D67:$D67,$D68)&gt;=1),"",IF(AND(SUMIF($C68:$C$525,$C68,$AD68:$AD$525)&gt;$AD68,SUMIF($D68:$D$525,$D68,$AD68:$AD$525)&gt;$AD68),_xlfn.AGGREGATE(14,4,$DK$11:$DK$31*($C$11:$C$31=$C68),1),""))))</f>
        <v/>
      </c>
      <c r="DI68" s="409">
        <f>COUNTIFS('ZASOBY N'!$B67:$B$525,'ZASOBY N'!$B67,'ZASOBY N'!$C67:'ZASOBY N'!$C$525,'ZASOBY N'!$C67,'ZASOBY N'!$D67:'ZASOBY N'!$D$525,'ZASOBY N'!$D67,'ZASOBY N'!$H67:'ZASOBY N'!$H$525,'ZASOBY N'!$H67 )</f>
        <v>0</v>
      </c>
      <c r="DJ68" s="410">
        <f>COUNTIFS('ZASOBY N'!$B$10:$B67,'ZASOBY N'!$B67,'ZASOBY N'!$C$10:'ZASOBY N'!$C67,'ZASOBY N'!$C67,'ZASOBY N'!$D$10:'ZASOBY N'!$D67,'ZASOBY N'!$D67,'ZASOBY N'!$H$10:'ZASOBY N'!$H67,'ZASOBY N'!$H67 )</f>
        <v>0</v>
      </c>
      <c r="DK68" s="411">
        <f t="shared" si="22"/>
        <v>0</v>
      </c>
      <c r="DL68" s="412">
        <f t="shared" si="23"/>
        <v>0</v>
      </c>
    </row>
    <row r="69" spans="1:116" ht="18.899999999999999" customHeight="1" x14ac:dyDescent="0.3">
      <c r="A69" s="219"/>
      <c r="B69" s="152" t="str">
        <f>IF('ZASOBY N'!A68="","",'ZASOBY N'!A68)</f>
        <v/>
      </c>
      <c r="C69" s="462" t="str">
        <f>IF('ZASOBY N'!C68="","",'ZASOBY N'!C68)</f>
        <v/>
      </c>
      <c r="D69" s="137" t="str">
        <f>IF('ZASOBY N'!B68="","",'ZASOBY N'!B68)</f>
        <v/>
      </c>
      <c r="E69" s="138"/>
      <c r="F69" s="356" t="str">
        <f>IF('ZASOBY N'!D68="","",'ZASOBY N'!D68)</f>
        <v/>
      </c>
      <c r="G69" s="220" t="str">
        <f>IF('ZASOBY N'!G68="","",'ZASOBY N'!G68)</f>
        <v/>
      </c>
      <c r="H69" s="221" t="str">
        <f>IF('ZASOBY N'!F68="","",'ZASOBY N'!F68)</f>
        <v/>
      </c>
      <c r="I69" s="221" t="str">
        <f>IF('ZASOBY N'!G68="","",'ZASOBY N'!G68)</f>
        <v/>
      </c>
      <c r="J69" s="221" t="str">
        <f>IF('ZASOBY N'!H68="","",'ZASOBY N'!H68)</f>
        <v/>
      </c>
      <c r="K69" s="214">
        <v>0</v>
      </c>
      <c r="L69" s="214">
        <v>0</v>
      </c>
      <c r="M69" s="214">
        <v>0</v>
      </c>
      <c r="N69" s="222" t="str">
        <f>IF('ZASOBY N'!BD68="x","",IF(W69="","",'ZASOBY N'!E68))</f>
        <v/>
      </c>
      <c r="O69" s="223">
        <v>0</v>
      </c>
      <c r="P69" s="223">
        <v>0</v>
      </c>
      <c r="Q69" s="226" t="str">
        <f>IF($N69="","",'UPR BILANS N'!G69*'UPR BILANS N'!N69)</f>
        <v/>
      </c>
      <c r="R69" s="225" t="str">
        <f>IF($N69="","",'ZASOBY N'!O68)</f>
        <v/>
      </c>
      <c r="S69" s="225" t="str">
        <f>IF($N69="","",IF('ZASOBY N'!Q68="",0,'ZASOBY N'!Q68))</f>
        <v/>
      </c>
      <c r="T69" s="225" t="str">
        <f>IF($N69="","",'ZASOBY N'!V68)</f>
        <v/>
      </c>
      <c r="U69" s="225" t="str">
        <f>IF($N69="","",IF('ZASOBY N'!AG68="",0,'ZASOBY N'!AG68))</f>
        <v/>
      </c>
      <c r="V69" s="225" t="str">
        <f>IF($N69="","",IF(NN!P71="",0,NN!P71))</f>
        <v/>
      </c>
      <c r="W69" s="225" t="str">
        <f t="shared" si="1"/>
        <v/>
      </c>
      <c r="X69" s="226" t="str">
        <f t="shared" si="0"/>
        <v/>
      </c>
      <c r="Y69" s="225" t="str">
        <f>IF('ZASOBY N'!AU68="","",IF(C69&lt;&gt;C68,'ZASOBY N'!AU68,IF(D69&lt;&gt;D68,'ZASOBY N'!AU68,IF(F69&lt;&gt;F68,'ZASOBY N'!AU68,IF(G69&lt;&gt;G68,'ZASOBY N'!AU68,IF(J69&lt;&gt;J68,'ZASOBY N'!AU68,IF(NN!AC71="","",IF(AND(C68=C69,H68=H69,J68=J69,NN!AC71&gt;0),"",IF(AND(C69=C70,H69=H70,NN!AC72&gt;0),'ZASOBY N'!AU68,'ZASOBY N'!AU68)))))))))</f>
        <v/>
      </c>
      <c r="Z69" s="225" t="str">
        <f t="shared" si="2"/>
        <v/>
      </c>
      <c r="AA69" s="227" t="str">
        <f t="shared" si="5"/>
        <v/>
      </c>
      <c r="AB69" s="400" t="str">
        <f t="shared" si="6"/>
        <v/>
      </c>
      <c r="AC69" s="228" t="str">
        <f t="shared" si="3"/>
        <v/>
      </c>
      <c r="AD69" s="222">
        <f>IF(B69="",0,IF(F69="",0,INDEX(POBRANIE_!$B$6:$F$101,MATCH('UPR BILANS N'!$F69,POBRANIE_!$A$6:$A$101,0),2)))</f>
        <v>0</v>
      </c>
      <c r="AE69" s="224">
        <f>IF(OR('ZASOBY N'!G68="",'ZASOBY N'!E68=""),0,IF(B69="",0,'ZASOBY N'!G68*'ZASOBY N'!E68))</f>
        <v>0</v>
      </c>
      <c r="AF69" s="225">
        <f>IF('ZASOBY N'!O68="",0,'ZASOBY N'!O68)</f>
        <v>0</v>
      </c>
      <c r="AG69" s="225">
        <f>IF('ZASOBY N'!Q68="",0,'ZASOBY N'!Q68)</f>
        <v>0</v>
      </c>
      <c r="AH69" s="225">
        <f>IF('ZASOBY N'!V68="",0,'ZASOBY N'!V68)</f>
        <v>0</v>
      </c>
      <c r="AI69" s="225">
        <f>IF('ZASOBY N'!AG68="",0,'ZASOBY N'!AG68)</f>
        <v>0</v>
      </c>
      <c r="AJ69" s="225">
        <f>IF(NN!P71="",0,IF(NN!P71="BRAK kol.7","BRAK BADAŃ",NN!P71))</f>
        <v>0</v>
      </c>
      <c r="AK69" s="225">
        <f>IF(NN!AC71="",0,IF(NN!AC71="BRAK kol.7","BRAK BADAŃ",NN!AC71))</f>
        <v>0</v>
      </c>
      <c r="BJ69" s="414" t="str">
        <f>IF(AND(BL69=1,BM69=1,SUMIF($C69:$C$525,$C69,$AK69:$AK$525)=$AK69),$AK69,IF($BO69&gt;0,$BO69,IF(AND(COUNTIF($C$11:$C68,$C69)&gt;=1,COUNTIF($D68:$D68,$D69)&gt;=1),"",IF(AND(SUMIF($C69:$C$525,$C69,$AK69:$AK$525)&gt;=$AK69,SUMIF($D69:$D$525,$D69,$AK69:$AK$525)&gt;=$AK69),SUMIF($C69:$C$525,$C69,$AK69:$AK$525),""))))</f>
        <v/>
      </c>
      <c r="BL69" s="409">
        <f>COUNTIFS('ZASOBY N'!$B68:$B$525,'ZASOBY N'!$B68,'ZASOBY N'!$C68:'ZASOBY N'!$C$525,'ZASOBY N'!$C68,'ZASOBY N'!$D68:'ZASOBY N'!$D$525,'ZASOBY N'!$D68,'ZASOBY N'!$H68:'ZASOBY N'!$H$525,'ZASOBY N'!$H68 )</f>
        <v>0</v>
      </c>
      <c r="BM69" s="410">
        <f>COUNTIFS('ZASOBY N'!$B$10:$B68,'ZASOBY N'!$B68,'ZASOBY N'!$C$10:'ZASOBY N'!$C68,'ZASOBY N'!$C68,'ZASOBY N'!$D$10:'ZASOBY N'!$D68,'ZASOBY N'!$D68,'ZASOBY N'!$H$10:'ZASOBY N'!$H68,'ZASOBY N'!$H68 )</f>
        <v>0</v>
      </c>
      <c r="BN69" s="411">
        <f t="shared" si="7"/>
        <v>0</v>
      </c>
      <c r="BO69" s="412">
        <f t="shared" si="8"/>
        <v>0</v>
      </c>
      <c r="BP69" s="94" t="str">
        <f t="shared" si="9"/>
        <v/>
      </c>
      <c r="BQ69" s="414" t="str">
        <f>IF(AND(BS69=1,BT69=1,SUMIF($C69:$C$525,$C69,$AJ69:$AJ$525)=$AJ69),$AJ69,IF($BV69&gt;0,$BV69,IF(AND(COUNTIF($C$11:$C68,$C69)&gt;=1,COUNTIF($D68:$D68,$D69)&gt;=1),"",IF(AND(SUMIF($C69:$C$525,$C69,$AJ69:$AJ$525)&gt;$AJ69,SUMIF($D69:$D$525,$D69,$AJ69:$AJ$525)&gt;$AJ69),SUMIF($C69:$C$525,$C69,$AJ69:$AJ$525),""))))</f>
        <v/>
      </c>
      <c r="BS69" s="409">
        <f>COUNTIFS('ZASOBY N'!$B68:$B$525,'ZASOBY N'!$B68,'ZASOBY N'!$C68:'ZASOBY N'!$C$525,'ZASOBY N'!$C68,'ZASOBY N'!$D68:'ZASOBY N'!$D$525,'ZASOBY N'!$D68,'ZASOBY N'!$H68:'ZASOBY N'!$H$525,'ZASOBY N'!$H68 )</f>
        <v>0</v>
      </c>
      <c r="BT69" s="410">
        <f>COUNTIFS('ZASOBY N'!$B$10:$B68,'ZASOBY N'!$B68,'ZASOBY N'!$C$10:'ZASOBY N'!$C68,'ZASOBY N'!$C68,'ZASOBY N'!$D$10:'ZASOBY N'!$D68,'ZASOBY N'!$D68,'ZASOBY N'!$H$10:'ZASOBY N'!$H68,'ZASOBY N'!$H68 )</f>
        <v>0</v>
      </c>
      <c r="BU69" s="411">
        <f t="shared" si="10"/>
        <v>0</v>
      </c>
      <c r="BV69" s="412">
        <f t="shared" si="11"/>
        <v>0</v>
      </c>
      <c r="BW69" s="94" t="s">
        <v>499</v>
      </c>
      <c r="BX69" s="414" t="str">
        <f>IF(AND(BZ69=1,CA69=1,SUMIF($C69:$C$525,$C69,$AI69:$AI$525)=$AI69),$AI69,IF($CC69&gt;0,$CC69,IF(AND(COUNTIF($C$11:$C68,$C69)&gt;=1,COUNTIF($D68:$D68,$D69)&gt;=1),"",IF(AND(SUMIF($C69:$C$525,$C69,$AI69:$AI$525)&gt;$AI69,SUMIF($D69:$D$525,$D69,$AI69:$AI$525)&gt;$IG69),_xlfn.AGGREGATE(14,4,$CB$11:$CB$31*($C$11:$C$31=$C69),1),""))))</f>
        <v/>
      </c>
      <c r="BZ69" s="409">
        <f>COUNTIFS('ZASOBY N'!$B68:$B$525,'ZASOBY N'!$B68,'ZASOBY N'!$C68:'ZASOBY N'!$C$525,'ZASOBY N'!$C68,'ZASOBY N'!$D68:'ZASOBY N'!$D$525,'ZASOBY N'!$D68,'ZASOBY N'!$H68:'ZASOBY N'!$H$525,'ZASOBY N'!$H68 )</f>
        <v>0</v>
      </c>
      <c r="CA69" s="410">
        <f>COUNTIFS('ZASOBY N'!$B$10:$B68,'ZASOBY N'!$B68,'ZASOBY N'!$C$10:'ZASOBY N'!$C68,'ZASOBY N'!$C68,'ZASOBY N'!$D$10:'ZASOBY N'!$D68,'ZASOBY N'!$D68,'ZASOBY N'!$H$10:'ZASOBY N'!$H68,'ZASOBY N'!$H68 )</f>
        <v>0</v>
      </c>
      <c r="CB69" s="411">
        <f t="shared" si="12"/>
        <v>0</v>
      </c>
      <c r="CC69" s="412">
        <f t="shared" si="13"/>
        <v>0</v>
      </c>
      <c r="CE69" s="414" t="str">
        <f>IF(AND(CG69=1,CH69=1,SUMIF($C69:$C$525,$C69,$AH69:$AH$525)=$AH69),$AH69,IF($CJ69&gt;0,$CJ69,IF(AND(COUNTIF($C$11:$C68,$C69)&gt;=1,COUNTIF($D68:$D68,$D69)&gt;=1),"",IF(AND(SUMIF($C69:$C$525,$C69,$AH69:$AH$525)&gt;$AH69,SUMIF($D69:$D$525,$D69,$AH69:$AH$525)&gt;$AH69),_xlfn.AGGREGATE(14,4,$CI$11:$CI$31*($C$11:$C$31=$C69),1),""))))</f>
        <v/>
      </c>
      <c r="CG69" s="409">
        <f>COUNTIFS('ZASOBY N'!$B68:$B$525,'ZASOBY N'!$B68,'ZASOBY N'!$C68:'ZASOBY N'!$C$525,'ZASOBY N'!$C68,'ZASOBY N'!$D68:'ZASOBY N'!$D$525,'ZASOBY N'!$D68,'ZASOBY N'!$H68:'ZASOBY N'!$H$525,'ZASOBY N'!$H68 )</f>
        <v>0</v>
      </c>
      <c r="CH69" s="410">
        <f>COUNTIFS('ZASOBY N'!$B$10:$B68,'ZASOBY N'!$B68,'ZASOBY N'!$C$10:'ZASOBY N'!$C68,'ZASOBY N'!$C68,'ZASOBY N'!$D$10:'ZASOBY N'!$D68,'ZASOBY N'!$D68,'ZASOBY N'!$H$10:'ZASOBY N'!$H68,'ZASOBY N'!$H68 )</f>
        <v>0</v>
      </c>
      <c r="CI69" s="411">
        <f t="shared" si="14"/>
        <v>0</v>
      </c>
      <c r="CJ69" s="412">
        <f t="shared" si="15"/>
        <v>0</v>
      </c>
      <c r="CL69" s="414" t="str">
        <f>IF(AND(CN69=1,CO69=1,SUMIF($C69:$C$525,$C69,$AG69:$AG$525)=$AG69),$AG69,IF($CQ69&gt;0,$CQ69,IF(AND(COUNTIF($C$11:$C68,$C69)&gt;=1,COUNTIF($D68:$D68,$D69)&gt;=1),"",IF(AND(SUMIF($C69:$C$525,$C69,$AG69:$AG$525)&gt;$AG69,SUMIF($D69:$D$525,$D69,$AG69:$AG$525)&gt;$AG69),_xlfn.AGGREGATE(14,4,$CP$11:$CP$31*($C$11:$C$31=$C69),1),""))))</f>
        <v/>
      </c>
      <c r="CN69" s="409">
        <f>COUNTIFS('ZASOBY N'!$B68:$B$525,'ZASOBY N'!$B68,'ZASOBY N'!$C68:'ZASOBY N'!$C$525,'ZASOBY N'!$C68,'ZASOBY N'!$D68:'ZASOBY N'!$D$525,'ZASOBY N'!$D68,'ZASOBY N'!$H68:'ZASOBY N'!$H$525,'ZASOBY N'!$H68 )</f>
        <v>0</v>
      </c>
      <c r="CO69" s="410">
        <f>COUNTIFS('ZASOBY N'!$B$10:$B68,'ZASOBY N'!$B68,'ZASOBY N'!$C$10:'ZASOBY N'!$C68,'ZASOBY N'!$C68,'ZASOBY N'!$D$10:'ZASOBY N'!$D68,'ZASOBY N'!$D68,'ZASOBY N'!$H$10:'ZASOBY N'!$H68,'ZASOBY N'!$H68 )</f>
        <v>0</v>
      </c>
      <c r="CP69" s="411">
        <f t="shared" si="16"/>
        <v>0</v>
      </c>
      <c r="CQ69" s="412">
        <f t="shared" si="17"/>
        <v>0</v>
      </c>
      <c r="CS69" s="414" t="str">
        <f>IF(AND(CU69=1,CV69=1,SUMIF($C69:$C$525,$C69,$AF69:$AF$525)=$AF69),$AF69,IF($CX69&gt;0,$CX69,IF(AND(COUNTIF($C$11:$C68,$C69)&gt;=1,COUNTIF($D68:$D68,$D69)&gt;=1),"",IF(AND(SUMIF($C69:$C$525,$C69,$AF69:$AF$525)&gt;$AF69,SUMIF($D69:$D$525,$D69,$AF69:$AF$525)&gt;$AF69),_xlfn.AGGREGATE(14,4,$CW$11:$CW$31*($C$11:$C$31=$C69),1),""))))</f>
        <v/>
      </c>
      <c r="CU69" s="409">
        <f>COUNTIFS('ZASOBY N'!$B68:$B$525,'ZASOBY N'!$B68,'ZASOBY N'!$C68:'ZASOBY N'!$C$525,'ZASOBY N'!$C68,'ZASOBY N'!$D68:'ZASOBY N'!$D$525,'ZASOBY N'!$D68,'ZASOBY N'!$H68:'ZASOBY N'!$H$525,'ZASOBY N'!$H68 )</f>
        <v>0</v>
      </c>
      <c r="CV69" s="410">
        <f>COUNTIFS('ZASOBY N'!$B$10:$B68,'ZASOBY N'!$B68,'ZASOBY N'!$C$10:'ZASOBY N'!$C68,'ZASOBY N'!$C68,'ZASOBY N'!$D$10:'ZASOBY N'!$D68,'ZASOBY N'!$D68,'ZASOBY N'!$H$10:'ZASOBY N'!$H68,'ZASOBY N'!$H68 )</f>
        <v>0</v>
      </c>
      <c r="CW69" s="411">
        <f t="shared" si="18"/>
        <v>0</v>
      </c>
      <c r="CX69" s="412">
        <f t="shared" si="19"/>
        <v>0</v>
      </c>
      <c r="CZ69" s="414" t="str">
        <f>IF(AND(DB69=1,DC69=1,SUMIF($C69:$C$525,$C69,$AE69:$AE$525)=$AE69),$AE69,IF($DE69&gt;0,$DE69,IF(AND(COUNTIF($C$11:$C68,$C69)&gt;=1,COUNTIF($D68:$D68,$D69)&gt;=1),"",IF(AND(SUMIF($C69:$C$525,$C69,$AE69:$AE$525)&gt;$AE69,SUMIF($D69:$D$525,$D69,$AE69:$AE$525)&gt;$AE69),_xlfn.AGGREGATE(14,4,$DD$11:$DD$31*($C$11:$C$31=$C69),1),""))))</f>
        <v/>
      </c>
      <c r="DB69" s="409">
        <f>COUNTIFS('ZASOBY N'!$B68:$B$525,'ZASOBY N'!$B68,'ZASOBY N'!$C68:'ZASOBY N'!$C$525,'ZASOBY N'!$C68,'ZASOBY N'!$D68:'ZASOBY N'!$D$525,'ZASOBY N'!$D68,'ZASOBY N'!$H68:'ZASOBY N'!$H$525,'ZASOBY N'!$H68 )</f>
        <v>0</v>
      </c>
      <c r="DC69" s="410">
        <f>COUNTIFS('ZASOBY N'!$B$10:$B68,'ZASOBY N'!$B68,'ZASOBY N'!$C$10:'ZASOBY N'!$C68,'ZASOBY N'!$C68,'ZASOBY N'!$D$10:'ZASOBY N'!$D68,'ZASOBY N'!$D68,'ZASOBY N'!$H$10:'ZASOBY N'!$H68,'ZASOBY N'!$H68 )</f>
        <v>0</v>
      </c>
      <c r="DD69" s="411">
        <f t="shared" si="20"/>
        <v>0</v>
      </c>
      <c r="DE69" s="412">
        <f t="shared" si="21"/>
        <v>0</v>
      </c>
      <c r="DF69" s="399" t="str">
        <f>IF(AND(DI69=1,DJ69=1,SUMIF($C69:$C$525,$C69,$AD69:$AD$525)=$AD69),$AD69,IF($DL69&gt;0,$DL69,IF(B69="","",IF(AND(COUNTIF($C$11:$C68,$C69)&gt;=1,COUNTIF($D68:$D68,$D69)&gt;=1,COUNTIF($Z66:$Z68,$C69)=0),"",IF(AND(COUNTIF($C$11:$C68,$C69)&gt;=1,COUNTIF($D68:$D68,$D69)&gt;=1),"UJĘTO WYŻEJ",IF(AND(SUMIF($C69:$C$525,$C69,$AD69:$AD$525)&gt;$AD69,SUMIF($D69:$D$525,$D69,$AD69:$AD$525)&gt;$AD69),_xlfn.AGGREGATE(14,4,$DK$11:$DK$31*($C$11:$C$31=$C69),1),""))))))</f>
        <v/>
      </c>
      <c r="DG69" s="414" t="str">
        <f>IF(AND(DI69=1,DJ69=1,SUMIF($C69:$C$525,$C69,$AD69:$AD$525)=$AD69),$AD69,IF($DL69&gt;0,$DL69,IF(AND(COUNTIF($C$11:$C68,$C69)&gt;=1,COUNTIF($D68:$D68,$D69)&gt;=1),"",IF(AND(SUMIF($C69:$C$525,$C69,$AD69:$AD$525)&gt;$AD69,SUMIF($D69:$D$525,$D69,$AD69:$AD$525)&gt;$AD69),_xlfn.AGGREGATE(14,4,$DK$11:$DK$31*($C$11:$C$31=$C69),1),""))))</f>
        <v/>
      </c>
      <c r="DI69" s="409">
        <f>COUNTIFS('ZASOBY N'!$B68:$B$525,'ZASOBY N'!$B68,'ZASOBY N'!$C68:'ZASOBY N'!$C$525,'ZASOBY N'!$C68,'ZASOBY N'!$D68:'ZASOBY N'!$D$525,'ZASOBY N'!$D68,'ZASOBY N'!$H68:'ZASOBY N'!$H$525,'ZASOBY N'!$H68 )</f>
        <v>0</v>
      </c>
      <c r="DJ69" s="410">
        <f>COUNTIFS('ZASOBY N'!$B$10:$B68,'ZASOBY N'!$B68,'ZASOBY N'!$C$10:'ZASOBY N'!$C68,'ZASOBY N'!$C68,'ZASOBY N'!$D$10:'ZASOBY N'!$D68,'ZASOBY N'!$D68,'ZASOBY N'!$H$10:'ZASOBY N'!$H68,'ZASOBY N'!$H68 )</f>
        <v>0</v>
      </c>
      <c r="DK69" s="411">
        <f t="shared" si="22"/>
        <v>0</v>
      </c>
      <c r="DL69" s="412">
        <f t="shared" si="23"/>
        <v>0</v>
      </c>
    </row>
    <row r="70" spans="1:116" ht="18.899999999999999" customHeight="1" x14ac:dyDescent="0.3">
      <c r="A70" s="219"/>
      <c r="B70" s="152" t="str">
        <f>IF('ZASOBY N'!A69="","",'ZASOBY N'!A69)</f>
        <v/>
      </c>
      <c r="C70" s="462" t="str">
        <f>IF('ZASOBY N'!C69="","",'ZASOBY N'!C69)</f>
        <v/>
      </c>
      <c r="D70" s="137" t="str">
        <f>IF('ZASOBY N'!B69="","",'ZASOBY N'!B69)</f>
        <v/>
      </c>
      <c r="E70" s="138"/>
      <c r="F70" s="356" t="str">
        <f>IF('ZASOBY N'!D69="","",'ZASOBY N'!D69)</f>
        <v/>
      </c>
      <c r="G70" s="220" t="str">
        <f>IF('ZASOBY N'!G69="","",'ZASOBY N'!G69)</f>
        <v/>
      </c>
      <c r="H70" s="221" t="str">
        <f>IF('ZASOBY N'!F69="","",'ZASOBY N'!F69)</f>
        <v/>
      </c>
      <c r="I70" s="221" t="str">
        <f>IF('ZASOBY N'!G69="","",'ZASOBY N'!G69)</f>
        <v/>
      </c>
      <c r="J70" s="221" t="str">
        <f>IF('ZASOBY N'!H69="","",'ZASOBY N'!H69)</f>
        <v/>
      </c>
      <c r="K70" s="214">
        <v>0</v>
      </c>
      <c r="L70" s="214">
        <v>0</v>
      </c>
      <c r="M70" s="214">
        <v>0</v>
      </c>
      <c r="N70" s="222" t="str">
        <f>IF('ZASOBY N'!BD69="x","",IF(W70="","",'ZASOBY N'!E69))</f>
        <v/>
      </c>
      <c r="O70" s="223">
        <v>0</v>
      </c>
      <c r="P70" s="223">
        <v>0</v>
      </c>
      <c r="Q70" s="226" t="str">
        <f>IF($N70="","",'UPR BILANS N'!G70*'UPR BILANS N'!N70)</f>
        <v/>
      </c>
      <c r="R70" s="225" t="str">
        <f>IF($N70="","",'ZASOBY N'!O69)</f>
        <v/>
      </c>
      <c r="S70" s="225" t="str">
        <f>IF($N70="","",IF('ZASOBY N'!Q69="",0,'ZASOBY N'!Q69))</f>
        <v/>
      </c>
      <c r="T70" s="225" t="str">
        <f>IF($N70="","",'ZASOBY N'!V69)</f>
        <v/>
      </c>
      <c r="U70" s="225" t="str">
        <f>IF($N70="","",IF('ZASOBY N'!AG69="",0,'ZASOBY N'!AG69))</f>
        <v/>
      </c>
      <c r="V70" s="225" t="str">
        <f>IF($N70="","",IF(NN!P72="",0,NN!P72))</f>
        <v/>
      </c>
      <c r="W70" s="225" t="str">
        <f t="shared" si="1"/>
        <v/>
      </c>
      <c r="X70" s="226" t="str">
        <f t="shared" si="0"/>
        <v/>
      </c>
      <c r="Y70" s="225" t="str">
        <f>IF('ZASOBY N'!AU69="","",IF(C70&lt;&gt;C69,'ZASOBY N'!AU69,IF(D70&lt;&gt;D69,'ZASOBY N'!AU69,IF(F70&lt;&gt;F69,'ZASOBY N'!AU69,IF(G70&lt;&gt;G69,'ZASOBY N'!AU69,IF(J70&lt;&gt;J69,'ZASOBY N'!AU69,IF(NN!AC72="","",IF(AND(C69=C70,H69=H70,J69=J70,NN!AC72&gt;0),"",IF(AND(C70=C71,H70=H71,NN!AC73&gt;0),'ZASOBY N'!AU69,'ZASOBY N'!AU69)))))))))</f>
        <v/>
      </c>
      <c r="Z70" s="225" t="str">
        <f t="shared" si="2"/>
        <v/>
      </c>
      <c r="AA70" s="227" t="str">
        <f t="shared" si="5"/>
        <v/>
      </c>
      <c r="AB70" s="400" t="str">
        <f t="shared" si="6"/>
        <v/>
      </c>
      <c r="AC70" s="228" t="str">
        <f t="shared" si="3"/>
        <v/>
      </c>
      <c r="AD70" s="222">
        <f>IF(B70="",0,IF(F70="",0,INDEX(POBRANIE_!$B$6:$F$101,MATCH('UPR BILANS N'!$F70,POBRANIE_!$A$6:$A$101,0),2)))</f>
        <v>0</v>
      </c>
      <c r="AE70" s="224">
        <f>IF(OR('ZASOBY N'!G69="",'ZASOBY N'!E69=""),0,IF(B70="",0,'ZASOBY N'!G69*'ZASOBY N'!E69))</f>
        <v>0</v>
      </c>
      <c r="AF70" s="225">
        <f>IF('ZASOBY N'!O69="",0,'ZASOBY N'!O69)</f>
        <v>0</v>
      </c>
      <c r="AG70" s="225">
        <f>IF('ZASOBY N'!Q69="",0,'ZASOBY N'!Q69)</f>
        <v>0</v>
      </c>
      <c r="AH70" s="225">
        <f>IF('ZASOBY N'!V69="",0,'ZASOBY N'!V69)</f>
        <v>0</v>
      </c>
      <c r="AI70" s="225">
        <f>IF('ZASOBY N'!AG69="",0,'ZASOBY N'!AG69)</f>
        <v>0</v>
      </c>
      <c r="AJ70" s="225">
        <f>IF(NN!P72="",0,IF(NN!P72="BRAK kol.7","BRAK BADAŃ",NN!P72))</f>
        <v>0</v>
      </c>
      <c r="AK70" s="225">
        <f>IF(NN!AC72="",0,IF(NN!AC72="BRAK kol.7","BRAK BADAŃ",NN!AC72))</f>
        <v>0</v>
      </c>
      <c r="BJ70" s="414" t="str">
        <f>IF(AND(BL70=1,BM70=1,SUMIF($C70:$C$525,$C70,$AK70:$AK$525)=$AK70),$AK70,IF($BO70&gt;0,$BO70,IF(AND(COUNTIF($C$11:$C69,$C70)&gt;=1,COUNTIF($D69:$D69,$D70)&gt;=1),"",IF(AND(SUMIF($C70:$C$525,$C70,$AK70:$AK$525)&gt;=$AK70,SUMIF($D70:$D$525,$D70,$AK70:$AK$525)&gt;=$AK70),SUMIF($C70:$C$525,$C70,$AK70:$AK$525),""))))</f>
        <v/>
      </c>
      <c r="BL70" s="409">
        <f>COUNTIFS('ZASOBY N'!$B69:$B$525,'ZASOBY N'!$B69,'ZASOBY N'!$C69:'ZASOBY N'!$C$525,'ZASOBY N'!$C69,'ZASOBY N'!$D69:'ZASOBY N'!$D$525,'ZASOBY N'!$D69,'ZASOBY N'!$H69:'ZASOBY N'!$H$525,'ZASOBY N'!$H69 )</f>
        <v>0</v>
      </c>
      <c r="BM70" s="410">
        <f>COUNTIFS('ZASOBY N'!$B$10:$B69,'ZASOBY N'!$B69,'ZASOBY N'!$C$10:'ZASOBY N'!$C69,'ZASOBY N'!$C69,'ZASOBY N'!$D$10:'ZASOBY N'!$D69,'ZASOBY N'!$D69,'ZASOBY N'!$H$10:'ZASOBY N'!$H69,'ZASOBY N'!$H69 )</f>
        <v>0</v>
      </c>
      <c r="BN70" s="411">
        <f t="shared" si="7"/>
        <v>0</v>
      </c>
      <c r="BO70" s="412">
        <f t="shared" si="8"/>
        <v>0</v>
      </c>
      <c r="BP70" s="94" t="str">
        <f t="shared" si="9"/>
        <v/>
      </c>
      <c r="BQ70" s="414" t="str">
        <f>IF(AND(BS70=1,BT70=1,SUMIF($C70:$C$525,$C70,$AJ70:$AJ$525)=$AJ70),$AJ70,IF($BV70&gt;0,$BV70,IF(AND(COUNTIF($C$11:$C69,$C70)&gt;=1,COUNTIF($D69:$D69,$D70)&gt;=1),"",IF(AND(SUMIF($C70:$C$525,$C70,$AJ70:$AJ$525)&gt;$AJ70,SUMIF($D70:$D$525,$D70,$AJ70:$AJ$525)&gt;$AJ70),SUMIF($C70:$C$525,$C70,$AJ70:$AJ$525),""))))</f>
        <v/>
      </c>
      <c r="BS70" s="409">
        <f>COUNTIFS('ZASOBY N'!$B69:$B$525,'ZASOBY N'!$B69,'ZASOBY N'!$C69:'ZASOBY N'!$C$525,'ZASOBY N'!$C69,'ZASOBY N'!$D69:'ZASOBY N'!$D$525,'ZASOBY N'!$D69,'ZASOBY N'!$H69:'ZASOBY N'!$H$525,'ZASOBY N'!$H69 )</f>
        <v>0</v>
      </c>
      <c r="BT70" s="410">
        <f>COUNTIFS('ZASOBY N'!$B$10:$B69,'ZASOBY N'!$B69,'ZASOBY N'!$C$10:'ZASOBY N'!$C69,'ZASOBY N'!$C69,'ZASOBY N'!$D$10:'ZASOBY N'!$D69,'ZASOBY N'!$D69,'ZASOBY N'!$H$10:'ZASOBY N'!$H69,'ZASOBY N'!$H69 )</f>
        <v>0</v>
      </c>
      <c r="BU70" s="411">
        <f t="shared" si="10"/>
        <v>0</v>
      </c>
      <c r="BV70" s="412">
        <f t="shared" si="11"/>
        <v>0</v>
      </c>
      <c r="BW70" s="94" t="s">
        <v>499</v>
      </c>
      <c r="BX70" s="414" t="str">
        <f>IF(AND(BZ70=1,CA70=1,SUMIF($C70:$C$525,$C70,$AI70:$AI$525)=$AI70),$AI70,IF($CC70&gt;0,$CC70,IF(AND(COUNTIF($C$11:$C69,$C70)&gt;=1,COUNTIF($D69:$D69,$D70)&gt;=1),"",IF(AND(SUMIF($C70:$C$525,$C70,$AI70:$AI$525)&gt;$AI70,SUMIF($D70:$D$525,$D70,$AI70:$AI$525)&gt;$IG70),_xlfn.AGGREGATE(14,4,$CB$11:$CB$31*($C$11:$C$31=$C70),1),""))))</f>
        <v/>
      </c>
      <c r="BZ70" s="409">
        <f>COUNTIFS('ZASOBY N'!$B69:$B$525,'ZASOBY N'!$B69,'ZASOBY N'!$C69:'ZASOBY N'!$C$525,'ZASOBY N'!$C69,'ZASOBY N'!$D69:'ZASOBY N'!$D$525,'ZASOBY N'!$D69,'ZASOBY N'!$H69:'ZASOBY N'!$H$525,'ZASOBY N'!$H69 )</f>
        <v>0</v>
      </c>
      <c r="CA70" s="410">
        <f>COUNTIFS('ZASOBY N'!$B$10:$B69,'ZASOBY N'!$B69,'ZASOBY N'!$C$10:'ZASOBY N'!$C69,'ZASOBY N'!$C69,'ZASOBY N'!$D$10:'ZASOBY N'!$D69,'ZASOBY N'!$D69,'ZASOBY N'!$H$10:'ZASOBY N'!$H69,'ZASOBY N'!$H69 )</f>
        <v>0</v>
      </c>
      <c r="CB70" s="411">
        <f t="shared" si="12"/>
        <v>0</v>
      </c>
      <c r="CC70" s="412">
        <f t="shared" si="13"/>
        <v>0</v>
      </c>
      <c r="CE70" s="414" t="str">
        <f>IF(AND(CG70=1,CH70=1,SUMIF($C70:$C$525,$C70,$AH70:$AH$525)=$AH70),$AH70,IF($CJ70&gt;0,$CJ70,IF(AND(COUNTIF($C$11:$C69,$C70)&gt;=1,COUNTIF($D69:$D69,$D70)&gt;=1),"",IF(AND(SUMIF($C70:$C$525,$C70,$AH70:$AH$525)&gt;$AH70,SUMIF($D70:$D$525,$D70,$AH70:$AH$525)&gt;$AH70),_xlfn.AGGREGATE(14,4,$CI$11:$CI$31*($C$11:$C$31=$C70),1),""))))</f>
        <v/>
      </c>
      <c r="CG70" s="409">
        <f>COUNTIFS('ZASOBY N'!$B69:$B$525,'ZASOBY N'!$B69,'ZASOBY N'!$C69:'ZASOBY N'!$C$525,'ZASOBY N'!$C69,'ZASOBY N'!$D69:'ZASOBY N'!$D$525,'ZASOBY N'!$D69,'ZASOBY N'!$H69:'ZASOBY N'!$H$525,'ZASOBY N'!$H69 )</f>
        <v>0</v>
      </c>
      <c r="CH70" s="410">
        <f>COUNTIFS('ZASOBY N'!$B$10:$B69,'ZASOBY N'!$B69,'ZASOBY N'!$C$10:'ZASOBY N'!$C69,'ZASOBY N'!$C69,'ZASOBY N'!$D$10:'ZASOBY N'!$D69,'ZASOBY N'!$D69,'ZASOBY N'!$H$10:'ZASOBY N'!$H69,'ZASOBY N'!$H69 )</f>
        <v>0</v>
      </c>
      <c r="CI70" s="411">
        <f t="shared" si="14"/>
        <v>0</v>
      </c>
      <c r="CJ70" s="412">
        <f t="shared" si="15"/>
        <v>0</v>
      </c>
      <c r="CL70" s="414" t="str">
        <f>IF(AND(CN70=1,CO70=1,SUMIF($C70:$C$525,$C70,$AG70:$AG$525)=$AG70),$AG70,IF($CQ70&gt;0,$CQ70,IF(AND(COUNTIF($C$11:$C69,$C70)&gt;=1,COUNTIF($D69:$D69,$D70)&gt;=1),"",IF(AND(SUMIF($C70:$C$525,$C70,$AG70:$AG$525)&gt;$AG70,SUMIF($D70:$D$525,$D70,$AG70:$AG$525)&gt;$AG70),_xlfn.AGGREGATE(14,4,$CP$11:$CP$31*($C$11:$C$31=$C70),1),""))))</f>
        <v/>
      </c>
      <c r="CN70" s="409">
        <f>COUNTIFS('ZASOBY N'!$B69:$B$525,'ZASOBY N'!$B69,'ZASOBY N'!$C69:'ZASOBY N'!$C$525,'ZASOBY N'!$C69,'ZASOBY N'!$D69:'ZASOBY N'!$D$525,'ZASOBY N'!$D69,'ZASOBY N'!$H69:'ZASOBY N'!$H$525,'ZASOBY N'!$H69 )</f>
        <v>0</v>
      </c>
      <c r="CO70" s="410">
        <f>COUNTIFS('ZASOBY N'!$B$10:$B69,'ZASOBY N'!$B69,'ZASOBY N'!$C$10:'ZASOBY N'!$C69,'ZASOBY N'!$C69,'ZASOBY N'!$D$10:'ZASOBY N'!$D69,'ZASOBY N'!$D69,'ZASOBY N'!$H$10:'ZASOBY N'!$H69,'ZASOBY N'!$H69 )</f>
        <v>0</v>
      </c>
      <c r="CP70" s="411">
        <f t="shared" si="16"/>
        <v>0</v>
      </c>
      <c r="CQ70" s="412">
        <f t="shared" si="17"/>
        <v>0</v>
      </c>
      <c r="CS70" s="414" t="str">
        <f>IF(AND(CU70=1,CV70=1,SUMIF($C70:$C$525,$C70,$AF70:$AF$525)=$AF70),$AF70,IF($CX70&gt;0,$CX70,IF(AND(COUNTIF($C$11:$C69,$C70)&gt;=1,COUNTIF($D69:$D69,$D70)&gt;=1),"",IF(AND(SUMIF($C70:$C$525,$C70,$AF70:$AF$525)&gt;$AF70,SUMIF($D70:$D$525,$D70,$AF70:$AF$525)&gt;$AF70),_xlfn.AGGREGATE(14,4,$CW$11:$CW$31*($C$11:$C$31=$C70),1),""))))</f>
        <v/>
      </c>
      <c r="CU70" s="409">
        <f>COUNTIFS('ZASOBY N'!$B69:$B$525,'ZASOBY N'!$B69,'ZASOBY N'!$C69:'ZASOBY N'!$C$525,'ZASOBY N'!$C69,'ZASOBY N'!$D69:'ZASOBY N'!$D$525,'ZASOBY N'!$D69,'ZASOBY N'!$H69:'ZASOBY N'!$H$525,'ZASOBY N'!$H69 )</f>
        <v>0</v>
      </c>
      <c r="CV70" s="410">
        <f>COUNTIFS('ZASOBY N'!$B$10:$B69,'ZASOBY N'!$B69,'ZASOBY N'!$C$10:'ZASOBY N'!$C69,'ZASOBY N'!$C69,'ZASOBY N'!$D$10:'ZASOBY N'!$D69,'ZASOBY N'!$D69,'ZASOBY N'!$H$10:'ZASOBY N'!$H69,'ZASOBY N'!$H69 )</f>
        <v>0</v>
      </c>
      <c r="CW70" s="411">
        <f t="shared" si="18"/>
        <v>0</v>
      </c>
      <c r="CX70" s="412">
        <f t="shared" si="19"/>
        <v>0</v>
      </c>
      <c r="CZ70" s="414" t="str">
        <f>IF(AND(DB70=1,DC70=1,SUMIF($C70:$C$525,$C70,$AE70:$AE$525)=$AE70),$AE70,IF($DE70&gt;0,$DE70,IF(AND(COUNTIF($C$11:$C69,$C70)&gt;=1,COUNTIF($D69:$D69,$D70)&gt;=1),"",IF(AND(SUMIF($C70:$C$525,$C70,$AE70:$AE$525)&gt;$AE70,SUMIF($D70:$D$525,$D70,$AE70:$AE$525)&gt;$AE70),_xlfn.AGGREGATE(14,4,$DD$11:$DD$31*($C$11:$C$31=$C70),1),""))))</f>
        <v/>
      </c>
      <c r="DB70" s="409">
        <f>COUNTIFS('ZASOBY N'!$B69:$B$525,'ZASOBY N'!$B69,'ZASOBY N'!$C69:'ZASOBY N'!$C$525,'ZASOBY N'!$C69,'ZASOBY N'!$D69:'ZASOBY N'!$D$525,'ZASOBY N'!$D69,'ZASOBY N'!$H69:'ZASOBY N'!$H$525,'ZASOBY N'!$H69 )</f>
        <v>0</v>
      </c>
      <c r="DC70" s="410">
        <f>COUNTIFS('ZASOBY N'!$B$10:$B69,'ZASOBY N'!$B69,'ZASOBY N'!$C$10:'ZASOBY N'!$C69,'ZASOBY N'!$C69,'ZASOBY N'!$D$10:'ZASOBY N'!$D69,'ZASOBY N'!$D69,'ZASOBY N'!$H$10:'ZASOBY N'!$H69,'ZASOBY N'!$H69 )</f>
        <v>0</v>
      </c>
      <c r="DD70" s="411">
        <f t="shared" si="20"/>
        <v>0</v>
      </c>
      <c r="DE70" s="412">
        <f t="shared" si="21"/>
        <v>0</v>
      </c>
      <c r="DF70" s="399" t="str">
        <f>IF(AND(DI70=1,DJ70=1,SUMIF($C70:$C$525,$C70,$AD70:$AD$525)=$AD70),$AD70,IF($DL70&gt;0,$DL70,IF(B70="","",IF(AND(COUNTIF($C$11:$C69,$C70)&gt;=1,COUNTIF($D69:$D69,$D70)&gt;=1,COUNTIF($Z67:$Z69,$C70)=0),"",IF(AND(COUNTIF($C$11:$C69,$C70)&gt;=1,COUNTIF($D69:$D69,$D70)&gt;=1),"UJĘTO WYŻEJ",IF(AND(SUMIF($C70:$C$525,$C70,$AD70:$AD$525)&gt;$AD70,SUMIF($D70:$D$525,$D70,$AD70:$AD$525)&gt;$AD70),_xlfn.AGGREGATE(14,4,$DK$11:$DK$31*($C$11:$C$31=$C70),1),""))))))</f>
        <v/>
      </c>
      <c r="DG70" s="414" t="str">
        <f>IF(AND(DI70=1,DJ70=1,SUMIF($C70:$C$525,$C70,$AD70:$AD$525)=$AD70),$AD70,IF($DL70&gt;0,$DL70,IF(AND(COUNTIF($C$11:$C69,$C70)&gt;=1,COUNTIF($D69:$D69,$D70)&gt;=1),"",IF(AND(SUMIF($C70:$C$525,$C70,$AD70:$AD$525)&gt;$AD70,SUMIF($D70:$D$525,$D70,$AD70:$AD$525)&gt;$AD70),_xlfn.AGGREGATE(14,4,$DK$11:$DK$31*($C$11:$C$31=$C70),1),""))))</f>
        <v/>
      </c>
      <c r="DI70" s="409">
        <f>COUNTIFS('ZASOBY N'!$B69:$B$525,'ZASOBY N'!$B69,'ZASOBY N'!$C69:'ZASOBY N'!$C$525,'ZASOBY N'!$C69,'ZASOBY N'!$D69:'ZASOBY N'!$D$525,'ZASOBY N'!$D69,'ZASOBY N'!$H69:'ZASOBY N'!$H$525,'ZASOBY N'!$H69 )</f>
        <v>0</v>
      </c>
      <c r="DJ70" s="410">
        <f>COUNTIFS('ZASOBY N'!$B$10:$B69,'ZASOBY N'!$B69,'ZASOBY N'!$C$10:'ZASOBY N'!$C69,'ZASOBY N'!$C69,'ZASOBY N'!$D$10:'ZASOBY N'!$D69,'ZASOBY N'!$D69,'ZASOBY N'!$H$10:'ZASOBY N'!$H69,'ZASOBY N'!$H69 )</f>
        <v>0</v>
      </c>
      <c r="DK70" s="411">
        <f t="shared" si="22"/>
        <v>0</v>
      </c>
      <c r="DL70" s="412">
        <f t="shared" si="23"/>
        <v>0</v>
      </c>
    </row>
    <row r="71" spans="1:116" ht="18.899999999999999" customHeight="1" x14ac:dyDescent="0.3">
      <c r="A71" s="219"/>
      <c r="B71" s="152" t="str">
        <f>IF('ZASOBY N'!A70="","",'ZASOBY N'!A70)</f>
        <v/>
      </c>
      <c r="C71" s="462" t="str">
        <f>IF('ZASOBY N'!C70="","",'ZASOBY N'!C70)</f>
        <v/>
      </c>
      <c r="D71" s="137" t="str">
        <f>IF('ZASOBY N'!B70="","",'ZASOBY N'!B70)</f>
        <v/>
      </c>
      <c r="E71" s="138"/>
      <c r="F71" s="356" t="str">
        <f>IF('ZASOBY N'!D70="","",'ZASOBY N'!D70)</f>
        <v/>
      </c>
      <c r="G71" s="220" t="str">
        <f>IF('ZASOBY N'!G70="","",'ZASOBY N'!G70)</f>
        <v/>
      </c>
      <c r="H71" s="221" t="str">
        <f>IF('ZASOBY N'!F70="","",'ZASOBY N'!F70)</f>
        <v/>
      </c>
      <c r="I71" s="221" t="str">
        <f>IF('ZASOBY N'!G70="","",'ZASOBY N'!G70)</f>
        <v/>
      </c>
      <c r="J71" s="221" t="str">
        <f>IF('ZASOBY N'!H70="","",'ZASOBY N'!H70)</f>
        <v/>
      </c>
      <c r="K71" s="214">
        <v>0</v>
      </c>
      <c r="L71" s="214">
        <v>0</v>
      </c>
      <c r="M71" s="214">
        <v>0</v>
      </c>
      <c r="N71" s="222" t="str">
        <f>IF('ZASOBY N'!BD70="x","",IF(W71="","",'ZASOBY N'!E70))</f>
        <v/>
      </c>
      <c r="O71" s="223">
        <v>0</v>
      </c>
      <c r="P71" s="223">
        <v>0</v>
      </c>
      <c r="Q71" s="226" t="str">
        <f>IF($N71="","",'UPR BILANS N'!G71*'UPR BILANS N'!N71)</f>
        <v/>
      </c>
      <c r="R71" s="225" t="str">
        <f>IF($N71="","",'ZASOBY N'!O70)</f>
        <v/>
      </c>
      <c r="S71" s="225" t="str">
        <f>IF($N71="","",IF('ZASOBY N'!Q70="",0,'ZASOBY N'!Q70))</f>
        <v/>
      </c>
      <c r="T71" s="225" t="str">
        <f>IF($N71="","",'ZASOBY N'!V70)</f>
        <v/>
      </c>
      <c r="U71" s="225" t="str">
        <f>IF($N71="","",IF('ZASOBY N'!AG70="",0,'ZASOBY N'!AG70))</f>
        <v/>
      </c>
      <c r="V71" s="225" t="str">
        <f>IF($N71="","",IF(NN!P73="",0,NN!P73))</f>
        <v/>
      </c>
      <c r="W71" s="225" t="str">
        <f t="shared" si="1"/>
        <v/>
      </c>
      <c r="X71" s="226" t="str">
        <f t="shared" si="0"/>
        <v/>
      </c>
      <c r="Y71" s="225" t="str">
        <f>IF('ZASOBY N'!AU70="","",IF(C71&lt;&gt;C70,'ZASOBY N'!AU70,IF(D71&lt;&gt;D70,'ZASOBY N'!AU70,IF(F71&lt;&gt;F70,'ZASOBY N'!AU70,IF(G71&lt;&gt;G70,'ZASOBY N'!AU70,IF(J71&lt;&gt;J70,'ZASOBY N'!AU70,IF(NN!AC73="","",IF(AND(C70=C71,H70=H71,J70=J71,NN!AC73&gt;0),"",IF(AND(C71=C72,H71=H72,NN!AC74&gt;0),'ZASOBY N'!AU70,'ZASOBY N'!AU70)))))))))</f>
        <v/>
      </c>
      <c r="Z71" s="225" t="str">
        <f t="shared" si="2"/>
        <v/>
      </c>
      <c r="AA71" s="227" t="str">
        <f t="shared" si="5"/>
        <v/>
      </c>
      <c r="AB71" s="400" t="str">
        <f t="shared" si="6"/>
        <v/>
      </c>
      <c r="AC71" s="228" t="str">
        <f t="shared" si="3"/>
        <v/>
      </c>
      <c r="AD71" s="222">
        <f>IF(B71="",0,IF(F71="",0,INDEX(POBRANIE_!$B$6:$F$101,MATCH('UPR BILANS N'!$F71,POBRANIE_!$A$6:$A$101,0),2)))</f>
        <v>0</v>
      </c>
      <c r="AE71" s="224">
        <f>IF(OR('ZASOBY N'!G70="",'ZASOBY N'!E70=""),0,IF(B71="",0,'ZASOBY N'!G70*'ZASOBY N'!E70))</f>
        <v>0</v>
      </c>
      <c r="AF71" s="225">
        <f>IF('ZASOBY N'!O70="",0,'ZASOBY N'!O70)</f>
        <v>0</v>
      </c>
      <c r="AG71" s="225">
        <f>IF('ZASOBY N'!Q70="",0,'ZASOBY N'!Q70)</f>
        <v>0</v>
      </c>
      <c r="AH71" s="225">
        <f>IF('ZASOBY N'!V70="",0,'ZASOBY N'!V70)</f>
        <v>0</v>
      </c>
      <c r="AI71" s="225">
        <f>IF('ZASOBY N'!AG70="",0,'ZASOBY N'!AG70)</f>
        <v>0</v>
      </c>
      <c r="AJ71" s="225">
        <f>IF(NN!P73="",0,IF(NN!P73="BRAK kol.7","BRAK BADAŃ",NN!P73))</f>
        <v>0</v>
      </c>
      <c r="AK71" s="225">
        <f>IF(NN!AC73="",0,IF(NN!AC73="BRAK kol.7","BRAK BADAŃ",NN!AC73))</f>
        <v>0</v>
      </c>
      <c r="BJ71" s="414" t="str">
        <f>IF(AND(BL71=1,BM71=1,SUMIF($C71:$C$525,$C71,$AK71:$AK$525)=$AK71),$AK71,IF($BO71&gt;0,$BO71,IF(AND(COUNTIF($C$11:$C70,$C71)&gt;=1,COUNTIF($D70:$D70,$D71)&gt;=1),"",IF(AND(SUMIF($C71:$C$525,$C71,$AK71:$AK$525)&gt;=$AK71,SUMIF($D71:$D$525,$D71,$AK71:$AK$525)&gt;=$AK71),SUMIF($C71:$C$525,$C71,$AK71:$AK$525),""))))</f>
        <v/>
      </c>
      <c r="BL71" s="409">
        <f>COUNTIFS('ZASOBY N'!$B70:$B$525,'ZASOBY N'!$B70,'ZASOBY N'!$C70:'ZASOBY N'!$C$525,'ZASOBY N'!$C70,'ZASOBY N'!$D70:'ZASOBY N'!$D$525,'ZASOBY N'!$D70,'ZASOBY N'!$H70:'ZASOBY N'!$H$525,'ZASOBY N'!$H70 )</f>
        <v>0</v>
      </c>
      <c r="BM71" s="410">
        <f>COUNTIFS('ZASOBY N'!$B$10:$B70,'ZASOBY N'!$B70,'ZASOBY N'!$C$10:'ZASOBY N'!$C70,'ZASOBY N'!$C70,'ZASOBY N'!$D$10:'ZASOBY N'!$D70,'ZASOBY N'!$D70,'ZASOBY N'!$H$10:'ZASOBY N'!$H70,'ZASOBY N'!$H70 )</f>
        <v>0</v>
      </c>
      <c r="BN71" s="411">
        <f t="shared" si="7"/>
        <v>0</v>
      </c>
      <c r="BO71" s="412">
        <f t="shared" si="8"/>
        <v>0</v>
      </c>
      <c r="BP71" s="94" t="str">
        <f t="shared" si="9"/>
        <v/>
      </c>
      <c r="BQ71" s="414" t="str">
        <f>IF(AND(BS71=1,BT71=1,SUMIF($C71:$C$525,$C71,$AJ71:$AJ$525)=$AJ71),$AJ71,IF($BV71&gt;0,$BV71,IF(AND(COUNTIF($C$11:$C70,$C71)&gt;=1,COUNTIF($D70:$D70,$D71)&gt;=1),"",IF(AND(SUMIF($C71:$C$525,$C71,$AJ71:$AJ$525)&gt;$AJ71,SUMIF($D71:$D$525,$D71,$AJ71:$AJ$525)&gt;$AJ71),SUMIF($C71:$C$525,$C71,$AJ71:$AJ$525),""))))</f>
        <v/>
      </c>
      <c r="BS71" s="409">
        <f>COUNTIFS('ZASOBY N'!$B70:$B$525,'ZASOBY N'!$B70,'ZASOBY N'!$C70:'ZASOBY N'!$C$525,'ZASOBY N'!$C70,'ZASOBY N'!$D70:'ZASOBY N'!$D$525,'ZASOBY N'!$D70,'ZASOBY N'!$H70:'ZASOBY N'!$H$525,'ZASOBY N'!$H70 )</f>
        <v>0</v>
      </c>
      <c r="BT71" s="410">
        <f>COUNTIFS('ZASOBY N'!$B$10:$B70,'ZASOBY N'!$B70,'ZASOBY N'!$C$10:'ZASOBY N'!$C70,'ZASOBY N'!$C70,'ZASOBY N'!$D$10:'ZASOBY N'!$D70,'ZASOBY N'!$D70,'ZASOBY N'!$H$10:'ZASOBY N'!$H70,'ZASOBY N'!$H70 )</f>
        <v>0</v>
      </c>
      <c r="BU71" s="411">
        <f t="shared" si="10"/>
        <v>0</v>
      </c>
      <c r="BV71" s="412">
        <f t="shared" si="11"/>
        <v>0</v>
      </c>
      <c r="BW71" s="94" t="s">
        <v>499</v>
      </c>
      <c r="BX71" s="414" t="str">
        <f>IF(AND(BZ71=1,CA71=1,SUMIF($C71:$C$525,$C71,$AI71:$AI$525)=$AI71),$AI71,IF($CC71&gt;0,$CC71,IF(AND(COUNTIF($C$11:$C70,$C71)&gt;=1,COUNTIF($D70:$D70,$D71)&gt;=1),"",IF(AND(SUMIF($C71:$C$525,$C71,$AI71:$AI$525)&gt;$AI71,SUMIF($D71:$D$525,$D71,$AI71:$AI$525)&gt;$IG71),_xlfn.AGGREGATE(14,4,$CB$11:$CB$31*($C$11:$C$31=$C71),1),""))))</f>
        <v/>
      </c>
      <c r="BZ71" s="409">
        <f>COUNTIFS('ZASOBY N'!$B70:$B$525,'ZASOBY N'!$B70,'ZASOBY N'!$C70:'ZASOBY N'!$C$525,'ZASOBY N'!$C70,'ZASOBY N'!$D70:'ZASOBY N'!$D$525,'ZASOBY N'!$D70,'ZASOBY N'!$H70:'ZASOBY N'!$H$525,'ZASOBY N'!$H70 )</f>
        <v>0</v>
      </c>
      <c r="CA71" s="410">
        <f>COUNTIFS('ZASOBY N'!$B$10:$B70,'ZASOBY N'!$B70,'ZASOBY N'!$C$10:'ZASOBY N'!$C70,'ZASOBY N'!$C70,'ZASOBY N'!$D$10:'ZASOBY N'!$D70,'ZASOBY N'!$D70,'ZASOBY N'!$H$10:'ZASOBY N'!$H70,'ZASOBY N'!$H70 )</f>
        <v>0</v>
      </c>
      <c r="CB71" s="411">
        <f t="shared" si="12"/>
        <v>0</v>
      </c>
      <c r="CC71" s="412">
        <f t="shared" si="13"/>
        <v>0</v>
      </c>
      <c r="CE71" s="414" t="str">
        <f>IF(AND(CG71=1,CH71=1,SUMIF($C71:$C$525,$C71,$AH71:$AH$525)=$AH71),$AH71,IF($CJ71&gt;0,$CJ71,IF(AND(COUNTIF($C$11:$C70,$C71)&gt;=1,COUNTIF($D70:$D70,$D71)&gt;=1),"",IF(AND(SUMIF($C71:$C$525,$C71,$AH71:$AH$525)&gt;$AH71,SUMIF($D71:$D$525,$D71,$AH71:$AH$525)&gt;$AH71),_xlfn.AGGREGATE(14,4,$CI$11:$CI$31*($C$11:$C$31=$C71),1),""))))</f>
        <v/>
      </c>
      <c r="CG71" s="409">
        <f>COUNTIFS('ZASOBY N'!$B70:$B$525,'ZASOBY N'!$B70,'ZASOBY N'!$C70:'ZASOBY N'!$C$525,'ZASOBY N'!$C70,'ZASOBY N'!$D70:'ZASOBY N'!$D$525,'ZASOBY N'!$D70,'ZASOBY N'!$H70:'ZASOBY N'!$H$525,'ZASOBY N'!$H70 )</f>
        <v>0</v>
      </c>
      <c r="CH71" s="410">
        <f>COUNTIFS('ZASOBY N'!$B$10:$B70,'ZASOBY N'!$B70,'ZASOBY N'!$C$10:'ZASOBY N'!$C70,'ZASOBY N'!$C70,'ZASOBY N'!$D$10:'ZASOBY N'!$D70,'ZASOBY N'!$D70,'ZASOBY N'!$H$10:'ZASOBY N'!$H70,'ZASOBY N'!$H70 )</f>
        <v>0</v>
      </c>
      <c r="CI71" s="411">
        <f t="shared" si="14"/>
        <v>0</v>
      </c>
      <c r="CJ71" s="412">
        <f t="shared" si="15"/>
        <v>0</v>
      </c>
      <c r="CL71" s="414" t="str">
        <f>IF(AND(CN71=1,CO71=1,SUMIF($C71:$C$525,$C71,$AG71:$AG$525)=$AG71),$AG71,IF($CQ71&gt;0,$CQ71,IF(AND(COUNTIF($C$11:$C70,$C71)&gt;=1,COUNTIF($D70:$D70,$D71)&gt;=1),"",IF(AND(SUMIF($C71:$C$525,$C71,$AG71:$AG$525)&gt;$AG71,SUMIF($D71:$D$525,$D71,$AG71:$AG$525)&gt;$AG71),_xlfn.AGGREGATE(14,4,$CP$11:$CP$31*($C$11:$C$31=$C71),1),""))))</f>
        <v/>
      </c>
      <c r="CN71" s="409">
        <f>COUNTIFS('ZASOBY N'!$B70:$B$525,'ZASOBY N'!$B70,'ZASOBY N'!$C70:'ZASOBY N'!$C$525,'ZASOBY N'!$C70,'ZASOBY N'!$D70:'ZASOBY N'!$D$525,'ZASOBY N'!$D70,'ZASOBY N'!$H70:'ZASOBY N'!$H$525,'ZASOBY N'!$H70 )</f>
        <v>0</v>
      </c>
      <c r="CO71" s="410">
        <f>COUNTIFS('ZASOBY N'!$B$10:$B70,'ZASOBY N'!$B70,'ZASOBY N'!$C$10:'ZASOBY N'!$C70,'ZASOBY N'!$C70,'ZASOBY N'!$D$10:'ZASOBY N'!$D70,'ZASOBY N'!$D70,'ZASOBY N'!$H$10:'ZASOBY N'!$H70,'ZASOBY N'!$H70 )</f>
        <v>0</v>
      </c>
      <c r="CP71" s="411">
        <f t="shared" si="16"/>
        <v>0</v>
      </c>
      <c r="CQ71" s="412">
        <f t="shared" si="17"/>
        <v>0</v>
      </c>
      <c r="CS71" s="414" t="str">
        <f>IF(AND(CU71=1,CV71=1,SUMIF($C71:$C$525,$C71,$AF71:$AF$525)=$AF71),$AF71,IF($CX71&gt;0,$CX71,IF(AND(COUNTIF($C$11:$C70,$C71)&gt;=1,COUNTIF($D70:$D70,$D71)&gt;=1),"",IF(AND(SUMIF($C71:$C$525,$C71,$AF71:$AF$525)&gt;$AF71,SUMIF($D71:$D$525,$D71,$AF71:$AF$525)&gt;$AF71),_xlfn.AGGREGATE(14,4,$CW$11:$CW$31*($C$11:$C$31=$C71),1),""))))</f>
        <v/>
      </c>
      <c r="CU71" s="409">
        <f>COUNTIFS('ZASOBY N'!$B70:$B$525,'ZASOBY N'!$B70,'ZASOBY N'!$C70:'ZASOBY N'!$C$525,'ZASOBY N'!$C70,'ZASOBY N'!$D70:'ZASOBY N'!$D$525,'ZASOBY N'!$D70,'ZASOBY N'!$H70:'ZASOBY N'!$H$525,'ZASOBY N'!$H70 )</f>
        <v>0</v>
      </c>
      <c r="CV71" s="410">
        <f>COUNTIFS('ZASOBY N'!$B$10:$B70,'ZASOBY N'!$B70,'ZASOBY N'!$C$10:'ZASOBY N'!$C70,'ZASOBY N'!$C70,'ZASOBY N'!$D$10:'ZASOBY N'!$D70,'ZASOBY N'!$D70,'ZASOBY N'!$H$10:'ZASOBY N'!$H70,'ZASOBY N'!$H70 )</f>
        <v>0</v>
      </c>
      <c r="CW71" s="411">
        <f t="shared" si="18"/>
        <v>0</v>
      </c>
      <c r="CX71" s="412">
        <f t="shared" si="19"/>
        <v>0</v>
      </c>
      <c r="CZ71" s="414" t="str">
        <f>IF(AND(DB71=1,DC71=1,SUMIF($C71:$C$525,$C71,$AE71:$AE$525)=$AE71),$AE71,IF($DE71&gt;0,$DE71,IF(AND(COUNTIF($C$11:$C70,$C71)&gt;=1,COUNTIF($D70:$D70,$D71)&gt;=1),"",IF(AND(SUMIF($C71:$C$525,$C71,$AE71:$AE$525)&gt;$AE71,SUMIF($D71:$D$525,$D71,$AE71:$AE$525)&gt;$AE71),_xlfn.AGGREGATE(14,4,$DD$11:$DD$31*($C$11:$C$31=$C71),1),""))))</f>
        <v/>
      </c>
      <c r="DB71" s="409">
        <f>COUNTIFS('ZASOBY N'!$B70:$B$525,'ZASOBY N'!$B70,'ZASOBY N'!$C70:'ZASOBY N'!$C$525,'ZASOBY N'!$C70,'ZASOBY N'!$D70:'ZASOBY N'!$D$525,'ZASOBY N'!$D70,'ZASOBY N'!$H70:'ZASOBY N'!$H$525,'ZASOBY N'!$H70 )</f>
        <v>0</v>
      </c>
      <c r="DC71" s="410">
        <f>COUNTIFS('ZASOBY N'!$B$10:$B70,'ZASOBY N'!$B70,'ZASOBY N'!$C$10:'ZASOBY N'!$C70,'ZASOBY N'!$C70,'ZASOBY N'!$D$10:'ZASOBY N'!$D70,'ZASOBY N'!$D70,'ZASOBY N'!$H$10:'ZASOBY N'!$H70,'ZASOBY N'!$H70 )</f>
        <v>0</v>
      </c>
      <c r="DD71" s="411">
        <f t="shared" si="20"/>
        <v>0</v>
      </c>
      <c r="DE71" s="412">
        <f t="shared" si="21"/>
        <v>0</v>
      </c>
      <c r="DF71" s="399" t="str">
        <f>IF(AND(DI71=1,DJ71=1,SUMIF($C71:$C$525,$C71,$AD71:$AD$525)=$AD71),$AD71,IF($DL71&gt;0,$DL71,IF(B71="","",IF(AND(COUNTIF($C$11:$C70,$C71)&gt;=1,COUNTIF($D70:$D70,$D71)&gt;=1,COUNTIF($Z68:$Z70,$C71)=0),"",IF(AND(COUNTIF($C$11:$C70,$C71)&gt;=1,COUNTIF($D70:$D70,$D71)&gt;=1),"UJĘTO WYŻEJ",IF(AND(SUMIF($C71:$C$525,$C71,$AD71:$AD$525)&gt;$AD71,SUMIF($D71:$D$525,$D71,$AD71:$AD$525)&gt;$AD71),_xlfn.AGGREGATE(14,4,$DK$11:$DK$31*($C$11:$C$31=$C71),1),""))))))</f>
        <v/>
      </c>
      <c r="DG71" s="414" t="str">
        <f>IF(AND(DI71=1,DJ71=1,SUMIF($C71:$C$525,$C71,$AD71:$AD$525)=$AD71),$AD71,IF($DL71&gt;0,$DL71,IF(AND(COUNTIF($C$11:$C70,$C71)&gt;=1,COUNTIF($D70:$D70,$D71)&gt;=1),"",IF(AND(SUMIF($C71:$C$525,$C71,$AD71:$AD$525)&gt;$AD71,SUMIF($D71:$D$525,$D71,$AD71:$AD$525)&gt;$AD71),_xlfn.AGGREGATE(14,4,$DK$11:$DK$31*($C$11:$C$31=$C71),1),""))))</f>
        <v/>
      </c>
      <c r="DI71" s="409">
        <f>COUNTIFS('ZASOBY N'!$B70:$B$525,'ZASOBY N'!$B70,'ZASOBY N'!$C70:'ZASOBY N'!$C$525,'ZASOBY N'!$C70,'ZASOBY N'!$D70:'ZASOBY N'!$D$525,'ZASOBY N'!$D70,'ZASOBY N'!$H70:'ZASOBY N'!$H$525,'ZASOBY N'!$H70 )</f>
        <v>0</v>
      </c>
      <c r="DJ71" s="410">
        <f>COUNTIFS('ZASOBY N'!$B$10:$B70,'ZASOBY N'!$B70,'ZASOBY N'!$C$10:'ZASOBY N'!$C70,'ZASOBY N'!$C70,'ZASOBY N'!$D$10:'ZASOBY N'!$D70,'ZASOBY N'!$D70,'ZASOBY N'!$H$10:'ZASOBY N'!$H70,'ZASOBY N'!$H70 )</f>
        <v>0</v>
      </c>
      <c r="DK71" s="411">
        <f t="shared" si="22"/>
        <v>0</v>
      </c>
      <c r="DL71" s="412">
        <f t="shared" si="23"/>
        <v>0</v>
      </c>
    </row>
    <row r="72" spans="1:116" ht="18.899999999999999" customHeight="1" x14ac:dyDescent="0.3">
      <c r="A72" s="219"/>
      <c r="B72" s="152" t="str">
        <f>IF('ZASOBY N'!A71="","",'ZASOBY N'!A71)</f>
        <v/>
      </c>
      <c r="C72" s="462" t="str">
        <f>IF('ZASOBY N'!C71="","",'ZASOBY N'!C71)</f>
        <v/>
      </c>
      <c r="D72" s="137" t="str">
        <f>IF('ZASOBY N'!B71="","",'ZASOBY N'!B71)</f>
        <v/>
      </c>
      <c r="E72" s="138"/>
      <c r="F72" s="356" t="str">
        <f>IF('ZASOBY N'!D71="","",'ZASOBY N'!D71)</f>
        <v/>
      </c>
      <c r="G72" s="220" t="str">
        <f>IF('ZASOBY N'!G71="","",'ZASOBY N'!G71)</f>
        <v/>
      </c>
      <c r="H72" s="221" t="str">
        <f>IF('ZASOBY N'!F71="","",'ZASOBY N'!F71)</f>
        <v/>
      </c>
      <c r="I72" s="221" t="str">
        <f>IF('ZASOBY N'!G71="","",'ZASOBY N'!G71)</f>
        <v/>
      </c>
      <c r="J72" s="221" t="str">
        <f>IF('ZASOBY N'!H71="","",'ZASOBY N'!H71)</f>
        <v/>
      </c>
      <c r="K72" s="214">
        <v>0</v>
      </c>
      <c r="L72" s="214">
        <v>0</v>
      </c>
      <c r="M72" s="214">
        <v>0</v>
      </c>
      <c r="N72" s="222" t="str">
        <f>IF('ZASOBY N'!BD71="x","",IF(W72="","",'ZASOBY N'!E71))</f>
        <v/>
      </c>
      <c r="O72" s="223">
        <v>0</v>
      </c>
      <c r="P72" s="223">
        <v>0</v>
      </c>
      <c r="Q72" s="226" t="str">
        <f>IF($N72="","",'UPR BILANS N'!G72*'UPR BILANS N'!N72)</f>
        <v/>
      </c>
      <c r="R72" s="225" t="str">
        <f>IF($N72="","",'ZASOBY N'!O71)</f>
        <v/>
      </c>
      <c r="S72" s="225" t="str">
        <f>IF($N72="","",IF('ZASOBY N'!Q71="",0,'ZASOBY N'!Q71))</f>
        <v/>
      </c>
      <c r="T72" s="225" t="str">
        <f>IF($N72="","",'ZASOBY N'!V71)</f>
        <v/>
      </c>
      <c r="U72" s="225" t="str">
        <f>IF($N72="","",IF('ZASOBY N'!AG71="",0,'ZASOBY N'!AG71))</f>
        <v/>
      </c>
      <c r="V72" s="225" t="str">
        <f>IF($N72="","",IF(NN!P74="",0,NN!P74))</f>
        <v/>
      </c>
      <c r="W72" s="225" t="str">
        <f t="shared" si="1"/>
        <v/>
      </c>
      <c r="X72" s="226" t="str">
        <f t="shared" si="0"/>
        <v/>
      </c>
      <c r="Y72" s="225" t="str">
        <f>IF('ZASOBY N'!AU71="","",IF(C72&lt;&gt;C71,'ZASOBY N'!AU71,IF(D72&lt;&gt;D71,'ZASOBY N'!AU71,IF(F72&lt;&gt;F71,'ZASOBY N'!AU71,IF(G72&lt;&gt;G71,'ZASOBY N'!AU71,IF(J72&lt;&gt;J71,'ZASOBY N'!AU71,IF(NN!AC74="","",IF(AND(C71=C72,H71=H72,J71=J72,NN!AC74&gt;0),"",IF(AND(C72=C73,H72=H73,NN!AC75&gt;0),'ZASOBY N'!AU71,'ZASOBY N'!AU71)))))))))</f>
        <v/>
      </c>
      <c r="Z72" s="225" t="str">
        <f t="shared" si="2"/>
        <v/>
      </c>
      <c r="AA72" s="227" t="str">
        <f t="shared" si="5"/>
        <v/>
      </c>
      <c r="AB72" s="400" t="str">
        <f t="shared" si="6"/>
        <v/>
      </c>
      <c r="AC72" s="228" t="str">
        <f t="shared" si="3"/>
        <v/>
      </c>
      <c r="AD72" s="222">
        <f>IF(B72="",0,IF(F72="",0,INDEX(POBRANIE_!$B$6:$F$101,MATCH('UPR BILANS N'!$F72,POBRANIE_!$A$6:$A$101,0),2)))</f>
        <v>0</v>
      </c>
      <c r="AE72" s="224">
        <f>IF(OR('ZASOBY N'!G71="",'ZASOBY N'!E71=""),0,IF(B72="",0,'ZASOBY N'!G71*'ZASOBY N'!E71))</f>
        <v>0</v>
      </c>
      <c r="AF72" s="225">
        <f>IF('ZASOBY N'!O71="",0,'ZASOBY N'!O71)</f>
        <v>0</v>
      </c>
      <c r="AG72" s="225">
        <f>IF('ZASOBY N'!Q71="",0,'ZASOBY N'!Q71)</f>
        <v>0</v>
      </c>
      <c r="AH72" s="225">
        <f>IF('ZASOBY N'!V71="",0,'ZASOBY N'!V71)</f>
        <v>0</v>
      </c>
      <c r="AI72" s="225">
        <f>IF('ZASOBY N'!AG71="",0,'ZASOBY N'!AG71)</f>
        <v>0</v>
      </c>
      <c r="AJ72" s="225">
        <f>IF(NN!P74="",0,IF(NN!P74="BRAK kol.7","BRAK BADAŃ",NN!P74))</f>
        <v>0</v>
      </c>
      <c r="AK72" s="225">
        <f>IF(NN!AC74="",0,IF(NN!AC74="BRAK kol.7","BRAK BADAŃ",NN!AC74))</f>
        <v>0</v>
      </c>
      <c r="BJ72" s="414" t="str">
        <f>IF(AND(BL72=1,BM72=1,SUMIF($C72:$C$525,$C72,$AK72:$AK$525)=$AK72),$AK72,IF($BO72&gt;0,$BO72,IF(AND(COUNTIF($C$11:$C71,$C72)&gt;=1,COUNTIF($D71:$D71,$D72)&gt;=1),"",IF(AND(SUMIF($C72:$C$525,$C72,$AK72:$AK$525)&gt;=$AK72,SUMIF($D72:$D$525,$D72,$AK72:$AK$525)&gt;=$AK72),SUMIF($C72:$C$525,$C72,$AK72:$AK$525),""))))</f>
        <v/>
      </c>
      <c r="BL72" s="409">
        <f>COUNTIFS('ZASOBY N'!$B71:$B$525,'ZASOBY N'!$B71,'ZASOBY N'!$C71:'ZASOBY N'!$C$525,'ZASOBY N'!$C71,'ZASOBY N'!$D71:'ZASOBY N'!$D$525,'ZASOBY N'!$D71,'ZASOBY N'!$H71:'ZASOBY N'!$H$525,'ZASOBY N'!$H71 )</f>
        <v>0</v>
      </c>
      <c r="BM72" s="410">
        <f>COUNTIFS('ZASOBY N'!$B$10:$B71,'ZASOBY N'!$B71,'ZASOBY N'!$C$10:'ZASOBY N'!$C71,'ZASOBY N'!$C71,'ZASOBY N'!$D$10:'ZASOBY N'!$D71,'ZASOBY N'!$D71,'ZASOBY N'!$H$10:'ZASOBY N'!$H71,'ZASOBY N'!$H71 )</f>
        <v>0</v>
      </c>
      <c r="BN72" s="411">
        <f t="shared" si="7"/>
        <v>0</v>
      </c>
      <c r="BO72" s="412">
        <f t="shared" si="8"/>
        <v>0</v>
      </c>
      <c r="BP72" s="94" t="str">
        <f t="shared" si="9"/>
        <v/>
      </c>
      <c r="BQ72" s="414" t="str">
        <f>IF(AND(BS72=1,BT72=1,SUMIF($C72:$C$525,$C72,$AJ72:$AJ$525)=$AJ72),$AJ72,IF($BV72&gt;0,$BV72,IF(AND(COUNTIF($C$11:$C71,$C72)&gt;=1,COUNTIF($D71:$D71,$D72)&gt;=1),"",IF(AND(SUMIF($C72:$C$525,$C72,$AJ72:$AJ$525)&gt;$AJ72,SUMIF($D72:$D$525,$D72,$AJ72:$AJ$525)&gt;$AJ72),SUMIF($C72:$C$525,$C72,$AJ72:$AJ$525),""))))</f>
        <v/>
      </c>
      <c r="BS72" s="409">
        <f>COUNTIFS('ZASOBY N'!$B71:$B$525,'ZASOBY N'!$B71,'ZASOBY N'!$C71:'ZASOBY N'!$C$525,'ZASOBY N'!$C71,'ZASOBY N'!$D71:'ZASOBY N'!$D$525,'ZASOBY N'!$D71,'ZASOBY N'!$H71:'ZASOBY N'!$H$525,'ZASOBY N'!$H71 )</f>
        <v>0</v>
      </c>
      <c r="BT72" s="410">
        <f>COUNTIFS('ZASOBY N'!$B$10:$B71,'ZASOBY N'!$B71,'ZASOBY N'!$C$10:'ZASOBY N'!$C71,'ZASOBY N'!$C71,'ZASOBY N'!$D$10:'ZASOBY N'!$D71,'ZASOBY N'!$D71,'ZASOBY N'!$H$10:'ZASOBY N'!$H71,'ZASOBY N'!$H71 )</f>
        <v>0</v>
      </c>
      <c r="BU72" s="411">
        <f t="shared" si="10"/>
        <v>0</v>
      </c>
      <c r="BV72" s="412">
        <f t="shared" si="11"/>
        <v>0</v>
      </c>
      <c r="BW72" s="94" t="s">
        <v>499</v>
      </c>
      <c r="BX72" s="414" t="str">
        <f>IF(AND(BZ72=1,CA72=1,SUMIF($C72:$C$525,$C72,$AI72:$AI$525)=$AI72),$AI72,IF($CC72&gt;0,$CC72,IF(AND(COUNTIF($C$11:$C71,$C72)&gt;=1,COUNTIF($D71:$D71,$D72)&gt;=1),"",IF(AND(SUMIF($C72:$C$525,$C72,$AI72:$AI$525)&gt;$AI72,SUMIF($D72:$D$525,$D72,$AI72:$AI$525)&gt;$IG72),_xlfn.AGGREGATE(14,4,$CB$11:$CB$31*($C$11:$C$31=$C72),1),""))))</f>
        <v/>
      </c>
      <c r="BZ72" s="409">
        <f>COUNTIFS('ZASOBY N'!$B71:$B$525,'ZASOBY N'!$B71,'ZASOBY N'!$C71:'ZASOBY N'!$C$525,'ZASOBY N'!$C71,'ZASOBY N'!$D71:'ZASOBY N'!$D$525,'ZASOBY N'!$D71,'ZASOBY N'!$H71:'ZASOBY N'!$H$525,'ZASOBY N'!$H71 )</f>
        <v>0</v>
      </c>
      <c r="CA72" s="410">
        <f>COUNTIFS('ZASOBY N'!$B$10:$B71,'ZASOBY N'!$B71,'ZASOBY N'!$C$10:'ZASOBY N'!$C71,'ZASOBY N'!$C71,'ZASOBY N'!$D$10:'ZASOBY N'!$D71,'ZASOBY N'!$D71,'ZASOBY N'!$H$10:'ZASOBY N'!$H71,'ZASOBY N'!$H71 )</f>
        <v>0</v>
      </c>
      <c r="CB72" s="411">
        <f t="shared" si="12"/>
        <v>0</v>
      </c>
      <c r="CC72" s="412">
        <f t="shared" si="13"/>
        <v>0</v>
      </c>
      <c r="CE72" s="414" t="str">
        <f>IF(AND(CG72=1,CH72=1,SUMIF($C72:$C$525,$C72,$AH72:$AH$525)=$AH72),$AH72,IF($CJ72&gt;0,$CJ72,IF(AND(COUNTIF($C$11:$C71,$C72)&gt;=1,COUNTIF($D71:$D71,$D72)&gt;=1),"",IF(AND(SUMIF($C72:$C$525,$C72,$AH72:$AH$525)&gt;$AH72,SUMIF($D72:$D$525,$D72,$AH72:$AH$525)&gt;$AH72),_xlfn.AGGREGATE(14,4,$CI$11:$CI$31*($C$11:$C$31=$C72),1),""))))</f>
        <v/>
      </c>
      <c r="CG72" s="409">
        <f>COUNTIFS('ZASOBY N'!$B71:$B$525,'ZASOBY N'!$B71,'ZASOBY N'!$C71:'ZASOBY N'!$C$525,'ZASOBY N'!$C71,'ZASOBY N'!$D71:'ZASOBY N'!$D$525,'ZASOBY N'!$D71,'ZASOBY N'!$H71:'ZASOBY N'!$H$525,'ZASOBY N'!$H71 )</f>
        <v>0</v>
      </c>
      <c r="CH72" s="410">
        <f>COUNTIFS('ZASOBY N'!$B$10:$B71,'ZASOBY N'!$B71,'ZASOBY N'!$C$10:'ZASOBY N'!$C71,'ZASOBY N'!$C71,'ZASOBY N'!$D$10:'ZASOBY N'!$D71,'ZASOBY N'!$D71,'ZASOBY N'!$H$10:'ZASOBY N'!$H71,'ZASOBY N'!$H71 )</f>
        <v>0</v>
      </c>
      <c r="CI72" s="411">
        <f t="shared" si="14"/>
        <v>0</v>
      </c>
      <c r="CJ72" s="412">
        <f t="shared" si="15"/>
        <v>0</v>
      </c>
      <c r="CL72" s="414" t="str">
        <f>IF(AND(CN72=1,CO72=1,SUMIF($C72:$C$525,$C72,$AG72:$AG$525)=$AG72),$AG72,IF($CQ72&gt;0,$CQ72,IF(AND(COUNTIF($C$11:$C71,$C72)&gt;=1,COUNTIF($D71:$D71,$D72)&gt;=1),"",IF(AND(SUMIF($C72:$C$525,$C72,$AG72:$AG$525)&gt;$AG72,SUMIF($D72:$D$525,$D72,$AG72:$AG$525)&gt;$AG72),_xlfn.AGGREGATE(14,4,$CP$11:$CP$31*($C$11:$C$31=$C72),1),""))))</f>
        <v/>
      </c>
      <c r="CN72" s="409">
        <f>COUNTIFS('ZASOBY N'!$B71:$B$525,'ZASOBY N'!$B71,'ZASOBY N'!$C71:'ZASOBY N'!$C$525,'ZASOBY N'!$C71,'ZASOBY N'!$D71:'ZASOBY N'!$D$525,'ZASOBY N'!$D71,'ZASOBY N'!$H71:'ZASOBY N'!$H$525,'ZASOBY N'!$H71 )</f>
        <v>0</v>
      </c>
      <c r="CO72" s="410">
        <f>COUNTIFS('ZASOBY N'!$B$10:$B71,'ZASOBY N'!$B71,'ZASOBY N'!$C$10:'ZASOBY N'!$C71,'ZASOBY N'!$C71,'ZASOBY N'!$D$10:'ZASOBY N'!$D71,'ZASOBY N'!$D71,'ZASOBY N'!$H$10:'ZASOBY N'!$H71,'ZASOBY N'!$H71 )</f>
        <v>0</v>
      </c>
      <c r="CP72" s="411">
        <f t="shared" si="16"/>
        <v>0</v>
      </c>
      <c r="CQ72" s="412">
        <f t="shared" si="17"/>
        <v>0</v>
      </c>
      <c r="CS72" s="414" t="str">
        <f>IF(AND(CU72=1,CV72=1,SUMIF($C72:$C$525,$C72,$AF72:$AF$525)=$AF72),$AF72,IF($CX72&gt;0,$CX72,IF(AND(COUNTIF($C$11:$C71,$C72)&gt;=1,COUNTIF($D71:$D71,$D72)&gt;=1),"",IF(AND(SUMIF($C72:$C$525,$C72,$AF72:$AF$525)&gt;$AF72,SUMIF($D72:$D$525,$D72,$AF72:$AF$525)&gt;$AF72),_xlfn.AGGREGATE(14,4,$CW$11:$CW$31*($C$11:$C$31=$C72),1),""))))</f>
        <v/>
      </c>
      <c r="CU72" s="409">
        <f>COUNTIFS('ZASOBY N'!$B71:$B$525,'ZASOBY N'!$B71,'ZASOBY N'!$C71:'ZASOBY N'!$C$525,'ZASOBY N'!$C71,'ZASOBY N'!$D71:'ZASOBY N'!$D$525,'ZASOBY N'!$D71,'ZASOBY N'!$H71:'ZASOBY N'!$H$525,'ZASOBY N'!$H71 )</f>
        <v>0</v>
      </c>
      <c r="CV72" s="410">
        <f>COUNTIFS('ZASOBY N'!$B$10:$B71,'ZASOBY N'!$B71,'ZASOBY N'!$C$10:'ZASOBY N'!$C71,'ZASOBY N'!$C71,'ZASOBY N'!$D$10:'ZASOBY N'!$D71,'ZASOBY N'!$D71,'ZASOBY N'!$H$10:'ZASOBY N'!$H71,'ZASOBY N'!$H71 )</f>
        <v>0</v>
      </c>
      <c r="CW72" s="411">
        <f t="shared" si="18"/>
        <v>0</v>
      </c>
      <c r="CX72" s="412">
        <f t="shared" si="19"/>
        <v>0</v>
      </c>
      <c r="CZ72" s="414" t="str">
        <f>IF(AND(DB72=1,DC72=1,SUMIF($C72:$C$525,$C72,$AE72:$AE$525)=$AE72),$AE72,IF($DE72&gt;0,$DE72,IF(AND(COUNTIF($C$11:$C71,$C72)&gt;=1,COUNTIF($D71:$D71,$D72)&gt;=1),"",IF(AND(SUMIF($C72:$C$525,$C72,$AE72:$AE$525)&gt;$AE72,SUMIF($D72:$D$525,$D72,$AE72:$AE$525)&gt;$AE72),_xlfn.AGGREGATE(14,4,$DD$11:$DD$31*($C$11:$C$31=$C72),1),""))))</f>
        <v/>
      </c>
      <c r="DB72" s="409">
        <f>COUNTIFS('ZASOBY N'!$B71:$B$525,'ZASOBY N'!$B71,'ZASOBY N'!$C71:'ZASOBY N'!$C$525,'ZASOBY N'!$C71,'ZASOBY N'!$D71:'ZASOBY N'!$D$525,'ZASOBY N'!$D71,'ZASOBY N'!$H71:'ZASOBY N'!$H$525,'ZASOBY N'!$H71 )</f>
        <v>0</v>
      </c>
      <c r="DC72" s="410">
        <f>COUNTIFS('ZASOBY N'!$B$10:$B71,'ZASOBY N'!$B71,'ZASOBY N'!$C$10:'ZASOBY N'!$C71,'ZASOBY N'!$C71,'ZASOBY N'!$D$10:'ZASOBY N'!$D71,'ZASOBY N'!$D71,'ZASOBY N'!$H$10:'ZASOBY N'!$H71,'ZASOBY N'!$H71 )</f>
        <v>0</v>
      </c>
      <c r="DD72" s="411">
        <f t="shared" si="20"/>
        <v>0</v>
      </c>
      <c r="DE72" s="412">
        <f t="shared" si="21"/>
        <v>0</v>
      </c>
      <c r="DF72" s="399" t="str">
        <f>IF(AND(DI72=1,DJ72=1,SUMIF($C72:$C$525,$C72,$AD72:$AD$525)=$AD72),$AD72,IF($DL72&gt;0,$DL72,IF(B72="","",IF(AND(COUNTIF($C$11:$C71,$C72)&gt;=1,COUNTIF($D71:$D71,$D72)&gt;=1,COUNTIF($Z69:$Z71,$C72)=0),"",IF(AND(COUNTIF($C$11:$C71,$C72)&gt;=1,COUNTIF($D71:$D71,$D72)&gt;=1),"UJĘTO WYŻEJ",IF(AND(SUMIF($C72:$C$525,$C72,$AD72:$AD$525)&gt;$AD72,SUMIF($D72:$D$525,$D72,$AD72:$AD$525)&gt;$AD72),_xlfn.AGGREGATE(14,4,$DK$11:$DK$31*($C$11:$C$31=$C72),1),""))))))</f>
        <v/>
      </c>
      <c r="DG72" s="414" t="str">
        <f>IF(AND(DI72=1,DJ72=1,SUMIF($C72:$C$525,$C72,$AD72:$AD$525)=$AD72),$AD72,IF($DL72&gt;0,$DL72,IF(AND(COUNTIF($C$11:$C71,$C72)&gt;=1,COUNTIF($D71:$D71,$D72)&gt;=1),"",IF(AND(SUMIF($C72:$C$525,$C72,$AD72:$AD$525)&gt;$AD72,SUMIF($D72:$D$525,$D72,$AD72:$AD$525)&gt;$AD72),_xlfn.AGGREGATE(14,4,$DK$11:$DK$31*($C$11:$C$31=$C72),1),""))))</f>
        <v/>
      </c>
      <c r="DI72" s="409">
        <f>COUNTIFS('ZASOBY N'!$B71:$B$525,'ZASOBY N'!$B71,'ZASOBY N'!$C71:'ZASOBY N'!$C$525,'ZASOBY N'!$C71,'ZASOBY N'!$D71:'ZASOBY N'!$D$525,'ZASOBY N'!$D71,'ZASOBY N'!$H71:'ZASOBY N'!$H$525,'ZASOBY N'!$H71 )</f>
        <v>0</v>
      </c>
      <c r="DJ72" s="410">
        <f>COUNTIFS('ZASOBY N'!$B$10:$B71,'ZASOBY N'!$B71,'ZASOBY N'!$C$10:'ZASOBY N'!$C71,'ZASOBY N'!$C71,'ZASOBY N'!$D$10:'ZASOBY N'!$D71,'ZASOBY N'!$D71,'ZASOBY N'!$H$10:'ZASOBY N'!$H71,'ZASOBY N'!$H71 )</f>
        <v>0</v>
      </c>
      <c r="DK72" s="411">
        <f t="shared" si="22"/>
        <v>0</v>
      </c>
      <c r="DL72" s="412">
        <f t="shared" si="23"/>
        <v>0</v>
      </c>
    </row>
    <row r="73" spans="1:116" ht="18.899999999999999" customHeight="1" x14ac:dyDescent="0.3">
      <c r="A73" s="219"/>
      <c r="B73" s="152" t="str">
        <f>IF('ZASOBY N'!A72="","",'ZASOBY N'!A72)</f>
        <v/>
      </c>
      <c r="C73" s="462" t="str">
        <f>IF('ZASOBY N'!C72="","",'ZASOBY N'!C72)</f>
        <v/>
      </c>
      <c r="D73" s="137" t="str">
        <f>IF('ZASOBY N'!B72="","",'ZASOBY N'!B72)</f>
        <v/>
      </c>
      <c r="E73" s="138"/>
      <c r="F73" s="356" t="str">
        <f>IF('ZASOBY N'!D72="","",'ZASOBY N'!D72)</f>
        <v/>
      </c>
      <c r="G73" s="220" t="str">
        <f>IF('ZASOBY N'!G72="","",'ZASOBY N'!G72)</f>
        <v/>
      </c>
      <c r="H73" s="221" t="str">
        <f>IF('ZASOBY N'!F72="","",'ZASOBY N'!F72)</f>
        <v/>
      </c>
      <c r="I73" s="221" t="str">
        <f>IF('ZASOBY N'!G72="","",'ZASOBY N'!G72)</f>
        <v/>
      </c>
      <c r="J73" s="221" t="str">
        <f>IF('ZASOBY N'!H72="","",'ZASOBY N'!H72)</f>
        <v/>
      </c>
      <c r="K73" s="214">
        <v>0</v>
      </c>
      <c r="L73" s="214">
        <v>0</v>
      </c>
      <c r="M73" s="214">
        <v>0</v>
      </c>
      <c r="N73" s="222" t="str">
        <f>IF('ZASOBY N'!BD72="x","",IF(W73="","",'ZASOBY N'!E72))</f>
        <v/>
      </c>
      <c r="O73" s="223">
        <v>0</v>
      </c>
      <c r="P73" s="223">
        <v>0</v>
      </c>
      <c r="Q73" s="226" t="str">
        <f>IF($N73="","",'UPR BILANS N'!G73*'UPR BILANS N'!N73)</f>
        <v/>
      </c>
      <c r="R73" s="225" t="str">
        <f>IF($N73="","",'ZASOBY N'!O72)</f>
        <v/>
      </c>
      <c r="S73" s="225" t="str">
        <f>IF($N73="","",IF('ZASOBY N'!Q72="",0,'ZASOBY N'!Q72))</f>
        <v/>
      </c>
      <c r="T73" s="225" t="str">
        <f>IF($N73="","",'ZASOBY N'!V72)</f>
        <v/>
      </c>
      <c r="U73" s="225" t="str">
        <f>IF($N73="","",IF('ZASOBY N'!AG72="",0,'ZASOBY N'!AG72))</f>
        <v/>
      </c>
      <c r="V73" s="225" t="str">
        <f>IF($N73="","",IF(NN!P75="",0,NN!P75))</f>
        <v/>
      </c>
      <c r="W73" s="225" t="str">
        <f t="shared" si="1"/>
        <v/>
      </c>
      <c r="X73" s="226" t="str">
        <f t="shared" si="0"/>
        <v/>
      </c>
      <c r="Y73" s="225" t="str">
        <f>IF('ZASOBY N'!AU72="","",IF(C73&lt;&gt;C72,'ZASOBY N'!AU72,IF(D73&lt;&gt;D72,'ZASOBY N'!AU72,IF(F73&lt;&gt;F72,'ZASOBY N'!AU72,IF(G73&lt;&gt;G72,'ZASOBY N'!AU72,IF(J73&lt;&gt;J72,'ZASOBY N'!AU72,IF(NN!AC75="","",IF(AND(C72=C73,H72=H73,J72=J73,NN!AC75&gt;0),"",IF(AND(C73=C74,H73=H74,NN!AC76&gt;0),'ZASOBY N'!AU72,'ZASOBY N'!AU72)))))))))</f>
        <v/>
      </c>
      <c r="Z73" s="225" t="str">
        <f t="shared" si="2"/>
        <v/>
      </c>
      <c r="AA73" s="227" t="str">
        <f t="shared" si="5"/>
        <v/>
      </c>
      <c r="AB73" s="400" t="str">
        <f t="shared" si="6"/>
        <v/>
      </c>
      <c r="AC73" s="228" t="str">
        <f t="shared" si="3"/>
        <v/>
      </c>
      <c r="AD73" s="222">
        <f>IF(B73="",0,IF(F73="",0,INDEX(POBRANIE_!$B$6:$F$101,MATCH('UPR BILANS N'!$F73,POBRANIE_!$A$6:$A$101,0),2)))</f>
        <v>0</v>
      </c>
      <c r="AE73" s="224">
        <f>IF(OR('ZASOBY N'!G72="",'ZASOBY N'!E72=""),0,IF(B73="",0,'ZASOBY N'!G72*'ZASOBY N'!E72))</f>
        <v>0</v>
      </c>
      <c r="AF73" s="225">
        <f>IF('ZASOBY N'!O72="",0,'ZASOBY N'!O72)</f>
        <v>0</v>
      </c>
      <c r="AG73" s="225">
        <f>IF('ZASOBY N'!Q72="",0,'ZASOBY N'!Q72)</f>
        <v>0</v>
      </c>
      <c r="AH73" s="225">
        <f>IF('ZASOBY N'!V72="",0,'ZASOBY N'!V72)</f>
        <v>0</v>
      </c>
      <c r="AI73" s="225">
        <f>IF('ZASOBY N'!AG72="",0,'ZASOBY N'!AG72)</f>
        <v>0</v>
      </c>
      <c r="AJ73" s="225">
        <f>IF(NN!P75="",0,IF(NN!P75="BRAK kol.7","BRAK BADAŃ",NN!P75))</f>
        <v>0</v>
      </c>
      <c r="AK73" s="225">
        <f>IF(NN!AC75="",0,IF(NN!AC75="BRAK kol.7","BRAK BADAŃ",NN!AC75))</f>
        <v>0</v>
      </c>
      <c r="BJ73" s="414" t="str">
        <f>IF(AND(BL73=1,BM73=1,SUMIF($C73:$C$525,$C73,$AK73:$AK$525)=$AK73),$AK73,IF($BO73&gt;0,$BO73,IF(AND(COUNTIF($C$11:$C72,$C73)&gt;=1,COUNTIF($D72:$D72,$D73)&gt;=1),"",IF(AND(SUMIF($C73:$C$525,$C73,$AK73:$AK$525)&gt;=$AK73,SUMIF($D73:$D$525,$D73,$AK73:$AK$525)&gt;=$AK73),SUMIF($C73:$C$525,$C73,$AK73:$AK$525),""))))</f>
        <v/>
      </c>
      <c r="BL73" s="409">
        <f>COUNTIFS('ZASOBY N'!$B72:$B$525,'ZASOBY N'!$B72,'ZASOBY N'!$C72:'ZASOBY N'!$C$525,'ZASOBY N'!$C72,'ZASOBY N'!$D72:'ZASOBY N'!$D$525,'ZASOBY N'!$D72,'ZASOBY N'!$H72:'ZASOBY N'!$H$525,'ZASOBY N'!$H72 )</f>
        <v>0</v>
      </c>
      <c r="BM73" s="410">
        <f>COUNTIFS('ZASOBY N'!$B$10:$B72,'ZASOBY N'!$B72,'ZASOBY N'!$C$10:'ZASOBY N'!$C72,'ZASOBY N'!$C72,'ZASOBY N'!$D$10:'ZASOBY N'!$D72,'ZASOBY N'!$D72,'ZASOBY N'!$H$10:'ZASOBY N'!$H72,'ZASOBY N'!$H72 )</f>
        <v>0</v>
      </c>
      <c r="BN73" s="411">
        <f t="shared" si="7"/>
        <v>0</v>
      </c>
      <c r="BO73" s="412">
        <f t="shared" si="8"/>
        <v>0</v>
      </c>
      <c r="BP73" s="94" t="str">
        <f t="shared" si="9"/>
        <v/>
      </c>
      <c r="BQ73" s="414" t="str">
        <f>IF(AND(BS73=1,BT73=1,SUMIF($C73:$C$525,$C73,$AJ73:$AJ$525)=$AJ73),$AJ73,IF($BV73&gt;0,$BV73,IF(AND(COUNTIF($C$11:$C72,$C73)&gt;=1,COUNTIF($D72:$D72,$D73)&gt;=1),"",IF(AND(SUMIF($C73:$C$525,$C73,$AJ73:$AJ$525)&gt;$AJ73,SUMIF($D73:$D$525,$D73,$AJ73:$AJ$525)&gt;$AJ73),SUMIF($C73:$C$525,$C73,$AJ73:$AJ$525),""))))</f>
        <v/>
      </c>
      <c r="BS73" s="409">
        <f>COUNTIFS('ZASOBY N'!$B72:$B$525,'ZASOBY N'!$B72,'ZASOBY N'!$C72:'ZASOBY N'!$C$525,'ZASOBY N'!$C72,'ZASOBY N'!$D72:'ZASOBY N'!$D$525,'ZASOBY N'!$D72,'ZASOBY N'!$H72:'ZASOBY N'!$H$525,'ZASOBY N'!$H72 )</f>
        <v>0</v>
      </c>
      <c r="BT73" s="410">
        <f>COUNTIFS('ZASOBY N'!$B$10:$B72,'ZASOBY N'!$B72,'ZASOBY N'!$C$10:'ZASOBY N'!$C72,'ZASOBY N'!$C72,'ZASOBY N'!$D$10:'ZASOBY N'!$D72,'ZASOBY N'!$D72,'ZASOBY N'!$H$10:'ZASOBY N'!$H72,'ZASOBY N'!$H72 )</f>
        <v>0</v>
      </c>
      <c r="BU73" s="411">
        <f t="shared" si="10"/>
        <v>0</v>
      </c>
      <c r="BV73" s="412">
        <f t="shared" si="11"/>
        <v>0</v>
      </c>
      <c r="BW73" s="94" t="s">
        <v>499</v>
      </c>
      <c r="BX73" s="414" t="str">
        <f>IF(AND(BZ73=1,CA73=1,SUMIF($C73:$C$525,$C73,$AI73:$AI$525)=$AI73),$AI73,IF($CC73&gt;0,$CC73,IF(AND(COUNTIF($C$11:$C72,$C73)&gt;=1,COUNTIF($D72:$D72,$D73)&gt;=1),"",IF(AND(SUMIF($C73:$C$525,$C73,$AI73:$AI$525)&gt;$AI73,SUMIF($D73:$D$525,$D73,$AI73:$AI$525)&gt;$IG73),_xlfn.AGGREGATE(14,4,$CB$11:$CB$31*($C$11:$C$31=$C73),1),""))))</f>
        <v/>
      </c>
      <c r="BZ73" s="409">
        <f>COUNTIFS('ZASOBY N'!$B72:$B$525,'ZASOBY N'!$B72,'ZASOBY N'!$C72:'ZASOBY N'!$C$525,'ZASOBY N'!$C72,'ZASOBY N'!$D72:'ZASOBY N'!$D$525,'ZASOBY N'!$D72,'ZASOBY N'!$H72:'ZASOBY N'!$H$525,'ZASOBY N'!$H72 )</f>
        <v>0</v>
      </c>
      <c r="CA73" s="410">
        <f>COUNTIFS('ZASOBY N'!$B$10:$B72,'ZASOBY N'!$B72,'ZASOBY N'!$C$10:'ZASOBY N'!$C72,'ZASOBY N'!$C72,'ZASOBY N'!$D$10:'ZASOBY N'!$D72,'ZASOBY N'!$D72,'ZASOBY N'!$H$10:'ZASOBY N'!$H72,'ZASOBY N'!$H72 )</f>
        <v>0</v>
      </c>
      <c r="CB73" s="411">
        <f t="shared" si="12"/>
        <v>0</v>
      </c>
      <c r="CC73" s="412">
        <f t="shared" si="13"/>
        <v>0</v>
      </c>
      <c r="CE73" s="414" t="str">
        <f>IF(AND(CG73=1,CH73=1,SUMIF($C73:$C$525,$C73,$AH73:$AH$525)=$AH73),$AH73,IF($CJ73&gt;0,$CJ73,IF(AND(COUNTIF($C$11:$C72,$C73)&gt;=1,COUNTIF($D72:$D72,$D73)&gt;=1),"",IF(AND(SUMIF($C73:$C$525,$C73,$AH73:$AH$525)&gt;$AH73,SUMIF($D73:$D$525,$D73,$AH73:$AH$525)&gt;$AH73),_xlfn.AGGREGATE(14,4,$CI$11:$CI$31*($C$11:$C$31=$C73),1),""))))</f>
        <v/>
      </c>
      <c r="CG73" s="409">
        <f>COUNTIFS('ZASOBY N'!$B72:$B$525,'ZASOBY N'!$B72,'ZASOBY N'!$C72:'ZASOBY N'!$C$525,'ZASOBY N'!$C72,'ZASOBY N'!$D72:'ZASOBY N'!$D$525,'ZASOBY N'!$D72,'ZASOBY N'!$H72:'ZASOBY N'!$H$525,'ZASOBY N'!$H72 )</f>
        <v>0</v>
      </c>
      <c r="CH73" s="410">
        <f>COUNTIFS('ZASOBY N'!$B$10:$B72,'ZASOBY N'!$B72,'ZASOBY N'!$C$10:'ZASOBY N'!$C72,'ZASOBY N'!$C72,'ZASOBY N'!$D$10:'ZASOBY N'!$D72,'ZASOBY N'!$D72,'ZASOBY N'!$H$10:'ZASOBY N'!$H72,'ZASOBY N'!$H72 )</f>
        <v>0</v>
      </c>
      <c r="CI73" s="411">
        <f t="shared" si="14"/>
        <v>0</v>
      </c>
      <c r="CJ73" s="412">
        <f t="shared" si="15"/>
        <v>0</v>
      </c>
      <c r="CL73" s="414" t="str">
        <f>IF(AND(CN73=1,CO73=1,SUMIF($C73:$C$525,$C73,$AG73:$AG$525)=$AG73),$AG73,IF($CQ73&gt;0,$CQ73,IF(AND(COUNTIF($C$11:$C72,$C73)&gt;=1,COUNTIF($D72:$D72,$D73)&gt;=1),"",IF(AND(SUMIF($C73:$C$525,$C73,$AG73:$AG$525)&gt;$AG73,SUMIF($D73:$D$525,$D73,$AG73:$AG$525)&gt;$AG73),_xlfn.AGGREGATE(14,4,$CP$11:$CP$31*($C$11:$C$31=$C73),1),""))))</f>
        <v/>
      </c>
      <c r="CN73" s="409">
        <f>COUNTIFS('ZASOBY N'!$B72:$B$525,'ZASOBY N'!$B72,'ZASOBY N'!$C72:'ZASOBY N'!$C$525,'ZASOBY N'!$C72,'ZASOBY N'!$D72:'ZASOBY N'!$D$525,'ZASOBY N'!$D72,'ZASOBY N'!$H72:'ZASOBY N'!$H$525,'ZASOBY N'!$H72 )</f>
        <v>0</v>
      </c>
      <c r="CO73" s="410">
        <f>COUNTIFS('ZASOBY N'!$B$10:$B72,'ZASOBY N'!$B72,'ZASOBY N'!$C$10:'ZASOBY N'!$C72,'ZASOBY N'!$C72,'ZASOBY N'!$D$10:'ZASOBY N'!$D72,'ZASOBY N'!$D72,'ZASOBY N'!$H$10:'ZASOBY N'!$H72,'ZASOBY N'!$H72 )</f>
        <v>0</v>
      </c>
      <c r="CP73" s="411">
        <f t="shared" si="16"/>
        <v>0</v>
      </c>
      <c r="CQ73" s="412">
        <f t="shared" si="17"/>
        <v>0</v>
      </c>
      <c r="CS73" s="414" t="str">
        <f>IF(AND(CU73=1,CV73=1,SUMIF($C73:$C$525,$C73,$AF73:$AF$525)=$AF73),$AF73,IF($CX73&gt;0,$CX73,IF(AND(COUNTIF($C$11:$C72,$C73)&gt;=1,COUNTIF($D72:$D72,$D73)&gt;=1),"",IF(AND(SUMIF($C73:$C$525,$C73,$AF73:$AF$525)&gt;$AF73,SUMIF($D73:$D$525,$D73,$AF73:$AF$525)&gt;$AF73),_xlfn.AGGREGATE(14,4,$CW$11:$CW$31*($C$11:$C$31=$C73),1),""))))</f>
        <v/>
      </c>
      <c r="CU73" s="409">
        <f>COUNTIFS('ZASOBY N'!$B72:$B$525,'ZASOBY N'!$B72,'ZASOBY N'!$C72:'ZASOBY N'!$C$525,'ZASOBY N'!$C72,'ZASOBY N'!$D72:'ZASOBY N'!$D$525,'ZASOBY N'!$D72,'ZASOBY N'!$H72:'ZASOBY N'!$H$525,'ZASOBY N'!$H72 )</f>
        <v>0</v>
      </c>
      <c r="CV73" s="410">
        <f>COUNTIFS('ZASOBY N'!$B$10:$B72,'ZASOBY N'!$B72,'ZASOBY N'!$C$10:'ZASOBY N'!$C72,'ZASOBY N'!$C72,'ZASOBY N'!$D$10:'ZASOBY N'!$D72,'ZASOBY N'!$D72,'ZASOBY N'!$H$10:'ZASOBY N'!$H72,'ZASOBY N'!$H72 )</f>
        <v>0</v>
      </c>
      <c r="CW73" s="411">
        <f t="shared" si="18"/>
        <v>0</v>
      </c>
      <c r="CX73" s="412">
        <f t="shared" si="19"/>
        <v>0</v>
      </c>
      <c r="CZ73" s="414" t="str">
        <f>IF(AND(DB73=1,DC73=1,SUMIF($C73:$C$525,$C73,$AE73:$AE$525)=$AE73),$AE73,IF($DE73&gt;0,$DE73,IF(AND(COUNTIF($C$11:$C72,$C73)&gt;=1,COUNTIF($D72:$D72,$D73)&gt;=1),"",IF(AND(SUMIF($C73:$C$525,$C73,$AE73:$AE$525)&gt;$AE73,SUMIF($D73:$D$525,$D73,$AE73:$AE$525)&gt;$AE73),_xlfn.AGGREGATE(14,4,$DD$11:$DD$31*($C$11:$C$31=$C73),1),""))))</f>
        <v/>
      </c>
      <c r="DB73" s="409">
        <f>COUNTIFS('ZASOBY N'!$B72:$B$525,'ZASOBY N'!$B72,'ZASOBY N'!$C72:'ZASOBY N'!$C$525,'ZASOBY N'!$C72,'ZASOBY N'!$D72:'ZASOBY N'!$D$525,'ZASOBY N'!$D72,'ZASOBY N'!$H72:'ZASOBY N'!$H$525,'ZASOBY N'!$H72 )</f>
        <v>0</v>
      </c>
      <c r="DC73" s="410">
        <f>COUNTIFS('ZASOBY N'!$B$10:$B72,'ZASOBY N'!$B72,'ZASOBY N'!$C$10:'ZASOBY N'!$C72,'ZASOBY N'!$C72,'ZASOBY N'!$D$10:'ZASOBY N'!$D72,'ZASOBY N'!$D72,'ZASOBY N'!$H$10:'ZASOBY N'!$H72,'ZASOBY N'!$H72 )</f>
        <v>0</v>
      </c>
      <c r="DD73" s="411">
        <f t="shared" si="20"/>
        <v>0</v>
      </c>
      <c r="DE73" s="412">
        <f t="shared" si="21"/>
        <v>0</v>
      </c>
      <c r="DF73" s="399" t="str">
        <f>IF(AND(DI73=1,DJ73=1,SUMIF($C73:$C$525,$C73,$AD73:$AD$525)=$AD73),$AD73,IF($DL73&gt;0,$DL73,IF(B73="","",IF(AND(COUNTIF($C$11:$C72,$C73)&gt;=1,COUNTIF($D72:$D72,$D73)&gt;=1,COUNTIF($Z70:$Z72,$C73)=0),"",IF(AND(COUNTIF($C$11:$C72,$C73)&gt;=1,COUNTIF($D72:$D72,$D73)&gt;=1),"UJĘTO WYŻEJ",IF(AND(SUMIF($C73:$C$525,$C73,$AD73:$AD$525)&gt;$AD73,SUMIF($D73:$D$525,$D73,$AD73:$AD$525)&gt;$AD73),_xlfn.AGGREGATE(14,4,$DK$11:$DK$31*($C$11:$C$31=$C73),1),""))))))</f>
        <v/>
      </c>
      <c r="DG73" s="414" t="str">
        <f>IF(AND(DI73=1,DJ73=1,SUMIF($C73:$C$525,$C73,$AD73:$AD$525)=$AD73),$AD73,IF($DL73&gt;0,$DL73,IF(AND(COUNTIF($C$11:$C72,$C73)&gt;=1,COUNTIF($D72:$D72,$D73)&gt;=1),"",IF(AND(SUMIF($C73:$C$525,$C73,$AD73:$AD$525)&gt;$AD73,SUMIF($D73:$D$525,$D73,$AD73:$AD$525)&gt;$AD73),_xlfn.AGGREGATE(14,4,$DK$11:$DK$31*($C$11:$C$31=$C73),1),""))))</f>
        <v/>
      </c>
      <c r="DI73" s="409">
        <f>COUNTIFS('ZASOBY N'!$B72:$B$525,'ZASOBY N'!$B72,'ZASOBY N'!$C72:'ZASOBY N'!$C$525,'ZASOBY N'!$C72,'ZASOBY N'!$D72:'ZASOBY N'!$D$525,'ZASOBY N'!$D72,'ZASOBY N'!$H72:'ZASOBY N'!$H$525,'ZASOBY N'!$H72 )</f>
        <v>0</v>
      </c>
      <c r="DJ73" s="410">
        <f>COUNTIFS('ZASOBY N'!$B$10:$B72,'ZASOBY N'!$B72,'ZASOBY N'!$C$10:'ZASOBY N'!$C72,'ZASOBY N'!$C72,'ZASOBY N'!$D$10:'ZASOBY N'!$D72,'ZASOBY N'!$D72,'ZASOBY N'!$H$10:'ZASOBY N'!$H72,'ZASOBY N'!$H72 )</f>
        <v>0</v>
      </c>
      <c r="DK73" s="411">
        <f t="shared" si="22"/>
        <v>0</v>
      </c>
      <c r="DL73" s="412">
        <f t="shared" si="23"/>
        <v>0</v>
      </c>
    </row>
    <row r="74" spans="1:116" ht="18.899999999999999" customHeight="1" x14ac:dyDescent="0.3">
      <c r="A74" s="219"/>
      <c r="B74" s="152" t="str">
        <f>IF('ZASOBY N'!A73="","",'ZASOBY N'!A73)</f>
        <v/>
      </c>
      <c r="C74" s="462" t="str">
        <f>IF('ZASOBY N'!C73="","",'ZASOBY N'!C73)</f>
        <v/>
      </c>
      <c r="D74" s="137" t="str">
        <f>IF('ZASOBY N'!B73="","",'ZASOBY N'!B73)</f>
        <v/>
      </c>
      <c r="E74" s="138"/>
      <c r="F74" s="356" t="str">
        <f>IF('ZASOBY N'!D73="","",'ZASOBY N'!D73)</f>
        <v/>
      </c>
      <c r="G74" s="220" t="str">
        <f>IF('ZASOBY N'!G73="","",'ZASOBY N'!G73)</f>
        <v/>
      </c>
      <c r="H74" s="221" t="str">
        <f>IF('ZASOBY N'!F73="","",'ZASOBY N'!F73)</f>
        <v/>
      </c>
      <c r="I74" s="221" t="str">
        <f>IF('ZASOBY N'!G73="","",'ZASOBY N'!G73)</f>
        <v/>
      </c>
      <c r="J74" s="221" t="str">
        <f>IF('ZASOBY N'!H73="","",'ZASOBY N'!H73)</f>
        <v/>
      </c>
      <c r="K74" s="214">
        <v>0</v>
      </c>
      <c r="L74" s="214">
        <v>0</v>
      </c>
      <c r="M74" s="214">
        <v>0</v>
      </c>
      <c r="N74" s="222" t="str">
        <f>IF('ZASOBY N'!BD73="x","",IF(W74="","",'ZASOBY N'!E73))</f>
        <v/>
      </c>
      <c r="O74" s="223">
        <v>0</v>
      </c>
      <c r="P74" s="223">
        <v>0</v>
      </c>
      <c r="Q74" s="226" t="str">
        <f>IF($N74="","",'UPR BILANS N'!G74*'UPR BILANS N'!N74)</f>
        <v/>
      </c>
      <c r="R74" s="225" t="str">
        <f>IF($N74="","",'ZASOBY N'!O73)</f>
        <v/>
      </c>
      <c r="S74" s="225" t="str">
        <f>IF($N74="","",IF('ZASOBY N'!Q73="",0,'ZASOBY N'!Q73))</f>
        <v/>
      </c>
      <c r="T74" s="225" t="str">
        <f>IF($N74="","",'ZASOBY N'!V73)</f>
        <v/>
      </c>
      <c r="U74" s="225" t="str">
        <f>IF($N74="","",IF('ZASOBY N'!AG73="",0,'ZASOBY N'!AG73))</f>
        <v/>
      </c>
      <c r="V74" s="225" t="str">
        <f>IF($N74="","",IF(NN!P76="",0,NN!P76))</f>
        <v/>
      </c>
      <c r="W74" s="225" t="str">
        <f t="shared" si="1"/>
        <v/>
      </c>
      <c r="X74" s="226" t="str">
        <f t="shared" si="0"/>
        <v/>
      </c>
      <c r="Y74" s="225" t="str">
        <f>IF('ZASOBY N'!AU73="","",IF(C74&lt;&gt;C73,'ZASOBY N'!AU73,IF(D74&lt;&gt;D73,'ZASOBY N'!AU73,IF(F74&lt;&gt;F73,'ZASOBY N'!AU73,IF(G74&lt;&gt;G73,'ZASOBY N'!AU73,IF(J74&lt;&gt;J73,'ZASOBY N'!AU73,IF(NN!AC76="","",IF(AND(C73=C74,H73=H74,J73=J74,NN!AC76&gt;0),"",IF(AND(C74=C75,H74=H75,NN!AC77&gt;0),'ZASOBY N'!AU73,'ZASOBY N'!AU73)))))))))</f>
        <v/>
      </c>
      <c r="Z74" s="225" t="str">
        <f t="shared" si="2"/>
        <v/>
      </c>
      <c r="AA74" s="227" t="str">
        <f t="shared" si="5"/>
        <v/>
      </c>
      <c r="AB74" s="400" t="str">
        <f t="shared" si="6"/>
        <v/>
      </c>
      <c r="AC74" s="228" t="str">
        <f t="shared" si="3"/>
        <v/>
      </c>
      <c r="AD74" s="222">
        <f>IF(B74="",0,IF(F74="",0,INDEX(POBRANIE_!$B$6:$F$101,MATCH('UPR BILANS N'!$F74,POBRANIE_!$A$6:$A$101,0),2)))</f>
        <v>0</v>
      </c>
      <c r="AE74" s="224">
        <f>IF(OR('ZASOBY N'!G73="",'ZASOBY N'!E73=""),0,IF(B74="",0,'ZASOBY N'!G73*'ZASOBY N'!E73))</f>
        <v>0</v>
      </c>
      <c r="AF74" s="225">
        <f>IF('ZASOBY N'!O73="",0,'ZASOBY N'!O73)</f>
        <v>0</v>
      </c>
      <c r="AG74" s="225">
        <f>IF('ZASOBY N'!Q73="",0,'ZASOBY N'!Q73)</f>
        <v>0</v>
      </c>
      <c r="AH74" s="225">
        <f>IF('ZASOBY N'!V73="",0,'ZASOBY N'!V73)</f>
        <v>0</v>
      </c>
      <c r="AI74" s="225">
        <f>IF('ZASOBY N'!AG73="",0,'ZASOBY N'!AG73)</f>
        <v>0</v>
      </c>
      <c r="AJ74" s="225">
        <f>IF(NN!P76="",0,IF(NN!P76="BRAK kol.7","BRAK BADAŃ",NN!P76))</f>
        <v>0</v>
      </c>
      <c r="AK74" s="225">
        <f>IF(NN!AC76="",0,IF(NN!AC76="BRAK kol.7","BRAK BADAŃ",NN!AC76))</f>
        <v>0</v>
      </c>
      <c r="BJ74" s="414" t="str">
        <f>IF(AND(BL74=1,BM74=1,SUMIF($C74:$C$525,$C74,$AK74:$AK$525)=$AK74),$AK74,IF($BO74&gt;0,$BO74,IF(AND(COUNTIF($C$11:$C73,$C74)&gt;=1,COUNTIF($D73:$D73,$D74)&gt;=1),"",IF(AND(SUMIF($C74:$C$525,$C74,$AK74:$AK$525)&gt;=$AK74,SUMIF($D74:$D$525,$D74,$AK74:$AK$525)&gt;=$AK74),SUMIF($C74:$C$525,$C74,$AK74:$AK$525),""))))</f>
        <v/>
      </c>
      <c r="BL74" s="409">
        <f>COUNTIFS('ZASOBY N'!$B73:$B$525,'ZASOBY N'!$B73,'ZASOBY N'!$C73:'ZASOBY N'!$C$525,'ZASOBY N'!$C73,'ZASOBY N'!$D73:'ZASOBY N'!$D$525,'ZASOBY N'!$D73,'ZASOBY N'!$H73:'ZASOBY N'!$H$525,'ZASOBY N'!$H73 )</f>
        <v>0</v>
      </c>
      <c r="BM74" s="410">
        <f>COUNTIFS('ZASOBY N'!$B$10:$B73,'ZASOBY N'!$B73,'ZASOBY N'!$C$10:'ZASOBY N'!$C73,'ZASOBY N'!$C73,'ZASOBY N'!$D$10:'ZASOBY N'!$D73,'ZASOBY N'!$D73,'ZASOBY N'!$H$10:'ZASOBY N'!$H73,'ZASOBY N'!$H73 )</f>
        <v>0</v>
      </c>
      <c r="BN74" s="411">
        <f t="shared" si="7"/>
        <v>0</v>
      </c>
      <c r="BO74" s="412">
        <f t="shared" si="8"/>
        <v>0</v>
      </c>
      <c r="BP74" s="94" t="str">
        <f t="shared" si="9"/>
        <v/>
      </c>
      <c r="BQ74" s="414" t="str">
        <f>IF(AND(BS74=1,BT74=1,SUMIF($C74:$C$525,$C74,$AJ74:$AJ$525)=$AJ74),$AJ74,IF($BV74&gt;0,$BV74,IF(AND(COUNTIF($C$11:$C73,$C74)&gt;=1,COUNTIF($D73:$D73,$D74)&gt;=1),"",IF(AND(SUMIF($C74:$C$525,$C74,$AJ74:$AJ$525)&gt;$AJ74,SUMIF($D74:$D$525,$D74,$AJ74:$AJ$525)&gt;$AJ74),SUMIF($C74:$C$525,$C74,$AJ74:$AJ$525),""))))</f>
        <v/>
      </c>
      <c r="BS74" s="409">
        <f>COUNTIFS('ZASOBY N'!$B73:$B$525,'ZASOBY N'!$B73,'ZASOBY N'!$C73:'ZASOBY N'!$C$525,'ZASOBY N'!$C73,'ZASOBY N'!$D73:'ZASOBY N'!$D$525,'ZASOBY N'!$D73,'ZASOBY N'!$H73:'ZASOBY N'!$H$525,'ZASOBY N'!$H73 )</f>
        <v>0</v>
      </c>
      <c r="BT74" s="410">
        <f>COUNTIFS('ZASOBY N'!$B$10:$B73,'ZASOBY N'!$B73,'ZASOBY N'!$C$10:'ZASOBY N'!$C73,'ZASOBY N'!$C73,'ZASOBY N'!$D$10:'ZASOBY N'!$D73,'ZASOBY N'!$D73,'ZASOBY N'!$H$10:'ZASOBY N'!$H73,'ZASOBY N'!$H73 )</f>
        <v>0</v>
      </c>
      <c r="BU74" s="411">
        <f t="shared" si="10"/>
        <v>0</v>
      </c>
      <c r="BV74" s="412">
        <f t="shared" si="11"/>
        <v>0</v>
      </c>
      <c r="BW74" s="94" t="s">
        <v>499</v>
      </c>
      <c r="BX74" s="414" t="str">
        <f>IF(AND(BZ74=1,CA74=1,SUMIF($C74:$C$525,$C74,$AI74:$AI$525)=$AI74),$AI74,IF($CC74&gt;0,$CC74,IF(AND(COUNTIF($C$11:$C73,$C74)&gt;=1,COUNTIF($D73:$D73,$D74)&gt;=1),"",IF(AND(SUMIF($C74:$C$525,$C74,$AI74:$AI$525)&gt;$AI74,SUMIF($D74:$D$525,$D74,$AI74:$AI$525)&gt;$IG74),_xlfn.AGGREGATE(14,4,$CB$11:$CB$31*($C$11:$C$31=$C74),1),""))))</f>
        <v/>
      </c>
      <c r="BZ74" s="409">
        <f>COUNTIFS('ZASOBY N'!$B73:$B$525,'ZASOBY N'!$B73,'ZASOBY N'!$C73:'ZASOBY N'!$C$525,'ZASOBY N'!$C73,'ZASOBY N'!$D73:'ZASOBY N'!$D$525,'ZASOBY N'!$D73,'ZASOBY N'!$H73:'ZASOBY N'!$H$525,'ZASOBY N'!$H73 )</f>
        <v>0</v>
      </c>
      <c r="CA74" s="410">
        <f>COUNTIFS('ZASOBY N'!$B$10:$B73,'ZASOBY N'!$B73,'ZASOBY N'!$C$10:'ZASOBY N'!$C73,'ZASOBY N'!$C73,'ZASOBY N'!$D$10:'ZASOBY N'!$D73,'ZASOBY N'!$D73,'ZASOBY N'!$H$10:'ZASOBY N'!$H73,'ZASOBY N'!$H73 )</f>
        <v>0</v>
      </c>
      <c r="CB74" s="411">
        <f t="shared" si="12"/>
        <v>0</v>
      </c>
      <c r="CC74" s="412">
        <f t="shared" si="13"/>
        <v>0</v>
      </c>
      <c r="CE74" s="414" t="str">
        <f>IF(AND(CG74=1,CH74=1,SUMIF($C74:$C$525,$C74,$AH74:$AH$525)=$AH74),$AH74,IF($CJ74&gt;0,$CJ74,IF(AND(COUNTIF($C$11:$C73,$C74)&gt;=1,COUNTIF($D73:$D73,$D74)&gt;=1),"",IF(AND(SUMIF($C74:$C$525,$C74,$AH74:$AH$525)&gt;$AH74,SUMIF($D74:$D$525,$D74,$AH74:$AH$525)&gt;$AH74),_xlfn.AGGREGATE(14,4,$CI$11:$CI$31*($C$11:$C$31=$C74),1),""))))</f>
        <v/>
      </c>
      <c r="CG74" s="409">
        <f>COUNTIFS('ZASOBY N'!$B73:$B$525,'ZASOBY N'!$B73,'ZASOBY N'!$C73:'ZASOBY N'!$C$525,'ZASOBY N'!$C73,'ZASOBY N'!$D73:'ZASOBY N'!$D$525,'ZASOBY N'!$D73,'ZASOBY N'!$H73:'ZASOBY N'!$H$525,'ZASOBY N'!$H73 )</f>
        <v>0</v>
      </c>
      <c r="CH74" s="410">
        <f>COUNTIFS('ZASOBY N'!$B$10:$B73,'ZASOBY N'!$B73,'ZASOBY N'!$C$10:'ZASOBY N'!$C73,'ZASOBY N'!$C73,'ZASOBY N'!$D$10:'ZASOBY N'!$D73,'ZASOBY N'!$D73,'ZASOBY N'!$H$10:'ZASOBY N'!$H73,'ZASOBY N'!$H73 )</f>
        <v>0</v>
      </c>
      <c r="CI74" s="411">
        <f t="shared" si="14"/>
        <v>0</v>
      </c>
      <c r="CJ74" s="412">
        <f t="shared" si="15"/>
        <v>0</v>
      </c>
      <c r="CL74" s="414" t="str">
        <f>IF(AND(CN74=1,CO74=1,SUMIF($C74:$C$525,$C74,$AG74:$AG$525)=$AG74),$AG74,IF($CQ74&gt;0,$CQ74,IF(AND(COUNTIF($C$11:$C73,$C74)&gt;=1,COUNTIF($D73:$D73,$D74)&gt;=1),"",IF(AND(SUMIF($C74:$C$525,$C74,$AG74:$AG$525)&gt;$AG74,SUMIF($D74:$D$525,$D74,$AG74:$AG$525)&gt;$AG74),_xlfn.AGGREGATE(14,4,$CP$11:$CP$31*($C$11:$C$31=$C74),1),""))))</f>
        <v/>
      </c>
      <c r="CN74" s="409">
        <f>COUNTIFS('ZASOBY N'!$B73:$B$525,'ZASOBY N'!$B73,'ZASOBY N'!$C73:'ZASOBY N'!$C$525,'ZASOBY N'!$C73,'ZASOBY N'!$D73:'ZASOBY N'!$D$525,'ZASOBY N'!$D73,'ZASOBY N'!$H73:'ZASOBY N'!$H$525,'ZASOBY N'!$H73 )</f>
        <v>0</v>
      </c>
      <c r="CO74" s="410">
        <f>COUNTIFS('ZASOBY N'!$B$10:$B73,'ZASOBY N'!$B73,'ZASOBY N'!$C$10:'ZASOBY N'!$C73,'ZASOBY N'!$C73,'ZASOBY N'!$D$10:'ZASOBY N'!$D73,'ZASOBY N'!$D73,'ZASOBY N'!$H$10:'ZASOBY N'!$H73,'ZASOBY N'!$H73 )</f>
        <v>0</v>
      </c>
      <c r="CP74" s="411">
        <f t="shared" si="16"/>
        <v>0</v>
      </c>
      <c r="CQ74" s="412">
        <f t="shared" si="17"/>
        <v>0</v>
      </c>
      <c r="CS74" s="414" t="str">
        <f>IF(AND(CU74=1,CV74=1,SUMIF($C74:$C$525,$C74,$AF74:$AF$525)=$AF74),$AF74,IF($CX74&gt;0,$CX74,IF(AND(COUNTIF($C$11:$C73,$C74)&gt;=1,COUNTIF($D73:$D73,$D74)&gt;=1),"",IF(AND(SUMIF($C74:$C$525,$C74,$AF74:$AF$525)&gt;$AF74,SUMIF($D74:$D$525,$D74,$AF74:$AF$525)&gt;$AF74),_xlfn.AGGREGATE(14,4,$CW$11:$CW$31*($C$11:$C$31=$C74),1),""))))</f>
        <v/>
      </c>
      <c r="CU74" s="409">
        <f>COUNTIFS('ZASOBY N'!$B73:$B$525,'ZASOBY N'!$B73,'ZASOBY N'!$C73:'ZASOBY N'!$C$525,'ZASOBY N'!$C73,'ZASOBY N'!$D73:'ZASOBY N'!$D$525,'ZASOBY N'!$D73,'ZASOBY N'!$H73:'ZASOBY N'!$H$525,'ZASOBY N'!$H73 )</f>
        <v>0</v>
      </c>
      <c r="CV74" s="410">
        <f>COUNTIFS('ZASOBY N'!$B$10:$B73,'ZASOBY N'!$B73,'ZASOBY N'!$C$10:'ZASOBY N'!$C73,'ZASOBY N'!$C73,'ZASOBY N'!$D$10:'ZASOBY N'!$D73,'ZASOBY N'!$D73,'ZASOBY N'!$H$10:'ZASOBY N'!$H73,'ZASOBY N'!$H73 )</f>
        <v>0</v>
      </c>
      <c r="CW74" s="411">
        <f t="shared" si="18"/>
        <v>0</v>
      </c>
      <c r="CX74" s="412">
        <f t="shared" si="19"/>
        <v>0</v>
      </c>
      <c r="CZ74" s="414" t="str">
        <f>IF(AND(DB74=1,DC74=1,SUMIF($C74:$C$525,$C74,$AE74:$AE$525)=$AE74),$AE74,IF($DE74&gt;0,$DE74,IF(AND(COUNTIF($C$11:$C73,$C74)&gt;=1,COUNTIF($D73:$D73,$D74)&gt;=1),"",IF(AND(SUMIF($C74:$C$525,$C74,$AE74:$AE$525)&gt;$AE74,SUMIF($D74:$D$525,$D74,$AE74:$AE$525)&gt;$AE74),_xlfn.AGGREGATE(14,4,$DD$11:$DD$31*($C$11:$C$31=$C74),1),""))))</f>
        <v/>
      </c>
      <c r="DB74" s="409">
        <f>COUNTIFS('ZASOBY N'!$B73:$B$525,'ZASOBY N'!$B73,'ZASOBY N'!$C73:'ZASOBY N'!$C$525,'ZASOBY N'!$C73,'ZASOBY N'!$D73:'ZASOBY N'!$D$525,'ZASOBY N'!$D73,'ZASOBY N'!$H73:'ZASOBY N'!$H$525,'ZASOBY N'!$H73 )</f>
        <v>0</v>
      </c>
      <c r="DC74" s="410">
        <f>COUNTIFS('ZASOBY N'!$B$10:$B73,'ZASOBY N'!$B73,'ZASOBY N'!$C$10:'ZASOBY N'!$C73,'ZASOBY N'!$C73,'ZASOBY N'!$D$10:'ZASOBY N'!$D73,'ZASOBY N'!$D73,'ZASOBY N'!$H$10:'ZASOBY N'!$H73,'ZASOBY N'!$H73 )</f>
        <v>0</v>
      </c>
      <c r="DD74" s="411">
        <f t="shared" si="20"/>
        <v>0</v>
      </c>
      <c r="DE74" s="412">
        <f t="shared" si="21"/>
        <v>0</v>
      </c>
      <c r="DF74" s="399" t="str">
        <f>IF(AND(DI74=1,DJ74=1,SUMIF($C74:$C$525,$C74,$AD74:$AD$525)=$AD74),$AD74,IF($DL74&gt;0,$DL74,IF(B74="","",IF(AND(COUNTIF($C$11:$C73,$C74)&gt;=1,COUNTIF($D73:$D73,$D74)&gt;=1,COUNTIF($Z71:$Z73,$C74)=0),"",IF(AND(COUNTIF($C$11:$C73,$C74)&gt;=1,COUNTIF($D73:$D73,$D74)&gt;=1),"UJĘTO WYŻEJ",IF(AND(SUMIF($C74:$C$525,$C74,$AD74:$AD$525)&gt;$AD74,SUMIF($D74:$D$525,$D74,$AD74:$AD$525)&gt;$AD74),_xlfn.AGGREGATE(14,4,$DK$11:$DK$31*($C$11:$C$31=$C74),1),""))))))</f>
        <v/>
      </c>
      <c r="DG74" s="414" t="str">
        <f>IF(AND(DI74=1,DJ74=1,SUMIF($C74:$C$525,$C74,$AD74:$AD$525)=$AD74),$AD74,IF($DL74&gt;0,$DL74,IF(AND(COUNTIF($C$11:$C73,$C74)&gt;=1,COUNTIF($D73:$D73,$D74)&gt;=1),"",IF(AND(SUMIF($C74:$C$525,$C74,$AD74:$AD$525)&gt;$AD74,SUMIF($D74:$D$525,$D74,$AD74:$AD$525)&gt;$AD74),_xlfn.AGGREGATE(14,4,$DK$11:$DK$31*($C$11:$C$31=$C74),1),""))))</f>
        <v/>
      </c>
      <c r="DI74" s="409">
        <f>COUNTIFS('ZASOBY N'!$B73:$B$525,'ZASOBY N'!$B73,'ZASOBY N'!$C73:'ZASOBY N'!$C$525,'ZASOBY N'!$C73,'ZASOBY N'!$D73:'ZASOBY N'!$D$525,'ZASOBY N'!$D73,'ZASOBY N'!$H73:'ZASOBY N'!$H$525,'ZASOBY N'!$H73 )</f>
        <v>0</v>
      </c>
      <c r="DJ74" s="410">
        <f>COUNTIFS('ZASOBY N'!$B$10:$B73,'ZASOBY N'!$B73,'ZASOBY N'!$C$10:'ZASOBY N'!$C73,'ZASOBY N'!$C73,'ZASOBY N'!$D$10:'ZASOBY N'!$D73,'ZASOBY N'!$D73,'ZASOBY N'!$H$10:'ZASOBY N'!$H73,'ZASOBY N'!$H73 )</f>
        <v>0</v>
      </c>
      <c r="DK74" s="411">
        <f t="shared" si="22"/>
        <v>0</v>
      </c>
      <c r="DL74" s="412">
        <f t="shared" si="23"/>
        <v>0</v>
      </c>
    </row>
    <row r="75" spans="1:116" ht="18.899999999999999" customHeight="1" x14ac:dyDescent="0.3">
      <c r="A75" s="219"/>
      <c r="B75" s="152" t="str">
        <f>IF('ZASOBY N'!A74="","",'ZASOBY N'!A74)</f>
        <v/>
      </c>
      <c r="C75" s="462" t="str">
        <f>IF('ZASOBY N'!C74="","",'ZASOBY N'!C74)</f>
        <v/>
      </c>
      <c r="D75" s="137" t="str">
        <f>IF('ZASOBY N'!B74="","",'ZASOBY N'!B74)</f>
        <v/>
      </c>
      <c r="E75" s="138"/>
      <c r="F75" s="356" t="str">
        <f>IF('ZASOBY N'!D74="","",'ZASOBY N'!D74)</f>
        <v/>
      </c>
      <c r="G75" s="220" t="str">
        <f>IF('ZASOBY N'!G74="","",'ZASOBY N'!G74)</f>
        <v/>
      </c>
      <c r="H75" s="221" t="str">
        <f>IF('ZASOBY N'!F74="","",'ZASOBY N'!F74)</f>
        <v/>
      </c>
      <c r="I75" s="221" t="str">
        <f>IF('ZASOBY N'!G74="","",'ZASOBY N'!G74)</f>
        <v/>
      </c>
      <c r="J75" s="221" t="str">
        <f>IF('ZASOBY N'!H74="","",'ZASOBY N'!H74)</f>
        <v/>
      </c>
      <c r="K75" s="214">
        <v>0</v>
      </c>
      <c r="L75" s="214">
        <v>0</v>
      </c>
      <c r="M75" s="214">
        <v>0</v>
      </c>
      <c r="N75" s="222" t="str">
        <f>IF('ZASOBY N'!BD74="x","",IF(W75="","",'ZASOBY N'!E74))</f>
        <v/>
      </c>
      <c r="O75" s="223">
        <v>0</v>
      </c>
      <c r="P75" s="223">
        <v>0</v>
      </c>
      <c r="Q75" s="226" t="str">
        <f>IF($N75="","",'UPR BILANS N'!G75*'UPR BILANS N'!N75)</f>
        <v/>
      </c>
      <c r="R75" s="225" t="str">
        <f>IF($N75="","",'ZASOBY N'!O74)</f>
        <v/>
      </c>
      <c r="S75" s="225" t="str">
        <f>IF($N75="","",IF('ZASOBY N'!Q74="",0,'ZASOBY N'!Q74))</f>
        <v/>
      </c>
      <c r="T75" s="225" t="str">
        <f>IF($N75="","",'ZASOBY N'!V74)</f>
        <v/>
      </c>
      <c r="U75" s="225" t="str">
        <f>IF($N75="","",IF('ZASOBY N'!AG74="",0,'ZASOBY N'!AG74))</f>
        <v/>
      </c>
      <c r="V75" s="225" t="str">
        <f>IF($N75="","",IF(NN!P77="",0,NN!P77))</f>
        <v/>
      </c>
      <c r="W75" s="225" t="str">
        <f t="shared" si="1"/>
        <v/>
      </c>
      <c r="X75" s="226" t="str">
        <f t="shared" si="0"/>
        <v/>
      </c>
      <c r="Y75" s="225" t="str">
        <f>IF('ZASOBY N'!AU74="","",IF(C75&lt;&gt;C74,'ZASOBY N'!AU74,IF(D75&lt;&gt;D74,'ZASOBY N'!AU74,IF(F75&lt;&gt;F74,'ZASOBY N'!AU74,IF(G75&lt;&gt;G74,'ZASOBY N'!AU74,IF(J75&lt;&gt;J74,'ZASOBY N'!AU74,IF(NN!AC77="","",IF(AND(C74=C75,H74=H75,J74=J75,NN!AC77&gt;0),"",IF(AND(C75=C76,H75=H76,NN!AC78&gt;0),'ZASOBY N'!AU74,'ZASOBY N'!AU74)))))))))</f>
        <v/>
      </c>
      <c r="Z75" s="225" t="str">
        <f t="shared" si="2"/>
        <v/>
      </c>
      <c r="AA75" s="227" t="str">
        <f t="shared" si="5"/>
        <v/>
      </c>
      <c r="AB75" s="400" t="str">
        <f t="shared" si="6"/>
        <v/>
      </c>
      <c r="AC75" s="228" t="str">
        <f t="shared" si="3"/>
        <v/>
      </c>
      <c r="AD75" s="222">
        <f>IF(B75="",0,IF(F75="",0,INDEX(POBRANIE_!$B$6:$F$101,MATCH('UPR BILANS N'!$F75,POBRANIE_!$A$6:$A$101,0),2)))</f>
        <v>0</v>
      </c>
      <c r="AE75" s="224">
        <f>IF(OR('ZASOBY N'!G74="",'ZASOBY N'!E74=""),0,IF(B75="",0,'ZASOBY N'!G74*'ZASOBY N'!E74))</f>
        <v>0</v>
      </c>
      <c r="AF75" s="225">
        <f>IF('ZASOBY N'!O74="",0,'ZASOBY N'!O74)</f>
        <v>0</v>
      </c>
      <c r="AG75" s="225">
        <f>IF('ZASOBY N'!Q74="",0,'ZASOBY N'!Q74)</f>
        <v>0</v>
      </c>
      <c r="AH75" s="225">
        <f>IF('ZASOBY N'!V74="",0,'ZASOBY N'!V74)</f>
        <v>0</v>
      </c>
      <c r="AI75" s="225">
        <f>IF('ZASOBY N'!AG74="",0,'ZASOBY N'!AG74)</f>
        <v>0</v>
      </c>
      <c r="AJ75" s="225">
        <f>IF(NN!P77="",0,IF(NN!P77="BRAK kol.7","BRAK BADAŃ",NN!P77))</f>
        <v>0</v>
      </c>
      <c r="AK75" s="225">
        <f>IF(NN!AC77="",0,IF(NN!AC77="BRAK kol.7","BRAK BADAŃ",NN!AC77))</f>
        <v>0</v>
      </c>
      <c r="BJ75" s="414" t="str">
        <f>IF(AND(BL75=1,BM75=1,SUMIF($C75:$C$525,$C75,$AK75:$AK$525)=$AK75),$AK75,IF($BO75&gt;0,$BO75,IF(AND(COUNTIF($C$11:$C74,$C75)&gt;=1,COUNTIF($D74:$D74,$D75)&gt;=1),"",IF(AND(SUMIF($C75:$C$525,$C75,$AK75:$AK$525)&gt;=$AK75,SUMIF($D75:$D$525,$D75,$AK75:$AK$525)&gt;=$AK75),SUMIF($C75:$C$525,$C75,$AK75:$AK$525),""))))</f>
        <v/>
      </c>
      <c r="BL75" s="409">
        <f>COUNTIFS('ZASOBY N'!$B74:$B$525,'ZASOBY N'!$B74,'ZASOBY N'!$C74:'ZASOBY N'!$C$525,'ZASOBY N'!$C74,'ZASOBY N'!$D74:'ZASOBY N'!$D$525,'ZASOBY N'!$D74,'ZASOBY N'!$H74:'ZASOBY N'!$H$525,'ZASOBY N'!$H74 )</f>
        <v>0</v>
      </c>
      <c r="BM75" s="410">
        <f>COUNTIFS('ZASOBY N'!$B$10:$B74,'ZASOBY N'!$B74,'ZASOBY N'!$C$10:'ZASOBY N'!$C74,'ZASOBY N'!$C74,'ZASOBY N'!$D$10:'ZASOBY N'!$D74,'ZASOBY N'!$D74,'ZASOBY N'!$H$10:'ZASOBY N'!$H74,'ZASOBY N'!$H74 )</f>
        <v>0</v>
      </c>
      <c r="BN75" s="411">
        <f t="shared" si="7"/>
        <v>0</v>
      </c>
      <c r="BO75" s="412">
        <f t="shared" si="8"/>
        <v>0</v>
      </c>
      <c r="BP75" s="94" t="str">
        <f t="shared" si="9"/>
        <v/>
      </c>
      <c r="BQ75" s="414" t="str">
        <f>IF(AND(BS75=1,BT75=1,SUMIF($C75:$C$525,$C75,$AJ75:$AJ$525)=$AJ75),$AJ75,IF($BV75&gt;0,$BV75,IF(AND(COUNTIF($C$11:$C74,$C75)&gt;=1,COUNTIF($D74:$D74,$D75)&gt;=1),"",IF(AND(SUMIF($C75:$C$525,$C75,$AJ75:$AJ$525)&gt;$AJ75,SUMIF($D75:$D$525,$D75,$AJ75:$AJ$525)&gt;$AJ75),SUMIF($C75:$C$525,$C75,$AJ75:$AJ$525),""))))</f>
        <v/>
      </c>
      <c r="BS75" s="409">
        <f>COUNTIFS('ZASOBY N'!$B74:$B$525,'ZASOBY N'!$B74,'ZASOBY N'!$C74:'ZASOBY N'!$C$525,'ZASOBY N'!$C74,'ZASOBY N'!$D74:'ZASOBY N'!$D$525,'ZASOBY N'!$D74,'ZASOBY N'!$H74:'ZASOBY N'!$H$525,'ZASOBY N'!$H74 )</f>
        <v>0</v>
      </c>
      <c r="BT75" s="410">
        <f>COUNTIFS('ZASOBY N'!$B$10:$B74,'ZASOBY N'!$B74,'ZASOBY N'!$C$10:'ZASOBY N'!$C74,'ZASOBY N'!$C74,'ZASOBY N'!$D$10:'ZASOBY N'!$D74,'ZASOBY N'!$D74,'ZASOBY N'!$H$10:'ZASOBY N'!$H74,'ZASOBY N'!$H74 )</f>
        <v>0</v>
      </c>
      <c r="BU75" s="411">
        <f t="shared" si="10"/>
        <v>0</v>
      </c>
      <c r="BV75" s="412">
        <f t="shared" si="11"/>
        <v>0</v>
      </c>
      <c r="BW75" s="94" t="s">
        <v>499</v>
      </c>
      <c r="BX75" s="414" t="str">
        <f>IF(AND(BZ75=1,CA75=1,SUMIF($C75:$C$525,$C75,$AI75:$AI$525)=$AI75),$AI75,IF($CC75&gt;0,$CC75,IF(AND(COUNTIF($C$11:$C74,$C75)&gt;=1,COUNTIF($D74:$D74,$D75)&gt;=1),"",IF(AND(SUMIF($C75:$C$525,$C75,$AI75:$AI$525)&gt;$AI75,SUMIF($D75:$D$525,$D75,$AI75:$AI$525)&gt;$IG75),_xlfn.AGGREGATE(14,4,$CB$11:$CB$31*($C$11:$C$31=$C75),1),""))))</f>
        <v/>
      </c>
      <c r="BZ75" s="409">
        <f>COUNTIFS('ZASOBY N'!$B74:$B$525,'ZASOBY N'!$B74,'ZASOBY N'!$C74:'ZASOBY N'!$C$525,'ZASOBY N'!$C74,'ZASOBY N'!$D74:'ZASOBY N'!$D$525,'ZASOBY N'!$D74,'ZASOBY N'!$H74:'ZASOBY N'!$H$525,'ZASOBY N'!$H74 )</f>
        <v>0</v>
      </c>
      <c r="CA75" s="410">
        <f>COUNTIFS('ZASOBY N'!$B$10:$B74,'ZASOBY N'!$B74,'ZASOBY N'!$C$10:'ZASOBY N'!$C74,'ZASOBY N'!$C74,'ZASOBY N'!$D$10:'ZASOBY N'!$D74,'ZASOBY N'!$D74,'ZASOBY N'!$H$10:'ZASOBY N'!$H74,'ZASOBY N'!$H74 )</f>
        <v>0</v>
      </c>
      <c r="CB75" s="411">
        <f t="shared" si="12"/>
        <v>0</v>
      </c>
      <c r="CC75" s="412">
        <f t="shared" si="13"/>
        <v>0</v>
      </c>
      <c r="CE75" s="414" t="str">
        <f>IF(AND(CG75=1,CH75=1,SUMIF($C75:$C$525,$C75,$AH75:$AH$525)=$AH75),$AH75,IF($CJ75&gt;0,$CJ75,IF(AND(COUNTIF($C$11:$C74,$C75)&gt;=1,COUNTIF($D74:$D74,$D75)&gt;=1),"",IF(AND(SUMIF($C75:$C$525,$C75,$AH75:$AH$525)&gt;$AH75,SUMIF($D75:$D$525,$D75,$AH75:$AH$525)&gt;$AH75),_xlfn.AGGREGATE(14,4,$CI$11:$CI$31*($C$11:$C$31=$C75),1),""))))</f>
        <v/>
      </c>
      <c r="CG75" s="409">
        <f>COUNTIFS('ZASOBY N'!$B74:$B$525,'ZASOBY N'!$B74,'ZASOBY N'!$C74:'ZASOBY N'!$C$525,'ZASOBY N'!$C74,'ZASOBY N'!$D74:'ZASOBY N'!$D$525,'ZASOBY N'!$D74,'ZASOBY N'!$H74:'ZASOBY N'!$H$525,'ZASOBY N'!$H74 )</f>
        <v>0</v>
      </c>
      <c r="CH75" s="410">
        <f>COUNTIFS('ZASOBY N'!$B$10:$B74,'ZASOBY N'!$B74,'ZASOBY N'!$C$10:'ZASOBY N'!$C74,'ZASOBY N'!$C74,'ZASOBY N'!$D$10:'ZASOBY N'!$D74,'ZASOBY N'!$D74,'ZASOBY N'!$H$10:'ZASOBY N'!$H74,'ZASOBY N'!$H74 )</f>
        <v>0</v>
      </c>
      <c r="CI75" s="411">
        <f t="shared" si="14"/>
        <v>0</v>
      </c>
      <c r="CJ75" s="412">
        <f t="shared" si="15"/>
        <v>0</v>
      </c>
      <c r="CL75" s="414" t="str">
        <f>IF(AND(CN75=1,CO75=1,SUMIF($C75:$C$525,$C75,$AG75:$AG$525)=$AG75),$AG75,IF($CQ75&gt;0,$CQ75,IF(AND(COUNTIF($C$11:$C74,$C75)&gt;=1,COUNTIF($D74:$D74,$D75)&gt;=1),"",IF(AND(SUMIF($C75:$C$525,$C75,$AG75:$AG$525)&gt;$AG75,SUMIF($D75:$D$525,$D75,$AG75:$AG$525)&gt;$AG75),_xlfn.AGGREGATE(14,4,$CP$11:$CP$31*($C$11:$C$31=$C75),1),""))))</f>
        <v/>
      </c>
      <c r="CN75" s="409">
        <f>COUNTIFS('ZASOBY N'!$B74:$B$525,'ZASOBY N'!$B74,'ZASOBY N'!$C74:'ZASOBY N'!$C$525,'ZASOBY N'!$C74,'ZASOBY N'!$D74:'ZASOBY N'!$D$525,'ZASOBY N'!$D74,'ZASOBY N'!$H74:'ZASOBY N'!$H$525,'ZASOBY N'!$H74 )</f>
        <v>0</v>
      </c>
      <c r="CO75" s="410">
        <f>COUNTIFS('ZASOBY N'!$B$10:$B74,'ZASOBY N'!$B74,'ZASOBY N'!$C$10:'ZASOBY N'!$C74,'ZASOBY N'!$C74,'ZASOBY N'!$D$10:'ZASOBY N'!$D74,'ZASOBY N'!$D74,'ZASOBY N'!$H$10:'ZASOBY N'!$H74,'ZASOBY N'!$H74 )</f>
        <v>0</v>
      </c>
      <c r="CP75" s="411">
        <f t="shared" si="16"/>
        <v>0</v>
      </c>
      <c r="CQ75" s="412">
        <f t="shared" si="17"/>
        <v>0</v>
      </c>
      <c r="CS75" s="414" t="str">
        <f>IF(AND(CU75=1,CV75=1,SUMIF($C75:$C$525,$C75,$AF75:$AF$525)=$AF75),$AF75,IF($CX75&gt;0,$CX75,IF(AND(COUNTIF($C$11:$C74,$C75)&gt;=1,COUNTIF($D74:$D74,$D75)&gt;=1),"",IF(AND(SUMIF($C75:$C$525,$C75,$AF75:$AF$525)&gt;$AF75,SUMIF($D75:$D$525,$D75,$AF75:$AF$525)&gt;$AF75),_xlfn.AGGREGATE(14,4,$CW$11:$CW$31*($C$11:$C$31=$C75),1),""))))</f>
        <v/>
      </c>
      <c r="CU75" s="409">
        <f>COUNTIFS('ZASOBY N'!$B74:$B$525,'ZASOBY N'!$B74,'ZASOBY N'!$C74:'ZASOBY N'!$C$525,'ZASOBY N'!$C74,'ZASOBY N'!$D74:'ZASOBY N'!$D$525,'ZASOBY N'!$D74,'ZASOBY N'!$H74:'ZASOBY N'!$H$525,'ZASOBY N'!$H74 )</f>
        <v>0</v>
      </c>
      <c r="CV75" s="410">
        <f>COUNTIFS('ZASOBY N'!$B$10:$B74,'ZASOBY N'!$B74,'ZASOBY N'!$C$10:'ZASOBY N'!$C74,'ZASOBY N'!$C74,'ZASOBY N'!$D$10:'ZASOBY N'!$D74,'ZASOBY N'!$D74,'ZASOBY N'!$H$10:'ZASOBY N'!$H74,'ZASOBY N'!$H74 )</f>
        <v>0</v>
      </c>
      <c r="CW75" s="411">
        <f t="shared" si="18"/>
        <v>0</v>
      </c>
      <c r="CX75" s="412">
        <f t="shared" si="19"/>
        <v>0</v>
      </c>
      <c r="CZ75" s="414" t="str">
        <f>IF(AND(DB75=1,DC75=1,SUMIF($C75:$C$525,$C75,$AE75:$AE$525)=$AE75),$AE75,IF($DE75&gt;0,$DE75,IF(AND(COUNTIF($C$11:$C74,$C75)&gt;=1,COUNTIF($D74:$D74,$D75)&gt;=1),"",IF(AND(SUMIF($C75:$C$525,$C75,$AE75:$AE$525)&gt;$AE75,SUMIF($D75:$D$525,$D75,$AE75:$AE$525)&gt;$AE75),_xlfn.AGGREGATE(14,4,$DD$11:$DD$31*($C$11:$C$31=$C75),1),""))))</f>
        <v/>
      </c>
      <c r="DB75" s="409">
        <f>COUNTIFS('ZASOBY N'!$B74:$B$525,'ZASOBY N'!$B74,'ZASOBY N'!$C74:'ZASOBY N'!$C$525,'ZASOBY N'!$C74,'ZASOBY N'!$D74:'ZASOBY N'!$D$525,'ZASOBY N'!$D74,'ZASOBY N'!$H74:'ZASOBY N'!$H$525,'ZASOBY N'!$H74 )</f>
        <v>0</v>
      </c>
      <c r="DC75" s="410">
        <f>COUNTIFS('ZASOBY N'!$B$10:$B74,'ZASOBY N'!$B74,'ZASOBY N'!$C$10:'ZASOBY N'!$C74,'ZASOBY N'!$C74,'ZASOBY N'!$D$10:'ZASOBY N'!$D74,'ZASOBY N'!$D74,'ZASOBY N'!$H$10:'ZASOBY N'!$H74,'ZASOBY N'!$H74 )</f>
        <v>0</v>
      </c>
      <c r="DD75" s="411">
        <f t="shared" si="20"/>
        <v>0</v>
      </c>
      <c r="DE75" s="412">
        <f t="shared" si="21"/>
        <v>0</v>
      </c>
      <c r="DF75" s="399" t="str">
        <f>IF(AND(DI75=1,DJ75=1,SUMIF($C75:$C$525,$C75,$AD75:$AD$525)=$AD75),$AD75,IF($DL75&gt;0,$DL75,IF(B75="","",IF(AND(COUNTIF($C$11:$C74,$C75)&gt;=1,COUNTIF($D74:$D74,$D75)&gt;=1,COUNTIF($Z72:$Z74,$C75)=0),"",IF(AND(COUNTIF($C$11:$C74,$C75)&gt;=1,COUNTIF($D74:$D74,$D75)&gt;=1),"UJĘTO WYŻEJ",IF(AND(SUMIF($C75:$C$525,$C75,$AD75:$AD$525)&gt;$AD75,SUMIF($D75:$D$525,$D75,$AD75:$AD$525)&gt;$AD75),_xlfn.AGGREGATE(14,4,$DK$11:$DK$31*($C$11:$C$31=$C75),1),""))))))</f>
        <v/>
      </c>
      <c r="DG75" s="414" t="str">
        <f>IF(AND(DI75=1,DJ75=1,SUMIF($C75:$C$525,$C75,$AD75:$AD$525)=$AD75),$AD75,IF($DL75&gt;0,$DL75,IF(AND(COUNTIF($C$11:$C74,$C75)&gt;=1,COUNTIF($D74:$D74,$D75)&gt;=1),"",IF(AND(SUMIF($C75:$C$525,$C75,$AD75:$AD$525)&gt;$AD75,SUMIF($D75:$D$525,$D75,$AD75:$AD$525)&gt;$AD75),_xlfn.AGGREGATE(14,4,$DK$11:$DK$31*($C$11:$C$31=$C75),1),""))))</f>
        <v/>
      </c>
      <c r="DI75" s="409">
        <f>COUNTIFS('ZASOBY N'!$B74:$B$525,'ZASOBY N'!$B74,'ZASOBY N'!$C74:'ZASOBY N'!$C$525,'ZASOBY N'!$C74,'ZASOBY N'!$D74:'ZASOBY N'!$D$525,'ZASOBY N'!$D74,'ZASOBY N'!$H74:'ZASOBY N'!$H$525,'ZASOBY N'!$H74 )</f>
        <v>0</v>
      </c>
      <c r="DJ75" s="410">
        <f>COUNTIFS('ZASOBY N'!$B$10:$B74,'ZASOBY N'!$B74,'ZASOBY N'!$C$10:'ZASOBY N'!$C74,'ZASOBY N'!$C74,'ZASOBY N'!$D$10:'ZASOBY N'!$D74,'ZASOBY N'!$D74,'ZASOBY N'!$H$10:'ZASOBY N'!$H74,'ZASOBY N'!$H74 )</f>
        <v>0</v>
      </c>
      <c r="DK75" s="411">
        <f t="shared" si="22"/>
        <v>0</v>
      </c>
      <c r="DL75" s="412">
        <f t="shared" si="23"/>
        <v>0</v>
      </c>
    </row>
    <row r="76" spans="1:116" ht="18.899999999999999" customHeight="1" x14ac:dyDescent="0.3">
      <c r="A76" s="219"/>
      <c r="B76" s="152" t="str">
        <f>IF('ZASOBY N'!A75="","",'ZASOBY N'!A75)</f>
        <v/>
      </c>
      <c r="C76" s="462" t="str">
        <f>IF('ZASOBY N'!C75="","",'ZASOBY N'!C75)</f>
        <v/>
      </c>
      <c r="D76" s="137" t="str">
        <f>IF('ZASOBY N'!B75="","",'ZASOBY N'!B75)</f>
        <v/>
      </c>
      <c r="E76" s="138"/>
      <c r="F76" s="356" t="str">
        <f>IF('ZASOBY N'!D75="","",'ZASOBY N'!D75)</f>
        <v/>
      </c>
      <c r="G76" s="220" t="str">
        <f>IF('ZASOBY N'!G75="","",'ZASOBY N'!G75)</f>
        <v/>
      </c>
      <c r="H76" s="221" t="str">
        <f>IF('ZASOBY N'!F75="","",'ZASOBY N'!F75)</f>
        <v/>
      </c>
      <c r="I76" s="221" t="str">
        <f>IF('ZASOBY N'!G75="","",'ZASOBY N'!G75)</f>
        <v/>
      </c>
      <c r="J76" s="221" t="str">
        <f>IF('ZASOBY N'!H75="","",'ZASOBY N'!H75)</f>
        <v/>
      </c>
      <c r="K76" s="214">
        <v>0</v>
      </c>
      <c r="L76" s="214">
        <v>0</v>
      </c>
      <c r="M76" s="214">
        <v>0</v>
      </c>
      <c r="N76" s="222" t="str">
        <f>IF('ZASOBY N'!BD75="x","",IF(W76="","",'ZASOBY N'!E75))</f>
        <v/>
      </c>
      <c r="O76" s="223">
        <v>0</v>
      </c>
      <c r="P76" s="223">
        <v>0</v>
      </c>
      <c r="Q76" s="226" t="str">
        <f>IF($N76="","",'UPR BILANS N'!G76*'UPR BILANS N'!N76)</f>
        <v/>
      </c>
      <c r="R76" s="225" t="str">
        <f>IF($N76="","",'ZASOBY N'!O75)</f>
        <v/>
      </c>
      <c r="S76" s="225" t="str">
        <f>IF($N76="","",IF('ZASOBY N'!Q75="",0,'ZASOBY N'!Q75))</f>
        <v/>
      </c>
      <c r="T76" s="225" t="str">
        <f>IF($N76="","",'ZASOBY N'!V75)</f>
        <v/>
      </c>
      <c r="U76" s="225" t="str">
        <f>IF($N76="","",IF('ZASOBY N'!AG75="",0,'ZASOBY N'!AG75))</f>
        <v/>
      </c>
      <c r="V76" s="225" t="str">
        <f>IF($N76="","",IF(NN!P78="",0,NN!P78))</f>
        <v/>
      </c>
      <c r="W76" s="225" t="str">
        <f t="shared" ref="W76:W139" si="24">BJ76</f>
        <v/>
      </c>
      <c r="X76" s="226" t="str">
        <f t="shared" ref="X76:X139" si="25">IF(N76="","",SUM(R76:W76))</f>
        <v/>
      </c>
      <c r="Y76" s="225" t="str">
        <f>IF('ZASOBY N'!AU75="","",IF(C76&lt;&gt;C75,'ZASOBY N'!AU75,IF(D76&lt;&gt;D75,'ZASOBY N'!AU75,IF(F76&lt;&gt;F75,'ZASOBY N'!AU75,IF(G76&lt;&gt;G75,'ZASOBY N'!AU75,IF(J76&lt;&gt;J75,'ZASOBY N'!AU75,IF(NN!AC78="","",IF(AND(C75=C76,H75=H76,J75=J76,NN!AC78&gt;0),"",IF(AND(C76=C77,H76=H77,NN!AC79&gt;0),'ZASOBY N'!AU75,'ZASOBY N'!AU75)))))))))</f>
        <v/>
      </c>
      <c r="Z76" s="225" t="str">
        <f t="shared" ref="Z76:Z139" si="26">IF(AND(Q76="",X76=""),"",IF(Q76="",0,IF(Q76-X76&lt;0,0,IF(Y76="",Q76-X76,IF(Q76-X76+Y76&lt;0,0,Q76-X76+Y76)))))</f>
        <v/>
      </c>
      <c r="AA76" s="227" t="str">
        <f t="shared" si="5"/>
        <v/>
      </c>
      <c r="AB76" s="400" t="str">
        <f t="shared" si="6"/>
        <v/>
      </c>
      <c r="AC76" s="228" t="str">
        <f t="shared" ref="AC76:AC139" si="27">IFERROR(IF(N76="","",H76*AB76),"")</f>
        <v/>
      </c>
      <c r="AD76" s="222">
        <f>IF(B76="",0,IF(F76="",0,INDEX(POBRANIE_!$B$6:$F$101,MATCH('UPR BILANS N'!$F76,POBRANIE_!$A$6:$A$101,0),2)))</f>
        <v>0</v>
      </c>
      <c r="AE76" s="224">
        <f>IF(OR('ZASOBY N'!G75="",'ZASOBY N'!E75=""),0,IF(B76="",0,'ZASOBY N'!G75*'ZASOBY N'!E75))</f>
        <v>0</v>
      </c>
      <c r="AF76" s="225">
        <f>IF('ZASOBY N'!O75="",0,'ZASOBY N'!O75)</f>
        <v>0</v>
      </c>
      <c r="AG76" s="225">
        <f>IF('ZASOBY N'!Q75="",0,'ZASOBY N'!Q75)</f>
        <v>0</v>
      </c>
      <c r="AH76" s="225">
        <f>IF('ZASOBY N'!V75="",0,'ZASOBY N'!V75)</f>
        <v>0</v>
      </c>
      <c r="AI76" s="225">
        <f>IF('ZASOBY N'!AG75="",0,'ZASOBY N'!AG75)</f>
        <v>0</v>
      </c>
      <c r="AJ76" s="225">
        <f>IF(NN!P78="",0,IF(NN!P78="BRAK kol.7","BRAK BADAŃ",NN!P78))</f>
        <v>0</v>
      </c>
      <c r="AK76" s="225">
        <f>IF(NN!AC78="",0,IF(NN!AC78="BRAK kol.7","BRAK BADAŃ",NN!AC78))</f>
        <v>0</v>
      </c>
      <c r="BJ76" s="414" t="str">
        <f>IF(AND(BL76=1,BM76=1,SUMIF($C76:$C$525,$C76,$AK76:$AK$525)=$AK76),$AK76,IF($BO76&gt;0,$BO76,IF(AND(COUNTIF($C$11:$C75,$C76)&gt;=1,COUNTIF($D75:$D75,$D76)&gt;=1),"",IF(AND(SUMIF($C76:$C$525,$C76,$AK76:$AK$525)&gt;=$AK76,SUMIF($D76:$D$525,$D76,$AK76:$AK$525)&gt;=$AK76),SUMIF($C76:$C$525,$C76,$AK76:$AK$525),""))))</f>
        <v/>
      </c>
      <c r="BL76" s="409">
        <f>COUNTIFS('ZASOBY N'!$B75:$B$525,'ZASOBY N'!$B75,'ZASOBY N'!$C75:'ZASOBY N'!$C$525,'ZASOBY N'!$C75,'ZASOBY N'!$D75:'ZASOBY N'!$D$525,'ZASOBY N'!$D75,'ZASOBY N'!$H75:'ZASOBY N'!$H$525,'ZASOBY N'!$H75 )</f>
        <v>0</v>
      </c>
      <c r="BM76" s="410">
        <f>COUNTIFS('ZASOBY N'!$B$10:$B75,'ZASOBY N'!$B75,'ZASOBY N'!$C$10:'ZASOBY N'!$C75,'ZASOBY N'!$C75,'ZASOBY N'!$D$10:'ZASOBY N'!$D75,'ZASOBY N'!$D75,'ZASOBY N'!$H$10:'ZASOBY N'!$H75,'ZASOBY N'!$H75 )</f>
        <v>0</v>
      </c>
      <c r="BN76" s="411">
        <f t="shared" si="7"/>
        <v>0</v>
      </c>
      <c r="BO76" s="412">
        <f t="shared" si="8"/>
        <v>0</v>
      </c>
      <c r="BP76" s="94" t="str">
        <f t="shared" si="9"/>
        <v/>
      </c>
      <c r="BQ76" s="414" t="str">
        <f>IF(AND(BS76=1,BT76=1,SUMIF($C76:$C$525,$C76,$AJ76:$AJ$525)=$AJ76),$AJ76,IF($BV76&gt;0,$BV76,IF(AND(COUNTIF($C$11:$C75,$C76)&gt;=1,COUNTIF($D75:$D75,$D76)&gt;=1),"",IF(AND(SUMIF($C76:$C$525,$C76,$AJ76:$AJ$525)&gt;$AJ76,SUMIF($D76:$D$525,$D76,$AJ76:$AJ$525)&gt;$AJ76),SUMIF($C76:$C$525,$C76,$AJ76:$AJ$525),""))))</f>
        <v/>
      </c>
      <c r="BS76" s="409">
        <f>COUNTIFS('ZASOBY N'!$B75:$B$525,'ZASOBY N'!$B75,'ZASOBY N'!$C75:'ZASOBY N'!$C$525,'ZASOBY N'!$C75,'ZASOBY N'!$D75:'ZASOBY N'!$D$525,'ZASOBY N'!$D75,'ZASOBY N'!$H75:'ZASOBY N'!$H$525,'ZASOBY N'!$H75 )</f>
        <v>0</v>
      </c>
      <c r="BT76" s="410">
        <f>COUNTIFS('ZASOBY N'!$B$10:$B75,'ZASOBY N'!$B75,'ZASOBY N'!$C$10:'ZASOBY N'!$C75,'ZASOBY N'!$C75,'ZASOBY N'!$D$10:'ZASOBY N'!$D75,'ZASOBY N'!$D75,'ZASOBY N'!$H$10:'ZASOBY N'!$H75,'ZASOBY N'!$H75 )</f>
        <v>0</v>
      </c>
      <c r="BU76" s="411">
        <f t="shared" si="10"/>
        <v>0</v>
      </c>
      <c r="BV76" s="412">
        <f t="shared" si="11"/>
        <v>0</v>
      </c>
      <c r="BW76" s="94" t="s">
        <v>499</v>
      </c>
      <c r="BX76" s="414" t="str">
        <f>IF(AND(BZ76=1,CA76=1,SUMIF($C76:$C$525,$C76,$AI76:$AI$525)=$AI76),$AI76,IF($CC76&gt;0,$CC76,IF(AND(COUNTIF($C$11:$C75,$C76)&gt;=1,COUNTIF($D75:$D75,$D76)&gt;=1),"",IF(AND(SUMIF($C76:$C$525,$C76,$AI76:$AI$525)&gt;$AI76,SUMIF($D76:$D$525,$D76,$AI76:$AI$525)&gt;$IG76),_xlfn.AGGREGATE(14,4,$CB$11:$CB$31*($C$11:$C$31=$C76),1),""))))</f>
        <v/>
      </c>
      <c r="BZ76" s="409">
        <f>COUNTIFS('ZASOBY N'!$B75:$B$525,'ZASOBY N'!$B75,'ZASOBY N'!$C75:'ZASOBY N'!$C$525,'ZASOBY N'!$C75,'ZASOBY N'!$D75:'ZASOBY N'!$D$525,'ZASOBY N'!$D75,'ZASOBY N'!$H75:'ZASOBY N'!$H$525,'ZASOBY N'!$H75 )</f>
        <v>0</v>
      </c>
      <c r="CA76" s="410">
        <f>COUNTIFS('ZASOBY N'!$B$10:$B75,'ZASOBY N'!$B75,'ZASOBY N'!$C$10:'ZASOBY N'!$C75,'ZASOBY N'!$C75,'ZASOBY N'!$D$10:'ZASOBY N'!$D75,'ZASOBY N'!$D75,'ZASOBY N'!$H$10:'ZASOBY N'!$H75,'ZASOBY N'!$H75 )</f>
        <v>0</v>
      </c>
      <c r="CB76" s="411">
        <f t="shared" si="12"/>
        <v>0</v>
      </c>
      <c r="CC76" s="412">
        <f t="shared" si="13"/>
        <v>0</v>
      </c>
      <c r="CE76" s="414" t="str">
        <f>IF(AND(CG76=1,CH76=1,SUMIF($C76:$C$525,$C76,$AH76:$AH$525)=$AH76),$AH76,IF($CJ76&gt;0,$CJ76,IF(AND(COUNTIF($C$11:$C75,$C76)&gt;=1,COUNTIF($D75:$D75,$D76)&gt;=1),"",IF(AND(SUMIF($C76:$C$525,$C76,$AH76:$AH$525)&gt;$AH76,SUMIF($D76:$D$525,$D76,$AH76:$AH$525)&gt;$AH76),_xlfn.AGGREGATE(14,4,$CI$11:$CI$31*($C$11:$C$31=$C76),1),""))))</f>
        <v/>
      </c>
      <c r="CG76" s="409">
        <f>COUNTIFS('ZASOBY N'!$B75:$B$525,'ZASOBY N'!$B75,'ZASOBY N'!$C75:'ZASOBY N'!$C$525,'ZASOBY N'!$C75,'ZASOBY N'!$D75:'ZASOBY N'!$D$525,'ZASOBY N'!$D75,'ZASOBY N'!$H75:'ZASOBY N'!$H$525,'ZASOBY N'!$H75 )</f>
        <v>0</v>
      </c>
      <c r="CH76" s="410">
        <f>COUNTIFS('ZASOBY N'!$B$10:$B75,'ZASOBY N'!$B75,'ZASOBY N'!$C$10:'ZASOBY N'!$C75,'ZASOBY N'!$C75,'ZASOBY N'!$D$10:'ZASOBY N'!$D75,'ZASOBY N'!$D75,'ZASOBY N'!$H$10:'ZASOBY N'!$H75,'ZASOBY N'!$H75 )</f>
        <v>0</v>
      </c>
      <c r="CI76" s="411">
        <f t="shared" si="14"/>
        <v>0</v>
      </c>
      <c r="CJ76" s="412">
        <f t="shared" si="15"/>
        <v>0</v>
      </c>
      <c r="CL76" s="414" t="str">
        <f>IF(AND(CN76=1,CO76=1,SUMIF($C76:$C$525,$C76,$AG76:$AG$525)=$AG76),$AG76,IF($CQ76&gt;0,$CQ76,IF(AND(COUNTIF($C$11:$C75,$C76)&gt;=1,COUNTIF($D75:$D75,$D76)&gt;=1),"",IF(AND(SUMIF($C76:$C$525,$C76,$AG76:$AG$525)&gt;$AG76,SUMIF($D76:$D$525,$D76,$AG76:$AG$525)&gt;$AG76),_xlfn.AGGREGATE(14,4,$CP$11:$CP$31*($C$11:$C$31=$C76),1),""))))</f>
        <v/>
      </c>
      <c r="CN76" s="409">
        <f>COUNTIFS('ZASOBY N'!$B75:$B$525,'ZASOBY N'!$B75,'ZASOBY N'!$C75:'ZASOBY N'!$C$525,'ZASOBY N'!$C75,'ZASOBY N'!$D75:'ZASOBY N'!$D$525,'ZASOBY N'!$D75,'ZASOBY N'!$H75:'ZASOBY N'!$H$525,'ZASOBY N'!$H75 )</f>
        <v>0</v>
      </c>
      <c r="CO76" s="410">
        <f>COUNTIFS('ZASOBY N'!$B$10:$B75,'ZASOBY N'!$B75,'ZASOBY N'!$C$10:'ZASOBY N'!$C75,'ZASOBY N'!$C75,'ZASOBY N'!$D$10:'ZASOBY N'!$D75,'ZASOBY N'!$D75,'ZASOBY N'!$H$10:'ZASOBY N'!$H75,'ZASOBY N'!$H75 )</f>
        <v>0</v>
      </c>
      <c r="CP76" s="411">
        <f t="shared" si="16"/>
        <v>0</v>
      </c>
      <c r="CQ76" s="412">
        <f t="shared" si="17"/>
        <v>0</v>
      </c>
      <c r="CS76" s="414" t="str">
        <f>IF(AND(CU76=1,CV76=1,SUMIF($C76:$C$525,$C76,$AF76:$AF$525)=$AF76),$AF76,IF($CX76&gt;0,$CX76,IF(AND(COUNTIF($C$11:$C75,$C76)&gt;=1,COUNTIF($D75:$D75,$D76)&gt;=1),"",IF(AND(SUMIF($C76:$C$525,$C76,$AF76:$AF$525)&gt;$AF76,SUMIF($D76:$D$525,$D76,$AF76:$AF$525)&gt;$AF76),_xlfn.AGGREGATE(14,4,$CW$11:$CW$31*($C$11:$C$31=$C76),1),""))))</f>
        <v/>
      </c>
      <c r="CU76" s="409">
        <f>COUNTIFS('ZASOBY N'!$B75:$B$525,'ZASOBY N'!$B75,'ZASOBY N'!$C75:'ZASOBY N'!$C$525,'ZASOBY N'!$C75,'ZASOBY N'!$D75:'ZASOBY N'!$D$525,'ZASOBY N'!$D75,'ZASOBY N'!$H75:'ZASOBY N'!$H$525,'ZASOBY N'!$H75 )</f>
        <v>0</v>
      </c>
      <c r="CV76" s="410">
        <f>COUNTIFS('ZASOBY N'!$B$10:$B75,'ZASOBY N'!$B75,'ZASOBY N'!$C$10:'ZASOBY N'!$C75,'ZASOBY N'!$C75,'ZASOBY N'!$D$10:'ZASOBY N'!$D75,'ZASOBY N'!$D75,'ZASOBY N'!$H$10:'ZASOBY N'!$H75,'ZASOBY N'!$H75 )</f>
        <v>0</v>
      </c>
      <c r="CW76" s="411">
        <f t="shared" si="18"/>
        <v>0</v>
      </c>
      <c r="CX76" s="412">
        <f t="shared" si="19"/>
        <v>0</v>
      </c>
      <c r="CZ76" s="414" t="str">
        <f>IF(AND(DB76=1,DC76=1,SUMIF($C76:$C$525,$C76,$AE76:$AE$525)=$AE76),$AE76,IF($DE76&gt;0,$DE76,IF(AND(COUNTIF($C$11:$C75,$C76)&gt;=1,COUNTIF($D75:$D75,$D76)&gt;=1),"",IF(AND(SUMIF($C76:$C$525,$C76,$AE76:$AE$525)&gt;$AE76,SUMIF($D76:$D$525,$D76,$AE76:$AE$525)&gt;$AE76),_xlfn.AGGREGATE(14,4,$DD$11:$DD$31*($C$11:$C$31=$C76),1),""))))</f>
        <v/>
      </c>
      <c r="DB76" s="409">
        <f>COUNTIFS('ZASOBY N'!$B75:$B$525,'ZASOBY N'!$B75,'ZASOBY N'!$C75:'ZASOBY N'!$C$525,'ZASOBY N'!$C75,'ZASOBY N'!$D75:'ZASOBY N'!$D$525,'ZASOBY N'!$D75,'ZASOBY N'!$H75:'ZASOBY N'!$H$525,'ZASOBY N'!$H75 )</f>
        <v>0</v>
      </c>
      <c r="DC76" s="410">
        <f>COUNTIFS('ZASOBY N'!$B$10:$B75,'ZASOBY N'!$B75,'ZASOBY N'!$C$10:'ZASOBY N'!$C75,'ZASOBY N'!$C75,'ZASOBY N'!$D$10:'ZASOBY N'!$D75,'ZASOBY N'!$D75,'ZASOBY N'!$H$10:'ZASOBY N'!$H75,'ZASOBY N'!$H75 )</f>
        <v>0</v>
      </c>
      <c r="DD76" s="411">
        <f t="shared" si="20"/>
        <v>0</v>
      </c>
      <c r="DE76" s="412">
        <f t="shared" si="21"/>
        <v>0</v>
      </c>
      <c r="DF76" s="399" t="str">
        <f>IF(AND(DI76=1,DJ76=1,SUMIF($C76:$C$525,$C76,$AD76:$AD$525)=$AD76),$AD76,IF($DL76&gt;0,$DL76,IF(B76="","",IF(AND(COUNTIF($C$11:$C75,$C76)&gt;=1,COUNTIF($D75:$D75,$D76)&gt;=1,COUNTIF($Z73:$Z75,$C76)=0),"",IF(AND(COUNTIF($C$11:$C75,$C76)&gt;=1,COUNTIF($D75:$D75,$D76)&gt;=1),"UJĘTO WYŻEJ",IF(AND(SUMIF($C76:$C$525,$C76,$AD76:$AD$525)&gt;$AD76,SUMIF($D76:$D$525,$D76,$AD76:$AD$525)&gt;$AD76),_xlfn.AGGREGATE(14,4,$DK$11:$DK$31*($C$11:$C$31=$C76),1),""))))))</f>
        <v/>
      </c>
      <c r="DG76" s="414" t="str">
        <f>IF(AND(DI76=1,DJ76=1,SUMIF($C76:$C$525,$C76,$AD76:$AD$525)=$AD76),$AD76,IF($DL76&gt;0,$DL76,IF(AND(COUNTIF($C$11:$C75,$C76)&gt;=1,COUNTIF($D75:$D75,$D76)&gt;=1),"",IF(AND(SUMIF($C76:$C$525,$C76,$AD76:$AD$525)&gt;$AD76,SUMIF($D76:$D$525,$D76,$AD76:$AD$525)&gt;$AD76),_xlfn.AGGREGATE(14,4,$DK$11:$DK$31*($C$11:$C$31=$C76),1),""))))</f>
        <v/>
      </c>
      <c r="DI76" s="409">
        <f>COUNTIFS('ZASOBY N'!$B75:$B$525,'ZASOBY N'!$B75,'ZASOBY N'!$C75:'ZASOBY N'!$C$525,'ZASOBY N'!$C75,'ZASOBY N'!$D75:'ZASOBY N'!$D$525,'ZASOBY N'!$D75,'ZASOBY N'!$H75:'ZASOBY N'!$H$525,'ZASOBY N'!$H75 )</f>
        <v>0</v>
      </c>
      <c r="DJ76" s="410">
        <f>COUNTIFS('ZASOBY N'!$B$10:$B75,'ZASOBY N'!$B75,'ZASOBY N'!$C$10:'ZASOBY N'!$C75,'ZASOBY N'!$C75,'ZASOBY N'!$D$10:'ZASOBY N'!$D75,'ZASOBY N'!$D75,'ZASOBY N'!$H$10:'ZASOBY N'!$H75,'ZASOBY N'!$H75 )</f>
        <v>0</v>
      </c>
      <c r="DK76" s="411">
        <f t="shared" si="22"/>
        <v>0</v>
      </c>
      <c r="DL76" s="412">
        <f t="shared" si="23"/>
        <v>0</v>
      </c>
    </row>
    <row r="77" spans="1:116" ht="18.899999999999999" customHeight="1" x14ac:dyDescent="0.3">
      <c r="A77" s="219"/>
      <c r="B77" s="152" t="str">
        <f>IF('ZASOBY N'!A76="","",'ZASOBY N'!A76)</f>
        <v/>
      </c>
      <c r="C77" s="462" t="str">
        <f>IF('ZASOBY N'!C76="","",'ZASOBY N'!C76)</f>
        <v/>
      </c>
      <c r="D77" s="137" t="str">
        <f>IF('ZASOBY N'!B76="","",'ZASOBY N'!B76)</f>
        <v/>
      </c>
      <c r="E77" s="138"/>
      <c r="F77" s="356" t="str">
        <f>IF('ZASOBY N'!D76="","",'ZASOBY N'!D76)</f>
        <v/>
      </c>
      <c r="G77" s="220" t="str">
        <f>IF('ZASOBY N'!G76="","",'ZASOBY N'!G76)</f>
        <v/>
      </c>
      <c r="H77" s="221" t="str">
        <f>IF('ZASOBY N'!F76="","",'ZASOBY N'!F76)</f>
        <v/>
      </c>
      <c r="I77" s="221" t="str">
        <f>IF('ZASOBY N'!G76="","",'ZASOBY N'!G76)</f>
        <v/>
      </c>
      <c r="J77" s="221" t="str">
        <f>IF('ZASOBY N'!H76="","",'ZASOBY N'!H76)</f>
        <v/>
      </c>
      <c r="K77" s="214">
        <v>0</v>
      </c>
      <c r="L77" s="214">
        <v>0</v>
      </c>
      <c r="M77" s="214">
        <v>0</v>
      </c>
      <c r="N77" s="222" t="str">
        <f>IF('ZASOBY N'!BD76="x","",IF(W77="","",'ZASOBY N'!E76))</f>
        <v/>
      </c>
      <c r="O77" s="223">
        <v>0</v>
      </c>
      <c r="P77" s="223">
        <v>0</v>
      </c>
      <c r="Q77" s="226" t="str">
        <f>IF($N77="","",'UPR BILANS N'!G77*'UPR BILANS N'!N77)</f>
        <v/>
      </c>
      <c r="R77" s="225" t="str">
        <f>IF($N77="","",'ZASOBY N'!O76)</f>
        <v/>
      </c>
      <c r="S77" s="225" t="str">
        <f>IF($N77="","",IF('ZASOBY N'!Q76="",0,'ZASOBY N'!Q76))</f>
        <v/>
      </c>
      <c r="T77" s="225" t="str">
        <f>IF($N77="","",'ZASOBY N'!V76)</f>
        <v/>
      </c>
      <c r="U77" s="225" t="str">
        <f>IF($N77="","",IF('ZASOBY N'!AG76="",0,'ZASOBY N'!AG76))</f>
        <v/>
      </c>
      <c r="V77" s="225" t="str">
        <f>IF($N77="","",IF(NN!P79="",0,NN!P79))</f>
        <v/>
      </c>
      <c r="W77" s="225" t="str">
        <f t="shared" si="24"/>
        <v/>
      </c>
      <c r="X77" s="226" t="str">
        <f t="shared" si="25"/>
        <v/>
      </c>
      <c r="Y77" s="225" t="str">
        <f>IF('ZASOBY N'!AU76="","",IF(C77&lt;&gt;C76,'ZASOBY N'!AU76,IF(D77&lt;&gt;D76,'ZASOBY N'!AU76,IF(F77&lt;&gt;F76,'ZASOBY N'!AU76,IF(G77&lt;&gt;G76,'ZASOBY N'!AU76,IF(J77&lt;&gt;J76,'ZASOBY N'!AU76,IF(NN!AC79="","",IF(AND(C76=C77,H76=H77,J76=J77,NN!AC79&gt;0),"",IF(AND(C77=C78,H77=H78,NN!AC80&gt;0),'ZASOBY N'!AU76,'ZASOBY N'!AU76)))))))))</f>
        <v/>
      </c>
      <c r="Z77" s="225" t="str">
        <f t="shared" si="26"/>
        <v/>
      </c>
      <c r="AA77" s="227" t="str">
        <f t="shared" ref="AA77:AA140" si="28">IF(D77="","",IF(Z77="","",IF(Z77=0,0,IF(F77="TUZ",0.8,0.7))))</f>
        <v/>
      </c>
      <c r="AB77" s="400" t="str">
        <f t="shared" ref="AB77:AB140" si="29">IF(DF77="UJĘTO WYŻEJ",DF77,IF(Z77="","",IF(Z77=0,0,Z77/AA77)))</f>
        <v/>
      </c>
      <c r="AC77" s="228" t="str">
        <f t="shared" si="27"/>
        <v/>
      </c>
      <c r="AD77" s="222">
        <f>IF(B77="",0,IF(F77="",0,INDEX(POBRANIE_!$B$6:$F$101,MATCH('UPR BILANS N'!$F77,POBRANIE_!$A$6:$A$101,0),2)))</f>
        <v>0</v>
      </c>
      <c r="AE77" s="224">
        <f>IF(OR('ZASOBY N'!G76="",'ZASOBY N'!E76=""),0,IF(B77="",0,'ZASOBY N'!G76*'ZASOBY N'!E76))</f>
        <v>0</v>
      </c>
      <c r="AF77" s="225">
        <f>IF('ZASOBY N'!O76="",0,'ZASOBY N'!O76)</f>
        <v>0</v>
      </c>
      <c r="AG77" s="225">
        <f>IF('ZASOBY N'!Q76="",0,'ZASOBY N'!Q76)</f>
        <v>0</v>
      </c>
      <c r="AH77" s="225">
        <f>IF('ZASOBY N'!V76="",0,'ZASOBY N'!V76)</f>
        <v>0</v>
      </c>
      <c r="AI77" s="225">
        <f>IF('ZASOBY N'!AG76="",0,'ZASOBY N'!AG76)</f>
        <v>0</v>
      </c>
      <c r="AJ77" s="225">
        <f>IF(NN!P79="",0,IF(NN!P79="BRAK kol.7","BRAK BADAŃ",NN!P79))</f>
        <v>0</v>
      </c>
      <c r="AK77" s="225">
        <f>IF(NN!AC79="",0,IF(NN!AC79="BRAK kol.7","BRAK BADAŃ",NN!AC79))</f>
        <v>0</v>
      </c>
      <c r="BJ77" s="414" t="str">
        <f>IF(AND(BL77=1,BM77=1,SUMIF($C77:$C$525,$C77,$AK77:$AK$525)=$AK77),$AK77,IF($BO77&gt;0,$BO77,IF(AND(COUNTIF($C$11:$C76,$C77)&gt;=1,COUNTIF($D76:$D76,$D77)&gt;=1),"",IF(AND(SUMIF($C77:$C$525,$C77,$AK77:$AK$525)&gt;=$AK77,SUMIF($D77:$D$525,$D77,$AK77:$AK$525)&gt;=$AK77),SUMIF($C77:$C$525,$C77,$AK77:$AK$525),""))))</f>
        <v/>
      </c>
      <c r="BL77" s="409">
        <f>COUNTIFS('ZASOBY N'!$B76:$B$525,'ZASOBY N'!$B76,'ZASOBY N'!$C76:'ZASOBY N'!$C$525,'ZASOBY N'!$C76,'ZASOBY N'!$D76:'ZASOBY N'!$D$525,'ZASOBY N'!$D76,'ZASOBY N'!$H76:'ZASOBY N'!$H$525,'ZASOBY N'!$H76 )</f>
        <v>0</v>
      </c>
      <c r="BM77" s="410">
        <f>COUNTIFS('ZASOBY N'!$B$10:$B76,'ZASOBY N'!$B76,'ZASOBY N'!$C$10:'ZASOBY N'!$C76,'ZASOBY N'!$C76,'ZASOBY N'!$D$10:'ZASOBY N'!$D76,'ZASOBY N'!$D76,'ZASOBY N'!$H$10:'ZASOBY N'!$H76,'ZASOBY N'!$H76 )</f>
        <v>0</v>
      </c>
      <c r="BN77" s="411">
        <f t="shared" ref="BN77:BN140" si="30">IF(AND($BL77&gt;1,$BM77&gt;=1),$AK77,IF(AND($BL77=1,$BM77&gt;1),$AK77,0))</f>
        <v>0</v>
      </c>
      <c r="BO77" s="412">
        <f t="shared" ref="BO77:BO140" si="31">IF(AND($BL77=1,$BM77=1),$AK77,0)</f>
        <v>0</v>
      </c>
      <c r="BP77" s="94" t="str">
        <f t="shared" ref="BP77:BP140" si="32">C77</f>
        <v/>
      </c>
      <c r="BQ77" s="414" t="str">
        <f>IF(AND(BS77=1,BT77=1,SUMIF($C77:$C$525,$C77,$AJ77:$AJ$525)=$AJ77),$AJ77,IF($BV77&gt;0,$BV77,IF(AND(COUNTIF($C$11:$C76,$C77)&gt;=1,COUNTIF($D76:$D76,$D77)&gt;=1),"",IF(AND(SUMIF($C77:$C$525,$C77,$AJ77:$AJ$525)&gt;$AJ77,SUMIF($D77:$D$525,$D77,$AJ77:$AJ$525)&gt;$AJ77),SUMIF($C77:$C$525,$C77,$AJ77:$AJ$525),""))))</f>
        <v/>
      </c>
      <c r="BS77" s="409">
        <f>COUNTIFS('ZASOBY N'!$B76:$B$525,'ZASOBY N'!$B76,'ZASOBY N'!$C76:'ZASOBY N'!$C$525,'ZASOBY N'!$C76,'ZASOBY N'!$D76:'ZASOBY N'!$D$525,'ZASOBY N'!$D76,'ZASOBY N'!$H76:'ZASOBY N'!$H$525,'ZASOBY N'!$H76 )</f>
        <v>0</v>
      </c>
      <c r="BT77" s="410">
        <f>COUNTIFS('ZASOBY N'!$B$10:$B76,'ZASOBY N'!$B76,'ZASOBY N'!$C$10:'ZASOBY N'!$C76,'ZASOBY N'!$C76,'ZASOBY N'!$D$10:'ZASOBY N'!$D76,'ZASOBY N'!$D76,'ZASOBY N'!$H$10:'ZASOBY N'!$H76,'ZASOBY N'!$H76 )</f>
        <v>0</v>
      </c>
      <c r="BU77" s="411">
        <f t="shared" ref="BU77:BU140" si="33">IF(AND($BS77&gt;1,$BT77&gt;=1),$AJ77,IF(AND($BS77=1,$BT77&gt;1),$AJ77,0))</f>
        <v>0</v>
      </c>
      <c r="BV77" s="412">
        <f t="shared" ref="BV77:BV140" si="34">IF(AND($BS77=1,$BT77=1),$AJ77,0)</f>
        <v>0</v>
      </c>
      <c r="BW77" s="94" t="s">
        <v>499</v>
      </c>
      <c r="BX77" s="414" t="str">
        <f>IF(AND(BZ77=1,CA77=1,SUMIF($C77:$C$525,$C77,$AI77:$AI$525)=$AI77),$AI77,IF($CC77&gt;0,$CC77,IF(AND(COUNTIF($C$11:$C76,$C77)&gt;=1,COUNTIF($D76:$D76,$D77)&gt;=1),"",IF(AND(SUMIF($C77:$C$525,$C77,$AI77:$AI$525)&gt;$AI77,SUMIF($D77:$D$525,$D77,$AI77:$AI$525)&gt;$IG77),_xlfn.AGGREGATE(14,4,$CB$11:$CB$31*($C$11:$C$31=$C77),1),""))))</f>
        <v/>
      </c>
      <c r="BZ77" s="409">
        <f>COUNTIFS('ZASOBY N'!$B76:$B$525,'ZASOBY N'!$B76,'ZASOBY N'!$C76:'ZASOBY N'!$C$525,'ZASOBY N'!$C76,'ZASOBY N'!$D76:'ZASOBY N'!$D$525,'ZASOBY N'!$D76,'ZASOBY N'!$H76:'ZASOBY N'!$H$525,'ZASOBY N'!$H76 )</f>
        <v>0</v>
      </c>
      <c r="CA77" s="410">
        <f>COUNTIFS('ZASOBY N'!$B$10:$B76,'ZASOBY N'!$B76,'ZASOBY N'!$C$10:'ZASOBY N'!$C76,'ZASOBY N'!$C76,'ZASOBY N'!$D$10:'ZASOBY N'!$D76,'ZASOBY N'!$D76,'ZASOBY N'!$H$10:'ZASOBY N'!$H76,'ZASOBY N'!$H76 )</f>
        <v>0</v>
      </c>
      <c r="CB77" s="411">
        <f t="shared" ref="CB77:CB140" si="35">IF(AND($BZ77&gt;1,$CA77&gt;=1),$AI77,IF(AND($BZ77=1,$CA77&gt;1),$AI77,0))</f>
        <v>0</v>
      </c>
      <c r="CC77" s="412">
        <f t="shared" ref="CC77:CC140" si="36">IF(AND($BZ77=1,$CA77=1),$AI77,0)</f>
        <v>0</v>
      </c>
      <c r="CE77" s="414" t="str">
        <f>IF(AND(CG77=1,CH77=1,SUMIF($C77:$C$525,$C77,$AH77:$AH$525)=$AH77),$AH77,IF($CJ77&gt;0,$CJ77,IF(AND(COUNTIF($C$11:$C76,$C77)&gt;=1,COUNTIF($D76:$D76,$D77)&gt;=1),"",IF(AND(SUMIF($C77:$C$525,$C77,$AH77:$AH$525)&gt;$AH77,SUMIF($D77:$D$525,$D77,$AH77:$AH$525)&gt;$AH77),_xlfn.AGGREGATE(14,4,$CI$11:$CI$31*($C$11:$C$31=$C77),1),""))))</f>
        <v/>
      </c>
      <c r="CG77" s="409">
        <f>COUNTIFS('ZASOBY N'!$B76:$B$525,'ZASOBY N'!$B76,'ZASOBY N'!$C76:'ZASOBY N'!$C$525,'ZASOBY N'!$C76,'ZASOBY N'!$D76:'ZASOBY N'!$D$525,'ZASOBY N'!$D76,'ZASOBY N'!$H76:'ZASOBY N'!$H$525,'ZASOBY N'!$H76 )</f>
        <v>0</v>
      </c>
      <c r="CH77" s="410">
        <f>COUNTIFS('ZASOBY N'!$B$10:$B76,'ZASOBY N'!$B76,'ZASOBY N'!$C$10:'ZASOBY N'!$C76,'ZASOBY N'!$C76,'ZASOBY N'!$D$10:'ZASOBY N'!$D76,'ZASOBY N'!$D76,'ZASOBY N'!$H$10:'ZASOBY N'!$H76,'ZASOBY N'!$H76 )</f>
        <v>0</v>
      </c>
      <c r="CI77" s="411">
        <f t="shared" ref="CI77:CI140" si="37">IF(AND($CG77&gt;1,$CH77&gt;=1),$AH77,IF(AND($CG77=1,$CH77&gt;1),$AH77,0))</f>
        <v>0</v>
      </c>
      <c r="CJ77" s="412">
        <f t="shared" ref="CJ77:CJ140" si="38">IF(AND($CG77=1,$CH77=1),$AH77,0)</f>
        <v>0</v>
      </c>
      <c r="CL77" s="414" t="str">
        <f>IF(AND(CN77=1,CO77=1,SUMIF($C77:$C$525,$C77,$AG77:$AG$525)=$AG77),$AG77,IF($CQ77&gt;0,$CQ77,IF(AND(COUNTIF($C$11:$C76,$C77)&gt;=1,COUNTIF($D76:$D76,$D77)&gt;=1),"",IF(AND(SUMIF($C77:$C$525,$C77,$AG77:$AG$525)&gt;$AG77,SUMIF($D77:$D$525,$D77,$AG77:$AG$525)&gt;$AG77),_xlfn.AGGREGATE(14,4,$CP$11:$CP$31*($C$11:$C$31=$C77),1),""))))</f>
        <v/>
      </c>
      <c r="CN77" s="409">
        <f>COUNTIFS('ZASOBY N'!$B76:$B$525,'ZASOBY N'!$B76,'ZASOBY N'!$C76:'ZASOBY N'!$C$525,'ZASOBY N'!$C76,'ZASOBY N'!$D76:'ZASOBY N'!$D$525,'ZASOBY N'!$D76,'ZASOBY N'!$H76:'ZASOBY N'!$H$525,'ZASOBY N'!$H76 )</f>
        <v>0</v>
      </c>
      <c r="CO77" s="410">
        <f>COUNTIFS('ZASOBY N'!$B$10:$B76,'ZASOBY N'!$B76,'ZASOBY N'!$C$10:'ZASOBY N'!$C76,'ZASOBY N'!$C76,'ZASOBY N'!$D$10:'ZASOBY N'!$D76,'ZASOBY N'!$D76,'ZASOBY N'!$H$10:'ZASOBY N'!$H76,'ZASOBY N'!$H76 )</f>
        <v>0</v>
      </c>
      <c r="CP77" s="411">
        <f t="shared" ref="CP77:CP140" si="39">IF(AND($CN77&gt;1,$CO77&gt;=1),$AG77,IF(AND($CN77=1,$CO77&gt;1),$AG77,0))</f>
        <v>0</v>
      </c>
      <c r="CQ77" s="412">
        <f t="shared" ref="CQ77:CQ140" si="40">IF(AND($CN77=1,$CO77=1),$AG77,0)</f>
        <v>0</v>
      </c>
      <c r="CS77" s="414" t="str">
        <f>IF(AND(CU77=1,CV77=1,SUMIF($C77:$C$525,$C77,$AF77:$AF$525)=$AF77),$AF77,IF($CX77&gt;0,$CX77,IF(AND(COUNTIF($C$11:$C76,$C77)&gt;=1,COUNTIF($D76:$D76,$D77)&gt;=1),"",IF(AND(SUMIF($C77:$C$525,$C77,$AF77:$AF$525)&gt;$AF77,SUMIF($D77:$D$525,$D77,$AF77:$AF$525)&gt;$AF77),_xlfn.AGGREGATE(14,4,$CW$11:$CW$31*($C$11:$C$31=$C77),1),""))))</f>
        <v/>
      </c>
      <c r="CU77" s="409">
        <f>COUNTIFS('ZASOBY N'!$B76:$B$525,'ZASOBY N'!$B76,'ZASOBY N'!$C76:'ZASOBY N'!$C$525,'ZASOBY N'!$C76,'ZASOBY N'!$D76:'ZASOBY N'!$D$525,'ZASOBY N'!$D76,'ZASOBY N'!$H76:'ZASOBY N'!$H$525,'ZASOBY N'!$H76 )</f>
        <v>0</v>
      </c>
      <c r="CV77" s="410">
        <f>COUNTIFS('ZASOBY N'!$B$10:$B76,'ZASOBY N'!$B76,'ZASOBY N'!$C$10:'ZASOBY N'!$C76,'ZASOBY N'!$C76,'ZASOBY N'!$D$10:'ZASOBY N'!$D76,'ZASOBY N'!$D76,'ZASOBY N'!$H$10:'ZASOBY N'!$H76,'ZASOBY N'!$H76 )</f>
        <v>0</v>
      </c>
      <c r="CW77" s="411">
        <f t="shared" ref="CW77:CW140" si="41">IF(AND($CU77&gt;1,$CV77&gt;=1),$AF77,IF(AND($CU77=1,$CV77&gt;1),$AF77,0))</f>
        <v>0</v>
      </c>
      <c r="CX77" s="412">
        <f t="shared" ref="CX77:CX140" si="42">IF(AND($CU77=1,$CV77=1),$AF77,0)</f>
        <v>0</v>
      </c>
      <c r="CZ77" s="414" t="str">
        <f>IF(AND(DB77=1,DC77=1,SUMIF($C77:$C$525,$C77,$AE77:$AE$525)=$AE77),$AE77,IF($DE77&gt;0,$DE77,IF(AND(COUNTIF($C$11:$C76,$C77)&gt;=1,COUNTIF($D76:$D76,$D77)&gt;=1),"",IF(AND(SUMIF($C77:$C$525,$C77,$AE77:$AE$525)&gt;$AE77,SUMIF($D77:$D$525,$D77,$AE77:$AE$525)&gt;$AE77),_xlfn.AGGREGATE(14,4,$DD$11:$DD$31*($C$11:$C$31=$C77),1),""))))</f>
        <v/>
      </c>
      <c r="DB77" s="409">
        <f>COUNTIFS('ZASOBY N'!$B76:$B$525,'ZASOBY N'!$B76,'ZASOBY N'!$C76:'ZASOBY N'!$C$525,'ZASOBY N'!$C76,'ZASOBY N'!$D76:'ZASOBY N'!$D$525,'ZASOBY N'!$D76,'ZASOBY N'!$H76:'ZASOBY N'!$H$525,'ZASOBY N'!$H76 )</f>
        <v>0</v>
      </c>
      <c r="DC77" s="410">
        <f>COUNTIFS('ZASOBY N'!$B$10:$B76,'ZASOBY N'!$B76,'ZASOBY N'!$C$10:'ZASOBY N'!$C76,'ZASOBY N'!$C76,'ZASOBY N'!$D$10:'ZASOBY N'!$D76,'ZASOBY N'!$D76,'ZASOBY N'!$H$10:'ZASOBY N'!$H76,'ZASOBY N'!$H76 )</f>
        <v>0</v>
      </c>
      <c r="DD77" s="411">
        <f t="shared" ref="DD77:DD140" si="43">IF(AND($DB77&gt;1,$DC77&gt;=1),$AE77,IF(AND($DB77=1,$DC77&gt;1),$AE77,0))</f>
        <v>0</v>
      </c>
      <c r="DE77" s="412">
        <f t="shared" ref="DE77:DE140" si="44">IF(AND($DB77=1,$DC77=1),$AE77,0)</f>
        <v>0</v>
      </c>
      <c r="DF77" s="399" t="str">
        <f>IF(AND(DI77=1,DJ77=1,SUMIF($C77:$C$525,$C77,$AD77:$AD$525)=$AD77),$AD77,IF($DL77&gt;0,$DL77,IF(B77="","",IF(AND(COUNTIF($C$11:$C76,$C77)&gt;=1,COUNTIF($D76:$D76,$D77)&gt;=1,COUNTIF($Z74:$Z76,$C77)=0),"",IF(AND(COUNTIF($C$11:$C76,$C77)&gt;=1,COUNTIF($D76:$D76,$D77)&gt;=1),"UJĘTO WYŻEJ",IF(AND(SUMIF($C77:$C$525,$C77,$AD77:$AD$525)&gt;$AD77,SUMIF($D77:$D$525,$D77,$AD77:$AD$525)&gt;$AD77),_xlfn.AGGREGATE(14,4,$DK$11:$DK$31*($C$11:$C$31=$C77),1),""))))))</f>
        <v/>
      </c>
      <c r="DG77" s="414" t="str">
        <f>IF(AND(DI77=1,DJ77=1,SUMIF($C77:$C$525,$C77,$AD77:$AD$525)=$AD77),$AD77,IF($DL77&gt;0,$DL77,IF(AND(COUNTIF($C$11:$C76,$C77)&gt;=1,COUNTIF($D76:$D76,$D77)&gt;=1),"",IF(AND(SUMIF($C77:$C$525,$C77,$AD77:$AD$525)&gt;$AD77,SUMIF($D77:$D$525,$D77,$AD77:$AD$525)&gt;$AD77),_xlfn.AGGREGATE(14,4,$DK$11:$DK$31*($C$11:$C$31=$C77),1),""))))</f>
        <v/>
      </c>
      <c r="DI77" s="409">
        <f>COUNTIFS('ZASOBY N'!$B76:$B$525,'ZASOBY N'!$B76,'ZASOBY N'!$C76:'ZASOBY N'!$C$525,'ZASOBY N'!$C76,'ZASOBY N'!$D76:'ZASOBY N'!$D$525,'ZASOBY N'!$D76,'ZASOBY N'!$H76:'ZASOBY N'!$H$525,'ZASOBY N'!$H76 )</f>
        <v>0</v>
      </c>
      <c r="DJ77" s="410">
        <f>COUNTIFS('ZASOBY N'!$B$10:$B76,'ZASOBY N'!$B76,'ZASOBY N'!$C$10:'ZASOBY N'!$C76,'ZASOBY N'!$C76,'ZASOBY N'!$D$10:'ZASOBY N'!$D76,'ZASOBY N'!$D76,'ZASOBY N'!$H$10:'ZASOBY N'!$H76,'ZASOBY N'!$H76 )</f>
        <v>0</v>
      </c>
      <c r="DK77" s="411">
        <f t="shared" ref="DK77:DK140" si="45">IF(AND($DI77&gt;1,$DJ77&gt;=1),$AD77,IF(AND($DI77=1,$DJ77&gt;1),$AD77,0))</f>
        <v>0</v>
      </c>
      <c r="DL77" s="412">
        <f t="shared" ref="DL77:DL140" si="46">IF(AND($DI77=1,$DJ77=1),$AD77,0)</f>
        <v>0</v>
      </c>
    </row>
    <row r="78" spans="1:116" ht="18.899999999999999" customHeight="1" x14ac:dyDescent="0.3">
      <c r="A78" s="219"/>
      <c r="B78" s="152" t="str">
        <f>IF('ZASOBY N'!A77="","",'ZASOBY N'!A77)</f>
        <v/>
      </c>
      <c r="C78" s="462" t="str">
        <f>IF('ZASOBY N'!C77="","",'ZASOBY N'!C77)</f>
        <v/>
      </c>
      <c r="D78" s="137" t="str">
        <f>IF('ZASOBY N'!B77="","",'ZASOBY N'!B77)</f>
        <v/>
      </c>
      <c r="E78" s="138"/>
      <c r="F78" s="356" t="str">
        <f>IF('ZASOBY N'!D77="","",'ZASOBY N'!D77)</f>
        <v/>
      </c>
      <c r="G78" s="220" t="str">
        <f>IF('ZASOBY N'!G77="","",'ZASOBY N'!G77)</f>
        <v/>
      </c>
      <c r="H78" s="221" t="str">
        <f>IF('ZASOBY N'!F77="","",'ZASOBY N'!F77)</f>
        <v/>
      </c>
      <c r="I78" s="221" t="str">
        <f>IF('ZASOBY N'!G77="","",'ZASOBY N'!G77)</f>
        <v/>
      </c>
      <c r="J78" s="221" t="str">
        <f>IF('ZASOBY N'!H77="","",'ZASOBY N'!H77)</f>
        <v/>
      </c>
      <c r="K78" s="214">
        <v>0</v>
      </c>
      <c r="L78" s="214">
        <v>0</v>
      </c>
      <c r="M78" s="214">
        <v>0</v>
      </c>
      <c r="N78" s="222" t="str">
        <f>IF('ZASOBY N'!BD77="x","",IF(W78="","",'ZASOBY N'!E77))</f>
        <v/>
      </c>
      <c r="O78" s="223">
        <v>0</v>
      </c>
      <c r="P78" s="223">
        <v>0</v>
      </c>
      <c r="Q78" s="226" t="str">
        <f>IF($N78="","",'UPR BILANS N'!G78*'UPR BILANS N'!N78)</f>
        <v/>
      </c>
      <c r="R78" s="225" t="str">
        <f>IF($N78="","",'ZASOBY N'!O77)</f>
        <v/>
      </c>
      <c r="S78" s="225" t="str">
        <f>IF($N78="","",IF('ZASOBY N'!Q77="",0,'ZASOBY N'!Q77))</f>
        <v/>
      </c>
      <c r="T78" s="225" t="str">
        <f>IF($N78="","",'ZASOBY N'!V77)</f>
        <v/>
      </c>
      <c r="U78" s="225" t="str">
        <f>IF($N78="","",IF('ZASOBY N'!AG77="",0,'ZASOBY N'!AG77))</f>
        <v/>
      </c>
      <c r="V78" s="225" t="str">
        <f>IF($N78="","",IF(NN!P80="",0,NN!P80))</f>
        <v/>
      </c>
      <c r="W78" s="225" t="str">
        <f t="shared" si="24"/>
        <v/>
      </c>
      <c r="X78" s="226" t="str">
        <f t="shared" si="25"/>
        <v/>
      </c>
      <c r="Y78" s="225" t="str">
        <f>IF('ZASOBY N'!AU77="","",IF(C78&lt;&gt;C77,'ZASOBY N'!AU77,IF(D78&lt;&gt;D77,'ZASOBY N'!AU77,IF(F78&lt;&gt;F77,'ZASOBY N'!AU77,IF(G78&lt;&gt;G77,'ZASOBY N'!AU77,IF(J78&lt;&gt;J77,'ZASOBY N'!AU77,IF(NN!AC80="","",IF(AND(C77=C78,H77=H78,J77=J78,NN!AC80&gt;0),"",IF(AND(C78=C79,H78=H79,NN!AC81&gt;0),'ZASOBY N'!AU77,'ZASOBY N'!AU77)))))))))</f>
        <v/>
      </c>
      <c r="Z78" s="225" t="str">
        <f t="shared" si="26"/>
        <v/>
      </c>
      <c r="AA78" s="227" t="str">
        <f t="shared" si="28"/>
        <v/>
      </c>
      <c r="AB78" s="400" t="str">
        <f t="shared" si="29"/>
        <v/>
      </c>
      <c r="AC78" s="228" t="str">
        <f t="shared" si="27"/>
        <v/>
      </c>
      <c r="AD78" s="222">
        <f>IF(B78="",0,IF(F78="",0,INDEX(POBRANIE_!$B$6:$F$101,MATCH('UPR BILANS N'!$F78,POBRANIE_!$A$6:$A$101,0),2)))</f>
        <v>0</v>
      </c>
      <c r="AE78" s="224">
        <f>IF(OR('ZASOBY N'!G77="",'ZASOBY N'!E77=""),0,IF(B78="",0,'ZASOBY N'!G77*'ZASOBY N'!E77))</f>
        <v>0</v>
      </c>
      <c r="AF78" s="225">
        <f>IF('ZASOBY N'!O77="",0,'ZASOBY N'!O77)</f>
        <v>0</v>
      </c>
      <c r="AG78" s="225">
        <f>IF('ZASOBY N'!Q77="",0,'ZASOBY N'!Q77)</f>
        <v>0</v>
      </c>
      <c r="AH78" s="225">
        <f>IF('ZASOBY N'!V77="",0,'ZASOBY N'!V77)</f>
        <v>0</v>
      </c>
      <c r="AI78" s="225">
        <f>IF('ZASOBY N'!AG77="",0,'ZASOBY N'!AG77)</f>
        <v>0</v>
      </c>
      <c r="AJ78" s="225">
        <f>IF(NN!P80="",0,IF(NN!P80="BRAK kol.7","BRAK BADAŃ",NN!P80))</f>
        <v>0</v>
      </c>
      <c r="AK78" s="225">
        <f>IF(NN!AC80="",0,IF(NN!AC80="BRAK kol.7","BRAK BADAŃ",NN!AC80))</f>
        <v>0</v>
      </c>
      <c r="BJ78" s="414" t="str">
        <f>IF(AND(BL78=1,BM78=1,SUMIF($C78:$C$525,$C78,$AK78:$AK$525)=$AK78),$AK78,IF($BO78&gt;0,$BO78,IF(AND(COUNTIF($C$11:$C77,$C78)&gt;=1,COUNTIF($D77:$D77,$D78)&gt;=1),"",IF(AND(SUMIF($C78:$C$525,$C78,$AK78:$AK$525)&gt;=$AK78,SUMIF($D78:$D$525,$D78,$AK78:$AK$525)&gt;=$AK78),SUMIF($C78:$C$525,$C78,$AK78:$AK$525),""))))</f>
        <v/>
      </c>
      <c r="BL78" s="409">
        <f>COUNTIFS('ZASOBY N'!$B77:$B$525,'ZASOBY N'!$B77,'ZASOBY N'!$C77:'ZASOBY N'!$C$525,'ZASOBY N'!$C77,'ZASOBY N'!$D77:'ZASOBY N'!$D$525,'ZASOBY N'!$D77,'ZASOBY N'!$H77:'ZASOBY N'!$H$525,'ZASOBY N'!$H77 )</f>
        <v>0</v>
      </c>
      <c r="BM78" s="410">
        <f>COUNTIFS('ZASOBY N'!$B$10:$B77,'ZASOBY N'!$B77,'ZASOBY N'!$C$10:'ZASOBY N'!$C77,'ZASOBY N'!$C77,'ZASOBY N'!$D$10:'ZASOBY N'!$D77,'ZASOBY N'!$D77,'ZASOBY N'!$H$10:'ZASOBY N'!$H77,'ZASOBY N'!$H77 )</f>
        <v>0</v>
      </c>
      <c r="BN78" s="411">
        <f t="shared" si="30"/>
        <v>0</v>
      </c>
      <c r="BO78" s="412">
        <f t="shared" si="31"/>
        <v>0</v>
      </c>
      <c r="BP78" s="94" t="str">
        <f t="shared" si="32"/>
        <v/>
      </c>
      <c r="BQ78" s="414" t="str">
        <f>IF(AND(BS78=1,BT78=1,SUMIF($C78:$C$525,$C78,$AJ78:$AJ$525)=$AJ78),$AJ78,IF($BV78&gt;0,$BV78,IF(AND(COUNTIF($C$11:$C77,$C78)&gt;=1,COUNTIF($D77:$D77,$D78)&gt;=1),"",IF(AND(SUMIF($C78:$C$525,$C78,$AJ78:$AJ$525)&gt;$AJ78,SUMIF($D78:$D$525,$D78,$AJ78:$AJ$525)&gt;$AJ78),SUMIF($C78:$C$525,$C78,$AJ78:$AJ$525),""))))</f>
        <v/>
      </c>
      <c r="BS78" s="409">
        <f>COUNTIFS('ZASOBY N'!$B77:$B$525,'ZASOBY N'!$B77,'ZASOBY N'!$C77:'ZASOBY N'!$C$525,'ZASOBY N'!$C77,'ZASOBY N'!$D77:'ZASOBY N'!$D$525,'ZASOBY N'!$D77,'ZASOBY N'!$H77:'ZASOBY N'!$H$525,'ZASOBY N'!$H77 )</f>
        <v>0</v>
      </c>
      <c r="BT78" s="410">
        <f>COUNTIFS('ZASOBY N'!$B$10:$B77,'ZASOBY N'!$B77,'ZASOBY N'!$C$10:'ZASOBY N'!$C77,'ZASOBY N'!$C77,'ZASOBY N'!$D$10:'ZASOBY N'!$D77,'ZASOBY N'!$D77,'ZASOBY N'!$H$10:'ZASOBY N'!$H77,'ZASOBY N'!$H77 )</f>
        <v>0</v>
      </c>
      <c r="BU78" s="411">
        <f t="shared" si="33"/>
        <v>0</v>
      </c>
      <c r="BV78" s="412">
        <f t="shared" si="34"/>
        <v>0</v>
      </c>
      <c r="BW78" s="94" t="s">
        <v>499</v>
      </c>
      <c r="BX78" s="414" t="str">
        <f>IF(AND(BZ78=1,CA78=1,SUMIF($C78:$C$525,$C78,$AI78:$AI$525)=$AI78),$AI78,IF($CC78&gt;0,$CC78,IF(AND(COUNTIF($C$11:$C77,$C78)&gt;=1,COUNTIF($D77:$D77,$D78)&gt;=1),"",IF(AND(SUMIF($C78:$C$525,$C78,$AI78:$AI$525)&gt;$AI78,SUMIF($D78:$D$525,$D78,$AI78:$AI$525)&gt;$IG78),_xlfn.AGGREGATE(14,4,$CB$11:$CB$31*($C$11:$C$31=$C78),1),""))))</f>
        <v/>
      </c>
      <c r="BZ78" s="409">
        <f>COUNTIFS('ZASOBY N'!$B77:$B$525,'ZASOBY N'!$B77,'ZASOBY N'!$C77:'ZASOBY N'!$C$525,'ZASOBY N'!$C77,'ZASOBY N'!$D77:'ZASOBY N'!$D$525,'ZASOBY N'!$D77,'ZASOBY N'!$H77:'ZASOBY N'!$H$525,'ZASOBY N'!$H77 )</f>
        <v>0</v>
      </c>
      <c r="CA78" s="410">
        <f>COUNTIFS('ZASOBY N'!$B$10:$B77,'ZASOBY N'!$B77,'ZASOBY N'!$C$10:'ZASOBY N'!$C77,'ZASOBY N'!$C77,'ZASOBY N'!$D$10:'ZASOBY N'!$D77,'ZASOBY N'!$D77,'ZASOBY N'!$H$10:'ZASOBY N'!$H77,'ZASOBY N'!$H77 )</f>
        <v>0</v>
      </c>
      <c r="CB78" s="411">
        <f t="shared" si="35"/>
        <v>0</v>
      </c>
      <c r="CC78" s="412">
        <f t="shared" si="36"/>
        <v>0</v>
      </c>
      <c r="CE78" s="414" t="str">
        <f>IF(AND(CG78=1,CH78=1,SUMIF($C78:$C$525,$C78,$AH78:$AH$525)=$AH78),$AH78,IF($CJ78&gt;0,$CJ78,IF(AND(COUNTIF($C$11:$C77,$C78)&gt;=1,COUNTIF($D77:$D77,$D78)&gt;=1),"",IF(AND(SUMIF($C78:$C$525,$C78,$AH78:$AH$525)&gt;$AH78,SUMIF($D78:$D$525,$D78,$AH78:$AH$525)&gt;$AH78),_xlfn.AGGREGATE(14,4,$CI$11:$CI$31*($C$11:$C$31=$C78),1),""))))</f>
        <v/>
      </c>
      <c r="CG78" s="409">
        <f>COUNTIFS('ZASOBY N'!$B77:$B$525,'ZASOBY N'!$B77,'ZASOBY N'!$C77:'ZASOBY N'!$C$525,'ZASOBY N'!$C77,'ZASOBY N'!$D77:'ZASOBY N'!$D$525,'ZASOBY N'!$D77,'ZASOBY N'!$H77:'ZASOBY N'!$H$525,'ZASOBY N'!$H77 )</f>
        <v>0</v>
      </c>
      <c r="CH78" s="410">
        <f>COUNTIFS('ZASOBY N'!$B$10:$B77,'ZASOBY N'!$B77,'ZASOBY N'!$C$10:'ZASOBY N'!$C77,'ZASOBY N'!$C77,'ZASOBY N'!$D$10:'ZASOBY N'!$D77,'ZASOBY N'!$D77,'ZASOBY N'!$H$10:'ZASOBY N'!$H77,'ZASOBY N'!$H77 )</f>
        <v>0</v>
      </c>
      <c r="CI78" s="411">
        <f t="shared" si="37"/>
        <v>0</v>
      </c>
      <c r="CJ78" s="412">
        <f t="shared" si="38"/>
        <v>0</v>
      </c>
      <c r="CL78" s="414" t="str">
        <f>IF(AND(CN78=1,CO78=1,SUMIF($C78:$C$525,$C78,$AG78:$AG$525)=$AG78),$AG78,IF($CQ78&gt;0,$CQ78,IF(AND(COUNTIF($C$11:$C77,$C78)&gt;=1,COUNTIF($D77:$D77,$D78)&gt;=1),"",IF(AND(SUMIF($C78:$C$525,$C78,$AG78:$AG$525)&gt;$AG78,SUMIF($D78:$D$525,$D78,$AG78:$AG$525)&gt;$AG78),_xlfn.AGGREGATE(14,4,$CP$11:$CP$31*($C$11:$C$31=$C78),1),""))))</f>
        <v/>
      </c>
      <c r="CN78" s="409">
        <f>COUNTIFS('ZASOBY N'!$B77:$B$525,'ZASOBY N'!$B77,'ZASOBY N'!$C77:'ZASOBY N'!$C$525,'ZASOBY N'!$C77,'ZASOBY N'!$D77:'ZASOBY N'!$D$525,'ZASOBY N'!$D77,'ZASOBY N'!$H77:'ZASOBY N'!$H$525,'ZASOBY N'!$H77 )</f>
        <v>0</v>
      </c>
      <c r="CO78" s="410">
        <f>COUNTIFS('ZASOBY N'!$B$10:$B77,'ZASOBY N'!$B77,'ZASOBY N'!$C$10:'ZASOBY N'!$C77,'ZASOBY N'!$C77,'ZASOBY N'!$D$10:'ZASOBY N'!$D77,'ZASOBY N'!$D77,'ZASOBY N'!$H$10:'ZASOBY N'!$H77,'ZASOBY N'!$H77 )</f>
        <v>0</v>
      </c>
      <c r="CP78" s="411">
        <f t="shared" si="39"/>
        <v>0</v>
      </c>
      <c r="CQ78" s="412">
        <f t="shared" si="40"/>
        <v>0</v>
      </c>
      <c r="CS78" s="414" t="str">
        <f>IF(AND(CU78=1,CV78=1,SUMIF($C78:$C$525,$C78,$AF78:$AF$525)=$AF78),$AF78,IF($CX78&gt;0,$CX78,IF(AND(COUNTIF($C$11:$C77,$C78)&gt;=1,COUNTIF($D77:$D77,$D78)&gt;=1),"",IF(AND(SUMIF($C78:$C$525,$C78,$AF78:$AF$525)&gt;$AF78,SUMIF($D78:$D$525,$D78,$AF78:$AF$525)&gt;$AF78),_xlfn.AGGREGATE(14,4,$CW$11:$CW$31*($C$11:$C$31=$C78),1),""))))</f>
        <v/>
      </c>
      <c r="CU78" s="409">
        <f>COUNTIFS('ZASOBY N'!$B77:$B$525,'ZASOBY N'!$B77,'ZASOBY N'!$C77:'ZASOBY N'!$C$525,'ZASOBY N'!$C77,'ZASOBY N'!$D77:'ZASOBY N'!$D$525,'ZASOBY N'!$D77,'ZASOBY N'!$H77:'ZASOBY N'!$H$525,'ZASOBY N'!$H77 )</f>
        <v>0</v>
      </c>
      <c r="CV78" s="410">
        <f>COUNTIFS('ZASOBY N'!$B$10:$B77,'ZASOBY N'!$B77,'ZASOBY N'!$C$10:'ZASOBY N'!$C77,'ZASOBY N'!$C77,'ZASOBY N'!$D$10:'ZASOBY N'!$D77,'ZASOBY N'!$D77,'ZASOBY N'!$H$10:'ZASOBY N'!$H77,'ZASOBY N'!$H77 )</f>
        <v>0</v>
      </c>
      <c r="CW78" s="411">
        <f t="shared" si="41"/>
        <v>0</v>
      </c>
      <c r="CX78" s="412">
        <f t="shared" si="42"/>
        <v>0</v>
      </c>
      <c r="CZ78" s="414" t="str">
        <f>IF(AND(DB78=1,DC78=1,SUMIF($C78:$C$525,$C78,$AE78:$AE$525)=$AE78),$AE78,IF($DE78&gt;0,$DE78,IF(AND(COUNTIF($C$11:$C77,$C78)&gt;=1,COUNTIF($D77:$D77,$D78)&gt;=1),"",IF(AND(SUMIF($C78:$C$525,$C78,$AE78:$AE$525)&gt;$AE78,SUMIF($D78:$D$525,$D78,$AE78:$AE$525)&gt;$AE78),_xlfn.AGGREGATE(14,4,$DD$11:$DD$31*($C$11:$C$31=$C78),1),""))))</f>
        <v/>
      </c>
      <c r="DB78" s="409">
        <f>COUNTIFS('ZASOBY N'!$B77:$B$525,'ZASOBY N'!$B77,'ZASOBY N'!$C77:'ZASOBY N'!$C$525,'ZASOBY N'!$C77,'ZASOBY N'!$D77:'ZASOBY N'!$D$525,'ZASOBY N'!$D77,'ZASOBY N'!$H77:'ZASOBY N'!$H$525,'ZASOBY N'!$H77 )</f>
        <v>0</v>
      </c>
      <c r="DC78" s="410">
        <f>COUNTIFS('ZASOBY N'!$B$10:$B77,'ZASOBY N'!$B77,'ZASOBY N'!$C$10:'ZASOBY N'!$C77,'ZASOBY N'!$C77,'ZASOBY N'!$D$10:'ZASOBY N'!$D77,'ZASOBY N'!$D77,'ZASOBY N'!$H$10:'ZASOBY N'!$H77,'ZASOBY N'!$H77 )</f>
        <v>0</v>
      </c>
      <c r="DD78" s="411">
        <f t="shared" si="43"/>
        <v>0</v>
      </c>
      <c r="DE78" s="412">
        <f t="shared" si="44"/>
        <v>0</v>
      </c>
      <c r="DF78" s="399" t="str">
        <f>IF(AND(DI78=1,DJ78=1,SUMIF($C78:$C$525,$C78,$AD78:$AD$525)=$AD78),$AD78,IF($DL78&gt;0,$DL78,IF(B78="","",IF(AND(COUNTIF($C$11:$C77,$C78)&gt;=1,COUNTIF($D77:$D77,$D78)&gt;=1,COUNTIF($Z75:$Z77,$C78)=0),"",IF(AND(COUNTIF($C$11:$C77,$C78)&gt;=1,COUNTIF($D77:$D77,$D78)&gt;=1),"UJĘTO WYŻEJ",IF(AND(SUMIF($C78:$C$525,$C78,$AD78:$AD$525)&gt;$AD78,SUMIF($D78:$D$525,$D78,$AD78:$AD$525)&gt;$AD78),_xlfn.AGGREGATE(14,4,$DK$11:$DK$31*($C$11:$C$31=$C78),1),""))))))</f>
        <v/>
      </c>
      <c r="DG78" s="414" t="str">
        <f>IF(AND(DI78=1,DJ78=1,SUMIF($C78:$C$525,$C78,$AD78:$AD$525)=$AD78),$AD78,IF($DL78&gt;0,$DL78,IF(AND(COUNTIF($C$11:$C77,$C78)&gt;=1,COUNTIF($D77:$D77,$D78)&gt;=1),"",IF(AND(SUMIF($C78:$C$525,$C78,$AD78:$AD$525)&gt;$AD78,SUMIF($D78:$D$525,$D78,$AD78:$AD$525)&gt;$AD78),_xlfn.AGGREGATE(14,4,$DK$11:$DK$31*($C$11:$C$31=$C78),1),""))))</f>
        <v/>
      </c>
      <c r="DI78" s="409">
        <f>COUNTIFS('ZASOBY N'!$B77:$B$525,'ZASOBY N'!$B77,'ZASOBY N'!$C77:'ZASOBY N'!$C$525,'ZASOBY N'!$C77,'ZASOBY N'!$D77:'ZASOBY N'!$D$525,'ZASOBY N'!$D77,'ZASOBY N'!$H77:'ZASOBY N'!$H$525,'ZASOBY N'!$H77 )</f>
        <v>0</v>
      </c>
      <c r="DJ78" s="410">
        <f>COUNTIFS('ZASOBY N'!$B$10:$B77,'ZASOBY N'!$B77,'ZASOBY N'!$C$10:'ZASOBY N'!$C77,'ZASOBY N'!$C77,'ZASOBY N'!$D$10:'ZASOBY N'!$D77,'ZASOBY N'!$D77,'ZASOBY N'!$H$10:'ZASOBY N'!$H77,'ZASOBY N'!$H77 )</f>
        <v>0</v>
      </c>
      <c r="DK78" s="411">
        <f t="shared" si="45"/>
        <v>0</v>
      </c>
      <c r="DL78" s="412">
        <f t="shared" si="46"/>
        <v>0</v>
      </c>
    </row>
    <row r="79" spans="1:116" ht="18.899999999999999" customHeight="1" x14ac:dyDescent="0.3">
      <c r="A79" s="219"/>
      <c r="B79" s="152" t="str">
        <f>IF('ZASOBY N'!A78="","",'ZASOBY N'!A78)</f>
        <v/>
      </c>
      <c r="C79" s="462" t="str">
        <f>IF('ZASOBY N'!C78="","",'ZASOBY N'!C78)</f>
        <v/>
      </c>
      <c r="D79" s="137" t="str">
        <f>IF('ZASOBY N'!B78="","",'ZASOBY N'!B78)</f>
        <v/>
      </c>
      <c r="E79" s="138"/>
      <c r="F79" s="356" t="str">
        <f>IF('ZASOBY N'!D78="","",'ZASOBY N'!D78)</f>
        <v/>
      </c>
      <c r="G79" s="220" t="str">
        <f>IF('ZASOBY N'!G78="","",'ZASOBY N'!G78)</f>
        <v/>
      </c>
      <c r="H79" s="221" t="str">
        <f>IF('ZASOBY N'!F78="","",'ZASOBY N'!F78)</f>
        <v/>
      </c>
      <c r="I79" s="221" t="str">
        <f>IF('ZASOBY N'!G78="","",'ZASOBY N'!G78)</f>
        <v/>
      </c>
      <c r="J79" s="221" t="str">
        <f>IF('ZASOBY N'!H78="","",'ZASOBY N'!H78)</f>
        <v/>
      </c>
      <c r="K79" s="214">
        <v>0</v>
      </c>
      <c r="L79" s="214">
        <v>0</v>
      </c>
      <c r="M79" s="214">
        <v>0</v>
      </c>
      <c r="N79" s="222" t="str">
        <f>IF('ZASOBY N'!BD78="x","",IF(W79="","",'ZASOBY N'!E78))</f>
        <v/>
      </c>
      <c r="O79" s="223">
        <v>0</v>
      </c>
      <c r="P79" s="223">
        <v>0</v>
      </c>
      <c r="Q79" s="226" t="str">
        <f>IF($N79="","",'UPR BILANS N'!G79*'UPR BILANS N'!N79)</f>
        <v/>
      </c>
      <c r="R79" s="225" t="str">
        <f>IF($N79="","",'ZASOBY N'!O78)</f>
        <v/>
      </c>
      <c r="S79" s="225" t="str">
        <f>IF($N79="","",IF('ZASOBY N'!Q78="",0,'ZASOBY N'!Q78))</f>
        <v/>
      </c>
      <c r="T79" s="225" t="str">
        <f>IF($N79="","",'ZASOBY N'!V78)</f>
        <v/>
      </c>
      <c r="U79" s="225" t="str">
        <f>IF($N79="","",IF('ZASOBY N'!AG78="",0,'ZASOBY N'!AG78))</f>
        <v/>
      </c>
      <c r="V79" s="225" t="str">
        <f>IF($N79="","",IF(NN!P81="",0,NN!P81))</f>
        <v/>
      </c>
      <c r="W79" s="225" t="str">
        <f t="shared" si="24"/>
        <v/>
      </c>
      <c r="X79" s="226" t="str">
        <f t="shared" si="25"/>
        <v/>
      </c>
      <c r="Y79" s="225" t="str">
        <f>IF('ZASOBY N'!AU78="","",IF(C79&lt;&gt;C78,'ZASOBY N'!AU78,IF(D79&lt;&gt;D78,'ZASOBY N'!AU78,IF(F79&lt;&gt;F78,'ZASOBY N'!AU78,IF(G79&lt;&gt;G78,'ZASOBY N'!AU78,IF(J79&lt;&gt;J78,'ZASOBY N'!AU78,IF(NN!AC81="","",IF(AND(C78=C79,H78=H79,J78=J79,NN!AC81&gt;0),"",IF(AND(C79=C80,H79=H80,NN!AC82&gt;0),'ZASOBY N'!AU78,'ZASOBY N'!AU78)))))))))</f>
        <v/>
      </c>
      <c r="Z79" s="225" t="str">
        <f t="shared" si="26"/>
        <v/>
      </c>
      <c r="AA79" s="227" t="str">
        <f t="shared" si="28"/>
        <v/>
      </c>
      <c r="AB79" s="400" t="str">
        <f t="shared" si="29"/>
        <v/>
      </c>
      <c r="AC79" s="228" t="str">
        <f t="shared" si="27"/>
        <v/>
      </c>
      <c r="AD79" s="222">
        <f>IF(B79="",0,IF(F79="",0,INDEX(POBRANIE_!$B$6:$F$101,MATCH('UPR BILANS N'!$F79,POBRANIE_!$A$6:$A$101,0),2)))</f>
        <v>0</v>
      </c>
      <c r="AE79" s="224">
        <f>IF(OR('ZASOBY N'!G78="",'ZASOBY N'!E78=""),0,IF(B79="",0,'ZASOBY N'!G78*'ZASOBY N'!E78))</f>
        <v>0</v>
      </c>
      <c r="AF79" s="225">
        <f>IF('ZASOBY N'!O78="",0,'ZASOBY N'!O78)</f>
        <v>0</v>
      </c>
      <c r="AG79" s="225">
        <f>IF('ZASOBY N'!Q78="",0,'ZASOBY N'!Q78)</f>
        <v>0</v>
      </c>
      <c r="AH79" s="225">
        <f>IF('ZASOBY N'!V78="",0,'ZASOBY N'!V78)</f>
        <v>0</v>
      </c>
      <c r="AI79" s="225">
        <f>IF('ZASOBY N'!AG78="",0,'ZASOBY N'!AG78)</f>
        <v>0</v>
      </c>
      <c r="AJ79" s="225">
        <f>IF(NN!P81="",0,IF(NN!P81="BRAK kol.7","BRAK BADAŃ",NN!P81))</f>
        <v>0</v>
      </c>
      <c r="AK79" s="225">
        <f>IF(NN!AC81="",0,IF(NN!AC81="BRAK kol.7","BRAK BADAŃ",NN!AC81))</f>
        <v>0</v>
      </c>
      <c r="BJ79" s="414" t="str">
        <f>IF(AND(BL79=1,BM79=1,SUMIF($C79:$C$525,$C79,$AK79:$AK$525)=$AK79),$AK79,IF($BO79&gt;0,$BO79,IF(AND(COUNTIF($C$11:$C78,$C79)&gt;=1,COUNTIF($D78:$D78,$D79)&gt;=1),"",IF(AND(SUMIF($C79:$C$525,$C79,$AK79:$AK$525)&gt;=$AK79,SUMIF($D79:$D$525,$D79,$AK79:$AK$525)&gt;=$AK79),SUMIF($C79:$C$525,$C79,$AK79:$AK$525),""))))</f>
        <v/>
      </c>
      <c r="BL79" s="409">
        <f>COUNTIFS('ZASOBY N'!$B78:$B$525,'ZASOBY N'!$B78,'ZASOBY N'!$C78:'ZASOBY N'!$C$525,'ZASOBY N'!$C78,'ZASOBY N'!$D78:'ZASOBY N'!$D$525,'ZASOBY N'!$D78,'ZASOBY N'!$H78:'ZASOBY N'!$H$525,'ZASOBY N'!$H78 )</f>
        <v>0</v>
      </c>
      <c r="BM79" s="410">
        <f>COUNTIFS('ZASOBY N'!$B$10:$B78,'ZASOBY N'!$B78,'ZASOBY N'!$C$10:'ZASOBY N'!$C78,'ZASOBY N'!$C78,'ZASOBY N'!$D$10:'ZASOBY N'!$D78,'ZASOBY N'!$D78,'ZASOBY N'!$H$10:'ZASOBY N'!$H78,'ZASOBY N'!$H78 )</f>
        <v>0</v>
      </c>
      <c r="BN79" s="411">
        <f t="shared" si="30"/>
        <v>0</v>
      </c>
      <c r="BO79" s="412">
        <f t="shared" si="31"/>
        <v>0</v>
      </c>
      <c r="BP79" s="94" t="str">
        <f t="shared" si="32"/>
        <v/>
      </c>
      <c r="BQ79" s="414" t="str">
        <f>IF(AND(BS79=1,BT79=1,SUMIF($C79:$C$525,$C79,$AJ79:$AJ$525)=$AJ79),$AJ79,IF($BV79&gt;0,$BV79,IF(AND(COUNTIF($C$11:$C78,$C79)&gt;=1,COUNTIF($D78:$D78,$D79)&gt;=1),"",IF(AND(SUMIF($C79:$C$525,$C79,$AJ79:$AJ$525)&gt;$AJ79,SUMIF($D79:$D$525,$D79,$AJ79:$AJ$525)&gt;$AJ79),SUMIF($C79:$C$525,$C79,$AJ79:$AJ$525),""))))</f>
        <v/>
      </c>
      <c r="BS79" s="409">
        <f>COUNTIFS('ZASOBY N'!$B78:$B$525,'ZASOBY N'!$B78,'ZASOBY N'!$C78:'ZASOBY N'!$C$525,'ZASOBY N'!$C78,'ZASOBY N'!$D78:'ZASOBY N'!$D$525,'ZASOBY N'!$D78,'ZASOBY N'!$H78:'ZASOBY N'!$H$525,'ZASOBY N'!$H78 )</f>
        <v>0</v>
      </c>
      <c r="BT79" s="410">
        <f>COUNTIFS('ZASOBY N'!$B$10:$B78,'ZASOBY N'!$B78,'ZASOBY N'!$C$10:'ZASOBY N'!$C78,'ZASOBY N'!$C78,'ZASOBY N'!$D$10:'ZASOBY N'!$D78,'ZASOBY N'!$D78,'ZASOBY N'!$H$10:'ZASOBY N'!$H78,'ZASOBY N'!$H78 )</f>
        <v>0</v>
      </c>
      <c r="BU79" s="411">
        <f t="shared" si="33"/>
        <v>0</v>
      </c>
      <c r="BV79" s="412">
        <f t="shared" si="34"/>
        <v>0</v>
      </c>
      <c r="BW79" s="94" t="s">
        <v>499</v>
      </c>
      <c r="BX79" s="414" t="str">
        <f>IF(AND(BZ79=1,CA79=1,SUMIF($C79:$C$525,$C79,$AI79:$AI$525)=$AI79),$AI79,IF($CC79&gt;0,$CC79,IF(AND(COUNTIF($C$11:$C78,$C79)&gt;=1,COUNTIF($D78:$D78,$D79)&gt;=1),"",IF(AND(SUMIF($C79:$C$525,$C79,$AI79:$AI$525)&gt;$AI79,SUMIF($D79:$D$525,$D79,$AI79:$AI$525)&gt;$IG79),_xlfn.AGGREGATE(14,4,$CB$11:$CB$31*($C$11:$C$31=$C79),1),""))))</f>
        <v/>
      </c>
      <c r="BZ79" s="409">
        <f>COUNTIFS('ZASOBY N'!$B78:$B$525,'ZASOBY N'!$B78,'ZASOBY N'!$C78:'ZASOBY N'!$C$525,'ZASOBY N'!$C78,'ZASOBY N'!$D78:'ZASOBY N'!$D$525,'ZASOBY N'!$D78,'ZASOBY N'!$H78:'ZASOBY N'!$H$525,'ZASOBY N'!$H78 )</f>
        <v>0</v>
      </c>
      <c r="CA79" s="410">
        <f>COUNTIFS('ZASOBY N'!$B$10:$B78,'ZASOBY N'!$B78,'ZASOBY N'!$C$10:'ZASOBY N'!$C78,'ZASOBY N'!$C78,'ZASOBY N'!$D$10:'ZASOBY N'!$D78,'ZASOBY N'!$D78,'ZASOBY N'!$H$10:'ZASOBY N'!$H78,'ZASOBY N'!$H78 )</f>
        <v>0</v>
      </c>
      <c r="CB79" s="411">
        <f t="shared" si="35"/>
        <v>0</v>
      </c>
      <c r="CC79" s="412">
        <f t="shared" si="36"/>
        <v>0</v>
      </c>
      <c r="CE79" s="414" t="str">
        <f>IF(AND(CG79=1,CH79=1,SUMIF($C79:$C$525,$C79,$AH79:$AH$525)=$AH79),$AH79,IF($CJ79&gt;0,$CJ79,IF(AND(COUNTIF($C$11:$C78,$C79)&gt;=1,COUNTIF($D78:$D78,$D79)&gt;=1),"",IF(AND(SUMIF($C79:$C$525,$C79,$AH79:$AH$525)&gt;$AH79,SUMIF($D79:$D$525,$D79,$AH79:$AH$525)&gt;$AH79),_xlfn.AGGREGATE(14,4,$CI$11:$CI$31*($C$11:$C$31=$C79),1),""))))</f>
        <v/>
      </c>
      <c r="CG79" s="409">
        <f>COUNTIFS('ZASOBY N'!$B78:$B$525,'ZASOBY N'!$B78,'ZASOBY N'!$C78:'ZASOBY N'!$C$525,'ZASOBY N'!$C78,'ZASOBY N'!$D78:'ZASOBY N'!$D$525,'ZASOBY N'!$D78,'ZASOBY N'!$H78:'ZASOBY N'!$H$525,'ZASOBY N'!$H78 )</f>
        <v>0</v>
      </c>
      <c r="CH79" s="410">
        <f>COUNTIFS('ZASOBY N'!$B$10:$B78,'ZASOBY N'!$B78,'ZASOBY N'!$C$10:'ZASOBY N'!$C78,'ZASOBY N'!$C78,'ZASOBY N'!$D$10:'ZASOBY N'!$D78,'ZASOBY N'!$D78,'ZASOBY N'!$H$10:'ZASOBY N'!$H78,'ZASOBY N'!$H78 )</f>
        <v>0</v>
      </c>
      <c r="CI79" s="411">
        <f t="shared" si="37"/>
        <v>0</v>
      </c>
      <c r="CJ79" s="412">
        <f t="shared" si="38"/>
        <v>0</v>
      </c>
      <c r="CL79" s="414" t="str">
        <f>IF(AND(CN79=1,CO79=1,SUMIF($C79:$C$525,$C79,$AG79:$AG$525)=$AG79),$AG79,IF($CQ79&gt;0,$CQ79,IF(AND(COUNTIF($C$11:$C78,$C79)&gt;=1,COUNTIF($D78:$D78,$D79)&gt;=1),"",IF(AND(SUMIF($C79:$C$525,$C79,$AG79:$AG$525)&gt;$AG79,SUMIF($D79:$D$525,$D79,$AG79:$AG$525)&gt;$AG79),_xlfn.AGGREGATE(14,4,$CP$11:$CP$31*($C$11:$C$31=$C79),1),""))))</f>
        <v/>
      </c>
      <c r="CN79" s="409">
        <f>COUNTIFS('ZASOBY N'!$B78:$B$525,'ZASOBY N'!$B78,'ZASOBY N'!$C78:'ZASOBY N'!$C$525,'ZASOBY N'!$C78,'ZASOBY N'!$D78:'ZASOBY N'!$D$525,'ZASOBY N'!$D78,'ZASOBY N'!$H78:'ZASOBY N'!$H$525,'ZASOBY N'!$H78 )</f>
        <v>0</v>
      </c>
      <c r="CO79" s="410">
        <f>COUNTIFS('ZASOBY N'!$B$10:$B78,'ZASOBY N'!$B78,'ZASOBY N'!$C$10:'ZASOBY N'!$C78,'ZASOBY N'!$C78,'ZASOBY N'!$D$10:'ZASOBY N'!$D78,'ZASOBY N'!$D78,'ZASOBY N'!$H$10:'ZASOBY N'!$H78,'ZASOBY N'!$H78 )</f>
        <v>0</v>
      </c>
      <c r="CP79" s="411">
        <f t="shared" si="39"/>
        <v>0</v>
      </c>
      <c r="CQ79" s="412">
        <f t="shared" si="40"/>
        <v>0</v>
      </c>
      <c r="CS79" s="414" t="str">
        <f>IF(AND(CU79=1,CV79=1,SUMIF($C79:$C$525,$C79,$AF79:$AF$525)=$AF79),$AF79,IF($CX79&gt;0,$CX79,IF(AND(COUNTIF($C$11:$C78,$C79)&gt;=1,COUNTIF($D78:$D78,$D79)&gt;=1),"",IF(AND(SUMIF($C79:$C$525,$C79,$AF79:$AF$525)&gt;$AF79,SUMIF($D79:$D$525,$D79,$AF79:$AF$525)&gt;$AF79),_xlfn.AGGREGATE(14,4,$CW$11:$CW$31*($C$11:$C$31=$C79),1),""))))</f>
        <v/>
      </c>
      <c r="CU79" s="409">
        <f>COUNTIFS('ZASOBY N'!$B78:$B$525,'ZASOBY N'!$B78,'ZASOBY N'!$C78:'ZASOBY N'!$C$525,'ZASOBY N'!$C78,'ZASOBY N'!$D78:'ZASOBY N'!$D$525,'ZASOBY N'!$D78,'ZASOBY N'!$H78:'ZASOBY N'!$H$525,'ZASOBY N'!$H78 )</f>
        <v>0</v>
      </c>
      <c r="CV79" s="410">
        <f>COUNTIFS('ZASOBY N'!$B$10:$B78,'ZASOBY N'!$B78,'ZASOBY N'!$C$10:'ZASOBY N'!$C78,'ZASOBY N'!$C78,'ZASOBY N'!$D$10:'ZASOBY N'!$D78,'ZASOBY N'!$D78,'ZASOBY N'!$H$10:'ZASOBY N'!$H78,'ZASOBY N'!$H78 )</f>
        <v>0</v>
      </c>
      <c r="CW79" s="411">
        <f t="shared" si="41"/>
        <v>0</v>
      </c>
      <c r="CX79" s="412">
        <f t="shared" si="42"/>
        <v>0</v>
      </c>
      <c r="CZ79" s="414" t="str">
        <f>IF(AND(DB79=1,DC79=1,SUMIF($C79:$C$525,$C79,$AE79:$AE$525)=$AE79),$AE79,IF($DE79&gt;0,$DE79,IF(AND(COUNTIF($C$11:$C78,$C79)&gt;=1,COUNTIF($D78:$D78,$D79)&gt;=1),"",IF(AND(SUMIF($C79:$C$525,$C79,$AE79:$AE$525)&gt;$AE79,SUMIF($D79:$D$525,$D79,$AE79:$AE$525)&gt;$AE79),_xlfn.AGGREGATE(14,4,$DD$11:$DD$31*($C$11:$C$31=$C79),1),""))))</f>
        <v/>
      </c>
      <c r="DB79" s="409">
        <f>COUNTIFS('ZASOBY N'!$B78:$B$525,'ZASOBY N'!$B78,'ZASOBY N'!$C78:'ZASOBY N'!$C$525,'ZASOBY N'!$C78,'ZASOBY N'!$D78:'ZASOBY N'!$D$525,'ZASOBY N'!$D78,'ZASOBY N'!$H78:'ZASOBY N'!$H$525,'ZASOBY N'!$H78 )</f>
        <v>0</v>
      </c>
      <c r="DC79" s="410">
        <f>COUNTIFS('ZASOBY N'!$B$10:$B78,'ZASOBY N'!$B78,'ZASOBY N'!$C$10:'ZASOBY N'!$C78,'ZASOBY N'!$C78,'ZASOBY N'!$D$10:'ZASOBY N'!$D78,'ZASOBY N'!$D78,'ZASOBY N'!$H$10:'ZASOBY N'!$H78,'ZASOBY N'!$H78 )</f>
        <v>0</v>
      </c>
      <c r="DD79" s="411">
        <f t="shared" si="43"/>
        <v>0</v>
      </c>
      <c r="DE79" s="412">
        <f t="shared" si="44"/>
        <v>0</v>
      </c>
      <c r="DF79" s="399" t="str">
        <f>IF(AND(DI79=1,DJ79=1,SUMIF($C79:$C$525,$C79,$AD79:$AD$525)=$AD79),$AD79,IF($DL79&gt;0,$DL79,IF(B79="","",IF(AND(COUNTIF($C$11:$C78,$C79)&gt;=1,COUNTIF($D78:$D78,$D79)&gt;=1,COUNTIF($Z76:$Z78,$C79)=0),"",IF(AND(COUNTIF($C$11:$C78,$C79)&gt;=1,COUNTIF($D78:$D78,$D79)&gt;=1),"UJĘTO WYŻEJ",IF(AND(SUMIF($C79:$C$525,$C79,$AD79:$AD$525)&gt;$AD79,SUMIF($D79:$D$525,$D79,$AD79:$AD$525)&gt;$AD79),_xlfn.AGGREGATE(14,4,$DK$11:$DK$31*($C$11:$C$31=$C79),1),""))))))</f>
        <v/>
      </c>
      <c r="DG79" s="414" t="str">
        <f>IF(AND(DI79=1,DJ79=1,SUMIF($C79:$C$525,$C79,$AD79:$AD$525)=$AD79),$AD79,IF($DL79&gt;0,$DL79,IF(AND(COUNTIF($C$11:$C78,$C79)&gt;=1,COUNTIF($D78:$D78,$D79)&gt;=1),"",IF(AND(SUMIF($C79:$C$525,$C79,$AD79:$AD$525)&gt;$AD79,SUMIF($D79:$D$525,$D79,$AD79:$AD$525)&gt;$AD79),_xlfn.AGGREGATE(14,4,$DK$11:$DK$31*($C$11:$C$31=$C79),1),""))))</f>
        <v/>
      </c>
      <c r="DI79" s="409">
        <f>COUNTIFS('ZASOBY N'!$B78:$B$525,'ZASOBY N'!$B78,'ZASOBY N'!$C78:'ZASOBY N'!$C$525,'ZASOBY N'!$C78,'ZASOBY N'!$D78:'ZASOBY N'!$D$525,'ZASOBY N'!$D78,'ZASOBY N'!$H78:'ZASOBY N'!$H$525,'ZASOBY N'!$H78 )</f>
        <v>0</v>
      </c>
      <c r="DJ79" s="410">
        <f>COUNTIFS('ZASOBY N'!$B$10:$B78,'ZASOBY N'!$B78,'ZASOBY N'!$C$10:'ZASOBY N'!$C78,'ZASOBY N'!$C78,'ZASOBY N'!$D$10:'ZASOBY N'!$D78,'ZASOBY N'!$D78,'ZASOBY N'!$H$10:'ZASOBY N'!$H78,'ZASOBY N'!$H78 )</f>
        <v>0</v>
      </c>
      <c r="DK79" s="411">
        <f t="shared" si="45"/>
        <v>0</v>
      </c>
      <c r="DL79" s="412">
        <f t="shared" si="46"/>
        <v>0</v>
      </c>
    </row>
    <row r="80" spans="1:116" ht="18.899999999999999" customHeight="1" x14ac:dyDescent="0.3">
      <c r="A80" s="219"/>
      <c r="B80" s="152" t="str">
        <f>IF('ZASOBY N'!A79="","",'ZASOBY N'!A79)</f>
        <v/>
      </c>
      <c r="C80" s="462" t="str">
        <f>IF('ZASOBY N'!C79="","",'ZASOBY N'!C79)</f>
        <v/>
      </c>
      <c r="D80" s="137" t="str">
        <f>IF('ZASOBY N'!B79="","",'ZASOBY N'!B79)</f>
        <v/>
      </c>
      <c r="E80" s="138"/>
      <c r="F80" s="356" t="str">
        <f>IF('ZASOBY N'!D79="","",'ZASOBY N'!D79)</f>
        <v/>
      </c>
      <c r="G80" s="220" t="str">
        <f>IF('ZASOBY N'!G79="","",'ZASOBY N'!G79)</f>
        <v/>
      </c>
      <c r="H80" s="221" t="str">
        <f>IF('ZASOBY N'!F79="","",'ZASOBY N'!F79)</f>
        <v/>
      </c>
      <c r="I80" s="221" t="str">
        <f>IF('ZASOBY N'!G79="","",'ZASOBY N'!G79)</f>
        <v/>
      </c>
      <c r="J80" s="221" t="str">
        <f>IF('ZASOBY N'!H79="","",'ZASOBY N'!H79)</f>
        <v/>
      </c>
      <c r="K80" s="214">
        <v>0</v>
      </c>
      <c r="L80" s="214">
        <v>0</v>
      </c>
      <c r="M80" s="214">
        <v>0</v>
      </c>
      <c r="N80" s="222" t="str">
        <f>IF('ZASOBY N'!BD79="x","",IF(W80="","",'ZASOBY N'!E79))</f>
        <v/>
      </c>
      <c r="O80" s="223">
        <v>0</v>
      </c>
      <c r="P80" s="223">
        <v>0</v>
      </c>
      <c r="Q80" s="226" t="str">
        <f>IF($N80="","",'UPR BILANS N'!G80*'UPR BILANS N'!N80)</f>
        <v/>
      </c>
      <c r="R80" s="225" t="str">
        <f>IF($N80="","",'ZASOBY N'!O79)</f>
        <v/>
      </c>
      <c r="S80" s="225" t="str">
        <f>IF($N80="","",IF('ZASOBY N'!Q79="",0,'ZASOBY N'!Q79))</f>
        <v/>
      </c>
      <c r="T80" s="225" t="str">
        <f>IF($N80="","",'ZASOBY N'!V79)</f>
        <v/>
      </c>
      <c r="U80" s="225" t="str">
        <f>IF($N80="","",IF('ZASOBY N'!AG79="",0,'ZASOBY N'!AG79))</f>
        <v/>
      </c>
      <c r="V80" s="225" t="str">
        <f>IF($N80="","",IF(NN!P82="",0,NN!P82))</f>
        <v/>
      </c>
      <c r="W80" s="225" t="str">
        <f t="shared" si="24"/>
        <v/>
      </c>
      <c r="X80" s="226" t="str">
        <f t="shared" si="25"/>
        <v/>
      </c>
      <c r="Y80" s="225" t="str">
        <f>IF('ZASOBY N'!AU79="","",IF(C80&lt;&gt;C79,'ZASOBY N'!AU79,IF(D80&lt;&gt;D79,'ZASOBY N'!AU79,IF(F80&lt;&gt;F79,'ZASOBY N'!AU79,IF(G80&lt;&gt;G79,'ZASOBY N'!AU79,IF(J80&lt;&gt;J79,'ZASOBY N'!AU79,IF(NN!AC82="","",IF(AND(C79=C80,H79=H80,J79=J80,NN!AC82&gt;0),"",IF(AND(C80=C81,H80=H81,NN!AC83&gt;0),'ZASOBY N'!AU79,'ZASOBY N'!AU79)))))))))</f>
        <v/>
      </c>
      <c r="Z80" s="225" t="str">
        <f t="shared" si="26"/>
        <v/>
      </c>
      <c r="AA80" s="227" t="str">
        <f t="shared" si="28"/>
        <v/>
      </c>
      <c r="AB80" s="400" t="str">
        <f t="shared" si="29"/>
        <v/>
      </c>
      <c r="AC80" s="228" t="str">
        <f t="shared" si="27"/>
        <v/>
      </c>
      <c r="AD80" s="222">
        <f>IF(B80="",0,IF(F80="",0,INDEX(POBRANIE_!$B$6:$F$101,MATCH('UPR BILANS N'!$F80,POBRANIE_!$A$6:$A$101,0),2)))</f>
        <v>0</v>
      </c>
      <c r="AE80" s="224">
        <f>IF(OR('ZASOBY N'!G79="",'ZASOBY N'!E79=""),0,IF(B80="",0,'ZASOBY N'!G79*'ZASOBY N'!E79))</f>
        <v>0</v>
      </c>
      <c r="AF80" s="225">
        <f>IF('ZASOBY N'!O79="",0,'ZASOBY N'!O79)</f>
        <v>0</v>
      </c>
      <c r="AG80" s="225">
        <f>IF('ZASOBY N'!Q79="",0,'ZASOBY N'!Q79)</f>
        <v>0</v>
      </c>
      <c r="AH80" s="225">
        <f>IF('ZASOBY N'!V79="",0,'ZASOBY N'!V79)</f>
        <v>0</v>
      </c>
      <c r="AI80" s="225">
        <f>IF('ZASOBY N'!AG79="",0,'ZASOBY N'!AG79)</f>
        <v>0</v>
      </c>
      <c r="AJ80" s="225">
        <f>IF(NN!P82="",0,IF(NN!P82="BRAK kol.7","BRAK BADAŃ",NN!P82))</f>
        <v>0</v>
      </c>
      <c r="AK80" s="225">
        <f>IF(NN!AC82="",0,IF(NN!AC82="BRAK kol.7","BRAK BADAŃ",NN!AC82))</f>
        <v>0</v>
      </c>
      <c r="BJ80" s="414" t="str">
        <f>IF(AND(BL80=1,BM80=1,SUMIF($C80:$C$525,$C80,$AK80:$AK$525)=$AK80),$AK80,IF($BO80&gt;0,$BO80,IF(AND(COUNTIF($C$11:$C79,$C80)&gt;=1,COUNTIF($D79:$D79,$D80)&gt;=1),"",IF(AND(SUMIF($C80:$C$525,$C80,$AK80:$AK$525)&gt;=$AK80,SUMIF($D80:$D$525,$D80,$AK80:$AK$525)&gt;=$AK80),SUMIF($C80:$C$525,$C80,$AK80:$AK$525),""))))</f>
        <v/>
      </c>
      <c r="BL80" s="409">
        <f>COUNTIFS('ZASOBY N'!$B79:$B$525,'ZASOBY N'!$B79,'ZASOBY N'!$C79:'ZASOBY N'!$C$525,'ZASOBY N'!$C79,'ZASOBY N'!$D79:'ZASOBY N'!$D$525,'ZASOBY N'!$D79,'ZASOBY N'!$H79:'ZASOBY N'!$H$525,'ZASOBY N'!$H79 )</f>
        <v>0</v>
      </c>
      <c r="BM80" s="410">
        <f>COUNTIFS('ZASOBY N'!$B$10:$B79,'ZASOBY N'!$B79,'ZASOBY N'!$C$10:'ZASOBY N'!$C79,'ZASOBY N'!$C79,'ZASOBY N'!$D$10:'ZASOBY N'!$D79,'ZASOBY N'!$D79,'ZASOBY N'!$H$10:'ZASOBY N'!$H79,'ZASOBY N'!$H79 )</f>
        <v>0</v>
      </c>
      <c r="BN80" s="411">
        <f t="shared" si="30"/>
        <v>0</v>
      </c>
      <c r="BO80" s="412">
        <f t="shared" si="31"/>
        <v>0</v>
      </c>
      <c r="BP80" s="94" t="str">
        <f t="shared" si="32"/>
        <v/>
      </c>
      <c r="BQ80" s="414" t="str">
        <f>IF(AND(BS80=1,BT80=1,SUMIF($C80:$C$525,$C80,$AJ80:$AJ$525)=$AJ80),$AJ80,IF($BV80&gt;0,$BV80,IF(AND(COUNTIF($C$11:$C79,$C80)&gt;=1,COUNTIF($D79:$D79,$D80)&gt;=1),"",IF(AND(SUMIF($C80:$C$525,$C80,$AJ80:$AJ$525)&gt;$AJ80,SUMIF($D80:$D$525,$D80,$AJ80:$AJ$525)&gt;$AJ80),SUMIF($C80:$C$525,$C80,$AJ80:$AJ$525),""))))</f>
        <v/>
      </c>
      <c r="BS80" s="409">
        <f>COUNTIFS('ZASOBY N'!$B79:$B$525,'ZASOBY N'!$B79,'ZASOBY N'!$C79:'ZASOBY N'!$C$525,'ZASOBY N'!$C79,'ZASOBY N'!$D79:'ZASOBY N'!$D$525,'ZASOBY N'!$D79,'ZASOBY N'!$H79:'ZASOBY N'!$H$525,'ZASOBY N'!$H79 )</f>
        <v>0</v>
      </c>
      <c r="BT80" s="410">
        <f>COUNTIFS('ZASOBY N'!$B$10:$B79,'ZASOBY N'!$B79,'ZASOBY N'!$C$10:'ZASOBY N'!$C79,'ZASOBY N'!$C79,'ZASOBY N'!$D$10:'ZASOBY N'!$D79,'ZASOBY N'!$D79,'ZASOBY N'!$H$10:'ZASOBY N'!$H79,'ZASOBY N'!$H79 )</f>
        <v>0</v>
      </c>
      <c r="BU80" s="411">
        <f t="shared" si="33"/>
        <v>0</v>
      </c>
      <c r="BV80" s="412">
        <f t="shared" si="34"/>
        <v>0</v>
      </c>
      <c r="BW80" s="94" t="s">
        <v>499</v>
      </c>
      <c r="BX80" s="414" t="str">
        <f>IF(AND(BZ80=1,CA80=1,SUMIF($C80:$C$525,$C80,$AI80:$AI$525)=$AI80),$AI80,IF($CC80&gt;0,$CC80,IF(AND(COUNTIF($C$11:$C79,$C80)&gt;=1,COUNTIF($D79:$D79,$D80)&gt;=1),"",IF(AND(SUMIF($C80:$C$525,$C80,$AI80:$AI$525)&gt;$AI80,SUMIF($D80:$D$525,$D80,$AI80:$AI$525)&gt;$IG80),_xlfn.AGGREGATE(14,4,$CB$11:$CB$31*($C$11:$C$31=$C80),1),""))))</f>
        <v/>
      </c>
      <c r="BZ80" s="409">
        <f>COUNTIFS('ZASOBY N'!$B79:$B$525,'ZASOBY N'!$B79,'ZASOBY N'!$C79:'ZASOBY N'!$C$525,'ZASOBY N'!$C79,'ZASOBY N'!$D79:'ZASOBY N'!$D$525,'ZASOBY N'!$D79,'ZASOBY N'!$H79:'ZASOBY N'!$H$525,'ZASOBY N'!$H79 )</f>
        <v>0</v>
      </c>
      <c r="CA80" s="410">
        <f>COUNTIFS('ZASOBY N'!$B$10:$B79,'ZASOBY N'!$B79,'ZASOBY N'!$C$10:'ZASOBY N'!$C79,'ZASOBY N'!$C79,'ZASOBY N'!$D$10:'ZASOBY N'!$D79,'ZASOBY N'!$D79,'ZASOBY N'!$H$10:'ZASOBY N'!$H79,'ZASOBY N'!$H79 )</f>
        <v>0</v>
      </c>
      <c r="CB80" s="411">
        <f t="shared" si="35"/>
        <v>0</v>
      </c>
      <c r="CC80" s="412">
        <f t="shared" si="36"/>
        <v>0</v>
      </c>
      <c r="CE80" s="414" t="str">
        <f>IF(AND(CG80=1,CH80=1,SUMIF($C80:$C$525,$C80,$AH80:$AH$525)=$AH80),$AH80,IF($CJ80&gt;0,$CJ80,IF(AND(COUNTIF($C$11:$C79,$C80)&gt;=1,COUNTIF($D79:$D79,$D80)&gt;=1),"",IF(AND(SUMIF($C80:$C$525,$C80,$AH80:$AH$525)&gt;$AH80,SUMIF($D80:$D$525,$D80,$AH80:$AH$525)&gt;$AH80),_xlfn.AGGREGATE(14,4,$CI$11:$CI$31*($C$11:$C$31=$C80),1),""))))</f>
        <v/>
      </c>
      <c r="CG80" s="409">
        <f>COUNTIFS('ZASOBY N'!$B79:$B$525,'ZASOBY N'!$B79,'ZASOBY N'!$C79:'ZASOBY N'!$C$525,'ZASOBY N'!$C79,'ZASOBY N'!$D79:'ZASOBY N'!$D$525,'ZASOBY N'!$D79,'ZASOBY N'!$H79:'ZASOBY N'!$H$525,'ZASOBY N'!$H79 )</f>
        <v>0</v>
      </c>
      <c r="CH80" s="410">
        <f>COUNTIFS('ZASOBY N'!$B$10:$B79,'ZASOBY N'!$B79,'ZASOBY N'!$C$10:'ZASOBY N'!$C79,'ZASOBY N'!$C79,'ZASOBY N'!$D$10:'ZASOBY N'!$D79,'ZASOBY N'!$D79,'ZASOBY N'!$H$10:'ZASOBY N'!$H79,'ZASOBY N'!$H79 )</f>
        <v>0</v>
      </c>
      <c r="CI80" s="411">
        <f t="shared" si="37"/>
        <v>0</v>
      </c>
      <c r="CJ80" s="412">
        <f t="shared" si="38"/>
        <v>0</v>
      </c>
      <c r="CL80" s="414" t="str">
        <f>IF(AND(CN80=1,CO80=1,SUMIF($C80:$C$525,$C80,$AG80:$AG$525)=$AG80),$AG80,IF($CQ80&gt;0,$CQ80,IF(AND(COUNTIF($C$11:$C79,$C80)&gt;=1,COUNTIF($D79:$D79,$D80)&gt;=1),"",IF(AND(SUMIF($C80:$C$525,$C80,$AG80:$AG$525)&gt;$AG80,SUMIF($D80:$D$525,$D80,$AG80:$AG$525)&gt;$AG80),_xlfn.AGGREGATE(14,4,$CP$11:$CP$31*($C$11:$C$31=$C80),1),""))))</f>
        <v/>
      </c>
      <c r="CN80" s="409">
        <f>COUNTIFS('ZASOBY N'!$B79:$B$525,'ZASOBY N'!$B79,'ZASOBY N'!$C79:'ZASOBY N'!$C$525,'ZASOBY N'!$C79,'ZASOBY N'!$D79:'ZASOBY N'!$D$525,'ZASOBY N'!$D79,'ZASOBY N'!$H79:'ZASOBY N'!$H$525,'ZASOBY N'!$H79 )</f>
        <v>0</v>
      </c>
      <c r="CO80" s="410">
        <f>COUNTIFS('ZASOBY N'!$B$10:$B79,'ZASOBY N'!$B79,'ZASOBY N'!$C$10:'ZASOBY N'!$C79,'ZASOBY N'!$C79,'ZASOBY N'!$D$10:'ZASOBY N'!$D79,'ZASOBY N'!$D79,'ZASOBY N'!$H$10:'ZASOBY N'!$H79,'ZASOBY N'!$H79 )</f>
        <v>0</v>
      </c>
      <c r="CP80" s="411">
        <f t="shared" si="39"/>
        <v>0</v>
      </c>
      <c r="CQ80" s="412">
        <f t="shared" si="40"/>
        <v>0</v>
      </c>
      <c r="CS80" s="414" t="str">
        <f>IF(AND(CU80=1,CV80=1,SUMIF($C80:$C$525,$C80,$AF80:$AF$525)=$AF80),$AF80,IF($CX80&gt;0,$CX80,IF(AND(COUNTIF($C$11:$C79,$C80)&gt;=1,COUNTIF($D79:$D79,$D80)&gt;=1),"",IF(AND(SUMIF($C80:$C$525,$C80,$AF80:$AF$525)&gt;$AF80,SUMIF($D80:$D$525,$D80,$AF80:$AF$525)&gt;$AF80),_xlfn.AGGREGATE(14,4,$CW$11:$CW$31*($C$11:$C$31=$C80),1),""))))</f>
        <v/>
      </c>
      <c r="CU80" s="409">
        <f>COUNTIFS('ZASOBY N'!$B79:$B$525,'ZASOBY N'!$B79,'ZASOBY N'!$C79:'ZASOBY N'!$C$525,'ZASOBY N'!$C79,'ZASOBY N'!$D79:'ZASOBY N'!$D$525,'ZASOBY N'!$D79,'ZASOBY N'!$H79:'ZASOBY N'!$H$525,'ZASOBY N'!$H79 )</f>
        <v>0</v>
      </c>
      <c r="CV80" s="410">
        <f>COUNTIFS('ZASOBY N'!$B$10:$B79,'ZASOBY N'!$B79,'ZASOBY N'!$C$10:'ZASOBY N'!$C79,'ZASOBY N'!$C79,'ZASOBY N'!$D$10:'ZASOBY N'!$D79,'ZASOBY N'!$D79,'ZASOBY N'!$H$10:'ZASOBY N'!$H79,'ZASOBY N'!$H79 )</f>
        <v>0</v>
      </c>
      <c r="CW80" s="411">
        <f t="shared" si="41"/>
        <v>0</v>
      </c>
      <c r="CX80" s="412">
        <f t="shared" si="42"/>
        <v>0</v>
      </c>
      <c r="CZ80" s="414" t="str">
        <f>IF(AND(DB80=1,DC80=1,SUMIF($C80:$C$525,$C80,$AE80:$AE$525)=$AE80),$AE80,IF($DE80&gt;0,$DE80,IF(AND(COUNTIF($C$11:$C79,$C80)&gt;=1,COUNTIF($D79:$D79,$D80)&gt;=1),"",IF(AND(SUMIF($C80:$C$525,$C80,$AE80:$AE$525)&gt;$AE80,SUMIF($D80:$D$525,$D80,$AE80:$AE$525)&gt;$AE80),_xlfn.AGGREGATE(14,4,$DD$11:$DD$31*($C$11:$C$31=$C80),1),""))))</f>
        <v/>
      </c>
      <c r="DB80" s="409">
        <f>COUNTIFS('ZASOBY N'!$B79:$B$525,'ZASOBY N'!$B79,'ZASOBY N'!$C79:'ZASOBY N'!$C$525,'ZASOBY N'!$C79,'ZASOBY N'!$D79:'ZASOBY N'!$D$525,'ZASOBY N'!$D79,'ZASOBY N'!$H79:'ZASOBY N'!$H$525,'ZASOBY N'!$H79 )</f>
        <v>0</v>
      </c>
      <c r="DC80" s="410">
        <f>COUNTIFS('ZASOBY N'!$B$10:$B79,'ZASOBY N'!$B79,'ZASOBY N'!$C$10:'ZASOBY N'!$C79,'ZASOBY N'!$C79,'ZASOBY N'!$D$10:'ZASOBY N'!$D79,'ZASOBY N'!$D79,'ZASOBY N'!$H$10:'ZASOBY N'!$H79,'ZASOBY N'!$H79 )</f>
        <v>0</v>
      </c>
      <c r="DD80" s="411">
        <f t="shared" si="43"/>
        <v>0</v>
      </c>
      <c r="DE80" s="412">
        <f t="shared" si="44"/>
        <v>0</v>
      </c>
      <c r="DF80" s="399" t="str">
        <f>IF(AND(DI80=1,DJ80=1,SUMIF($C80:$C$525,$C80,$AD80:$AD$525)=$AD80),$AD80,IF($DL80&gt;0,$DL80,IF(B80="","",IF(AND(COUNTIF($C$11:$C79,$C80)&gt;=1,COUNTIF($D79:$D79,$D80)&gt;=1,COUNTIF($Z77:$Z79,$C80)=0),"",IF(AND(COUNTIF($C$11:$C79,$C80)&gt;=1,COUNTIF($D79:$D79,$D80)&gt;=1),"UJĘTO WYŻEJ",IF(AND(SUMIF($C80:$C$525,$C80,$AD80:$AD$525)&gt;$AD80,SUMIF($D80:$D$525,$D80,$AD80:$AD$525)&gt;$AD80),_xlfn.AGGREGATE(14,4,$DK$11:$DK$31*($C$11:$C$31=$C80),1),""))))))</f>
        <v/>
      </c>
      <c r="DG80" s="414" t="str">
        <f>IF(AND(DI80=1,DJ80=1,SUMIF($C80:$C$525,$C80,$AD80:$AD$525)=$AD80),$AD80,IF($DL80&gt;0,$DL80,IF(AND(COUNTIF($C$11:$C79,$C80)&gt;=1,COUNTIF($D79:$D79,$D80)&gt;=1),"",IF(AND(SUMIF($C80:$C$525,$C80,$AD80:$AD$525)&gt;$AD80,SUMIF($D80:$D$525,$D80,$AD80:$AD$525)&gt;$AD80),_xlfn.AGGREGATE(14,4,$DK$11:$DK$31*($C$11:$C$31=$C80),1),""))))</f>
        <v/>
      </c>
      <c r="DI80" s="409">
        <f>COUNTIFS('ZASOBY N'!$B79:$B$525,'ZASOBY N'!$B79,'ZASOBY N'!$C79:'ZASOBY N'!$C$525,'ZASOBY N'!$C79,'ZASOBY N'!$D79:'ZASOBY N'!$D$525,'ZASOBY N'!$D79,'ZASOBY N'!$H79:'ZASOBY N'!$H$525,'ZASOBY N'!$H79 )</f>
        <v>0</v>
      </c>
      <c r="DJ80" s="410">
        <f>COUNTIFS('ZASOBY N'!$B$10:$B79,'ZASOBY N'!$B79,'ZASOBY N'!$C$10:'ZASOBY N'!$C79,'ZASOBY N'!$C79,'ZASOBY N'!$D$10:'ZASOBY N'!$D79,'ZASOBY N'!$D79,'ZASOBY N'!$H$10:'ZASOBY N'!$H79,'ZASOBY N'!$H79 )</f>
        <v>0</v>
      </c>
      <c r="DK80" s="411">
        <f t="shared" si="45"/>
        <v>0</v>
      </c>
      <c r="DL80" s="412">
        <f t="shared" si="46"/>
        <v>0</v>
      </c>
    </row>
    <row r="81" spans="1:116" ht="18.899999999999999" customHeight="1" x14ac:dyDescent="0.3">
      <c r="A81" s="219"/>
      <c r="B81" s="152" t="str">
        <f>IF('ZASOBY N'!A80="","",'ZASOBY N'!A80)</f>
        <v/>
      </c>
      <c r="C81" s="462" t="str">
        <f>IF('ZASOBY N'!C80="","",'ZASOBY N'!C80)</f>
        <v/>
      </c>
      <c r="D81" s="137" t="str">
        <f>IF('ZASOBY N'!B80="","",'ZASOBY N'!B80)</f>
        <v/>
      </c>
      <c r="E81" s="138"/>
      <c r="F81" s="356" t="str">
        <f>IF('ZASOBY N'!D80="","",'ZASOBY N'!D80)</f>
        <v/>
      </c>
      <c r="G81" s="220" t="str">
        <f>IF('ZASOBY N'!G80="","",'ZASOBY N'!G80)</f>
        <v/>
      </c>
      <c r="H81" s="221" t="str">
        <f>IF('ZASOBY N'!F80="","",'ZASOBY N'!F80)</f>
        <v/>
      </c>
      <c r="I81" s="221" t="str">
        <f>IF('ZASOBY N'!G80="","",'ZASOBY N'!G80)</f>
        <v/>
      </c>
      <c r="J81" s="221" t="str">
        <f>IF('ZASOBY N'!H80="","",'ZASOBY N'!H80)</f>
        <v/>
      </c>
      <c r="K81" s="214">
        <v>0</v>
      </c>
      <c r="L81" s="214">
        <v>0</v>
      </c>
      <c r="M81" s="214">
        <v>0</v>
      </c>
      <c r="N81" s="222" t="str">
        <f>IF('ZASOBY N'!BD80="x","",IF(W81="","",'ZASOBY N'!E80))</f>
        <v/>
      </c>
      <c r="O81" s="223">
        <v>0</v>
      </c>
      <c r="P81" s="223">
        <v>0</v>
      </c>
      <c r="Q81" s="226" t="str">
        <f>IF($N81="","",'UPR BILANS N'!G81*'UPR BILANS N'!N81)</f>
        <v/>
      </c>
      <c r="R81" s="225" t="str">
        <f>IF($N81="","",'ZASOBY N'!O80)</f>
        <v/>
      </c>
      <c r="S81" s="225" t="str">
        <f>IF($N81="","",IF('ZASOBY N'!Q80="",0,'ZASOBY N'!Q80))</f>
        <v/>
      </c>
      <c r="T81" s="225" t="str">
        <f>IF($N81="","",'ZASOBY N'!V80)</f>
        <v/>
      </c>
      <c r="U81" s="225" t="str">
        <f>IF($N81="","",IF('ZASOBY N'!AG80="",0,'ZASOBY N'!AG80))</f>
        <v/>
      </c>
      <c r="V81" s="225" t="str">
        <f>IF($N81="","",IF(NN!P83="",0,NN!P83))</f>
        <v/>
      </c>
      <c r="W81" s="225" t="str">
        <f t="shared" si="24"/>
        <v/>
      </c>
      <c r="X81" s="226" t="str">
        <f t="shared" si="25"/>
        <v/>
      </c>
      <c r="Y81" s="225" t="str">
        <f>IF('ZASOBY N'!AU80="","",IF(C81&lt;&gt;C80,'ZASOBY N'!AU80,IF(D81&lt;&gt;D80,'ZASOBY N'!AU80,IF(F81&lt;&gt;F80,'ZASOBY N'!AU80,IF(G81&lt;&gt;G80,'ZASOBY N'!AU80,IF(J81&lt;&gt;J80,'ZASOBY N'!AU80,IF(NN!AC83="","",IF(AND(C80=C81,H80=H81,J80=J81,NN!AC83&gt;0),"",IF(AND(C81=C82,H81=H82,NN!AC84&gt;0),'ZASOBY N'!AU80,'ZASOBY N'!AU80)))))))))</f>
        <v/>
      </c>
      <c r="Z81" s="225" t="str">
        <f t="shared" si="26"/>
        <v/>
      </c>
      <c r="AA81" s="227" t="str">
        <f t="shared" si="28"/>
        <v/>
      </c>
      <c r="AB81" s="400" t="str">
        <f t="shared" si="29"/>
        <v/>
      </c>
      <c r="AC81" s="228" t="str">
        <f t="shared" si="27"/>
        <v/>
      </c>
      <c r="AD81" s="222">
        <f>IF(B81="",0,IF(F81="",0,INDEX(POBRANIE_!$B$6:$F$101,MATCH('UPR BILANS N'!$F81,POBRANIE_!$A$6:$A$101,0),2)))</f>
        <v>0</v>
      </c>
      <c r="AE81" s="224">
        <f>IF(OR('ZASOBY N'!G80="",'ZASOBY N'!E80=""),0,IF(B81="",0,'ZASOBY N'!G80*'ZASOBY N'!E80))</f>
        <v>0</v>
      </c>
      <c r="AF81" s="225">
        <f>IF('ZASOBY N'!O80="",0,'ZASOBY N'!O80)</f>
        <v>0</v>
      </c>
      <c r="AG81" s="225">
        <f>IF('ZASOBY N'!Q80="",0,'ZASOBY N'!Q80)</f>
        <v>0</v>
      </c>
      <c r="AH81" s="225">
        <f>IF('ZASOBY N'!V80="",0,'ZASOBY N'!V80)</f>
        <v>0</v>
      </c>
      <c r="AI81" s="225">
        <f>IF('ZASOBY N'!AG80="",0,'ZASOBY N'!AG80)</f>
        <v>0</v>
      </c>
      <c r="AJ81" s="225">
        <f>IF(NN!P83="",0,IF(NN!P83="BRAK kol.7","BRAK BADAŃ",NN!P83))</f>
        <v>0</v>
      </c>
      <c r="AK81" s="225">
        <f>IF(NN!AC83="",0,IF(NN!AC83="BRAK kol.7","BRAK BADAŃ",NN!AC83))</f>
        <v>0</v>
      </c>
      <c r="BJ81" s="414" t="str">
        <f>IF(AND(BL81=1,BM81=1,SUMIF($C81:$C$525,$C81,$AK81:$AK$525)=$AK81),$AK81,IF($BO81&gt;0,$BO81,IF(AND(COUNTIF($C$11:$C80,$C81)&gt;=1,COUNTIF($D80:$D80,$D81)&gt;=1),"",IF(AND(SUMIF($C81:$C$525,$C81,$AK81:$AK$525)&gt;=$AK81,SUMIF($D81:$D$525,$D81,$AK81:$AK$525)&gt;=$AK81),SUMIF($C81:$C$525,$C81,$AK81:$AK$525),""))))</f>
        <v/>
      </c>
      <c r="BL81" s="409">
        <f>COUNTIFS('ZASOBY N'!$B80:$B$525,'ZASOBY N'!$B80,'ZASOBY N'!$C80:'ZASOBY N'!$C$525,'ZASOBY N'!$C80,'ZASOBY N'!$D80:'ZASOBY N'!$D$525,'ZASOBY N'!$D80,'ZASOBY N'!$H80:'ZASOBY N'!$H$525,'ZASOBY N'!$H80 )</f>
        <v>0</v>
      </c>
      <c r="BM81" s="410">
        <f>COUNTIFS('ZASOBY N'!$B$10:$B80,'ZASOBY N'!$B80,'ZASOBY N'!$C$10:'ZASOBY N'!$C80,'ZASOBY N'!$C80,'ZASOBY N'!$D$10:'ZASOBY N'!$D80,'ZASOBY N'!$D80,'ZASOBY N'!$H$10:'ZASOBY N'!$H80,'ZASOBY N'!$H80 )</f>
        <v>0</v>
      </c>
      <c r="BN81" s="411">
        <f t="shared" si="30"/>
        <v>0</v>
      </c>
      <c r="BO81" s="412">
        <f t="shared" si="31"/>
        <v>0</v>
      </c>
      <c r="BP81" s="94" t="str">
        <f t="shared" si="32"/>
        <v/>
      </c>
      <c r="BQ81" s="414" t="str">
        <f>IF(AND(BS81=1,BT81=1,SUMIF($C81:$C$525,$C81,$AJ81:$AJ$525)=$AJ81),$AJ81,IF($BV81&gt;0,$BV81,IF(AND(COUNTIF($C$11:$C80,$C81)&gt;=1,COUNTIF($D80:$D80,$D81)&gt;=1),"",IF(AND(SUMIF($C81:$C$525,$C81,$AJ81:$AJ$525)&gt;$AJ81,SUMIF($D81:$D$525,$D81,$AJ81:$AJ$525)&gt;$AJ81),SUMIF($C81:$C$525,$C81,$AJ81:$AJ$525),""))))</f>
        <v/>
      </c>
      <c r="BS81" s="409">
        <f>COUNTIFS('ZASOBY N'!$B80:$B$525,'ZASOBY N'!$B80,'ZASOBY N'!$C80:'ZASOBY N'!$C$525,'ZASOBY N'!$C80,'ZASOBY N'!$D80:'ZASOBY N'!$D$525,'ZASOBY N'!$D80,'ZASOBY N'!$H80:'ZASOBY N'!$H$525,'ZASOBY N'!$H80 )</f>
        <v>0</v>
      </c>
      <c r="BT81" s="410">
        <f>COUNTIFS('ZASOBY N'!$B$10:$B80,'ZASOBY N'!$B80,'ZASOBY N'!$C$10:'ZASOBY N'!$C80,'ZASOBY N'!$C80,'ZASOBY N'!$D$10:'ZASOBY N'!$D80,'ZASOBY N'!$D80,'ZASOBY N'!$H$10:'ZASOBY N'!$H80,'ZASOBY N'!$H80 )</f>
        <v>0</v>
      </c>
      <c r="BU81" s="411">
        <f t="shared" si="33"/>
        <v>0</v>
      </c>
      <c r="BV81" s="412">
        <f t="shared" si="34"/>
        <v>0</v>
      </c>
      <c r="BW81" s="94" t="s">
        <v>499</v>
      </c>
      <c r="BX81" s="414" t="str">
        <f>IF(AND(BZ81=1,CA81=1,SUMIF($C81:$C$525,$C81,$AI81:$AI$525)=$AI81),$AI81,IF($CC81&gt;0,$CC81,IF(AND(COUNTIF($C$11:$C80,$C81)&gt;=1,COUNTIF($D80:$D80,$D81)&gt;=1),"",IF(AND(SUMIF($C81:$C$525,$C81,$AI81:$AI$525)&gt;$AI81,SUMIF($D81:$D$525,$D81,$AI81:$AI$525)&gt;$IG81),_xlfn.AGGREGATE(14,4,$CB$11:$CB$31*($C$11:$C$31=$C81),1),""))))</f>
        <v/>
      </c>
      <c r="BZ81" s="409">
        <f>COUNTIFS('ZASOBY N'!$B80:$B$525,'ZASOBY N'!$B80,'ZASOBY N'!$C80:'ZASOBY N'!$C$525,'ZASOBY N'!$C80,'ZASOBY N'!$D80:'ZASOBY N'!$D$525,'ZASOBY N'!$D80,'ZASOBY N'!$H80:'ZASOBY N'!$H$525,'ZASOBY N'!$H80 )</f>
        <v>0</v>
      </c>
      <c r="CA81" s="410">
        <f>COUNTIFS('ZASOBY N'!$B$10:$B80,'ZASOBY N'!$B80,'ZASOBY N'!$C$10:'ZASOBY N'!$C80,'ZASOBY N'!$C80,'ZASOBY N'!$D$10:'ZASOBY N'!$D80,'ZASOBY N'!$D80,'ZASOBY N'!$H$10:'ZASOBY N'!$H80,'ZASOBY N'!$H80 )</f>
        <v>0</v>
      </c>
      <c r="CB81" s="411">
        <f t="shared" si="35"/>
        <v>0</v>
      </c>
      <c r="CC81" s="412">
        <f t="shared" si="36"/>
        <v>0</v>
      </c>
      <c r="CE81" s="414" t="str">
        <f>IF(AND(CG81=1,CH81=1,SUMIF($C81:$C$525,$C81,$AH81:$AH$525)=$AH81),$AH81,IF($CJ81&gt;0,$CJ81,IF(AND(COUNTIF($C$11:$C80,$C81)&gt;=1,COUNTIF($D80:$D80,$D81)&gt;=1),"",IF(AND(SUMIF($C81:$C$525,$C81,$AH81:$AH$525)&gt;$AH81,SUMIF($D81:$D$525,$D81,$AH81:$AH$525)&gt;$AH81),_xlfn.AGGREGATE(14,4,$CI$11:$CI$31*($C$11:$C$31=$C81),1),""))))</f>
        <v/>
      </c>
      <c r="CG81" s="409">
        <f>COUNTIFS('ZASOBY N'!$B80:$B$525,'ZASOBY N'!$B80,'ZASOBY N'!$C80:'ZASOBY N'!$C$525,'ZASOBY N'!$C80,'ZASOBY N'!$D80:'ZASOBY N'!$D$525,'ZASOBY N'!$D80,'ZASOBY N'!$H80:'ZASOBY N'!$H$525,'ZASOBY N'!$H80 )</f>
        <v>0</v>
      </c>
      <c r="CH81" s="410">
        <f>COUNTIFS('ZASOBY N'!$B$10:$B80,'ZASOBY N'!$B80,'ZASOBY N'!$C$10:'ZASOBY N'!$C80,'ZASOBY N'!$C80,'ZASOBY N'!$D$10:'ZASOBY N'!$D80,'ZASOBY N'!$D80,'ZASOBY N'!$H$10:'ZASOBY N'!$H80,'ZASOBY N'!$H80 )</f>
        <v>0</v>
      </c>
      <c r="CI81" s="411">
        <f t="shared" si="37"/>
        <v>0</v>
      </c>
      <c r="CJ81" s="412">
        <f t="shared" si="38"/>
        <v>0</v>
      </c>
      <c r="CL81" s="414" t="str">
        <f>IF(AND(CN81=1,CO81=1,SUMIF($C81:$C$525,$C81,$AG81:$AG$525)=$AG81),$AG81,IF($CQ81&gt;0,$CQ81,IF(AND(COUNTIF($C$11:$C80,$C81)&gt;=1,COUNTIF($D80:$D80,$D81)&gt;=1),"",IF(AND(SUMIF($C81:$C$525,$C81,$AG81:$AG$525)&gt;$AG81,SUMIF($D81:$D$525,$D81,$AG81:$AG$525)&gt;$AG81),_xlfn.AGGREGATE(14,4,$CP$11:$CP$31*($C$11:$C$31=$C81),1),""))))</f>
        <v/>
      </c>
      <c r="CN81" s="409">
        <f>COUNTIFS('ZASOBY N'!$B80:$B$525,'ZASOBY N'!$B80,'ZASOBY N'!$C80:'ZASOBY N'!$C$525,'ZASOBY N'!$C80,'ZASOBY N'!$D80:'ZASOBY N'!$D$525,'ZASOBY N'!$D80,'ZASOBY N'!$H80:'ZASOBY N'!$H$525,'ZASOBY N'!$H80 )</f>
        <v>0</v>
      </c>
      <c r="CO81" s="410">
        <f>COUNTIFS('ZASOBY N'!$B$10:$B80,'ZASOBY N'!$B80,'ZASOBY N'!$C$10:'ZASOBY N'!$C80,'ZASOBY N'!$C80,'ZASOBY N'!$D$10:'ZASOBY N'!$D80,'ZASOBY N'!$D80,'ZASOBY N'!$H$10:'ZASOBY N'!$H80,'ZASOBY N'!$H80 )</f>
        <v>0</v>
      </c>
      <c r="CP81" s="411">
        <f t="shared" si="39"/>
        <v>0</v>
      </c>
      <c r="CQ81" s="412">
        <f t="shared" si="40"/>
        <v>0</v>
      </c>
      <c r="CS81" s="414" t="str">
        <f>IF(AND(CU81=1,CV81=1,SUMIF($C81:$C$525,$C81,$AF81:$AF$525)=$AF81),$AF81,IF($CX81&gt;0,$CX81,IF(AND(COUNTIF($C$11:$C80,$C81)&gt;=1,COUNTIF($D80:$D80,$D81)&gt;=1),"",IF(AND(SUMIF($C81:$C$525,$C81,$AF81:$AF$525)&gt;$AF81,SUMIF($D81:$D$525,$D81,$AF81:$AF$525)&gt;$AF81),_xlfn.AGGREGATE(14,4,$CW$11:$CW$31*($C$11:$C$31=$C81),1),""))))</f>
        <v/>
      </c>
      <c r="CU81" s="409">
        <f>COUNTIFS('ZASOBY N'!$B80:$B$525,'ZASOBY N'!$B80,'ZASOBY N'!$C80:'ZASOBY N'!$C$525,'ZASOBY N'!$C80,'ZASOBY N'!$D80:'ZASOBY N'!$D$525,'ZASOBY N'!$D80,'ZASOBY N'!$H80:'ZASOBY N'!$H$525,'ZASOBY N'!$H80 )</f>
        <v>0</v>
      </c>
      <c r="CV81" s="410">
        <f>COUNTIFS('ZASOBY N'!$B$10:$B80,'ZASOBY N'!$B80,'ZASOBY N'!$C$10:'ZASOBY N'!$C80,'ZASOBY N'!$C80,'ZASOBY N'!$D$10:'ZASOBY N'!$D80,'ZASOBY N'!$D80,'ZASOBY N'!$H$10:'ZASOBY N'!$H80,'ZASOBY N'!$H80 )</f>
        <v>0</v>
      </c>
      <c r="CW81" s="411">
        <f t="shared" si="41"/>
        <v>0</v>
      </c>
      <c r="CX81" s="412">
        <f t="shared" si="42"/>
        <v>0</v>
      </c>
      <c r="CZ81" s="414" t="str">
        <f>IF(AND(DB81=1,DC81=1,SUMIF($C81:$C$525,$C81,$AE81:$AE$525)=$AE81),$AE81,IF($DE81&gt;0,$DE81,IF(AND(COUNTIF($C$11:$C80,$C81)&gt;=1,COUNTIF($D80:$D80,$D81)&gt;=1),"",IF(AND(SUMIF($C81:$C$525,$C81,$AE81:$AE$525)&gt;$AE81,SUMIF($D81:$D$525,$D81,$AE81:$AE$525)&gt;$AE81),_xlfn.AGGREGATE(14,4,$DD$11:$DD$31*($C$11:$C$31=$C81),1),""))))</f>
        <v/>
      </c>
      <c r="DB81" s="409">
        <f>COUNTIFS('ZASOBY N'!$B80:$B$525,'ZASOBY N'!$B80,'ZASOBY N'!$C80:'ZASOBY N'!$C$525,'ZASOBY N'!$C80,'ZASOBY N'!$D80:'ZASOBY N'!$D$525,'ZASOBY N'!$D80,'ZASOBY N'!$H80:'ZASOBY N'!$H$525,'ZASOBY N'!$H80 )</f>
        <v>0</v>
      </c>
      <c r="DC81" s="410">
        <f>COUNTIFS('ZASOBY N'!$B$10:$B80,'ZASOBY N'!$B80,'ZASOBY N'!$C$10:'ZASOBY N'!$C80,'ZASOBY N'!$C80,'ZASOBY N'!$D$10:'ZASOBY N'!$D80,'ZASOBY N'!$D80,'ZASOBY N'!$H$10:'ZASOBY N'!$H80,'ZASOBY N'!$H80 )</f>
        <v>0</v>
      </c>
      <c r="DD81" s="411">
        <f t="shared" si="43"/>
        <v>0</v>
      </c>
      <c r="DE81" s="412">
        <f t="shared" si="44"/>
        <v>0</v>
      </c>
      <c r="DF81" s="399" t="str">
        <f>IF(AND(DI81=1,DJ81=1,SUMIF($C81:$C$525,$C81,$AD81:$AD$525)=$AD81),$AD81,IF($DL81&gt;0,$DL81,IF(B81="","",IF(AND(COUNTIF($C$11:$C80,$C81)&gt;=1,COUNTIF($D80:$D80,$D81)&gt;=1,COUNTIF($Z78:$Z80,$C81)=0),"",IF(AND(COUNTIF($C$11:$C80,$C81)&gt;=1,COUNTIF($D80:$D80,$D81)&gt;=1),"UJĘTO WYŻEJ",IF(AND(SUMIF($C81:$C$525,$C81,$AD81:$AD$525)&gt;$AD81,SUMIF($D81:$D$525,$D81,$AD81:$AD$525)&gt;$AD81),_xlfn.AGGREGATE(14,4,$DK$11:$DK$31*($C$11:$C$31=$C81),1),""))))))</f>
        <v/>
      </c>
      <c r="DG81" s="414" t="str">
        <f>IF(AND(DI81=1,DJ81=1,SUMIF($C81:$C$525,$C81,$AD81:$AD$525)=$AD81),$AD81,IF($DL81&gt;0,$DL81,IF(AND(COUNTIF($C$11:$C80,$C81)&gt;=1,COUNTIF($D80:$D80,$D81)&gt;=1),"",IF(AND(SUMIF($C81:$C$525,$C81,$AD81:$AD$525)&gt;$AD81,SUMIF($D81:$D$525,$D81,$AD81:$AD$525)&gt;$AD81),_xlfn.AGGREGATE(14,4,$DK$11:$DK$31*($C$11:$C$31=$C81),1),""))))</f>
        <v/>
      </c>
      <c r="DI81" s="409">
        <f>COUNTIFS('ZASOBY N'!$B80:$B$525,'ZASOBY N'!$B80,'ZASOBY N'!$C80:'ZASOBY N'!$C$525,'ZASOBY N'!$C80,'ZASOBY N'!$D80:'ZASOBY N'!$D$525,'ZASOBY N'!$D80,'ZASOBY N'!$H80:'ZASOBY N'!$H$525,'ZASOBY N'!$H80 )</f>
        <v>0</v>
      </c>
      <c r="DJ81" s="410">
        <f>COUNTIFS('ZASOBY N'!$B$10:$B80,'ZASOBY N'!$B80,'ZASOBY N'!$C$10:'ZASOBY N'!$C80,'ZASOBY N'!$C80,'ZASOBY N'!$D$10:'ZASOBY N'!$D80,'ZASOBY N'!$D80,'ZASOBY N'!$H$10:'ZASOBY N'!$H80,'ZASOBY N'!$H80 )</f>
        <v>0</v>
      </c>
      <c r="DK81" s="411">
        <f t="shared" si="45"/>
        <v>0</v>
      </c>
      <c r="DL81" s="412">
        <f t="shared" si="46"/>
        <v>0</v>
      </c>
    </row>
    <row r="82" spans="1:116" ht="18.899999999999999" customHeight="1" x14ac:dyDescent="0.3">
      <c r="A82" s="219"/>
      <c r="B82" s="152" t="str">
        <f>IF('ZASOBY N'!A81="","",'ZASOBY N'!A81)</f>
        <v/>
      </c>
      <c r="C82" s="462" t="str">
        <f>IF('ZASOBY N'!C81="","",'ZASOBY N'!C81)</f>
        <v/>
      </c>
      <c r="D82" s="137" t="str">
        <f>IF('ZASOBY N'!B81="","",'ZASOBY N'!B81)</f>
        <v/>
      </c>
      <c r="E82" s="138"/>
      <c r="F82" s="356" t="str">
        <f>IF('ZASOBY N'!D81="","",'ZASOBY N'!D81)</f>
        <v/>
      </c>
      <c r="G82" s="220" t="str">
        <f>IF('ZASOBY N'!G81="","",'ZASOBY N'!G81)</f>
        <v/>
      </c>
      <c r="H82" s="221" t="str">
        <f>IF('ZASOBY N'!F81="","",'ZASOBY N'!F81)</f>
        <v/>
      </c>
      <c r="I82" s="221" t="str">
        <f>IF('ZASOBY N'!G81="","",'ZASOBY N'!G81)</f>
        <v/>
      </c>
      <c r="J82" s="221" t="str">
        <f>IF('ZASOBY N'!H81="","",'ZASOBY N'!H81)</f>
        <v/>
      </c>
      <c r="K82" s="214">
        <v>0</v>
      </c>
      <c r="L82" s="214">
        <v>0</v>
      </c>
      <c r="M82" s="214">
        <v>0</v>
      </c>
      <c r="N82" s="222" t="str">
        <f>IF('ZASOBY N'!BD81="x","",IF(W82="","",'ZASOBY N'!E81))</f>
        <v/>
      </c>
      <c r="O82" s="223">
        <v>0</v>
      </c>
      <c r="P82" s="223">
        <v>0</v>
      </c>
      <c r="Q82" s="226" t="str">
        <f>IF($N82="","",'UPR BILANS N'!G82*'UPR BILANS N'!N82)</f>
        <v/>
      </c>
      <c r="R82" s="225" t="str">
        <f>IF($N82="","",'ZASOBY N'!O81)</f>
        <v/>
      </c>
      <c r="S82" s="225" t="str">
        <f>IF($N82="","",IF('ZASOBY N'!Q81="",0,'ZASOBY N'!Q81))</f>
        <v/>
      </c>
      <c r="T82" s="225" t="str">
        <f>IF($N82="","",'ZASOBY N'!V81)</f>
        <v/>
      </c>
      <c r="U82" s="225" t="str">
        <f>IF($N82="","",IF('ZASOBY N'!AG81="",0,'ZASOBY N'!AG81))</f>
        <v/>
      </c>
      <c r="V82" s="225" t="str">
        <f>IF($N82="","",IF(NN!P84="",0,NN!P84))</f>
        <v/>
      </c>
      <c r="W82" s="225" t="str">
        <f t="shared" si="24"/>
        <v/>
      </c>
      <c r="X82" s="226" t="str">
        <f t="shared" si="25"/>
        <v/>
      </c>
      <c r="Y82" s="225" t="str">
        <f>IF('ZASOBY N'!AU81="","",IF(C82&lt;&gt;C81,'ZASOBY N'!AU81,IF(D82&lt;&gt;D81,'ZASOBY N'!AU81,IF(F82&lt;&gt;F81,'ZASOBY N'!AU81,IF(G82&lt;&gt;G81,'ZASOBY N'!AU81,IF(J82&lt;&gt;J81,'ZASOBY N'!AU81,IF(NN!AC84="","",IF(AND(C81=C82,H81=H82,J81=J82,NN!AC84&gt;0),"",IF(AND(C82=C83,H82=H83,NN!AC85&gt;0),'ZASOBY N'!AU81,'ZASOBY N'!AU81)))))))))</f>
        <v/>
      </c>
      <c r="Z82" s="225" t="str">
        <f t="shared" si="26"/>
        <v/>
      </c>
      <c r="AA82" s="227" t="str">
        <f t="shared" si="28"/>
        <v/>
      </c>
      <c r="AB82" s="400" t="str">
        <f t="shared" si="29"/>
        <v/>
      </c>
      <c r="AC82" s="228" t="str">
        <f t="shared" si="27"/>
        <v/>
      </c>
      <c r="AD82" s="222">
        <f>IF(B82="",0,IF(F82="",0,INDEX(POBRANIE_!$B$6:$F$101,MATCH('UPR BILANS N'!$F82,POBRANIE_!$A$6:$A$101,0),2)))</f>
        <v>0</v>
      </c>
      <c r="AE82" s="224">
        <f>IF(OR('ZASOBY N'!G81="",'ZASOBY N'!E81=""),0,IF(B82="",0,'ZASOBY N'!G81*'ZASOBY N'!E81))</f>
        <v>0</v>
      </c>
      <c r="AF82" s="225">
        <f>IF('ZASOBY N'!O81="",0,'ZASOBY N'!O81)</f>
        <v>0</v>
      </c>
      <c r="AG82" s="225">
        <f>IF('ZASOBY N'!Q81="",0,'ZASOBY N'!Q81)</f>
        <v>0</v>
      </c>
      <c r="AH82" s="225">
        <f>IF('ZASOBY N'!V81="",0,'ZASOBY N'!V81)</f>
        <v>0</v>
      </c>
      <c r="AI82" s="225">
        <f>IF('ZASOBY N'!AG81="",0,'ZASOBY N'!AG81)</f>
        <v>0</v>
      </c>
      <c r="AJ82" s="225">
        <f>IF(NN!P84="",0,IF(NN!P84="BRAK kol.7","BRAK BADAŃ",NN!P84))</f>
        <v>0</v>
      </c>
      <c r="AK82" s="225">
        <f>IF(NN!AC84="",0,IF(NN!AC84="BRAK kol.7","BRAK BADAŃ",NN!AC84))</f>
        <v>0</v>
      </c>
      <c r="BJ82" s="414" t="str">
        <f>IF(AND(BL82=1,BM82=1,SUMIF($C82:$C$525,$C82,$AK82:$AK$525)=$AK82),$AK82,IF($BO82&gt;0,$BO82,IF(AND(COUNTIF($C$11:$C81,$C82)&gt;=1,COUNTIF($D81:$D81,$D82)&gt;=1),"",IF(AND(SUMIF($C82:$C$525,$C82,$AK82:$AK$525)&gt;=$AK82,SUMIF($D82:$D$525,$D82,$AK82:$AK$525)&gt;=$AK82),SUMIF($C82:$C$525,$C82,$AK82:$AK$525),""))))</f>
        <v/>
      </c>
      <c r="BL82" s="409">
        <f>COUNTIFS('ZASOBY N'!$B81:$B$525,'ZASOBY N'!$B81,'ZASOBY N'!$C81:'ZASOBY N'!$C$525,'ZASOBY N'!$C81,'ZASOBY N'!$D81:'ZASOBY N'!$D$525,'ZASOBY N'!$D81,'ZASOBY N'!$H81:'ZASOBY N'!$H$525,'ZASOBY N'!$H81 )</f>
        <v>0</v>
      </c>
      <c r="BM82" s="410">
        <f>COUNTIFS('ZASOBY N'!$B$10:$B81,'ZASOBY N'!$B81,'ZASOBY N'!$C$10:'ZASOBY N'!$C81,'ZASOBY N'!$C81,'ZASOBY N'!$D$10:'ZASOBY N'!$D81,'ZASOBY N'!$D81,'ZASOBY N'!$H$10:'ZASOBY N'!$H81,'ZASOBY N'!$H81 )</f>
        <v>0</v>
      </c>
      <c r="BN82" s="411">
        <f t="shared" si="30"/>
        <v>0</v>
      </c>
      <c r="BO82" s="412">
        <f t="shared" si="31"/>
        <v>0</v>
      </c>
      <c r="BP82" s="94" t="str">
        <f t="shared" si="32"/>
        <v/>
      </c>
      <c r="BQ82" s="414" t="str">
        <f>IF(AND(BS82=1,BT82=1,SUMIF($C82:$C$525,$C82,$AJ82:$AJ$525)=$AJ82),$AJ82,IF($BV82&gt;0,$BV82,IF(AND(COUNTIF($C$11:$C81,$C82)&gt;=1,COUNTIF($D81:$D81,$D82)&gt;=1),"",IF(AND(SUMIF($C82:$C$525,$C82,$AJ82:$AJ$525)&gt;$AJ82,SUMIF($D82:$D$525,$D82,$AJ82:$AJ$525)&gt;$AJ82),SUMIF($C82:$C$525,$C82,$AJ82:$AJ$525),""))))</f>
        <v/>
      </c>
      <c r="BS82" s="409">
        <f>COUNTIFS('ZASOBY N'!$B81:$B$525,'ZASOBY N'!$B81,'ZASOBY N'!$C81:'ZASOBY N'!$C$525,'ZASOBY N'!$C81,'ZASOBY N'!$D81:'ZASOBY N'!$D$525,'ZASOBY N'!$D81,'ZASOBY N'!$H81:'ZASOBY N'!$H$525,'ZASOBY N'!$H81 )</f>
        <v>0</v>
      </c>
      <c r="BT82" s="410">
        <f>COUNTIFS('ZASOBY N'!$B$10:$B81,'ZASOBY N'!$B81,'ZASOBY N'!$C$10:'ZASOBY N'!$C81,'ZASOBY N'!$C81,'ZASOBY N'!$D$10:'ZASOBY N'!$D81,'ZASOBY N'!$D81,'ZASOBY N'!$H$10:'ZASOBY N'!$H81,'ZASOBY N'!$H81 )</f>
        <v>0</v>
      </c>
      <c r="BU82" s="411">
        <f t="shared" si="33"/>
        <v>0</v>
      </c>
      <c r="BV82" s="412">
        <f t="shared" si="34"/>
        <v>0</v>
      </c>
      <c r="BW82" s="94" t="s">
        <v>499</v>
      </c>
      <c r="BX82" s="414" t="str">
        <f>IF(AND(BZ82=1,CA82=1,SUMIF($C82:$C$525,$C82,$AI82:$AI$525)=$AI82),$AI82,IF($CC82&gt;0,$CC82,IF(AND(COUNTIF($C$11:$C81,$C82)&gt;=1,COUNTIF($D81:$D81,$D82)&gt;=1),"",IF(AND(SUMIF($C82:$C$525,$C82,$AI82:$AI$525)&gt;$AI82,SUMIF($D82:$D$525,$D82,$AI82:$AI$525)&gt;$IG82),_xlfn.AGGREGATE(14,4,$CB$11:$CB$31*($C$11:$C$31=$C82),1),""))))</f>
        <v/>
      </c>
      <c r="BZ82" s="409">
        <f>COUNTIFS('ZASOBY N'!$B81:$B$525,'ZASOBY N'!$B81,'ZASOBY N'!$C81:'ZASOBY N'!$C$525,'ZASOBY N'!$C81,'ZASOBY N'!$D81:'ZASOBY N'!$D$525,'ZASOBY N'!$D81,'ZASOBY N'!$H81:'ZASOBY N'!$H$525,'ZASOBY N'!$H81 )</f>
        <v>0</v>
      </c>
      <c r="CA82" s="410">
        <f>COUNTIFS('ZASOBY N'!$B$10:$B81,'ZASOBY N'!$B81,'ZASOBY N'!$C$10:'ZASOBY N'!$C81,'ZASOBY N'!$C81,'ZASOBY N'!$D$10:'ZASOBY N'!$D81,'ZASOBY N'!$D81,'ZASOBY N'!$H$10:'ZASOBY N'!$H81,'ZASOBY N'!$H81 )</f>
        <v>0</v>
      </c>
      <c r="CB82" s="411">
        <f t="shared" si="35"/>
        <v>0</v>
      </c>
      <c r="CC82" s="412">
        <f t="shared" si="36"/>
        <v>0</v>
      </c>
      <c r="CE82" s="414" t="str">
        <f>IF(AND(CG82=1,CH82=1,SUMIF($C82:$C$525,$C82,$AH82:$AH$525)=$AH82),$AH82,IF($CJ82&gt;0,$CJ82,IF(AND(COUNTIF($C$11:$C81,$C82)&gt;=1,COUNTIF($D81:$D81,$D82)&gt;=1),"",IF(AND(SUMIF($C82:$C$525,$C82,$AH82:$AH$525)&gt;$AH82,SUMIF($D82:$D$525,$D82,$AH82:$AH$525)&gt;$AH82),_xlfn.AGGREGATE(14,4,$CI$11:$CI$31*($C$11:$C$31=$C82),1),""))))</f>
        <v/>
      </c>
      <c r="CG82" s="409">
        <f>COUNTIFS('ZASOBY N'!$B81:$B$525,'ZASOBY N'!$B81,'ZASOBY N'!$C81:'ZASOBY N'!$C$525,'ZASOBY N'!$C81,'ZASOBY N'!$D81:'ZASOBY N'!$D$525,'ZASOBY N'!$D81,'ZASOBY N'!$H81:'ZASOBY N'!$H$525,'ZASOBY N'!$H81 )</f>
        <v>0</v>
      </c>
      <c r="CH82" s="410">
        <f>COUNTIFS('ZASOBY N'!$B$10:$B81,'ZASOBY N'!$B81,'ZASOBY N'!$C$10:'ZASOBY N'!$C81,'ZASOBY N'!$C81,'ZASOBY N'!$D$10:'ZASOBY N'!$D81,'ZASOBY N'!$D81,'ZASOBY N'!$H$10:'ZASOBY N'!$H81,'ZASOBY N'!$H81 )</f>
        <v>0</v>
      </c>
      <c r="CI82" s="411">
        <f t="shared" si="37"/>
        <v>0</v>
      </c>
      <c r="CJ82" s="412">
        <f t="shared" si="38"/>
        <v>0</v>
      </c>
      <c r="CL82" s="414" t="str">
        <f>IF(AND(CN82=1,CO82=1,SUMIF($C82:$C$525,$C82,$AG82:$AG$525)=$AG82),$AG82,IF($CQ82&gt;0,$CQ82,IF(AND(COUNTIF($C$11:$C81,$C82)&gt;=1,COUNTIF($D81:$D81,$D82)&gt;=1),"",IF(AND(SUMIF($C82:$C$525,$C82,$AG82:$AG$525)&gt;$AG82,SUMIF($D82:$D$525,$D82,$AG82:$AG$525)&gt;$AG82),_xlfn.AGGREGATE(14,4,$CP$11:$CP$31*($C$11:$C$31=$C82),1),""))))</f>
        <v/>
      </c>
      <c r="CN82" s="409">
        <f>COUNTIFS('ZASOBY N'!$B81:$B$525,'ZASOBY N'!$B81,'ZASOBY N'!$C81:'ZASOBY N'!$C$525,'ZASOBY N'!$C81,'ZASOBY N'!$D81:'ZASOBY N'!$D$525,'ZASOBY N'!$D81,'ZASOBY N'!$H81:'ZASOBY N'!$H$525,'ZASOBY N'!$H81 )</f>
        <v>0</v>
      </c>
      <c r="CO82" s="410">
        <f>COUNTIFS('ZASOBY N'!$B$10:$B81,'ZASOBY N'!$B81,'ZASOBY N'!$C$10:'ZASOBY N'!$C81,'ZASOBY N'!$C81,'ZASOBY N'!$D$10:'ZASOBY N'!$D81,'ZASOBY N'!$D81,'ZASOBY N'!$H$10:'ZASOBY N'!$H81,'ZASOBY N'!$H81 )</f>
        <v>0</v>
      </c>
      <c r="CP82" s="411">
        <f t="shared" si="39"/>
        <v>0</v>
      </c>
      <c r="CQ82" s="412">
        <f t="shared" si="40"/>
        <v>0</v>
      </c>
      <c r="CS82" s="414" t="str">
        <f>IF(AND(CU82=1,CV82=1,SUMIF($C82:$C$525,$C82,$AF82:$AF$525)=$AF82),$AF82,IF($CX82&gt;0,$CX82,IF(AND(COUNTIF($C$11:$C81,$C82)&gt;=1,COUNTIF($D81:$D81,$D82)&gt;=1),"",IF(AND(SUMIF($C82:$C$525,$C82,$AF82:$AF$525)&gt;$AF82,SUMIF($D82:$D$525,$D82,$AF82:$AF$525)&gt;$AF82),_xlfn.AGGREGATE(14,4,$CW$11:$CW$31*($C$11:$C$31=$C82),1),""))))</f>
        <v/>
      </c>
      <c r="CU82" s="409">
        <f>COUNTIFS('ZASOBY N'!$B81:$B$525,'ZASOBY N'!$B81,'ZASOBY N'!$C81:'ZASOBY N'!$C$525,'ZASOBY N'!$C81,'ZASOBY N'!$D81:'ZASOBY N'!$D$525,'ZASOBY N'!$D81,'ZASOBY N'!$H81:'ZASOBY N'!$H$525,'ZASOBY N'!$H81 )</f>
        <v>0</v>
      </c>
      <c r="CV82" s="410">
        <f>COUNTIFS('ZASOBY N'!$B$10:$B81,'ZASOBY N'!$B81,'ZASOBY N'!$C$10:'ZASOBY N'!$C81,'ZASOBY N'!$C81,'ZASOBY N'!$D$10:'ZASOBY N'!$D81,'ZASOBY N'!$D81,'ZASOBY N'!$H$10:'ZASOBY N'!$H81,'ZASOBY N'!$H81 )</f>
        <v>0</v>
      </c>
      <c r="CW82" s="411">
        <f t="shared" si="41"/>
        <v>0</v>
      </c>
      <c r="CX82" s="412">
        <f t="shared" si="42"/>
        <v>0</v>
      </c>
      <c r="CZ82" s="414" t="str">
        <f>IF(AND(DB82=1,DC82=1,SUMIF($C82:$C$525,$C82,$AE82:$AE$525)=$AE82),$AE82,IF($DE82&gt;0,$DE82,IF(AND(COUNTIF($C$11:$C81,$C82)&gt;=1,COUNTIF($D81:$D81,$D82)&gt;=1),"",IF(AND(SUMIF($C82:$C$525,$C82,$AE82:$AE$525)&gt;$AE82,SUMIF($D82:$D$525,$D82,$AE82:$AE$525)&gt;$AE82),_xlfn.AGGREGATE(14,4,$DD$11:$DD$31*($C$11:$C$31=$C82),1),""))))</f>
        <v/>
      </c>
      <c r="DB82" s="409">
        <f>COUNTIFS('ZASOBY N'!$B81:$B$525,'ZASOBY N'!$B81,'ZASOBY N'!$C81:'ZASOBY N'!$C$525,'ZASOBY N'!$C81,'ZASOBY N'!$D81:'ZASOBY N'!$D$525,'ZASOBY N'!$D81,'ZASOBY N'!$H81:'ZASOBY N'!$H$525,'ZASOBY N'!$H81 )</f>
        <v>0</v>
      </c>
      <c r="DC82" s="410">
        <f>COUNTIFS('ZASOBY N'!$B$10:$B81,'ZASOBY N'!$B81,'ZASOBY N'!$C$10:'ZASOBY N'!$C81,'ZASOBY N'!$C81,'ZASOBY N'!$D$10:'ZASOBY N'!$D81,'ZASOBY N'!$D81,'ZASOBY N'!$H$10:'ZASOBY N'!$H81,'ZASOBY N'!$H81 )</f>
        <v>0</v>
      </c>
      <c r="DD82" s="411">
        <f t="shared" si="43"/>
        <v>0</v>
      </c>
      <c r="DE82" s="412">
        <f t="shared" si="44"/>
        <v>0</v>
      </c>
      <c r="DF82" s="399" t="str">
        <f>IF(AND(DI82=1,DJ82=1,SUMIF($C82:$C$525,$C82,$AD82:$AD$525)=$AD82),$AD82,IF($DL82&gt;0,$DL82,IF(B82="","",IF(AND(COUNTIF($C$11:$C81,$C82)&gt;=1,COUNTIF($D81:$D81,$D82)&gt;=1,COUNTIF($Z79:$Z81,$C82)=0),"",IF(AND(COUNTIF($C$11:$C81,$C82)&gt;=1,COUNTIF($D81:$D81,$D82)&gt;=1),"UJĘTO WYŻEJ",IF(AND(SUMIF($C82:$C$525,$C82,$AD82:$AD$525)&gt;$AD82,SUMIF($D82:$D$525,$D82,$AD82:$AD$525)&gt;$AD82),_xlfn.AGGREGATE(14,4,$DK$11:$DK$31*($C$11:$C$31=$C82),1),""))))))</f>
        <v/>
      </c>
      <c r="DG82" s="414" t="str">
        <f>IF(AND(DI82=1,DJ82=1,SUMIF($C82:$C$525,$C82,$AD82:$AD$525)=$AD82),$AD82,IF($DL82&gt;0,$DL82,IF(AND(COUNTIF($C$11:$C81,$C82)&gt;=1,COUNTIF($D81:$D81,$D82)&gt;=1),"",IF(AND(SUMIF($C82:$C$525,$C82,$AD82:$AD$525)&gt;$AD82,SUMIF($D82:$D$525,$D82,$AD82:$AD$525)&gt;$AD82),_xlfn.AGGREGATE(14,4,$DK$11:$DK$31*($C$11:$C$31=$C82),1),""))))</f>
        <v/>
      </c>
      <c r="DI82" s="409">
        <f>COUNTIFS('ZASOBY N'!$B81:$B$525,'ZASOBY N'!$B81,'ZASOBY N'!$C81:'ZASOBY N'!$C$525,'ZASOBY N'!$C81,'ZASOBY N'!$D81:'ZASOBY N'!$D$525,'ZASOBY N'!$D81,'ZASOBY N'!$H81:'ZASOBY N'!$H$525,'ZASOBY N'!$H81 )</f>
        <v>0</v>
      </c>
      <c r="DJ82" s="410">
        <f>COUNTIFS('ZASOBY N'!$B$10:$B81,'ZASOBY N'!$B81,'ZASOBY N'!$C$10:'ZASOBY N'!$C81,'ZASOBY N'!$C81,'ZASOBY N'!$D$10:'ZASOBY N'!$D81,'ZASOBY N'!$D81,'ZASOBY N'!$H$10:'ZASOBY N'!$H81,'ZASOBY N'!$H81 )</f>
        <v>0</v>
      </c>
      <c r="DK82" s="411">
        <f t="shared" si="45"/>
        <v>0</v>
      </c>
      <c r="DL82" s="412">
        <f t="shared" si="46"/>
        <v>0</v>
      </c>
    </row>
    <row r="83" spans="1:116" ht="18.899999999999999" customHeight="1" x14ac:dyDescent="0.3">
      <c r="A83" s="219"/>
      <c r="B83" s="152" t="str">
        <f>IF('ZASOBY N'!A82="","",'ZASOBY N'!A82)</f>
        <v/>
      </c>
      <c r="C83" s="462" t="str">
        <f>IF('ZASOBY N'!C82="","",'ZASOBY N'!C82)</f>
        <v/>
      </c>
      <c r="D83" s="137" t="str">
        <f>IF('ZASOBY N'!B82="","",'ZASOBY N'!B82)</f>
        <v/>
      </c>
      <c r="E83" s="138"/>
      <c r="F83" s="356" t="str">
        <f>IF('ZASOBY N'!D82="","",'ZASOBY N'!D82)</f>
        <v/>
      </c>
      <c r="G83" s="220" t="str">
        <f>IF('ZASOBY N'!G82="","",'ZASOBY N'!G82)</f>
        <v/>
      </c>
      <c r="H83" s="221" t="str">
        <f>IF('ZASOBY N'!F82="","",'ZASOBY N'!F82)</f>
        <v/>
      </c>
      <c r="I83" s="221" t="str">
        <f>IF('ZASOBY N'!G82="","",'ZASOBY N'!G82)</f>
        <v/>
      </c>
      <c r="J83" s="221" t="str">
        <f>IF('ZASOBY N'!H82="","",'ZASOBY N'!H82)</f>
        <v/>
      </c>
      <c r="K83" s="214">
        <v>0</v>
      </c>
      <c r="L83" s="214">
        <v>0</v>
      </c>
      <c r="M83" s="214">
        <v>0</v>
      </c>
      <c r="N83" s="222" t="str">
        <f>IF('ZASOBY N'!BD82="x","",IF(W83="","",'ZASOBY N'!E82))</f>
        <v/>
      </c>
      <c r="O83" s="223">
        <v>0</v>
      </c>
      <c r="P83" s="223">
        <v>0</v>
      </c>
      <c r="Q83" s="226" t="str">
        <f>IF($N83="","",'UPR BILANS N'!G83*'UPR BILANS N'!N83)</f>
        <v/>
      </c>
      <c r="R83" s="225" t="str">
        <f>IF($N83="","",'ZASOBY N'!O82)</f>
        <v/>
      </c>
      <c r="S83" s="225" t="str">
        <f>IF($N83="","",IF('ZASOBY N'!Q82="",0,'ZASOBY N'!Q82))</f>
        <v/>
      </c>
      <c r="T83" s="225" t="str">
        <f>IF($N83="","",'ZASOBY N'!V82)</f>
        <v/>
      </c>
      <c r="U83" s="225" t="str">
        <f>IF($N83="","",IF('ZASOBY N'!AG82="",0,'ZASOBY N'!AG82))</f>
        <v/>
      </c>
      <c r="V83" s="225" t="str">
        <f>IF($N83="","",IF(NN!P85="",0,NN!P85))</f>
        <v/>
      </c>
      <c r="W83" s="225" t="str">
        <f t="shared" si="24"/>
        <v/>
      </c>
      <c r="X83" s="226" t="str">
        <f t="shared" si="25"/>
        <v/>
      </c>
      <c r="Y83" s="225" t="str">
        <f>IF('ZASOBY N'!AU82="","",IF(C83&lt;&gt;C82,'ZASOBY N'!AU82,IF(D83&lt;&gt;D82,'ZASOBY N'!AU82,IF(F83&lt;&gt;F82,'ZASOBY N'!AU82,IF(G83&lt;&gt;G82,'ZASOBY N'!AU82,IF(J83&lt;&gt;J82,'ZASOBY N'!AU82,IF(NN!AC85="","",IF(AND(C82=C83,H82=H83,J82=J83,NN!AC85&gt;0),"",IF(AND(C83=C84,H83=H84,NN!AC86&gt;0),'ZASOBY N'!AU82,'ZASOBY N'!AU82)))))))))</f>
        <v/>
      </c>
      <c r="Z83" s="225" t="str">
        <f t="shared" si="26"/>
        <v/>
      </c>
      <c r="AA83" s="227" t="str">
        <f t="shared" si="28"/>
        <v/>
      </c>
      <c r="AB83" s="400" t="str">
        <f t="shared" si="29"/>
        <v/>
      </c>
      <c r="AC83" s="228" t="str">
        <f t="shared" si="27"/>
        <v/>
      </c>
      <c r="AD83" s="222">
        <f>IF(B83="",0,IF(F83="",0,INDEX(POBRANIE_!$B$6:$F$101,MATCH('UPR BILANS N'!$F83,POBRANIE_!$A$6:$A$101,0),2)))</f>
        <v>0</v>
      </c>
      <c r="AE83" s="224">
        <f>IF(OR('ZASOBY N'!G82="",'ZASOBY N'!E82=""),0,IF(B83="",0,'ZASOBY N'!G82*'ZASOBY N'!E82))</f>
        <v>0</v>
      </c>
      <c r="AF83" s="225">
        <f>IF('ZASOBY N'!O82="",0,'ZASOBY N'!O82)</f>
        <v>0</v>
      </c>
      <c r="AG83" s="225">
        <f>IF('ZASOBY N'!Q82="",0,'ZASOBY N'!Q82)</f>
        <v>0</v>
      </c>
      <c r="AH83" s="225">
        <f>IF('ZASOBY N'!V82="",0,'ZASOBY N'!V82)</f>
        <v>0</v>
      </c>
      <c r="AI83" s="225">
        <f>IF('ZASOBY N'!AG82="",0,'ZASOBY N'!AG82)</f>
        <v>0</v>
      </c>
      <c r="AJ83" s="225">
        <f>IF(NN!P85="",0,IF(NN!P85="BRAK kol.7","BRAK BADAŃ",NN!P85))</f>
        <v>0</v>
      </c>
      <c r="AK83" s="225">
        <f>IF(NN!AC85="",0,IF(NN!AC85="BRAK kol.7","BRAK BADAŃ",NN!AC85))</f>
        <v>0</v>
      </c>
      <c r="BJ83" s="414" t="str">
        <f>IF(AND(BL83=1,BM83=1,SUMIF($C83:$C$525,$C83,$AK83:$AK$525)=$AK83),$AK83,IF($BO83&gt;0,$BO83,IF(AND(COUNTIF($C$11:$C82,$C83)&gt;=1,COUNTIF($D82:$D82,$D83)&gt;=1),"",IF(AND(SUMIF($C83:$C$525,$C83,$AK83:$AK$525)&gt;=$AK83,SUMIF($D83:$D$525,$D83,$AK83:$AK$525)&gt;=$AK83),SUMIF($C83:$C$525,$C83,$AK83:$AK$525),""))))</f>
        <v/>
      </c>
      <c r="BL83" s="409">
        <f>COUNTIFS('ZASOBY N'!$B82:$B$525,'ZASOBY N'!$B82,'ZASOBY N'!$C82:'ZASOBY N'!$C$525,'ZASOBY N'!$C82,'ZASOBY N'!$D82:'ZASOBY N'!$D$525,'ZASOBY N'!$D82,'ZASOBY N'!$H82:'ZASOBY N'!$H$525,'ZASOBY N'!$H82 )</f>
        <v>0</v>
      </c>
      <c r="BM83" s="410">
        <f>COUNTIFS('ZASOBY N'!$B$10:$B82,'ZASOBY N'!$B82,'ZASOBY N'!$C$10:'ZASOBY N'!$C82,'ZASOBY N'!$C82,'ZASOBY N'!$D$10:'ZASOBY N'!$D82,'ZASOBY N'!$D82,'ZASOBY N'!$H$10:'ZASOBY N'!$H82,'ZASOBY N'!$H82 )</f>
        <v>0</v>
      </c>
      <c r="BN83" s="411">
        <f t="shared" si="30"/>
        <v>0</v>
      </c>
      <c r="BO83" s="412">
        <f t="shared" si="31"/>
        <v>0</v>
      </c>
      <c r="BP83" s="94" t="str">
        <f t="shared" si="32"/>
        <v/>
      </c>
      <c r="BQ83" s="414" t="str">
        <f>IF(AND(BS83=1,BT83=1,SUMIF($C83:$C$525,$C83,$AJ83:$AJ$525)=$AJ83),$AJ83,IF($BV83&gt;0,$BV83,IF(AND(COUNTIF($C$11:$C82,$C83)&gt;=1,COUNTIF($D82:$D82,$D83)&gt;=1),"",IF(AND(SUMIF($C83:$C$525,$C83,$AJ83:$AJ$525)&gt;$AJ83,SUMIF($D83:$D$525,$D83,$AJ83:$AJ$525)&gt;$AJ83),SUMIF($C83:$C$525,$C83,$AJ83:$AJ$525),""))))</f>
        <v/>
      </c>
      <c r="BS83" s="409">
        <f>COUNTIFS('ZASOBY N'!$B82:$B$525,'ZASOBY N'!$B82,'ZASOBY N'!$C82:'ZASOBY N'!$C$525,'ZASOBY N'!$C82,'ZASOBY N'!$D82:'ZASOBY N'!$D$525,'ZASOBY N'!$D82,'ZASOBY N'!$H82:'ZASOBY N'!$H$525,'ZASOBY N'!$H82 )</f>
        <v>0</v>
      </c>
      <c r="BT83" s="410">
        <f>COUNTIFS('ZASOBY N'!$B$10:$B82,'ZASOBY N'!$B82,'ZASOBY N'!$C$10:'ZASOBY N'!$C82,'ZASOBY N'!$C82,'ZASOBY N'!$D$10:'ZASOBY N'!$D82,'ZASOBY N'!$D82,'ZASOBY N'!$H$10:'ZASOBY N'!$H82,'ZASOBY N'!$H82 )</f>
        <v>0</v>
      </c>
      <c r="BU83" s="411">
        <f t="shared" si="33"/>
        <v>0</v>
      </c>
      <c r="BV83" s="412">
        <f t="shared" si="34"/>
        <v>0</v>
      </c>
      <c r="BW83" s="94" t="s">
        <v>499</v>
      </c>
      <c r="BX83" s="414" t="str">
        <f>IF(AND(BZ83=1,CA83=1,SUMIF($C83:$C$525,$C83,$AI83:$AI$525)=$AI83),$AI83,IF($CC83&gt;0,$CC83,IF(AND(COUNTIF($C$11:$C82,$C83)&gt;=1,COUNTIF($D82:$D82,$D83)&gt;=1),"",IF(AND(SUMIF($C83:$C$525,$C83,$AI83:$AI$525)&gt;$AI83,SUMIF($D83:$D$525,$D83,$AI83:$AI$525)&gt;$IG83),_xlfn.AGGREGATE(14,4,$CB$11:$CB$31*($C$11:$C$31=$C83),1),""))))</f>
        <v/>
      </c>
      <c r="BZ83" s="409">
        <f>COUNTIFS('ZASOBY N'!$B82:$B$525,'ZASOBY N'!$B82,'ZASOBY N'!$C82:'ZASOBY N'!$C$525,'ZASOBY N'!$C82,'ZASOBY N'!$D82:'ZASOBY N'!$D$525,'ZASOBY N'!$D82,'ZASOBY N'!$H82:'ZASOBY N'!$H$525,'ZASOBY N'!$H82 )</f>
        <v>0</v>
      </c>
      <c r="CA83" s="410">
        <f>COUNTIFS('ZASOBY N'!$B$10:$B82,'ZASOBY N'!$B82,'ZASOBY N'!$C$10:'ZASOBY N'!$C82,'ZASOBY N'!$C82,'ZASOBY N'!$D$10:'ZASOBY N'!$D82,'ZASOBY N'!$D82,'ZASOBY N'!$H$10:'ZASOBY N'!$H82,'ZASOBY N'!$H82 )</f>
        <v>0</v>
      </c>
      <c r="CB83" s="411">
        <f t="shared" si="35"/>
        <v>0</v>
      </c>
      <c r="CC83" s="412">
        <f t="shared" si="36"/>
        <v>0</v>
      </c>
      <c r="CE83" s="414" t="str">
        <f>IF(AND(CG83=1,CH83=1,SUMIF($C83:$C$525,$C83,$AH83:$AH$525)=$AH83),$AH83,IF($CJ83&gt;0,$CJ83,IF(AND(COUNTIF($C$11:$C82,$C83)&gt;=1,COUNTIF($D82:$D82,$D83)&gt;=1),"",IF(AND(SUMIF($C83:$C$525,$C83,$AH83:$AH$525)&gt;$AH83,SUMIF($D83:$D$525,$D83,$AH83:$AH$525)&gt;$AH83),_xlfn.AGGREGATE(14,4,$CI$11:$CI$31*($C$11:$C$31=$C83),1),""))))</f>
        <v/>
      </c>
      <c r="CG83" s="409">
        <f>COUNTIFS('ZASOBY N'!$B82:$B$525,'ZASOBY N'!$B82,'ZASOBY N'!$C82:'ZASOBY N'!$C$525,'ZASOBY N'!$C82,'ZASOBY N'!$D82:'ZASOBY N'!$D$525,'ZASOBY N'!$D82,'ZASOBY N'!$H82:'ZASOBY N'!$H$525,'ZASOBY N'!$H82 )</f>
        <v>0</v>
      </c>
      <c r="CH83" s="410">
        <f>COUNTIFS('ZASOBY N'!$B$10:$B82,'ZASOBY N'!$B82,'ZASOBY N'!$C$10:'ZASOBY N'!$C82,'ZASOBY N'!$C82,'ZASOBY N'!$D$10:'ZASOBY N'!$D82,'ZASOBY N'!$D82,'ZASOBY N'!$H$10:'ZASOBY N'!$H82,'ZASOBY N'!$H82 )</f>
        <v>0</v>
      </c>
      <c r="CI83" s="411">
        <f t="shared" si="37"/>
        <v>0</v>
      </c>
      <c r="CJ83" s="412">
        <f t="shared" si="38"/>
        <v>0</v>
      </c>
      <c r="CL83" s="414" t="str">
        <f>IF(AND(CN83=1,CO83=1,SUMIF($C83:$C$525,$C83,$AG83:$AG$525)=$AG83),$AG83,IF($CQ83&gt;0,$CQ83,IF(AND(COUNTIF($C$11:$C82,$C83)&gt;=1,COUNTIF($D82:$D82,$D83)&gt;=1),"",IF(AND(SUMIF($C83:$C$525,$C83,$AG83:$AG$525)&gt;$AG83,SUMIF($D83:$D$525,$D83,$AG83:$AG$525)&gt;$AG83),_xlfn.AGGREGATE(14,4,$CP$11:$CP$31*($C$11:$C$31=$C83),1),""))))</f>
        <v/>
      </c>
      <c r="CN83" s="409">
        <f>COUNTIFS('ZASOBY N'!$B82:$B$525,'ZASOBY N'!$B82,'ZASOBY N'!$C82:'ZASOBY N'!$C$525,'ZASOBY N'!$C82,'ZASOBY N'!$D82:'ZASOBY N'!$D$525,'ZASOBY N'!$D82,'ZASOBY N'!$H82:'ZASOBY N'!$H$525,'ZASOBY N'!$H82 )</f>
        <v>0</v>
      </c>
      <c r="CO83" s="410">
        <f>COUNTIFS('ZASOBY N'!$B$10:$B82,'ZASOBY N'!$B82,'ZASOBY N'!$C$10:'ZASOBY N'!$C82,'ZASOBY N'!$C82,'ZASOBY N'!$D$10:'ZASOBY N'!$D82,'ZASOBY N'!$D82,'ZASOBY N'!$H$10:'ZASOBY N'!$H82,'ZASOBY N'!$H82 )</f>
        <v>0</v>
      </c>
      <c r="CP83" s="411">
        <f t="shared" si="39"/>
        <v>0</v>
      </c>
      <c r="CQ83" s="412">
        <f t="shared" si="40"/>
        <v>0</v>
      </c>
      <c r="CS83" s="414" t="str">
        <f>IF(AND(CU83=1,CV83=1,SUMIF($C83:$C$525,$C83,$AF83:$AF$525)=$AF83),$AF83,IF($CX83&gt;0,$CX83,IF(AND(COUNTIF($C$11:$C82,$C83)&gt;=1,COUNTIF($D82:$D82,$D83)&gt;=1),"",IF(AND(SUMIF($C83:$C$525,$C83,$AF83:$AF$525)&gt;$AF83,SUMIF($D83:$D$525,$D83,$AF83:$AF$525)&gt;$AF83),_xlfn.AGGREGATE(14,4,$CW$11:$CW$31*($C$11:$C$31=$C83),1),""))))</f>
        <v/>
      </c>
      <c r="CU83" s="409">
        <f>COUNTIFS('ZASOBY N'!$B82:$B$525,'ZASOBY N'!$B82,'ZASOBY N'!$C82:'ZASOBY N'!$C$525,'ZASOBY N'!$C82,'ZASOBY N'!$D82:'ZASOBY N'!$D$525,'ZASOBY N'!$D82,'ZASOBY N'!$H82:'ZASOBY N'!$H$525,'ZASOBY N'!$H82 )</f>
        <v>0</v>
      </c>
      <c r="CV83" s="410">
        <f>COUNTIFS('ZASOBY N'!$B$10:$B82,'ZASOBY N'!$B82,'ZASOBY N'!$C$10:'ZASOBY N'!$C82,'ZASOBY N'!$C82,'ZASOBY N'!$D$10:'ZASOBY N'!$D82,'ZASOBY N'!$D82,'ZASOBY N'!$H$10:'ZASOBY N'!$H82,'ZASOBY N'!$H82 )</f>
        <v>0</v>
      </c>
      <c r="CW83" s="411">
        <f t="shared" si="41"/>
        <v>0</v>
      </c>
      <c r="CX83" s="412">
        <f t="shared" si="42"/>
        <v>0</v>
      </c>
      <c r="CZ83" s="414" t="str">
        <f>IF(AND(DB83=1,DC83=1,SUMIF($C83:$C$525,$C83,$AE83:$AE$525)=$AE83),$AE83,IF($DE83&gt;0,$DE83,IF(AND(COUNTIF($C$11:$C82,$C83)&gt;=1,COUNTIF($D82:$D82,$D83)&gt;=1),"",IF(AND(SUMIF($C83:$C$525,$C83,$AE83:$AE$525)&gt;$AE83,SUMIF($D83:$D$525,$D83,$AE83:$AE$525)&gt;$AE83),_xlfn.AGGREGATE(14,4,$DD$11:$DD$31*($C$11:$C$31=$C83),1),""))))</f>
        <v/>
      </c>
      <c r="DB83" s="409">
        <f>COUNTIFS('ZASOBY N'!$B82:$B$525,'ZASOBY N'!$B82,'ZASOBY N'!$C82:'ZASOBY N'!$C$525,'ZASOBY N'!$C82,'ZASOBY N'!$D82:'ZASOBY N'!$D$525,'ZASOBY N'!$D82,'ZASOBY N'!$H82:'ZASOBY N'!$H$525,'ZASOBY N'!$H82 )</f>
        <v>0</v>
      </c>
      <c r="DC83" s="410">
        <f>COUNTIFS('ZASOBY N'!$B$10:$B82,'ZASOBY N'!$B82,'ZASOBY N'!$C$10:'ZASOBY N'!$C82,'ZASOBY N'!$C82,'ZASOBY N'!$D$10:'ZASOBY N'!$D82,'ZASOBY N'!$D82,'ZASOBY N'!$H$10:'ZASOBY N'!$H82,'ZASOBY N'!$H82 )</f>
        <v>0</v>
      </c>
      <c r="DD83" s="411">
        <f t="shared" si="43"/>
        <v>0</v>
      </c>
      <c r="DE83" s="412">
        <f t="shared" si="44"/>
        <v>0</v>
      </c>
      <c r="DF83" s="399" t="str">
        <f>IF(AND(DI83=1,DJ83=1,SUMIF($C83:$C$525,$C83,$AD83:$AD$525)=$AD83),$AD83,IF($DL83&gt;0,$DL83,IF(B83="","",IF(AND(COUNTIF($C$11:$C82,$C83)&gt;=1,COUNTIF($D82:$D82,$D83)&gt;=1,COUNTIF($Z80:$Z82,$C83)=0),"",IF(AND(COUNTIF($C$11:$C82,$C83)&gt;=1,COUNTIF($D82:$D82,$D83)&gt;=1),"UJĘTO WYŻEJ",IF(AND(SUMIF($C83:$C$525,$C83,$AD83:$AD$525)&gt;$AD83,SUMIF($D83:$D$525,$D83,$AD83:$AD$525)&gt;$AD83),_xlfn.AGGREGATE(14,4,$DK$11:$DK$31*($C$11:$C$31=$C83),1),""))))))</f>
        <v/>
      </c>
      <c r="DG83" s="414" t="str">
        <f>IF(AND(DI83=1,DJ83=1,SUMIF($C83:$C$525,$C83,$AD83:$AD$525)=$AD83),$AD83,IF($DL83&gt;0,$DL83,IF(AND(COUNTIF($C$11:$C82,$C83)&gt;=1,COUNTIF($D82:$D82,$D83)&gt;=1),"",IF(AND(SUMIF($C83:$C$525,$C83,$AD83:$AD$525)&gt;$AD83,SUMIF($D83:$D$525,$D83,$AD83:$AD$525)&gt;$AD83),_xlfn.AGGREGATE(14,4,$DK$11:$DK$31*($C$11:$C$31=$C83),1),""))))</f>
        <v/>
      </c>
      <c r="DI83" s="409">
        <f>COUNTIFS('ZASOBY N'!$B82:$B$525,'ZASOBY N'!$B82,'ZASOBY N'!$C82:'ZASOBY N'!$C$525,'ZASOBY N'!$C82,'ZASOBY N'!$D82:'ZASOBY N'!$D$525,'ZASOBY N'!$D82,'ZASOBY N'!$H82:'ZASOBY N'!$H$525,'ZASOBY N'!$H82 )</f>
        <v>0</v>
      </c>
      <c r="DJ83" s="410">
        <f>COUNTIFS('ZASOBY N'!$B$10:$B82,'ZASOBY N'!$B82,'ZASOBY N'!$C$10:'ZASOBY N'!$C82,'ZASOBY N'!$C82,'ZASOBY N'!$D$10:'ZASOBY N'!$D82,'ZASOBY N'!$D82,'ZASOBY N'!$H$10:'ZASOBY N'!$H82,'ZASOBY N'!$H82 )</f>
        <v>0</v>
      </c>
      <c r="DK83" s="411">
        <f t="shared" si="45"/>
        <v>0</v>
      </c>
      <c r="DL83" s="412">
        <f t="shared" si="46"/>
        <v>0</v>
      </c>
    </row>
    <row r="84" spans="1:116" ht="18.899999999999999" customHeight="1" x14ac:dyDescent="0.3">
      <c r="A84" s="219"/>
      <c r="B84" s="152" t="str">
        <f>IF('ZASOBY N'!A83="","",'ZASOBY N'!A83)</f>
        <v/>
      </c>
      <c r="C84" s="462" t="str">
        <f>IF('ZASOBY N'!C83="","",'ZASOBY N'!C83)</f>
        <v/>
      </c>
      <c r="D84" s="137" t="str">
        <f>IF('ZASOBY N'!B83="","",'ZASOBY N'!B83)</f>
        <v/>
      </c>
      <c r="E84" s="138"/>
      <c r="F84" s="356" t="str">
        <f>IF('ZASOBY N'!D83="","",'ZASOBY N'!D83)</f>
        <v/>
      </c>
      <c r="G84" s="220" t="str">
        <f>IF('ZASOBY N'!G83="","",'ZASOBY N'!G83)</f>
        <v/>
      </c>
      <c r="H84" s="221" t="str">
        <f>IF('ZASOBY N'!F83="","",'ZASOBY N'!F83)</f>
        <v/>
      </c>
      <c r="I84" s="221" t="str">
        <f>IF('ZASOBY N'!G83="","",'ZASOBY N'!G83)</f>
        <v/>
      </c>
      <c r="J84" s="221" t="str">
        <f>IF('ZASOBY N'!H83="","",'ZASOBY N'!H83)</f>
        <v/>
      </c>
      <c r="K84" s="214">
        <v>0</v>
      </c>
      <c r="L84" s="214">
        <v>0</v>
      </c>
      <c r="M84" s="214">
        <v>0</v>
      </c>
      <c r="N84" s="222" t="str">
        <f>IF('ZASOBY N'!BD83="x","",IF(W84="","",'ZASOBY N'!E83))</f>
        <v/>
      </c>
      <c r="O84" s="223">
        <v>0</v>
      </c>
      <c r="P84" s="223">
        <v>0</v>
      </c>
      <c r="Q84" s="226" t="str">
        <f>IF($N84="","",'UPR BILANS N'!G84*'UPR BILANS N'!N84)</f>
        <v/>
      </c>
      <c r="R84" s="225" t="str">
        <f>IF($N84="","",'ZASOBY N'!O83)</f>
        <v/>
      </c>
      <c r="S84" s="225" t="str">
        <f>IF($N84="","",IF('ZASOBY N'!Q83="",0,'ZASOBY N'!Q83))</f>
        <v/>
      </c>
      <c r="T84" s="225" t="str">
        <f>IF($N84="","",'ZASOBY N'!V83)</f>
        <v/>
      </c>
      <c r="U84" s="225" t="str">
        <f>IF($N84="","",IF('ZASOBY N'!AG83="",0,'ZASOBY N'!AG83))</f>
        <v/>
      </c>
      <c r="V84" s="225" t="str">
        <f>IF($N84="","",IF(NN!P86="",0,NN!P86))</f>
        <v/>
      </c>
      <c r="W84" s="225" t="str">
        <f t="shared" si="24"/>
        <v/>
      </c>
      <c r="X84" s="226" t="str">
        <f t="shared" si="25"/>
        <v/>
      </c>
      <c r="Y84" s="225" t="str">
        <f>IF('ZASOBY N'!AU83="","",IF(C84&lt;&gt;C83,'ZASOBY N'!AU83,IF(D84&lt;&gt;D83,'ZASOBY N'!AU83,IF(F84&lt;&gt;F83,'ZASOBY N'!AU83,IF(G84&lt;&gt;G83,'ZASOBY N'!AU83,IF(J84&lt;&gt;J83,'ZASOBY N'!AU83,IF(NN!AC86="","",IF(AND(C83=C84,H83=H84,J83=J84,NN!AC86&gt;0),"",IF(AND(C84=C85,H84=H85,NN!AC87&gt;0),'ZASOBY N'!AU83,'ZASOBY N'!AU83)))))))))</f>
        <v/>
      </c>
      <c r="Z84" s="225" t="str">
        <f t="shared" si="26"/>
        <v/>
      </c>
      <c r="AA84" s="227" t="str">
        <f t="shared" si="28"/>
        <v/>
      </c>
      <c r="AB84" s="400" t="str">
        <f t="shared" si="29"/>
        <v/>
      </c>
      <c r="AC84" s="228" t="str">
        <f t="shared" si="27"/>
        <v/>
      </c>
      <c r="AD84" s="222">
        <f>IF(B84="",0,IF(F84="",0,INDEX(POBRANIE_!$B$6:$F$101,MATCH('UPR BILANS N'!$F84,POBRANIE_!$A$6:$A$101,0),2)))</f>
        <v>0</v>
      </c>
      <c r="AE84" s="224">
        <f>IF(OR('ZASOBY N'!G83="",'ZASOBY N'!E83=""),0,IF(B84="",0,'ZASOBY N'!G83*'ZASOBY N'!E83))</f>
        <v>0</v>
      </c>
      <c r="AF84" s="225">
        <f>IF('ZASOBY N'!O83="",0,'ZASOBY N'!O83)</f>
        <v>0</v>
      </c>
      <c r="AG84" s="225">
        <f>IF('ZASOBY N'!Q83="",0,'ZASOBY N'!Q83)</f>
        <v>0</v>
      </c>
      <c r="AH84" s="225">
        <f>IF('ZASOBY N'!V83="",0,'ZASOBY N'!V83)</f>
        <v>0</v>
      </c>
      <c r="AI84" s="225">
        <f>IF('ZASOBY N'!AG83="",0,'ZASOBY N'!AG83)</f>
        <v>0</v>
      </c>
      <c r="AJ84" s="225">
        <f>IF(NN!P86="",0,IF(NN!P86="BRAK kol.7","BRAK BADAŃ",NN!P86))</f>
        <v>0</v>
      </c>
      <c r="AK84" s="225">
        <f>IF(NN!AC86="",0,IF(NN!AC86="BRAK kol.7","BRAK BADAŃ",NN!AC86))</f>
        <v>0</v>
      </c>
      <c r="BJ84" s="414" t="str">
        <f>IF(AND(BL84=1,BM84=1,SUMIF($C84:$C$525,$C84,$AK84:$AK$525)=$AK84),$AK84,IF($BO84&gt;0,$BO84,IF(AND(COUNTIF($C$11:$C83,$C84)&gt;=1,COUNTIF($D83:$D83,$D84)&gt;=1),"",IF(AND(SUMIF($C84:$C$525,$C84,$AK84:$AK$525)&gt;=$AK84,SUMIF($D84:$D$525,$D84,$AK84:$AK$525)&gt;=$AK84),SUMIF($C84:$C$525,$C84,$AK84:$AK$525),""))))</f>
        <v/>
      </c>
      <c r="BL84" s="409">
        <f>COUNTIFS('ZASOBY N'!$B83:$B$525,'ZASOBY N'!$B83,'ZASOBY N'!$C83:'ZASOBY N'!$C$525,'ZASOBY N'!$C83,'ZASOBY N'!$D83:'ZASOBY N'!$D$525,'ZASOBY N'!$D83,'ZASOBY N'!$H83:'ZASOBY N'!$H$525,'ZASOBY N'!$H83 )</f>
        <v>0</v>
      </c>
      <c r="BM84" s="410">
        <f>COUNTIFS('ZASOBY N'!$B$10:$B83,'ZASOBY N'!$B83,'ZASOBY N'!$C$10:'ZASOBY N'!$C83,'ZASOBY N'!$C83,'ZASOBY N'!$D$10:'ZASOBY N'!$D83,'ZASOBY N'!$D83,'ZASOBY N'!$H$10:'ZASOBY N'!$H83,'ZASOBY N'!$H83 )</f>
        <v>0</v>
      </c>
      <c r="BN84" s="411">
        <f t="shared" si="30"/>
        <v>0</v>
      </c>
      <c r="BO84" s="412">
        <f t="shared" si="31"/>
        <v>0</v>
      </c>
      <c r="BP84" s="94" t="str">
        <f t="shared" si="32"/>
        <v/>
      </c>
      <c r="BQ84" s="414" t="str">
        <f>IF(AND(BS84=1,BT84=1,SUMIF($C84:$C$525,$C84,$AJ84:$AJ$525)=$AJ84),$AJ84,IF($BV84&gt;0,$BV84,IF(AND(COUNTIF($C$11:$C83,$C84)&gt;=1,COUNTIF($D83:$D83,$D84)&gt;=1),"",IF(AND(SUMIF($C84:$C$525,$C84,$AJ84:$AJ$525)&gt;$AJ84,SUMIF($D84:$D$525,$D84,$AJ84:$AJ$525)&gt;$AJ84),SUMIF($C84:$C$525,$C84,$AJ84:$AJ$525),""))))</f>
        <v/>
      </c>
      <c r="BS84" s="409">
        <f>COUNTIFS('ZASOBY N'!$B83:$B$525,'ZASOBY N'!$B83,'ZASOBY N'!$C83:'ZASOBY N'!$C$525,'ZASOBY N'!$C83,'ZASOBY N'!$D83:'ZASOBY N'!$D$525,'ZASOBY N'!$D83,'ZASOBY N'!$H83:'ZASOBY N'!$H$525,'ZASOBY N'!$H83 )</f>
        <v>0</v>
      </c>
      <c r="BT84" s="410">
        <f>COUNTIFS('ZASOBY N'!$B$10:$B83,'ZASOBY N'!$B83,'ZASOBY N'!$C$10:'ZASOBY N'!$C83,'ZASOBY N'!$C83,'ZASOBY N'!$D$10:'ZASOBY N'!$D83,'ZASOBY N'!$D83,'ZASOBY N'!$H$10:'ZASOBY N'!$H83,'ZASOBY N'!$H83 )</f>
        <v>0</v>
      </c>
      <c r="BU84" s="411">
        <f t="shared" si="33"/>
        <v>0</v>
      </c>
      <c r="BV84" s="412">
        <f t="shared" si="34"/>
        <v>0</v>
      </c>
      <c r="BW84" s="94" t="s">
        <v>499</v>
      </c>
      <c r="BX84" s="414" t="str">
        <f>IF(AND(BZ84=1,CA84=1,SUMIF($C84:$C$525,$C84,$AI84:$AI$525)=$AI84),$AI84,IF($CC84&gt;0,$CC84,IF(AND(COUNTIF($C$11:$C83,$C84)&gt;=1,COUNTIF($D83:$D83,$D84)&gt;=1),"",IF(AND(SUMIF($C84:$C$525,$C84,$AI84:$AI$525)&gt;$AI84,SUMIF($D84:$D$525,$D84,$AI84:$AI$525)&gt;$IG84),_xlfn.AGGREGATE(14,4,$CB$11:$CB$31*($C$11:$C$31=$C84),1),""))))</f>
        <v/>
      </c>
      <c r="BZ84" s="409">
        <f>COUNTIFS('ZASOBY N'!$B83:$B$525,'ZASOBY N'!$B83,'ZASOBY N'!$C83:'ZASOBY N'!$C$525,'ZASOBY N'!$C83,'ZASOBY N'!$D83:'ZASOBY N'!$D$525,'ZASOBY N'!$D83,'ZASOBY N'!$H83:'ZASOBY N'!$H$525,'ZASOBY N'!$H83 )</f>
        <v>0</v>
      </c>
      <c r="CA84" s="410">
        <f>COUNTIFS('ZASOBY N'!$B$10:$B83,'ZASOBY N'!$B83,'ZASOBY N'!$C$10:'ZASOBY N'!$C83,'ZASOBY N'!$C83,'ZASOBY N'!$D$10:'ZASOBY N'!$D83,'ZASOBY N'!$D83,'ZASOBY N'!$H$10:'ZASOBY N'!$H83,'ZASOBY N'!$H83 )</f>
        <v>0</v>
      </c>
      <c r="CB84" s="411">
        <f t="shared" si="35"/>
        <v>0</v>
      </c>
      <c r="CC84" s="412">
        <f t="shared" si="36"/>
        <v>0</v>
      </c>
      <c r="CE84" s="414" t="str">
        <f>IF(AND(CG84=1,CH84=1,SUMIF($C84:$C$525,$C84,$AH84:$AH$525)=$AH84),$AH84,IF($CJ84&gt;0,$CJ84,IF(AND(COUNTIF($C$11:$C83,$C84)&gt;=1,COUNTIF($D83:$D83,$D84)&gt;=1),"",IF(AND(SUMIF($C84:$C$525,$C84,$AH84:$AH$525)&gt;$AH84,SUMIF($D84:$D$525,$D84,$AH84:$AH$525)&gt;$AH84),_xlfn.AGGREGATE(14,4,$CI$11:$CI$31*($C$11:$C$31=$C84),1),""))))</f>
        <v/>
      </c>
      <c r="CG84" s="409">
        <f>COUNTIFS('ZASOBY N'!$B83:$B$525,'ZASOBY N'!$B83,'ZASOBY N'!$C83:'ZASOBY N'!$C$525,'ZASOBY N'!$C83,'ZASOBY N'!$D83:'ZASOBY N'!$D$525,'ZASOBY N'!$D83,'ZASOBY N'!$H83:'ZASOBY N'!$H$525,'ZASOBY N'!$H83 )</f>
        <v>0</v>
      </c>
      <c r="CH84" s="410">
        <f>COUNTIFS('ZASOBY N'!$B$10:$B83,'ZASOBY N'!$B83,'ZASOBY N'!$C$10:'ZASOBY N'!$C83,'ZASOBY N'!$C83,'ZASOBY N'!$D$10:'ZASOBY N'!$D83,'ZASOBY N'!$D83,'ZASOBY N'!$H$10:'ZASOBY N'!$H83,'ZASOBY N'!$H83 )</f>
        <v>0</v>
      </c>
      <c r="CI84" s="411">
        <f t="shared" si="37"/>
        <v>0</v>
      </c>
      <c r="CJ84" s="412">
        <f t="shared" si="38"/>
        <v>0</v>
      </c>
      <c r="CL84" s="414" t="str">
        <f>IF(AND(CN84=1,CO84=1,SUMIF($C84:$C$525,$C84,$AG84:$AG$525)=$AG84),$AG84,IF($CQ84&gt;0,$CQ84,IF(AND(COUNTIF($C$11:$C83,$C84)&gt;=1,COUNTIF($D83:$D83,$D84)&gt;=1),"",IF(AND(SUMIF($C84:$C$525,$C84,$AG84:$AG$525)&gt;$AG84,SUMIF($D84:$D$525,$D84,$AG84:$AG$525)&gt;$AG84),_xlfn.AGGREGATE(14,4,$CP$11:$CP$31*($C$11:$C$31=$C84),1),""))))</f>
        <v/>
      </c>
      <c r="CN84" s="409">
        <f>COUNTIFS('ZASOBY N'!$B83:$B$525,'ZASOBY N'!$B83,'ZASOBY N'!$C83:'ZASOBY N'!$C$525,'ZASOBY N'!$C83,'ZASOBY N'!$D83:'ZASOBY N'!$D$525,'ZASOBY N'!$D83,'ZASOBY N'!$H83:'ZASOBY N'!$H$525,'ZASOBY N'!$H83 )</f>
        <v>0</v>
      </c>
      <c r="CO84" s="410">
        <f>COUNTIFS('ZASOBY N'!$B$10:$B83,'ZASOBY N'!$B83,'ZASOBY N'!$C$10:'ZASOBY N'!$C83,'ZASOBY N'!$C83,'ZASOBY N'!$D$10:'ZASOBY N'!$D83,'ZASOBY N'!$D83,'ZASOBY N'!$H$10:'ZASOBY N'!$H83,'ZASOBY N'!$H83 )</f>
        <v>0</v>
      </c>
      <c r="CP84" s="411">
        <f t="shared" si="39"/>
        <v>0</v>
      </c>
      <c r="CQ84" s="412">
        <f t="shared" si="40"/>
        <v>0</v>
      </c>
      <c r="CS84" s="414" t="str">
        <f>IF(AND(CU84=1,CV84=1,SUMIF($C84:$C$525,$C84,$AF84:$AF$525)=$AF84),$AF84,IF($CX84&gt;0,$CX84,IF(AND(COUNTIF($C$11:$C83,$C84)&gt;=1,COUNTIF($D83:$D83,$D84)&gt;=1),"",IF(AND(SUMIF($C84:$C$525,$C84,$AF84:$AF$525)&gt;$AF84,SUMIF($D84:$D$525,$D84,$AF84:$AF$525)&gt;$AF84),_xlfn.AGGREGATE(14,4,$CW$11:$CW$31*($C$11:$C$31=$C84),1),""))))</f>
        <v/>
      </c>
      <c r="CU84" s="409">
        <f>COUNTIFS('ZASOBY N'!$B83:$B$525,'ZASOBY N'!$B83,'ZASOBY N'!$C83:'ZASOBY N'!$C$525,'ZASOBY N'!$C83,'ZASOBY N'!$D83:'ZASOBY N'!$D$525,'ZASOBY N'!$D83,'ZASOBY N'!$H83:'ZASOBY N'!$H$525,'ZASOBY N'!$H83 )</f>
        <v>0</v>
      </c>
      <c r="CV84" s="410">
        <f>COUNTIFS('ZASOBY N'!$B$10:$B83,'ZASOBY N'!$B83,'ZASOBY N'!$C$10:'ZASOBY N'!$C83,'ZASOBY N'!$C83,'ZASOBY N'!$D$10:'ZASOBY N'!$D83,'ZASOBY N'!$D83,'ZASOBY N'!$H$10:'ZASOBY N'!$H83,'ZASOBY N'!$H83 )</f>
        <v>0</v>
      </c>
      <c r="CW84" s="411">
        <f t="shared" si="41"/>
        <v>0</v>
      </c>
      <c r="CX84" s="412">
        <f t="shared" si="42"/>
        <v>0</v>
      </c>
      <c r="CZ84" s="414" t="str">
        <f>IF(AND(DB84=1,DC84=1,SUMIF($C84:$C$525,$C84,$AE84:$AE$525)=$AE84),$AE84,IF($DE84&gt;0,$DE84,IF(AND(COUNTIF($C$11:$C83,$C84)&gt;=1,COUNTIF($D83:$D83,$D84)&gt;=1),"",IF(AND(SUMIF($C84:$C$525,$C84,$AE84:$AE$525)&gt;$AE84,SUMIF($D84:$D$525,$D84,$AE84:$AE$525)&gt;$AE84),_xlfn.AGGREGATE(14,4,$DD$11:$DD$31*($C$11:$C$31=$C84),1),""))))</f>
        <v/>
      </c>
      <c r="DB84" s="409">
        <f>COUNTIFS('ZASOBY N'!$B83:$B$525,'ZASOBY N'!$B83,'ZASOBY N'!$C83:'ZASOBY N'!$C$525,'ZASOBY N'!$C83,'ZASOBY N'!$D83:'ZASOBY N'!$D$525,'ZASOBY N'!$D83,'ZASOBY N'!$H83:'ZASOBY N'!$H$525,'ZASOBY N'!$H83 )</f>
        <v>0</v>
      </c>
      <c r="DC84" s="410">
        <f>COUNTIFS('ZASOBY N'!$B$10:$B83,'ZASOBY N'!$B83,'ZASOBY N'!$C$10:'ZASOBY N'!$C83,'ZASOBY N'!$C83,'ZASOBY N'!$D$10:'ZASOBY N'!$D83,'ZASOBY N'!$D83,'ZASOBY N'!$H$10:'ZASOBY N'!$H83,'ZASOBY N'!$H83 )</f>
        <v>0</v>
      </c>
      <c r="DD84" s="411">
        <f t="shared" si="43"/>
        <v>0</v>
      </c>
      <c r="DE84" s="412">
        <f t="shared" si="44"/>
        <v>0</v>
      </c>
      <c r="DF84" s="399" t="str">
        <f>IF(AND(DI84=1,DJ84=1,SUMIF($C84:$C$525,$C84,$AD84:$AD$525)=$AD84),$AD84,IF($DL84&gt;0,$DL84,IF(B84="","",IF(AND(COUNTIF($C$11:$C83,$C84)&gt;=1,COUNTIF($D83:$D83,$D84)&gt;=1,COUNTIF($Z81:$Z83,$C84)=0),"",IF(AND(COUNTIF($C$11:$C83,$C84)&gt;=1,COUNTIF($D83:$D83,$D84)&gt;=1),"UJĘTO WYŻEJ",IF(AND(SUMIF($C84:$C$525,$C84,$AD84:$AD$525)&gt;$AD84,SUMIF($D84:$D$525,$D84,$AD84:$AD$525)&gt;$AD84),_xlfn.AGGREGATE(14,4,$DK$11:$DK$31*($C$11:$C$31=$C84),1),""))))))</f>
        <v/>
      </c>
      <c r="DG84" s="414" t="str">
        <f>IF(AND(DI84=1,DJ84=1,SUMIF($C84:$C$525,$C84,$AD84:$AD$525)=$AD84),$AD84,IF($DL84&gt;0,$DL84,IF(AND(COUNTIF($C$11:$C83,$C84)&gt;=1,COUNTIF($D83:$D83,$D84)&gt;=1),"",IF(AND(SUMIF($C84:$C$525,$C84,$AD84:$AD$525)&gt;$AD84,SUMIF($D84:$D$525,$D84,$AD84:$AD$525)&gt;$AD84),_xlfn.AGGREGATE(14,4,$DK$11:$DK$31*($C$11:$C$31=$C84),1),""))))</f>
        <v/>
      </c>
      <c r="DI84" s="409">
        <f>COUNTIFS('ZASOBY N'!$B83:$B$525,'ZASOBY N'!$B83,'ZASOBY N'!$C83:'ZASOBY N'!$C$525,'ZASOBY N'!$C83,'ZASOBY N'!$D83:'ZASOBY N'!$D$525,'ZASOBY N'!$D83,'ZASOBY N'!$H83:'ZASOBY N'!$H$525,'ZASOBY N'!$H83 )</f>
        <v>0</v>
      </c>
      <c r="DJ84" s="410">
        <f>COUNTIFS('ZASOBY N'!$B$10:$B83,'ZASOBY N'!$B83,'ZASOBY N'!$C$10:'ZASOBY N'!$C83,'ZASOBY N'!$C83,'ZASOBY N'!$D$10:'ZASOBY N'!$D83,'ZASOBY N'!$D83,'ZASOBY N'!$H$10:'ZASOBY N'!$H83,'ZASOBY N'!$H83 )</f>
        <v>0</v>
      </c>
      <c r="DK84" s="411">
        <f t="shared" si="45"/>
        <v>0</v>
      </c>
      <c r="DL84" s="412">
        <f t="shared" si="46"/>
        <v>0</v>
      </c>
    </row>
    <row r="85" spans="1:116" ht="18.899999999999999" customHeight="1" x14ac:dyDescent="0.3">
      <c r="A85" s="219"/>
      <c r="B85" s="152" t="str">
        <f>IF('ZASOBY N'!A84="","",'ZASOBY N'!A84)</f>
        <v/>
      </c>
      <c r="C85" s="462" t="str">
        <f>IF('ZASOBY N'!C84="","",'ZASOBY N'!C84)</f>
        <v/>
      </c>
      <c r="D85" s="137" t="str">
        <f>IF('ZASOBY N'!B84="","",'ZASOBY N'!B84)</f>
        <v/>
      </c>
      <c r="E85" s="138"/>
      <c r="F85" s="356" t="str">
        <f>IF('ZASOBY N'!D84="","",'ZASOBY N'!D84)</f>
        <v/>
      </c>
      <c r="G85" s="220" t="str">
        <f>IF('ZASOBY N'!G84="","",'ZASOBY N'!G84)</f>
        <v/>
      </c>
      <c r="H85" s="221" t="str">
        <f>IF('ZASOBY N'!F84="","",'ZASOBY N'!F84)</f>
        <v/>
      </c>
      <c r="I85" s="221" t="str">
        <f>IF('ZASOBY N'!G84="","",'ZASOBY N'!G84)</f>
        <v/>
      </c>
      <c r="J85" s="221" t="str">
        <f>IF('ZASOBY N'!H84="","",'ZASOBY N'!H84)</f>
        <v/>
      </c>
      <c r="K85" s="214">
        <v>0</v>
      </c>
      <c r="L85" s="214">
        <v>0</v>
      </c>
      <c r="M85" s="214">
        <v>0</v>
      </c>
      <c r="N85" s="222" t="str">
        <f>IF('ZASOBY N'!BD84="x","",IF(W85="","",'ZASOBY N'!E84))</f>
        <v/>
      </c>
      <c r="O85" s="223">
        <v>0</v>
      </c>
      <c r="P85" s="223">
        <v>0</v>
      </c>
      <c r="Q85" s="226" t="str">
        <f>IF($N85="","",'UPR BILANS N'!G85*'UPR BILANS N'!N85)</f>
        <v/>
      </c>
      <c r="R85" s="225" t="str">
        <f>IF($N85="","",'ZASOBY N'!O84)</f>
        <v/>
      </c>
      <c r="S85" s="225" t="str">
        <f>IF($N85="","",IF('ZASOBY N'!Q84="",0,'ZASOBY N'!Q84))</f>
        <v/>
      </c>
      <c r="T85" s="225" t="str">
        <f>IF($N85="","",'ZASOBY N'!V84)</f>
        <v/>
      </c>
      <c r="U85" s="225" t="str">
        <f>IF($N85="","",IF('ZASOBY N'!AG84="",0,'ZASOBY N'!AG84))</f>
        <v/>
      </c>
      <c r="V85" s="225" t="str">
        <f>IF($N85="","",IF(NN!P87="",0,NN!P87))</f>
        <v/>
      </c>
      <c r="W85" s="225" t="str">
        <f t="shared" si="24"/>
        <v/>
      </c>
      <c r="X85" s="226" t="str">
        <f t="shared" si="25"/>
        <v/>
      </c>
      <c r="Y85" s="225" t="str">
        <f>IF('ZASOBY N'!AU84="","",IF(C85&lt;&gt;C84,'ZASOBY N'!AU84,IF(D85&lt;&gt;D84,'ZASOBY N'!AU84,IF(F85&lt;&gt;F84,'ZASOBY N'!AU84,IF(G85&lt;&gt;G84,'ZASOBY N'!AU84,IF(J85&lt;&gt;J84,'ZASOBY N'!AU84,IF(NN!AC87="","",IF(AND(C84=C85,H84=H85,J84=J85,NN!AC87&gt;0),"",IF(AND(C85=C86,H85=H86,NN!AC88&gt;0),'ZASOBY N'!AU84,'ZASOBY N'!AU84)))))))))</f>
        <v/>
      </c>
      <c r="Z85" s="225" t="str">
        <f t="shared" si="26"/>
        <v/>
      </c>
      <c r="AA85" s="227" t="str">
        <f t="shared" si="28"/>
        <v/>
      </c>
      <c r="AB85" s="400" t="str">
        <f t="shared" si="29"/>
        <v/>
      </c>
      <c r="AC85" s="228" t="str">
        <f t="shared" si="27"/>
        <v/>
      </c>
      <c r="AD85" s="222">
        <f>IF(B85="",0,IF(F85="",0,INDEX(POBRANIE_!$B$6:$F$101,MATCH('UPR BILANS N'!$F85,POBRANIE_!$A$6:$A$101,0),2)))</f>
        <v>0</v>
      </c>
      <c r="AE85" s="224">
        <f>IF(OR('ZASOBY N'!G84="",'ZASOBY N'!E84=""),0,IF(B85="",0,'ZASOBY N'!G84*'ZASOBY N'!E84))</f>
        <v>0</v>
      </c>
      <c r="AF85" s="225">
        <f>IF('ZASOBY N'!O84="",0,'ZASOBY N'!O84)</f>
        <v>0</v>
      </c>
      <c r="AG85" s="225">
        <f>IF('ZASOBY N'!Q84="",0,'ZASOBY N'!Q84)</f>
        <v>0</v>
      </c>
      <c r="AH85" s="225">
        <f>IF('ZASOBY N'!V84="",0,'ZASOBY N'!V84)</f>
        <v>0</v>
      </c>
      <c r="AI85" s="225">
        <f>IF('ZASOBY N'!AG84="",0,'ZASOBY N'!AG84)</f>
        <v>0</v>
      </c>
      <c r="AJ85" s="225">
        <f>IF(NN!P87="",0,IF(NN!P87="BRAK kol.7","BRAK BADAŃ",NN!P87))</f>
        <v>0</v>
      </c>
      <c r="AK85" s="225">
        <f>IF(NN!AC87="",0,IF(NN!AC87="BRAK kol.7","BRAK BADAŃ",NN!AC87))</f>
        <v>0</v>
      </c>
      <c r="BJ85" s="414" t="str">
        <f>IF(AND(BL85=1,BM85=1,SUMIF($C85:$C$525,$C85,$AK85:$AK$525)=$AK85),$AK85,IF($BO85&gt;0,$BO85,IF(AND(COUNTIF($C$11:$C84,$C85)&gt;=1,COUNTIF($D84:$D84,$D85)&gt;=1),"",IF(AND(SUMIF($C85:$C$525,$C85,$AK85:$AK$525)&gt;=$AK85,SUMIF($D85:$D$525,$D85,$AK85:$AK$525)&gt;=$AK85),SUMIF($C85:$C$525,$C85,$AK85:$AK$525),""))))</f>
        <v/>
      </c>
      <c r="BL85" s="409">
        <f>COUNTIFS('ZASOBY N'!$B84:$B$525,'ZASOBY N'!$B84,'ZASOBY N'!$C84:'ZASOBY N'!$C$525,'ZASOBY N'!$C84,'ZASOBY N'!$D84:'ZASOBY N'!$D$525,'ZASOBY N'!$D84,'ZASOBY N'!$H84:'ZASOBY N'!$H$525,'ZASOBY N'!$H84 )</f>
        <v>0</v>
      </c>
      <c r="BM85" s="410">
        <f>COUNTIFS('ZASOBY N'!$B$10:$B84,'ZASOBY N'!$B84,'ZASOBY N'!$C$10:'ZASOBY N'!$C84,'ZASOBY N'!$C84,'ZASOBY N'!$D$10:'ZASOBY N'!$D84,'ZASOBY N'!$D84,'ZASOBY N'!$H$10:'ZASOBY N'!$H84,'ZASOBY N'!$H84 )</f>
        <v>0</v>
      </c>
      <c r="BN85" s="411">
        <f t="shared" si="30"/>
        <v>0</v>
      </c>
      <c r="BO85" s="412">
        <f t="shared" si="31"/>
        <v>0</v>
      </c>
      <c r="BP85" s="94" t="str">
        <f t="shared" si="32"/>
        <v/>
      </c>
      <c r="BQ85" s="414" t="str">
        <f>IF(AND(BS85=1,BT85=1,SUMIF($C85:$C$525,$C85,$AJ85:$AJ$525)=$AJ85),$AJ85,IF($BV85&gt;0,$BV85,IF(AND(COUNTIF($C$11:$C84,$C85)&gt;=1,COUNTIF($D84:$D84,$D85)&gt;=1),"",IF(AND(SUMIF($C85:$C$525,$C85,$AJ85:$AJ$525)&gt;$AJ85,SUMIF($D85:$D$525,$D85,$AJ85:$AJ$525)&gt;$AJ85),SUMIF($C85:$C$525,$C85,$AJ85:$AJ$525),""))))</f>
        <v/>
      </c>
      <c r="BS85" s="409">
        <f>COUNTIFS('ZASOBY N'!$B84:$B$525,'ZASOBY N'!$B84,'ZASOBY N'!$C84:'ZASOBY N'!$C$525,'ZASOBY N'!$C84,'ZASOBY N'!$D84:'ZASOBY N'!$D$525,'ZASOBY N'!$D84,'ZASOBY N'!$H84:'ZASOBY N'!$H$525,'ZASOBY N'!$H84 )</f>
        <v>0</v>
      </c>
      <c r="BT85" s="410">
        <f>COUNTIFS('ZASOBY N'!$B$10:$B84,'ZASOBY N'!$B84,'ZASOBY N'!$C$10:'ZASOBY N'!$C84,'ZASOBY N'!$C84,'ZASOBY N'!$D$10:'ZASOBY N'!$D84,'ZASOBY N'!$D84,'ZASOBY N'!$H$10:'ZASOBY N'!$H84,'ZASOBY N'!$H84 )</f>
        <v>0</v>
      </c>
      <c r="BU85" s="411">
        <f t="shared" si="33"/>
        <v>0</v>
      </c>
      <c r="BV85" s="412">
        <f t="shared" si="34"/>
        <v>0</v>
      </c>
      <c r="BW85" s="94" t="s">
        <v>499</v>
      </c>
      <c r="BX85" s="414" t="str">
        <f>IF(AND(BZ85=1,CA85=1,SUMIF($C85:$C$525,$C85,$AI85:$AI$525)=$AI85),$AI85,IF($CC85&gt;0,$CC85,IF(AND(COUNTIF($C$11:$C84,$C85)&gt;=1,COUNTIF($D84:$D84,$D85)&gt;=1),"",IF(AND(SUMIF($C85:$C$525,$C85,$AI85:$AI$525)&gt;$AI85,SUMIF($D85:$D$525,$D85,$AI85:$AI$525)&gt;$IG85),_xlfn.AGGREGATE(14,4,$CB$11:$CB$31*($C$11:$C$31=$C85),1),""))))</f>
        <v/>
      </c>
      <c r="BZ85" s="409">
        <f>COUNTIFS('ZASOBY N'!$B84:$B$525,'ZASOBY N'!$B84,'ZASOBY N'!$C84:'ZASOBY N'!$C$525,'ZASOBY N'!$C84,'ZASOBY N'!$D84:'ZASOBY N'!$D$525,'ZASOBY N'!$D84,'ZASOBY N'!$H84:'ZASOBY N'!$H$525,'ZASOBY N'!$H84 )</f>
        <v>0</v>
      </c>
      <c r="CA85" s="410">
        <f>COUNTIFS('ZASOBY N'!$B$10:$B84,'ZASOBY N'!$B84,'ZASOBY N'!$C$10:'ZASOBY N'!$C84,'ZASOBY N'!$C84,'ZASOBY N'!$D$10:'ZASOBY N'!$D84,'ZASOBY N'!$D84,'ZASOBY N'!$H$10:'ZASOBY N'!$H84,'ZASOBY N'!$H84 )</f>
        <v>0</v>
      </c>
      <c r="CB85" s="411">
        <f t="shared" si="35"/>
        <v>0</v>
      </c>
      <c r="CC85" s="412">
        <f t="shared" si="36"/>
        <v>0</v>
      </c>
      <c r="CE85" s="414" t="str">
        <f>IF(AND(CG85=1,CH85=1,SUMIF($C85:$C$525,$C85,$AH85:$AH$525)=$AH85),$AH85,IF($CJ85&gt;0,$CJ85,IF(AND(COUNTIF($C$11:$C84,$C85)&gt;=1,COUNTIF($D84:$D84,$D85)&gt;=1),"",IF(AND(SUMIF($C85:$C$525,$C85,$AH85:$AH$525)&gt;$AH85,SUMIF($D85:$D$525,$D85,$AH85:$AH$525)&gt;$AH85),_xlfn.AGGREGATE(14,4,$CI$11:$CI$31*($C$11:$C$31=$C85),1),""))))</f>
        <v/>
      </c>
      <c r="CG85" s="409">
        <f>COUNTIFS('ZASOBY N'!$B84:$B$525,'ZASOBY N'!$B84,'ZASOBY N'!$C84:'ZASOBY N'!$C$525,'ZASOBY N'!$C84,'ZASOBY N'!$D84:'ZASOBY N'!$D$525,'ZASOBY N'!$D84,'ZASOBY N'!$H84:'ZASOBY N'!$H$525,'ZASOBY N'!$H84 )</f>
        <v>0</v>
      </c>
      <c r="CH85" s="410">
        <f>COUNTIFS('ZASOBY N'!$B$10:$B84,'ZASOBY N'!$B84,'ZASOBY N'!$C$10:'ZASOBY N'!$C84,'ZASOBY N'!$C84,'ZASOBY N'!$D$10:'ZASOBY N'!$D84,'ZASOBY N'!$D84,'ZASOBY N'!$H$10:'ZASOBY N'!$H84,'ZASOBY N'!$H84 )</f>
        <v>0</v>
      </c>
      <c r="CI85" s="411">
        <f t="shared" si="37"/>
        <v>0</v>
      </c>
      <c r="CJ85" s="412">
        <f t="shared" si="38"/>
        <v>0</v>
      </c>
      <c r="CL85" s="414" t="str">
        <f>IF(AND(CN85=1,CO85=1,SUMIF($C85:$C$525,$C85,$AG85:$AG$525)=$AG85),$AG85,IF($CQ85&gt;0,$CQ85,IF(AND(COUNTIF($C$11:$C84,$C85)&gt;=1,COUNTIF($D84:$D84,$D85)&gt;=1),"",IF(AND(SUMIF($C85:$C$525,$C85,$AG85:$AG$525)&gt;$AG85,SUMIF($D85:$D$525,$D85,$AG85:$AG$525)&gt;$AG85),_xlfn.AGGREGATE(14,4,$CP$11:$CP$31*($C$11:$C$31=$C85),1),""))))</f>
        <v/>
      </c>
      <c r="CN85" s="409">
        <f>COUNTIFS('ZASOBY N'!$B84:$B$525,'ZASOBY N'!$B84,'ZASOBY N'!$C84:'ZASOBY N'!$C$525,'ZASOBY N'!$C84,'ZASOBY N'!$D84:'ZASOBY N'!$D$525,'ZASOBY N'!$D84,'ZASOBY N'!$H84:'ZASOBY N'!$H$525,'ZASOBY N'!$H84 )</f>
        <v>0</v>
      </c>
      <c r="CO85" s="410">
        <f>COUNTIFS('ZASOBY N'!$B$10:$B84,'ZASOBY N'!$B84,'ZASOBY N'!$C$10:'ZASOBY N'!$C84,'ZASOBY N'!$C84,'ZASOBY N'!$D$10:'ZASOBY N'!$D84,'ZASOBY N'!$D84,'ZASOBY N'!$H$10:'ZASOBY N'!$H84,'ZASOBY N'!$H84 )</f>
        <v>0</v>
      </c>
      <c r="CP85" s="411">
        <f t="shared" si="39"/>
        <v>0</v>
      </c>
      <c r="CQ85" s="412">
        <f t="shared" si="40"/>
        <v>0</v>
      </c>
      <c r="CS85" s="414" t="str">
        <f>IF(AND(CU85=1,CV85=1,SUMIF($C85:$C$525,$C85,$AF85:$AF$525)=$AF85),$AF85,IF($CX85&gt;0,$CX85,IF(AND(COUNTIF($C$11:$C84,$C85)&gt;=1,COUNTIF($D84:$D84,$D85)&gt;=1),"",IF(AND(SUMIF($C85:$C$525,$C85,$AF85:$AF$525)&gt;$AF85,SUMIF($D85:$D$525,$D85,$AF85:$AF$525)&gt;$AF85),_xlfn.AGGREGATE(14,4,$CW$11:$CW$31*($C$11:$C$31=$C85),1),""))))</f>
        <v/>
      </c>
      <c r="CU85" s="409">
        <f>COUNTIFS('ZASOBY N'!$B84:$B$525,'ZASOBY N'!$B84,'ZASOBY N'!$C84:'ZASOBY N'!$C$525,'ZASOBY N'!$C84,'ZASOBY N'!$D84:'ZASOBY N'!$D$525,'ZASOBY N'!$D84,'ZASOBY N'!$H84:'ZASOBY N'!$H$525,'ZASOBY N'!$H84 )</f>
        <v>0</v>
      </c>
      <c r="CV85" s="410">
        <f>COUNTIFS('ZASOBY N'!$B$10:$B84,'ZASOBY N'!$B84,'ZASOBY N'!$C$10:'ZASOBY N'!$C84,'ZASOBY N'!$C84,'ZASOBY N'!$D$10:'ZASOBY N'!$D84,'ZASOBY N'!$D84,'ZASOBY N'!$H$10:'ZASOBY N'!$H84,'ZASOBY N'!$H84 )</f>
        <v>0</v>
      </c>
      <c r="CW85" s="411">
        <f t="shared" si="41"/>
        <v>0</v>
      </c>
      <c r="CX85" s="412">
        <f t="shared" si="42"/>
        <v>0</v>
      </c>
      <c r="CZ85" s="414" t="str">
        <f>IF(AND(DB85=1,DC85=1,SUMIF($C85:$C$525,$C85,$AE85:$AE$525)=$AE85),$AE85,IF($DE85&gt;0,$DE85,IF(AND(COUNTIF($C$11:$C84,$C85)&gt;=1,COUNTIF($D84:$D84,$D85)&gt;=1),"",IF(AND(SUMIF($C85:$C$525,$C85,$AE85:$AE$525)&gt;$AE85,SUMIF($D85:$D$525,$D85,$AE85:$AE$525)&gt;$AE85),_xlfn.AGGREGATE(14,4,$DD$11:$DD$31*($C$11:$C$31=$C85),1),""))))</f>
        <v/>
      </c>
      <c r="DB85" s="409">
        <f>COUNTIFS('ZASOBY N'!$B84:$B$525,'ZASOBY N'!$B84,'ZASOBY N'!$C84:'ZASOBY N'!$C$525,'ZASOBY N'!$C84,'ZASOBY N'!$D84:'ZASOBY N'!$D$525,'ZASOBY N'!$D84,'ZASOBY N'!$H84:'ZASOBY N'!$H$525,'ZASOBY N'!$H84 )</f>
        <v>0</v>
      </c>
      <c r="DC85" s="410">
        <f>COUNTIFS('ZASOBY N'!$B$10:$B84,'ZASOBY N'!$B84,'ZASOBY N'!$C$10:'ZASOBY N'!$C84,'ZASOBY N'!$C84,'ZASOBY N'!$D$10:'ZASOBY N'!$D84,'ZASOBY N'!$D84,'ZASOBY N'!$H$10:'ZASOBY N'!$H84,'ZASOBY N'!$H84 )</f>
        <v>0</v>
      </c>
      <c r="DD85" s="411">
        <f t="shared" si="43"/>
        <v>0</v>
      </c>
      <c r="DE85" s="412">
        <f t="shared" si="44"/>
        <v>0</v>
      </c>
      <c r="DF85" s="399" t="str">
        <f>IF(AND(DI85=1,DJ85=1,SUMIF($C85:$C$525,$C85,$AD85:$AD$525)=$AD85),$AD85,IF($DL85&gt;0,$DL85,IF(B85="","",IF(AND(COUNTIF($C$11:$C84,$C85)&gt;=1,COUNTIF($D84:$D84,$D85)&gt;=1,COUNTIF($Z82:$Z84,$C85)=0),"",IF(AND(COUNTIF($C$11:$C84,$C85)&gt;=1,COUNTIF($D84:$D84,$D85)&gt;=1),"UJĘTO WYŻEJ",IF(AND(SUMIF($C85:$C$525,$C85,$AD85:$AD$525)&gt;$AD85,SUMIF($D85:$D$525,$D85,$AD85:$AD$525)&gt;$AD85),_xlfn.AGGREGATE(14,4,$DK$11:$DK$31*($C$11:$C$31=$C85),1),""))))))</f>
        <v/>
      </c>
      <c r="DG85" s="414" t="str">
        <f>IF(AND(DI85=1,DJ85=1,SUMIF($C85:$C$525,$C85,$AD85:$AD$525)=$AD85),$AD85,IF($DL85&gt;0,$DL85,IF(AND(COUNTIF($C$11:$C84,$C85)&gt;=1,COUNTIF($D84:$D84,$D85)&gt;=1),"",IF(AND(SUMIF($C85:$C$525,$C85,$AD85:$AD$525)&gt;$AD85,SUMIF($D85:$D$525,$D85,$AD85:$AD$525)&gt;$AD85),_xlfn.AGGREGATE(14,4,$DK$11:$DK$31*($C$11:$C$31=$C85),1),""))))</f>
        <v/>
      </c>
      <c r="DI85" s="409">
        <f>COUNTIFS('ZASOBY N'!$B84:$B$525,'ZASOBY N'!$B84,'ZASOBY N'!$C84:'ZASOBY N'!$C$525,'ZASOBY N'!$C84,'ZASOBY N'!$D84:'ZASOBY N'!$D$525,'ZASOBY N'!$D84,'ZASOBY N'!$H84:'ZASOBY N'!$H$525,'ZASOBY N'!$H84 )</f>
        <v>0</v>
      </c>
      <c r="DJ85" s="410">
        <f>COUNTIFS('ZASOBY N'!$B$10:$B84,'ZASOBY N'!$B84,'ZASOBY N'!$C$10:'ZASOBY N'!$C84,'ZASOBY N'!$C84,'ZASOBY N'!$D$10:'ZASOBY N'!$D84,'ZASOBY N'!$D84,'ZASOBY N'!$H$10:'ZASOBY N'!$H84,'ZASOBY N'!$H84 )</f>
        <v>0</v>
      </c>
      <c r="DK85" s="411">
        <f t="shared" si="45"/>
        <v>0</v>
      </c>
      <c r="DL85" s="412">
        <f t="shared" si="46"/>
        <v>0</v>
      </c>
    </row>
    <row r="86" spans="1:116" ht="18.899999999999999" customHeight="1" x14ac:dyDescent="0.3">
      <c r="A86" s="219"/>
      <c r="B86" s="152" t="str">
        <f>IF('ZASOBY N'!A85="","",'ZASOBY N'!A85)</f>
        <v/>
      </c>
      <c r="C86" s="462" t="str">
        <f>IF('ZASOBY N'!C85="","",'ZASOBY N'!C85)</f>
        <v/>
      </c>
      <c r="D86" s="137" t="str">
        <f>IF('ZASOBY N'!B85="","",'ZASOBY N'!B85)</f>
        <v/>
      </c>
      <c r="E86" s="138"/>
      <c r="F86" s="356" t="str">
        <f>IF('ZASOBY N'!D85="","",'ZASOBY N'!D85)</f>
        <v/>
      </c>
      <c r="G86" s="220" t="str">
        <f>IF('ZASOBY N'!G85="","",'ZASOBY N'!G85)</f>
        <v/>
      </c>
      <c r="H86" s="221" t="str">
        <f>IF('ZASOBY N'!F85="","",'ZASOBY N'!F85)</f>
        <v/>
      </c>
      <c r="I86" s="221" t="str">
        <f>IF('ZASOBY N'!G85="","",'ZASOBY N'!G85)</f>
        <v/>
      </c>
      <c r="J86" s="221" t="str">
        <f>IF('ZASOBY N'!H85="","",'ZASOBY N'!H85)</f>
        <v/>
      </c>
      <c r="K86" s="214">
        <v>0</v>
      </c>
      <c r="L86" s="214">
        <v>0</v>
      </c>
      <c r="M86" s="214">
        <v>0</v>
      </c>
      <c r="N86" s="222" t="str">
        <f>IF('ZASOBY N'!BD85="x","",IF(W86="","",'ZASOBY N'!E85))</f>
        <v/>
      </c>
      <c r="O86" s="223">
        <v>0</v>
      </c>
      <c r="P86" s="223">
        <v>0</v>
      </c>
      <c r="Q86" s="226" t="str">
        <f>IF($N86="","",'UPR BILANS N'!G86*'UPR BILANS N'!N86)</f>
        <v/>
      </c>
      <c r="R86" s="225" t="str">
        <f>IF($N86="","",'ZASOBY N'!O85)</f>
        <v/>
      </c>
      <c r="S86" s="225" t="str">
        <f>IF($N86="","",IF('ZASOBY N'!Q85="",0,'ZASOBY N'!Q85))</f>
        <v/>
      </c>
      <c r="T86" s="225" t="str">
        <f>IF($N86="","",'ZASOBY N'!V85)</f>
        <v/>
      </c>
      <c r="U86" s="225" t="str">
        <f>IF($N86="","",IF('ZASOBY N'!AG85="",0,'ZASOBY N'!AG85))</f>
        <v/>
      </c>
      <c r="V86" s="225" t="str">
        <f>IF($N86="","",IF(NN!P88="",0,NN!P88))</f>
        <v/>
      </c>
      <c r="W86" s="225" t="str">
        <f t="shared" si="24"/>
        <v/>
      </c>
      <c r="X86" s="226" t="str">
        <f t="shared" si="25"/>
        <v/>
      </c>
      <c r="Y86" s="225" t="str">
        <f>IF('ZASOBY N'!AU85="","",IF(C86&lt;&gt;C85,'ZASOBY N'!AU85,IF(D86&lt;&gt;D85,'ZASOBY N'!AU85,IF(F86&lt;&gt;F85,'ZASOBY N'!AU85,IF(G86&lt;&gt;G85,'ZASOBY N'!AU85,IF(J86&lt;&gt;J85,'ZASOBY N'!AU85,IF(NN!AC88="","",IF(AND(C85=C86,H85=H86,J85=J86,NN!AC88&gt;0),"",IF(AND(C86=C87,H86=H87,NN!AC89&gt;0),'ZASOBY N'!AU85,'ZASOBY N'!AU85)))))))))</f>
        <v/>
      </c>
      <c r="Z86" s="225" t="str">
        <f t="shared" si="26"/>
        <v/>
      </c>
      <c r="AA86" s="227" t="str">
        <f t="shared" si="28"/>
        <v/>
      </c>
      <c r="AB86" s="400" t="str">
        <f t="shared" si="29"/>
        <v/>
      </c>
      <c r="AC86" s="228" t="str">
        <f t="shared" si="27"/>
        <v/>
      </c>
      <c r="AD86" s="222">
        <f>IF(B86="",0,IF(F86="",0,INDEX(POBRANIE_!$B$6:$F$101,MATCH('UPR BILANS N'!$F86,POBRANIE_!$A$6:$A$101,0),2)))</f>
        <v>0</v>
      </c>
      <c r="AE86" s="224">
        <f>IF(OR('ZASOBY N'!G85="",'ZASOBY N'!E85=""),0,IF(B86="",0,'ZASOBY N'!G85*'ZASOBY N'!E85))</f>
        <v>0</v>
      </c>
      <c r="AF86" s="225">
        <f>IF('ZASOBY N'!O85="",0,'ZASOBY N'!O85)</f>
        <v>0</v>
      </c>
      <c r="AG86" s="225">
        <f>IF('ZASOBY N'!Q85="",0,'ZASOBY N'!Q85)</f>
        <v>0</v>
      </c>
      <c r="AH86" s="225">
        <f>IF('ZASOBY N'!V85="",0,'ZASOBY N'!V85)</f>
        <v>0</v>
      </c>
      <c r="AI86" s="225">
        <f>IF('ZASOBY N'!AG85="",0,'ZASOBY N'!AG85)</f>
        <v>0</v>
      </c>
      <c r="AJ86" s="225">
        <f>IF(NN!P88="",0,IF(NN!P88="BRAK kol.7","BRAK BADAŃ",NN!P88))</f>
        <v>0</v>
      </c>
      <c r="AK86" s="225">
        <f>IF(NN!AC88="",0,IF(NN!AC88="BRAK kol.7","BRAK BADAŃ",NN!AC88))</f>
        <v>0</v>
      </c>
      <c r="BJ86" s="414" t="str">
        <f>IF(AND(BL86=1,BM86=1,SUMIF($C86:$C$525,$C86,$AK86:$AK$525)=$AK86),$AK86,IF($BO86&gt;0,$BO86,IF(AND(COUNTIF($C$11:$C85,$C86)&gt;=1,COUNTIF($D85:$D85,$D86)&gt;=1),"",IF(AND(SUMIF($C86:$C$525,$C86,$AK86:$AK$525)&gt;=$AK86,SUMIF($D86:$D$525,$D86,$AK86:$AK$525)&gt;=$AK86),SUMIF($C86:$C$525,$C86,$AK86:$AK$525),""))))</f>
        <v/>
      </c>
      <c r="BL86" s="409">
        <f>COUNTIFS('ZASOBY N'!$B85:$B$525,'ZASOBY N'!$B85,'ZASOBY N'!$C85:'ZASOBY N'!$C$525,'ZASOBY N'!$C85,'ZASOBY N'!$D85:'ZASOBY N'!$D$525,'ZASOBY N'!$D85,'ZASOBY N'!$H85:'ZASOBY N'!$H$525,'ZASOBY N'!$H85 )</f>
        <v>0</v>
      </c>
      <c r="BM86" s="410">
        <f>COUNTIFS('ZASOBY N'!$B$10:$B85,'ZASOBY N'!$B85,'ZASOBY N'!$C$10:'ZASOBY N'!$C85,'ZASOBY N'!$C85,'ZASOBY N'!$D$10:'ZASOBY N'!$D85,'ZASOBY N'!$D85,'ZASOBY N'!$H$10:'ZASOBY N'!$H85,'ZASOBY N'!$H85 )</f>
        <v>0</v>
      </c>
      <c r="BN86" s="411">
        <f t="shared" si="30"/>
        <v>0</v>
      </c>
      <c r="BO86" s="412">
        <f t="shared" si="31"/>
        <v>0</v>
      </c>
      <c r="BP86" s="94" t="str">
        <f t="shared" si="32"/>
        <v/>
      </c>
      <c r="BQ86" s="414" t="str">
        <f>IF(AND(BS86=1,BT86=1,SUMIF($C86:$C$525,$C86,$AJ86:$AJ$525)=$AJ86),$AJ86,IF($BV86&gt;0,$BV86,IF(AND(COUNTIF($C$11:$C85,$C86)&gt;=1,COUNTIF($D85:$D85,$D86)&gt;=1),"",IF(AND(SUMIF($C86:$C$525,$C86,$AJ86:$AJ$525)&gt;$AJ86,SUMIF($D86:$D$525,$D86,$AJ86:$AJ$525)&gt;$AJ86),SUMIF($C86:$C$525,$C86,$AJ86:$AJ$525),""))))</f>
        <v/>
      </c>
      <c r="BS86" s="409">
        <f>COUNTIFS('ZASOBY N'!$B85:$B$525,'ZASOBY N'!$B85,'ZASOBY N'!$C85:'ZASOBY N'!$C$525,'ZASOBY N'!$C85,'ZASOBY N'!$D85:'ZASOBY N'!$D$525,'ZASOBY N'!$D85,'ZASOBY N'!$H85:'ZASOBY N'!$H$525,'ZASOBY N'!$H85 )</f>
        <v>0</v>
      </c>
      <c r="BT86" s="410">
        <f>COUNTIFS('ZASOBY N'!$B$10:$B85,'ZASOBY N'!$B85,'ZASOBY N'!$C$10:'ZASOBY N'!$C85,'ZASOBY N'!$C85,'ZASOBY N'!$D$10:'ZASOBY N'!$D85,'ZASOBY N'!$D85,'ZASOBY N'!$H$10:'ZASOBY N'!$H85,'ZASOBY N'!$H85 )</f>
        <v>0</v>
      </c>
      <c r="BU86" s="411">
        <f t="shared" si="33"/>
        <v>0</v>
      </c>
      <c r="BV86" s="412">
        <f t="shared" si="34"/>
        <v>0</v>
      </c>
      <c r="BW86" s="94" t="s">
        <v>499</v>
      </c>
      <c r="BX86" s="414" t="str">
        <f>IF(AND(BZ86=1,CA86=1,SUMIF($C86:$C$525,$C86,$AI86:$AI$525)=$AI86),$AI86,IF($CC86&gt;0,$CC86,IF(AND(COUNTIF($C$11:$C85,$C86)&gt;=1,COUNTIF($D85:$D85,$D86)&gt;=1),"",IF(AND(SUMIF($C86:$C$525,$C86,$AI86:$AI$525)&gt;$AI86,SUMIF($D86:$D$525,$D86,$AI86:$AI$525)&gt;$IG86),_xlfn.AGGREGATE(14,4,$CB$11:$CB$31*($C$11:$C$31=$C86),1),""))))</f>
        <v/>
      </c>
      <c r="BZ86" s="409">
        <f>COUNTIFS('ZASOBY N'!$B85:$B$525,'ZASOBY N'!$B85,'ZASOBY N'!$C85:'ZASOBY N'!$C$525,'ZASOBY N'!$C85,'ZASOBY N'!$D85:'ZASOBY N'!$D$525,'ZASOBY N'!$D85,'ZASOBY N'!$H85:'ZASOBY N'!$H$525,'ZASOBY N'!$H85 )</f>
        <v>0</v>
      </c>
      <c r="CA86" s="410">
        <f>COUNTIFS('ZASOBY N'!$B$10:$B85,'ZASOBY N'!$B85,'ZASOBY N'!$C$10:'ZASOBY N'!$C85,'ZASOBY N'!$C85,'ZASOBY N'!$D$10:'ZASOBY N'!$D85,'ZASOBY N'!$D85,'ZASOBY N'!$H$10:'ZASOBY N'!$H85,'ZASOBY N'!$H85 )</f>
        <v>0</v>
      </c>
      <c r="CB86" s="411">
        <f t="shared" si="35"/>
        <v>0</v>
      </c>
      <c r="CC86" s="412">
        <f t="shared" si="36"/>
        <v>0</v>
      </c>
      <c r="CE86" s="414" t="str">
        <f>IF(AND(CG86=1,CH86=1,SUMIF($C86:$C$525,$C86,$AH86:$AH$525)=$AH86),$AH86,IF($CJ86&gt;0,$CJ86,IF(AND(COUNTIF($C$11:$C85,$C86)&gt;=1,COUNTIF($D85:$D85,$D86)&gt;=1),"",IF(AND(SUMIF($C86:$C$525,$C86,$AH86:$AH$525)&gt;$AH86,SUMIF($D86:$D$525,$D86,$AH86:$AH$525)&gt;$AH86),_xlfn.AGGREGATE(14,4,$CI$11:$CI$31*($C$11:$C$31=$C86),1),""))))</f>
        <v/>
      </c>
      <c r="CG86" s="409">
        <f>COUNTIFS('ZASOBY N'!$B85:$B$525,'ZASOBY N'!$B85,'ZASOBY N'!$C85:'ZASOBY N'!$C$525,'ZASOBY N'!$C85,'ZASOBY N'!$D85:'ZASOBY N'!$D$525,'ZASOBY N'!$D85,'ZASOBY N'!$H85:'ZASOBY N'!$H$525,'ZASOBY N'!$H85 )</f>
        <v>0</v>
      </c>
      <c r="CH86" s="410">
        <f>COUNTIFS('ZASOBY N'!$B$10:$B85,'ZASOBY N'!$B85,'ZASOBY N'!$C$10:'ZASOBY N'!$C85,'ZASOBY N'!$C85,'ZASOBY N'!$D$10:'ZASOBY N'!$D85,'ZASOBY N'!$D85,'ZASOBY N'!$H$10:'ZASOBY N'!$H85,'ZASOBY N'!$H85 )</f>
        <v>0</v>
      </c>
      <c r="CI86" s="411">
        <f t="shared" si="37"/>
        <v>0</v>
      </c>
      <c r="CJ86" s="412">
        <f t="shared" si="38"/>
        <v>0</v>
      </c>
      <c r="CL86" s="414" t="str">
        <f>IF(AND(CN86=1,CO86=1,SUMIF($C86:$C$525,$C86,$AG86:$AG$525)=$AG86),$AG86,IF($CQ86&gt;0,$CQ86,IF(AND(COUNTIF($C$11:$C85,$C86)&gt;=1,COUNTIF($D85:$D85,$D86)&gt;=1),"",IF(AND(SUMIF($C86:$C$525,$C86,$AG86:$AG$525)&gt;$AG86,SUMIF($D86:$D$525,$D86,$AG86:$AG$525)&gt;$AG86),_xlfn.AGGREGATE(14,4,$CP$11:$CP$31*($C$11:$C$31=$C86),1),""))))</f>
        <v/>
      </c>
      <c r="CN86" s="409">
        <f>COUNTIFS('ZASOBY N'!$B85:$B$525,'ZASOBY N'!$B85,'ZASOBY N'!$C85:'ZASOBY N'!$C$525,'ZASOBY N'!$C85,'ZASOBY N'!$D85:'ZASOBY N'!$D$525,'ZASOBY N'!$D85,'ZASOBY N'!$H85:'ZASOBY N'!$H$525,'ZASOBY N'!$H85 )</f>
        <v>0</v>
      </c>
      <c r="CO86" s="410">
        <f>COUNTIFS('ZASOBY N'!$B$10:$B85,'ZASOBY N'!$B85,'ZASOBY N'!$C$10:'ZASOBY N'!$C85,'ZASOBY N'!$C85,'ZASOBY N'!$D$10:'ZASOBY N'!$D85,'ZASOBY N'!$D85,'ZASOBY N'!$H$10:'ZASOBY N'!$H85,'ZASOBY N'!$H85 )</f>
        <v>0</v>
      </c>
      <c r="CP86" s="411">
        <f t="shared" si="39"/>
        <v>0</v>
      </c>
      <c r="CQ86" s="412">
        <f t="shared" si="40"/>
        <v>0</v>
      </c>
      <c r="CS86" s="414" t="str">
        <f>IF(AND(CU86=1,CV86=1,SUMIF($C86:$C$525,$C86,$AF86:$AF$525)=$AF86),$AF86,IF($CX86&gt;0,$CX86,IF(AND(COUNTIF($C$11:$C85,$C86)&gt;=1,COUNTIF($D85:$D85,$D86)&gt;=1),"",IF(AND(SUMIF($C86:$C$525,$C86,$AF86:$AF$525)&gt;$AF86,SUMIF($D86:$D$525,$D86,$AF86:$AF$525)&gt;$AF86),_xlfn.AGGREGATE(14,4,$CW$11:$CW$31*($C$11:$C$31=$C86),1),""))))</f>
        <v/>
      </c>
      <c r="CU86" s="409">
        <f>COUNTIFS('ZASOBY N'!$B85:$B$525,'ZASOBY N'!$B85,'ZASOBY N'!$C85:'ZASOBY N'!$C$525,'ZASOBY N'!$C85,'ZASOBY N'!$D85:'ZASOBY N'!$D$525,'ZASOBY N'!$D85,'ZASOBY N'!$H85:'ZASOBY N'!$H$525,'ZASOBY N'!$H85 )</f>
        <v>0</v>
      </c>
      <c r="CV86" s="410">
        <f>COUNTIFS('ZASOBY N'!$B$10:$B85,'ZASOBY N'!$B85,'ZASOBY N'!$C$10:'ZASOBY N'!$C85,'ZASOBY N'!$C85,'ZASOBY N'!$D$10:'ZASOBY N'!$D85,'ZASOBY N'!$D85,'ZASOBY N'!$H$10:'ZASOBY N'!$H85,'ZASOBY N'!$H85 )</f>
        <v>0</v>
      </c>
      <c r="CW86" s="411">
        <f t="shared" si="41"/>
        <v>0</v>
      </c>
      <c r="CX86" s="412">
        <f t="shared" si="42"/>
        <v>0</v>
      </c>
      <c r="CZ86" s="414" t="str">
        <f>IF(AND(DB86=1,DC86=1,SUMIF($C86:$C$525,$C86,$AE86:$AE$525)=$AE86),$AE86,IF($DE86&gt;0,$DE86,IF(AND(COUNTIF($C$11:$C85,$C86)&gt;=1,COUNTIF($D85:$D85,$D86)&gt;=1),"",IF(AND(SUMIF($C86:$C$525,$C86,$AE86:$AE$525)&gt;$AE86,SUMIF($D86:$D$525,$D86,$AE86:$AE$525)&gt;$AE86),_xlfn.AGGREGATE(14,4,$DD$11:$DD$31*($C$11:$C$31=$C86),1),""))))</f>
        <v/>
      </c>
      <c r="DB86" s="409">
        <f>COUNTIFS('ZASOBY N'!$B85:$B$525,'ZASOBY N'!$B85,'ZASOBY N'!$C85:'ZASOBY N'!$C$525,'ZASOBY N'!$C85,'ZASOBY N'!$D85:'ZASOBY N'!$D$525,'ZASOBY N'!$D85,'ZASOBY N'!$H85:'ZASOBY N'!$H$525,'ZASOBY N'!$H85 )</f>
        <v>0</v>
      </c>
      <c r="DC86" s="410">
        <f>COUNTIFS('ZASOBY N'!$B$10:$B85,'ZASOBY N'!$B85,'ZASOBY N'!$C$10:'ZASOBY N'!$C85,'ZASOBY N'!$C85,'ZASOBY N'!$D$10:'ZASOBY N'!$D85,'ZASOBY N'!$D85,'ZASOBY N'!$H$10:'ZASOBY N'!$H85,'ZASOBY N'!$H85 )</f>
        <v>0</v>
      </c>
      <c r="DD86" s="411">
        <f t="shared" si="43"/>
        <v>0</v>
      </c>
      <c r="DE86" s="412">
        <f t="shared" si="44"/>
        <v>0</v>
      </c>
      <c r="DF86" s="399" t="str">
        <f>IF(AND(DI86=1,DJ86=1,SUMIF($C86:$C$525,$C86,$AD86:$AD$525)=$AD86),$AD86,IF($DL86&gt;0,$DL86,IF(B86="","",IF(AND(COUNTIF($C$11:$C85,$C86)&gt;=1,COUNTIF($D85:$D85,$D86)&gt;=1,COUNTIF($Z83:$Z85,$C86)=0),"",IF(AND(COUNTIF($C$11:$C85,$C86)&gt;=1,COUNTIF($D85:$D85,$D86)&gt;=1),"UJĘTO WYŻEJ",IF(AND(SUMIF($C86:$C$525,$C86,$AD86:$AD$525)&gt;$AD86,SUMIF($D86:$D$525,$D86,$AD86:$AD$525)&gt;$AD86),_xlfn.AGGREGATE(14,4,$DK$11:$DK$31*($C$11:$C$31=$C86),1),""))))))</f>
        <v/>
      </c>
      <c r="DG86" s="414" t="str">
        <f>IF(AND(DI86=1,DJ86=1,SUMIF($C86:$C$525,$C86,$AD86:$AD$525)=$AD86),$AD86,IF($DL86&gt;0,$DL86,IF(AND(COUNTIF($C$11:$C85,$C86)&gt;=1,COUNTIF($D85:$D85,$D86)&gt;=1),"",IF(AND(SUMIF($C86:$C$525,$C86,$AD86:$AD$525)&gt;$AD86,SUMIF($D86:$D$525,$D86,$AD86:$AD$525)&gt;$AD86),_xlfn.AGGREGATE(14,4,$DK$11:$DK$31*($C$11:$C$31=$C86),1),""))))</f>
        <v/>
      </c>
      <c r="DI86" s="409">
        <f>COUNTIFS('ZASOBY N'!$B85:$B$525,'ZASOBY N'!$B85,'ZASOBY N'!$C85:'ZASOBY N'!$C$525,'ZASOBY N'!$C85,'ZASOBY N'!$D85:'ZASOBY N'!$D$525,'ZASOBY N'!$D85,'ZASOBY N'!$H85:'ZASOBY N'!$H$525,'ZASOBY N'!$H85 )</f>
        <v>0</v>
      </c>
      <c r="DJ86" s="410">
        <f>COUNTIFS('ZASOBY N'!$B$10:$B85,'ZASOBY N'!$B85,'ZASOBY N'!$C$10:'ZASOBY N'!$C85,'ZASOBY N'!$C85,'ZASOBY N'!$D$10:'ZASOBY N'!$D85,'ZASOBY N'!$D85,'ZASOBY N'!$H$10:'ZASOBY N'!$H85,'ZASOBY N'!$H85 )</f>
        <v>0</v>
      </c>
      <c r="DK86" s="411">
        <f t="shared" si="45"/>
        <v>0</v>
      </c>
      <c r="DL86" s="412">
        <f t="shared" si="46"/>
        <v>0</v>
      </c>
    </row>
    <row r="87" spans="1:116" ht="18.899999999999999" customHeight="1" x14ac:dyDescent="0.3">
      <c r="A87" s="219"/>
      <c r="B87" s="152" t="str">
        <f>IF('ZASOBY N'!A86="","",'ZASOBY N'!A86)</f>
        <v/>
      </c>
      <c r="C87" s="462" t="str">
        <f>IF('ZASOBY N'!C86="","",'ZASOBY N'!C86)</f>
        <v/>
      </c>
      <c r="D87" s="137" t="str">
        <f>IF('ZASOBY N'!B86="","",'ZASOBY N'!B86)</f>
        <v/>
      </c>
      <c r="E87" s="138"/>
      <c r="F87" s="356" t="str">
        <f>IF('ZASOBY N'!D86="","",'ZASOBY N'!D86)</f>
        <v/>
      </c>
      <c r="G87" s="220" t="str">
        <f>IF('ZASOBY N'!G86="","",'ZASOBY N'!G86)</f>
        <v/>
      </c>
      <c r="H87" s="221" t="str">
        <f>IF('ZASOBY N'!F86="","",'ZASOBY N'!F86)</f>
        <v/>
      </c>
      <c r="I87" s="221" t="str">
        <f>IF('ZASOBY N'!G86="","",'ZASOBY N'!G86)</f>
        <v/>
      </c>
      <c r="J87" s="221" t="str">
        <f>IF('ZASOBY N'!H86="","",'ZASOBY N'!H86)</f>
        <v/>
      </c>
      <c r="K87" s="214">
        <v>0</v>
      </c>
      <c r="L87" s="214">
        <v>0</v>
      </c>
      <c r="M87" s="214">
        <v>0</v>
      </c>
      <c r="N87" s="222" t="str">
        <f>IF('ZASOBY N'!BD86="x","",IF(W87="","",'ZASOBY N'!E86))</f>
        <v/>
      </c>
      <c r="O87" s="223">
        <v>0</v>
      </c>
      <c r="P87" s="223">
        <v>0</v>
      </c>
      <c r="Q87" s="226" t="str">
        <f>IF($N87="","",'UPR BILANS N'!G87*'UPR BILANS N'!N87)</f>
        <v/>
      </c>
      <c r="R87" s="225" t="str">
        <f>IF($N87="","",'ZASOBY N'!O86)</f>
        <v/>
      </c>
      <c r="S87" s="225" t="str">
        <f>IF($N87="","",IF('ZASOBY N'!Q86="",0,'ZASOBY N'!Q86))</f>
        <v/>
      </c>
      <c r="T87" s="225" t="str">
        <f>IF($N87="","",'ZASOBY N'!V86)</f>
        <v/>
      </c>
      <c r="U87" s="225" t="str">
        <f>IF($N87="","",IF('ZASOBY N'!AG86="",0,'ZASOBY N'!AG86))</f>
        <v/>
      </c>
      <c r="V87" s="225" t="str">
        <f>IF($N87="","",IF(NN!P89="",0,NN!P89))</f>
        <v/>
      </c>
      <c r="W87" s="225" t="str">
        <f t="shared" si="24"/>
        <v/>
      </c>
      <c r="X87" s="226" t="str">
        <f t="shared" si="25"/>
        <v/>
      </c>
      <c r="Y87" s="225" t="str">
        <f>IF('ZASOBY N'!AU86="","",IF(C87&lt;&gt;C86,'ZASOBY N'!AU86,IF(D87&lt;&gt;D86,'ZASOBY N'!AU86,IF(F87&lt;&gt;F86,'ZASOBY N'!AU86,IF(G87&lt;&gt;G86,'ZASOBY N'!AU86,IF(J87&lt;&gt;J86,'ZASOBY N'!AU86,IF(NN!AC89="","",IF(AND(C86=C87,H86=H87,J86=J87,NN!AC89&gt;0),"",IF(AND(C87=C88,H87=H88,NN!AC90&gt;0),'ZASOBY N'!AU86,'ZASOBY N'!AU86)))))))))</f>
        <v/>
      </c>
      <c r="Z87" s="225" t="str">
        <f t="shared" si="26"/>
        <v/>
      </c>
      <c r="AA87" s="227" t="str">
        <f t="shared" si="28"/>
        <v/>
      </c>
      <c r="AB87" s="400" t="str">
        <f t="shared" si="29"/>
        <v/>
      </c>
      <c r="AC87" s="228" t="str">
        <f t="shared" si="27"/>
        <v/>
      </c>
      <c r="AD87" s="222">
        <f>IF(B87="",0,IF(F87="",0,INDEX(POBRANIE_!$B$6:$F$101,MATCH('UPR BILANS N'!$F87,POBRANIE_!$A$6:$A$101,0),2)))</f>
        <v>0</v>
      </c>
      <c r="AE87" s="224">
        <f>IF(OR('ZASOBY N'!G86="",'ZASOBY N'!E86=""),0,IF(B87="",0,'ZASOBY N'!G86*'ZASOBY N'!E86))</f>
        <v>0</v>
      </c>
      <c r="AF87" s="225">
        <f>IF('ZASOBY N'!O86="",0,'ZASOBY N'!O86)</f>
        <v>0</v>
      </c>
      <c r="AG87" s="225">
        <f>IF('ZASOBY N'!Q86="",0,'ZASOBY N'!Q86)</f>
        <v>0</v>
      </c>
      <c r="AH87" s="225">
        <f>IF('ZASOBY N'!V86="",0,'ZASOBY N'!V86)</f>
        <v>0</v>
      </c>
      <c r="AI87" s="225">
        <f>IF('ZASOBY N'!AG86="",0,'ZASOBY N'!AG86)</f>
        <v>0</v>
      </c>
      <c r="AJ87" s="225">
        <f>IF(NN!P89="",0,IF(NN!P89="BRAK kol.7","BRAK BADAŃ",NN!P89))</f>
        <v>0</v>
      </c>
      <c r="AK87" s="225">
        <f>IF(NN!AC89="",0,IF(NN!AC89="BRAK kol.7","BRAK BADAŃ",NN!AC89))</f>
        <v>0</v>
      </c>
      <c r="BJ87" s="414" t="str">
        <f>IF(AND(BL87=1,BM87=1,SUMIF($C87:$C$525,$C87,$AK87:$AK$525)=$AK87),$AK87,IF($BO87&gt;0,$BO87,IF(AND(COUNTIF($C$11:$C86,$C87)&gt;=1,COUNTIF($D86:$D86,$D87)&gt;=1),"",IF(AND(SUMIF($C87:$C$525,$C87,$AK87:$AK$525)&gt;=$AK87,SUMIF($D87:$D$525,$D87,$AK87:$AK$525)&gt;=$AK87),SUMIF($C87:$C$525,$C87,$AK87:$AK$525),""))))</f>
        <v/>
      </c>
      <c r="BL87" s="409">
        <f>COUNTIFS('ZASOBY N'!$B86:$B$525,'ZASOBY N'!$B86,'ZASOBY N'!$C86:'ZASOBY N'!$C$525,'ZASOBY N'!$C86,'ZASOBY N'!$D86:'ZASOBY N'!$D$525,'ZASOBY N'!$D86,'ZASOBY N'!$H86:'ZASOBY N'!$H$525,'ZASOBY N'!$H86 )</f>
        <v>0</v>
      </c>
      <c r="BM87" s="410">
        <f>COUNTIFS('ZASOBY N'!$B$10:$B86,'ZASOBY N'!$B86,'ZASOBY N'!$C$10:'ZASOBY N'!$C86,'ZASOBY N'!$C86,'ZASOBY N'!$D$10:'ZASOBY N'!$D86,'ZASOBY N'!$D86,'ZASOBY N'!$H$10:'ZASOBY N'!$H86,'ZASOBY N'!$H86 )</f>
        <v>0</v>
      </c>
      <c r="BN87" s="411">
        <f t="shared" si="30"/>
        <v>0</v>
      </c>
      <c r="BO87" s="412">
        <f t="shared" si="31"/>
        <v>0</v>
      </c>
      <c r="BP87" s="94" t="str">
        <f t="shared" si="32"/>
        <v/>
      </c>
      <c r="BQ87" s="414" t="str">
        <f>IF(AND(BS87=1,BT87=1,SUMIF($C87:$C$525,$C87,$AJ87:$AJ$525)=$AJ87),$AJ87,IF($BV87&gt;0,$BV87,IF(AND(COUNTIF($C$11:$C86,$C87)&gt;=1,COUNTIF($D86:$D86,$D87)&gt;=1),"",IF(AND(SUMIF($C87:$C$525,$C87,$AJ87:$AJ$525)&gt;$AJ87,SUMIF($D87:$D$525,$D87,$AJ87:$AJ$525)&gt;$AJ87),SUMIF($C87:$C$525,$C87,$AJ87:$AJ$525),""))))</f>
        <v/>
      </c>
      <c r="BS87" s="409">
        <f>COUNTIFS('ZASOBY N'!$B86:$B$525,'ZASOBY N'!$B86,'ZASOBY N'!$C86:'ZASOBY N'!$C$525,'ZASOBY N'!$C86,'ZASOBY N'!$D86:'ZASOBY N'!$D$525,'ZASOBY N'!$D86,'ZASOBY N'!$H86:'ZASOBY N'!$H$525,'ZASOBY N'!$H86 )</f>
        <v>0</v>
      </c>
      <c r="BT87" s="410">
        <f>COUNTIFS('ZASOBY N'!$B$10:$B86,'ZASOBY N'!$B86,'ZASOBY N'!$C$10:'ZASOBY N'!$C86,'ZASOBY N'!$C86,'ZASOBY N'!$D$10:'ZASOBY N'!$D86,'ZASOBY N'!$D86,'ZASOBY N'!$H$10:'ZASOBY N'!$H86,'ZASOBY N'!$H86 )</f>
        <v>0</v>
      </c>
      <c r="BU87" s="411">
        <f t="shared" si="33"/>
        <v>0</v>
      </c>
      <c r="BV87" s="412">
        <f t="shared" si="34"/>
        <v>0</v>
      </c>
      <c r="BW87" s="94" t="s">
        <v>499</v>
      </c>
      <c r="BX87" s="414" t="str">
        <f>IF(AND(BZ87=1,CA87=1,SUMIF($C87:$C$525,$C87,$AI87:$AI$525)=$AI87),$AI87,IF($CC87&gt;0,$CC87,IF(AND(COUNTIF($C$11:$C86,$C87)&gt;=1,COUNTIF($D86:$D86,$D87)&gt;=1),"",IF(AND(SUMIF($C87:$C$525,$C87,$AI87:$AI$525)&gt;$AI87,SUMIF($D87:$D$525,$D87,$AI87:$AI$525)&gt;$IG87),_xlfn.AGGREGATE(14,4,$CB$11:$CB$31*($C$11:$C$31=$C87),1),""))))</f>
        <v/>
      </c>
      <c r="BZ87" s="409">
        <f>COUNTIFS('ZASOBY N'!$B86:$B$525,'ZASOBY N'!$B86,'ZASOBY N'!$C86:'ZASOBY N'!$C$525,'ZASOBY N'!$C86,'ZASOBY N'!$D86:'ZASOBY N'!$D$525,'ZASOBY N'!$D86,'ZASOBY N'!$H86:'ZASOBY N'!$H$525,'ZASOBY N'!$H86 )</f>
        <v>0</v>
      </c>
      <c r="CA87" s="410">
        <f>COUNTIFS('ZASOBY N'!$B$10:$B86,'ZASOBY N'!$B86,'ZASOBY N'!$C$10:'ZASOBY N'!$C86,'ZASOBY N'!$C86,'ZASOBY N'!$D$10:'ZASOBY N'!$D86,'ZASOBY N'!$D86,'ZASOBY N'!$H$10:'ZASOBY N'!$H86,'ZASOBY N'!$H86 )</f>
        <v>0</v>
      </c>
      <c r="CB87" s="411">
        <f t="shared" si="35"/>
        <v>0</v>
      </c>
      <c r="CC87" s="412">
        <f t="shared" si="36"/>
        <v>0</v>
      </c>
      <c r="CE87" s="414" t="str">
        <f>IF(AND(CG87=1,CH87=1,SUMIF($C87:$C$525,$C87,$AH87:$AH$525)=$AH87),$AH87,IF($CJ87&gt;0,$CJ87,IF(AND(COUNTIF($C$11:$C86,$C87)&gt;=1,COUNTIF($D86:$D86,$D87)&gt;=1),"",IF(AND(SUMIF($C87:$C$525,$C87,$AH87:$AH$525)&gt;$AH87,SUMIF($D87:$D$525,$D87,$AH87:$AH$525)&gt;$AH87),_xlfn.AGGREGATE(14,4,$CI$11:$CI$31*($C$11:$C$31=$C87),1),""))))</f>
        <v/>
      </c>
      <c r="CG87" s="409">
        <f>COUNTIFS('ZASOBY N'!$B86:$B$525,'ZASOBY N'!$B86,'ZASOBY N'!$C86:'ZASOBY N'!$C$525,'ZASOBY N'!$C86,'ZASOBY N'!$D86:'ZASOBY N'!$D$525,'ZASOBY N'!$D86,'ZASOBY N'!$H86:'ZASOBY N'!$H$525,'ZASOBY N'!$H86 )</f>
        <v>0</v>
      </c>
      <c r="CH87" s="410">
        <f>COUNTIFS('ZASOBY N'!$B$10:$B86,'ZASOBY N'!$B86,'ZASOBY N'!$C$10:'ZASOBY N'!$C86,'ZASOBY N'!$C86,'ZASOBY N'!$D$10:'ZASOBY N'!$D86,'ZASOBY N'!$D86,'ZASOBY N'!$H$10:'ZASOBY N'!$H86,'ZASOBY N'!$H86 )</f>
        <v>0</v>
      </c>
      <c r="CI87" s="411">
        <f t="shared" si="37"/>
        <v>0</v>
      </c>
      <c r="CJ87" s="412">
        <f t="shared" si="38"/>
        <v>0</v>
      </c>
      <c r="CL87" s="414" t="str">
        <f>IF(AND(CN87=1,CO87=1,SUMIF($C87:$C$525,$C87,$AG87:$AG$525)=$AG87),$AG87,IF($CQ87&gt;0,$CQ87,IF(AND(COUNTIF($C$11:$C86,$C87)&gt;=1,COUNTIF($D86:$D86,$D87)&gt;=1),"",IF(AND(SUMIF($C87:$C$525,$C87,$AG87:$AG$525)&gt;$AG87,SUMIF($D87:$D$525,$D87,$AG87:$AG$525)&gt;$AG87),_xlfn.AGGREGATE(14,4,$CP$11:$CP$31*($C$11:$C$31=$C87),1),""))))</f>
        <v/>
      </c>
      <c r="CN87" s="409">
        <f>COUNTIFS('ZASOBY N'!$B86:$B$525,'ZASOBY N'!$B86,'ZASOBY N'!$C86:'ZASOBY N'!$C$525,'ZASOBY N'!$C86,'ZASOBY N'!$D86:'ZASOBY N'!$D$525,'ZASOBY N'!$D86,'ZASOBY N'!$H86:'ZASOBY N'!$H$525,'ZASOBY N'!$H86 )</f>
        <v>0</v>
      </c>
      <c r="CO87" s="410">
        <f>COUNTIFS('ZASOBY N'!$B$10:$B86,'ZASOBY N'!$B86,'ZASOBY N'!$C$10:'ZASOBY N'!$C86,'ZASOBY N'!$C86,'ZASOBY N'!$D$10:'ZASOBY N'!$D86,'ZASOBY N'!$D86,'ZASOBY N'!$H$10:'ZASOBY N'!$H86,'ZASOBY N'!$H86 )</f>
        <v>0</v>
      </c>
      <c r="CP87" s="411">
        <f t="shared" si="39"/>
        <v>0</v>
      </c>
      <c r="CQ87" s="412">
        <f t="shared" si="40"/>
        <v>0</v>
      </c>
      <c r="CS87" s="414" t="str">
        <f>IF(AND(CU87=1,CV87=1,SUMIF($C87:$C$525,$C87,$AF87:$AF$525)=$AF87),$AF87,IF($CX87&gt;0,$CX87,IF(AND(COUNTIF($C$11:$C86,$C87)&gt;=1,COUNTIF($D86:$D86,$D87)&gt;=1),"",IF(AND(SUMIF($C87:$C$525,$C87,$AF87:$AF$525)&gt;$AF87,SUMIF($D87:$D$525,$D87,$AF87:$AF$525)&gt;$AF87),_xlfn.AGGREGATE(14,4,$CW$11:$CW$31*($C$11:$C$31=$C87),1),""))))</f>
        <v/>
      </c>
      <c r="CU87" s="409">
        <f>COUNTIFS('ZASOBY N'!$B86:$B$525,'ZASOBY N'!$B86,'ZASOBY N'!$C86:'ZASOBY N'!$C$525,'ZASOBY N'!$C86,'ZASOBY N'!$D86:'ZASOBY N'!$D$525,'ZASOBY N'!$D86,'ZASOBY N'!$H86:'ZASOBY N'!$H$525,'ZASOBY N'!$H86 )</f>
        <v>0</v>
      </c>
      <c r="CV87" s="410">
        <f>COUNTIFS('ZASOBY N'!$B$10:$B86,'ZASOBY N'!$B86,'ZASOBY N'!$C$10:'ZASOBY N'!$C86,'ZASOBY N'!$C86,'ZASOBY N'!$D$10:'ZASOBY N'!$D86,'ZASOBY N'!$D86,'ZASOBY N'!$H$10:'ZASOBY N'!$H86,'ZASOBY N'!$H86 )</f>
        <v>0</v>
      </c>
      <c r="CW87" s="411">
        <f t="shared" si="41"/>
        <v>0</v>
      </c>
      <c r="CX87" s="412">
        <f t="shared" si="42"/>
        <v>0</v>
      </c>
      <c r="CZ87" s="414" t="str">
        <f>IF(AND(DB87=1,DC87=1,SUMIF($C87:$C$525,$C87,$AE87:$AE$525)=$AE87),$AE87,IF($DE87&gt;0,$DE87,IF(AND(COUNTIF($C$11:$C86,$C87)&gt;=1,COUNTIF($D86:$D86,$D87)&gt;=1),"",IF(AND(SUMIF($C87:$C$525,$C87,$AE87:$AE$525)&gt;$AE87,SUMIF($D87:$D$525,$D87,$AE87:$AE$525)&gt;$AE87),_xlfn.AGGREGATE(14,4,$DD$11:$DD$31*($C$11:$C$31=$C87),1),""))))</f>
        <v/>
      </c>
      <c r="DB87" s="409">
        <f>COUNTIFS('ZASOBY N'!$B86:$B$525,'ZASOBY N'!$B86,'ZASOBY N'!$C86:'ZASOBY N'!$C$525,'ZASOBY N'!$C86,'ZASOBY N'!$D86:'ZASOBY N'!$D$525,'ZASOBY N'!$D86,'ZASOBY N'!$H86:'ZASOBY N'!$H$525,'ZASOBY N'!$H86 )</f>
        <v>0</v>
      </c>
      <c r="DC87" s="410">
        <f>COUNTIFS('ZASOBY N'!$B$10:$B86,'ZASOBY N'!$B86,'ZASOBY N'!$C$10:'ZASOBY N'!$C86,'ZASOBY N'!$C86,'ZASOBY N'!$D$10:'ZASOBY N'!$D86,'ZASOBY N'!$D86,'ZASOBY N'!$H$10:'ZASOBY N'!$H86,'ZASOBY N'!$H86 )</f>
        <v>0</v>
      </c>
      <c r="DD87" s="411">
        <f t="shared" si="43"/>
        <v>0</v>
      </c>
      <c r="DE87" s="412">
        <f t="shared" si="44"/>
        <v>0</v>
      </c>
      <c r="DF87" s="399" t="str">
        <f>IF(AND(DI87=1,DJ87=1,SUMIF($C87:$C$525,$C87,$AD87:$AD$525)=$AD87),$AD87,IF($DL87&gt;0,$DL87,IF(B87="","",IF(AND(COUNTIF($C$11:$C86,$C87)&gt;=1,COUNTIF($D86:$D86,$D87)&gt;=1,COUNTIF($Z84:$Z86,$C87)=0),"",IF(AND(COUNTIF($C$11:$C86,$C87)&gt;=1,COUNTIF($D86:$D86,$D87)&gt;=1),"UJĘTO WYŻEJ",IF(AND(SUMIF($C87:$C$525,$C87,$AD87:$AD$525)&gt;$AD87,SUMIF($D87:$D$525,$D87,$AD87:$AD$525)&gt;$AD87),_xlfn.AGGREGATE(14,4,$DK$11:$DK$31*($C$11:$C$31=$C87),1),""))))))</f>
        <v/>
      </c>
      <c r="DG87" s="414" t="str">
        <f>IF(AND(DI87=1,DJ87=1,SUMIF($C87:$C$525,$C87,$AD87:$AD$525)=$AD87),$AD87,IF($DL87&gt;0,$DL87,IF(AND(COUNTIF($C$11:$C86,$C87)&gt;=1,COUNTIF($D86:$D86,$D87)&gt;=1),"",IF(AND(SUMIF($C87:$C$525,$C87,$AD87:$AD$525)&gt;$AD87,SUMIF($D87:$D$525,$D87,$AD87:$AD$525)&gt;$AD87),_xlfn.AGGREGATE(14,4,$DK$11:$DK$31*($C$11:$C$31=$C87),1),""))))</f>
        <v/>
      </c>
      <c r="DI87" s="409">
        <f>COUNTIFS('ZASOBY N'!$B86:$B$525,'ZASOBY N'!$B86,'ZASOBY N'!$C86:'ZASOBY N'!$C$525,'ZASOBY N'!$C86,'ZASOBY N'!$D86:'ZASOBY N'!$D$525,'ZASOBY N'!$D86,'ZASOBY N'!$H86:'ZASOBY N'!$H$525,'ZASOBY N'!$H86 )</f>
        <v>0</v>
      </c>
      <c r="DJ87" s="410">
        <f>COUNTIFS('ZASOBY N'!$B$10:$B86,'ZASOBY N'!$B86,'ZASOBY N'!$C$10:'ZASOBY N'!$C86,'ZASOBY N'!$C86,'ZASOBY N'!$D$10:'ZASOBY N'!$D86,'ZASOBY N'!$D86,'ZASOBY N'!$H$10:'ZASOBY N'!$H86,'ZASOBY N'!$H86 )</f>
        <v>0</v>
      </c>
      <c r="DK87" s="411">
        <f t="shared" si="45"/>
        <v>0</v>
      </c>
      <c r="DL87" s="412">
        <f t="shared" si="46"/>
        <v>0</v>
      </c>
    </row>
    <row r="88" spans="1:116" ht="18.899999999999999" customHeight="1" x14ac:dyDescent="0.3">
      <c r="A88" s="219"/>
      <c r="B88" s="152" t="str">
        <f>IF('ZASOBY N'!A87="","",'ZASOBY N'!A87)</f>
        <v/>
      </c>
      <c r="C88" s="462" t="str">
        <f>IF('ZASOBY N'!C87="","",'ZASOBY N'!C87)</f>
        <v/>
      </c>
      <c r="D88" s="137" t="str">
        <f>IF('ZASOBY N'!B87="","",'ZASOBY N'!B87)</f>
        <v/>
      </c>
      <c r="E88" s="138"/>
      <c r="F88" s="356" t="str">
        <f>IF('ZASOBY N'!D87="","",'ZASOBY N'!D87)</f>
        <v/>
      </c>
      <c r="G88" s="220" t="str">
        <f>IF('ZASOBY N'!G87="","",'ZASOBY N'!G87)</f>
        <v/>
      </c>
      <c r="H88" s="221" t="str">
        <f>IF('ZASOBY N'!F87="","",'ZASOBY N'!F87)</f>
        <v/>
      </c>
      <c r="I88" s="221" t="str">
        <f>IF('ZASOBY N'!G87="","",'ZASOBY N'!G87)</f>
        <v/>
      </c>
      <c r="J88" s="221" t="str">
        <f>IF('ZASOBY N'!H87="","",'ZASOBY N'!H87)</f>
        <v/>
      </c>
      <c r="K88" s="214">
        <v>0</v>
      </c>
      <c r="L88" s="214">
        <v>0</v>
      </c>
      <c r="M88" s="214">
        <v>0</v>
      </c>
      <c r="N88" s="222" t="str">
        <f>IF('ZASOBY N'!BD87="x","",IF(W88="","",'ZASOBY N'!E87))</f>
        <v/>
      </c>
      <c r="O88" s="223">
        <v>0</v>
      </c>
      <c r="P88" s="223">
        <v>0</v>
      </c>
      <c r="Q88" s="226" t="str">
        <f>IF($N88="","",'UPR BILANS N'!G88*'UPR BILANS N'!N88)</f>
        <v/>
      </c>
      <c r="R88" s="225" t="str">
        <f>IF($N88="","",'ZASOBY N'!O87)</f>
        <v/>
      </c>
      <c r="S88" s="225" t="str">
        <f>IF($N88="","",IF('ZASOBY N'!Q87="",0,'ZASOBY N'!Q87))</f>
        <v/>
      </c>
      <c r="T88" s="225" t="str">
        <f>IF($N88="","",'ZASOBY N'!V87)</f>
        <v/>
      </c>
      <c r="U88" s="225" t="str">
        <f>IF($N88="","",IF('ZASOBY N'!AG87="",0,'ZASOBY N'!AG87))</f>
        <v/>
      </c>
      <c r="V88" s="225" t="str">
        <f>IF($N88="","",IF(NN!P90="",0,NN!P90))</f>
        <v/>
      </c>
      <c r="W88" s="225" t="str">
        <f t="shared" si="24"/>
        <v/>
      </c>
      <c r="X88" s="226" t="str">
        <f t="shared" si="25"/>
        <v/>
      </c>
      <c r="Y88" s="225" t="str">
        <f>IF('ZASOBY N'!AU87="","",IF(C88&lt;&gt;C87,'ZASOBY N'!AU87,IF(D88&lt;&gt;D87,'ZASOBY N'!AU87,IF(F88&lt;&gt;F87,'ZASOBY N'!AU87,IF(G88&lt;&gt;G87,'ZASOBY N'!AU87,IF(J88&lt;&gt;J87,'ZASOBY N'!AU87,IF(NN!AC90="","",IF(AND(C87=C88,H87=H88,J87=J88,NN!AC90&gt;0),"",IF(AND(C88=C89,H88=H89,NN!AC91&gt;0),'ZASOBY N'!AU87,'ZASOBY N'!AU87)))))))))</f>
        <v/>
      </c>
      <c r="Z88" s="225" t="str">
        <f t="shared" si="26"/>
        <v/>
      </c>
      <c r="AA88" s="227" t="str">
        <f t="shared" si="28"/>
        <v/>
      </c>
      <c r="AB88" s="400" t="str">
        <f t="shared" si="29"/>
        <v/>
      </c>
      <c r="AC88" s="228" t="str">
        <f t="shared" si="27"/>
        <v/>
      </c>
      <c r="AD88" s="222">
        <f>IF(B88="",0,IF(F88="",0,INDEX(POBRANIE_!$B$6:$F$101,MATCH('UPR BILANS N'!$F88,POBRANIE_!$A$6:$A$101,0),2)))</f>
        <v>0</v>
      </c>
      <c r="AE88" s="224">
        <f>IF(OR('ZASOBY N'!G87="",'ZASOBY N'!E87=""),0,IF(B88="",0,'ZASOBY N'!G87*'ZASOBY N'!E87))</f>
        <v>0</v>
      </c>
      <c r="AF88" s="225">
        <f>IF('ZASOBY N'!O87="",0,'ZASOBY N'!O87)</f>
        <v>0</v>
      </c>
      <c r="AG88" s="225">
        <f>IF('ZASOBY N'!Q87="",0,'ZASOBY N'!Q87)</f>
        <v>0</v>
      </c>
      <c r="AH88" s="225">
        <f>IF('ZASOBY N'!V87="",0,'ZASOBY N'!V87)</f>
        <v>0</v>
      </c>
      <c r="AI88" s="225">
        <f>IF('ZASOBY N'!AG87="",0,'ZASOBY N'!AG87)</f>
        <v>0</v>
      </c>
      <c r="AJ88" s="225">
        <f>IF(NN!P90="",0,IF(NN!P90="BRAK kol.7","BRAK BADAŃ",NN!P90))</f>
        <v>0</v>
      </c>
      <c r="AK88" s="225">
        <f>IF(NN!AC90="",0,IF(NN!AC90="BRAK kol.7","BRAK BADAŃ",NN!AC90))</f>
        <v>0</v>
      </c>
      <c r="BJ88" s="414" t="str">
        <f>IF(AND(BL88=1,BM88=1,SUMIF($C88:$C$525,$C88,$AK88:$AK$525)=$AK88),$AK88,IF($BO88&gt;0,$BO88,IF(AND(COUNTIF($C$11:$C87,$C88)&gt;=1,COUNTIF($D87:$D87,$D88)&gt;=1),"",IF(AND(SUMIF($C88:$C$525,$C88,$AK88:$AK$525)&gt;=$AK88,SUMIF($D88:$D$525,$D88,$AK88:$AK$525)&gt;=$AK88),SUMIF($C88:$C$525,$C88,$AK88:$AK$525),""))))</f>
        <v/>
      </c>
      <c r="BL88" s="409">
        <f>COUNTIFS('ZASOBY N'!$B87:$B$525,'ZASOBY N'!$B87,'ZASOBY N'!$C87:'ZASOBY N'!$C$525,'ZASOBY N'!$C87,'ZASOBY N'!$D87:'ZASOBY N'!$D$525,'ZASOBY N'!$D87,'ZASOBY N'!$H87:'ZASOBY N'!$H$525,'ZASOBY N'!$H87 )</f>
        <v>0</v>
      </c>
      <c r="BM88" s="410">
        <f>COUNTIFS('ZASOBY N'!$B$10:$B87,'ZASOBY N'!$B87,'ZASOBY N'!$C$10:'ZASOBY N'!$C87,'ZASOBY N'!$C87,'ZASOBY N'!$D$10:'ZASOBY N'!$D87,'ZASOBY N'!$D87,'ZASOBY N'!$H$10:'ZASOBY N'!$H87,'ZASOBY N'!$H87 )</f>
        <v>0</v>
      </c>
      <c r="BN88" s="411">
        <f t="shared" si="30"/>
        <v>0</v>
      </c>
      <c r="BO88" s="412">
        <f t="shared" si="31"/>
        <v>0</v>
      </c>
      <c r="BP88" s="94" t="str">
        <f t="shared" si="32"/>
        <v/>
      </c>
      <c r="BQ88" s="414" t="str">
        <f>IF(AND(BS88=1,BT88=1,SUMIF($C88:$C$525,$C88,$AJ88:$AJ$525)=$AJ88),$AJ88,IF($BV88&gt;0,$BV88,IF(AND(COUNTIF($C$11:$C87,$C88)&gt;=1,COUNTIF($D87:$D87,$D88)&gt;=1),"",IF(AND(SUMIF($C88:$C$525,$C88,$AJ88:$AJ$525)&gt;$AJ88,SUMIF($D88:$D$525,$D88,$AJ88:$AJ$525)&gt;$AJ88),SUMIF($C88:$C$525,$C88,$AJ88:$AJ$525),""))))</f>
        <v/>
      </c>
      <c r="BS88" s="409">
        <f>COUNTIFS('ZASOBY N'!$B87:$B$525,'ZASOBY N'!$B87,'ZASOBY N'!$C87:'ZASOBY N'!$C$525,'ZASOBY N'!$C87,'ZASOBY N'!$D87:'ZASOBY N'!$D$525,'ZASOBY N'!$D87,'ZASOBY N'!$H87:'ZASOBY N'!$H$525,'ZASOBY N'!$H87 )</f>
        <v>0</v>
      </c>
      <c r="BT88" s="410">
        <f>COUNTIFS('ZASOBY N'!$B$10:$B87,'ZASOBY N'!$B87,'ZASOBY N'!$C$10:'ZASOBY N'!$C87,'ZASOBY N'!$C87,'ZASOBY N'!$D$10:'ZASOBY N'!$D87,'ZASOBY N'!$D87,'ZASOBY N'!$H$10:'ZASOBY N'!$H87,'ZASOBY N'!$H87 )</f>
        <v>0</v>
      </c>
      <c r="BU88" s="411">
        <f t="shared" si="33"/>
        <v>0</v>
      </c>
      <c r="BV88" s="412">
        <f t="shared" si="34"/>
        <v>0</v>
      </c>
      <c r="BW88" s="94" t="s">
        <v>499</v>
      </c>
      <c r="BX88" s="414" t="str">
        <f>IF(AND(BZ88=1,CA88=1,SUMIF($C88:$C$525,$C88,$AI88:$AI$525)=$AI88),$AI88,IF($CC88&gt;0,$CC88,IF(AND(COUNTIF($C$11:$C87,$C88)&gt;=1,COUNTIF($D87:$D87,$D88)&gt;=1),"",IF(AND(SUMIF($C88:$C$525,$C88,$AI88:$AI$525)&gt;$AI88,SUMIF($D88:$D$525,$D88,$AI88:$AI$525)&gt;$IG88),_xlfn.AGGREGATE(14,4,$CB$11:$CB$31*($C$11:$C$31=$C88),1),""))))</f>
        <v/>
      </c>
      <c r="BZ88" s="409">
        <f>COUNTIFS('ZASOBY N'!$B87:$B$525,'ZASOBY N'!$B87,'ZASOBY N'!$C87:'ZASOBY N'!$C$525,'ZASOBY N'!$C87,'ZASOBY N'!$D87:'ZASOBY N'!$D$525,'ZASOBY N'!$D87,'ZASOBY N'!$H87:'ZASOBY N'!$H$525,'ZASOBY N'!$H87 )</f>
        <v>0</v>
      </c>
      <c r="CA88" s="410">
        <f>COUNTIFS('ZASOBY N'!$B$10:$B87,'ZASOBY N'!$B87,'ZASOBY N'!$C$10:'ZASOBY N'!$C87,'ZASOBY N'!$C87,'ZASOBY N'!$D$10:'ZASOBY N'!$D87,'ZASOBY N'!$D87,'ZASOBY N'!$H$10:'ZASOBY N'!$H87,'ZASOBY N'!$H87 )</f>
        <v>0</v>
      </c>
      <c r="CB88" s="411">
        <f t="shared" si="35"/>
        <v>0</v>
      </c>
      <c r="CC88" s="412">
        <f t="shared" si="36"/>
        <v>0</v>
      </c>
      <c r="CE88" s="414" t="str">
        <f>IF(AND(CG88=1,CH88=1,SUMIF($C88:$C$525,$C88,$AH88:$AH$525)=$AH88),$AH88,IF($CJ88&gt;0,$CJ88,IF(AND(COUNTIF($C$11:$C87,$C88)&gt;=1,COUNTIF($D87:$D87,$D88)&gt;=1),"",IF(AND(SUMIF($C88:$C$525,$C88,$AH88:$AH$525)&gt;$AH88,SUMIF($D88:$D$525,$D88,$AH88:$AH$525)&gt;$AH88),_xlfn.AGGREGATE(14,4,$CI$11:$CI$31*($C$11:$C$31=$C88),1),""))))</f>
        <v/>
      </c>
      <c r="CG88" s="409">
        <f>COUNTIFS('ZASOBY N'!$B87:$B$525,'ZASOBY N'!$B87,'ZASOBY N'!$C87:'ZASOBY N'!$C$525,'ZASOBY N'!$C87,'ZASOBY N'!$D87:'ZASOBY N'!$D$525,'ZASOBY N'!$D87,'ZASOBY N'!$H87:'ZASOBY N'!$H$525,'ZASOBY N'!$H87 )</f>
        <v>0</v>
      </c>
      <c r="CH88" s="410">
        <f>COUNTIFS('ZASOBY N'!$B$10:$B87,'ZASOBY N'!$B87,'ZASOBY N'!$C$10:'ZASOBY N'!$C87,'ZASOBY N'!$C87,'ZASOBY N'!$D$10:'ZASOBY N'!$D87,'ZASOBY N'!$D87,'ZASOBY N'!$H$10:'ZASOBY N'!$H87,'ZASOBY N'!$H87 )</f>
        <v>0</v>
      </c>
      <c r="CI88" s="411">
        <f t="shared" si="37"/>
        <v>0</v>
      </c>
      <c r="CJ88" s="412">
        <f t="shared" si="38"/>
        <v>0</v>
      </c>
      <c r="CL88" s="414" t="str">
        <f>IF(AND(CN88=1,CO88=1,SUMIF($C88:$C$525,$C88,$AG88:$AG$525)=$AG88),$AG88,IF($CQ88&gt;0,$CQ88,IF(AND(COUNTIF($C$11:$C87,$C88)&gt;=1,COUNTIF($D87:$D87,$D88)&gt;=1),"",IF(AND(SUMIF($C88:$C$525,$C88,$AG88:$AG$525)&gt;$AG88,SUMIF($D88:$D$525,$D88,$AG88:$AG$525)&gt;$AG88),_xlfn.AGGREGATE(14,4,$CP$11:$CP$31*($C$11:$C$31=$C88),1),""))))</f>
        <v/>
      </c>
      <c r="CN88" s="409">
        <f>COUNTIFS('ZASOBY N'!$B87:$B$525,'ZASOBY N'!$B87,'ZASOBY N'!$C87:'ZASOBY N'!$C$525,'ZASOBY N'!$C87,'ZASOBY N'!$D87:'ZASOBY N'!$D$525,'ZASOBY N'!$D87,'ZASOBY N'!$H87:'ZASOBY N'!$H$525,'ZASOBY N'!$H87 )</f>
        <v>0</v>
      </c>
      <c r="CO88" s="410">
        <f>COUNTIFS('ZASOBY N'!$B$10:$B87,'ZASOBY N'!$B87,'ZASOBY N'!$C$10:'ZASOBY N'!$C87,'ZASOBY N'!$C87,'ZASOBY N'!$D$10:'ZASOBY N'!$D87,'ZASOBY N'!$D87,'ZASOBY N'!$H$10:'ZASOBY N'!$H87,'ZASOBY N'!$H87 )</f>
        <v>0</v>
      </c>
      <c r="CP88" s="411">
        <f t="shared" si="39"/>
        <v>0</v>
      </c>
      <c r="CQ88" s="412">
        <f t="shared" si="40"/>
        <v>0</v>
      </c>
      <c r="CS88" s="414" t="str">
        <f>IF(AND(CU88=1,CV88=1,SUMIF($C88:$C$525,$C88,$AF88:$AF$525)=$AF88),$AF88,IF($CX88&gt;0,$CX88,IF(AND(COUNTIF($C$11:$C87,$C88)&gt;=1,COUNTIF($D87:$D87,$D88)&gt;=1),"",IF(AND(SUMIF($C88:$C$525,$C88,$AF88:$AF$525)&gt;$AF88,SUMIF($D88:$D$525,$D88,$AF88:$AF$525)&gt;$AF88),_xlfn.AGGREGATE(14,4,$CW$11:$CW$31*($C$11:$C$31=$C88),1),""))))</f>
        <v/>
      </c>
      <c r="CU88" s="409">
        <f>COUNTIFS('ZASOBY N'!$B87:$B$525,'ZASOBY N'!$B87,'ZASOBY N'!$C87:'ZASOBY N'!$C$525,'ZASOBY N'!$C87,'ZASOBY N'!$D87:'ZASOBY N'!$D$525,'ZASOBY N'!$D87,'ZASOBY N'!$H87:'ZASOBY N'!$H$525,'ZASOBY N'!$H87 )</f>
        <v>0</v>
      </c>
      <c r="CV88" s="410">
        <f>COUNTIFS('ZASOBY N'!$B$10:$B87,'ZASOBY N'!$B87,'ZASOBY N'!$C$10:'ZASOBY N'!$C87,'ZASOBY N'!$C87,'ZASOBY N'!$D$10:'ZASOBY N'!$D87,'ZASOBY N'!$D87,'ZASOBY N'!$H$10:'ZASOBY N'!$H87,'ZASOBY N'!$H87 )</f>
        <v>0</v>
      </c>
      <c r="CW88" s="411">
        <f t="shared" si="41"/>
        <v>0</v>
      </c>
      <c r="CX88" s="412">
        <f t="shared" si="42"/>
        <v>0</v>
      </c>
      <c r="CZ88" s="414" t="str">
        <f>IF(AND(DB88=1,DC88=1,SUMIF($C88:$C$525,$C88,$AE88:$AE$525)=$AE88),$AE88,IF($DE88&gt;0,$DE88,IF(AND(COUNTIF($C$11:$C87,$C88)&gt;=1,COUNTIF($D87:$D87,$D88)&gt;=1),"",IF(AND(SUMIF($C88:$C$525,$C88,$AE88:$AE$525)&gt;$AE88,SUMIF($D88:$D$525,$D88,$AE88:$AE$525)&gt;$AE88),_xlfn.AGGREGATE(14,4,$DD$11:$DD$31*($C$11:$C$31=$C88),1),""))))</f>
        <v/>
      </c>
      <c r="DB88" s="409">
        <f>COUNTIFS('ZASOBY N'!$B87:$B$525,'ZASOBY N'!$B87,'ZASOBY N'!$C87:'ZASOBY N'!$C$525,'ZASOBY N'!$C87,'ZASOBY N'!$D87:'ZASOBY N'!$D$525,'ZASOBY N'!$D87,'ZASOBY N'!$H87:'ZASOBY N'!$H$525,'ZASOBY N'!$H87 )</f>
        <v>0</v>
      </c>
      <c r="DC88" s="410">
        <f>COUNTIFS('ZASOBY N'!$B$10:$B87,'ZASOBY N'!$B87,'ZASOBY N'!$C$10:'ZASOBY N'!$C87,'ZASOBY N'!$C87,'ZASOBY N'!$D$10:'ZASOBY N'!$D87,'ZASOBY N'!$D87,'ZASOBY N'!$H$10:'ZASOBY N'!$H87,'ZASOBY N'!$H87 )</f>
        <v>0</v>
      </c>
      <c r="DD88" s="411">
        <f t="shared" si="43"/>
        <v>0</v>
      </c>
      <c r="DE88" s="412">
        <f t="shared" si="44"/>
        <v>0</v>
      </c>
      <c r="DF88" s="399" t="str">
        <f>IF(AND(DI88=1,DJ88=1,SUMIF($C88:$C$525,$C88,$AD88:$AD$525)=$AD88),$AD88,IF($DL88&gt;0,$DL88,IF(B88="","",IF(AND(COUNTIF($C$11:$C87,$C88)&gt;=1,COUNTIF($D87:$D87,$D88)&gt;=1,COUNTIF($Z85:$Z87,$C88)=0),"",IF(AND(COUNTIF($C$11:$C87,$C88)&gt;=1,COUNTIF($D87:$D87,$D88)&gt;=1),"UJĘTO WYŻEJ",IF(AND(SUMIF($C88:$C$525,$C88,$AD88:$AD$525)&gt;$AD88,SUMIF($D88:$D$525,$D88,$AD88:$AD$525)&gt;$AD88),_xlfn.AGGREGATE(14,4,$DK$11:$DK$31*($C$11:$C$31=$C88),1),""))))))</f>
        <v/>
      </c>
      <c r="DG88" s="414" t="str">
        <f>IF(AND(DI88=1,DJ88=1,SUMIF($C88:$C$525,$C88,$AD88:$AD$525)=$AD88),$AD88,IF($DL88&gt;0,$DL88,IF(AND(COUNTIF($C$11:$C87,$C88)&gt;=1,COUNTIF($D87:$D87,$D88)&gt;=1),"",IF(AND(SUMIF($C88:$C$525,$C88,$AD88:$AD$525)&gt;$AD88,SUMIF($D88:$D$525,$D88,$AD88:$AD$525)&gt;$AD88),_xlfn.AGGREGATE(14,4,$DK$11:$DK$31*($C$11:$C$31=$C88),1),""))))</f>
        <v/>
      </c>
      <c r="DI88" s="409">
        <f>COUNTIFS('ZASOBY N'!$B87:$B$525,'ZASOBY N'!$B87,'ZASOBY N'!$C87:'ZASOBY N'!$C$525,'ZASOBY N'!$C87,'ZASOBY N'!$D87:'ZASOBY N'!$D$525,'ZASOBY N'!$D87,'ZASOBY N'!$H87:'ZASOBY N'!$H$525,'ZASOBY N'!$H87 )</f>
        <v>0</v>
      </c>
      <c r="DJ88" s="410">
        <f>COUNTIFS('ZASOBY N'!$B$10:$B87,'ZASOBY N'!$B87,'ZASOBY N'!$C$10:'ZASOBY N'!$C87,'ZASOBY N'!$C87,'ZASOBY N'!$D$10:'ZASOBY N'!$D87,'ZASOBY N'!$D87,'ZASOBY N'!$H$10:'ZASOBY N'!$H87,'ZASOBY N'!$H87 )</f>
        <v>0</v>
      </c>
      <c r="DK88" s="411">
        <f t="shared" si="45"/>
        <v>0</v>
      </c>
      <c r="DL88" s="412">
        <f t="shared" si="46"/>
        <v>0</v>
      </c>
    </row>
    <row r="89" spans="1:116" ht="18.899999999999999" customHeight="1" x14ac:dyDescent="0.3">
      <c r="A89" s="219"/>
      <c r="B89" s="152" t="str">
        <f>IF('ZASOBY N'!A88="","",'ZASOBY N'!A88)</f>
        <v/>
      </c>
      <c r="C89" s="462" t="str">
        <f>IF('ZASOBY N'!C88="","",'ZASOBY N'!C88)</f>
        <v/>
      </c>
      <c r="D89" s="137" t="str">
        <f>IF('ZASOBY N'!B88="","",'ZASOBY N'!B88)</f>
        <v/>
      </c>
      <c r="E89" s="138"/>
      <c r="F89" s="356" t="str">
        <f>IF('ZASOBY N'!D88="","",'ZASOBY N'!D88)</f>
        <v/>
      </c>
      <c r="G89" s="220" t="str">
        <f>IF('ZASOBY N'!G88="","",'ZASOBY N'!G88)</f>
        <v/>
      </c>
      <c r="H89" s="221" t="str">
        <f>IF('ZASOBY N'!F88="","",'ZASOBY N'!F88)</f>
        <v/>
      </c>
      <c r="I89" s="221" t="str">
        <f>IF('ZASOBY N'!G88="","",'ZASOBY N'!G88)</f>
        <v/>
      </c>
      <c r="J89" s="221" t="str">
        <f>IF('ZASOBY N'!H88="","",'ZASOBY N'!H88)</f>
        <v/>
      </c>
      <c r="K89" s="214">
        <v>0</v>
      </c>
      <c r="L89" s="214">
        <v>0</v>
      </c>
      <c r="M89" s="214">
        <v>0</v>
      </c>
      <c r="N89" s="222" t="str">
        <f>IF('ZASOBY N'!BD88="x","",IF(W89="","",'ZASOBY N'!E88))</f>
        <v/>
      </c>
      <c r="O89" s="223">
        <v>0</v>
      </c>
      <c r="P89" s="223">
        <v>0</v>
      </c>
      <c r="Q89" s="226" t="str">
        <f>IF($N89="","",'UPR BILANS N'!G89*'UPR BILANS N'!N89)</f>
        <v/>
      </c>
      <c r="R89" s="225" t="str">
        <f>IF($N89="","",'ZASOBY N'!O88)</f>
        <v/>
      </c>
      <c r="S89" s="225" t="str">
        <f>IF($N89="","",IF('ZASOBY N'!Q88="",0,'ZASOBY N'!Q88))</f>
        <v/>
      </c>
      <c r="T89" s="225" t="str">
        <f>IF($N89="","",'ZASOBY N'!V88)</f>
        <v/>
      </c>
      <c r="U89" s="225" t="str">
        <f>IF($N89="","",IF('ZASOBY N'!AG88="",0,'ZASOBY N'!AG88))</f>
        <v/>
      </c>
      <c r="V89" s="225" t="str">
        <f>IF($N89="","",IF(NN!P91="",0,NN!P91))</f>
        <v/>
      </c>
      <c r="W89" s="225" t="str">
        <f t="shared" si="24"/>
        <v/>
      </c>
      <c r="X89" s="226" t="str">
        <f t="shared" si="25"/>
        <v/>
      </c>
      <c r="Y89" s="225" t="str">
        <f>IF('ZASOBY N'!AU88="","",IF(C89&lt;&gt;C88,'ZASOBY N'!AU88,IF(D89&lt;&gt;D88,'ZASOBY N'!AU88,IF(F89&lt;&gt;F88,'ZASOBY N'!AU88,IF(G89&lt;&gt;G88,'ZASOBY N'!AU88,IF(J89&lt;&gt;J88,'ZASOBY N'!AU88,IF(NN!AC91="","",IF(AND(C88=C89,H88=H89,J88=J89,NN!AC91&gt;0),"",IF(AND(C89=C90,H89=H90,NN!AC92&gt;0),'ZASOBY N'!AU88,'ZASOBY N'!AU88)))))))))</f>
        <v/>
      </c>
      <c r="Z89" s="225" t="str">
        <f t="shared" si="26"/>
        <v/>
      </c>
      <c r="AA89" s="227" t="str">
        <f t="shared" si="28"/>
        <v/>
      </c>
      <c r="AB89" s="400" t="str">
        <f t="shared" si="29"/>
        <v/>
      </c>
      <c r="AC89" s="228" t="str">
        <f t="shared" si="27"/>
        <v/>
      </c>
      <c r="AD89" s="222">
        <f>IF(B89="",0,IF(F89="",0,INDEX(POBRANIE_!$B$6:$F$101,MATCH('UPR BILANS N'!$F89,POBRANIE_!$A$6:$A$101,0),2)))</f>
        <v>0</v>
      </c>
      <c r="AE89" s="224">
        <f>IF(OR('ZASOBY N'!G88="",'ZASOBY N'!E88=""),0,IF(B89="",0,'ZASOBY N'!G88*'ZASOBY N'!E88))</f>
        <v>0</v>
      </c>
      <c r="AF89" s="225">
        <f>IF('ZASOBY N'!O88="",0,'ZASOBY N'!O88)</f>
        <v>0</v>
      </c>
      <c r="AG89" s="225">
        <f>IF('ZASOBY N'!Q88="",0,'ZASOBY N'!Q88)</f>
        <v>0</v>
      </c>
      <c r="AH89" s="225">
        <f>IF('ZASOBY N'!V88="",0,'ZASOBY N'!V88)</f>
        <v>0</v>
      </c>
      <c r="AI89" s="225">
        <f>IF('ZASOBY N'!AG88="",0,'ZASOBY N'!AG88)</f>
        <v>0</v>
      </c>
      <c r="AJ89" s="225">
        <f>IF(NN!P91="",0,IF(NN!P91="BRAK kol.7","BRAK BADAŃ",NN!P91))</f>
        <v>0</v>
      </c>
      <c r="AK89" s="225">
        <f>IF(NN!AC91="",0,IF(NN!AC91="BRAK kol.7","BRAK BADAŃ",NN!AC91))</f>
        <v>0</v>
      </c>
      <c r="BJ89" s="414" t="str">
        <f>IF(AND(BL89=1,BM89=1,SUMIF($C89:$C$525,$C89,$AK89:$AK$525)=$AK89),$AK89,IF($BO89&gt;0,$BO89,IF(AND(COUNTIF($C$11:$C88,$C89)&gt;=1,COUNTIF($D88:$D88,$D89)&gt;=1),"",IF(AND(SUMIF($C89:$C$525,$C89,$AK89:$AK$525)&gt;=$AK89,SUMIF($D89:$D$525,$D89,$AK89:$AK$525)&gt;=$AK89),SUMIF($C89:$C$525,$C89,$AK89:$AK$525),""))))</f>
        <v/>
      </c>
      <c r="BL89" s="409">
        <f>COUNTIFS('ZASOBY N'!$B88:$B$525,'ZASOBY N'!$B88,'ZASOBY N'!$C88:'ZASOBY N'!$C$525,'ZASOBY N'!$C88,'ZASOBY N'!$D88:'ZASOBY N'!$D$525,'ZASOBY N'!$D88,'ZASOBY N'!$H88:'ZASOBY N'!$H$525,'ZASOBY N'!$H88 )</f>
        <v>0</v>
      </c>
      <c r="BM89" s="410">
        <f>COUNTIFS('ZASOBY N'!$B$10:$B88,'ZASOBY N'!$B88,'ZASOBY N'!$C$10:'ZASOBY N'!$C88,'ZASOBY N'!$C88,'ZASOBY N'!$D$10:'ZASOBY N'!$D88,'ZASOBY N'!$D88,'ZASOBY N'!$H$10:'ZASOBY N'!$H88,'ZASOBY N'!$H88 )</f>
        <v>0</v>
      </c>
      <c r="BN89" s="411">
        <f t="shared" si="30"/>
        <v>0</v>
      </c>
      <c r="BO89" s="412">
        <f t="shared" si="31"/>
        <v>0</v>
      </c>
      <c r="BP89" s="94" t="str">
        <f t="shared" si="32"/>
        <v/>
      </c>
      <c r="BQ89" s="414" t="str">
        <f>IF(AND(BS89=1,BT89=1,SUMIF($C89:$C$525,$C89,$AJ89:$AJ$525)=$AJ89),$AJ89,IF($BV89&gt;0,$BV89,IF(AND(COUNTIF($C$11:$C88,$C89)&gt;=1,COUNTIF($D88:$D88,$D89)&gt;=1),"",IF(AND(SUMIF($C89:$C$525,$C89,$AJ89:$AJ$525)&gt;$AJ89,SUMIF($D89:$D$525,$D89,$AJ89:$AJ$525)&gt;$AJ89),SUMIF($C89:$C$525,$C89,$AJ89:$AJ$525),""))))</f>
        <v/>
      </c>
      <c r="BS89" s="409">
        <f>COUNTIFS('ZASOBY N'!$B88:$B$525,'ZASOBY N'!$B88,'ZASOBY N'!$C88:'ZASOBY N'!$C$525,'ZASOBY N'!$C88,'ZASOBY N'!$D88:'ZASOBY N'!$D$525,'ZASOBY N'!$D88,'ZASOBY N'!$H88:'ZASOBY N'!$H$525,'ZASOBY N'!$H88 )</f>
        <v>0</v>
      </c>
      <c r="BT89" s="410">
        <f>COUNTIFS('ZASOBY N'!$B$10:$B88,'ZASOBY N'!$B88,'ZASOBY N'!$C$10:'ZASOBY N'!$C88,'ZASOBY N'!$C88,'ZASOBY N'!$D$10:'ZASOBY N'!$D88,'ZASOBY N'!$D88,'ZASOBY N'!$H$10:'ZASOBY N'!$H88,'ZASOBY N'!$H88 )</f>
        <v>0</v>
      </c>
      <c r="BU89" s="411">
        <f t="shared" si="33"/>
        <v>0</v>
      </c>
      <c r="BV89" s="412">
        <f t="shared" si="34"/>
        <v>0</v>
      </c>
      <c r="BW89" s="94" t="s">
        <v>499</v>
      </c>
      <c r="BX89" s="414" t="str">
        <f>IF(AND(BZ89=1,CA89=1,SUMIF($C89:$C$525,$C89,$AI89:$AI$525)=$AI89),$AI89,IF($CC89&gt;0,$CC89,IF(AND(COUNTIF($C$11:$C88,$C89)&gt;=1,COUNTIF($D88:$D88,$D89)&gt;=1),"",IF(AND(SUMIF($C89:$C$525,$C89,$AI89:$AI$525)&gt;$AI89,SUMIF($D89:$D$525,$D89,$AI89:$AI$525)&gt;$IG89),_xlfn.AGGREGATE(14,4,$CB$11:$CB$31*($C$11:$C$31=$C89),1),""))))</f>
        <v/>
      </c>
      <c r="BZ89" s="409">
        <f>COUNTIFS('ZASOBY N'!$B88:$B$525,'ZASOBY N'!$B88,'ZASOBY N'!$C88:'ZASOBY N'!$C$525,'ZASOBY N'!$C88,'ZASOBY N'!$D88:'ZASOBY N'!$D$525,'ZASOBY N'!$D88,'ZASOBY N'!$H88:'ZASOBY N'!$H$525,'ZASOBY N'!$H88 )</f>
        <v>0</v>
      </c>
      <c r="CA89" s="410">
        <f>COUNTIFS('ZASOBY N'!$B$10:$B88,'ZASOBY N'!$B88,'ZASOBY N'!$C$10:'ZASOBY N'!$C88,'ZASOBY N'!$C88,'ZASOBY N'!$D$10:'ZASOBY N'!$D88,'ZASOBY N'!$D88,'ZASOBY N'!$H$10:'ZASOBY N'!$H88,'ZASOBY N'!$H88 )</f>
        <v>0</v>
      </c>
      <c r="CB89" s="411">
        <f t="shared" si="35"/>
        <v>0</v>
      </c>
      <c r="CC89" s="412">
        <f t="shared" si="36"/>
        <v>0</v>
      </c>
      <c r="CE89" s="414" t="str">
        <f>IF(AND(CG89=1,CH89=1,SUMIF($C89:$C$525,$C89,$AH89:$AH$525)=$AH89),$AH89,IF($CJ89&gt;0,$CJ89,IF(AND(COUNTIF($C$11:$C88,$C89)&gt;=1,COUNTIF($D88:$D88,$D89)&gt;=1),"",IF(AND(SUMIF($C89:$C$525,$C89,$AH89:$AH$525)&gt;$AH89,SUMIF($D89:$D$525,$D89,$AH89:$AH$525)&gt;$AH89),_xlfn.AGGREGATE(14,4,$CI$11:$CI$31*($C$11:$C$31=$C89),1),""))))</f>
        <v/>
      </c>
      <c r="CG89" s="409">
        <f>COUNTIFS('ZASOBY N'!$B88:$B$525,'ZASOBY N'!$B88,'ZASOBY N'!$C88:'ZASOBY N'!$C$525,'ZASOBY N'!$C88,'ZASOBY N'!$D88:'ZASOBY N'!$D$525,'ZASOBY N'!$D88,'ZASOBY N'!$H88:'ZASOBY N'!$H$525,'ZASOBY N'!$H88 )</f>
        <v>0</v>
      </c>
      <c r="CH89" s="410">
        <f>COUNTIFS('ZASOBY N'!$B$10:$B88,'ZASOBY N'!$B88,'ZASOBY N'!$C$10:'ZASOBY N'!$C88,'ZASOBY N'!$C88,'ZASOBY N'!$D$10:'ZASOBY N'!$D88,'ZASOBY N'!$D88,'ZASOBY N'!$H$10:'ZASOBY N'!$H88,'ZASOBY N'!$H88 )</f>
        <v>0</v>
      </c>
      <c r="CI89" s="411">
        <f t="shared" si="37"/>
        <v>0</v>
      </c>
      <c r="CJ89" s="412">
        <f t="shared" si="38"/>
        <v>0</v>
      </c>
      <c r="CL89" s="414" t="str">
        <f>IF(AND(CN89=1,CO89=1,SUMIF($C89:$C$525,$C89,$AG89:$AG$525)=$AG89),$AG89,IF($CQ89&gt;0,$CQ89,IF(AND(COUNTIF($C$11:$C88,$C89)&gt;=1,COUNTIF($D88:$D88,$D89)&gt;=1),"",IF(AND(SUMIF($C89:$C$525,$C89,$AG89:$AG$525)&gt;$AG89,SUMIF($D89:$D$525,$D89,$AG89:$AG$525)&gt;$AG89),_xlfn.AGGREGATE(14,4,$CP$11:$CP$31*($C$11:$C$31=$C89),1),""))))</f>
        <v/>
      </c>
      <c r="CN89" s="409">
        <f>COUNTIFS('ZASOBY N'!$B88:$B$525,'ZASOBY N'!$B88,'ZASOBY N'!$C88:'ZASOBY N'!$C$525,'ZASOBY N'!$C88,'ZASOBY N'!$D88:'ZASOBY N'!$D$525,'ZASOBY N'!$D88,'ZASOBY N'!$H88:'ZASOBY N'!$H$525,'ZASOBY N'!$H88 )</f>
        <v>0</v>
      </c>
      <c r="CO89" s="410">
        <f>COUNTIFS('ZASOBY N'!$B$10:$B88,'ZASOBY N'!$B88,'ZASOBY N'!$C$10:'ZASOBY N'!$C88,'ZASOBY N'!$C88,'ZASOBY N'!$D$10:'ZASOBY N'!$D88,'ZASOBY N'!$D88,'ZASOBY N'!$H$10:'ZASOBY N'!$H88,'ZASOBY N'!$H88 )</f>
        <v>0</v>
      </c>
      <c r="CP89" s="411">
        <f t="shared" si="39"/>
        <v>0</v>
      </c>
      <c r="CQ89" s="412">
        <f t="shared" si="40"/>
        <v>0</v>
      </c>
      <c r="CS89" s="414" t="str">
        <f>IF(AND(CU89=1,CV89=1,SUMIF($C89:$C$525,$C89,$AF89:$AF$525)=$AF89),$AF89,IF($CX89&gt;0,$CX89,IF(AND(COUNTIF($C$11:$C88,$C89)&gt;=1,COUNTIF($D88:$D88,$D89)&gt;=1),"",IF(AND(SUMIF($C89:$C$525,$C89,$AF89:$AF$525)&gt;$AF89,SUMIF($D89:$D$525,$D89,$AF89:$AF$525)&gt;$AF89),_xlfn.AGGREGATE(14,4,$CW$11:$CW$31*($C$11:$C$31=$C89),1),""))))</f>
        <v/>
      </c>
      <c r="CU89" s="409">
        <f>COUNTIFS('ZASOBY N'!$B88:$B$525,'ZASOBY N'!$B88,'ZASOBY N'!$C88:'ZASOBY N'!$C$525,'ZASOBY N'!$C88,'ZASOBY N'!$D88:'ZASOBY N'!$D$525,'ZASOBY N'!$D88,'ZASOBY N'!$H88:'ZASOBY N'!$H$525,'ZASOBY N'!$H88 )</f>
        <v>0</v>
      </c>
      <c r="CV89" s="410">
        <f>COUNTIFS('ZASOBY N'!$B$10:$B88,'ZASOBY N'!$B88,'ZASOBY N'!$C$10:'ZASOBY N'!$C88,'ZASOBY N'!$C88,'ZASOBY N'!$D$10:'ZASOBY N'!$D88,'ZASOBY N'!$D88,'ZASOBY N'!$H$10:'ZASOBY N'!$H88,'ZASOBY N'!$H88 )</f>
        <v>0</v>
      </c>
      <c r="CW89" s="411">
        <f t="shared" si="41"/>
        <v>0</v>
      </c>
      <c r="CX89" s="412">
        <f t="shared" si="42"/>
        <v>0</v>
      </c>
      <c r="CZ89" s="414" t="str">
        <f>IF(AND(DB89=1,DC89=1,SUMIF($C89:$C$525,$C89,$AE89:$AE$525)=$AE89),$AE89,IF($DE89&gt;0,$DE89,IF(AND(COUNTIF($C$11:$C88,$C89)&gt;=1,COUNTIF($D88:$D88,$D89)&gt;=1),"",IF(AND(SUMIF($C89:$C$525,$C89,$AE89:$AE$525)&gt;$AE89,SUMIF($D89:$D$525,$D89,$AE89:$AE$525)&gt;$AE89),_xlfn.AGGREGATE(14,4,$DD$11:$DD$31*($C$11:$C$31=$C89),1),""))))</f>
        <v/>
      </c>
      <c r="DB89" s="409">
        <f>COUNTIFS('ZASOBY N'!$B88:$B$525,'ZASOBY N'!$B88,'ZASOBY N'!$C88:'ZASOBY N'!$C$525,'ZASOBY N'!$C88,'ZASOBY N'!$D88:'ZASOBY N'!$D$525,'ZASOBY N'!$D88,'ZASOBY N'!$H88:'ZASOBY N'!$H$525,'ZASOBY N'!$H88 )</f>
        <v>0</v>
      </c>
      <c r="DC89" s="410">
        <f>COUNTIFS('ZASOBY N'!$B$10:$B88,'ZASOBY N'!$B88,'ZASOBY N'!$C$10:'ZASOBY N'!$C88,'ZASOBY N'!$C88,'ZASOBY N'!$D$10:'ZASOBY N'!$D88,'ZASOBY N'!$D88,'ZASOBY N'!$H$10:'ZASOBY N'!$H88,'ZASOBY N'!$H88 )</f>
        <v>0</v>
      </c>
      <c r="DD89" s="411">
        <f t="shared" si="43"/>
        <v>0</v>
      </c>
      <c r="DE89" s="412">
        <f t="shared" si="44"/>
        <v>0</v>
      </c>
      <c r="DF89" s="399" t="str">
        <f>IF(AND(DI89=1,DJ89=1,SUMIF($C89:$C$525,$C89,$AD89:$AD$525)=$AD89),$AD89,IF($DL89&gt;0,$DL89,IF(B89="","",IF(AND(COUNTIF($C$11:$C88,$C89)&gt;=1,COUNTIF($D88:$D88,$D89)&gt;=1,COUNTIF($Z86:$Z88,$C89)=0),"",IF(AND(COUNTIF($C$11:$C88,$C89)&gt;=1,COUNTIF($D88:$D88,$D89)&gt;=1),"UJĘTO WYŻEJ",IF(AND(SUMIF($C89:$C$525,$C89,$AD89:$AD$525)&gt;$AD89,SUMIF($D89:$D$525,$D89,$AD89:$AD$525)&gt;$AD89),_xlfn.AGGREGATE(14,4,$DK$11:$DK$31*($C$11:$C$31=$C89),1),""))))))</f>
        <v/>
      </c>
      <c r="DG89" s="414" t="str">
        <f>IF(AND(DI89=1,DJ89=1,SUMIF($C89:$C$525,$C89,$AD89:$AD$525)=$AD89),$AD89,IF($DL89&gt;0,$DL89,IF(AND(COUNTIF($C$11:$C88,$C89)&gt;=1,COUNTIF($D88:$D88,$D89)&gt;=1),"",IF(AND(SUMIF($C89:$C$525,$C89,$AD89:$AD$525)&gt;$AD89,SUMIF($D89:$D$525,$D89,$AD89:$AD$525)&gt;$AD89),_xlfn.AGGREGATE(14,4,$DK$11:$DK$31*($C$11:$C$31=$C89),1),""))))</f>
        <v/>
      </c>
      <c r="DI89" s="409">
        <f>COUNTIFS('ZASOBY N'!$B88:$B$525,'ZASOBY N'!$B88,'ZASOBY N'!$C88:'ZASOBY N'!$C$525,'ZASOBY N'!$C88,'ZASOBY N'!$D88:'ZASOBY N'!$D$525,'ZASOBY N'!$D88,'ZASOBY N'!$H88:'ZASOBY N'!$H$525,'ZASOBY N'!$H88 )</f>
        <v>0</v>
      </c>
      <c r="DJ89" s="410">
        <f>COUNTIFS('ZASOBY N'!$B$10:$B88,'ZASOBY N'!$B88,'ZASOBY N'!$C$10:'ZASOBY N'!$C88,'ZASOBY N'!$C88,'ZASOBY N'!$D$10:'ZASOBY N'!$D88,'ZASOBY N'!$D88,'ZASOBY N'!$H$10:'ZASOBY N'!$H88,'ZASOBY N'!$H88 )</f>
        <v>0</v>
      </c>
      <c r="DK89" s="411">
        <f t="shared" si="45"/>
        <v>0</v>
      </c>
      <c r="DL89" s="412">
        <f t="shared" si="46"/>
        <v>0</v>
      </c>
    </row>
    <row r="90" spans="1:116" ht="18.899999999999999" customHeight="1" x14ac:dyDescent="0.3">
      <c r="A90" s="219"/>
      <c r="B90" s="152" t="str">
        <f>IF('ZASOBY N'!A89="","",'ZASOBY N'!A89)</f>
        <v/>
      </c>
      <c r="C90" s="462" t="str">
        <f>IF('ZASOBY N'!C89="","",'ZASOBY N'!C89)</f>
        <v/>
      </c>
      <c r="D90" s="137" t="str">
        <f>IF('ZASOBY N'!B89="","",'ZASOBY N'!B89)</f>
        <v/>
      </c>
      <c r="E90" s="138"/>
      <c r="F90" s="356" t="str">
        <f>IF('ZASOBY N'!D89="","",'ZASOBY N'!D89)</f>
        <v/>
      </c>
      <c r="G90" s="220" t="str">
        <f>IF('ZASOBY N'!G89="","",'ZASOBY N'!G89)</f>
        <v/>
      </c>
      <c r="H90" s="221" t="str">
        <f>IF('ZASOBY N'!F89="","",'ZASOBY N'!F89)</f>
        <v/>
      </c>
      <c r="I90" s="221" t="str">
        <f>IF('ZASOBY N'!G89="","",'ZASOBY N'!G89)</f>
        <v/>
      </c>
      <c r="J90" s="221" t="str">
        <f>IF('ZASOBY N'!H89="","",'ZASOBY N'!H89)</f>
        <v/>
      </c>
      <c r="K90" s="214">
        <v>0</v>
      </c>
      <c r="L90" s="214">
        <v>0</v>
      </c>
      <c r="M90" s="214">
        <v>0</v>
      </c>
      <c r="N90" s="222" t="str">
        <f>IF('ZASOBY N'!BD89="x","",IF(W90="","",'ZASOBY N'!E89))</f>
        <v/>
      </c>
      <c r="O90" s="223">
        <v>0</v>
      </c>
      <c r="P90" s="223">
        <v>0</v>
      </c>
      <c r="Q90" s="226" t="str">
        <f>IF($N90="","",'UPR BILANS N'!G90*'UPR BILANS N'!N90)</f>
        <v/>
      </c>
      <c r="R90" s="225" t="str">
        <f>IF($N90="","",'ZASOBY N'!O89)</f>
        <v/>
      </c>
      <c r="S90" s="225" t="str">
        <f>IF($N90="","",IF('ZASOBY N'!Q89="",0,'ZASOBY N'!Q89))</f>
        <v/>
      </c>
      <c r="T90" s="225" t="str">
        <f>IF($N90="","",'ZASOBY N'!V89)</f>
        <v/>
      </c>
      <c r="U90" s="225" t="str">
        <f>IF($N90="","",IF('ZASOBY N'!AG89="",0,'ZASOBY N'!AG89))</f>
        <v/>
      </c>
      <c r="V90" s="225" t="str">
        <f>IF($N90="","",IF(NN!P92="",0,NN!P92))</f>
        <v/>
      </c>
      <c r="W90" s="225" t="str">
        <f t="shared" si="24"/>
        <v/>
      </c>
      <c r="X90" s="226" t="str">
        <f t="shared" si="25"/>
        <v/>
      </c>
      <c r="Y90" s="225" t="str">
        <f>IF('ZASOBY N'!AU89="","",IF(C90&lt;&gt;C89,'ZASOBY N'!AU89,IF(D90&lt;&gt;D89,'ZASOBY N'!AU89,IF(F90&lt;&gt;F89,'ZASOBY N'!AU89,IF(G90&lt;&gt;G89,'ZASOBY N'!AU89,IF(J90&lt;&gt;J89,'ZASOBY N'!AU89,IF(NN!AC92="","",IF(AND(C89=C90,H89=H90,J89=J90,NN!AC92&gt;0),"",IF(AND(C90=C91,H90=H91,NN!AC93&gt;0),'ZASOBY N'!AU89,'ZASOBY N'!AU89)))))))))</f>
        <v/>
      </c>
      <c r="Z90" s="225" t="str">
        <f t="shared" si="26"/>
        <v/>
      </c>
      <c r="AA90" s="227" t="str">
        <f t="shared" si="28"/>
        <v/>
      </c>
      <c r="AB90" s="400" t="str">
        <f t="shared" si="29"/>
        <v/>
      </c>
      <c r="AC90" s="228" t="str">
        <f t="shared" si="27"/>
        <v/>
      </c>
      <c r="AD90" s="222">
        <f>IF(B90="",0,IF(F90="",0,INDEX(POBRANIE_!$B$6:$F$101,MATCH('UPR BILANS N'!$F90,POBRANIE_!$A$6:$A$101,0),2)))</f>
        <v>0</v>
      </c>
      <c r="AE90" s="224">
        <f>IF(OR('ZASOBY N'!G89="",'ZASOBY N'!E89=""),0,IF(B90="",0,'ZASOBY N'!G89*'ZASOBY N'!E89))</f>
        <v>0</v>
      </c>
      <c r="AF90" s="225">
        <f>IF('ZASOBY N'!O89="",0,'ZASOBY N'!O89)</f>
        <v>0</v>
      </c>
      <c r="AG90" s="225">
        <f>IF('ZASOBY N'!Q89="",0,'ZASOBY N'!Q89)</f>
        <v>0</v>
      </c>
      <c r="AH90" s="225">
        <f>IF('ZASOBY N'!V89="",0,'ZASOBY N'!V89)</f>
        <v>0</v>
      </c>
      <c r="AI90" s="225">
        <f>IF('ZASOBY N'!AG89="",0,'ZASOBY N'!AG89)</f>
        <v>0</v>
      </c>
      <c r="AJ90" s="225">
        <f>IF(NN!P92="",0,IF(NN!P92="BRAK kol.7","BRAK BADAŃ",NN!P92))</f>
        <v>0</v>
      </c>
      <c r="AK90" s="225">
        <f>IF(NN!AC92="",0,IF(NN!AC92="BRAK kol.7","BRAK BADAŃ",NN!AC92))</f>
        <v>0</v>
      </c>
      <c r="BJ90" s="414" t="str">
        <f>IF(AND(BL90=1,BM90=1,SUMIF($C90:$C$525,$C90,$AK90:$AK$525)=$AK90),$AK90,IF($BO90&gt;0,$BO90,IF(AND(COUNTIF($C$11:$C89,$C90)&gt;=1,COUNTIF($D89:$D89,$D90)&gt;=1),"",IF(AND(SUMIF($C90:$C$525,$C90,$AK90:$AK$525)&gt;=$AK90,SUMIF($D90:$D$525,$D90,$AK90:$AK$525)&gt;=$AK90),SUMIF($C90:$C$525,$C90,$AK90:$AK$525),""))))</f>
        <v/>
      </c>
      <c r="BL90" s="409">
        <f>COUNTIFS('ZASOBY N'!$B89:$B$525,'ZASOBY N'!$B89,'ZASOBY N'!$C89:'ZASOBY N'!$C$525,'ZASOBY N'!$C89,'ZASOBY N'!$D89:'ZASOBY N'!$D$525,'ZASOBY N'!$D89,'ZASOBY N'!$H89:'ZASOBY N'!$H$525,'ZASOBY N'!$H89 )</f>
        <v>0</v>
      </c>
      <c r="BM90" s="410">
        <f>COUNTIFS('ZASOBY N'!$B$10:$B89,'ZASOBY N'!$B89,'ZASOBY N'!$C$10:'ZASOBY N'!$C89,'ZASOBY N'!$C89,'ZASOBY N'!$D$10:'ZASOBY N'!$D89,'ZASOBY N'!$D89,'ZASOBY N'!$H$10:'ZASOBY N'!$H89,'ZASOBY N'!$H89 )</f>
        <v>0</v>
      </c>
      <c r="BN90" s="411">
        <f t="shared" si="30"/>
        <v>0</v>
      </c>
      <c r="BO90" s="412">
        <f t="shared" si="31"/>
        <v>0</v>
      </c>
      <c r="BP90" s="94" t="str">
        <f t="shared" si="32"/>
        <v/>
      </c>
      <c r="BQ90" s="414" t="str">
        <f>IF(AND(BS90=1,BT90=1,SUMIF($C90:$C$525,$C90,$AJ90:$AJ$525)=$AJ90),$AJ90,IF($BV90&gt;0,$BV90,IF(AND(COUNTIF($C$11:$C89,$C90)&gt;=1,COUNTIF($D89:$D89,$D90)&gt;=1),"",IF(AND(SUMIF($C90:$C$525,$C90,$AJ90:$AJ$525)&gt;$AJ90,SUMIF($D90:$D$525,$D90,$AJ90:$AJ$525)&gt;$AJ90),SUMIF($C90:$C$525,$C90,$AJ90:$AJ$525),""))))</f>
        <v/>
      </c>
      <c r="BS90" s="409">
        <f>COUNTIFS('ZASOBY N'!$B89:$B$525,'ZASOBY N'!$B89,'ZASOBY N'!$C89:'ZASOBY N'!$C$525,'ZASOBY N'!$C89,'ZASOBY N'!$D89:'ZASOBY N'!$D$525,'ZASOBY N'!$D89,'ZASOBY N'!$H89:'ZASOBY N'!$H$525,'ZASOBY N'!$H89 )</f>
        <v>0</v>
      </c>
      <c r="BT90" s="410">
        <f>COUNTIFS('ZASOBY N'!$B$10:$B89,'ZASOBY N'!$B89,'ZASOBY N'!$C$10:'ZASOBY N'!$C89,'ZASOBY N'!$C89,'ZASOBY N'!$D$10:'ZASOBY N'!$D89,'ZASOBY N'!$D89,'ZASOBY N'!$H$10:'ZASOBY N'!$H89,'ZASOBY N'!$H89 )</f>
        <v>0</v>
      </c>
      <c r="BU90" s="411">
        <f t="shared" si="33"/>
        <v>0</v>
      </c>
      <c r="BV90" s="412">
        <f t="shared" si="34"/>
        <v>0</v>
      </c>
      <c r="BW90" s="94" t="s">
        <v>499</v>
      </c>
      <c r="BX90" s="414" t="str">
        <f>IF(AND(BZ90=1,CA90=1,SUMIF($C90:$C$525,$C90,$AI90:$AI$525)=$AI90),$AI90,IF($CC90&gt;0,$CC90,IF(AND(COUNTIF($C$11:$C89,$C90)&gt;=1,COUNTIF($D89:$D89,$D90)&gt;=1),"",IF(AND(SUMIF($C90:$C$525,$C90,$AI90:$AI$525)&gt;$AI90,SUMIF($D90:$D$525,$D90,$AI90:$AI$525)&gt;$IG90),_xlfn.AGGREGATE(14,4,$CB$11:$CB$31*($C$11:$C$31=$C90),1),""))))</f>
        <v/>
      </c>
      <c r="BZ90" s="409">
        <f>COUNTIFS('ZASOBY N'!$B89:$B$525,'ZASOBY N'!$B89,'ZASOBY N'!$C89:'ZASOBY N'!$C$525,'ZASOBY N'!$C89,'ZASOBY N'!$D89:'ZASOBY N'!$D$525,'ZASOBY N'!$D89,'ZASOBY N'!$H89:'ZASOBY N'!$H$525,'ZASOBY N'!$H89 )</f>
        <v>0</v>
      </c>
      <c r="CA90" s="410">
        <f>COUNTIFS('ZASOBY N'!$B$10:$B89,'ZASOBY N'!$B89,'ZASOBY N'!$C$10:'ZASOBY N'!$C89,'ZASOBY N'!$C89,'ZASOBY N'!$D$10:'ZASOBY N'!$D89,'ZASOBY N'!$D89,'ZASOBY N'!$H$10:'ZASOBY N'!$H89,'ZASOBY N'!$H89 )</f>
        <v>0</v>
      </c>
      <c r="CB90" s="411">
        <f t="shared" si="35"/>
        <v>0</v>
      </c>
      <c r="CC90" s="412">
        <f t="shared" si="36"/>
        <v>0</v>
      </c>
      <c r="CE90" s="414" t="str">
        <f>IF(AND(CG90=1,CH90=1,SUMIF($C90:$C$525,$C90,$AH90:$AH$525)=$AH90),$AH90,IF($CJ90&gt;0,$CJ90,IF(AND(COUNTIF($C$11:$C89,$C90)&gt;=1,COUNTIF($D89:$D89,$D90)&gt;=1),"",IF(AND(SUMIF($C90:$C$525,$C90,$AH90:$AH$525)&gt;$AH90,SUMIF($D90:$D$525,$D90,$AH90:$AH$525)&gt;$AH90),_xlfn.AGGREGATE(14,4,$CI$11:$CI$31*($C$11:$C$31=$C90),1),""))))</f>
        <v/>
      </c>
      <c r="CG90" s="409">
        <f>COUNTIFS('ZASOBY N'!$B89:$B$525,'ZASOBY N'!$B89,'ZASOBY N'!$C89:'ZASOBY N'!$C$525,'ZASOBY N'!$C89,'ZASOBY N'!$D89:'ZASOBY N'!$D$525,'ZASOBY N'!$D89,'ZASOBY N'!$H89:'ZASOBY N'!$H$525,'ZASOBY N'!$H89 )</f>
        <v>0</v>
      </c>
      <c r="CH90" s="410">
        <f>COUNTIFS('ZASOBY N'!$B$10:$B89,'ZASOBY N'!$B89,'ZASOBY N'!$C$10:'ZASOBY N'!$C89,'ZASOBY N'!$C89,'ZASOBY N'!$D$10:'ZASOBY N'!$D89,'ZASOBY N'!$D89,'ZASOBY N'!$H$10:'ZASOBY N'!$H89,'ZASOBY N'!$H89 )</f>
        <v>0</v>
      </c>
      <c r="CI90" s="411">
        <f t="shared" si="37"/>
        <v>0</v>
      </c>
      <c r="CJ90" s="412">
        <f t="shared" si="38"/>
        <v>0</v>
      </c>
      <c r="CL90" s="414" t="str">
        <f>IF(AND(CN90=1,CO90=1,SUMIF($C90:$C$525,$C90,$AG90:$AG$525)=$AG90),$AG90,IF($CQ90&gt;0,$CQ90,IF(AND(COUNTIF($C$11:$C89,$C90)&gt;=1,COUNTIF($D89:$D89,$D90)&gt;=1),"",IF(AND(SUMIF($C90:$C$525,$C90,$AG90:$AG$525)&gt;$AG90,SUMIF($D90:$D$525,$D90,$AG90:$AG$525)&gt;$AG90),_xlfn.AGGREGATE(14,4,$CP$11:$CP$31*($C$11:$C$31=$C90),1),""))))</f>
        <v/>
      </c>
      <c r="CN90" s="409">
        <f>COUNTIFS('ZASOBY N'!$B89:$B$525,'ZASOBY N'!$B89,'ZASOBY N'!$C89:'ZASOBY N'!$C$525,'ZASOBY N'!$C89,'ZASOBY N'!$D89:'ZASOBY N'!$D$525,'ZASOBY N'!$D89,'ZASOBY N'!$H89:'ZASOBY N'!$H$525,'ZASOBY N'!$H89 )</f>
        <v>0</v>
      </c>
      <c r="CO90" s="410">
        <f>COUNTIFS('ZASOBY N'!$B$10:$B89,'ZASOBY N'!$B89,'ZASOBY N'!$C$10:'ZASOBY N'!$C89,'ZASOBY N'!$C89,'ZASOBY N'!$D$10:'ZASOBY N'!$D89,'ZASOBY N'!$D89,'ZASOBY N'!$H$10:'ZASOBY N'!$H89,'ZASOBY N'!$H89 )</f>
        <v>0</v>
      </c>
      <c r="CP90" s="411">
        <f t="shared" si="39"/>
        <v>0</v>
      </c>
      <c r="CQ90" s="412">
        <f t="shared" si="40"/>
        <v>0</v>
      </c>
      <c r="CS90" s="414" t="str">
        <f>IF(AND(CU90=1,CV90=1,SUMIF($C90:$C$525,$C90,$AF90:$AF$525)=$AF90),$AF90,IF($CX90&gt;0,$CX90,IF(AND(COUNTIF($C$11:$C89,$C90)&gt;=1,COUNTIF($D89:$D89,$D90)&gt;=1),"",IF(AND(SUMIF($C90:$C$525,$C90,$AF90:$AF$525)&gt;$AF90,SUMIF($D90:$D$525,$D90,$AF90:$AF$525)&gt;$AF90),_xlfn.AGGREGATE(14,4,$CW$11:$CW$31*($C$11:$C$31=$C90),1),""))))</f>
        <v/>
      </c>
      <c r="CU90" s="409">
        <f>COUNTIFS('ZASOBY N'!$B89:$B$525,'ZASOBY N'!$B89,'ZASOBY N'!$C89:'ZASOBY N'!$C$525,'ZASOBY N'!$C89,'ZASOBY N'!$D89:'ZASOBY N'!$D$525,'ZASOBY N'!$D89,'ZASOBY N'!$H89:'ZASOBY N'!$H$525,'ZASOBY N'!$H89 )</f>
        <v>0</v>
      </c>
      <c r="CV90" s="410">
        <f>COUNTIFS('ZASOBY N'!$B$10:$B89,'ZASOBY N'!$B89,'ZASOBY N'!$C$10:'ZASOBY N'!$C89,'ZASOBY N'!$C89,'ZASOBY N'!$D$10:'ZASOBY N'!$D89,'ZASOBY N'!$D89,'ZASOBY N'!$H$10:'ZASOBY N'!$H89,'ZASOBY N'!$H89 )</f>
        <v>0</v>
      </c>
      <c r="CW90" s="411">
        <f t="shared" si="41"/>
        <v>0</v>
      </c>
      <c r="CX90" s="412">
        <f t="shared" si="42"/>
        <v>0</v>
      </c>
      <c r="CZ90" s="414" t="str">
        <f>IF(AND(DB90=1,DC90=1,SUMIF($C90:$C$525,$C90,$AE90:$AE$525)=$AE90),$AE90,IF($DE90&gt;0,$DE90,IF(AND(COUNTIF($C$11:$C89,$C90)&gt;=1,COUNTIF($D89:$D89,$D90)&gt;=1),"",IF(AND(SUMIF($C90:$C$525,$C90,$AE90:$AE$525)&gt;$AE90,SUMIF($D90:$D$525,$D90,$AE90:$AE$525)&gt;$AE90),_xlfn.AGGREGATE(14,4,$DD$11:$DD$31*($C$11:$C$31=$C90),1),""))))</f>
        <v/>
      </c>
      <c r="DB90" s="409">
        <f>COUNTIFS('ZASOBY N'!$B89:$B$525,'ZASOBY N'!$B89,'ZASOBY N'!$C89:'ZASOBY N'!$C$525,'ZASOBY N'!$C89,'ZASOBY N'!$D89:'ZASOBY N'!$D$525,'ZASOBY N'!$D89,'ZASOBY N'!$H89:'ZASOBY N'!$H$525,'ZASOBY N'!$H89 )</f>
        <v>0</v>
      </c>
      <c r="DC90" s="410">
        <f>COUNTIFS('ZASOBY N'!$B$10:$B89,'ZASOBY N'!$B89,'ZASOBY N'!$C$10:'ZASOBY N'!$C89,'ZASOBY N'!$C89,'ZASOBY N'!$D$10:'ZASOBY N'!$D89,'ZASOBY N'!$D89,'ZASOBY N'!$H$10:'ZASOBY N'!$H89,'ZASOBY N'!$H89 )</f>
        <v>0</v>
      </c>
      <c r="DD90" s="411">
        <f t="shared" si="43"/>
        <v>0</v>
      </c>
      <c r="DE90" s="412">
        <f t="shared" si="44"/>
        <v>0</v>
      </c>
      <c r="DF90" s="399" t="str">
        <f>IF(AND(DI90=1,DJ90=1,SUMIF($C90:$C$525,$C90,$AD90:$AD$525)=$AD90),$AD90,IF($DL90&gt;0,$DL90,IF(B90="","",IF(AND(COUNTIF($C$11:$C89,$C90)&gt;=1,COUNTIF($D89:$D89,$D90)&gt;=1,COUNTIF($Z87:$Z89,$C90)=0),"",IF(AND(COUNTIF($C$11:$C89,$C90)&gt;=1,COUNTIF($D89:$D89,$D90)&gt;=1),"UJĘTO WYŻEJ",IF(AND(SUMIF($C90:$C$525,$C90,$AD90:$AD$525)&gt;$AD90,SUMIF($D90:$D$525,$D90,$AD90:$AD$525)&gt;$AD90),_xlfn.AGGREGATE(14,4,$DK$11:$DK$31*($C$11:$C$31=$C90),1),""))))))</f>
        <v/>
      </c>
      <c r="DG90" s="414" t="str">
        <f>IF(AND(DI90=1,DJ90=1,SUMIF($C90:$C$525,$C90,$AD90:$AD$525)=$AD90),$AD90,IF($DL90&gt;0,$DL90,IF(AND(COUNTIF($C$11:$C89,$C90)&gt;=1,COUNTIF($D89:$D89,$D90)&gt;=1),"",IF(AND(SUMIF($C90:$C$525,$C90,$AD90:$AD$525)&gt;$AD90,SUMIF($D90:$D$525,$D90,$AD90:$AD$525)&gt;$AD90),_xlfn.AGGREGATE(14,4,$DK$11:$DK$31*($C$11:$C$31=$C90),1),""))))</f>
        <v/>
      </c>
      <c r="DI90" s="409">
        <f>COUNTIFS('ZASOBY N'!$B89:$B$525,'ZASOBY N'!$B89,'ZASOBY N'!$C89:'ZASOBY N'!$C$525,'ZASOBY N'!$C89,'ZASOBY N'!$D89:'ZASOBY N'!$D$525,'ZASOBY N'!$D89,'ZASOBY N'!$H89:'ZASOBY N'!$H$525,'ZASOBY N'!$H89 )</f>
        <v>0</v>
      </c>
      <c r="DJ90" s="410">
        <f>COUNTIFS('ZASOBY N'!$B$10:$B89,'ZASOBY N'!$B89,'ZASOBY N'!$C$10:'ZASOBY N'!$C89,'ZASOBY N'!$C89,'ZASOBY N'!$D$10:'ZASOBY N'!$D89,'ZASOBY N'!$D89,'ZASOBY N'!$H$10:'ZASOBY N'!$H89,'ZASOBY N'!$H89 )</f>
        <v>0</v>
      </c>
      <c r="DK90" s="411">
        <f t="shared" si="45"/>
        <v>0</v>
      </c>
      <c r="DL90" s="412">
        <f t="shared" si="46"/>
        <v>0</v>
      </c>
    </row>
    <row r="91" spans="1:116" ht="18.899999999999999" customHeight="1" x14ac:dyDescent="0.3">
      <c r="A91" s="219"/>
      <c r="B91" s="152" t="str">
        <f>IF('ZASOBY N'!A90="","",'ZASOBY N'!A90)</f>
        <v/>
      </c>
      <c r="C91" s="462" t="str">
        <f>IF('ZASOBY N'!C90="","",'ZASOBY N'!C90)</f>
        <v/>
      </c>
      <c r="D91" s="137" t="str">
        <f>IF('ZASOBY N'!B90="","",'ZASOBY N'!B90)</f>
        <v/>
      </c>
      <c r="E91" s="138"/>
      <c r="F91" s="356" t="str">
        <f>IF('ZASOBY N'!D90="","",'ZASOBY N'!D90)</f>
        <v/>
      </c>
      <c r="G91" s="220" t="str">
        <f>IF('ZASOBY N'!G90="","",'ZASOBY N'!G90)</f>
        <v/>
      </c>
      <c r="H91" s="221" t="str">
        <f>IF('ZASOBY N'!F90="","",'ZASOBY N'!F90)</f>
        <v/>
      </c>
      <c r="I91" s="221" t="str">
        <f>IF('ZASOBY N'!G90="","",'ZASOBY N'!G90)</f>
        <v/>
      </c>
      <c r="J91" s="221" t="str">
        <f>IF('ZASOBY N'!H90="","",'ZASOBY N'!H90)</f>
        <v/>
      </c>
      <c r="K91" s="214">
        <v>0</v>
      </c>
      <c r="L91" s="214">
        <v>0</v>
      </c>
      <c r="M91" s="214">
        <v>0</v>
      </c>
      <c r="N91" s="222" t="str">
        <f>IF('ZASOBY N'!BD90="x","",IF(W91="","",'ZASOBY N'!E90))</f>
        <v/>
      </c>
      <c r="O91" s="223">
        <v>0</v>
      </c>
      <c r="P91" s="223">
        <v>0</v>
      </c>
      <c r="Q91" s="226" t="str">
        <f>IF($N91="","",'UPR BILANS N'!G91*'UPR BILANS N'!N91)</f>
        <v/>
      </c>
      <c r="R91" s="225" t="str">
        <f>IF($N91="","",'ZASOBY N'!O90)</f>
        <v/>
      </c>
      <c r="S91" s="225" t="str">
        <f>IF($N91="","",IF('ZASOBY N'!Q90="",0,'ZASOBY N'!Q90))</f>
        <v/>
      </c>
      <c r="T91" s="225" t="str">
        <f>IF($N91="","",'ZASOBY N'!V90)</f>
        <v/>
      </c>
      <c r="U91" s="225" t="str">
        <f>IF($N91="","",IF('ZASOBY N'!AG90="",0,'ZASOBY N'!AG90))</f>
        <v/>
      </c>
      <c r="V91" s="225" t="str">
        <f>IF($N91="","",IF(NN!P93="",0,NN!P93))</f>
        <v/>
      </c>
      <c r="W91" s="225" t="str">
        <f t="shared" si="24"/>
        <v/>
      </c>
      <c r="X91" s="226" t="str">
        <f t="shared" si="25"/>
        <v/>
      </c>
      <c r="Y91" s="225" t="str">
        <f>IF('ZASOBY N'!AU90="","",IF(C91&lt;&gt;C90,'ZASOBY N'!AU90,IF(D91&lt;&gt;D90,'ZASOBY N'!AU90,IF(F91&lt;&gt;F90,'ZASOBY N'!AU90,IF(G91&lt;&gt;G90,'ZASOBY N'!AU90,IF(J91&lt;&gt;J90,'ZASOBY N'!AU90,IF(NN!AC93="","",IF(AND(C90=C91,H90=H91,J90=J91,NN!AC93&gt;0),"",IF(AND(C91=C92,H91=H92,NN!AC94&gt;0),'ZASOBY N'!AU90,'ZASOBY N'!AU90)))))))))</f>
        <v/>
      </c>
      <c r="Z91" s="225" t="str">
        <f t="shared" si="26"/>
        <v/>
      </c>
      <c r="AA91" s="227" t="str">
        <f t="shared" si="28"/>
        <v/>
      </c>
      <c r="AB91" s="400" t="str">
        <f t="shared" si="29"/>
        <v/>
      </c>
      <c r="AC91" s="228" t="str">
        <f t="shared" si="27"/>
        <v/>
      </c>
      <c r="AD91" s="222">
        <f>IF(B91="",0,IF(F91="",0,INDEX(POBRANIE_!$B$6:$F$101,MATCH('UPR BILANS N'!$F91,POBRANIE_!$A$6:$A$101,0),2)))</f>
        <v>0</v>
      </c>
      <c r="AE91" s="224">
        <f>IF(OR('ZASOBY N'!G90="",'ZASOBY N'!E90=""),0,IF(B91="",0,'ZASOBY N'!G90*'ZASOBY N'!E90))</f>
        <v>0</v>
      </c>
      <c r="AF91" s="225">
        <f>IF('ZASOBY N'!O90="",0,'ZASOBY N'!O90)</f>
        <v>0</v>
      </c>
      <c r="AG91" s="225">
        <f>IF('ZASOBY N'!Q90="",0,'ZASOBY N'!Q90)</f>
        <v>0</v>
      </c>
      <c r="AH91" s="225">
        <f>IF('ZASOBY N'!V90="",0,'ZASOBY N'!V90)</f>
        <v>0</v>
      </c>
      <c r="AI91" s="225">
        <f>IF('ZASOBY N'!AG90="",0,'ZASOBY N'!AG90)</f>
        <v>0</v>
      </c>
      <c r="AJ91" s="225">
        <f>IF(NN!P93="",0,IF(NN!P93="BRAK kol.7","BRAK BADAŃ",NN!P93))</f>
        <v>0</v>
      </c>
      <c r="AK91" s="225">
        <f>IF(NN!AC93="",0,IF(NN!AC93="BRAK kol.7","BRAK BADAŃ",NN!AC93))</f>
        <v>0</v>
      </c>
      <c r="BJ91" s="414" t="str">
        <f>IF(AND(BL91=1,BM91=1,SUMIF($C91:$C$525,$C91,$AK91:$AK$525)=$AK91),$AK91,IF($BO91&gt;0,$BO91,IF(AND(COUNTIF($C$11:$C90,$C91)&gt;=1,COUNTIF($D90:$D90,$D91)&gt;=1),"",IF(AND(SUMIF($C91:$C$525,$C91,$AK91:$AK$525)&gt;=$AK91,SUMIF($D91:$D$525,$D91,$AK91:$AK$525)&gt;=$AK91),SUMIF($C91:$C$525,$C91,$AK91:$AK$525),""))))</f>
        <v/>
      </c>
      <c r="BL91" s="409">
        <f>COUNTIFS('ZASOBY N'!$B90:$B$525,'ZASOBY N'!$B90,'ZASOBY N'!$C90:'ZASOBY N'!$C$525,'ZASOBY N'!$C90,'ZASOBY N'!$D90:'ZASOBY N'!$D$525,'ZASOBY N'!$D90,'ZASOBY N'!$H90:'ZASOBY N'!$H$525,'ZASOBY N'!$H90 )</f>
        <v>0</v>
      </c>
      <c r="BM91" s="410">
        <f>COUNTIFS('ZASOBY N'!$B$10:$B90,'ZASOBY N'!$B90,'ZASOBY N'!$C$10:'ZASOBY N'!$C90,'ZASOBY N'!$C90,'ZASOBY N'!$D$10:'ZASOBY N'!$D90,'ZASOBY N'!$D90,'ZASOBY N'!$H$10:'ZASOBY N'!$H90,'ZASOBY N'!$H90 )</f>
        <v>0</v>
      </c>
      <c r="BN91" s="411">
        <f t="shared" si="30"/>
        <v>0</v>
      </c>
      <c r="BO91" s="412">
        <f t="shared" si="31"/>
        <v>0</v>
      </c>
      <c r="BP91" s="94" t="str">
        <f t="shared" si="32"/>
        <v/>
      </c>
      <c r="BQ91" s="414" t="str">
        <f>IF(AND(BS91=1,BT91=1,SUMIF($C91:$C$525,$C91,$AJ91:$AJ$525)=$AJ91),$AJ91,IF($BV91&gt;0,$BV91,IF(AND(COUNTIF($C$11:$C90,$C91)&gt;=1,COUNTIF($D90:$D90,$D91)&gt;=1),"",IF(AND(SUMIF($C91:$C$525,$C91,$AJ91:$AJ$525)&gt;$AJ91,SUMIF($D91:$D$525,$D91,$AJ91:$AJ$525)&gt;$AJ91),SUMIF($C91:$C$525,$C91,$AJ91:$AJ$525),""))))</f>
        <v/>
      </c>
      <c r="BS91" s="409">
        <f>COUNTIFS('ZASOBY N'!$B90:$B$525,'ZASOBY N'!$B90,'ZASOBY N'!$C90:'ZASOBY N'!$C$525,'ZASOBY N'!$C90,'ZASOBY N'!$D90:'ZASOBY N'!$D$525,'ZASOBY N'!$D90,'ZASOBY N'!$H90:'ZASOBY N'!$H$525,'ZASOBY N'!$H90 )</f>
        <v>0</v>
      </c>
      <c r="BT91" s="410">
        <f>COUNTIFS('ZASOBY N'!$B$10:$B90,'ZASOBY N'!$B90,'ZASOBY N'!$C$10:'ZASOBY N'!$C90,'ZASOBY N'!$C90,'ZASOBY N'!$D$10:'ZASOBY N'!$D90,'ZASOBY N'!$D90,'ZASOBY N'!$H$10:'ZASOBY N'!$H90,'ZASOBY N'!$H90 )</f>
        <v>0</v>
      </c>
      <c r="BU91" s="411">
        <f t="shared" si="33"/>
        <v>0</v>
      </c>
      <c r="BV91" s="412">
        <f t="shared" si="34"/>
        <v>0</v>
      </c>
      <c r="BW91" s="94" t="s">
        <v>499</v>
      </c>
      <c r="BX91" s="414" t="str">
        <f>IF(AND(BZ91=1,CA91=1,SUMIF($C91:$C$525,$C91,$AI91:$AI$525)=$AI91),$AI91,IF($CC91&gt;0,$CC91,IF(AND(COUNTIF($C$11:$C90,$C91)&gt;=1,COUNTIF($D90:$D90,$D91)&gt;=1),"",IF(AND(SUMIF($C91:$C$525,$C91,$AI91:$AI$525)&gt;$AI91,SUMIF($D91:$D$525,$D91,$AI91:$AI$525)&gt;$IG91),_xlfn.AGGREGATE(14,4,$CB$11:$CB$31*($C$11:$C$31=$C91),1),""))))</f>
        <v/>
      </c>
      <c r="BZ91" s="409">
        <f>COUNTIFS('ZASOBY N'!$B90:$B$525,'ZASOBY N'!$B90,'ZASOBY N'!$C90:'ZASOBY N'!$C$525,'ZASOBY N'!$C90,'ZASOBY N'!$D90:'ZASOBY N'!$D$525,'ZASOBY N'!$D90,'ZASOBY N'!$H90:'ZASOBY N'!$H$525,'ZASOBY N'!$H90 )</f>
        <v>0</v>
      </c>
      <c r="CA91" s="410">
        <f>COUNTIFS('ZASOBY N'!$B$10:$B90,'ZASOBY N'!$B90,'ZASOBY N'!$C$10:'ZASOBY N'!$C90,'ZASOBY N'!$C90,'ZASOBY N'!$D$10:'ZASOBY N'!$D90,'ZASOBY N'!$D90,'ZASOBY N'!$H$10:'ZASOBY N'!$H90,'ZASOBY N'!$H90 )</f>
        <v>0</v>
      </c>
      <c r="CB91" s="411">
        <f t="shared" si="35"/>
        <v>0</v>
      </c>
      <c r="CC91" s="412">
        <f t="shared" si="36"/>
        <v>0</v>
      </c>
      <c r="CE91" s="414" t="str">
        <f>IF(AND(CG91=1,CH91=1,SUMIF($C91:$C$525,$C91,$AH91:$AH$525)=$AH91),$AH91,IF($CJ91&gt;0,$CJ91,IF(AND(COUNTIF($C$11:$C90,$C91)&gt;=1,COUNTIF($D90:$D90,$D91)&gt;=1),"",IF(AND(SUMIF($C91:$C$525,$C91,$AH91:$AH$525)&gt;$AH91,SUMIF($D91:$D$525,$D91,$AH91:$AH$525)&gt;$AH91),_xlfn.AGGREGATE(14,4,$CI$11:$CI$31*($C$11:$C$31=$C91),1),""))))</f>
        <v/>
      </c>
      <c r="CG91" s="409">
        <f>COUNTIFS('ZASOBY N'!$B90:$B$525,'ZASOBY N'!$B90,'ZASOBY N'!$C90:'ZASOBY N'!$C$525,'ZASOBY N'!$C90,'ZASOBY N'!$D90:'ZASOBY N'!$D$525,'ZASOBY N'!$D90,'ZASOBY N'!$H90:'ZASOBY N'!$H$525,'ZASOBY N'!$H90 )</f>
        <v>0</v>
      </c>
      <c r="CH91" s="410">
        <f>COUNTIFS('ZASOBY N'!$B$10:$B90,'ZASOBY N'!$B90,'ZASOBY N'!$C$10:'ZASOBY N'!$C90,'ZASOBY N'!$C90,'ZASOBY N'!$D$10:'ZASOBY N'!$D90,'ZASOBY N'!$D90,'ZASOBY N'!$H$10:'ZASOBY N'!$H90,'ZASOBY N'!$H90 )</f>
        <v>0</v>
      </c>
      <c r="CI91" s="411">
        <f t="shared" si="37"/>
        <v>0</v>
      </c>
      <c r="CJ91" s="412">
        <f t="shared" si="38"/>
        <v>0</v>
      </c>
      <c r="CL91" s="414" t="str">
        <f>IF(AND(CN91=1,CO91=1,SUMIF($C91:$C$525,$C91,$AG91:$AG$525)=$AG91),$AG91,IF($CQ91&gt;0,$CQ91,IF(AND(COUNTIF($C$11:$C90,$C91)&gt;=1,COUNTIF($D90:$D90,$D91)&gt;=1),"",IF(AND(SUMIF($C91:$C$525,$C91,$AG91:$AG$525)&gt;$AG91,SUMIF($D91:$D$525,$D91,$AG91:$AG$525)&gt;$AG91),_xlfn.AGGREGATE(14,4,$CP$11:$CP$31*($C$11:$C$31=$C91),1),""))))</f>
        <v/>
      </c>
      <c r="CN91" s="409">
        <f>COUNTIFS('ZASOBY N'!$B90:$B$525,'ZASOBY N'!$B90,'ZASOBY N'!$C90:'ZASOBY N'!$C$525,'ZASOBY N'!$C90,'ZASOBY N'!$D90:'ZASOBY N'!$D$525,'ZASOBY N'!$D90,'ZASOBY N'!$H90:'ZASOBY N'!$H$525,'ZASOBY N'!$H90 )</f>
        <v>0</v>
      </c>
      <c r="CO91" s="410">
        <f>COUNTIFS('ZASOBY N'!$B$10:$B90,'ZASOBY N'!$B90,'ZASOBY N'!$C$10:'ZASOBY N'!$C90,'ZASOBY N'!$C90,'ZASOBY N'!$D$10:'ZASOBY N'!$D90,'ZASOBY N'!$D90,'ZASOBY N'!$H$10:'ZASOBY N'!$H90,'ZASOBY N'!$H90 )</f>
        <v>0</v>
      </c>
      <c r="CP91" s="411">
        <f t="shared" si="39"/>
        <v>0</v>
      </c>
      <c r="CQ91" s="412">
        <f t="shared" si="40"/>
        <v>0</v>
      </c>
      <c r="CS91" s="414" t="str">
        <f>IF(AND(CU91=1,CV91=1,SUMIF($C91:$C$525,$C91,$AF91:$AF$525)=$AF91),$AF91,IF($CX91&gt;0,$CX91,IF(AND(COUNTIF($C$11:$C90,$C91)&gt;=1,COUNTIF($D90:$D90,$D91)&gt;=1),"",IF(AND(SUMIF($C91:$C$525,$C91,$AF91:$AF$525)&gt;$AF91,SUMIF($D91:$D$525,$D91,$AF91:$AF$525)&gt;$AF91),_xlfn.AGGREGATE(14,4,$CW$11:$CW$31*($C$11:$C$31=$C91),1),""))))</f>
        <v/>
      </c>
      <c r="CU91" s="409">
        <f>COUNTIFS('ZASOBY N'!$B90:$B$525,'ZASOBY N'!$B90,'ZASOBY N'!$C90:'ZASOBY N'!$C$525,'ZASOBY N'!$C90,'ZASOBY N'!$D90:'ZASOBY N'!$D$525,'ZASOBY N'!$D90,'ZASOBY N'!$H90:'ZASOBY N'!$H$525,'ZASOBY N'!$H90 )</f>
        <v>0</v>
      </c>
      <c r="CV91" s="410">
        <f>COUNTIFS('ZASOBY N'!$B$10:$B90,'ZASOBY N'!$B90,'ZASOBY N'!$C$10:'ZASOBY N'!$C90,'ZASOBY N'!$C90,'ZASOBY N'!$D$10:'ZASOBY N'!$D90,'ZASOBY N'!$D90,'ZASOBY N'!$H$10:'ZASOBY N'!$H90,'ZASOBY N'!$H90 )</f>
        <v>0</v>
      </c>
      <c r="CW91" s="411">
        <f t="shared" si="41"/>
        <v>0</v>
      </c>
      <c r="CX91" s="412">
        <f t="shared" si="42"/>
        <v>0</v>
      </c>
      <c r="CZ91" s="414" t="str">
        <f>IF(AND(DB91=1,DC91=1,SUMIF($C91:$C$525,$C91,$AE91:$AE$525)=$AE91),$AE91,IF($DE91&gt;0,$DE91,IF(AND(COUNTIF($C$11:$C90,$C91)&gt;=1,COUNTIF($D90:$D90,$D91)&gt;=1),"",IF(AND(SUMIF($C91:$C$525,$C91,$AE91:$AE$525)&gt;$AE91,SUMIF($D91:$D$525,$D91,$AE91:$AE$525)&gt;$AE91),_xlfn.AGGREGATE(14,4,$DD$11:$DD$31*($C$11:$C$31=$C91),1),""))))</f>
        <v/>
      </c>
      <c r="DB91" s="409">
        <f>COUNTIFS('ZASOBY N'!$B90:$B$525,'ZASOBY N'!$B90,'ZASOBY N'!$C90:'ZASOBY N'!$C$525,'ZASOBY N'!$C90,'ZASOBY N'!$D90:'ZASOBY N'!$D$525,'ZASOBY N'!$D90,'ZASOBY N'!$H90:'ZASOBY N'!$H$525,'ZASOBY N'!$H90 )</f>
        <v>0</v>
      </c>
      <c r="DC91" s="410">
        <f>COUNTIFS('ZASOBY N'!$B$10:$B90,'ZASOBY N'!$B90,'ZASOBY N'!$C$10:'ZASOBY N'!$C90,'ZASOBY N'!$C90,'ZASOBY N'!$D$10:'ZASOBY N'!$D90,'ZASOBY N'!$D90,'ZASOBY N'!$H$10:'ZASOBY N'!$H90,'ZASOBY N'!$H90 )</f>
        <v>0</v>
      </c>
      <c r="DD91" s="411">
        <f t="shared" si="43"/>
        <v>0</v>
      </c>
      <c r="DE91" s="412">
        <f t="shared" si="44"/>
        <v>0</v>
      </c>
      <c r="DF91" s="399" t="str">
        <f>IF(AND(DI91=1,DJ91=1,SUMIF($C91:$C$525,$C91,$AD91:$AD$525)=$AD91),$AD91,IF($DL91&gt;0,$DL91,IF(B91="","",IF(AND(COUNTIF($C$11:$C90,$C91)&gt;=1,COUNTIF($D90:$D90,$D91)&gt;=1,COUNTIF($Z88:$Z90,$C91)=0),"",IF(AND(COUNTIF($C$11:$C90,$C91)&gt;=1,COUNTIF($D90:$D90,$D91)&gt;=1),"UJĘTO WYŻEJ",IF(AND(SUMIF($C91:$C$525,$C91,$AD91:$AD$525)&gt;$AD91,SUMIF($D91:$D$525,$D91,$AD91:$AD$525)&gt;$AD91),_xlfn.AGGREGATE(14,4,$DK$11:$DK$31*($C$11:$C$31=$C91),1),""))))))</f>
        <v/>
      </c>
      <c r="DG91" s="414" t="str">
        <f>IF(AND(DI91=1,DJ91=1,SUMIF($C91:$C$525,$C91,$AD91:$AD$525)=$AD91),$AD91,IF($DL91&gt;0,$DL91,IF(AND(COUNTIF($C$11:$C90,$C91)&gt;=1,COUNTIF($D90:$D90,$D91)&gt;=1),"",IF(AND(SUMIF($C91:$C$525,$C91,$AD91:$AD$525)&gt;$AD91,SUMIF($D91:$D$525,$D91,$AD91:$AD$525)&gt;$AD91),_xlfn.AGGREGATE(14,4,$DK$11:$DK$31*($C$11:$C$31=$C91),1),""))))</f>
        <v/>
      </c>
      <c r="DI91" s="409">
        <f>COUNTIFS('ZASOBY N'!$B90:$B$525,'ZASOBY N'!$B90,'ZASOBY N'!$C90:'ZASOBY N'!$C$525,'ZASOBY N'!$C90,'ZASOBY N'!$D90:'ZASOBY N'!$D$525,'ZASOBY N'!$D90,'ZASOBY N'!$H90:'ZASOBY N'!$H$525,'ZASOBY N'!$H90 )</f>
        <v>0</v>
      </c>
      <c r="DJ91" s="410">
        <f>COUNTIFS('ZASOBY N'!$B$10:$B90,'ZASOBY N'!$B90,'ZASOBY N'!$C$10:'ZASOBY N'!$C90,'ZASOBY N'!$C90,'ZASOBY N'!$D$10:'ZASOBY N'!$D90,'ZASOBY N'!$D90,'ZASOBY N'!$H$10:'ZASOBY N'!$H90,'ZASOBY N'!$H90 )</f>
        <v>0</v>
      </c>
      <c r="DK91" s="411">
        <f t="shared" si="45"/>
        <v>0</v>
      </c>
      <c r="DL91" s="412">
        <f t="shared" si="46"/>
        <v>0</v>
      </c>
    </row>
    <row r="92" spans="1:116" ht="18.899999999999999" customHeight="1" x14ac:dyDescent="0.3">
      <c r="A92" s="219"/>
      <c r="B92" s="152" t="str">
        <f>IF('ZASOBY N'!A91="","",'ZASOBY N'!A91)</f>
        <v/>
      </c>
      <c r="C92" s="462" t="str">
        <f>IF('ZASOBY N'!C91="","",'ZASOBY N'!C91)</f>
        <v/>
      </c>
      <c r="D92" s="137" t="str">
        <f>IF('ZASOBY N'!B91="","",'ZASOBY N'!B91)</f>
        <v/>
      </c>
      <c r="E92" s="138"/>
      <c r="F92" s="356" t="str">
        <f>IF('ZASOBY N'!D91="","",'ZASOBY N'!D91)</f>
        <v/>
      </c>
      <c r="G92" s="220" t="str">
        <f>IF('ZASOBY N'!G91="","",'ZASOBY N'!G91)</f>
        <v/>
      </c>
      <c r="H92" s="221" t="str">
        <f>IF('ZASOBY N'!F91="","",'ZASOBY N'!F91)</f>
        <v/>
      </c>
      <c r="I92" s="221" t="str">
        <f>IF('ZASOBY N'!G91="","",'ZASOBY N'!G91)</f>
        <v/>
      </c>
      <c r="J92" s="221" t="str">
        <f>IF('ZASOBY N'!H91="","",'ZASOBY N'!H91)</f>
        <v/>
      </c>
      <c r="K92" s="214">
        <v>0</v>
      </c>
      <c r="L92" s="214">
        <v>0</v>
      </c>
      <c r="M92" s="214">
        <v>0</v>
      </c>
      <c r="N92" s="222" t="str">
        <f>IF('ZASOBY N'!BD91="x","",IF(W92="","",'ZASOBY N'!E91))</f>
        <v/>
      </c>
      <c r="O92" s="223">
        <v>0</v>
      </c>
      <c r="P92" s="223">
        <v>0</v>
      </c>
      <c r="Q92" s="226" t="str">
        <f>IF($N92="","",'UPR BILANS N'!G92*'UPR BILANS N'!N92)</f>
        <v/>
      </c>
      <c r="R92" s="225" t="str">
        <f>IF($N92="","",'ZASOBY N'!O91)</f>
        <v/>
      </c>
      <c r="S92" s="225" t="str">
        <f>IF($N92="","",IF('ZASOBY N'!Q91="",0,'ZASOBY N'!Q91))</f>
        <v/>
      </c>
      <c r="T92" s="225" t="str">
        <f>IF($N92="","",'ZASOBY N'!V91)</f>
        <v/>
      </c>
      <c r="U92" s="225" t="str">
        <f>IF($N92="","",IF('ZASOBY N'!AG91="",0,'ZASOBY N'!AG91))</f>
        <v/>
      </c>
      <c r="V92" s="225" t="str">
        <f>IF($N92="","",IF(NN!P94="",0,NN!P94))</f>
        <v/>
      </c>
      <c r="W92" s="225" t="str">
        <f t="shared" si="24"/>
        <v/>
      </c>
      <c r="X92" s="226" t="str">
        <f t="shared" si="25"/>
        <v/>
      </c>
      <c r="Y92" s="225" t="str">
        <f>IF('ZASOBY N'!AU91="","",IF(C92&lt;&gt;C91,'ZASOBY N'!AU91,IF(D92&lt;&gt;D91,'ZASOBY N'!AU91,IF(F92&lt;&gt;F91,'ZASOBY N'!AU91,IF(G92&lt;&gt;G91,'ZASOBY N'!AU91,IF(J92&lt;&gt;J91,'ZASOBY N'!AU91,IF(NN!AC94="","",IF(AND(C91=C92,H91=H92,J91=J92,NN!AC94&gt;0),"",IF(AND(C92=C93,H92=H93,NN!AC95&gt;0),'ZASOBY N'!AU91,'ZASOBY N'!AU91)))))))))</f>
        <v/>
      </c>
      <c r="Z92" s="225" t="str">
        <f t="shared" si="26"/>
        <v/>
      </c>
      <c r="AA92" s="227" t="str">
        <f t="shared" si="28"/>
        <v/>
      </c>
      <c r="AB92" s="400" t="str">
        <f t="shared" si="29"/>
        <v/>
      </c>
      <c r="AC92" s="228" t="str">
        <f t="shared" si="27"/>
        <v/>
      </c>
      <c r="AD92" s="222">
        <f>IF(B92="",0,IF(F92="",0,INDEX(POBRANIE_!$B$6:$F$101,MATCH('UPR BILANS N'!$F92,POBRANIE_!$A$6:$A$101,0),2)))</f>
        <v>0</v>
      </c>
      <c r="AE92" s="224">
        <f>IF(OR('ZASOBY N'!G91="",'ZASOBY N'!E91=""),0,IF(B92="",0,'ZASOBY N'!G91*'ZASOBY N'!E91))</f>
        <v>0</v>
      </c>
      <c r="AF92" s="225">
        <f>IF('ZASOBY N'!O91="",0,'ZASOBY N'!O91)</f>
        <v>0</v>
      </c>
      <c r="AG92" s="225">
        <f>IF('ZASOBY N'!Q91="",0,'ZASOBY N'!Q91)</f>
        <v>0</v>
      </c>
      <c r="AH92" s="225">
        <f>IF('ZASOBY N'!V91="",0,'ZASOBY N'!V91)</f>
        <v>0</v>
      </c>
      <c r="AI92" s="225">
        <f>IF('ZASOBY N'!AG91="",0,'ZASOBY N'!AG91)</f>
        <v>0</v>
      </c>
      <c r="AJ92" s="225">
        <f>IF(NN!P94="",0,IF(NN!P94="BRAK kol.7","BRAK BADAŃ",NN!P94))</f>
        <v>0</v>
      </c>
      <c r="AK92" s="225">
        <f>IF(NN!AC94="",0,IF(NN!AC94="BRAK kol.7","BRAK BADAŃ",NN!AC94))</f>
        <v>0</v>
      </c>
      <c r="BJ92" s="414" t="str">
        <f>IF(AND(BL92=1,BM92=1,SUMIF($C92:$C$525,$C92,$AK92:$AK$525)=$AK92),$AK92,IF($BO92&gt;0,$BO92,IF(AND(COUNTIF($C$11:$C91,$C92)&gt;=1,COUNTIF($D91:$D91,$D92)&gt;=1),"",IF(AND(SUMIF($C92:$C$525,$C92,$AK92:$AK$525)&gt;=$AK92,SUMIF($D92:$D$525,$D92,$AK92:$AK$525)&gt;=$AK92),SUMIF($C92:$C$525,$C92,$AK92:$AK$525),""))))</f>
        <v/>
      </c>
      <c r="BL92" s="409">
        <f>COUNTIFS('ZASOBY N'!$B91:$B$525,'ZASOBY N'!$B91,'ZASOBY N'!$C91:'ZASOBY N'!$C$525,'ZASOBY N'!$C91,'ZASOBY N'!$D91:'ZASOBY N'!$D$525,'ZASOBY N'!$D91,'ZASOBY N'!$H91:'ZASOBY N'!$H$525,'ZASOBY N'!$H91 )</f>
        <v>0</v>
      </c>
      <c r="BM92" s="410">
        <f>COUNTIFS('ZASOBY N'!$B$10:$B91,'ZASOBY N'!$B91,'ZASOBY N'!$C$10:'ZASOBY N'!$C91,'ZASOBY N'!$C91,'ZASOBY N'!$D$10:'ZASOBY N'!$D91,'ZASOBY N'!$D91,'ZASOBY N'!$H$10:'ZASOBY N'!$H91,'ZASOBY N'!$H91 )</f>
        <v>0</v>
      </c>
      <c r="BN92" s="411">
        <f t="shared" si="30"/>
        <v>0</v>
      </c>
      <c r="BO92" s="412">
        <f t="shared" si="31"/>
        <v>0</v>
      </c>
      <c r="BP92" s="94" t="str">
        <f t="shared" si="32"/>
        <v/>
      </c>
      <c r="BQ92" s="414" t="str">
        <f>IF(AND(BS92=1,BT92=1,SUMIF($C92:$C$525,$C92,$AJ92:$AJ$525)=$AJ92),$AJ92,IF($BV92&gt;0,$BV92,IF(AND(COUNTIF($C$11:$C91,$C92)&gt;=1,COUNTIF($D91:$D91,$D92)&gt;=1),"",IF(AND(SUMIF($C92:$C$525,$C92,$AJ92:$AJ$525)&gt;$AJ92,SUMIF($D92:$D$525,$D92,$AJ92:$AJ$525)&gt;$AJ92),SUMIF($C92:$C$525,$C92,$AJ92:$AJ$525),""))))</f>
        <v/>
      </c>
      <c r="BS92" s="409">
        <f>COUNTIFS('ZASOBY N'!$B91:$B$525,'ZASOBY N'!$B91,'ZASOBY N'!$C91:'ZASOBY N'!$C$525,'ZASOBY N'!$C91,'ZASOBY N'!$D91:'ZASOBY N'!$D$525,'ZASOBY N'!$D91,'ZASOBY N'!$H91:'ZASOBY N'!$H$525,'ZASOBY N'!$H91 )</f>
        <v>0</v>
      </c>
      <c r="BT92" s="410">
        <f>COUNTIFS('ZASOBY N'!$B$10:$B91,'ZASOBY N'!$B91,'ZASOBY N'!$C$10:'ZASOBY N'!$C91,'ZASOBY N'!$C91,'ZASOBY N'!$D$10:'ZASOBY N'!$D91,'ZASOBY N'!$D91,'ZASOBY N'!$H$10:'ZASOBY N'!$H91,'ZASOBY N'!$H91 )</f>
        <v>0</v>
      </c>
      <c r="BU92" s="411">
        <f t="shared" si="33"/>
        <v>0</v>
      </c>
      <c r="BV92" s="412">
        <f t="shared" si="34"/>
        <v>0</v>
      </c>
      <c r="BW92" s="94" t="s">
        <v>499</v>
      </c>
      <c r="BX92" s="414" t="str">
        <f>IF(AND(BZ92=1,CA92=1,SUMIF($C92:$C$525,$C92,$AI92:$AI$525)=$AI92),$AI92,IF($CC92&gt;0,$CC92,IF(AND(COUNTIF($C$11:$C91,$C92)&gt;=1,COUNTIF($D91:$D91,$D92)&gt;=1),"",IF(AND(SUMIF($C92:$C$525,$C92,$AI92:$AI$525)&gt;$AI92,SUMIF($D92:$D$525,$D92,$AI92:$AI$525)&gt;$IG92),_xlfn.AGGREGATE(14,4,$CB$11:$CB$31*($C$11:$C$31=$C92),1),""))))</f>
        <v/>
      </c>
      <c r="BZ92" s="409">
        <f>COUNTIFS('ZASOBY N'!$B91:$B$525,'ZASOBY N'!$B91,'ZASOBY N'!$C91:'ZASOBY N'!$C$525,'ZASOBY N'!$C91,'ZASOBY N'!$D91:'ZASOBY N'!$D$525,'ZASOBY N'!$D91,'ZASOBY N'!$H91:'ZASOBY N'!$H$525,'ZASOBY N'!$H91 )</f>
        <v>0</v>
      </c>
      <c r="CA92" s="410">
        <f>COUNTIFS('ZASOBY N'!$B$10:$B91,'ZASOBY N'!$B91,'ZASOBY N'!$C$10:'ZASOBY N'!$C91,'ZASOBY N'!$C91,'ZASOBY N'!$D$10:'ZASOBY N'!$D91,'ZASOBY N'!$D91,'ZASOBY N'!$H$10:'ZASOBY N'!$H91,'ZASOBY N'!$H91 )</f>
        <v>0</v>
      </c>
      <c r="CB92" s="411">
        <f t="shared" si="35"/>
        <v>0</v>
      </c>
      <c r="CC92" s="412">
        <f t="shared" si="36"/>
        <v>0</v>
      </c>
      <c r="CE92" s="414" t="str">
        <f>IF(AND(CG92=1,CH92=1,SUMIF($C92:$C$525,$C92,$AH92:$AH$525)=$AH92),$AH92,IF($CJ92&gt;0,$CJ92,IF(AND(COUNTIF($C$11:$C91,$C92)&gt;=1,COUNTIF($D91:$D91,$D92)&gt;=1),"",IF(AND(SUMIF($C92:$C$525,$C92,$AH92:$AH$525)&gt;$AH92,SUMIF($D92:$D$525,$D92,$AH92:$AH$525)&gt;$AH92),_xlfn.AGGREGATE(14,4,$CI$11:$CI$31*($C$11:$C$31=$C92),1),""))))</f>
        <v/>
      </c>
      <c r="CG92" s="409">
        <f>COUNTIFS('ZASOBY N'!$B91:$B$525,'ZASOBY N'!$B91,'ZASOBY N'!$C91:'ZASOBY N'!$C$525,'ZASOBY N'!$C91,'ZASOBY N'!$D91:'ZASOBY N'!$D$525,'ZASOBY N'!$D91,'ZASOBY N'!$H91:'ZASOBY N'!$H$525,'ZASOBY N'!$H91 )</f>
        <v>0</v>
      </c>
      <c r="CH92" s="410">
        <f>COUNTIFS('ZASOBY N'!$B$10:$B91,'ZASOBY N'!$B91,'ZASOBY N'!$C$10:'ZASOBY N'!$C91,'ZASOBY N'!$C91,'ZASOBY N'!$D$10:'ZASOBY N'!$D91,'ZASOBY N'!$D91,'ZASOBY N'!$H$10:'ZASOBY N'!$H91,'ZASOBY N'!$H91 )</f>
        <v>0</v>
      </c>
      <c r="CI92" s="411">
        <f t="shared" si="37"/>
        <v>0</v>
      </c>
      <c r="CJ92" s="412">
        <f t="shared" si="38"/>
        <v>0</v>
      </c>
      <c r="CL92" s="414" t="str">
        <f>IF(AND(CN92=1,CO92=1,SUMIF($C92:$C$525,$C92,$AG92:$AG$525)=$AG92),$AG92,IF($CQ92&gt;0,$CQ92,IF(AND(COUNTIF($C$11:$C91,$C92)&gt;=1,COUNTIF($D91:$D91,$D92)&gt;=1),"",IF(AND(SUMIF($C92:$C$525,$C92,$AG92:$AG$525)&gt;$AG92,SUMIF($D92:$D$525,$D92,$AG92:$AG$525)&gt;$AG92),_xlfn.AGGREGATE(14,4,$CP$11:$CP$31*($C$11:$C$31=$C92),1),""))))</f>
        <v/>
      </c>
      <c r="CN92" s="409">
        <f>COUNTIFS('ZASOBY N'!$B91:$B$525,'ZASOBY N'!$B91,'ZASOBY N'!$C91:'ZASOBY N'!$C$525,'ZASOBY N'!$C91,'ZASOBY N'!$D91:'ZASOBY N'!$D$525,'ZASOBY N'!$D91,'ZASOBY N'!$H91:'ZASOBY N'!$H$525,'ZASOBY N'!$H91 )</f>
        <v>0</v>
      </c>
      <c r="CO92" s="410">
        <f>COUNTIFS('ZASOBY N'!$B$10:$B91,'ZASOBY N'!$B91,'ZASOBY N'!$C$10:'ZASOBY N'!$C91,'ZASOBY N'!$C91,'ZASOBY N'!$D$10:'ZASOBY N'!$D91,'ZASOBY N'!$D91,'ZASOBY N'!$H$10:'ZASOBY N'!$H91,'ZASOBY N'!$H91 )</f>
        <v>0</v>
      </c>
      <c r="CP92" s="411">
        <f t="shared" si="39"/>
        <v>0</v>
      </c>
      <c r="CQ92" s="412">
        <f t="shared" si="40"/>
        <v>0</v>
      </c>
      <c r="CS92" s="414" t="str">
        <f>IF(AND(CU92=1,CV92=1,SUMIF($C92:$C$525,$C92,$AF92:$AF$525)=$AF92),$AF92,IF($CX92&gt;0,$CX92,IF(AND(COUNTIF($C$11:$C91,$C92)&gt;=1,COUNTIF($D91:$D91,$D92)&gt;=1),"",IF(AND(SUMIF($C92:$C$525,$C92,$AF92:$AF$525)&gt;$AF92,SUMIF($D92:$D$525,$D92,$AF92:$AF$525)&gt;$AF92),_xlfn.AGGREGATE(14,4,$CW$11:$CW$31*($C$11:$C$31=$C92),1),""))))</f>
        <v/>
      </c>
      <c r="CU92" s="409">
        <f>COUNTIFS('ZASOBY N'!$B91:$B$525,'ZASOBY N'!$B91,'ZASOBY N'!$C91:'ZASOBY N'!$C$525,'ZASOBY N'!$C91,'ZASOBY N'!$D91:'ZASOBY N'!$D$525,'ZASOBY N'!$D91,'ZASOBY N'!$H91:'ZASOBY N'!$H$525,'ZASOBY N'!$H91 )</f>
        <v>0</v>
      </c>
      <c r="CV92" s="410">
        <f>COUNTIFS('ZASOBY N'!$B$10:$B91,'ZASOBY N'!$B91,'ZASOBY N'!$C$10:'ZASOBY N'!$C91,'ZASOBY N'!$C91,'ZASOBY N'!$D$10:'ZASOBY N'!$D91,'ZASOBY N'!$D91,'ZASOBY N'!$H$10:'ZASOBY N'!$H91,'ZASOBY N'!$H91 )</f>
        <v>0</v>
      </c>
      <c r="CW92" s="411">
        <f t="shared" si="41"/>
        <v>0</v>
      </c>
      <c r="CX92" s="412">
        <f t="shared" si="42"/>
        <v>0</v>
      </c>
      <c r="CZ92" s="414" t="str">
        <f>IF(AND(DB92=1,DC92=1,SUMIF($C92:$C$525,$C92,$AE92:$AE$525)=$AE92),$AE92,IF($DE92&gt;0,$DE92,IF(AND(COUNTIF($C$11:$C91,$C92)&gt;=1,COUNTIF($D91:$D91,$D92)&gt;=1),"",IF(AND(SUMIF($C92:$C$525,$C92,$AE92:$AE$525)&gt;$AE92,SUMIF($D92:$D$525,$D92,$AE92:$AE$525)&gt;$AE92),_xlfn.AGGREGATE(14,4,$DD$11:$DD$31*($C$11:$C$31=$C92),1),""))))</f>
        <v/>
      </c>
      <c r="DB92" s="409">
        <f>COUNTIFS('ZASOBY N'!$B91:$B$525,'ZASOBY N'!$B91,'ZASOBY N'!$C91:'ZASOBY N'!$C$525,'ZASOBY N'!$C91,'ZASOBY N'!$D91:'ZASOBY N'!$D$525,'ZASOBY N'!$D91,'ZASOBY N'!$H91:'ZASOBY N'!$H$525,'ZASOBY N'!$H91 )</f>
        <v>0</v>
      </c>
      <c r="DC92" s="410">
        <f>COUNTIFS('ZASOBY N'!$B$10:$B91,'ZASOBY N'!$B91,'ZASOBY N'!$C$10:'ZASOBY N'!$C91,'ZASOBY N'!$C91,'ZASOBY N'!$D$10:'ZASOBY N'!$D91,'ZASOBY N'!$D91,'ZASOBY N'!$H$10:'ZASOBY N'!$H91,'ZASOBY N'!$H91 )</f>
        <v>0</v>
      </c>
      <c r="DD92" s="411">
        <f t="shared" si="43"/>
        <v>0</v>
      </c>
      <c r="DE92" s="412">
        <f t="shared" si="44"/>
        <v>0</v>
      </c>
      <c r="DF92" s="399" t="str">
        <f>IF(AND(DI92=1,DJ92=1,SUMIF($C92:$C$525,$C92,$AD92:$AD$525)=$AD92),$AD92,IF($DL92&gt;0,$DL92,IF(B92="","",IF(AND(COUNTIF($C$11:$C91,$C92)&gt;=1,COUNTIF($D91:$D91,$D92)&gt;=1,COUNTIF($Z89:$Z91,$C92)=0),"",IF(AND(COUNTIF($C$11:$C91,$C92)&gt;=1,COUNTIF($D91:$D91,$D92)&gt;=1),"UJĘTO WYŻEJ",IF(AND(SUMIF($C92:$C$525,$C92,$AD92:$AD$525)&gt;$AD92,SUMIF($D92:$D$525,$D92,$AD92:$AD$525)&gt;$AD92),_xlfn.AGGREGATE(14,4,$DK$11:$DK$31*($C$11:$C$31=$C92),1),""))))))</f>
        <v/>
      </c>
      <c r="DG92" s="414" t="str">
        <f>IF(AND(DI92=1,DJ92=1,SUMIF($C92:$C$525,$C92,$AD92:$AD$525)=$AD92),$AD92,IF($DL92&gt;0,$DL92,IF(AND(COUNTIF($C$11:$C91,$C92)&gt;=1,COUNTIF($D91:$D91,$D92)&gt;=1),"",IF(AND(SUMIF($C92:$C$525,$C92,$AD92:$AD$525)&gt;$AD92,SUMIF($D92:$D$525,$D92,$AD92:$AD$525)&gt;$AD92),_xlfn.AGGREGATE(14,4,$DK$11:$DK$31*($C$11:$C$31=$C92),1),""))))</f>
        <v/>
      </c>
      <c r="DI92" s="409">
        <f>COUNTIFS('ZASOBY N'!$B91:$B$525,'ZASOBY N'!$B91,'ZASOBY N'!$C91:'ZASOBY N'!$C$525,'ZASOBY N'!$C91,'ZASOBY N'!$D91:'ZASOBY N'!$D$525,'ZASOBY N'!$D91,'ZASOBY N'!$H91:'ZASOBY N'!$H$525,'ZASOBY N'!$H91 )</f>
        <v>0</v>
      </c>
      <c r="DJ92" s="410">
        <f>COUNTIFS('ZASOBY N'!$B$10:$B91,'ZASOBY N'!$B91,'ZASOBY N'!$C$10:'ZASOBY N'!$C91,'ZASOBY N'!$C91,'ZASOBY N'!$D$10:'ZASOBY N'!$D91,'ZASOBY N'!$D91,'ZASOBY N'!$H$10:'ZASOBY N'!$H91,'ZASOBY N'!$H91 )</f>
        <v>0</v>
      </c>
      <c r="DK92" s="411">
        <f t="shared" si="45"/>
        <v>0</v>
      </c>
      <c r="DL92" s="412">
        <f t="shared" si="46"/>
        <v>0</v>
      </c>
    </row>
    <row r="93" spans="1:116" ht="18.899999999999999" customHeight="1" x14ac:dyDescent="0.3">
      <c r="A93" s="219"/>
      <c r="B93" s="152" t="str">
        <f>IF('ZASOBY N'!A92="","",'ZASOBY N'!A92)</f>
        <v/>
      </c>
      <c r="C93" s="462" t="str">
        <f>IF('ZASOBY N'!C92="","",'ZASOBY N'!C92)</f>
        <v/>
      </c>
      <c r="D93" s="137" t="str">
        <f>IF('ZASOBY N'!B92="","",'ZASOBY N'!B92)</f>
        <v/>
      </c>
      <c r="E93" s="138"/>
      <c r="F93" s="356" t="str">
        <f>IF('ZASOBY N'!D92="","",'ZASOBY N'!D92)</f>
        <v/>
      </c>
      <c r="G93" s="220" t="str">
        <f>IF('ZASOBY N'!G92="","",'ZASOBY N'!G92)</f>
        <v/>
      </c>
      <c r="H93" s="221" t="str">
        <f>IF('ZASOBY N'!F92="","",'ZASOBY N'!F92)</f>
        <v/>
      </c>
      <c r="I93" s="221" t="str">
        <f>IF('ZASOBY N'!G92="","",'ZASOBY N'!G92)</f>
        <v/>
      </c>
      <c r="J93" s="221" t="str">
        <f>IF('ZASOBY N'!H92="","",'ZASOBY N'!H92)</f>
        <v/>
      </c>
      <c r="K93" s="214">
        <v>0</v>
      </c>
      <c r="L93" s="214">
        <v>0</v>
      </c>
      <c r="M93" s="214">
        <v>0</v>
      </c>
      <c r="N93" s="222" t="str">
        <f>IF('ZASOBY N'!BD92="x","",IF(W93="","",'ZASOBY N'!E92))</f>
        <v/>
      </c>
      <c r="O93" s="223">
        <v>0</v>
      </c>
      <c r="P93" s="223">
        <v>0</v>
      </c>
      <c r="Q93" s="226" t="str">
        <f>IF($N93="","",'UPR BILANS N'!G93*'UPR BILANS N'!N93)</f>
        <v/>
      </c>
      <c r="R93" s="225" t="str">
        <f>IF($N93="","",'ZASOBY N'!O92)</f>
        <v/>
      </c>
      <c r="S93" s="225" t="str">
        <f>IF($N93="","",IF('ZASOBY N'!Q92="",0,'ZASOBY N'!Q92))</f>
        <v/>
      </c>
      <c r="T93" s="225" t="str">
        <f>IF($N93="","",'ZASOBY N'!V92)</f>
        <v/>
      </c>
      <c r="U93" s="225" t="str">
        <f>IF($N93="","",IF('ZASOBY N'!AG92="",0,'ZASOBY N'!AG92))</f>
        <v/>
      </c>
      <c r="V93" s="225" t="str">
        <f>IF($N93="","",IF(NN!P95="",0,NN!P95))</f>
        <v/>
      </c>
      <c r="W93" s="225" t="str">
        <f t="shared" si="24"/>
        <v/>
      </c>
      <c r="X93" s="226" t="str">
        <f t="shared" si="25"/>
        <v/>
      </c>
      <c r="Y93" s="225" t="str">
        <f>IF('ZASOBY N'!AU92="","",IF(C93&lt;&gt;C92,'ZASOBY N'!AU92,IF(D93&lt;&gt;D92,'ZASOBY N'!AU92,IF(F93&lt;&gt;F92,'ZASOBY N'!AU92,IF(G93&lt;&gt;G92,'ZASOBY N'!AU92,IF(J93&lt;&gt;J92,'ZASOBY N'!AU92,IF(NN!AC95="","",IF(AND(C92=C93,H92=H93,J92=J93,NN!AC95&gt;0),"",IF(AND(C93=C94,H93=H94,NN!AC96&gt;0),'ZASOBY N'!AU92,'ZASOBY N'!AU92)))))))))</f>
        <v/>
      </c>
      <c r="Z93" s="225" t="str">
        <f t="shared" si="26"/>
        <v/>
      </c>
      <c r="AA93" s="227" t="str">
        <f t="shared" si="28"/>
        <v/>
      </c>
      <c r="AB93" s="400" t="str">
        <f t="shared" si="29"/>
        <v/>
      </c>
      <c r="AC93" s="228" t="str">
        <f t="shared" si="27"/>
        <v/>
      </c>
      <c r="AD93" s="222">
        <f>IF(B93="",0,IF(F93="",0,INDEX(POBRANIE_!$B$6:$F$101,MATCH('UPR BILANS N'!$F93,POBRANIE_!$A$6:$A$101,0),2)))</f>
        <v>0</v>
      </c>
      <c r="AE93" s="224">
        <f>IF(OR('ZASOBY N'!G92="",'ZASOBY N'!E92=""),0,IF(B93="",0,'ZASOBY N'!G92*'ZASOBY N'!E92))</f>
        <v>0</v>
      </c>
      <c r="AF93" s="225">
        <f>IF('ZASOBY N'!O92="",0,'ZASOBY N'!O92)</f>
        <v>0</v>
      </c>
      <c r="AG93" s="225">
        <f>IF('ZASOBY N'!Q92="",0,'ZASOBY N'!Q92)</f>
        <v>0</v>
      </c>
      <c r="AH93" s="225">
        <f>IF('ZASOBY N'!V92="",0,'ZASOBY N'!V92)</f>
        <v>0</v>
      </c>
      <c r="AI93" s="225">
        <f>IF('ZASOBY N'!AG92="",0,'ZASOBY N'!AG92)</f>
        <v>0</v>
      </c>
      <c r="AJ93" s="225">
        <f>IF(NN!P95="",0,IF(NN!P95="BRAK kol.7","BRAK BADAŃ",NN!P95))</f>
        <v>0</v>
      </c>
      <c r="AK93" s="225">
        <f>IF(NN!AC95="",0,IF(NN!AC95="BRAK kol.7","BRAK BADAŃ",NN!AC95))</f>
        <v>0</v>
      </c>
      <c r="BJ93" s="414" t="str">
        <f>IF(AND(BL93=1,BM93=1,SUMIF($C93:$C$525,$C93,$AK93:$AK$525)=$AK93),$AK93,IF($BO93&gt;0,$BO93,IF(AND(COUNTIF($C$11:$C92,$C93)&gt;=1,COUNTIF($D92:$D92,$D93)&gt;=1),"",IF(AND(SUMIF($C93:$C$525,$C93,$AK93:$AK$525)&gt;=$AK93,SUMIF($D93:$D$525,$D93,$AK93:$AK$525)&gt;=$AK93),SUMIF($C93:$C$525,$C93,$AK93:$AK$525),""))))</f>
        <v/>
      </c>
      <c r="BL93" s="409">
        <f>COUNTIFS('ZASOBY N'!$B92:$B$525,'ZASOBY N'!$B92,'ZASOBY N'!$C92:'ZASOBY N'!$C$525,'ZASOBY N'!$C92,'ZASOBY N'!$D92:'ZASOBY N'!$D$525,'ZASOBY N'!$D92,'ZASOBY N'!$H92:'ZASOBY N'!$H$525,'ZASOBY N'!$H92 )</f>
        <v>0</v>
      </c>
      <c r="BM93" s="410">
        <f>COUNTIFS('ZASOBY N'!$B$10:$B92,'ZASOBY N'!$B92,'ZASOBY N'!$C$10:'ZASOBY N'!$C92,'ZASOBY N'!$C92,'ZASOBY N'!$D$10:'ZASOBY N'!$D92,'ZASOBY N'!$D92,'ZASOBY N'!$H$10:'ZASOBY N'!$H92,'ZASOBY N'!$H92 )</f>
        <v>0</v>
      </c>
      <c r="BN93" s="411">
        <f t="shared" si="30"/>
        <v>0</v>
      </c>
      <c r="BO93" s="412">
        <f t="shared" si="31"/>
        <v>0</v>
      </c>
      <c r="BP93" s="94" t="str">
        <f t="shared" si="32"/>
        <v/>
      </c>
      <c r="BQ93" s="414" t="str">
        <f>IF(AND(BS93=1,BT93=1,SUMIF($C93:$C$525,$C93,$AJ93:$AJ$525)=$AJ93),$AJ93,IF($BV93&gt;0,$BV93,IF(AND(COUNTIF($C$11:$C92,$C93)&gt;=1,COUNTIF($D92:$D92,$D93)&gt;=1),"",IF(AND(SUMIF($C93:$C$525,$C93,$AJ93:$AJ$525)&gt;$AJ93,SUMIF($D93:$D$525,$D93,$AJ93:$AJ$525)&gt;$AJ93),SUMIF($C93:$C$525,$C93,$AJ93:$AJ$525),""))))</f>
        <v/>
      </c>
      <c r="BS93" s="409">
        <f>COUNTIFS('ZASOBY N'!$B92:$B$525,'ZASOBY N'!$B92,'ZASOBY N'!$C92:'ZASOBY N'!$C$525,'ZASOBY N'!$C92,'ZASOBY N'!$D92:'ZASOBY N'!$D$525,'ZASOBY N'!$D92,'ZASOBY N'!$H92:'ZASOBY N'!$H$525,'ZASOBY N'!$H92 )</f>
        <v>0</v>
      </c>
      <c r="BT93" s="410">
        <f>COUNTIFS('ZASOBY N'!$B$10:$B92,'ZASOBY N'!$B92,'ZASOBY N'!$C$10:'ZASOBY N'!$C92,'ZASOBY N'!$C92,'ZASOBY N'!$D$10:'ZASOBY N'!$D92,'ZASOBY N'!$D92,'ZASOBY N'!$H$10:'ZASOBY N'!$H92,'ZASOBY N'!$H92 )</f>
        <v>0</v>
      </c>
      <c r="BU93" s="411">
        <f t="shared" si="33"/>
        <v>0</v>
      </c>
      <c r="BV93" s="412">
        <f t="shared" si="34"/>
        <v>0</v>
      </c>
      <c r="BW93" s="94" t="s">
        <v>499</v>
      </c>
      <c r="BX93" s="414" t="str">
        <f>IF(AND(BZ93=1,CA93=1,SUMIF($C93:$C$525,$C93,$AI93:$AI$525)=$AI93),$AI93,IF($CC93&gt;0,$CC93,IF(AND(COUNTIF($C$11:$C92,$C93)&gt;=1,COUNTIF($D92:$D92,$D93)&gt;=1),"",IF(AND(SUMIF($C93:$C$525,$C93,$AI93:$AI$525)&gt;$AI93,SUMIF($D93:$D$525,$D93,$AI93:$AI$525)&gt;$IG93),_xlfn.AGGREGATE(14,4,$CB$11:$CB$31*($C$11:$C$31=$C93),1),""))))</f>
        <v/>
      </c>
      <c r="BZ93" s="409">
        <f>COUNTIFS('ZASOBY N'!$B92:$B$525,'ZASOBY N'!$B92,'ZASOBY N'!$C92:'ZASOBY N'!$C$525,'ZASOBY N'!$C92,'ZASOBY N'!$D92:'ZASOBY N'!$D$525,'ZASOBY N'!$D92,'ZASOBY N'!$H92:'ZASOBY N'!$H$525,'ZASOBY N'!$H92 )</f>
        <v>0</v>
      </c>
      <c r="CA93" s="410">
        <f>COUNTIFS('ZASOBY N'!$B$10:$B92,'ZASOBY N'!$B92,'ZASOBY N'!$C$10:'ZASOBY N'!$C92,'ZASOBY N'!$C92,'ZASOBY N'!$D$10:'ZASOBY N'!$D92,'ZASOBY N'!$D92,'ZASOBY N'!$H$10:'ZASOBY N'!$H92,'ZASOBY N'!$H92 )</f>
        <v>0</v>
      </c>
      <c r="CB93" s="411">
        <f t="shared" si="35"/>
        <v>0</v>
      </c>
      <c r="CC93" s="412">
        <f t="shared" si="36"/>
        <v>0</v>
      </c>
      <c r="CE93" s="414" t="str">
        <f>IF(AND(CG93=1,CH93=1,SUMIF($C93:$C$525,$C93,$AH93:$AH$525)=$AH93),$AH93,IF($CJ93&gt;0,$CJ93,IF(AND(COUNTIF($C$11:$C92,$C93)&gt;=1,COUNTIF($D92:$D92,$D93)&gt;=1),"",IF(AND(SUMIF($C93:$C$525,$C93,$AH93:$AH$525)&gt;$AH93,SUMIF($D93:$D$525,$D93,$AH93:$AH$525)&gt;$AH93),_xlfn.AGGREGATE(14,4,$CI$11:$CI$31*($C$11:$C$31=$C93),1),""))))</f>
        <v/>
      </c>
      <c r="CG93" s="409">
        <f>COUNTIFS('ZASOBY N'!$B92:$B$525,'ZASOBY N'!$B92,'ZASOBY N'!$C92:'ZASOBY N'!$C$525,'ZASOBY N'!$C92,'ZASOBY N'!$D92:'ZASOBY N'!$D$525,'ZASOBY N'!$D92,'ZASOBY N'!$H92:'ZASOBY N'!$H$525,'ZASOBY N'!$H92 )</f>
        <v>0</v>
      </c>
      <c r="CH93" s="410">
        <f>COUNTIFS('ZASOBY N'!$B$10:$B92,'ZASOBY N'!$B92,'ZASOBY N'!$C$10:'ZASOBY N'!$C92,'ZASOBY N'!$C92,'ZASOBY N'!$D$10:'ZASOBY N'!$D92,'ZASOBY N'!$D92,'ZASOBY N'!$H$10:'ZASOBY N'!$H92,'ZASOBY N'!$H92 )</f>
        <v>0</v>
      </c>
      <c r="CI93" s="411">
        <f t="shared" si="37"/>
        <v>0</v>
      </c>
      <c r="CJ93" s="412">
        <f t="shared" si="38"/>
        <v>0</v>
      </c>
      <c r="CL93" s="414" t="str">
        <f>IF(AND(CN93=1,CO93=1,SUMIF($C93:$C$525,$C93,$AG93:$AG$525)=$AG93),$AG93,IF($CQ93&gt;0,$CQ93,IF(AND(COUNTIF($C$11:$C92,$C93)&gt;=1,COUNTIF($D92:$D92,$D93)&gt;=1),"",IF(AND(SUMIF($C93:$C$525,$C93,$AG93:$AG$525)&gt;$AG93,SUMIF($D93:$D$525,$D93,$AG93:$AG$525)&gt;$AG93),_xlfn.AGGREGATE(14,4,$CP$11:$CP$31*($C$11:$C$31=$C93),1),""))))</f>
        <v/>
      </c>
      <c r="CN93" s="409">
        <f>COUNTIFS('ZASOBY N'!$B92:$B$525,'ZASOBY N'!$B92,'ZASOBY N'!$C92:'ZASOBY N'!$C$525,'ZASOBY N'!$C92,'ZASOBY N'!$D92:'ZASOBY N'!$D$525,'ZASOBY N'!$D92,'ZASOBY N'!$H92:'ZASOBY N'!$H$525,'ZASOBY N'!$H92 )</f>
        <v>0</v>
      </c>
      <c r="CO93" s="410">
        <f>COUNTIFS('ZASOBY N'!$B$10:$B92,'ZASOBY N'!$B92,'ZASOBY N'!$C$10:'ZASOBY N'!$C92,'ZASOBY N'!$C92,'ZASOBY N'!$D$10:'ZASOBY N'!$D92,'ZASOBY N'!$D92,'ZASOBY N'!$H$10:'ZASOBY N'!$H92,'ZASOBY N'!$H92 )</f>
        <v>0</v>
      </c>
      <c r="CP93" s="411">
        <f t="shared" si="39"/>
        <v>0</v>
      </c>
      <c r="CQ93" s="412">
        <f t="shared" si="40"/>
        <v>0</v>
      </c>
      <c r="CS93" s="414" t="str">
        <f>IF(AND(CU93=1,CV93=1,SUMIF($C93:$C$525,$C93,$AF93:$AF$525)=$AF93),$AF93,IF($CX93&gt;0,$CX93,IF(AND(COUNTIF($C$11:$C92,$C93)&gt;=1,COUNTIF($D92:$D92,$D93)&gt;=1),"",IF(AND(SUMIF($C93:$C$525,$C93,$AF93:$AF$525)&gt;$AF93,SUMIF($D93:$D$525,$D93,$AF93:$AF$525)&gt;$AF93),_xlfn.AGGREGATE(14,4,$CW$11:$CW$31*($C$11:$C$31=$C93),1),""))))</f>
        <v/>
      </c>
      <c r="CU93" s="409">
        <f>COUNTIFS('ZASOBY N'!$B92:$B$525,'ZASOBY N'!$B92,'ZASOBY N'!$C92:'ZASOBY N'!$C$525,'ZASOBY N'!$C92,'ZASOBY N'!$D92:'ZASOBY N'!$D$525,'ZASOBY N'!$D92,'ZASOBY N'!$H92:'ZASOBY N'!$H$525,'ZASOBY N'!$H92 )</f>
        <v>0</v>
      </c>
      <c r="CV93" s="410">
        <f>COUNTIFS('ZASOBY N'!$B$10:$B92,'ZASOBY N'!$B92,'ZASOBY N'!$C$10:'ZASOBY N'!$C92,'ZASOBY N'!$C92,'ZASOBY N'!$D$10:'ZASOBY N'!$D92,'ZASOBY N'!$D92,'ZASOBY N'!$H$10:'ZASOBY N'!$H92,'ZASOBY N'!$H92 )</f>
        <v>0</v>
      </c>
      <c r="CW93" s="411">
        <f t="shared" si="41"/>
        <v>0</v>
      </c>
      <c r="CX93" s="412">
        <f t="shared" si="42"/>
        <v>0</v>
      </c>
      <c r="CZ93" s="414" t="str">
        <f>IF(AND(DB93=1,DC93=1,SUMIF($C93:$C$525,$C93,$AE93:$AE$525)=$AE93),$AE93,IF($DE93&gt;0,$DE93,IF(AND(COUNTIF($C$11:$C92,$C93)&gt;=1,COUNTIF($D92:$D92,$D93)&gt;=1),"",IF(AND(SUMIF($C93:$C$525,$C93,$AE93:$AE$525)&gt;$AE93,SUMIF($D93:$D$525,$D93,$AE93:$AE$525)&gt;$AE93),_xlfn.AGGREGATE(14,4,$DD$11:$DD$31*($C$11:$C$31=$C93),1),""))))</f>
        <v/>
      </c>
      <c r="DB93" s="409">
        <f>COUNTIFS('ZASOBY N'!$B92:$B$525,'ZASOBY N'!$B92,'ZASOBY N'!$C92:'ZASOBY N'!$C$525,'ZASOBY N'!$C92,'ZASOBY N'!$D92:'ZASOBY N'!$D$525,'ZASOBY N'!$D92,'ZASOBY N'!$H92:'ZASOBY N'!$H$525,'ZASOBY N'!$H92 )</f>
        <v>0</v>
      </c>
      <c r="DC93" s="410">
        <f>COUNTIFS('ZASOBY N'!$B$10:$B92,'ZASOBY N'!$B92,'ZASOBY N'!$C$10:'ZASOBY N'!$C92,'ZASOBY N'!$C92,'ZASOBY N'!$D$10:'ZASOBY N'!$D92,'ZASOBY N'!$D92,'ZASOBY N'!$H$10:'ZASOBY N'!$H92,'ZASOBY N'!$H92 )</f>
        <v>0</v>
      </c>
      <c r="DD93" s="411">
        <f t="shared" si="43"/>
        <v>0</v>
      </c>
      <c r="DE93" s="412">
        <f t="shared" si="44"/>
        <v>0</v>
      </c>
      <c r="DF93" s="399" t="str">
        <f>IF(AND(DI93=1,DJ93=1,SUMIF($C93:$C$525,$C93,$AD93:$AD$525)=$AD93),$AD93,IF($DL93&gt;0,$DL93,IF(B93="","",IF(AND(COUNTIF($C$11:$C92,$C93)&gt;=1,COUNTIF($D92:$D92,$D93)&gt;=1,COUNTIF($Z90:$Z92,$C93)=0),"",IF(AND(COUNTIF($C$11:$C92,$C93)&gt;=1,COUNTIF($D92:$D92,$D93)&gt;=1),"UJĘTO WYŻEJ",IF(AND(SUMIF($C93:$C$525,$C93,$AD93:$AD$525)&gt;$AD93,SUMIF($D93:$D$525,$D93,$AD93:$AD$525)&gt;$AD93),_xlfn.AGGREGATE(14,4,$DK$11:$DK$31*($C$11:$C$31=$C93),1),""))))))</f>
        <v/>
      </c>
      <c r="DG93" s="414" t="str">
        <f>IF(AND(DI93=1,DJ93=1,SUMIF($C93:$C$525,$C93,$AD93:$AD$525)=$AD93),$AD93,IF($DL93&gt;0,$DL93,IF(AND(COUNTIF($C$11:$C92,$C93)&gt;=1,COUNTIF($D92:$D92,$D93)&gt;=1),"",IF(AND(SUMIF($C93:$C$525,$C93,$AD93:$AD$525)&gt;$AD93,SUMIF($D93:$D$525,$D93,$AD93:$AD$525)&gt;$AD93),_xlfn.AGGREGATE(14,4,$DK$11:$DK$31*($C$11:$C$31=$C93),1),""))))</f>
        <v/>
      </c>
      <c r="DI93" s="409">
        <f>COUNTIFS('ZASOBY N'!$B92:$B$525,'ZASOBY N'!$B92,'ZASOBY N'!$C92:'ZASOBY N'!$C$525,'ZASOBY N'!$C92,'ZASOBY N'!$D92:'ZASOBY N'!$D$525,'ZASOBY N'!$D92,'ZASOBY N'!$H92:'ZASOBY N'!$H$525,'ZASOBY N'!$H92 )</f>
        <v>0</v>
      </c>
      <c r="DJ93" s="410">
        <f>COUNTIFS('ZASOBY N'!$B$10:$B92,'ZASOBY N'!$B92,'ZASOBY N'!$C$10:'ZASOBY N'!$C92,'ZASOBY N'!$C92,'ZASOBY N'!$D$10:'ZASOBY N'!$D92,'ZASOBY N'!$D92,'ZASOBY N'!$H$10:'ZASOBY N'!$H92,'ZASOBY N'!$H92 )</f>
        <v>0</v>
      </c>
      <c r="DK93" s="411">
        <f t="shared" si="45"/>
        <v>0</v>
      </c>
      <c r="DL93" s="412">
        <f t="shared" si="46"/>
        <v>0</v>
      </c>
    </row>
    <row r="94" spans="1:116" ht="18.899999999999999" customHeight="1" x14ac:dyDescent="0.3">
      <c r="A94" s="219"/>
      <c r="B94" s="152" t="str">
        <f>IF('ZASOBY N'!A93="","",'ZASOBY N'!A93)</f>
        <v/>
      </c>
      <c r="C94" s="462" t="str">
        <f>IF('ZASOBY N'!C93="","",'ZASOBY N'!C93)</f>
        <v/>
      </c>
      <c r="D94" s="137" t="str">
        <f>IF('ZASOBY N'!B93="","",'ZASOBY N'!B93)</f>
        <v/>
      </c>
      <c r="E94" s="138"/>
      <c r="F94" s="356" t="str">
        <f>IF('ZASOBY N'!D93="","",'ZASOBY N'!D93)</f>
        <v/>
      </c>
      <c r="G94" s="220" t="str">
        <f>IF('ZASOBY N'!G93="","",'ZASOBY N'!G93)</f>
        <v/>
      </c>
      <c r="H94" s="221" t="str">
        <f>IF('ZASOBY N'!F93="","",'ZASOBY N'!F93)</f>
        <v/>
      </c>
      <c r="I94" s="221" t="str">
        <f>IF('ZASOBY N'!G93="","",'ZASOBY N'!G93)</f>
        <v/>
      </c>
      <c r="J94" s="221" t="str">
        <f>IF('ZASOBY N'!H93="","",'ZASOBY N'!H93)</f>
        <v/>
      </c>
      <c r="K94" s="214">
        <v>0</v>
      </c>
      <c r="L94" s="214">
        <v>0</v>
      </c>
      <c r="M94" s="214">
        <v>0</v>
      </c>
      <c r="N94" s="222" t="str">
        <f>IF('ZASOBY N'!BD93="x","",IF(W94="","",'ZASOBY N'!E93))</f>
        <v/>
      </c>
      <c r="O94" s="223">
        <v>0</v>
      </c>
      <c r="P94" s="223">
        <v>0</v>
      </c>
      <c r="Q94" s="226" t="str">
        <f>IF($N94="","",'UPR BILANS N'!G94*'UPR BILANS N'!N94)</f>
        <v/>
      </c>
      <c r="R94" s="225" t="str">
        <f>IF($N94="","",'ZASOBY N'!O93)</f>
        <v/>
      </c>
      <c r="S94" s="225" t="str">
        <f>IF($N94="","",IF('ZASOBY N'!Q93="",0,'ZASOBY N'!Q93))</f>
        <v/>
      </c>
      <c r="T94" s="225" t="str">
        <f>IF($N94="","",'ZASOBY N'!V93)</f>
        <v/>
      </c>
      <c r="U94" s="225" t="str">
        <f>IF($N94="","",IF('ZASOBY N'!AG93="",0,'ZASOBY N'!AG93))</f>
        <v/>
      </c>
      <c r="V94" s="225" t="str">
        <f>IF($N94="","",IF(NN!P96="",0,NN!P96))</f>
        <v/>
      </c>
      <c r="W94" s="225" t="str">
        <f t="shared" si="24"/>
        <v/>
      </c>
      <c r="X94" s="226" t="str">
        <f t="shared" si="25"/>
        <v/>
      </c>
      <c r="Y94" s="225" t="str">
        <f>IF('ZASOBY N'!AU93="","",IF(C94&lt;&gt;C93,'ZASOBY N'!AU93,IF(D94&lt;&gt;D93,'ZASOBY N'!AU93,IF(F94&lt;&gt;F93,'ZASOBY N'!AU93,IF(G94&lt;&gt;G93,'ZASOBY N'!AU93,IF(J94&lt;&gt;J93,'ZASOBY N'!AU93,IF(NN!AC96="","",IF(AND(C93=C94,H93=H94,J93=J94,NN!AC96&gt;0),"",IF(AND(C94=C95,H94=H95,NN!AC97&gt;0),'ZASOBY N'!AU93,'ZASOBY N'!AU93)))))))))</f>
        <v/>
      </c>
      <c r="Z94" s="225" t="str">
        <f t="shared" si="26"/>
        <v/>
      </c>
      <c r="AA94" s="227" t="str">
        <f t="shared" si="28"/>
        <v/>
      </c>
      <c r="AB94" s="400" t="str">
        <f t="shared" si="29"/>
        <v/>
      </c>
      <c r="AC94" s="228" t="str">
        <f t="shared" si="27"/>
        <v/>
      </c>
      <c r="AD94" s="222">
        <f>IF(B94="",0,IF(F94="",0,INDEX(POBRANIE_!$B$6:$F$101,MATCH('UPR BILANS N'!$F94,POBRANIE_!$A$6:$A$101,0),2)))</f>
        <v>0</v>
      </c>
      <c r="AE94" s="224">
        <f>IF(OR('ZASOBY N'!G93="",'ZASOBY N'!E93=""),0,IF(B94="",0,'ZASOBY N'!G93*'ZASOBY N'!E93))</f>
        <v>0</v>
      </c>
      <c r="AF94" s="225">
        <f>IF('ZASOBY N'!O93="",0,'ZASOBY N'!O93)</f>
        <v>0</v>
      </c>
      <c r="AG94" s="225">
        <f>IF('ZASOBY N'!Q93="",0,'ZASOBY N'!Q93)</f>
        <v>0</v>
      </c>
      <c r="AH94" s="225">
        <f>IF('ZASOBY N'!V93="",0,'ZASOBY N'!V93)</f>
        <v>0</v>
      </c>
      <c r="AI94" s="225">
        <f>IF('ZASOBY N'!AG93="",0,'ZASOBY N'!AG93)</f>
        <v>0</v>
      </c>
      <c r="AJ94" s="225">
        <f>IF(NN!P96="",0,IF(NN!P96="BRAK kol.7","BRAK BADAŃ",NN!P96))</f>
        <v>0</v>
      </c>
      <c r="AK94" s="225">
        <f>IF(NN!AC96="",0,IF(NN!AC96="BRAK kol.7","BRAK BADAŃ",NN!AC96))</f>
        <v>0</v>
      </c>
      <c r="BJ94" s="414" t="str">
        <f>IF(AND(BL94=1,BM94=1,SUMIF($C94:$C$525,$C94,$AK94:$AK$525)=$AK94),$AK94,IF($BO94&gt;0,$BO94,IF(AND(COUNTIF($C$11:$C93,$C94)&gt;=1,COUNTIF($D93:$D93,$D94)&gt;=1),"",IF(AND(SUMIF($C94:$C$525,$C94,$AK94:$AK$525)&gt;=$AK94,SUMIF($D94:$D$525,$D94,$AK94:$AK$525)&gt;=$AK94),SUMIF($C94:$C$525,$C94,$AK94:$AK$525),""))))</f>
        <v/>
      </c>
      <c r="BL94" s="409">
        <f>COUNTIFS('ZASOBY N'!$B93:$B$525,'ZASOBY N'!$B93,'ZASOBY N'!$C93:'ZASOBY N'!$C$525,'ZASOBY N'!$C93,'ZASOBY N'!$D93:'ZASOBY N'!$D$525,'ZASOBY N'!$D93,'ZASOBY N'!$H93:'ZASOBY N'!$H$525,'ZASOBY N'!$H93 )</f>
        <v>0</v>
      </c>
      <c r="BM94" s="410">
        <f>COUNTIFS('ZASOBY N'!$B$10:$B93,'ZASOBY N'!$B93,'ZASOBY N'!$C$10:'ZASOBY N'!$C93,'ZASOBY N'!$C93,'ZASOBY N'!$D$10:'ZASOBY N'!$D93,'ZASOBY N'!$D93,'ZASOBY N'!$H$10:'ZASOBY N'!$H93,'ZASOBY N'!$H93 )</f>
        <v>0</v>
      </c>
      <c r="BN94" s="411">
        <f t="shared" si="30"/>
        <v>0</v>
      </c>
      <c r="BO94" s="412">
        <f t="shared" si="31"/>
        <v>0</v>
      </c>
      <c r="BP94" s="94" t="str">
        <f t="shared" si="32"/>
        <v/>
      </c>
      <c r="BQ94" s="414" t="str">
        <f>IF(AND(BS94=1,BT94=1,SUMIF($C94:$C$525,$C94,$AJ94:$AJ$525)=$AJ94),$AJ94,IF($BV94&gt;0,$BV94,IF(AND(COUNTIF($C$11:$C93,$C94)&gt;=1,COUNTIF($D93:$D93,$D94)&gt;=1),"",IF(AND(SUMIF($C94:$C$525,$C94,$AJ94:$AJ$525)&gt;$AJ94,SUMIF($D94:$D$525,$D94,$AJ94:$AJ$525)&gt;$AJ94),SUMIF($C94:$C$525,$C94,$AJ94:$AJ$525),""))))</f>
        <v/>
      </c>
      <c r="BS94" s="409">
        <f>COUNTIFS('ZASOBY N'!$B93:$B$525,'ZASOBY N'!$B93,'ZASOBY N'!$C93:'ZASOBY N'!$C$525,'ZASOBY N'!$C93,'ZASOBY N'!$D93:'ZASOBY N'!$D$525,'ZASOBY N'!$D93,'ZASOBY N'!$H93:'ZASOBY N'!$H$525,'ZASOBY N'!$H93 )</f>
        <v>0</v>
      </c>
      <c r="BT94" s="410">
        <f>COUNTIFS('ZASOBY N'!$B$10:$B93,'ZASOBY N'!$B93,'ZASOBY N'!$C$10:'ZASOBY N'!$C93,'ZASOBY N'!$C93,'ZASOBY N'!$D$10:'ZASOBY N'!$D93,'ZASOBY N'!$D93,'ZASOBY N'!$H$10:'ZASOBY N'!$H93,'ZASOBY N'!$H93 )</f>
        <v>0</v>
      </c>
      <c r="BU94" s="411">
        <f t="shared" si="33"/>
        <v>0</v>
      </c>
      <c r="BV94" s="412">
        <f t="shared" si="34"/>
        <v>0</v>
      </c>
      <c r="BW94" s="94" t="s">
        <v>499</v>
      </c>
      <c r="BX94" s="414" t="str">
        <f>IF(AND(BZ94=1,CA94=1,SUMIF($C94:$C$525,$C94,$AI94:$AI$525)=$AI94),$AI94,IF($CC94&gt;0,$CC94,IF(AND(COUNTIF($C$11:$C93,$C94)&gt;=1,COUNTIF($D93:$D93,$D94)&gt;=1),"",IF(AND(SUMIF($C94:$C$525,$C94,$AI94:$AI$525)&gt;$AI94,SUMIF($D94:$D$525,$D94,$AI94:$AI$525)&gt;$IG94),_xlfn.AGGREGATE(14,4,$CB$11:$CB$31*($C$11:$C$31=$C94),1),""))))</f>
        <v/>
      </c>
      <c r="BZ94" s="409">
        <f>COUNTIFS('ZASOBY N'!$B93:$B$525,'ZASOBY N'!$B93,'ZASOBY N'!$C93:'ZASOBY N'!$C$525,'ZASOBY N'!$C93,'ZASOBY N'!$D93:'ZASOBY N'!$D$525,'ZASOBY N'!$D93,'ZASOBY N'!$H93:'ZASOBY N'!$H$525,'ZASOBY N'!$H93 )</f>
        <v>0</v>
      </c>
      <c r="CA94" s="410">
        <f>COUNTIFS('ZASOBY N'!$B$10:$B93,'ZASOBY N'!$B93,'ZASOBY N'!$C$10:'ZASOBY N'!$C93,'ZASOBY N'!$C93,'ZASOBY N'!$D$10:'ZASOBY N'!$D93,'ZASOBY N'!$D93,'ZASOBY N'!$H$10:'ZASOBY N'!$H93,'ZASOBY N'!$H93 )</f>
        <v>0</v>
      </c>
      <c r="CB94" s="411">
        <f t="shared" si="35"/>
        <v>0</v>
      </c>
      <c r="CC94" s="412">
        <f t="shared" si="36"/>
        <v>0</v>
      </c>
      <c r="CE94" s="414" t="str">
        <f>IF(AND(CG94=1,CH94=1,SUMIF($C94:$C$525,$C94,$AH94:$AH$525)=$AH94),$AH94,IF($CJ94&gt;0,$CJ94,IF(AND(COUNTIF($C$11:$C93,$C94)&gt;=1,COUNTIF($D93:$D93,$D94)&gt;=1),"",IF(AND(SUMIF($C94:$C$525,$C94,$AH94:$AH$525)&gt;$AH94,SUMIF($D94:$D$525,$D94,$AH94:$AH$525)&gt;$AH94),_xlfn.AGGREGATE(14,4,$CI$11:$CI$31*($C$11:$C$31=$C94),1),""))))</f>
        <v/>
      </c>
      <c r="CG94" s="409">
        <f>COUNTIFS('ZASOBY N'!$B93:$B$525,'ZASOBY N'!$B93,'ZASOBY N'!$C93:'ZASOBY N'!$C$525,'ZASOBY N'!$C93,'ZASOBY N'!$D93:'ZASOBY N'!$D$525,'ZASOBY N'!$D93,'ZASOBY N'!$H93:'ZASOBY N'!$H$525,'ZASOBY N'!$H93 )</f>
        <v>0</v>
      </c>
      <c r="CH94" s="410">
        <f>COUNTIFS('ZASOBY N'!$B$10:$B93,'ZASOBY N'!$B93,'ZASOBY N'!$C$10:'ZASOBY N'!$C93,'ZASOBY N'!$C93,'ZASOBY N'!$D$10:'ZASOBY N'!$D93,'ZASOBY N'!$D93,'ZASOBY N'!$H$10:'ZASOBY N'!$H93,'ZASOBY N'!$H93 )</f>
        <v>0</v>
      </c>
      <c r="CI94" s="411">
        <f t="shared" si="37"/>
        <v>0</v>
      </c>
      <c r="CJ94" s="412">
        <f t="shared" si="38"/>
        <v>0</v>
      </c>
      <c r="CL94" s="414" t="str">
        <f>IF(AND(CN94=1,CO94=1,SUMIF($C94:$C$525,$C94,$AG94:$AG$525)=$AG94),$AG94,IF($CQ94&gt;0,$CQ94,IF(AND(COUNTIF($C$11:$C93,$C94)&gt;=1,COUNTIF($D93:$D93,$D94)&gt;=1),"",IF(AND(SUMIF($C94:$C$525,$C94,$AG94:$AG$525)&gt;$AG94,SUMIF($D94:$D$525,$D94,$AG94:$AG$525)&gt;$AG94),_xlfn.AGGREGATE(14,4,$CP$11:$CP$31*($C$11:$C$31=$C94),1),""))))</f>
        <v/>
      </c>
      <c r="CN94" s="409">
        <f>COUNTIFS('ZASOBY N'!$B93:$B$525,'ZASOBY N'!$B93,'ZASOBY N'!$C93:'ZASOBY N'!$C$525,'ZASOBY N'!$C93,'ZASOBY N'!$D93:'ZASOBY N'!$D$525,'ZASOBY N'!$D93,'ZASOBY N'!$H93:'ZASOBY N'!$H$525,'ZASOBY N'!$H93 )</f>
        <v>0</v>
      </c>
      <c r="CO94" s="410">
        <f>COUNTIFS('ZASOBY N'!$B$10:$B93,'ZASOBY N'!$B93,'ZASOBY N'!$C$10:'ZASOBY N'!$C93,'ZASOBY N'!$C93,'ZASOBY N'!$D$10:'ZASOBY N'!$D93,'ZASOBY N'!$D93,'ZASOBY N'!$H$10:'ZASOBY N'!$H93,'ZASOBY N'!$H93 )</f>
        <v>0</v>
      </c>
      <c r="CP94" s="411">
        <f t="shared" si="39"/>
        <v>0</v>
      </c>
      <c r="CQ94" s="412">
        <f t="shared" si="40"/>
        <v>0</v>
      </c>
      <c r="CS94" s="414" t="str">
        <f>IF(AND(CU94=1,CV94=1,SUMIF($C94:$C$525,$C94,$AF94:$AF$525)=$AF94),$AF94,IF($CX94&gt;0,$CX94,IF(AND(COUNTIF($C$11:$C93,$C94)&gt;=1,COUNTIF($D93:$D93,$D94)&gt;=1),"",IF(AND(SUMIF($C94:$C$525,$C94,$AF94:$AF$525)&gt;$AF94,SUMIF($D94:$D$525,$D94,$AF94:$AF$525)&gt;$AF94),_xlfn.AGGREGATE(14,4,$CW$11:$CW$31*($C$11:$C$31=$C94),1),""))))</f>
        <v/>
      </c>
      <c r="CU94" s="409">
        <f>COUNTIFS('ZASOBY N'!$B93:$B$525,'ZASOBY N'!$B93,'ZASOBY N'!$C93:'ZASOBY N'!$C$525,'ZASOBY N'!$C93,'ZASOBY N'!$D93:'ZASOBY N'!$D$525,'ZASOBY N'!$D93,'ZASOBY N'!$H93:'ZASOBY N'!$H$525,'ZASOBY N'!$H93 )</f>
        <v>0</v>
      </c>
      <c r="CV94" s="410">
        <f>COUNTIFS('ZASOBY N'!$B$10:$B93,'ZASOBY N'!$B93,'ZASOBY N'!$C$10:'ZASOBY N'!$C93,'ZASOBY N'!$C93,'ZASOBY N'!$D$10:'ZASOBY N'!$D93,'ZASOBY N'!$D93,'ZASOBY N'!$H$10:'ZASOBY N'!$H93,'ZASOBY N'!$H93 )</f>
        <v>0</v>
      </c>
      <c r="CW94" s="411">
        <f t="shared" si="41"/>
        <v>0</v>
      </c>
      <c r="CX94" s="412">
        <f t="shared" si="42"/>
        <v>0</v>
      </c>
      <c r="CZ94" s="414" t="str">
        <f>IF(AND(DB94=1,DC94=1,SUMIF($C94:$C$525,$C94,$AE94:$AE$525)=$AE94),$AE94,IF($DE94&gt;0,$DE94,IF(AND(COUNTIF($C$11:$C93,$C94)&gt;=1,COUNTIF($D93:$D93,$D94)&gt;=1),"",IF(AND(SUMIF($C94:$C$525,$C94,$AE94:$AE$525)&gt;$AE94,SUMIF($D94:$D$525,$D94,$AE94:$AE$525)&gt;$AE94),_xlfn.AGGREGATE(14,4,$DD$11:$DD$31*($C$11:$C$31=$C94),1),""))))</f>
        <v/>
      </c>
      <c r="DB94" s="409">
        <f>COUNTIFS('ZASOBY N'!$B93:$B$525,'ZASOBY N'!$B93,'ZASOBY N'!$C93:'ZASOBY N'!$C$525,'ZASOBY N'!$C93,'ZASOBY N'!$D93:'ZASOBY N'!$D$525,'ZASOBY N'!$D93,'ZASOBY N'!$H93:'ZASOBY N'!$H$525,'ZASOBY N'!$H93 )</f>
        <v>0</v>
      </c>
      <c r="DC94" s="410">
        <f>COUNTIFS('ZASOBY N'!$B$10:$B93,'ZASOBY N'!$B93,'ZASOBY N'!$C$10:'ZASOBY N'!$C93,'ZASOBY N'!$C93,'ZASOBY N'!$D$10:'ZASOBY N'!$D93,'ZASOBY N'!$D93,'ZASOBY N'!$H$10:'ZASOBY N'!$H93,'ZASOBY N'!$H93 )</f>
        <v>0</v>
      </c>
      <c r="DD94" s="411">
        <f t="shared" si="43"/>
        <v>0</v>
      </c>
      <c r="DE94" s="412">
        <f t="shared" si="44"/>
        <v>0</v>
      </c>
      <c r="DF94" s="399" t="str">
        <f>IF(AND(DI94=1,DJ94=1,SUMIF($C94:$C$525,$C94,$AD94:$AD$525)=$AD94),$AD94,IF($DL94&gt;0,$DL94,IF(B94="","",IF(AND(COUNTIF($C$11:$C93,$C94)&gt;=1,COUNTIF($D93:$D93,$D94)&gt;=1,COUNTIF($Z91:$Z93,$C94)=0),"",IF(AND(COUNTIF($C$11:$C93,$C94)&gt;=1,COUNTIF($D93:$D93,$D94)&gt;=1),"UJĘTO WYŻEJ",IF(AND(SUMIF($C94:$C$525,$C94,$AD94:$AD$525)&gt;$AD94,SUMIF($D94:$D$525,$D94,$AD94:$AD$525)&gt;$AD94),_xlfn.AGGREGATE(14,4,$DK$11:$DK$31*($C$11:$C$31=$C94),1),""))))))</f>
        <v/>
      </c>
      <c r="DG94" s="414" t="str">
        <f>IF(AND(DI94=1,DJ94=1,SUMIF($C94:$C$525,$C94,$AD94:$AD$525)=$AD94),$AD94,IF($DL94&gt;0,$DL94,IF(AND(COUNTIF($C$11:$C93,$C94)&gt;=1,COUNTIF($D93:$D93,$D94)&gt;=1),"",IF(AND(SUMIF($C94:$C$525,$C94,$AD94:$AD$525)&gt;$AD94,SUMIF($D94:$D$525,$D94,$AD94:$AD$525)&gt;$AD94),_xlfn.AGGREGATE(14,4,$DK$11:$DK$31*($C$11:$C$31=$C94),1),""))))</f>
        <v/>
      </c>
      <c r="DI94" s="409">
        <f>COUNTIFS('ZASOBY N'!$B93:$B$525,'ZASOBY N'!$B93,'ZASOBY N'!$C93:'ZASOBY N'!$C$525,'ZASOBY N'!$C93,'ZASOBY N'!$D93:'ZASOBY N'!$D$525,'ZASOBY N'!$D93,'ZASOBY N'!$H93:'ZASOBY N'!$H$525,'ZASOBY N'!$H93 )</f>
        <v>0</v>
      </c>
      <c r="DJ94" s="410">
        <f>COUNTIFS('ZASOBY N'!$B$10:$B93,'ZASOBY N'!$B93,'ZASOBY N'!$C$10:'ZASOBY N'!$C93,'ZASOBY N'!$C93,'ZASOBY N'!$D$10:'ZASOBY N'!$D93,'ZASOBY N'!$D93,'ZASOBY N'!$H$10:'ZASOBY N'!$H93,'ZASOBY N'!$H93 )</f>
        <v>0</v>
      </c>
      <c r="DK94" s="411">
        <f t="shared" si="45"/>
        <v>0</v>
      </c>
      <c r="DL94" s="412">
        <f t="shared" si="46"/>
        <v>0</v>
      </c>
    </row>
    <row r="95" spans="1:116" ht="18.899999999999999" customHeight="1" x14ac:dyDescent="0.3">
      <c r="A95" s="219"/>
      <c r="B95" s="152" t="str">
        <f>IF('ZASOBY N'!A94="","",'ZASOBY N'!A94)</f>
        <v/>
      </c>
      <c r="C95" s="462" t="str">
        <f>IF('ZASOBY N'!C94="","",'ZASOBY N'!C94)</f>
        <v/>
      </c>
      <c r="D95" s="137" t="str">
        <f>IF('ZASOBY N'!B94="","",'ZASOBY N'!B94)</f>
        <v/>
      </c>
      <c r="E95" s="138"/>
      <c r="F95" s="356" t="str">
        <f>IF('ZASOBY N'!D94="","",'ZASOBY N'!D94)</f>
        <v/>
      </c>
      <c r="G95" s="220" t="str">
        <f>IF('ZASOBY N'!G94="","",'ZASOBY N'!G94)</f>
        <v/>
      </c>
      <c r="H95" s="221" t="str">
        <f>IF('ZASOBY N'!F94="","",'ZASOBY N'!F94)</f>
        <v/>
      </c>
      <c r="I95" s="221" t="str">
        <f>IF('ZASOBY N'!G94="","",'ZASOBY N'!G94)</f>
        <v/>
      </c>
      <c r="J95" s="221" t="str">
        <f>IF('ZASOBY N'!H94="","",'ZASOBY N'!H94)</f>
        <v/>
      </c>
      <c r="K95" s="214">
        <v>0</v>
      </c>
      <c r="L95" s="214">
        <v>0</v>
      </c>
      <c r="M95" s="214">
        <v>0</v>
      </c>
      <c r="N95" s="222" t="str">
        <f>IF('ZASOBY N'!BD94="x","",IF(W95="","",'ZASOBY N'!E94))</f>
        <v/>
      </c>
      <c r="O95" s="223">
        <v>0</v>
      </c>
      <c r="P95" s="223">
        <v>0</v>
      </c>
      <c r="Q95" s="226" t="str">
        <f>IF($N95="","",'UPR BILANS N'!G95*'UPR BILANS N'!N95)</f>
        <v/>
      </c>
      <c r="R95" s="225" t="str">
        <f>IF($N95="","",'ZASOBY N'!O94)</f>
        <v/>
      </c>
      <c r="S95" s="225" t="str">
        <f>IF($N95="","",IF('ZASOBY N'!Q94="",0,'ZASOBY N'!Q94))</f>
        <v/>
      </c>
      <c r="T95" s="225" t="str">
        <f>IF($N95="","",'ZASOBY N'!V94)</f>
        <v/>
      </c>
      <c r="U95" s="225" t="str">
        <f>IF($N95="","",IF('ZASOBY N'!AG94="",0,'ZASOBY N'!AG94))</f>
        <v/>
      </c>
      <c r="V95" s="225" t="str">
        <f>IF($N95="","",IF(NN!P97="",0,NN!P97))</f>
        <v/>
      </c>
      <c r="W95" s="225" t="str">
        <f t="shared" si="24"/>
        <v/>
      </c>
      <c r="X95" s="226" t="str">
        <f t="shared" si="25"/>
        <v/>
      </c>
      <c r="Y95" s="225" t="str">
        <f>IF('ZASOBY N'!AU94="","",IF(C95&lt;&gt;C94,'ZASOBY N'!AU94,IF(D95&lt;&gt;D94,'ZASOBY N'!AU94,IF(F95&lt;&gt;F94,'ZASOBY N'!AU94,IF(G95&lt;&gt;G94,'ZASOBY N'!AU94,IF(J95&lt;&gt;J94,'ZASOBY N'!AU94,IF(NN!AC97="","",IF(AND(C94=C95,H94=H95,J94=J95,NN!AC97&gt;0),"",IF(AND(C95=C96,H95=H96,NN!AC98&gt;0),'ZASOBY N'!AU94,'ZASOBY N'!AU94)))))))))</f>
        <v/>
      </c>
      <c r="Z95" s="225" t="str">
        <f t="shared" si="26"/>
        <v/>
      </c>
      <c r="AA95" s="227" t="str">
        <f t="shared" si="28"/>
        <v/>
      </c>
      <c r="AB95" s="400" t="str">
        <f t="shared" si="29"/>
        <v/>
      </c>
      <c r="AC95" s="228" t="str">
        <f t="shared" si="27"/>
        <v/>
      </c>
      <c r="AD95" s="222">
        <f>IF(B95="",0,IF(F95="",0,INDEX(POBRANIE_!$B$6:$F$101,MATCH('UPR BILANS N'!$F95,POBRANIE_!$A$6:$A$101,0),2)))</f>
        <v>0</v>
      </c>
      <c r="AE95" s="224">
        <f>IF(OR('ZASOBY N'!G94="",'ZASOBY N'!E94=""),0,IF(B95="",0,'ZASOBY N'!G94*'ZASOBY N'!E94))</f>
        <v>0</v>
      </c>
      <c r="AF95" s="225">
        <f>IF('ZASOBY N'!O94="",0,'ZASOBY N'!O94)</f>
        <v>0</v>
      </c>
      <c r="AG95" s="225">
        <f>IF('ZASOBY N'!Q94="",0,'ZASOBY N'!Q94)</f>
        <v>0</v>
      </c>
      <c r="AH95" s="225">
        <f>IF('ZASOBY N'!V94="",0,'ZASOBY N'!V94)</f>
        <v>0</v>
      </c>
      <c r="AI95" s="225">
        <f>IF('ZASOBY N'!AG94="",0,'ZASOBY N'!AG94)</f>
        <v>0</v>
      </c>
      <c r="AJ95" s="225">
        <f>IF(NN!P97="",0,IF(NN!P97="BRAK kol.7","BRAK BADAŃ",NN!P97))</f>
        <v>0</v>
      </c>
      <c r="AK95" s="225">
        <f>IF(NN!AC97="",0,IF(NN!AC97="BRAK kol.7","BRAK BADAŃ",NN!AC97))</f>
        <v>0</v>
      </c>
      <c r="BJ95" s="414" t="str">
        <f>IF(AND(BL95=1,BM95=1,SUMIF($C95:$C$525,$C95,$AK95:$AK$525)=$AK95),$AK95,IF($BO95&gt;0,$BO95,IF(AND(COUNTIF($C$11:$C94,$C95)&gt;=1,COUNTIF($D94:$D94,$D95)&gt;=1),"",IF(AND(SUMIF($C95:$C$525,$C95,$AK95:$AK$525)&gt;=$AK95,SUMIF($D95:$D$525,$D95,$AK95:$AK$525)&gt;=$AK95),SUMIF($C95:$C$525,$C95,$AK95:$AK$525),""))))</f>
        <v/>
      </c>
      <c r="BL95" s="409">
        <f>COUNTIFS('ZASOBY N'!$B94:$B$525,'ZASOBY N'!$B94,'ZASOBY N'!$C94:'ZASOBY N'!$C$525,'ZASOBY N'!$C94,'ZASOBY N'!$D94:'ZASOBY N'!$D$525,'ZASOBY N'!$D94,'ZASOBY N'!$H94:'ZASOBY N'!$H$525,'ZASOBY N'!$H94 )</f>
        <v>0</v>
      </c>
      <c r="BM95" s="410">
        <f>COUNTIFS('ZASOBY N'!$B$10:$B94,'ZASOBY N'!$B94,'ZASOBY N'!$C$10:'ZASOBY N'!$C94,'ZASOBY N'!$C94,'ZASOBY N'!$D$10:'ZASOBY N'!$D94,'ZASOBY N'!$D94,'ZASOBY N'!$H$10:'ZASOBY N'!$H94,'ZASOBY N'!$H94 )</f>
        <v>0</v>
      </c>
      <c r="BN95" s="411">
        <f t="shared" si="30"/>
        <v>0</v>
      </c>
      <c r="BO95" s="412">
        <f t="shared" si="31"/>
        <v>0</v>
      </c>
      <c r="BP95" s="94" t="str">
        <f t="shared" si="32"/>
        <v/>
      </c>
      <c r="BQ95" s="414" t="str">
        <f>IF(AND(BS95=1,BT95=1,SUMIF($C95:$C$525,$C95,$AJ95:$AJ$525)=$AJ95),$AJ95,IF($BV95&gt;0,$BV95,IF(AND(COUNTIF($C$11:$C94,$C95)&gt;=1,COUNTIF($D94:$D94,$D95)&gt;=1),"",IF(AND(SUMIF($C95:$C$525,$C95,$AJ95:$AJ$525)&gt;$AJ95,SUMIF($D95:$D$525,$D95,$AJ95:$AJ$525)&gt;$AJ95),SUMIF($C95:$C$525,$C95,$AJ95:$AJ$525),""))))</f>
        <v/>
      </c>
      <c r="BS95" s="409">
        <f>COUNTIFS('ZASOBY N'!$B94:$B$525,'ZASOBY N'!$B94,'ZASOBY N'!$C94:'ZASOBY N'!$C$525,'ZASOBY N'!$C94,'ZASOBY N'!$D94:'ZASOBY N'!$D$525,'ZASOBY N'!$D94,'ZASOBY N'!$H94:'ZASOBY N'!$H$525,'ZASOBY N'!$H94 )</f>
        <v>0</v>
      </c>
      <c r="BT95" s="410">
        <f>COUNTIFS('ZASOBY N'!$B$10:$B94,'ZASOBY N'!$B94,'ZASOBY N'!$C$10:'ZASOBY N'!$C94,'ZASOBY N'!$C94,'ZASOBY N'!$D$10:'ZASOBY N'!$D94,'ZASOBY N'!$D94,'ZASOBY N'!$H$10:'ZASOBY N'!$H94,'ZASOBY N'!$H94 )</f>
        <v>0</v>
      </c>
      <c r="BU95" s="411">
        <f t="shared" si="33"/>
        <v>0</v>
      </c>
      <c r="BV95" s="412">
        <f t="shared" si="34"/>
        <v>0</v>
      </c>
      <c r="BW95" s="94" t="s">
        <v>499</v>
      </c>
      <c r="BX95" s="414" t="str">
        <f>IF(AND(BZ95=1,CA95=1,SUMIF($C95:$C$525,$C95,$AI95:$AI$525)=$AI95),$AI95,IF($CC95&gt;0,$CC95,IF(AND(COUNTIF($C$11:$C94,$C95)&gt;=1,COUNTIF($D94:$D94,$D95)&gt;=1),"",IF(AND(SUMIF($C95:$C$525,$C95,$AI95:$AI$525)&gt;$AI95,SUMIF($D95:$D$525,$D95,$AI95:$AI$525)&gt;$IG95),_xlfn.AGGREGATE(14,4,$CB$11:$CB$31*($C$11:$C$31=$C95),1),""))))</f>
        <v/>
      </c>
      <c r="BZ95" s="409">
        <f>COUNTIFS('ZASOBY N'!$B94:$B$525,'ZASOBY N'!$B94,'ZASOBY N'!$C94:'ZASOBY N'!$C$525,'ZASOBY N'!$C94,'ZASOBY N'!$D94:'ZASOBY N'!$D$525,'ZASOBY N'!$D94,'ZASOBY N'!$H94:'ZASOBY N'!$H$525,'ZASOBY N'!$H94 )</f>
        <v>0</v>
      </c>
      <c r="CA95" s="410">
        <f>COUNTIFS('ZASOBY N'!$B$10:$B94,'ZASOBY N'!$B94,'ZASOBY N'!$C$10:'ZASOBY N'!$C94,'ZASOBY N'!$C94,'ZASOBY N'!$D$10:'ZASOBY N'!$D94,'ZASOBY N'!$D94,'ZASOBY N'!$H$10:'ZASOBY N'!$H94,'ZASOBY N'!$H94 )</f>
        <v>0</v>
      </c>
      <c r="CB95" s="411">
        <f t="shared" si="35"/>
        <v>0</v>
      </c>
      <c r="CC95" s="412">
        <f t="shared" si="36"/>
        <v>0</v>
      </c>
      <c r="CE95" s="414" t="str">
        <f>IF(AND(CG95=1,CH95=1,SUMIF($C95:$C$525,$C95,$AH95:$AH$525)=$AH95),$AH95,IF($CJ95&gt;0,$CJ95,IF(AND(COUNTIF($C$11:$C94,$C95)&gt;=1,COUNTIF($D94:$D94,$D95)&gt;=1),"",IF(AND(SUMIF($C95:$C$525,$C95,$AH95:$AH$525)&gt;$AH95,SUMIF($D95:$D$525,$D95,$AH95:$AH$525)&gt;$AH95),_xlfn.AGGREGATE(14,4,$CI$11:$CI$31*($C$11:$C$31=$C95),1),""))))</f>
        <v/>
      </c>
      <c r="CG95" s="409">
        <f>COUNTIFS('ZASOBY N'!$B94:$B$525,'ZASOBY N'!$B94,'ZASOBY N'!$C94:'ZASOBY N'!$C$525,'ZASOBY N'!$C94,'ZASOBY N'!$D94:'ZASOBY N'!$D$525,'ZASOBY N'!$D94,'ZASOBY N'!$H94:'ZASOBY N'!$H$525,'ZASOBY N'!$H94 )</f>
        <v>0</v>
      </c>
      <c r="CH95" s="410">
        <f>COUNTIFS('ZASOBY N'!$B$10:$B94,'ZASOBY N'!$B94,'ZASOBY N'!$C$10:'ZASOBY N'!$C94,'ZASOBY N'!$C94,'ZASOBY N'!$D$10:'ZASOBY N'!$D94,'ZASOBY N'!$D94,'ZASOBY N'!$H$10:'ZASOBY N'!$H94,'ZASOBY N'!$H94 )</f>
        <v>0</v>
      </c>
      <c r="CI95" s="411">
        <f t="shared" si="37"/>
        <v>0</v>
      </c>
      <c r="CJ95" s="412">
        <f t="shared" si="38"/>
        <v>0</v>
      </c>
      <c r="CL95" s="414" t="str">
        <f>IF(AND(CN95=1,CO95=1,SUMIF($C95:$C$525,$C95,$AG95:$AG$525)=$AG95),$AG95,IF($CQ95&gt;0,$CQ95,IF(AND(COUNTIF($C$11:$C94,$C95)&gt;=1,COUNTIF($D94:$D94,$D95)&gt;=1),"",IF(AND(SUMIF($C95:$C$525,$C95,$AG95:$AG$525)&gt;$AG95,SUMIF($D95:$D$525,$D95,$AG95:$AG$525)&gt;$AG95),_xlfn.AGGREGATE(14,4,$CP$11:$CP$31*($C$11:$C$31=$C95),1),""))))</f>
        <v/>
      </c>
      <c r="CN95" s="409">
        <f>COUNTIFS('ZASOBY N'!$B94:$B$525,'ZASOBY N'!$B94,'ZASOBY N'!$C94:'ZASOBY N'!$C$525,'ZASOBY N'!$C94,'ZASOBY N'!$D94:'ZASOBY N'!$D$525,'ZASOBY N'!$D94,'ZASOBY N'!$H94:'ZASOBY N'!$H$525,'ZASOBY N'!$H94 )</f>
        <v>0</v>
      </c>
      <c r="CO95" s="410">
        <f>COUNTIFS('ZASOBY N'!$B$10:$B94,'ZASOBY N'!$B94,'ZASOBY N'!$C$10:'ZASOBY N'!$C94,'ZASOBY N'!$C94,'ZASOBY N'!$D$10:'ZASOBY N'!$D94,'ZASOBY N'!$D94,'ZASOBY N'!$H$10:'ZASOBY N'!$H94,'ZASOBY N'!$H94 )</f>
        <v>0</v>
      </c>
      <c r="CP95" s="411">
        <f t="shared" si="39"/>
        <v>0</v>
      </c>
      <c r="CQ95" s="412">
        <f t="shared" si="40"/>
        <v>0</v>
      </c>
      <c r="CS95" s="414" t="str">
        <f>IF(AND(CU95=1,CV95=1,SUMIF($C95:$C$525,$C95,$AF95:$AF$525)=$AF95),$AF95,IF($CX95&gt;0,$CX95,IF(AND(COUNTIF($C$11:$C94,$C95)&gt;=1,COUNTIF($D94:$D94,$D95)&gt;=1),"",IF(AND(SUMIF($C95:$C$525,$C95,$AF95:$AF$525)&gt;$AF95,SUMIF($D95:$D$525,$D95,$AF95:$AF$525)&gt;$AF95),_xlfn.AGGREGATE(14,4,$CW$11:$CW$31*($C$11:$C$31=$C95),1),""))))</f>
        <v/>
      </c>
      <c r="CU95" s="409">
        <f>COUNTIFS('ZASOBY N'!$B94:$B$525,'ZASOBY N'!$B94,'ZASOBY N'!$C94:'ZASOBY N'!$C$525,'ZASOBY N'!$C94,'ZASOBY N'!$D94:'ZASOBY N'!$D$525,'ZASOBY N'!$D94,'ZASOBY N'!$H94:'ZASOBY N'!$H$525,'ZASOBY N'!$H94 )</f>
        <v>0</v>
      </c>
      <c r="CV95" s="410">
        <f>COUNTIFS('ZASOBY N'!$B$10:$B94,'ZASOBY N'!$B94,'ZASOBY N'!$C$10:'ZASOBY N'!$C94,'ZASOBY N'!$C94,'ZASOBY N'!$D$10:'ZASOBY N'!$D94,'ZASOBY N'!$D94,'ZASOBY N'!$H$10:'ZASOBY N'!$H94,'ZASOBY N'!$H94 )</f>
        <v>0</v>
      </c>
      <c r="CW95" s="411">
        <f t="shared" si="41"/>
        <v>0</v>
      </c>
      <c r="CX95" s="412">
        <f t="shared" si="42"/>
        <v>0</v>
      </c>
      <c r="CZ95" s="414" t="str">
        <f>IF(AND(DB95=1,DC95=1,SUMIF($C95:$C$525,$C95,$AE95:$AE$525)=$AE95),$AE95,IF($DE95&gt;0,$DE95,IF(AND(COUNTIF($C$11:$C94,$C95)&gt;=1,COUNTIF($D94:$D94,$D95)&gt;=1),"",IF(AND(SUMIF($C95:$C$525,$C95,$AE95:$AE$525)&gt;$AE95,SUMIF($D95:$D$525,$D95,$AE95:$AE$525)&gt;$AE95),_xlfn.AGGREGATE(14,4,$DD$11:$DD$31*($C$11:$C$31=$C95),1),""))))</f>
        <v/>
      </c>
      <c r="DB95" s="409">
        <f>COUNTIFS('ZASOBY N'!$B94:$B$525,'ZASOBY N'!$B94,'ZASOBY N'!$C94:'ZASOBY N'!$C$525,'ZASOBY N'!$C94,'ZASOBY N'!$D94:'ZASOBY N'!$D$525,'ZASOBY N'!$D94,'ZASOBY N'!$H94:'ZASOBY N'!$H$525,'ZASOBY N'!$H94 )</f>
        <v>0</v>
      </c>
      <c r="DC95" s="410">
        <f>COUNTIFS('ZASOBY N'!$B$10:$B94,'ZASOBY N'!$B94,'ZASOBY N'!$C$10:'ZASOBY N'!$C94,'ZASOBY N'!$C94,'ZASOBY N'!$D$10:'ZASOBY N'!$D94,'ZASOBY N'!$D94,'ZASOBY N'!$H$10:'ZASOBY N'!$H94,'ZASOBY N'!$H94 )</f>
        <v>0</v>
      </c>
      <c r="DD95" s="411">
        <f t="shared" si="43"/>
        <v>0</v>
      </c>
      <c r="DE95" s="412">
        <f t="shared" si="44"/>
        <v>0</v>
      </c>
      <c r="DF95" s="399" t="str">
        <f>IF(AND(DI95=1,DJ95=1,SUMIF($C95:$C$525,$C95,$AD95:$AD$525)=$AD95),$AD95,IF($DL95&gt;0,$DL95,IF(B95="","",IF(AND(COUNTIF($C$11:$C94,$C95)&gt;=1,COUNTIF($D94:$D94,$D95)&gt;=1,COUNTIF($Z92:$Z94,$C95)=0),"",IF(AND(COUNTIF($C$11:$C94,$C95)&gt;=1,COUNTIF($D94:$D94,$D95)&gt;=1),"UJĘTO WYŻEJ",IF(AND(SUMIF($C95:$C$525,$C95,$AD95:$AD$525)&gt;$AD95,SUMIF($D95:$D$525,$D95,$AD95:$AD$525)&gt;$AD95),_xlfn.AGGREGATE(14,4,$DK$11:$DK$31*($C$11:$C$31=$C95),1),""))))))</f>
        <v/>
      </c>
      <c r="DG95" s="414" t="str">
        <f>IF(AND(DI95=1,DJ95=1,SUMIF($C95:$C$525,$C95,$AD95:$AD$525)=$AD95),$AD95,IF($DL95&gt;0,$DL95,IF(AND(COUNTIF($C$11:$C94,$C95)&gt;=1,COUNTIF($D94:$D94,$D95)&gt;=1),"",IF(AND(SUMIF($C95:$C$525,$C95,$AD95:$AD$525)&gt;$AD95,SUMIF($D95:$D$525,$D95,$AD95:$AD$525)&gt;$AD95),_xlfn.AGGREGATE(14,4,$DK$11:$DK$31*($C$11:$C$31=$C95),1),""))))</f>
        <v/>
      </c>
      <c r="DI95" s="409">
        <f>COUNTIFS('ZASOBY N'!$B94:$B$525,'ZASOBY N'!$B94,'ZASOBY N'!$C94:'ZASOBY N'!$C$525,'ZASOBY N'!$C94,'ZASOBY N'!$D94:'ZASOBY N'!$D$525,'ZASOBY N'!$D94,'ZASOBY N'!$H94:'ZASOBY N'!$H$525,'ZASOBY N'!$H94 )</f>
        <v>0</v>
      </c>
      <c r="DJ95" s="410">
        <f>COUNTIFS('ZASOBY N'!$B$10:$B94,'ZASOBY N'!$B94,'ZASOBY N'!$C$10:'ZASOBY N'!$C94,'ZASOBY N'!$C94,'ZASOBY N'!$D$10:'ZASOBY N'!$D94,'ZASOBY N'!$D94,'ZASOBY N'!$H$10:'ZASOBY N'!$H94,'ZASOBY N'!$H94 )</f>
        <v>0</v>
      </c>
      <c r="DK95" s="411">
        <f t="shared" si="45"/>
        <v>0</v>
      </c>
      <c r="DL95" s="412">
        <f t="shared" si="46"/>
        <v>0</v>
      </c>
    </row>
    <row r="96" spans="1:116" ht="18.899999999999999" customHeight="1" x14ac:dyDescent="0.3">
      <c r="A96" s="219"/>
      <c r="B96" s="152" t="str">
        <f>IF('ZASOBY N'!A95="","",'ZASOBY N'!A95)</f>
        <v/>
      </c>
      <c r="C96" s="462" t="str">
        <f>IF('ZASOBY N'!C95="","",'ZASOBY N'!C95)</f>
        <v/>
      </c>
      <c r="D96" s="137" t="str">
        <f>IF('ZASOBY N'!B95="","",'ZASOBY N'!B95)</f>
        <v/>
      </c>
      <c r="E96" s="138"/>
      <c r="F96" s="356" t="str">
        <f>IF('ZASOBY N'!D95="","",'ZASOBY N'!D95)</f>
        <v/>
      </c>
      <c r="G96" s="220" t="str">
        <f>IF('ZASOBY N'!G95="","",'ZASOBY N'!G95)</f>
        <v/>
      </c>
      <c r="H96" s="221" t="str">
        <f>IF('ZASOBY N'!F95="","",'ZASOBY N'!F95)</f>
        <v/>
      </c>
      <c r="I96" s="221" t="str">
        <f>IF('ZASOBY N'!G95="","",'ZASOBY N'!G95)</f>
        <v/>
      </c>
      <c r="J96" s="221" t="str">
        <f>IF('ZASOBY N'!H95="","",'ZASOBY N'!H95)</f>
        <v/>
      </c>
      <c r="K96" s="214">
        <v>0</v>
      </c>
      <c r="L96" s="214">
        <v>0</v>
      </c>
      <c r="M96" s="214">
        <v>0</v>
      </c>
      <c r="N96" s="222" t="str">
        <f>IF('ZASOBY N'!BD95="x","",IF(W96="","",'ZASOBY N'!E95))</f>
        <v/>
      </c>
      <c r="O96" s="223">
        <v>0</v>
      </c>
      <c r="P96" s="223">
        <v>0</v>
      </c>
      <c r="Q96" s="226" t="str">
        <f>IF($N96="","",'UPR BILANS N'!G96*'UPR BILANS N'!N96)</f>
        <v/>
      </c>
      <c r="R96" s="225" t="str">
        <f>IF($N96="","",'ZASOBY N'!O95)</f>
        <v/>
      </c>
      <c r="S96" s="225" t="str">
        <f>IF($N96="","",IF('ZASOBY N'!Q95="",0,'ZASOBY N'!Q95))</f>
        <v/>
      </c>
      <c r="T96" s="225" t="str">
        <f>IF($N96="","",'ZASOBY N'!V95)</f>
        <v/>
      </c>
      <c r="U96" s="225" t="str">
        <f>IF($N96="","",IF('ZASOBY N'!AG95="",0,'ZASOBY N'!AG95))</f>
        <v/>
      </c>
      <c r="V96" s="225" t="str">
        <f>IF($N96="","",IF(NN!P98="",0,NN!P98))</f>
        <v/>
      </c>
      <c r="W96" s="225" t="str">
        <f t="shared" si="24"/>
        <v/>
      </c>
      <c r="X96" s="226" t="str">
        <f t="shared" si="25"/>
        <v/>
      </c>
      <c r="Y96" s="225" t="str">
        <f>IF('ZASOBY N'!AU95="","",IF(C96&lt;&gt;C95,'ZASOBY N'!AU95,IF(D96&lt;&gt;D95,'ZASOBY N'!AU95,IF(F96&lt;&gt;F95,'ZASOBY N'!AU95,IF(G96&lt;&gt;G95,'ZASOBY N'!AU95,IF(J96&lt;&gt;J95,'ZASOBY N'!AU95,IF(NN!AC98="","",IF(AND(C95=C96,H95=H96,J95=J96,NN!AC98&gt;0),"",IF(AND(C96=C97,H96=H97,NN!AC99&gt;0),'ZASOBY N'!AU95,'ZASOBY N'!AU95)))))))))</f>
        <v/>
      </c>
      <c r="Z96" s="225" t="str">
        <f t="shared" si="26"/>
        <v/>
      </c>
      <c r="AA96" s="227" t="str">
        <f t="shared" si="28"/>
        <v/>
      </c>
      <c r="AB96" s="400" t="str">
        <f t="shared" si="29"/>
        <v/>
      </c>
      <c r="AC96" s="228" t="str">
        <f t="shared" si="27"/>
        <v/>
      </c>
      <c r="AD96" s="222">
        <f>IF(B96="",0,IF(F96="",0,INDEX(POBRANIE_!$B$6:$F$101,MATCH('UPR BILANS N'!$F96,POBRANIE_!$A$6:$A$101,0),2)))</f>
        <v>0</v>
      </c>
      <c r="AE96" s="224">
        <f>IF(OR('ZASOBY N'!G95="",'ZASOBY N'!E95=""),0,IF(B96="",0,'ZASOBY N'!G95*'ZASOBY N'!E95))</f>
        <v>0</v>
      </c>
      <c r="AF96" s="225">
        <f>IF('ZASOBY N'!O95="",0,'ZASOBY N'!O95)</f>
        <v>0</v>
      </c>
      <c r="AG96" s="225">
        <f>IF('ZASOBY N'!Q95="",0,'ZASOBY N'!Q95)</f>
        <v>0</v>
      </c>
      <c r="AH96" s="225">
        <f>IF('ZASOBY N'!V95="",0,'ZASOBY N'!V95)</f>
        <v>0</v>
      </c>
      <c r="AI96" s="225">
        <f>IF('ZASOBY N'!AG95="",0,'ZASOBY N'!AG95)</f>
        <v>0</v>
      </c>
      <c r="AJ96" s="225">
        <f>IF(NN!P98="",0,IF(NN!P98="BRAK kol.7","BRAK BADAŃ",NN!P98))</f>
        <v>0</v>
      </c>
      <c r="AK96" s="225">
        <f>IF(NN!AC98="",0,IF(NN!AC98="BRAK kol.7","BRAK BADAŃ",NN!AC98))</f>
        <v>0</v>
      </c>
      <c r="BJ96" s="414" t="str">
        <f>IF(AND(BL96=1,BM96=1,SUMIF($C96:$C$525,$C96,$AK96:$AK$525)=$AK96),$AK96,IF($BO96&gt;0,$BO96,IF(AND(COUNTIF($C$11:$C95,$C96)&gt;=1,COUNTIF($D95:$D95,$D96)&gt;=1),"",IF(AND(SUMIF($C96:$C$525,$C96,$AK96:$AK$525)&gt;=$AK96,SUMIF($D96:$D$525,$D96,$AK96:$AK$525)&gt;=$AK96),SUMIF($C96:$C$525,$C96,$AK96:$AK$525),""))))</f>
        <v/>
      </c>
      <c r="BL96" s="409">
        <f>COUNTIFS('ZASOBY N'!$B95:$B$525,'ZASOBY N'!$B95,'ZASOBY N'!$C95:'ZASOBY N'!$C$525,'ZASOBY N'!$C95,'ZASOBY N'!$D95:'ZASOBY N'!$D$525,'ZASOBY N'!$D95,'ZASOBY N'!$H95:'ZASOBY N'!$H$525,'ZASOBY N'!$H95 )</f>
        <v>0</v>
      </c>
      <c r="BM96" s="410">
        <f>COUNTIFS('ZASOBY N'!$B$10:$B95,'ZASOBY N'!$B95,'ZASOBY N'!$C$10:'ZASOBY N'!$C95,'ZASOBY N'!$C95,'ZASOBY N'!$D$10:'ZASOBY N'!$D95,'ZASOBY N'!$D95,'ZASOBY N'!$H$10:'ZASOBY N'!$H95,'ZASOBY N'!$H95 )</f>
        <v>0</v>
      </c>
      <c r="BN96" s="411">
        <f t="shared" si="30"/>
        <v>0</v>
      </c>
      <c r="BO96" s="412">
        <f t="shared" si="31"/>
        <v>0</v>
      </c>
      <c r="BP96" s="94" t="str">
        <f t="shared" si="32"/>
        <v/>
      </c>
      <c r="BQ96" s="414" t="str">
        <f>IF(AND(BS96=1,BT96=1,SUMIF($C96:$C$525,$C96,$AJ96:$AJ$525)=$AJ96),$AJ96,IF($BV96&gt;0,$BV96,IF(AND(COUNTIF($C$11:$C95,$C96)&gt;=1,COUNTIF($D95:$D95,$D96)&gt;=1),"",IF(AND(SUMIF($C96:$C$525,$C96,$AJ96:$AJ$525)&gt;$AJ96,SUMIF($D96:$D$525,$D96,$AJ96:$AJ$525)&gt;$AJ96),SUMIF($C96:$C$525,$C96,$AJ96:$AJ$525),""))))</f>
        <v/>
      </c>
      <c r="BS96" s="409">
        <f>COUNTIFS('ZASOBY N'!$B95:$B$525,'ZASOBY N'!$B95,'ZASOBY N'!$C95:'ZASOBY N'!$C$525,'ZASOBY N'!$C95,'ZASOBY N'!$D95:'ZASOBY N'!$D$525,'ZASOBY N'!$D95,'ZASOBY N'!$H95:'ZASOBY N'!$H$525,'ZASOBY N'!$H95 )</f>
        <v>0</v>
      </c>
      <c r="BT96" s="410">
        <f>COUNTIFS('ZASOBY N'!$B$10:$B95,'ZASOBY N'!$B95,'ZASOBY N'!$C$10:'ZASOBY N'!$C95,'ZASOBY N'!$C95,'ZASOBY N'!$D$10:'ZASOBY N'!$D95,'ZASOBY N'!$D95,'ZASOBY N'!$H$10:'ZASOBY N'!$H95,'ZASOBY N'!$H95 )</f>
        <v>0</v>
      </c>
      <c r="BU96" s="411">
        <f t="shared" si="33"/>
        <v>0</v>
      </c>
      <c r="BV96" s="412">
        <f t="shared" si="34"/>
        <v>0</v>
      </c>
      <c r="BW96" s="94" t="s">
        <v>499</v>
      </c>
      <c r="BX96" s="414" t="str">
        <f>IF(AND(BZ96=1,CA96=1,SUMIF($C96:$C$525,$C96,$AI96:$AI$525)=$AI96),$AI96,IF($CC96&gt;0,$CC96,IF(AND(COUNTIF($C$11:$C95,$C96)&gt;=1,COUNTIF($D95:$D95,$D96)&gt;=1),"",IF(AND(SUMIF($C96:$C$525,$C96,$AI96:$AI$525)&gt;$AI96,SUMIF($D96:$D$525,$D96,$AI96:$AI$525)&gt;$IG96),_xlfn.AGGREGATE(14,4,$CB$11:$CB$31*($C$11:$C$31=$C96),1),""))))</f>
        <v/>
      </c>
      <c r="BZ96" s="409">
        <f>COUNTIFS('ZASOBY N'!$B95:$B$525,'ZASOBY N'!$B95,'ZASOBY N'!$C95:'ZASOBY N'!$C$525,'ZASOBY N'!$C95,'ZASOBY N'!$D95:'ZASOBY N'!$D$525,'ZASOBY N'!$D95,'ZASOBY N'!$H95:'ZASOBY N'!$H$525,'ZASOBY N'!$H95 )</f>
        <v>0</v>
      </c>
      <c r="CA96" s="410">
        <f>COUNTIFS('ZASOBY N'!$B$10:$B95,'ZASOBY N'!$B95,'ZASOBY N'!$C$10:'ZASOBY N'!$C95,'ZASOBY N'!$C95,'ZASOBY N'!$D$10:'ZASOBY N'!$D95,'ZASOBY N'!$D95,'ZASOBY N'!$H$10:'ZASOBY N'!$H95,'ZASOBY N'!$H95 )</f>
        <v>0</v>
      </c>
      <c r="CB96" s="411">
        <f t="shared" si="35"/>
        <v>0</v>
      </c>
      <c r="CC96" s="412">
        <f t="shared" si="36"/>
        <v>0</v>
      </c>
      <c r="CE96" s="414" t="str">
        <f>IF(AND(CG96=1,CH96=1,SUMIF($C96:$C$525,$C96,$AH96:$AH$525)=$AH96),$AH96,IF($CJ96&gt;0,$CJ96,IF(AND(COUNTIF($C$11:$C95,$C96)&gt;=1,COUNTIF($D95:$D95,$D96)&gt;=1),"",IF(AND(SUMIF($C96:$C$525,$C96,$AH96:$AH$525)&gt;$AH96,SUMIF($D96:$D$525,$D96,$AH96:$AH$525)&gt;$AH96),_xlfn.AGGREGATE(14,4,$CI$11:$CI$31*($C$11:$C$31=$C96),1),""))))</f>
        <v/>
      </c>
      <c r="CG96" s="409">
        <f>COUNTIFS('ZASOBY N'!$B95:$B$525,'ZASOBY N'!$B95,'ZASOBY N'!$C95:'ZASOBY N'!$C$525,'ZASOBY N'!$C95,'ZASOBY N'!$D95:'ZASOBY N'!$D$525,'ZASOBY N'!$D95,'ZASOBY N'!$H95:'ZASOBY N'!$H$525,'ZASOBY N'!$H95 )</f>
        <v>0</v>
      </c>
      <c r="CH96" s="410">
        <f>COUNTIFS('ZASOBY N'!$B$10:$B95,'ZASOBY N'!$B95,'ZASOBY N'!$C$10:'ZASOBY N'!$C95,'ZASOBY N'!$C95,'ZASOBY N'!$D$10:'ZASOBY N'!$D95,'ZASOBY N'!$D95,'ZASOBY N'!$H$10:'ZASOBY N'!$H95,'ZASOBY N'!$H95 )</f>
        <v>0</v>
      </c>
      <c r="CI96" s="411">
        <f t="shared" si="37"/>
        <v>0</v>
      </c>
      <c r="CJ96" s="412">
        <f t="shared" si="38"/>
        <v>0</v>
      </c>
      <c r="CL96" s="414" t="str">
        <f>IF(AND(CN96=1,CO96=1,SUMIF($C96:$C$525,$C96,$AG96:$AG$525)=$AG96),$AG96,IF($CQ96&gt;0,$CQ96,IF(AND(COUNTIF($C$11:$C95,$C96)&gt;=1,COUNTIF($D95:$D95,$D96)&gt;=1),"",IF(AND(SUMIF($C96:$C$525,$C96,$AG96:$AG$525)&gt;$AG96,SUMIF($D96:$D$525,$D96,$AG96:$AG$525)&gt;$AG96),_xlfn.AGGREGATE(14,4,$CP$11:$CP$31*($C$11:$C$31=$C96),1),""))))</f>
        <v/>
      </c>
      <c r="CN96" s="409">
        <f>COUNTIFS('ZASOBY N'!$B95:$B$525,'ZASOBY N'!$B95,'ZASOBY N'!$C95:'ZASOBY N'!$C$525,'ZASOBY N'!$C95,'ZASOBY N'!$D95:'ZASOBY N'!$D$525,'ZASOBY N'!$D95,'ZASOBY N'!$H95:'ZASOBY N'!$H$525,'ZASOBY N'!$H95 )</f>
        <v>0</v>
      </c>
      <c r="CO96" s="410">
        <f>COUNTIFS('ZASOBY N'!$B$10:$B95,'ZASOBY N'!$B95,'ZASOBY N'!$C$10:'ZASOBY N'!$C95,'ZASOBY N'!$C95,'ZASOBY N'!$D$10:'ZASOBY N'!$D95,'ZASOBY N'!$D95,'ZASOBY N'!$H$10:'ZASOBY N'!$H95,'ZASOBY N'!$H95 )</f>
        <v>0</v>
      </c>
      <c r="CP96" s="411">
        <f t="shared" si="39"/>
        <v>0</v>
      </c>
      <c r="CQ96" s="412">
        <f t="shared" si="40"/>
        <v>0</v>
      </c>
      <c r="CS96" s="414" t="str">
        <f>IF(AND(CU96=1,CV96=1,SUMIF($C96:$C$525,$C96,$AF96:$AF$525)=$AF96),$AF96,IF($CX96&gt;0,$CX96,IF(AND(COUNTIF($C$11:$C95,$C96)&gt;=1,COUNTIF($D95:$D95,$D96)&gt;=1),"",IF(AND(SUMIF($C96:$C$525,$C96,$AF96:$AF$525)&gt;$AF96,SUMIF($D96:$D$525,$D96,$AF96:$AF$525)&gt;$AF96),_xlfn.AGGREGATE(14,4,$CW$11:$CW$31*($C$11:$C$31=$C96),1),""))))</f>
        <v/>
      </c>
      <c r="CU96" s="409">
        <f>COUNTIFS('ZASOBY N'!$B95:$B$525,'ZASOBY N'!$B95,'ZASOBY N'!$C95:'ZASOBY N'!$C$525,'ZASOBY N'!$C95,'ZASOBY N'!$D95:'ZASOBY N'!$D$525,'ZASOBY N'!$D95,'ZASOBY N'!$H95:'ZASOBY N'!$H$525,'ZASOBY N'!$H95 )</f>
        <v>0</v>
      </c>
      <c r="CV96" s="410">
        <f>COUNTIFS('ZASOBY N'!$B$10:$B95,'ZASOBY N'!$B95,'ZASOBY N'!$C$10:'ZASOBY N'!$C95,'ZASOBY N'!$C95,'ZASOBY N'!$D$10:'ZASOBY N'!$D95,'ZASOBY N'!$D95,'ZASOBY N'!$H$10:'ZASOBY N'!$H95,'ZASOBY N'!$H95 )</f>
        <v>0</v>
      </c>
      <c r="CW96" s="411">
        <f t="shared" si="41"/>
        <v>0</v>
      </c>
      <c r="CX96" s="412">
        <f t="shared" si="42"/>
        <v>0</v>
      </c>
      <c r="CZ96" s="414" t="str">
        <f>IF(AND(DB96=1,DC96=1,SUMIF($C96:$C$525,$C96,$AE96:$AE$525)=$AE96),$AE96,IF($DE96&gt;0,$DE96,IF(AND(COUNTIF($C$11:$C95,$C96)&gt;=1,COUNTIF($D95:$D95,$D96)&gt;=1),"",IF(AND(SUMIF($C96:$C$525,$C96,$AE96:$AE$525)&gt;$AE96,SUMIF($D96:$D$525,$D96,$AE96:$AE$525)&gt;$AE96),_xlfn.AGGREGATE(14,4,$DD$11:$DD$31*($C$11:$C$31=$C96),1),""))))</f>
        <v/>
      </c>
      <c r="DB96" s="409">
        <f>COUNTIFS('ZASOBY N'!$B95:$B$525,'ZASOBY N'!$B95,'ZASOBY N'!$C95:'ZASOBY N'!$C$525,'ZASOBY N'!$C95,'ZASOBY N'!$D95:'ZASOBY N'!$D$525,'ZASOBY N'!$D95,'ZASOBY N'!$H95:'ZASOBY N'!$H$525,'ZASOBY N'!$H95 )</f>
        <v>0</v>
      </c>
      <c r="DC96" s="410">
        <f>COUNTIFS('ZASOBY N'!$B$10:$B95,'ZASOBY N'!$B95,'ZASOBY N'!$C$10:'ZASOBY N'!$C95,'ZASOBY N'!$C95,'ZASOBY N'!$D$10:'ZASOBY N'!$D95,'ZASOBY N'!$D95,'ZASOBY N'!$H$10:'ZASOBY N'!$H95,'ZASOBY N'!$H95 )</f>
        <v>0</v>
      </c>
      <c r="DD96" s="411">
        <f t="shared" si="43"/>
        <v>0</v>
      </c>
      <c r="DE96" s="412">
        <f t="shared" si="44"/>
        <v>0</v>
      </c>
      <c r="DF96" s="399" t="str">
        <f>IF(AND(DI96=1,DJ96=1,SUMIF($C96:$C$525,$C96,$AD96:$AD$525)=$AD96),$AD96,IF($DL96&gt;0,$DL96,IF(B96="","",IF(AND(COUNTIF($C$11:$C95,$C96)&gt;=1,COUNTIF($D95:$D95,$D96)&gt;=1,COUNTIF($Z93:$Z95,$C96)=0),"",IF(AND(COUNTIF($C$11:$C95,$C96)&gt;=1,COUNTIF($D95:$D95,$D96)&gt;=1),"UJĘTO WYŻEJ",IF(AND(SUMIF($C96:$C$525,$C96,$AD96:$AD$525)&gt;$AD96,SUMIF($D96:$D$525,$D96,$AD96:$AD$525)&gt;$AD96),_xlfn.AGGREGATE(14,4,$DK$11:$DK$31*($C$11:$C$31=$C96),1),""))))))</f>
        <v/>
      </c>
      <c r="DG96" s="414" t="str">
        <f>IF(AND(DI96=1,DJ96=1,SUMIF($C96:$C$525,$C96,$AD96:$AD$525)=$AD96),$AD96,IF($DL96&gt;0,$DL96,IF(AND(COUNTIF($C$11:$C95,$C96)&gt;=1,COUNTIF($D95:$D95,$D96)&gt;=1),"",IF(AND(SUMIF($C96:$C$525,$C96,$AD96:$AD$525)&gt;$AD96,SUMIF($D96:$D$525,$D96,$AD96:$AD$525)&gt;$AD96),_xlfn.AGGREGATE(14,4,$DK$11:$DK$31*($C$11:$C$31=$C96),1),""))))</f>
        <v/>
      </c>
      <c r="DI96" s="409">
        <f>COUNTIFS('ZASOBY N'!$B95:$B$525,'ZASOBY N'!$B95,'ZASOBY N'!$C95:'ZASOBY N'!$C$525,'ZASOBY N'!$C95,'ZASOBY N'!$D95:'ZASOBY N'!$D$525,'ZASOBY N'!$D95,'ZASOBY N'!$H95:'ZASOBY N'!$H$525,'ZASOBY N'!$H95 )</f>
        <v>0</v>
      </c>
      <c r="DJ96" s="410">
        <f>COUNTIFS('ZASOBY N'!$B$10:$B95,'ZASOBY N'!$B95,'ZASOBY N'!$C$10:'ZASOBY N'!$C95,'ZASOBY N'!$C95,'ZASOBY N'!$D$10:'ZASOBY N'!$D95,'ZASOBY N'!$D95,'ZASOBY N'!$H$10:'ZASOBY N'!$H95,'ZASOBY N'!$H95 )</f>
        <v>0</v>
      </c>
      <c r="DK96" s="411">
        <f t="shared" si="45"/>
        <v>0</v>
      </c>
      <c r="DL96" s="412">
        <f t="shared" si="46"/>
        <v>0</v>
      </c>
    </row>
    <row r="97" spans="1:116" ht="18.899999999999999" customHeight="1" x14ac:dyDescent="0.3">
      <c r="A97" s="219"/>
      <c r="B97" s="152" t="str">
        <f>IF('ZASOBY N'!A96="","",'ZASOBY N'!A96)</f>
        <v/>
      </c>
      <c r="C97" s="462" t="str">
        <f>IF('ZASOBY N'!C96="","",'ZASOBY N'!C96)</f>
        <v/>
      </c>
      <c r="D97" s="137" t="str">
        <f>IF('ZASOBY N'!B96="","",'ZASOBY N'!B96)</f>
        <v/>
      </c>
      <c r="E97" s="138"/>
      <c r="F97" s="356" t="str">
        <f>IF('ZASOBY N'!D96="","",'ZASOBY N'!D96)</f>
        <v/>
      </c>
      <c r="G97" s="220" t="str">
        <f>IF('ZASOBY N'!G96="","",'ZASOBY N'!G96)</f>
        <v/>
      </c>
      <c r="H97" s="221" t="str">
        <f>IF('ZASOBY N'!F96="","",'ZASOBY N'!F96)</f>
        <v/>
      </c>
      <c r="I97" s="221" t="str">
        <f>IF('ZASOBY N'!G96="","",'ZASOBY N'!G96)</f>
        <v/>
      </c>
      <c r="J97" s="221" t="str">
        <f>IF('ZASOBY N'!H96="","",'ZASOBY N'!H96)</f>
        <v/>
      </c>
      <c r="K97" s="214">
        <v>0</v>
      </c>
      <c r="L97" s="214">
        <v>0</v>
      </c>
      <c r="M97" s="214">
        <v>0</v>
      </c>
      <c r="N97" s="222" t="str">
        <f>IF('ZASOBY N'!BD96="x","",IF(W97="","",'ZASOBY N'!E96))</f>
        <v/>
      </c>
      <c r="O97" s="223">
        <v>0</v>
      </c>
      <c r="P97" s="223">
        <v>0</v>
      </c>
      <c r="Q97" s="226" t="str">
        <f>IF($N97="","",'UPR BILANS N'!G97*'UPR BILANS N'!N97)</f>
        <v/>
      </c>
      <c r="R97" s="225" t="str">
        <f>IF($N97="","",'ZASOBY N'!O96)</f>
        <v/>
      </c>
      <c r="S97" s="225" t="str">
        <f>IF($N97="","",IF('ZASOBY N'!Q96="",0,'ZASOBY N'!Q96))</f>
        <v/>
      </c>
      <c r="T97" s="225" t="str">
        <f>IF($N97="","",'ZASOBY N'!V96)</f>
        <v/>
      </c>
      <c r="U97" s="225" t="str">
        <f>IF($N97="","",IF('ZASOBY N'!AG96="",0,'ZASOBY N'!AG96))</f>
        <v/>
      </c>
      <c r="V97" s="225" t="str">
        <f>IF($N97="","",IF(NN!P99="",0,NN!P99))</f>
        <v/>
      </c>
      <c r="W97" s="225" t="str">
        <f t="shared" si="24"/>
        <v/>
      </c>
      <c r="X97" s="226" t="str">
        <f t="shared" si="25"/>
        <v/>
      </c>
      <c r="Y97" s="225" t="str">
        <f>IF('ZASOBY N'!AU96="","",IF(C97&lt;&gt;C96,'ZASOBY N'!AU96,IF(D97&lt;&gt;D96,'ZASOBY N'!AU96,IF(F97&lt;&gt;F96,'ZASOBY N'!AU96,IF(G97&lt;&gt;G96,'ZASOBY N'!AU96,IF(J97&lt;&gt;J96,'ZASOBY N'!AU96,IF(NN!AC99="","",IF(AND(C96=C97,H96=H97,J96=J97,NN!AC99&gt;0),"",IF(AND(C97=C98,H97=H98,NN!AC100&gt;0),'ZASOBY N'!AU96,'ZASOBY N'!AU96)))))))))</f>
        <v/>
      </c>
      <c r="Z97" s="225" t="str">
        <f t="shared" si="26"/>
        <v/>
      </c>
      <c r="AA97" s="227" t="str">
        <f t="shared" si="28"/>
        <v/>
      </c>
      <c r="AB97" s="400" t="str">
        <f t="shared" si="29"/>
        <v/>
      </c>
      <c r="AC97" s="228" t="str">
        <f t="shared" si="27"/>
        <v/>
      </c>
      <c r="AD97" s="222">
        <f>IF(B97="",0,IF(F97="",0,INDEX(POBRANIE_!$B$6:$F$101,MATCH('UPR BILANS N'!$F97,POBRANIE_!$A$6:$A$101,0),2)))</f>
        <v>0</v>
      </c>
      <c r="AE97" s="224">
        <f>IF(OR('ZASOBY N'!G96="",'ZASOBY N'!E96=""),0,IF(B97="",0,'ZASOBY N'!G96*'ZASOBY N'!E96))</f>
        <v>0</v>
      </c>
      <c r="AF97" s="225">
        <f>IF('ZASOBY N'!O96="",0,'ZASOBY N'!O96)</f>
        <v>0</v>
      </c>
      <c r="AG97" s="225">
        <f>IF('ZASOBY N'!Q96="",0,'ZASOBY N'!Q96)</f>
        <v>0</v>
      </c>
      <c r="AH97" s="225">
        <f>IF('ZASOBY N'!V96="",0,'ZASOBY N'!V96)</f>
        <v>0</v>
      </c>
      <c r="AI97" s="225">
        <f>IF('ZASOBY N'!AG96="",0,'ZASOBY N'!AG96)</f>
        <v>0</v>
      </c>
      <c r="AJ97" s="225">
        <f>IF(NN!P99="",0,IF(NN!P99="BRAK kol.7","BRAK BADAŃ",NN!P99))</f>
        <v>0</v>
      </c>
      <c r="AK97" s="225">
        <f>IF(NN!AC99="",0,IF(NN!AC99="BRAK kol.7","BRAK BADAŃ",NN!AC99))</f>
        <v>0</v>
      </c>
      <c r="BJ97" s="414" t="str">
        <f>IF(AND(BL97=1,BM97=1,SUMIF($C97:$C$525,$C97,$AK97:$AK$525)=$AK97),$AK97,IF($BO97&gt;0,$BO97,IF(AND(COUNTIF($C$11:$C96,$C97)&gt;=1,COUNTIF($D96:$D96,$D97)&gt;=1),"",IF(AND(SUMIF($C97:$C$525,$C97,$AK97:$AK$525)&gt;=$AK97,SUMIF($D97:$D$525,$D97,$AK97:$AK$525)&gt;=$AK97),SUMIF($C97:$C$525,$C97,$AK97:$AK$525),""))))</f>
        <v/>
      </c>
      <c r="BL97" s="409">
        <f>COUNTIFS('ZASOBY N'!$B96:$B$525,'ZASOBY N'!$B96,'ZASOBY N'!$C96:'ZASOBY N'!$C$525,'ZASOBY N'!$C96,'ZASOBY N'!$D96:'ZASOBY N'!$D$525,'ZASOBY N'!$D96,'ZASOBY N'!$H96:'ZASOBY N'!$H$525,'ZASOBY N'!$H96 )</f>
        <v>0</v>
      </c>
      <c r="BM97" s="410">
        <f>COUNTIFS('ZASOBY N'!$B$10:$B96,'ZASOBY N'!$B96,'ZASOBY N'!$C$10:'ZASOBY N'!$C96,'ZASOBY N'!$C96,'ZASOBY N'!$D$10:'ZASOBY N'!$D96,'ZASOBY N'!$D96,'ZASOBY N'!$H$10:'ZASOBY N'!$H96,'ZASOBY N'!$H96 )</f>
        <v>0</v>
      </c>
      <c r="BN97" s="411">
        <f t="shared" si="30"/>
        <v>0</v>
      </c>
      <c r="BO97" s="412">
        <f t="shared" si="31"/>
        <v>0</v>
      </c>
      <c r="BP97" s="94" t="str">
        <f t="shared" si="32"/>
        <v/>
      </c>
      <c r="BQ97" s="414" t="str">
        <f>IF(AND(BS97=1,BT97=1,SUMIF($C97:$C$525,$C97,$AJ97:$AJ$525)=$AJ97),$AJ97,IF($BV97&gt;0,$BV97,IF(AND(COUNTIF($C$11:$C96,$C97)&gt;=1,COUNTIF($D96:$D96,$D97)&gt;=1),"",IF(AND(SUMIF($C97:$C$525,$C97,$AJ97:$AJ$525)&gt;$AJ97,SUMIF($D97:$D$525,$D97,$AJ97:$AJ$525)&gt;$AJ97),SUMIF($C97:$C$525,$C97,$AJ97:$AJ$525),""))))</f>
        <v/>
      </c>
      <c r="BS97" s="409">
        <f>COUNTIFS('ZASOBY N'!$B96:$B$525,'ZASOBY N'!$B96,'ZASOBY N'!$C96:'ZASOBY N'!$C$525,'ZASOBY N'!$C96,'ZASOBY N'!$D96:'ZASOBY N'!$D$525,'ZASOBY N'!$D96,'ZASOBY N'!$H96:'ZASOBY N'!$H$525,'ZASOBY N'!$H96 )</f>
        <v>0</v>
      </c>
      <c r="BT97" s="410">
        <f>COUNTIFS('ZASOBY N'!$B$10:$B96,'ZASOBY N'!$B96,'ZASOBY N'!$C$10:'ZASOBY N'!$C96,'ZASOBY N'!$C96,'ZASOBY N'!$D$10:'ZASOBY N'!$D96,'ZASOBY N'!$D96,'ZASOBY N'!$H$10:'ZASOBY N'!$H96,'ZASOBY N'!$H96 )</f>
        <v>0</v>
      </c>
      <c r="BU97" s="411">
        <f t="shared" si="33"/>
        <v>0</v>
      </c>
      <c r="BV97" s="412">
        <f t="shared" si="34"/>
        <v>0</v>
      </c>
      <c r="BW97" s="94" t="s">
        <v>499</v>
      </c>
      <c r="BX97" s="414" t="str">
        <f>IF(AND(BZ97=1,CA97=1,SUMIF($C97:$C$525,$C97,$AI97:$AI$525)=$AI97),$AI97,IF($CC97&gt;0,$CC97,IF(AND(COUNTIF($C$11:$C96,$C97)&gt;=1,COUNTIF($D96:$D96,$D97)&gt;=1),"",IF(AND(SUMIF($C97:$C$525,$C97,$AI97:$AI$525)&gt;$AI97,SUMIF($D97:$D$525,$D97,$AI97:$AI$525)&gt;$IG97),_xlfn.AGGREGATE(14,4,$CB$11:$CB$31*($C$11:$C$31=$C97),1),""))))</f>
        <v/>
      </c>
      <c r="BZ97" s="409">
        <f>COUNTIFS('ZASOBY N'!$B96:$B$525,'ZASOBY N'!$B96,'ZASOBY N'!$C96:'ZASOBY N'!$C$525,'ZASOBY N'!$C96,'ZASOBY N'!$D96:'ZASOBY N'!$D$525,'ZASOBY N'!$D96,'ZASOBY N'!$H96:'ZASOBY N'!$H$525,'ZASOBY N'!$H96 )</f>
        <v>0</v>
      </c>
      <c r="CA97" s="410">
        <f>COUNTIFS('ZASOBY N'!$B$10:$B96,'ZASOBY N'!$B96,'ZASOBY N'!$C$10:'ZASOBY N'!$C96,'ZASOBY N'!$C96,'ZASOBY N'!$D$10:'ZASOBY N'!$D96,'ZASOBY N'!$D96,'ZASOBY N'!$H$10:'ZASOBY N'!$H96,'ZASOBY N'!$H96 )</f>
        <v>0</v>
      </c>
      <c r="CB97" s="411">
        <f t="shared" si="35"/>
        <v>0</v>
      </c>
      <c r="CC97" s="412">
        <f t="shared" si="36"/>
        <v>0</v>
      </c>
      <c r="CE97" s="414" t="str">
        <f>IF(AND(CG97=1,CH97=1,SUMIF($C97:$C$525,$C97,$AH97:$AH$525)=$AH97),$AH97,IF($CJ97&gt;0,$CJ97,IF(AND(COUNTIF($C$11:$C96,$C97)&gt;=1,COUNTIF($D96:$D96,$D97)&gt;=1),"",IF(AND(SUMIF($C97:$C$525,$C97,$AH97:$AH$525)&gt;$AH97,SUMIF($D97:$D$525,$D97,$AH97:$AH$525)&gt;$AH97),_xlfn.AGGREGATE(14,4,$CI$11:$CI$31*($C$11:$C$31=$C97),1),""))))</f>
        <v/>
      </c>
      <c r="CG97" s="409">
        <f>COUNTIFS('ZASOBY N'!$B96:$B$525,'ZASOBY N'!$B96,'ZASOBY N'!$C96:'ZASOBY N'!$C$525,'ZASOBY N'!$C96,'ZASOBY N'!$D96:'ZASOBY N'!$D$525,'ZASOBY N'!$D96,'ZASOBY N'!$H96:'ZASOBY N'!$H$525,'ZASOBY N'!$H96 )</f>
        <v>0</v>
      </c>
      <c r="CH97" s="410">
        <f>COUNTIFS('ZASOBY N'!$B$10:$B96,'ZASOBY N'!$B96,'ZASOBY N'!$C$10:'ZASOBY N'!$C96,'ZASOBY N'!$C96,'ZASOBY N'!$D$10:'ZASOBY N'!$D96,'ZASOBY N'!$D96,'ZASOBY N'!$H$10:'ZASOBY N'!$H96,'ZASOBY N'!$H96 )</f>
        <v>0</v>
      </c>
      <c r="CI97" s="411">
        <f t="shared" si="37"/>
        <v>0</v>
      </c>
      <c r="CJ97" s="412">
        <f t="shared" si="38"/>
        <v>0</v>
      </c>
      <c r="CL97" s="414" t="str">
        <f>IF(AND(CN97=1,CO97=1,SUMIF($C97:$C$525,$C97,$AG97:$AG$525)=$AG97),$AG97,IF($CQ97&gt;0,$CQ97,IF(AND(COUNTIF($C$11:$C96,$C97)&gt;=1,COUNTIF($D96:$D96,$D97)&gt;=1),"",IF(AND(SUMIF($C97:$C$525,$C97,$AG97:$AG$525)&gt;$AG97,SUMIF($D97:$D$525,$D97,$AG97:$AG$525)&gt;$AG97),_xlfn.AGGREGATE(14,4,$CP$11:$CP$31*($C$11:$C$31=$C97),1),""))))</f>
        <v/>
      </c>
      <c r="CN97" s="409">
        <f>COUNTIFS('ZASOBY N'!$B96:$B$525,'ZASOBY N'!$B96,'ZASOBY N'!$C96:'ZASOBY N'!$C$525,'ZASOBY N'!$C96,'ZASOBY N'!$D96:'ZASOBY N'!$D$525,'ZASOBY N'!$D96,'ZASOBY N'!$H96:'ZASOBY N'!$H$525,'ZASOBY N'!$H96 )</f>
        <v>0</v>
      </c>
      <c r="CO97" s="410">
        <f>COUNTIFS('ZASOBY N'!$B$10:$B96,'ZASOBY N'!$B96,'ZASOBY N'!$C$10:'ZASOBY N'!$C96,'ZASOBY N'!$C96,'ZASOBY N'!$D$10:'ZASOBY N'!$D96,'ZASOBY N'!$D96,'ZASOBY N'!$H$10:'ZASOBY N'!$H96,'ZASOBY N'!$H96 )</f>
        <v>0</v>
      </c>
      <c r="CP97" s="411">
        <f t="shared" si="39"/>
        <v>0</v>
      </c>
      <c r="CQ97" s="412">
        <f t="shared" si="40"/>
        <v>0</v>
      </c>
      <c r="CS97" s="414" t="str">
        <f>IF(AND(CU97=1,CV97=1,SUMIF($C97:$C$525,$C97,$AF97:$AF$525)=$AF97),$AF97,IF($CX97&gt;0,$CX97,IF(AND(COUNTIF($C$11:$C96,$C97)&gt;=1,COUNTIF($D96:$D96,$D97)&gt;=1),"",IF(AND(SUMIF($C97:$C$525,$C97,$AF97:$AF$525)&gt;$AF97,SUMIF($D97:$D$525,$D97,$AF97:$AF$525)&gt;$AF97),_xlfn.AGGREGATE(14,4,$CW$11:$CW$31*($C$11:$C$31=$C97),1),""))))</f>
        <v/>
      </c>
      <c r="CU97" s="409">
        <f>COUNTIFS('ZASOBY N'!$B96:$B$525,'ZASOBY N'!$B96,'ZASOBY N'!$C96:'ZASOBY N'!$C$525,'ZASOBY N'!$C96,'ZASOBY N'!$D96:'ZASOBY N'!$D$525,'ZASOBY N'!$D96,'ZASOBY N'!$H96:'ZASOBY N'!$H$525,'ZASOBY N'!$H96 )</f>
        <v>0</v>
      </c>
      <c r="CV97" s="410">
        <f>COUNTIFS('ZASOBY N'!$B$10:$B96,'ZASOBY N'!$B96,'ZASOBY N'!$C$10:'ZASOBY N'!$C96,'ZASOBY N'!$C96,'ZASOBY N'!$D$10:'ZASOBY N'!$D96,'ZASOBY N'!$D96,'ZASOBY N'!$H$10:'ZASOBY N'!$H96,'ZASOBY N'!$H96 )</f>
        <v>0</v>
      </c>
      <c r="CW97" s="411">
        <f t="shared" si="41"/>
        <v>0</v>
      </c>
      <c r="CX97" s="412">
        <f t="shared" si="42"/>
        <v>0</v>
      </c>
      <c r="CZ97" s="414" t="str">
        <f>IF(AND(DB97=1,DC97=1,SUMIF($C97:$C$525,$C97,$AE97:$AE$525)=$AE97),$AE97,IF($DE97&gt;0,$DE97,IF(AND(COUNTIF($C$11:$C96,$C97)&gt;=1,COUNTIF($D96:$D96,$D97)&gt;=1),"",IF(AND(SUMIF($C97:$C$525,$C97,$AE97:$AE$525)&gt;$AE97,SUMIF($D97:$D$525,$D97,$AE97:$AE$525)&gt;$AE97),_xlfn.AGGREGATE(14,4,$DD$11:$DD$31*($C$11:$C$31=$C97),1),""))))</f>
        <v/>
      </c>
      <c r="DB97" s="409">
        <f>COUNTIFS('ZASOBY N'!$B96:$B$525,'ZASOBY N'!$B96,'ZASOBY N'!$C96:'ZASOBY N'!$C$525,'ZASOBY N'!$C96,'ZASOBY N'!$D96:'ZASOBY N'!$D$525,'ZASOBY N'!$D96,'ZASOBY N'!$H96:'ZASOBY N'!$H$525,'ZASOBY N'!$H96 )</f>
        <v>0</v>
      </c>
      <c r="DC97" s="410">
        <f>COUNTIFS('ZASOBY N'!$B$10:$B96,'ZASOBY N'!$B96,'ZASOBY N'!$C$10:'ZASOBY N'!$C96,'ZASOBY N'!$C96,'ZASOBY N'!$D$10:'ZASOBY N'!$D96,'ZASOBY N'!$D96,'ZASOBY N'!$H$10:'ZASOBY N'!$H96,'ZASOBY N'!$H96 )</f>
        <v>0</v>
      </c>
      <c r="DD97" s="411">
        <f t="shared" si="43"/>
        <v>0</v>
      </c>
      <c r="DE97" s="412">
        <f t="shared" si="44"/>
        <v>0</v>
      </c>
      <c r="DF97" s="399" t="str">
        <f>IF(AND(DI97=1,DJ97=1,SUMIF($C97:$C$525,$C97,$AD97:$AD$525)=$AD97),$AD97,IF($DL97&gt;0,$DL97,IF(B97="","",IF(AND(COUNTIF($C$11:$C96,$C97)&gt;=1,COUNTIF($D96:$D96,$D97)&gt;=1,COUNTIF($Z94:$Z96,$C97)=0),"",IF(AND(COUNTIF($C$11:$C96,$C97)&gt;=1,COUNTIF($D96:$D96,$D97)&gt;=1),"UJĘTO WYŻEJ",IF(AND(SUMIF($C97:$C$525,$C97,$AD97:$AD$525)&gt;$AD97,SUMIF($D97:$D$525,$D97,$AD97:$AD$525)&gt;$AD97),_xlfn.AGGREGATE(14,4,$DK$11:$DK$31*($C$11:$C$31=$C97),1),""))))))</f>
        <v/>
      </c>
      <c r="DG97" s="414" t="str">
        <f>IF(AND(DI97=1,DJ97=1,SUMIF($C97:$C$525,$C97,$AD97:$AD$525)=$AD97),$AD97,IF($DL97&gt;0,$DL97,IF(AND(COUNTIF($C$11:$C96,$C97)&gt;=1,COUNTIF($D96:$D96,$D97)&gt;=1),"",IF(AND(SUMIF($C97:$C$525,$C97,$AD97:$AD$525)&gt;$AD97,SUMIF($D97:$D$525,$D97,$AD97:$AD$525)&gt;$AD97),_xlfn.AGGREGATE(14,4,$DK$11:$DK$31*($C$11:$C$31=$C97),1),""))))</f>
        <v/>
      </c>
      <c r="DI97" s="409">
        <f>COUNTIFS('ZASOBY N'!$B96:$B$525,'ZASOBY N'!$B96,'ZASOBY N'!$C96:'ZASOBY N'!$C$525,'ZASOBY N'!$C96,'ZASOBY N'!$D96:'ZASOBY N'!$D$525,'ZASOBY N'!$D96,'ZASOBY N'!$H96:'ZASOBY N'!$H$525,'ZASOBY N'!$H96 )</f>
        <v>0</v>
      </c>
      <c r="DJ97" s="410">
        <f>COUNTIFS('ZASOBY N'!$B$10:$B96,'ZASOBY N'!$B96,'ZASOBY N'!$C$10:'ZASOBY N'!$C96,'ZASOBY N'!$C96,'ZASOBY N'!$D$10:'ZASOBY N'!$D96,'ZASOBY N'!$D96,'ZASOBY N'!$H$10:'ZASOBY N'!$H96,'ZASOBY N'!$H96 )</f>
        <v>0</v>
      </c>
      <c r="DK97" s="411">
        <f t="shared" si="45"/>
        <v>0</v>
      </c>
      <c r="DL97" s="412">
        <f t="shared" si="46"/>
        <v>0</v>
      </c>
    </row>
    <row r="98" spans="1:116" ht="18.899999999999999" customHeight="1" x14ac:dyDescent="0.3">
      <c r="A98" s="219"/>
      <c r="B98" s="152" t="str">
        <f>IF('ZASOBY N'!A97="","",'ZASOBY N'!A97)</f>
        <v/>
      </c>
      <c r="C98" s="462" t="str">
        <f>IF('ZASOBY N'!C97="","",'ZASOBY N'!C97)</f>
        <v/>
      </c>
      <c r="D98" s="137" t="str">
        <f>IF('ZASOBY N'!B97="","",'ZASOBY N'!B97)</f>
        <v/>
      </c>
      <c r="E98" s="138"/>
      <c r="F98" s="356" t="str">
        <f>IF('ZASOBY N'!D97="","",'ZASOBY N'!D97)</f>
        <v/>
      </c>
      <c r="G98" s="220" t="str">
        <f>IF('ZASOBY N'!G97="","",'ZASOBY N'!G97)</f>
        <v/>
      </c>
      <c r="H98" s="221" t="str">
        <f>IF('ZASOBY N'!F97="","",'ZASOBY N'!F97)</f>
        <v/>
      </c>
      <c r="I98" s="221" t="str">
        <f>IF('ZASOBY N'!G97="","",'ZASOBY N'!G97)</f>
        <v/>
      </c>
      <c r="J98" s="221" t="str">
        <f>IF('ZASOBY N'!H97="","",'ZASOBY N'!H97)</f>
        <v/>
      </c>
      <c r="K98" s="214">
        <v>0</v>
      </c>
      <c r="L98" s="214">
        <v>0</v>
      </c>
      <c r="M98" s="214">
        <v>0</v>
      </c>
      <c r="N98" s="222" t="str">
        <f>IF('ZASOBY N'!BD97="x","",IF(W98="","",'ZASOBY N'!E97))</f>
        <v/>
      </c>
      <c r="O98" s="223">
        <v>0</v>
      </c>
      <c r="P98" s="223">
        <v>0</v>
      </c>
      <c r="Q98" s="226" t="str">
        <f>IF($N98="","",'UPR BILANS N'!G98*'UPR BILANS N'!N98)</f>
        <v/>
      </c>
      <c r="R98" s="225" t="str">
        <f>IF($N98="","",'ZASOBY N'!O97)</f>
        <v/>
      </c>
      <c r="S98" s="225" t="str">
        <f>IF($N98="","",IF('ZASOBY N'!Q97="",0,'ZASOBY N'!Q97))</f>
        <v/>
      </c>
      <c r="T98" s="225" t="str">
        <f>IF($N98="","",'ZASOBY N'!V97)</f>
        <v/>
      </c>
      <c r="U98" s="225" t="str">
        <f>IF($N98="","",IF('ZASOBY N'!AG97="",0,'ZASOBY N'!AG97))</f>
        <v/>
      </c>
      <c r="V98" s="225" t="str">
        <f>IF($N98="","",IF(NN!P100="",0,NN!P100))</f>
        <v/>
      </c>
      <c r="W98" s="225" t="str">
        <f t="shared" si="24"/>
        <v/>
      </c>
      <c r="X98" s="226" t="str">
        <f t="shared" si="25"/>
        <v/>
      </c>
      <c r="Y98" s="225" t="str">
        <f>IF('ZASOBY N'!AU97="","",IF(C98&lt;&gt;C97,'ZASOBY N'!AU97,IF(D98&lt;&gt;D97,'ZASOBY N'!AU97,IF(F98&lt;&gt;F97,'ZASOBY N'!AU97,IF(G98&lt;&gt;G97,'ZASOBY N'!AU97,IF(J98&lt;&gt;J97,'ZASOBY N'!AU97,IF(NN!AC100="","",IF(AND(C97=C98,H97=H98,J97=J98,NN!AC100&gt;0),"",IF(AND(C98=C99,H98=H99,NN!AC101&gt;0),'ZASOBY N'!AU97,'ZASOBY N'!AU97)))))))))</f>
        <v/>
      </c>
      <c r="Z98" s="225" t="str">
        <f t="shared" si="26"/>
        <v/>
      </c>
      <c r="AA98" s="227" t="str">
        <f t="shared" si="28"/>
        <v/>
      </c>
      <c r="AB98" s="400" t="str">
        <f t="shared" si="29"/>
        <v/>
      </c>
      <c r="AC98" s="228" t="str">
        <f t="shared" si="27"/>
        <v/>
      </c>
      <c r="AD98" s="222">
        <f>IF(B98="",0,IF(F98="",0,INDEX(POBRANIE_!$B$6:$F$101,MATCH('UPR BILANS N'!$F98,POBRANIE_!$A$6:$A$101,0),2)))</f>
        <v>0</v>
      </c>
      <c r="AE98" s="224">
        <f>IF(OR('ZASOBY N'!G97="",'ZASOBY N'!E97=""),0,IF(B98="",0,'ZASOBY N'!G97*'ZASOBY N'!E97))</f>
        <v>0</v>
      </c>
      <c r="AF98" s="225">
        <f>IF('ZASOBY N'!O97="",0,'ZASOBY N'!O97)</f>
        <v>0</v>
      </c>
      <c r="AG98" s="225">
        <f>IF('ZASOBY N'!Q97="",0,'ZASOBY N'!Q97)</f>
        <v>0</v>
      </c>
      <c r="AH98" s="225">
        <f>IF('ZASOBY N'!V97="",0,'ZASOBY N'!V97)</f>
        <v>0</v>
      </c>
      <c r="AI98" s="225">
        <f>IF('ZASOBY N'!AG97="",0,'ZASOBY N'!AG97)</f>
        <v>0</v>
      </c>
      <c r="AJ98" s="225">
        <f>IF(NN!P100="",0,IF(NN!P100="BRAK kol.7","BRAK BADAŃ",NN!P100))</f>
        <v>0</v>
      </c>
      <c r="AK98" s="225">
        <f>IF(NN!AC100="",0,IF(NN!AC100="BRAK kol.7","BRAK BADAŃ",NN!AC100))</f>
        <v>0</v>
      </c>
      <c r="BJ98" s="414" t="str">
        <f>IF(AND(BL98=1,BM98=1,SUMIF($C98:$C$525,$C98,$AK98:$AK$525)=$AK98),$AK98,IF($BO98&gt;0,$BO98,IF(AND(COUNTIF($C$11:$C97,$C98)&gt;=1,COUNTIF($D97:$D97,$D98)&gt;=1),"",IF(AND(SUMIF($C98:$C$525,$C98,$AK98:$AK$525)&gt;=$AK98,SUMIF($D98:$D$525,$D98,$AK98:$AK$525)&gt;=$AK98),SUMIF($C98:$C$525,$C98,$AK98:$AK$525),""))))</f>
        <v/>
      </c>
      <c r="BL98" s="409">
        <f>COUNTIFS('ZASOBY N'!$B97:$B$525,'ZASOBY N'!$B97,'ZASOBY N'!$C97:'ZASOBY N'!$C$525,'ZASOBY N'!$C97,'ZASOBY N'!$D97:'ZASOBY N'!$D$525,'ZASOBY N'!$D97,'ZASOBY N'!$H97:'ZASOBY N'!$H$525,'ZASOBY N'!$H97 )</f>
        <v>0</v>
      </c>
      <c r="BM98" s="410">
        <f>COUNTIFS('ZASOBY N'!$B$10:$B97,'ZASOBY N'!$B97,'ZASOBY N'!$C$10:'ZASOBY N'!$C97,'ZASOBY N'!$C97,'ZASOBY N'!$D$10:'ZASOBY N'!$D97,'ZASOBY N'!$D97,'ZASOBY N'!$H$10:'ZASOBY N'!$H97,'ZASOBY N'!$H97 )</f>
        <v>0</v>
      </c>
      <c r="BN98" s="411">
        <f t="shared" si="30"/>
        <v>0</v>
      </c>
      <c r="BO98" s="412">
        <f t="shared" si="31"/>
        <v>0</v>
      </c>
      <c r="BP98" s="94" t="str">
        <f t="shared" si="32"/>
        <v/>
      </c>
      <c r="BQ98" s="414" t="str">
        <f>IF(AND(BS98=1,BT98=1,SUMIF($C98:$C$525,$C98,$AJ98:$AJ$525)=$AJ98),$AJ98,IF($BV98&gt;0,$BV98,IF(AND(COUNTIF($C$11:$C97,$C98)&gt;=1,COUNTIF($D97:$D97,$D98)&gt;=1),"",IF(AND(SUMIF($C98:$C$525,$C98,$AJ98:$AJ$525)&gt;$AJ98,SUMIF($D98:$D$525,$D98,$AJ98:$AJ$525)&gt;$AJ98),SUMIF($C98:$C$525,$C98,$AJ98:$AJ$525),""))))</f>
        <v/>
      </c>
      <c r="BS98" s="409">
        <f>COUNTIFS('ZASOBY N'!$B97:$B$525,'ZASOBY N'!$B97,'ZASOBY N'!$C97:'ZASOBY N'!$C$525,'ZASOBY N'!$C97,'ZASOBY N'!$D97:'ZASOBY N'!$D$525,'ZASOBY N'!$D97,'ZASOBY N'!$H97:'ZASOBY N'!$H$525,'ZASOBY N'!$H97 )</f>
        <v>0</v>
      </c>
      <c r="BT98" s="410">
        <f>COUNTIFS('ZASOBY N'!$B$10:$B97,'ZASOBY N'!$B97,'ZASOBY N'!$C$10:'ZASOBY N'!$C97,'ZASOBY N'!$C97,'ZASOBY N'!$D$10:'ZASOBY N'!$D97,'ZASOBY N'!$D97,'ZASOBY N'!$H$10:'ZASOBY N'!$H97,'ZASOBY N'!$H97 )</f>
        <v>0</v>
      </c>
      <c r="BU98" s="411">
        <f t="shared" si="33"/>
        <v>0</v>
      </c>
      <c r="BV98" s="412">
        <f t="shared" si="34"/>
        <v>0</v>
      </c>
      <c r="BW98" s="94" t="s">
        <v>499</v>
      </c>
      <c r="BX98" s="414" t="str">
        <f>IF(AND(BZ98=1,CA98=1,SUMIF($C98:$C$525,$C98,$AI98:$AI$525)=$AI98),$AI98,IF($CC98&gt;0,$CC98,IF(AND(COUNTIF($C$11:$C97,$C98)&gt;=1,COUNTIF($D97:$D97,$D98)&gt;=1),"",IF(AND(SUMIF($C98:$C$525,$C98,$AI98:$AI$525)&gt;$AI98,SUMIF($D98:$D$525,$D98,$AI98:$AI$525)&gt;$IG98),_xlfn.AGGREGATE(14,4,$CB$11:$CB$31*($C$11:$C$31=$C98),1),""))))</f>
        <v/>
      </c>
      <c r="BZ98" s="409">
        <f>COUNTIFS('ZASOBY N'!$B97:$B$525,'ZASOBY N'!$B97,'ZASOBY N'!$C97:'ZASOBY N'!$C$525,'ZASOBY N'!$C97,'ZASOBY N'!$D97:'ZASOBY N'!$D$525,'ZASOBY N'!$D97,'ZASOBY N'!$H97:'ZASOBY N'!$H$525,'ZASOBY N'!$H97 )</f>
        <v>0</v>
      </c>
      <c r="CA98" s="410">
        <f>COUNTIFS('ZASOBY N'!$B$10:$B97,'ZASOBY N'!$B97,'ZASOBY N'!$C$10:'ZASOBY N'!$C97,'ZASOBY N'!$C97,'ZASOBY N'!$D$10:'ZASOBY N'!$D97,'ZASOBY N'!$D97,'ZASOBY N'!$H$10:'ZASOBY N'!$H97,'ZASOBY N'!$H97 )</f>
        <v>0</v>
      </c>
      <c r="CB98" s="411">
        <f t="shared" si="35"/>
        <v>0</v>
      </c>
      <c r="CC98" s="412">
        <f t="shared" si="36"/>
        <v>0</v>
      </c>
      <c r="CE98" s="414" t="str">
        <f>IF(AND(CG98=1,CH98=1,SUMIF($C98:$C$525,$C98,$AH98:$AH$525)=$AH98),$AH98,IF($CJ98&gt;0,$CJ98,IF(AND(COUNTIF($C$11:$C97,$C98)&gt;=1,COUNTIF($D97:$D97,$D98)&gt;=1),"",IF(AND(SUMIF($C98:$C$525,$C98,$AH98:$AH$525)&gt;$AH98,SUMIF($D98:$D$525,$D98,$AH98:$AH$525)&gt;$AH98),_xlfn.AGGREGATE(14,4,$CI$11:$CI$31*($C$11:$C$31=$C98),1),""))))</f>
        <v/>
      </c>
      <c r="CG98" s="409">
        <f>COUNTIFS('ZASOBY N'!$B97:$B$525,'ZASOBY N'!$B97,'ZASOBY N'!$C97:'ZASOBY N'!$C$525,'ZASOBY N'!$C97,'ZASOBY N'!$D97:'ZASOBY N'!$D$525,'ZASOBY N'!$D97,'ZASOBY N'!$H97:'ZASOBY N'!$H$525,'ZASOBY N'!$H97 )</f>
        <v>0</v>
      </c>
      <c r="CH98" s="410">
        <f>COUNTIFS('ZASOBY N'!$B$10:$B97,'ZASOBY N'!$B97,'ZASOBY N'!$C$10:'ZASOBY N'!$C97,'ZASOBY N'!$C97,'ZASOBY N'!$D$10:'ZASOBY N'!$D97,'ZASOBY N'!$D97,'ZASOBY N'!$H$10:'ZASOBY N'!$H97,'ZASOBY N'!$H97 )</f>
        <v>0</v>
      </c>
      <c r="CI98" s="411">
        <f t="shared" si="37"/>
        <v>0</v>
      </c>
      <c r="CJ98" s="412">
        <f t="shared" si="38"/>
        <v>0</v>
      </c>
      <c r="CL98" s="414" t="str">
        <f>IF(AND(CN98=1,CO98=1,SUMIF($C98:$C$525,$C98,$AG98:$AG$525)=$AG98),$AG98,IF($CQ98&gt;0,$CQ98,IF(AND(COUNTIF($C$11:$C97,$C98)&gt;=1,COUNTIF($D97:$D97,$D98)&gt;=1),"",IF(AND(SUMIF($C98:$C$525,$C98,$AG98:$AG$525)&gt;$AG98,SUMIF($D98:$D$525,$D98,$AG98:$AG$525)&gt;$AG98),_xlfn.AGGREGATE(14,4,$CP$11:$CP$31*($C$11:$C$31=$C98),1),""))))</f>
        <v/>
      </c>
      <c r="CN98" s="409">
        <f>COUNTIFS('ZASOBY N'!$B97:$B$525,'ZASOBY N'!$B97,'ZASOBY N'!$C97:'ZASOBY N'!$C$525,'ZASOBY N'!$C97,'ZASOBY N'!$D97:'ZASOBY N'!$D$525,'ZASOBY N'!$D97,'ZASOBY N'!$H97:'ZASOBY N'!$H$525,'ZASOBY N'!$H97 )</f>
        <v>0</v>
      </c>
      <c r="CO98" s="410">
        <f>COUNTIFS('ZASOBY N'!$B$10:$B97,'ZASOBY N'!$B97,'ZASOBY N'!$C$10:'ZASOBY N'!$C97,'ZASOBY N'!$C97,'ZASOBY N'!$D$10:'ZASOBY N'!$D97,'ZASOBY N'!$D97,'ZASOBY N'!$H$10:'ZASOBY N'!$H97,'ZASOBY N'!$H97 )</f>
        <v>0</v>
      </c>
      <c r="CP98" s="411">
        <f t="shared" si="39"/>
        <v>0</v>
      </c>
      <c r="CQ98" s="412">
        <f t="shared" si="40"/>
        <v>0</v>
      </c>
      <c r="CS98" s="414" t="str">
        <f>IF(AND(CU98=1,CV98=1,SUMIF($C98:$C$525,$C98,$AF98:$AF$525)=$AF98),$AF98,IF($CX98&gt;0,$CX98,IF(AND(COUNTIF($C$11:$C97,$C98)&gt;=1,COUNTIF($D97:$D97,$D98)&gt;=1),"",IF(AND(SUMIF($C98:$C$525,$C98,$AF98:$AF$525)&gt;$AF98,SUMIF($D98:$D$525,$D98,$AF98:$AF$525)&gt;$AF98),_xlfn.AGGREGATE(14,4,$CW$11:$CW$31*($C$11:$C$31=$C98),1),""))))</f>
        <v/>
      </c>
      <c r="CU98" s="409">
        <f>COUNTIFS('ZASOBY N'!$B97:$B$525,'ZASOBY N'!$B97,'ZASOBY N'!$C97:'ZASOBY N'!$C$525,'ZASOBY N'!$C97,'ZASOBY N'!$D97:'ZASOBY N'!$D$525,'ZASOBY N'!$D97,'ZASOBY N'!$H97:'ZASOBY N'!$H$525,'ZASOBY N'!$H97 )</f>
        <v>0</v>
      </c>
      <c r="CV98" s="410">
        <f>COUNTIFS('ZASOBY N'!$B$10:$B97,'ZASOBY N'!$B97,'ZASOBY N'!$C$10:'ZASOBY N'!$C97,'ZASOBY N'!$C97,'ZASOBY N'!$D$10:'ZASOBY N'!$D97,'ZASOBY N'!$D97,'ZASOBY N'!$H$10:'ZASOBY N'!$H97,'ZASOBY N'!$H97 )</f>
        <v>0</v>
      </c>
      <c r="CW98" s="411">
        <f t="shared" si="41"/>
        <v>0</v>
      </c>
      <c r="CX98" s="412">
        <f t="shared" si="42"/>
        <v>0</v>
      </c>
      <c r="CZ98" s="414" t="str">
        <f>IF(AND(DB98=1,DC98=1,SUMIF($C98:$C$525,$C98,$AE98:$AE$525)=$AE98),$AE98,IF($DE98&gt;0,$DE98,IF(AND(COUNTIF($C$11:$C97,$C98)&gt;=1,COUNTIF($D97:$D97,$D98)&gt;=1),"",IF(AND(SUMIF($C98:$C$525,$C98,$AE98:$AE$525)&gt;$AE98,SUMIF($D98:$D$525,$D98,$AE98:$AE$525)&gt;$AE98),_xlfn.AGGREGATE(14,4,$DD$11:$DD$31*($C$11:$C$31=$C98),1),""))))</f>
        <v/>
      </c>
      <c r="DB98" s="409">
        <f>COUNTIFS('ZASOBY N'!$B97:$B$525,'ZASOBY N'!$B97,'ZASOBY N'!$C97:'ZASOBY N'!$C$525,'ZASOBY N'!$C97,'ZASOBY N'!$D97:'ZASOBY N'!$D$525,'ZASOBY N'!$D97,'ZASOBY N'!$H97:'ZASOBY N'!$H$525,'ZASOBY N'!$H97 )</f>
        <v>0</v>
      </c>
      <c r="DC98" s="410">
        <f>COUNTIFS('ZASOBY N'!$B$10:$B97,'ZASOBY N'!$B97,'ZASOBY N'!$C$10:'ZASOBY N'!$C97,'ZASOBY N'!$C97,'ZASOBY N'!$D$10:'ZASOBY N'!$D97,'ZASOBY N'!$D97,'ZASOBY N'!$H$10:'ZASOBY N'!$H97,'ZASOBY N'!$H97 )</f>
        <v>0</v>
      </c>
      <c r="DD98" s="411">
        <f t="shared" si="43"/>
        <v>0</v>
      </c>
      <c r="DE98" s="412">
        <f t="shared" si="44"/>
        <v>0</v>
      </c>
      <c r="DF98" s="399" t="str">
        <f>IF(AND(DI98=1,DJ98=1,SUMIF($C98:$C$525,$C98,$AD98:$AD$525)=$AD98),$AD98,IF($DL98&gt;0,$DL98,IF(B98="","",IF(AND(COUNTIF($C$11:$C97,$C98)&gt;=1,COUNTIF($D97:$D97,$D98)&gt;=1,COUNTIF($Z95:$Z97,$C98)=0),"",IF(AND(COUNTIF($C$11:$C97,$C98)&gt;=1,COUNTIF($D97:$D97,$D98)&gt;=1),"UJĘTO WYŻEJ",IF(AND(SUMIF($C98:$C$525,$C98,$AD98:$AD$525)&gt;$AD98,SUMIF($D98:$D$525,$D98,$AD98:$AD$525)&gt;$AD98),_xlfn.AGGREGATE(14,4,$DK$11:$DK$31*($C$11:$C$31=$C98),1),""))))))</f>
        <v/>
      </c>
      <c r="DG98" s="414" t="str">
        <f>IF(AND(DI98=1,DJ98=1,SUMIF($C98:$C$525,$C98,$AD98:$AD$525)=$AD98),$AD98,IF($DL98&gt;0,$DL98,IF(AND(COUNTIF($C$11:$C97,$C98)&gt;=1,COUNTIF($D97:$D97,$D98)&gt;=1),"",IF(AND(SUMIF($C98:$C$525,$C98,$AD98:$AD$525)&gt;$AD98,SUMIF($D98:$D$525,$D98,$AD98:$AD$525)&gt;$AD98),_xlfn.AGGREGATE(14,4,$DK$11:$DK$31*($C$11:$C$31=$C98),1),""))))</f>
        <v/>
      </c>
      <c r="DI98" s="409">
        <f>COUNTIFS('ZASOBY N'!$B97:$B$525,'ZASOBY N'!$B97,'ZASOBY N'!$C97:'ZASOBY N'!$C$525,'ZASOBY N'!$C97,'ZASOBY N'!$D97:'ZASOBY N'!$D$525,'ZASOBY N'!$D97,'ZASOBY N'!$H97:'ZASOBY N'!$H$525,'ZASOBY N'!$H97 )</f>
        <v>0</v>
      </c>
      <c r="DJ98" s="410">
        <f>COUNTIFS('ZASOBY N'!$B$10:$B97,'ZASOBY N'!$B97,'ZASOBY N'!$C$10:'ZASOBY N'!$C97,'ZASOBY N'!$C97,'ZASOBY N'!$D$10:'ZASOBY N'!$D97,'ZASOBY N'!$D97,'ZASOBY N'!$H$10:'ZASOBY N'!$H97,'ZASOBY N'!$H97 )</f>
        <v>0</v>
      </c>
      <c r="DK98" s="411">
        <f t="shared" si="45"/>
        <v>0</v>
      </c>
      <c r="DL98" s="412">
        <f t="shared" si="46"/>
        <v>0</v>
      </c>
    </row>
    <row r="99" spans="1:116" ht="18.899999999999999" customHeight="1" x14ac:dyDescent="0.3">
      <c r="A99" s="219"/>
      <c r="B99" s="152" t="str">
        <f>IF('ZASOBY N'!A98="","",'ZASOBY N'!A98)</f>
        <v/>
      </c>
      <c r="C99" s="462" t="str">
        <f>IF('ZASOBY N'!C98="","",'ZASOBY N'!C98)</f>
        <v/>
      </c>
      <c r="D99" s="137" t="str">
        <f>IF('ZASOBY N'!B98="","",'ZASOBY N'!B98)</f>
        <v/>
      </c>
      <c r="E99" s="138"/>
      <c r="F99" s="356" t="str">
        <f>IF('ZASOBY N'!D98="","",'ZASOBY N'!D98)</f>
        <v/>
      </c>
      <c r="G99" s="220" t="str">
        <f>IF('ZASOBY N'!G98="","",'ZASOBY N'!G98)</f>
        <v/>
      </c>
      <c r="H99" s="221" t="str">
        <f>IF('ZASOBY N'!F98="","",'ZASOBY N'!F98)</f>
        <v/>
      </c>
      <c r="I99" s="221" t="str">
        <f>IF('ZASOBY N'!G98="","",'ZASOBY N'!G98)</f>
        <v/>
      </c>
      <c r="J99" s="221" t="str">
        <f>IF('ZASOBY N'!H98="","",'ZASOBY N'!H98)</f>
        <v/>
      </c>
      <c r="K99" s="214">
        <v>0</v>
      </c>
      <c r="L99" s="214">
        <v>0</v>
      </c>
      <c r="M99" s="214">
        <v>0</v>
      </c>
      <c r="N99" s="222" t="str">
        <f>IF('ZASOBY N'!BD98="x","",IF(W99="","",'ZASOBY N'!E98))</f>
        <v/>
      </c>
      <c r="O99" s="223">
        <v>0</v>
      </c>
      <c r="P99" s="223">
        <v>0</v>
      </c>
      <c r="Q99" s="226" t="str">
        <f>IF($N99="","",'UPR BILANS N'!G99*'UPR BILANS N'!N99)</f>
        <v/>
      </c>
      <c r="R99" s="225" t="str">
        <f>IF($N99="","",'ZASOBY N'!O98)</f>
        <v/>
      </c>
      <c r="S99" s="225" t="str">
        <f>IF($N99="","",IF('ZASOBY N'!Q98="",0,'ZASOBY N'!Q98))</f>
        <v/>
      </c>
      <c r="T99" s="225" t="str">
        <f>IF($N99="","",'ZASOBY N'!V98)</f>
        <v/>
      </c>
      <c r="U99" s="225" t="str">
        <f>IF($N99="","",IF('ZASOBY N'!AG98="",0,'ZASOBY N'!AG98))</f>
        <v/>
      </c>
      <c r="V99" s="225" t="str">
        <f>IF($N99="","",IF(NN!P101="",0,NN!P101))</f>
        <v/>
      </c>
      <c r="W99" s="225" t="str">
        <f t="shared" si="24"/>
        <v/>
      </c>
      <c r="X99" s="226" t="str">
        <f t="shared" si="25"/>
        <v/>
      </c>
      <c r="Y99" s="225" t="str">
        <f>IF('ZASOBY N'!AU98="","",IF(C99&lt;&gt;C98,'ZASOBY N'!AU98,IF(D99&lt;&gt;D98,'ZASOBY N'!AU98,IF(F99&lt;&gt;F98,'ZASOBY N'!AU98,IF(G99&lt;&gt;G98,'ZASOBY N'!AU98,IF(J99&lt;&gt;J98,'ZASOBY N'!AU98,IF(NN!AC101="","",IF(AND(C98=C99,H98=H99,J98=J99,NN!AC101&gt;0),"",IF(AND(C99=C100,H99=H100,NN!AC102&gt;0),'ZASOBY N'!AU98,'ZASOBY N'!AU98)))))))))</f>
        <v/>
      </c>
      <c r="Z99" s="225" t="str">
        <f t="shared" si="26"/>
        <v/>
      </c>
      <c r="AA99" s="227" t="str">
        <f t="shared" si="28"/>
        <v/>
      </c>
      <c r="AB99" s="400" t="str">
        <f t="shared" si="29"/>
        <v/>
      </c>
      <c r="AC99" s="228" t="str">
        <f t="shared" si="27"/>
        <v/>
      </c>
      <c r="AD99" s="222">
        <f>IF(B99="",0,IF(F99="",0,INDEX(POBRANIE_!$B$6:$F$101,MATCH('UPR BILANS N'!$F99,POBRANIE_!$A$6:$A$101,0),2)))</f>
        <v>0</v>
      </c>
      <c r="AE99" s="224">
        <f>IF(OR('ZASOBY N'!G98="",'ZASOBY N'!E98=""),0,IF(B99="",0,'ZASOBY N'!G98*'ZASOBY N'!E98))</f>
        <v>0</v>
      </c>
      <c r="AF99" s="225">
        <f>IF('ZASOBY N'!O98="",0,'ZASOBY N'!O98)</f>
        <v>0</v>
      </c>
      <c r="AG99" s="225">
        <f>IF('ZASOBY N'!Q98="",0,'ZASOBY N'!Q98)</f>
        <v>0</v>
      </c>
      <c r="AH99" s="225">
        <f>IF('ZASOBY N'!V98="",0,'ZASOBY N'!V98)</f>
        <v>0</v>
      </c>
      <c r="AI99" s="225">
        <f>IF('ZASOBY N'!AG98="",0,'ZASOBY N'!AG98)</f>
        <v>0</v>
      </c>
      <c r="AJ99" s="225">
        <f>IF(NN!P101="",0,IF(NN!P101="BRAK kol.7","BRAK BADAŃ",NN!P101))</f>
        <v>0</v>
      </c>
      <c r="AK99" s="225">
        <f>IF(NN!AC101="",0,IF(NN!AC101="BRAK kol.7","BRAK BADAŃ",NN!AC101))</f>
        <v>0</v>
      </c>
      <c r="BJ99" s="414" t="str">
        <f>IF(AND(BL99=1,BM99=1,SUMIF($C99:$C$525,$C99,$AK99:$AK$525)=$AK99),$AK99,IF($BO99&gt;0,$BO99,IF(AND(COUNTIF($C$11:$C98,$C99)&gt;=1,COUNTIF($D98:$D98,$D99)&gt;=1),"",IF(AND(SUMIF($C99:$C$525,$C99,$AK99:$AK$525)&gt;=$AK99,SUMIF($D99:$D$525,$D99,$AK99:$AK$525)&gt;=$AK99),SUMIF($C99:$C$525,$C99,$AK99:$AK$525),""))))</f>
        <v/>
      </c>
      <c r="BL99" s="409">
        <f>COUNTIFS('ZASOBY N'!$B98:$B$525,'ZASOBY N'!$B98,'ZASOBY N'!$C98:'ZASOBY N'!$C$525,'ZASOBY N'!$C98,'ZASOBY N'!$D98:'ZASOBY N'!$D$525,'ZASOBY N'!$D98,'ZASOBY N'!$H98:'ZASOBY N'!$H$525,'ZASOBY N'!$H98 )</f>
        <v>0</v>
      </c>
      <c r="BM99" s="410">
        <f>COUNTIFS('ZASOBY N'!$B$10:$B98,'ZASOBY N'!$B98,'ZASOBY N'!$C$10:'ZASOBY N'!$C98,'ZASOBY N'!$C98,'ZASOBY N'!$D$10:'ZASOBY N'!$D98,'ZASOBY N'!$D98,'ZASOBY N'!$H$10:'ZASOBY N'!$H98,'ZASOBY N'!$H98 )</f>
        <v>0</v>
      </c>
      <c r="BN99" s="411">
        <f t="shared" si="30"/>
        <v>0</v>
      </c>
      <c r="BO99" s="412">
        <f t="shared" si="31"/>
        <v>0</v>
      </c>
      <c r="BP99" s="94" t="str">
        <f t="shared" si="32"/>
        <v/>
      </c>
      <c r="BQ99" s="414" t="str">
        <f>IF(AND(BS99=1,BT99=1,SUMIF($C99:$C$525,$C99,$AJ99:$AJ$525)=$AJ99),$AJ99,IF($BV99&gt;0,$BV99,IF(AND(COUNTIF($C$11:$C98,$C99)&gt;=1,COUNTIF($D98:$D98,$D99)&gt;=1),"",IF(AND(SUMIF($C99:$C$525,$C99,$AJ99:$AJ$525)&gt;$AJ99,SUMIF($D99:$D$525,$D99,$AJ99:$AJ$525)&gt;$AJ99),SUMIF($C99:$C$525,$C99,$AJ99:$AJ$525),""))))</f>
        <v/>
      </c>
      <c r="BS99" s="409">
        <f>COUNTIFS('ZASOBY N'!$B98:$B$525,'ZASOBY N'!$B98,'ZASOBY N'!$C98:'ZASOBY N'!$C$525,'ZASOBY N'!$C98,'ZASOBY N'!$D98:'ZASOBY N'!$D$525,'ZASOBY N'!$D98,'ZASOBY N'!$H98:'ZASOBY N'!$H$525,'ZASOBY N'!$H98 )</f>
        <v>0</v>
      </c>
      <c r="BT99" s="410">
        <f>COUNTIFS('ZASOBY N'!$B$10:$B98,'ZASOBY N'!$B98,'ZASOBY N'!$C$10:'ZASOBY N'!$C98,'ZASOBY N'!$C98,'ZASOBY N'!$D$10:'ZASOBY N'!$D98,'ZASOBY N'!$D98,'ZASOBY N'!$H$10:'ZASOBY N'!$H98,'ZASOBY N'!$H98 )</f>
        <v>0</v>
      </c>
      <c r="BU99" s="411">
        <f t="shared" si="33"/>
        <v>0</v>
      </c>
      <c r="BV99" s="412">
        <f t="shared" si="34"/>
        <v>0</v>
      </c>
      <c r="BW99" s="94" t="s">
        <v>499</v>
      </c>
      <c r="BX99" s="414" t="str">
        <f>IF(AND(BZ99=1,CA99=1,SUMIF($C99:$C$525,$C99,$AI99:$AI$525)=$AI99),$AI99,IF($CC99&gt;0,$CC99,IF(AND(COUNTIF($C$11:$C98,$C99)&gt;=1,COUNTIF($D98:$D98,$D99)&gt;=1),"",IF(AND(SUMIF($C99:$C$525,$C99,$AI99:$AI$525)&gt;$AI99,SUMIF($D99:$D$525,$D99,$AI99:$AI$525)&gt;$IG99),_xlfn.AGGREGATE(14,4,$CB$11:$CB$31*($C$11:$C$31=$C99),1),""))))</f>
        <v/>
      </c>
      <c r="BZ99" s="409">
        <f>COUNTIFS('ZASOBY N'!$B98:$B$525,'ZASOBY N'!$B98,'ZASOBY N'!$C98:'ZASOBY N'!$C$525,'ZASOBY N'!$C98,'ZASOBY N'!$D98:'ZASOBY N'!$D$525,'ZASOBY N'!$D98,'ZASOBY N'!$H98:'ZASOBY N'!$H$525,'ZASOBY N'!$H98 )</f>
        <v>0</v>
      </c>
      <c r="CA99" s="410">
        <f>COUNTIFS('ZASOBY N'!$B$10:$B98,'ZASOBY N'!$B98,'ZASOBY N'!$C$10:'ZASOBY N'!$C98,'ZASOBY N'!$C98,'ZASOBY N'!$D$10:'ZASOBY N'!$D98,'ZASOBY N'!$D98,'ZASOBY N'!$H$10:'ZASOBY N'!$H98,'ZASOBY N'!$H98 )</f>
        <v>0</v>
      </c>
      <c r="CB99" s="411">
        <f t="shared" si="35"/>
        <v>0</v>
      </c>
      <c r="CC99" s="412">
        <f t="shared" si="36"/>
        <v>0</v>
      </c>
      <c r="CE99" s="414" t="str">
        <f>IF(AND(CG99=1,CH99=1,SUMIF($C99:$C$525,$C99,$AH99:$AH$525)=$AH99),$AH99,IF($CJ99&gt;0,$CJ99,IF(AND(COUNTIF($C$11:$C98,$C99)&gt;=1,COUNTIF($D98:$D98,$D99)&gt;=1),"",IF(AND(SUMIF($C99:$C$525,$C99,$AH99:$AH$525)&gt;$AH99,SUMIF($D99:$D$525,$D99,$AH99:$AH$525)&gt;$AH99),_xlfn.AGGREGATE(14,4,$CI$11:$CI$31*($C$11:$C$31=$C99),1),""))))</f>
        <v/>
      </c>
      <c r="CG99" s="409">
        <f>COUNTIFS('ZASOBY N'!$B98:$B$525,'ZASOBY N'!$B98,'ZASOBY N'!$C98:'ZASOBY N'!$C$525,'ZASOBY N'!$C98,'ZASOBY N'!$D98:'ZASOBY N'!$D$525,'ZASOBY N'!$D98,'ZASOBY N'!$H98:'ZASOBY N'!$H$525,'ZASOBY N'!$H98 )</f>
        <v>0</v>
      </c>
      <c r="CH99" s="410">
        <f>COUNTIFS('ZASOBY N'!$B$10:$B98,'ZASOBY N'!$B98,'ZASOBY N'!$C$10:'ZASOBY N'!$C98,'ZASOBY N'!$C98,'ZASOBY N'!$D$10:'ZASOBY N'!$D98,'ZASOBY N'!$D98,'ZASOBY N'!$H$10:'ZASOBY N'!$H98,'ZASOBY N'!$H98 )</f>
        <v>0</v>
      </c>
      <c r="CI99" s="411">
        <f t="shared" si="37"/>
        <v>0</v>
      </c>
      <c r="CJ99" s="412">
        <f t="shared" si="38"/>
        <v>0</v>
      </c>
      <c r="CL99" s="414" t="str">
        <f>IF(AND(CN99=1,CO99=1,SUMIF($C99:$C$525,$C99,$AG99:$AG$525)=$AG99),$AG99,IF($CQ99&gt;0,$CQ99,IF(AND(COUNTIF($C$11:$C98,$C99)&gt;=1,COUNTIF($D98:$D98,$D99)&gt;=1),"",IF(AND(SUMIF($C99:$C$525,$C99,$AG99:$AG$525)&gt;$AG99,SUMIF($D99:$D$525,$D99,$AG99:$AG$525)&gt;$AG99),_xlfn.AGGREGATE(14,4,$CP$11:$CP$31*($C$11:$C$31=$C99),1),""))))</f>
        <v/>
      </c>
      <c r="CN99" s="409">
        <f>COUNTIFS('ZASOBY N'!$B98:$B$525,'ZASOBY N'!$B98,'ZASOBY N'!$C98:'ZASOBY N'!$C$525,'ZASOBY N'!$C98,'ZASOBY N'!$D98:'ZASOBY N'!$D$525,'ZASOBY N'!$D98,'ZASOBY N'!$H98:'ZASOBY N'!$H$525,'ZASOBY N'!$H98 )</f>
        <v>0</v>
      </c>
      <c r="CO99" s="410">
        <f>COUNTIFS('ZASOBY N'!$B$10:$B98,'ZASOBY N'!$B98,'ZASOBY N'!$C$10:'ZASOBY N'!$C98,'ZASOBY N'!$C98,'ZASOBY N'!$D$10:'ZASOBY N'!$D98,'ZASOBY N'!$D98,'ZASOBY N'!$H$10:'ZASOBY N'!$H98,'ZASOBY N'!$H98 )</f>
        <v>0</v>
      </c>
      <c r="CP99" s="411">
        <f t="shared" si="39"/>
        <v>0</v>
      </c>
      <c r="CQ99" s="412">
        <f t="shared" si="40"/>
        <v>0</v>
      </c>
      <c r="CS99" s="414" t="str">
        <f>IF(AND(CU99=1,CV99=1,SUMIF($C99:$C$525,$C99,$AF99:$AF$525)=$AF99),$AF99,IF($CX99&gt;0,$CX99,IF(AND(COUNTIF($C$11:$C98,$C99)&gt;=1,COUNTIF($D98:$D98,$D99)&gt;=1),"",IF(AND(SUMIF($C99:$C$525,$C99,$AF99:$AF$525)&gt;$AF99,SUMIF($D99:$D$525,$D99,$AF99:$AF$525)&gt;$AF99),_xlfn.AGGREGATE(14,4,$CW$11:$CW$31*($C$11:$C$31=$C99),1),""))))</f>
        <v/>
      </c>
      <c r="CU99" s="409">
        <f>COUNTIFS('ZASOBY N'!$B98:$B$525,'ZASOBY N'!$B98,'ZASOBY N'!$C98:'ZASOBY N'!$C$525,'ZASOBY N'!$C98,'ZASOBY N'!$D98:'ZASOBY N'!$D$525,'ZASOBY N'!$D98,'ZASOBY N'!$H98:'ZASOBY N'!$H$525,'ZASOBY N'!$H98 )</f>
        <v>0</v>
      </c>
      <c r="CV99" s="410">
        <f>COUNTIFS('ZASOBY N'!$B$10:$B98,'ZASOBY N'!$B98,'ZASOBY N'!$C$10:'ZASOBY N'!$C98,'ZASOBY N'!$C98,'ZASOBY N'!$D$10:'ZASOBY N'!$D98,'ZASOBY N'!$D98,'ZASOBY N'!$H$10:'ZASOBY N'!$H98,'ZASOBY N'!$H98 )</f>
        <v>0</v>
      </c>
      <c r="CW99" s="411">
        <f t="shared" si="41"/>
        <v>0</v>
      </c>
      <c r="CX99" s="412">
        <f t="shared" si="42"/>
        <v>0</v>
      </c>
      <c r="CZ99" s="414" t="str">
        <f>IF(AND(DB99=1,DC99=1,SUMIF($C99:$C$525,$C99,$AE99:$AE$525)=$AE99),$AE99,IF($DE99&gt;0,$DE99,IF(AND(COUNTIF($C$11:$C98,$C99)&gt;=1,COUNTIF($D98:$D98,$D99)&gt;=1),"",IF(AND(SUMIF($C99:$C$525,$C99,$AE99:$AE$525)&gt;$AE99,SUMIF($D99:$D$525,$D99,$AE99:$AE$525)&gt;$AE99),_xlfn.AGGREGATE(14,4,$DD$11:$DD$31*($C$11:$C$31=$C99),1),""))))</f>
        <v/>
      </c>
      <c r="DB99" s="409">
        <f>COUNTIFS('ZASOBY N'!$B98:$B$525,'ZASOBY N'!$B98,'ZASOBY N'!$C98:'ZASOBY N'!$C$525,'ZASOBY N'!$C98,'ZASOBY N'!$D98:'ZASOBY N'!$D$525,'ZASOBY N'!$D98,'ZASOBY N'!$H98:'ZASOBY N'!$H$525,'ZASOBY N'!$H98 )</f>
        <v>0</v>
      </c>
      <c r="DC99" s="410">
        <f>COUNTIFS('ZASOBY N'!$B$10:$B98,'ZASOBY N'!$B98,'ZASOBY N'!$C$10:'ZASOBY N'!$C98,'ZASOBY N'!$C98,'ZASOBY N'!$D$10:'ZASOBY N'!$D98,'ZASOBY N'!$D98,'ZASOBY N'!$H$10:'ZASOBY N'!$H98,'ZASOBY N'!$H98 )</f>
        <v>0</v>
      </c>
      <c r="DD99" s="411">
        <f t="shared" si="43"/>
        <v>0</v>
      </c>
      <c r="DE99" s="412">
        <f t="shared" si="44"/>
        <v>0</v>
      </c>
      <c r="DF99" s="399" t="str">
        <f>IF(AND(DI99=1,DJ99=1,SUMIF($C99:$C$525,$C99,$AD99:$AD$525)=$AD99),$AD99,IF($DL99&gt;0,$DL99,IF(B99="","",IF(AND(COUNTIF($C$11:$C98,$C99)&gt;=1,COUNTIF($D98:$D98,$D99)&gt;=1,COUNTIF($Z96:$Z98,$C99)=0),"",IF(AND(COUNTIF($C$11:$C98,$C99)&gt;=1,COUNTIF($D98:$D98,$D99)&gt;=1),"UJĘTO WYŻEJ",IF(AND(SUMIF($C99:$C$525,$C99,$AD99:$AD$525)&gt;$AD99,SUMIF($D99:$D$525,$D99,$AD99:$AD$525)&gt;$AD99),_xlfn.AGGREGATE(14,4,$DK$11:$DK$31*($C$11:$C$31=$C99),1),""))))))</f>
        <v/>
      </c>
      <c r="DG99" s="414" t="str">
        <f>IF(AND(DI99=1,DJ99=1,SUMIF($C99:$C$525,$C99,$AD99:$AD$525)=$AD99),$AD99,IF($DL99&gt;0,$DL99,IF(AND(COUNTIF($C$11:$C98,$C99)&gt;=1,COUNTIF($D98:$D98,$D99)&gt;=1),"",IF(AND(SUMIF($C99:$C$525,$C99,$AD99:$AD$525)&gt;$AD99,SUMIF($D99:$D$525,$D99,$AD99:$AD$525)&gt;$AD99),_xlfn.AGGREGATE(14,4,$DK$11:$DK$31*($C$11:$C$31=$C99),1),""))))</f>
        <v/>
      </c>
      <c r="DI99" s="409">
        <f>COUNTIFS('ZASOBY N'!$B98:$B$525,'ZASOBY N'!$B98,'ZASOBY N'!$C98:'ZASOBY N'!$C$525,'ZASOBY N'!$C98,'ZASOBY N'!$D98:'ZASOBY N'!$D$525,'ZASOBY N'!$D98,'ZASOBY N'!$H98:'ZASOBY N'!$H$525,'ZASOBY N'!$H98 )</f>
        <v>0</v>
      </c>
      <c r="DJ99" s="410">
        <f>COUNTIFS('ZASOBY N'!$B$10:$B98,'ZASOBY N'!$B98,'ZASOBY N'!$C$10:'ZASOBY N'!$C98,'ZASOBY N'!$C98,'ZASOBY N'!$D$10:'ZASOBY N'!$D98,'ZASOBY N'!$D98,'ZASOBY N'!$H$10:'ZASOBY N'!$H98,'ZASOBY N'!$H98 )</f>
        <v>0</v>
      </c>
      <c r="DK99" s="411">
        <f t="shared" si="45"/>
        <v>0</v>
      </c>
      <c r="DL99" s="412">
        <f t="shared" si="46"/>
        <v>0</v>
      </c>
    </row>
    <row r="100" spans="1:116" ht="18.899999999999999" customHeight="1" x14ac:dyDescent="0.3">
      <c r="A100" s="219"/>
      <c r="B100" s="152" t="str">
        <f>IF('ZASOBY N'!A99="","",'ZASOBY N'!A99)</f>
        <v/>
      </c>
      <c r="C100" s="462" t="str">
        <f>IF('ZASOBY N'!C99="","",'ZASOBY N'!C99)</f>
        <v/>
      </c>
      <c r="D100" s="137" t="str">
        <f>IF('ZASOBY N'!B99="","",'ZASOBY N'!B99)</f>
        <v/>
      </c>
      <c r="E100" s="138"/>
      <c r="F100" s="356" t="str">
        <f>IF('ZASOBY N'!D99="","",'ZASOBY N'!D99)</f>
        <v/>
      </c>
      <c r="G100" s="220" t="str">
        <f>IF('ZASOBY N'!G99="","",'ZASOBY N'!G99)</f>
        <v/>
      </c>
      <c r="H100" s="221" t="str">
        <f>IF('ZASOBY N'!F99="","",'ZASOBY N'!F99)</f>
        <v/>
      </c>
      <c r="I100" s="221" t="str">
        <f>IF('ZASOBY N'!G99="","",'ZASOBY N'!G99)</f>
        <v/>
      </c>
      <c r="J100" s="221" t="str">
        <f>IF('ZASOBY N'!H99="","",'ZASOBY N'!H99)</f>
        <v/>
      </c>
      <c r="K100" s="214">
        <v>0</v>
      </c>
      <c r="L100" s="214">
        <v>0</v>
      </c>
      <c r="M100" s="214">
        <v>0</v>
      </c>
      <c r="N100" s="222" t="str">
        <f>IF('ZASOBY N'!BD99="x","",IF(W100="","",'ZASOBY N'!E99))</f>
        <v/>
      </c>
      <c r="O100" s="223">
        <v>0</v>
      </c>
      <c r="P100" s="223">
        <v>0</v>
      </c>
      <c r="Q100" s="226" t="str">
        <f>IF($N100="","",'UPR BILANS N'!G100*'UPR BILANS N'!N100)</f>
        <v/>
      </c>
      <c r="R100" s="225" t="str">
        <f>IF($N100="","",'ZASOBY N'!O99)</f>
        <v/>
      </c>
      <c r="S100" s="225" t="str">
        <f>IF($N100="","",IF('ZASOBY N'!Q99="",0,'ZASOBY N'!Q99))</f>
        <v/>
      </c>
      <c r="T100" s="225" t="str">
        <f>IF($N100="","",'ZASOBY N'!V99)</f>
        <v/>
      </c>
      <c r="U100" s="225" t="str">
        <f>IF($N100="","",IF('ZASOBY N'!AG99="",0,'ZASOBY N'!AG99))</f>
        <v/>
      </c>
      <c r="V100" s="225" t="str">
        <f>IF($N100="","",IF(NN!P102="",0,NN!P102))</f>
        <v/>
      </c>
      <c r="W100" s="225" t="str">
        <f t="shared" si="24"/>
        <v/>
      </c>
      <c r="X100" s="226" t="str">
        <f t="shared" si="25"/>
        <v/>
      </c>
      <c r="Y100" s="225" t="str">
        <f>IF('ZASOBY N'!AU99="","",IF(C100&lt;&gt;C99,'ZASOBY N'!AU99,IF(D100&lt;&gt;D99,'ZASOBY N'!AU99,IF(F100&lt;&gt;F99,'ZASOBY N'!AU99,IF(G100&lt;&gt;G99,'ZASOBY N'!AU99,IF(J100&lt;&gt;J99,'ZASOBY N'!AU99,IF(NN!AC102="","",IF(AND(C99=C100,H99=H100,J99=J100,NN!AC102&gt;0),"",IF(AND(C100=C101,H100=H101,NN!AC103&gt;0),'ZASOBY N'!AU99,'ZASOBY N'!AU99)))))))))</f>
        <v/>
      </c>
      <c r="Z100" s="225" t="str">
        <f t="shared" si="26"/>
        <v/>
      </c>
      <c r="AA100" s="227" t="str">
        <f t="shared" si="28"/>
        <v/>
      </c>
      <c r="AB100" s="400" t="str">
        <f t="shared" si="29"/>
        <v/>
      </c>
      <c r="AC100" s="228" t="str">
        <f t="shared" si="27"/>
        <v/>
      </c>
      <c r="AD100" s="222">
        <f>IF(B100="",0,IF(F100="",0,INDEX(POBRANIE_!$B$6:$F$101,MATCH('UPR BILANS N'!$F100,POBRANIE_!$A$6:$A$101,0),2)))</f>
        <v>0</v>
      </c>
      <c r="AE100" s="224">
        <f>IF(OR('ZASOBY N'!G99="",'ZASOBY N'!E99=""),0,IF(B100="",0,'ZASOBY N'!G99*'ZASOBY N'!E99))</f>
        <v>0</v>
      </c>
      <c r="AF100" s="225">
        <f>IF('ZASOBY N'!O99="",0,'ZASOBY N'!O99)</f>
        <v>0</v>
      </c>
      <c r="AG100" s="225">
        <f>IF('ZASOBY N'!Q99="",0,'ZASOBY N'!Q99)</f>
        <v>0</v>
      </c>
      <c r="AH100" s="225">
        <f>IF('ZASOBY N'!V99="",0,'ZASOBY N'!V99)</f>
        <v>0</v>
      </c>
      <c r="AI100" s="225">
        <f>IF('ZASOBY N'!AG99="",0,'ZASOBY N'!AG99)</f>
        <v>0</v>
      </c>
      <c r="AJ100" s="225">
        <f>IF(NN!P102="",0,IF(NN!P102="BRAK kol.7","BRAK BADAŃ",NN!P102))</f>
        <v>0</v>
      </c>
      <c r="AK100" s="225">
        <f>IF(NN!AC102="",0,IF(NN!AC102="BRAK kol.7","BRAK BADAŃ",NN!AC102))</f>
        <v>0</v>
      </c>
      <c r="BJ100" s="414" t="str">
        <f>IF(AND(BL100=1,BM100=1,SUMIF($C100:$C$525,$C100,$AK100:$AK$525)=$AK100),$AK100,IF($BO100&gt;0,$BO100,IF(AND(COUNTIF($C$11:$C99,$C100)&gt;=1,COUNTIF($D99:$D99,$D100)&gt;=1),"",IF(AND(SUMIF($C100:$C$525,$C100,$AK100:$AK$525)&gt;=$AK100,SUMIF($D100:$D$525,$D100,$AK100:$AK$525)&gt;=$AK100),SUMIF($C100:$C$525,$C100,$AK100:$AK$525),""))))</f>
        <v/>
      </c>
      <c r="BL100" s="409">
        <f>COUNTIFS('ZASOBY N'!$B99:$B$525,'ZASOBY N'!$B99,'ZASOBY N'!$C99:'ZASOBY N'!$C$525,'ZASOBY N'!$C99,'ZASOBY N'!$D99:'ZASOBY N'!$D$525,'ZASOBY N'!$D99,'ZASOBY N'!$H99:'ZASOBY N'!$H$525,'ZASOBY N'!$H99 )</f>
        <v>0</v>
      </c>
      <c r="BM100" s="410">
        <f>COUNTIFS('ZASOBY N'!$B$10:$B99,'ZASOBY N'!$B99,'ZASOBY N'!$C$10:'ZASOBY N'!$C99,'ZASOBY N'!$C99,'ZASOBY N'!$D$10:'ZASOBY N'!$D99,'ZASOBY N'!$D99,'ZASOBY N'!$H$10:'ZASOBY N'!$H99,'ZASOBY N'!$H99 )</f>
        <v>0</v>
      </c>
      <c r="BN100" s="411">
        <f t="shared" si="30"/>
        <v>0</v>
      </c>
      <c r="BO100" s="412">
        <f t="shared" si="31"/>
        <v>0</v>
      </c>
      <c r="BP100" s="94" t="str">
        <f t="shared" si="32"/>
        <v/>
      </c>
      <c r="BQ100" s="414" t="str">
        <f>IF(AND(BS100=1,BT100=1,SUMIF($C100:$C$525,$C100,$AJ100:$AJ$525)=$AJ100),$AJ100,IF($BV100&gt;0,$BV100,IF(AND(COUNTIF($C$11:$C99,$C100)&gt;=1,COUNTIF($D99:$D99,$D100)&gt;=1),"",IF(AND(SUMIF($C100:$C$525,$C100,$AJ100:$AJ$525)&gt;$AJ100,SUMIF($D100:$D$525,$D100,$AJ100:$AJ$525)&gt;$AJ100),SUMIF($C100:$C$525,$C100,$AJ100:$AJ$525),""))))</f>
        <v/>
      </c>
      <c r="BS100" s="409">
        <f>COUNTIFS('ZASOBY N'!$B99:$B$525,'ZASOBY N'!$B99,'ZASOBY N'!$C99:'ZASOBY N'!$C$525,'ZASOBY N'!$C99,'ZASOBY N'!$D99:'ZASOBY N'!$D$525,'ZASOBY N'!$D99,'ZASOBY N'!$H99:'ZASOBY N'!$H$525,'ZASOBY N'!$H99 )</f>
        <v>0</v>
      </c>
      <c r="BT100" s="410">
        <f>COUNTIFS('ZASOBY N'!$B$10:$B99,'ZASOBY N'!$B99,'ZASOBY N'!$C$10:'ZASOBY N'!$C99,'ZASOBY N'!$C99,'ZASOBY N'!$D$10:'ZASOBY N'!$D99,'ZASOBY N'!$D99,'ZASOBY N'!$H$10:'ZASOBY N'!$H99,'ZASOBY N'!$H99 )</f>
        <v>0</v>
      </c>
      <c r="BU100" s="411">
        <f t="shared" si="33"/>
        <v>0</v>
      </c>
      <c r="BV100" s="412">
        <f t="shared" si="34"/>
        <v>0</v>
      </c>
      <c r="BW100" s="94" t="s">
        <v>499</v>
      </c>
      <c r="BX100" s="414" t="str">
        <f>IF(AND(BZ100=1,CA100=1,SUMIF($C100:$C$525,$C100,$AI100:$AI$525)=$AI100),$AI100,IF($CC100&gt;0,$CC100,IF(AND(COUNTIF($C$11:$C99,$C100)&gt;=1,COUNTIF($D99:$D99,$D100)&gt;=1),"",IF(AND(SUMIF($C100:$C$525,$C100,$AI100:$AI$525)&gt;$AI100,SUMIF($D100:$D$525,$D100,$AI100:$AI$525)&gt;$IG100),_xlfn.AGGREGATE(14,4,$CB$11:$CB$31*($C$11:$C$31=$C100),1),""))))</f>
        <v/>
      </c>
      <c r="BZ100" s="409">
        <f>COUNTIFS('ZASOBY N'!$B99:$B$525,'ZASOBY N'!$B99,'ZASOBY N'!$C99:'ZASOBY N'!$C$525,'ZASOBY N'!$C99,'ZASOBY N'!$D99:'ZASOBY N'!$D$525,'ZASOBY N'!$D99,'ZASOBY N'!$H99:'ZASOBY N'!$H$525,'ZASOBY N'!$H99 )</f>
        <v>0</v>
      </c>
      <c r="CA100" s="410">
        <f>COUNTIFS('ZASOBY N'!$B$10:$B99,'ZASOBY N'!$B99,'ZASOBY N'!$C$10:'ZASOBY N'!$C99,'ZASOBY N'!$C99,'ZASOBY N'!$D$10:'ZASOBY N'!$D99,'ZASOBY N'!$D99,'ZASOBY N'!$H$10:'ZASOBY N'!$H99,'ZASOBY N'!$H99 )</f>
        <v>0</v>
      </c>
      <c r="CB100" s="411">
        <f t="shared" si="35"/>
        <v>0</v>
      </c>
      <c r="CC100" s="412">
        <f t="shared" si="36"/>
        <v>0</v>
      </c>
      <c r="CE100" s="414" t="str">
        <f>IF(AND(CG100=1,CH100=1,SUMIF($C100:$C$525,$C100,$AH100:$AH$525)=$AH100),$AH100,IF($CJ100&gt;0,$CJ100,IF(AND(COUNTIF($C$11:$C99,$C100)&gt;=1,COUNTIF($D99:$D99,$D100)&gt;=1),"",IF(AND(SUMIF($C100:$C$525,$C100,$AH100:$AH$525)&gt;$AH100,SUMIF($D100:$D$525,$D100,$AH100:$AH$525)&gt;$AH100),_xlfn.AGGREGATE(14,4,$CI$11:$CI$31*($C$11:$C$31=$C100),1),""))))</f>
        <v/>
      </c>
      <c r="CG100" s="409">
        <f>COUNTIFS('ZASOBY N'!$B99:$B$525,'ZASOBY N'!$B99,'ZASOBY N'!$C99:'ZASOBY N'!$C$525,'ZASOBY N'!$C99,'ZASOBY N'!$D99:'ZASOBY N'!$D$525,'ZASOBY N'!$D99,'ZASOBY N'!$H99:'ZASOBY N'!$H$525,'ZASOBY N'!$H99 )</f>
        <v>0</v>
      </c>
      <c r="CH100" s="410">
        <f>COUNTIFS('ZASOBY N'!$B$10:$B99,'ZASOBY N'!$B99,'ZASOBY N'!$C$10:'ZASOBY N'!$C99,'ZASOBY N'!$C99,'ZASOBY N'!$D$10:'ZASOBY N'!$D99,'ZASOBY N'!$D99,'ZASOBY N'!$H$10:'ZASOBY N'!$H99,'ZASOBY N'!$H99 )</f>
        <v>0</v>
      </c>
      <c r="CI100" s="411">
        <f t="shared" si="37"/>
        <v>0</v>
      </c>
      <c r="CJ100" s="412">
        <f t="shared" si="38"/>
        <v>0</v>
      </c>
      <c r="CL100" s="414" t="str">
        <f>IF(AND(CN100=1,CO100=1,SUMIF($C100:$C$525,$C100,$AG100:$AG$525)=$AG100),$AG100,IF($CQ100&gt;0,$CQ100,IF(AND(COUNTIF($C$11:$C99,$C100)&gt;=1,COUNTIF($D99:$D99,$D100)&gt;=1),"",IF(AND(SUMIF($C100:$C$525,$C100,$AG100:$AG$525)&gt;$AG100,SUMIF($D100:$D$525,$D100,$AG100:$AG$525)&gt;$AG100),_xlfn.AGGREGATE(14,4,$CP$11:$CP$31*($C$11:$C$31=$C100),1),""))))</f>
        <v/>
      </c>
      <c r="CN100" s="409">
        <f>COUNTIFS('ZASOBY N'!$B99:$B$525,'ZASOBY N'!$B99,'ZASOBY N'!$C99:'ZASOBY N'!$C$525,'ZASOBY N'!$C99,'ZASOBY N'!$D99:'ZASOBY N'!$D$525,'ZASOBY N'!$D99,'ZASOBY N'!$H99:'ZASOBY N'!$H$525,'ZASOBY N'!$H99 )</f>
        <v>0</v>
      </c>
      <c r="CO100" s="410">
        <f>COUNTIFS('ZASOBY N'!$B$10:$B99,'ZASOBY N'!$B99,'ZASOBY N'!$C$10:'ZASOBY N'!$C99,'ZASOBY N'!$C99,'ZASOBY N'!$D$10:'ZASOBY N'!$D99,'ZASOBY N'!$D99,'ZASOBY N'!$H$10:'ZASOBY N'!$H99,'ZASOBY N'!$H99 )</f>
        <v>0</v>
      </c>
      <c r="CP100" s="411">
        <f t="shared" si="39"/>
        <v>0</v>
      </c>
      <c r="CQ100" s="412">
        <f t="shared" si="40"/>
        <v>0</v>
      </c>
      <c r="CS100" s="414" t="str">
        <f>IF(AND(CU100=1,CV100=1,SUMIF($C100:$C$525,$C100,$AF100:$AF$525)=$AF100),$AF100,IF($CX100&gt;0,$CX100,IF(AND(COUNTIF($C$11:$C99,$C100)&gt;=1,COUNTIF($D99:$D99,$D100)&gt;=1),"",IF(AND(SUMIF($C100:$C$525,$C100,$AF100:$AF$525)&gt;$AF100,SUMIF($D100:$D$525,$D100,$AF100:$AF$525)&gt;$AF100),_xlfn.AGGREGATE(14,4,$CW$11:$CW$31*($C$11:$C$31=$C100),1),""))))</f>
        <v/>
      </c>
      <c r="CU100" s="409">
        <f>COUNTIFS('ZASOBY N'!$B99:$B$525,'ZASOBY N'!$B99,'ZASOBY N'!$C99:'ZASOBY N'!$C$525,'ZASOBY N'!$C99,'ZASOBY N'!$D99:'ZASOBY N'!$D$525,'ZASOBY N'!$D99,'ZASOBY N'!$H99:'ZASOBY N'!$H$525,'ZASOBY N'!$H99 )</f>
        <v>0</v>
      </c>
      <c r="CV100" s="410">
        <f>COUNTIFS('ZASOBY N'!$B$10:$B99,'ZASOBY N'!$B99,'ZASOBY N'!$C$10:'ZASOBY N'!$C99,'ZASOBY N'!$C99,'ZASOBY N'!$D$10:'ZASOBY N'!$D99,'ZASOBY N'!$D99,'ZASOBY N'!$H$10:'ZASOBY N'!$H99,'ZASOBY N'!$H99 )</f>
        <v>0</v>
      </c>
      <c r="CW100" s="411">
        <f t="shared" si="41"/>
        <v>0</v>
      </c>
      <c r="CX100" s="412">
        <f t="shared" si="42"/>
        <v>0</v>
      </c>
      <c r="CZ100" s="414" t="str">
        <f>IF(AND(DB100=1,DC100=1,SUMIF($C100:$C$525,$C100,$AE100:$AE$525)=$AE100),$AE100,IF($DE100&gt;0,$DE100,IF(AND(COUNTIF($C$11:$C99,$C100)&gt;=1,COUNTIF($D99:$D99,$D100)&gt;=1),"",IF(AND(SUMIF($C100:$C$525,$C100,$AE100:$AE$525)&gt;$AE100,SUMIF($D100:$D$525,$D100,$AE100:$AE$525)&gt;$AE100),_xlfn.AGGREGATE(14,4,$DD$11:$DD$31*($C$11:$C$31=$C100),1),""))))</f>
        <v/>
      </c>
      <c r="DB100" s="409">
        <f>COUNTIFS('ZASOBY N'!$B99:$B$525,'ZASOBY N'!$B99,'ZASOBY N'!$C99:'ZASOBY N'!$C$525,'ZASOBY N'!$C99,'ZASOBY N'!$D99:'ZASOBY N'!$D$525,'ZASOBY N'!$D99,'ZASOBY N'!$H99:'ZASOBY N'!$H$525,'ZASOBY N'!$H99 )</f>
        <v>0</v>
      </c>
      <c r="DC100" s="410">
        <f>COUNTIFS('ZASOBY N'!$B$10:$B99,'ZASOBY N'!$B99,'ZASOBY N'!$C$10:'ZASOBY N'!$C99,'ZASOBY N'!$C99,'ZASOBY N'!$D$10:'ZASOBY N'!$D99,'ZASOBY N'!$D99,'ZASOBY N'!$H$10:'ZASOBY N'!$H99,'ZASOBY N'!$H99 )</f>
        <v>0</v>
      </c>
      <c r="DD100" s="411">
        <f t="shared" si="43"/>
        <v>0</v>
      </c>
      <c r="DE100" s="412">
        <f t="shared" si="44"/>
        <v>0</v>
      </c>
      <c r="DF100" s="399" t="str">
        <f>IF(AND(DI100=1,DJ100=1,SUMIF($C100:$C$525,$C100,$AD100:$AD$525)=$AD100),$AD100,IF($DL100&gt;0,$DL100,IF(B100="","",IF(AND(COUNTIF($C$11:$C99,$C100)&gt;=1,COUNTIF($D99:$D99,$D100)&gt;=1,COUNTIF($Z97:$Z99,$C100)=0),"",IF(AND(COUNTIF($C$11:$C99,$C100)&gt;=1,COUNTIF($D99:$D99,$D100)&gt;=1),"UJĘTO WYŻEJ",IF(AND(SUMIF($C100:$C$525,$C100,$AD100:$AD$525)&gt;$AD100,SUMIF($D100:$D$525,$D100,$AD100:$AD$525)&gt;$AD100),_xlfn.AGGREGATE(14,4,$DK$11:$DK$31*($C$11:$C$31=$C100),1),""))))))</f>
        <v/>
      </c>
      <c r="DG100" s="414" t="str">
        <f>IF(AND(DI100=1,DJ100=1,SUMIF($C100:$C$525,$C100,$AD100:$AD$525)=$AD100),$AD100,IF($DL100&gt;0,$DL100,IF(AND(COUNTIF($C$11:$C99,$C100)&gt;=1,COUNTIF($D99:$D99,$D100)&gt;=1),"",IF(AND(SUMIF($C100:$C$525,$C100,$AD100:$AD$525)&gt;$AD100,SUMIF($D100:$D$525,$D100,$AD100:$AD$525)&gt;$AD100),_xlfn.AGGREGATE(14,4,$DK$11:$DK$31*($C$11:$C$31=$C100),1),""))))</f>
        <v/>
      </c>
      <c r="DI100" s="409">
        <f>COUNTIFS('ZASOBY N'!$B99:$B$525,'ZASOBY N'!$B99,'ZASOBY N'!$C99:'ZASOBY N'!$C$525,'ZASOBY N'!$C99,'ZASOBY N'!$D99:'ZASOBY N'!$D$525,'ZASOBY N'!$D99,'ZASOBY N'!$H99:'ZASOBY N'!$H$525,'ZASOBY N'!$H99 )</f>
        <v>0</v>
      </c>
      <c r="DJ100" s="410">
        <f>COUNTIFS('ZASOBY N'!$B$10:$B99,'ZASOBY N'!$B99,'ZASOBY N'!$C$10:'ZASOBY N'!$C99,'ZASOBY N'!$C99,'ZASOBY N'!$D$10:'ZASOBY N'!$D99,'ZASOBY N'!$D99,'ZASOBY N'!$H$10:'ZASOBY N'!$H99,'ZASOBY N'!$H99 )</f>
        <v>0</v>
      </c>
      <c r="DK100" s="411">
        <f t="shared" si="45"/>
        <v>0</v>
      </c>
      <c r="DL100" s="412">
        <f t="shared" si="46"/>
        <v>0</v>
      </c>
    </row>
    <row r="101" spans="1:116" ht="18.899999999999999" customHeight="1" x14ac:dyDescent="0.3">
      <c r="A101" s="219"/>
      <c r="B101" s="152" t="str">
        <f>IF('ZASOBY N'!A100="","",'ZASOBY N'!A100)</f>
        <v/>
      </c>
      <c r="C101" s="462" t="str">
        <f>IF('ZASOBY N'!C100="","",'ZASOBY N'!C100)</f>
        <v/>
      </c>
      <c r="D101" s="137" t="str">
        <f>IF('ZASOBY N'!B100="","",'ZASOBY N'!B100)</f>
        <v/>
      </c>
      <c r="E101" s="138"/>
      <c r="F101" s="356" t="str">
        <f>IF('ZASOBY N'!D100="","",'ZASOBY N'!D100)</f>
        <v/>
      </c>
      <c r="G101" s="220" t="str">
        <f>IF('ZASOBY N'!G100="","",'ZASOBY N'!G100)</f>
        <v/>
      </c>
      <c r="H101" s="221" t="str">
        <f>IF('ZASOBY N'!F100="","",'ZASOBY N'!F100)</f>
        <v/>
      </c>
      <c r="I101" s="221" t="str">
        <f>IF('ZASOBY N'!G100="","",'ZASOBY N'!G100)</f>
        <v/>
      </c>
      <c r="J101" s="221" t="str">
        <f>IF('ZASOBY N'!H100="","",'ZASOBY N'!H100)</f>
        <v/>
      </c>
      <c r="K101" s="214">
        <v>0</v>
      </c>
      <c r="L101" s="214">
        <v>0</v>
      </c>
      <c r="M101" s="214">
        <v>0</v>
      </c>
      <c r="N101" s="222" t="str">
        <f>IF('ZASOBY N'!BD100="x","",IF(W101="","",'ZASOBY N'!E100))</f>
        <v/>
      </c>
      <c r="O101" s="223">
        <v>0</v>
      </c>
      <c r="P101" s="223">
        <v>0</v>
      </c>
      <c r="Q101" s="226" t="str">
        <f>IF($N101="","",'UPR BILANS N'!G101*'UPR BILANS N'!N101)</f>
        <v/>
      </c>
      <c r="R101" s="225" t="str">
        <f>IF($N101="","",'ZASOBY N'!O100)</f>
        <v/>
      </c>
      <c r="S101" s="225" t="str">
        <f>IF($N101="","",IF('ZASOBY N'!Q100="",0,'ZASOBY N'!Q100))</f>
        <v/>
      </c>
      <c r="T101" s="225" t="str">
        <f>IF($N101="","",'ZASOBY N'!V100)</f>
        <v/>
      </c>
      <c r="U101" s="225" t="str">
        <f>IF($N101="","",IF('ZASOBY N'!AG100="",0,'ZASOBY N'!AG100))</f>
        <v/>
      </c>
      <c r="V101" s="225" t="str">
        <f>IF($N101="","",IF(NN!P103="",0,NN!P103))</f>
        <v/>
      </c>
      <c r="W101" s="225" t="str">
        <f t="shared" si="24"/>
        <v/>
      </c>
      <c r="X101" s="226" t="str">
        <f t="shared" si="25"/>
        <v/>
      </c>
      <c r="Y101" s="225" t="str">
        <f>IF('ZASOBY N'!AU100="","",IF(C101&lt;&gt;C100,'ZASOBY N'!AU100,IF(D101&lt;&gt;D100,'ZASOBY N'!AU100,IF(F101&lt;&gt;F100,'ZASOBY N'!AU100,IF(G101&lt;&gt;G100,'ZASOBY N'!AU100,IF(J101&lt;&gt;J100,'ZASOBY N'!AU100,IF(NN!AC103="","",IF(AND(C100=C101,H100=H101,J100=J101,NN!AC103&gt;0),"",IF(AND(C101=C102,H101=H102,NN!AC104&gt;0),'ZASOBY N'!AU100,'ZASOBY N'!AU100)))))))))</f>
        <v/>
      </c>
      <c r="Z101" s="225" t="str">
        <f t="shared" si="26"/>
        <v/>
      </c>
      <c r="AA101" s="227" t="str">
        <f t="shared" si="28"/>
        <v/>
      </c>
      <c r="AB101" s="400" t="str">
        <f t="shared" si="29"/>
        <v/>
      </c>
      <c r="AC101" s="228" t="str">
        <f t="shared" si="27"/>
        <v/>
      </c>
      <c r="AD101" s="222">
        <f>IF(B101="",0,IF(F101="",0,INDEX(POBRANIE_!$B$6:$F$101,MATCH('UPR BILANS N'!$F101,POBRANIE_!$A$6:$A$101,0),2)))</f>
        <v>0</v>
      </c>
      <c r="AE101" s="224">
        <f>IF(OR('ZASOBY N'!G100="",'ZASOBY N'!E100=""),0,IF(B101="",0,'ZASOBY N'!G100*'ZASOBY N'!E100))</f>
        <v>0</v>
      </c>
      <c r="AF101" s="225">
        <f>IF('ZASOBY N'!O100="",0,'ZASOBY N'!O100)</f>
        <v>0</v>
      </c>
      <c r="AG101" s="225">
        <f>IF('ZASOBY N'!Q100="",0,'ZASOBY N'!Q100)</f>
        <v>0</v>
      </c>
      <c r="AH101" s="225">
        <f>IF('ZASOBY N'!V100="",0,'ZASOBY N'!V100)</f>
        <v>0</v>
      </c>
      <c r="AI101" s="225">
        <f>IF('ZASOBY N'!AG100="",0,'ZASOBY N'!AG100)</f>
        <v>0</v>
      </c>
      <c r="AJ101" s="225">
        <f>IF(NN!P103="",0,IF(NN!P103="BRAK kol.7","BRAK BADAŃ",NN!P103))</f>
        <v>0</v>
      </c>
      <c r="AK101" s="225">
        <f>IF(NN!AC103="",0,IF(NN!AC103="BRAK kol.7","BRAK BADAŃ",NN!AC103))</f>
        <v>0</v>
      </c>
      <c r="BJ101" s="414" t="str">
        <f>IF(AND(BL101=1,BM101=1,SUMIF($C101:$C$525,$C101,$AK101:$AK$525)=$AK101),$AK101,IF($BO101&gt;0,$BO101,IF(AND(COUNTIF($C$11:$C100,$C101)&gt;=1,COUNTIF($D100:$D100,$D101)&gt;=1),"",IF(AND(SUMIF($C101:$C$525,$C101,$AK101:$AK$525)&gt;=$AK101,SUMIF($D101:$D$525,$D101,$AK101:$AK$525)&gt;=$AK101),SUMIF($C101:$C$525,$C101,$AK101:$AK$525),""))))</f>
        <v/>
      </c>
      <c r="BL101" s="409">
        <f>COUNTIFS('ZASOBY N'!$B100:$B$525,'ZASOBY N'!$B100,'ZASOBY N'!$C100:'ZASOBY N'!$C$525,'ZASOBY N'!$C100,'ZASOBY N'!$D100:'ZASOBY N'!$D$525,'ZASOBY N'!$D100,'ZASOBY N'!$H100:'ZASOBY N'!$H$525,'ZASOBY N'!$H100 )</f>
        <v>0</v>
      </c>
      <c r="BM101" s="410">
        <f>COUNTIFS('ZASOBY N'!$B$10:$B100,'ZASOBY N'!$B100,'ZASOBY N'!$C$10:'ZASOBY N'!$C100,'ZASOBY N'!$C100,'ZASOBY N'!$D$10:'ZASOBY N'!$D100,'ZASOBY N'!$D100,'ZASOBY N'!$H$10:'ZASOBY N'!$H100,'ZASOBY N'!$H100 )</f>
        <v>0</v>
      </c>
      <c r="BN101" s="411">
        <f t="shared" si="30"/>
        <v>0</v>
      </c>
      <c r="BO101" s="412">
        <f t="shared" si="31"/>
        <v>0</v>
      </c>
      <c r="BP101" s="94" t="str">
        <f t="shared" si="32"/>
        <v/>
      </c>
      <c r="BQ101" s="414" t="str">
        <f>IF(AND(BS101=1,BT101=1,SUMIF($C101:$C$525,$C101,$AJ101:$AJ$525)=$AJ101),$AJ101,IF($BV101&gt;0,$BV101,IF(AND(COUNTIF($C$11:$C100,$C101)&gt;=1,COUNTIF($D100:$D100,$D101)&gt;=1),"",IF(AND(SUMIF($C101:$C$525,$C101,$AJ101:$AJ$525)&gt;$AJ101,SUMIF($D101:$D$525,$D101,$AJ101:$AJ$525)&gt;$AJ101),SUMIF($C101:$C$525,$C101,$AJ101:$AJ$525),""))))</f>
        <v/>
      </c>
      <c r="BS101" s="409">
        <f>COUNTIFS('ZASOBY N'!$B100:$B$525,'ZASOBY N'!$B100,'ZASOBY N'!$C100:'ZASOBY N'!$C$525,'ZASOBY N'!$C100,'ZASOBY N'!$D100:'ZASOBY N'!$D$525,'ZASOBY N'!$D100,'ZASOBY N'!$H100:'ZASOBY N'!$H$525,'ZASOBY N'!$H100 )</f>
        <v>0</v>
      </c>
      <c r="BT101" s="410">
        <f>COUNTIFS('ZASOBY N'!$B$10:$B100,'ZASOBY N'!$B100,'ZASOBY N'!$C$10:'ZASOBY N'!$C100,'ZASOBY N'!$C100,'ZASOBY N'!$D$10:'ZASOBY N'!$D100,'ZASOBY N'!$D100,'ZASOBY N'!$H$10:'ZASOBY N'!$H100,'ZASOBY N'!$H100 )</f>
        <v>0</v>
      </c>
      <c r="BU101" s="411">
        <f t="shared" si="33"/>
        <v>0</v>
      </c>
      <c r="BV101" s="412">
        <f t="shared" si="34"/>
        <v>0</v>
      </c>
      <c r="BW101" s="94" t="s">
        <v>499</v>
      </c>
      <c r="BX101" s="414" t="str">
        <f>IF(AND(BZ101=1,CA101=1,SUMIF($C101:$C$525,$C101,$AI101:$AI$525)=$AI101),$AI101,IF($CC101&gt;0,$CC101,IF(AND(COUNTIF($C$11:$C100,$C101)&gt;=1,COUNTIF($D100:$D100,$D101)&gt;=1),"",IF(AND(SUMIF($C101:$C$525,$C101,$AI101:$AI$525)&gt;$AI101,SUMIF($D101:$D$525,$D101,$AI101:$AI$525)&gt;$IG101),_xlfn.AGGREGATE(14,4,$CB$11:$CB$31*($C$11:$C$31=$C101),1),""))))</f>
        <v/>
      </c>
      <c r="BZ101" s="409">
        <f>COUNTIFS('ZASOBY N'!$B100:$B$525,'ZASOBY N'!$B100,'ZASOBY N'!$C100:'ZASOBY N'!$C$525,'ZASOBY N'!$C100,'ZASOBY N'!$D100:'ZASOBY N'!$D$525,'ZASOBY N'!$D100,'ZASOBY N'!$H100:'ZASOBY N'!$H$525,'ZASOBY N'!$H100 )</f>
        <v>0</v>
      </c>
      <c r="CA101" s="410">
        <f>COUNTIFS('ZASOBY N'!$B$10:$B100,'ZASOBY N'!$B100,'ZASOBY N'!$C$10:'ZASOBY N'!$C100,'ZASOBY N'!$C100,'ZASOBY N'!$D$10:'ZASOBY N'!$D100,'ZASOBY N'!$D100,'ZASOBY N'!$H$10:'ZASOBY N'!$H100,'ZASOBY N'!$H100 )</f>
        <v>0</v>
      </c>
      <c r="CB101" s="411">
        <f t="shared" si="35"/>
        <v>0</v>
      </c>
      <c r="CC101" s="412">
        <f t="shared" si="36"/>
        <v>0</v>
      </c>
      <c r="CE101" s="414" t="str">
        <f>IF(AND(CG101=1,CH101=1,SUMIF($C101:$C$525,$C101,$AH101:$AH$525)=$AH101),$AH101,IF($CJ101&gt;0,$CJ101,IF(AND(COUNTIF($C$11:$C100,$C101)&gt;=1,COUNTIF($D100:$D100,$D101)&gt;=1),"",IF(AND(SUMIF($C101:$C$525,$C101,$AH101:$AH$525)&gt;$AH101,SUMIF($D101:$D$525,$D101,$AH101:$AH$525)&gt;$AH101),_xlfn.AGGREGATE(14,4,$CI$11:$CI$31*($C$11:$C$31=$C101),1),""))))</f>
        <v/>
      </c>
      <c r="CG101" s="409">
        <f>COUNTIFS('ZASOBY N'!$B100:$B$525,'ZASOBY N'!$B100,'ZASOBY N'!$C100:'ZASOBY N'!$C$525,'ZASOBY N'!$C100,'ZASOBY N'!$D100:'ZASOBY N'!$D$525,'ZASOBY N'!$D100,'ZASOBY N'!$H100:'ZASOBY N'!$H$525,'ZASOBY N'!$H100 )</f>
        <v>0</v>
      </c>
      <c r="CH101" s="410">
        <f>COUNTIFS('ZASOBY N'!$B$10:$B100,'ZASOBY N'!$B100,'ZASOBY N'!$C$10:'ZASOBY N'!$C100,'ZASOBY N'!$C100,'ZASOBY N'!$D$10:'ZASOBY N'!$D100,'ZASOBY N'!$D100,'ZASOBY N'!$H$10:'ZASOBY N'!$H100,'ZASOBY N'!$H100 )</f>
        <v>0</v>
      </c>
      <c r="CI101" s="411">
        <f t="shared" si="37"/>
        <v>0</v>
      </c>
      <c r="CJ101" s="412">
        <f t="shared" si="38"/>
        <v>0</v>
      </c>
      <c r="CL101" s="414" t="str">
        <f>IF(AND(CN101=1,CO101=1,SUMIF($C101:$C$525,$C101,$AG101:$AG$525)=$AG101),$AG101,IF($CQ101&gt;0,$CQ101,IF(AND(COUNTIF($C$11:$C100,$C101)&gt;=1,COUNTIF($D100:$D100,$D101)&gt;=1),"",IF(AND(SUMIF($C101:$C$525,$C101,$AG101:$AG$525)&gt;$AG101,SUMIF($D101:$D$525,$D101,$AG101:$AG$525)&gt;$AG101),_xlfn.AGGREGATE(14,4,$CP$11:$CP$31*($C$11:$C$31=$C101),1),""))))</f>
        <v/>
      </c>
      <c r="CN101" s="409">
        <f>COUNTIFS('ZASOBY N'!$B100:$B$525,'ZASOBY N'!$B100,'ZASOBY N'!$C100:'ZASOBY N'!$C$525,'ZASOBY N'!$C100,'ZASOBY N'!$D100:'ZASOBY N'!$D$525,'ZASOBY N'!$D100,'ZASOBY N'!$H100:'ZASOBY N'!$H$525,'ZASOBY N'!$H100 )</f>
        <v>0</v>
      </c>
      <c r="CO101" s="410">
        <f>COUNTIFS('ZASOBY N'!$B$10:$B100,'ZASOBY N'!$B100,'ZASOBY N'!$C$10:'ZASOBY N'!$C100,'ZASOBY N'!$C100,'ZASOBY N'!$D$10:'ZASOBY N'!$D100,'ZASOBY N'!$D100,'ZASOBY N'!$H$10:'ZASOBY N'!$H100,'ZASOBY N'!$H100 )</f>
        <v>0</v>
      </c>
      <c r="CP101" s="411">
        <f t="shared" si="39"/>
        <v>0</v>
      </c>
      <c r="CQ101" s="412">
        <f t="shared" si="40"/>
        <v>0</v>
      </c>
      <c r="CS101" s="414" t="str">
        <f>IF(AND(CU101=1,CV101=1,SUMIF($C101:$C$525,$C101,$AF101:$AF$525)=$AF101),$AF101,IF($CX101&gt;0,$CX101,IF(AND(COUNTIF($C$11:$C100,$C101)&gt;=1,COUNTIF($D100:$D100,$D101)&gt;=1),"",IF(AND(SUMIF($C101:$C$525,$C101,$AF101:$AF$525)&gt;$AF101,SUMIF($D101:$D$525,$D101,$AF101:$AF$525)&gt;$AF101),_xlfn.AGGREGATE(14,4,$CW$11:$CW$31*($C$11:$C$31=$C101),1),""))))</f>
        <v/>
      </c>
      <c r="CU101" s="409">
        <f>COUNTIFS('ZASOBY N'!$B100:$B$525,'ZASOBY N'!$B100,'ZASOBY N'!$C100:'ZASOBY N'!$C$525,'ZASOBY N'!$C100,'ZASOBY N'!$D100:'ZASOBY N'!$D$525,'ZASOBY N'!$D100,'ZASOBY N'!$H100:'ZASOBY N'!$H$525,'ZASOBY N'!$H100 )</f>
        <v>0</v>
      </c>
      <c r="CV101" s="410">
        <f>COUNTIFS('ZASOBY N'!$B$10:$B100,'ZASOBY N'!$B100,'ZASOBY N'!$C$10:'ZASOBY N'!$C100,'ZASOBY N'!$C100,'ZASOBY N'!$D$10:'ZASOBY N'!$D100,'ZASOBY N'!$D100,'ZASOBY N'!$H$10:'ZASOBY N'!$H100,'ZASOBY N'!$H100 )</f>
        <v>0</v>
      </c>
      <c r="CW101" s="411">
        <f t="shared" si="41"/>
        <v>0</v>
      </c>
      <c r="CX101" s="412">
        <f t="shared" si="42"/>
        <v>0</v>
      </c>
      <c r="CZ101" s="414" t="str">
        <f>IF(AND(DB101=1,DC101=1,SUMIF($C101:$C$525,$C101,$AE101:$AE$525)=$AE101),$AE101,IF($DE101&gt;0,$DE101,IF(AND(COUNTIF($C$11:$C100,$C101)&gt;=1,COUNTIF($D100:$D100,$D101)&gt;=1),"",IF(AND(SUMIF($C101:$C$525,$C101,$AE101:$AE$525)&gt;$AE101,SUMIF($D101:$D$525,$D101,$AE101:$AE$525)&gt;$AE101),_xlfn.AGGREGATE(14,4,$DD$11:$DD$31*($C$11:$C$31=$C101),1),""))))</f>
        <v/>
      </c>
      <c r="DB101" s="409">
        <f>COUNTIFS('ZASOBY N'!$B100:$B$525,'ZASOBY N'!$B100,'ZASOBY N'!$C100:'ZASOBY N'!$C$525,'ZASOBY N'!$C100,'ZASOBY N'!$D100:'ZASOBY N'!$D$525,'ZASOBY N'!$D100,'ZASOBY N'!$H100:'ZASOBY N'!$H$525,'ZASOBY N'!$H100 )</f>
        <v>0</v>
      </c>
      <c r="DC101" s="410">
        <f>COUNTIFS('ZASOBY N'!$B$10:$B100,'ZASOBY N'!$B100,'ZASOBY N'!$C$10:'ZASOBY N'!$C100,'ZASOBY N'!$C100,'ZASOBY N'!$D$10:'ZASOBY N'!$D100,'ZASOBY N'!$D100,'ZASOBY N'!$H$10:'ZASOBY N'!$H100,'ZASOBY N'!$H100 )</f>
        <v>0</v>
      </c>
      <c r="DD101" s="411">
        <f t="shared" si="43"/>
        <v>0</v>
      </c>
      <c r="DE101" s="412">
        <f t="shared" si="44"/>
        <v>0</v>
      </c>
      <c r="DF101" s="399" t="str">
        <f>IF(AND(DI101=1,DJ101=1,SUMIF($C101:$C$525,$C101,$AD101:$AD$525)=$AD101),$AD101,IF($DL101&gt;0,$DL101,IF(B101="","",IF(AND(COUNTIF($C$11:$C100,$C101)&gt;=1,COUNTIF($D100:$D100,$D101)&gt;=1,COUNTIF($Z98:$Z100,$C101)=0),"",IF(AND(COUNTIF($C$11:$C100,$C101)&gt;=1,COUNTIF($D100:$D100,$D101)&gt;=1),"UJĘTO WYŻEJ",IF(AND(SUMIF($C101:$C$525,$C101,$AD101:$AD$525)&gt;$AD101,SUMIF($D101:$D$525,$D101,$AD101:$AD$525)&gt;$AD101),_xlfn.AGGREGATE(14,4,$DK$11:$DK$31*($C$11:$C$31=$C101),1),""))))))</f>
        <v/>
      </c>
      <c r="DG101" s="414" t="str">
        <f>IF(AND(DI101=1,DJ101=1,SUMIF($C101:$C$525,$C101,$AD101:$AD$525)=$AD101),$AD101,IF($DL101&gt;0,$DL101,IF(AND(COUNTIF($C$11:$C100,$C101)&gt;=1,COUNTIF($D100:$D100,$D101)&gt;=1),"",IF(AND(SUMIF($C101:$C$525,$C101,$AD101:$AD$525)&gt;$AD101,SUMIF($D101:$D$525,$D101,$AD101:$AD$525)&gt;$AD101),_xlfn.AGGREGATE(14,4,$DK$11:$DK$31*($C$11:$C$31=$C101),1),""))))</f>
        <v/>
      </c>
      <c r="DI101" s="409">
        <f>COUNTIFS('ZASOBY N'!$B100:$B$525,'ZASOBY N'!$B100,'ZASOBY N'!$C100:'ZASOBY N'!$C$525,'ZASOBY N'!$C100,'ZASOBY N'!$D100:'ZASOBY N'!$D$525,'ZASOBY N'!$D100,'ZASOBY N'!$H100:'ZASOBY N'!$H$525,'ZASOBY N'!$H100 )</f>
        <v>0</v>
      </c>
      <c r="DJ101" s="410">
        <f>COUNTIFS('ZASOBY N'!$B$10:$B100,'ZASOBY N'!$B100,'ZASOBY N'!$C$10:'ZASOBY N'!$C100,'ZASOBY N'!$C100,'ZASOBY N'!$D$10:'ZASOBY N'!$D100,'ZASOBY N'!$D100,'ZASOBY N'!$H$10:'ZASOBY N'!$H100,'ZASOBY N'!$H100 )</f>
        <v>0</v>
      </c>
      <c r="DK101" s="411">
        <f t="shared" si="45"/>
        <v>0</v>
      </c>
      <c r="DL101" s="412">
        <f t="shared" si="46"/>
        <v>0</v>
      </c>
    </row>
    <row r="102" spans="1:116" ht="18.899999999999999" customHeight="1" x14ac:dyDescent="0.3">
      <c r="A102" s="219"/>
      <c r="B102" s="152" t="str">
        <f>IF('ZASOBY N'!A101="","",'ZASOBY N'!A101)</f>
        <v/>
      </c>
      <c r="C102" s="462" t="str">
        <f>IF('ZASOBY N'!C101="","",'ZASOBY N'!C101)</f>
        <v/>
      </c>
      <c r="D102" s="137" t="str">
        <f>IF('ZASOBY N'!B101="","",'ZASOBY N'!B101)</f>
        <v/>
      </c>
      <c r="E102" s="138"/>
      <c r="F102" s="356" t="str">
        <f>IF('ZASOBY N'!D101="","",'ZASOBY N'!D101)</f>
        <v/>
      </c>
      <c r="G102" s="220" t="str">
        <f>IF('ZASOBY N'!G101="","",'ZASOBY N'!G101)</f>
        <v/>
      </c>
      <c r="H102" s="221" t="str">
        <f>IF('ZASOBY N'!F101="","",'ZASOBY N'!F101)</f>
        <v/>
      </c>
      <c r="I102" s="221" t="str">
        <f>IF('ZASOBY N'!G101="","",'ZASOBY N'!G101)</f>
        <v/>
      </c>
      <c r="J102" s="221" t="str">
        <f>IF('ZASOBY N'!H101="","",'ZASOBY N'!H101)</f>
        <v/>
      </c>
      <c r="K102" s="214">
        <v>0</v>
      </c>
      <c r="L102" s="214">
        <v>0</v>
      </c>
      <c r="M102" s="214">
        <v>0</v>
      </c>
      <c r="N102" s="222" t="str">
        <f>IF('ZASOBY N'!BD101="x","",IF(W102="","",'ZASOBY N'!E101))</f>
        <v/>
      </c>
      <c r="O102" s="223">
        <v>0</v>
      </c>
      <c r="P102" s="223">
        <v>0</v>
      </c>
      <c r="Q102" s="226" t="str">
        <f>IF($N102="","",'UPR BILANS N'!G102*'UPR BILANS N'!N102)</f>
        <v/>
      </c>
      <c r="R102" s="225" t="str">
        <f>IF($N102="","",'ZASOBY N'!O101)</f>
        <v/>
      </c>
      <c r="S102" s="225" t="str">
        <f>IF($N102="","",IF('ZASOBY N'!Q101="",0,'ZASOBY N'!Q101))</f>
        <v/>
      </c>
      <c r="T102" s="225" t="str">
        <f>IF($N102="","",'ZASOBY N'!V101)</f>
        <v/>
      </c>
      <c r="U102" s="225" t="str">
        <f>IF($N102="","",IF('ZASOBY N'!AG101="",0,'ZASOBY N'!AG101))</f>
        <v/>
      </c>
      <c r="V102" s="225" t="str">
        <f>IF($N102="","",IF(NN!P104="",0,NN!P104))</f>
        <v/>
      </c>
      <c r="W102" s="225" t="str">
        <f t="shared" si="24"/>
        <v/>
      </c>
      <c r="X102" s="226" t="str">
        <f t="shared" si="25"/>
        <v/>
      </c>
      <c r="Y102" s="225" t="str">
        <f>IF('ZASOBY N'!AU101="","",IF(C102&lt;&gt;C101,'ZASOBY N'!AU101,IF(D102&lt;&gt;D101,'ZASOBY N'!AU101,IF(F102&lt;&gt;F101,'ZASOBY N'!AU101,IF(G102&lt;&gt;G101,'ZASOBY N'!AU101,IF(J102&lt;&gt;J101,'ZASOBY N'!AU101,IF(NN!AC104="","",IF(AND(C101=C102,H101=H102,J101=J102,NN!AC104&gt;0),"",IF(AND(C102=C103,H102=H103,NN!AC105&gt;0),'ZASOBY N'!AU101,'ZASOBY N'!AU101)))))))))</f>
        <v/>
      </c>
      <c r="Z102" s="225" t="str">
        <f t="shared" si="26"/>
        <v/>
      </c>
      <c r="AA102" s="227" t="str">
        <f t="shared" si="28"/>
        <v/>
      </c>
      <c r="AB102" s="400" t="str">
        <f t="shared" si="29"/>
        <v/>
      </c>
      <c r="AC102" s="228" t="str">
        <f t="shared" si="27"/>
        <v/>
      </c>
      <c r="AD102" s="222">
        <f>IF(B102="",0,IF(F102="",0,INDEX(POBRANIE_!$B$6:$F$101,MATCH('UPR BILANS N'!$F102,POBRANIE_!$A$6:$A$101,0),2)))</f>
        <v>0</v>
      </c>
      <c r="AE102" s="224">
        <f>IF(OR('ZASOBY N'!G101="",'ZASOBY N'!E101=""),0,IF(B102="",0,'ZASOBY N'!G101*'ZASOBY N'!E101))</f>
        <v>0</v>
      </c>
      <c r="AF102" s="225">
        <f>IF('ZASOBY N'!O101="",0,'ZASOBY N'!O101)</f>
        <v>0</v>
      </c>
      <c r="AG102" s="225">
        <f>IF('ZASOBY N'!Q101="",0,'ZASOBY N'!Q101)</f>
        <v>0</v>
      </c>
      <c r="AH102" s="225">
        <f>IF('ZASOBY N'!V101="",0,'ZASOBY N'!V101)</f>
        <v>0</v>
      </c>
      <c r="AI102" s="225">
        <f>IF('ZASOBY N'!AG101="",0,'ZASOBY N'!AG101)</f>
        <v>0</v>
      </c>
      <c r="AJ102" s="225">
        <f>IF(NN!P104="",0,IF(NN!P104="BRAK kol.7","BRAK BADAŃ",NN!P104))</f>
        <v>0</v>
      </c>
      <c r="AK102" s="225">
        <f>IF(NN!AC104="",0,IF(NN!AC104="BRAK kol.7","BRAK BADAŃ",NN!AC104))</f>
        <v>0</v>
      </c>
      <c r="BJ102" s="414" t="str">
        <f>IF(AND(BL102=1,BM102=1,SUMIF($C102:$C$525,$C102,$AK102:$AK$525)=$AK102),$AK102,IF($BO102&gt;0,$BO102,IF(AND(COUNTIF($C$11:$C101,$C102)&gt;=1,COUNTIF($D101:$D101,$D102)&gt;=1),"",IF(AND(SUMIF($C102:$C$525,$C102,$AK102:$AK$525)&gt;=$AK102,SUMIF($D102:$D$525,$D102,$AK102:$AK$525)&gt;=$AK102),SUMIF($C102:$C$525,$C102,$AK102:$AK$525),""))))</f>
        <v/>
      </c>
      <c r="BL102" s="409">
        <f>COUNTIFS('ZASOBY N'!$B101:$B$525,'ZASOBY N'!$B101,'ZASOBY N'!$C101:'ZASOBY N'!$C$525,'ZASOBY N'!$C101,'ZASOBY N'!$D101:'ZASOBY N'!$D$525,'ZASOBY N'!$D101,'ZASOBY N'!$H101:'ZASOBY N'!$H$525,'ZASOBY N'!$H101 )</f>
        <v>0</v>
      </c>
      <c r="BM102" s="410">
        <f>COUNTIFS('ZASOBY N'!$B$10:$B101,'ZASOBY N'!$B101,'ZASOBY N'!$C$10:'ZASOBY N'!$C101,'ZASOBY N'!$C101,'ZASOBY N'!$D$10:'ZASOBY N'!$D101,'ZASOBY N'!$D101,'ZASOBY N'!$H$10:'ZASOBY N'!$H101,'ZASOBY N'!$H101 )</f>
        <v>0</v>
      </c>
      <c r="BN102" s="411">
        <f t="shared" si="30"/>
        <v>0</v>
      </c>
      <c r="BO102" s="412">
        <f t="shared" si="31"/>
        <v>0</v>
      </c>
      <c r="BP102" s="94" t="str">
        <f t="shared" si="32"/>
        <v/>
      </c>
      <c r="BQ102" s="414" t="str">
        <f>IF(AND(BS102=1,BT102=1,SUMIF($C102:$C$525,$C102,$AJ102:$AJ$525)=$AJ102),$AJ102,IF($BV102&gt;0,$BV102,IF(AND(COUNTIF($C$11:$C101,$C102)&gt;=1,COUNTIF($D101:$D101,$D102)&gt;=1),"",IF(AND(SUMIF($C102:$C$525,$C102,$AJ102:$AJ$525)&gt;$AJ102,SUMIF($D102:$D$525,$D102,$AJ102:$AJ$525)&gt;$AJ102),SUMIF($C102:$C$525,$C102,$AJ102:$AJ$525),""))))</f>
        <v/>
      </c>
      <c r="BS102" s="409">
        <f>COUNTIFS('ZASOBY N'!$B101:$B$525,'ZASOBY N'!$B101,'ZASOBY N'!$C101:'ZASOBY N'!$C$525,'ZASOBY N'!$C101,'ZASOBY N'!$D101:'ZASOBY N'!$D$525,'ZASOBY N'!$D101,'ZASOBY N'!$H101:'ZASOBY N'!$H$525,'ZASOBY N'!$H101 )</f>
        <v>0</v>
      </c>
      <c r="BT102" s="410">
        <f>COUNTIFS('ZASOBY N'!$B$10:$B101,'ZASOBY N'!$B101,'ZASOBY N'!$C$10:'ZASOBY N'!$C101,'ZASOBY N'!$C101,'ZASOBY N'!$D$10:'ZASOBY N'!$D101,'ZASOBY N'!$D101,'ZASOBY N'!$H$10:'ZASOBY N'!$H101,'ZASOBY N'!$H101 )</f>
        <v>0</v>
      </c>
      <c r="BU102" s="411">
        <f t="shared" si="33"/>
        <v>0</v>
      </c>
      <c r="BV102" s="412">
        <f t="shared" si="34"/>
        <v>0</v>
      </c>
      <c r="BW102" s="94" t="s">
        <v>499</v>
      </c>
      <c r="BX102" s="414" t="str">
        <f>IF(AND(BZ102=1,CA102=1,SUMIF($C102:$C$525,$C102,$AI102:$AI$525)=$AI102),$AI102,IF($CC102&gt;0,$CC102,IF(AND(COUNTIF($C$11:$C101,$C102)&gt;=1,COUNTIF($D101:$D101,$D102)&gt;=1),"",IF(AND(SUMIF($C102:$C$525,$C102,$AI102:$AI$525)&gt;$AI102,SUMIF($D102:$D$525,$D102,$AI102:$AI$525)&gt;$IG102),_xlfn.AGGREGATE(14,4,$CB$11:$CB$31*($C$11:$C$31=$C102),1),""))))</f>
        <v/>
      </c>
      <c r="BZ102" s="409">
        <f>COUNTIFS('ZASOBY N'!$B101:$B$525,'ZASOBY N'!$B101,'ZASOBY N'!$C101:'ZASOBY N'!$C$525,'ZASOBY N'!$C101,'ZASOBY N'!$D101:'ZASOBY N'!$D$525,'ZASOBY N'!$D101,'ZASOBY N'!$H101:'ZASOBY N'!$H$525,'ZASOBY N'!$H101 )</f>
        <v>0</v>
      </c>
      <c r="CA102" s="410">
        <f>COUNTIFS('ZASOBY N'!$B$10:$B101,'ZASOBY N'!$B101,'ZASOBY N'!$C$10:'ZASOBY N'!$C101,'ZASOBY N'!$C101,'ZASOBY N'!$D$10:'ZASOBY N'!$D101,'ZASOBY N'!$D101,'ZASOBY N'!$H$10:'ZASOBY N'!$H101,'ZASOBY N'!$H101 )</f>
        <v>0</v>
      </c>
      <c r="CB102" s="411">
        <f t="shared" si="35"/>
        <v>0</v>
      </c>
      <c r="CC102" s="412">
        <f t="shared" si="36"/>
        <v>0</v>
      </c>
      <c r="CE102" s="414" t="str">
        <f>IF(AND(CG102=1,CH102=1,SUMIF($C102:$C$525,$C102,$AH102:$AH$525)=$AH102),$AH102,IF($CJ102&gt;0,$CJ102,IF(AND(COUNTIF($C$11:$C101,$C102)&gt;=1,COUNTIF($D101:$D101,$D102)&gt;=1),"",IF(AND(SUMIF($C102:$C$525,$C102,$AH102:$AH$525)&gt;$AH102,SUMIF($D102:$D$525,$D102,$AH102:$AH$525)&gt;$AH102),_xlfn.AGGREGATE(14,4,$CI$11:$CI$31*($C$11:$C$31=$C102),1),""))))</f>
        <v/>
      </c>
      <c r="CG102" s="409">
        <f>COUNTIFS('ZASOBY N'!$B101:$B$525,'ZASOBY N'!$B101,'ZASOBY N'!$C101:'ZASOBY N'!$C$525,'ZASOBY N'!$C101,'ZASOBY N'!$D101:'ZASOBY N'!$D$525,'ZASOBY N'!$D101,'ZASOBY N'!$H101:'ZASOBY N'!$H$525,'ZASOBY N'!$H101 )</f>
        <v>0</v>
      </c>
      <c r="CH102" s="410">
        <f>COUNTIFS('ZASOBY N'!$B$10:$B101,'ZASOBY N'!$B101,'ZASOBY N'!$C$10:'ZASOBY N'!$C101,'ZASOBY N'!$C101,'ZASOBY N'!$D$10:'ZASOBY N'!$D101,'ZASOBY N'!$D101,'ZASOBY N'!$H$10:'ZASOBY N'!$H101,'ZASOBY N'!$H101 )</f>
        <v>0</v>
      </c>
      <c r="CI102" s="411">
        <f t="shared" si="37"/>
        <v>0</v>
      </c>
      <c r="CJ102" s="412">
        <f t="shared" si="38"/>
        <v>0</v>
      </c>
      <c r="CL102" s="414" t="str">
        <f>IF(AND(CN102=1,CO102=1,SUMIF($C102:$C$525,$C102,$AG102:$AG$525)=$AG102),$AG102,IF($CQ102&gt;0,$CQ102,IF(AND(COUNTIF($C$11:$C101,$C102)&gt;=1,COUNTIF($D101:$D101,$D102)&gt;=1),"",IF(AND(SUMIF($C102:$C$525,$C102,$AG102:$AG$525)&gt;$AG102,SUMIF($D102:$D$525,$D102,$AG102:$AG$525)&gt;$AG102),_xlfn.AGGREGATE(14,4,$CP$11:$CP$31*($C$11:$C$31=$C102),1),""))))</f>
        <v/>
      </c>
      <c r="CN102" s="409">
        <f>COUNTIFS('ZASOBY N'!$B101:$B$525,'ZASOBY N'!$B101,'ZASOBY N'!$C101:'ZASOBY N'!$C$525,'ZASOBY N'!$C101,'ZASOBY N'!$D101:'ZASOBY N'!$D$525,'ZASOBY N'!$D101,'ZASOBY N'!$H101:'ZASOBY N'!$H$525,'ZASOBY N'!$H101 )</f>
        <v>0</v>
      </c>
      <c r="CO102" s="410">
        <f>COUNTIFS('ZASOBY N'!$B$10:$B101,'ZASOBY N'!$B101,'ZASOBY N'!$C$10:'ZASOBY N'!$C101,'ZASOBY N'!$C101,'ZASOBY N'!$D$10:'ZASOBY N'!$D101,'ZASOBY N'!$D101,'ZASOBY N'!$H$10:'ZASOBY N'!$H101,'ZASOBY N'!$H101 )</f>
        <v>0</v>
      </c>
      <c r="CP102" s="411">
        <f t="shared" si="39"/>
        <v>0</v>
      </c>
      <c r="CQ102" s="412">
        <f t="shared" si="40"/>
        <v>0</v>
      </c>
      <c r="CS102" s="414" t="str">
        <f>IF(AND(CU102=1,CV102=1,SUMIF($C102:$C$525,$C102,$AF102:$AF$525)=$AF102),$AF102,IF($CX102&gt;0,$CX102,IF(AND(COUNTIF($C$11:$C101,$C102)&gt;=1,COUNTIF($D101:$D101,$D102)&gt;=1),"",IF(AND(SUMIF($C102:$C$525,$C102,$AF102:$AF$525)&gt;$AF102,SUMIF($D102:$D$525,$D102,$AF102:$AF$525)&gt;$AF102),_xlfn.AGGREGATE(14,4,$CW$11:$CW$31*($C$11:$C$31=$C102),1),""))))</f>
        <v/>
      </c>
      <c r="CU102" s="409">
        <f>COUNTIFS('ZASOBY N'!$B101:$B$525,'ZASOBY N'!$B101,'ZASOBY N'!$C101:'ZASOBY N'!$C$525,'ZASOBY N'!$C101,'ZASOBY N'!$D101:'ZASOBY N'!$D$525,'ZASOBY N'!$D101,'ZASOBY N'!$H101:'ZASOBY N'!$H$525,'ZASOBY N'!$H101 )</f>
        <v>0</v>
      </c>
      <c r="CV102" s="410">
        <f>COUNTIFS('ZASOBY N'!$B$10:$B101,'ZASOBY N'!$B101,'ZASOBY N'!$C$10:'ZASOBY N'!$C101,'ZASOBY N'!$C101,'ZASOBY N'!$D$10:'ZASOBY N'!$D101,'ZASOBY N'!$D101,'ZASOBY N'!$H$10:'ZASOBY N'!$H101,'ZASOBY N'!$H101 )</f>
        <v>0</v>
      </c>
      <c r="CW102" s="411">
        <f t="shared" si="41"/>
        <v>0</v>
      </c>
      <c r="CX102" s="412">
        <f t="shared" si="42"/>
        <v>0</v>
      </c>
      <c r="CZ102" s="414" t="str">
        <f>IF(AND(DB102=1,DC102=1,SUMIF($C102:$C$525,$C102,$AE102:$AE$525)=$AE102),$AE102,IF($DE102&gt;0,$DE102,IF(AND(COUNTIF($C$11:$C101,$C102)&gt;=1,COUNTIF($D101:$D101,$D102)&gt;=1),"",IF(AND(SUMIF($C102:$C$525,$C102,$AE102:$AE$525)&gt;$AE102,SUMIF($D102:$D$525,$D102,$AE102:$AE$525)&gt;$AE102),_xlfn.AGGREGATE(14,4,$DD$11:$DD$31*($C$11:$C$31=$C102),1),""))))</f>
        <v/>
      </c>
      <c r="DB102" s="409">
        <f>COUNTIFS('ZASOBY N'!$B101:$B$525,'ZASOBY N'!$B101,'ZASOBY N'!$C101:'ZASOBY N'!$C$525,'ZASOBY N'!$C101,'ZASOBY N'!$D101:'ZASOBY N'!$D$525,'ZASOBY N'!$D101,'ZASOBY N'!$H101:'ZASOBY N'!$H$525,'ZASOBY N'!$H101 )</f>
        <v>0</v>
      </c>
      <c r="DC102" s="410">
        <f>COUNTIFS('ZASOBY N'!$B$10:$B101,'ZASOBY N'!$B101,'ZASOBY N'!$C$10:'ZASOBY N'!$C101,'ZASOBY N'!$C101,'ZASOBY N'!$D$10:'ZASOBY N'!$D101,'ZASOBY N'!$D101,'ZASOBY N'!$H$10:'ZASOBY N'!$H101,'ZASOBY N'!$H101 )</f>
        <v>0</v>
      </c>
      <c r="DD102" s="411">
        <f t="shared" si="43"/>
        <v>0</v>
      </c>
      <c r="DE102" s="412">
        <f t="shared" si="44"/>
        <v>0</v>
      </c>
      <c r="DF102" s="399" t="str">
        <f>IF(AND(DI102=1,DJ102=1,SUMIF($C102:$C$525,$C102,$AD102:$AD$525)=$AD102),$AD102,IF($DL102&gt;0,$DL102,IF(B102="","",IF(AND(COUNTIF($C$11:$C101,$C102)&gt;=1,COUNTIF($D101:$D101,$D102)&gt;=1,COUNTIF($Z99:$Z101,$C102)=0),"",IF(AND(COUNTIF($C$11:$C101,$C102)&gt;=1,COUNTIF($D101:$D101,$D102)&gt;=1),"UJĘTO WYŻEJ",IF(AND(SUMIF($C102:$C$525,$C102,$AD102:$AD$525)&gt;$AD102,SUMIF($D102:$D$525,$D102,$AD102:$AD$525)&gt;$AD102),_xlfn.AGGREGATE(14,4,$DK$11:$DK$31*($C$11:$C$31=$C102),1),""))))))</f>
        <v/>
      </c>
      <c r="DG102" s="414" t="str">
        <f>IF(AND(DI102=1,DJ102=1,SUMIF($C102:$C$525,$C102,$AD102:$AD$525)=$AD102),$AD102,IF($DL102&gt;0,$DL102,IF(AND(COUNTIF($C$11:$C101,$C102)&gt;=1,COUNTIF($D101:$D101,$D102)&gt;=1),"",IF(AND(SUMIF($C102:$C$525,$C102,$AD102:$AD$525)&gt;$AD102,SUMIF($D102:$D$525,$D102,$AD102:$AD$525)&gt;$AD102),_xlfn.AGGREGATE(14,4,$DK$11:$DK$31*($C$11:$C$31=$C102),1),""))))</f>
        <v/>
      </c>
      <c r="DI102" s="409">
        <f>COUNTIFS('ZASOBY N'!$B101:$B$525,'ZASOBY N'!$B101,'ZASOBY N'!$C101:'ZASOBY N'!$C$525,'ZASOBY N'!$C101,'ZASOBY N'!$D101:'ZASOBY N'!$D$525,'ZASOBY N'!$D101,'ZASOBY N'!$H101:'ZASOBY N'!$H$525,'ZASOBY N'!$H101 )</f>
        <v>0</v>
      </c>
      <c r="DJ102" s="410">
        <f>COUNTIFS('ZASOBY N'!$B$10:$B101,'ZASOBY N'!$B101,'ZASOBY N'!$C$10:'ZASOBY N'!$C101,'ZASOBY N'!$C101,'ZASOBY N'!$D$10:'ZASOBY N'!$D101,'ZASOBY N'!$D101,'ZASOBY N'!$H$10:'ZASOBY N'!$H101,'ZASOBY N'!$H101 )</f>
        <v>0</v>
      </c>
      <c r="DK102" s="411">
        <f t="shared" si="45"/>
        <v>0</v>
      </c>
      <c r="DL102" s="412">
        <f t="shared" si="46"/>
        <v>0</v>
      </c>
    </row>
    <row r="103" spans="1:116" ht="18.899999999999999" customHeight="1" x14ac:dyDescent="0.3">
      <c r="A103" s="219"/>
      <c r="B103" s="152" t="str">
        <f>IF('ZASOBY N'!A102="","",'ZASOBY N'!A102)</f>
        <v/>
      </c>
      <c r="C103" s="462" t="str">
        <f>IF('ZASOBY N'!C102="","",'ZASOBY N'!C102)</f>
        <v/>
      </c>
      <c r="D103" s="137" t="str">
        <f>IF('ZASOBY N'!B102="","",'ZASOBY N'!B102)</f>
        <v/>
      </c>
      <c r="E103" s="138"/>
      <c r="F103" s="356" t="str">
        <f>IF('ZASOBY N'!D102="","",'ZASOBY N'!D102)</f>
        <v/>
      </c>
      <c r="G103" s="220" t="str">
        <f>IF('ZASOBY N'!G102="","",'ZASOBY N'!G102)</f>
        <v/>
      </c>
      <c r="H103" s="221" t="str">
        <f>IF('ZASOBY N'!F102="","",'ZASOBY N'!F102)</f>
        <v/>
      </c>
      <c r="I103" s="221" t="str">
        <f>IF('ZASOBY N'!G102="","",'ZASOBY N'!G102)</f>
        <v/>
      </c>
      <c r="J103" s="221" t="str">
        <f>IF('ZASOBY N'!H102="","",'ZASOBY N'!H102)</f>
        <v/>
      </c>
      <c r="K103" s="214">
        <v>0</v>
      </c>
      <c r="L103" s="214">
        <v>0</v>
      </c>
      <c r="M103" s="214">
        <v>0</v>
      </c>
      <c r="N103" s="222" t="str">
        <f>IF('ZASOBY N'!BD102="x","",IF(W103="","",'ZASOBY N'!E102))</f>
        <v/>
      </c>
      <c r="O103" s="223">
        <v>0</v>
      </c>
      <c r="P103" s="223">
        <v>0</v>
      </c>
      <c r="Q103" s="226" t="str">
        <f>IF($N103="","",'UPR BILANS N'!G103*'UPR BILANS N'!N103)</f>
        <v/>
      </c>
      <c r="R103" s="225" t="str">
        <f>IF($N103="","",'ZASOBY N'!O102)</f>
        <v/>
      </c>
      <c r="S103" s="225" t="str">
        <f>IF($N103="","",IF('ZASOBY N'!Q102="",0,'ZASOBY N'!Q102))</f>
        <v/>
      </c>
      <c r="T103" s="225" t="str">
        <f>IF($N103="","",'ZASOBY N'!V102)</f>
        <v/>
      </c>
      <c r="U103" s="225" t="str">
        <f>IF($N103="","",IF('ZASOBY N'!AG102="",0,'ZASOBY N'!AG102))</f>
        <v/>
      </c>
      <c r="V103" s="225" t="str">
        <f>IF($N103="","",IF(NN!P105="",0,NN!P105))</f>
        <v/>
      </c>
      <c r="W103" s="225" t="str">
        <f t="shared" si="24"/>
        <v/>
      </c>
      <c r="X103" s="226" t="str">
        <f t="shared" si="25"/>
        <v/>
      </c>
      <c r="Y103" s="225" t="str">
        <f>IF('ZASOBY N'!AU102="","",IF(C103&lt;&gt;C102,'ZASOBY N'!AU102,IF(D103&lt;&gt;D102,'ZASOBY N'!AU102,IF(F103&lt;&gt;F102,'ZASOBY N'!AU102,IF(G103&lt;&gt;G102,'ZASOBY N'!AU102,IF(J103&lt;&gt;J102,'ZASOBY N'!AU102,IF(NN!AC105="","",IF(AND(C102=C103,H102=H103,J102=J103,NN!AC105&gt;0),"",IF(AND(C103=C104,H103=H104,NN!AC106&gt;0),'ZASOBY N'!AU102,'ZASOBY N'!AU102)))))))))</f>
        <v/>
      </c>
      <c r="Z103" s="225" t="str">
        <f t="shared" si="26"/>
        <v/>
      </c>
      <c r="AA103" s="227" t="str">
        <f t="shared" si="28"/>
        <v/>
      </c>
      <c r="AB103" s="400" t="str">
        <f t="shared" si="29"/>
        <v/>
      </c>
      <c r="AC103" s="228" t="str">
        <f t="shared" si="27"/>
        <v/>
      </c>
      <c r="AD103" s="222">
        <f>IF(B103="",0,IF(F103="",0,INDEX(POBRANIE_!$B$6:$F$101,MATCH('UPR BILANS N'!$F103,POBRANIE_!$A$6:$A$101,0),2)))</f>
        <v>0</v>
      </c>
      <c r="AE103" s="224">
        <f>IF(OR('ZASOBY N'!G102="",'ZASOBY N'!E102=""),0,IF(B103="",0,'ZASOBY N'!G102*'ZASOBY N'!E102))</f>
        <v>0</v>
      </c>
      <c r="AF103" s="225">
        <f>IF('ZASOBY N'!O102="",0,'ZASOBY N'!O102)</f>
        <v>0</v>
      </c>
      <c r="AG103" s="225">
        <f>IF('ZASOBY N'!Q102="",0,'ZASOBY N'!Q102)</f>
        <v>0</v>
      </c>
      <c r="AH103" s="225">
        <f>IF('ZASOBY N'!V102="",0,'ZASOBY N'!V102)</f>
        <v>0</v>
      </c>
      <c r="AI103" s="225">
        <f>IF('ZASOBY N'!AG102="",0,'ZASOBY N'!AG102)</f>
        <v>0</v>
      </c>
      <c r="AJ103" s="225">
        <f>IF(NN!P105="",0,IF(NN!P105="BRAK kol.7","BRAK BADAŃ",NN!P105))</f>
        <v>0</v>
      </c>
      <c r="AK103" s="225">
        <f>IF(NN!AC105="",0,IF(NN!AC105="BRAK kol.7","BRAK BADAŃ",NN!AC105))</f>
        <v>0</v>
      </c>
      <c r="BJ103" s="414" t="str">
        <f>IF(AND(BL103=1,BM103=1,SUMIF($C103:$C$525,$C103,$AK103:$AK$525)=$AK103),$AK103,IF($BO103&gt;0,$BO103,IF(AND(COUNTIF($C$11:$C102,$C103)&gt;=1,COUNTIF($D102:$D102,$D103)&gt;=1),"",IF(AND(SUMIF($C103:$C$525,$C103,$AK103:$AK$525)&gt;=$AK103,SUMIF($D103:$D$525,$D103,$AK103:$AK$525)&gt;=$AK103),SUMIF($C103:$C$525,$C103,$AK103:$AK$525),""))))</f>
        <v/>
      </c>
      <c r="BL103" s="409">
        <f>COUNTIFS('ZASOBY N'!$B102:$B$525,'ZASOBY N'!$B102,'ZASOBY N'!$C102:'ZASOBY N'!$C$525,'ZASOBY N'!$C102,'ZASOBY N'!$D102:'ZASOBY N'!$D$525,'ZASOBY N'!$D102,'ZASOBY N'!$H102:'ZASOBY N'!$H$525,'ZASOBY N'!$H102 )</f>
        <v>0</v>
      </c>
      <c r="BM103" s="410">
        <f>COUNTIFS('ZASOBY N'!$B$10:$B102,'ZASOBY N'!$B102,'ZASOBY N'!$C$10:'ZASOBY N'!$C102,'ZASOBY N'!$C102,'ZASOBY N'!$D$10:'ZASOBY N'!$D102,'ZASOBY N'!$D102,'ZASOBY N'!$H$10:'ZASOBY N'!$H102,'ZASOBY N'!$H102 )</f>
        <v>0</v>
      </c>
      <c r="BN103" s="411">
        <f t="shared" si="30"/>
        <v>0</v>
      </c>
      <c r="BO103" s="412">
        <f t="shared" si="31"/>
        <v>0</v>
      </c>
      <c r="BP103" s="94" t="str">
        <f t="shared" si="32"/>
        <v/>
      </c>
      <c r="BQ103" s="414" t="str">
        <f>IF(AND(BS103=1,BT103=1,SUMIF($C103:$C$525,$C103,$AJ103:$AJ$525)=$AJ103),$AJ103,IF($BV103&gt;0,$BV103,IF(AND(COUNTIF($C$11:$C102,$C103)&gt;=1,COUNTIF($D102:$D102,$D103)&gt;=1),"",IF(AND(SUMIF($C103:$C$525,$C103,$AJ103:$AJ$525)&gt;$AJ103,SUMIF($D103:$D$525,$D103,$AJ103:$AJ$525)&gt;$AJ103),SUMIF($C103:$C$525,$C103,$AJ103:$AJ$525),""))))</f>
        <v/>
      </c>
      <c r="BS103" s="409">
        <f>COUNTIFS('ZASOBY N'!$B102:$B$525,'ZASOBY N'!$B102,'ZASOBY N'!$C102:'ZASOBY N'!$C$525,'ZASOBY N'!$C102,'ZASOBY N'!$D102:'ZASOBY N'!$D$525,'ZASOBY N'!$D102,'ZASOBY N'!$H102:'ZASOBY N'!$H$525,'ZASOBY N'!$H102 )</f>
        <v>0</v>
      </c>
      <c r="BT103" s="410">
        <f>COUNTIFS('ZASOBY N'!$B$10:$B102,'ZASOBY N'!$B102,'ZASOBY N'!$C$10:'ZASOBY N'!$C102,'ZASOBY N'!$C102,'ZASOBY N'!$D$10:'ZASOBY N'!$D102,'ZASOBY N'!$D102,'ZASOBY N'!$H$10:'ZASOBY N'!$H102,'ZASOBY N'!$H102 )</f>
        <v>0</v>
      </c>
      <c r="BU103" s="411">
        <f t="shared" si="33"/>
        <v>0</v>
      </c>
      <c r="BV103" s="412">
        <f t="shared" si="34"/>
        <v>0</v>
      </c>
      <c r="BW103" s="94" t="s">
        <v>499</v>
      </c>
      <c r="BX103" s="414" t="str">
        <f>IF(AND(BZ103=1,CA103=1,SUMIF($C103:$C$525,$C103,$AI103:$AI$525)=$AI103),$AI103,IF($CC103&gt;0,$CC103,IF(AND(COUNTIF($C$11:$C102,$C103)&gt;=1,COUNTIF($D102:$D102,$D103)&gt;=1),"",IF(AND(SUMIF($C103:$C$525,$C103,$AI103:$AI$525)&gt;$AI103,SUMIF($D103:$D$525,$D103,$AI103:$AI$525)&gt;$IG103),_xlfn.AGGREGATE(14,4,$CB$11:$CB$31*($C$11:$C$31=$C103),1),""))))</f>
        <v/>
      </c>
      <c r="BZ103" s="409">
        <f>COUNTIFS('ZASOBY N'!$B102:$B$525,'ZASOBY N'!$B102,'ZASOBY N'!$C102:'ZASOBY N'!$C$525,'ZASOBY N'!$C102,'ZASOBY N'!$D102:'ZASOBY N'!$D$525,'ZASOBY N'!$D102,'ZASOBY N'!$H102:'ZASOBY N'!$H$525,'ZASOBY N'!$H102 )</f>
        <v>0</v>
      </c>
      <c r="CA103" s="410">
        <f>COUNTIFS('ZASOBY N'!$B$10:$B102,'ZASOBY N'!$B102,'ZASOBY N'!$C$10:'ZASOBY N'!$C102,'ZASOBY N'!$C102,'ZASOBY N'!$D$10:'ZASOBY N'!$D102,'ZASOBY N'!$D102,'ZASOBY N'!$H$10:'ZASOBY N'!$H102,'ZASOBY N'!$H102 )</f>
        <v>0</v>
      </c>
      <c r="CB103" s="411">
        <f t="shared" si="35"/>
        <v>0</v>
      </c>
      <c r="CC103" s="412">
        <f t="shared" si="36"/>
        <v>0</v>
      </c>
      <c r="CE103" s="414" t="str">
        <f>IF(AND(CG103=1,CH103=1,SUMIF($C103:$C$525,$C103,$AH103:$AH$525)=$AH103),$AH103,IF($CJ103&gt;0,$CJ103,IF(AND(COUNTIF($C$11:$C102,$C103)&gt;=1,COUNTIF($D102:$D102,$D103)&gt;=1),"",IF(AND(SUMIF($C103:$C$525,$C103,$AH103:$AH$525)&gt;$AH103,SUMIF($D103:$D$525,$D103,$AH103:$AH$525)&gt;$AH103),_xlfn.AGGREGATE(14,4,$CI$11:$CI$31*($C$11:$C$31=$C103),1),""))))</f>
        <v/>
      </c>
      <c r="CG103" s="409">
        <f>COUNTIFS('ZASOBY N'!$B102:$B$525,'ZASOBY N'!$B102,'ZASOBY N'!$C102:'ZASOBY N'!$C$525,'ZASOBY N'!$C102,'ZASOBY N'!$D102:'ZASOBY N'!$D$525,'ZASOBY N'!$D102,'ZASOBY N'!$H102:'ZASOBY N'!$H$525,'ZASOBY N'!$H102 )</f>
        <v>0</v>
      </c>
      <c r="CH103" s="410">
        <f>COUNTIFS('ZASOBY N'!$B$10:$B102,'ZASOBY N'!$B102,'ZASOBY N'!$C$10:'ZASOBY N'!$C102,'ZASOBY N'!$C102,'ZASOBY N'!$D$10:'ZASOBY N'!$D102,'ZASOBY N'!$D102,'ZASOBY N'!$H$10:'ZASOBY N'!$H102,'ZASOBY N'!$H102 )</f>
        <v>0</v>
      </c>
      <c r="CI103" s="411">
        <f t="shared" si="37"/>
        <v>0</v>
      </c>
      <c r="CJ103" s="412">
        <f t="shared" si="38"/>
        <v>0</v>
      </c>
      <c r="CL103" s="414" t="str">
        <f>IF(AND(CN103=1,CO103=1,SUMIF($C103:$C$525,$C103,$AG103:$AG$525)=$AG103),$AG103,IF($CQ103&gt;0,$CQ103,IF(AND(COUNTIF($C$11:$C102,$C103)&gt;=1,COUNTIF($D102:$D102,$D103)&gt;=1),"",IF(AND(SUMIF($C103:$C$525,$C103,$AG103:$AG$525)&gt;$AG103,SUMIF($D103:$D$525,$D103,$AG103:$AG$525)&gt;$AG103),_xlfn.AGGREGATE(14,4,$CP$11:$CP$31*($C$11:$C$31=$C103),1),""))))</f>
        <v/>
      </c>
      <c r="CN103" s="409">
        <f>COUNTIFS('ZASOBY N'!$B102:$B$525,'ZASOBY N'!$B102,'ZASOBY N'!$C102:'ZASOBY N'!$C$525,'ZASOBY N'!$C102,'ZASOBY N'!$D102:'ZASOBY N'!$D$525,'ZASOBY N'!$D102,'ZASOBY N'!$H102:'ZASOBY N'!$H$525,'ZASOBY N'!$H102 )</f>
        <v>0</v>
      </c>
      <c r="CO103" s="410">
        <f>COUNTIFS('ZASOBY N'!$B$10:$B102,'ZASOBY N'!$B102,'ZASOBY N'!$C$10:'ZASOBY N'!$C102,'ZASOBY N'!$C102,'ZASOBY N'!$D$10:'ZASOBY N'!$D102,'ZASOBY N'!$D102,'ZASOBY N'!$H$10:'ZASOBY N'!$H102,'ZASOBY N'!$H102 )</f>
        <v>0</v>
      </c>
      <c r="CP103" s="411">
        <f t="shared" si="39"/>
        <v>0</v>
      </c>
      <c r="CQ103" s="412">
        <f t="shared" si="40"/>
        <v>0</v>
      </c>
      <c r="CS103" s="414" t="str">
        <f>IF(AND(CU103=1,CV103=1,SUMIF($C103:$C$525,$C103,$AF103:$AF$525)=$AF103),$AF103,IF($CX103&gt;0,$CX103,IF(AND(COUNTIF($C$11:$C102,$C103)&gt;=1,COUNTIF($D102:$D102,$D103)&gt;=1),"",IF(AND(SUMIF($C103:$C$525,$C103,$AF103:$AF$525)&gt;$AF103,SUMIF($D103:$D$525,$D103,$AF103:$AF$525)&gt;$AF103),_xlfn.AGGREGATE(14,4,$CW$11:$CW$31*($C$11:$C$31=$C103),1),""))))</f>
        <v/>
      </c>
      <c r="CU103" s="409">
        <f>COUNTIFS('ZASOBY N'!$B102:$B$525,'ZASOBY N'!$B102,'ZASOBY N'!$C102:'ZASOBY N'!$C$525,'ZASOBY N'!$C102,'ZASOBY N'!$D102:'ZASOBY N'!$D$525,'ZASOBY N'!$D102,'ZASOBY N'!$H102:'ZASOBY N'!$H$525,'ZASOBY N'!$H102 )</f>
        <v>0</v>
      </c>
      <c r="CV103" s="410">
        <f>COUNTIFS('ZASOBY N'!$B$10:$B102,'ZASOBY N'!$B102,'ZASOBY N'!$C$10:'ZASOBY N'!$C102,'ZASOBY N'!$C102,'ZASOBY N'!$D$10:'ZASOBY N'!$D102,'ZASOBY N'!$D102,'ZASOBY N'!$H$10:'ZASOBY N'!$H102,'ZASOBY N'!$H102 )</f>
        <v>0</v>
      </c>
      <c r="CW103" s="411">
        <f t="shared" si="41"/>
        <v>0</v>
      </c>
      <c r="CX103" s="412">
        <f t="shared" si="42"/>
        <v>0</v>
      </c>
      <c r="CZ103" s="414" t="str">
        <f>IF(AND(DB103=1,DC103=1,SUMIF($C103:$C$525,$C103,$AE103:$AE$525)=$AE103),$AE103,IF($DE103&gt;0,$DE103,IF(AND(COUNTIF($C$11:$C102,$C103)&gt;=1,COUNTIF($D102:$D102,$D103)&gt;=1),"",IF(AND(SUMIF($C103:$C$525,$C103,$AE103:$AE$525)&gt;$AE103,SUMIF($D103:$D$525,$D103,$AE103:$AE$525)&gt;$AE103),_xlfn.AGGREGATE(14,4,$DD$11:$DD$31*($C$11:$C$31=$C103),1),""))))</f>
        <v/>
      </c>
      <c r="DB103" s="409">
        <f>COUNTIFS('ZASOBY N'!$B102:$B$525,'ZASOBY N'!$B102,'ZASOBY N'!$C102:'ZASOBY N'!$C$525,'ZASOBY N'!$C102,'ZASOBY N'!$D102:'ZASOBY N'!$D$525,'ZASOBY N'!$D102,'ZASOBY N'!$H102:'ZASOBY N'!$H$525,'ZASOBY N'!$H102 )</f>
        <v>0</v>
      </c>
      <c r="DC103" s="410">
        <f>COUNTIFS('ZASOBY N'!$B$10:$B102,'ZASOBY N'!$B102,'ZASOBY N'!$C$10:'ZASOBY N'!$C102,'ZASOBY N'!$C102,'ZASOBY N'!$D$10:'ZASOBY N'!$D102,'ZASOBY N'!$D102,'ZASOBY N'!$H$10:'ZASOBY N'!$H102,'ZASOBY N'!$H102 )</f>
        <v>0</v>
      </c>
      <c r="DD103" s="411">
        <f t="shared" si="43"/>
        <v>0</v>
      </c>
      <c r="DE103" s="412">
        <f t="shared" si="44"/>
        <v>0</v>
      </c>
      <c r="DF103" s="399" t="str">
        <f>IF(AND(DI103=1,DJ103=1,SUMIF($C103:$C$525,$C103,$AD103:$AD$525)=$AD103),$AD103,IF($DL103&gt;0,$DL103,IF(B103="","",IF(AND(COUNTIF($C$11:$C102,$C103)&gt;=1,COUNTIF($D102:$D102,$D103)&gt;=1,COUNTIF($Z100:$Z102,$C103)=0),"",IF(AND(COUNTIF($C$11:$C102,$C103)&gt;=1,COUNTIF($D102:$D102,$D103)&gt;=1),"UJĘTO WYŻEJ",IF(AND(SUMIF($C103:$C$525,$C103,$AD103:$AD$525)&gt;$AD103,SUMIF($D103:$D$525,$D103,$AD103:$AD$525)&gt;$AD103),_xlfn.AGGREGATE(14,4,$DK$11:$DK$31*($C$11:$C$31=$C103),1),""))))))</f>
        <v/>
      </c>
      <c r="DG103" s="414" t="str">
        <f>IF(AND(DI103=1,DJ103=1,SUMIF($C103:$C$525,$C103,$AD103:$AD$525)=$AD103),$AD103,IF($DL103&gt;0,$DL103,IF(AND(COUNTIF($C$11:$C102,$C103)&gt;=1,COUNTIF($D102:$D102,$D103)&gt;=1),"",IF(AND(SUMIF($C103:$C$525,$C103,$AD103:$AD$525)&gt;$AD103,SUMIF($D103:$D$525,$D103,$AD103:$AD$525)&gt;$AD103),_xlfn.AGGREGATE(14,4,$DK$11:$DK$31*($C$11:$C$31=$C103),1),""))))</f>
        <v/>
      </c>
      <c r="DI103" s="409">
        <f>COUNTIFS('ZASOBY N'!$B102:$B$525,'ZASOBY N'!$B102,'ZASOBY N'!$C102:'ZASOBY N'!$C$525,'ZASOBY N'!$C102,'ZASOBY N'!$D102:'ZASOBY N'!$D$525,'ZASOBY N'!$D102,'ZASOBY N'!$H102:'ZASOBY N'!$H$525,'ZASOBY N'!$H102 )</f>
        <v>0</v>
      </c>
      <c r="DJ103" s="410">
        <f>COUNTIFS('ZASOBY N'!$B$10:$B102,'ZASOBY N'!$B102,'ZASOBY N'!$C$10:'ZASOBY N'!$C102,'ZASOBY N'!$C102,'ZASOBY N'!$D$10:'ZASOBY N'!$D102,'ZASOBY N'!$D102,'ZASOBY N'!$H$10:'ZASOBY N'!$H102,'ZASOBY N'!$H102 )</f>
        <v>0</v>
      </c>
      <c r="DK103" s="411">
        <f t="shared" si="45"/>
        <v>0</v>
      </c>
      <c r="DL103" s="412">
        <f t="shared" si="46"/>
        <v>0</v>
      </c>
    </row>
    <row r="104" spans="1:116" ht="18.899999999999999" customHeight="1" x14ac:dyDescent="0.3">
      <c r="A104" s="219"/>
      <c r="B104" s="152" t="str">
        <f>IF('ZASOBY N'!A103="","",'ZASOBY N'!A103)</f>
        <v/>
      </c>
      <c r="C104" s="462" t="str">
        <f>IF('ZASOBY N'!C103="","",'ZASOBY N'!C103)</f>
        <v/>
      </c>
      <c r="D104" s="137" t="str">
        <f>IF('ZASOBY N'!B103="","",'ZASOBY N'!B103)</f>
        <v/>
      </c>
      <c r="E104" s="138"/>
      <c r="F104" s="356" t="str">
        <f>IF('ZASOBY N'!D103="","",'ZASOBY N'!D103)</f>
        <v/>
      </c>
      <c r="G104" s="220" t="str">
        <f>IF('ZASOBY N'!G103="","",'ZASOBY N'!G103)</f>
        <v/>
      </c>
      <c r="H104" s="221" t="str">
        <f>IF('ZASOBY N'!F103="","",'ZASOBY N'!F103)</f>
        <v/>
      </c>
      <c r="I104" s="221" t="str">
        <f>IF('ZASOBY N'!G103="","",'ZASOBY N'!G103)</f>
        <v/>
      </c>
      <c r="J104" s="221" t="str">
        <f>IF('ZASOBY N'!H103="","",'ZASOBY N'!H103)</f>
        <v/>
      </c>
      <c r="K104" s="214">
        <v>0</v>
      </c>
      <c r="L104" s="214">
        <v>0</v>
      </c>
      <c r="M104" s="214">
        <v>0</v>
      </c>
      <c r="N104" s="222" t="str">
        <f>IF('ZASOBY N'!BD103="x","",IF(W104="","",'ZASOBY N'!E103))</f>
        <v/>
      </c>
      <c r="O104" s="223">
        <v>0</v>
      </c>
      <c r="P104" s="223">
        <v>0</v>
      </c>
      <c r="Q104" s="226" t="str">
        <f>IF($N104="","",'UPR BILANS N'!G104*'UPR BILANS N'!N104)</f>
        <v/>
      </c>
      <c r="R104" s="225" t="str">
        <f>IF($N104="","",'ZASOBY N'!O103)</f>
        <v/>
      </c>
      <c r="S104" s="225" t="str">
        <f>IF($N104="","",IF('ZASOBY N'!Q103="",0,'ZASOBY N'!Q103))</f>
        <v/>
      </c>
      <c r="T104" s="225" t="str">
        <f>IF($N104="","",'ZASOBY N'!V103)</f>
        <v/>
      </c>
      <c r="U104" s="225" t="str">
        <f>IF($N104="","",IF('ZASOBY N'!AG103="",0,'ZASOBY N'!AG103))</f>
        <v/>
      </c>
      <c r="V104" s="225" t="str">
        <f>IF($N104="","",IF(NN!P106="",0,NN!P106))</f>
        <v/>
      </c>
      <c r="W104" s="225" t="str">
        <f t="shared" si="24"/>
        <v/>
      </c>
      <c r="X104" s="226" t="str">
        <f t="shared" si="25"/>
        <v/>
      </c>
      <c r="Y104" s="225" t="str">
        <f>IF('ZASOBY N'!AU103="","",IF(C104&lt;&gt;C103,'ZASOBY N'!AU103,IF(D104&lt;&gt;D103,'ZASOBY N'!AU103,IF(F104&lt;&gt;F103,'ZASOBY N'!AU103,IF(G104&lt;&gt;G103,'ZASOBY N'!AU103,IF(J104&lt;&gt;J103,'ZASOBY N'!AU103,IF(NN!AC106="","",IF(AND(C103=C104,H103=H104,J103=J104,NN!AC106&gt;0),"",IF(AND(C104=C105,H104=H105,NN!AC107&gt;0),'ZASOBY N'!AU103,'ZASOBY N'!AU103)))))))))</f>
        <v/>
      </c>
      <c r="Z104" s="225" t="str">
        <f t="shared" si="26"/>
        <v/>
      </c>
      <c r="AA104" s="227" t="str">
        <f t="shared" si="28"/>
        <v/>
      </c>
      <c r="AB104" s="400" t="str">
        <f t="shared" si="29"/>
        <v/>
      </c>
      <c r="AC104" s="228" t="str">
        <f t="shared" si="27"/>
        <v/>
      </c>
      <c r="AD104" s="222">
        <f>IF(B104="",0,IF(F104="",0,INDEX(POBRANIE_!$B$6:$F$101,MATCH('UPR BILANS N'!$F104,POBRANIE_!$A$6:$A$101,0),2)))</f>
        <v>0</v>
      </c>
      <c r="AE104" s="224">
        <f>IF(OR('ZASOBY N'!G103="",'ZASOBY N'!E103=""),0,IF(B104="",0,'ZASOBY N'!G103*'ZASOBY N'!E103))</f>
        <v>0</v>
      </c>
      <c r="AF104" s="225">
        <f>IF('ZASOBY N'!O103="",0,'ZASOBY N'!O103)</f>
        <v>0</v>
      </c>
      <c r="AG104" s="225">
        <f>IF('ZASOBY N'!Q103="",0,'ZASOBY N'!Q103)</f>
        <v>0</v>
      </c>
      <c r="AH104" s="225">
        <f>IF('ZASOBY N'!V103="",0,'ZASOBY N'!V103)</f>
        <v>0</v>
      </c>
      <c r="AI104" s="225">
        <f>IF('ZASOBY N'!AG103="",0,'ZASOBY N'!AG103)</f>
        <v>0</v>
      </c>
      <c r="AJ104" s="225">
        <f>IF(NN!P106="",0,IF(NN!P106="BRAK kol.7","BRAK BADAŃ",NN!P106))</f>
        <v>0</v>
      </c>
      <c r="AK104" s="225">
        <f>IF(NN!AC106="",0,IF(NN!AC106="BRAK kol.7","BRAK BADAŃ",NN!AC106))</f>
        <v>0</v>
      </c>
      <c r="BJ104" s="414" t="str">
        <f>IF(AND(BL104=1,BM104=1,SUMIF($C104:$C$525,$C104,$AK104:$AK$525)=$AK104),$AK104,IF($BO104&gt;0,$BO104,IF(AND(COUNTIF($C$11:$C103,$C104)&gt;=1,COUNTIF($D103:$D103,$D104)&gt;=1),"",IF(AND(SUMIF($C104:$C$525,$C104,$AK104:$AK$525)&gt;=$AK104,SUMIF($D104:$D$525,$D104,$AK104:$AK$525)&gt;=$AK104),SUMIF($C104:$C$525,$C104,$AK104:$AK$525),""))))</f>
        <v/>
      </c>
      <c r="BL104" s="409">
        <f>COUNTIFS('ZASOBY N'!$B103:$B$525,'ZASOBY N'!$B103,'ZASOBY N'!$C103:'ZASOBY N'!$C$525,'ZASOBY N'!$C103,'ZASOBY N'!$D103:'ZASOBY N'!$D$525,'ZASOBY N'!$D103,'ZASOBY N'!$H103:'ZASOBY N'!$H$525,'ZASOBY N'!$H103 )</f>
        <v>0</v>
      </c>
      <c r="BM104" s="410">
        <f>COUNTIFS('ZASOBY N'!$B$10:$B103,'ZASOBY N'!$B103,'ZASOBY N'!$C$10:'ZASOBY N'!$C103,'ZASOBY N'!$C103,'ZASOBY N'!$D$10:'ZASOBY N'!$D103,'ZASOBY N'!$D103,'ZASOBY N'!$H$10:'ZASOBY N'!$H103,'ZASOBY N'!$H103 )</f>
        <v>0</v>
      </c>
      <c r="BN104" s="411">
        <f t="shared" si="30"/>
        <v>0</v>
      </c>
      <c r="BO104" s="412">
        <f t="shared" si="31"/>
        <v>0</v>
      </c>
      <c r="BP104" s="94" t="str">
        <f t="shared" si="32"/>
        <v/>
      </c>
      <c r="BQ104" s="414" t="str">
        <f>IF(AND(BS104=1,BT104=1,SUMIF($C104:$C$525,$C104,$AJ104:$AJ$525)=$AJ104),$AJ104,IF($BV104&gt;0,$BV104,IF(AND(COUNTIF($C$11:$C103,$C104)&gt;=1,COUNTIF($D103:$D103,$D104)&gt;=1),"",IF(AND(SUMIF($C104:$C$525,$C104,$AJ104:$AJ$525)&gt;$AJ104,SUMIF($D104:$D$525,$D104,$AJ104:$AJ$525)&gt;$AJ104),SUMIF($C104:$C$525,$C104,$AJ104:$AJ$525),""))))</f>
        <v/>
      </c>
      <c r="BS104" s="409">
        <f>COUNTIFS('ZASOBY N'!$B103:$B$525,'ZASOBY N'!$B103,'ZASOBY N'!$C103:'ZASOBY N'!$C$525,'ZASOBY N'!$C103,'ZASOBY N'!$D103:'ZASOBY N'!$D$525,'ZASOBY N'!$D103,'ZASOBY N'!$H103:'ZASOBY N'!$H$525,'ZASOBY N'!$H103 )</f>
        <v>0</v>
      </c>
      <c r="BT104" s="410">
        <f>COUNTIFS('ZASOBY N'!$B$10:$B103,'ZASOBY N'!$B103,'ZASOBY N'!$C$10:'ZASOBY N'!$C103,'ZASOBY N'!$C103,'ZASOBY N'!$D$10:'ZASOBY N'!$D103,'ZASOBY N'!$D103,'ZASOBY N'!$H$10:'ZASOBY N'!$H103,'ZASOBY N'!$H103 )</f>
        <v>0</v>
      </c>
      <c r="BU104" s="411">
        <f t="shared" si="33"/>
        <v>0</v>
      </c>
      <c r="BV104" s="412">
        <f t="shared" si="34"/>
        <v>0</v>
      </c>
      <c r="BW104" s="94" t="s">
        <v>499</v>
      </c>
      <c r="BX104" s="414" t="str">
        <f>IF(AND(BZ104=1,CA104=1,SUMIF($C104:$C$525,$C104,$AI104:$AI$525)=$AI104),$AI104,IF($CC104&gt;0,$CC104,IF(AND(COUNTIF($C$11:$C103,$C104)&gt;=1,COUNTIF($D103:$D103,$D104)&gt;=1),"",IF(AND(SUMIF($C104:$C$525,$C104,$AI104:$AI$525)&gt;$AI104,SUMIF($D104:$D$525,$D104,$AI104:$AI$525)&gt;$IG104),_xlfn.AGGREGATE(14,4,$CB$11:$CB$31*($C$11:$C$31=$C104),1),""))))</f>
        <v/>
      </c>
      <c r="BZ104" s="409">
        <f>COUNTIFS('ZASOBY N'!$B103:$B$525,'ZASOBY N'!$B103,'ZASOBY N'!$C103:'ZASOBY N'!$C$525,'ZASOBY N'!$C103,'ZASOBY N'!$D103:'ZASOBY N'!$D$525,'ZASOBY N'!$D103,'ZASOBY N'!$H103:'ZASOBY N'!$H$525,'ZASOBY N'!$H103 )</f>
        <v>0</v>
      </c>
      <c r="CA104" s="410">
        <f>COUNTIFS('ZASOBY N'!$B$10:$B103,'ZASOBY N'!$B103,'ZASOBY N'!$C$10:'ZASOBY N'!$C103,'ZASOBY N'!$C103,'ZASOBY N'!$D$10:'ZASOBY N'!$D103,'ZASOBY N'!$D103,'ZASOBY N'!$H$10:'ZASOBY N'!$H103,'ZASOBY N'!$H103 )</f>
        <v>0</v>
      </c>
      <c r="CB104" s="411">
        <f t="shared" si="35"/>
        <v>0</v>
      </c>
      <c r="CC104" s="412">
        <f t="shared" si="36"/>
        <v>0</v>
      </c>
      <c r="CE104" s="414" t="str">
        <f>IF(AND(CG104=1,CH104=1,SUMIF($C104:$C$525,$C104,$AH104:$AH$525)=$AH104),$AH104,IF($CJ104&gt;0,$CJ104,IF(AND(COUNTIF($C$11:$C103,$C104)&gt;=1,COUNTIF($D103:$D103,$D104)&gt;=1),"",IF(AND(SUMIF($C104:$C$525,$C104,$AH104:$AH$525)&gt;$AH104,SUMIF($D104:$D$525,$D104,$AH104:$AH$525)&gt;$AH104),_xlfn.AGGREGATE(14,4,$CI$11:$CI$31*($C$11:$C$31=$C104),1),""))))</f>
        <v/>
      </c>
      <c r="CG104" s="409">
        <f>COUNTIFS('ZASOBY N'!$B103:$B$525,'ZASOBY N'!$B103,'ZASOBY N'!$C103:'ZASOBY N'!$C$525,'ZASOBY N'!$C103,'ZASOBY N'!$D103:'ZASOBY N'!$D$525,'ZASOBY N'!$D103,'ZASOBY N'!$H103:'ZASOBY N'!$H$525,'ZASOBY N'!$H103 )</f>
        <v>0</v>
      </c>
      <c r="CH104" s="410">
        <f>COUNTIFS('ZASOBY N'!$B$10:$B103,'ZASOBY N'!$B103,'ZASOBY N'!$C$10:'ZASOBY N'!$C103,'ZASOBY N'!$C103,'ZASOBY N'!$D$10:'ZASOBY N'!$D103,'ZASOBY N'!$D103,'ZASOBY N'!$H$10:'ZASOBY N'!$H103,'ZASOBY N'!$H103 )</f>
        <v>0</v>
      </c>
      <c r="CI104" s="411">
        <f t="shared" si="37"/>
        <v>0</v>
      </c>
      <c r="CJ104" s="412">
        <f t="shared" si="38"/>
        <v>0</v>
      </c>
      <c r="CL104" s="414" t="str">
        <f>IF(AND(CN104=1,CO104=1,SUMIF($C104:$C$525,$C104,$AG104:$AG$525)=$AG104),$AG104,IF($CQ104&gt;0,$CQ104,IF(AND(COUNTIF($C$11:$C103,$C104)&gt;=1,COUNTIF($D103:$D103,$D104)&gt;=1),"",IF(AND(SUMIF($C104:$C$525,$C104,$AG104:$AG$525)&gt;$AG104,SUMIF($D104:$D$525,$D104,$AG104:$AG$525)&gt;$AG104),_xlfn.AGGREGATE(14,4,$CP$11:$CP$31*($C$11:$C$31=$C104),1),""))))</f>
        <v/>
      </c>
      <c r="CN104" s="409">
        <f>COUNTIFS('ZASOBY N'!$B103:$B$525,'ZASOBY N'!$B103,'ZASOBY N'!$C103:'ZASOBY N'!$C$525,'ZASOBY N'!$C103,'ZASOBY N'!$D103:'ZASOBY N'!$D$525,'ZASOBY N'!$D103,'ZASOBY N'!$H103:'ZASOBY N'!$H$525,'ZASOBY N'!$H103 )</f>
        <v>0</v>
      </c>
      <c r="CO104" s="410">
        <f>COUNTIFS('ZASOBY N'!$B$10:$B103,'ZASOBY N'!$B103,'ZASOBY N'!$C$10:'ZASOBY N'!$C103,'ZASOBY N'!$C103,'ZASOBY N'!$D$10:'ZASOBY N'!$D103,'ZASOBY N'!$D103,'ZASOBY N'!$H$10:'ZASOBY N'!$H103,'ZASOBY N'!$H103 )</f>
        <v>0</v>
      </c>
      <c r="CP104" s="411">
        <f t="shared" si="39"/>
        <v>0</v>
      </c>
      <c r="CQ104" s="412">
        <f t="shared" si="40"/>
        <v>0</v>
      </c>
      <c r="CS104" s="414" t="str">
        <f>IF(AND(CU104=1,CV104=1,SUMIF($C104:$C$525,$C104,$AF104:$AF$525)=$AF104),$AF104,IF($CX104&gt;0,$CX104,IF(AND(COUNTIF($C$11:$C103,$C104)&gt;=1,COUNTIF($D103:$D103,$D104)&gt;=1),"",IF(AND(SUMIF($C104:$C$525,$C104,$AF104:$AF$525)&gt;$AF104,SUMIF($D104:$D$525,$D104,$AF104:$AF$525)&gt;$AF104),_xlfn.AGGREGATE(14,4,$CW$11:$CW$31*($C$11:$C$31=$C104),1),""))))</f>
        <v/>
      </c>
      <c r="CU104" s="409">
        <f>COUNTIFS('ZASOBY N'!$B103:$B$525,'ZASOBY N'!$B103,'ZASOBY N'!$C103:'ZASOBY N'!$C$525,'ZASOBY N'!$C103,'ZASOBY N'!$D103:'ZASOBY N'!$D$525,'ZASOBY N'!$D103,'ZASOBY N'!$H103:'ZASOBY N'!$H$525,'ZASOBY N'!$H103 )</f>
        <v>0</v>
      </c>
      <c r="CV104" s="410">
        <f>COUNTIFS('ZASOBY N'!$B$10:$B103,'ZASOBY N'!$B103,'ZASOBY N'!$C$10:'ZASOBY N'!$C103,'ZASOBY N'!$C103,'ZASOBY N'!$D$10:'ZASOBY N'!$D103,'ZASOBY N'!$D103,'ZASOBY N'!$H$10:'ZASOBY N'!$H103,'ZASOBY N'!$H103 )</f>
        <v>0</v>
      </c>
      <c r="CW104" s="411">
        <f t="shared" si="41"/>
        <v>0</v>
      </c>
      <c r="CX104" s="412">
        <f t="shared" si="42"/>
        <v>0</v>
      </c>
      <c r="CZ104" s="414" t="str">
        <f>IF(AND(DB104=1,DC104=1,SUMIF($C104:$C$525,$C104,$AE104:$AE$525)=$AE104),$AE104,IF($DE104&gt;0,$DE104,IF(AND(COUNTIF($C$11:$C103,$C104)&gt;=1,COUNTIF($D103:$D103,$D104)&gt;=1),"",IF(AND(SUMIF($C104:$C$525,$C104,$AE104:$AE$525)&gt;$AE104,SUMIF($D104:$D$525,$D104,$AE104:$AE$525)&gt;$AE104),_xlfn.AGGREGATE(14,4,$DD$11:$DD$31*($C$11:$C$31=$C104),1),""))))</f>
        <v/>
      </c>
      <c r="DB104" s="409">
        <f>COUNTIFS('ZASOBY N'!$B103:$B$525,'ZASOBY N'!$B103,'ZASOBY N'!$C103:'ZASOBY N'!$C$525,'ZASOBY N'!$C103,'ZASOBY N'!$D103:'ZASOBY N'!$D$525,'ZASOBY N'!$D103,'ZASOBY N'!$H103:'ZASOBY N'!$H$525,'ZASOBY N'!$H103 )</f>
        <v>0</v>
      </c>
      <c r="DC104" s="410">
        <f>COUNTIFS('ZASOBY N'!$B$10:$B103,'ZASOBY N'!$B103,'ZASOBY N'!$C$10:'ZASOBY N'!$C103,'ZASOBY N'!$C103,'ZASOBY N'!$D$10:'ZASOBY N'!$D103,'ZASOBY N'!$D103,'ZASOBY N'!$H$10:'ZASOBY N'!$H103,'ZASOBY N'!$H103 )</f>
        <v>0</v>
      </c>
      <c r="DD104" s="411">
        <f t="shared" si="43"/>
        <v>0</v>
      </c>
      <c r="DE104" s="412">
        <f t="shared" si="44"/>
        <v>0</v>
      </c>
      <c r="DF104" s="399" t="str">
        <f>IF(AND(DI104=1,DJ104=1,SUMIF($C104:$C$525,$C104,$AD104:$AD$525)=$AD104),$AD104,IF($DL104&gt;0,$DL104,IF(B104="","",IF(AND(COUNTIF($C$11:$C103,$C104)&gt;=1,COUNTIF($D103:$D103,$D104)&gt;=1,COUNTIF($Z101:$Z103,$C104)=0),"",IF(AND(COUNTIF($C$11:$C103,$C104)&gt;=1,COUNTIF($D103:$D103,$D104)&gt;=1),"UJĘTO WYŻEJ",IF(AND(SUMIF($C104:$C$525,$C104,$AD104:$AD$525)&gt;$AD104,SUMIF($D104:$D$525,$D104,$AD104:$AD$525)&gt;$AD104),_xlfn.AGGREGATE(14,4,$DK$11:$DK$31*($C$11:$C$31=$C104),1),""))))))</f>
        <v/>
      </c>
      <c r="DG104" s="414" t="str">
        <f>IF(AND(DI104=1,DJ104=1,SUMIF($C104:$C$525,$C104,$AD104:$AD$525)=$AD104),$AD104,IF($DL104&gt;0,$DL104,IF(AND(COUNTIF($C$11:$C103,$C104)&gt;=1,COUNTIF($D103:$D103,$D104)&gt;=1),"",IF(AND(SUMIF($C104:$C$525,$C104,$AD104:$AD$525)&gt;$AD104,SUMIF($D104:$D$525,$D104,$AD104:$AD$525)&gt;$AD104),_xlfn.AGGREGATE(14,4,$DK$11:$DK$31*($C$11:$C$31=$C104),1),""))))</f>
        <v/>
      </c>
      <c r="DI104" s="409">
        <f>COUNTIFS('ZASOBY N'!$B103:$B$525,'ZASOBY N'!$B103,'ZASOBY N'!$C103:'ZASOBY N'!$C$525,'ZASOBY N'!$C103,'ZASOBY N'!$D103:'ZASOBY N'!$D$525,'ZASOBY N'!$D103,'ZASOBY N'!$H103:'ZASOBY N'!$H$525,'ZASOBY N'!$H103 )</f>
        <v>0</v>
      </c>
      <c r="DJ104" s="410">
        <f>COUNTIFS('ZASOBY N'!$B$10:$B103,'ZASOBY N'!$B103,'ZASOBY N'!$C$10:'ZASOBY N'!$C103,'ZASOBY N'!$C103,'ZASOBY N'!$D$10:'ZASOBY N'!$D103,'ZASOBY N'!$D103,'ZASOBY N'!$H$10:'ZASOBY N'!$H103,'ZASOBY N'!$H103 )</f>
        <v>0</v>
      </c>
      <c r="DK104" s="411">
        <f t="shared" si="45"/>
        <v>0</v>
      </c>
      <c r="DL104" s="412">
        <f t="shared" si="46"/>
        <v>0</v>
      </c>
    </row>
    <row r="105" spans="1:116" ht="18.899999999999999" customHeight="1" x14ac:dyDescent="0.3">
      <c r="A105" s="219"/>
      <c r="B105" s="152" t="str">
        <f>IF('ZASOBY N'!A104="","",'ZASOBY N'!A104)</f>
        <v/>
      </c>
      <c r="C105" s="462" t="str">
        <f>IF('ZASOBY N'!C104="","",'ZASOBY N'!C104)</f>
        <v/>
      </c>
      <c r="D105" s="137" t="str">
        <f>IF('ZASOBY N'!B104="","",'ZASOBY N'!B104)</f>
        <v/>
      </c>
      <c r="E105" s="138"/>
      <c r="F105" s="356" t="str">
        <f>IF('ZASOBY N'!D104="","",'ZASOBY N'!D104)</f>
        <v/>
      </c>
      <c r="G105" s="220" t="str">
        <f>IF('ZASOBY N'!G104="","",'ZASOBY N'!G104)</f>
        <v/>
      </c>
      <c r="H105" s="221" t="str">
        <f>IF('ZASOBY N'!F104="","",'ZASOBY N'!F104)</f>
        <v/>
      </c>
      <c r="I105" s="221" t="str">
        <f>IF('ZASOBY N'!G104="","",'ZASOBY N'!G104)</f>
        <v/>
      </c>
      <c r="J105" s="221" t="str">
        <f>IF('ZASOBY N'!H104="","",'ZASOBY N'!H104)</f>
        <v/>
      </c>
      <c r="K105" s="214">
        <v>0</v>
      </c>
      <c r="L105" s="214">
        <v>0</v>
      </c>
      <c r="M105" s="214">
        <v>0</v>
      </c>
      <c r="N105" s="222" t="str">
        <f>IF('ZASOBY N'!BD104="x","",IF(W105="","",'ZASOBY N'!E104))</f>
        <v/>
      </c>
      <c r="O105" s="223">
        <v>0</v>
      </c>
      <c r="P105" s="223">
        <v>0</v>
      </c>
      <c r="Q105" s="226" t="str">
        <f>IF($N105="","",'UPR BILANS N'!G105*'UPR BILANS N'!N105)</f>
        <v/>
      </c>
      <c r="R105" s="225" t="str">
        <f>IF($N105="","",'ZASOBY N'!O104)</f>
        <v/>
      </c>
      <c r="S105" s="225" t="str">
        <f>IF($N105="","",IF('ZASOBY N'!Q104="",0,'ZASOBY N'!Q104))</f>
        <v/>
      </c>
      <c r="T105" s="225" t="str">
        <f>IF($N105="","",'ZASOBY N'!V104)</f>
        <v/>
      </c>
      <c r="U105" s="225" t="str">
        <f>IF($N105="","",IF('ZASOBY N'!AG104="",0,'ZASOBY N'!AG104))</f>
        <v/>
      </c>
      <c r="V105" s="225" t="str">
        <f>IF($N105="","",IF(NN!P107="",0,NN!P107))</f>
        <v/>
      </c>
      <c r="W105" s="225" t="str">
        <f t="shared" si="24"/>
        <v/>
      </c>
      <c r="X105" s="226" t="str">
        <f t="shared" si="25"/>
        <v/>
      </c>
      <c r="Y105" s="225" t="str">
        <f>IF('ZASOBY N'!AU104="","",IF(C105&lt;&gt;C104,'ZASOBY N'!AU104,IF(D105&lt;&gt;D104,'ZASOBY N'!AU104,IF(F105&lt;&gt;F104,'ZASOBY N'!AU104,IF(G105&lt;&gt;G104,'ZASOBY N'!AU104,IF(J105&lt;&gt;J104,'ZASOBY N'!AU104,IF(NN!AC107="","",IF(AND(C104=C105,H104=H105,J104=J105,NN!AC107&gt;0),"",IF(AND(C105=C106,H105=H106,NN!AC108&gt;0),'ZASOBY N'!AU104,'ZASOBY N'!AU104)))))))))</f>
        <v/>
      </c>
      <c r="Z105" s="225" t="str">
        <f t="shared" si="26"/>
        <v/>
      </c>
      <c r="AA105" s="227" t="str">
        <f t="shared" si="28"/>
        <v/>
      </c>
      <c r="AB105" s="400" t="str">
        <f t="shared" si="29"/>
        <v/>
      </c>
      <c r="AC105" s="228" t="str">
        <f t="shared" si="27"/>
        <v/>
      </c>
      <c r="AD105" s="222">
        <f>IF(B105="",0,IF(F105="",0,INDEX(POBRANIE_!$B$6:$F$101,MATCH('UPR BILANS N'!$F105,POBRANIE_!$A$6:$A$101,0),2)))</f>
        <v>0</v>
      </c>
      <c r="AE105" s="224">
        <f>IF(OR('ZASOBY N'!G104="",'ZASOBY N'!E104=""),0,IF(B105="",0,'ZASOBY N'!G104*'ZASOBY N'!E104))</f>
        <v>0</v>
      </c>
      <c r="AF105" s="225">
        <f>IF('ZASOBY N'!O104="",0,'ZASOBY N'!O104)</f>
        <v>0</v>
      </c>
      <c r="AG105" s="225">
        <f>IF('ZASOBY N'!Q104="",0,'ZASOBY N'!Q104)</f>
        <v>0</v>
      </c>
      <c r="AH105" s="225">
        <f>IF('ZASOBY N'!V104="",0,'ZASOBY N'!V104)</f>
        <v>0</v>
      </c>
      <c r="AI105" s="225">
        <f>IF('ZASOBY N'!AG104="",0,'ZASOBY N'!AG104)</f>
        <v>0</v>
      </c>
      <c r="AJ105" s="225">
        <f>IF(NN!P107="",0,IF(NN!P107="BRAK kol.7","BRAK BADAŃ",NN!P107))</f>
        <v>0</v>
      </c>
      <c r="AK105" s="225">
        <f>IF(NN!AC107="",0,IF(NN!AC107="BRAK kol.7","BRAK BADAŃ",NN!AC107))</f>
        <v>0</v>
      </c>
      <c r="BJ105" s="414" t="str">
        <f>IF(AND(BL105=1,BM105=1,SUMIF($C105:$C$525,$C105,$AK105:$AK$525)=$AK105),$AK105,IF($BO105&gt;0,$BO105,IF(AND(COUNTIF($C$11:$C104,$C105)&gt;=1,COUNTIF($D104:$D104,$D105)&gt;=1),"",IF(AND(SUMIF($C105:$C$525,$C105,$AK105:$AK$525)&gt;=$AK105,SUMIF($D105:$D$525,$D105,$AK105:$AK$525)&gt;=$AK105),SUMIF($C105:$C$525,$C105,$AK105:$AK$525),""))))</f>
        <v/>
      </c>
      <c r="BL105" s="409">
        <f>COUNTIFS('ZASOBY N'!$B104:$B$525,'ZASOBY N'!$B104,'ZASOBY N'!$C104:'ZASOBY N'!$C$525,'ZASOBY N'!$C104,'ZASOBY N'!$D104:'ZASOBY N'!$D$525,'ZASOBY N'!$D104,'ZASOBY N'!$H104:'ZASOBY N'!$H$525,'ZASOBY N'!$H104 )</f>
        <v>0</v>
      </c>
      <c r="BM105" s="410">
        <f>COUNTIFS('ZASOBY N'!$B$10:$B104,'ZASOBY N'!$B104,'ZASOBY N'!$C$10:'ZASOBY N'!$C104,'ZASOBY N'!$C104,'ZASOBY N'!$D$10:'ZASOBY N'!$D104,'ZASOBY N'!$D104,'ZASOBY N'!$H$10:'ZASOBY N'!$H104,'ZASOBY N'!$H104 )</f>
        <v>0</v>
      </c>
      <c r="BN105" s="411">
        <f t="shared" si="30"/>
        <v>0</v>
      </c>
      <c r="BO105" s="412">
        <f t="shared" si="31"/>
        <v>0</v>
      </c>
      <c r="BP105" s="94" t="str">
        <f t="shared" si="32"/>
        <v/>
      </c>
      <c r="BQ105" s="414" t="str">
        <f>IF(AND(BS105=1,BT105=1,SUMIF($C105:$C$525,$C105,$AJ105:$AJ$525)=$AJ105),$AJ105,IF($BV105&gt;0,$BV105,IF(AND(COUNTIF($C$11:$C104,$C105)&gt;=1,COUNTIF($D104:$D104,$D105)&gt;=1),"",IF(AND(SUMIF($C105:$C$525,$C105,$AJ105:$AJ$525)&gt;$AJ105,SUMIF($D105:$D$525,$D105,$AJ105:$AJ$525)&gt;$AJ105),SUMIF($C105:$C$525,$C105,$AJ105:$AJ$525),""))))</f>
        <v/>
      </c>
      <c r="BS105" s="409">
        <f>COUNTIFS('ZASOBY N'!$B104:$B$525,'ZASOBY N'!$B104,'ZASOBY N'!$C104:'ZASOBY N'!$C$525,'ZASOBY N'!$C104,'ZASOBY N'!$D104:'ZASOBY N'!$D$525,'ZASOBY N'!$D104,'ZASOBY N'!$H104:'ZASOBY N'!$H$525,'ZASOBY N'!$H104 )</f>
        <v>0</v>
      </c>
      <c r="BT105" s="410">
        <f>COUNTIFS('ZASOBY N'!$B$10:$B104,'ZASOBY N'!$B104,'ZASOBY N'!$C$10:'ZASOBY N'!$C104,'ZASOBY N'!$C104,'ZASOBY N'!$D$10:'ZASOBY N'!$D104,'ZASOBY N'!$D104,'ZASOBY N'!$H$10:'ZASOBY N'!$H104,'ZASOBY N'!$H104 )</f>
        <v>0</v>
      </c>
      <c r="BU105" s="411">
        <f t="shared" si="33"/>
        <v>0</v>
      </c>
      <c r="BV105" s="412">
        <f t="shared" si="34"/>
        <v>0</v>
      </c>
      <c r="BW105" s="94" t="s">
        <v>499</v>
      </c>
      <c r="BX105" s="414" t="str">
        <f>IF(AND(BZ105=1,CA105=1,SUMIF($C105:$C$525,$C105,$AI105:$AI$525)=$AI105),$AI105,IF($CC105&gt;0,$CC105,IF(AND(COUNTIF($C$11:$C104,$C105)&gt;=1,COUNTIF($D104:$D104,$D105)&gt;=1),"",IF(AND(SUMIF($C105:$C$525,$C105,$AI105:$AI$525)&gt;$AI105,SUMIF($D105:$D$525,$D105,$AI105:$AI$525)&gt;$IG105),_xlfn.AGGREGATE(14,4,$CB$11:$CB$31*($C$11:$C$31=$C105),1),""))))</f>
        <v/>
      </c>
      <c r="BZ105" s="409">
        <f>COUNTIFS('ZASOBY N'!$B104:$B$525,'ZASOBY N'!$B104,'ZASOBY N'!$C104:'ZASOBY N'!$C$525,'ZASOBY N'!$C104,'ZASOBY N'!$D104:'ZASOBY N'!$D$525,'ZASOBY N'!$D104,'ZASOBY N'!$H104:'ZASOBY N'!$H$525,'ZASOBY N'!$H104 )</f>
        <v>0</v>
      </c>
      <c r="CA105" s="410">
        <f>COUNTIFS('ZASOBY N'!$B$10:$B104,'ZASOBY N'!$B104,'ZASOBY N'!$C$10:'ZASOBY N'!$C104,'ZASOBY N'!$C104,'ZASOBY N'!$D$10:'ZASOBY N'!$D104,'ZASOBY N'!$D104,'ZASOBY N'!$H$10:'ZASOBY N'!$H104,'ZASOBY N'!$H104 )</f>
        <v>0</v>
      </c>
      <c r="CB105" s="411">
        <f t="shared" si="35"/>
        <v>0</v>
      </c>
      <c r="CC105" s="412">
        <f t="shared" si="36"/>
        <v>0</v>
      </c>
      <c r="CE105" s="414" t="str">
        <f>IF(AND(CG105=1,CH105=1,SUMIF($C105:$C$525,$C105,$AH105:$AH$525)=$AH105),$AH105,IF($CJ105&gt;0,$CJ105,IF(AND(COUNTIF($C$11:$C104,$C105)&gt;=1,COUNTIF($D104:$D104,$D105)&gt;=1),"",IF(AND(SUMIF($C105:$C$525,$C105,$AH105:$AH$525)&gt;$AH105,SUMIF($D105:$D$525,$D105,$AH105:$AH$525)&gt;$AH105),_xlfn.AGGREGATE(14,4,$CI$11:$CI$31*($C$11:$C$31=$C105),1),""))))</f>
        <v/>
      </c>
      <c r="CG105" s="409">
        <f>COUNTIFS('ZASOBY N'!$B104:$B$525,'ZASOBY N'!$B104,'ZASOBY N'!$C104:'ZASOBY N'!$C$525,'ZASOBY N'!$C104,'ZASOBY N'!$D104:'ZASOBY N'!$D$525,'ZASOBY N'!$D104,'ZASOBY N'!$H104:'ZASOBY N'!$H$525,'ZASOBY N'!$H104 )</f>
        <v>0</v>
      </c>
      <c r="CH105" s="410">
        <f>COUNTIFS('ZASOBY N'!$B$10:$B104,'ZASOBY N'!$B104,'ZASOBY N'!$C$10:'ZASOBY N'!$C104,'ZASOBY N'!$C104,'ZASOBY N'!$D$10:'ZASOBY N'!$D104,'ZASOBY N'!$D104,'ZASOBY N'!$H$10:'ZASOBY N'!$H104,'ZASOBY N'!$H104 )</f>
        <v>0</v>
      </c>
      <c r="CI105" s="411">
        <f t="shared" si="37"/>
        <v>0</v>
      </c>
      <c r="CJ105" s="412">
        <f t="shared" si="38"/>
        <v>0</v>
      </c>
      <c r="CL105" s="414" t="str">
        <f>IF(AND(CN105=1,CO105=1,SUMIF($C105:$C$525,$C105,$AG105:$AG$525)=$AG105),$AG105,IF($CQ105&gt;0,$CQ105,IF(AND(COUNTIF($C$11:$C104,$C105)&gt;=1,COUNTIF($D104:$D104,$D105)&gt;=1),"",IF(AND(SUMIF($C105:$C$525,$C105,$AG105:$AG$525)&gt;$AG105,SUMIF($D105:$D$525,$D105,$AG105:$AG$525)&gt;$AG105),_xlfn.AGGREGATE(14,4,$CP$11:$CP$31*($C$11:$C$31=$C105),1),""))))</f>
        <v/>
      </c>
      <c r="CN105" s="409">
        <f>COUNTIFS('ZASOBY N'!$B104:$B$525,'ZASOBY N'!$B104,'ZASOBY N'!$C104:'ZASOBY N'!$C$525,'ZASOBY N'!$C104,'ZASOBY N'!$D104:'ZASOBY N'!$D$525,'ZASOBY N'!$D104,'ZASOBY N'!$H104:'ZASOBY N'!$H$525,'ZASOBY N'!$H104 )</f>
        <v>0</v>
      </c>
      <c r="CO105" s="410">
        <f>COUNTIFS('ZASOBY N'!$B$10:$B104,'ZASOBY N'!$B104,'ZASOBY N'!$C$10:'ZASOBY N'!$C104,'ZASOBY N'!$C104,'ZASOBY N'!$D$10:'ZASOBY N'!$D104,'ZASOBY N'!$D104,'ZASOBY N'!$H$10:'ZASOBY N'!$H104,'ZASOBY N'!$H104 )</f>
        <v>0</v>
      </c>
      <c r="CP105" s="411">
        <f t="shared" si="39"/>
        <v>0</v>
      </c>
      <c r="CQ105" s="412">
        <f t="shared" si="40"/>
        <v>0</v>
      </c>
      <c r="CS105" s="414" t="str">
        <f>IF(AND(CU105=1,CV105=1,SUMIF($C105:$C$525,$C105,$AF105:$AF$525)=$AF105),$AF105,IF($CX105&gt;0,$CX105,IF(AND(COUNTIF($C$11:$C104,$C105)&gt;=1,COUNTIF($D104:$D104,$D105)&gt;=1),"",IF(AND(SUMIF($C105:$C$525,$C105,$AF105:$AF$525)&gt;$AF105,SUMIF($D105:$D$525,$D105,$AF105:$AF$525)&gt;$AF105),_xlfn.AGGREGATE(14,4,$CW$11:$CW$31*($C$11:$C$31=$C105),1),""))))</f>
        <v/>
      </c>
      <c r="CU105" s="409">
        <f>COUNTIFS('ZASOBY N'!$B104:$B$525,'ZASOBY N'!$B104,'ZASOBY N'!$C104:'ZASOBY N'!$C$525,'ZASOBY N'!$C104,'ZASOBY N'!$D104:'ZASOBY N'!$D$525,'ZASOBY N'!$D104,'ZASOBY N'!$H104:'ZASOBY N'!$H$525,'ZASOBY N'!$H104 )</f>
        <v>0</v>
      </c>
      <c r="CV105" s="410">
        <f>COUNTIFS('ZASOBY N'!$B$10:$B104,'ZASOBY N'!$B104,'ZASOBY N'!$C$10:'ZASOBY N'!$C104,'ZASOBY N'!$C104,'ZASOBY N'!$D$10:'ZASOBY N'!$D104,'ZASOBY N'!$D104,'ZASOBY N'!$H$10:'ZASOBY N'!$H104,'ZASOBY N'!$H104 )</f>
        <v>0</v>
      </c>
      <c r="CW105" s="411">
        <f t="shared" si="41"/>
        <v>0</v>
      </c>
      <c r="CX105" s="412">
        <f t="shared" si="42"/>
        <v>0</v>
      </c>
      <c r="CZ105" s="414" t="str">
        <f>IF(AND(DB105=1,DC105=1,SUMIF($C105:$C$525,$C105,$AE105:$AE$525)=$AE105),$AE105,IF($DE105&gt;0,$DE105,IF(AND(COUNTIF($C$11:$C104,$C105)&gt;=1,COUNTIF($D104:$D104,$D105)&gt;=1),"",IF(AND(SUMIF($C105:$C$525,$C105,$AE105:$AE$525)&gt;$AE105,SUMIF($D105:$D$525,$D105,$AE105:$AE$525)&gt;$AE105),_xlfn.AGGREGATE(14,4,$DD$11:$DD$31*($C$11:$C$31=$C105),1),""))))</f>
        <v/>
      </c>
      <c r="DB105" s="409">
        <f>COUNTIFS('ZASOBY N'!$B104:$B$525,'ZASOBY N'!$B104,'ZASOBY N'!$C104:'ZASOBY N'!$C$525,'ZASOBY N'!$C104,'ZASOBY N'!$D104:'ZASOBY N'!$D$525,'ZASOBY N'!$D104,'ZASOBY N'!$H104:'ZASOBY N'!$H$525,'ZASOBY N'!$H104 )</f>
        <v>0</v>
      </c>
      <c r="DC105" s="410">
        <f>COUNTIFS('ZASOBY N'!$B$10:$B104,'ZASOBY N'!$B104,'ZASOBY N'!$C$10:'ZASOBY N'!$C104,'ZASOBY N'!$C104,'ZASOBY N'!$D$10:'ZASOBY N'!$D104,'ZASOBY N'!$D104,'ZASOBY N'!$H$10:'ZASOBY N'!$H104,'ZASOBY N'!$H104 )</f>
        <v>0</v>
      </c>
      <c r="DD105" s="411">
        <f t="shared" si="43"/>
        <v>0</v>
      </c>
      <c r="DE105" s="412">
        <f t="shared" si="44"/>
        <v>0</v>
      </c>
      <c r="DF105" s="399" t="str">
        <f>IF(AND(DI105=1,DJ105=1,SUMIF($C105:$C$525,$C105,$AD105:$AD$525)=$AD105),$AD105,IF($DL105&gt;0,$DL105,IF(B105="","",IF(AND(COUNTIF($C$11:$C104,$C105)&gt;=1,COUNTIF($D104:$D104,$D105)&gt;=1,COUNTIF($Z102:$Z104,$C105)=0),"",IF(AND(COUNTIF($C$11:$C104,$C105)&gt;=1,COUNTIF($D104:$D104,$D105)&gt;=1),"UJĘTO WYŻEJ",IF(AND(SUMIF($C105:$C$525,$C105,$AD105:$AD$525)&gt;$AD105,SUMIF($D105:$D$525,$D105,$AD105:$AD$525)&gt;$AD105),_xlfn.AGGREGATE(14,4,$DK$11:$DK$31*($C$11:$C$31=$C105),1),""))))))</f>
        <v/>
      </c>
      <c r="DG105" s="414" t="str">
        <f>IF(AND(DI105=1,DJ105=1,SUMIF($C105:$C$525,$C105,$AD105:$AD$525)=$AD105),$AD105,IF($DL105&gt;0,$DL105,IF(AND(COUNTIF($C$11:$C104,$C105)&gt;=1,COUNTIF($D104:$D104,$D105)&gt;=1),"",IF(AND(SUMIF($C105:$C$525,$C105,$AD105:$AD$525)&gt;$AD105,SUMIF($D105:$D$525,$D105,$AD105:$AD$525)&gt;$AD105),_xlfn.AGGREGATE(14,4,$DK$11:$DK$31*($C$11:$C$31=$C105),1),""))))</f>
        <v/>
      </c>
      <c r="DI105" s="409">
        <f>COUNTIFS('ZASOBY N'!$B104:$B$525,'ZASOBY N'!$B104,'ZASOBY N'!$C104:'ZASOBY N'!$C$525,'ZASOBY N'!$C104,'ZASOBY N'!$D104:'ZASOBY N'!$D$525,'ZASOBY N'!$D104,'ZASOBY N'!$H104:'ZASOBY N'!$H$525,'ZASOBY N'!$H104 )</f>
        <v>0</v>
      </c>
      <c r="DJ105" s="410">
        <f>COUNTIFS('ZASOBY N'!$B$10:$B104,'ZASOBY N'!$B104,'ZASOBY N'!$C$10:'ZASOBY N'!$C104,'ZASOBY N'!$C104,'ZASOBY N'!$D$10:'ZASOBY N'!$D104,'ZASOBY N'!$D104,'ZASOBY N'!$H$10:'ZASOBY N'!$H104,'ZASOBY N'!$H104 )</f>
        <v>0</v>
      </c>
      <c r="DK105" s="411">
        <f t="shared" si="45"/>
        <v>0</v>
      </c>
      <c r="DL105" s="412">
        <f t="shared" si="46"/>
        <v>0</v>
      </c>
    </row>
    <row r="106" spans="1:116" ht="18.899999999999999" customHeight="1" x14ac:dyDescent="0.3">
      <c r="A106" s="219"/>
      <c r="B106" s="152" t="str">
        <f>IF('ZASOBY N'!A105="","",'ZASOBY N'!A105)</f>
        <v/>
      </c>
      <c r="C106" s="462" t="str">
        <f>IF('ZASOBY N'!C105="","",'ZASOBY N'!C105)</f>
        <v/>
      </c>
      <c r="D106" s="137" t="str">
        <f>IF('ZASOBY N'!B105="","",'ZASOBY N'!B105)</f>
        <v/>
      </c>
      <c r="E106" s="138"/>
      <c r="F106" s="356" t="str">
        <f>IF('ZASOBY N'!D105="","",'ZASOBY N'!D105)</f>
        <v/>
      </c>
      <c r="G106" s="220" t="str">
        <f>IF('ZASOBY N'!G105="","",'ZASOBY N'!G105)</f>
        <v/>
      </c>
      <c r="H106" s="221" t="str">
        <f>IF('ZASOBY N'!F105="","",'ZASOBY N'!F105)</f>
        <v/>
      </c>
      <c r="I106" s="221" t="str">
        <f>IF('ZASOBY N'!G105="","",'ZASOBY N'!G105)</f>
        <v/>
      </c>
      <c r="J106" s="221" t="str">
        <f>IF('ZASOBY N'!H105="","",'ZASOBY N'!H105)</f>
        <v/>
      </c>
      <c r="K106" s="214">
        <v>0</v>
      </c>
      <c r="L106" s="214">
        <v>0</v>
      </c>
      <c r="M106" s="214">
        <v>0</v>
      </c>
      <c r="N106" s="222" t="str">
        <f>IF('ZASOBY N'!BD105="x","",IF(W106="","",'ZASOBY N'!E105))</f>
        <v/>
      </c>
      <c r="O106" s="223">
        <v>0</v>
      </c>
      <c r="P106" s="223">
        <v>0</v>
      </c>
      <c r="Q106" s="226" t="str">
        <f>IF($N106="","",'UPR BILANS N'!G106*'UPR BILANS N'!N106)</f>
        <v/>
      </c>
      <c r="R106" s="225" t="str">
        <f>IF($N106="","",'ZASOBY N'!O105)</f>
        <v/>
      </c>
      <c r="S106" s="225" t="str">
        <f>IF($N106="","",IF('ZASOBY N'!Q105="",0,'ZASOBY N'!Q105))</f>
        <v/>
      </c>
      <c r="T106" s="225" t="str">
        <f>IF($N106="","",'ZASOBY N'!V105)</f>
        <v/>
      </c>
      <c r="U106" s="225" t="str">
        <f>IF($N106="","",IF('ZASOBY N'!AG105="",0,'ZASOBY N'!AG105))</f>
        <v/>
      </c>
      <c r="V106" s="225" t="str">
        <f>IF($N106="","",IF(NN!P108="",0,NN!P108))</f>
        <v/>
      </c>
      <c r="W106" s="225" t="str">
        <f t="shared" si="24"/>
        <v/>
      </c>
      <c r="X106" s="226" t="str">
        <f t="shared" si="25"/>
        <v/>
      </c>
      <c r="Y106" s="225" t="str">
        <f>IF('ZASOBY N'!AU105="","",IF(C106&lt;&gt;C105,'ZASOBY N'!AU105,IF(D106&lt;&gt;D105,'ZASOBY N'!AU105,IF(F106&lt;&gt;F105,'ZASOBY N'!AU105,IF(G106&lt;&gt;G105,'ZASOBY N'!AU105,IF(J106&lt;&gt;J105,'ZASOBY N'!AU105,IF(NN!AC108="","",IF(AND(C105=C106,H105=H106,J105=J106,NN!AC108&gt;0),"",IF(AND(C106=C107,H106=H107,NN!AC109&gt;0),'ZASOBY N'!AU105,'ZASOBY N'!AU105)))))))))</f>
        <v/>
      </c>
      <c r="Z106" s="225" t="str">
        <f t="shared" si="26"/>
        <v/>
      </c>
      <c r="AA106" s="227" t="str">
        <f t="shared" si="28"/>
        <v/>
      </c>
      <c r="AB106" s="400" t="str">
        <f t="shared" si="29"/>
        <v/>
      </c>
      <c r="AC106" s="228" t="str">
        <f t="shared" si="27"/>
        <v/>
      </c>
      <c r="AD106" s="222">
        <f>IF(B106="",0,IF(F106="",0,INDEX(POBRANIE_!$B$6:$F$101,MATCH('UPR BILANS N'!$F106,POBRANIE_!$A$6:$A$101,0),2)))</f>
        <v>0</v>
      </c>
      <c r="AE106" s="224">
        <f>IF(OR('ZASOBY N'!G105="",'ZASOBY N'!E105=""),0,IF(B106="",0,'ZASOBY N'!G105*'ZASOBY N'!E105))</f>
        <v>0</v>
      </c>
      <c r="AF106" s="225">
        <f>IF('ZASOBY N'!O105="",0,'ZASOBY N'!O105)</f>
        <v>0</v>
      </c>
      <c r="AG106" s="225">
        <f>IF('ZASOBY N'!Q105="",0,'ZASOBY N'!Q105)</f>
        <v>0</v>
      </c>
      <c r="AH106" s="225">
        <f>IF('ZASOBY N'!V105="",0,'ZASOBY N'!V105)</f>
        <v>0</v>
      </c>
      <c r="AI106" s="225">
        <f>IF('ZASOBY N'!AG105="",0,'ZASOBY N'!AG105)</f>
        <v>0</v>
      </c>
      <c r="AJ106" s="225">
        <f>IF(NN!P108="",0,IF(NN!P108="BRAK kol.7","BRAK BADAŃ",NN!P108))</f>
        <v>0</v>
      </c>
      <c r="AK106" s="225">
        <f>IF(NN!AC108="",0,IF(NN!AC108="BRAK kol.7","BRAK BADAŃ",NN!AC108))</f>
        <v>0</v>
      </c>
      <c r="BJ106" s="414" t="str">
        <f>IF(AND(BL106=1,BM106=1,SUMIF($C106:$C$525,$C106,$AK106:$AK$525)=$AK106),$AK106,IF($BO106&gt;0,$BO106,IF(AND(COUNTIF($C$11:$C105,$C106)&gt;=1,COUNTIF($D105:$D105,$D106)&gt;=1),"",IF(AND(SUMIF($C106:$C$525,$C106,$AK106:$AK$525)&gt;=$AK106,SUMIF($D106:$D$525,$D106,$AK106:$AK$525)&gt;=$AK106),SUMIF($C106:$C$525,$C106,$AK106:$AK$525),""))))</f>
        <v/>
      </c>
      <c r="BL106" s="409">
        <f>COUNTIFS('ZASOBY N'!$B105:$B$525,'ZASOBY N'!$B105,'ZASOBY N'!$C105:'ZASOBY N'!$C$525,'ZASOBY N'!$C105,'ZASOBY N'!$D105:'ZASOBY N'!$D$525,'ZASOBY N'!$D105,'ZASOBY N'!$H105:'ZASOBY N'!$H$525,'ZASOBY N'!$H105 )</f>
        <v>0</v>
      </c>
      <c r="BM106" s="410">
        <f>COUNTIFS('ZASOBY N'!$B$10:$B105,'ZASOBY N'!$B105,'ZASOBY N'!$C$10:'ZASOBY N'!$C105,'ZASOBY N'!$C105,'ZASOBY N'!$D$10:'ZASOBY N'!$D105,'ZASOBY N'!$D105,'ZASOBY N'!$H$10:'ZASOBY N'!$H105,'ZASOBY N'!$H105 )</f>
        <v>0</v>
      </c>
      <c r="BN106" s="411">
        <f t="shared" si="30"/>
        <v>0</v>
      </c>
      <c r="BO106" s="412">
        <f t="shared" si="31"/>
        <v>0</v>
      </c>
      <c r="BP106" s="94" t="str">
        <f t="shared" si="32"/>
        <v/>
      </c>
      <c r="BQ106" s="414" t="str">
        <f>IF(AND(BS106=1,BT106=1,SUMIF($C106:$C$525,$C106,$AJ106:$AJ$525)=$AJ106),$AJ106,IF($BV106&gt;0,$BV106,IF(AND(COUNTIF($C$11:$C105,$C106)&gt;=1,COUNTIF($D105:$D105,$D106)&gt;=1),"",IF(AND(SUMIF($C106:$C$525,$C106,$AJ106:$AJ$525)&gt;$AJ106,SUMIF($D106:$D$525,$D106,$AJ106:$AJ$525)&gt;$AJ106),SUMIF($C106:$C$525,$C106,$AJ106:$AJ$525),""))))</f>
        <v/>
      </c>
      <c r="BS106" s="409">
        <f>COUNTIFS('ZASOBY N'!$B105:$B$525,'ZASOBY N'!$B105,'ZASOBY N'!$C105:'ZASOBY N'!$C$525,'ZASOBY N'!$C105,'ZASOBY N'!$D105:'ZASOBY N'!$D$525,'ZASOBY N'!$D105,'ZASOBY N'!$H105:'ZASOBY N'!$H$525,'ZASOBY N'!$H105 )</f>
        <v>0</v>
      </c>
      <c r="BT106" s="410">
        <f>COUNTIFS('ZASOBY N'!$B$10:$B105,'ZASOBY N'!$B105,'ZASOBY N'!$C$10:'ZASOBY N'!$C105,'ZASOBY N'!$C105,'ZASOBY N'!$D$10:'ZASOBY N'!$D105,'ZASOBY N'!$D105,'ZASOBY N'!$H$10:'ZASOBY N'!$H105,'ZASOBY N'!$H105 )</f>
        <v>0</v>
      </c>
      <c r="BU106" s="411">
        <f t="shared" si="33"/>
        <v>0</v>
      </c>
      <c r="BV106" s="412">
        <f t="shared" si="34"/>
        <v>0</v>
      </c>
      <c r="BW106" s="94" t="s">
        <v>499</v>
      </c>
      <c r="BX106" s="414" t="str">
        <f>IF(AND(BZ106=1,CA106=1,SUMIF($C106:$C$525,$C106,$AI106:$AI$525)=$AI106),$AI106,IF($CC106&gt;0,$CC106,IF(AND(COUNTIF($C$11:$C105,$C106)&gt;=1,COUNTIF($D105:$D105,$D106)&gt;=1),"",IF(AND(SUMIF($C106:$C$525,$C106,$AI106:$AI$525)&gt;$AI106,SUMIF($D106:$D$525,$D106,$AI106:$AI$525)&gt;$IG106),_xlfn.AGGREGATE(14,4,$CB$11:$CB$31*($C$11:$C$31=$C106),1),""))))</f>
        <v/>
      </c>
      <c r="BZ106" s="409">
        <f>COUNTIFS('ZASOBY N'!$B105:$B$525,'ZASOBY N'!$B105,'ZASOBY N'!$C105:'ZASOBY N'!$C$525,'ZASOBY N'!$C105,'ZASOBY N'!$D105:'ZASOBY N'!$D$525,'ZASOBY N'!$D105,'ZASOBY N'!$H105:'ZASOBY N'!$H$525,'ZASOBY N'!$H105 )</f>
        <v>0</v>
      </c>
      <c r="CA106" s="410">
        <f>COUNTIFS('ZASOBY N'!$B$10:$B105,'ZASOBY N'!$B105,'ZASOBY N'!$C$10:'ZASOBY N'!$C105,'ZASOBY N'!$C105,'ZASOBY N'!$D$10:'ZASOBY N'!$D105,'ZASOBY N'!$D105,'ZASOBY N'!$H$10:'ZASOBY N'!$H105,'ZASOBY N'!$H105 )</f>
        <v>0</v>
      </c>
      <c r="CB106" s="411">
        <f t="shared" si="35"/>
        <v>0</v>
      </c>
      <c r="CC106" s="412">
        <f t="shared" si="36"/>
        <v>0</v>
      </c>
      <c r="CE106" s="414" t="str">
        <f>IF(AND(CG106=1,CH106=1,SUMIF($C106:$C$525,$C106,$AH106:$AH$525)=$AH106),$AH106,IF($CJ106&gt;0,$CJ106,IF(AND(COUNTIF($C$11:$C105,$C106)&gt;=1,COUNTIF($D105:$D105,$D106)&gt;=1),"",IF(AND(SUMIF($C106:$C$525,$C106,$AH106:$AH$525)&gt;$AH106,SUMIF($D106:$D$525,$D106,$AH106:$AH$525)&gt;$AH106),_xlfn.AGGREGATE(14,4,$CI$11:$CI$31*($C$11:$C$31=$C106),1),""))))</f>
        <v/>
      </c>
      <c r="CG106" s="409">
        <f>COUNTIFS('ZASOBY N'!$B105:$B$525,'ZASOBY N'!$B105,'ZASOBY N'!$C105:'ZASOBY N'!$C$525,'ZASOBY N'!$C105,'ZASOBY N'!$D105:'ZASOBY N'!$D$525,'ZASOBY N'!$D105,'ZASOBY N'!$H105:'ZASOBY N'!$H$525,'ZASOBY N'!$H105 )</f>
        <v>0</v>
      </c>
      <c r="CH106" s="410">
        <f>COUNTIFS('ZASOBY N'!$B$10:$B105,'ZASOBY N'!$B105,'ZASOBY N'!$C$10:'ZASOBY N'!$C105,'ZASOBY N'!$C105,'ZASOBY N'!$D$10:'ZASOBY N'!$D105,'ZASOBY N'!$D105,'ZASOBY N'!$H$10:'ZASOBY N'!$H105,'ZASOBY N'!$H105 )</f>
        <v>0</v>
      </c>
      <c r="CI106" s="411">
        <f t="shared" si="37"/>
        <v>0</v>
      </c>
      <c r="CJ106" s="412">
        <f t="shared" si="38"/>
        <v>0</v>
      </c>
      <c r="CL106" s="414" t="str">
        <f>IF(AND(CN106=1,CO106=1,SUMIF($C106:$C$525,$C106,$AG106:$AG$525)=$AG106),$AG106,IF($CQ106&gt;0,$CQ106,IF(AND(COUNTIF($C$11:$C105,$C106)&gt;=1,COUNTIF($D105:$D105,$D106)&gt;=1),"",IF(AND(SUMIF($C106:$C$525,$C106,$AG106:$AG$525)&gt;$AG106,SUMIF($D106:$D$525,$D106,$AG106:$AG$525)&gt;$AG106),_xlfn.AGGREGATE(14,4,$CP$11:$CP$31*($C$11:$C$31=$C106),1),""))))</f>
        <v/>
      </c>
      <c r="CN106" s="409">
        <f>COUNTIFS('ZASOBY N'!$B105:$B$525,'ZASOBY N'!$B105,'ZASOBY N'!$C105:'ZASOBY N'!$C$525,'ZASOBY N'!$C105,'ZASOBY N'!$D105:'ZASOBY N'!$D$525,'ZASOBY N'!$D105,'ZASOBY N'!$H105:'ZASOBY N'!$H$525,'ZASOBY N'!$H105 )</f>
        <v>0</v>
      </c>
      <c r="CO106" s="410">
        <f>COUNTIFS('ZASOBY N'!$B$10:$B105,'ZASOBY N'!$B105,'ZASOBY N'!$C$10:'ZASOBY N'!$C105,'ZASOBY N'!$C105,'ZASOBY N'!$D$10:'ZASOBY N'!$D105,'ZASOBY N'!$D105,'ZASOBY N'!$H$10:'ZASOBY N'!$H105,'ZASOBY N'!$H105 )</f>
        <v>0</v>
      </c>
      <c r="CP106" s="411">
        <f t="shared" si="39"/>
        <v>0</v>
      </c>
      <c r="CQ106" s="412">
        <f t="shared" si="40"/>
        <v>0</v>
      </c>
      <c r="CS106" s="414" t="str">
        <f>IF(AND(CU106=1,CV106=1,SUMIF($C106:$C$525,$C106,$AF106:$AF$525)=$AF106),$AF106,IF($CX106&gt;0,$CX106,IF(AND(COUNTIF($C$11:$C105,$C106)&gt;=1,COUNTIF($D105:$D105,$D106)&gt;=1),"",IF(AND(SUMIF($C106:$C$525,$C106,$AF106:$AF$525)&gt;$AF106,SUMIF($D106:$D$525,$D106,$AF106:$AF$525)&gt;$AF106),_xlfn.AGGREGATE(14,4,$CW$11:$CW$31*($C$11:$C$31=$C106),1),""))))</f>
        <v/>
      </c>
      <c r="CU106" s="409">
        <f>COUNTIFS('ZASOBY N'!$B105:$B$525,'ZASOBY N'!$B105,'ZASOBY N'!$C105:'ZASOBY N'!$C$525,'ZASOBY N'!$C105,'ZASOBY N'!$D105:'ZASOBY N'!$D$525,'ZASOBY N'!$D105,'ZASOBY N'!$H105:'ZASOBY N'!$H$525,'ZASOBY N'!$H105 )</f>
        <v>0</v>
      </c>
      <c r="CV106" s="410">
        <f>COUNTIFS('ZASOBY N'!$B$10:$B105,'ZASOBY N'!$B105,'ZASOBY N'!$C$10:'ZASOBY N'!$C105,'ZASOBY N'!$C105,'ZASOBY N'!$D$10:'ZASOBY N'!$D105,'ZASOBY N'!$D105,'ZASOBY N'!$H$10:'ZASOBY N'!$H105,'ZASOBY N'!$H105 )</f>
        <v>0</v>
      </c>
      <c r="CW106" s="411">
        <f t="shared" si="41"/>
        <v>0</v>
      </c>
      <c r="CX106" s="412">
        <f t="shared" si="42"/>
        <v>0</v>
      </c>
      <c r="CZ106" s="414" t="str">
        <f>IF(AND(DB106=1,DC106=1,SUMIF($C106:$C$525,$C106,$AE106:$AE$525)=$AE106),$AE106,IF($DE106&gt;0,$DE106,IF(AND(COUNTIF($C$11:$C105,$C106)&gt;=1,COUNTIF($D105:$D105,$D106)&gt;=1),"",IF(AND(SUMIF($C106:$C$525,$C106,$AE106:$AE$525)&gt;$AE106,SUMIF($D106:$D$525,$D106,$AE106:$AE$525)&gt;$AE106),_xlfn.AGGREGATE(14,4,$DD$11:$DD$31*($C$11:$C$31=$C106),1),""))))</f>
        <v/>
      </c>
      <c r="DB106" s="409">
        <f>COUNTIFS('ZASOBY N'!$B105:$B$525,'ZASOBY N'!$B105,'ZASOBY N'!$C105:'ZASOBY N'!$C$525,'ZASOBY N'!$C105,'ZASOBY N'!$D105:'ZASOBY N'!$D$525,'ZASOBY N'!$D105,'ZASOBY N'!$H105:'ZASOBY N'!$H$525,'ZASOBY N'!$H105 )</f>
        <v>0</v>
      </c>
      <c r="DC106" s="410">
        <f>COUNTIFS('ZASOBY N'!$B$10:$B105,'ZASOBY N'!$B105,'ZASOBY N'!$C$10:'ZASOBY N'!$C105,'ZASOBY N'!$C105,'ZASOBY N'!$D$10:'ZASOBY N'!$D105,'ZASOBY N'!$D105,'ZASOBY N'!$H$10:'ZASOBY N'!$H105,'ZASOBY N'!$H105 )</f>
        <v>0</v>
      </c>
      <c r="DD106" s="411">
        <f t="shared" si="43"/>
        <v>0</v>
      </c>
      <c r="DE106" s="412">
        <f t="shared" si="44"/>
        <v>0</v>
      </c>
      <c r="DF106" s="399" t="str">
        <f>IF(AND(DI106=1,DJ106=1,SUMIF($C106:$C$525,$C106,$AD106:$AD$525)=$AD106),$AD106,IF($DL106&gt;0,$DL106,IF(B106="","",IF(AND(COUNTIF($C$11:$C105,$C106)&gt;=1,COUNTIF($D105:$D105,$D106)&gt;=1,COUNTIF($Z103:$Z105,$C106)=0),"",IF(AND(COUNTIF($C$11:$C105,$C106)&gt;=1,COUNTIF($D105:$D105,$D106)&gt;=1),"UJĘTO WYŻEJ",IF(AND(SUMIF($C106:$C$525,$C106,$AD106:$AD$525)&gt;$AD106,SUMIF($D106:$D$525,$D106,$AD106:$AD$525)&gt;$AD106),_xlfn.AGGREGATE(14,4,$DK$11:$DK$31*($C$11:$C$31=$C106),1),""))))))</f>
        <v/>
      </c>
      <c r="DG106" s="414" t="str">
        <f>IF(AND(DI106=1,DJ106=1,SUMIF($C106:$C$525,$C106,$AD106:$AD$525)=$AD106),$AD106,IF($DL106&gt;0,$DL106,IF(AND(COUNTIF($C$11:$C105,$C106)&gt;=1,COUNTIF($D105:$D105,$D106)&gt;=1),"",IF(AND(SUMIF($C106:$C$525,$C106,$AD106:$AD$525)&gt;$AD106,SUMIF($D106:$D$525,$D106,$AD106:$AD$525)&gt;$AD106),_xlfn.AGGREGATE(14,4,$DK$11:$DK$31*($C$11:$C$31=$C106),1),""))))</f>
        <v/>
      </c>
      <c r="DI106" s="409">
        <f>COUNTIFS('ZASOBY N'!$B105:$B$525,'ZASOBY N'!$B105,'ZASOBY N'!$C105:'ZASOBY N'!$C$525,'ZASOBY N'!$C105,'ZASOBY N'!$D105:'ZASOBY N'!$D$525,'ZASOBY N'!$D105,'ZASOBY N'!$H105:'ZASOBY N'!$H$525,'ZASOBY N'!$H105 )</f>
        <v>0</v>
      </c>
      <c r="DJ106" s="410">
        <f>COUNTIFS('ZASOBY N'!$B$10:$B105,'ZASOBY N'!$B105,'ZASOBY N'!$C$10:'ZASOBY N'!$C105,'ZASOBY N'!$C105,'ZASOBY N'!$D$10:'ZASOBY N'!$D105,'ZASOBY N'!$D105,'ZASOBY N'!$H$10:'ZASOBY N'!$H105,'ZASOBY N'!$H105 )</f>
        <v>0</v>
      </c>
      <c r="DK106" s="411">
        <f t="shared" si="45"/>
        <v>0</v>
      </c>
      <c r="DL106" s="412">
        <f t="shared" si="46"/>
        <v>0</v>
      </c>
    </row>
    <row r="107" spans="1:116" ht="18.899999999999999" customHeight="1" x14ac:dyDescent="0.3">
      <c r="A107" s="219"/>
      <c r="B107" s="152" t="str">
        <f>IF('ZASOBY N'!A106="","",'ZASOBY N'!A106)</f>
        <v/>
      </c>
      <c r="C107" s="462" t="str">
        <f>IF('ZASOBY N'!C106="","",'ZASOBY N'!C106)</f>
        <v/>
      </c>
      <c r="D107" s="137" t="str">
        <f>IF('ZASOBY N'!B106="","",'ZASOBY N'!B106)</f>
        <v/>
      </c>
      <c r="E107" s="138"/>
      <c r="F107" s="356" t="str">
        <f>IF('ZASOBY N'!D106="","",'ZASOBY N'!D106)</f>
        <v/>
      </c>
      <c r="G107" s="220" t="str">
        <f>IF('ZASOBY N'!G106="","",'ZASOBY N'!G106)</f>
        <v/>
      </c>
      <c r="H107" s="221" t="str">
        <f>IF('ZASOBY N'!F106="","",'ZASOBY N'!F106)</f>
        <v/>
      </c>
      <c r="I107" s="221" t="str">
        <f>IF('ZASOBY N'!G106="","",'ZASOBY N'!G106)</f>
        <v/>
      </c>
      <c r="J107" s="221" t="str">
        <f>IF('ZASOBY N'!H106="","",'ZASOBY N'!H106)</f>
        <v/>
      </c>
      <c r="K107" s="214">
        <v>0</v>
      </c>
      <c r="L107" s="214">
        <v>0</v>
      </c>
      <c r="M107" s="214">
        <v>0</v>
      </c>
      <c r="N107" s="222" t="str">
        <f>IF('ZASOBY N'!BD106="x","",IF(W107="","",'ZASOBY N'!E106))</f>
        <v/>
      </c>
      <c r="O107" s="223">
        <v>0</v>
      </c>
      <c r="P107" s="223">
        <v>0</v>
      </c>
      <c r="Q107" s="226" t="str">
        <f>IF($N107="","",'UPR BILANS N'!G107*'UPR BILANS N'!N107)</f>
        <v/>
      </c>
      <c r="R107" s="225" t="str">
        <f>IF($N107="","",'ZASOBY N'!O106)</f>
        <v/>
      </c>
      <c r="S107" s="225" t="str">
        <f>IF($N107="","",IF('ZASOBY N'!Q106="",0,'ZASOBY N'!Q106))</f>
        <v/>
      </c>
      <c r="T107" s="225" t="str">
        <f>IF($N107="","",'ZASOBY N'!V106)</f>
        <v/>
      </c>
      <c r="U107" s="225" t="str">
        <f>IF($N107="","",IF('ZASOBY N'!AG106="",0,'ZASOBY N'!AG106))</f>
        <v/>
      </c>
      <c r="V107" s="225" t="str">
        <f>IF($N107="","",IF(NN!P109="",0,NN!P109))</f>
        <v/>
      </c>
      <c r="W107" s="225" t="str">
        <f t="shared" si="24"/>
        <v/>
      </c>
      <c r="X107" s="226" t="str">
        <f t="shared" si="25"/>
        <v/>
      </c>
      <c r="Y107" s="225" t="str">
        <f>IF('ZASOBY N'!AU106="","",IF(C107&lt;&gt;C106,'ZASOBY N'!AU106,IF(D107&lt;&gt;D106,'ZASOBY N'!AU106,IF(F107&lt;&gt;F106,'ZASOBY N'!AU106,IF(G107&lt;&gt;G106,'ZASOBY N'!AU106,IF(J107&lt;&gt;J106,'ZASOBY N'!AU106,IF(NN!AC109="","",IF(AND(C106=C107,H106=H107,J106=J107,NN!AC109&gt;0),"",IF(AND(C107=C108,H107=H108,NN!AC110&gt;0),'ZASOBY N'!AU106,'ZASOBY N'!AU106)))))))))</f>
        <v/>
      </c>
      <c r="Z107" s="225" t="str">
        <f t="shared" si="26"/>
        <v/>
      </c>
      <c r="AA107" s="227" t="str">
        <f t="shared" si="28"/>
        <v/>
      </c>
      <c r="AB107" s="400" t="str">
        <f t="shared" si="29"/>
        <v/>
      </c>
      <c r="AC107" s="228" t="str">
        <f t="shared" si="27"/>
        <v/>
      </c>
      <c r="AD107" s="222">
        <f>IF(B107="",0,IF(F107="",0,INDEX(POBRANIE_!$B$6:$F$101,MATCH('UPR BILANS N'!$F107,POBRANIE_!$A$6:$A$101,0),2)))</f>
        <v>0</v>
      </c>
      <c r="AE107" s="224">
        <f>IF(OR('ZASOBY N'!G106="",'ZASOBY N'!E106=""),0,IF(B107="",0,'ZASOBY N'!G106*'ZASOBY N'!E106))</f>
        <v>0</v>
      </c>
      <c r="AF107" s="225">
        <f>IF('ZASOBY N'!O106="",0,'ZASOBY N'!O106)</f>
        <v>0</v>
      </c>
      <c r="AG107" s="225">
        <f>IF('ZASOBY N'!Q106="",0,'ZASOBY N'!Q106)</f>
        <v>0</v>
      </c>
      <c r="AH107" s="225">
        <f>IF('ZASOBY N'!V106="",0,'ZASOBY N'!V106)</f>
        <v>0</v>
      </c>
      <c r="AI107" s="225">
        <f>IF('ZASOBY N'!AG106="",0,'ZASOBY N'!AG106)</f>
        <v>0</v>
      </c>
      <c r="AJ107" s="225">
        <f>IF(NN!P109="",0,IF(NN!P109="BRAK kol.7","BRAK BADAŃ",NN!P109))</f>
        <v>0</v>
      </c>
      <c r="AK107" s="225">
        <f>IF(NN!AC109="",0,IF(NN!AC109="BRAK kol.7","BRAK BADAŃ",NN!AC109))</f>
        <v>0</v>
      </c>
      <c r="BJ107" s="414" t="str">
        <f>IF(AND(BL107=1,BM107=1,SUMIF($C107:$C$525,$C107,$AK107:$AK$525)=$AK107),$AK107,IF($BO107&gt;0,$BO107,IF(AND(COUNTIF($C$11:$C106,$C107)&gt;=1,COUNTIF($D106:$D106,$D107)&gt;=1),"",IF(AND(SUMIF($C107:$C$525,$C107,$AK107:$AK$525)&gt;=$AK107,SUMIF($D107:$D$525,$D107,$AK107:$AK$525)&gt;=$AK107),SUMIF($C107:$C$525,$C107,$AK107:$AK$525),""))))</f>
        <v/>
      </c>
      <c r="BL107" s="409">
        <f>COUNTIFS('ZASOBY N'!$B106:$B$525,'ZASOBY N'!$B106,'ZASOBY N'!$C106:'ZASOBY N'!$C$525,'ZASOBY N'!$C106,'ZASOBY N'!$D106:'ZASOBY N'!$D$525,'ZASOBY N'!$D106,'ZASOBY N'!$H106:'ZASOBY N'!$H$525,'ZASOBY N'!$H106 )</f>
        <v>0</v>
      </c>
      <c r="BM107" s="410">
        <f>COUNTIFS('ZASOBY N'!$B$10:$B106,'ZASOBY N'!$B106,'ZASOBY N'!$C$10:'ZASOBY N'!$C106,'ZASOBY N'!$C106,'ZASOBY N'!$D$10:'ZASOBY N'!$D106,'ZASOBY N'!$D106,'ZASOBY N'!$H$10:'ZASOBY N'!$H106,'ZASOBY N'!$H106 )</f>
        <v>0</v>
      </c>
      <c r="BN107" s="411">
        <f t="shared" si="30"/>
        <v>0</v>
      </c>
      <c r="BO107" s="412">
        <f t="shared" si="31"/>
        <v>0</v>
      </c>
      <c r="BP107" s="94" t="str">
        <f t="shared" si="32"/>
        <v/>
      </c>
      <c r="BQ107" s="414" t="str">
        <f>IF(AND(BS107=1,BT107=1,SUMIF($C107:$C$525,$C107,$AJ107:$AJ$525)=$AJ107),$AJ107,IF($BV107&gt;0,$BV107,IF(AND(COUNTIF($C$11:$C106,$C107)&gt;=1,COUNTIF($D106:$D106,$D107)&gt;=1),"",IF(AND(SUMIF($C107:$C$525,$C107,$AJ107:$AJ$525)&gt;$AJ107,SUMIF($D107:$D$525,$D107,$AJ107:$AJ$525)&gt;$AJ107),SUMIF($C107:$C$525,$C107,$AJ107:$AJ$525),""))))</f>
        <v/>
      </c>
      <c r="BS107" s="409">
        <f>COUNTIFS('ZASOBY N'!$B106:$B$525,'ZASOBY N'!$B106,'ZASOBY N'!$C106:'ZASOBY N'!$C$525,'ZASOBY N'!$C106,'ZASOBY N'!$D106:'ZASOBY N'!$D$525,'ZASOBY N'!$D106,'ZASOBY N'!$H106:'ZASOBY N'!$H$525,'ZASOBY N'!$H106 )</f>
        <v>0</v>
      </c>
      <c r="BT107" s="410">
        <f>COUNTIFS('ZASOBY N'!$B$10:$B106,'ZASOBY N'!$B106,'ZASOBY N'!$C$10:'ZASOBY N'!$C106,'ZASOBY N'!$C106,'ZASOBY N'!$D$10:'ZASOBY N'!$D106,'ZASOBY N'!$D106,'ZASOBY N'!$H$10:'ZASOBY N'!$H106,'ZASOBY N'!$H106 )</f>
        <v>0</v>
      </c>
      <c r="BU107" s="411">
        <f t="shared" si="33"/>
        <v>0</v>
      </c>
      <c r="BV107" s="412">
        <f t="shared" si="34"/>
        <v>0</v>
      </c>
      <c r="BW107" s="94" t="s">
        <v>499</v>
      </c>
      <c r="BX107" s="414" t="str">
        <f>IF(AND(BZ107=1,CA107=1,SUMIF($C107:$C$525,$C107,$AI107:$AI$525)=$AI107),$AI107,IF($CC107&gt;0,$CC107,IF(AND(COUNTIF($C$11:$C106,$C107)&gt;=1,COUNTIF($D106:$D106,$D107)&gt;=1),"",IF(AND(SUMIF($C107:$C$525,$C107,$AI107:$AI$525)&gt;$AI107,SUMIF($D107:$D$525,$D107,$AI107:$AI$525)&gt;$IG107),_xlfn.AGGREGATE(14,4,$CB$11:$CB$31*($C$11:$C$31=$C107),1),""))))</f>
        <v/>
      </c>
      <c r="BZ107" s="409">
        <f>COUNTIFS('ZASOBY N'!$B106:$B$525,'ZASOBY N'!$B106,'ZASOBY N'!$C106:'ZASOBY N'!$C$525,'ZASOBY N'!$C106,'ZASOBY N'!$D106:'ZASOBY N'!$D$525,'ZASOBY N'!$D106,'ZASOBY N'!$H106:'ZASOBY N'!$H$525,'ZASOBY N'!$H106 )</f>
        <v>0</v>
      </c>
      <c r="CA107" s="410">
        <f>COUNTIFS('ZASOBY N'!$B$10:$B106,'ZASOBY N'!$B106,'ZASOBY N'!$C$10:'ZASOBY N'!$C106,'ZASOBY N'!$C106,'ZASOBY N'!$D$10:'ZASOBY N'!$D106,'ZASOBY N'!$D106,'ZASOBY N'!$H$10:'ZASOBY N'!$H106,'ZASOBY N'!$H106 )</f>
        <v>0</v>
      </c>
      <c r="CB107" s="411">
        <f t="shared" si="35"/>
        <v>0</v>
      </c>
      <c r="CC107" s="412">
        <f t="shared" si="36"/>
        <v>0</v>
      </c>
      <c r="CE107" s="414" t="str">
        <f>IF(AND(CG107=1,CH107=1,SUMIF($C107:$C$525,$C107,$AH107:$AH$525)=$AH107),$AH107,IF($CJ107&gt;0,$CJ107,IF(AND(COUNTIF($C$11:$C106,$C107)&gt;=1,COUNTIF($D106:$D106,$D107)&gt;=1),"",IF(AND(SUMIF($C107:$C$525,$C107,$AH107:$AH$525)&gt;$AH107,SUMIF($D107:$D$525,$D107,$AH107:$AH$525)&gt;$AH107),_xlfn.AGGREGATE(14,4,$CI$11:$CI$31*($C$11:$C$31=$C107),1),""))))</f>
        <v/>
      </c>
      <c r="CG107" s="409">
        <f>COUNTIFS('ZASOBY N'!$B106:$B$525,'ZASOBY N'!$B106,'ZASOBY N'!$C106:'ZASOBY N'!$C$525,'ZASOBY N'!$C106,'ZASOBY N'!$D106:'ZASOBY N'!$D$525,'ZASOBY N'!$D106,'ZASOBY N'!$H106:'ZASOBY N'!$H$525,'ZASOBY N'!$H106 )</f>
        <v>0</v>
      </c>
      <c r="CH107" s="410">
        <f>COUNTIFS('ZASOBY N'!$B$10:$B106,'ZASOBY N'!$B106,'ZASOBY N'!$C$10:'ZASOBY N'!$C106,'ZASOBY N'!$C106,'ZASOBY N'!$D$10:'ZASOBY N'!$D106,'ZASOBY N'!$D106,'ZASOBY N'!$H$10:'ZASOBY N'!$H106,'ZASOBY N'!$H106 )</f>
        <v>0</v>
      </c>
      <c r="CI107" s="411">
        <f t="shared" si="37"/>
        <v>0</v>
      </c>
      <c r="CJ107" s="412">
        <f t="shared" si="38"/>
        <v>0</v>
      </c>
      <c r="CL107" s="414" t="str">
        <f>IF(AND(CN107=1,CO107=1,SUMIF($C107:$C$525,$C107,$AG107:$AG$525)=$AG107),$AG107,IF($CQ107&gt;0,$CQ107,IF(AND(COUNTIF($C$11:$C106,$C107)&gt;=1,COUNTIF($D106:$D106,$D107)&gt;=1),"",IF(AND(SUMIF($C107:$C$525,$C107,$AG107:$AG$525)&gt;$AG107,SUMIF($D107:$D$525,$D107,$AG107:$AG$525)&gt;$AG107),_xlfn.AGGREGATE(14,4,$CP$11:$CP$31*($C$11:$C$31=$C107),1),""))))</f>
        <v/>
      </c>
      <c r="CN107" s="409">
        <f>COUNTIFS('ZASOBY N'!$B106:$B$525,'ZASOBY N'!$B106,'ZASOBY N'!$C106:'ZASOBY N'!$C$525,'ZASOBY N'!$C106,'ZASOBY N'!$D106:'ZASOBY N'!$D$525,'ZASOBY N'!$D106,'ZASOBY N'!$H106:'ZASOBY N'!$H$525,'ZASOBY N'!$H106 )</f>
        <v>0</v>
      </c>
      <c r="CO107" s="410">
        <f>COUNTIFS('ZASOBY N'!$B$10:$B106,'ZASOBY N'!$B106,'ZASOBY N'!$C$10:'ZASOBY N'!$C106,'ZASOBY N'!$C106,'ZASOBY N'!$D$10:'ZASOBY N'!$D106,'ZASOBY N'!$D106,'ZASOBY N'!$H$10:'ZASOBY N'!$H106,'ZASOBY N'!$H106 )</f>
        <v>0</v>
      </c>
      <c r="CP107" s="411">
        <f t="shared" si="39"/>
        <v>0</v>
      </c>
      <c r="CQ107" s="412">
        <f t="shared" si="40"/>
        <v>0</v>
      </c>
      <c r="CS107" s="414" t="str">
        <f>IF(AND(CU107=1,CV107=1,SUMIF($C107:$C$525,$C107,$AF107:$AF$525)=$AF107),$AF107,IF($CX107&gt;0,$CX107,IF(AND(COUNTIF($C$11:$C106,$C107)&gt;=1,COUNTIF($D106:$D106,$D107)&gt;=1),"",IF(AND(SUMIF($C107:$C$525,$C107,$AF107:$AF$525)&gt;$AF107,SUMIF($D107:$D$525,$D107,$AF107:$AF$525)&gt;$AF107),_xlfn.AGGREGATE(14,4,$CW$11:$CW$31*($C$11:$C$31=$C107),1),""))))</f>
        <v/>
      </c>
      <c r="CU107" s="409">
        <f>COUNTIFS('ZASOBY N'!$B106:$B$525,'ZASOBY N'!$B106,'ZASOBY N'!$C106:'ZASOBY N'!$C$525,'ZASOBY N'!$C106,'ZASOBY N'!$D106:'ZASOBY N'!$D$525,'ZASOBY N'!$D106,'ZASOBY N'!$H106:'ZASOBY N'!$H$525,'ZASOBY N'!$H106 )</f>
        <v>0</v>
      </c>
      <c r="CV107" s="410">
        <f>COUNTIFS('ZASOBY N'!$B$10:$B106,'ZASOBY N'!$B106,'ZASOBY N'!$C$10:'ZASOBY N'!$C106,'ZASOBY N'!$C106,'ZASOBY N'!$D$10:'ZASOBY N'!$D106,'ZASOBY N'!$D106,'ZASOBY N'!$H$10:'ZASOBY N'!$H106,'ZASOBY N'!$H106 )</f>
        <v>0</v>
      </c>
      <c r="CW107" s="411">
        <f t="shared" si="41"/>
        <v>0</v>
      </c>
      <c r="CX107" s="412">
        <f t="shared" si="42"/>
        <v>0</v>
      </c>
      <c r="CZ107" s="414" t="str">
        <f>IF(AND(DB107=1,DC107=1,SUMIF($C107:$C$525,$C107,$AE107:$AE$525)=$AE107),$AE107,IF($DE107&gt;0,$DE107,IF(AND(COUNTIF($C$11:$C106,$C107)&gt;=1,COUNTIF($D106:$D106,$D107)&gt;=1),"",IF(AND(SUMIF($C107:$C$525,$C107,$AE107:$AE$525)&gt;$AE107,SUMIF($D107:$D$525,$D107,$AE107:$AE$525)&gt;$AE107),_xlfn.AGGREGATE(14,4,$DD$11:$DD$31*($C$11:$C$31=$C107),1),""))))</f>
        <v/>
      </c>
      <c r="DB107" s="409">
        <f>COUNTIFS('ZASOBY N'!$B106:$B$525,'ZASOBY N'!$B106,'ZASOBY N'!$C106:'ZASOBY N'!$C$525,'ZASOBY N'!$C106,'ZASOBY N'!$D106:'ZASOBY N'!$D$525,'ZASOBY N'!$D106,'ZASOBY N'!$H106:'ZASOBY N'!$H$525,'ZASOBY N'!$H106 )</f>
        <v>0</v>
      </c>
      <c r="DC107" s="410">
        <f>COUNTIFS('ZASOBY N'!$B$10:$B106,'ZASOBY N'!$B106,'ZASOBY N'!$C$10:'ZASOBY N'!$C106,'ZASOBY N'!$C106,'ZASOBY N'!$D$10:'ZASOBY N'!$D106,'ZASOBY N'!$D106,'ZASOBY N'!$H$10:'ZASOBY N'!$H106,'ZASOBY N'!$H106 )</f>
        <v>0</v>
      </c>
      <c r="DD107" s="411">
        <f t="shared" si="43"/>
        <v>0</v>
      </c>
      <c r="DE107" s="412">
        <f t="shared" si="44"/>
        <v>0</v>
      </c>
      <c r="DF107" s="399" t="str">
        <f>IF(AND(DI107=1,DJ107=1,SUMIF($C107:$C$525,$C107,$AD107:$AD$525)=$AD107),$AD107,IF($DL107&gt;0,$DL107,IF(B107="","",IF(AND(COUNTIF($C$11:$C106,$C107)&gt;=1,COUNTIF($D106:$D106,$D107)&gt;=1,COUNTIF($Z104:$Z106,$C107)=0),"",IF(AND(COUNTIF($C$11:$C106,$C107)&gt;=1,COUNTIF($D106:$D106,$D107)&gt;=1),"UJĘTO WYŻEJ",IF(AND(SUMIF($C107:$C$525,$C107,$AD107:$AD$525)&gt;$AD107,SUMIF($D107:$D$525,$D107,$AD107:$AD$525)&gt;$AD107),_xlfn.AGGREGATE(14,4,$DK$11:$DK$31*($C$11:$C$31=$C107),1),""))))))</f>
        <v/>
      </c>
      <c r="DG107" s="414" t="str">
        <f>IF(AND(DI107=1,DJ107=1,SUMIF($C107:$C$525,$C107,$AD107:$AD$525)=$AD107),$AD107,IF($DL107&gt;0,$DL107,IF(AND(COUNTIF($C$11:$C106,$C107)&gt;=1,COUNTIF($D106:$D106,$D107)&gt;=1),"",IF(AND(SUMIF($C107:$C$525,$C107,$AD107:$AD$525)&gt;$AD107,SUMIF($D107:$D$525,$D107,$AD107:$AD$525)&gt;$AD107),_xlfn.AGGREGATE(14,4,$DK$11:$DK$31*($C$11:$C$31=$C107),1),""))))</f>
        <v/>
      </c>
      <c r="DI107" s="409">
        <f>COUNTIFS('ZASOBY N'!$B106:$B$525,'ZASOBY N'!$B106,'ZASOBY N'!$C106:'ZASOBY N'!$C$525,'ZASOBY N'!$C106,'ZASOBY N'!$D106:'ZASOBY N'!$D$525,'ZASOBY N'!$D106,'ZASOBY N'!$H106:'ZASOBY N'!$H$525,'ZASOBY N'!$H106 )</f>
        <v>0</v>
      </c>
      <c r="DJ107" s="410">
        <f>COUNTIFS('ZASOBY N'!$B$10:$B106,'ZASOBY N'!$B106,'ZASOBY N'!$C$10:'ZASOBY N'!$C106,'ZASOBY N'!$C106,'ZASOBY N'!$D$10:'ZASOBY N'!$D106,'ZASOBY N'!$D106,'ZASOBY N'!$H$10:'ZASOBY N'!$H106,'ZASOBY N'!$H106 )</f>
        <v>0</v>
      </c>
      <c r="DK107" s="411">
        <f t="shared" si="45"/>
        <v>0</v>
      </c>
      <c r="DL107" s="412">
        <f t="shared" si="46"/>
        <v>0</v>
      </c>
    </row>
    <row r="108" spans="1:116" ht="18.899999999999999" customHeight="1" x14ac:dyDescent="0.3">
      <c r="A108" s="219"/>
      <c r="B108" s="152" t="str">
        <f>IF('ZASOBY N'!A107="","",'ZASOBY N'!A107)</f>
        <v/>
      </c>
      <c r="C108" s="462" t="str">
        <f>IF('ZASOBY N'!C107="","",'ZASOBY N'!C107)</f>
        <v/>
      </c>
      <c r="D108" s="137" t="str">
        <f>IF('ZASOBY N'!B107="","",'ZASOBY N'!B107)</f>
        <v/>
      </c>
      <c r="E108" s="138"/>
      <c r="F108" s="356" t="str">
        <f>IF('ZASOBY N'!D107="","",'ZASOBY N'!D107)</f>
        <v/>
      </c>
      <c r="G108" s="220" t="str">
        <f>IF('ZASOBY N'!G107="","",'ZASOBY N'!G107)</f>
        <v/>
      </c>
      <c r="H108" s="221" t="str">
        <f>IF('ZASOBY N'!F107="","",'ZASOBY N'!F107)</f>
        <v/>
      </c>
      <c r="I108" s="221" t="str">
        <f>IF('ZASOBY N'!G107="","",'ZASOBY N'!G107)</f>
        <v/>
      </c>
      <c r="J108" s="221" t="str">
        <f>IF('ZASOBY N'!H107="","",'ZASOBY N'!H107)</f>
        <v/>
      </c>
      <c r="K108" s="214">
        <v>0</v>
      </c>
      <c r="L108" s="214">
        <v>0</v>
      </c>
      <c r="M108" s="214">
        <v>0</v>
      </c>
      <c r="N108" s="222" t="str">
        <f>IF('ZASOBY N'!BD107="x","",IF(W108="","",'ZASOBY N'!E107))</f>
        <v/>
      </c>
      <c r="O108" s="223">
        <v>0</v>
      </c>
      <c r="P108" s="223">
        <v>0</v>
      </c>
      <c r="Q108" s="226" t="str">
        <f>IF($N108="","",'UPR BILANS N'!G108*'UPR BILANS N'!N108)</f>
        <v/>
      </c>
      <c r="R108" s="225" t="str">
        <f>IF($N108="","",'ZASOBY N'!O107)</f>
        <v/>
      </c>
      <c r="S108" s="225" t="str">
        <f>IF($N108="","",IF('ZASOBY N'!Q107="",0,'ZASOBY N'!Q107))</f>
        <v/>
      </c>
      <c r="T108" s="225" t="str">
        <f>IF($N108="","",'ZASOBY N'!V107)</f>
        <v/>
      </c>
      <c r="U108" s="225" t="str">
        <f>IF($N108="","",IF('ZASOBY N'!AG107="",0,'ZASOBY N'!AG107))</f>
        <v/>
      </c>
      <c r="V108" s="225" t="str">
        <f>IF($N108="","",IF(NN!P110="",0,NN!P110))</f>
        <v/>
      </c>
      <c r="W108" s="225" t="str">
        <f t="shared" si="24"/>
        <v/>
      </c>
      <c r="X108" s="226" t="str">
        <f t="shared" si="25"/>
        <v/>
      </c>
      <c r="Y108" s="225" t="str">
        <f>IF('ZASOBY N'!AU107="","",IF(C108&lt;&gt;C107,'ZASOBY N'!AU107,IF(D108&lt;&gt;D107,'ZASOBY N'!AU107,IF(F108&lt;&gt;F107,'ZASOBY N'!AU107,IF(G108&lt;&gt;G107,'ZASOBY N'!AU107,IF(J108&lt;&gt;J107,'ZASOBY N'!AU107,IF(NN!AC110="","",IF(AND(C107=C108,H107=H108,J107=J108,NN!AC110&gt;0),"",IF(AND(C108=C109,H108=H109,NN!AC111&gt;0),'ZASOBY N'!AU107,'ZASOBY N'!AU107)))))))))</f>
        <v/>
      </c>
      <c r="Z108" s="225" t="str">
        <f t="shared" si="26"/>
        <v/>
      </c>
      <c r="AA108" s="227" t="str">
        <f t="shared" si="28"/>
        <v/>
      </c>
      <c r="AB108" s="400" t="str">
        <f t="shared" si="29"/>
        <v/>
      </c>
      <c r="AC108" s="228" t="str">
        <f t="shared" si="27"/>
        <v/>
      </c>
      <c r="AD108" s="222">
        <f>IF(B108="",0,IF(F108="",0,INDEX(POBRANIE_!$B$6:$F$101,MATCH('UPR BILANS N'!$F108,POBRANIE_!$A$6:$A$101,0),2)))</f>
        <v>0</v>
      </c>
      <c r="AE108" s="224">
        <f>IF(OR('ZASOBY N'!G107="",'ZASOBY N'!E107=""),0,IF(B108="",0,'ZASOBY N'!G107*'ZASOBY N'!E107))</f>
        <v>0</v>
      </c>
      <c r="AF108" s="225">
        <f>IF('ZASOBY N'!O107="",0,'ZASOBY N'!O107)</f>
        <v>0</v>
      </c>
      <c r="AG108" s="225">
        <f>IF('ZASOBY N'!Q107="",0,'ZASOBY N'!Q107)</f>
        <v>0</v>
      </c>
      <c r="AH108" s="225">
        <f>IF('ZASOBY N'!V107="",0,'ZASOBY N'!V107)</f>
        <v>0</v>
      </c>
      <c r="AI108" s="225">
        <f>IF('ZASOBY N'!AG107="",0,'ZASOBY N'!AG107)</f>
        <v>0</v>
      </c>
      <c r="AJ108" s="225">
        <f>IF(NN!P110="",0,IF(NN!P110="BRAK kol.7","BRAK BADAŃ",NN!P110))</f>
        <v>0</v>
      </c>
      <c r="AK108" s="225">
        <f>IF(NN!AC110="",0,IF(NN!AC110="BRAK kol.7","BRAK BADAŃ",NN!AC110))</f>
        <v>0</v>
      </c>
      <c r="BJ108" s="414" t="str">
        <f>IF(AND(BL108=1,BM108=1,SUMIF($C108:$C$525,$C108,$AK108:$AK$525)=$AK108),$AK108,IF($BO108&gt;0,$BO108,IF(AND(COUNTIF($C$11:$C107,$C108)&gt;=1,COUNTIF($D107:$D107,$D108)&gt;=1),"",IF(AND(SUMIF($C108:$C$525,$C108,$AK108:$AK$525)&gt;=$AK108,SUMIF($D108:$D$525,$D108,$AK108:$AK$525)&gt;=$AK108),SUMIF($C108:$C$525,$C108,$AK108:$AK$525),""))))</f>
        <v/>
      </c>
      <c r="BL108" s="409">
        <f>COUNTIFS('ZASOBY N'!$B107:$B$525,'ZASOBY N'!$B107,'ZASOBY N'!$C107:'ZASOBY N'!$C$525,'ZASOBY N'!$C107,'ZASOBY N'!$D107:'ZASOBY N'!$D$525,'ZASOBY N'!$D107,'ZASOBY N'!$H107:'ZASOBY N'!$H$525,'ZASOBY N'!$H107 )</f>
        <v>0</v>
      </c>
      <c r="BM108" s="410">
        <f>COUNTIFS('ZASOBY N'!$B$10:$B107,'ZASOBY N'!$B107,'ZASOBY N'!$C$10:'ZASOBY N'!$C107,'ZASOBY N'!$C107,'ZASOBY N'!$D$10:'ZASOBY N'!$D107,'ZASOBY N'!$D107,'ZASOBY N'!$H$10:'ZASOBY N'!$H107,'ZASOBY N'!$H107 )</f>
        <v>0</v>
      </c>
      <c r="BN108" s="411">
        <f t="shared" si="30"/>
        <v>0</v>
      </c>
      <c r="BO108" s="412">
        <f t="shared" si="31"/>
        <v>0</v>
      </c>
      <c r="BP108" s="94" t="str">
        <f t="shared" si="32"/>
        <v/>
      </c>
      <c r="BQ108" s="414" t="str">
        <f>IF(AND(BS108=1,BT108=1,SUMIF($C108:$C$525,$C108,$AJ108:$AJ$525)=$AJ108),$AJ108,IF($BV108&gt;0,$BV108,IF(AND(COUNTIF($C$11:$C107,$C108)&gt;=1,COUNTIF($D107:$D107,$D108)&gt;=1),"",IF(AND(SUMIF($C108:$C$525,$C108,$AJ108:$AJ$525)&gt;$AJ108,SUMIF($D108:$D$525,$D108,$AJ108:$AJ$525)&gt;$AJ108),SUMIF($C108:$C$525,$C108,$AJ108:$AJ$525),""))))</f>
        <v/>
      </c>
      <c r="BS108" s="409">
        <f>COUNTIFS('ZASOBY N'!$B107:$B$525,'ZASOBY N'!$B107,'ZASOBY N'!$C107:'ZASOBY N'!$C$525,'ZASOBY N'!$C107,'ZASOBY N'!$D107:'ZASOBY N'!$D$525,'ZASOBY N'!$D107,'ZASOBY N'!$H107:'ZASOBY N'!$H$525,'ZASOBY N'!$H107 )</f>
        <v>0</v>
      </c>
      <c r="BT108" s="410">
        <f>COUNTIFS('ZASOBY N'!$B$10:$B107,'ZASOBY N'!$B107,'ZASOBY N'!$C$10:'ZASOBY N'!$C107,'ZASOBY N'!$C107,'ZASOBY N'!$D$10:'ZASOBY N'!$D107,'ZASOBY N'!$D107,'ZASOBY N'!$H$10:'ZASOBY N'!$H107,'ZASOBY N'!$H107 )</f>
        <v>0</v>
      </c>
      <c r="BU108" s="411">
        <f t="shared" si="33"/>
        <v>0</v>
      </c>
      <c r="BV108" s="412">
        <f t="shared" si="34"/>
        <v>0</v>
      </c>
      <c r="BW108" s="94" t="s">
        <v>499</v>
      </c>
      <c r="BX108" s="414" t="str">
        <f>IF(AND(BZ108=1,CA108=1,SUMIF($C108:$C$525,$C108,$AI108:$AI$525)=$AI108),$AI108,IF($CC108&gt;0,$CC108,IF(AND(COUNTIF($C$11:$C107,$C108)&gt;=1,COUNTIF($D107:$D107,$D108)&gt;=1),"",IF(AND(SUMIF($C108:$C$525,$C108,$AI108:$AI$525)&gt;$AI108,SUMIF($D108:$D$525,$D108,$AI108:$AI$525)&gt;$IG108),_xlfn.AGGREGATE(14,4,$CB$11:$CB$31*($C$11:$C$31=$C108),1),""))))</f>
        <v/>
      </c>
      <c r="BZ108" s="409">
        <f>COUNTIFS('ZASOBY N'!$B107:$B$525,'ZASOBY N'!$B107,'ZASOBY N'!$C107:'ZASOBY N'!$C$525,'ZASOBY N'!$C107,'ZASOBY N'!$D107:'ZASOBY N'!$D$525,'ZASOBY N'!$D107,'ZASOBY N'!$H107:'ZASOBY N'!$H$525,'ZASOBY N'!$H107 )</f>
        <v>0</v>
      </c>
      <c r="CA108" s="410">
        <f>COUNTIFS('ZASOBY N'!$B$10:$B107,'ZASOBY N'!$B107,'ZASOBY N'!$C$10:'ZASOBY N'!$C107,'ZASOBY N'!$C107,'ZASOBY N'!$D$10:'ZASOBY N'!$D107,'ZASOBY N'!$D107,'ZASOBY N'!$H$10:'ZASOBY N'!$H107,'ZASOBY N'!$H107 )</f>
        <v>0</v>
      </c>
      <c r="CB108" s="411">
        <f t="shared" si="35"/>
        <v>0</v>
      </c>
      <c r="CC108" s="412">
        <f t="shared" si="36"/>
        <v>0</v>
      </c>
      <c r="CE108" s="414" t="str">
        <f>IF(AND(CG108=1,CH108=1,SUMIF($C108:$C$525,$C108,$AH108:$AH$525)=$AH108),$AH108,IF($CJ108&gt;0,$CJ108,IF(AND(COUNTIF($C$11:$C107,$C108)&gt;=1,COUNTIF($D107:$D107,$D108)&gt;=1),"",IF(AND(SUMIF($C108:$C$525,$C108,$AH108:$AH$525)&gt;$AH108,SUMIF($D108:$D$525,$D108,$AH108:$AH$525)&gt;$AH108),_xlfn.AGGREGATE(14,4,$CI$11:$CI$31*($C$11:$C$31=$C108),1),""))))</f>
        <v/>
      </c>
      <c r="CG108" s="409">
        <f>COUNTIFS('ZASOBY N'!$B107:$B$525,'ZASOBY N'!$B107,'ZASOBY N'!$C107:'ZASOBY N'!$C$525,'ZASOBY N'!$C107,'ZASOBY N'!$D107:'ZASOBY N'!$D$525,'ZASOBY N'!$D107,'ZASOBY N'!$H107:'ZASOBY N'!$H$525,'ZASOBY N'!$H107 )</f>
        <v>0</v>
      </c>
      <c r="CH108" s="410">
        <f>COUNTIFS('ZASOBY N'!$B$10:$B107,'ZASOBY N'!$B107,'ZASOBY N'!$C$10:'ZASOBY N'!$C107,'ZASOBY N'!$C107,'ZASOBY N'!$D$10:'ZASOBY N'!$D107,'ZASOBY N'!$D107,'ZASOBY N'!$H$10:'ZASOBY N'!$H107,'ZASOBY N'!$H107 )</f>
        <v>0</v>
      </c>
      <c r="CI108" s="411">
        <f t="shared" si="37"/>
        <v>0</v>
      </c>
      <c r="CJ108" s="412">
        <f t="shared" si="38"/>
        <v>0</v>
      </c>
      <c r="CL108" s="414" t="str">
        <f>IF(AND(CN108=1,CO108=1,SUMIF($C108:$C$525,$C108,$AG108:$AG$525)=$AG108),$AG108,IF($CQ108&gt;0,$CQ108,IF(AND(COUNTIF($C$11:$C107,$C108)&gt;=1,COUNTIF($D107:$D107,$D108)&gt;=1),"",IF(AND(SUMIF($C108:$C$525,$C108,$AG108:$AG$525)&gt;$AG108,SUMIF($D108:$D$525,$D108,$AG108:$AG$525)&gt;$AG108),_xlfn.AGGREGATE(14,4,$CP$11:$CP$31*($C$11:$C$31=$C108),1),""))))</f>
        <v/>
      </c>
      <c r="CN108" s="409">
        <f>COUNTIFS('ZASOBY N'!$B107:$B$525,'ZASOBY N'!$B107,'ZASOBY N'!$C107:'ZASOBY N'!$C$525,'ZASOBY N'!$C107,'ZASOBY N'!$D107:'ZASOBY N'!$D$525,'ZASOBY N'!$D107,'ZASOBY N'!$H107:'ZASOBY N'!$H$525,'ZASOBY N'!$H107 )</f>
        <v>0</v>
      </c>
      <c r="CO108" s="410">
        <f>COUNTIFS('ZASOBY N'!$B$10:$B107,'ZASOBY N'!$B107,'ZASOBY N'!$C$10:'ZASOBY N'!$C107,'ZASOBY N'!$C107,'ZASOBY N'!$D$10:'ZASOBY N'!$D107,'ZASOBY N'!$D107,'ZASOBY N'!$H$10:'ZASOBY N'!$H107,'ZASOBY N'!$H107 )</f>
        <v>0</v>
      </c>
      <c r="CP108" s="411">
        <f t="shared" si="39"/>
        <v>0</v>
      </c>
      <c r="CQ108" s="412">
        <f t="shared" si="40"/>
        <v>0</v>
      </c>
      <c r="CS108" s="414" t="str">
        <f>IF(AND(CU108=1,CV108=1,SUMIF($C108:$C$525,$C108,$AF108:$AF$525)=$AF108),$AF108,IF($CX108&gt;0,$CX108,IF(AND(COUNTIF($C$11:$C107,$C108)&gt;=1,COUNTIF($D107:$D107,$D108)&gt;=1),"",IF(AND(SUMIF($C108:$C$525,$C108,$AF108:$AF$525)&gt;$AF108,SUMIF($D108:$D$525,$D108,$AF108:$AF$525)&gt;$AF108),_xlfn.AGGREGATE(14,4,$CW$11:$CW$31*($C$11:$C$31=$C108),1),""))))</f>
        <v/>
      </c>
      <c r="CU108" s="409">
        <f>COUNTIFS('ZASOBY N'!$B107:$B$525,'ZASOBY N'!$B107,'ZASOBY N'!$C107:'ZASOBY N'!$C$525,'ZASOBY N'!$C107,'ZASOBY N'!$D107:'ZASOBY N'!$D$525,'ZASOBY N'!$D107,'ZASOBY N'!$H107:'ZASOBY N'!$H$525,'ZASOBY N'!$H107 )</f>
        <v>0</v>
      </c>
      <c r="CV108" s="410">
        <f>COUNTIFS('ZASOBY N'!$B$10:$B107,'ZASOBY N'!$B107,'ZASOBY N'!$C$10:'ZASOBY N'!$C107,'ZASOBY N'!$C107,'ZASOBY N'!$D$10:'ZASOBY N'!$D107,'ZASOBY N'!$D107,'ZASOBY N'!$H$10:'ZASOBY N'!$H107,'ZASOBY N'!$H107 )</f>
        <v>0</v>
      </c>
      <c r="CW108" s="411">
        <f t="shared" si="41"/>
        <v>0</v>
      </c>
      <c r="CX108" s="412">
        <f t="shared" si="42"/>
        <v>0</v>
      </c>
      <c r="CZ108" s="414" t="str">
        <f>IF(AND(DB108=1,DC108=1,SUMIF($C108:$C$525,$C108,$AE108:$AE$525)=$AE108),$AE108,IF($DE108&gt;0,$DE108,IF(AND(COUNTIF($C$11:$C107,$C108)&gt;=1,COUNTIF($D107:$D107,$D108)&gt;=1),"",IF(AND(SUMIF($C108:$C$525,$C108,$AE108:$AE$525)&gt;$AE108,SUMIF($D108:$D$525,$D108,$AE108:$AE$525)&gt;$AE108),_xlfn.AGGREGATE(14,4,$DD$11:$DD$31*($C$11:$C$31=$C108),1),""))))</f>
        <v/>
      </c>
      <c r="DB108" s="409">
        <f>COUNTIFS('ZASOBY N'!$B107:$B$525,'ZASOBY N'!$B107,'ZASOBY N'!$C107:'ZASOBY N'!$C$525,'ZASOBY N'!$C107,'ZASOBY N'!$D107:'ZASOBY N'!$D$525,'ZASOBY N'!$D107,'ZASOBY N'!$H107:'ZASOBY N'!$H$525,'ZASOBY N'!$H107 )</f>
        <v>0</v>
      </c>
      <c r="DC108" s="410">
        <f>COUNTIFS('ZASOBY N'!$B$10:$B107,'ZASOBY N'!$B107,'ZASOBY N'!$C$10:'ZASOBY N'!$C107,'ZASOBY N'!$C107,'ZASOBY N'!$D$10:'ZASOBY N'!$D107,'ZASOBY N'!$D107,'ZASOBY N'!$H$10:'ZASOBY N'!$H107,'ZASOBY N'!$H107 )</f>
        <v>0</v>
      </c>
      <c r="DD108" s="411">
        <f t="shared" si="43"/>
        <v>0</v>
      </c>
      <c r="DE108" s="412">
        <f t="shared" si="44"/>
        <v>0</v>
      </c>
      <c r="DF108" s="399" t="str">
        <f>IF(AND(DI108=1,DJ108=1,SUMIF($C108:$C$525,$C108,$AD108:$AD$525)=$AD108),$AD108,IF($DL108&gt;0,$DL108,IF(B108="","",IF(AND(COUNTIF($C$11:$C107,$C108)&gt;=1,COUNTIF($D107:$D107,$D108)&gt;=1,COUNTIF($Z105:$Z107,$C108)=0),"",IF(AND(COUNTIF($C$11:$C107,$C108)&gt;=1,COUNTIF($D107:$D107,$D108)&gt;=1),"UJĘTO WYŻEJ",IF(AND(SUMIF($C108:$C$525,$C108,$AD108:$AD$525)&gt;$AD108,SUMIF($D108:$D$525,$D108,$AD108:$AD$525)&gt;$AD108),_xlfn.AGGREGATE(14,4,$DK$11:$DK$31*($C$11:$C$31=$C108),1),""))))))</f>
        <v/>
      </c>
      <c r="DG108" s="414" t="str">
        <f>IF(AND(DI108=1,DJ108=1,SUMIF($C108:$C$525,$C108,$AD108:$AD$525)=$AD108),$AD108,IF($DL108&gt;0,$DL108,IF(AND(COUNTIF($C$11:$C107,$C108)&gt;=1,COUNTIF($D107:$D107,$D108)&gt;=1),"",IF(AND(SUMIF($C108:$C$525,$C108,$AD108:$AD$525)&gt;$AD108,SUMIF($D108:$D$525,$D108,$AD108:$AD$525)&gt;$AD108),_xlfn.AGGREGATE(14,4,$DK$11:$DK$31*($C$11:$C$31=$C108),1),""))))</f>
        <v/>
      </c>
      <c r="DI108" s="409">
        <f>COUNTIFS('ZASOBY N'!$B107:$B$525,'ZASOBY N'!$B107,'ZASOBY N'!$C107:'ZASOBY N'!$C$525,'ZASOBY N'!$C107,'ZASOBY N'!$D107:'ZASOBY N'!$D$525,'ZASOBY N'!$D107,'ZASOBY N'!$H107:'ZASOBY N'!$H$525,'ZASOBY N'!$H107 )</f>
        <v>0</v>
      </c>
      <c r="DJ108" s="410">
        <f>COUNTIFS('ZASOBY N'!$B$10:$B107,'ZASOBY N'!$B107,'ZASOBY N'!$C$10:'ZASOBY N'!$C107,'ZASOBY N'!$C107,'ZASOBY N'!$D$10:'ZASOBY N'!$D107,'ZASOBY N'!$D107,'ZASOBY N'!$H$10:'ZASOBY N'!$H107,'ZASOBY N'!$H107 )</f>
        <v>0</v>
      </c>
      <c r="DK108" s="411">
        <f t="shared" si="45"/>
        <v>0</v>
      </c>
      <c r="DL108" s="412">
        <f t="shared" si="46"/>
        <v>0</v>
      </c>
    </row>
    <row r="109" spans="1:116" ht="18.899999999999999" customHeight="1" x14ac:dyDescent="0.3">
      <c r="A109" s="219"/>
      <c r="B109" s="152" t="str">
        <f>IF('ZASOBY N'!A108="","",'ZASOBY N'!A108)</f>
        <v/>
      </c>
      <c r="C109" s="462" t="str">
        <f>IF('ZASOBY N'!C108="","",'ZASOBY N'!C108)</f>
        <v/>
      </c>
      <c r="D109" s="137" t="str">
        <f>IF('ZASOBY N'!B108="","",'ZASOBY N'!B108)</f>
        <v/>
      </c>
      <c r="E109" s="138"/>
      <c r="F109" s="356" t="str">
        <f>IF('ZASOBY N'!D108="","",'ZASOBY N'!D108)</f>
        <v/>
      </c>
      <c r="G109" s="220" t="str">
        <f>IF('ZASOBY N'!G108="","",'ZASOBY N'!G108)</f>
        <v/>
      </c>
      <c r="H109" s="221" t="str">
        <f>IF('ZASOBY N'!F108="","",'ZASOBY N'!F108)</f>
        <v/>
      </c>
      <c r="I109" s="221" t="str">
        <f>IF('ZASOBY N'!G108="","",'ZASOBY N'!G108)</f>
        <v/>
      </c>
      <c r="J109" s="221" t="str">
        <f>IF('ZASOBY N'!H108="","",'ZASOBY N'!H108)</f>
        <v/>
      </c>
      <c r="K109" s="214">
        <v>0</v>
      </c>
      <c r="L109" s="214">
        <v>0</v>
      </c>
      <c r="M109" s="214">
        <v>0</v>
      </c>
      <c r="N109" s="222" t="str">
        <f>IF('ZASOBY N'!BD108="x","",IF(W109="","",'ZASOBY N'!E108))</f>
        <v/>
      </c>
      <c r="O109" s="223">
        <v>0</v>
      </c>
      <c r="P109" s="223">
        <v>0</v>
      </c>
      <c r="Q109" s="226" t="str">
        <f>IF($N109="","",'UPR BILANS N'!G109*'UPR BILANS N'!N109)</f>
        <v/>
      </c>
      <c r="R109" s="225" t="str">
        <f>IF($N109="","",'ZASOBY N'!O108)</f>
        <v/>
      </c>
      <c r="S109" s="225" t="str">
        <f>IF($N109="","",IF('ZASOBY N'!Q108="",0,'ZASOBY N'!Q108))</f>
        <v/>
      </c>
      <c r="T109" s="225" t="str">
        <f>IF($N109="","",'ZASOBY N'!V108)</f>
        <v/>
      </c>
      <c r="U109" s="225" t="str">
        <f>IF($N109="","",IF('ZASOBY N'!AG108="",0,'ZASOBY N'!AG108))</f>
        <v/>
      </c>
      <c r="V109" s="225" t="str">
        <f>IF($N109="","",IF(NN!P111="",0,NN!P111))</f>
        <v/>
      </c>
      <c r="W109" s="225" t="str">
        <f t="shared" si="24"/>
        <v/>
      </c>
      <c r="X109" s="226" t="str">
        <f t="shared" si="25"/>
        <v/>
      </c>
      <c r="Y109" s="225" t="str">
        <f>IF('ZASOBY N'!AU108="","",IF(C109&lt;&gt;C108,'ZASOBY N'!AU108,IF(D109&lt;&gt;D108,'ZASOBY N'!AU108,IF(F109&lt;&gt;F108,'ZASOBY N'!AU108,IF(G109&lt;&gt;G108,'ZASOBY N'!AU108,IF(J109&lt;&gt;J108,'ZASOBY N'!AU108,IF(NN!AC111="","",IF(AND(C108=C109,H108=H109,J108=J109,NN!AC111&gt;0),"",IF(AND(C109=C110,H109=H110,NN!AC112&gt;0),'ZASOBY N'!AU108,'ZASOBY N'!AU108)))))))))</f>
        <v/>
      </c>
      <c r="Z109" s="225" t="str">
        <f t="shared" si="26"/>
        <v/>
      </c>
      <c r="AA109" s="227" t="str">
        <f t="shared" si="28"/>
        <v/>
      </c>
      <c r="AB109" s="400" t="str">
        <f t="shared" si="29"/>
        <v/>
      </c>
      <c r="AC109" s="228" t="str">
        <f t="shared" si="27"/>
        <v/>
      </c>
      <c r="AD109" s="222">
        <f>IF(B109="",0,IF(F109="",0,INDEX(POBRANIE_!$B$6:$F$101,MATCH('UPR BILANS N'!$F109,POBRANIE_!$A$6:$A$101,0),2)))</f>
        <v>0</v>
      </c>
      <c r="AE109" s="224">
        <f>IF(OR('ZASOBY N'!G108="",'ZASOBY N'!E108=""),0,IF(B109="",0,'ZASOBY N'!G108*'ZASOBY N'!E108))</f>
        <v>0</v>
      </c>
      <c r="AF109" s="225">
        <f>IF('ZASOBY N'!O108="",0,'ZASOBY N'!O108)</f>
        <v>0</v>
      </c>
      <c r="AG109" s="225">
        <f>IF('ZASOBY N'!Q108="",0,'ZASOBY N'!Q108)</f>
        <v>0</v>
      </c>
      <c r="AH109" s="225">
        <f>IF('ZASOBY N'!V108="",0,'ZASOBY N'!V108)</f>
        <v>0</v>
      </c>
      <c r="AI109" s="225">
        <f>IF('ZASOBY N'!AG108="",0,'ZASOBY N'!AG108)</f>
        <v>0</v>
      </c>
      <c r="AJ109" s="225">
        <f>IF(NN!P111="",0,IF(NN!P111="BRAK kol.7","BRAK BADAŃ",NN!P111))</f>
        <v>0</v>
      </c>
      <c r="AK109" s="225">
        <f>IF(NN!AC111="",0,IF(NN!AC111="BRAK kol.7","BRAK BADAŃ",NN!AC111))</f>
        <v>0</v>
      </c>
      <c r="BJ109" s="414" t="str">
        <f>IF(AND(BL109=1,BM109=1,SUMIF($C109:$C$525,$C109,$AK109:$AK$525)=$AK109),$AK109,IF($BO109&gt;0,$BO109,IF(AND(COUNTIF($C$11:$C108,$C109)&gt;=1,COUNTIF($D108:$D108,$D109)&gt;=1),"",IF(AND(SUMIF($C109:$C$525,$C109,$AK109:$AK$525)&gt;=$AK109,SUMIF($D109:$D$525,$D109,$AK109:$AK$525)&gt;=$AK109),SUMIF($C109:$C$525,$C109,$AK109:$AK$525),""))))</f>
        <v/>
      </c>
      <c r="BL109" s="409">
        <f>COUNTIFS('ZASOBY N'!$B108:$B$525,'ZASOBY N'!$B108,'ZASOBY N'!$C108:'ZASOBY N'!$C$525,'ZASOBY N'!$C108,'ZASOBY N'!$D108:'ZASOBY N'!$D$525,'ZASOBY N'!$D108,'ZASOBY N'!$H108:'ZASOBY N'!$H$525,'ZASOBY N'!$H108 )</f>
        <v>0</v>
      </c>
      <c r="BM109" s="410">
        <f>COUNTIFS('ZASOBY N'!$B$10:$B108,'ZASOBY N'!$B108,'ZASOBY N'!$C$10:'ZASOBY N'!$C108,'ZASOBY N'!$C108,'ZASOBY N'!$D$10:'ZASOBY N'!$D108,'ZASOBY N'!$D108,'ZASOBY N'!$H$10:'ZASOBY N'!$H108,'ZASOBY N'!$H108 )</f>
        <v>0</v>
      </c>
      <c r="BN109" s="411">
        <f t="shared" si="30"/>
        <v>0</v>
      </c>
      <c r="BO109" s="412">
        <f t="shared" si="31"/>
        <v>0</v>
      </c>
      <c r="BP109" s="94" t="str">
        <f t="shared" si="32"/>
        <v/>
      </c>
      <c r="BQ109" s="414" t="str">
        <f>IF(AND(BS109=1,BT109=1,SUMIF($C109:$C$525,$C109,$AJ109:$AJ$525)=$AJ109),$AJ109,IF($BV109&gt;0,$BV109,IF(AND(COUNTIF($C$11:$C108,$C109)&gt;=1,COUNTIF($D108:$D108,$D109)&gt;=1),"",IF(AND(SUMIF($C109:$C$525,$C109,$AJ109:$AJ$525)&gt;$AJ109,SUMIF($D109:$D$525,$D109,$AJ109:$AJ$525)&gt;$AJ109),SUMIF($C109:$C$525,$C109,$AJ109:$AJ$525),""))))</f>
        <v/>
      </c>
      <c r="BS109" s="409">
        <f>COUNTIFS('ZASOBY N'!$B108:$B$525,'ZASOBY N'!$B108,'ZASOBY N'!$C108:'ZASOBY N'!$C$525,'ZASOBY N'!$C108,'ZASOBY N'!$D108:'ZASOBY N'!$D$525,'ZASOBY N'!$D108,'ZASOBY N'!$H108:'ZASOBY N'!$H$525,'ZASOBY N'!$H108 )</f>
        <v>0</v>
      </c>
      <c r="BT109" s="410">
        <f>COUNTIFS('ZASOBY N'!$B$10:$B108,'ZASOBY N'!$B108,'ZASOBY N'!$C$10:'ZASOBY N'!$C108,'ZASOBY N'!$C108,'ZASOBY N'!$D$10:'ZASOBY N'!$D108,'ZASOBY N'!$D108,'ZASOBY N'!$H$10:'ZASOBY N'!$H108,'ZASOBY N'!$H108 )</f>
        <v>0</v>
      </c>
      <c r="BU109" s="411">
        <f t="shared" si="33"/>
        <v>0</v>
      </c>
      <c r="BV109" s="412">
        <f t="shared" si="34"/>
        <v>0</v>
      </c>
      <c r="BW109" s="94" t="s">
        <v>499</v>
      </c>
      <c r="BX109" s="414" t="str">
        <f>IF(AND(BZ109=1,CA109=1,SUMIF($C109:$C$525,$C109,$AI109:$AI$525)=$AI109),$AI109,IF($CC109&gt;0,$CC109,IF(AND(COUNTIF($C$11:$C108,$C109)&gt;=1,COUNTIF($D108:$D108,$D109)&gt;=1),"",IF(AND(SUMIF($C109:$C$525,$C109,$AI109:$AI$525)&gt;$AI109,SUMIF($D109:$D$525,$D109,$AI109:$AI$525)&gt;$IG109),_xlfn.AGGREGATE(14,4,$CB$11:$CB$31*($C$11:$C$31=$C109),1),""))))</f>
        <v/>
      </c>
      <c r="BZ109" s="409">
        <f>COUNTIFS('ZASOBY N'!$B108:$B$525,'ZASOBY N'!$B108,'ZASOBY N'!$C108:'ZASOBY N'!$C$525,'ZASOBY N'!$C108,'ZASOBY N'!$D108:'ZASOBY N'!$D$525,'ZASOBY N'!$D108,'ZASOBY N'!$H108:'ZASOBY N'!$H$525,'ZASOBY N'!$H108 )</f>
        <v>0</v>
      </c>
      <c r="CA109" s="410">
        <f>COUNTIFS('ZASOBY N'!$B$10:$B108,'ZASOBY N'!$B108,'ZASOBY N'!$C$10:'ZASOBY N'!$C108,'ZASOBY N'!$C108,'ZASOBY N'!$D$10:'ZASOBY N'!$D108,'ZASOBY N'!$D108,'ZASOBY N'!$H$10:'ZASOBY N'!$H108,'ZASOBY N'!$H108 )</f>
        <v>0</v>
      </c>
      <c r="CB109" s="411">
        <f t="shared" si="35"/>
        <v>0</v>
      </c>
      <c r="CC109" s="412">
        <f t="shared" si="36"/>
        <v>0</v>
      </c>
      <c r="CE109" s="414" t="str">
        <f>IF(AND(CG109=1,CH109=1,SUMIF($C109:$C$525,$C109,$AH109:$AH$525)=$AH109),$AH109,IF($CJ109&gt;0,$CJ109,IF(AND(COUNTIF($C$11:$C108,$C109)&gt;=1,COUNTIF($D108:$D108,$D109)&gt;=1),"",IF(AND(SUMIF($C109:$C$525,$C109,$AH109:$AH$525)&gt;$AH109,SUMIF($D109:$D$525,$D109,$AH109:$AH$525)&gt;$AH109),_xlfn.AGGREGATE(14,4,$CI$11:$CI$31*($C$11:$C$31=$C109),1),""))))</f>
        <v/>
      </c>
      <c r="CG109" s="409">
        <f>COUNTIFS('ZASOBY N'!$B108:$B$525,'ZASOBY N'!$B108,'ZASOBY N'!$C108:'ZASOBY N'!$C$525,'ZASOBY N'!$C108,'ZASOBY N'!$D108:'ZASOBY N'!$D$525,'ZASOBY N'!$D108,'ZASOBY N'!$H108:'ZASOBY N'!$H$525,'ZASOBY N'!$H108 )</f>
        <v>0</v>
      </c>
      <c r="CH109" s="410">
        <f>COUNTIFS('ZASOBY N'!$B$10:$B108,'ZASOBY N'!$B108,'ZASOBY N'!$C$10:'ZASOBY N'!$C108,'ZASOBY N'!$C108,'ZASOBY N'!$D$10:'ZASOBY N'!$D108,'ZASOBY N'!$D108,'ZASOBY N'!$H$10:'ZASOBY N'!$H108,'ZASOBY N'!$H108 )</f>
        <v>0</v>
      </c>
      <c r="CI109" s="411">
        <f t="shared" si="37"/>
        <v>0</v>
      </c>
      <c r="CJ109" s="412">
        <f t="shared" si="38"/>
        <v>0</v>
      </c>
      <c r="CL109" s="414" t="str">
        <f>IF(AND(CN109=1,CO109=1,SUMIF($C109:$C$525,$C109,$AG109:$AG$525)=$AG109),$AG109,IF($CQ109&gt;0,$CQ109,IF(AND(COUNTIF($C$11:$C108,$C109)&gt;=1,COUNTIF($D108:$D108,$D109)&gt;=1),"",IF(AND(SUMIF($C109:$C$525,$C109,$AG109:$AG$525)&gt;$AG109,SUMIF($D109:$D$525,$D109,$AG109:$AG$525)&gt;$AG109),_xlfn.AGGREGATE(14,4,$CP$11:$CP$31*($C$11:$C$31=$C109),1),""))))</f>
        <v/>
      </c>
      <c r="CN109" s="409">
        <f>COUNTIFS('ZASOBY N'!$B108:$B$525,'ZASOBY N'!$B108,'ZASOBY N'!$C108:'ZASOBY N'!$C$525,'ZASOBY N'!$C108,'ZASOBY N'!$D108:'ZASOBY N'!$D$525,'ZASOBY N'!$D108,'ZASOBY N'!$H108:'ZASOBY N'!$H$525,'ZASOBY N'!$H108 )</f>
        <v>0</v>
      </c>
      <c r="CO109" s="410">
        <f>COUNTIFS('ZASOBY N'!$B$10:$B108,'ZASOBY N'!$B108,'ZASOBY N'!$C$10:'ZASOBY N'!$C108,'ZASOBY N'!$C108,'ZASOBY N'!$D$10:'ZASOBY N'!$D108,'ZASOBY N'!$D108,'ZASOBY N'!$H$10:'ZASOBY N'!$H108,'ZASOBY N'!$H108 )</f>
        <v>0</v>
      </c>
      <c r="CP109" s="411">
        <f t="shared" si="39"/>
        <v>0</v>
      </c>
      <c r="CQ109" s="412">
        <f t="shared" si="40"/>
        <v>0</v>
      </c>
      <c r="CS109" s="414" t="str">
        <f>IF(AND(CU109=1,CV109=1,SUMIF($C109:$C$525,$C109,$AF109:$AF$525)=$AF109),$AF109,IF($CX109&gt;0,$CX109,IF(AND(COUNTIF($C$11:$C108,$C109)&gt;=1,COUNTIF($D108:$D108,$D109)&gt;=1),"",IF(AND(SUMIF($C109:$C$525,$C109,$AF109:$AF$525)&gt;$AF109,SUMIF($D109:$D$525,$D109,$AF109:$AF$525)&gt;$AF109),_xlfn.AGGREGATE(14,4,$CW$11:$CW$31*($C$11:$C$31=$C109),1),""))))</f>
        <v/>
      </c>
      <c r="CU109" s="409">
        <f>COUNTIFS('ZASOBY N'!$B108:$B$525,'ZASOBY N'!$B108,'ZASOBY N'!$C108:'ZASOBY N'!$C$525,'ZASOBY N'!$C108,'ZASOBY N'!$D108:'ZASOBY N'!$D$525,'ZASOBY N'!$D108,'ZASOBY N'!$H108:'ZASOBY N'!$H$525,'ZASOBY N'!$H108 )</f>
        <v>0</v>
      </c>
      <c r="CV109" s="410">
        <f>COUNTIFS('ZASOBY N'!$B$10:$B108,'ZASOBY N'!$B108,'ZASOBY N'!$C$10:'ZASOBY N'!$C108,'ZASOBY N'!$C108,'ZASOBY N'!$D$10:'ZASOBY N'!$D108,'ZASOBY N'!$D108,'ZASOBY N'!$H$10:'ZASOBY N'!$H108,'ZASOBY N'!$H108 )</f>
        <v>0</v>
      </c>
      <c r="CW109" s="411">
        <f t="shared" si="41"/>
        <v>0</v>
      </c>
      <c r="CX109" s="412">
        <f t="shared" si="42"/>
        <v>0</v>
      </c>
      <c r="CZ109" s="414" t="str">
        <f>IF(AND(DB109=1,DC109=1,SUMIF($C109:$C$525,$C109,$AE109:$AE$525)=$AE109),$AE109,IF($DE109&gt;0,$DE109,IF(AND(COUNTIF($C$11:$C108,$C109)&gt;=1,COUNTIF($D108:$D108,$D109)&gt;=1),"",IF(AND(SUMIF($C109:$C$525,$C109,$AE109:$AE$525)&gt;$AE109,SUMIF($D109:$D$525,$D109,$AE109:$AE$525)&gt;$AE109),_xlfn.AGGREGATE(14,4,$DD$11:$DD$31*($C$11:$C$31=$C109),1),""))))</f>
        <v/>
      </c>
      <c r="DB109" s="409">
        <f>COUNTIFS('ZASOBY N'!$B108:$B$525,'ZASOBY N'!$B108,'ZASOBY N'!$C108:'ZASOBY N'!$C$525,'ZASOBY N'!$C108,'ZASOBY N'!$D108:'ZASOBY N'!$D$525,'ZASOBY N'!$D108,'ZASOBY N'!$H108:'ZASOBY N'!$H$525,'ZASOBY N'!$H108 )</f>
        <v>0</v>
      </c>
      <c r="DC109" s="410">
        <f>COUNTIFS('ZASOBY N'!$B$10:$B108,'ZASOBY N'!$B108,'ZASOBY N'!$C$10:'ZASOBY N'!$C108,'ZASOBY N'!$C108,'ZASOBY N'!$D$10:'ZASOBY N'!$D108,'ZASOBY N'!$D108,'ZASOBY N'!$H$10:'ZASOBY N'!$H108,'ZASOBY N'!$H108 )</f>
        <v>0</v>
      </c>
      <c r="DD109" s="411">
        <f t="shared" si="43"/>
        <v>0</v>
      </c>
      <c r="DE109" s="412">
        <f t="shared" si="44"/>
        <v>0</v>
      </c>
      <c r="DF109" s="399" t="str">
        <f>IF(AND(DI109=1,DJ109=1,SUMIF($C109:$C$525,$C109,$AD109:$AD$525)=$AD109),$AD109,IF($DL109&gt;0,$DL109,IF(B109="","",IF(AND(COUNTIF($C$11:$C108,$C109)&gt;=1,COUNTIF($D108:$D108,$D109)&gt;=1,COUNTIF($Z106:$Z108,$C109)=0),"",IF(AND(COUNTIF($C$11:$C108,$C109)&gt;=1,COUNTIF($D108:$D108,$D109)&gt;=1),"UJĘTO WYŻEJ",IF(AND(SUMIF($C109:$C$525,$C109,$AD109:$AD$525)&gt;$AD109,SUMIF($D109:$D$525,$D109,$AD109:$AD$525)&gt;$AD109),_xlfn.AGGREGATE(14,4,$DK$11:$DK$31*($C$11:$C$31=$C109),1),""))))))</f>
        <v/>
      </c>
      <c r="DG109" s="414" t="str">
        <f>IF(AND(DI109=1,DJ109=1,SUMIF($C109:$C$525,$C109,$AD109:$AD$525)=$AD109),$AD109,IF($DL109&gt;0,$DL109,IF(AND(COUNTIF($C$11:$C108,$C109)&gt;=1,COUNTIF($D108:$D108,$D109)&gt;=1),"",IF(AND(SUMIF($C109:$C$525,$C109,$AD109:$AD$525)&gt;$AD109,SUMIF($D109:$D$525,$D109,$AD109:$AD$525)&gt;$AD109),_xlfn.AGGREGATE(14,4,$DK$11:$DK$31*($C$11:$C$31=$C109),1),""))))</f>
        <v/>
      </c>
      <c r="DI109" s="409">
        <f>COUNTIFS('ZASOBY N'!$B108:$B$525,'ZASOBY N'!$B108,'ZASOBY N'!$C108:'ZASOBY N'!$C$525,'ZASOBY N'!$C108,'ZASOBY N'!$D108:'ZASOBY N'!$D$525,'ZASOBY N'!$D108,'ZASOBY N'!$H108:'ZASOBY N'!$H$525,'ZASOBY N'!$H108 )</f>
        <v>0</v>
      </c>
      <c r="DJ109" s="410">
        <f>COUNTIFS('ZASOBY N'!$B$10:$B108,'ZASOBY N'!$B108,'ZASOBY N'!$C$10:'ZASOBY N'!$C108,'ZASOBY N'!$C108,'ZASOBY N'!$D$10:'ZASOBY N'!$D108,'ZASOBY N'!$D108,'ZASOBY N'!$H$10:'ZASOBY N'!$H108,'ZASOBY N'!$H108 )</f>
        <v>0</v>
      </c>
      <c r="DK109" s="411">
        <f t="shared" si="45"/>
        <v>0</v>
      </c>
      <c r="DL109" s="412">
        <f t="shared" si="46"/>
        <v>0</v>
      </c>
    </row>
    <row r="110" spans="1:116" ht="18.899999999999999" customHeight="1" x14ac:dyDescent="0.3">
      <c r="A110" s="219"/>
      <c r="B110" s="152" t="str">
        <f>IF('ZASOBY N'!A109="","",'ZASOBY N'!A109)</f>
        <v/>
      </c>
      <c r="C110" s="462" t="str">
        <f>IF('ZASOBY N'!C109="","",'ZASOBY N'!C109)</f>
        <v/>
      </c>
      <c r="D110" s="137" t="str">
        <f>IF('ZASOBY N'!B109="","",'ZASOBY N'!B109)</f>
        <v/>
      </c>
      <c r="E110" s="138"/>
      <c r="F110" s="356" t="str">
        <f>IF('ZASOBY N'!D109="","",'ZASOBY N'!D109)</f>
        <v/>
      </c>
      <c r="G110" s="220" t="str">
        <f>IF('ZASOBY N'!G109="","",'ZASOBY N'!G109)</f>
        <v/>
      </c>
      <c r="H110" s="221" t="str">
        <f>IF('ZASOBY N'!F109="","",'ZASOBY N'!F109)</f>
        <v/>
      </c>
      <c r="I110" s="221" t="str">
        <f>IF('ZASOBY N'!G109="","",'ZASOBY N'!G109)</f>
        <v/>
      </c>
      <c r="J110" s="221" t="str">
        <f>IF('ZASOBY N'!H109="","",'ZASOBY N'!H109)</f>
        <v/>
      </c>
      <c r="K110" s="214">
        <v>0</v>
      </c>
      <c r="L110" s="214">
        <v>0</v>
      </c>
      <c r="M110" s="214">
        <v>0</v>
      </c>
      <c r="N110" s="222" t="str">
        <f>IF('ZASOBY N'!BD109="x","",IF(W110="","",'ZASOBY N'!E109))</f>
        <v/>
      </c>
      <c r="O110" s="223">
        <v>0</v>
      </c>
      <c r="P110" s="223">
        <v>0</v>
      </c>
      <c r="Q110" s="226" t="str">
        <f>IF($N110="","",'UPR BILANS N'!G110*'UPR BILANS N'!N110)</f>
        <v/>
      </c>
      <c r="R110" s="225" t="str">
        <f>IF($N110="","",'ZASOBY N'!O109)</f>
        <v/>
      </c>
      <c r="S110" s="225" t="str">
        <f>IF($N110="","",IF('ZASOBY N'!Q109="",0,'ZASOBY N'!Q109))</f>
        <v/>
      </c>
      <c r="T110" s="225" t="str">
        <f>IF($N110="","",'ZASOBY N'!V109)</f>
        <v/>
      </c>
      <c r="U110" s="225" t="str">
        <f>IF($N110="","",IF('ZASOBY N'!AG109="",0,'ZASOBY N'!AG109))</f>
        <v/>
      </c>
      <c r="V110" s="225" t="str">
        <f>IF($N110="","",IF(NN!P112="",0,NN!P112))</f>
        <v/>
      </c>
      <c r="W110" s="225" t="str">
        <f t="shared" si="24"/>
        <v/>
      </c>
      <c r="X110" s="226" t="str">
        <f t="shared" si="25"/>
        <v/>
      </c>
      <c r="Y110" s="225" t="str">
        <f>IF('ZASOBY N'!AU109="","",IF(C110&lt;&gt;C109,'ZASOBY N'!AU109,IF(D110&lt;&gt;D109,'ZASOBY N'!AU109,IF(F110&lt;&gt;F109,'ZASOBY N'!AU109,IF(G110&lt;&gt;G109,'ZASOBY N'!AU109,IF(J110&lt;&gt;J109,'ZASOBY N'!AU109,IF(NN!AC112="","",IF(AND(C109=C110,H109=H110,J109=J110,NN!AC112&gt;0),"",IF(AND(C110=C111,H110=H111,NN!AC113&gt;0),'ZASOBY N'!AU109,'ZASOBY N'!AU109)))))))))</f>
        <v/>
      </c>
      <c r="Z110" s="225" t="str">
        <f t="shared" si="26"/>
        <v/>
      </c>
      <c r="AA110" s="227" t="str">
        <f t="shared" si="28"/>
        <v/>
      </c>
      <c r="AB110" s="400" t="str">
        <f t="shared" si="29"/>
        <v/>
      </c>
      <c r="AC110" s="228" t="str">
        <f t="shared" si="27"/>
        <v/>
      </c>
      <c r="AD110" s="222">
        <f>IF(B110="",0,IF(F110="",0,INDEX(POBRANIE_!$B$6:$F$101,MATCH('UPR BILANS N'!$F110,POBRANIE_!$A$6:$A$101,0),2)))</f>
        <v>0</v>
      </c>
      <c r="AE110" s="224">
        <f>IF(OR('ZASOBY N'!G109="",'ZASOBY N'!E109=""),0,IF(B110="",0,'ZASOBY N'!G109*'ZASOBY N'!E109))</f>
        <v>0</v>
      </c>
      <c r="AF110" s="225">
        <f>IF('ZASOBY N'!O109="",0,'ZASOBY N'!O109)</f>
        <v>0</v>
      </c>
      <c r="AG110" s="225">
        <f>IF('ZASOBY N'!Q109="",0,'ZASOBY N'!Q109)</f>
        <v>0</v>
      </c>
      <c r="AH110" s="225">
        <f>IF('ZASOBY N'!V109="",0,'ZASOBY N'!V109)</f>
        <v>0</v>
      </c>
      <c r="AI110" s="225">
        <f>IF('ZASOBY N'!AG109="",0,'ZASOBY N'!AG109)</f>
        <v>0</v>
      </c>
      <c r="AJ110" s="225">
        <f>IF(NN!P112="",0,IF(NN!P112="BRAK kol.7","BRAK BADAŃ",NN!P112))</f>
        <v>0</v>
      </c>
      <c r="AK110" s="225">
        <f>IF(NN!AC112="",0,IF(NN!AC112="BRAK kol.7","BRAK BADAŃ",NN!AC112))</f>
        <v>0</v>
      </c>
      <c r="BJ110" s="414" t="str">
        <f>IF(AND(BL110=1,BM110=1,SUMIF($C110:$C$525,$C110,$AK110:$AK$525)=$AK110),$AK110,IF($BO110&gt;0,$BO110,IF(AND(COUNTIF($C$11:$C109,$C110)&gt;=1,COUNTIF($D109:$D109,$D110)&gt;=1),"",IF(AND(SUMIF($C110:$C$525,$C110,$AK110:$AK$525)&gt;=$AK110,SUMIF($D110:$D$525,$D110,$AK110:$AK$525)&gt;=$AK110),SUMIF($C110:$C$525,$C110,$AK110:$AK$525),""))))</f>
        <v/>
      </c>
      <c r="BL110" s="409">
        <f>COUNTIFS('ZASOBY N'!$B109:$B$525,'ZASOBY N'!$B109,'ZASOBY N'!$C109:'ZASOBY N'!$C$525,'ZASOBY N'!$C109,'ZASOBY N'!$D109:'ZASOBY N'!$D$525,'ZASOBY N'!$D109,'ZASOBY N'!$H109:'ZASOBY N'!$H$525,'ZASOBY N'!$H109 )</f>
        <v>0</v>
      </c>
      <c r="BM110" s="410">
        <f>COUNTIFS('ZASOBY N'!$B$10:$B109,'ZASOBY N'!$B109,'ZASOBY N'!$C$10:'ZASOBY N'!$C109,'ZASOBY N'!$C109,'ZASOBY N'!$D$10:'ZASOBY N'!$D109,'ZASOBY N'!$D109,'ZASOBY N'!$H$10:'ZASOBY N'!$H109,'ZASOBY N'!$H109 )</f>
        <v>0</v>
      </c>
      <c r="BN110" s="411">
        <f t="shared" si="30"/>
        <v>0</v>
      </c>
      <c r="BO110" s="412">
        <f t="shared" si="31"/>
        <v>0</v>
      </c>
      <c r="BP110" s="94" t="str">
        <f t="shared" si="32"/>
        <v/>
      </c>
      <c r="BQ110" s="414" t="str">
        <f>IF(AND(BS110=1,BT110=1,SUMIF($C110:$C$525,$C110,$AJ110:$AJ$525)=$AJ110),$AJ110,IF($BV110&gt;0,$BV110,IF(AND(COUNTIF($C$11:$C109,$C110)&gt;=1,COUNTIF($D109:$D109,$D110)&gt;=1),"",IF(AND(SUMIF($C110:$C$525,$C110,$AJ110:$AJ$525)&gt;$AJ110,SUMIF($D110:$D$525,$D110,$AJ110:$AJ$525)&gt;$AJ110),SUMIF($C110:$C$525,$C110,$AJ110:$AJ$525),""))))</f>
        <v/>
      </c>
      <c r="BS110" s="409">
        <f>COUNTIFS('ZASOBY N'!$B109:$B$525,'ZASOBY N'!$B109,'ZASOBY N'!$C109:'ZASOBY N'!$C$525,'ZASOBY N'!$C109,'ZASOBY N'!$D109:'ZASOBY N'!$D$525,'ZASOBY N'!$D109,'ZASOBY N'!$H109:'ZASOBY N'!$H$525,'ZASOBY N'!$H109 )</f>
        <v>0</v>
      </c>
      <c r="BT110" s="410">
        <f>COUNTIFS('ZASOBY N'!$B$10:$B109,'ZASOBY N'!$B109,'ZASOBY N'!$C$10:'ZASOBY N'!$C109,'ZASOBY N'!$C109,'ZASOBY N'!$D$10:'ZASOBY N'!$D109,'ZASOBY N'!$D109,'ZASOBY N'!$H$10:'ZASOBY N'!$H109,'ZASOBY N'!$H109 )</f>
        <v>0</v>
      </c>
      <c r="BU110" s="411">
        <f t="shared" si="33"/>
        <v>0</v>
      </c>
      <c r="BV110" s="412">
        <f t="shared" si="34"/>
        <v>0</v>
      </c>
      <c r="BW110" s="94" t="s">
        <v>499</v>
      </c>
      <c r="BX110" s="414" t="str">
        <f>IF(AND(BZ110=1,CA110=1,SUMIF($C110:$C$525,$C110,$AI110:$AI$525)=$AI110),$AI110,IF($CC110&gt;0,$CC110,IF(AND(COUNTIF($C$11:$C109,$C110)&gt;=1,COUNTIF($D109:$D109,$D110)&gt;=1),"",IF(AND(SUMIF($C110:$C$525,$C110,$AI110:$AI$525)&gt;$AI110,SUMIF($D110:$D$525,$D110,$AI110:$AI$525)&gt;$IG110),_xlfn.AGGREGATE(14,4,$CB$11:$CB$31*($C$11:$C$31=$C110),1),""))))</f>
        <v/>
      </c>
      <c r="BZ110" s="409">
        <f>COUNTIFS('ZASOBY N'!$B109:$B$525,'ZASOBY N'!$B109,'ZASOBY N'!$C109:'ZASOBY N'!$C$525,'ZASOBY N'!$C109,'ZASOBY N'!$D109:'ZASOBY N'!$D$525,'ZASOBY N'!$D109,'ZASOBY N'!$H109:'ZASOBY N'!$H$525,'ZASOBY N'!$H109 )</f>
        <v>0</v>
      </c>
      <c r="CA110" s="410">
        <f>COUNTIFS('ZASOBY N'!$B$10:$B109,'ZASOBY N'!$B109,'ZASOBY N'!$C$10:'ZASOBY N'!$C109,'ZASOBY N'!$C109,'ZASOBY N'!$D$10:'ZASOBY N'!$D109,'ZASOBY N'!$D109,'ZASOBY N'!$H$10:'ZASOBY N'!$H109,'ZASOBY N'!$H109 )</f>
        <v>0</v>
      </c>
      <c r="CB110" s="411">
        <f t="shared" si="35"/>
        <v>0</v>
      </c>
      <c r="CC110" s="412">
        <f t="shared" si="36"/>
        <v>0</v>
      </c>
      <c r="CE110" s="414" t="str">
        <f>IF(AND(CG110=1,CH110=1,SUMIF($C110:$C$525,$C110,$AH110:$AH$525)=$AH110),$AH110,IF($CJ110&gt;0,$CJ110,IF(AND(COUNTIF($C$11:$C109,$C110)&gt;=1,COUNTIF($D109:$D109,$D110)&gt;=1),"",IF(AND(SUMIF($C110:$C$525,$C110,$AH110:$AH$525)&gt;$AH110,SUMIF($D110:$D$525,$D110,$AH110:$AH$525)&gt;$AH110),_xlfn.AGGREGATE(14,4,$CI$11:$CI$31*($C$11:$C$31=$C110),1),""))))</f>
        <v/>
      </c>
      <c r="CG110" s="409">
        <f>COUNTIFS('ZASOBY N'!$B109:$B$525,'ZASOBY N'!$B109,'ZASOBY N'!$C109:'ZASOBY N'!$C$525,'ZASOBY N'!$C109,'ZASOBY N'!$D109:'ZASOBY N'!$D$525,'ZASOBY N'!$D109,'ZASOBY N'!$H109:'ZASOBY N'!$H$525,'ZASOBY N'!$H109 )</f>
        <v>0</v>
      </c>
      <c r="CH110" s="410">
        <f>COUNTIFS('ZASOBY N'!$B$10:$B109,'ZASOBY N'!$B109,'ZASOBY N'!$C$10:'ZASOBY N'!$C109,'ZASOBY N'!$C109,'ZASOBY N'!$D$10:'ZASOBY N'!$D109,'ZASOBY N'!$D109,'ZASOBY N'!$H$10:'ZASOBY N'!$H109,'ZASOBY N'!$H109 )</f>
        <v>0</v>
      </c>
      <c r="CI110" s="411">
        <f t="shared" si="37"/>
        <v>0</v>
      </c>
      <c r="CJ110" s="412">
        <f t="shared" si="38"/>
        <v>0</v>
      </c>
      <c r="CL110" s="414" t="str">
        <f>IF(AND(CN110=1,CO110=1,SUMIF($C110:$C$525,$C110,$AG110:$AG$525)=$AG110),$AG110,IF($CQ110&gt;0,$CQ110,IF(AND(COUNTIF($C$11:$C109,$C110)&gt;=1,COUNTIF($D109:$D109,$D110)&gt;=1),"",IF(AND(SUMIF($C110:$C$525,$C110,$AG110:$AG$525)&gt;$AG110,SUMIF($D110:$D$525,$D110,$AG110:$AG$525)&gt;$AG110),_xlfn.AGGREGATE(14,4,$CP$11:$CP$31*($C$11:$C$31=$C110),1),""))))</f>
        <v/>
      </c>
      <c r="CN110" s="409">
        <f>COUNTIFS('ZASOBY N'!$B109:$B$525,'ZASOBY N'!$B109,'ZASOBY N'!$C109:'ZASOBY N'!$C$525,'ZASOBY N'!$C109,'ZASOBY N'!$D109:'ZASOBY N'!$D$525,'ZASOBY N'!$D109,'ZASOBY N'!$H109:'ZASOBY N'!$H$525,'ZASOBY N'!$H109 )</f>
        <v>0</v>
      </c>
      <c r="CO110" s="410">
        <f>COUNTIFS('ZASOBY N'!$B$10:$B109,'ZASOBY N'!$B109,'ZASOBY N'!$C$10:'ZASOBY N'!$C109,'ZASOBY N'!$C109,'ZASOBY N'!$D$10:'ZASOBY N'!$D109,'ZASOBY N'!$D109,'ZASOBY N'!$H$10:'ZASOBY N'!$H109,'ZASOBY N'!$H109 )</f>
        <v>0</v>
      </c>
      <c r="CP110" s="411">
        <f t="shared" si="39"/>
        <v>0</v>
      </c>
      <c r="CQ110" s="412">
        <f t="shared" si="40"/>
        <v>0</v>
      </c>
      <c r="CS110" s="414" t="str">
        <f>IF(AND(CU110=1,CV110=1,SUMIF($C110:$C$525,$C110,$AF110:$AF$525)=$AF110),$AF110,IF($CX110&gt;0,$CX110,IF(AND(COUNTIF($C$11:$C109,$C110)&gt;=1,COUNTIF($D109:$D109,$D110)&gt;=1),"",IF(AND(SUMIF($C110:$C$525,$C110,$AF110:$AF$525)&gt;$AF110,SUMIF($D110:$D$525,$D110,$AF110:$AF$525)&gt;$AF110),_xlfn.AGGREGATE(14,4,$CW$11:$CW$31*($C$11:$C$31=$C110),1),""))))</f>
        <v/>
      </c>
      <c r="CU110" s="409">
        <f>COUNTIFS('ZASOBY N'!$B109:$B$525,'ZASOBY N'!$B109,'ZASOBY N'!$C109:'ZASOBY N'!$C$525,'ZASOBY N'!$C109,'ZASOBY N'!$D109:'ZASOBY N'!$D$525,'ZASOBY N'!$D109,'ZASOBY N'!$H109:'ZASOBY N'!$H$525,'ZASOBY N'!$H109 )</f>
        <v>0</v>
      </c>
      <c r="CV110" s="410">
        <f>COUNTIFS('ZASOBY N'!$B$10:$B109,'ZASOBY N'!$B109,'ZASOBY N'!$C$10:'ZASOBY N'!$C109,'ZASOBY N'!$C109,'ZASOBY N'!$D$10:'ZASOBY N'!$D109,'ZASOBY N'!$D109,'ZASOBY N'!$H$10:'ZASOBY N'!$H109,'ZASOBY N'!$H109 )</f>
        <v>0</v>
      </c>
      <c r="CW110" s="411">
        <f t="shared" si="41"/>
        <v>0</v>
      </c>
      <c r="CX110" s="412">
        <f t="shared" si="42"/>
        <v>0</v>
      </c>
      <c r="CZ110" s="414" t="str">
        <f>IF(AND(DB110=1,DC110=1,SUMIF($C110:$C$525,$C110,$AE110:$AE$525)=$AE110),$AE110,IF($DE110&gt;0,$DE110,IF(AND(COUNTIF($C$11:$C109,$C110)&gt;=1,COUNTIF($D109:$D109,$D110)&gt;=1),"",IF(AND(SUMIF($C110:$C$525,$C110,$AE110:$AE$525)&gt;$AE110,SUMIF($D110:$D$525,$D110,$AE110:$AE$525)&gt;$AE110),_xlfn.AGGREGATE(14,4,$DD$11:$DD$31*($C$11:$C$31=$C110),1),""))))</f>
        <v/>
      </c>
      <c r="DB110" s="409">
        <f>COUNTIFS('ZASOBY N'!$B109:$B$525,'ZASOBY N'!$B109,'ZASOBY N'!$C109:'ZASOBY N'!$C$525,'ZASOBY N'!$C109,'ZASOBY N'!$D109:'ZASOBY N'!$D$525,'ZASOBY N'!$D109,'ZASOBY N'!$H109:'ZASOBY N'!$H$525,'ZASOBY N'!$H109 )</f>
        <v>0</v>
      </c>
      <c r="DC110" s="410">
        <f>COUNTIFS('ZASOBY N'!$B$10:$B109,'ZASOBY N'!$B109,'ZASOBY N'!$C$10:'ZASOBY N'!$C109,'ZASOBY N'!$C109,'ZASOBY N'!$D$10:'ZASOBY N'!$D109,'ZASOBY N'!$D109,'ZASOBY N'!$H$10:'ZASOBY N'!$H109,'ZASOBY N'!$H109 )</f>
        <v>0</v>
      </c>
      <c r="DD110" s="411">
        <f t="shared" si="43"/>
        <v>0</v>
      </c>
      <c r="DE110" s="412">
        <f t="shared" si="44"/>
        <v>0</v>
      </c>
      <c r="DF110" s="399" t="str">
        <f>IF(AND(DI110=1,DJ110=1,SUMIF($C110:$C$525,$C110,$AD110:$AD$525)=$AD110),$AD110,IF($DL110&gt;0,$DL110,IF(B110="","",IF(AND(COUNTIF($C$11:$C109,$C110)&gt;=1,COUNTIF($D109:$D109,$D110)&gt;=1,COUNTIF($Z107:$Z109,$C110)=0),"",IF(AND(COUNTIF($C$11:$C109,$C110)&gt;=1,COUNTIF($D109:$D109,$D110)&gt;=1),"UJĘTO WYŻEJ",IF(AND(SUMIF($C110:$C$525,$C110,$AD110:$AD$525)&gt;$AD110,SUMIF($D110:$D$525,$D110,$AD110:$AD$525)&gt;$AD110),_xlfn.AGGREGATE(14,4,$DK$11:$DK$31*($C$11:$C$31=$C110),1),""))))))</f>
        <v/>
      </c>
      <c r="DG110" s="414" t="str">
        <f>IF(AND(DI110=1,DJ110=1,SUMIF($C110:$C$525,$C110,$AD110:$AD$525)=$AD110),$AD110,IF($DL110&gt;0,$DL110,IF(AND(COUNTIF($C$11:$C109,$C110)&gt;=1,COUNTIF($D109:$D109,$D110)&gt;=1),"",IF(AND(SUMIF($C110:$C$525,$C110,$AD110:$AD$525)&gt;$AD110,SUMIF($D110:$D$525,$D110,$AD110:$AD$525)&gt;$AD110),_xlfn.AGGREGATE(14,4,$DK$11:$DK$31*($C$11:$C$31=$C110),1),""))))</f>
        <v/>
      </c>
      <c r="DI110" s="409">
        <f>COUNTIFS('ZASOBY N'!$B109:$B$525,'ZASOBY N'!$B109,'ZASOBY N'!$C109:'ZASOBY N'!$C$525,'ZASOBY N'!$C109,'ZASOBY N'!$D109:'ZASOBY N'!$D$525,'ZASOBY N'!$D109,'ZASOBY N'!$H109:'ZASOBY N'!$H$525,'ZASOBY N'!$H109 )</f>
        <v>0</v>
      </c>
      <c r="DJ110" s="410">
        <f>COUNTIFS('ZASOBY N'!$B$10:$B109,'ZASOBY N'!$B109,'ZASOBY N'!$C$10:'ZASOBY N'!$C109,'ZASOBY N'!$C109,'ZASOBY N'!$D$10:'ZASOBY N'!$D109,'ZASOBY N'!$D109,'ZASOBY N'!$H$10:'ZASOBY N'!$H109,'ZASOBY N'!$H109 )</f>
        <v>0</v>
      </c>
      <c r="DK110" s="411">
        <f t="shared" si="45"/>
        <v>0</v>
      </c>
      <c r="DL110" s="412">
        <f t="shared" si="46"/>
        <v>0</v>
      </c>
    </row>
    <row r="111" spans="1:116" ht="18.899999999999999" customHeight="1" x14ac:dyDescent="0.3">
      <c r="A111" s="219"/>
      <c r="B111" s="152" t="str">
        <f>IF('ZASOBY N'!A110="","",'ZASOBY N'!A110)</f>
        <v/>
      </c>
      <c r="C111" s="462" t="str">
        <f>IF('ZASOBY N'!C110="","",'ZASOBY N'!C110)</f>
        <v/>
      </c>
      <c r="D111" s="137" t="str">
        <f>IF('ZASOBY N'!B110="","",'ZASOBY N'!B110)</f>
        <v/>
      </c>
      <c r="E111" s="138"/>
      <c r="F111" s="356" t="str">
        <f>IF('ZASOBY N'!D110="","",'ZASOBY N'!D110)</f>
        <v/>
      </c>
      <c r="G111" s="220" t="str">
        <f>IF('ZASOBY N'!G110="","",'ZASOBY N'!G110)</f>
        <v/>
      </c>
      <c r="H111" s="221" t="str">
        <f>IF('ZASOBY N'!F110="","",'ZASOBY N'!F110)</f>
        <v/>
      </c>
      <c r="I111" s="221" t="str">
        <f>IF('ZASOBY N'!G110="","",'ZASOBY N'!G110)</f>
        <v/>
      </c>
      <c r="J111" s="221" t="str">
        <f>IF('ZASOBY N'!H110="","",'ZASOBY N'!H110)</f>
        <v/>
      </c>
      <c r="K111" s="214">
        <v>0</v>
      </c>
      <c r="L111" s="214">
        <v>0</v>
      </c>
      <c r="M111" s="214">
        <v>0</v>
      </c>
      <c r="N111" s="222" t="str">
        <f>IF('ZASOBY N'!BD110="x","",IF(W111="","",'ZASOBY N'!E110))</f>
        <v/>
      </c>
      <c r="O111" s="223">
        <v>0</v>
      </c>
      <c r="P111" s="223">
        <v>0</v>
      </c>
      <c r="Q111" s="226" t="str">
        <f>IF($N111="","",'UPR BILANS N'!G111*'UPR BILANS N'!N111)</f>
        <v/>
      </c>
      <c r="R111" s="225" t="str">
        <f>IF($N111="","",'ZASOBY N'!O110)</f>
        <v/>
      </c>
      <c r="S111" s="225" t="str">
        <f>IF($N111="","",IF('ZASOBY N'!Q110="",0,'ZASOBY N'!Q110))</f>
        <v/>
      </c>
      <c r="T111" s="225" t="str">
        <f>IF($N111="","",'ZASOBY N'!V110)</f>
        <v/>
      </c>
      <c r="U111" s="225" t="str">
        <f>IF($N111="","",IF('ZASOBY N'!AG110="",0,'ZASOBY N'!AG110))</f>
        <v/>
      </c>
      <c r="V111" s="225" t="str">
        <f>IF($N111="","",IF(NN!P113="",0,NN!P113))</f>
        <v/>
      </c>
      <c r="W111" s="225" t="str">
        <f t="shared" si="24"/>
        <v/>
      </c>
      <c r="X111" s="226" t="str">
        <f t="shared" si="25"/>
        <v/>
      </c>
      <c r="Y111" s="225" t="str">
        <f>IF('ZASOBY N'!AU110="","",IF(C111&lt;&gt;C110,'ZASOBY N'!AU110,IF(D111&lt;&gt;D110,'ZASOBY N'!AU110,IF(F111&lt;&gt;F110,'ZASOBY N'!AU110,IF(G111&lt;&gt;G110,'ZASOBY N'!AU110,IF(J111&lt;&gt;J110,'ZASOBY N'!AU110,IF(NN!AC113="","",IF(AND(C110=C111,H110=H111,J110=J111,NN!AC113&gt;0),"",IF(AND(C111=C112,H111=H112,NN!AC114&gt;0),'ZASOBY N'!AU110,'ZASOBY N'!AU110)))))))))</f>
        <v/>
      </c>
      <c r="Z111" s="225" t="str">
        <f t="shared" si="26"/>
        <v/>
      </c>
      <c r="AA111" s="227" t="str">
        <f t="shared" si="28"/>
        <v/>
      </c>
      <c r="AB111" s="400" t="str">
        <f t="shared" si="29"/>
        <v/>
      </c>
      <c r="AC111" s="228" t="str">
        <f t="shared" si="27"/>
        <v/>
      </c>
      <c r="AD111" s="222">
        <f>IF(B111="",0,IF(F111="",0,INDEX(POBRANIE_!$B$6:$F$101,MATCH('UPR BILANS N'!$F111,POBRANIE_!$A$6:$A$101,0),2)))</f>
        <v>0</v>
      </c>
      <c r="AE111" s="224">
        <f>IF(OR('ZASOBY N'!G110="",'ZASOBY N'!E110=""),0,IF(B111="",0,'ZASOBY N'!G110*'ZASOBY N'!E110))</f>
        <v>0</v>
      </c>
      <c r="AF111" s="225">
        <f>IF('ZASOBY N'!O110="",0,'ZASOBY N'!O110)</f>
        <v>0</v>
      </c>
      <c r="AG111" s="225">
        <f>IF('ZASOBY N'!Q110="",0,'ZASOBY N'!Q110)</f>
        <v>0</v>
      </c>
      <c r="AH111" s="225">
        <f>IF('ZASOBY N'!V110="",0,'ZASOBY N'!V110)</f>
        <v>0</v>
      </c>
      <c r="AI111" s="225">
        <f>IF('ZASOBY N'!AG110="",0,'ZASOBY N'!AG110)</f>
        <v>0</v>
      </c>
      <c r="AJ111" s="225">
        <f>IF(NN!P113="",0,IF(NN!P113="BRAK kol.7","BRAK BADAŃ",NN!P113))</f>
        <v>0</v>
      </c>
      <c r="AK111" s="225">
        <f>IF(NN!AC113="",0,IF(NN!AC113="BRAK kol.7","BRAK BADAŃ",NN!AC113))</f>
        <v>0</v>
      </c>
      <c r="BJ111" s="414" t="str">
        <f>IF(AND(BL111=1,BM111=1,SUMIF($C111:$C$525,$C111,$AK111:$AK$525)=$AK111),$AK111,IF($BO111&gt;0,$BO111,IF(AND(COUNTIF($C$11:$C110,$C111)&gt;=1,COUNTIF($D110:$D110,$D111)&gt;=1),"",IF(AND(SUMIF($C111:$C$525,$C111,$AK111:$AK$525)&gt;=$AK111,SUMIF($D111:$D$525,$D111,$AK111:$AK$525)&gt;=$AK111),SUMIF($C111:$C$525,$C111,$AK111:$AK$525),""))))</f>
        <v/>
      </c>
      <c r="BL111" s="409">
        <f>COUNTIFS('ZASOBY N'!$B110:$B$525,'ZASOBY N'!$B110,'ZASOBY N'!$C110:'ZASOBY N'!$C$525,'ZASOBY N'!$C110,'ZASOBY N'!$D110:'ZASOBY N'!$D$525,'ZASOBY N'!$D110,'ZASOBY N'!$H110:'ZASOBY N'!$H$525,'ZASOBY N'!$H110 )</f>
        <v>0</v>
      </c>
      <c r="BM111" s="410">
        <f>COUNTIFS('ZASOBY N'!$B$10:$B110,'ZASOBY N'!$B110,'ZASOBY N'!$C$10:'ZASOBY N'!$C110,'ZASOBY N'!$C110,'ZASOBY N'!$D$10:'ZASOBY N'!$D110,'ZASOBY N'!$D110,'ZASOBY N'!$H$10:'ZASOBY N'!$H110,'ZASOBY N'!$H110 )</f>
        <v>0</v>
      </c>
      <c r="BN111" s="411">
        <f t="shared" si="30"/>
        <v>0</v>
      </c>
      <c r="BO111" s="412">
        <f t="shared" si="31"/>
        <v>0</v>
      </c>
      <c r="BP111" s="94" t="str">
        <f t="shared" si="32"/>
        <v/>
      </c>
      <c r="BQ111" s="414" t="str">
        <f>IF(AND(BS111=1,BT111=1,SUMIF($C111:$C$525,$C111,$AJ111:$AJ$525)=$AJ111),$AJ111,IF($BV111&gt;0,$BV111,IF(AND(COUNTIF($C$11:$C110,$C111)&gt;=1,COUNTIF($D110:$D110,$D111)&gt;=1),"",IF(AND(SUMIF($C111:$C$525,$C111,$AJ111:$AJ$525)&gt;$AJ111,SUMIF($D111:$D$525,$D111,$AJ111:$AJ$525)&gt;$AJ111),SUMIF($C111:$C$525,$C111,$AJ111:$AJ$525),""))))</f>
        <v/>
      </c>
      <c r="BS111" s="409">
        <f>COUNTIFS('ZASOBY N'!$B110:$B$525,'ZASOBY N'!$B110,'ZASOBY N'!$C110:'ZASOBY N'!$C$525,'ZASOBY N'!$C110,'ZASOBY N'!$D110:'ZASOBY N'!$D$525,'ZASOBY N'!$D110,'ZASOBY N'!$H110:'ZASOBY N'!$H$525,'ZASOBY N'!$H110 )</f>
        <v>0</v>
      </c>
      <c r="BT111" s="410">
        <f>COUNTIFS('ZASOBY N'!$B$10:$B110,'ZASOBY N'!$B110,'ZASOBY N'!$C$10:'ZASOBY N'!$C110,'ZASOBY N'!$C110,'ZASOBY N'!$D$10:'ZASOBY N'!$D110,'ZASOBY N'!$D110,'ZASOBY N'!$H$10:'ZASOBY N'!$H110,'ZASOBY N'!$H110 )</f>
        <v>0</v>
      </c>
      <c r="BU111" s="411">
        <f t="shared" si="33"/>
        <v>0</v>
      </c>
      <c r="BV111" s="412">
        <f t="shared" si="34"/>
        <v>0</v>
      </c>
      <c r="BW111" s="94" t="s">
        <v>499</v>
      </c>
      <c r="BX111" s="414" t="str">
        <f>IF(AND(BZ111=1,CA111=1,SUMIF($C111:$C$525,$C111,$AI111:$AI$525)=$AI111),$AI111,IF($CC111&gt;0,$CC111,IF(AND(COUNTIF($C$11:$C110,$C111)&gt;=1,COUNTIF($D110:$D110,$D111)&gt;=1),"",IF(AND(SUMIF($C111:$C$525,$C111,$AI111:$AI$525)&gt;$AI111,SUMIF($D111:$D$525,$D111,$AI111:$AI$525)&gt;$IG111),_xlfn.AGGREGATE(14,4,$CB$11:$CB$31*($C$11:$C$31=$C111),1),""))))</f>
        <v/>
      </c>
      <c r="BZ111" s="409">
        <f>COUNTIFS('ZASOBY N'!$B110:$B$525,'ZASOBY N'!$B110,'ZASOBY N'!$C110:'ZASOBY N'!$C$525,'ZASOBY N'!$C110,'ZASOBY N'!$D110:'ZASOBY N'!$D$525,'ZASOBY N'!$D110,'ZASOBY N'!$H110:'ZASOBY N'!$H$525,'ZASOBY N'!$H110 )</f>
        <v>0</v>
      </c>
      <c r="CA111" s="410">
        <f>COUNTIFS('ZASOBY N'!$B$10:$B110,'ZASOBY N'!$B110,'ZASOBY N'!$C$10:'ZASOBY N'!$C110,'ZASOBY N'!$C110,'ZASOBY N'!$D$10:'ZASOBY N'!$D110,'ZASOBY N'!$D110,'ZASOBY N'!$H$10:'ZASOBY N'!$H110,'ZASOBY N'!$H110 )</f>
        <v>0</v>
      </c>
      <c r="CB111" s="411">
        <f t="shared" si="35"/>
        <v>0</v>
      </c>
      <c r="CC111" s="412">
        <f t="shared" si="36"/>
        <v>0</v>
      </c>
      <c r="CE111" s="414" t="str">
        <f>IF(AND(CG111=1,CH111=1,SUMIF($C111:$C$525,$C111,$AH111:$AH$525)=$AH111),$AH111,IF($CJ111&gt;0,$CJ111,IF(AND(COUNTIF($C$11:$C110,$C111)&gt;=1,COUNTIF($D110:$D110,$D111)&gt;=1),"",IF(AND(SUMIF($C111:$C$525,$C111,$AH111:$AH$525)&gt;$AH111,SUMIF($D111:$D$525,$D111,$AH111:$AH$525)&gt;$AH111),_xlfn.AGGREGATE(14,4,$CI$11:$CI$31*($C$11:$C$31=$C111),1),""))))</f>
        <v/>
      </c>
      <c r="CG111" s="409">
        <f>COUNTIFS('ZASOBY N'!$B110:$B$525,'ZASOBY N'!$B110,'ZASOBY N'!$C110:'ZASOBY N'!$C$525,'ZASOBY N'!$C110,'ZASOBY N'!$D110:'ZASOBY N'!$D$525,'ZASOBY N'!$D110,'ZASOBY N'!$H110:'ZASOBY N'!$H$525,'ZASOBY N'!$H110 )</f>
        <v>0</v>
      </c>
      <c r="CH111" s="410">
        <f>COUNTIFS('ZASOBY N'!$B$10:$B110,'ZASOBY N'!$B110,'ZASOBY N'!$C$10:'ZASOBY N'!$C110,'ZASOBY N'!$C110,'ZASOBY N'!$D$10:'ZASOBY N'!$D110,'ZASOBY N'!$D110,'ZASOBY N'!$H$10:'ZASOBY N'!$H110,'ZASOBY N'!$H110 )</f>
        <v>0</v>
      </c>
      <c r="CI111" s="411">
        <f t="shared" si="37"/>
        <v>0</v>
      </c>
      <c r="CJ111" s="412">
        <f t="shared" si="38"/>
        <v>0</v>
      </c>
      <c r="CL111" s="414" t="str">
        <f>IF(AND(CN111=1,CO111=1,SUMIF($C111:$C$525,$C111,$AG111:$AG$525)=$AG111),$AG111,IF($CQ111&gt;0,$CQ111,IF(AND(COUNTIF($C$11:$C110,$C111)&gt;=1,COUNTIF($D110:$D110,$D111)&gt;=1),"",IF(AND(SUMIF($C111:$C$525,$C111,$AG111:$AG$525)&gt;$AG111,SUMIF($D111:$D$525,$D111,$AG111:$AG$525)&gt;$AG111),_xlfn.AGGREGATE(14,4,$CP$11:$CP$31*($C$11:$C$31=$C111),1),""))))</f>
        <v/>
      </c>
      <c r="CN111" s="409">
        <f>COUNTIFS('ZASOBY N'!$B110:$B$525,'ZASOBY N'!$B110,'ZASOBY N'!$C110:'ZASOBY N'!$C$525,'ZASOBY N'!$C110,'ZASOBY N'!$D110:'ZASOBY N'!$D$525,'ZASOBY N'!$D110,'ZASOBY N'!$H110:'ZASOBY N'!$H$525,'ZASOBY N'!$H110 )</f>
        <v>0</v>
      </c>
      <c r="CO111" s="410">
        <f>COUNTIFS('ZASOBY N'!$B$10:$B110,'ZASOBY N'!$B110,'ZASOBY N'!$C$10:'ZASOBY N'!$C110,'ZASOBY N'!$C110,'ZASOBY N'!$D$10:'ZASOBY N'!$D110,'ZASOBY N'!$D110,'ZASOBY N'!$H$10:'ZASOBY N'!$H110,'ZASOBY N'!$H110 )</f>
        <v>0</v>
      </c>
      <c r="CP111" s="411">
        <f t="shared" si="39"/>
        <v>0</v>
      </c>
      <c r="CQ111" s="412">
        <f t="shared" si="40"/>
        <v>0</v>
      </c>
      <c r="CS111" s="414" t="str">
        <f>IF(AND(CU111=1,CV111=1,SUMIF($C111:$C$525,$C111,$AF111:$AF$525)=$AF111),$AF111,IF($CX111&gt;0,$CX111,IF(AND(COUNTIF($C$11:$C110,$C111)&gt;=1,COUNTIF($D110:$D110,$D111)&gt;=1),"",IF(AND(SUMIF($C111:$C$525,$C111,$AF111:$AF$525)&gt;$AF111,SUMIF($D111:$D$525,$D111,$AF111:$AF$525)&gt;$AF111),_xlfn.AGGREGATE(14,4,$CW$11:$CW$31*($C$11:$C$31=$C111),1),""))))</f>
        <v/>
      </c>
      <c r="CU111" s="409">
        <f>COUNTIFS('ZASOBY N'!$B110:$B$525,'ZASOBY N'!$B110,'ZASOBY N'!$C110:'ZASOBY N'!$C$525,'ZASOBY N'!$C110,'ZASOBY N'!$D110:'ZASOBY N'!$D$525,'ZASOBY N'!$D110,'ZASOBY N'!$H110:'ZASOBY N'!$H$525,'ZASOBY N'!$H110 )</f>
        <v>0</v>
      </c>
      <c r="CV111" s="410">
        <f>COUNTIFS('ZASOBY N'!$B$10:$B110,'ZASOBY N'!$B110,'ZASOBY N'!$C$10:'ZASOBY N'!$C110,'ZASOBY N'!$C110,'ZASOBY N'!$D$10:'ZASOBY N'!$D110,'ZASOBY N'!$D110,'ZASOBY N'!$H$10:'ZASOBY N'!$H110,'ZASOBY N'!$H110 )</f>
        <v>0</v>
      </c>
      <c r="CW111" s="411">
        <f t="shared" si="41"/>
        <v>0</v>
      </c>
      <c r="CX111" s="412">
        <f t="shared" si="42"/>
        <v>0</v>
      </c>
      <c r="CZ111" s="414" t="str">
        <f>IF(AND(DB111=1,DC111=1,SUMIF($C111:$C$525,$C111,$AE111:$AE$525)=$AE111),$AE111,IF($DE111&gt;0,$DE111,IF(AND(COUNTIF($C$11:$C110,$C111)&gt;=1,COUNTIF($D110:$D110,$D111)&gt;=1),"",IF(AND(SUMIF($C111:$C$525,$C111,$AE111:$AE$525)&gt;$AE111,SUMIF($D111:$D$525,$D111,$AE111:$AE$525)&gt;$AE111),_xlfn.AGGREGATE(14,4,$DD$11:$DD$31*($C$11:$C$31=$C111),1),""))))</f>
        <v/>
      </c>
      <c r="DB111" s="409">
        <f>COUNTIFS('ZASOBY N'!$B110:$B$525,'ZASOBY N'!$B110,'ZASOBY N'!$C110:'ZASOBY N'!$C$525,'ZASOBY N'!$C110,'ZASOBY N'!$D110:'ZASOBY N'!$D$525,'ZASOBY N'!$D110,'ZASOBY N'!$H110:'ZASOBY N'!$H$525,'ZASOBY N'!$H110 )</f>
        <v>0</v>
      </c>
      <c r="DC111" s="410">
        <f>COUNTIFS('ZASOBY N'!$B$10:$B110,'ZASOBY N'!$B110,'ZASOBY N'!$C$10:'ZASOBY N'!$C110,'ZASOBY N'!$C110,'ZASOBY N'!$D$10:'ZASOBY N'!$D110,'ZASOBY N'!$D110,'ZASOBY N'!$H$10:'ZASOBY N'!$H110,'ZASOBY N'!$H110 )</f>
        <v>0</v>
      </c>
      <c r="DD111" s="411">
        <f t="shared" si="43"/>
        <v>0</v>
      </c>
      <c r="DE111" s="412">
        <f t="shared" si="44"/>
        <v>0</v>
      </c>
      <c r="DF111" s="399" t="str">
        <f>IF(AND(DI111=1,DJ111=1,SUMIF($C111:$C$525,$C111,$AD111:$AD$525)=$AD111),$AD111,IF($DL111&gt;0,$DL111,IF(B111="","",IF(AND(COUNTIF($C$11:$C110,$C111)&gt;=1,COUNTIF($D110:$D110,$D111)&gt;=1,COUNTIF($Z108:$Z110,$C111)=0),"",IF(AND(COUNTIF($C$11:$C110,$C111)&gt;=1,COUNTIF($D110:$D110,$D111)&gt;=1),"UJĘTO WYŻEJ",IF(AND(SUMIF($C111:$C$525,$C111,$AD111:$AD$525)&gt;$AD111,SUMIF($D111:$D$525,$D111,$AD111:$AD$525)&gt;$AD111),_xlfn.AGGREGATE(14,4,$DK$11:$DK$31*($C$11:$C$31=$C111),1),""))))))</f>
        <v/>
      </c>
      <c r="DG111" s="414" t="str">
        <f>IF(AND(DI111=1,DJ111=1,SUMIF($C111:$C$525,$C111,$AD111:$AD$525)=$AD111),$AD111,IF($DL111&gt;0,$DL111,IF(AND(COUNTIF($C$11:$C110,$C111)&gt;=1,COUNTIF($D110:$D110,$D111)&gt;=1),"",IF(AND(SUMIF($C111:$C$525,$C111,$AD111:$AD$525)&gt;$AD111,SUMIF($D111:$D$525,$D111,$AD111:$AD$525)&gt;$AD111),_xlfn.AGGREGATE(14,4,$DK$11:$DK$31*($C$11:$C$31=$C111),1),""))))</f>
        <v/>
      </c>
      <c r="DI111" s="409">
        <f>COUNTIFS('ZASOBY N'!$B110:$B$525,'ZASOBY N'!$B110,'ZASOBY N'!$C110:'ZASOBY N'!$C$525,'ZASOBY N'!$C110,'ZASOBY N'!$D110:'ZASOBY N'!$D$525,'ZASOBY N'!$D110,'ZASOBY N'!$H110:'ZASOBY N'!$H$525,'ZASOBY N'!$H110 )</f>
        <v>0</v>
      </c>
      <c r="DJ111" s="410">
        <f>COUNTIFS('ZASOBY N'!$B$10:$B110,'ZASOBY N'!$B110,'ZASOBY N'!$C$10:'ZASOBY N'!$C110,'ZASOBY N'!$C110,'ZASOBY N'!$D$10:'ZASOBY N'!$D110,'ZASOBY N'!$D110,'ZASOBY N'!$H$10:'ZASOBY N'!$H110,'ZASOBY N'!$H110 )</f>
        <v>0</v>
      </c>
      <c r="DK111" s="411">
        <f t="shared" si="45"/>
        <v>0</v>
      </c>
      <c r="DL111" s="412">
        <f t="shared" si="46"/>
        <v>0</v>
      </c>
    </row>
    <row r="112" spans="1:116" ht="18.899999999999999" customHeight="1" x14ac:dyDescent="0.3">
      <c r="A112" s="219"/>
      <c r="B112" s="152" t="str">
        <f>IF('ZASOBY N'!A111="","",'ZASOBY N'!A111)</f>
        <v/>
      </c>
      <c r="C112" s="462" t="str">
        <f>IF('ZASOBY N'!C111="","",'ZASOBY N'!C111)</f>
        <v/>
      </c>
      <c r="D112" s="137" t="str">
        <f>IF('ZASOBY N'!B111="","",'ZASOBY N'!B111)</f>
        <v/>
      </c>
      <c r="E112" s="138"/>
      <c r="F112" s="356" t="str">
        <f>IF('ZASOBY N'!D111="","",'ZASOBY N'!D111)</f>
        <v/>
      </c>
      <c r="G112" s="220" t="str">
        <f>IF('ZASOBY N'!G111="","",'ZASOBY N'!G111)</f>
        <v/>
      </c>
      <c r="H112" s="221" t="str">
        <f>IF('ZASOBY N'!F111="","",'ZASOBY N'!F111)</f>
        <v/>
      </c>
      <c r="I112" s="221" t="str">
        <f>IF('ZASOBY N'!G111="","",'ZASOBY N'!G111)</f>
        <v/>
      </c>
      <c r="J112" s="221" t="str">
        <f>IF('ZASOBY N'!H111="","",'ZASOBY N'!H111)</f>
        <v/>
      </c>
      <c r="K112" s="214">
        <v>0</v>
      </c>
      <c r="L112" s="214">
        <v>0</v>
      </c>
      <c r="M112" s="214">
        <v>0</v>
      </c>
      <c r="N112" s="222" t="str">
        <f>IF('ZASOBY N'!BD111="x","",IF(W112="","",'ZASOBY N'!E111))</f>
        <v/>
      </c>
      <c r="O112" s="223">
        <v>0</v>
      </c>
      <c r="P112" s="223">
        <v>0</v>
      </c>
      <c r="Q112" s="226" t="str">
        <f>IF($N112="","",'UPR BILANS N'!G112*'UPR BILANS N'!N112)</f>
        <v/>
      </c>
      <c r="R112" s="225" t="str">
        <f>IF($N112="","",'ZASOBY N'!O111)</f>
        <v/>
      </c>
      <c r="S112" s="225" t="str">
        <f>IF($N112="","",IF('ZASOBY N'!Q111="",0,'ZASOBY N'!Q111))</f>
        <v/>
      </c>
      <c r="T112" s="225" t="str">
        <f>IF($N112="","",'ZASOBY N'!V111)</f>
        <v/>
      </c>
      <c r="U112" s="225" t="str">
        <f>IF($N112="","",IF('ZASOBY N'!AG111="",0,'ZASOBY N'!AG111))</f>
        <v/>
      </c>
      <c r="V112" s="225" t="str">
        <f>IF($N112="","",IF(NN!P114="",0,NN!P114))</f>
        <v/>
      </c>
      <c r="W112" s="225" t="str">
        <f t="shared" si="24"/>
        <v/>
      </c>
      <c r="X112" s="226" t="str">
        <f t="shared" si="25"/>
        <v/>
      </c>
      <c r="Y112" s="225" t="str">
        <f>IF('ZASOBY N'!AU111="","",IF(C112&lt;&gt;C111,'ZASOBY N'!AU111,IF(D112&lt;&gt;D111,'ZASOBY N'!AU111,IF(F112&lt;&gt;F111,'ZASOBY N'!AU111,IF(G112&lt;&gt;G111,'ZASOBY N'!AU111,IF(J112&lt;&gt;J111,'ZASOBY N'!AU111,IF(NN!AC114="","",IF(AND(C111=C112,H111=H112,J111=J112,NN!AC114&gt;0),"",IF(AND(C112=C113,H112=H113,NN!AC115&gt;0),'ZASOBY N'!AU111,'ZASOBY N'!AU111)))))))))</f>
        <v/>
      </c>
      <c r="Z112" s="225" t="str">
        <f t="shared" si="26"/>
        <v/>
      </c>
      <c r="AA112" s="227" t="str">
        <f t="shared" si="28"/>
        <v/>
      </c>
      <c r="AB112" s="400" t="str">
        <f t="shared" si="29"/>
        <v/>
      </c>
      <c r="AC112" s="228" t="str">
        <f t="shared" si="27"/>
        <v/>
      </c>
      <c r="AD112" s="222">
        <f>IF(B112="",0,IF(F112="",0,INDEX(POBRANIE_!$B$6:$F$101,MATCH('UPR BILANS N'!$F112,POBRANIE_!$A$6:$A$101,0),2)))</f>
        <v>0</v>
      </c>
      <c r="AE112" s="224">
        <f>IF(OR('ZASOBY N'!G111="",'ZASOBY N'!E111=""),0,IF(B112="",0,'ZASOBY N'!G111*'ZASOBY N'!E111))</f>
        <v>0</v>
      </c>
      <c r="AF112" s="225">
        <f>IF('ZASOBY N'!O111="",0,'ZASOBY N'!O111)</f>
        <v>0</v>
      </c>
      <c r="AG112" s="225">
        <f>IF('ZASOBY N'!Q111="",0,'ZASOBY N'!Q111)</f>
        <v>0</v>
      </c>
      <c r="AH112" s="225">
        <f>IF('ZASOBY N'!V111="",0,'ZASOBY N'!V111)</f>
        <v>0</v>
      </c>
      <c r="AI112" s="225">
        <f>IF('ZASOBY N'!AG111="",0,'ZASOBY N'!AG111)</f>
        <v>0</v>
      </c>
      <c r="AJ112" s="225">
        <f>IF(NN!P114="",0,IF(NN!P114="BRAK kol.7","BRAK BADAŃ",NN!P114))</f>
        <v>0</v>
      </c>
      <c r="AK112" s="225">
        <f>IF(NN!AC114="",0,IF(NN!AC114="BRAK kol.7","BRAK BADAŃ",NN!AC114))</f>
        <v>0</v>
      </c>
      <c r="BJ112" s="414" t="str">
        <f>IF(AND(BL112=1,BM112=1,SUMIF($C112:$C$525,$C112,$AK112:$AK$525)=$AK112),$AK112,IF($BO112&gt;0,$BO112,IF(AND(COUNTIF($C$11:$C111,$C112)&gt;=1,COUNTIF($D111:$D111,$D112)&gt;=1),"",IF(AND(SUMIF($C112:$C$525,$C112,$AK112:$AK$525)&gt;=$AK112,SUMIF($D112:$D$525,$D112,$AK112:$AK$525)&gt;=$AK112),SUMIF($C112:$C$525,$C112,$AK112:$AK$525),""))))</f>
        <v/>
      </c>
      <c r="BL112" s="409">
        <f>COUNTIFS('ZASOBY N'!$B111:$B$525,'ZASOBY N'!$B111,'ZASOBY N'!$C111:'ZASOBY N'!$C$525,'ZASOBY N'!$C111,'ZASOBY N'!$D111:'ZASOBY N'!$D$525,'ZASOBY N'!$D111,'ZASOBY N'!$H111:'ZASOBY N'!$H$525,'ZASOBY N'!$H111 )</f>
        <v>0</v>
      </c>
      <c r="BM112" s="410">
        <f>COUNTIFS('ZASOBY N'!$B$10:$B111,'ZASOBY N'!$B111,'ZASOBY N'!$C$10:'ZASOBY N'!$C111,'ZASOBY N'!$C111,'ZASOBY N'!$D$10:'ZASOBY N'!$D111,'ZASOBY N'!$D111,'ZASOBY N'!$H$10:'ZASOBY N'!$H111,'ZASOBY N'!$H111 )</f>
        <v>0</v>
      </c>
      <c r="BN112" s="411">
        <f t="shared" si="30"/>
        <v>0</v>
      </c>
      <c r="BO112" s="412">
        <f t="shared" si="31"/>
        <v>0</v>
      </c>
      <c r="BP112" s="94" t="str">
        <f t="shared" si="32"/>
        <v/>
      </c>
      <c r="BQ112" s="414" t="str">
        <f>IF(AND(BS112=1,BT112=1,SUMIF($C112:$C$525,$C112,$AJ112:$AJ$525)=$AJ112),$AJ112,IF($BV112&gt;0,$BV112,IF(AND(COUNTIF($C$11:$C111,$C112)&gt;=1,COUNTIF($D111:$D111,$D112)&gt;=1),"",IF(AND(SUMIF($C112:$C$525,$C112,$AJ112:$AJ$525)&gt;$AJ112,SUMIF($D112:$D$525,$D112,$AJ112:$AJ$525)&gt;$AJ112),SUMIF($C112:$C$525,$C112,$AJ112:$AJ$525),""))))</f>
        <v/>
      </c>
      <c r="BS112" s="409">
        <f>COUNTIFS('ZASOBY N'!$B111:$B$525,'ZASOBY N'!$B111,'ZASOBY N'!$C111:'ZASOBY N'!$C$525,'ZASOBY N'!$C111,'ZASOBY N'!$D111:'ZASOBY N'!$D$525,'ZASOBY N'!$D111,'ZASOBY N'!$H111:'ZASOBY N'!$H$525,'ZASOBY N'!$H111 )</f>
        <v>0</v>
      </c>
      <c r="BT112" s="410">
        <f>COUNTIFS('ZASOBY N'!$B$10:$B111,'ZASOBY N'!$B111,'ZASOBY N'!$C$10:'ZASOBY N'!$C111,'ZASOBY N'!$C111,'ZASOBY N'!$D$10:'ZASOBY N'!$D111,'ZASOBY N'!$D111,'ZASOBY N'!$H$10:'ZASOBY N'!$H111,'ZASOBY N'!$H111 )</f>
        <v>0</v>
      </c>
      <c r="BU112" s="411">
        <f t="shared" si="33"/>
        <v>0</v>
      </c>
      <c r="BV112" s="412">
        <f t="shared" si="34"/>
        <v>0</v>
      </c>
      <c r="BW112" s="94" t="s">
        <v>499</v>
      </c>
      <c r="BX112" s="414" t="str">
        <f>IF(AND(BZ112=1,CA112=1,SUMIF($C112:$C$525,$C112,$AI112:$AI$525)=$AI112),$AI112,IF($CC112&gt;0,$CC112,IF(AND(COUNTIF($C$11:$C111,$C112)&gt;=1,COUNTIF($D111:$D111,$D112)&gt;=1),"",IF(AND(SUMIF($C112:$C$525,$C112,$AI112:$AI$525)&gt;$AI112,SUMIF($D112:$D$525,$D112,$AI112:$AI$525)&gt;$IG112),_xlfn.AGGREGATE(14,4,$CB$11:$CB$31*($C$11:$C$31=$C112),1),""))))</f>
        <v/>
      </c>
      <c r="BZ112" s="409">
        <f>COUNTIFS('ZASOBY N'!$B111:$B$525,'ZASOBY N'!$B111,'ZASOBY N'!$C111:'ZASOBY N'!$C$525,'ZASOBY N'!$C111,'ZASOBY N'!$D111:'ZASOBY N'!$D$525,'ZASOBY N'!$D111,'ZASOBY N'!$H111:'ZASOBY N'!$H$525,'ZASOBY N'!$H111 )</f>
        <v>0</v>
      </c>
      <c r="CA112" s="410">
        <f>COUNTIFS('ZASOBY N'!$B$10:$B111,'ZASOBY N'!$B111,'ZASOBY N'!$C$10:'ZASOBY N'!$C111,'ZASOBY N'!$C111,'ZASOBY N'!$D$10:'ZASOBY N'!$D111,'ZASOBY N'!$D111,'ZASOBY N'!$H$10:'ZASOBY N'!$H111,'ZASOBY N'!$H111 )</f>
        <v>0</v>
      </c>
      <c r="CB112" s="411">
        <f t="shared" si="35"/>
        <v>0</v>
      </c>
      <c r="CC112" s="412">
        <f t="shared" si="36"/>
        <v>0</v>
      </c>
      <c r="CE112" s="414" t="str">
        <f>IF(AND(CG112=1,CH112=1,SUMIF($C112:$C$525,$C112,$AH112:$AH$525)=$AH112),$AH112,IF($CJ112&gt;0,$CJ112,IF(AND(COUNTIF($C$11:$C111,$C112)&gt;=1,COUNTIF($D111:$D111,$D112)&gt;=1),"",IF(AND(SUMIF($C112:$C$525,$C112,$AH112:$AH$525)&gt;$AH112,SUMIF($D112:$D$525,$D112,$AH112:$AH$525)&gt;$AH112),_xlfn.AGGREGATE(14,4,$CI$11:$CI$31*($C$11:$C$31=$C112),1),""))))</f>
        <v/>
      </c>
      <c r="CG112" s="409">
        <f>COUNTIFS('ZASOBY N'!$B111:$B$525,'ZASOBY N'!$B111,'ZASOBY N'!$C111:'ZASOBY N'!$C$525,'ZASOBY N'!$C111,'ZASOBY N'!$D111:'ZASOBY N'!$D$525,'ZASOBY N'!$D111,'ZASOBY N'!$H111:'ZASOBY N'!$H$525,'ZASOBY N'!$H111 )</f>
        <v>0</v>
      </c>
      <c r="CH112" s="410">
        <f>COUNTIFS('ZASOBY N'!$B$10:$B111,'ZASOBY N'!$B111,'ZASOBY N'!$C$10:'ZASOBY N'!$C111,'ZASOBY N'!$C111,'ZASOBY N'!$D$10:'ZASOBY N'!$D111,'ZASOBY N'!$D111,'ZASOBY N'!$H$10:'ZASOBY N'!$H111,'ZASOBY N'!$H111 )</f>
        <v>0</v>
      </c>
      <c r="CI112" s="411">
        <f t="shared" si="37"/>
        <v>0</v>
      </c>
      <c r="CJ112" s="412">
        <f t="shared" si="38"/>
        <v>0</v>
      </c>
      <c r="CL112" s="414" t="str">
        <f>IF(AND(CN112=1,CO112=1,SUMIF($C112:$C$525,$C112,$AG112:$AG$525)=$AG112),$AG112,IF($CQ112&gt;0,$CQ112,IF(AND(COUNTIF($C$11:$C111,$C112)&gt;=1,COUNTIF($D111:$D111,$D112)&gt;=1),"",IF(AND(SUMIF($C112:$C$525,$C112,$AG112:$AG$525)&gt;$AG112,SUMIF($D112:$D$525,$D112,$AG112:$AG$525)&gt;$AG112),_xlfn.AGGREGATE(14,4,$CP$11:$CP$31*($C$11:$C$31=$C112),1),""))))</f>
        <v/>
      </c>
      <c r="CN112" s="409">
        <f>COUNTIFS('ZASOBY N'!$B111:$B$525,'ZASOBY N'!$B111,'ZASOBY N'!$C111:'ZASOBY N'!$C$525,'ZASOBY N'!$C111,'ZASOBY N'!$D111:'ZASOBY N'!$D$525,'ZASOBY N'!$D111,'ZASOBY N'!$H111:'ZASOBY N'!$H$525,'ZASOBY N'!$H111 )</f>
        <v>0</v>
      </c>
      <c r="CO112" s="410">
        <f>COUNTIFS('ZASOBY N'!$B$10:$B111,'ZASOBY N'!$B111,'ZASOBY N'!$C$10:'ZASOBY N'!$C111,'ZASOBY N'!$C111,'ZASOBY N'!$D$10:'ZASOBY N'!$D111,'ZASOBY N'!$D111,'ZASOBY N'!$H$10:'ZASOBY N'!$H111,'ZASOBY N'!$H111 )</f>
        <v>0</v>
      </c>
      <c r="CP112" s="411">
        <f t="shared" si="39"/>
        <v>0</v>
      </c>
      <c r="CQ112" s="412">
        <f t="shared" si="40"/>
        <v>0</v>
      </c>
      <c r="CS112" s="414" t="str">
        <f>IF(AND(CU112=1,CV112=1,SUMIF($C112:$C$525,$C112,$AF112:$AF$525)=$AF112),$AF112,IF($CX112&gt;0,$CX112,IF(AND(COUNTIF($C$11:$C111,$C112)&gt;=1,COUNTIF($D111:$D111,$D112)&gt;=1),"",IF(AND(SUMIF($C112:$C$525,$C112,$AF112:$AF$525)&gt;$AF112,SUMIF($D112:$D$525,$D112,$AF112:$AF$525)&gt;$AF112),_xlfn.AGGREGATE(14,4,$CW$11:$CW$31*($C$11:$C$31=$C112),1),""))))</f>
        <v/>
      </c>
      <c r="CU112" s="409">
        <f>COUNTIFS('ZASOBY N'!$B111:$B$525,'ZASOBY N'!$B111,'ZASOBY N'!$C111:'ZASOBY N'!$C$525,'ZASOBY N'!$C111,'ZASOBY N'!$D111:'ZASOBY N'!$D$525,'ZASOBY N'!$D111,'ZASOBY N'!$H111:'ZASOBY N'!$H$525,'ZASOBY N'!$H111 )</f>
        <v>0</v>
      </c>
      <c r="CV112" s="410">
        <f>COUNTIFS('ZASOBY N'!$B$10:$B111,'ZASOBY N'!$B111,'ZASOBY N'!$C$10:'ZASOBY N'!$C111,'ZASOBY N'!$C111,'ZASOBY N'!$D$10:'ZASOBY N'!$D111,'ZASOBY N'!$D111,'ZASOBY N'!$H$10:'ZASOBY N'!$H111,'ZASOBY N'!$H111 )</f>
        <v>0</v>
      </c>
      <c r="CW112" s="411">
        <f t="shared" si="41"/>
        <v>0</v>
      </c>
      <c r="CX112" s="412">
        <f t="shared" si="42"/>
        <v>0</v>
      </c>
      <c r="CZ112" s="414" t="str">
        <f>IF(AND(DB112=1,DC112=1,SUMIF($C112:$C$525,$C112,$AE112:$AE$525)=$AE112),$AE112,IF($DE112&gt;0,$DE112,IF(AND(COUNTIF($C$11:$C111,$C112)&gt;=1,COUNTIF($D111:$D111,$D112)&gt;=1),"",IF(AND(SUMIF($C112:$C$525,$C112,$AE112:$AE$525)&gt;$AE112,SUMIF($D112:$D$525,$D112,$AE112:$AE$525)&gt;$AE112),_xlfn.AGGREGATE(14,4,$DD$11:$DD$31*($C$11:$C$31=$C112),1),""))))</f>
        <v/>
      </c>
      <c r="DB112" s="409">
        <f>COUNTIFS('ZASOBY N'!$B111:$B$525,'ZASOBY N'!$B111,'ZASOBY N'!$C111:'ZASOBY N'!$C$525,'ZASOBY N'!$C111,'ZASOBY N'!$D111:'ZASOBY N'!$D$525,'ZASOBY N'!$D111,'ZASOBY N'!$H111:'ZASOBY N'!$H$525,'ZASOBY N'!$H111 )</f>
        <v>0</v>
      </c>
      <c r="DC112" s="410">
        <f>COUNTIFS('ZASOBY N'!$B$10:$B111,'ZASOBY N'!$B111,'ZASOBY N'!$C$10:'ZASOBY N'!$C111,'ZASOBY N'!$C111,'ZASOBY N'!$D$10:'ZASOBY N'!$D111,'ZASOBY N'!$D111,'ZASOBY N'!$H$10:'ZASOBY N'!$H111,'ZASOBY N'!$H111 )</f>
        <v>0</v>
      </c>
      <c r="DD112" s="411">
        <f t="shared" si="43"/>
        <v>0</v>
      </c>
      <c r="DE112" s="412">
        <f t="shared" si="44"/>
        <v>0</v>
      </c>
      <c r="DF112" s="399" t="str">
        <f>IF(AND(DI112=1,DJ112=1,SUMIF($C112:$C$525,$C112,$AD112:$AD$525)=$AD112),$AD112,IF($DL112&gt;0,$DL112,IF(B112="","",IF(AND(COUNTIF($C$11:$C111,$C112)&gt;=1,COUNTIF($D111:$D111,$D112)&gt;=1,COUNTIF($Z109:$Z111,$C112)=0),"",IF(AND(COUNTIF($C$11:$C111,$C112)&gt;=1,COUNTIF($D111:$D111,$D112)&gt;=1),"UJĘTO WYŻEJ",IF(AND(SUMIF($C112:$C$525,$C112,$AD112:$AD$525)&gt;$AD112,SUMIF($D112:$D$525,$D112,$AD112:$AD$525)&gt;$AD112),_xlfn.AGGREGATE(14,4,$DK$11:$DK$31*($C$11:$C$31=$C112),1),""))))))</f>
        <v/>
      </c>
      <c r="DG112" s="414" t="str">
        <f>IF(AND(DI112=1,DJ112=1,SUMIF($C112:$C$525,$C112,$AD112:$AD$525)=$AD112),$AD112,IF($DL112&gt;0,$DL112,IF(AND(COUNTIF($C$11:$C111,$C112)&gt;=1,COUNTIF($D111:$D111,$D112)&gt;=1),"",IF(AND(SUMIF($C112:$C$525,$C112,$AD112:$AD$525)&gt;$AD112,SUMIF($D112:$D$525,$D112,$AD112:$AD$525)&gt;$AD112),_xlfn.AGGREGATE(14,4,$DK$11:$DK$31*($C$11:$C$31=$C112),1),""))))</f>
        <v/>
      </c>
      <c r="DI112" s="409">
        <f>COUNTIFS('ZASOBY N'!$B111:$B$525,'ZASOBY N'!$B111,'ZASOBY N'!$C111:'ZASOBY N'!$C$525,'ZASOBY N'!$C111,'ZASOBY N'!$D111:'ZASOBY N'!$D$525,'ZASOBY N'!$D111,'ZASOBY N'!$H111:'ZASOBY N'!$H$525,'ZASOBY N'!$H111 )</f>
        <v>0</v>
      </c>
      <c r="DJ112" s="410">
        <f>COUNTIFS('ZASOBY N'!$B$10:$B111,'ZASOBY N'!$B111,'ZASOBY N'!$C$10:'ZASOBY N'!$C111,'ZASOBY N'!$C111,'ZASOBY N'!$D$10:'ZASOBY N'!$D111,'ZASOBY N'!$D111,'ZASOBY N'!$H$10:'ZASOBY N'!$H111,'ZASOBY N'!$H111 )</f>
        <v>0</v>
      </c>
      <c r="DK112" s="411">
        <f t="shared" si="45"/>
        <v>0</v>
      </c>
      <c r="DL112" s="412">
        <f t="shared" si="46"/>
        <v>0</v>
      </c>
    </row>
    <row r="113" spans="1:116" ht="18.899999999999999" customHeight="1" x14ac:dyDescent="0.3">
      <c r="A113" s="219"/>
      <c r="B113" s="152" t="str">
        <f>IF('ZASOBY N'!A112="","",'ZASOBY N'!A112)</f>
        <v/>
      </c>
      <c r="C113" s="462" t="str">
        <f>IF('ZASOBY N'!C112="","",'ZASOBY N'!C112)</f>
        <v/>
      </c>
      <c r="D113" s="137" t="str">
        <f>IF('ZASOBY N'!B112="","",'ZASOBY N'!B112)</f>
        <v/>
      </c>
      <c r="E113" s="138"/>
      <c r="F113" s="356" t="str">
        <f>IF('ZASOBY N'!D112="","",'ZASOBY N'!D112)</f>
        <v/>
      </c>
      <c r="G113" s="220" t="str">
        <f>IF('ZASOBY N'!G112="","",'ZASOBY N'!G112)</f>
        <v/>
      </c>
      <c r="H113" s="221" t="str">
        <f>IF('ZASOBY N'!F112="","",'ZASOBY N'!F112)</f>
        <v/>
      </c>
      <c r="I113" s="221" t="str">
        <f>IF('ZASOBY N'!G112="","",'ZASOBY N'!G112)</f>
        <v/>
      </c>
      <c r="J113" s="221" t="str">
        <f>IF('ZASOBY N'!H112="","",'ZASOBY N'!H112)</f>
        <v/>
      </c>
      <c r="K113" s="214">
        <v>0</v>
      </c>
      <c r="L113" s="214">
        <v>0</v>
      </c>
      <c r="M113" s="214">
        <v>0</v>
      </c>
      <c r="N113" s="222" t="str">
        <f>IF('ZASOBY N'!BD112="x","",IF(W113="","",'ZASOBY N'!E112))</f>
        <v/>
      </c>
      <c r="O113" s="223">
        <v>0</v>
      </c>
      <c r="P113" s="223">
        <v>0</v>
      </c>
      <c r="Q113" s="226" t="str">
        <f>IF($N113="","",'UPR BILANS N'!G113*'UPR BILANS N'!N113)</f>
        <v/>
      </c>
      <c r="R113" s="225" t="str">
        <f>IF($N113="","",'ZASOBY N'!O112)</f>
        <v/>
      </c>
      <c r="S113" s="225" t="str">
        <f>IF($N113="","",IF('ZASOBY N'!Q112="",0,'ZASOBY N'!Q112))</f>
        <v/>
      </c>
      <c r="T113" s="225" t="str">
        <f>IF($N113="","",'ZASOBY N'!V112)</f>
        <v/>
      </c>
      <c r="U113" s="225" t="str">
        <f>IF($N113="","",IF('ZASOBY N'!AG112="",0,'ZASOBY N'!AG112))</f>
        <v/>
      </c>
      <c r="V113" s="225" t="str">
        <f>IF($N113="","",IF(NN!P115="",0,NN!P115))</f>
        <v/>
      </c>
      <c r="W113" s="225" t="str">
        <f t="shared" si="24"/>
        <v/>
      </c>
      <c r="X113" s="226" t="str">
        <f t="shared" si="25"/>
        <v/>
      </c>
      <c r="Y113" s="225" t="str">
        <f>IF('ZASOBY N'!AU112="","",IF(C113&lt;&gt;C112,'ZASOBY N'!AU112,IF(D113&lt;&gt;D112,'ZASOBY N'!AU112,IF(F113&lt;&gt;F112,'ZASOBY N'!AU112,IF(G113&lt;&gt;G112,'ZASOBY N'!AU112,IF(J113&lt;&gt;J112,'ZASOBY N'!AU112,IF(NN!AC115="","",IF(AND(C112=C113,H112=H113,J112=J113,NN!AC115&gt;0),"",IF(AND(C113=C114,H113=H114,NN!AC116&gt;0),'ZASOBY N'!AU112,'ZASOBY N'!AU112)))))))))</f>
        <v/>
      </c>
      <c r="Z113" s="225" t="str">
        <f t="shared" si="26"/>
        <v/>
      </c>
      <c r="AA113" s="227" t="str">
        <f t="shared" si="28"/>
        <v/>
      </c>
      <c r="AB113" s="400" t="str">
        <f t="shared" si="29"/>
        <v/>
      </c>
      <c r="AC113" s="228" t="str">
        <f t="shared" si="27"/>
        <v/>
      </c>
      <c r="AD113" s="222">
        <f>IF(B113="",0,IF(F113="",0,INDEX(POBRANIE_!$B$6:$F$101,MATCH('UPR BILANS N'!$F113,POBRANIE_!$A$6:$A$101,0),2)))</f>
        <v>0</v>
      </c>
      <c r="AE113" s="224">
        <f>IF(OR('ZASOBY N'!G112="",'ZASOBY N'!E112=""),0,IF(B113="",0,'ZASOBY N'!G112*'ZASOBY N'!E112))</f>
        <v>0</v>
      </c>
      <c r="AF113" s="225">
        <f>IF('ZASOBY N'!O112="",0,'ZASOBY N'!O112)</f>
        <v>0</v>
      </c>
      <c r="AG113" s="225">
        <f>IF('ZASOBY N'!Q112="",0,'ZASOBY N'!Q112)</f>
        <v>0</v>
      </c>
      <c r="AH113" s="225">
        <f>IF('ZASOBY N'!V112="",0,'ZASOBY N'!V112)</f>
        <v>0</v>
      </c>
      <c r="AI113" s="225">
        <f>IF('ZASOBY N'!AG112="",0,'ZASOBY N'!AG112)</f>
        <v>0</v>
      </c>
      <c r="AJ113" s="225">
        <f>IF(NN!P115="",0,IF(NN!P115="BRAK kol.7","BRAK BADAŃ",NN!P115))</f>
        <v>0</v>
      </c>
      <c r="AK113" s="225">
        <f>IF(NN!AC115="",0,IF(NN!AC115="BRAK kol.7","BRAK BADAŃ",NN!AC115))</f>
        <v>0</v>
      </c>
      <c r="BJ113" s="414" t="str">
        <f>IF(AND(BL113=1,BM113=1,SUMIF($C113:$C$525,$C113,$AK113:$AK$525)=$AK113),$AK113,IF($BO113&gt;0,$BO113,IF(AND(COUNTIF($C$11:$C112,$C113)&gt;=1,COUNTIF($D112:$D112,$D113)&gt;=1),"",IF(AND(SUMIF($C113:$C$525,$C113,$AK113:$AK$525)&gt;=$AK113,SUMIF($D113:$D$525,$D113,$AK113:$AK$525)&gt;=$AK113),SUMIF($C113:$C$525,$C113,$AK113:$AK$525),""))))</f>
        <v/>
      </c>
      <c r="BL113" s="409">
        <f>COUNTIFS('ZASOBY N'!$B112:$B$525,'ZASOBY N'!$B112,'ZASOBY N'!$C112:'ZASOBY N'!$C$525,'ZASOBY N'!$C112,'ZASOBY N'!$D112:'ZASOBY N'!$D$525,'ZASOBY N'!$D112,'ZASOBY N'!$H112:'ZASOBY N'!$H$525,'ZASOBY N'!$H112 )</f>
        <v>0</v>
      </c>
      <c r="BM113" s="410">
        <f>COUNTIFS('ZASOBY N'!$B$10:$B112,'ZASOBY N'!$B112,'ZASOBY N'!$C$10:'ZASOBY N'!$C112,'ZASOBY N'!$C112,'ZASOBY N'!$D$10:'ZASOBY N'!$D112,'ZASOBY N'!$D112,'ZASOBY N'!$H$10:'ZASOBY N'!$H112,'ZASOBY N'!$H112 )</f>
        <v>0</v>
      </c>
      <c r="BN113" s="411">
        <f t="shared" si="30"/>
        <v>0</v>
      </c>
      <c r="BO113" s="412">
        <f t="shared" si="31"/>
        <v>0</v>
      </c>
      <c r="BP113" s="94" t="str">
        <f t="shared" si="32"/>
        <v/>
      </c>
      <c r="BQ113" s="414" t="str">
        <f>IF(AND(BS113=1,BT113=1,SUMIF($C113:$C$525,$C113,$AJ113:$AJ$525)=$AJ113),$AJ113,IF($BV113&gt;0,$BV113,IF(AND(COUNTIF($C$11:$C112,$C113)&gt;=1,COUNTIF($D112:$D112,$D113)&gt;=1),"",IF(AND(SUMIF($C113:$C$525,$C113,$AJ113:$AJ$525)&gt;$AJ113,SUMIF($D113:$D$525,$D113,$AJ113:$AJ$525)&gt;$AJ113),SUMIF($C113:$C$525,$C113,$AJ113:$AJ$525),""))))</f>
        <v/>
      </c>
      <c r="BS113" s="409">
        <f>COUNTIFS('ZASOBY N'!$B112:$B$525,'ZASOBY N'!$B112,'ZASOBY N'!$C112:'ZASOBY N'!$C$525,'ZASOBY N'!$C112,'ZASOBY N'!$D112:'ZASOBY N'!$D$525,'ZASOBY N'!$D112,'ZASOBY N'!$H112:'ZASOBY N'!$H$525,'ZASOBY N'!$H112 )</f>
        <v>0</v>
      </c>
      <c r="BT113" s="410">
        <f>COUNTIFS('ZASOBY N'!$B$10:$B112,'ZASOBY N'!$B112,'ZASOBY N'!$C$10:'ZASOBY N'!$C112,'ZASOBY N'!$C112,'ZASOBY N'!$D$10:'ZASOBY N'!$D112,'ZASOBY N'!$D112,'ZASOBY N'!$H$10:'ZASOBY N'!$H112,'ZASOBY N'!$H112 )</f>
        <v>0</v>
      </c>
      <c r="BU113" s="411">
        <f t="shared" si="33"/>
        <v>0</v>
      </c>
      <c r="BV113" s="412">
        <f t="shared" si="34"/>
        <v>0</v>
      </c>
      <c r="BW113" s="94" t="s">
        <v>499</v>
      </c>
      <c r="BX113" s="414" t="str">
        <f>IF(AND(BZ113=1,CA113=1,SUMIF($C113:$C$525,$C113,$AI113:$AI$525)=$AI113),$AI113,IF($CC113&gt;0,$CC113,IF(AND(COUNTIF($C$11:$C112,$C113)&gt;=1,COUNTIF($D112:$D112,$D113)&gt;=1),"",IF(AND(SUMIF($C113:$C$525,$C113,$AI113:$AI$525)&gt;$AI113,SUMIF($D113:$D$525,$D113,$AI113:$AI$525)&gt;$IG113),_xlfn.AGGREGATE(14,4,$CB$11:$CB$31*($C$11:$C$31=$C113),1),""))))</f>
        <v/>
      </c>
      <c r="BZ113" s="409">
        <f>COUNTIFS('ZASOBY N'!$B112:$B$525,'ZASOBY N'!$B112,'ZASOBY N'!$C112:'ZASOBY N'!$C$525,'ZASOBY N'!$C112,'ZASOBY N'!$D112:'ZASOBY N'!$D$525,'ZASOBY N'!$D112,'ZASOBY N'!$H112:'ZASOBY N'!$H$525,'ZASOBY N'!$H112 )</f>
        <v>0</v>
      </c>
      <c r="CA113" s="410">
        <f>COUNTIFS('ZASOBY N'!$B$10:$B112,'ZASOBY N'!$B112,'ZASOBY N'!$C$10:'ZASOBY N'!$C112,'ZASOBY N'!$C112,'ZASOBY N'!$D$10:'ZASOBY N'!$D112,'ZASOBY N'!$D112,'ZASOBY N'!$H$10:'ZASOBY N'!$H112,'ZASOBY N'!$H112 )</f>
        <v>0</v>
      </c>
      <c r="CB113" s="411">
        <f t="shared" si="35"/>
        <v>0</v>
      </c>
      <c r="CC113" s="412">
        <f t="shared" si="36"/>
        <v>0</v>
      </c>
      <c r="CE113" s="414" t="str">
        <f>IF(AND(CG113=1,CH113=1,SUMIF($C113:$C$525,$C113,$AH113:$AH$525)=$AH113),$AH113,IF($CJ113&gt;0,$CJ113,IF(AND(COUNTIF($C$11:$C112,$C113)&gt;=1,COUNTIF($D112:$D112,$D113)&gt;=1),"",IF(AND(SUMIF($C113:$C$525,$C113,$AH113:$AH$525)&gt;$AH113,SUMIF($D113:$D$525,$D113,$AH113:$AH$525)&gt;$AH113),_xlfn.AGGREGATE(14,4,$CI$11:$CI$31*($C$11:$C$31=$C113),1),""))))</f>
        <v/>
      </c>
      <c r="CG113" s="409">
        <f>COUNTIFS('ZASOBY N'!$B112:$B$525,'ZASOBY N'!$B112,'ZASOBY N'!$C112:'ZASOBY N'!$C$525,'ZASOBY N'!$C112,'ZASOBY N'!$D112:'ZASOBY N'!$D$525,'ZASOBY N'!$D112,'ZASOBY N'!$H112:'ZASOBY N'!$H$525,'ZASOBY N'!$H112 )</f>
        <v>0</v>
      </c>
      <c r="CH113" s="410">
        <f>COUNTIFS('ZASOBY N'!$B$10:$B112,'ZASOBY N'!$B112,'ZASOBY N'!$C$10:'ZASOBY N'!$C112,'ZASOBY N'!$C112,'ZASOBY N'!$D$10:'ZASOBY N'!$D112,'ZASOBY N'!$D112,'ZASOBY N'!$H$10:'ZASOBY N'!$H112,'ZASOBY N'!$H112 )</f>
        <v>0</v>
      </c>
      <c r="CI113" s="411">
        <f t="shared" si="37"/>
        <v>0</v>
      </c>
      <c r="CJ113" s="412">
        <f t="shared" si="38"/>
        <v>0</v>
      </c>
      <c r="CL113" s="414" t="str">
        <f>IF(AND(CN113=1,CO113=1,SUMIF($C113:$C$525,$C113,$AG113:$AG$525)=$AG113),$AG113,IF($CQ113&gt;0,$CQ113,IF(AND(COUNTIF($C$11:$C112,$C113)&gt;=1,COUNTIF($D112:$D112,$D113)&gt;=1),"",IF(AND(SUMIF($C113:$C$525,$C113,$AG113:$AG$525)&gt;$AG113,SUMIF($D113:$D$525,$D113,$AG113:$AG$525)&gt;$AG113),_xlfn.AGGREGATE(14,4,$CP$11:$CP$31*($C$11:$C$31=$C113),1),""))))</f>
        <v/>
      </c>
      <c r="CN113" s="409">
        <f>COUNTIFS('ZASOBY N'!$B112:$B$525,'ZASOBY N'!$B112,'ZASOBY N'!$C112:'ZASOBY N'!$C$525,'ZASOBY N'!$C112,'ZASOBY N'!$D112:'ZASOBY N'!$D$525,'ZASOBY N'!$D112,'ZASOBY N'!$H112:'ZASOBY N'!$H$525,'ZASOBY N'!$H112 )</f>
        <v>0</v>
      </c>
      <c r="CO113" s="410">
        <f>COUNTIFS('ZASOBY N'!$B$10:$B112,'ZASOBY N'!$B112,'ZASOBY N'!$C$10:'ZASOBY N'!$C112,'ZASOBY N'!$C112,'ZASOBY N'!$D$10:'ZASOBY N'!$D112,'ZASOBY N'!$D112,'ZASOBY N'!$H$10:'ZASOBY N'!$H112,'ZASOBY N'!$H112 )</f>
        <v>0</v>
      </c>
      <c r="CP113" s="411">
        <f t="shared" si="39"/>
        <v>0</v>
      </c>
      <c r="CQ113" s="412">
        <f t="shared" si="40"/>
        <v>0</v>
      </c>
      <c r="CS113" s="414" t="str">
        <f>IF(AND(CU113=1,CV113=1,SUMIF($C113:$C$525,$C113,$AF113:$AF$525)=$AF113),$AF113,IF($CX113&gt;0,$CX113,IF(AND(COUNTIF($C$11:$C112,$C113)&gt;=1,COUNTIF($D112:$D112,$D113)&gt;=1),"",IF(AND(SUMIF($C113:$C$525,$C113,$AF113:$AF$525)&gt;$AF113,SUMIF($D113:$D$525,$D113,$AF113:$AF$525)&gt;$AF113),_xlfn.AGGREGATE(14,4,$CW$11:$CW$31*($C$11:$C$31=$C113),1),""))))</f>
        <v/>
      </c>
      <c r="CU113" s="409">
        <f>COUNTIFS('ZASOBY N'!$B112:$B$525,'ZASOBY N'!$B112,'ZASOBY N'!$C112:'ZASOBY N'!$C$525,'ZASOBY N'!$C112,'ZASOBY N'!$D112:'ZASOBY N'!$D$525,'ZASOBY N'!$D112,'ZASOBY N'!$H112:'ZASOBY N'!$H$525,'ZASOBY N'!$H112 )</f>
        <v>0</v>
      </c>
      <c r="CV113" s="410">
        <f>COUNTIFS('ZASOBY N'!$B$10:$B112,'ZASOBY N'!$B112,'ZASOBY N'!$C$10:'ZASOBY N'!$C112,'ZASOBY N'!$C112,'ZASOBY N'!$D$10:'ZASOBY N'!$D112,'ZASOBY N'!$D112,'ZASOBY N'!$H$10:'ZASOBY N'!$H112,'ZASOBY N'!$H112 )</f>
        <v>0</v>
      </c>
      <c r="CW113" s="411">
        <f t="shared" si="41"/>
        <v>0</v>
      </c>
      <c r="CX113" s="412">
        <f t="shared" si="42"/>
        <v>0</v>
      </c>
      <c r="CZ113" s="414" t="str">
        <f>IF(AND(DB113=1,DC113=1,SUMIF($C113:$C$525,$C113,$AE113:$AE$525)=$AE113),$AE113,IF($DE113&gt;0,$DE113,IF(AND(COUNTIF($C$11:$C112,$C113)&gt;=1,COUNTIF($D112:$D112,$D113)&gt;=1),"",IF(AND(SUMIF($C113:$C$525,$C113,$AE113:$AE$525)&gt;$AE113,SUMIF($D113:$D$525,$D113,$AE113:$AE$525)&gt;$AE113),_xlfn.AGGREGATE(14,4,$DD$11:$DD$31*($C$11:$C$31=$C113),1),""))))</f>
        <v/>
      </c>
      <c r="DB113" s="409">
        <f>COUNTIFS('ZASOBY N'!$B112:$B$525,'ZASOBY N'!$B112,'ZASOBY N'!$C112:'ZASOBY N'!$C$525,'ZASOBY N'!$C112,'ZASOBY N'!$D112:'ZASOBY N'!$D$525,'ZASOBY N'!$D112,'ZASOBY N'!$H112:'ZASOBY N'!$H$525,'ZASOBY N'!$H112 )</f>
        <v>0</v>
      </c>
      <c r="DC113" s="410">
        <f>COUNTIFS('ZASOBY N'!$B$10:$B112,'ZASOBY N'!$B112,'ZASOBY N'!$C$10:'ZASOBY N'!$C112,'ZASOBY N'!$C112,'ZASOBY N'!$D$10:'ZASOBY N'!$D112,'ZASOBY N'!$D112,'ZASOBY N'!$H$10:'ZASOBY N'!$H112,'ZASOBY N'!$H112 )</f>
        <v>0</v>
      </c>
      <c r="DD113" s="411">
        <f t="shared" si="43"/>
        <v>0</v>
      </c>
      <c r="DE113" s="412">
        <f t="shared" si="44"/>
        <v>0</v>
      </c>
      <c r="DF113" s="399" t="str">
        <f>IF(AND(DI113=1,DJ113=1,SUMIF($C113:$C$525,$C113,$AD113:$AD$525)=$AD113),$AD113,IF($DL113&gt;0,$DL113,IF(B113="","",IF(AND(COUNTIF($C$11:$C112,$C113)&gt;=1,COUNTIF($D112:$D112,$D113)&gt;=1,COUNTIF($Z110:$Z112,$C113)=0),"",IF(AND(COUNTIF($C$11:$C112,$C113)&gt;=1,COUNTIF($D112:$D112,$D113)&gt;=1),"UJĘTO WYŻEJ",IF(AND(SUMIF($C113:$C$525,$C113,$AD113:$AD$525)&gt;$AD113,SUMIF($D113:$D$525,$D113,$AD113:$AD$525)&gt;$AD113),_xlfn.AGGREGATE(14,4,$DK$11:$DK$31*($C$11:$C$31=$C113),1),""))))))</f>
        <v/>
      </c>
      <c r="DG113" s="414" t="str">
        <f>IF(AND(DI113=1,DJ113=1,SUMIF($C113:$C$525,$C113,$AD113:$AD$525)=$AD113),$AD113,IF($DL113&gt;0,$DL113,IF(AND(COUNTIF($C$11:$C112,$C113)&gt;=1,COUNTIF($D112:$D112,$D113)&gt;=1),"",IF(AND(SUMIF($C113:$C$525,$C113,$AD113:$AD$525)&gt;$AD113,SUMIF($D113:$D$525,$D113,$AD113:$AD$525)&gt;$AD113),_xlfn.AGGREGATE(14,4,$DK$11:$DK$31*($C$11:$C$31=$C113),1),""))))</f>
        <v/>
      </c>
      <c r="DI113" s="409">
        <f>COUNTIFS('ZASOBY N'!$B112:$B$525,'ZASOBY N'!$B112,'ZASOBY N'!$C112:'ZASOBY N'!$C$525,'ZASOBY N'!$C112,'ZASOBY N'!$D112:'ZASOBY N'!$D$525,'ZASOBY N'!$D112,'ZASOBY N'!$H112:'ZASOBY N'!$H$525,'ZASOBY N'!$H112 )</f>
        <v>0</v>
      </c>
      <c r="DJ113" s="410">
        <f>COUNTIFS('ZASOBY N'!$B$10:$B112,'ZASOBY N'!$B112,'ZASOBY N'!$C$10:'ZASOBY N'!$C112,'ZASOBY N'!$C112,'ZASOBY N'!$D$10:'ZASOBY N'!$D112,'ZASOBY N'!$D112,'ZASOBY N'!$H$10:'ZASOBY N'!$H112,'ZASOBY N'!$H112 )</f>
        <v>0</v>
      </c>
      <c r="DK113" s="411">
        <f t="shared" si="45"/>
        <v>0</v>
      </c>
      <c r="DL113" s="412">
        <f t="shared" si="46"/>
        <v>0</v>
      </c>
    </row>
    <row r="114" spans="1:116" ht="18.899999999999999" customHeight="1" x14ac:dyDescent="0.3">
      <c r="A114" s="219"/>
      <c r="B114" s="152" t="str">
        <f>IF('ZASOBY N'!A113="","",'ZASOBY N'!A113)</f>
        <v/>
      </c>
      <c r="C114" s="462" t="str">
        <f>IF('ZASOBY N'!C113="","",'ZASOBY N'!C113)</f>
        <v/>
      </c>
      <c r="D114" s="137" t="str">
        <f>IF('ZASOBY N'!B113="","",'ZASOBY N'!B113)</f>
        <v/>
      </c>
      <c r="E114" s="138"/>
      <c r="F114" s="356" t="str">
        <f>IF('ZASOBY N'!D113="","",'ZASOBY N'!D113)</f>
        <v/>
      </c>
      <c r="G114" s="220" t="str">
        <f>IF('ZASOBY N'!G113="","",'ZASOBY N'!G113)</f>
        <v/>
      </c>
      <c r="H114" s="221" t="str">
        <f>IF('ZASOBY N'!F113="","",'ZASOBY N'!F113)</f>
        <v/>
      </c>
      <c r="I114" s="221" t="str">
        <f>IF('ZASOBY N'!G113="","",'ZASOBY N'!G113)</f>
        <v/>
      </c>
      <c r="J114" s="221" t="str">
        <f>IF('ZASOBY N'!H113="","",'ZASOBY N'!H113)</f>
        <v/>
      </c>
      <c r="K114" s="214">
        <v>0</v>
      </c>
      <c r="L114" s="214">
        <v>0</v>
      </c>
      <c r="M114" s="214">
        <v>0</v>
      </c>
      <c r="N114" s="222" t="str">
        <f>IF('ZASOBY N'!BD113="x","",IF(W114="","",'ZASOBY N'!E113))</f>
        <v/>
      </c>
      <c r="O114" s="223">
        <v>0</v>
      </c>
      <c r="P114" s="223">
        <v>0</v>
      </c>
      <c r="Q114" s="226" t="str">
        <f>IF($N114="","",'UPR BILANS N'!G114*'UPR BILANS N'!N114)</f>
        <v/>
      </c>
      <c r="R114" s="225" t="str">
        <f>IF($N114="","",'ZASOBY N'!O113)</f>
        <v/>
      </c>
      <c r="S114" s="225" t="str">
        <f>IF($N114="","",IF('ZASOBY N'!Q113="",0,'ZASOBY N'!Q113))</f>
        <v/>
      </c>
      <c r="T114" s="225" t="str">
        <f>IF($N114="","",'ZASOBY N'!V113)</f>
        <v/>
      </c>
      <c r="U114" s="225" t="str">
        <f>IF($N114="","",IF('ZASOBY N'!AG113="",0,'ZASOBY N'!AG113))</f>
        <v/>
      </c>
      <c r="V114" s="225" t="str">
        <f>IF($N114="","",IF(NN!P116="",0,NN!P116))</f>
        <v/>
      </c>
      <c r="W114" s="225" t="str">
        <f t="shared" si="24"/>
        <v/>
      </c>
      <c r="X114" s="226" t="str">
        <f t="shared" si="25"/>
        <v/>
      </c>
      <c r="Y114" s="225" t="str">
        <f>IF('ZASOBY N'!AU113="","",IF(C114&lt;&gt;C113,'ZASOBY N'!AU113,IF(D114&lt;&gt;D113,'ZASOBY N'!AU113,IF(F114&lt;&gt;F113,'ZASOBY N'!AU113,IF(G114&lt;&gt;G113,'ZASOBY N'!AU113,IF(J114&lt;&gt;J113,'ZASOBY N'!AU113,IF(NN!AC116="","",IF(AND(C113=C114,H113=H114,J113=J114,NN!AC116&gt;0),"",IF(AND(C114=C115,H114=H115,NN!AC117&gt;0),'ZASOBY N'!AU113,'ZASOBY N'!AU113)))))))))</f>
        <v/>
      </c>
      <c r="Z114" s="225" t="str">
        <f t="shared" si="26"/>
        <v/>
      </c>
      <c r="AA114" s="227" t="str">
        <f t="shared" si="28"/>
        <v/>
      </c>
      <c r="AB114" s="400" t="str">
        <f t="shared" si="29"/>
        <v/>
      </c>
      <c r="AC114" s="228" t="str">
        <f t="shared" si="27"/>
        <v/>
      </c>
      <c r="AD114" s="222">
        <f>IF(B114="",0,IF(F114="",0,INDEX(POBRANIE_!$B$6:$F$101,MATCH('UPR BILANS N'!$F114,POBRANIE_!$A$6:$A$101,0),2)))</f>
        <v>0</v>
      </c>
      <c r="AE114" s="224">
        <f>IF(OR('ZASOBY N'!G113="",'ZASOBY N'!E113=""),0,IF(B114="",0,'ZASOBY N'!G113*'ZASOBY N'!E113))</f>
        <v>0</v>
      </c>
      <c r="AF114" s="225">
        <f>IF('ZASOBY N'!O113="",0,'ZASOBY N'!O113)</f>
        <v>0</v>
      </c>
      <c r="AG114" s="225">
        <f>IF('ZASOBY N'!Q113="",0,'ZASOBY N'!Q113)</f>
        <v>0</v>
      </c>
      <c r="AH114" s="225">
        <f>IF('ZASOBY N'!V113="",0,'ZASOBY N'!V113)</f>
        <v>0</v>
      </c>
      <c r="AI114" s="225">
        <f>IF('ZASOBY N'!AG113="",0,'ZASOBY N'!AG113)</f>
        <v>0</v>
      </c>
      <c r="AJ114" s="225">
        <f>IF(NN!P116="",0,IF(NN!P116="BRAK kol.7","BRAK BADAŃ",NN!P116))</f>
        <v>0</v>
      </c>
      <c r="AK114" s="225">
        <f>IF(NN!AC116="",0,IF(NN!AC116="BRAK kol.7","BRAK BADAŃ",NN!AC116))</f>
        <v>0</v>
      </c>
      <c r="BJ114" s="414" t="str">
        <f>IF(AND(BL114=1,BM114=1,SUMIF($C114:$C$525,$C114,$AK114:$AK$525)=$AK114),$AK114,IF($BO114&gt;0,$BO114,IF(AND(COUNTIF($C$11:$C113,$C114)&gt;=1,COUNTIF($D113:$D113,$D114)&gt;=1),"",IF(AND(SUMIF($C114:$C$525,$C114,$AK114:$AK$525)&gt;=$AK114,SUMIF($D114:$D$525,$D114,$AK114:$AK$525)&gt;=$AK114),SUMIF($C114:$C$525,$C114,$AK114:$AK$525),""))))</f>
        <v/>
      </c>
      <c r="BL114" s="409">
        <f>COUNTIFS('ZASOBY N'!$B113:$B$525,'ZASOBY N'!$B113,'ZASOBY N'!$C113:'ZASOBY N'!$C$525,'ZASOBY N'!$C113,'ZASOBY N'!$D113:'ZASOBY N'!$D$525,'ZASOBY N'!$D113,'ZASOBY N'!$H113:'ZASOBY N'!$H$525,'ZASOBY N'!$H113 )</f>
        <v>0</v>
      </c>
      <c r="BM114" s="410">
        <f>COUNTIFS('ZASOBY N'!$B$10:$B113,'ZASOBY N'!$B113,'ZASOBY N'!$C$10:'ZASOBY N'!$C113,'ZASOBY N'!$C113,'ZASOBY N'!$D$10:'ZASOBY N'!$D113,'ZASOBY N'!$D113,'ZASOBY N'!$H$10:'ZASOBY N'!$H113,'ZASOBY N'!$H113 )</f>
        <v>0</v>
      </c>
      <c r="BN114" s="411">
        <f t="shared" si="30"/>
        <v>0</v>
      </c>
      <c r="BO114" s="412">
        <f t="shared" si="31"/>
        <v>0</v>
      </c>
      <c r="BP114" s="94" t="str">
        <f t="shared" si="32"/>
        <v/>
      </c>
      <c r="BQ114" s="414" t="str">
        <f>IF(AND(BS114=1,BT114=1,SUMIF($C114:$C$525,$C114,$AJ114:$AJ$525)=$AJ114),$AJ114,IF($BV114&gt;0,$BV114,IF(AND(COUNTIF($C$11:$C113,$C114)&gt;=1,COUNTIF($D113:$D113,$D114)&gt;=1),"",IF(AND(SUMIF($C114:$C$525,$C114,$AJ114:$AJ$525)&gt;$AJ114,SUMIF($D114:$D$525,$D114,$AJ114:$AJ$525)&gt;$AJ114),SUMIF($C114:$C$525,$C114,$AJ114:$AJ$525),""))))</f>
        <v/>
      </c>
      <c r="BS114" s="409">
        <f>COUNTIFS('ZASOBY N'!$B113:$B$525,'ZASOBY N'!$B113,'ZASOBY N'!$C113:'ZASOBY N'!$C$525,'ZASOBY N'!$C113,'ZASOBY N'!$D113:'ZASOBY N'!$D$525,'ZASOBY N'!$D113,'ZASOBY N'!$H113:'ZASOBY N'!$H$525,'ZASOBY N'!$H113 )</f>
        <v>0</v>
      </c>
      <c r="BT114" s="410">
        <f>COUNTIFS('ZASOBY N'!$B$10:$B113,'ZASOBY N'!$B113,'ZASOBY N'!$C$10:'ZASOBY N'!$C113,'ZASOBY N'!$C113,'ZASOBY N'!$D$10:'ZASOBY N'!$D113,'ZASOBY N'!$D113,'ZASOBY N'!$H$10:'ZASOBY N'!$H113,'ZASOBY N'!$H113 )</f>
        <v>0</v>
      </c>
      <c r="BU114" s="411">
        <f t="shared" si="33"/>
        <v>0</v>
      </c>
      <c r="BV114" s="412">
        <f t="shared" si="34"/>
        <v>0</v>
      </c>
      <c r="BW114" s="94" t="s">
        <v>499</v>
      </c>
      <c r="BX114" s="414" t="str">
        <f>IF(AND(BZ114=1,CA114=1,SUMIF($C114:$C$525,$C114,$AI114:$AI$525)=$AI114),$AI114,IF($CC114&gt;0,$CC114,IF(AND(COUNTIF($C$11:$C113,$C114)&gt;=1,COUNTIF($D113:$D113,$D114)&gt;=1),"",IF(AND(SUMIF($C114:$C$525,$C114,$AI114:$AI$525)&gt;$AI114,SUMIF($D114:$D$525,$D114,$AI114:$AI$525)&gt;$IG114),_xlfn.AGGREGATE(14,4,$CB$11:$CB$31*($C$11:$C$31=$C114),1),""))))</f>
        <v/>
      </c>
      <c r="BZ114" s="409">
        <f>COUNTIFS('ZASOBY N'!$B113:$B$525,'ZASOBY N'!$B113,'ZASOBY N'!$C113:'ZASOBY N'!$C$525,'ZASOBY N'!$C113,'ZASOBY N'!$D113:'ZASOBY N'!$D$525,'ZASOBY N'!$D113,'ZASOBY N'!$H113:'ZASOBY N'!$H$525,'ZASOBY N'!$H113 )</f>
        <v>0</v>
      </c>
      <c r="CA114" s="410">
        <f>COUNTIFS('ZASOBY N'!$B$10:$B113,'ZASOBY N'!$B113,'ZASOBY N'!$C$10:'ZASOBY N'!$C113,'ZASOBY N'!$C113,'ZASOBY N'!$D$10:'ZASOBY N'!$D113,'ZASOBY N'!$D113,'ZASOBY N'!$H$10:'ZASOBY N'!$H113,'ZASOBY N'!$H113 )</f>
        <v>0</v>
      </c>
      <c r="CB114" s="411">
        <f t="shared" si="35"/>
        <v>0</v>
      </c>
      <c r="CC114" s="412">
        <f t="shared" si="36"/>
        <v>0</v>
      </c>
      <c r="CE114" s="414" t="str">
        <f>IF(AND(CG114=1,CH114=1,SUMIF($C114:$C$525,$C114,$AH114:$AH$525)=$AH114),$AH114,IF($CJ114&gt;0,$CJ114,IF(AND(COUNTIF($C$11:$C113,$C114)&gt;=1,COUNTIF($D113:$D113,$D114)&gt;=1),"",IF(AND(SUMIF($C114:$C$525,$C114,$AH114:$AH$525)&gt;$AH114,SUMIF($D114:$D$525,$D114,$AH114:$AH$525)&gt;$AH114),_xlfn.AGGREGATE(14,4,$CI$11:$CI$31*($C$11:$C$31=$C114),1),""))))</f>
        <v/>
      </c>
      <c r="CG114" s="409">
        <f>COUNTIFS('ZASOBY N'!$B113:$B$525,'ZASOBY N'!$B113,'ZASOBY N'!$C113:'ZASOBY N'!$C$525,'ZASOBY N'!$C113,'ZASOBY N'!$D113:'ZASOBY N'!$D$525,'ZASOBY N'!$D113,'ZASOBY N'!$H113:'ZASOBY N'!$H$525,'ZASOBY N'!$H113 )</f>
        <v>0</v>
      </c>
      <c r="CH114" s="410">
        <f>COUNTIFS('ZASOBY N'!$B$10:$B113,'ZASOBY N'!$B113,'ZASOBY N'!$C$10:'ZASOBY N'!$C113,'ZASOBY N'!$C113,'ZASOBY N'!$D$10:'ZASOBY N'!$D113,'ZASOBY N'!$D113,'ZASOBY N'!$H$10:'ZASOBY N'!$H113,'ZASOBY N'!$H113 )</f>
        <v>0</v>
      </c>
      <c r="CI114" s="411">
        <f t="shared" si="37"/>
        <v>0</v>
      </c>
      <c r="CJ114" s="412">
        <f t="shared" si="38"/>
        <v>0</v>
      </c>
      <c r="CL114" s="414" t="str">
        <f>IF(AND(CN114=1,CO114=1,SUMIF($C114:$C$525,$C114,$AG114:$AG$525)=$AG114),$AG114,IF($CQ114&gt;0,$CQ114,IF(AND(COUNTIF($C$11:$C113,$C114)&gt;=1,COUNTIF($D113:$D113,$D114)&gt;=1),"",IF(AND(SUMIF($C114:$C$525,$C114,$AG114:$AG$525)&gt;$AG114,SUMIF($D114:$D$525,$D114,$AG114:$AG$525)&gt;$AG114),_xlfn.AGGREGATE(14,4,$CP$11:$CP$31*($C$11:$C$31=$C114),1),""))))</f>
        <v/>
      </c>
      <c r="CN114" s="409">
        <f>COUNTIFS('ZASOBY N'!$B113:$B$525,'ZASOBY N'!$B113,'ZASOBY N'!$C113:'ZASOBY N'!$C$525,'ZASOBY N'!$C113,'ZASOBY N'!$D113:'ZASOBY N'!$D$525,'ZASOBY N'!$D113,'ZASOBY N'!$H113:'ZASOBY N'!$H$525,'ZASOBY N'!$H113 )</f>
        <v>0</v>
      </c>
      <c r="CO114" s="410">
        <f>COUNTIFS('ZASOBY N'!$B$10:$B113,'ZASOBY N'!$B113,'ZASOBY N'!$C$10:'ZASOBY N'!$C113,'ZASOBY N'!$C113,'ZASOBY N'!$D$10:'ZASOBY N'!$D113,'ZASOBY N'!$D113,'ZASOBY N'!$H$10:'ZASOBY N'!$H113,'ZASOBY N'!$H113 )</f>
        <v>0</v>
      </c>
      <c r="CP114" s="411">
        <f t="shared" si="39"/>
        <v>0</v>
      </c>
      <c r="CQ114" s="412">
        <f t="shared" si="40"/>
        <v>0</v>
      </c>
      <c r="CS114" s="414" t="str">
        <f>IF(AND(CU114=1,CV114=1,SUMIF($C114:$C$525,$C114,$AF114:$AF$525)=$AF114),$AF114,IF($CX114&gt;0,$CX114,IF(AND(COUNTIF($C$11:$C113,$C114)&gt;=1,COUNTIF($D113:$D113,$D114)&gt;=1),"",IF(AND(SUMIF($C114:$C$525,$C114,$AF114:$AF$525)&gt;$AF114,SUMIF($D114:$D$525,$D114,$AF114:$AF$525)&gt;$AF114),_xlfn.AGGREGATE(14,4,$CW$11:$CW$31*($C$11:$C$31=$C114),1),""))))</f>
        <v/>
      </c>
      <c r="CU114" s="409">
        <f>COUNTIFS('ZASOBY N'!$B113:$B$525,'ZASOBY N'!$B113,'ZASOBY N'!$C113:'ZASOBY N'!$C$525,'ZASOBY N'!$C113,'ZASOBY N'!$D113:'ZASOBY N'!$D$525,'ZASOBY N'!$D113,'ZASOBY N'!$H113:'ZASOBY N'!$H$525,'ZASOBY N'!$H113 )</f>
        <v>0</v>
      </c>
      <c r="CV114" s="410">
        <f>COUNTIFS('ZASOBY N'!$B$10:$B113,'ZASOBY N'!$B113,'ZASOBY N'!$C$10:'ZASOBY N'!$C113,'ZASOBY N'!$C113,'ZASOBY N'!$D$10:'ZASOBY N'!$D113,'ZASOBY N'!$D113,'ZASOBY N'!$H$10:'ZASOBY N'!$H113,'ZASOBY N'!$H113 )</f>
        <v>0</v>
      </c>
      <c r="CW114" s="411">
        <f t="shared" si="41"/>
        <v>0</v>
      </c>
      <c r="CX114" s="412">
        <f t="shared" si="42"/>
        <v>0</v>
      </c>
      <c r="CZ114" s="414" t="str">
        <f>IF(AND(DB114=1,DC114=1,SUMIF($C114:$C$525,$C114,$AE114:$AE$525)=$AE114),$AE114,IF($DE114&gt;0,$DE114,IF(AND(COUNTIF($C$11:$C113,$C114)&gt;=1,COUNTIF($D113:$D113,$D114)&gt;=1),"",IF(AND(SUMIF($C114:$C$525,$C114,$AE114:$AE$525)&gt;$AE114,SUMIF($D114:$D$525,$D114,$AE114:$AE$525)&gt;$AE114),_xlfn.AGGREGATE(14,4,$DD$11:$DD$31*($C$11:$C$31=$C114),1),""))))</f>
        <v/>
      </c>
      <c r="DB114" s="409">
        <f>COUNTIFS('ZASOBY N'!$B113:$B$525,'ZASOBY N'!$B113,'ZASOBY N'!$C113:'ZASOBY N'!$C$525,'ZASOBY N'!$C113,'ZASOBY N'!$D113:'ZASOBY N'!$D$525,'ZASOBY N'!$D113,'ZASOBY N'!$H113:'ZASOBY N'!$H$525,'ZASOBY N'!$H113 )</f>
        <v>0</v>
      </c>
      <c r="DC114" s="410">
        <f>COUNTIFS('ZASOBY N'!$B$10:$B113,'ZASOBY N'!$B113,'ZASOBY N'!$C$10:'ZASOBY N'!$C113,'ZASOBY N'!$C113,'ZASOBY N'!$D$10:'ZASOBY N'!$D113,'ZASOBY N'!$D113,'ZASOBY N'!$H$10:'ZASOBY N'!$H113,'ZASOBY N'!$H113 )</f>
        <v>0</v>
      </c>
      <c r="DD114" s="411">
        <f t="shared" si="43"/>
        <v>0</v>
      </c>
      <c r="DE114" s="412">
        <f t="shared" si="44"/>
        <v>0</v>
      </c>
      <c r="DF114" s="399" t="str">
        <f>IF(AND(DI114=1,DJ114=1,SUMIF($C114:$C$525,$C114,$AD114:$AD$525)=$AD114),$AD114,IF($DL114&gt;0,$DL114,IF(B114="","",IF(AND(COUNTIF($C$11:$C113,$C114)&gt;=1,COUNTIF($D113:$D113,$D114)&gt;=1,COUNTIF($Z111:$Z113,$C114)=0),"",IF(AND(COUNTIF($C$11:$C113,$C114)&gt;=1,COUNTIF($D113:$D113,$D114)&gt;=1),"UJĘTO WYŻEJ",IF(AND(SUMIF($C114:$C$525,$C114,$AD114:$AD$525)&gt;$AD114,SUMIF($D114:$D$525,$D114,$AD114:$AD$525)&gt;$AD114),_xlfn.AGGREGATE(14,4,$DK$11:$DK$31*($C$11:$C$31=$C114),1),""))))))</f>
        <v/>
      </c>
      <c r="DG114" s="414" t="str">
        <f>IF(AND(DI114=1,DJ114=1,SUMIF($C114:$C$525,$C114,$AD114:$AD$525)=$AD114),$AD114,IF($DL114&gt;0,$DL114,IF(AND(COUNTIF($C$11:$C113,$C114)&gt;=1,COUNTIF($D113:$D113,$D114)&gt;=1),"",IF(AND(SUMIF($C114:$C$525,$C114,$AD114:$AD$525)&gt;$AD114,SUMIF($D114:$D$525,$D114,$AD114:$AD$525)&gt;$AD114),_xlfn.AGGREGATE(14,4,$DK$11:$DK$31*($C$11:$C$31=$C114),1),""))))</f>
        <v/>
      </c>
      <c r="DI114" s="409">
        <f>COUNTIFS('ZASOBY N'!$B113:$B$525,'ZASOBY N'!$B113,'ZASOBY N'!$C113:'ZASOBY N'!$C$525,'ZASOBY N'!$C113,'ZASOBY N'!$D113:'ZASOBY N'!$D$525,'ZASOBY N'!$D113,'ZASOBY N'!$H113:'ZASOBY N'!$H$525,'ZASOBY N'!$H113 )</f>
        <v>0</v>
      </c>
      <c r="DJ114" s="410">
        <f>COUNTIFS('ZASOBY N'!$B$10:$B113,'ZASOBY N'!$B113,'ZASOBY N'!$C$10:'ZASOBY N'!$C113,'ZASOBY N'!$C113,'ZASOBY N'!$D$10:'ZASOBY N'!$D113,'ZASOBY N'!$D113,'ZASOBY N'!$H$10:'ZASOBY N'!$H113,'ZASOBY N'!$H113 )</f>
        <v>0</v>
      </c>
      <c r="DK114" s="411">
        <f t="shared" si="45"/>
        <v>0</v>
      </c>
      <c r="DL114" s="412">
        <f t="shared" si="46"/>
        <v>0</v>
      </c>
    </row>
    <row r="115" spans="1:116" ht="18.899999999999999" customHeight="1" x14ac:dyDescent="0.3">
      <c r="A115" s="219"/>
      <c r="B115" s="152" t="str">
        <f>IF('ZASOBY N'!A114="","",'ZASOBY N'!A114)</f>
        <v/>
      </c>
      <c r="C115" s="462" t="str">
        <f>IF('ZASOBY N'!C114="","",'ZASOBY N'!C114)</f>
        <v/>
      </c>
      <c r="D115" s="137" t="str">
        <f>IF('ZASOBY N'!B114="","",'ZASOBY N'!B114)</f>
        <v/>
      </c>
      <c r="E115" s="138"/>
      <c r="F115" s="356" t="str">
        <f>IF('ZASOBY N'!D114="","",'ZASOBY N'!D114)</f>
        <v/>
      </c>
      <c r="G115" s="220" t="str">
        <f>IF('ZASOBY N'!G114="","",'ZASOBY N'!G114)</f>
        <v/>
      </c>
      <c r="H115" s="221" t="str">
        <f>IF('ZASOBY N'!F114="","",'ZASOBY N'!F114)</f>
        <v/>
      </c>
      <c r="I115" s="221" t="str">
        <f>IF('ZASOBY N'!G114="","",'ZASOBY N'!G114)</f>
        <v/>
      </c>
      <c r="J115" s="221" t="str">
        <f>IF('ZASOBY N'!H114="","",'ZASOBY N'!H114)</f>
        <v/>
      </c>
      <c r="K115" s="214">
        <v>0</v>
      </c>
      <c r="L115" s="214">
        <v>0</v>
      </c>
      <c r="M115" s="214">
        <v>0</v>
      </c>
      <c r="N115" s="222" t="str">
        <f>IF('ZASOBY N'!BD114="x","",IF(W115="","",'ZASOBY N'!E114))</f>
        <v/>
      </c>
      <c r="O115" s="223">
        <v>0</v>
      </c>
      <c r="P115" s="223">
        <v>0</v>
      </c>
      <c r="Q115" s="226" t="str">
        <f>IF($N115="","",'UPR BILANS N'!G115*'UPR BILANS N'!N115)</f>
        <v/>
      </c>
      <c r="R115" s="225" t="str">
        <f>IF($N115="","",'ZASOBY N'!O114)</f>
        <v/>
      </c>
      <c r="S115" s="225" t="str">
        <f>IF($N115="","",IF('ZASOBY N'!Q114="",0,'ZASOBY N'!Q114))</f>
        <v/>
      </c>
      <c r="T115" s="225" t="str">
        <f>IF($N115="","",'ZASOBY N'!V114)</f>
        <v/>
      </c>
      <c r="U115" s="225" t="str">
        <f>IF($N115="","",IF('ZASOBY N'!AG114="",0,'ZASOBY N'!AG114))</f>
        <v/>
      </c>
      <c r="V115" s="225" t="str">
        <f>IF($N115="","",IF(NN!P117="",0,NN!P117))</f>
        <v/>
      </c>
      <c r="W115" s="225" t="str">
        <f t="shared" si="24"/>
        <v/>
      </c>
      <c r="X115" s="226" t="str">
        <f t="shared" si="25"/>
        <v/>
      </c>
      <c r="Y115" s="225" t="str">
        <f>IF('ZASOBY N'!AU114="","",IF(C115&lt;&gt;C114,'ZASOBY N'!AU114,IF(D115&lt;&gt;D114,'ZASOBY N'!AU114,IF(F115&lt;&gt;F114,'ZASOBY N'!AU114,IF(G115&lt;&gt;G114,'ZASOBY N'!AU114,IF(J115&lt;&gt;J114,'ZASOBY N'!AU114,IF(NN!AC117="","",IF(AND(C114=C115,H114=H115,J114=J115,NN!AC117&gt;0),"",IF(AND(C115=C116,H115=H116,NN!AC118&gt;0),'ZASOBY N'!AU114,'ZASOBY N'!AU114)))))))))</f>
        <v/>
      </c>
      <c r="Z115" s="225" t="str">
        <f t="shared" si="26"/>
        <v/>
      </c>
      <c r="AA115" s="227" t="str">
        <f t="shared" si="28"/>
        <v/>
      </c>
      <c r="AB115" s="400" t="str">
        <f t="shared" si="29"/>
        <v/>
      </c>
      <c r="AC115" s="228" t="str">
        <f t="shared" si="27"/>
        <v/>
      </c>
      <c r="AD115" s="222">
        <f>IF(B115="",0,IF(F115="",0,INDEX(POBRANIE_!$B$6:$F$101,MATCH('UPR BILANS N'!$F115,POBRANIE_!$A$6:$A$101,0),2)))</f>
        <v>0</v>
      </c>
      <c r="AE115" s="224">
        <f>IF(OR('ZASOBY N'!G114="",'ZASOBY N'!E114=""),0,IF(B115="",0,'ZASOBY N'!G114*'ZASOBY N'!E114))</f>
        <v>0</v>
      </c>
      <c r="AF115" s="225">
        <f>IF('ZASOBY N'!O114="",0,'ZASOBY N'!O114)</f>
        <v>0</v>
      </c>
      <c r="AG115" s="225">
        <f>IF('ZASOBY N'!Q114="",0,'ZASOBY N'!Q114)</f>
        <v>0</v>
      </c>
      <c r="AH115" s="225">
        <f>IF('ZASOBY N'!V114="",0,'ZASOBY N'!V114)</f>
        <v>0</v>
      </c>
      <c r="AI115" s="225">
        <f>IF('ZASOBY N'!AG114="",0,'ZASOBY N'!AG114)</f>
        <v>0</v>
      </c>
      <c r="AJ115" s="225">
        <f>IF(NN!P117="",0,IF(NN!P117="BRAK kol.7","BRAK BADAŃ",NN!P117))</f>
        <v>0</v>
      </c>
      <c r="AK115" s="225">
        <f>IF(NN!AC117="",0,IF(NN!AC117="BRAK kol.7","BRAK BADAŃ",NN!AC117))</f>
        <v>0</v>
      </c>
      <c r="BJ115" s="414" t="str">
        <f>IF(AND(BL115=1,BM115=1,SUMIF($C115:$C$525,$C115,$AK115:$AK$525)=$AK115),$AK115,IF($BO115&gt;0,$BO115,IF(AND(COUNTIF($C$11:$C114,$C115)&gt;=1,COUNTIF($D114:$D114,$D115)&gt;=1),"",IF(AND(SUMIF($C115:$C$525,$C115,$AK115:$AK$525)&gt;=$AK115,SUMIF($D115:$D$525,$D115,$AK115:$AK$525)&gt;=$AK115),SUMIF($C115:$C$525,$C115,$AK115:$AK$525),""))))</f>
        <v/>
      </c>
      <c r="BL115" s="409">
        <f>COUNTIFS('ZASOBY N'!$B114:$B$525,'ZASOBY N'!$B114,'ZASOBY N'!$C114:'ZASOBY N'!$C$525,'ZASOBY N'!$C114,'ZASOBY N'!$D114:'ZASOBY N'!$D$525,'ZASOBY N'!$D114,'ZASOBY N'!$H114:'ZASOBY N'!$H$525,'ZASOBY N'!$H114 )</f>
        <v>0</v>
      </c>
      <c r="BM115" s="410">
        <f>COUNTIFS('ZASOBY N'!$B$10:$B114,'ZASOBY N'!$B114,'ZASOBY N'!$C$10:'ZASOBY N'!$C114,'ZASOBY N'!$C114,'ZASOBY N'!$D$10:'ZASOBY N'!$D114,'ZASOBY N'!$D114,'ZASOBY N'!$H$10:'ZASOBY N'!$H114,'ZASOBY N'!$H114 )</f>
        <v>0</v>
      </c>
      <c r="BN115" s="411">
        <f t="shared" si="30"/>
        <v>0</v>
      </c>
      <c r="BO115" s="412">
        <f t="shared" si="31"/>
        <v>0</v>
      </c>
      <c r="BP115" s="94" t="str">
        <f t="shared" si="32"/>
        <v/>
      </c>
      <c r="BQ115" s="414" t="str">
        <f>IF(AND(BS115=1,BT115=1,SUMIF($C115:$C$525,$C115,$AJ115:$AJ$525)=$AJ115),$AJ115,IF($BV115&gt;0,$BV115,IF(AND(COUNTIF($C$11:$C114,$C115)&gt;=1,COUNTIF($D114:$D114,$D115)&gt;=1),"",IF(AND(SUMIF($C115:$C$525,$C115,$AJ115:$AJ$525)&gt;$AJ115,SUMIF($D115:$D$525,$D115,$AJ115:$AJ$525)&gt;$AJ115),SUMIF($C115:$C$525,$C115,$AJ115:$AJ$525),""))))</f>
        <v/>
      </c>
      <c r="BS115" s="409">
        <f>COUNTIFS('ZASOBY N'!$B114:$B$525,'ZASOBY N'!$B114,'ZASOBY N'!$C114:'ZASOBY N'!$C$525,'ZASOBY N'!$C114,'ZASOBY N'!$D114:'ZASOBY N'!$D$525,'ZASOBY N'!$D114,'ZASOBY N'!$H114:'ZASOBY N'!$H$525,'ZASOBY N'!$H114 )</f>
        <v>0</v>
      </c>
      <c r="BT115" s="410">
        <f>COUNTIFS('ZASOBY N'!$B$10:$B114,'ZASOBY N'!$B114,'ZASOBY N'!$C$10:'ZASOBY N'!$C114,'ZASOBY N'!$C114,'ZASOBY N'!$D$10:'ZASOBY N'!$D114,'ZASOBY N'!$D114,'ZASOBY N'!$H$10:'ZASOBY N'!$H114,'ZASOBY N'!$H114 )</f>
        <v>0</v>
      </c>
      <c r="BU115" s="411">
        <f t="shared" si="33"/>
        <v>0</v>
      </c>
      <c r="BV115" s="412">
        <f t="shared" si="34"/>
        <v>0</v>
      </c>
      <c r="BW115" s="94" t="s">
        <v>499</v>
      </c>
      <c r="BX115" s="414" t="str">
        <f>IF(AND(BZ115=1,CA115=1,SUMIF($C115:$C$525,$C115,$AI115:$AI$525)=$AI115),$AI115,IF($CC115&gt;0,$CC115,IF(AND(COUNTIF($C$11:$C114,$C115)&gt;=1,COUNTIF($D114:$D114,$D115)&gt;=1),"",IF(AND(SUMIF($C115:$C$525,$C115,$AI115:$AI$525)&gt;$AI115,SUMIF($D115:$D$525,$D115,$AI115:$AI$525)&gt;$IG115),_xlfn.AGGREGATE(14,4,$CB$11:$CB$31*($C$11:$C$31=$C115),1),""))))</f>
        <v/>
      </c>
      <c r="BZ115" s="409">
        <f>COUNTIFS('ZASOBY N'!$B114:$B$525,'ZASOBY N'!$B114,'ZASOBY N'!$C114:'ZASOBY N'!$C$525,'ZASOBY N'!$C114,'ZASOBY N'!$D114:'ZASOBY N'!$D$525,'ZASOBY N'!$D114,'ZASOBY N'!$H114:'ZASOBY N'!$H$525,'ZASOBY N'!$H114 )</f>
        <v>0</v>
      </c>
      <c r="CA115" s="410">
        <f>COUNTIFS('ZASOBY N'!$B$10:$B114,'ZASOBY N'!$B114,'ZASOBY N'!$C$10:'ZASOBY N'!$C114,'ZASOBY N'!$C114,'ZASOBY N'!$D$10:'ZASOBY N'!$D114,'ZASOBY N'!$D114,'ZASOBY N'!$H$10:'ZASOBY N'!$H114,'ZASOBY N'!$H114 )</f>
        <v>0</v>
      </c>
      <c r="CB115" s="411">
        <f t="shared" si="35"/>
        <v>0</v>
      </c>
      <c r="CC115" s="412">
        <f t="shared" si="36"/>
        <v>0</v>
      </c>
      <c r="CE115" s="414" t="str">
        <f>IF(AND(CG115=1,CH115=1,SUMIF($C115:$C$525,$C115,$AH115:$AH$525)=$AH115),$AH115,IF($CJ115&gt;0,$CJ115,IF(AND(COUNTIF($C$11:$C114,$C115)&gt;=1,COUNTIF($D114:$D114,$D115)&gt;=1),"",IF(AND(SUMIF($C115:$C$525,$C115,$AH115:$AH$525)&gt;$AH115,SUMIF($D115:$D$525,$D115,$AH115:$AH$525)&gt;$AH115),_xlfn.AGGREGATE(14,4,$CI$11:$CI$31*($C$11:$C$31=$C115),1),""))))</f>
        <v/>
      </c>
      <c r="CG115" s="409">
        <f>COUNTIFS('ZASOBY N'!$B114:$B$525,'ZASOBY N'!$B114,'ZASOBY N'!$C114:'ZASOBY N'!$C$525,'ZASOBY N'!$C114,'ZASOBY N'!$D114:'ZASOBY N'!$D$525,'ZASOBY N'!$D114,'ZASOBY N'!$H114:'ZASOBY N'!$H$525,'ZASOBY N'!$H114 )</f>
        <v>0</v>
      </c>
      <c r="CH115" s="410">
        <f>COUNTIFS('ZASOBY N'!$B$10:$B114,'ZASOBY N'!$B114,'ZASOBY N'!$C$10:'ZASOBY N'!$C114,'ZASOBY N'!$C114,'ZASOBY N'!$D$10:'ZASOBY N'!$D114,'ZASOBY N'!$D114,'ZASOBY N'!$H$10:'ZASOBY N'!$H114,'ZASOBY N'!$H114 )</f>
        <v>0</v>
      </c>
      <c r="CI115" s="411">
        <f t="shared" si="37"/>
        <v>0</v>
      </c>
      <c r="CJ115" s="412">
        <f t="shared" si="38"/>
        <v>0</v>
      </c>
      <c r="CL115" s="414" t="str">
        <f>IF(AND(CN115=1,CO115=1,SUMIF($C115:$C$525,$C115,$AG115:$AG$525)=$AG115),$AG115,IF($CQ115&gt;0,$CQ115,IF(AND(COUNTIF($C$11:$C114,$C115)&gt;=1,COUNTIF($D114:$D114,$D115)&gt;=1),"",IF(AND(SUMIF($C115:$C$525,$C115,$AG115:$AG$525)&gt;$AG115,SUMIF($D115:$D$525,$D115,$AG115:$AG$525)&gt;$AG115),_xlfn.AGGREGATE(14,4,$CP$11:$CP$31*($C$11:$C$31=$C115),1),""))))</f>
        <v/>
      </c>
      <c r="CN115" s="409">
        <f>COUNTIFS('ZASOBY N'!$B114:$B$525,'ZASOBY N'!$B114,'ZASOBY N'!$C114:'ZASOBY N'!$C$525,'ZASOBY N'!$C114,'ZASOBY N'!$D114:'ZASOBY N'!$D$525,'ZASOBY N'!$D114,'ZASOBY N'!$H114:'ZASOBY N'!$H$525,'ZASOBY N'!$H114 )</f>
        <v>0</v>
      </c>
      <c r="CO115" s="410">
        <f>COUNTIFS('ZASOBY N'!$B$10:$B114,'ZASOBY N'!$B114,'ZASOBY N'!$C$10:'ZASOBY N'!$C114,'ZASOBY N'!$C114,'ZASOBY N'!$D$10:'ZASOBY N'!$D114,'ZASOBY N'!$D114,'ZASOBY N'!$H$10:'ZASOBY N'!$H114,'ZASOBY N'!$H114 )</f>
        <v>0</v>
      </c>
      <c r="CP115" s="411">
        <f t="shared" si="39"/>
        <v>0</v>
      </c>
      <c r="CQ115" s="412">
        <f t="shared" si="40"/>
        <v>0</v>
      </c>
      <c r="CS115" s="414" t="str">
        <f>IF(AND(CU115=1,CV115=1,SUMIF($C115:$C$525,$C115,$AF115:$AF$525)=$AF115),$AF115,IF($CX115&gt;0,$CX115,IF(AND(COUNTIF($C$11:$C114,$C115)&gt;=1,COUNTIF($D114:$D114,$D115)&gt;=1),"",IF(AND(SUMIF($C115:$C$525,$C115,$AF115:$AF$525)&gt;$AF115,SUMIF($D115:$D$525,$D115,$AF115:$AF$525)&gt;$AF115),_xlfn.AGGREGATE(14,4,$CW$11:$CW$31*($C$11:$C$31=$C115),1),""))))</f>
        <v/>
      </c>
      <c r="CU115" s="409">
        <f>COUNTIFS('ZASOBY N'!$B114:$B$525,'ZASOBY N'!$B114,'ZASOBY N'!$C114:'ZASOBY N'!$C$525,'ZASOBY N'!$C114,'ZASOBY N'!$D114:'ZASOBY N'!$D$525,'ZASOBY N'!$D114,'ZASOBY N'!$H114:'ZASOBY N'!$H$525,'ZASOBY N'!$H114 )</f>
        <v>0</v>
      </c>
      <c r="CV115" s="410">
        <f>COUNTIFS('ZASOBY N'!$B$10:$B114,'ZASOBY N'!$B114,'ZASOBY N'!$C$10:'ZASOBY N'!$C114,'ZASOBY N'!$C114,'ZASOBY N'!$D$10:'ZASOBY N'!$D114,'ZASOBY N'!$D114,'ZASOBY N'!$H$10:'ZASOBY N'!$H114,'ZASOBY N'!$H114 )</f>
        <v>0</v>
      </c>
      <c r="CW115" s="411">
        <f t="shared" si="41"/>
        <v>0</v>
      </c>
      <c r="CX115" s="412">
        <f t="shared" si="42"/>
        <v>0</v>
      </c>
      <c r="CZ115" s="414" t="str">
        <f>IF(AND(DB115=1,DC115=1,SUMIF($C115:$C$525,$C115,$AE115:$AE$525)=$AE115),$AE115,IF($DE115&gt;0,$DE115,IF(AND(COUNTIF($C$11:$C114,$C115)&gt;=1,COUNTIF($D114:$D114,$D115)&gt;=1),"",IF(AND(SUMIF($C115:$C$525,$C115,$AE115:$AE$525)&gt;$AE115,SUMIF($D115:$D$525,$D115,$AE115:$AE$525)&gt;$AE115),_xlfn.AGGREGATE(14,4,$DD$11:$DD$31*($C$11:$C$31=$C115),1),""))))</f>
        <v/>
      </c>
      <c r="DB115" s="409">
        <f>COUNTIFS('ZASOBY N'!$B114:$B$525,'ZASOBY N'!$B114,'ZASOBY N'!$C114:'ZASOBY N'!$C$525,'ZASOBY N'!$C114,'ZASOBY N'!$D114:'ZASOBY N'!$D$525,'ZASOBY N'!$D114,'ZASOBY N'!$H114:'ZASOBY N'!$H$525,'ZASOBY N'!$H114 )</f>
        <v>0</v>
      </c>
      <c r="DC115" s="410">
        <f>COUNTIFS('ZASOBY N'!$B$10:$B114,'ZASOBY N'!$B114,'ZASOBY N'!$C$10:'ZASOBY N'!$C114,'ZASOBY N'!$C114,'ZASOBY N'!$D$10:'ZASOBY N'!$D114,'ZASOBY N'!$D114,'ZASOBY N'!$H$10:'ZASOBY N'!$H114,'ZASOBY N'!$H114 )</f>
        <v>0</v>
      </c>
      <c r="DD115" s="411">
        <f t="shared" si="43"/>
        <v>0</v>
      </c>
      <c r="DE115" s="412">
        <f t="shared" si="44"/>
        <v>0</v>
      </c>
      <c r="DF115" s="399" t="str">
        <f>IF(AND(DI115=1,DJ115=1,SUMIF($C115:$C$525,$C115,$AD115:$AD$525)=$AD115),$AD115,IF($DL115&gt;0,$DL115,IF(B115="","",IF(AND(COUNTIF($C$11:$C114,$C115)&gt;=1,COUNTIF($D114:$D114,$D115)&gt;=1,COUNTIF($Z112:$Z114,$C115)=0),"",IF(AND(COUNTIF($C$11:$C114,$C115)&gt;=1,COUNTIF($D114:$D114,$D115)&gt;=1),"UJĘTO WYŻEJ",IF(AND(SUMIF($C115:$C$525,$C115,$AD115:$AD$525)&gt;$AD115,SUMIF($D115:$D$525,$D115,$AD115:$AD$525)&gt;$AD115),_xlfn.AGGREGATE(14,4,$DK$11:$DK$31*($C$11:$C$31=$C115),1),""))))))</f>
        <v/>
      </c>
      <c r="DG115" s="414" t="str">
        <f>IF(AND(DI115=1,DJ115=1,SUMIF($C115:$C$525,$C115,$AD115:$AD$525)=$AD115),$AD115,IF($DL115&gt;0,$DL115,IF(AND(COUNTIF($C$11:$C114,$C115)&gt;=1,COUNTIF($D114:$D114,$D115)&gt;=1),"",IF(AND(SUMIF($C115:$C$525,$C115,$AD115:$AD$525)&gt;$AD115,SUMIF($D115:$D$525,$D115,$AD115:$AD$525)&gt;$AD115),_xlfn.AGGREGATE(14,4,$DK$11:$DK$31*($C$11:$C$31=$C115),1),""))))</f>
        <v/>
      </c>
      <c r="DI115" s="409">
        <f>COUNTIFS('ZASOBY N'!$B114:$B$525,'ZASOBY N'!$B114,'ZASOBY N'!$C114:'ZASOBY N'!$C$525,'ZASOBY N'!$C114,'ZASOBY N'!$D114:'ZASOBY N'!$D$525,'ZASOBY N'!$D114,'ZASOBY N'!$H114:'ZASOBY N'!$H$525,'ZASOBY N'!$H114 )</f>
        <v>0</v>
      </c>
      <c r="DJ115" s="410">
        <f>COUNTIFS('ZASOBY N'!$B$10:$B114,'ZASOBY N'!$B114,'ZASOBY N'!$C$10:'ZASOBY N'!$C114,'ZASOBY N'!$C114,'ZASOBY N'!$D$10:'ZASOBY N'!$D114,'ZASOBY N'!$D114,'ZASOBY N'!$H$10:'ZASOBY N'!$H114,'ZASOBY N'!$H114 )</f>
        <v>0</v>
      </c>
      <c r="DK115" s="411">
        <f t="shared" si="45"/>
        <v>0</v>
      </c>
      <c r="DL115" s="412">
        <f t="shared" si="46"/>
        <v>0</v>
      </c>
    </row>
    <row r="116" spans="1:116" ht="18.899999999999999" customHeight="1" x14ac:dyDescent="0.3">
      <c r="A116" s="219"/>
      <c r="B116" s="152" t="str">
        <f>IF('ZASOBY N'!A115="","",'ZASOBY N'!A115)</f>
        <v/>
      </c>
      <c r="C116" s="462" t="str">
        <f>IF('ZASOBY N'!C115="","",'ZASOBY N'!C115)</f>
        <v/>
      </c>
      <c r="D116" s="137" t="str">
        <f>IF('ZASOBY N'!B115="","",'ZASOBY N'!B115)</f>
        <v/>
      </c>
      <c r="E116" s="138"/>
      <c r="F116" s="356" t="str">
        <f>IF('ZASOBY N'!D115="","",'ZASOBY N'!D115)</f>
        <v/>
      </c>
      <c r="G116" s="220" t="str">
        <f>IF('ZASOBY N'!G115="","",'ZASOBY N'!G115)</f>
        <v/>
      </c>
      <c r="H116" s="221" t="str">
        <f>IF('ZASOBY N'!F115="","",'ZASOBY N'!F115)</f>
        <v/>
      </c>
      <c r="I116" s="221" t="str">
        <f>IF('ZASOBY N'!G115="","",'ZASOBY N'!G115)</f>
        <v/>
      </c>
      <c r="J116" s="221" t="str">
        <f>IF('ZASOBY N'!H115="","",'ZASOBY N'!H115)</f>
        <v/>
      </c>
      <c r="K116" s="214">
        <v>0</v>
      </c>
      <c r="L116" s="214">
        <v>0</v>
      </c>
      <c r="M116" s="214">
        <v>0</v>
      </c>
      <c r="N116" s="222" t="str">
        <f>IF('ZASOBY N'!BD115="x","",IF(W116="","",'ZASOBY N'!E115))</f>
        <v/>
      </c>
      <c r="O116" s="223">
        <v>0</v>
      </c>
      <c r="P116" s="223">
        <v>0</v>
      </c>
      <c r="Q116" s="226" t="str">
        <f>IF($N116="","",'UPR BILANS N'!G116*'UPR BILANS N'!N116)</f>
        <v/>
      </c>
      <c r="R116" s="225" t="str">
        <f>IF($N116="","",'ZASOBY N'!O115)</f>
        <v/>
      </c>
      <c r="S116" s="225" t="str">
        <f>IF($N116="","",IF('ZASOBY N'!Q115="",0,'ZASOBY N'!Q115))</f>
        <v/>
      </c>
      <c r="T116" s="225" t="str">
        <f>IF($N116="","",'ZASOBY N'!V115)</f>
        <v/>
      </c>
      <c r="U116" s="225" t="str">
        <f>IF($N116="","",IF('ZASOBY N'!AG115="",0,'ZASOBY N'!AG115))</f>
        <v/>
      </c>
      <c r="V116" s="225" t="str">
        <f>IF($N116="","",IF(NN!P118="",0,NN!P118))</f>
        <v/>
      </c>
      <c r="W116" s="225" t="str">
        <f t="shared" si="24"/>
        <v/>
      </c>
      <c r="X116" s="226" t="str">
        <f t="shared" si="25"/>
        <v/>
      </c>
      <c r="Y116" s="225" t="str">
        <f>IF('ZASOBY N'!AU115="","",IF(C116&lt;&gt;C115,'ZASOBY N'!AU115,IF(D116&lt;&gt;D115,'ZASOBY N'!AU115,IF(F116&lt;&gt;F115,'ZASOBY N'!AU115,IF(G116&lt;&gt;G115,'ZASOBY N'!AU115,IF(J116&lt;&gt;J115,'ZASOBY N'!AU115,IF(NN!AC118="","",IF(AND(C115=C116,H115=H116,J115=J116,NN!AC118&gt;0),"",IF(AND(C116=C117,H116=H117,NN!AC119&gt;0),'ZASOBY N'!AU115,'ZASOBY N'!AU115)))))))))</f>
        <v/>
      </c>
      <c r="Z116" s="225" t="str">
        <f t="shared" si="26"/>
        <v/>
      </c>
      <c r="AA116" s="227" t="str">
        <f t="shared" si="28"/>
        <v/>
      </c>
      <c r="AB116" s="400" t="str">
        <f t="shared" si="29"/>
        <v/>
      </c>
      <c r="AC116" s="228" t="str">
        <f t="shared" si="27"/>
        <v/>
      </c>
      <c r="AD116" s="222">
        <f>IF(B116="",0,IF(F116="",0,INDEX(POBRANIE_!$B$6:$F$101,MATCH('UPR BILANS N'!$F116,POBRANIE_!$A$6:$A$101,0),2)))</f>
        <v>0</v>
      </c>
      <c r="AE116" s="224">
        <f>IF(OR('ZASOBY N'!G115="",'ZASOBY N'!E115=""),0,IF(B116="",0,'ZASOBY N'!G115*'ZASOBY N'!E115))</f>
        <v>0</v>
      </c>
      <c r="AF116" s="225">
        <f>IF('ZASOBY N'!O115="",0,'ZASOBY N'!O115)</f>
        <v>0</v>
      </c>
      <c r="AG116" s="225">
        <f>IF('ZASOBY N'!Q115="",0,'ZASOBY N'!Q115)</f>
        <v>0</v>
      </c>
      <c r="AH116" s="225">
        <f>IF('ZASOBY N'!V115="",0,'ZASOBY N'!V115)</f>
        <v>0</v>
      </c>
      <c r="AI116" s="225">
        <f>IF('ZASOBY N'!AG115="",0,'ZASOBY N'!AG115)</f>
        <v>0</v>
      </c>
      <c r="AJ116" s="225">
        <f>IF(NN!P118="",0,IF(NN!P118="BRAK kol.7","BRAK BADAŃ",NN!P118))</f>
        <v>0</v>
      </c>
      <c r="AK116" s="225">
        <f>IF(NN!AC118="",0,IF(NN!AC118="BRAK kol.7","BRAK BADAŃ",NN!AC118))</f>
        <v>0</v>
      </c>
      <c r="BJ116" s="414" t="str">
        <f>IF(AND(BL116=1,BM116=1,SUMIF($C116:$C$525,$C116,$AK116:$AK$525)=$AK116),$AK116,IF($BO116&gt;0,$BO116,IF(AND(COUNTIF($C$11:$C115,$C116)&gt;=1,COUNTIF($D115:$D115,$D116)&gt;=1),"",IF(AND(SUMIF($C116:$C$525,$C116,$AK116:$AK$525)&gt;=$AK116,SUMIF($D116:$D$525,$D116,$AK116:$AK$525)&gt;=$AK116),SUMIF($C116:$C$525,$C116,$AK116:$AK$525),""))))</f>
        <v/>
      </c>
      <c r="BL116" s="409">
        <f>COUNTIFS('ZASOBY N'!$B115:$B$525,'ZASOBY N'!$B115,'ZASOBY N'!$C115:'ZASOBY N'!$C$525,'ZASOBY N'!$C115,'ZASOBY N'!$D115:'ZASOBY N'!$D$525,'ZASOBY N'!$D115,'ZASOBY N'!$H115:'ZASOBY N'!$H$525,'ZASOBY N'!$H115 )</f>
        <v>0</v>
      </c>
      <c r="BM116" s="410">
        <f>COUNTIFS('ZASOBY N'!$B$10:$B115,'ZASOBY N'!$B115,'ZASOBY N'!$C$10:'ZASOBY N'!$C115,'ZASOBY N'!$C115,'ZASOBY N'!$D$10:'ZASOBY N'!$D115,'ZASOBY N'!$D115,'ZASOBY N'!$H$10:'ZASOBY N'!$H115,'ZASOBY N'!$H115 )</f>
        <v>0</v>
      </c>
      <c r="BN116" s="411">
        <f t="shared" si="30"/>
        <v>0</v>
      </c>
      <c r="BO116" s="412">
        <f t="shared" si="31"/>
        <v>0</v>
      </c>
      <c r="BP116" s="94" t="str">
        <f t="shared" si="32"/>
        <v/>
      </c>
      <c r="BQ116" s="414" t="str">
        <f>IF(AND(BS116=1,BT116=1,SUMIF($C116:$C$525,$C116,$AJ116:$AJ$525)=$AJ116),$AJ116,IF($BV116&gt;0,$BV116,IF(AND(COUNTIF($C$11:$C115,$C116)&gt;=1,COUNTIF($D115:$D115,$D116)&gt;=1),"",IF(AND(SUMIF($C116:$C$525,$C116,$AJ116:$AJ$525)&gt;$AJ116,SUMIF($D116:$D$525,$D116,$AJ116:$AJ$525)&gt;$AJ116),SUMIF($C116:$C$525,$C116,$AJ116:$AJ$525),""))))</f>
        <v/>
      </c>
      <c r="BS116" s="409">
        <f>COUNTIFS('ZASOBY N'!$B115:$B$525,'ZASOBY N'!$B115,'ZASOBY N'!$C115:'ZASOBY N'!$C$525,'ZASOBY N'!$C115,'ZASOBY N'!$D115:'ZASOBY N'!$D$525,'ZASOBY N'!$D115,'ZASOBY N'!$H115:'ZASOBY N'!$H$525,'ZASOBY N'!$H115 )</f>
        <v>0</v>
      </c>
      <c r="BT116" s="410">
        <f>COUNTIFS('ZASOBY N'!$B$10:$B115,'ZASOBY N'!$B115,'ZASOBY N'!$C$10:'ZASOBY N'!$C115,'ZASOBY N'!$C115,'ZASOBY N'!$D$10:'ZASOBY N'!$D115,'ZASOBY N'!$D115,'ZASOBY N'!$H$10:'ZASOBY N'!$H115,'ZASOBY N'!$H115 )</f>
        <v>0</v>
      </c>
      <c r="BU116" s="411">
        <f t="shared" si="33"/>
        <v>0</v>
      </c>
      <c r="BV116" s="412">
        <f t="shared" si="34"/>
        <v>0</v>
      </c>
      <c r="BW116" s="94" t="s">
        <v>499</v>
      </c>
      <c r="BX116" s="414" t="str">
        <f>IF(AND(BZ116=1,CA116=1,SUMIF($C116:$C$525,$C116,$AI116:$AI$525)=$AI116),$AI116,IF($CC116&gt;0,$CC116,IF(AND(COUNTIF($C$11:$C115,$C116)&gt;=1,COUNTIF($D115:$D115,$D116)&gt;=1),"",IF(AND(SUMIF($C116:$C$525,$C116,$AI116:$AI$525)&gt;$AI116,SUMIF($D116:$D$525,$D116,$AI116:$AI$525)&gt;$IG116),_xlfn.AGGREGATE(14,4,$CB$11:$CB$31*($C$11:$C$31=$C116),1),""))))</f>
        <v/>
      </c>
      <c r="BZ116" s="409">
        <f>COUNTIFS('ZASOBY N'!$B115:$B$525,'ZASOBY N'!$B115,'ZASOBY N'!$C115:'ZASOBY N'!$C$525,'ZASOBY N'!$C115,'ZASOBY N'!$D115:'ZASOBY N'!$D$525,'ZASOBY N'!$D115,'ZASOBY N'!$H115:'ZASOBY N'!$H$525,'ZASOBY N'!$H115 )</f>
        <v>0</v>
      </c>
      <c r="CA116" s="410">
        <f>COUNTIFS('ZASOBY N'!$B$10:$B115,'ZASOBY N'!$B115,'ZASOBY N'!$C$10:'ZASOBY N'!$C115,'ZASOBY N'!$C115,'ZASOBY N'!$D$10:'ZASOBY N'!$D115,'ZASOBY N'!$D115,'ZASOBY N'!$H$10:'ZASOBY N'!$H115,'ZASOBY N'!$H115 )</f>
        <v>0</v>
      </c>
      <c r="CB116" s="411">
        <f t="shared" si="35"/>
        <v>0</v>
      </c>
      <c r="CC116" s="412">
        <f t="shared" si="36"/>
        <v>0</v>
      </c>
      <c r="CE116" s="414" t="str">
        <f>IF(AND(CG116=1,CH116=1,SUMIF($C116:$C$525,$C116,$AH116:$AH$525)=$AH116),$AH116,IF($CJ116&gt;0,$CJ116,IF(AND(COUNTIF($C$11:$C115,$C116)&gt;=1,COUNTIF($D115:$D115,$D116)&gt;=1),"",IF(AND(SUMIF($C116:$C$525,$C116,$AH116:$AH$525)&gt;$AH116,SUMIF($D116:$D$525,$D116,$AH116:$AH$525)&gt;$AH116),_xlfn.AGGREGATE(14,4,$CI$11:$CI$31*($C$11:$C$31=$C116),1),""))))</f>
        <v/>
      </c>
      <c r="CG116" s="409">
        <f>COUNTIFS('ZASOBY N'!$B115:$B$525,'ZASOBY N'!$B115,'ZASOBY N'!$C115:'ZASOBY N'!$C$525,'ZASOBY N'!$C115,'ZASOBY N'!$D115:'ZASOBY N'!$D$525,'ZASOBY N'!$D115,'ZASOBY N'!$H115:'ZASOBY N'!$H$525,'ZASOBY N'!$H115 )</f>
        <v>0</v>
      </c>
      <c r="CH116" s="410">
        <f>COUNTIFS('ZASOBY N'!$B$10:$B115,'ZASOBY N'!$B115,'ZASOBY N'!$C$10:'ZASOBY N'!$C115,'ZASOBY N'!$C115,'ZASOBY N'!$D$10:'ZASOBY N'!$D115,'ZASOBY N'!$D115,'ZASOBY N'!$H$10:'ZASOBY N'!$H115,'ZASOBY N'!$H115 )</f>
        <v>0</v>
      </c>
      <c r="CI116" s="411">
        <f t="shared" si="37"/>
        <v>0</v>
      </c>
      <c r="CJ116" s="412">
        <f t="shared" si="38"/>
        <v>0</v>
      </c>
      <c r="CL116" s="414" t="str">
        <f>IF(AND(CN116=1,CO116=1,SUMIF($C116:$C$525,$C116,$AG116:$AG$525)=$AG116),$AG116,IF($CQ116&gt;0,$CQ116,IF(AND(COUNTIF($C$11:$C115,$C116)&gt;=1,COUNTIF($D115:$D115,$D116)&gt;=1),"",IF(AND(SUMIF($C116:$C$525,$C116,$AG116:$AG$525)&gt;$AG116,SUMIF($D116:$D$525,$D116,$AG116:$AG$525)&gt;$AG116),_xlfn.AGGREGATE(14,4,$CP$11:$CP$31*($C$11:$C$31=$C116),1),""))))</f>
        <v/>
      </c>
      <c r="CN116" s="409">
        <f>COUNTIFS('ZASOBY N'!$B115:$B$525,'ZASOBY N'!$B115,'ZASOBY N'!$C115:'ZASOBY N'!$C$525,'ZASOBY N'!$C115,'ZASOBY N'!$D115:'ZASOBY N'!$D$525,'ZASOBY N'!$D115,'ZASOBY N'!$H115:'ZASOBY N'!$H$525,'ZASOBY N'!$H115 )</f>
        <v>0</v>
      </c>
      <c r="CO116" s="410">
        <f>COUNTIFS('ZASOBY N'!$B$10:$B115,'ZASOBY N'!$B115,'ZASOBY N'!$C$10:'ZASOBY N'!$C115,'ZASOBY N'!$C115,'ZASOBY N'!$D$10:'ZASOBY N'!$D115,'ZASOBY N'!$D115,'ZASOBY N'!$H$10:'ZASOBY N'!$H115,'ZASOBY N'!$H115 )</f>
        <v>0</v>
      </c>
      <c r="CP116" s="411">
        <f t="shared" si="39"/>
        <v>0</v>
      </c>
      <c r="CQ116" s="412">
        <f t="shared" si="40"/>
        <v>0</v>
      </c>
      <c r="CS116" s="414" t="str">
        <f>IF(AND(CU116=1,CV116=1,SUMIF($C116:$C$525,$C116,$AF116:$AF$525)=$AF116),$AF116,IF($CX116&gt;0,$CX116,IF(AND(COUNTIF($C$11:$C115,$C116)&gt;=1,COUNTIF($D115:$D115,$D116)&gt;=1),"",IF(AND(SUMIF($C116:$C$525,$C116,$AF116:$AF$525)&gt;$AF116,SUMIF($D116:$D$525,$D116,$AF116:$AF$525)&gt;$AF116),_xlfn.AGGREGATE(14,4,$CW$11:$CW$31*($C$11:$C$31=$C116),1),""))))</f>
        <v/>
      </c>
      <c r="CU116" s="409">
        <f>COUNTIFS('ZASOBY N'!$B115:$B$525,'ZASOBY N'!$B115,'ZASOBY N'!$C115:'ZASOBY N'!$C$525,'ZASOBY N'!$C115,'ZASOBY N'!$D115:'ZASOBY N'!$D$525,'ZASOBY N'!$D115,'ZASOBY N'!$H115:'ZASOBY N'!$H$525,'ZASOBY N'!$H115 )</f>
        <v>0</v>
      </c>
      <c r="CV116" s="410">
        <f>COUNTIFS('ZASOBY N'!$B$10:$B115,'ZASOBY N'!$B115,'ZASOBY N'!$C$10:'ZASOBY N'!$C115,'ZASOBY N'!$C115,'ZASOBY N'!$D$10:'ZASOBY N'!$D115,'ZASOBY N'!$D115,'ZASOBY N'!$H$10:'ZASOBY N'!$H115,'ZASOBY N'!$H115 )</f>
        <v>0</v>
      </c>
      <c r="CW116" s="411">
        <f t="shared" si="41"/>
        <v>0</v>
      </c>
      <c r="CX116" s="412">
        <f t="shared" si="42"/>
        <v>0</v>
      </c>
      <c r="CZ116" s="414" t="str">
        <f>IF(AND(DB116=1,DC116=1,SUMIF($C116:$C$525,$C116,$AE116:$AE$525)=$AE116),$AE116,IF($DE116&gt;0,$DE116,IF(AND(COUNTIF($C$11:$C115,$C116)&gt;=1,COUNTIF($D115:$D115,$D116)&gt;=1),"",IF(AND(SUMIF($C116:$C$525,$C116,$AE116:$AE$525)&gt;$AE116,SUMIF($D116:$D$525,$D116,$AE116:$AE$525)&gt;$AE116),_xlfn.AGGREGATE(14,4,$DD$11:$DD$31*($C$11:$C$31=$C116),1),""))))</f>
        <v/>
      </c>
      <c r="DB116" s="409">
        <f>COUNTIFS('ZASOBY N'!$B115:$B$525,'ZASOBY N'!$B115,'ZASOBY N'!$C115:'ZASOBY N'!$C$525,'ZASOBY N'!$C115,'ZASOBY N'!$D115:'ZASOBY N'!$D$525,'ZASOBY N'!$D115,'ZASOBY N'!$H115:'ZASOBY N'!$H$525,'ZASOBY N'!$H115 )</f>
        <v>0</v>
      </c>
      <c r="DC116" s="410">
        <f>COUNTIFS('ZASOBY N'!$B$10:$B115,'ZASOBY N'!$B115,'ZASOBY N'!$C$10:'ZASOBY N'!$C115,'ZASOBY N'!$C115,'ZASOBY N'!$D$10:'ZASOBY N'!$D115,'ZASOBY N'!$D115,'ZASOBY N'!$H$10:'ZASOBY N'!$H115,'ZASOBY N'!$H115 )</f>
        <v>0</v>
      </c>
      <c r="DD116" s="411">
        <f t="shared" si="43"/>
        <v>0</v>
      </c>
      <c r="DE116" s="412">
        <f t="shared" si="44"/>
        <v>0</v>
      </c>
      <c r="DF116" s="399" t="str">
        <f>IF(AND(DI116=1,DJ116=1,SUMIF($C116:$C$525,$C116,$AD116:$AD$525)=$AD116),$AD116,IF($DL116&gt;0,$DL116,IF(B116="","",IF(AND(COUNTIF($C$11:$C115,$C116)&gt;=1,COUNTIF($D115:$D115,$D116)&gt;=1,COUNTIF($Z113:$Z115,$C116)=0),"",IF(AND(COUNTIF($C$11:$C115,$C116)&gt;=1,COUNTIF($D115:$D115,$D116)&gt;=1),"UJĘTO WYŻEJ",IF(AND(SUMIF($C116:$C$525,$C116,$AD116:$AD$525)&gt;$AD116,SUMIF($D116:$D$525,$D116,$AD116:$AD$525)&gt;$AD116),_xlfn.AGGREGATE(14,4,$DK$11:$DK$31*($C$11:$C$31=$C116),1),""))))))</f>
        <v/>
      </c>
      <c r="DG116" s="414" t="str">
        <f>IF(AND(DI116=1,DJ116=1,SUMIF($C116:$C$525,$C116,$AD116:$AD$525)=$AD116),$AD116,IF($DL116&gt;0,$DL116,IF(AND(COUNTIF($C$11:$C115,$C116)&gt;=1,COUNTIF($D115:$D115,$D116)&gt;=1),"",IF(AND(SUMIF($C116:$C$525,$C116,$AD116:$AD$525)&gt;$AD116,SUMIF($D116:$D$525,$D116,$AD116:$AD$525)&gt;$AD116),_xlfn.AGGREGATE(14,4,$DK$11:$DK$31*($C$11:$C$31=$C116),1),""))))</f>
        <v/>
      </c>
      <c r="DI116" s="409">
        <f>COUNTIFS('ZASOBY N'!$B115:$B$525,'ZASOBY N'!$B115,'ZASOBY N'!$C115:'ZASOBY N'!$C$525,'ZASOBY N'!$C115,'ZASOBY N'!$D115:'ZASOBY N'!$D$525,'ZASOBY N'!$D115,'ZASOBY N'!$H115:'ZASOBY N'!$H$525,'ZASOBY N'!$H115 )</f>
        <v>0</v>
      </c>
      <c r="DJ116" s="410">
        <f>COUNTIFS('ZASOBY N'!$B$10:$B115,'ZASOBY N'!$B115,'ZASOBY N'!$C$10:'ZASOBY N'!$C115,'ZASOBY N'!$C115,'ZASOBY N'!$D$10:'ZASOBY N'!$D115,'ZASOBY N'!$D115,'ZASOBY N'!$H$10:'ZASOBY N'!$H115,'ZASOBY N'!$H115 )</f>
        <v>0</v>
      </c>
      <c r="DK116" s="411">
        <f t="shared" si="45"/>
        <v>0</v>
      </c>
      <c r="DL116" s="412">
        <f t="shared" si="46"/>
        <v>0</v>
      </c>
    </row>
    <row r="117" spans="1:116" ht="18.899999999999999" customHeight="1" x14ac:dyDescent="0.3">
      <c r="A117" s="219"/>
      <c r="B117" s="152" t="str">
        <f>IF('ZASOBY N'!A116="","",'ZASOBY N'!A116)</f>
        <v/>
      </c>
      <c r="C117" s="462" t="str">
        <f>IF('ZASOBY N'!C116="","",'ZASOBY N'!C116)</f>
        <v/>
      </c>
      <c r="D117" s="137" t="str">
        <f>IF('ZASOBY N'!B116="","",'ZASOBY N'!B116)</f>
        <v/>
      </c>
      <c r="E117" s="138"/>
      <c r="F117" s="356" t="str">
        <f>IF('ZASOBY N'!D116="","",'ZASOBY N'!D116)</f>
        <v/>
      </c>
      <c r="G117" s="220" t="str">
        <f>IF('ZASOBY N'!G116="","",'ZASOBY N'!G116)</f>
        <v/>
      </c>
      <c r="H117" s="221" t="str">
        <f>IF('ZASOBY N'!F116="","",'ZASOBY N'!F116)</f>
        <v/>
      </c>
      <c r="I117" s="221" t="str">
        <f>IF('ZASOBY N'!G116="","",'ZASOBY N'!G116)</f>
        <v/>
      </c>
      <c r="J117" s="221" t="str">
        <f>IF('ZASOBY N'!H116="","",'ZASOBY N'!H116)</f>
        <v/>
      </c>
      <c r="K117" s="214">
        <v>0</v>
      </c>
      <c r="L117" s="214">
        <v>0</v>
      </c>
      <c r="M117" s="214">
        <v>0</v>
      </c>
      <c r="N117" s="222" t="str">
        <f>IF('ZASOBY N'!BD116="x","",IF(W117="","",'ZASOBY N'!E116))</f>
        <v/>
      </c>
      <c r="O117" s="223">
        <v>0</v>
      </c>
      <c r="P117" s="223">
        <v>0</v>
      </c>
      <c r="Q117" s="226" t="str">
        <f>IF($N117="","",'UPR BILANS N'!G117*'UPR BILANS N'!N117)</f>
        <v/>
      </c>
      <c r="R117" s="225" t="str">
        <f>IF($N117="","",'ZASOBY N'!O116)</f>
        <v/>
      </c>
      <c r="S117" s="225" t="str">
        <f>IF($N117="","",IF('ZASOBY N'!Q116="",0,'ZASOBY N'!Q116))</f>
        <v/>
      </c>
      <c r="T117" s="225" t="str">
        <f>IF($N117="","",'ZASOBY N'!V116)</f>
        <v/>
      </c>
      <c r="U117" s="225" t="str">
        <f>IF($N117="","",IF('ZASOBY N'!AG116="",0,'ZASOBY N'!AG116))</f>
        <v/>
      </c>
      <c r="V117" s="225" t="str">
        <f>IF($N117="","",IF(NN!P119="",0,NN!P119))</f>
        <v/>
      </c>
      <c r="W117" s="225" t="str">
        <f t="shared" si="24"/>
        <v/>
      </c>
      <c r="X117" s="226" t="str">
        <f t="shared" si="25"/>
        <v/>
      </c>
      <c r="Y117" s="225" t="str">
        <f>IF('ZASOBY N'!AU116="","",IF(C117&lt;&gt;C116,'ZASOBY N'!AU116,IF(D117&lt;&gt;D116,'ZASOBY N'!AU116,IF(F117&lt;&gt;F116,'ZASOBY N'!AU116,IF(G117&lt;&gt;G116,'ZASOBY N'!AU116,IF(J117&lt;&gt;J116,'ZASOBY N'!AU116,IF(NN!AC119="","",IF(AND(C116=C117,H116=H117,J116=J117,NN!AC119&gt;0),"",IF(AND(C117=C118,H117=H118,NN!AC120&gt;0),'ZASOBY N'!AU116,'ZASOBY N'!AU116)))))))))</f>
        <v/>
      </c>
      <c r="Z117" s="225" t="str">
        <f t="shared" si="26"/>
        <v/>
      </c>
      <c r="AA117" s="227" t="str">
        <f t="shared" si="28"/>
        <v/>
      </c>
      <c r="AB117" s="400" t="str">
        <f t="shared" si="29"/>
        <v/>
      </c>
      <c r="AC117" s="228" t="str">
        <f t="shared" si="27"/>
        <v/>
      </c>
      <c r="AD117" s="222">
        <f>IF(B117="",0,IF(F117="",0,INDEX(POBRANIE_!$B$6:$F$101,MATCH('UPR BILANS N'!$F117,POBRANIE_!$A$6:$A$101,0),2)))</f>
        <v>0</v>
      </c>
      <c r="AE117" s="224">
        <f>IF(OR('ZASOBY N'!G116="",'ZASOBY N'!E116=""),0,IF(B117="",0,'ZASOBY N'!G116*'ZASOBY N'!E116))</f>
        <v>0</v>
      </c>
      <c r="AF117" s="225">
        <f>IF('ZASOBY N'!O116="",0,'ZASOBY N'!O116)</f>
        <v>0</v>
      </c>
      <c r="AG117" s="225">
        <f>IF('ZASOBY N'!Q116="",0,'ZASOBY N'!Q116)</f>
        <v>0</v>
      </c>
      <c r="AH117" s="225">
        <f>IF('ZASOBY N'!V116="",0,'ZASOBY N'!V116)</f>
        <v>0</v>
      </c>
      <c r="AI117" s="225">
        <f>IF('ZASOBY N'!AG116="",0,'ZASOBY N'!AG116)</f>
        <v>0</v>
      </c>
      <c r="AJ117" s="225">
        <f>IF(NN!P119="",0,IF(NN!P119="BRAK kol.7","BRAK BADAŃ",NN!P119))</f>
        <v>0</v>
      </c>
      <c r="AK117" s="225">
        <f>IF(NN!AC119="",0,IF(NN!AC119="BRAK kol.7","BRAK BADAŃ",NN!AC119))</f>
        <v>0</v>
      </c>
      <c r="BJ117" s="414" t="str">
        <f>IF(AND(BL117=1,BM117=1,SUMIF($C117:$C$525,$C117,$AK117:$AK$525)=$AK117),$AK117,IF($BO117&gt;0,$BO117,IF(AND(COUNTIF($C$11:$C116,$C117)&gt;=1,COUNTIF($D116:$D116,$D117)&gt;=1),"",IF(AND(SUMIF($C117:$C$525,$C117,$AK117:$AK$525)&gt;=$AK117,SUMIF($D117:$D$525,$D117,$AK117:$AK$525)&gt;=$AK117),SUMIF($C117:$C$525,$C117,$AK117:$AK$525),""))))</f>
        <v/>
      </c>
      <c r="BL117" s="409">
        <f>COUNTIFS('ZASOBY N'!$B116:$B$525,'ZASOBY N'!$B116,'ZASOBY N'!$C116:'ZASOBY N'!$C$525,'ZASOBY N'!$C116,'ZASOBY N'!$D116:'ZASOBY N'!$D$525,'ZASOBY N'!$D116,'ZASOBY N'!$H116:'ZASOBY N'!$H$525,'ZASOBY N'!$H116 )</f>
        <v>0</v>
      </c>
      <c r="BM117" s="410">
        <f>COUNTIFS('ZASOBY N'!$B$10:$B116,'ZASOBY N'!$B116,'ZASOBY N'!$C$10:'ZASOBY N'!$C116,'ZASOBY N'!$C116,'ZASOBY N'!$D$10:'ZASOBY N'!$D116,'ZASOBY N'!$D116,'ZASOBY N'!$H$10:'ZASOBY N'!$H116,'ZASOBY N'!$H116 )</f>
        <v>0</v>
      </c>
      <c r="BN117" s="411">
        <f t="shared" si="30"/>
        <v>0</v>
      </c>
      <c r="BO117" s="412">
        <f t="shared" si="31"/>
        <v>0</v>
      </c>
      <c r="BP117" s="94" t="str">
        <f t="shared" si="32"/>
        <v/>
      </c>
      <c r="BQ117" s="414" t="str">
        <f>IF(AND(BS117=1,BT117=1,SUMIF($C117:$C$525,$C117,$AJ117:$AJ$525)=$AJ117),$AJ117,IF($BV117&gt;0,$BV117,IF(AND(COUNTIF($C$11:$C116,$C117)&gt;=1,COUNTIF($D116:$D116,$D117)&gt;=1),"",IF(AND(SUMIF($C117:$C$525,$C117,$AJ117:$AJ$525)&gt;$AJ117,SUMIF($D117:$D$525,$D117,$AJ117:$AJ$525)&gt;$AJ117),SUMIF($C117:$C$525,$C117,$AJ117:$AJ$525),""))))</f>
        <v/>
      </c>
      <c r="BS117" s="409">
        <f>COUNTIFS('ZASOBY N'!$B116:$B$525,'ZASOBY N'!$B116,'ZASOBY N'!$C116:'ZASOBY N'!$C$525,'ZASOBY N'!$C116,'ZASOBY N'!$D116:'ZASOBY N'!$D$525,'ZASOBY N'!$D116,'ZASOBY N'!$H116:'ZASOBY N'!$H$525,'ZASOBY N'!$H116 )</f>
        <v>0</v>
      </c>
      <c r="BT117" s="410">
        <f>COUNTIFS('ZASOBY N'!$B$10:$B116,'ZASOBY N'!$B116,'ZASOBY N'!$C$10:'ZASOBY N'!$C116,'ZASOBY N'!$C116,'ZASOBY N'!$D$10:'ZASOBY N'!$D116,'ZASOBY N'!$D116,'ZASOBY N'!$H$10:'ZASOBY N'!$H116,'ZASOBY N'!$H116 )</f>
        <v>0</v>
      </c>
      <c r="BU117" s="411">
        <f t="shared" si="33"/>
        <v>0</v>
      </c>
      <c r="BV117" s="412">
        <f t="shared" si="34"/>
        <v>0</v>
      </c>
      <c r="BW117" s="94" t="s">
        <v>499</v>
      </c>
      <c r="BX117" s="414" t="str">
        <f>IF(AND(BZ117=1,CA117=1,SUMIF($C117:$C$525,$C117,$AI117:$AI$525)=$AI117),$AI117,IF($CC117&gt;0,$CC117,IF(AND(COUNTIF($C$11:$C116,$C117)&gt;=1,COUNTIF($D116:$D116,$D117)&gt;=1),"",IF(AND(SUMIF($C117:$C$525,$C117,$AI117:$AI$525)&gt;$AI117,SUMIF($D117:$D$525,$D117,$AI117:$AI$525)&gt;$IG117),_xlfn.AGGREGATE(14,4,$CB$11:$CB$31*($C$11:$C$31=$C117),1),""))))</f>
        <v/>
      </c>
      <c r="BZ117" s="409">
        <f>COUNTIFS('ZASOBY N'!$B116:$B$525,'ZASOBY N'!$B116,'ZASOBY N'!$C116:'ZASOBY N'!$C$525,'ZASOBY N'!$C116,'ZASOBY N'!$D116:'ZASOBY N'!$D$525,'ZASOBY N'!$D116,'ZASOBY N'!$H116:'ZASOBY N'!$H$525,'ZASOBY N'!$H116 )</f>
        <v>0</v>
      </c>
      <c r="CA117" s="410">
        <f>COUNTIFS('ZASOBY N'!$B$10:$B116,'ZASOBY N'!$B116,'ZASOBY N'!$C$10:'ZASOBY N'!$C116,'ZASOBY N'!$C116,'ZASOBY N'!$D$10:'ZASOBY N'!$D116,'ZASOBY N'!$D116,'ZASOBY N'!$H$10:'ZASOBY N'!$H116,'ZASOBY N'!$H116 )</f>
        <v>0</v>
      </c>
      <c r="CB117" s="411">
        <f t="shared" si="35"/>
        <v>0</v>
      </c>
      <c r="CC117" s="412">
        <f t="shared" si="36"/>
        <v>0</v>
      </c>
      <c r="CE117" s="414" t="str">
        <f>IF(AND(CG117=1,CH117=1,SUMIF($C117:$C$525,$C117,$AH117:$AH$525)=$AH117),$AH117,IF($CJ117&gt;0,$CJ117,IF(AND(COUNTIF($C$11:$C116,$C117)&gt;=1,COUNTIF($D116:$D116,$D117)&gt;=1),"",IF(AND(SUMIF($C117:$C$525,$C117,$AH117:$AH$525)&gt;$AH117,SUMIF($D117:$D$525,$D117,$AH117:$AH$525)&gt;$AH117),_xlfn.AGGREGATE(14,4,$CI$11:$CI$31*($C$11:$C$31=$C117),1),""))))</f>
        <v/>
      </c>
      <c r="CG117" s="409">
        <f>COUNTIFS('ZASOBY N'!$B116:$B$525,'ZASOBY N'!$B116,'ZASOBY N'!$C116:'ZASOBY N'!$C$525,'ZASOBY N'!$C116,'ZASOBY N'!$D116:'ZASOBY N'!$D$525,'ZASOBY N'!$D116,'ZASOBY N'!$H116:'ZASOBY N'!$H$525,'ZASOBY N'!$H116 )</f>
        <v>0</v>
      </c>
      <c r="CH117" s="410">
        <f>COUNTIFS('ZASOBY N'!$B$10:$B116,'ZASOBY N'!$B116,'ZASOBY N'!$C$10:'ZASOBY N'!$C116,'ZASOBY N'!$C116,'ZASOBY N'!$D$10:'ZASOBY N'!$D116,'ZASOBY N'!$D116,'ZASOBY N'!$H$10:'ZASOBY N'!$H116,'ZASOBY N'!$H116 )</f>
        <v>0</v>
      </c>
      <c r="CI117" s="411">
        <f t="shared" si="37"/>
        <v>0</v>
      </c>
      <c r="CJ117" s="412">
        <f t="shared" si="38"/>
        <v>0</v>
      </c>
      <c r="CL117" s="414" t="str">
        <f>IF(AND(CN117=1,CO117=1,SUMIF($C117:$C$525,$C117,$AG117:$AG$525)=$AG117),$AG117,IF($CQ117&gt;0,$CQ117,IF(AND(COUNTIF($C$11:$C116,$C117)&gt;=1,COUNTIF($D116:$D116,$D117)&gt;=1),"",IF(AND(SUMIF($C117:$C$525,$C117,$AG117:$AG$525)&gt;$AG117,SUMIF($D117:$D$525,$D117,$AG117:$AG$525)&gt;$AG117),_xlfn.AGGREGATE(14,4,$CP$11:$CP$31*($C$11:$C$31=$C117),1),""))))</f>
        <v/>
      </c>
      <c r="CN117" s="409">
        <f>COUNTIFS('ZASOBY N'!$B116:$B$525,'ZASOBY N'!$B116,'ZASOBY N'!$C116:'ZASOBY N'!$C$525,'ZASOBY N'!$C116,'ZASOBY N'!$D116:'ZASOBY N'!$D$525,'ZASOBY N'!$D116,'ZASOBY N'!$H116:'ZASOBY N'!$H$525,'ZASOBY N'!$H116 )</f>
        <v>0</v>
      </c>
      <c r="CO117" s="410">
        <f>COUNTIFS('ZASOBY N'!$B$10:$B116,'ZASOBY N'!$B116,'ZASOBY N'!$C$10:'ZASOBY N'!$C116,'ZASOBY N'!$C116,'ZASOBY N'!$D$10:'ZASOBY N'!$D116,'ZASOBY N'!$D116,'ZASOBY N'!$H$10:'ZASOBY N'!$H116,'ZASOBY N'!$H116 )</f>
        <v>0</v>
      </c>
      <c r="CP117" s="411">
        <f t="shared" si="39"/>
        <v>0</v>
      </c>
      <c r="CQ117" s="412">
        <f t="shared" si="40"/>
        <v>0</v>
      </c>
      <c r="CS117" s="414" t="str">
        <f>IF(AND(CU117=1,CV117=1,SUMIF($C117:$C$525,$C117,$AF117:$AF$525)=$AF117),$AF117,IF($CX117&gt;0,$CX117,IF(AND(COUNTIF($C$11:$C116,$C117)&gt;=1,COUNTIF($D116:$D116,$D117)&gt;=1),"",IF(AND(SUMIF($C117:$C$525,$C117,$AF117:$AF$525)&gt;$AF117,SUMIF($D117:$D$525,$D117,$AF117:$AF$525)&gt;$AF117),_xlfn.AGGREGATE(14,4,$CW$11:$CW$31*($C$11:$C$31=$C117),1),""))))</f>
        <v/>
      </c>
      <c r="CU117" s="409">
        <f>COUNTIFS('ZASOBY N'!$B116:$B$525,'ZASOBY N'!$B116,'ZASOBY N'!$C116:'ZASOBY N'!$C$525,'ZASOBY N'!$C116,'ZASOBY N'!$D116:'ZASOBY N'!$D$525,'ZASOBY N'!$D116,'ZASOBY N'!$H116:'ZASOBY N'!$H$525,'ZASOBY N'!$H116 )</f>
        <v>0</v>
      </c>
      <c r="CV117" s="410">
        <f>COUNTIFS('ZASOBY N'!$B$10:$B116,'ZASOBY N'!$B116,'ZASOBY N'!$C$10:'ZASOBY N'!$C116,'ZASOBY N'!$C116,'ZASOBY N'!$D$10:'ZASOBY N'!$D116,'ZASOBY N'!$D116,'ZASOBY N'!$H$10:'ZASOBY N'!$H116,'ZASOBY N'!$H116 )</f>
        <v>0</v>
      </c>
      <c r="CW117" s="411">
        <f t="shared" si="41"/>
        <v>0</v>
      </c>
      <c r="CX117" s="412">
        <f t="shared" si="42"/>
        <v>0</v>
      </c>
      <c r="CZ117" s="414" t="str">
        <f>IF(AND(DB117=1,DC117=1,SUMIF($C117:$C$525,$C117,$AE117:$AE$525)=$AE117),$AE117,IF($DE117&gt;0,$DE117,IF(AND(COUNTIF($C$11:$C116,$C117)&gt;=1,COUNTIF($D116:$D116,$D117)&gt;=1),"",IF(AND(SUMIF($C117:$C$525,$C117,$AE117:$AE$525)&gt;$AE117,SUMIF($D117:$D$525,$D117,$AE117:$AE$525)&gt;$AE117),_xlfn.AGGREGATE(14,4,$DD$11:$DD$31*($C$11:$C$31=$C117),1),""))))</f>
        <v/>
      </c>
      <c r="DB117" s="409">
        <f>COUNTIFS('ZASOBY N'!$B116:$B$525,'ZASOBY N'!$B116,'ZASOBY N'!$C116:'ZASOBY N'!$C$525,'ZASOBY N'!$C116,'ZASOBY N'!$D116:'ZASOBY N'!$D$525,'ZASOBY N'!$D116,'ZASOBY N'!$H116:'ZASOBY N'!$H$525,'ZASOBY N'!$H116 )</f>
        <v>0</v>
      </c>
      <c r="DC117" s="410">
        <f>COUNTIFS('ZASOBY N'!$B$10:$B116,'ZASOBY N'!$B116,'ZASOBY N'!$C$10:'ZASOBY N'!$C116,'ZASOBY N'!$C116,'ZASOBY N'!$D$10:'ZASOBY N'!$D116,'ZASOBY N'!$D116,'ZASOBY N'!$H$10:'ZASOBY N'!$H116,'ZASOBY N'!$H116 )</f>
        <v>0</v>
      </c>
      <c r="DD117" s="411">
        <f t="shared" si="43"/>
        <v>0</v>
      </c>
      <c r="DE117" s="412">
        <f t="shared" si="44"/>
        <v>0</v>
      </c>
      <c r="DF117" s="399" t="str">
        <f>IF(AND(DI117=1,DJ117=1,SUMIF($C117:$C$525,$C117,$AD117:$AD$525)=$AD117),$AD117,IF($DL117&gt;0,$DL117,IF(B117="","",IF(AND(COUNTIF($C$11:$C116,$C117)&gt;=1,COUNTIF($D116:$D116,$D117)&gt;=1,COUNTIF($Z114:$Z116,$C117)=0),"",IF(AND(COUNTIF($C$11:$C116,$C117)&gt;=1,COUNTIF($D116:$D116,$D117)&gt;=1),"UJĘTO WYŻEJ",IF(AND(SUMIF($C117:$C$525,$C117,$AD117:$AD$525)&gt;$AD117,SUMIF($D117:$D$525,$D117,$AD117:$AD$525)&gt;$AD117),_xlfn.AGGREGATE(14,4,$DK$11:$DK$31*($C$11:$C$31=$C117),1),""))))))</f>
        <v/>
      </c>
      <c r="DG117" s="414" t="str">
        <f>IF(AND(DI117=1,DJ117=1,SUMIF($C117:$C$525,$C117,$AD117:$AD$525)=$AD117),$AD117,IF($DL117&gt;0,$DL117,IF(AND(COUNTIF($C$11:$C116,$C117)&gt;=1,COUNTIF($D116:$D116,$D117)&gt;=1),"",IF(AND(SUMIF($C117:$C$525,$C117,$AD117:$AD$525)&gt;$AD117,SUMIF($D117:$D$525,$D117,$AD117:$AD$525)&gt;$AD117),_xlfn.AGGREGATE(14,4,$DK$11:$DK$31*($C$11:$C$31=$C117),1),""))))</f>
        <v/>
      </c>
      <c r="DI117" s="409">
        <f>COUNTIFS('ZASOBY N'!$B116:$B$525,'ZASOBY N'!$B116,'ZASOBY N'!$C116:'ZASOBY N'!$C$525,'ZASOBY N'!$C116,'ZASOBY N'!$D116:'ZASOBY N'!$D$525,'ZASOBY N'!$D116,'ZASOBY N'!$H116:'ZASOBY N'!$H$525,'ZASOBY N'!$H116 )</f>
        <v>0</v>
      </c>
      <c r="DJ117" s="410">
        <f>COUNTIFS('ZASOBY N'!$B$10:$B116,'ZASOBY N'!$B116,'ZASOBY N'!$C$10:'ZASOBY N'!$C116,'ZASOBY N'!$C116,'ZASOBY N'!$D$10:'ZASOBY N'!$D116,'ZASOBY N'!$D116,'ZASOBY N'!$H$10:'ZASOBY N'!$H116,'ZASOBY N'!$H116 )</f>
        <v>0</v>
      </c>
      <c r="DK117" s="411">
        <f t="shared" si="45"/>
        <v>0</v>
      </c>
      <c r="DL117" s="412">
        <f t="shared" si="46"/>
        <v>0</v>
      </c>
    </row>
    <row r="118" spans="1:116" ht="18.899999999999999" customHeight="1" x14ac:dyDescent="0.3">
      <c r="A118" s="219"/>
      <c r="B118" s="152" t="str">
        <f>IF('ZASOBY N'!A117="","",'ZASOBY N'!A117)</f>
        <v/>
      </c>
      <c r="C118" s="462" t="str">
        <f>IF('ZASOBY N'!C117="","",'ZASOBY N'!C117)</f>
        <v/>
      </c>
      <c r="D118" s="137" t="str">
        <f>IF('ZASOBY N'!B117="","",'ZASOBY N'!B117)</f>
        <v/>
      </c>
      <c r="E118" s="138"/>
      <c r="F118" s="356" t="str">
        <f>IF('ZASOBY N'!D117="","",'ZASOBY N'!D117)</f>
        <v/>
      </c>
      <c r="G118" s="220" t="str">
        <f>IF('ZASOBY N'!G117="","",'ZASOBY N'!G117)</f>
        <v/>
      </c>
      <c r="H118" s="221" t="str">
        <f>IF('ZASOBY N'!F117="","",'ZASOBY N'!F117)</f>
        <v/>
      </c>
      <c r="I118" s="221" t="str">
        <f>IF('ZASOBY N'!G117="","",'ZASOBY N'!G117)</f>
        <v/>
      </c>
      <c r="J118" s="221" t="str">
        <f>IF('ZASOBY N'!H117="","",'ZASOBY N'!H117)</f>
        <v/>
      </c>
      <c r="K118" s="214">
        <v>0</v>
      </c>
      <c r="L118" s="214">
        <v>0</v>
      </c>
      <c r="M118" s="214">
        <v>0</v>
      </c>
      <c r="N118" s="222" t="str">
        <f>IF('ZASOBY N'!BD117="x","",IF(W118="","",'ZASOBY N'!E117))</f>
        <v/>
      </c>
      <c r="O118" s="223">
        <v>0</v>
      </c>
      <c r="P118" s="223">
        <v>0</v>
      </c>
      <c r="Q118" s="226" t="str">
        <f>IF($N118="","",'UPR BILANS N'!G118*'UPR BILANS N'!N118)</f>
        <v/>
      </c>
      <c r="R118" s="225" t="str">
        <f>IF($N118="","",'ZASOBY N'!O117)</f>
        <v/>
      </c>
      <c r="S118" s="225" t="str">
        <f>IF($N118="","",IF('ZASOBY N'!Q117="",0,'ZASOBY N'!Q117))</f>
        <v/>
      </c>
      <c r="T118" s="225" t="str">
        <f>IF($N118="","",'ZASOBY N'!V117)</f>
        <v/>
      </c>
      <c r="U118" s="225" t="str">
        <f>IF($N118="","",IF('ZASOBY N'!AG117="",0,'ZASOBY N'!AG117))</f>
        <v/>
      </c>
      <c r="V118" s="225" t="str">
        <f>IF($N118="","",IF(NN!P120="",0,NN!P120))</f>
        <v/>
      </c>
      <c r="W118" s="225" t="str">
        <f t="shared" si="24"/>
        <v/>
      </c>
      <c r="X118" s="226" t="str">
        <f t="shared" si="25"/>
        <v/>
      </c>
      <c r="Y118" s="225" t="str">
        <f>IF('ZASOBY N'!AU117="","",IF(C118&lt;&gt;C117,'ZASOBY N'!AU117,IF(D118&lt;&gt;D117,'ZASOBY N'!AU117,IF(F118&lt;&gt;F117,'ZASOBY N'!AU117,IF(G118&lt;&gt;G117,'ZASOBY N'!AU117,IF(J118&lt;&gt;J117,'ZASOBY N'!AU117,IF(NN!AC120="","",IF(AND(C117=C118,H117=H118,J117=J118,NN!AC120&gt;0),"",IF(AND(C118=C119,H118=H119,NN!AC121&gt;0),'ZASOBY N'!AU117,'ZASOBY N'!AU117)))))))))</f>
        <v/>
      </c>
      <c r="Z118" s="225" t="str">
        <f t="shared" si="26"/>
        <v/>
      </c>
      <c r="AA118" s="227" t="str">
        <f t="shared" si="28"/>
        <v/>
      </c>
      <c r="AB118" s="400" t="str">
        <f t="shared" si="29"/>
        <v/>
      </c>
      <c r="AC118" s="228" t="str">
        <f t="shared" si="27"/>
        <v/>
      </c>
      <c r="AD118" s="222">
        <f>IF(B118="",0,IF(F118="",0,INDEX(POBRANIE_!$B$6:$F$101,MATCH('UPR BILANS N'!$F118,POBRANIE_!$A$6:$A$101,0),2)))</f>
        <v>0</v>
      </c>
      <c r="AE118" s="224">
        <f>IF(OR('ZASOBY N'!G117="",'ZASOBY N'!E117=""),0,IF(B118="",0,'ZASOBY N'!G117*'ZASOBY N'!E117))</f>
        <v>0</v>
      </c>
      <c r="AF118" s="225">
        <f>IF('ZASOBY N'!O117="",0,'ZASOBY N'!O117)</f>
        <v>0</v>
      </c>
      <c r="AG118" s="225">
        <f>IF('ZASOBY N'!Q117="",0,'ZASOBY N'!Q117)</f>
        <v>0</v>
      </c>
      <c r="AH118" s="225">
        <f>IF('ZASOBY N'!V117="",0,'ZASOBY N'!V117)</f>
        <v>0</v>
      </c>
      <c r="AI118" s="225">
        <f>IF('ZASOBY N'!AG117="",0,'ZASOBY N'!AG117)</f>
        <v>0</v>
      </c>
      <c r="AJ118" s="225">
        <f>IF(NN!P120="",0,IF(NN!P120="BRAK kol.7","BRAK BADAŃ",NN!P120))</f>
        <v>0</v>
      </c>
      <c r="AK118" s="225">
        <f>IF(NN!AC120="",0,IF(NN!AC120="BRAK kol.7","BRAK BADAŃ",NN!AC120))</f>
        <v>0</v>
      </c>
      <c r="BJ118" s="414" t="str">
        <f>IF(AND(BL118=1,BM118=1,SUMIF($C118:$C$525,$C118,$AK118:$AK$525)=$AK118),$AK118,IF($BO118&gt;0,$BO118,IF(AND(COUNTIF($C$11:$C117,$C118)&gt;=1,COUNTIF($D117:$D117,$D118)&gt;=1),"",IF(AND(SUMIF($C118:$C$525,$C118,$AK118:$AK$525)&gt;=$AK118,SUMIF($D118:$D$525,$D118,$AK118:$AK$525)&gt;=$AK118),SUMIF($C118:$C$525,$C118,$AK118:$AK$525),""))))</f>
        <v/>
      </c>
      <c r="BL118" s="409">
        <f>COUNTIFS('ZASOBY N'!$B117:$B$525,'ZASOBY N'!$B117,'ZASOBY N'!$C117:'ZASOBY N'!$C$525,'ZASOBY N'!$C117,'ZASOBY N'!$D117:'ZASOBY N'!$D$525,'ZASOBY N'!$D117,'ZASOBY N'!$H117:'ZASOBY N'!$H$525,'ZASOBY N'!$H117 )</f>
        <v>0</v>
      </c>
      <c r="BM118" s="410">
        <f>COUNTIFS('ZASOBY N'!$B$10:$B117,'ZASOBY N'!$B117,'ZASOBY N'!$C$10:'ZASOBY N'!$C117,'ZASOBY N'!$C117,'ZASOBY N'!$D$10:'ZASOBY N'!$D117,'ZASOBY N'!$D117,'ZASOBY N'!$H$10:'ZASOBY N'!$H117,'ZASOBY N'!$H117 )</f>
        <v>0</v>
      </c>
      <c r="BN118" s="411">
        <f t="shared" si="30"/>
        <v>0</v>
      </c>
      <c r="BO118" s="412">
        <f t="shared" si="31"/>
        <v>0</v>
      </c>
      <c r="BP118" s="94" t="str">
        <f t="shared" si="32"/>
        <v/>
      </c>
      <c r="BQ118" s="414" t="str">
        <f>IF(AND(BS118=1,BT118=1,SUMIF($C118:$C$525,$C118,$AJ118:$AJ$525)=$AJ118),$AJ118,IF($BV118&gt;0,$BV118,IF(AND(COUNTIF($C$11:$C117,$C118)&gt;=1,COUNTIF($D117:$D117,$D118)&gt;=1),"",IF(AND(SUMIF($C118:$C$525,$C118,$AJ118:$AJ$525)&gt;$AJ118,SUMIF($D118:$D$525,$D118,$AJ118:$AJ$525)&gt;$AJ118),SUMIF($C118:$C$525,$C118,$AJ118:$AJ$525),""))))</f>
        <v/>
      </c>
      <c r="BS118" s="409">
        <f>COUNTIFS('ZASOBY N'!$B117:$B$525,'ZASOBY N'!$B117,'ZASOBY N'!$C117:'ZASOBY N'!$C$525,'ZASOBY N'!$C117,'ZASOBY N'!$D117:'ZASOBY N'!$D$525,'ZASOBY N'!$D117,'ZASOBY N'!$H117:'ZASOBY N'!$H$525,'ZASOBY N'!$H117 )</f>
        <v>0</v>
      </c>
      <c r="BT118" s="410">
        <f>COUNTIFS('ZASOBY N'!$B$10:$B117,'ZASOBY N'!$B117,'ZASOBY N'!$C$10:'ZASOBY N'!$C117,'ZASOBY N'!$C117,'ZASOBY N'!$D$10:'ZASOBY N'!$D117,'ZASOBY N'!$D117,'ZASOBY N'!$H$10:'ZASOBY N'!$H117,'ZASOBY N'!$H117 )</f>
        <v>0</v>
      </c>
      <c r="BU118" s="411">
        <f t="shared" si="33"/>
        <v>0</v>
      </c>
      <c r="BV118" s="412">
        <f t="shared" si="34"/>
        <v>0</v>
      </c>
      <c r="BW118" s="94" t="s">
        <v>499</v>
      </c>
      <c r="BX118" s="414" t="str">
        <f>IF(AND(BZ118=1,CA118=1,SUMIF($C118:$C$525,$C118,$AI118:$AI$525)=$AI118),$AI118,IF($CC118&gt;0,$CC118,IF(AND(COUNTIF($C$11:$C117,$C118)&gt;=1,COUNTIF($D117:$D117,$D118)&gt;=1),"",IF(AND(SUMIF($C118:$C$525,$C118,$AI118:$AI$525)&gt;$AI118,SUMIF($D118:$D$525,$D118,$AI118:$AI$525)&gt;$IG118),_xlfn.AGGREGATE(14,4,$CB$11:$CB$31*($C$11:$C$31=$C118),1),""))))</f>
        <v/>
      </c>
      <c r="BZ118" s="409">
        <f>COUNTIFS('ZASOBY N'!$B117:$B$525,'ZASOBY N'!$B117,'ZASOBY N'!$C117:'ZASOBY N'!$C$525,'ZASOBY N'!$C117,'ZASOBY N'!$D117:'ZASOBY N'!$D$525,'ZASOBY N'!$D117,'ZASOBY N'!$H117:'ZASOBY N'!$H$525,'ZASOBY N'!$H117 )</f>
        <v>0</v>
      </c>
      <c r="CA118" s="410">
        <f>COUNTIFS('ZASOBY N'!$B$10:$B117,'ZASOBY N'!$B117,'ZASOBY N'!$C$10:'ZASOBY N'!$C117,'ZASOBY N'!$C117,'ZASOBY N'!$D$10:'ZASOBY N'!$D117,'ZASOBY N'!$D117,'ZASOBY N'!$H$10:'ZASOBY N'!$H117,'ZASOBY N'!$H117 )</f>
        <v>0</v>
      </c>
      <c r="CB118" s="411">
        <f t="shared" si="35"/>
        <v>0</v>
      </c>
      <c r="CC118" s="412">
        <f t="shared" si="36"/>
        <v>0</v>
      </c>
      <c r="CE118" s="414" t="str">
        <f>IF(AND(CG118=1,CH118=1,SUMIF($C118:$C$525,$C118,$AH118:$AH$525)=$AH118),$AH118,IF($CJ118&gt;0,$CJ118,IF(AND(COUNTIF($C$11:$C117,$C118)&gt;=1,COUNTIF($D117:$D117,$D118)&gt;=1),"",IF(AND(SUMIF($C118:$C$525,$C118,$AH118:$AH$525)&gt;$AH118,SUMIF($D118:$D$525,$D118,$AH118:$AH$525)&gt;$AH118),_xlfn.AGGREGATE(14,4,$CI$11:$CI$31*($C$11:$C$31=$C118),1),""))))</f>
        <v/>
      </c>
      <c r="CG118" s="409">
        <f>COUNTIFS('ZASOBY N'!$B117:$B$525,'ZASOBY N'!$B117,'ZASOBY N'!$C117:'ZASOBY N'!$C$525,'ZASOBY N'!$C117,'ZASOBY N'!$D117:'ZASOBY N'!$D$525,'ZASOBY N'!$D117,'ZASOBY N'!$H117:'ZASOBY N'!$H$525,'ZASOBY N'!$H117 )</f>
        <v>0</v>
      </c>
      <c r="CH118" s="410">
        <f>COUNTIFS('ZASOBY N'!$B$10:$B117,'ZASOBY N'!$B117,'ZASOBY N'!$C$10:'ZASOBY N'!$C117,'ZASOBY N'!$C117,'ZASOBY N'!$D$10:'ZASOBY N'!$D117,'ZASOBY N'!$D117,'ZASOBY N'!$H$10:'ZASOBY N'!$H117,'ZASOBY N'!$H117 )</f>
        <v>0</v>
      </c>
      <c r="CI118" s="411">
        <f t="shared" si="37"/>
        <v>0</v>
      </c>
      <c r="CJ118" s="412">
        <f t="shared" si="38"/>
        <v>0</v>
      </c>
      <c r="CL118" s="414" t="str">
        <f>IF(AND(CN118=1,CO118=1,SUMIF($C118:$C$525,$C118,$AG118:$AG$525)=$AG118),$AG118,IF($CQ118&gt;0,$CQ118,IF(AND(COUNTIF($C$11:$C117,$C118)&gt;=1,COUNTIF($D117:$D117,$D118)&gt;=1),"",IF(AND(SUMIF($C118:$C$525,$C118,$AG118:$AG$525)&gt;$AG118,SUMIF($D118:$D$525,$D118,$AG118:$AG$525)&gt;$AG118),_xlfn.AGGREGATE(14,4,$CP$11:$CP$31*($C$11:$C$31=$C118),1),""))))</f>
        <v/>
      </c>
      <c r="CN118" s="409">
        <f>COUNTIFS('ZASOBY N'!$B117:$B$525,'ZASOBY N'!$B117,'ZASOBY N'!$C117:'ZASOBY N'!$C$525,'ZASOBY N'!$C117,'ZASOBY N'!$D117:'ZASOBY N'!$D$525,'ZASOBY N'!$D117,'ZASOBY N'!$H117:'ZASOBY N'!$H$525,'ZASOBY N'!$H117 )</f>
        <v>0</v>
      </c>
      <c r="CO118" s="410">
        <f>COUNTIFS('ZASOBY N'!$B$10:$B117,'ZASOBY N'!$B117,'ZASOBY N'!$C$10:'ZASOBY N'!$C117,'ZASOBY N'!$C117,'ZASOBY N'!$D$10:'ZASOBY N'!$D117,'ZASOBY N'!$D117,'ZASOBY N'!$H$10:'ZASOBY N'!$H117,'ZASOBY N'!$H117 )</f>
        <v>0</v>
      </c>
      <c r="CP118" s="411">
        <f t="shared" si="39"/>
        <v>0</v>
      </c>
      <c r="CQ118" s="412">
        <f t="shared" si="40"/>
        <v>0</v>
      </c>
      <c r="CS118" s="414" t="str">
        <f>IF(AND(CU118=1,CV118=1,SUMIF($C118:$C$525,$C118,$AF118:$AF$525)=$AF118),$AF118,IF($CX118&gt;0,$CX118,IF(AND(COUNTIF($C$11:$C117,$C118)&gt;=1,COUNTIF($D117:$D117,$D118)&gt;=1),"",IF(AND(SUMIF($C118:$C$525,$C118,$AF118:$AF$525)&gt;$AF118,SUMIF($D118:$D$525,$D118,$AF118:$AF$525)&gt;$AF118),_xlfn.AGGREGATE(14,4,$CW$11:$CW$31*($C$11:$C$31=$C118),1),""))))</f>
        <v/>
      </c>
      <c r="CU118" s="409">
        <f>COUNTIFS('ZASOBY N'!$B117:$B$525,'ZASOBY N'!$B117,'ZASOBY N'!$C117:'ZASOBY N'!$C$525,'ZASOBY N'!$C117,'ZASOBY N'!$D117:'ZASOBY N'!$D$525,'ZASOBY N'!$D117,'ZASOBY N'!$H117:'ZASOBY N'!$H$525,'ZASOBY N'!$H117 )</f>
        <v>0</v>
      </c>
      <c r="CV118" s="410">
        <f>COUNTIFS('ZASOBY N'!$B$10:$B117,'ZASOBY N'!$B117,'ZASOBY N'!$C$10:'ZASOBY N'!$C117,'ZASOBY N'!$C117,'ZASOBY N'!$D$10:'ZASOBY N'!$D117,'ZASOBY N'!$D117,'ZASOBY N'!$H$10:'ZASOBY N'!$H117,'ZASOBY N'!$H117 )</f>
        <v>0</v>
      </c>
      <c r="CW118" s="411">
        <f t="shared" si="41"/>
        <v>0</v>
      </c>
      <c r="CX118" s="412">
        <f t="shared" si="42"/>
        <v>0</v>
      </c>
      <c r="CZ118" s="414" t="str">
        <f>IF(AND(DB118=1,DC118=1,SUMIF($C118:$C$525,$C118,$AE118:$AE$525)=$AE118),$AE118,IF($DE118&gt;0,$DE118,IF(AND(COUNTIF($C$11:$C117,$C118)&gt;=1,COUNTIF($D117:$D117,$D118)&gt;=1),"",IF(AND(SUMIF($C118:$C$525,$C118,$AE118:$AE$525)&gt;$AE118,SUMIF($D118:$D$525,$D118,$AE118:$AE$525)&gt;$AE118),_xlfn.AGGREGATE(14,4,$DD$11:$DD$31*($C$11:$C$31=$C118),1),""))))</f>
        <v/>
      </c>
      <c r="DB118" s="409">
        <f>COUNTIFS('ZASOBY N'!$B117:$B$525,'ZASOBY N'!$B117,'ZASOBY N'!$C117:'ZASOBY N'!$C$525,'ZASOBY N'!$C117,'ZASOBY N'!$D117:'ZASOBY N'!$D$525,'ZASOBY N'!$D117,'ZASOBY N'!$H117:'ZASOBY N'!$H$525,'ZASOBY N'!$H117 )</f>
        <v>0</v>
      </c>
      <c r="DC118" s="410">
        <f>COUNTIFS('ZASOBY N'!$B$10:$B117,'ZASOBY N'!$B117,'ZASOBY N'!$C$10:'ZASOBY N'!$C117,'ZASOBY N'!$C117,'ZASOBY N'!$D$10:'ZASOBY N'!$D117,'ZASOBY N'!$D117,'ZASOBY N'!$H$10:'ZASOBY N'!$H117,'ZASOBY N'!$H117 )</f>
        <v>0</v>
      </c>
      <c r="DD118" s="411">
        <f t="shared" si="43"/>
        <v>0</v>
      </c>
      <c r="DE118" s="412">
        <f t="shared" si="44"/>
        <v>0</v>
      </c>
      <c r="DF118" s="399" t="str">
        <f>IF(AND(DI118=1,DJ118=1,SUMIF($C118:$C$525,$C118,$AD118:$AD$525)=$AD118),$AD118,IF($DL118&gt;0,$DL118,IF(B118="","",IF(AND(COUNTIF($C$11:$C117,$C118)&gt;=1,COUNTIF($D117:$D117,$D118)&gt;=1,COUNTIF($Z115:$Z117,$C118)=0),"",IF(AND(COUNTIF($C$11:$C117,$C118)&gt;=1,COUNTIF($D117:$D117,$D118)&gt;=1),"UJĘTO WYŻEJ",IF(AND(SUMIF($C118:$C$525,$C118,$AD118:$AD$525)&gt;$AD118,SUMIF($D118:$D$525,$D118,$AD118:$AD$525)&gt;$AD118),_xlfn.AGGREGATE(14,4,$DK$11:$DK$31*($C$11:$C$31=$C118),1),""))))))</f>
        <v/>
      </c>
      <c r="DG118" s="414" t="str">
        <f>IF(AND(DI118=1,DJ118=1,SUMIF($C118:$C$525,$C118,$AD118:$AD$525)=$AD118),$AD118,IF($DL118&gt;0,$DL118,IF(AND(COUNTIF($C$11:$C117,$C118)&gt;=1,COUNTIF($D117:$D117,$D118)&gt;=1),"",IF(AND(SUMIF($C118:$C$525,$C118,$AD118:$AD$525)&gt;$AD118,SUMIF($D118:$D$525,$D118,$AD118:$AD$525)&gt;$AD118),_xlfn.AGGREGATE(14,4,$DK$11:$DK$31*($C$11:$C$31=$C118),1),""))))</f>
        <v/>
      </c>
      <c r="DI118" s="409">
        <f>COUNTIFS('ZASOBY N'!$B117:$B$525,'ZASOBY N'!$B117,'ZASOBY N'!$C117:'ZASOBY N'!$C$525,'ZASOBY N'!$C117,'ZASOBY N'!$D117:'ZASOBY N'!$D$525,'ZASOBY N'!$D117,'ZASOBY N'!$H117:'ZASOBY N'!$H$525,'ZASOBY N'!$H117 )</f>
        <v>0</v>
      </c>
      <c r="DJ118" s="410">
        <f>COUNTIFS('ZASOBY N'!$B$10:$B117,'ZASOBY N'!$B117,'ZASOBY N'!$C$10:'ZASOBY N'!$C117,'ZASOBY N'!$C117,'ZASOBY N'!$D$10:'ZASOBY N'!$D117,'ZASOBY N'!$D117,'ZASOBY N'!$H$10:'ZASOBY N'!$H117,'ZASOBY N'!$H117 )</f>
        <v>0</v>
      </c>
      <c r="DK118" s="411">
        <f t="shared" si="45"/>
        <v>0</v>
      </c>
      <c r="DL118" s="412">
        <f t="shared" si="46"/>
        <v>0</v>
      </c>
    </row>
    <row r="119" spans="1:116" ht="18.899999999999999" customHeight="1" x14ac:dyDescent="0.3">
      <c r="A119" s="219"/>
      <c r="B119" s="152" t="str">
        <f>IF('ZASOBY N'!A118="","",'ZASOBY N'!A118)</f>
        <v/>
      </c>
      <c r="C119" s="462" t="str">
        <f>IF('ZASOBY N'!C118="","",'ZASOBY N'!C118)</f>
        <v/>
      </c>
      <c r="D119" s="137" t="str">
        <f>IF('ZASOBY N'!B118="","",'ZASOBY N'!B118)</f>
        <v/>
      </c>
      <c r="E119" s="138"/>
      <c r="F119" s="356" t="str">
        <f>IF('ZASOBY N'!D118="","",'ZASOBY N'!D118)</f>
        <v/>
      </c>
      <c r="G119" s="220" t="str">
        <f>IF('ZASOBY N'!G118="","",'ZASOBY N'!G118)</f>
        <v/>
      </c>
      <c r="H119" s="221" t="str">
        <f>IF('ZASOBY N'!F118="","",'ZASOBY N'!F118)</f>
        <v/>
      </c>
      <c r="I119" s="221" t="str">
        <f>IF('ZASOBY N'!G118="","",'ZASOBY N'!G118)</f>
        <v/>
      </c>
      <c r="J119" s="221" t="str">
        <f>IF('ZASOBY N'!H118="","",'ZASOBY N'!H118)</f>
        <v/>
      </c>
      <c r="K119" s="214">
        <v>0</v>
      </c>
      <c r="L119" s="214">
        <v>0</v>
      </c>
      <c r="M119" s="214">
        <v>0</v>
      </c>
      <c r="N119" s="222" t="str">
        <f>IF('ZASOBY N'!BD118="x","",IF(W119="","",'ZASOBY N'!E118))</f>
        <v/>
      </c>
      <c r="O119" s="223">
        <v>0</v>
      </c>
      <c r="P119" s="223">
        <v>0</v>
      </c>
      <c r="Q119" s="226" t="str">
        <f>IF($N119="","",'UPR BILANS N'!G119*'UPR BILANS N'!N119)</f>
        <v/>
      </c>
      <c r="R119" s="225" t="str">
        <f>IF($N119="","",'ZASOBY N'!O118)</f>
        <v/>
      </c>
      <c r="S119" s="225" t="str">
        <f>IF($N119="","",IF('ZASOBY N'!Q118="",0,'ZASOBY N'!Q118))</f>
        <v/>
      </c>
      <c r="T119" s="225" t="str">
        <f>IF($N119="","",'ZASOBY N'!V118)</f>
        <v/>
      </c>
      <c r="U119" s="225" t="str">
        <f>IF($N119="","",IF('ZASOBY N'!AG118="",0,'ZASOBY N'!AG118))</f>
        <v/>
      </c>
      <c r="V119" s="225" t="str">
        <f>IF($N119="","",IF(NN!P121="",0,NN!P121))</f>
        <v/>
      </c>
      <c r="W119" s="225" t="str">
        <f t="shared" si="24"/>
        <v/>
      </c>
      <c r="X119" s="226" t="str">
        <f t="shared" si="25"/>
        <v/>
      </c>
      <c r="Y119" s="225" t="str">
        <f>IF('ZASOBY N'!AU118="","",IF(C119&lt;&gt;C118,'ZASOBY N'!AU118,IF(D119&lt;&gt;D118,'ZASOBY N'!AU118,IF(F119&lt;&gt;F118,'ZASOBY N'!AU118,IF(G119&lt;&gt;G118,'ZASOBY N'!AU118,IF(J119&lt;&gt;J118,'ZASOBY N'!AU118,IF(NN!AC121="","",IF(AND(C118=C119,H118=H119,J118=J119,NN!AC121&gt;0),"",IF(AND(C119=C120,H119=H120,NN!AC122&gt;0),'ZASOBY N'!AU118,'ZASOBY N'!AU118)))))))))</f>
        <v/>
      </c>
      <c r="Z119" s="225" t="str">
        <f t="shared" si="26"/>
        <v/>
      </c>
      <c r="AA119" s="227" t="str">
        <f t="shared" si="28"/>
        <v/>
      </c>
      <c r="AB119" s="400" t="str">
        <f t="shared" si="29"/>
        <v/>
      </c>
      <c r="AC119" s="228" t="str">
        <f t="shared" si="27"/>
        <v/>
      </c>
      <c r="AD119" s="222">
        <f>IF(B119="",0,IF(F119="",0,INDEX(POBRANIE_!$B$6:$F$101,MATCH('UPR BILANS N'!$F119,POBRANIE_!$A$6:$A$101,0),2)))</f>
        <v>0</v>
      </c>
      <c r="AE119" s="224">
        <f>IF(OR('ZASOBY N'!G118="",'ZASOBY N'!E118=""),0,IF(B119="",0,'ZASOBY N'!G118*'ZASOBY N'!E118))</f>
        <v>0</v>
      </c>
      <c r="AF119" s="225">
        <f>IF('ZASOBY N'!O118="",0,'ZASOBY N'!O118)</f>
        <v>0</v>
      </c>
      <c r="AG119" s="225">
        <f>IF('ZASOBY N'!Q118="",0,'ZASOBY N'!Q118)</f>
        <v>0</v>
      </c>
      <c r="AH119" s="225">
        <f>IF('ZASOBY N'!V118="",0,'ZASOBY N'!V118)</f>
        <v>0</v>
      </c>
      <c r="AI119" s="225">
        <f>IF('ZASOBY N'!AG118="",0,'ZASOBY N'!AG118)</f>
        <v>0</v>
      </c>
      <c r="AJ119" s="225">
        <f>IF(NN!P121="",0,IF(NN!P121="BRAK kol.7","BRAK BADAŃ",NN!P121))</f>
        <v>0</v>
      </c>
      <c r="AK119" s="225">
        <f>IF(NN!AC121="",0,IF(NN!AC121="BRAK kol.7","BRAK BADAŃ",NN!AC121))</f>
        <v>0</v>
      </c>
      <c r="BJ119" s="414" t="str">
        <f>IF(AND(BL119=1,BM119=1,SUMIF($C119:$C$525,$C119,$AK119:$AK$525)=$AK119),$AK119,IF($BO119&gt;0,$BO119,IF(AND(COUNTIF($C$11:$C118,$C119)&gt;=1,COUNTIF($D118:$D118,$D119)&gt;=1),"",IF(AND(SUMIF($C119:$C$525,$C119,$AK119:$AK$525)&gt;=$AK119,SUMIF($D119:$D$525,$D119,$AK119:$AK$525)&gt;=$AK119),SUMIF($C119:$C$525,$C119,$AK119:$AK$525),""))))</f>
        <v/>
      </c>
      <c r="BL119" s="409">
        <f>COUNTIFS('ZASOBY N'!$B118:$B$525,'ZASOBY N'!$B118,'ZASOBY N'!$C118:'ZASOBY N'!$C$525,'ZASOBY N'!$C118,'ZASOBY N'!$D118:'ZASOBY N'!$D$525,'ZASOBY N'!$D118,'ZASOBY N'!$H118:'ZASOBY N'!$H$525,'ZASOBY N'!$H118 )</f>
        <v>0</v>
      </c>
      <c r="BM119" s="410">
        <f>COUNTIFS('ZASOBY N'!$B$10:$B118,'ZASOBY N'!$B118,'ZASOBY N'!$C$10:'ZASOBY N'!$C118,'ZASOBY N'!$C118,'ZASOBY N'!$D$10:'ZASOBY N'!$D118,'ZASOBY N'!$D118,'ZASOBY N'!$H$10:'ZASOBY N'!$H118,'ZASOBY N'!$H118 )</f>
        <v>0</v>
      </c>
      <c r="BN119" s="411">
        <f t="shared" si="30"/>
        <v>0</v>
      </c>
      <c r="BO119" s="412">
        <f t="shared" si="31"/>
        <v>0</v>
      </c>
      <c r="BP119" s="94" t="str">
        <f t="shared" si="32"/>
        <v/>
      </c>
      <c r="BQ119" s="414" t="str">
        <f>IF(AND(BS119=1,BT119=1,SUMIF($C119:$C$525,$C119,$AJ119:$AJ$525)=$AJ119),$AJ119,IF($BV119&gt;0,$BV119,IF(AND(COUNTIF($C$11:$C118,$C119)&gt;=1,COUNTIF($D118:$D118,$D119)&gt;=1),"",IF(AND(SUMIF($C119:$C$525,$C119,$AJ119:$AJ$525)&gt;$AJ119,SUMIF($D119:$D$525,$D119,$AJ119:$AJ$525)&gt;$AJ119),SUMIF($C119:$C$525,$C119,$AJ119:$AJ$525),""))))</f>
        <v/>
      </c>
      <c r="BS119" s="409">
        <f>COUNTIFS('ZASOBY N'!$B118:$B$525,'ZASOBY N'!$B118,'ZASOBY N'!$C118:'ZASOBY N'!$C$525,'ZASOBY N'!$C118,'ZASOBY N'!$D118:'ZASOBY N'!$D$525,'ZASOBY N'!$D118,'ZASOBY N'!$H118:'ZASOBY N'!$H$525,'ZASOBY N'!$H118 )</f>
        <v>0</v>
      </c>
      <c r="BT119" s="410">
        <f>COUNTIFS('ZASOBY N'!$B$10:$B118,'ZASOBY N'!$B118,'ZASOBY N'!$C$10:'ZASOBY N'!$C118,'ZASOBY N'!$C118,'ZASOBY N'!$D$10:'ZASOBY N'!$D118,'ZASOBY N'!$D118,'ZASOBY N'!$H$10:'ZASOBY N'!$H118,'ZASOBY N'!$H118 )</f>
        <v>0</v>
      </c>
      <c r="BU119" s="411">
        <f t="shared" si="33"/>
        <v>0</v>
      </c>
      <c r="BV119" s="412">
        <f t="shared" si="34"/>
        <v>0</v>
      </c>
      <c r="BW119" s="94" t="s">
        <v>499</v>
      </c>
      <c r="BX119" s="414" t="str">
        <f>IF(AND(BZ119=1,CA119=1,SUMIF($C119:$C$525,$C119,$AI119:$AI$525)=$AI119),$AI119,IF($CC119&gt;0,$CC119,IF(AND(COUNTIF($C$11:$C118,$C119)&gt;=1,COUNTIF($D118:$D118,$D119)&gt;=1),"",IF(AND(SUMIF($C119:$C$525,$C119,$AI119:$AI$525)&gt;$AI119,SUMIF($D119:$D$525,$D119,$AI119:$AI$525)&gt;$IG119),_xlfn.AGGREGATE(14,4,$CB$11:$CB$31*($C$11:$C$31=$C119),1),""))))</f>
        <v/>
      </c>
      <c r="BZ119" s="409">
        <f>COUNTIFS('ZASOBY N'!$B118:$B$525,'ZASOBY N'!$B118,'ZASOBY N'!$C118:'ZASOBY N'!$C$525,'ZASOBY N'!$C118,'ZASOBY N'!$D118:'ZASOBY N'!$D$525,'ZASOBY N'!$D118,'ZASOBY N'!$H118:'ZASOBY N'!$H$525,'ZASOBY N'!$H118 )</f>
        <v>0</v>
      </c>
      <c r="CA119" s="410">
        <f>COUNTIFS('ZASOBY N'!$B$10:$B118,'ZASOBY N'!$B118,'ZASOBY N'!$C$10:'ZASOBY N'!$C118,'ZASOBY N'!$C118,'ZASOBY N'!$D$10:'ZASOBY N'!$D118,'ZASOBY N'!$D118,'ZASOBY N'!$H$10:'ZASOBY N'!$H118,'ZASOBY N'!$H118 )</f>
        <v>0</v>
      </c>
      <c r="CB119" s="411">
        <f t="shared" si="35"/>
        <v>0</v>
      </c>
      <c r="CC119" s="412">
        <f t="shared" si="36"/>
        <v>0</v>
      </c>
      <c r="CE119" s="414" t="str">
        <f>IF(AND(CG119=1,CH119=1,SUMIF($C119:$C$525,$C119,$AH119:$AH$525)=$AH119),$AH119,IF($CJ119&gt;0,$CJ119,IF(AND(COUNTIF($C$11:$C118,$C119)&gt;=1,COUNTIF($D118:$D118,$D119)&gt;=1),"",IF(AND(SUMIF($C119:$C$525,$C119,$AH119:$AH$525)&gt;$AH119,SUMIF($D119:$D$525,$D119,$AH119:$AH$525)&gt;$AH119),_xlfn.AGGREGATE(14,4,$CI$11:$CI$31*($C$11:$C$31=$C119),1),""))))</f>
        <v/>
      </c>
      <c r="CG119" s="409">
        <f>COUNTIFS('ZASOBY N'!$B118:$B$525,'ZASOBY N'!$B118,'ZASOBY N'!$C118:'ZASOBY N'!$C$525,'ZASOBY N'!$C118,'ZASOBY N'!$D118:'ZASOBY N'!$D$525,'ZASOBY N'!$D118,'ZASOBY N'!$H118:'ZASOBY N'!$H$525,'ZASOBY N'!$H118 )</f>
        <v>0</v>
      </c>
      <c r="CH119" s="410">
        <f>COUNTIFS('ZASOBY N'!$B$10:$B118,'ZASOBY N'!$B118,'ZASOBY N'!$C$10:'ZASOBY N'!$C118,'ZASOBY N'!$C118,'ZASOBY N'!$D$10:'ZASOBY N'!$D118,'ZASOBY N'!$D118,'ZASOBY N'!$H$10:'ZASOBY N'!$H118,'ZASOBY N'!$H118 )</f>
        <v>0</v>
      </c>
      <c r="CI119" s="411">
        <f t="shared" si="37"/>
        <v>0</v>
      </c>
      <c r="CJ119" s="412">
        <f t="shared" si="38"/>
        <v>0</v>
      </c>
      <c r="CL119" s="414" t="str">
        <f>IF(AND(CN119=1,CO119=1,SUMIF($C119:$C$525,$C119,$AG119:$AG$525)=$AG119),$AG119,IF($CQ119&gt;0,$CQ119,IF(AND(COUNTIF($C$11:$C118,$C119)&gt;=1,COUNTIF($D118:$D118,$D119)&gt;=1),"",IF(AND(SUMIF($C119:$C$525,$C119,$AG119:$AG$525)&gt;$AG119,SUMIF($D119:$D$525,$D119,$AG119:$AG$525)&gt;$AG119),_xlfn.AGGREGATE(14,4,$CP$11:$CP$31*($C$11:$C$31=$C119),1),""))))</f>
        <v/>
      </c>
      <c r="CN119" s="409">
        <f>COUNTIFS('ZASOBY N'!$B118:$B$525,'ZASOBY N'!$B118,'ZASOBY N'!$C118:'ZASOBY N'!$C$525,'ZASOBY N'!$C118,'ZASOBY N'!$D118:'ZASOBY N'!$D$525,'ZASOBY N'!$D118,'ZASOBY N'!$H118:'ZASOBY N'!$H$525,'ZASOBY N'!$H118 )</f>
        <v>0</v>
      </c>
      <c r="CO119" s="410">
        <f>COUNTIFS('ZASOBY N'!$B$10:$B118,'ZASOBY N'!$B118,'ZASOBY N'!$C$10:'ZASOBY N'!$C118,'ZASOBY N'!$C118,'ZASOBY N'!$D$10:'ZASOBY N'!$D118,'ZASOBY N'!$D118,'ZASOBY N'!$H$10:'ZASOBY N'!$H118,'ZASOBY N'!$H118 )</f>
        <v>0</v>
      </c>
      <c r="CP119" s="411">
        <f t="shared" si="39"/>
        <v>0</v>
      </c>
      <c r="CQ119" s="412">
        <f t="shared" si="40"/>
        <v>0</v>
      </c>
      <c r="CS119" s="414" t="str">
        <f>IF(AND(CU119=1,CV119=1,SUMIF($C119:$C$525,$C119,$AF119:$AF$525)=$AF119),$AF119,IF($CX119&gt;0,$CX119,IF(AND(COUNTIF($C$11:$C118,$C119)&gt;=1,COUNTIF($D118:$D118,$D119)&gt;=1),"",IF(AND(SUMIF($C119:$C$525,$C119,$AF119:$AF$525)&gt;$AF119,SUMIF($D119:$D$525,$D119,$AF119:$AF$525)&gt;$AF119),_xlfn.AGGREGATE(14,4,$CW$11:$CW$31*($C$11:$C$31=$C119),1),""))))</f>
        <v/>
      </c>
      <c r="CU119" s="409">
        <f>COUNTIFS('ZASOBY N'!$B118:$B$525,'ZASOBY N'!$B118,'ZASOBY N'!$C118:'ZASOBY N'!$C$525,'ZASOBY N'!$C118,'ZASOBY N'!$D118:'ZASOBY N'!$D$525,'ZASOBY N'!$D118,'ZASOBY N'!$H118:'ZASOBY N'!$H$525,'ZASOBY N'!$H118 )</f>
        <v>0</v>
      </c>
      <c r="CV119" s="410">
        <f>COUNTIFS('ZASOBY N'!$B$10:$B118,'ZASOBY N'!$B118,'ZASOBY N'!$C$10:'ZASOBY N'!$C118,'ZASOBY N'!$C118,'ZASOBY N'!$D$10:'ZASOBY N'!$D118,'ZASOBY N'!$D118,'ZASOBY N'!$H$10:'ZASOBY N'!$H118,'ZASOBY N'!$H118 )</f>
        <v>0</v>
      </c>
      <c r="CW119" s="411">
        <f t="shared" si="41"/>
        <v>0</v>
      </c>
      <c r="CX119" s="412">
        <f t="shared" si="42"/>
        <v>0</v>
      </c>
      <c r="CZ119" s="414" t="str">
        <f>IF(AND(DB119=1,DC119=1,SUMIF($C119:$C$525,$C119,$AE119:$AE$525)=$AE119),$AE119,IF($DE119&gt;0,$DE119,IF(AND(COUNTIF($C$11:$C118,$C119)&gt;=1,COUNTIF($D118:$D118,$D119)&gt;=1),"",IF(AND(SUMIF($C119:$C$525,$C119,$AE119:$AE$525)&gt;$AE119,SUMIF($D119:$D$525,$D119,$AE119:$AE$525)&gt;$AE119),_xlfn.AGGREGATE(14,4,$DD$11:$DD$31*($C$11:$C$31=$C119),1),""))))</f>
        <v/>
      </c>
      <c r="DB119" s="409">
        <f>COUNTIFS('ZASOBY N'!$B118:$B$525,'ZASOBY N'!$B118,'ZASOBY N'!$C118:'ZASOBY N'!$C$525,'ZASOBY N'!$C118,'ZASOBY N'!$D118:'ZASOBY N'!$D$525,'ZASOBY N'!$D118,'ZASOBY N'!$H118:'ZASOBY N'!$H$525,'ZASOBY N'!$H118 )</f>
        <v>0</v>
      </c>
      <c r="DC119" s="410">
        <f>COUNTIFS('ZASOBY N'!$B$10:$B118,'ZASOBY N'!$B118,'ZASOBY N'!$C$10:'ZASOBY N'!$C118,'ZASOBY N'!$C118,'ZASOBY N'!$D$10:'ZASOBY N'!$D118,'ZASOBY N'!$D118,'ZASOBY N'!$H$10:'ZASOBY N'!$H118,'ZASOBY N'!$H118 )</f>
        <v>0</v>
      </c>
      <c r="DD119" s="411">
        <f t="shared" si="43"/>
        <v>0</v>
      </c>
      <c r="DE119" s="412">
        <f t="shared" si="44"/>
        <v>0</v>
      </c>
      <c r="DF119" s="399" t="str">
        <f>IF(AND(DI119=1,DJ119=1,SUMIF($C119:$C$525,$C119,$AD119:$AD$525)=$AD119),$AD119,IF($DL119&gt;0,$DL119,IF(B119="","",IF(AND(COUNTIF($C$11:$C118,$C119)&gt;=1,COUNTIF($D118:$D118,$D119)&gt;=1,COUNTIF($Z116:$Z118,$C119)=0),"",IF(AND(COUNTIF($C$11:$C118,$C119)&gt;=1,COUNTIF($D118:$D118,$D119)&gt;=1),"UJĘTO WYŻEJ",IF(AND(SUMIF($C119:$C$525,$C119,$AD119:$AD$525)&gt;$AD119,SUMIF($D119:$D$525,$D119,$AD119:$AD$525)&gt;$AD119),_xlfn.AGGREGATE(14,4,$DK$11:$DK$31*($C$11:$C$31=$C119),1),""))))))</f>
        <v/>
      </c>
      <c r="DG119" s="414" t="str">
        <f>IF(AND(DI119=1,DJ119=1,SUMIF($C119:$C$525,$C119,$AD119:$AD$525)=$AD119),$AD119,IF($DL119&gt;0,$DL119,IF(AND(COUNTIF($C$11:$C118,$C119)&gt;=1,COUNTIF($D118:$D118,$D119)&gt;=1),"",IF(AND(SUMIF($C119:$C$525,$C119,$AD119:$AD$525)&gt;$AD119,SUMIF($D119:$D$525,$D119,$AD119:$AD$525)&gt;$AD119),_xlfn.AGGREGATE(14,4,$DK$11:$DK$31*($C$11:$C$31=$C119),1),""))))</f>
        <v/>
      </c>
      <c r="DI119" s="409">
        <f>COUNTIFS('ZASOBY N'!$B118:$B$525,'ZASOBY N'!$B118,'ZASOBY N'!$C118:'ZASOBY N'!$C$525,'ZASOBY N'!$C118,'ZASOBY N'!$D118:'ZASOBY N'!$D$525,'ZASOBY N'!$D118,'ZASOBY N'!$H118:'ZASOBY N'!$H$525,'ZASOBY N'!$H118 )</f>
        <v>0</v>
      </c>
      <c r="DJ119" s="410">
        <f>COUNTIFS('ZASOBY N'!$B$10:$B118,'ZASOBY N'!$B118,'ZASOBY N'!$C$10:'ZASOBY N'!$C118,'ZASOBY N'!$C118,'ZASOBY N'!$D$10:'ZASOBY N'!$D118,'ZASOBY N'!$D118,'ZASOBY N'!$H$10:'ZASOBY N'!$H118,'ZASOBY N'!$H118 )</f>
        <v>0</v>
      </c>
      <c r="DK119" s="411">
        <f t="shared" si="45"/>
        <v>0</v>
      </c>
      <c r="DL119" s="412">
        <f t="shared" si="46"/>
        <v>0</v>
      </c>
    </row>
    <row r="120" spans="1:116" ht="18.899999999999999" customHeight="1" x14ac:dyDescent="0.3">
      <c r="A120" s="219"/>
      <c r="B120" s="152" t="str">
        <f>IF('ZASOBY N'!A119="","",'ZASOBY N'!A119)</f>
        <v/>
      </c>
      <c r="C120" s="462" t="str">
        <f>IF('ZASOBY N'!C119="","",'ZASOBY N'!C119)</f>
        <v/>
      </c>
      <c r="D120" s="137" t="str">
        <f>IF('ZASOBY N'!B119="","",'ZASOBY N'!B119)</f>
        <v/>
      </c>
      <c r="E120" s="138"/>
      <c r="F120" s="356" t="str">
        <f>IF('ZASOBY N'!D119="","",'ZASOBY N'!D119)</f>
        <v/>
      </c>
      <c r="G120" s="220" t="str">
        <f>IF('ZASOBY N'!G119="","",'ZASOBY N'!G119)</f>
        <v/>
      </c>
      <c r="H120" s="221" t="str">
        <f>IF('ZASOBY N'!F119="","",'ZASOBY N'!F119)</f>
        <v/>
      </c>
      <c r="I120" s="221" t="str">
        <f>IF('ZASOBY N'!G119="","",'ZASOBY N'!G119)</f>
        <v/>
      </c>
      <c r="J120" s="221" t="str">
        <f>IF('ZASOBY N'!H119="","",'ZASOBY N'!H119)</f>
        <v/>
      </c>
      <c r="K120" s="214">
        <v>0</v>
      </c>
      <c r="L120" s="214">
        <v>0</v>
      </c>
      <c r="M120" s="214">
        <v>0</v>
      </c>
      <c r="N120" s="222" t="str">
        <f>IF('ZASOBY N'!BD119="x","",IF(W120="","",'ZASOBY N'!E119))</f>
        <v/>
      </c>
      <c r="O120" s="223">
        <v>0</v>
      </c>
      <c r="P120" s="223">
        <v>0</v>
      </c>
      <c r="Q120" s="226" t="str">
        <f>IF($N120="","",'UPR BILANS N'!G120*'UPR BILANS N'!N120)</f>
        <v/>
      </c>
      <c r="R120" s="225" t="str">
        <f>IF($N120="","",'ZASOBY N'!O119)</f>
        <v/>
      </c>
      <c r="S120" s="225" t="str">
        <f>IF($N120="","",IF('ZASOBY N'!Q119="",0,'ZASOBY N'!Q119))</f>
        <v/>
      </c>
      <c r="T120" s="225" t="str">
        <f>IF($N120="","",'ZASOBY N'!V119)</f>
        <v/>
      </c>
      <c r="U120" s="225" t="str">
        <f>IF($N120="","",IF('ZASOBY N'!AG119="",0,'ZASOBY N'!AG119))</f>
        <v/>
      </c>
      <c r="V120" s="225" t="str">
        <f>IF($N120="","",IF(NN!P122="",0,NN!P122))</f>
        <v/>
      </c>
      <c r="W120" s="225" t="str">
        <f t="shared" si="24"/>
        <v/>
      </c>
      <c r="X120" s="226" t="str">
        <f t="shared" si="25"/>
        <v/>
      </c>
      <c r="Y120" s="225" t="str">
        <f>IF('ZASOBY N'!AU119="","",IF(C120&lt;&gt;C119,'ZASOBY N'!AU119,IF(D120&lt;&gt;D119,'ZASOBY N'!AU119,IF(F120&lt;&gt;F119,'ZASOBY N'!AU119,IF(G120&lt;&gt;G119,'ZASOBY N'!AU119,IF(J120&lt;&gt;J119,'ZASOBY N'!AU119,IF(NN!AC122="","",IF(AND(C119=C120,H119=H120,J119=J120,NN!AC122&gt;0),"",IF(AND(C120=C121,H120=H121,NN!AC123&gt;0),'ZASOBY N'!AU119,'ZASOBY N'!AU119)))))))))</f>
        <v/>
      </c>
      <c r="Z120" s="225" t="str">
        <f t="shared" si="26"/>
        <v/>
      </c>
      <c r="AA120" s="227" t="str">
        <f t="shared" si="28"/>
        <v/>
      </c>
      <c r="AB120" s="400" t="str">
        <f t="shared" si="29"/>
        <v/>
      </c>
      <c r="AC120" s="228" t="str">
        <f t="shared" si="27"/>
        <v/>
      </c>
      <c r="AD120" s="222">
        <f>IF(B120="",0,IF(F120="",0,INDEX(POBRANIE_!$B$6:$F$101,MATCH('UPR BILANS N'!$F120,POBRANIE_!$A$6:$A$101,0),2)))</f>
        <v>0</v>
      </c>
      <c r="AE120" s="224">
        <f>IF(OR('ZASOBY N'!G119="",'ZASOBY N'!E119=""),0,IF(B120="",0,'ZASOBY N'!G119*'ZASOBY N'!E119))</f>
        <v>0</v>
      </c>
      <c r="AF120" s="225">
        <f>IF('ZASOBY N'!O119="",0,'ZASOBY N'!O119)</f>
        <v>0</v>
      </c>
      <c r="AG120" s="225">
        <f>IF('ZASOBY N'!Q119="",0,'ZASOBY N'!Q119)</f>
        <v>0</v>
      </c>
      <c r="AH120" s="225">
        <f>IF('ZASOBY N'!V119="",0,'ZASOBY N'!V119)</f>
        <v>0</v>
      </c>
      <c r="AI120" s="225">
        <f>IF('ZASOBY N'!AG119="",0,'ZASOBY N'!AG119)</f>
        <v>0</v>
      </c>
      <c r="AJ120" s="225">
        <f>IF(NN!P122="",0,IF(NN!P122="BRAK kol.7","BRAK BADAŃ",NN!P122))</f>
        <v>0</v>
      </c>
      <c r="AK120" s="225">
        <f>IF(NN!AC122="",0,IF(NN!AC122="BRAK kol.7","BRAK BADAŃ",NN!AC122))</f>
        <v>0</v>
      </c>
      <c r="BJ120" s="414" t="str">
        <f>IF(AND(BL120=1,BM120=1,SUMIF($C120:$C$525,$C120,$AK120:$AK$525)=$AK120),$AK120,IF($BO120&gt;0,$BO120,IF(AND(COUNTIF($C$11:$C119,$C120)&gt;=1,COUNTIF($D119:$D119,$D120)&gt;=1),"",IF(AND(SUMIF($C120:$C$525,$C120,$AK120:$AK$525)&gt;=$AK120,SUMIF($D120:$D$525,$D120,$AK120:$AK$525)&gt;=$AK120),SUMIF($C120:$C$525,$C120,$AK120:$AK$525),""))))</f>
        <v/>
      </c>
      <c r="BL120" s="409">
        <f>COUNTIFS('ZASOBY N'!$B119:$B$525,'ZASOBY N'!$B119,'ZASOBY N'!$C119:'ZASOBY N'!$C$525,'ZASOBY N'!$C119,'ZASOBY N'!$D119:'ZASOBY N'!$D$525,'ZASOBY N'!$D119,'ZASOBY N'!$H119:'ZASOBY N'!$H$525,'ZASOBY N'!$H119 )</f>
        <v>0</v>
      </c>
      <c r="BM120" s="410">
        <f>COUNTIFS('ZASOBY N'!$B$10:$B119,'ZASOBY N'!$B119,'ZASOBY N'!$C$10:'ZASOBY N'!$C119,'ZASOBY N'!$C119,'ZASOBY N'!$D$10:'ZASOBY N'!$D119,'ZASOBY N'!$D119,'ZASOBY N'!$H$10:'ZASOBY N'!$H119,'ZASOBY N'!$H119 )</f>
        <v>0</v>
      </c>
      <c r="BN120" s="411">
        <f t="shared" si="30"/>
        <v>0</v>
      </c>
      <c r="BO120" s="412">
        <f t="shared" si="31"/>
        <v>0</v>
      </c>
      <c r="BP120" s="94" t="str">
        <f t="shared" si="32"/>
        <v/>
      </c>
      <c r="BQ120" s="414" t="str">
        <f>IF(AND(BS120=1,BT120=1,SUMIF($C120:$C$525,$C120,$AJ120:$AJ$525)=$AJ120),$AJ120,IF($BV120&gt;0,$BV120,IF(AND(COUNTIF($C$11:$C119,$C120)&gt;=1,COUNTIF($D119:$D119,$D120)&gt;=1),"",IF(AND(SUMIF($C120:$C$525,$C120,$AJ120:$AJ$525)&gt;$AJ120,SUMIF($D120:$D$525,$D120,$AJ120:$AJ$525)&gt;$AJ120),SUMIF($C120:$C$525,$C120,$AJ120:$AJ$525),""))))</f>
        <v/>
      </c>
      <c r="BS120" s="409">
        <f>COUNTIFS('ZASOBY N'!$B119:$B$525,'ZASOBY N'!$B119,'ZASOBY N'!$C119:'ZASOBY N'!$C$525,'ZASOBY N'!$C119,'ZASOBY N'!$D119:'ZASOBY N'!$D$525,'ZASOBY N'!$D119,'ZASOBY N'!$H119:'ZASOBY N'!$H$525,'ZASOBY N'!$H119 )</f>
        <v>0</v>
      </c>
      <c r="BT120" s="410">
        <f>COUNTIFS('ZASOBY N'!$B$10:$B119,'ZASOBY N'!$B119,'ZASOBY N'!$C$10:'ZASOBY N'!$C119,'ZASOBY N'!$C119,'ZASOBY N'!$D$10:'ZASOBY N'!$D119,'ZASOBY N'!$D119,'ZASOBY N'!$H$10:'ZASOBY N'!$H119,'ZASOBY N'!$H119 )</f>
        <v>0</v>
      </c>
      <c r="BU120" s="411">
        <f t="shared" si="33"/>
        <v>0</v>
      </c>
      <c r="BV120" s="412">
        <f t="shared" si="34"/>
        <v>0</v>
      </c>
      <c r="BW120" s="94" t="s">
        <v>499</v>
      </c>
      <c r="BX120" s="414" t="str">
        <f>IF(AND(BZ120=1,CA120=1,SUMIF($C120:$C$525,$C120,$AI120:$AI$525)=$AI120),$AI120,IF($CC120&gt;0,$CC120,IF(AND(COUNTIF($C$11:$C119,$C120)&gt;=1,COUNTIF($D119:$D119,$D120)&gt;=1),"",IF(AND(SUMIF($C120:$C$525,$C120,$AI120:$AI$525)&gt;$AI120,SUMIF($D120:$D$525,$D120,$AI120:$AI$525)&gt;$IG120),_xlfn.AGGREGATE(14,4,$CB$11:$CB$31*($C$11:$C$31=$C120),1),""))))</f>
        <v/>
      </c>
      <c r="BZ120" s="409">
        <f>COUNTIFS('ZASOBY N'!$B119:$B$525,'ZASOBY N'!$B119,'ZASOBY N'!$C119:'ZASOBY N'!$C$525,'ZASOBY N'!$C119,'ZASOBY N'!$D119:'ZASOBY N'!$D$525,'ZASOBY N'!$D119,'ZASOBY N'!$H119:'ZASOBY N'!$H$525,'ZASOBY N'!$H119 )</f>
        <v>0</v>
      </c>
      <c r="CA120" s="410">
        <f>COUNTIFS('ZASOBY N'!$B$10:$B119,'ZASOBY N'!$B119,'ZASOBY N'!$C$10:'ZASOBY N'!$C119,'ZASOBY N'!$C119,'ZASOBY N'!$D$10:'ZASOBY N'!$D119,'ZASOBY N'!$D119,'ZASOBY N'!$H$10:'ZASOBY N'!$H119,'ZASOBY N'!$H119 )</f>
        <v>0</v>
      </c>
      <c r="CB120" s="411">
        <f t="shared" si="35"/>
        <v>0</v>
      </c>
      <c r="CC120" s="412">
        <f t="shared" si="36"/>
        <v>0</v>
      </c>
      <c r="CE120" s="414" t="str">
        <f>IF(AND(CG120=1,CH120=1,SUMIF($C120:$C$525,$C120,$AH120:$AH$525)=$AH120),$AH120,IF($CJ120&gt;0,$CJ120,IF(AND(COUNTIF($C$11:$C119,$C120)&gt;=1,COUNTIF($D119:$D119,$D120)&gt;=1),"",IF(AND(SUMIF($C120:$C$525,$C120,$AH120:$AH$525)&gt;$AH120,SUMIF($D120:$D$525,$D120,$AH120:$AH$525)&gt;$AH120),_xlfn.AGGREGATE(14,4,$CI$11:$CI$31*($C$11:$C$31=$C120),1),""))))</f>
        <v/>
      </c>
      <c r="CG120" s="409">
        <f>COUNTIFS('ZASOBY N'!$B119:$B$525,'ZASOBY N'!$B119,'ZASOBY N'!$C119:'ZASOBY N'!$C$525,'ZASOBY N'!$C119,'ZASOBY N'!$D119:'ZASOBY N'!$D$525,'ZASOBY N'!$D119,'ZASOBY N'!$H119:'ZASOBY N'!$H$525,'ZASOBY N'!$H119 )</f>
        <v>0</v>
      </c>
      <c r="CH120" s="410">
        <f>COUNTIFS('ZASOBY N'!$B$10:$B119,'ZASOBY N'!$B119,'ZASOBY N'!$C$10:'ZASOBY N'!$C119,'ZASOBY N'!$C119,'ZASOBY N'!$D$10:'ZASOBY N'!$D119,'ZASOBY N'!$D119,'ZASOBY N'!$H$10:'ZASOBY N'!$H119,'ZASOBY N'!$H119 )</f>
        <v>0</v>
      </c>
      <c r="CI120" s="411">
        <f t="shared" si="37"/>
        <v>0</v>
      </c>
      <c r="CJ120" s="412">
        <f t="shared" si="38"/>
        <v>0</v>
      </c>
      <c r="CL120" s="414" t="str">
        <f>IF(AND(CN120=1,CO120=1,SUMIF($C120:$C$525,$C120,$AG120:$AG$525)=$AG120),$AG120,IF($CQ120&gt;0,$CQ120,IF(AND(COUNTIF($C$11:$C119,$C120)&gt;=1,COUNTIF($D119:$D119,$D120)&gt;=1),"",IF(AND(SUMIF($C120:$C$525,$C120,$AG120:$AG$525)&gt;$AG120,SUMIF($D120:$D$525,$D120,$AG120:$AG$525)&gt;$AG120),_xlfn.AGGREGATE(14,4,$CP$11:$CP$31*($C$11:$C$31=$C120),1),""))))</f>
        <v/>
      </c>
      <c r="CN120" s="409">
        <f>COUNTIFS('ZASOBY N'!$B119:$B$525,'ZASOBY N'!$B119,'ZASOBY N'!$C119:'ZASOBY N'!$C$525,'ZASOBY N'!$C119,'ZASOBY N'!$D119:'ZASOBY N'!$D$525,'ZASOBY N'!$D119,'ZASOBY N'!$H119:'ZASOBY N'!$H$525,'ZASOBY N'!$H119 )</f>
        <v>0</v>
      </c>
      <c r="CO120" s="410">
        <f>COUNTIFS('ZASOBY N'!$B$10:$B119,'ZASOBY N'!$B119,'ZASOBY N'!$C$10:'ZASOBY N'!$C119,'ZASOBY N'!$C119,'ZASOBY N'!$D$10:'ZASOBY N'!$D119,'ZASOBY N'!$D119,'ZASOBY N'!$H$10:'ZASOBY N'!$H119,'ZASOBY N'!$H119 )</f>
        <v>0</v>
      </c>
      <c r="CP120" s="411">
        <f t="shared" si="39"/>
        <v>0</v>
      </c>
      <c r="CQ120" s="412">
        <f t="shared" si="40"/>
        <v>0</v>
      </c>
      <c r="CS120" s="414" t="str">
        <f>IF(AND(CU120=1,CV120=1,SUMIF($C120:$C$525,$C120,$AF120:$AF$525)=$AF120),$AF120,IF($CX120&gt;0,$CX120,IF(AND(COUNTIF($C$11:$C119,$C120)&gt;=1,COUNTIF($D119:$D119,$D120)&gt;=1),"",IF(AND(SUMIF($C120:$C$525,$C120,$AF120:$AF$525)&gt;$AF120,SUMIF($D120:$D$525,$D120,$AF120:$AF$525)&gt;$AF120),_xlfn.AGGREGATE(14,4,$CW$11:$CW$31*($C$11:$C$31=$C120),1),""))))</f>
        <v/>
      </c>
      <c r="CU120" s="409">
        <f>COUNTIFS('ZASOBY N'!$B119:$B$525,'ZASOBY N'!$B119,'ZASOBY N'!$C119:'ZASOBY N'!$C$525,'ZASOBY N'!$C119,'ZASOBY N'!$D119:'ZASOBY N'!$D$525,'ZASOBY N'!$D119,'ZASOBY N'!$H119:'ZASOBY N'!$H$525,'ZASOBY N'!$H119 )</f>
        <v>0</v>
      </c>
      <c r="CV120" s="410">
        <f>COUNTIFS('ZASOBY N'!$B$10:$B119,'ZASOBY N'!$B119,'ZASOBY N'!$C$10:'ZASOBY N'!$C119,'ZASOBY N'!$C119,'ZASOBY N'!$D$10:'ZASOBY N'!$D119,'ZASOBY N'!$D119,'ZASOBY N'!$H$10:'ZASOBY N'!$H119,'ZASOBY N'!$H119 )</f>
        <v>0</v>
      </c>
      <c r="CW120" s="411">
        <f t="shared" si="41"/>
        <v>0</v>
      </c>
      <c r="CX120" s="412">
        <f t="shared" si="42"/>
        <v>0</v>
      </c>
      <c r="CZ120" s="414" t="str">
        <f>IF(AND(DB120=1,DC120=1,SUMIF($C120:$C$525,$C120,$AE120:$AE$525)=$AE120),$AE120,IF($DE120&gt;0,$DE120,IF(AND(COUNTIF($C$11:$C119,$C120)&gt;=1,COUNTIF($D119:$D119,$D120)&gt;=1),"",IF(AND(SUMIF($C120:$C$525,$C120,$AE120:$AE$525)&gt;$AE120,SUMIF($D120:$D$525,$D120,$AE120:$AE$525)&gt;$AE120),_xlfn.AGGREGATE(14,4,$DD$11:$DD$31*($C$11:$C$31=$C120),1),""))))</f>
        <v/>
      </c>
      <c r="DB120" s="409">
        <f>COUNTIFS('ZASOBY N'!$B119:$B$525,'ZASOBY N'!$B119,'ZASOBY N'!$C119:'ZASOBY N'!$C$525,'ZASOBY N'!$C119,'ZASOBY N'!$D119:'ZASOBY N'!$D$525,'ZASOBY N'!$D119,'ZASOBY N'!$H119:'ZASOBY N'!$H$525,'ZASOBY N'!$H119 )</f>
        <v>0</v>
      </c>
      <c r="DC120" s="410">
        <f>COUNTIFS('ZASOBY N'!$B$10:$B119,'ZASOBY N'!$B119,'ZASOBY N'!$C$10:'ZASOBY N'!$C119,'ZASOBY N'!$C119,'ZASOBY N'!$D$10:'ZASOBY N'!$D119,'ZASOBY N'!$D119,'ZASOBY N'!$H$10:'ZASOBY N'!$H119,'ZASOBY N'!$H119 )</f>
        <v>0</v>
      </c>
      <c r="DD120" s="411">
        <f t="shared" si="43"/>
        <v>0</v>
      </c>
      <c r="DE120" s="412">
        <f t="shared" si="44"/>
        <v>0</v>
      </c>
      <c r="DF120" s="399" t="str">
        <f>IF(AND(DI120=1,DJ120=1,SUMIF($C120:$C$525,$C120,$AD120:$AD$525)=$AD120),$AD120,IF($DL120&gt;0,$DL120,IF(B120="","",IF(AND(COUNTIF($C$11:$C119,$C120)&gt;=1,COUNTIF($D119:$D119,$D120)&gt;=1,COUNTIF($Z117:$Z119,$C120)=0),"",IF(AND(COUNTIF($C$11:$C119,$C120)&gt;=1,COUNTIF($D119:$D119,$D120)&gt;=1),"UJĘTO WYŻEJ",IF(AND(SUMIF($C120:$C$525,$C120,$AD120:$AD$525)&gt;$AD120,SUMIF($D120:$D$525,$D120,$AD120:$AD$525)&gt;$AD120),_xlfn.AGGREGATE(14,4,$DK$11:$DK$31*($C$11:$C$31=$C120),1),""))))))</f>
        <v/>
      </c>
      <c r="DG120" s="414" t="str">
        <f>IF(AND(DI120=1,DJ120=1,SUMIF($C120:$C$525,$C120,$AD120:$AD$525)=$AD120),$AD120,IF($DL120&gt;0,$DL120,IF(AND(COUNTIF($C$11:$C119,$C120)&gt;=1,COUNTIF($D119:$D119,$D120)&gt;=1),"",IF(AND(SUMIF($C120:$C$525,$C120,$AD120:$AD$525)&gt;$AD120,SUMIF($D120:$D$525,$D120,$AD120:$AD$525)&gt;$AD120),_xlfn.AGGREGATE(14,4,$DK$11:$DK$31*($C$11:$C$31=$C120),1),""))))</f>
        <v/>
      </c>
      <c r="DI120" s="409">
        <f>COUNTIFS('ZASOBY N'!$B119:$B$525,'ZASOBY N'!$B119,'ZASOBY N'!$C119:'ZASOBY N'!$C$525,'ZASOBY N'!$C119,'ZASOBY N'!$D119:'ZASOBY N'!$D$525,'ZASOBY N'!$D119,'ZASOBY N'!$H119:'ZASOBY N'!$H$525,'ZASOBY N'!$H119 )</f>
        <v>0</v>
      </c>
      <c r="DJ120" s="410">
        <f>COUNTIFS('ZASOBY N'!$B$10:$B119,'ZASOBY N'!$B119,'ZASOBY N'!$C$10:'ZASOBY N'!$C119,'ZASOBY N'!$C119,'ZASOBY N'!$D$10:'ZASOBY N'!$D119,'ZASOBY N'!$D119,'ZASOBY N'!$H$10:'ZASOBY N'!$H119,'ZASOBY N'!$H119 )</f>
        <v>0</v>
      </c>
      <c r="DK120" s="411">
        <f t="shared" si="45"/>
        <v>0</v>
      </c>
      <c r="DL120" s="412">
        <f t="shared" si="46"/>
        <v>0</v>
      </c>
    </row>
    <row r="121" spans="1:116" ht="18.899999999999999" customHeight="1" x14ac:dyDescent="0.3">
      <c r="A121" s="219"/>
      <c r="B121" s="152" t="str">
        <f>IF('ZASOBY N'!A120="","",'ZASOBY N'!A120)</f>
        <v/>
      </c>
      <c r="C121" s="462" t="str">
        <f>IF('ZASOBY N'!C120="","",'ZASOBY N'!C120)</f>
        <v/>
      </c>
      <c r="D121" s="137" t="str">
        <f>IF('ZASOBY N'!B120="","",'ZASOBY N'!B120)</f>
        <v/>
      </c>
      <c r="E121" s="138"/>
      <c r="F121" s="356" t="str">
        <f>IF('ZASOBY N'!D120="","",'ZASOBY N'!D120)</f>
        <v/>
      </c>
      <c r="G121" s="220" t="str">
        <f>IF('ZASOBY N'!G120="","",'ZASOBY N'!G120)</f>
        <v/>
      </c>
      <c r="H121" s="221" t="str">
        <f>IF('ZASOBY N'!F120="","",'ZASOBY N'!F120)</f>
        <v/>
      </c>
      <c r="I121" s="221" t="str">
        <f>IF('ZASOBY N'!G120="","",'ZASOBY N'!G120)</f>
        <v/>
      </c>
      <c r="J121" s="221" t="str">
        <f>IF('ZASOBY N'!H120="","",'ZASOBY N'!H120)</f>
        <v/>
      </c>
      <c r="K121" s="214">
        <v>0</v>
      </c>
      <c r="L121" s="214">
        <v>0</v>
      </c>
      <c r="M121" s="214">
        <v>0</v>
      </c>
      <c r="N121" s="222" t="str">
        <f>IF('ZASOBY N'!BD120="x","",IF(W121="","",'ZASOBY N'!E120))</f>
        <v/>
      </c>
      <c r="O121" s="223">
        <v>0</v>
      </c>
      <c r="P121" s="223">
        <v>0</v>
      </c>
      <c r="Q121" s="226" t="str">
        <f>IF($N121="","",'UPR BILANS N'!G121*'UPR BILANS N'!N121)</f>
        <v/>
      </c>
      <c r="R121" s="225" t="str">
        <f>IF($N121="","",'ZASOBY N'!O120)</f>
        <v/>
      </c>
      <c r="S121" s="225" t="str">
        <f>IF($N121="","",IF('ZASOBY N'!Q120="",0,'ZASOBY N'!Q120))</f>
        <v/>
      </c>
      <c r="T121" s="225" t="str">
        <f>IF($N121="","",'ZASOBY N'!V120)</f>
        <v/>
      </c>
      <c r="U121" s="225" t="str">
        <f>IF($N121="","",IF('ZASOBY N'!AG120="",0,'ZASOBY N'!AG120))</f>
        <v/>
      </c>
      <c r="V121" s="225" t="str">
        <f>IF($N121="","",IF(NN!P123="",0,NN!P123))</f>
        <v/>
      </c>
      <c r="W121" s="225" t="str">
        <f t="shared" si="24"/>
        <v/>
      </c>
      <c r="X121" s="226" t="str">
        <f t="shared" si="25"/>
        <v/>
      </c>
      <c r="Y121" s="225" t="str">
        <f>IF('ZASOBY N'!AU120="","",IF(C121&lt;&gt;C120,'ZASOBY N'!AU120,IF(D121&lt;&gt;D120,'ZASOBY N'!AU120,IF(F121&lt;&gt;F120,'ZASOBY N'!AU120,IF(G121&lt;&gt;G120,'ZASOBY N'!AU120,IF(J121&lt;&gt;J120,'ZASOBY N'!AU120,IF(NN!AC123="","",IF(AND(C120=C121,H120=H121,J120=J121,NN!AC123&gt;0),"",IF(AND(C121=C122,H121=H122,NN!AC124&gt;0),'ZASOBY N'!AU120,'ZASOBY N'!AU120)))))))))</f>
        <v/>
      </c>
      <c r="Z121" s="225" t="str">
        <f t="shared" si="26"/>
        <v/>
      </c>
      <c r="AA121" s="227" t="str">
        <f t="shared" si="28"/>
        <v/>
      </c>
      <c r="AB121" s="400" t="str">
        <f t="shared" si="29"/>
        <v/>
      </c>
      <c r="AC121" s="228" t="str">
        <f t="shared" si="27"/>
        <v/>
      </c>
      <c r="AD121" s="222">
        <f>IF(B121="",0,IF(F121="",0,INDEX(POBRANIE_!$B$6:$F$101,MATCH('UPR BILANS N'!$F121,POBRANIE_!$A$6:$A$101,0),2)))</f>
        <v>0</v>
      </c>
      <c r="AE121" s="224">
        <f>IF(OR('ZASOBY N'!G120="",'ZASOBY N'!E120=""),0,IF(B121="",0,'ZASOBY N'!G120*'ZASOBY N'!E120))</f>
        <v>0</v>
      </c>
      <c r="AF121" s="225">
        <f>IF('ZASOBY N'!O120="",0,'ZASOBY N'!O120)</f>
        <v>0</v>
      </c>
      <c r="AG121" s="225">
        <f>IF('ZASOBY N'!Q120="",0,'ZASOBY N'!Q120)</f>
        <v>0</v>
      </c>
      <c r="AH121" s="225">
        <f>IF('ZASOBY N'!V120="",0,'ZASOBY N'!V120)</f>
        <v>0</v>
      </c>
      <c r="AI121" s="225">
        <f>IF('ZASOBY N'!AG120="",0,'ZASOBY N'!AG120)</f>
        <v>0</v>
      </c>
      <c r="AJ121" s="225">
        <f>IF(NN!P123="",0,IF(NN!P123="BRAK kol.7","BRAK BADAŃ",NN!P123))</f>
        <v>0</v>
      </c>
      <c r="AK121" s="225">
        <f>IF(NN!AC123="",0,IF(NN!AC123="BRAK kol.7","BRAK BADAŃ",NN!AC123))</f>
        <v>0</v>
      </c>
      <c r="BJ121" s="414" t="str">
        <f>IF(AND(BL121=1,BM121=1,SUMIF($C121:$C$525,$C121,$AK121:$AK$525)=$AK121),$AK121,IF($BO121&gt;0,$BO121,IF(AND(COUNTIF($C$11:$C120,$C121)&gt;=1,COUNTIF($D120:$D120,$D121)&gt;=1),"",IF(AND(SUMIF($C121:$C$525,$C121,$AK121:$AK$525)&gt;=$AK121,SUMIF($D121:$D$525,$D121,$AK121:$AK$525)&gt;=$AK121),SUMIF($C121:$C$525,$C121,$AK121:$AK$525),""))))</f>
        <v/>
      </c>
      <c r="BL121" s="409">
        <f>COUNTIFS('ZASOBY N'!$B120:$B$525,'ZASOBY N'!$B120,'ZASOBY N'!$C120:'ZASOBY N'!$C$525,'ZASOBY N'!$C120,'ZASOBY N'!$D120:'ZASOBY N'!$D$525,'ZASOBY N'!$D120,'ZASOBY N'!$H120:'ZASOBY N'!$H$525,'ZASOBY N'!$H120 )</f>
        <v>0</v>
      </c>
      <c r="BM121" s="410">
        <f>COUNTIFS('ZASOBY N'!$B$10:$B120,'ZASOBY N'!$B120,'ZASOBY N'!$C$10:'ZASOBY N'!$C120,'ZASOBY N'!$C120,'ZASOBY N'!$D$10:'ZASOBY N'!$D120,'ZASOBY N'!$D120,'ZASOBY N'!$H$10:'ZASOBY N'!$H120,'ZASOBY N'!$H120 )</f>
        <v>0</v>
      </c>
      <c r="BN121" s="411">
        <f t="shared" si="30"/>
        <v>0</v>
      </c>
      <c r="BO121" s="412">
        <f t="shared" si="31"/>
        <v>0</v>
      </c>
      <c r="BP121" s="94" t="str">
        <f t="shared" si="32"/>
        <v/>
      </c>
      <c r="BQ121" s="414" t="str">
        <f>IF(AND(BS121=1,BT121=1,SUMIF($C121:$C$525,$C121,$AJ121:$AJ$525)=$AJ121),$AJ121,IF($BV121&gt;0,$BV121,IF(AND(COUNTIF($C$11:$C120,$C121)&gt;=1,COUNTIF($D120:$D120,$D121)&gt;=1),"",IF(AND(SUMIF($C121:$C$525,$C121,$AJ121:$AJ$525)&gt;$AJ121,SUMIF($D121:$D$525,$D121,$AJ121:$AJ$525)&gt;$AJ121),SUMIF($C121:$C$525,$C121,$AJ121:$AJ$525),""))))</f>
        <v/>
      </c>
      <c r="BS121" s="409">
        <f>COUNTIFS('ZASOBY N'!$B120:$B$525,'ZASOBY N'!$B120,'ZASOBY N'!$C120:'ZASOBY N'!$C$525,'ZASOBY N'!$C120,'ZASOBY N'!$D120:'ZASOBY N'!$D$525,'ZASOBY N'!$D120,'ZASOBY N'!$H120:'ZASOBY N'!$H$525,'ZASOBY N'!$H120 )</f>
        <v>0</v>
      </c>
      <c r="BT121" s="410">
        <f>COUNTIFS('ZASOBY N'!$B$10:$B120,'ZASOBY N'!$B120,'ZASOBY N'!$C$10:'ZASOBY N'!$C120,'ZASOBY N'!$C120,'ZASOBY N'!$D$10:'ZASOBY N'!$D120,'ZASOBY N'!$D120,'ZASOBY N'!$H$10:'ZASOBY N'!$H120,'ZASOBY N'!$H120 )</f>
        <v>0</v>
      </c>
      <c r="BU121" s="411">
        <f t="shared" si="33"/>
        <v>0</v>
      </c>
      <c r="BV121" s="412">
        <f t="shared" si="34"/>
        <v>0</v>
      </c>
      <c r="BW121" s="94" t="s">
        <v>499</v>
      </c>
      <c r="BX121" s="414" t="str">
        <f>IF(AND(BZ121=1,CA121=1,SUMIF($C121:$C$525,$C121,$AI121:$AI$525)=$AI121),$AI121,IF($CC121&gt;0,$CC121,IF(AND(COUNTIF($C$11:$C120,$C121)&gt;=1,COUNTIF($D120:$D120,$D121)&gt;=1),"",IF(AND(SUMIF($C121:$C$525,$C121,$AI121:$AI$525)&gt;$AI121,SUMIF($D121:$D$525,$D121,$AI121:$AI$525)&gt;$IG121),_xlfn.AGGREGATE(14,4,$CB$11:$CB$31*($C$11:$C$31=$C121),1),""))))</f>
        <v/>
      </c>
      <c r="BZ121" s="409">
        <f>COUNTIFS('ZASOBY N'!$B120:$B$525,'ZASOBY N'!$B120,'ZASOBY N'!$C120:'ZASOBY N'!$C$525,'ZASOBY N'!$C120,'ZASOBY N'!$D120:'ZASOBY N'!$D$525,'ZASOBY N'!$D120,'ZASOBY N'!$H120:'ZASOBY N'!$H$525,'ZASOBY N'!$H120 )</f>
        <v>0</v>
      </c>
      <c r="CA121" s="410">
        <f>COUNTIFS('ZASOBY N'!$B$10:$B120,'ZASOBY N'!$B120,'ZASOBY N'!$C$10:'ZASOBY N'!$C120,'ZASOBY N'!$C120,'ZASOBY N'!$D$10:'ZASOBY N'!$D120,'ZASOBY N'!$D120,'ZASOBY N'!$H$10:'ZASOBY N'!$H120,'ZASOBY N'!$H120 )</f>
        <v>0</v>
      </c>
      <c r="CB121" s="411">
        <f t="shared" si="35"/>
        <v>0</v>
      </c>
      <c r="CC121" s="412">
        <f t="shared" si="36"/>
        <v>0</v>
      </c>
      <c r="CE121" s="414" t="str">
        <f>IF(AND(CG121=1,CH121=1,SUMIF($C121:$C$525,$C121,$AH121:$AH$525)=$AH121),$AH121,IF($CJ121&gt;0,$CJ121,IF(AND(COUNTIF($C$11:$C120,$C121)&gt;=1,COUNTIF($D120:$D120,$D121)&gt;=1),"",IF(AND(SUMIF($C121:$C$525,$C121,$AH121:$AH$525)&gt;$AH121,SUMIF($D121:$D$525,$D121,$AH121:$AH$525)&gt;$AH121),_xlfn.AGGREGATE(14,4,$CI$11:$CI$31*($C$11:$C$31=$C121),1),""))))</f>
        <v/>
      </c>
      <c r="CG121" s="409">
        <f>COUNTIFS('ZASOBY N'!$B120:$B$525,'ZASOBY N'!$B120,'ZASOBY N'!$C120:'ZASOBY N'!$C$525,'ZASOBY N'!$C120,'ZASOBY N'!$D120:'ZASOBY N'!$D$525,'ZASOBY N'!$D120,'ZASOBY N'!$H120:'ZASOBY N'!$H$525,'ZASOBY N'!$H120 )</f>
        <v>0</v>
      </c>
      <c r="CH121" s="410">
        <f>COUNTIFS('ZASOBY N'!$B$10:$B120,'ZASOBY N'!$B120,'ZASOBY N'!$C$10:'ZASOBY N'!$C120,'ZASOBY N'!$C120,'ZASOBY N'!$D$10:'ZASOBY N'!$D120,'ZASOBY N'!$D120,'ZASOBY N'!$H$10:'ZASOBY N'!$H120,'ZASOBY N'!$H120 )</f>
        <v>0</v>
      </c>
      <c r="CI121" s="411">
        <f t="shared" si="37"/>
        <v>0</v>
      </c>
      <c r="CJ121" s="412">
        <f t="shared" si="38"/>
        <v>0</v>
      </c>
      <c r="CL121" s="414" t="str">
        <f>IF(AND(CN121=1,CO121=1,SUMIF($C121:$C$525,$C121,$AG121:$AG$525)=$AG121),$AG121,IF($CQ121&gt;0,$CQ121,IF(AND(COUNTIF($C$11:$C120,$C121)&gt;=1,COUNTIF($D120:$D120,$D121)&gt;=1),"",IF(AND(SUMIF($C121:$C$525,$C121,$AG121:$AG$525)&gt;$AG121,SUMIF($D121:$D$525,$D121,$AG121:$AG$525)&gt;$AG121),_xlfn.AGGREGATE(14,4,$CP$11:$CP$31*($C$11:$C$31=$C121),1),""))))</f>
        <v/>
      </c>
      <c r="CN121" s="409">
        <f>COUNTIFS('ZASOBY N'!$B120:$B$525,'ZASOBY N'!$B120,'ZASOBY N'!$C120:'ZASOBY N'!$C$525,'ZASOBY N'!$C120,'ZASOBY N'!$D120:'ZASOBY N'!$D$525,'ZASOBY N'!$D120,'ZASOBY N'!$H120:'ZASOBY N'!$H$525,'ZASOBY N'!$H120 )</f>
        <v>0</v>
      </c>
      <c r="CO121" s="410">
        <f>COUNTIFS('ZASOBY N'!$B$10:$B120,'ZASOBY N'!$B120,'ZASOBY N'!$C$10:'ZASOBY N'!$C120,'ZASOBY N'!$C120,'ZASOBY N'!$D$10:'ZASOBY N'!$D120,'ZASOBY N'!$D120,'ZASOBY N'!$H$10:'ZASOBY N'!$H120,'ZASOBY N'!$H120 )</f>
        <v>0</v>
      </c>
      <c r="CP121" s="411">
        <f t="shared" si="39"/>
        <v>0</v>
      </c>
      <c r="CQ121" s="412">
        <f t="shared" si="40"/>
        <v>0</v>
      </c>
      <c r="CS121" s="414" t="str">
        <f>IF(AND(CU121=1,CV121=1,SUMIF($C121:$C$525,$C121,$AF121:$AF$525)=$AF121),$AF121,IF($CX121&gt;0,$CX121,IF(AND(COUNTIF($C$11:$C120,$C121)&gt;=1,COUNTIF($D120:$D120,$D121)&gt;=1),"",IF(AND(SUMIF($C121:$C$525,$C121,$AF121:$AF$525)&gt;$AF121,SUMIF($D121:$D$525,$D121,$AF121:$AF$525)&gt;$AF121),_xlfn.AGGREGATE(14,4,$CW$11:$CW$31*($C$11:$C$31=$C121),1),""))))</f>
        <v/>
      </c>
      <c r="CU121" s="409">
        <f>COUNTIFS('ZASOBY N'!$B120:$B$525,'ZASOBY N'!$B120,'ZASOBY N'!$C120:'ZASOBY N'!$C$525,'ZASOBY N'!$C120,'ZASOBY N'!$D120:'ZASOBY N'!$D$525,'ZASOBY N'!$D120,'ZASOBY N'!$H120:'ZASOBY N'!$H$525,'ZASOBY N'!$H120 )</f>
        <v>0</v>
      </c>
      <c r="CV121" s="410">
        <f>COUNTIFS('ZASOBY N'!$B$10:$B120,'ZASOBY N'!$B120,'ZASOBY N'!$C$10:'ZASOBY N'!$C120,'ZASOBY N'!$C120,'ZASOBY N'!$D$10:'ZASOBY N'!$D120,'ZASOBY N'!$D120,'ZASOBY N'!$H$10:'ZASOBY N'!$H120,'ZASOBY N'!$H120 )</f>
        <v>0</v>
      </c>
      <c r="CW121" s="411">
        <f t="shared" si="41"/>
        <v>0</v>
      </c>
      <c r="CX121" s="412">
        <f t="shared" si="42"/>
        <v>0</v>
      </c>
      <c r="CZ121" s="414" t="str">
        <f>IF(AND(DB121=1,DC121=1,SUMIF($C121:$C$525,$C121,$AE121:$AE$525)=$AE121),$AE121,IF($DE121&gt;0,$DE121,IF(AND(COUNTIF($C$11:$C120,$C121)&gt;=1,COUNTIF($D120:$D120,$D121)&gt;=1),"",IF(AND(SUMIF($C121:$C$525,$C121,$AE121:$AE$525)&gt;$AE121,SUMIF($D121:$D$525,$D121,$AE121:$AE$525)&gt;$AE121),_xlfn.AGGREGATE(14,4,$DD$11:$DD$31*($C$11:$C$31=$C121),1),""))))</f>
        <v/>
      </c>
      <c r="DB121" s="409">
        <f>COUNTIFS('ZASOBY N'!$B120:$B$525,'ZASOBY N'!$B120,'ZASOBY N'!$C120:'ZASOBY N'!$C$525,'ZASOBY N'!$C120,'ZASOBY N'!$D120:'ZASOBY N'!$D$525,'ZASOBY N'!$D120,'ZASOBY N'!$H120:'ZASOBY N'!$H$525,'ZASOBY N'!$H120 )</f>
        <v>0</v>
      </c>
      <c r="DC121" s="410">
        <f>COUNTIFS('ZASOBY N'!$B$10:$B120,'ZASOBY N'!$B120,'ZASOBY N'!$C$10:'ZASOBY N'!$C120,'ZASOBY N'!$C120,'ZASOBY N'!$D$10:'ZASOBY N'!$D120,'ZASOBY N'!$D120,'ZASOBY N'!$H$10:'ZASOBY N'!$H120,'ZASOBY N'!$H120 )</f>
        <v>0</v>
      </c>
      <c r="DD121" s="411">
        <f t="shared" si="43"/>
        <v>0</v>
      </c>
      <c r="DE121" s="412">
        <f t="shared" si="44"/>
        <v>0</v>
      </c>
      <c r="DF121" s="399" t="str">
        <f>IF(AND(DI121=1,DJ121=1,SUMIF($C121:$C$525,$C121,$AD121:$AD$525)=$AD121),$AD121,IF($DL121&gt;0,$DL121,IF(B121="","",IF(AND(COUNTIF($C$11:$C120,$C121)&gt;=1,COUNTIF($D120:$D120,$D121)&gt;=1,COUNTIF($Z118:$Z120,$C121)=0),"",IF(AND(COUNTIF($C$11:$C120,$C121)&gt;=1,COUNTIF($D120:$D120,$D121)&gt;=1),"UJĘTO WYŻEJ",IF(AND(SUMIF($C121:$C$525,$C121,$AD121:$AD$525)&gt;$AD121,SUMIF($D121:$D$525,$D121,$AD121:$AD$525)&gt;$AD121),_xlfn.AGGREGATE(14,4,$DK$11:$DK$31*($C$11:$C$31=$C121),1),""))))))</f>
        <v/>
      </c>
      <c r="DG121" s="414" t="str">
        <f>IF(AND(DI121=1,DJ121=1,SUMIF($C121:$C$525,$C121,$AD121:$AD$525)=$AD121),$AD121,IF($DL121&gt;0,$DL121,IF(AND(COUNTIF($C$11:$C120,$C121)&gt;=1,COUNTIF($D120:$D120,$D121)&gt;=1),"",IF(AND(SUMIF($C121:$C$525,$C121,$AD121:$AD$525)&gt;$AD121,SUMIF($D121:$D$525,$D121,$AD121:$AD$525)&gt;$AD121),_xlfn.AGGREGATE(14,4,$DK$11:$DK$31*($C$11:$C$31=$C121),1),""))))</f>
        <v/>
      </c>
      <c r="DI121" s="409">
        <f>COUNTIFS('ZASOBY N'!$B120:$B$525,'ZASOBY N'!$B120,'ZASOBY N'!$C120:'ZASOBY N'!$C$525,'ZASOBY N'!$C120,'ZASOBY N'!$D120:'ZASOBY N'!$D$525,'ZASOBY N'!$D120,'ZASOBY N'!$H120:'ZASOBY N'!$H$525,'ZASOBY N'!$H120 )</f>
        <v>0</v>
      </c>
      <c r="DJ121" s="410">
        <f>COUNTIFS('ZASOBY N'!$B$10:$B120,'ZASOBY N'!$B120,'ZASOBY N'!$C$10:'ZASOBY N'!$C120,'ZASOBY N'!$C120,'ZASOBY N'!$D$10:'ZASOBY N'!$D120,'ZASOBY N'!$D120,'ZASOBY N'!$H$10:'ZASOBY N'!$H120,'ZASOBY N'!$H120 )</f>
        <v>0</v>
      </c>
      <c r="DK121" s="411">
        <f t="shared" si="45"/>
        <v>0</v>
      </c>
      <c r="DL121" s="412">
        <f t="shared" si="46"/>
        <v>0</v>
      </c>
    </row>
    <row r="122" spans="1:116" ht="18.899999999999999" customHeight="1" x14ac:dyDescent="0.3">
      <c r="A122" s="219"/>
      <c r="B122" s="152" t="str">
        <f>IF('ZASOBY N'!A121="","",'ZASOBY N'!A121)</f>
        <v/>
      </c>
      <c r="C122" s="462" t="str">
        <f>IF('ZASOBY N'!C121="","",'ZASOBY N'!C121)</f>
        <v/>
      </c>
      <c r="D122" s="137" t="str">
        <f>IF('ZASOBY N'!B121="","",'ZASOBY N'!B121)</f>
        <v/>
      </c>
      <c r="E122" s="138"/>
      <c r="F122" s="356" t="str">
        <f>IF('ZASOBY N'!D121="","",'ZASOBY N'!D121)</f>
        <v/>
      </c>
      <c r="G122" s="220" t="str">
        <f>IF('ZASOBY N'!G121="","",'ZASOBY N'!G121)</f>
        <v/>
      </c>
      <c r="H122" s="221" t="str">
        <f>IF('ZASOBY N'!F121="","",'ZASOBY N'!F121)</f>
        <v/>
      </c>
      <c r="I122" s="221" t="str">
        <f>IF('ZASOBY N'!G121="","",'ZASOBY N'!G121)</f>
        <v/>
      </c>
      <c r="J122" s="221" t="str">
        <f>IF('ZASOBY N'!H121="","",'ZASOBY N'!H121)</f>
        <v/>
      </c>
      <c r="K122" s="214">
        <v>0</v>
      </c>
      <c r="L122" s="214">
        <v>0</v>
      </c>
      <c r="M122" s="214">
        <v>0</v>
      </c>
      <c r="N122" s="222" t="str">
        <f>IF('ZASOBY N'!BD121="x","",IF(W122="","",'ZASOBY N'!E121))</f>
        <v/>
      </c>
      <c r="O122" s="223">
        <v>0</v>
      </c>
      <c r="P122" s="223">
        <v>0</v>
      </c>
      <c r="Q122" s="226" t="str">
        <f>IF($N122="","",'UPR BILANS N'!G122*'UPR BILANS N'!N122)</f>
        <v/>
      </c>
      <c r="R122" s="225" t="str">
        <f>IF($N122="","",'ZASOBY N'!O121)</f>
        <v/>
      </c>
      <c r="S122" s="225" t="str">
        <f>IF($N122="","",IF('ZASOBY N'!Q121="",0,'ZASOBY N'!Q121))</f>
        <v/>
      </c>
      <c r="T122" s="225" t="str">
        <f>IF($N122="","",'ZASOBY N'!V121)</f>
        <v/>
      </c>
      <c r="U122" s="225" t="str">
        <f>IF($N122="","",IF('ZASOBY N'!AG121="",0,'ZASOBY N'!AG121))</f>
        <v/>
      </c>
      <c r="V122" s="225" t="str">
        <f>IF($N122="","",IF(NN!P124="",0,NN!P124))</f>
        <v/>
      </c>
      <c r="W122" s="225" t="str">
        <f t="shared" si="24"/>
        <v/>
      </c>
      <c r="X122" s="226" t="str">
        <f t="shared" si="25"/>
        <v/>
      </c>
      <c r="Y122" s="225" t="str">
        <f>IF('ZASOBY N'!AU121="","",IF(C122&lt;&gt;C121,'ZASOBY N'!AU121,IF(D122&lt;&gt;D121,'ZASOBY N'!AU121,IF(F122&lt;&gt;F121,'ZASOBY N'!AU121,IF(G122&lt;&gt;G121,'ZASOBY N'!AU121,IF(J122&lt;&gt;J121,'ZASOBY N'!AU121,IF(NN!AC124="","",IF(AND(C121=C122,H121=H122,J121=J122,NN!AC124&gt;0),"",IF(AND(C122=C123,H122=H123,NN!AC125&gt;0),'ZASOBY N'!AU121,'ZASOBY N'!AU121)))))))))</f>
        <v/>
      </c>
      <c r="Z122" s="225" t="str">
        <f t="shared" si="26"/>
        <v/>
      </c>
      <c r="AA122" s="227" t="str">
        <f t="shared" si="28"/>
        <v/>
      </c>
      <c r="AB122" s="400" t="str">
        <f t="shared" si="29"/>
        <v/>
      </c>
      <c r="AC122" s="228" t="str">
        <f t="shared" si="27"/>
        <v/>
      </c>
      <c r="AD122" s="222">
        <f>IF(B122="",0,IF(F122="",0,INDEX(POBRANIE_!$B$6:$F$101,MATCH('UPR BILANS N'!$F122,POBRANIE_!$A$6:$A$101,0),2)))</f>
        <v>0</v>
      </c>
      <c r="AE122" s="224">
        <f>IF(OR('ZASOBY N'!G121="",'ZASOBY N'!E121=""),0,IF(B122="",0,'ZASOBY N'!G121*'ZASOBY N'!E121))</f>
        <v>0</v>
      </c>
      <c r="AF122" s="225">
        <f>IF('ZASOBY N'!O121="",0,'ZASOBY N'!O121)</f>
        <v>0</v>
      </c>
      <c r="AG122" s="225">
        <f>IF('ZASOBY N'!Q121="",0,'ZASOBY N'!Q121)</f>
        <v>0</v>
      </c>
      <c r="AH122" s="225">
        <f>IF('ZASOBY N'!V121="",0,'ZASOBY N'!V121)</f>
        <v>0</v>
      </c>
      <c r="AI122" s="225">
        <f>IF('ZASOBY N'!AG121="",0,'ZASOBY N'!AG121)</f>
        <v>0</v>
      </c>
      <c r="AJ122" s="225">
        <f>IF(NN!P124="",0,IF(NN!P124="BRAK kol.7","BRAK BADAŃ",NN!P124))</f>
        <v>0</v>
      </c>
      <c r="AK122" s="225">
        <f>IF(NN!AC124="",0,IF(NN!AC124="BRAK kol.7","BRAK BADAŃ",NN!AC124))</f>
        <v>0</v>
      </c>
      <c r="BJ122" s="414" t="str">
        <f>IF(AND(BL122=1,BM122=1,SUMIF($C122:$C$525,$C122,$AK122:$AK$525)=$AK122),$AK122,IF($BO122&gt;0,$BO122,IF(AND(COUNTIF($C$11:$C121,$C122)&gt;=1,COUNTIF($D121:$D121,$D122)&gt;=1),"",IF(AND(SUMIF($C122:$C$525,$C122,$AK122:$AK$525)&gt;=$AK122,SUMIF($D122:$D$525,$D122,$AK122:$AK$525)&gt;=$AK122),SUMIF($C122:$C$525,$C122,$AK122:$AK$525),""))))</f>
        <v/>
      </c>
      <c r="BL122" s="409">
        <f>COUNTIFS('ZASOBY N'!$B121:$B$525,'ZASOBY N'!$B121,'ZASOBY N'!$C121:'ZASOBY N'!$C$525,'ZASOBY N'!$C121,'ZASOBY N'!$D121:'ZASOBY N'!$D$525,'ZASOBY N'!$D121,'ZASOBY N'!$H121:'ZASOBY N'!$H$525,'ZASOBY N'!$H121 )</f>
        <v>0</v>
      </c>
      <c r="BM122" s="410">
        <f>COUNTIFS('ZASOBY N'!$B$10:$B121,'ZASOBY N'!$B121,'ZASOBY N'!$C$10:'ZASOBY N'!$C121,'ZASOBY N'!$C121,'ZASOBY N'!$D$10:'ZASOBY N'!$D121,'ZASOBY N'!$D121,'ZASOBY N'!$H$10:'ZASOBY N'!$H121,'ZASOBY N'!$H121 )</f>
        <v>0</v>
      </c>
      <c r="BN122" s="411">
        <f t="shared" si="30"/>
        <v>0</v>
      </c>
      <c r="BO122" s="412">
        <f t="shared" si="31"/>
        <v>0</v>
      </c>
      <c r="BP122" s="94" t="str">
        <f t="shared" si="32"/>
        <v/>
      </c>
      <c r="BQ122" s="414" t="str">
        <f>IF(AND(BS122=1,BT122=1,SUMIF($C122:$C$525,$C122,$AJ122:$AJ$525)=$AJ122),$AJ122,IF($BV122&gt;0,$BV122,IF(AND(COUNTIF($C$11:$C121,$C122)&gt;=1,COUNTIF($D121:$D121,$D122)&gt;=1),"",IF(AND(SUMIF($C122:$C$525,$C122,$AJ122:$AJ$525)&gt;$AJ122,SUMIF($D122:$D$525,$D122,$AJ122:$AJ$525)&gt;$AJ122),SUMIF($C122:$C$525,$C122,$AJ122:$AJ$525),""))))</f>
        <v/>
      </c>
      <c r="BS122" s="409">
        <f>COUNTIFS('ZASOBY N'!$B121:$B$525,'ZASOBY N'!$B121,'ZASOBY N'!$C121:'ZASOBY N'!$C$525,'ZASOBY N'!$C121,'ZASOBY N'!$D121:'ZASOBY N'!$D$525,'ZASOBY N'!$D121,'ZASOBY N'!$H121:'ZASOBY N'!$H$525,'ZASOBY N'!$H121 )</f>
        <v>0</v>
      </c>
      <c r="BT122" s="410">
        <f>COUNTIFS('ZASOBY N'!$B$10:$B121,'ZASOBY N'!$B121,'ZASOBY N'!$C$10:'ZASOBY N'!$C121,'ZASOBY N'!$C121,'ZASOBY N'!$D$10:'ZASOBY N'!$D121,'ZASOBY N'!$D121,'ZASOBY N'!$H$10:'ZASOBY N'!$H121,'ZASOBY N'!$H121 )</f>
        <v>0</v>
      </c>
      <c r="BU122" s="411">
        <f t="shared" si="33"/>
        <v>0</v>
      </c>
      <c r="BV122" s="412">
        <f t="shared" si="34"/>
        <v>0</v>
      </c>
      <c r="BW122" s="94" t="s">
        <v>499</v>
      </c>
      <c r="BX122" s="414" t="str">
        <f>IF(AND(BZ122=1,CA122=1,SUMIF($C122:$C$525,$C122,$AI122:$AI$525)=$AI122),$AI122,IF($CC122&gt;0,$CC122,IF(AND(COUNTIF($C$11:$C121,$C122)&gt;=1,COUNTIF($D121:$D121,$D122)&gt;=1),"",IF(AND(SUMIF($C122:$C$525,$C122,$AI122:$AI$525)&gt;$AI122,SUMIF($D122:$D$525,$D122,$AI122:$AI$525)&gt;$IG122),_xlfn.AGGREGATE(14,4,$CB$11:$CB$31*($C$11:$C$31=$C122),1),""))))</f>
        <v/>
      </c>
      <c r="BZ122" s="409">
        <f>COUNTIFS('ZASOBY N'!$B121:$B$525,'ZASOBY N'!$B121,'ZASOBY N'!$C121:'ZASOBY N'!$C$525,'ZASOBY N'!$C121,'ZASOBY N'!$D121:'ZASOBY N'!$D$525,'ZASOBY N'!$D121,'ZASOBY N'!$H121:'ZASOBY N'!$H$525,'ZASOBY N'!$H121 )</f>
        <v>0</v>
      </c>
      <c r="CA122" s="410">
        <f>COUNTIFS('ZASOBY N'!$B$10:$B121,'ZASOBY N'!$B121,'ZASOBY N'!$C$10:'ZASOBY N'!$C121,'ZASOBY N'!$C121,'ZASOBY N'!$D$10:'ZASOBY N'!$D121,'ZASOBY N'!$D121,'ZASOBY N'!$H$10:'ZASOBY N'!$H121,'ZASOBY N'!$H121 )</f>
        <v>0</v>
      </c>
      <c r="CB122" s="411">
        <f t="shared" si="35"/>
        <v>0</v>
      </c>
      <c r="CC122" s="412">
        <f t="shared" si="36"/>
        <v>0</v>
      </c>
      <c r="CE122" s="414" t="str">
        <f>IF(AND(CG122=1,CH122=1,SUMIF($C122:$C$525,$C122,$AH122:$AH$525)=$AH122),$AH122,IF($CJ122&gt;0,$CJ122,IF(AND(COUNTIF($C$11:$C121,$C122)&gt;=1,COUNTIF($D121:$D121,$D122)&gt;=1),"",IF(AND(SUMIF($C122:$C$525,$C122,$AH122:$AH$525)&gt;$AH122,SUMIF($D122:$D$525,$D122,$AH122:$AH$525)&gt;$AH122),_xlfn.AGGREGATE(14,4,$CI$11:$CI$31*($C$11:$C$31=$C122),1),""))))</f>
        <v/>
      </c>
      <c r="CG122" s="409">
        <f>COUNTIFS('ZASOBY N'!$B121:$B$525,'ZASOBY N'!$B121,'ZASOBY N'!$C121:'ZASOBY N'!$C$525,'ZASOBY N'!$C121,'ZASOBY N'!$D121:'ZASOBY N'!$D$525,'ZASOBY N'!$D121,'ZASOBY N'!$H121:'ZASOBY N'!$H$525,'ZASOBY N'!$H121 )</f>
        <v>0</v>
      </c>
      <c r="CH122" s="410">
        <f>COUNTIFS('ZASOBY N'!$B$10:$B121,'ZASOBY N'!$B121,'ZASOBY N'!$C$10:'ZASOBY N'!$C121,'ZASOBY N'!$C121,'ZASOBY N'!$D$10:'ZASOBY N'!$D121,'ZASOBY N'!$D121,'ZASOBY N'!$H$10:'ZASOBY N'!$H121,'ZASOBY N'!$H121 )</f>
        <v>0</v>
      </c>
      <c r="CI122" s="411">
        <f t="shared" si="37"/>
        <v>0</v>
      </c>
      <c r="CJ122" s="412">
        <f t="shared" si="38"/>
        <v>0</v>
      </c>
      <c r="CL122" s="414" t="str">
        <f>IF(AND(CN122=1,CO122=1,SUMIF($C122:$C$525,$C122,$AG122:$AG$525)=$AG122),$AG122,IF($CQ122&gt;0,$CQ122,IF(AND(COUNTIF($C$11:$C121,$C122)&gt;=1,COUNTIF($D121:$D121,$D122)&gt;=1),"",IF(AND(SUMIF($C122:$C$525,$C122,$AG122:$AG$525)&gt;$AG122,SUMIF($D122:$D$525,$D122,$AG122:$AG$525)&gt;$AG122),_xlfn.AGGREGATE(14,4,$CP$11:$CP$31*($C$11:$C$31=$C122),1),""))))</f>
        <v/>
      </c>
      <c r="CN122" s="409">
        <f>COUNTIFS('ZASOBY N'!$B121:$B$525,'ZASOBY N'!$B121,'ZASOBY N'!$C121:'ZASOBY N'!$C$525,'ZASOBY N'!$C121,'ZASOBY N'!$D121:'ZASOBY N'!$D$525,'ZASOBY N'!$D121,'ZASOBY N'!$H121:'ZASOBY N'!$H$525,'ZASOBY N'!$H121 )</f>
        <v>0</v>
      </c>
      <c r="CO122" s="410">
        <f>COUNTIFS('ZASOBY N'!$B$10:$B121,'ZASOBY N'!$B121,'ZASOBY N'!$C$10:'ZASOBY N'!$C121,'ZASOBY N'!$C121,'ZASOBY N'!$D$10:'ZASOBY N'!$D121,'ZASOBY N'!$D121,'ZASOBY N'!$H$10:'ZASOBY N'!$H121,'ZASOBY N'!$H121 )</f>
        <v>0</v>
      </c>
      <c r="CP122" s="411">
        <f t="shared" si="39"/>
        <v>0</v>
      </c>
      <c r="CQ122" s="412">
        <f t="shared" si="40"/>
        <v>0</v>
      </c>
      <c r="CS122" s="414" t="str">
        <f>IF(AND(CU122=1,CV122=1,SUMIF($C122:$C$525,$C122,$AF122:$AF$525)=$AF122),$AF122,IF($CX122&gt;0,$CX122,IF(AND(COUNTIF($C$11:$C121,$C122)&gt;=1,COUNTIF($D121:$D121,$D122)&gt;=1),"",IF(AND(SUMIF($C122:$C$525,$C122,$AF122:$AF$525)&gt;$AF122,SUMIF($D122:$D$525,$D122,$AF122:$AF$525)&gt;$AF122),_xlfn.AGGREGATE(14,4,$CW$11:$CW$31*($C$11:$C$31=$C122),1),""))))</f>
        <v/>
      </c>
      <c r="CU122" s="409">
        <f>COUNTIFS('ZASOBY N'!$B121:$B$525,'ZASOBY N'!$B121,'ZASOBY N'!$C121:'ZASOBY N'!$C$525,'ZASOBY N'!$C121,'ZASOBY N'!$D121:'ZASOBY N'!$D$525,'ZASOBY N'!$D121,'ZASOBY N'!$H121:'ZASOBY N'!$H$525,'ZASOBY N'!$H121 )</f>
        <v>0</v>
      </c>
      <c r="CV122" s="410">
        <f>COUNTIFS('ZASOBY N'!$B$10:$B121,'ZASOBY N'!$B121,'ZASOBY N'!$C$10:'ZASOBY N'!$C121,'ZASOBY N'!$C121,'ZASOBY N'!$D$10:'ZASOBY N'!$D121,'ZASOBY N'!$D121,'ZASOBY N'!$H$10:'ZASOBY N'!$H121,'ZASOBY N'!$H121 )</f>
        <v>0</v>
      </c>
      <c r="CW122" s="411">
        <f t="shared" si="41"/>
        <v>0</v>
      </c>
      <c r="CX122" s="412">
        <f t="shared" si="42"/>
        <v>0</v>
      </c>
      <c r="CZ122" s="414" t="str">
        <f>IF(AND(DB122=1,DC122=1,SUMIF($C122:$C$525,$C122,$AE122:$AE$525)=$AE122),$AE122,IF($DE122&gt;0,$DE122,IF(AND(COUNTIF($C$11:$C121,$C122)&gt;=1,COUNTIF($D121:$D121,$D122)&gt;=1),"",IF(AND(SUMIF($C122:$C$525,$C122,$AE122:$AE$525)&gt;$AE122,SUMIF($D122:$D$525,$D122,$AE122:$AE$525)&gt;$AE122),_xlfn.AGGREGATE(14,4,$DD$11:$DD$31*($C$11:$C$31=$C122),1),""))))</f>
        <v/>
      </c>
      <c r="DB122" s="409">
        <f>COUNTIFS('ZASOBY N'!$B121:$B$525,'ZASOBY N'!$B121,'ZASOBY N'!$C121:'ZASOBY N'!$C$525,'ZASOBY N'!$C121,'ZASOBY N'!$D121:'ZASOBY N'!$D$525,'ZASOBY N'!$D121,'ZASOBY N'!$H121:'ZASOBY N'!$H$525,'ZASOBY N'!$H121 )</f>
        <v>0</v>
      </c>
      <c r="DC122" s="410">
        <f>COUNTIFS('ZASOBY N'!$B$10:$B121,'ZASOBY N'!$B121,'ZASOBY N'!$C$10:'ZASOBY N'!$C121,'ZASOBY N'!$C121,'ZASOBY N'!$D$10:'ZASOBY N'!$D121,'ZASOBY N'!$D121,'ZASOBY N'!$H$10:'ZASOBY N'!$H121,'ZASOBY N'!$H121 )</f>
        <v>0</v>
      </c>
      <c r="DD122" s="411">
        <f t="shared" si="43"/>
        <v>0</v>
      </c>
      <c r="DE122" s="412">
        <f t="shared" si="44"/>
        <v>0</v>
      </c>
      <c r="DF122" s="399" t="str">
        <f>IF(AND(DI122=1,DJ122=1,SUMIF($C122:$C$525,$C122,$AD122:$AD$525)=$AD122),$AD122,IF($DL122&gt;0,$DL122,IF(B122="","",IF(AND(COUNTIF($C$11:$C121,$C122)&gt;=1,COUNTIF($D121:$D121,$D122)&gt;=1,COUNTIF($Z119:$Z121,$C122)=0),"",IF(AND(COUNTIF($C$11:$C121,$C122)&gt;=1,COUNTIF($D121:$D121,$D122)&gt;=1),"UJĘTO WYŻEJ",IF(AND(SUMIF($C122:$C$525,$C122,$AD122:$AD$525)&gt;$AD122,SUMIF($D122:$D$525,$D122,$AD122:$AD$525)&gt;$AD122),_xlfn.AGGREGATE(14,4,$DK$11:$DK$31*($C$11:$C$31=$C122),1),""))))))</f>
        <v/>
      </c>
      <c r="DG122" s="414" t="str">
        <f>IF(AND(DI122=1,DJ122=1,SUMIF($C122:$C$525,$C122,$AD122:$AD$525)=$AD122),$AD122,IF($DL122&gt;0,$DL122,IF(AND(COUNTIF($C$11:$C121,$C122)&gt;=1,COUNTIF($D121:$D121,$D122)&gt;=1),"",IF(AND(SUMIF($C122:$C$525,$C122,$AD122:$AD$525)&gt;$AD122,SUMIF($D122:$D$525,$D122,$AD122:$AD$525)&gt;$AD122),_xlfn.AGGREGATE(14,4,$DK$11:$DK$31*($C$11:$C$31=$C122),1),""))))</f>
        <v/>
      </c>
      <c r="DI122" s="409">
        <f>COUNTIFS('ZASOBY N'!$B121:$B$525,'ZASOBY N'!$B121,'ZASOBY N'!$C121:'ZASOBY N'!$C$525,'ZASOBY N'!$C121,'ZASOBY N'!$D121:'ZASOBY N'!$D$525,'ZASOBY N'!$D121,'ZASOBY N'!$H121:'ZASOBY N'!$H$525,'ZASOBY N'!$H121 )</f>
        <v>0</v>
      </c>
      <c r="DJ122" s="410">
        <f>COUNTIFS('ZASOBY N'!$B$10:$B121,'ZASOBY N'!$B121,'ZASOBY N'!$C$10:'ZASOBY N'!$C121,'ZASOBY N'!$C121,'ZASOBY N'!$D$10:'ZASOBY N'!$D121,'ZASOBY N'!$D121,'ZASOBY N'!$H$10:'ZASOBY N'!$H121,'ZASOBY N'!$H121 )</f>
        <v>0</v>
      </c>
      <c r="DK122" s="411">
        <f t="shared" si="45"/>
        <v>0</v>
      </c>
      <c r="DL122" s="412">
        <f t="shared" si="46"/>
        <v>0</v>
      </c>
    </row>
    <row r="123" spans="1:116" ht="18.899999999999999" customHeight="1" x14ac:dyDescent="0.3">
      <c r="A123" s="219"/>
      <c r="B123" s="152" t="str">
        <f>IF('ZASOBY N'!A122="","",'ZASOBY N'!A122)</f>
        <v/>
      </c>
      <c r="C123" s="462" t="str">
        <f>IF('ZASOBY N'!C122="","",'ZASOBY N'!C122)</f>
        <v/>
      </c>
      <c r="D123" s="137" t="str">
        <f>IF('ZASOBY N'!B122="","",'ZASOBY N'!B122)</f>
        <v/>
      </c>
      <c r="E123" s="138"/>
      <c r="F123" s="356" t="str">
        <f>IF('ZASOBY N'!D122="","",'ZASOBY N'!D122)</f>
        <v/>
      </c>
      <c r="G123" s="220" t="str">
        <f>IF('ZASOBY N'!G122="","",'ZASOBY N'!G122)</f>
        <v/>
      </c>
      <c r="H123" s="221" t="str">
        <f>IF('ZASOBY N'!F122="","",'ZASOBY N'!F122)</f>
        <v/>
      </c>
      <c r="I123" s="221" t="str">
        <f>IF('ZASOBY N'!G122="","",'ZASOBY N'!G122)</f>
        <v/>
      </c>
      <c r="J123" s="221" t="str">
        <f>IF('ZASOBY N'!H122="","",'ZASOBY N'!H122)</f>
        <v/>
      </c>
      <c r="K123" s="214">
        <v>0</v>
      </c>
      <c r="L123" s="214">
        <v>0</v>
      </c>
      <c r="M123" s="214">
        <v>0</v>
      </c>
      <c r="N123" s="222" t="str">
        <f>IF('ZASOBY N'!BD122="x","",IF(W123="","",'ZASOBY N'!E122))</f>
        <v/>
      </c>
      <c r="O123" s="223">
        <v>0</v>
      </c>
      <c r="P123" s="223">
        <v>0</v>
      </c>
      <c r="Q123" s="226" t="str">
        <f>IF($N123="","",'UPR BILANS N'!G123*'UPR BILANS N'!N123)</f>
        <v/>
      </c>
      <c r="R123" s="225" t="str">
        <f>IF($N123="","",'ZASOBY N'!O122)</f>
        <v/>
      </c>
      <c r="S123" s="225" t="str">
        <f>IF($N123="","",IF('ZASOBY N'!Q122="",0,'ZASOBY N'!Q122))</f>
        <v/>
      </c>
      <c r="T123" s="225" t="str">
        <f>IF($N123="","",'ZASOBY N'!V122)</f>
        <v/>
      </c>
      <c r="U123" s="225" t="str">
        <f>IF($N123="","",IF('ZASOBY N'!AG122="",0,'ZASOBY N'!AG122))</f>
        <v/>
      </c>
      <c r="V123" s="225" t="str">
        <f>IF($N123="","",IF(NN!P125="",0,NN!P125))</f>
        <v/>
      </c>
      <c r="W123" s="225" t="str">
        <f t="shared" si="24"/>
        <v/>
      </c>
      <c r="X123" s="226" t="str">
        <f t="shared" si="25"/>
        <v/>
      </c>
      <c r="Y123" s="225" t="str">
        <f>IF('ZASOBY N'!AU122="","",IF(C123&lt;&gt;C122,'ZASOBY N'!AU122,IF(D123&lt;&gt;D122,'ZASOBY N'!AU122,IF(F123&lt;&gt;F122,'ZASOBY N'!AU122,IF(G123&lt;&gt;G122,'ZASOBY N'!AU122,IF(J123&lt;&gt;J122,'ZASOBY N'!AU122,IF(NN!AC125="","",IF(AND(C122=C123,H122=H123,J122=J123,NN!AC125&gt;0),"",IF(AND(C123=C124,H123=H124,NN!AC126&gt;0),'ZASOBY N'!AU122,'ZASOBY N'!AU122)))))))))</f>
        <v/>
      </c>
      <c r="Z123" s="225" t="str">
        <f t="shared" si="26"/>
        <v/>
      </c>
      <c r="AA123" s="227" t="str">
        <f t="shared" si="28"/>
        <v/>
      </c>
      <c r="AB123" s="400" t="str">
        <f t="shared" si="29"/>
        <v/>
      </c>
      <c r="AC123" s="228" t="str">
        <f t="shared" si="27"/>
        <v/>
      </c>
      <c r="AD123" s="222">
        <f>IF(B123="",0,IF(F123="",0,INDEX(POBRANIE_!$B$6:$F$101,MATCH('UPR BILANS N'!$F123,POBRANIE_!$A$6:$A$101,0),2)))</f>
        <v>0</v>
      </c>
      <c r="AE123" s="224">
        <f>IF(OR('ZASOBY N'!G122="",'ZASOBY N'!E122=""),0,IF(B123="",0,'ZASOBY N'!G122*'ZASOBY N'!E122))</f>
        <v>0</v>
      </c>
      <c r="AF123" s="225">
        <f>IF('ZASOBY N'!O122="",0,'ZASOBY N'!O122)</f>
        <v>0</v>
      </c>
      <c r="AG123" s="225">
        <f>IF('ZASOBY N'!Q122="",0,'ZASOBY N'!Q122)</f>
        <v>0</v>
      </c>
      <c r="AH123" s="225">
        <f>IF('ZASOBY N'!V122="",0,'ZASOBY N'!V122)</f>
        <v>0</v>
      </c>
      <c r="AI123" s="225">
        <f>IF('ZASOBY N'!AG122="",0,'ZASOBY N'!AG122)</f>
        <v>0</v>
      </c>
      <c r="AJ123" s="225">
        <f>IF(NN!P125="",0,IF(NN!P125="BRAK kol.7","BRAK BADAŃ",NN!P125))</f>
        <v>0</v>
      </c>
      <c r="AK123" s="225">
        <f>IF(NN!AC125="",0,IF(NN!AC125="BRAK kol.7","BRAK BADAŃ",NN!AC125))</f>
        <v>0</v>
      </c>
      <c r="BJ123" s="414" t="str">
        <f>IF(AND(BL123=1,BM123=1,SUMIF($C123:$C$525,$C123,$AK123:$AK$525)=$AK123),$AK123,IF($BO123&gt;0,$BO123,IF(AND(COUNTIF($C$11:$C122,$C123)&gt;=1,COUNTIF($D122:$D122,$D123)&gt;=1),"",IF(AND(SUMIF($C123:$C$525,$C123,$AK123:$AK$525)&gt;=$AK123,SUMIF($D123:$D$525,$D123,$AK123:$AK$525)&gt;=$AK123),SUMIF($C123:$C$525,$C123,$AK123:$AK$525),""))))</f>
        <v/>
      </c>
      <c r="BL123" s="409">
        <f>COUNTIFS('ZASOBY N'!$B122:$B$525,'ZASOBY N'!$B122,'ZASOBY N'!$C122:'ZASOBY N'!$C$525,'ZASOBY N'!$C122,'ZASOBY N'!$D122:'ZASOBY N'!$D$525,'ZASOBY N'!$D122,'ZASOBY N'!$H122:'ZASOBY N'!$H$525,'ZASOBY N'!$H122 )</f>
        <v>0</v>
      </c>
      <c r="BM123" s="410">
        <f>COUNTIFS('ZASOBY N'!$B$10:$B122,'ZASOBY N'!$B122,'ZASOBY N'!$C$10:'ZASOBY N'!$C122,'ZASOBY N'!$C122,'ZASOBY N'!$D$10:'ZASOBY N'!$D122,'ZASOBY N'!$D122,'ZASOBY N'!$H$10:'ZASOBY N'!$H122,'ZASOBY N'!$H122 )</f>
        <v>0</v>
      </c>
      <c r="BN123" s="411">
        <f t="shared" si="30"/>
        <v>0</v>
      </c>
      <c r="BO123" s="412">
        <f t="shared" si="31"/>
        <v>0</v>
      </c>
      <c r="BP123" s="94" t="str">
        <f t="shared" si="32"/>
        <v/>
      </c>
      <c r="BQ123" s="414" t="str">
        <f>IF(AND(BS123=1,BT123=1,SUMIF($C123:$C$525,$C123,$AJ123:$AJ$525)=$AJ123),$AJ123,IF($BV123&gt;0,$BV123,IF(AND(COUNTIF($C$11:$C122,$C123)&gt;=1,COUNTIF($D122:$D122,$D123)&gt;=1),"",IF(AND(SUMIF($C123:$C$525,$C123,$AJ123:$AJ$525)&gt;$AJ123,SUMIF($D123:$D$525,$D123,$AJ123:$AJ$525)&gt;$AJ123),SUMIF($C123:$C$525,$C123,$AJ123:$AJ$525),""))))</f>
        <v/>
      </c>
      <c r="BS123" s="409">
        <f>COUNTIFS('ZASOBY N'!$B122:$B$525,'ZASOBY N'!$B122,'ZASOBY N'!$C122:'ZASOBY N'!$C$525,'ZASOBY N'!$C122,'ZASOBY N'!$D122:'ZASOBY N'!$D$525,'ZASOBY N'!$D122,'ZASOBY N'!$H122:'ZASOBY N'!$H$525,'ZASOBY N'!$H122 )</f>
        <v>0</v>
      </c>
      <c r="BT123" s="410">
        <f>COUNTIFS('ZASOBY N'!$B$10:$B122,'ZASOBY N'!$B122,'ZASOBY N'!$C$10:'ZASOBY N'!$C122,'ZASOBY N'!$C122,'ZASOBY N'!$D$10:'ZASOBY N'!$D122,'ZASOBY N'!$D122,'ZASOBY N'!$H$10:'ZASOBY N'!$H122,'ZASOBY N'!$H122 )</f>
        <v>0</v>
      </c>
      <c r="BU123" s="411">
        <f t="shared" si="33"/>
        <v>0</v>
      </c>
      <c r="BV123" s="412">
        <f t="shared" si="34"/>
        <v>0</v>
      </c>
      <c r="BW123" s="94" t="s">
        <v>499</v>
      </c>
      <c r="BX123" s="414" t="str">
        <f>IF(AND(BZ123=1,CA123=1,SUMIF($C123:$C$525,$C123,$AI123:$AI$525)=$AI123),$AI123,IF($CC123&gt;0,$CC123,IF(AND(COUNTIF($C$11:$C122,$C123)&gt;=1,COUNTIF($D122:$D122,$D123)&gt;=1),"",IF(AND(SUMIF($C123:$C$525,$C123,$AI123:$AI$525)&gt;$AI123,SUMIF($D123:$D$525,$D123,$AI123:$AI$525)&gt;$IG123),_xlfn.AGGREGATE(14,4,$CB$11:$CB$31*($C$11:$C$31=$C123),1),""))))</f>
        <v/>
      </c>
      <c r="BZ123" s="409">
        <f>COUNTIFS('ZASOBY N'!$B122:$B$525,'ZASOBY N'!$B122,'ZASOBY N'!$C122:'ZASOBY N'!$C$525,'ZASOBY N'!$C122,'ZASOBY N'!$D122:'ZASOBY N'!$D$525,'ZASOBY N'!$D122,'ZASOBY N'!$H122:'ZASOBY N'!$H$525,'ZASOBY N'!$H122 )</f>
        <v>0</v>
      </c>
      <c r="CA123" s="410">
        <f>COUNTIFS('ZASOBY N'!$B$10:$B122,'ZASOBY N'!$B122,'ZASOBY N'!$C$10:'ZASOBY N'!$C122,'ZASOBY N'!$C122,'ZASOBY N'!$D$10:'ZASOBY N'!$D122,'ZASOBY N'!$D122,'ZASOBY N'!$H$10:'ZASOBY N'!$H122,'ZASOBY N'!$H122 )</f>
        <v>0</v>
      </c>
      <c r="CB123" s="411">
        <f t="shared" si="35"/>
        <v>0</v>
      </c>
      <c r="CC123" s="412">
        <f t="shared" si="36"/>
        <v>0</v>
      </c>
      <c r="CE123" s="414" t="str">
        <f>IF(AND(CG123=1,CH123=1,SUMIF($C123:$C$525,$C123,$AH123:$AH$525)=$AH123),$AH123,IF($CJ123&gt;0,$CJ123,IF(AND(COUNTIF($C$11:$C122,$C123)&gt;=1,COUNTIF($D122:$D122,$D123)&gt;=1),"",IF(AND(SUMIF($C123:$C$525,$C123,$AH123:$AH$525)&gt;$AH123,SUMIF($D123:$D$525,$D123,$AH123:$AH$525)&gt;$AH123),_xlfn.AGGREGATE(14,4,$CI$11:$CI$31*($C$11:$C$31=$C123),1),""))))</f>
        <v/>
      </c>
      <c r="CG123" s="409">
        <f>COUNTIFS('ZASOBY N'!$B122:$B$525,'ZASOBY N'!$B122,'ZASOBY N'!$C122:'ZASOBY N'!$C$525,'ZASOBY N'!$C122,'ZASOBY N'!$D122:'ZASOBY N'!$D$525,'ZASOBY N'!$D122,'ZASOBY N'!$H122:'ZASOBY N'!$H$525,'ZASOBY N'!$H122 )</f>
        <v>0</v>
      </c>
      <c r="CH123" s="410">
        <f>COUNTIFS('ZASOBY N'!$B$10:$B122,'ZASOBY N'!$B122,'ZASOBY N'!$C$10:'ZASOBY N'!$C122,'ZASOBY N'!$C122,'ZASOBY N'!$D$10:'ZASOBY N'!$D122,'ZASOBY N'!$D122,'ZASOBY N'!$H$10:'ZASOBY N'!$H122,'ZASOBY N'!$H122 )</f>
        <v>0</v>
      </c>
      <c r="CI123" s="411">
        <f t="shared" si="37"/>
        <v>0</v>
      </c>
      <c r="CJ123" s="412">
        <f t="shared" si="38"/>
        <v>0</v>
      </c>
      <c r="CL123" s="414" t="str">
        <f>IF(AND(CN123=1,CO123=1,SUMIF($C123:$C$525,$C123,$AG123:$AG$525)=$AG123),$AG123,IF($CQ123&gt;0,$CQ123,IF(AND(COUNTIF($C$11:$C122,$C123)&gt;=1,COUNTIF($D122:$D122,$D123)&gt;=1),"",IF(AND(SUMIF($C123:$C$525,$C123,$AG123:$AG$525)&gt;$AG123,SUMIF($D123:$D$525,$D123,$AG123:$AG$525)&gt;$AG123),_xlfn.AGGREGATE(14,4,$CP$11:$CP$31*($C$11:$C$31=$C123),1),""))))</f>
        <v/>
      </c>
      <c r="CN123" s="409">
        <f>COUNTIFS('ZASOBY N'!$B122:$B$525,'ZASOBY N'!$B122,'ZASOBY N'!$C122:'ZASOBY N'!$C$525,'ZASOBY N'!$C122,'ZASOBY N'!$D122:'ZASOBY N'!$D$525,'ZASOBY N'!$D122,'ZASOBY N'!$H122:'ZASOBY N'!$H$525,'ZASOBY N'!$H122 )</f>
        <v>0</v>
      </c>
      <c r="CO123" s="410">
        <f>COUNTIFS('ZASOBY N'!$B$10:$B122,'ZASOBY N'!$B122,'ZASOBY N'!$C$10:'ZASOBY N'!$C122,'ZASOBY N'!$C122,'ZASOBY N'!$D$10:'ZASOBY N'!$D122,'ZASOBY N'!$D122,'ZASOBY N'!$H$10:'ZASOBY N'!$H122,'ZASOBY N'!$H122 )</f>
        <v>0</v>
      </c>
      <c r="CP123" s="411">
        <f t="shared" si="39"/>
        <v>0</v>
      </c>
      <c r="CQ123" s="412">
        <f t="shared" si="40"/>
        <v>0</v>
      </c>
      <c r="CS123" s="414" t="str">
        <f>IF(AND(CU123=1,CV123=1,SUMIF($C123:$C$525,$C123,$AF123:$AF$525)=$AF123),$AF123,IF($CX123&gt;0,$CX123,IF(AND(COUNTIF($C$11:$C122,$C123)&gt;=1,COUNTIF($D122:$D122,$D123)&gt;=1),"",IF(AND(SUMIF($C123:$C$525,$C123,$AF123:$AF$525)&gt;$AF123,SUMIF($D123:$D$525,$D123,$AF123:$AF$525)&gt;$AF123),_xlfn.AGGREGATE(14,4,$CW$11:$CW$31*($C$11:$C$31=$C123),1),""))))</f>
        <v/>
      </c>
      <c r="CU123" s="409">
        <f>COUNTIFS('ZASOBY N'!$B122:$B$525,'ZASOBY N'!$B122,'ZASOBY N'!$C122:'ZASOBY N'!$C$525,'ZASOBY N'!$C122,'ZASOBY N'!$D122:'ZASOBY N'!$D$525,'ZASOBY N'!$D122,'ZASOBY N'!$H122:'ZASOBY N'!$H$525,'ZASOBY N'!$H122 )</f>
        <v>0</v>
      </c>
      <c r="CV123" s="410">
        <f>COUNTIFS('ZASOBY N'!$B$10:$B122,'ZASOBY N'!$B122,'ZASOBY N'!$C$10:'ZASOBY N'!$C122,'ZASOBY N'!$C122,'ZASOBY N'!$D$10:'ZASOBY N'!$D122,'ZASOBY N'!$D122,'ZASOBY N'!$H$10:'ZASOBY N'!$H122,'ZASOBY N'!$H122 )</f>
        <v>0</v>
      </c>
      <c r="CW123" s="411">
        <f t="shared" si="41"/>
        <v>0</v>
      </c>
      <c r="CX123" s="412">
        <f t="shared" si="42"/>
        <v>0</v>
      </c>
      <c r="CZ123" s="414" t="str">
        <f>IF(AND(DB123=1,DC123=1,SUMIF($C123:$C$525,$C123,$AE123:$AE$525)=$AE123),$AE123,IF($DE123&gt;0,$DE123,IF(AND(COUNTIF($C$11:$C122,$C123)&gt;=1,COUNTIF($D122:$D122,$D123)&gt;=1),"",IF(AND(SUMIF($C123:$C$525,$C123,$AE123:$AE$525)&gt;$AE123,SUMIF($D123:$D$525,$D123,$AE123:$AE$525)&gt;$AE123),_xlfn.AGGREGATE(14,4,$DD$11:$DD$31*($C$11:$C$31=$C123),1),""))))</f>
        <v/>
      </c>
      <c r="DB123" s="409">
        <f>COUNTIFS('ZASOBY N'!$B122:$B$525,'ZASOBY N'!$B122,'ZASOBY N'!$C122:'ZASOBY N'!$C$525,'ZASOBY N'!$C122,'ZASOBY N'!$D122:'ZASOBY N'!$D$525,'ZASOBY N'!$D122,'ZASOBY N'!$H122:'ZASOBY N'!$H$525,'ZASOBY N'!$H122 )</f>
        <v>0</v>
      </c>
      <c r="DC123" s="410">
        <f>COUNTIFS('ZASOBY N'!$B$10:$B122,'ZASOBY N'!$B122,'ZASOBY N'!$C$10:'ZASOBY N'!$C122,'ZASOBY N'!$C122,'ZASOBY N'!$D$10:'ZASOBY N'!$D122,'ZASOBY N'!$D122,'ZASOBY N'!$H$10:'ZASOBY N'!$H122,'ZASOBY N'!$H122 )</f>
        <v>0</v>
      </c>
      <c r="DD123" s="411">
        <f t="shared" si="43"/>
        <v>0</v>
      </c>
      <c r="DE123" s="412">
        <f t="shared" si="44"/>
        <v>0</v>
      </c>
      <c r="DF123" s="399" t="str">
        <f>IF(AND(DI123=1,DJ123=1,SUMIF($C123:$C$525,$C123,$AD123:$AD$525)=$AD123),$AD123,IF($DL123&gt;0,$DL123,IF(B123="","",IF(AND(COUNTIF($C$11:$C122,$C123)&gt;=1,COUNTIF($D122:$D122,$D123)&gt;=1,COUNTIF($Z120:$Z122,$C123)=0),"",IF(AND(COUNTIF($C$11:$C122,$C123)&gt;=1,COUNTIF($D122:$D122,$D123)&gt;=1),"UJĘTO WYŻEJ",IF(AND(SUMIF($C123:$C$525,$C123,$AD123:$AD$525)&gt;$AD123,SUMIF($D123:$D$525,$D123,$AD123:$AD$525)&gt;$AD123),_xlfn.AGGREGATE(14,4,$DK$11:$DK$31*($C$11:$C$31=$C123),1),""))))))</f>
        <v/>
      </c>
      <c r="DG123" s="414" t="str">
        <f>IF(AND(DI123=1,DJ123=1,SUMIF($C123:$C$525,$C123,$AD123:$AD$525)=$AD123),$AD123,IF($DL123&gt;0,$DL123,IF(AND(COUNTIF($C$11:$C122,$C123)&gt;=1,COUNTIF($D122:$D122,$D123)&gt;=1),"",IF(AND(SUMIF($C123:$C$525,$C123,$AD123:$AD$525)&gt;$AD123,SUMIF($D123:$D$525,$D123,$AD123:$AD$525)&gt;$AD123),_xlfn.AGGREGATE(14,4,$DK$11:$DK$31*($C$11:$C$31=$C123),1),""))))</f>
        <v/>
      </c>
      <c r="DI123" s="409">
        <f>COUNTIFS('ZASOBY N'!$B122:$B$525,'ZASOBY N'!$B122,'ZASOBY N'!$C122:'ZASOBY N'!$C$525,'ZASOBY N'!$C122,'ZASOBY N'!$D122:'ZASOBY N'!$D$525,'ZASOBY N'!$D122,'ZASOBY N'!$H122:'ZASOBY N'!$H$525,'ZASOBY N'!$H122 )</f>
        <v>0</v>
      </c>
      <c r="DJ123" s="410">
        <f>COUNTIFS('ZASOBY N'!$B$10:$B122,'ZASOBY N'!$B122,'ZASOBY N'!$C$10:'ZASOBY N'!$C122,'ZASOBY N'!$C122,'ZASOBY N'!$D$10:'ZASOBY N'!$D122,'ZASOBY N'!$D122,'ZASOBY N'!$H$10:'ZASOBY N'!$H122,'ZASOBY N'!$H122 )</f>
        <v>0</v>
      </c>
      <c r="DK123" s="411">
        <f t="shared" si="45"/>
        <v>0</v>
      </c>
      <c r="DL123" s="412">
        <f t="shared" si="46"/>
        <v>0</v>
      </c>
    </row>
    <row r="124" spans="1:116" ht="18.899999999999999" customHeight="1" x14ac:dyDescent="0.3">
      <c r="A124" s="219"/>
      <c r="B124" s="152" t="str">
        <f>IF('ZASOBY N'!A123="","",'ZASOBY N'!A123)</f>
        <v/>
      </c>
      <c r="C124" s="462" t="str">
        <f>IF('ZASOBY N'!C123="","",'ZASOBY N'!C123)</f>
        <v/>
      </c>
      <c r="D124" s="137" t="str">
        <f>IF('ZASOBY N'!B123="","",'ZASOBY N'!B123)</f>
        <v/>
      </c>
      <c r="E124" s="138"/>
      <c r="F124" s="356" t="str">
        <f>IF('ZASOBY N'!D123="","",'ZASOBY N'!D123)</f>
        <v/>
      </c>
      <c r="G124" s="220" t="str">
        <f>IF('ZASOBY N'!G123="","",'ZASOBY N'!G123)</f>
        <v/>
      </c>
      <c r="H124" s="221" t="str">
        <f>IF('ZASOBY N'!F123="","",'ZASOBY N'!F123)</f>
        <v/>
      </c>
      <c r="I124" s="221" t="str">
        <f>IF('ZASOBY N'!G123="","",'ZASOBY N'!G123)</f>
        <v/>
      </c>
      <c r="J124" s="221" t="str">
        <f>IF('ZASOBY N'!H123="","",'ZASOBY N'!H123)</f>
        <v/>
      </c>
      <c r="K124" s="214">
        <v>0</v>
      </c>
      <c r="L124" s="214">
        <v>0</v>
      </c>
      <c r="M124" s="214">
        <v>0</v>
      </c>
      <c r="N124" s="222" t="str">
        <f>IF('ZASOBY N'!BD123="x","",IF(W124="","",'ZASOBY N'!E123))</f>
        <v/>
      </c>
      <c r="O124" s="223">
        <v>0</v>
      </c>
      <c r="P124" s="223">
        <v>0</v>
      </c>
      <c r="Q124" s="226" t="str">
        <f>IF($N124="","",'UPR BILANS N'!G124*'UPR BILANS N'!N124)</f>
        <v/>
      </c>
      <c r="R124" s="225" t="str">
        <f>IF($N124="","",'ZASOBY N'!O123)</f>
        <v/>
      </c>
      <c r="S124" s="225" t="str">
        <f>IF($N124="","",IF('ZASOBY N'!Q123="",0,'ZASOBY N'!Q123))</f>
        <v/>
      </c>
      <c r="T124" s="225" t="str">
        <f>IF($N124="","",'ZASOBY N'!V123)</f>
        <v/>
      </c>
      <c r="U124" s="225" t="str">
        <f>IF($N124="","",IF('ZASOBY N'!AG123="",0,'ZASOBY N'!AG123))</f>
        <v/>
      </c>
      <c r="V124" s="225" t="str">
        <f>IF($N124="","",IF(NN!P126="",0,NN!P126))</f>
        <v/>
      </c>
      <c r="W124" s="225" t="str">
        <f t="shared" si="24"/>
        <v/>
      </c>
      <c r="X124" s="226" t="str">
        <f t="shared" si="25"/>
        <v/>
      </c>
      <c r="Y124" s="225" t="str">
        <f>IF('ZASOBY N'!AU123="","",IF(C124&lt;&gt;C123,'ZASOBY N'!AU123,IF(D124&lt;&gt;D123,'ZASOBY N'!AU123,IF(F124&lt;&gt;F123,'ZASOBY N'!AU123,IF(G124&lt;&gt;G123,'ZASOBY N'!AU123,IF(J124&lt;&gt;J123,'ZASOBY N'!AU123,IF(NN!AC126="","",IF(AND(C123=C124,H123=H124,J123=J124,NN!AC126&gt;0),"",IF(AND(C124=C125,H124=H125,NN!AC127&gt;0),'ZASOBY N'!AU123,'ZASOBY N'!AU123)))))))))</f>
        <v/>
      </c>
      <c r="Z124" s="225" t="str">
        <f t="shared" si="26"/>
        <v/>
      </c>
      <c r="AA124" s="227" t="str">
        <f t="shared" si="28"/>
        <v/>
      </c>
      <c r="AB124" s="400" t="str">
        <f t="shared" si="29"/>
        <v/>
      </c>
      <c r="AC124" s="228" t="str">
        <f t="shared" si="27"/>
        <v/>
      </c>
      <c r="AD124" s="222">
        <f>IF(B124="",0,IF(F124="",0,INDEX(POBRANIE_!$B$6:$F$101,MATCH('UPR BILANS N'!$F124,POBRANIE_!$A$6:$A$101,0),2)))</f>
        <v>0</v>
      </c>
      <c r="AE124" s="224">
        <f>IF(OR('ZASOBY N'!G123="",'ZASOBY N'!E123=""),0,IF(B124="",0,'ZASOBY N'!G123*'ZASOBY N'!E123))</f>
        <v>0</v>
      </c>
      <c r="AF124" s="225">
        <f>IF('ZASOBY N'!O123="",0,'ZASOBY N'!O123)</f>
        <v>0</v>
      </c>
      <c r="AG124" s="225">
        <f>IF('ZASOBY N'!Q123="",0,'ZASOBY N'!Q123)</f>
        <v>0</v>
      </c>
      <c r="AH124" s="225">
        <f>IF('ZASOBY N'!V123="",0,'ZASOBY N'!V123)</f>
        <v>0</v>
      </c>
      <c r="AI124" s="225">
        <f>IF('ZASOBY N'!AG123="",0,'ZASOBY N'!AG123)</f>
        <v>0</v>
      </c>
      <c r="AJ124" s="225">
        <f>IF(NN!P126="",0,IF(NN!P126="BRAK kol.7","BRAK BADAŃ",NN!P126))</f>
        <v>0</v>
      </c>
      <c r="AK124" s="225">
        <f>IF(NN!AC126="",0,IF(NN!AC126="BRAK kol.7","BRAK BADAŃ",NN!AC126))</f>
        <v>0</v>
      </c>
      <c r="BJ124" s="414" t="str">
        <f>IF(AND(BL124=1,BM124=1,SUMIF($C124:$C$525,$C124,$AK124:$AK$525)=$AK124),$AK124,IF($BO124&gt;0,$BO124,IF(AND(COUNTIF($C$11:$C123,$C124)&gt;=1,COUNTIF($D123:$D123,$D124)&gt;=1),"",IF(AND(SUMIF($C124:$C$525,$C124,$AK124:$AK$525)&gt;=$AK124,SUMIF($D124:$D$525,$D124,$AK124:$AK$525)&gt;=$AK124),SUMIF($C124:$C$525,$C124,$AK124:$AK$525),""))))</f>
        <v/>
      </c>
      <c r="BL124" s="409">
        <f>COUNTIFS('ZASOBY N'!$B123:$B$525,'ZASOBY N'!$B123,'ZASOBY N'!$C123:'ZASOBY N'!$C$525,'ZASOBY N'!$C123,'ZASOBY N'!$D123:'ZASOBY N'!$D$525,'ZASOBY N'!$D123,'ZASOBY N'!$H123:'ZASOBY N'!$H$525,'ZASOBY N'!$H123 )</f>
        <v>0</v>
      </c>
      <c r="BM124" s="410">
        <f>COUNTIFS('ZASOBY N'!$B$10:$B123,'ZASOBY N'!$B123,'ZASOBY N'!$C$10:'ZASOBY N'!$C123,'ZASOBY N'!$C123,'ZASOBY N'!$D$10:'ZASOBY N'!$D123,'ZASOBY N'!$D123,'ZASOBY N'!$H$10:'ZASOBY N'!$H123,'ZASOBY N'!$H123 )</f>
        <v>0</v>
      </c>
      <c r="BN124" s="411">
        <f t="shared" si="30"/>
        <v>0</v>
      </c>
      <c r="BO124" s="412">
        <f t="shared" si="31"/>
        <v>0</v>
      </c>
      <c r="BP124" s="94" t="str">
        <f t="shared" si="32"/>
        <v/>
      </c>
      <c r="BQ124" s="414" t="str">
        <f>IF(AND(BS124=1,BT124=1,SUMIF($C124:$C$525,$C124,$AJ124:$AJ$525)=$AJ124),$AJ124,IF($BV124&gt;0,$BV124,IF(AND(COUNTIF($C$11:$C123,$C124)&gt;=1,COUNTIF($D123:$D123,$D124)&gt;=1),"",IF(AND(SUMIF($C124:$C$525,$C124,$AJ124:$AJ$525)&gt;$AJ124,SUMIF($D124:$D$525,$D124,$AJ124:$AJ$525)&gt;$AJ124),SUMIF($C124:$C$525,$C124,$AJ124:$AJ$525),""))))</f>
        <v/>
      </c>
      <c r="BS124" s="409">
        <f>COUNTIFS('ZASOBY N'!$B123:$B$525,'ZASOBY N'!$B123,'ZASOBY N'!$C123:'ZASOBY N'!$C$525,'ZASOBY N'!$C123,'ZASOBY N'!$D123:'ZASOBY N'!$D$525,'ZASOBY N'!$D123,'ZASOBY N'!$H123:'ZASOBY N'!$H$525,'ZASOBY N'!$H123 )</f>
        <v>0</v>
      </c>
      <c r="BT124" s="410">
        <f>COUNTIFS('ZASOBY N'!$B$10:$B123,'ZASOBY N'!$B123,'ZASOBY N'!$C$10:'ZASOBY N'!$C123,'ZASOBY N'!$C123,'ZASOBY N'!$D$10:'ZASOBY N'!$D123,'ZASOBY N'!$D123,'ZASOBY N'!$H$10:'ZASOBY N'!$H123,'ZASOBY N'!$H123 )</f>
        <v>0</v>
      </c>
      <c r="BU124" s="411">
        <f t="shared" si="33"/>
        <v>0</v>
      </c>
      <c r="BV124" s="412">
        <f t="shared" si="34"/>
        <v>0</v>
      </c>
      <c r="BW124" s="94" t="s">
        <v>499</v>
      </c>
      <c r="BX124" s="414" t="str">
        <f>IF(AND(BZ124=1,CA124=1,SUMIF($C124:$C$525,$C124,$AI124:$AI$525)=$AI124),$AI124,IF($CC124&gt;0,$CC124,IF(AND(COUNTIF($C$11:$C123,$C124)&gt;=1,COUNTIF($D123:$D123,$D124)&gt;=1),"",IF(AND(SUMIF($C124:$C$525,$C124,$AI124:$AI$525)&gt;$AI124,SUMIF($D124:$D$525,$D124,$AI124:$AI$525)&gt;$IG124),_xlfn.AGGREGATE(14,4,$CB$11:$CB$31*($C$11:$C$31=$C124),1),""))))</f>
        <v/>
      </c>
      <c r="BZ124" s="409">
        <f>COUNTIFS('ZASOBY N'!$B123:$B$525,'ZASOBY N'!$B123,'ZASOBY N'!$C123:'ZASOBY N'!$C$525,'ZASOBY N'!$C123,'ZASOBY N'!$D123:'ZASOBY N'!$D$525,'ZASOBY N'!$D123,'ZASOBY N'!$H123:'ZASOBY N'!$H$525,'ZASOBY N'!$H123 )</f>
        <v>0</v>
      </c>
      <c r="CA124" s="410">
        <f>COUNTIFS('ZASOBY N'!$B$10:$B123,'ZASOBY N'!$B123,'ZASOBY N'!$C$10:'ZASOBY N'!$C123,'ZASOBY N'!$C123,'ZASOBY N'!$D$10:'ZASOBY N'!$D123,'ZASOBY N'!$D123,'ZASOBY N'!$H$10:'ZASOBY N'!$H123,'ZASOBY N'!$H123 )</f>
        <v>0</v>
      </c>
      <c r="CB124" s="411">
        <f t="shared" si="35"/>
        <v>0</v>
      </c>
      <c r="CC124" s="412">
        <f t="shared" si="36"/>
        <v>0</v>
      </c>
      <c r="CE124" s="414" t="str">
        <f>IF(AND(CG124=1,CH124=1,SUMIF($C124:$C$525,$C124,$AH124:$AH$525)=$AH124),$AH124,IF($CJ124&gt;0,$CJ124,IF(AND(COUNTIF($C$11:$C123,$C124)&gt;=1,COUNTIF($D123:$D123,$D124)&gt;=1),"",IF(AND(SUMIF($C124:$C$525,$C124,$AH124:$AH$525)&gt;$AH124,SUMIF($D124:$D$525,$D124,$AH124:$AH$525)&gt;$AH124),_xlfn.AGGREGATE(14,4,$CI$11:$CI$31*($C$11:$C$31=$C124),1),""))))</f>
        <v/>
      </c>
      <c r="CG124" s="409">
        <f>COUNTIFS('ZASOBY N'!$B123:$B$525,'ZASOBY N'!$B123,'ZASOBY N'!$C123:'ZASOBY N'!$C$525,'ZASOBY N'!$C123,'ZASOBY N'!$D123:'ZASOBY N'!$D$525,'ZASOBY N'!$D123,'ZASOBY N'!$H123:'ZASOBY N'!$H$525,'ZASOBY N'!$H123 )</f>
        <v>0</v>
      </c>
      <c r="CH124" s="410">
        <f>COUNTIFS('ZASOBY N'!$B$10:$B123,'ZASOBY N'!$B123,'ZASOBY N'!$C$10:'ZASOBY N'!$C123,'ZASOBY N'!$C123,'ZASOBY N'!$D$10:'ZASOBY N'!$D123,'ZASOBY N'!$D123,'ZASOBY N'!$H$10:'ZASOBY N'!$H123,'ZASOBY N'!$H123 )</f>
        <v>0</v>
      </c>
      <c r="CI124" s="411">
        <f t="shared" si="37"/>
        <v>0</v>
      </c>
      <c r="CJ124" s="412">
        <f t="shared" si="38"/>
        <v>0</v>
      </c>
      <c r="CL124" s="414" t="str">
        <f>IF(AND(CN124=1,CO124=1,SUMIF($C124:$C$525,$C124,$AG124:$AG$525)=$AG124),$AG124,IF($CQ124&gt;0,$CQ124,IF(AND(COUNTIF($C$11:$C123,$C124)&gt;=1,COUNTIF($D123:$D123,$D124)&gt;=1),"",IF(AND(SUMIF($C124:$C$525,$C124,$AG124:$AG$525)&gt;$AG124,SUMIF($D124:$D$525,$D124,$AG124:$AG$525)&gt;$AG124),_xlfn.AGGREGATE(14,4,$CP$11:$CP$31*($C$11:$C$31=$C124),1),""))))</f>
        <v/>
      </c>
      <c r="CN124" s="409">
        <f>COUNTIFS('ZASOBY N'!$B123:$B$525,'ZASOBY N'!$B123,'ZASOBY N'!$C123:'ZASOBY N'!$C$525,'ZASOBY N'!$C123,'ZASOBY N'!$D123:'ZASOBY N'!$D$525,'ZASOBY N'!$D123,'ZASOBY N'!$H123:'ZASOBY N'!$H$525,'ZASOBY N'!$H123 )</f>
        <v>0</v>
      </c>
      <c r="CO124" s="410">
        <f>COUNTIFS('ZASOBY N'!$B$10:$B123,'ZASOBY N'!$B123,'ZASOBY N'!$C$10:'ZASOBY N'!$C123,'ZASOBY N'!$C123,'ZASOBY N'!$D$10:'ZASOBY N'!$D123,'ZASOBY N'!$D123,'ZASOBY N'!$H$10:'ZASOBY N'!$H123,'ZASOBY N'!$H123 )</f>
        <v>0</v>
      </c>
      <c r="CP124" s="411">
        <f t="shared" si="39"/>
        <v>0</v>
      </c>
      <c r="CQ124" s="412">
        <f t="shared" si="40"/>
        <v>0</v>
      </c>
      <c r="CS124" s="414" t="str">
        <f>IF(AND(CU124=1,CV124=1,SUMIF($C124:$C$525,$C124,$AF124:$AF$525)=$AF124),$AF124,IF($CX124&gt;0,$CX124,IF(AND(COUNTIF($C$11:$C123,$C124)&gt;=1,COUNTIF($D123:$D123,$D124)&gt;=1),"",IF(AND(SUMIF($C124:$C$525,$C124,$AF124:$AF$525)&gt;$AF124,SUMIF($D124:$D$525,$D124,$AF124:$AF$525)&gt;$AF124),_xlfn.AGGREGATE(14,4,$CW$11:$CW$31*($C$11:$C$31=$C124),1),""))))</f>
        <v/>
      </c>
      <c r="CU124" s="409">
        <f>COUNTIFS('ZASOBY N'!$B123:$B$525,'ZASOBY N'!$B123,'ZASOBY N'!$C123:'ZASOBY N'!$C$525,'ZASOBY N'!$C123,'ZASOBY N'!$D123:'ZASOBY N'!$D$525,'ZASOBY N'!$D123,'ZASOBY N'!$H123:'ZASOBY N'!$H$525,'ZASOBY N'!$H123 )</f>
        <v>0</v>
      </c>
      <c r="CV124" s="410">
        <f>COUNTIFS('ZASOBY N'!$B$10:$B123,'ZASOBY N'!$B123,'ZASOBY N'!$C$10:'ZASOBY N'!$C123,'ZASOBY N'!$C123,'ZASOBY N'!$D$10:'ZASOBY N'!$D123,'ZASOBY N'!$D123,'ZASOBY N'!$H$10:'ZASOBY N'!$H123,'ZASOBY N'!$H123 )</f>
        <v>0</v>
      </c>
      <c r="CW124" s="411">
        <f t="shared" si="41"/>
        <v>0</v>
      </c>
      <c r="CX124" s="412">
        <f t="shared" si="42"/>
        <v>0</v>
      </c>
      <c r="CZ124" s="414" t="str">
        <f>IF(AND(DB124=1,DC124=1,SUMIF($C124:$C$525,$C124,$AE124:$AE$525)=$AE124),$AE124,IF($DE124&gt;0,$DE124,IF(AND(COUNTIF($C$11:$C123,$C124)&gt;=1,COUNTIF($D123:$D123,$D124)&gt;=1),"",IF(AND(SUMIF($C124:$C$525,$C124,$AE124:$AE$525)&gt;$AE124,SUMIF($D124:$D$525,$D124,$AE124:$AE$525)&gt;$AE124),_xlfn.AGGREGATE(14,4,$DD$11:$DD$31*($C$11:$C$31=$C124),1),""))))</f>
        <v/>
      </c>
      <c r="DB124" s="409">
        <f>COUNTIFS('ZASOBY N'!$B123:$B$525,'ZASOBY N'!$B123,'ZASOBY N'!$C123:'ZASOBY N'!$C$525,'ZASOBY N'!$C123,'ZASOBY N'!$D123:'ZASOBY N'!$D$525,'ZASOBY N'!$D123,'ZASOBY N'!$H123:'ZASOBY N'!$H$525,'ZASOBY N'!$H123 )</f>
        <v>0</v>
      </c>
      <c r="DC124" s="410">
        <f>COUNTIFS('ZASOBY N'!$B$10:$B123,'ZASOBY N'!$B123,'ZASOBY N'!$C$10:'ZASOBY N'!$C123,'ZASOBY N'!$C123,'ZASOBY N'!$D$10:'ZASOBY N'!$D123,'ZASOBY N'!$D123,'ZASOBY N'!$H$10:'ZASOBY N'!$H123,'ZASOBY N'!$H123 )</f>
        <v>0</v>
      </c>
      <c r="DD124" s="411">
        <f t="shared" si="43"/>
        <v>0</v>
      </c>
      <c r="DE124" s="412">
        <f t="shared" si="44"/>
        <v>0</v>
      </c>
      <c r="DF124" s="399" t="str">
        <f>IF(AND(DI124=1,DJ124=1,SUMIF($C124:$C$525,$C124,$AD124:$AD$525)=$AD124),$AD124,IF($DL124&gt;0,$DL124,IF(B124="","",IF(AND(COUNTIF($C$11:$C123,$C124)&gt;=1,COUNTIF($D123:$D123,$D124)&gt;=1,COUNTIF($Z121:$Z123,$C124)=0),"",IF(AND(COUNTIF($C$11:$C123,$C124)&gt;=1,COUNTIF($D123:$D123,$D124)&gt;=1),"UJĘTO WYŻEJ",IF(AND(SUMIF($C124:$C$525,$C124,$AD124:$AD$525)&gt;$AD124,SUMIF($D124:$D$525,$D124,$AD124:$AD$525)&gt;$AD124),_xlfn.AGGREGATE(14,4,$DK$11:$DK$31*($C$11:$C$31=$C124),1),""))))))</f>
        <v/>
      </c>
      <c r="DG124" s="414" t="str">
        <f>IF(AND(DI124=1,DJ124=1,SUMIF($C124:$C$525,$C124,$AD124:$AD$525)=$AD124),$AD124,IF($DL124&gt;0,$DL124,IF(AND(COUNTIF($C$11:$C123,$C124)&gt;=1,COUNTIF($D123:$D123,$D124)&gt;=1),"",IF(AND(SUMIF($C124:$C$525,$C124,$AD124:$AD$525)&gt;$AD124,SUMIF($D124:$D$525,$D124,$AD124:$AD$525)&gt;$AD124),_xlfn.AGGREGATE(14,4,$DK$11:$DK$31*($C$11:$C$31=$C124),1),""))))</f>
        <v/>
      </c>
      <c r="DI124" s="409">
        <f>COUNTIFS('ZASOBY N'!$B123:$B$525,'ZASOBY N'!$B123,'ZASOBY N'!$C123:'ZASOBY N'!$C$525,'ZASOBY N'!$C123,'ZASOBY N'!$D123:'ZASOBY N'!$D$525,'ZASOBY N'!$D123,'ZASOBY N'!$H123:'ZASOBY N'!$H$525,'ZASOBY N'!$H123 )</f>
        <v>0</v>
      </c>
      <c r="DJ124" s="410">
        <f>COUNTIFS('ZASOBY N'!$B$10:$B123,'ZASOBY N'!$B123,'ZASOBY N'!$C$10:'ZASOBY N'!$C123,'ZASOBY N'!$C123,'ZASOBY N'!$D$10:'ZASOBY N'!$D123,'ZASOBY N'!$D123,'ZASOBY N'!$H$10:'ZASOBY N'!$H123,'ZASOBY N'!$H123 )</f>
        <v>0</v>
      </c>
      <c r="DK124" s="411">
        <f t="shared" si="45"/>
        <v>0</v>
      </c>
      <c r="DL124" s="412">
        <f t="shared" si="46"/>
        <v>0</v>
      </c>
    </row>
    <row r="125" spans="1:116" ht="18.899999999999999" customHeight="1" x14ac:dyDescent="0.3">
      <c r="A125" s="219"/>
      <c r="B125" s="152" t="str">
        <f>IF('ZASOBY N'!A124="","",'ZASOBY N'!A124)</f>
        <v/>
      </c>
      <c r="C125" s="462" t="str">
        <f>IF('ZASOBY N'!C124="","",'ZASOBY N'!C124)</f>
        <v/>
      </c>
      <c r="D125" s="137" t="str">
        <f>IF('ZASOBY N'!B124="","",'ZASOBY N'!B124)</f>
        <v/>
      </c>
      <c r="E125" s="138"/>
      <c r="F125" s="356" t="str">
        <f>IF('ZASOBY N'!D124="","",'ZASOBY N'!D124)</f>
        <v/>
      </c>
      <c r="G125" s="220" t="str">
        <f>IF('ZASOBY N'!G124="","",'ZASOBY N'!G124)</f>
        <v/>
      </c>
      <c r="H125" s="221" t="str">
        <f>IF('ZASOBY N'!F124="","",'ZASOBY N'!F124)</f>
        <v/>
      </c>
      <c r="I125" s="221" t="str">
        <f>IF('ZASOBY N'!G124="","",'ZASOBY N'!G124)</f>
        <v/>
      </c>
      <c r="J125" s="221" t="str">
        <f>IF('ZASOBY N'!H124="","",'ZASOBY N'!H124)</f>
        <v/>
      </c>
      <c r="K125" s="214">
        <v>0</v>
      </c>
      <c r="L125" s="214">
        <v>0</v>
      </c>
      <c r="M125" s="214">
        <v>0</v>
      </c>
      <c r="N125" s="222" t="str">
        <f>IF('ZASOBY N'!BD124="x","",IF(W125="","",'ZASOBY N'!E124))</f>
        <v/>
      </c>
      <c r="O125" s="223">
        <v>0</v>
      </c>
      <c r="P125" s="223">
        <v>0</v>
      </c>
      <c r="Q125" s="226" t="str">
        <f>IF($N125="","",'UPR BILANS N'!G125*'UPR BILANS N'!N125)</f>
        <v/>
      </c>
      <c r="R125" s="225" t="str">
        <f>IF($N125="","",'ZASOBY N'!O124)</f>
        <v/>
      </c>
      <c r="S125" s="225" t="str">
        <f>IF($N125="","",IF('ZASOBY N'!Q124="",0,'ZASOBY N'!Q124))</f>
        <v/>
      </c>
      <c r="T125" s="225" t="str">
        <f>IF($N125="","",'ZASOBY N'!V124)</f>
        <v/>
      </c>
      <c r="U125" s="225" t="str">
        <f>IF($N125="","",IF('ZASOBY N'!AG124="",0,'ZASOBY N'!AG124))</f>
        <v/>
      </c>
      <c r="V125" s="225" t="str">
        <f>IF($N125="","",IF(NN!P127="",0,NN!P127))</f>
        <v/>
      </c>
      <c r="W125" s="225" t="str">
        <f t="shared" si="24"/>
        <v/>
      </c>
      <c r="X125" s="226" t="str">
        <f t="shared" si="25"/>
        <v/>
      </c>
      <c r="Y125" s="225" t="str">
        <f>IF('ZASOBY N'!AU124="","",IF(C125&lt;&gt;C124,'ZASOBY N'!AU124,IF(D125&lt;&gt;D124,'ZASOBY N'!AU124,IF(F125&lt;&gt;F124,'ZASOBY N'!AU124,IF(G125&lt;&gt;G124,'ZASOBY N'!AU124,IF(J125&lt;&gt;J124,'ZASOBY N'!AU124,IF(NN!AC127="","",IF(AND(C124=C125,H124=H125,J124=J125,NN!AC127&gt;0),"",IF(AND(C125=C126,H125=H126,NN!AC128&gt;0),'ZASOBY N'!AU124,'ZASOBY N'!AU124)))))))))</f>
        <v/>
      </c>
      <c r="Z125" s="225" t="str">
        <f t="shared" si="26"/>
        <v/>
      </c>
      <c r="AA125" s="227" t="str">
        <f t="shared" si="28"/>
        <v/>
      </c>
      <c r="AB125" s="400" t="str">
        <f t="shared" si="29"/>
        <v/>
      </c>
      <c r="AC125" s="228" t="str">
        <f t="shared" si="27"/>
        <v/>
      </c>
      <c r="AD125" s="222">
        <f>IF(B125="",0,IF(F125="",0,INDEX(POBRANIE_!$B$6:$F$101,MATCH('UPR BILANS N'!$F125,POBRANIE_!$A$6:$A$101,0),2)))</f>
        <v>0</v>
      </c>
      <c r="AE125" s="224">
        <f>IF(OR('ZASOBY N'!G124="",'ZASOBY N'!E124=""),0,IF(B125="",0,'ZASOBY N'!G124*'ZASOBY N'!E124))</f>
        <v>0</v>
      </c>
      <c r="AF125" s="225">
        <f>IF('ZASOBY N'!O124="",0,'ZASOBY N'!O124)</f>
        <v>0</v>
      </c>
      <c r="AG125" s="225">
        <f>IF('ZASOBY N'!Q124="",0,'ZASOBY N'!Q124)</f>
        <v>0</v>
      </c>
      <c r="AH125" s="225">
        <f>IF('ZASOBY N'!V124="",0,'ZASOBY N'!V124)</f>
        <v>0</v>
      </c>
      <c r="AI125" s="225">
        <f>IF('ZASOBY N'!AG124="",0,'ZASOBY N'!AG124)</f>
        <v>0</v>
      </c>
      <c r="AJ125" s="225">
        <f>IF(NN!P127="",0,IF(NN!P127="BRAK kol.7","BRAK BADAŃ",NN!P127))</f>
        <v>0</v>
      </c>
      <c r="AK125" s="225">
        <f>IF(NN!AC127="",0,IF(NN!AC127="BRAK kol.7","BRAK BADAŃ",NN!AC127))</f>
        <v>0</v>
      </c>
      <c r="BJ125" s="414" t="str">
        <f>IF(AND(BL125=1,BM125=1,SUMIF($C125:$C$525,$C125,$AK125:$AK$525)=$AK125),$AK125,IF($BO125&gt;0,$BO125,IF(AND(COUNTIF($C$11:$C124,$C125)&gt;=1,COUNTIF($D124:$D124,$D125)&gt;=1),"",IF(AND(SUMIF($C125:$C$525,$C125,$AK125:$AK$525)&gt;=$AK125,SUMIF($D125:$D$525,$D125,$AK125:$AK$525)&gt;=$AK125),SUMIF($C125:$C$525,$C125,$AK125:$AK$525),""))))</f>
        <v/>
      </c>
      <c r="BL125" s="409">
        <f>COUNTIFS('ZASOBY N'!$B124:$B$525,'ZASOBY N'!$B124,'ZASOBY N'!$C124:'ZASOBY N'!$C$525,'ZASOBY N'!$C124,'ZASOBY N'!$D124:'ZASOBY N'!$D$525,'ZASOBY N'!$D124,'ZASOBY N'!$H124:'ZASOBY N'!$H$525,'ZASOBY N'!$H124 )</f>
        <v>0</v>
      </c>
      <c r="BM125" s="410">
        <f>COUNTIFS('ZASOBY N'!$B$10:$B124,'ZASOBY N'!$B124,'ZASOBY N'!$C$10:'ZASOBY N'!$C124,'ZASOBY N'!$C124,'ZASOBY N'!$D$10:'ZASOBY N'!$D124,'ZASOBY N'!$D124,'ZASOBY N'!$H$10:'ZASOBY N'!$H124,'ZASOBY N'!$H124 )</f>
        <v>0</v>
      </c>
      <c r="BN125" s="411">
        <f t="shared" si="30"/>
        <v>0</v>
      </c>
      <c r="BO125" s="412">
        <f t="shared" si="31"/>
        <v>0</v>
      </c>
      <c r="BP125" s="94" t="str">
        <f t="shared" si="32"/>
        <v/>
      </c>
      <c r="BQ125" s="414" t="str">
        <f>IF(AND(BS125=1,BT125=1,SUMIF($C125:$C$525,$C125,$AJ125:$AJ$525)=$AJ125),$AJ125,IF($BV125&gt;0,$BV125,IF(AND(COUNTIF($C$11:$C124,$C125)&gt;=1,COUNTIF($D124:$D124,$D125)&gt;=1),"",IF(AND(SUMIF($C125:$C$525,$C125,$AJ125:$AJ$525)&gt;$AJ125,SUMIF($D125:$D$525,$D125,$AJ125:$AJ$525)&gt;$AJ125),SUMIF($C125:$C$525,$C125,$AJ125:$AJ$525),""))))</f>
        <v/>
      </c>
      <c r="BS125" s="409">
        <f>COUNTIFS('ZASOBY N'!$B124:$B$525,'ZASOBY N'!$B124,'ZASOBY N'!$C124:'ZASOBY N'!$C$525,'ZASOBY N'!$C124,'ZASOBY N'!$D124:'ZASOBY N'!$D$525,'ZASOBY N'!$D124,'ZASOBY N'!$H124:'ZASOBY N'!$H$525,'ZASOBY N'!$H124 )</f>
        <v>0</v>
      </c>
      <c r="BT125" s="410">
        <f>COUNTIFS('ZASOBY N'!$B$10:$B124,'ZASOBY N'!$B124,'ZASOBY N'!$C$10:'ZASOBY N'!$C124,'ZASOBY N'!$C124,'ZASOBY N'!$D$10:'ZASOBY N'!$D124,'ZASOBY N'!$D124,'ZASOBY N'!$H$10:'ZASOBY N'!$H124,'ZASOBY N'!$H124 )</f>
        <v>0</v>
      </c>
      <c r="BU125" s="411">
        <f t="shared" si="33"/>
        <v>0</v>
      </c>
      <c r="BV125" s="412">
        <f t="shared" si="34"/>
        <v>0</v>
      </c>
      <c r="BW125" s="94" t="s">
        <v>499</v>
      </c>
      <c r="BX125" s="414" t="str">
        <f>IF(AND(BZ125=1,CA125=1,SUMIF($C125:$C$525,$C125,$AI125:$AI$525)=$AI125),$AI125,IF($CC125&gt;0,$CC125,IF(AND(COUNTIF($C$11:$C124,$C125)&gt;=1,COUNTIF($D124:$D124,$D125)&gt;=1),"",IF(AND(SUMIF($C125:$C$525,$C125,$AI125:$AI$525)&gt;$AI125,SUMIF($D125:$D$525,$D125,$AI125:$AI$525)&gt;$IG125),_xlfn.AGGREGATE(14,4,$CB$11:$CB$31*($C$11:$C$31=$C125),1),""))))</f>
        <v/>
      </c>
      <c r="BZ125" s="409">
        <f>COUNTIFS('ZASOBY N'!$B124:$B$525,'ZASOBY N'!$B124,'ZASOBY N'!$C124:'ZASOBY N'!$C$525,'ZASOBY N'!$C124,'ZASOBY N'!$D124:'ZASOBY N'!$D$525,'ZASOBY N'!$D124,'ZASOBY N'!$H124:'ZASOBY N'!$H$525,'ZASOBY N'!$H124 )</f>
        <v>0</v>
      </c>
      <c r="CA125" s="410">
        <f>COUNTIFS('ZASOBY N'!$B$10:$B124,'ZASOBY N'!$B124,'ZASOBY N'!$C$10:'ZASOBY N'!$C124,'ZASOBY N'!$C124,'ZASOBY N'!$D$10:'ZASOBY N'!$D124,'ZASOBY N'!$D124,'ZASOBY N'!$H$10:'ZASOBY N'!$H124,'ZASOBY N'!$H124 )</f>
        <v>0</v>
      </c>
      <c r="CB125" s="411">
        <f t="shared" si="35"/>
        <v>0</v>
      </c>
      <c r="CC125" s="412">
        <f t="shared" si="36"/>
        <v>0</v>
      </c>
      <c r="CE125" s="414" t="str">
        <f>IF(AND(CG125=1,CH125=1,SUMIF($C125:$C$525,$C125,$AH125:$AH$525)=$AH125),$AH125,IF($CJ125&gt;0,$CJ125,IF(AND(COUNTIF($C$11:$C124,$C125)&gt;=1,COUNTIF($D124:$D124,$D125)&gt;=1),"",IF(AND(SUMIF($C125:$C$525,$C125,$AH125:$AH$525)&gt;$AH125,SUMIF($D125:$D$525,$D125,$AH125:$AH$525)&gt;$AH125),_xlfn.AGGREGATE(14,4,$CI$11:$CI$31*($C$11:$C$31=$C125),1),""))))</f>
        <v/>
      </c>
      <c r="CG125" s="409">
        <f>COUNTIFS('ZASOBY N'!$B124:$B$525,'ZASOBY N'!$B124,'ZASOBY N'!$C124:'ZASOBY N'!$C$525,'ZASOBY N'!$C124,'ZASOBY N'!$D124:'ZASOBY N'!$D$525,'ZASOBY N'!$D124,'ZASOBY N'!$H124:'ZASOBY N'!$H$525,'ZASOBY N'!$H124 )</f>
        <v>0</v>
      </c>
      <c r="CH125" s="410">
        <f>COUNTIFS('ZASOBY N'!$B$10:$B124,'ZASOBY N'!$B124,'ZASOBY N'!$C$10:'ZASOBY N'!$C124,'ZASOBY N'!$C124,'ZASOBY N'!$D$10:'ZASOBY N'!$D124,'ZASOBY N'!$D124,'ZASOBY N'!$H$10:'ZASOBY N'!$H124,'ZASOBY N'!$H124 )</f>
        <v>0</v>
      </c>
      <c r="CI125" s="411">
        <f t="shared" si="37"/>
        <v>0</v>
      </c>
      <c r="CJ125" s="412">
        <f t="shared" si="38"/>
        <v>0</v>
      </c>
      <c r="CL125" s="414" t="str">
        <f>IF(AND(CN125=1,CO125=1,SUMIF($C125:$C$525,$C125,$AG125:$AG$525)=$AG125),$AG125,IF($CQ125&gt;0,$CQ125,IF(AND(COUNTIF($C$11:$C124,$C125)&gt;=1,COUNTIF($D124:$D124,$D125)&gt;=1),"",IF(AND(SUMIF($C125:$C$525,$C125,$AG125:$AG$525)&gt;$AG125,SUMIF($D125:$D$525,$D125,$AG125:$AG$525)&gt;$AG125),_xlfn.AGGREGATE(14,4,$CP$11:$CP$31*($C$11:$C$31=$C125),1),""))))</f>
        <v/>
      </c>
      <c r="CN125" s="409">
        <f>COUNTIFS('ZASOBY N'!$B124:$B$525,'ZASOBY N'!$B124,'ZASOBY N'!$C124:'ZASOBY N'!$C$525,'ZASOBY N'!$C124,'ZASOBY N'!$D124:'ZASOBY N'!$D$525,'ZASOBY N'!$D124,'ZASOBY N'!$H124:'ZASOBY N'!$H$525,'ZASOBY N'!$H124 )</f>
        <v>0</v>
      </c>
      <c r="CO125" s="410">
        <f>COUNTIFS('ZASOBY N'!$B$10:$B124,'ZASOBY N'!$B124,'ZASOBY N'!$C$10:'ZASOBY N'!$C124,'ZASOBY N'!$C124,'ZASOBY N'!$D$10:'ZASOBY N'!$D124,'ZASOBY N'!$D124,'ZASOBY N'!$H$10:'ZASOBY N'!$H124,'ZASOBY N'!$H124 )</f>
        <v>0</v>
      </c>
      <c r="CP125" s="411">
        <f t="shared" si="39"/>
        <v>0</v>
      </c>
      <c r="CQ125" s="412">
        <f t="shared" si="40"/>
        <v>0</v>
      </c>
      <c r="CS125" s="414" t="str">
        <f>IF(AND(CU125=1,CV125=1,SUMIF($C125:$C$525,$C125,$AF125:$AF$525)=$AF125),$AF125,IF($CX125&gt;0,$CX125,IF(AND(COUNTIF($C$11:$C124,$C125)&gt;=1,COUNTIF($D124:$D124,$D125)&gt;=1),"",IF(AND(SUMIF($C125:$C$525,$C125,$AF125:$AF$525)&gt;$AF125,SUMIF($D125:$D$525,$D125,$AF125:$AF$525)&gt;$AF125),_xlfn.AGGREGATE(14,4,$CW$11:$CW$31*($C$11:$C$31=$C125),1),""))))</f>
        <v/>
      </c>
      <c r="CU125" s="409">
        <f>COUNTIFS('ZASOBY N'!$B124:$B$525,'ZASOBY N'!$B124,'ZASOBY N'!$C124:'ZASOBY N'!$C$525,'ZASOBY N'!$C124,'ZASOBY N'!$D124:'ZASOBY N'!$D$525,'ZASOBY N'!$D124,'ZASOBY N'!$H124:'ZASOBY N'!$H$525,'ZASOBY N'!$H124 )</f>
        <v>0</v>
      </c>
      <c r="CV125" s="410">
        <f>COUNTIFS('ZASOBY N'!$B$10:$B124,'ZASOBY N'!$B124,'ZASOBY N'!$C$10:'ZASOBY N'!$C124,'ZASOBY N'!$C124,'ZASOBY N'!$D$10:'ZASOBY N'!$D124,'ZASOBY N'!$D124,'ZASOBY N'!$H$10:'ZASOBY N'!$H124,'ZASOBY N'!$H124 )</f>
        <v>0</v>
      </c>
      <c r="CW125" s="411">
        <f t="shared" si="41"/>
        <v>0</v>
      </c>
      <c r="CX125" s="412">
        <f t="shared" si="42"/>
        <v>0</v>
      </c>
      <c r="CZ125" s="414" t="str">
        <f>IF(AND(DB125=1,DC125=1,SUMIF($C125:$C$525,$C125,$AE125:$AE$525)=$AE125),$AE125,IF($DE125&gt;0,$DE125,IF(AND(COUNTIF($C$11:$C124,$C125)&gt;=1,COUNTIF($D124:$D124,$D125)&gt;=1),"",IF(AND(SUMIF($C125:$C$525,$C125,$AE125:$AE$525)&gt;$AE125,SUMIF($D125:$D$525,$D125,$AE125:$AE$525)&gt;$AE125),_xlfn.AGGREGATE(14,4,$DD$11:$DD$31*($C$11:$C$31=$C125),1),""))))</f>
        <v/>
      </c>
      <c r="DB125" s="409">
        <f>COUNTIFS('ZASOBY N'!$B124:$B$525,'ZASOBY N'!$B124,'ZASOBY N'!$C124:'ZASOBY N'!$C$525,'ZASOBY N'!$C124,'ZASOBY N'!$D124:'ZASOBY N'!$D$525,'ZASOBY N'!$D124,'ZASOBY N'!$H124:'ZASOBY N'!$H$525,'ZASOBY N'!$H124 )</f>
        <v>0</v>
      </c>
      <c r="DC125" s="410">
        <f>COUNTIFS('ZASOBY N'!$B$10:$B124,'ZASOBY N'!$B124,'ZASOBY N'!$C$10:'ZASOBY N'!$C124,'ZASOBY N'!$C124,'ZASOBY N'!$D$10:'ZASOBY N'!$D124,'ZASOBY N'!$D124,'ZASOBY N'!$H$10:'ZASOBY N'!$H124,'ZASOBY N'!$H124 )</f>
        <v>0</v>
      </c>
      <c r="DD125" s="411">
        <f t="shared" si="43"/>
        <v>0</v>
      </c>
      <c r="DE125" s="412">
        <f t="shared" si="44"/>
        <v>0</v>
      </c>
      <c r="DF125" s="399" t="str">
        <f>IF(AND(DI125=1,DJ125=1,SUMIF($C125:$C$525,$C125,$AD125:$AD$525)=$AD125),$AD125,IF($DL125&gt;0,$DL125,IF(B125="","",IF(AND(COUNTIF($C$11:$C124,$C125)&gt;=1,COUNTIF($D124:$D124,$D125)&gt;=1,COUNTIF($Z122:$Z124,$C125)=0),"",IF(AND(COUNTIF($C$11:$C124,$C125)&gt;=1,COUNTIF($D124:$D124,$D125)&gt;=1),"UJĘTO WYŻEJ",IF(AND(SUMIF($C125:$C$525,$C125,$AD125:$AD$525)&gt;$AD125,SUMIF($D125:$D$525,$D125,$AD125:$AD$525)&gt;$AD125),_xlfn.AGGREGATE(14,4,$DK$11:$DK$31*($C$11:$C$31=$C125),1),""))))))</f>
        <v/>
      </c>
      <c r="DG125" s="414" t="str">
        <f>IF(AND(DI125=1,DJ125=1,SUMIF($C125:$C$525,$C125,$AD125:$AD$525)=$AD125),$AD125,IF($DL125&gt;0,$DL125,IF(AND(COUNTIF($C$11:$C124,$C125)&gt;=1,COUNTIF($D124:$D124,$D125)&gt;=1),"",IF(AND(SUMIF($C125:$C$525,$C125,$AD125:$AD$525)&gt;$AD125,SUMIF($D125:$D$525,$D125,$AD125:$AD$525)&gt;$AD125),_xlfn.AGGREGATE(14,4,$DK$11:$DK$31*($C$11:$C$31=$C125),1),""))))</f>
        <v/>
      </c>
      <c r="DI125" s="409">
        <f>COUNTIFS('ZASOBY N'!$B124:$B$525,'ZASOBY N'!$B124,'ZASOBY N'!$C124:'ZASOBY N'!$C$525,'ZASOBY N'!$C124,'ZASOBY N'!$D124:'ZASOBY N'!$D$525,'ZASOBY N'!$D124,'ZASOBY N'!$H124:'ZASOBY N'!$H$525,'ZASOBY N'!$H124 )</f>
        <v>0</v>
      </c>
      <c r="DJ125" s="410">
        <f>COUNTIFS('ZASOBY N'!$B$10:$B124,'ZASOBY N'!$B124,'ZASOBY N'!$C$10:'ZASOBY N'!$C124,'ZASOBY N'!$C124,'ZASOBY N'!$D$10:'ZASOBY N'!$D124,'ZASOBY N'!$D124,'ZASOBY N'!$H$10:'ZASOBY N'!$H124,'ZASOBY N'!$H124 )</f>
        <v>0</v>
      </c>
      <c r="DK125" s="411">
        <f t="shared" si="45"/>
        <v>0</v>
      </c>
      <c r="DL125" s="412">
        <f t="shared" si="46"/>
        <v>0</v>
      </c>
    </row>
    <row r="126" spans="1:116" ht="18.899999999999999" customHeight="1" x14ac:dyDescent="0.3">
      <c r="A126" s="219"/>
      <c r="B126" s="152" t="str">
        <f>IF('ZASOBY N'!A125="","",'ZASOBY N'!A125)</f>
        <v/>
      </c>
      <c r="C126" s="462" t="str">
        <f>IF('ZASOBY N'!C125="","",'ZASOBY N'!C125)</f>
        <v/>
      </c>
      <c r="D126" s="137" t="str">
        <f>IF('ZASOBY N'!B125="","",'ZASOBY N'!B125)</f>
        <v/>
      </c>
      <c r="E126" s="138"/>
      <c r="F126" s="356" t="str">
        <f>IF('ZASOBY N'!D125="","",'ZASOBY N'!D125)</f>
        <v/>
      </c>
      <c r="G126" s="220" t="str">
        <f>IF('ZASOBY N'!G125="","",'ZASOBY N'!G125)</f>
        <v/>
      </c>
      <c r="H126" s="221" t="str">
        <f>IF('ZASOBY N'!F125="","",'ZASOBY N'!F125)</f>
        <v/>
      </c>
      <c r="I126" s="221" t="str">
        <f>IF('ZASOBY N'!G125="","",'ZASOBY N'!G125)</f>
        <v/>
      </c>
      <c r="J126" s="221" t="str">
        <f>IF('ZASOBY N'!H125="","",'ZASOBY N'!H125)</f>
        <v/>
      </c>
      <c r="K126" s="214">
        <v>0</v>
      </c>
      <c r="L126" s="214">
        <v>0</v>
      </c>
      <c r="M126" s="214">
        <v>0</v>
      </c>
      <c r="N126" s="222" t="str">
        <f>IF('ZASOBY N'!BD125="x","",IF(W126="","",'ZASOBY N'!E125))</f>
        <v/>
      </c>
      <c r="O126" s="223">
        <v>0</v>
      </c>
      <c r="P126" s="223">
        <v>0</v>
      </c>
      <c r="Q126" s="226" t="str">
        <f>IF($N126="","",'UPR BILANS N'!G126*'UPR BILANS N'!N126)</f>
        <v/>
      </c>
      <c r="R126" s="225" t="str">
        <f>IF($N126="","",'ZASOBY N'!O125)</f>
        <v/>
      </c>
      <c r="S126" s="225" t="str">
        <f>IF($N126="","",IF('ZASOBY N'!Q125="",0,'ZASOBY N'!Q125))</f>
        <v/>
      </c>
      <c r="T126" s="225" t="str">
        <f>IF($N126="","",'ZASOBY N'!V125)</f>
        <v/>
      </c>
      <c r="U126" s="225" t="str">
        <f>IF($N126="","",IF('ZASOBY N'!AG125="",0,'ZASOBY N'!AG125))</f>
        <v/>
      </c>
      <c r="V126" s="225" t="str">
        <f>IF($N126="","",IF(NN!P128="",0,NN!P128))</f>
        <v/>
      </c>
      <c r="W126" s="225" t="str">
        <f t="shared" si="24"/>
        <v/>
      </c>
      <c r="X126" s="226" t="str">
        <f t="shared" si="25"/>
        <v/>
      </c>
      <c r="Y126" s="225" t="str">
        <f>IF('ZASOBY N'!AU125="","",IF(C126&lt;&gt;C125,'ZASOBY N'!AU125,IF(D126&lt;&gt;D125,'ZASOBY N'!AU125,IF(F126&lt;&gt;F125,'ZASOBY N'!AU125,IF(G126&lt;&gt;G125,'ZASOBY N'!AU125,IF(J126&lt;&gt;J125,'ZASOBY N'!AU125,IF(NN!AC128="","",IF(AND(C125=C126,H125=H126,J125=J126,NN!AC128&gt;0),"",IF(AND(C126=C127,H126=H127,NN!AC129&gt;0),'ZASOBY N'!AU125,'ZASOBY N'!AU125)))))))))</f>
        <v/>
      </c>
      <c r="Z126" s="225" t="str">
        <f t="shared" si="26"/>
        <v/>
      </c>
      <c r="AA126" s="227" t="str">
        <f t="shared" si="28"/>
        <v/>
      </c>
      <c r="AB126" s="400" t="str">
        <f t="shared" si="29"/>
        <v/>
      </c>
      <c r="AC126" s="228" t="str">
        <f t="shared" si="27"/>
        <v/>
      </c>
      <c r="AD126" s="222">
        <f>IF(B126="",0,IF(F126="",0,INDEX(POBRANIE_!$B$6:$F$101,MATCH('UPR BILANS N'!$F126,POBRANIE_!$A$6:$A$101,0),2)))</f>
        <v>0</v>
      </c>
      <c r="AE126" s="224">
        <f>IF(OR('ZASOBY N'!G125="",'ZASOBY N'!E125=""),0,IF(B126="",0,'ZASOBY N'!G125*'ZASOBY N'!E125))</f>
        <v>0</v>
      </c>
      <c r="AF126" s="225">
        <f>IF('ZASOBY N'!O125="",0,'ZASOBY N'!O125)</f>
        <v>0</v>
      </c>
      <c r="AG126" s="225">
        <f>IF('ZASOBY N'!Q125="",0,'ZASOBY N'!Q125)</f>
        <v>0</v>
      </c>
      <c r="AH126" s="225">
        <f>IF('ZASOBY N'!V125="",0,'ZASOBY N'!V125)</f>
        <v>0</v>
      </c>
      <c r="AI126" s="225">
        <f>IF('ZASOBY N'!AG125="",0,'ZASOBY N'!AG125)</f>
        <v>0</v>
      </c>
      <c r="AJ126" s="225">
        <f>IF(NN!P128="",0,IF(NN!P128="BRAK kol.7","BRAK BADAŃ",NN!P128))</f>
        <v>0</v>
      </c>
      <c r="AK126" s="225">
        <f>IF(NN!AC128="",0,IF(NN!AC128="BRAK kol.7","BRAK BADAŃ",NN!AC128))</f>
        <v>0</v>
      </c>
      <c r="BJ126" s="414" t="str">
        <f>IF(AND(BL126=1,BM126=1,SUMIF($C126:$C$525,$C126,$AK126:$AK$525)=$AK126),$AK126,IF($BO126&gt;0,$BO126,IF(AND(COUNTIF($C$11:$C125,$C126)&gt;=1,COUNTIF($D125:$D125,$D126)&gt;=1),"",IF(AND(SUMIF($C126:$C$525,$C126,$AK126:$AK$525)&gt;=$AK126,SUMIF($D126:$D$525,$D126,$AK126:$AK$525)&gt;=$AK126),SUMIF($C126:$C$525,$C126,$AK126:$AK$525),""))))</f>
        <v/>
      </c>
      <c r="BL126" s="409">
        <f>COUNTIFS('ZASOBY N'!$B125:$B$525,'ZASOBY N'!$B125,'ZASOBY N'!$C125:'ZASOBY N'!$C$525,'ZASOBY N'!$C125,'ZASOBY N'!$D125:'ZASOBY N'!$D$525,'ZASOBY N'!$D125,'ZASOBY N'!$H125:'ZASOBY N'!$H$525,'ZASOBY N'!$H125 )</f>
        <v>0</v>
      </c>
      <c r="BM126" s="410">
        <f>COUNTIFS('ZASOBY N'!$B$10:$B125,'ZASOBY N'!$B125,'ZASOBY N'!$C$10:'ZASOBY N'!$C125,'ZASOBY N'!$C125,'ZASOBY N'!$D$10:'ZASOBY N'!$D125,'ZASOBY N'!$D125,'ZASOBY N'!$H$10:'ZASOBY N'!$H125,'ZASOBY N'!$H125 )</f>
        <v>0</v>
      </c>
      <c r="BN126" s="411">
        <f t="shared" si="30"/>
        <v>0</v>
      </c>
      <c r="BO126" s="412">
        <f t="shared" si="31"/>
        <v>0</v>
      </c>
      <c r="BP126" s="94" t="str">
        <f t="shared" si="32"/>
        <v/>
      </c>
      <c r="BQ126" s="414" t="str">
        <f>IF(AND(BS126=1,BT126=1,SUMIF($C126:$C$525,$C126,$AJ126:$AJ$525)=$AJ126),$AJ126,IF($BV126&gt;0,$BV126,IF(AND(COUNTIF($C$11:$C125,$C126)&gt;=1,COUNTIF($D125:$D125,$D126)&gt;=1),"",IF(AND(SUMIF($C126:$C$525,$C126,$AJ126:$AJ$525)&gt;$AJ126,SUMIF($D126:$D$525,$D126,$AJ126:$AJ$525)&gt;$AJ126),SUMIF($C126:$C$525,$C126,$AJ126:$AJ$525),""))))</f>
        <v/>
      </c>
      <c r="BS126" s="409">
        <f>COUNTIFS('ZASOBY N'!$B125:$B$525,'ZASOBY N'!$B125,'ZASOBY N'!$C125:'ZASOBY N'!$C$525,'ZASOBY N'!$C125,'ZASOBY N'!$D125:'ZASOBY N'!$D$525,'ZASOBY N'!$D125,'ZASOBY N'!$H125:'ZASOBY N'!$H$525,'ZASOBY N'!$H125 )</f>
        <v>0</v>
      </c>
      <c r="BT126" s="410">
        <f>COUNTIFS('ZASOBY N'!$B$10:$B125,'ZASOBY N'!$B125,'ZASOBY N'!$C$10:'ZASOBY N'!$C125,'ZASOBY N'!$C125,'ZASOBY N'!$D$10:'ZASOBY N'!$D125,'ZASOBY N'!$D125,'ZASOBY N'!$H$10:'ZASOBY N'!$H125,'ZASOBY N'!$H125 )</f>
        <v>0</v>
      </c>
      <c r="BU126" s="411">
        <f t="shared" si="33"/>
        <v>0</v>
      </c>
      <c r="BV126" s="412">
        <f t="shared" si="34"/>
        <v>0</v>
      </c>
      <c r="BW126" s="94" t="s">
        <v>499</v>
      </c>
      <c r="BX126" s="414" t="str">
        <f>IF(AND(BZ126=1,CA126=1,SUMIF($C126:$C$525,$C126,$AI126:$AI$525)=$AI126),$AI126,IF($CC126&gt;0,$CC126,IF(AND(COUNTIF($C$11:$C125,$C126)&gt;=1,COUNTIF($D125:$D125,$D126)&gt;=1),"",IF(AND(SUMIF($C126:$C$525,$C126,$AI126:$AI$525)&gt;$AI126,SUMIF($D126:$D$525,$D126,$AI126:$AI$525)&gt;$IG126),_xlfn.AGGREGATE(14,4,$CB$11:$CB$31*($C$11:$C$31=$C126),1),""))))</f>
        <v/>
      </c>
      <c r="BZ126" s="409">
        <f>COUNTIFS('ZASOBY N'!$B125:$B$525,'ZASOBY N'!$B125,'ZASOBY N'!$C125:'ZASOBY N'!$C$525,'ZASOBY N'!$C125,'ZASOBY N'!$D125:'ZASOBY N'!$D$525,'ZASOBY N'!$D125,'ZASOBY N'!$H125:'ZASOBY N'!$H$525,'ZASOBY N'!$H125 )</f>
        <v>0</v>
      </c>
      <c r="CA126" s="410">
        <f>COUNTIFS('ZASOBY N'!$B$10:$B125,'ZASOBY N'!$B125,'ZASOBY N'!$C$10:'ZASOBY N'!$C125,'ZASOBY N'!$C125,'ZASOBY N'!$D$10:'ZASOBY N'!$D125,'ZASOBY N'!$D125,'ZASOBY N'!$H$10:'ZASOBY N'!$H125,'ZASOBY N'!$H125 )</f>
        <v>0</v>
      </c>
      <c r="CB126" s="411">
        <f t="shared" si="35"/>
        <v>0</v>
      </c>
      <c r="CC126" s="412">
        <f t="shared" si="36"/>
        <v>0</v>
      </c>
      <c r="CE126" s="414" t="str">
        <f>IF(AND(CG126=1,CH126=1,SUMIF($C126:$C$525,$C126,$AH126:$AH$525)=$AH126),$AH126,IF($CJ126&gt;0,$CJ126,IF(AND(COUNTIF($C$11:$C125,$C126)&gt;=1,COUNTIF($D125:$D125,$D126)&gt;=1),"",IF(AND(SUMIF($C126:$C$525,$C126,$AH126:$AH$525)&gt;$AH126,SUMIF($D126:$D$525,$D126,$AH126:$AH$525)&gt;$AH126),_xlfn.AGGREGATE(14,4,$CI$11:$CI$31*($C$11:$C$31=$C126),1),""))))</f>
        <v/>
      </c>
      <c r="CG126" s="409">
        <f>COUNTIFS('ZASOBY N'!$B125:$B$525,'ZASOBY N'!$B125,'ZASOBY N'!$C125:'ZASOBY N'!$C$525,'ZASOBY N'!$C125,'ZASOBY N'!$D125:'ZASOBY N'!$D$525,'ZASOBY N'!$D125,'ZASOBY N'!$H125:'ZASOBY N'!$H$525,'ZASOBY N'!$H125 )</f>
        <v>0</v>
      </c>
      <c r="CH126" s="410">
        <f>COUNTIFS('ZASOBY N'!$B$10:$B125,'ZASOBY N'!$B125,'ZASOBY N'!$C$10:'ZASOBY N'!$C125,'ZASOBY N'!$C125,'ZASOBY N'!$D$10:'ZASOBY N'!$D125,'ZASOBY N'!$D125,'ZASOBY N'!$H$10:'ZASOBY N'!$H125,'ZASOBY N'!$H125 )</f>
        <v>0</v>
      </c>
      <c r="CI126" s="411">
        <f t="shared" si="37"/>
        <v>0</v>
      </c>
      <c r="CJ126" s="412">
        <f t="shared" si="38"/>
        <v>0</v>
      </c>
      <c r="CL126" s="414" t="str">
        <f>IF(AND(CN126=1,CO126=1,SUMIF($C126:$C$525,$C126,$AG126:$AG$525)=$AG126),$AG126,IF($CQ126&gt;0,$CQ126,IF(AND(COUNTIF($C$11:$C125,$C126)&gt;=1,COUNTIF($D125:$D125,$D126)&gt;=1),"",IF(AND(SUMIF($C126:$C$525,$C126,$AG126:$AG$525)&gt;$AG126,SUMIF($D126:$D$525,$D126,$AG126:$AG$525)&gt;$AG126),_xlfn.AGGREGATE(14,4,$CP$11:$CP$31*($C$11:$C$31=$C126),1),""))))</f>
        <v/>
      </c>
      <c r="CN126" s="409">
        <f>COUNTIFS('ZASOBY N'!$B125:$B$525,'ZASOBY N'!$B125,'ZASOBY N'!$C125:'ZASOBY N'!$C$525,'ZASOBY N'!$C125,'ZASOBY N'!$D125:'ZASOBY N'!$D$525,'ZASOBY N'!$D125,'ZASOBY N'!$H125:'ZASOBY N'!$H$525,'ZASOBY N'!$H125 )</f>
        <v>0</v>
      </c>
      <c r="CO126" s="410">
        <f>COUNTIFS('ZASOBY N'!$B$10:$B125,'ZASOBY N'!$B125,'ZASOBY N'!$C$10:'ZASOBY N'!$C125,'ZASOBY N'!$C125,'ZASOBY N'!$D$10:'ZASOBY N'!$D125,'ZASOBY N'!$D125,'ZASOBY N'!$H$10:'ZASOBY N'!$H125,'ZASOBY N'!$H125 )</f>
        <v>0</v>
      </c>
      <c r="CP126" s="411">
        <f t="shared" si="39"/>
        <v>0</v>
      </c>
      <c r="CQ126" s="412">
        <f t="shared" si="40"/>
        <v>0</v>
      </c>
      <c r="CS126" s="414" t="str">
        <f>IF(AND(CU126=1,CV126=1,SUMIF($C126:$C$525,$C126,$AF126:$AF$525)=$AF126),$AF126,IF($CX126&gt;0,$CX126,IF(AND(COUNTIF($C$11:$C125,$C126)&gt;=1,COUNTIF($D125:$D125,$D126)&gt;=1),"",IF(AND(SUMIF($C126:$C$525,$C126,$AF126:$AF$525)&gt;$AF126,SUMIF($D126:$D$525,$D126,$AF126:$AF$525)&gt;$AF126),_xlfn.AGGREGATE(14,4,$CW$11:$CW$31*($C$11:$C$31=$C126),1),""))))</f>
        <v/>
      </c>
      <c r="CU126" s="409">
        <f>COUNTIFS('ZASOBY N'!$B125:$B$525,'ZASOBY N'!$B125,'ZASOBY N'!$C125:'ZASOBY N'!$C$525,'ZASOBY N'!$C125,'ZASOBY N'!$D125:'ZASOBY N'!$D$525,'ZASOBY N'!$D125,'ZASOBY N'!$H125:'ZASOBY N'!$H$525,'ZASOBY N'!$H125 )</f>
        <v>0</v>
      </c>
      <c r="CV126" s="410">
        <f>COUNTIFS('ZASOBY N'!$B$10:$B125,'ZASOBY N'!$B125,'ZASOBY N'!$C$10:'ZASOBY N'!$C125,'ZASOBY N'!$C125,'ZASOBY N'!$D$10:'ZASOBY N'!$D125,'ZASOBY N'!$D125,'ZASOBY N'!$H$10:'ZASOBY N'!$H125,'ZASOBY N'!$H125 )</f>
        <v>0</v>
      </c>
      <c r="CW126" s="411">
        <f t="shared" si="41"/>
        <v>0</v>
      </c>
      <c r="CX126" s="412">
        <f t="shared" si="42"/>
        <v>0</v>
      </c>
      <c r="CZ126" s="414" t="str">
        <f>IF(AND(DB126=1,DC126=1,SUMIF($C126:$C$525,$C126,$AE126:$AE$525)=$AE126),$AE126,IF($DE126&gt;0,$DE126,IF(AND(COUNTIF($C$11:$C125,$C126)&gt;=1,COUNTIF($D125:$D125,$D126)&gt;=1),"",IF(AND(SUMIF($C126:$C$525,$C126,$AE126:$AE$525)&gt;$AE126,SUMIF($D126:$D$525,$D126,$AE126:$AE$525)&gt;$AE126),_xlfn.AGGREGATE(14,4,$DD$11:$DD$31*($C$11:$C$31=$C126),1),""))))</f>
        <v/>
      </c>
      <c r="DB126" s="409">
        <f>COUNTIFS('ZASOBY N'!$B125:$B$525,'ZASOBY N'!$B125,'ZASOBY N'!$C125:'ZASOBY N'!$C$525,'ZASOBY N'!$C125,'ZASOBY N'!$D125:'ZASOBY N'!$D$525,'ZASOBY N'!$D125,'ZASOBY N'!$H125:'ZASOBY N'!$H$525,'ZASOBY N'!$H125 )</f>
        <v>0</v>
      </c>
      <c r="DC126" s="410">
        <f>COUNTIFS('ZASOBY N'!$B$10:$B125,'ZASOBY N'!$B125,'ZASOBY N'!$C$10:'ZASOBY N'!$C125,'ZASOBY N'!$C125,'ZASOBY N'!$D$10:'ZASOBY N'!$D125,'ZASOBY N'!$D125,'ZASOBY N'!$H$10:'ZASOBY N'!$H125,'ZASOBY N'!$H125 )</f>
        <v>0</v>
      </c>
      <c r="DD126" s="411">
        <f t="shared" si="43"/>
        <v>0</v>
      </c>
      <c r="DE126" s="412">
        <f t="shared" si="44"/>
        <v>0</v>
      </c>
      <c r="DF126" s="399" t="str">
        <f>IF(AND(DI126=1,DJ126=1,SUMIF($C126:$C$525,$C126,$AD126:$AD$525)=$AD126),$AD126,IF($DL126&gt;0,$DL126,IF(B126="","",IF(AND(COUNTIF($C$11:$C125,$C126)&gt;=1,COUNTIF($D125:$D125,$D126)&gt;=1,COUNTIF($Z123:$Z125,$C126)=0),"",IF(AND(COUNTIF($C$11:$C125,$C126)&gt;=1,COUNTIF($D125:$D125,$D126)&gt;=1),"UJĘTO WYŻEJ",IF(AND(SUMIF($C126:$C$525,$C126,$AD126:$AD$525)&gt;$AD126,SUMIF($D126:$D$525,$D126,$AD126:$AD$525)&gt;$AD126),_xlfn.AGGREGATE(14,4,$DK$11:$DK$31*($C$11:$C$31=$C126),1),""))))))</f>
        <v/>
      </c>
      <c r="DG126" s="414" t="str">
        <f>IF(AND(DI126=1,DJ126=1,SUMIF($C126:$C$525,$C126,$AD126:$AD$525)=$AD126),$AD126,IF($DL126&gt;0,$DL126,IF(AND(COUNTIF($C$11:$C125,$C126)&gt;=1,COUNTIF($D125:$D125,$D126)&gt;=1),"",IF(AND(SUMIF($C126:$C$525,$C126,$AD126:$AD$525)&gt;$AD126,SUMIF($D126:$D$525,$D126,$AD126:$AD$525)&gt;$AD126),_xlfn.AGGREGATE(14,4,$DK$11:$DK$31*($C$11:$C$31=$C126),1),""))))</f>
        <v/>
      </c>
      <c r="DI126" s="409">
        <f>COUNTIFS('ZASOBY N'!$B125:$B$525,'ZASOBY N'!$B125,'ZASOBY N'!$C125:'ZASOBY N'!$C$525,'ZASOBY N'!$C125,'ZASOBY N'!$D125:'ZASOBY N'!$D$525,'ZASOBY N'!$D125,'ZASOBY N'!$H125:'ZASOBY N'!$H$525,'ZASOBY N'!$H125 )</f>
        <v>0</v>
      </c>
      <c r="DJ126" s="410">
        <f>COUNTIFS('ZASOBY N'!$B$10:$B125,'ZASOBY N'!$B125,'ZASOBY N'!$C$10:'ZASOBY N'!$C125,'ZASOBY N'!$C125,'ZASOBY N'!$D$10:'ZASOBY N'!$D125,'ZASOBY N'!$D125,'ZASOBY N'!$H$10:'ZASOBY N'!$H125,'ZASOBY N'!$H125 )</f>
        <v>0</v>
      </c>
      <c r="DK126" s="411">
        <f t="shared" si="45"/>
        <v>0</v>
      </c>
      <c r="DL126" s="412">
        <f t="shared" si="46"/>
        <v>0</v>
      </c>
    </row>
    <row r="127" spans="1:116" ht="18.899999999999999" customHeight="1" x14ac:dyDescent="0.3">
      <c r="A127" s="219"/>
      <c r="B127" s="152" t="str">
        <f>IF('ZASOBY N'!A126="","",'ZASOBY N'!A126)</f>
        <v/>
      </c>
      <c r="C127" s="462" t="str">
        <f>IF('ZASOBY N'!C126="","",'ZASOBY N'!C126)</f>
        <v/>
      </c>
      <c r="D127" s="137" t="str">
        <f>IF('ZASOBY N'!B126="","",'ZASOBY N'!B126)</f>
        <v/>
      </c>
      <c r="E127" s="138"/>
      <c r="F127" s="356" t="str">
        <f>IF('ZASOBY N'!D126="","",'ZASOBY N'!D126)</f>
        <v/>
      </c>
      <c r="G127" s="220" t="str">
        <f>IF('ZASOBY N'!G126="","",'ZASOBY N'!G126)</f>
        <v/>
      </c>
      <c r="H127" s="221" t="str">
        <f>IF('ZASOBY N'!F126="","",'ZASOBY N'!F126)</f>
        <v/>
      </c>
      <c r="I127" s="221" t="str">
        <f>IF('ZASOBY N'!G126="","",'ZASOBY N'!G126)</f>
        <v/>
      </c>
      <c r="J127" s="221" t="str">
        <f>IF('ZASOBY N'!H126="","",'ZASOBY N'!H126)</f>
        <v/>
      </c>
      <c r="K127" s="214">
        <v>0</v>
      </c>
      <c r="L127" s="214">
        <v>0</v>
      </c>
      <c r="M127" s="214">
        <v>0</v>
      </c>
      <c r="N127" s="222" t="str">
        <f>IF('ZASOBY N'!BD126="x","",IF(W127="","",'ZASOBY N'!E126))</f>
        <v/>
      </c>
      <c r="O127" s="223">
        <v>0</v>
      </c>
      <c r="P127" s="223">
        <v>0</v>
      </c>
      <c r="Q127" s="226" t="str">
        <f>IF($N127="","",'UPR BILANS N'!G127*'UPR BILANS N'!N127)</f>
        <v/>
      </c>
      <c r="R127" s="225" t="str">
        <f>IF($N127="","",'ZASOBY N'!O126)</f>
        <v/>
      </c>
      <c r="S127" s="225" t="str">
        <f>IF($N127="","",IF('ZASOBY N'!Q126="",0,'ZASOBY N'!Q126))</f>
        <v/>
      </c>
      <c r="T127" s="225" t="str">
        <f>IF($N127="","",'ZASOBY N'!V126)</f>
        <v/>
      </c>
      <c r="U127" s="225" t="str">
        <f>IF($N127="","",IF('ZASOBY N'!AG126="",0,'ZASOBY N'!AG126))</f>
        <v/>
      </c>
      <c r="V127" s="225" t="str">
        <f>IF($N127="","",IF(NN!P129="",0,NN!P129))</f>
        <v/>
      </c>
      <c r="W127" s="225" t="str">
        <f t="shared" si="24"/>
        <v/>
      </c>
      <c r="X127" s="226" t="str">
        <f t="shared" si="25"/>
        <v/>
      </c>
      <c r="Y127" s="225" t="str">
        <f>IF('ZASOBY N'!AU126="","",IF(C127&lt;&gt;C126,'ZASOBY N'!AU126,IF(D127&lt;&gt;D126,'ZASOBY N'!AU126,IF(F127&lt;&gt;F126,'ZASOBY N'!AU126,IF(G127&lt;&gt;G126,'ZASOBY N'!AU126,IF(J127&lt;&gt;J126,'ZASOBY N'!AU126,IF(NN!AC129="","",IF(AND(C126=C127,H126=H127,J126=J127,NN!AC129&gt;0),"",IF(AND(C127=C128,H127=H128,NN!AC130&gt;0),'ZASOBY N'!AU126,'ZASOBY N'!AU126)))))))))</f>
        <v/>
      </c>
      <c r="Z127" s="225" t="str">
        <f t="shared" si="26"/>
        <v/>
      </c>
      <c r="AA127" s="227" t="str">
        <f t="shared" si="28"/>
        <v/>
      </c>
      <c r="AB127" s="400" t="str">
        <f t="shared" si="29"/>
        <v/>
      </c>
      <c r="AC127" s="228" t="str">
        <f t="shared" si="27"/>
        <v/>
      </c>
      <c r="AD127" s="222">
        <f>IF(B127="",0,IF(F127="",0,INDEX(POBRANIE_!$B$6:$F$101,MATCH('UPR BILANS N'!$F127,POBRANIE_!$A$6:$A$101,0),2)))</f>
        <v>0</v>
      </c>
      <c r="AE127" s="224">
        <f>IF(OR('ZASOBY N'!G126="",'ZASOBY N'!E126=""),0,IF(B127="",0,'ZASOBY N'!G126*'ZASOBY N'!E126))</f>
        <v>0</v>
      </c>
      <c r="AF127" s="225">
        <f>IF('ZASOBY N'!O126="",0,'ZASOBY N'!O126)</f>
        <v>0</v>
      </c>
      <c r="AG127" s="225">
        <f>IF('ZASOBY N'!Q126="",0,'ZASOBY N'!Q126)</f>
        <v>0</v>
      </c>
      <c r="AH127" s="225">
        <f>IF('ZASOBY N'!V126="",0,'ZASOBY N'!V126)</f>
        <v>0</v>
      </c>
      <c r="AI127" s="225">
        <f>IF('ZASOBY N'!AG126="",0,'ZASOBY N'!AG126)</f>
        <v>0</v>
      </c>
      <c r="AJ127" s="225">
        <f>IF(NN!P129="",0,IF(NN!P129="BRAK kol.7","BRAK BADAŃ",NN!P129))</f>
        <v>0</v>
      </c>
      <c r="AK127" s="225">
        <f>IF(NN!AC129="",0,IF(NN!AC129="BRAK kol.7","BRAK BADAŃ",NN!AC129))</f>
        <v>0</v>
      </c>
      <c r="BJ127" s="414" t="str">
        <f>IF(AND(BL127=1,BM127=1,SUMIF($C127:$C$525,$C127,$AK127:$AK$525)=$AK127),$AK127,IF($BO127&gt;0,$BO127,IF(AND(COUNTIF($C$11:$C126,$C127)&gt;=1,COUNTIF($D126:$D126,$D127)&gt;=1),"",IF(AND(SUMIF($C127:$C$525,$C127,$AK127:$AK$525)&gt;=$AK127,SUMIF($D127:$D$525,$D127,$AK127:$AK$525)&gt;=$AK127),SUMIF($C127:$C$525,$C127,$AK127:$AK$525),""))))</f>
        <v/>
      </c>
      <c r="BL127" s="409">
        <f>COUNTIFS('ZASOBY N'!$B126:$B$525,'ZASOBY N'!$B126,'ZASOBY N'!$C126:'ZASOBY N'!$C$525,'ZASOBY N'!$C126,'ZASOBY N'!$D126:'ZASOBY N'!$D$525,'ZASOBY N'!$D126,'ZASOBY N'!$H126:'ZASOBY N'!$H$525,'ZASOBY N'!$H126 )</f>
        <v>0</v>
      </c>
      <c r="BM127" s="410">
        <f>COUNTIFS('ZASOBY N'!$B$10:$B126,'ZASOBY N'!$B126,'ZASOBY N'!$C$10:'ZASOBY N'!$C126,'ZASOBY N'!$C126,'ZASOBY N'!$D$10:'ZASOBY N'!$D126,'ZASOBY N'!$D126,'ZASOBY N'!$H$10:'ZASOBY N'!$H126,'ZASOBY N'!$H126 )</f>
        <v>0</v>
      </c>
      <c r="BN127" s="411">
        <f t="shared" si="30"/>
        <v>0</v>
      </c>
      <c r="BO127" s="412">
        <f t="shared" si="31"/>
        <v>0</v>
      </c>
      <c r="BP127" s="94" t="str">
        <f t="shared" si="32"/>
        <v/>
      </c>
      <c r="BQ127" s="414" t="str">
        <f>IF(AND(BS127=1,BT127=1,SUMIF($C127:$C$525,$C127,$AJ127:$AJ$525)=$AJ127),$AJ127,IF($BV127&gt;0,$BV127,IF(AND(COUNTIF($C$11:$C126,$C127)&gt;=1,COUNTIF($D126:$D126,$D127)&gt;=1),"",IF(AND(SUMIF($C127:$C$525,$C127,$AJ127:$AJ$525)&gt;$AJ127,SUMIF($D127:$D$525,$D127,$AJ127:$AJ$525)&gt;$AJ127),SUMIF($C127:$C$525,$C127,$AJ127:$AJ$525),""))))</f>
        <v/>
      </c>
      <c r="BS127" s="409">
        <f>COUNTIFS('ZASOBY N'!$B126:$B$525,'ZASOBY N'!$B126,'ZASOBY N'!$C126:'ZASOBY N'!$C$525,'ZASOBY N'!$C126,'ZASOBY N'!$D126:'ZASOBY N'!$D$525,'ZASOBY N'!$D126,'ZASOBY N'!$H126:'ZASOBY N'!$H$525,'ZASOBY N'!$H126 )</f>
        <v>0</v>
      </c>
      <c r="BT127" s="410">
        <f>COUNTIFS('ZASOBY N'!$B$10:$B126,'ZASOBY N'!$B126,'ZASOBY N'!$C$10:'ZASOBY N'!$C126,'ZASOBY N'!$C126,'ZASOBY N'!$D$10:'ZASOBY N'!$D126,'ZASOBY N'!$D126,'ZASOBY N'!$H$10:'ZASOBY N'!$H126,'ZASOBY N'!$H126 )</f>
        <v>0</v>
      </c>
      <c r="BU127" s="411">
        <f t="shared" si="33"/>
        <v>0</v>
      </c>
      <c r="BV127" s="412">
        <f t="shared" si="34"/>
        <v>0</v>
      </c>
      <c r="BW127" s="94" t="s">
        <v>499</v>
      </c>
      <c r="BX127" s="414" t="str">
        <f>IF(AND(BZ127=1,CA127=1,SUMIF($C127:$C$525,$C127,$AI127:$AI$525)=$AI127),$AI127,IF($CC127&gt;0,$CC127,IF(AND(COUNTIF($C$11:$C126,$C127)&gt;=1,COUNTIF($D126:$D126,$D127)&gt;=1),"",IF(AND(SUMIF($C127:$C$525,$C127,$AI127:$AI$525)&gt;$AI127,SUMIF($D127:$D$525,$D127,$AI127:$AI$525)&gt;$IG127),_xlfn.AGGREGATE(14,4,$CB$11:$CB$31*($C$11:$C$31=$C127),1),""))))</f>
        <v/>
      </c>
      <c r="BZ127" s="409">
        <f>COUNTIFS('ZASOBY N'!$B126:$B$525,'ZASOBY N'!$B126,'ZASOBY N'!$C126:'ZASOBY N'!$C$525,'ZASOBY N'!$C126,'ZASOBY N'!$D126:'ZASOBY N'!$D$525,'ZASOBY N'!$D126,'ZASOBY N'!$H126:'ZASOBY N'!$H$525,'ZASOBY N'!$H126 )</f>
        <v>0</v>
      </c>
      <c r="CA127" s="410">
        <f>COUNTIFS('ZASOBY N'!$B$10:$B126,'ZASOBY N'!$B126,'ZASOBY N'!$C$10:'ZASOBY N'!$C126,'ZASOBY N'!$C126,'ZASOBY N'!$D$10:'ZASOBY N'!$D126,'ZASOBY N'!$D126,'ZASOBY N'!$H$10:'ZASOBY N'!$H126,'ZASOBY N'!$H126 )</f>
        <v>0</v>
      </c>
      <c r="CB127" s="411">
        <f t="shared" si="35"/>
        <v>0</v>
      </c>
      <c r="CC127" s="412">
        <f t="shared" si="36"/>
        <v>0</v>
      </c>
      <c r="CE127" s="414" t="str">
        <f>IF(AND(CG127=1,CH127=1,SUMIF($C127:$C$525,$C127,$AH127:$AH$525)=$AH127),$AH127,IF($CJ127&gt;0,$CJ127,IF(AND(COUNTIF($C$11:$C126,$C127)&gt;=1,COUNTIF($D126:$D126,$D127)&gt;=1),"",IF(AND(SUMIF($C127:$C$525,$C127,$AH127:$AH$525)&gt;$AH127,SUMIF($D127:$D$525,$D127,$AH127:$AH$525)&gt;$AH127),_xlfn.AGGREGATE(14,4,$CI$11:$CI$31*($C$11:$C$31=$C127),1),""))))</f>
        <v/>
      </c>
      <c r="CG127" s="409">
        <f>COUNTIFS('ZASOBY N'!$B126:$B$525,'ZASOBY N'!$B126,'ZASOBY N'!$C126:'ZASOBY N'!$C$525,'ZASOBY N'!$C126,'ZASOBY N'!$D126:'ZASOBY N'!$D$525,'ZASOBY N'!$D126,'ZASOBY N'!$H126:'ZASOBY N'!$H$525,'ZASOBY N'!$H126 )</f>
        <v>0</v>
      </c>
      <c r="CH127" s="410">
        <f>COUNTIFS('ZASOBY N'!$B$10:$B126,'ZASOBY N'!$B126,'ZASOBY N'!$C$10:'ZASOBY N'!$C126,'ZASOBY N'!$C126,'ZASOBY N'!$D$10:'ZASOBY N'!$D126,'ZASOBY N'!$D126,'ZASOBY N'!$H$10:'ZASOBY N'!$H126,'ZASOBY N'!$H126 )</f>
        <v>0</v>
      </c>
      <c r="CI127" s="411">
        <f t="shared" si="37"/>
        <v>0</v>
      </c>
      <c r="CJ127" s="412">
        <f t="shared" si="38"/>
        <v>0</v>
      </c>
      <c r="CL127" s="414" t="str">
        <f>IF(AND(CN127=1,CO127=1,SUMIF($C127:$C$525,$C127,$AG127:$AG$525)=$AG127),$AG127,IF($CQ127&gt;0,$CQ127,IF(AND(COUNTIF($C$11:$C126,$C127)&gt;=1,COUNTIF($D126:$D126,$D127)&gt;=1),"",IF(AND(SUMIF($C127:$C$525,$C127,$AG127:$AG$525)&gt;$AG127,SUMIF($D127:$D$525,$D127,$AG127:$AG$525)&gt;$AG127),_xlfn.AGGREGATE(14,4,$CP$11:$CP$31*($C$11:$C$31=$C127),1),""))))</f>
        <v/>
      </c>
      <c r="CN127" s="409">
        <f>COUNTIFS('ZASOBY N'!$B126:$B$525,'ZASOBY N'!$B126,'ZASOBY N'!$C126:'ZASOBY N'!$C$525,'ZASOBY N'!$C126,'ZASOBY N'!$D126:'ZASOBY N'!$D$525,'ZASOBY N'!$D126,'ZASOBY N'!$H126:'ZASOBY N'!$H$525,'ZASOBY N'!$H126 )</f>
        <v>0</v>
      </c>
      <c r="CO127" s="410">
        <f>COUNTIFS('ZASOBY N'!$B$10:$B126,'ZASOBY N'!$B126,'ZASOBY N'!$C$10:'ZASOBY N'!$C126,'ZASOBY N'!$C126,'ZASOBY N'!$D$10:'ZASOBY N'!$D126,'ZASOBY N'!$D126,'ZASOBY N'!$H$10:'ZASOBY N'!$H126,'ZASOBY N'!$H126 )</f>
        <v>0</v>
      </c>
      <c r="CP127" s="411">
        <f t="shared" si="39"/>
        <v>0</v>
      </c>
      <c r="CQ127" s="412">
        <f t="shared" si="40"/>
        <v>0</v>
      </c>
      <c r="CS127" s="414" t="str">
        <f>IF(AND(CU127=1,CV127=1,SUMIF($C127:$C$525,$C127,$AF127:$AF$525)=$AF127),$AF127,IF($CX127&gt;0,$CX127,IF(AND(COUNTIF($C$11:$C126,$C127)&gt;=1,COUNTIF($D126:$D126,$D127)&gt;=1),"",IF(AND(SUMIF($C127:$C$525,$C127,$AF127:$AF$525)&gt;$AF127,SUMIF($D127:$D$525,$D127,$AF127:$AF$525)&gt;$AF127),_xlfn.AGGREGATE(14,4,$CW$11:$CW$31*($C$11:$C$31=$C127),1),""))))</f>
        <v/>
      </c>
      <c r="CU127" s="409">
        <f>COUNTIFS('ZASOBY N'!$B126:$B$525,'ZASOBY N'!$B126,'ZASOBY N'!$C126:'ZASOBY N'!$C$525,'ZASOBY N'!$C126,'ZASOBY N'!$D126:'ZASOBY N'!$D$525,'ZASOBY N'!$D126,'ZASOBY N'!$H126:'ZASOBY N'!$H$525,'ZASOBY N'!$H126 )</f>
        <v>0</v>
      </c>
      <c r="CV127" s="410">
        <f>COUNTIFS('ZASOBY N'!$B$10:$B126,'ZASOBY N'!$B126,'ZASOBY N'!$C$10:'ZASOBY N'!$C126,'ZASOBY N'!$C126,'ZASOBY N'!$D$10:'ZASOBY N'!$D126,'ZASOBY N'!$D126,'ZASOBY N'!$H$10:'ZASOBY N'!$H126,'ZASOBY N'!$H126 )</f>
        <v>0</v>
      </c>
      <c r="CW127" s="411">
        <f t="shared" si="41"/>
        <v>0</v>
      </c>
      <c r="CX127" s="412">
        <f t="shared" si="42"/>
        <v>0</v>
      </c>
      <c r="CZ127" s="414" t="str">
        <f>IF(AND(DB127=1,DC127=1,SUMIF($C127:$C$525,$C127,$AE127:$AE$525)=$AE127),$AE127,IF($DE127&gt;0,$DE127,IF(AND(COUNTIF($C$11:$C126,$C127)&gt;=1,COUNTIF($D126:$D126,$D127)&gt;=1),"",IF(AND(SUMIF($C127:$C$525,$C127,$AE127:$AE$525)&gt;$AE127,SUMIF($D127:$D$525,$D127,$AE127:$AE$525)&gt;$AE127),_xlfn.AGGREGATE(14,4,$DD$11:$DD$31*($C$11:$C$31=$C127),1),""))))</f>
        <v/>
      </c>
      <c r="DB127" s="409">
        <f>COUNTIFS('ZASOBY N'!$B126:$B$525,'ZASOBY N'!$B126,'ZASOBY N'!$C126:'ZASOBY N'!$C$525,'ZASOBY N'!$C126,'ZASOBY N'!$D126:'ZASOBY N'!$D$525,'ZASOBY N'!$D126,'ZASOBY N'!$H126:'ZASOBY N'!$H$525,'ZASOBY N'!$H126 )</f>
        <v>0</v>
      </c>
      <c r="DC127" s="410">
        <f>COUNTIFS('ZASOBY N'!$B$10:$B126,'ZASOBY N'!$B126,'ZASOBY N'!$C$10:'ZASOBY N'!$C126,'ZASOBY N'!$C126,'ZASOBY N'!$D$10:'ZASOBY N'!$D126,'ZASOBY N'!$D126,'ZASOBY N'!$H$10:'ZASOBY N'!$H126,'ZASOBY N'!$H126 )</f>
        <v>0</v>
      </c>
      <c r="DD127" s="411">
        <f t="shared" si="43"/>
        <v>0</v>
      </c>
      <c r="DE127" s="412">
        <f t="shared" si="44"/>
        <v>0</v>
      </c>
      <c r="DF127" s="399" t="str">
        <f>IF(AND(DI127=1,DJ127=1,SUMIF($C127:$C$525,$C127,$AD127:$AD$525)=$AD127),$AD127,IF($DL127&gt;0,$DL127,IF(B127="","",IF(AND(COUNTIF($C$11:$C126,$C127)&gt;=1,COUNTIF($D126:$D126,$D127)&gt;=1,COUNTIF($Z124:$Z126,$C127)=0),"",IF(AND(COUNTIF($C$11:$C126,$C127)&gt;=1,COUNTIF($D126:$D126,$D127)&gt;=1),"UJĘTO WYŻEJ",IF(AND(SUMIF($C127:$C$525,$C127,$AD127:$AD$525)&gt;$AD127,SUMIF($D127:$D$525,$D127,$AD127:$AD$525)&gt;$AD127),_xlfn.AGGREGATE(14,4,$DK$11:$DK$31*($C$11:$C$31=$C127),1),""))))))</f>
        <v/>
      </c>
      <c r="DG127" s="414" t="str">
        <f>IF(AND(DI127=1,DJ127=1,SUMIF($C127:$C$525,$C127,$AD127:$AD$525)=$AD127),$AD127,IF($DL127&gt;0,$DL127,IF(AND(COUNTIF($C$11:$C126,$C127)&gt;=1,COUNTIF($D126:$D126,$D127)&gt;=1),"",IF(AND(SUMIF($C127:$C$525,$C127,$AD127:$AD$525)&gt;$AD127,SUMIF($D127:$D$525,$D127,$AD127:$AD$525)&gt;$AD127),_xlfn.AGGREGATE(14,4,$DK$11:$DK$31*($C$11:$C$31=$C127),1),""))))</f>
        <v/>
      </c>
      <c r="DI127" s="409">
        <f>COUNTIFS('ZASOBY N'!$B126:$B$525,'ZASOBY N'!$B126,'ZASOBY N'!$C126:'ZASOBY N'!$C$525,'ZASOBY N'!$C126,'ZASOBY N'!$D126:'ZASOBY N'!$D$525,'ZASOBY N'!$D126,'ZASOBY N'!$H126:'ZASOBY N'!$H$525,'ZASOBY N'!$H126 )</f>
        <v>0</v>
      </c>
      <c r="DJ127" s="410">
        <f>COUNTIFS('ZASOBY N'!$B$10:$B126,'ZASOBY N'!$B126,'ZASOBY N'!$C$10:'ZASOBY N'!$C126,'ZASOBY N'!$C126,'ZASOBY N'!$D$10:'ZASOBY N'!$D126,'ZASOBY N'!$D126,'ZASOBY N'!$H$10:'ZASOBY N'!$H126,'ZASOBY N'!$H126 )</f>
        <v>0</v>
      </c>
      <c r="DK127" s="411">
        <f t="shared" si="45"/>
        <v>0</v>
      </c>
      <c r="DL127" s="412">
        <f t="shared" si="46"/>
        <v>0</v>
      </c>
    </row>
    <row r="128" spans="1:116" ht="18.899999999999999" customHeight="1" x14ac:dyDescent="0.3">
      <c r="A128" s="219"/>
      <c r="B128" s="152" t="str">
        <f>IF('ZASOBY N'!A127="","",'ZASOBY N'!A127)</f>
        <v/>
      </c>
      <c r="C128" s="462" t="str">
        <f>IF('ZASOBY N'!C127="","",'ZASOBY N'!C127)</f>
        <v/>
      </c>
      <c r="D128" s="137" t="str">
        <f>IF('ZASOBY N'!B127="","",'ZASOBY N'!B127)</f>
        <v/>
      </c>
      <c r="E128" s="138"/>
      <c r="F128" s="356" t="str">
        <f>IF('ZASOBY N'!D127="","",'ZASOBY N'!D127)</f>
        <v/>
      </c>
      <c r="G128" s="220" t="str">
        <f>IF('ZASOBY N'!G127="","",'ZASOBY N'!G127)</f>
        <v/>
      </c>
      <c r="H128" s="221" t="str">
        <f>IF('ZASOBY N'!F127="","",'ZASOBY N'!F127)</f>
        <v/>
      </c>
      <c r="I128" s="221" t="str">
        <f>IF('ZASOBY N'!G127="","",'ZASOBY N'!G127)</f>
        <v/>
      </c>
      <c r="J128" s="221" t="str">
        <f>IF('ZASOBY N'!H127="","",'ZASOBY N'!H127)</f>
        <v/>
      </c>
      <c r="K128" s="214">
        <v>0</v>
      </c>
      <c r="L128" s="214">
        <v>0</v>
      </c>
      <c r="M128" s="214">
        <v>0</v>
      </c>
      <c r="N128" s="222" t="str">
        <f>IF('ZASOBY N'!BD127="x","",IF(W128="","",'ZASOBY N'!E127))</f>
        <v/>
      </c>
      <c r="O128" s="223">
        <v>0</v>
      </c>
      <c r="P128" s="223">
        <v>0</v>
      </c>
      <c r="Q128" s="226" t="str">
        <f>IF($N128="","",'UPR BILANS N'!G128*'UPR BILANS N'!N128)</f>
        <v/>
      </c>
      <c r="R128" s="225" t="str">
        <f>IF($N128="","",'ZASOBY N'!O127)</f>
        <v/>
      </c>
      <c r="S128" s="225" t="str">
        <f>IF($N128="","",IF('ZASOBY N'!Q127="",0,'ZASOBY N'!Q127))</f>
        <v/>
      </c>
      <c r="T128" s="225" t="str">
        <f>IF($N128="","",'ZASOBY N'!V127)</f>
        <v/>
      </c>
      <c r="U128" s="225" t="str">
        <f>IF($N128="","",IF('ZASOBY N'!AG127="",0,'ZASOBY N'!AG127))</f>
        <v/>
      </c>
      <c r="V128" s="225" t="str">
        <f>IF($N128="","",IF(NN!P130="",0,NN!P130))</f>
        <v/>
      </c>
      <c r="W128" s="225" t="str">
        <f t="shared" si="24"/>
        <v/>
      </c>
      <c r="X128" s="226" t="str">
        <f t="shared" si="25"/>
        <v/>
      </c>
      <c r="Y128" s="225" t="str">
        <f>IF('ZASOBY N'!AU127="","",IF(C128&lt;&gt;C127,'ZASOBY N'!AU127,IF(D128&lt;&gt;D127,'ZASOBY N'!AU127,IF(F128&lt;&gt;F127,'ZASOBY N'!AU127,IF(G128&lt;&gt;G127,'ZASOBY N'!AU127,IF(J128&lt;&gt;J127,'ZASOBY N'!AU127,IF(NN!AC130="","",IF(AND(C127=C128,H127=H128,J127=J128,NN!AC130&gt;0),"",IF(AND(C128=C129,H128=H129,NN!AC131&gt;0),'ZASOBY N'!AU127,'ZASOBY N'!AU127)))))))))</f>
        <v/>
      </c>
      <c r="Z128" s="225" t="str">
        <f t="shared" si="26"/>
        <v/>
      </c>
      <c r="AA128" s="227" t="str">
        <f t="shared" si="28"/>
        <v/>
      </c>
      <c r="AB128" s="400" t="str">
        <f t="shared" si="29"/>
        <v/>
      </c>
      <c r="AC128" s="228" t="str">
        <f t="shared" si="27"/>
        <v/>
      </c>
      <c r="AD128" s="222">
        <f>IF(B128="",0,IF(F128="",0,INDEX(POBRANIE_!$B$6:$F$101,MATCH('UPR BILANS N'!$F128,POBRANIE_!$A$6:$A$101,0),2)))</f>
        <v>0</v>
      </c>
      <c r="AE128" s="224">
        <f>IF(OR('ZASOBY N'!G127="",'ZASOBY N'!E127=""),0,IF(B128="",0,'ZASOBY N'!G127*'ZASOBY N'!E127))</f>
        <v>0</v>
      </c>
      <c r="AF128" s="225">
        <f>IF('ZASOBY N'!O127="",0,'ZASOBY N'!O127)</f>
        <v>0</v>
      </c>
      <c r="AG128" s="225">
        <f>IF('ZASOBY N'!Q127="",0,'ZASOBY N'!Q127)</f>
        <v>0</v>
      </c>
      <c r="AH128" s="225">
        <f>IF('ZASOBY N'!V127="",0,'ZASOBY N'!V127)</f>
        <v>0</v>
      </c>
      <c r="AI128" s="225">
        <f>IF('ZASOBY N'!AG127="",0,'ZASOBY N'!AG127)</f>
        <v>0</v>
      </c>
      <c r="AJ128" s="225">
        <f>IF(NN!P130="",0,IF(NN!P130="BRAK kol.7","BRAK BADAŃ",NN!P130))</f>
        <v>0</v>
      </c>
      <c r="AK128" s="225">
        <f>IF(NN!AC130="",0,IF(NN!AC130="BRAK kol.7","BRAK BADAŃ",NN!AC130))</f>
        <v>0</v>
      </c>
      <c r="BJ128" s="414" t="str">
        <f>IF(AND(BL128=1,BM128=1,SUMIF($C128:$C$525,$C128,$AK128:$AK$525)=$AK128),$AK128,IF($BO128&gt;0,$BO128,IF(AND(COUNTIF($C$11:$C127,$C128)&gt;=1,COUNTIF($D127:$D127,$D128)&gt;=1),"",IF(AND(SUMIF($C128:$C$525,$C128,$AK128:$AK$525)&gt;=$AK128,SUMIF($D128:$D$525,$D128,$AK128:$AK$525)&gt;=$AK128),SUMIF($C128:$C$525,$C128,$AK128:$AK$525),""))))</f>
        <v/>
      </c>
      <c r="BL128" s="409">
        <f>COUNTIFS('ZASOBY N'!$B127:$B$525,'ZASOBY N'!$B127,'ZASOBY N'!$C127:'ZASOBY N'!$C$525,'ZASOBY N'!$C127,'ZASOBY N'!$D127:'ZASOBY N'!$D$525,'ZASOBY N'!$D127,'ZASOBY N'!$H127:'ZASOBY N'!$H$525,'ZASOBY N'!$H127 )</f>
        <v>0</v>
      </c>
      <c r="BM128" s="410">
        <f>COUNTIFS('ZASOBY N'!$B$10:$B127,'ZASOBY N'!$B127,'ZASOBY N'!$C$10:'ZASOBY N'!$C127,'ZASOBY N'!$C127,'ZASOBY N'!$D$10:'ZASOBY N'!$D127,'ZASOBY N'!$D127,'ZASOBY N'!$H$10:'ZASOBY N'!$H127,'ZASOBY N'!$H127 )</f>
        <v>0</v>
      </c>
      <c r="BN128" s="411">
        <f t="shared" si="30"/>
        <v>0</v>
      </c>
      <c r="BO128" s="412">
        <f t="shared" si="31"/>
        <v>0</v>
      </c>
      <c r="BP128" s="94" t="str">
        <f t="shared" si="32"/>
        <v/>
      </c>
      <c r="BQ128" s="414" t="str">
        <f>IF(AND(BS128=1,BT128=1,SUMIF($C128:$C$525,$C128,$AJ128:$AJ$525)=$AJ128),$AJ128,IF($BV128&gt;0,$BV128,IF(AND(COUNTIF($C$11:$C127,$C128)&gt;=1,COUNTIF($D127:$D127,$D128)&gt;=1),"",IF(AND(SUMIF($C128:$C$525,$C128,$AJ128:$AJ$525)&gt;$AJ128,SUMIF($D128:$D$525,$D128,$AJ128:$AJ$525)&gt;$AJ128),SUMIF($C128:$C$525,$C128,$AJ128:$AJ$525),""))))</f>
        <v/>
      </c>
      <c r="BS128" s="409">
        <f>COUNTIFS('ZASOBY N'!$B127:$B$525,'ZASOBY N'!$B127,'ZASOBY N'!$C127:'ZASOBY N'!$C$525,'ZASOBY N'!$C127,'ZASOBY N'!$D127:'ZASOBY N'!$D$525,'ZASOBY N'!$D127,'ZASOBY N'!$H127:'ZASOBY N'!$H$525,'ZASOBY N'!$H127 )</f>
        <v>0</v>
      </c>
      <c r="BT128" s="410">
        <f>COUNTIFS('ZASOBY N'!$B$10:$B127,'ZASOBY N'!$B127,'ZASOBY N'!$C$10:'ZASOBY N'!$C127,'ZASOBY N'!$C127,'ZASOBY N'!$D$10:'ZASOBY N'!$D127,'ZASOBY N'!$D127,'ZASOBY N'!$H$10:'ZASOBY N'!$H127,'ZASOBY N'!$H127 )</f>
        <v>0</v>
      </c>
      <c r="BU128" s="411">
        <f t="shared" si="33"/>
        <v>0</v>
      </c>
      <c r="BV128" s="412">
        <f t="shared" si="34"/>
        <v>0</v>
      </c>
      <c r="BW128" s="94" t="s">
        <v>499</v>
      </c>
      <c r="BX128" s="414" t="str">
        <f>IF(AND(BZ128=1,CA128=1,SUMIF($C128:$C$525,$C128,$AI128:$AI$525)=$AI128),$AI128,IF($CC128&gt;0,$CC128,IF(AND(COUNTIF($C$11:$C127,$C128)&gt;=1,COUNTIF($D127:$D127,$D128)&gt;=1),"",IF(AND(SUMIF($C128:$C$525,$C128,$AI128:$AI$525)&gt;$AI128,SUMIF($D128:$D$525,$D128,$AI128:$AI$525)&gt;$IG128),_xlfn.AGGREGATE(14,4,$CB$11:$CB$31*($C$11:$C$31=$C128),1),""))))</f>
        <v/>
      </c>
      <c r="BZ128" s="409">
        <f>COUNTIFS('ZASOBY N'!$B127:$B$525,'ZASOBY N'!$B127,'ZASOBY N'!$C127:'ZASOBY N'!$C$525,'ZASOBY N'!$C127,'ZASOBY N'!$D127:'ZASOBY N'!$D$525,'ZASOBY N'!$D127,'ZASOBY N'!$H127:'ZASOBY N'!$H$525,'ZASOBY N'!$H127 )</f>
        <v>0</v>
      </c>
      <c r="CA128" s="410">
        <f>COUNTIFS('ZASOBY N'!$B$10:$B127,'ZASOBY N'!$B127,'ZASOBY N'!$C$10:'ZASOBY N'!$C127,'ZASOBY N'!$C127,'ZASOBY N'!$D$10:'ZASOBY N'!$D127,'ZASOBY N'!$D127,'ZASOBY N'!$H$10:'ZASOBY N'!$H127,'ZASOBY N'!$H127 )</f>
        <v>0</v>
      </c>
      <c r="CB128" s="411">
        <f t="shared" si="35"/>
        <v>0</v>
      </c>
      <c r="CC128" s="412">
        <f t="shared" si="36"/>
        <v>0</v>
      </c>
      <c r="CE128" s="414" t="str">
        <f>IF(AND(CG128=1,CH128=1,SUMIF($C128:$C$525,$C128,$AH128:$AH$525)=$AH128),$AH128,IF($CJ128&gt;0,$CJ128,IF(AND(COUNTIF($C$11:$C127,$C128)&gt;=1,COUNTIF($D127:$D127,$D128)&gt;=1),"",IF(AND(SUMIF($C128:$C$525,$C128,$AH128:$AH$525)&gt;$AH128,SUMIF($D128:$D$525,$D128,$AH128:$AH$525)&gt;$AH128),_xlfn.AGGREGATE(14,4,$CI$11:$CI$31*($C$11:$C$31=$C128),1),""))))</f>
        <v/>
      </c>
      <c r="CG128" s="409">
        <f>COUNTIFS('ZASOBY N'!$B127:$B$525,'ZASOBY N'!$B127,'ZASOBY N'!$C127:'ZASOBY N'!$C$525,'ZASOBY N'!$C127,'ZASOBY N'!$D127:'ZASOBY N'!$D$525,'ZASOBY N'!$D127,'ZASOBY N'!$H127:'ZASOBY N'!$H$525,'ZASOBY N'!$H127 )</f>
        <v>0</v>
      </c>
      <c r="CH128" s="410">
        <f>COUNTIFS('ZASOBY N'!$B$10:$B127,'ZASOBY N'!$B127,'ZASOBY N'!$C$10:'ZASOBY N'!$C127,'ZASOBY N'!$C127,'ZASOBY N'!$D$10:'ZASOBY N'!$D127,'ZASOBY N'!$D127,'ZASOBY N'!$H$10:'ZASOBY N'!$H127,'ZASOBY N'!$H127 )</f>
        <v>0</v>
      </c>
      <c r="CI128" s="411">
        <f t="shared" si="37"/>
        <v>0</v>
      </c>
      <c r="CJ128" s="412">
        <f t="shared" si="38"/>
        <v>0</v>
      </c>
      <c r="CL128" s="414" t="str">
        <f>IF(AND(CN128=1,CO128=1,SUMIF($C128:$C$525,$C128,$AG128:$AG$525)=$AG128),$AG128,IF($CQ128&gt;0,$CQ128,IF(AND(COUNTIF($C$11:$C127,$C128)&gt;=1,COUNTIF($D127:$D127,$D128)&gt;=1),"",IF(AND(SUMIF($C128:$C$525,$C128,$AG128:$AG$525)&gt;$AG128,SUMIF($D128:$D$525,$D128,$AG128:$AG$525)&gt;$AG128),_xlfn.AGGREGATE(14,4,$CP$11:$CP$31*($C$11:$C$31=$C128),1),""))))</f>
        <v/>
      </c>
      <c r="CN128" s="409">
        <f>COUNTIFS('ZASOBY N'!$B127:$B$525,'ZASOBY N'!$B127,'ZASOBY N'!$C127:'ZASOBY N'!$C$525,'ZASOBY N'!$C127,'ZASOBY N'!$D127:'ZASOBY N'!$D$525,'ZASOBY N'!$D127,'ZASOBY N'!$H127:'ZASOBY N'!$H$525,'ZASOBY N'!$H127 )</f>
        <v>0</v>
      </c>
      <c r="CO128" s="410">
        <f>COUNTIFS('ZASOBY N'!$B$10:$B127,'ZASOBY N'!$B127,'ZASOBY N'!$C$10:'ZASOBY N'!$C127,'ZASOBY N'!$C127,'ZASOBY N'!$D$10:'ZASOBY N'!$D127,'ZASOBY N'!$D127,'ZASOBY N'!$H$10:'ZASOBY N'!$H127,'ZASOBY N'!$H127 )</f>
        <v>0</v>
      </c>
      <c r="CP128" s="411">
        <f t="shared" si="39"/>
        <v>0</v>
      </c>
      <c r="CQ128" s="412">
        <f t="shared" si="40"/>
        <v>0</v>
      </c>
      <c r="CS128" s="414" t="str">
        <f>IF(AND(CU128=1,CV128=1,SUMIF($C128:$C$525,$C128,$AF128:$AF$525)=$AF128),$AF128,IF($CX128&gt;0,$CX128,IF(AND(COUNTIF($C$11:$C127,$C128)&gt;=1,COUNTIF($D127:$D127,$D128)&gt;=1),"",IF(AND(SUMIF($C128:$C$525,$C128,$AF128:$AF$525)&gt;$AF128,SUMIF($D128:$D$525,$D128,$AF128:$AF$525)&gt;$AF128),_xlfn.AGGREGATE(14,4,$CW$11:$CW$31*($C$11:$C$31=$C128),1),""))))</f>
        <v/>
      </c>
      <c r="CU128" s="409">
        <f>COUNTIFS('ZASOBY N'!$B127:$B$525,'ZASOBY N'!$B127,'ZASOBY N'!$C127:'ZASOBY N'!$C$525,'ZASOBY N'!$C127,'ZASOBY N'!$D127:'ZASOBY N'!$D$525,'ZASOBY N'!$D127,'ZASOBY N'!$H127:'ZASOBY N'!$H$525,'ZASOBY N'!$H127 )</f>
        <v>0</v>
      </c>
      <c r="CV128" s="410">
        <f>COUNTIFS('ZASOBY N'!$B$10:$B127,'ZASOBY N'!$B127,'ZASOBY N'!$C$10:'ZASOBY N'!$C127,'ZASOBY N'!$C127,'ZASOBY N'!$D$10:'ZASOBY N'!$D127,'ZASOBY N'!$D127,'ZASOBY N'!$H$10:'ZASOBY N'!$H127,'ZASOBY N'!$H127 )</f>
        <v>0</v>
      </c>
      <c r="CW128" s="411">
        <f t="shared" si="41"/>
        <v>0</v>
      </c>
      <c r="CX128" s="412">
        <f t="shared" si="42"/>
        <v>0</v>
      </c>
      <c r="CZ128" s="414" t="str">
        <f>IF(AND(DB128=1,DC128=1,SUMIF($C128:$C$525,$C128,$AE128:$AE$525)=$AE128),$AE128,IF($DE128&gt;0,$DE128,IF(AND(COUNTIF($C$11:$C127,$C128)&gt;=1,COUNTIF($D127:$D127,$D128)&gt;=1),"",IF(AND(SUMIF($C128:$C$525,$C128,$AE128:$AE$525)&gt;$AE128,SUMIF($D128:$D$525,$D128,$AE128:$AE$525)&gt;$AE128),_xlfn.AGGREGATE(14,4,$DD$11:$DD$31*($C$11:$C$31=$C128),1),""))))</f>
        <v/>
      </c>
      <c r="DB128" s="409">
        <f>COUNTIFS('ZASOBY N'!$B127:$B$525,'ZASOBY N'!$B127,'ZASOBY N'!$C127:'ZASOBY N'!$C$525,'ZASOBY N'!$C127,'ZASOBY N'!$D127:'ZASOBY N'!$D$525,'ZASOBY N'!$D127,'ZASOBY N'!$H127:'ZASOBY N'!$H$525,'ZASOBY N'!$H127 )</f>
        <v>0</v>
      </c>
      <c r="DC128" s="410">
        <f>COUNTIFS('ZASOBY N'!$B$10:$B127,'ZASOBY N'!$B127,'ZASOBY N'!$C$10:'ZASOBY N'!$C127,'ZASOBY N'!$C127,'ZASOBY N'!$D$10:'ZASOBY N'!$D127,'ZASOBY N'!$D127,'ZASOBY N'!$H$10:'ZASOBY N'!$H127,'ZASOBY N'!$H127 )</f>
        <v>0</v>
      </c>
      <c r="DD128" s="411">
        <f t="shared" si="43"/>
        <v>0</v>
      </c>
      <c r="DE128" s="412">
        <f t="shared" si="44"/>
        <v>0</v>
      </c>
      <c r="DF128" s="399" t="str">
        <f>IF(AND(DI128=1,DJ128=1,SUMIF($C128:$C$525,$C128,$AD128:$AD$525)=$AD128),$AD128,IF($DL128&gt;0,$DL128,IF(B128="","",IF(AND(COUNTIF($C$11:$C127,$C128)&gt;=1,COUNTIF($D127:$D127,$D128)&gt;=1,COUNTIF($Z125:$Z127,$C128)=0),"",IF(AND(COUNTIF($C$11:$C127,$C128)&gt;=1,COUNTIF($D127:$D127,$D128)&gt;=1),"UJĘTO WYŻEJ",IF(AND(SUMIF($C128:$C$525,$C128,$AD128:$AD$525)&gt;$AD128,SUMIF($D128:$D$525,$D128,$AD128:$AD$525)&gt;$AD128),_xlfn.AGGREGATE(14,4,$DK$11:$DK$31*($C$11:$C$31=$C128),1),""))))))</f>
        <v/>
      </c>
      <c r="DG128" s="414" t="str">
        <f>IF(AND(DI128=1,DJ128=1,SUMIF($C128:$C$525,$C128,$AD128:$AD$525)=$AD128),$AD128,IF($DL128&gt;0,$DL128,IF(AND(COUNTIF($C$11:$C127,$C128)&gt;=1,COUNTIF($D127:$D127,$D128)&gt;=1),"",IF(AND(SUMIF($C128:$C$525,$C128,$AD128:$AD$525)&gt;$AD128,SUMIF($D128:$D$525,$D128,$AD128:$AD$525)&gt;$AD128),_xlfn.AGGREGATE(14,4,$DK$11:$DK$31*($C$11:$C$31=$C128),1),""))))</f>
        <v/>
      </c>
      <c r="DI128" s="409">
        <f>COUNTIFS('ZASOBY N'!$B127:$B$525,'ZASOBY N'!$B127,'ZASOBY N'!$C127:'ZASOBY N'!$C$525,'ZASOBY N'!$C127,'ZASOBY N'!$D127:'ZASOBY N'!$D$525,'ZASOBY N'!$D127,'ZASOBY N'!$H127:'ZASOBY N'!$H$525,'ZASOBY N'!$H127 )</f>
        <v>0</v>
      </c>
      <c r="DJ128" s="410">
        <f>COUNTIFS('ZASOBY N'!$B$10:$B127,'ZASOBY N'!$B127,'ZASOBY N'!$C$10:'ZASOBY N'!$C127,'ZASOBY N'!$C127,'ZASOBY N'!$D$10:'ZASOBY N'!$D127,'ZASOBY N'!$D127,'ZASOBY N'!$H$10:'ZASOBY N'!$H127,'ZASOBY N'!$H127 )</f>
        <v>0</v>
      </c>
      <c r="DK128" s="411">
        <f t="shared" si="45"/>
        <v>0</v>
      </c>
      <c r="DL128" s="412">
        <f t="shared" si="46"/>
        <v>0</v>
      </c>
    </row>
    <row r="129" spans="1:116" ht="18.899999999999999" customHeight="1" x14ac:dyDescent="0.3">
      <c r="A129" s="219"/>
      <c r="B129" s="152" t="str">
        <f>IF('ZASOBY N'!A128="","",'ZASOBY N'!A128)</f>
        <v/>
      </c>
      <c r="C129" s="462" t="str">
        <f>IF('ZASOBY N'!C128="","",'ZASOBY N'!C128)</f>
        <v/>
      </c>
      <c r="D129" s="137" t="str">
        <f>IF('ZASOBY N'!B128="","",'ZASOBY N'!B128)</f>
        <v/>
      </c>
      <c r="E129" s="138"/>
      <c r="F129" s="356" t="str">
        <f>IF('ZASOBY N'!D128="","",'ZASOBY N'!D128)</f>
        <v/>
      </c>
      <c r="G129" s="220" t="str">
        <f>IF('ZASOBY N'!G128="","",'ZASOBY N'!G128)</f>
        <v/>
      </c>
      <c r="H129" s="221" t="str">
        <f>IF('ZASOBY N'!F128="","",'ZASOBY N'!F128)</f>
        <v/>
      </c>
      <c r="I129" s="221" t="str">
        <f>IF('ZASOBY N'!G128="","",'ZASOBY N'!G128)</f>
        <v/>
      </c>
      <c r="J129" s="221" t="str">
        <f>IF('ZASOBY N'!H128="","",'ZASOBY N'!H128)</f>
        <v/>
      </c>
      <c r="K129" s="214">
        <v>0</v>
      </c>
      <c r="L129" s="214">
        <v>0</v>
      </c>
      <c r="M129" s="214">
        <v>0</v>
      </c>
      <c r="N129" s="222" t="str">
        <f>IF('ZASOBY N'!BD128="x","",IF(W129="","",'ZASOBY N'!E128))</f>
        <v/>
      </c>
      <c r="O129" s="223">
        <v>0</v>
      </c>
      <c r="P129" s="223">
        <v>0</v>
      </c>
      <c r="Q129" s="226" t="str">
        <f>IF($N129="","",'UPR BILANS N'!G129*'UPR BILANS N'!N129)</f>
        <v/>
      </c>
      <c r="R129" s="225" t="str">
        <f>IF($N129="","",'ZASOBY N'!O128)</f>
        <v/>
      </c>
      <c r="S129" s="225" t="str">
        <f>IF($N129="","",IF('ZASOBY N'!Q128="",0,'ZASOBY N'!Q128))</f>
        <v/>
      </c>
      <c r="T129" s="225" t="str">
        <f>IF($N129="","",'ZASOBY N'!V128)</f>
        <v/>
      </c>
      <c r="U129" s="225" t="str">
        <f>IF($N129="","",IF('ZASOBY N'!AG128="",0,'ZASOBY N'!AG128))</f>
        <v/>
      </c>
      <c r="V129" s="225" t="str">
        <f>IF($N129="","",IF(NN!P131="",0,NN!P131))</f>
        <v/>
      </c>
      <c r="W129" s="225" t="str">
        <f t="shared" si="24"/>
        <v/>
      </c>
      <c r="X129" s="226" t="str">
        <f t="shared" si="25"/>
        <v/>
      </c>
      <c r="Y129" s="225" t="str">
        <f>IF('ZASOBY N'!AU128="","",IF(C129&lt;&gt;C128,'ZASOBY N'!AU128,IF(D129&lt;&gt;D128,'ZASOBY N'!AU128,IF(F129&lt;&gt;F128,'ZASOBY N'!AU128,IF(G129&lt;&gt;G128,'ZASOBY N'!AU128,IF(J129&lt;&gt;J128,'ZASOBY N'!AU128,IF(NN!AC131="","",IF(AND(C128=C129,H128=H129,J128=J129,NN!AC131&gt;0),"",IF(AND(C129=C130,H129=H130,NN!AC132&gt;0),'ZASOBY N'!AU128,'ZASOBY N'!AU128)))))))))</f>
        <v/>
      </c>
      <c r="Z129" s="225" t="str">
        <f t="shared" si="26"/>
        <v/>
      </c>
      <c r="AA129" s="227" t="str">
        <f t="shared" si="28"/>
        <v/>
      </c>
      <c r="AB129" s="400" t="str">
        <f t="shared" si="29"/>
        <v/>
      </c>
      <c r="AC129" s="228" t="str">
        <f t="shared" si="27"/>
        <v/>
      </c>
      <c r="AD129" s="222">
        <f>IF(B129="",0,IF(F129="",0,INDEX(POBRANIE_!$B$6:$F$101,MATCH('UPR BILANS N'!$F129,POBRANIE_!$A$6:$A$101,0),2)))</f>
        <v>0</v>
      </c>
      <c r="AE129" s="224">
        <f>IF(OR('ZASOBY N'!G128="",'ZASOBY N'!E128=""),0,IF(B129="",0,'ZASOBY N'!G128*'ZASOBY N'!E128))</f>
        <v>0</v>
      </c>
      <c r="AF129" s="225">
        <f>IF('ZASOBY N'!O128="",0,'ZASOBY N'!O128)</f>
        <v>0</v>
      </c>
      <c r="AG129" s="225">
        <f>IF('ZASOBY N'!Q128="",0,'ZASOBY N'!Q128)</f>
        <v>0</v>
      </c>
      <c r="AH129" s="225">
        <f>IF('ZASOBY N'!V128="",0,'ZASOBY N'!V128)</f>
        <v>0</v>
      </c>
      <c r="AI129" s="225">
        <f>IF('ZASOBY N'!AG128="",0,'ZASOBY N'!AG128)</f>
        <v>0</v>
      </c>
      <c r="AJ129" s="225">
        <f>IF(NN!P131="",0,IF(NN!P131="BRAK kol.7","BRAK BADAŃ",NN!P131))</f>
        <v>0</v>
      </c>
      <c r="AK129" s="225">
        <f>IF(NN!AC131="",0,IF(NN!AC131="BRAK kol.7","BRAK BADAŃ",NN!AC131))</f>
        <v>0</v>
      </c>
      <c r="BJ129" s="414" t="str">
        <f>IF(AND(BL129=1,BM129=1,SUMIF($C129:$C$525,$C129,$AK129:$AK$525)=$AK129),$AK129,IF($BO129&gt;0,$BO129,IF(AND(COUNTIF($C$11:$C128,$C129)&gt;=1,COUNTIF($D128:$D128,$D129)&gt;=1),"",IF(AND(SUMIF($C129:$C$525,$C129,$AK129:$AK$525)&gt;=$AK129,SUMIF($D129:$D$525,$D129,$AK129:$AK$525)&gt;=$AK129),SUMIF($C129:$C$525,$C129,$AK129:$AK$525),""))))</f>
        <v/>
      </c>
      <c r="BL129" s="409">
        <f>COUNTIFS('ZASOBY N'!$B128:$B$525,'ZASOBY N'!$B128,'ZASOBY N'!$C128:'ZASOBY N'!$C$525,'ZASOBY N'!$C128,'ZASOBY N'!$D128:'ZASOBY N'!$D$525,'ZASOBY N'!$D128,'ZASOBY N'!$H128:'ZASOBY N'!$H$525,'ZASOBY N'!$H128 )</f>
        <v>0</v>
      </c>
      <c r="BM129" s="410">
        <f>COUNTIFS('ZASOBY N'!$B$10:$B128,'ZASOBY N'!$B128,'ZASOBY N'!$C$10:'ZASOBY N'!$C128,'ZASOBY N'!$C128,'ZASOBY N'!$D$10:'ZASOBY N'!$D128,'ZASOBY N'!$D128,'ZASOBY N'!$H$10:'ZASOBY N'!$H128,'ZASOBY N'!$H128 )</f>
        <v>0</v>
      </c>
      <c r="BN129" s="411">
        <f t="shared" si="30"/>
        <v>0</v>
      </c>
      <c r="BO129" s="412">
        <f t="shared" si="31"/>
        <v>0</v>
      </c>
      <c r="BP129" s="94" t="str">
        <f t="shared" si="32"/>
        <v/>
      </c>
      <c r="BQ129" s="414" t="str">
        <f>IF(AND(BS129=1,BT129=1,SUMIF($C129:$C$525,$C129,$AJ129:$AJ$525)=$AJ129),$AJ129,IF($BV129&gt;0,$BV129,IF(AND(COUNTIF($C$11:$C128,$C129)&gt;=1,COUNTIF($D128:$D128,$D129)&gt;=1),"",IF(AND(SUMIF($C129:$C$525,$C129,$AJ129:$AJ$525)&gt;$AJ129,SUMIF($D129:$D$525,$D129,$AJ129:$AJ$525)&gt;$AJ129),SUMIF($C129:$C$525,$C129,$AJ129:$AJ$525),""))))</f>
        <v/>
      </c>
      <c r="BS129" s="409">
        <f>COUNTIFS('ZASOBY N'!$B128:$B$525,'ZASOBY N'!$B128,'ZASOBY N'!$C128:'ZASOBY N'!$C$525,'ZASOBY N'!$C128,'ZASOBY N'!$D128:'ZASOBY N'!$D$525,'ZASOBY N'!$D128,'ZASOBY N'!$H128:'ZASOBY N'!$H$525,'ZASOBY N'!$H128 )</f>
        <v>0</v>
      </c>
      <c r="BT129" s="410">
        <f>COUNTIFS('ZASOBY N'!$B$10:$B128,'ZASOBY N'!$B128,'ZASOBY N'!$C$10:'ZASOBY N'!$C128,'ZASOBY N'!$C128,'ZASOBY N'!$D$10:'ZASOBY N'!$D128,'ZASOBY N'!$D128,'ZASOBY N'!$H$10:'ZASOBY N'!$H128,'ZASOBY N'!$H128 )</f>
        <v>0</v>
      </c>
      <c r="BU129" s="411">
        <f t="shared" si="33"/>
        <v>0</v>
      </c>
      <c r="BV129" s="412">
        <f t="shared" si="34"/>
        <v>0</v>
      </c>
      <c r="BW129" s="94" t="s">
        <v>499</v>
      </c>
      <c r="BX129" s="414" t="str">
        <f>IF(AND(BZ129=1,CA129=1,SUMIF($C129:$C$525,$C129,$AI129:$AI$525)=$AI129),$AI129,IF($CC129&gt;0,$CC129,IF(AND(COUNTIF($C$11:$C128,$C129)&gt;=1,COUNTIF($D128:$D128,$D129)&gt;=1),"",IF(AND(SUMIF($C129:$C$525,$C129,$AI129:$AI$525)&gt;$AI129,SUMIF($D129:$D$525,$D129,$AI129:$AI$525)&gt;$IG129),_xlfn.AGGREGATE(14,4,$CB$11:$CB$31*($C$11:$C$31=$C129),1),""))))</f>
        <v/>
      </c>
      <c r="BZ129" s="409">
        <f>COUNTIFS('ZASOBY N'!$B128:$B$525,'ZASOBY N'!$B128,'ZASOBY N'!$C128:'ZASOBY N'!$C$525,'ZASOBY N'!$C128,'ZASOBY N'!$D128:'ZASOBY N'!$D$525,'ZASOBY N'!$D128,'ZASOBY N'!$H128:'ZASOBY N'!$H$525,'ZASOBY N'!$H128 )</f>
        <v>0</v>
      </c>
      <c r="CA129" s="410">
        <f>COUNTIFS('ZASOBY N'!$B$10:$B128,'ZASOBY N'!$B128,'ZASOBY N'!$C$10:'ZASOBY N'!$C128,'ZASOBY N'!$C128,'ZASOBY N'!$D$10:'ZASOBY N'!$D128,'ZASOBY N'!$D128,'ZASOBY N'!$H$10:'ZASOBY N'!$H128,'ZASOBY N'!$H128 )</f>
        <v>0</v>
      </c>
      <c r="CB129" s="411">
        <f t="shared" si="35"/>
        <v>0</v>
      </c>
      <c r="CC129" s="412">
        <f t="shared" si="36"/>
        <v>0</v>
      </c>
      <c r="CE129" s="414" t="str">
        <f>IF(AND(CG129=1,CH129=1,SUMIF($C129:$C$525,$C129,$AH129:$AH$525)=$AH129),$AH129,IF($CJ129&gt;0,$CJ129,IF(AND(COUNTIF($C$11:$C128,$C129)&gt;=1,COUNTIF($D128:$D128,$D129)&gt;=1),"",IF(AND(SUMIF($C129:$C$525,$C129,$AH129:$AH$525)&gt;$AH129,SUMIF($D129:$D$525,$D129,$AH129:$AH$525)&gt;$AH129),_xlfn.AGGREGATE(14,4,$CI$11:$CI$31*($C$11:$C$31=$C129),1),""))))</f>
        <v/>
      </c>
      <c r="CG129" s="409">
        <f>COUNTIFS('ZASOBY N'!$B128:$B$525,'ZASOBY N'!$B128,'ZASOBY N'!$C128:'ZASOBY N'!$C$525,'ZASOBY N'!$C128,'ZASOBY N'!$D128:'ZASOBY N'!$D$525,'ZASOBY N'!$D128,'ZASOBY N'!$H128:'ZASOBY N'!$H$525,'ZASOBY N'!$H128 )</f>
        <v>0</v>
      </c>
      <c r="CH129" s="410">
        <f>COUNTIFS('ZASOBY N'!$B$10:$B128,'ZASOBY N'!$B128,'ZASOBY N'!$C$10:'ZASOBY N'!$C128,'ZASOBY N'!$C128,'ZASOBY N'!$D$10:'ZASOBY N'!$D128,'ZASOBY N'!$D128,'ZASOBY N'!$H$10:'ZASOBY N'!$H128,'ZASOBY N'!$H128 )</f>
        <v>0</v>
      </c>
      <c r="CI129" s="411">
        <f t="shared" si="37"/>
        <v>0</v>
      </c>
      <c r="CJ129" s="412">
        <f t="shared" si="38"/>
        <v>0</v>
      </c>
      <c r="CL129" s="414" t="str">
        <f>IF(AND(CN129=1,CO129=1,SUMIF($C129:$C$525,$C129,$AG129:$AG$525)=$AG129),$AG129,IF($CQ129&gt;0,$CQ129,IF(AND(COUNTIF($C$11:$C128,$C129)&gt;=1,COUNTIF($D128:$D128,$D129)&gt;=1),"",IF(AND(SUMIF($C129:$C$525,$C129,$AG129:$AG$525)&gt;$AG129,SUMIF($D129:$D$525,$D129,$AG129:$AG$525)&gt;$AG129),_xlfn.AGGREGATE(14,4,$CP$11:$CP$31*($C$11:$C$31=$C129),1),""))))</f>
        <v/>
      </c>
      <c r="CN129" s="409">
        <f>COUNTIFS('ZASOBY N'!$B128:$B$525,'ZASOBY N'!$B128,'ZASOBY N'!$C128:'ZASOBY N'!$C$525,'ZASOBY N'!$C128,'ZASOBY N'!$D128:'ZASOBY N'!$D$525,'ZASOBY N'!$D128,'ZASOBY N'!$H128:'ZASOBY N'!$H$525,'ZASOBY N'!$H128 )</f>
        <v>0</v>
      </c>
      <c r="CO129" s="410">
        <f>COUNTIFS('ZASOBY N'!$B$10:$B128,'ZASOBY N'!$B128,'ZASOBY N'!$C$10:'ZASOBY N'!$C128,'ZASOBY N'!$C128,'ZASOBY N'!$D$10:'ZASOBY N'!$D128,'ZASOBY N'!$D128,'ZASOBY N'!$H$10:'ZASOBY N'!$H128,'ZASOBY N'!$H128 )</f>
        <v>0</v>
      </c>
      <c r="CP129" s="411">
        <f t="shared" si="39"/>
        <v>0</v>
      </c>
      <c r="CQ129" s="412">
        <f t="shared" si="40"/>
        <v>0</v>
      </c>
      <c r="CS129" s="414" t="str">
        <f>IF(AND(CU129=1,CV129=1,SUMIF($C129:$C$525,$C129,$AF129:$AF$525)=$AF129),$AF129,IF($CX129&gt;0,$CX129,IF(AND(COUNTIF($C$11:$C128,$C129)&gt;=1,COUNTIF($D128:$D128,$D129)&gt;=1),"",IF(AND(SUMIF($C129:$C$525,$C129,$AF129:$AF$525)&gt;$AF129,SUMIF($D129:$D$525,$D129,$AF129:$AF$525)&gt;$AF129),_xlfn.AGGREGATE(14,4,$CW$11:$CW$31*($C$11:$C$31=$C129),1),""))))</f>
        <v/>
      </c>
      <c r="CU129" s="409">
        <f>COUNTIFS('ZASOBY N'!$B128:$B$525,'ZASOBY N'!$B128,'ZASOBY N'!$C128:'ZASOBY N'!$C$525,'ZASOBY N'!$C128,'ZASOBY N'!$D128:'ZASOBY N'!$D$525,'ZASOBY N'!$D128,'ZASOBY N'!$H128:'ZASOBY N'!$H$525,'ZASOBY N'!$H128 )</f>
        <v>0</v>
      </c>
      <c r="CV129" s="410">
        <f>COUNTIFS('ZASOBY N'!$B$10:$B128,'ZASOBY N'!$B128,'ZASOBY N'!$C$10:'ZASOBY N'!$C128,'ZASOBY N'!$C128,'ZASOBY N'!$D$10:'ZASOBY N'!$D128,'ZASOBY N'!$D128,'ZASOBY N'!$H$10:'ZASOBY N'!$H128,'ZASOBY N'!$H128 )</f>
        <v>0</v>
      </c>
      <c r="CW129" s="411">
        <f t="shared" si="41"/>
        <v>0</v>
      </c>
      <c r="CX129" s="412">
        <f t="shared" si="42"/>
        <v>0</v>
      </c>
      <c r="CZ129" s="414" t="str">
        <f>IF(AND(DB129=1,DC129=1,SUMIF($C129:$C$525,$C129,$AE129:$AE$525)=$AE129),$AE129,IF($DE129&gt;0,$DE129,IF(AND(COUNTIF($C$11:$C128,$C129)&gt;=1,COUNTIF($D128:$D128,$D129)&gt;=1),"",IF(AND(SUMIF($C129:$C$525,$C129,$AE129:$AE$525)&gt;$AE129,SUMIF($D129:$D$525,$D129,$AE129:$AE$525)&gt;$AE129),_xlfn.AGGREGATE(14,4,$DD$11:$DD$31*($C$11:$C$31=$C129),1),""))))</f>
        <v/>
      </c>
      <c r="DB129" s="409">
        <f>COUNTIFS('ZASOBY N'!$B128:$B$525,'ZASOBY N'!$B128,'ZASOBY N'!$C128:'ZASOBY N'!$C$525,'ZASOBY N'!$C128,'ZASOBY N'!$D128:'ZASOBY N'!$D$525,'ZASOBY N'!$D128,'ZASOBY N'!$H128:'ZASOBY N'!$H$525,'ZASOBY N'!$H128 )</f>
        <v>0</v>
      </c>
      <c r="DC129" s="410">
        <f>COUNTIFS('ZASOBY N'!$B$10:$B128,'ZASOBY N'!$B128,'ZASOBY N'!$C$10:'ZASOBY N'!$C128,'ZASOBY N'!$C128,'ZASOBY N'!$D$10:'ZASOBY N'!$D128,'ZASOBY N'!$D128,'ZASOBY N'!$H$10:'ZASOBY N'!$H128,'ZASOBY N'!$H128 )</f>
        <v>0</v>
      </c>
      <c r="DD129" s="411">
        <f t="shared" si="43"/>
        <v>0</v>
      </c>
      <c r="DE129" s="412">
        <f t="shared" si="44"/>
        <v>0</v>
      </c>
      <c r="DF129" s="399" t="str">
        <f>IF(AND(DI129=1,DJ129=1,SUMIF($C129:$C$525,$C129,$AD129:$AD$525)=$AD129),$AD129,IF($DL129&gt;0,$DL129,IF(B129="","",IF(AND(COUNTIF($C$11:$C128,$C129)&gt;=1,COUNTIF($D128:$D128,$D129)&gt;=1,COUNTIF($Z126:$Z128,$C129)=0),"",IF(AND(COUNTIF($C$11:$C128,$C129)&gt;=1,COUNTIF($D128:$D128,$D129)&gt;=1),"UJĘTO WYŻEJ",IF(AND(SUMIF($C129:$C$525,$C129,$AD129:$AD$525)&gt;$AD129,SUMIF($D129:$D$525,$D129,$AD129:$AD$525)&gt;$AD129),_xlfn.AGGREGATE(14,4,$DK$11:$DK$31*($C$11:$C$31=$C129),1),""))))))</f>
        <v/>
      </c>
      <c r="DG129" s="414" t="str">
        <f>IF(AND(DI129=1,DJ129=1,SUMIF($C129:$C$525,$C129,$AD129:$AD$525)=$AD129),$AD129,IF($DL129&gt;0,$DL129,IF(AND(COUNTIF($C$11:$C128,$C129)&gt;=1,COUNTIF($D128:$D128,$D129)&gt;=1),"",IF(AND(SUMIF($C129:$C$525,$C129,$AD129:$AD$525)&gt;$AD129,SUMIF($D129:$D$525,$D129,$AD129:$AD$525)&gt;$AD129),_xlfn.AGGREGATE(14,4,$DK$11:$DK$31*($C$11:$C$31=$C129),1),""))))</f>
        <v/>
      </c>
      <c r="DI129" s="409">
        <f>COUNTIFS('ZASOBY N'!$B128:$B$525,'ZASOBY N'!$B128,'ZASOBY N'!$C128:'ZASOBY N'!$C$525,'ZASOBY N'!$C128,'ZASOBY N'!$D128:'ZASOBY N'!$D$525,'ZASOBY N'!$D128,'ZASOBY N'!$H128:'ZASOBY N'!$H$525,'ZASOBY N'!$H128 )</f>
        <v>0</v>
      </c>
      <c r="DJ129" s="410">
        <f>COUNTIFS('ZASOBY N'!$B$10:$B128,'ZASOBY N'!$B128,'ZASOBY N'!$C$10:'ZASOBY N'!$C128,'ZASOBY N'!$C128,'ZASOBY N'!$D$10:'ZASOBY N'!$D128,'ZASOBY N'!$D128,'ZASOBY N'!$H$10:'ZASOBY N'!$H128,'ZASOBY N'!$H128 )</f>
        <v>0</v>
      </c>
      <c r="DK129" s="411">
        <f t="shared" si="45"/>
        <v>0</v>
      </c>
      <c r="DL129" s="412">
        <f t="shared" si="46"/>
        <v>0</v>
      </c>
    </row>
    <row r="130" spans="1:116" ht="18.899999999999999" customHeight="1" x14ac:dyDescent="0.3">
      <c r="A130" s="219"/>
      <c r="B130" s="152" t="str">
        <f>IF('ZASOBY N'!A129="","",'ZASOBY N'!A129)</f>
        <v/>
      </c>
      <c r="C130" s="462" t="str">
        <f>IF('ZASOBY N'!C129="","",'ZASOBY N'!C129)</f>
        <v/>
      </c>
      <c r="D130" s="137" t="str">
        <f>IF('ZASOBY N'!B129="","",'ZASOBY N'!B129)</f>
        <v/>
      </c>
      <c r="E130" s="138"/>
      <c r="F130" s="356" t="str">
        <f>IF('ZASOBY N'!D129="","",'ZASOBY N'!D129)</f>
        <v/>
      </c>
      <c r="G130" s="220" t="str">
        <f>IF('ZASOBY N'!G129="","",'ZASOBY N'!G129)</f>
        <v/>
      </c>
      <c r="H130" s="221" t="str">
        <f>IF('ZASOBY N'!F129="","",'ZASOBY N'!F129)</f>
        <v/>
      </c>
      <c r="I130" s="221" t="str">
        <f>IF('ZASOBY N'!G129="","",'ZASOBY N'!G129)</f>
        <v/>
      </c>
      <c r="J130" s="221" t="str">
        <f>IF('ZASOBY N'!H129="","",'ZASOBY N'!H129)</f>
        <v/>
      </c>
      <c r="K130" s="214">
        <v>0</v>
      </c>
      <c r="L130" s="214">
        <v>0</v>
      </c>
      <c r="M130" s="214">
        <v>0</v>
      </c>
      <c r="N130" s="222" t="str">
        <f>IF('ZASOBY N'!BD129="x","",IF(W130="","",'ZASOBY N'!E129))</f>
        <v/>
      </c>
      <c r="O130" s="223">
        <v>0</v>
      </c>
      <c r="P130" s="223">
        <v>0</v>
      </c>
      <c r="Q130" s="226" t="str">
        <f>IF($N130="","",'UPR BILANS N'!G130*'UPR BILANS N'!N130)</f>
        <v/>
      </c>
      <c r="R130" s="225" t="str">
        <f>IF($N130="","",'ZASOBY N'!O129)</f>
        <v/>
      </c>
      <c r="S130" s="225" t="str">
        <f>IF($N130="","",IF('ZASOBY N'!Q129="",0,'ZASOBY N'!Q129))</f>
        <v/>
      </c>
      <c r="T130" s="225" t="str">
        <f>IF($N130="","",'ZASOBY N'!V129)</f>
        <v/>
      </c>
      <c r="U130" s="225" t="str">
        <f>IF($N130="","",IF('ZASOBY N'!AG129="",0,'ZASOBY N'!AG129))</f>
        <v/>
      </c>
      <c r="V130" s="225" t="str">
        <f>IF($N130="","",IF(NN!P132="",0,NN!P132))</f>
        <v/>
      </c>
      <c r="W130" s="225" t="str">
        <f t="shared" si="24"/>
        <v/>
      </c>
      <c r="X130" s="226" t="str">
        <f t="shared" si="25"/>
        <v/>
      </c>
      <c r="Y130" s="225" t="str">
        <f>IF('ZASOBY N'!AU129="","",IF(C130&lt;&gt;C129,'ZASOBY N'!AU129,IF(D130&lt;&gt;D129,'ZASOBY N'!AU129,IF(F130&lt;&gt;F129,'ZASOBY N'!AU129,IF(G130&lt;&gt;G129,'ZASOBY N'!AU129,IF(J130&lt;&gt;J129,'ZASOBY N'!AU129,IF(NN!AC132="","",IF(AND(C129=C130,H129=H130,J129=J130,NN!AC132&gt;0),"",IF(AND(C130=C131,H130=H131,NN!AC133&gt;0),'ZASOBY N'!AU129,'ZASOBY N'!AU129)))))))))</f>
        <v/>
      </c>
      <c r="Z130" s="225" t="str">
        <f t="shared" si="26"/>
        <v/>
      </c>
      <c r="AA130" s="227" t="str">
        <f t="shared" si="28"/>
        <v/>
      </c>
      <c r="AB130" s="400" t="str">
        <f t="shared" si="29"/>
        <v/>
      </c>
      <c r="AC130" s="228" t="str">
        <f t="shared" si="27"/>
        <v/>
      </c>
      <c r="AD130" s="222">
        <f>IF(B130="",0,IF(F130="",0,INDEX(POBRANIE_!$B$6:$F$101,MATCH('UPR BILANS N'!$F130,POBRANIE_!$A$6:$A$101,0),2)))</f>
        <v>0</v>
      </c>
      <c r="AE130" s="224">
        <f>IF(OR('ZASOBY N'!G129="",'ZASOBY N'!E129=""),0,IF(B130="",0,'ZASOBY N'!G129*'ZASOBY N'!E129))</f>
        <v>0</v>
      </c>
      <c r="AF130" s="225">
        <f>IF('ZASOBY N'!O129="",0,'ZASOBY N'!O129)</f>
        <v>0</v>
      </c>
      <c r="AG130" s="225">
        <f>IF('ZASOBY N'!Q129="",0,'ZASOBY N'!Q129)</f>
        <v>0</v>
      </c>
      <c r="AH130" s="225">
        <f>IF('ZASOBY N'!V129="",0,'ZASOBY N'!V129)</f>
        <v>0</v>
      </c>
      <c r="AI130" s="225">
        <f>IF('ZASOBY N'!AG129="",0,'ZASOBY N'!AG129)</f>
        <v>0</v>
      </c>
      <c r="AJ130" s="225">
        <f>IF(NN!P132="",0,IF(NN!P132="BRAK kol.7","BRAK BADAŃ",NN!P132))</f>
        <v>0</v>
      </c>
      <c r="AK130" s="225">
        <f>IF(NN!AC132="",0,IF(NN!AC132="BRAK kol.7","BRAK BADAŃ",NN!AC132))</f>
        <v>0</v>
      </c>
      <c r="BJ130" s="414" t="str">
        <f>IF(AND(BL130=1,BM130=1,SUMIF($C130:$C$525,$C130,$AK130:$AK$525)=$AK130),$AK130,IF($BO130&gt;0,$BO130,IF(AND(COUNTIF($C$11:$C129,$C130)&gt;=1,COUNTIF($D129:$D129,$D130)&gt;=1),"",IF(AND(SUMIF($C130:$C$525,$C130,$AK130:$AK$525)&gt;=$AK130,SUMIF($D130:$D$525,$D130,$AK130:$AK$525)&gt;=$AK130),SUMIF($C130:$C$525,$C130,$AK130:$AK$525),""))))</f>
        <v/>
      </c>
      <c r="BL130" s="409">
        <f>COUNTIFS('ZASOBY N'!$B129:$B$525,'ZASOBY N'!$B129,'ZASOBY N'!$C129:'ZASOBY N'!$C$525,'ZASOBY N'!$C129,'ZASOBY N'!$D129:'ZASOBY N'!$D$525,'ZASOBY N'!$D129,'ZASOBY N'!$H129:'ZASOBY N'!$H$525,'ZASOBY N'!$H129 )</f>
        <v>0</v>
      </c>
      <c r="BM130" s="410">
        <f>COUNTIFS('ZASOBY N'!$B$10:$B129,'ZASOBY N'!$B129,'ZASOBY N'!$C$10:'ZASOBY N'!$C129,'ZASOBY N'!$C129,'ZASOBY N'!$D$10:'ZASOBY N'!$D129,'ZASOBY N'!$D129,'ZASOBY N'!$H$10:'ZASOBY N'!$H129,'ZASOBY N'!$H129 )</f>
        <v>0</v>
      </c>
      <c r="BN130" s="411">
        <f t="shared" si="30"/>
        <v>0</v>
      </c>
      <c r="BO130" s="412">
        <f t="shared" si="31"/>
        <v>0</v>
      </c>
      <c r="BP130" s="94" t="str">
        <f t="shared" si="32"/>
        <v/>
      </c>
      <c r="BQ130" s="414" t="str">
        <f>IF(AND(BS130=1,BT130=1,SUMIF($C130:$C$525,$C130,$AJ130:$AJ$525)=$AJ130),$AJ130,IF($BV130&gt;0,$BV130,IF(AND(COUNTIF($C$11:$C129,$C130)&gt;=1,COUNTIF($D129:$D129,$D130)&gt;=1),"",IF(AND(SUMIF($C130:$C$525,$C130,$AJ130:$AJ$525)&gt;$AJ130,SUMIF($D130:$D$525,$D130,$AJ130:$AJ$525)&gt;$AJ130),SUMIF($C130:$C$525,$C130,$AJ130:$AJ$525),""))))</f>
        <v/>
      </c>
      <c r="BS130" s="409">
        <f>COUNTIFS('ZASOBY N'!$B129:$B$525,'ZASOBY N'!$B129,'ZASOBY N'!$C129:'ZASOBY N'!$C$525,'ZASOBY N'!$C129,'ZASOBY N'!$D129:'ZASOBY N'!$D$525,'ZASOBY N'!$D129,'ZASOBY N'!$H129:'ZASOBY N'!$H$525,'ZASOBY N'!$H129 )</f>
        <v>0</v>
      </c>
      <c r="BT130" s="410">
        <f>COUNTIFS('ZASOBY N'!$B$10:$B129,'ZASOBY N'!$B129,'ZASOBY N'!$C$10:'ZASOBY N'!$C129,'ZASOBY N'!$C129,'ZASOBY N'!$D$10:'ZASOBY N'!$D129,'ZASOBY N'!$D129,'ZASOBY N'!$H$10:'ZASOBY N'!$H129,'ZASOBY N'!$H129 )</f>
        <v>0</v>
      </c>
      <c r="BU130" s="411">
        <f t="shared" si="33"/>
        <v>0</v>
      </c>
      <c r="BV130" s="412">
        <f t="shared" si="34"/>
        <v>0</v>
      </c>
      <c r="BW130" s="94" t="s">
        <v>499</v>
      </c>
      <c r="BX130" s="414" t="str">
        <f>IF(AND(BZ130=1,CA130=1,SUMIF($C130:$C$525,$C130,$AI130:$AI$525)=$AI130),$AI130,IF($CC130&gt;0,$CC130,IF(AND(COUNTIF($C$11:$C129,$C130)&gt;=1,COUNTIF($D129:$D129,$D130)&gt;=1),"",IF(AND(SUMIF($C130:$C$525,$C130,$AI130:$AI$525)&gt;$AI130,SUMIF($D130:$D$525,$D130,$AI130:$AI$525)&gt;$IG130),_xlfn.AGGREGATE(14,4,$CB$11:$CB$31*($C$11:$C$31=$C130),1),""))))</f>
        <v/>
      </c>
      <c r="BZ130" s="409">
        <f>COUNTIFS('ZASOBY N'!$B129:$B$525,'ZASOBY N'!$B129,'ZASOBY N'!$C129:'ZASOBY N'!$C$525,'ZASOBY N'!$C129,'ZASOBY N'!$D129:'ZASOBY N'!$D$525,'ZASOBY N'!$D129,'ZASOBY N'!$H129:'ZASOBY N'!$H$525,'ZASOBY N'!$H129 )</f>
        <v>0</v>
      </c>
      <c r="CA130" s="410">
        <f>COUNTIFS('ZASOBY N'!$B$10:$B129,'ZASOBY N'!$B129,'ZASOBY N'!$C$10:'ZASOBY N'!$C129,'ZASOBY N'!$C129,'ZASOBY N'!$D$10:'ZASOBY N'!$D129,'ZASOBY N'!$D129,'ZASOBY N'!$H$10:'ZASOBY N'!$H129,'ZASOBY N'!$H129 )</f>
        <v>0</v>
      </c>
      <c r="CB130" s="411">
        <f t="shared" si="35"/>
        <v>0</v>
      </c>
      <c r="CC130" s="412">
        <f t="shared" si="36"/>
        <v>0</v>
      </c>
      <c r="CE130" s="414" t="str">
        <f>IF(AND(CG130=1,CH130=1,SUMIF($C130:$C$525,$C130,$AH130:$AH$525)=$AH130),$AH130,IF($CJ130&gt;0,$CJ130,IF(AND(COUNTIF($C$11:$C129,$C130)&gt;=1,COUNTIF($D129:$D129,$D130)&gt;=1),"",IF(AND(SUMIF($C130:$C$525,$C130,$AH130:$AH$525)&gt;$AH130,SUMIF($D130:$D$525,$D130,$AH130:$AH$525)&gt;$AH130),_xlfn.AGGREGATE(14,4,$CI$11:$CI$31*($C$11:$C$31=$C130),1),""))))</f>
        <v/>
      </c>
      <c r="CG130" s="409">
        <f>COUNTIFS('ZASOBY N'!$B129:$B$525,'ZASOBY N'!$B129,'ZASOBY N'!$C129:'ZASOBY N'!$C$525,'ZASOBY N'!$C129,'ZASOBY N'!$D129:'ZASOBY N'!$D$525,'ZASOBY N'!$D129,'ZASOBY N'!$H129:'ZASOBY N'!$H$525,'ZASOBY N'!$H129 )</f>
        <v>0</v>
      </c>
      <c r="CH130" s="410">
        <f>COUNTIFS('ZASOBY N'!$B$10:$B129,'ZASOBY N'!$B129,'ZASOBY N'!$C$10:'ZASOBY N'!$C129,'ZASOBY N'!$C129,'ZASOBY N'!$D$10:'ZASOBY N'!$D129,'ZASOBY N'!$D129,'ZASOBY N'!$H$10:'ZASOBY N'!$H129,'ZASOBY N'!$H129 )</f>
        <v>0</v>
      </c>
      <c r="CI130" s="411">
        <f t="shared" si="37"/>
        <v>0</v>
      </c>
      <c r="CJ130" s="412">
        <f t="shared" si="38"/>
        <v>0</v>
      </c>
      <c r="CL130" s="414" t="str">
        <f>IF(AND(CN130=1,CO130=1,SUMIF($C130:$C$525,$C130,$AG130:$AG$525)=$AG130),$AG130,IF($CQ130&gt;0,$CQ130,IF(AND(COUNTIF($C$11:$C129,$C130)&gt;=1,COUNTIF($D129:$D129,$D130)&gt;=1),"",IF(AND(SUMIF($C130:$C$525,$C130,$AG130:$AG$525)&gt;$AG130,SUMIF($D130:$D$525,$D130,$AG130:$AG$525)&gt;$AG130),_xlfn.AGGREGATE(14,4,$CP$11:$CP$31*($C$11:$C$31=$C130),1),""))))</f>
        <v/>
      </c>
      <c r="CN130" s="409">
        <f>COUNTIFS('ZASOBY N'!$B129:$B$525,'ZASOBY N'!$B129,'ZASOBY N'!$C129:'ZASOBY N'!$C$525,'ZASOBY N'!$C129,'ZASOBY N'!$D129:'ZASOBY N'!$D$525,'ZASOBY N'!$D129,'ZASOBY N'!$H129:'ZASOBY N'!$H$525,'ZASOBY N'!$H129 )</f>
        <v>0</v>
      </c>
      <c r="CO130" s="410">
        <f>COUNTIFS('ZASOBY N'!$B$10:$B129,'ZASOBY N'!$B129,'ZASOBY N'!$C$10:'ZASOBY N'!$C129,'ZASOBY N'!$C129,'ZASOBY N'!$D$10:'ZASOBY N'!$D129,'ZASOBY N'!$D129,'ZASOBY N'!$H$10:'ZASOBY N'!$H129,'ZASOBY N'!$H129 )</f>
        <v>0</v>
      </c>
      <c r="CP130" s="411">
        <f t="shared" si="39"/>
        <v>0</v>
      </c>
      <c r="CQ130" s="412">
        <f t="shared" si="40"/>
        <v>0</v>
      </c>
      <c r="CS130" s="414" t="str">
        <f>IF(AND(CU130=1,CV130=1,SUMIF($C130:$C$525,$C130,$AF130:$AF$525)=$AF130),$AF130,IF($CX130&gt;0,$CX130,IF(AND(COUNTIF($C$11:$C129,$C130)&gt;=1,COUNTIF($D129:$D129,$D130)&gt;=1),"",IF(AND(SUMIF($C130:$C$525,$C130,$AF130:$AF$525)&gt;$AF130,SUMIF($D130:$D$525,$D130,$AF130:$AF$525)&gt;$AF130),_xlfn.AGGREGATE(14,4,$CW$11:$CW$31*($C$11:$C$31=$C130),1),""))))</f>
        <v/>
      </c>
      <c r="CU130" s="409">
        <f>COUNTIFS('ZASOBY N'!$B129:$B$525,'ZASOBY N'!$B129,'ZASOBY N'!$C129:'ZASOBY N'!$C$525,'ZASOBY N'!$C129,'ZASOBY N'!$D129:'ZASOBY N'!$D$525,'ZASOBY N'!$D129,'ZASOBY N'!$H129:'ZASOBY N'!$H$525,'ZASOBY N'!$H129 )</f>
        <v>0</v>
      </c>
      <c r="CV130" s="410">
        <f>COUNTIFS('ZASOBY N'!$B$10:$B129,'ZASOBY N'!$B129,'ZASOBY N'!$C$10:'ZASOBY N'!$C129,'ZASOBY N'!$C129,'ZASOBY N'!$D$10:'ZASOBY N'!$D129,'ZASOBY N'!$D129,'ZASOBY N'!$H$10:'ZASOBY N'!$H129,'ZASOBY N'!$H129 )</f>
        <v>0</v>
      </c>
      <c r="CW130" s="411">
        <f t="shared" si="41"/>
        <v>0</v>
      </c>
      <c r="CX130" s="412">
        <f t="shared" si="42"/>
        <v>0</v>
      </c>
      <c r="CZ130" s="414" t="str">
        <f>IF(AND(DB130=1,DC130=1,SUMIF($C130:$C$525,$C130,$AE130:$AE$525)=$AE130),$AE130,IF($DE130&gt;0,$DE130,IF(AND(COUNTIF($C$11:$C129,$C130)&gt;=1,COUNTIF($D129:$D129,$D130)&gt;=1),"",IF(AND(SUMIF($C130:$C$525,$C130,$AE130:$AE$525)&gt;$AE130,SUMIF($D130:$D$525,$D130,$AE130:$AE$525)&gt;$AE130),_xlfn.AGGREGATE(14,4,$DD$11:$DD$31*($C$11:$C$31=$C130),1),""))))</f>
        <v/>
      </c>
      <c r="DB130" s="409">
        <f>COUNTIFS('ZASOBY N'!$B129:$B$525,'ZASOBY N'!$B129,'ZASOBY N'!$C129:'ZASOBY N'!$C$525,'ZASOBY N'!$C129,'ZASOBY N'!$D129:'ZASOBY N'!$D$525,'ZASOBY N'!$D129,'ZASOBY N'!$H129:'ZASOBY N'!$H$525,'ZASOBY N'!$H129 )</f>
        <v>0</v>
      </c>
      <c r="DC130" s="410">
        <f>COUNTIFS('ZASOBY N'!$B$10:$B129,'ZASOBY N'!$B129,'ZASOBY N'!$C$10:'ZASOBY N'!$C129,'ZASOBY N'!$C129,'ZASOBY N'!$D$10:'ZASOBY N'!$D129,'ZASOBY N'!$D129,'ZASOBY N'!$H$10:'ZASOBY N'!$H129,'ZASOBY N'!$H129 )</f>
        <v>0</v>
      </c>
      <c r="DD130" s="411">
        <f t="shared" si="43"/>
        <v>0</v>
      </c>
      <c r="DE130" s="412">
        <f t="shared" si="44"/>
        <v>0</v>
      </c>
      <c r="DF130" s="399" t="str">
        <f>IF(AND(DI130=1,DJ130=1,SUMIF($C130:$C$525,$C130,$AD130:$AD$525)=$AD130),$AD130,IF($DL130&gt;0,$DL130,IF(B130="","",IF(AND(COUNTIF($C$11:$C129,$C130)&gt;=1,COUNTIF($D129:$D129,$D130)&gt;=1,COUNTIF($Z127:$Z129,$C130)=0),"",IF(AND(COUNTIF($C$11:$C129,$C130)&gt;=1,COUNTIF($D129:$D129,$D130)&gt;=1),"UJĘTO WYŻEJ",IF(AND(SUMIF($C130:$C$525,$C130,$AD130:$AD$525)&gt;$AD130,SUMIF($D130:$D$525,$D130,$AD130:$AD$525)&gt;$AD130),_xlfn.AGGREGATE(14,4,$DK$11:$DK$31*($C$11:$C$31=$C130),1),""))))))</f>
        <v/>
      </c>
      <c r="DG130" s="414" t="str">
        <f>IF(AND(DI130=1,DJ130=1,SUMIF($C130:$C$525,$C130,$AD130:$AD$525)=$AD130),$AD130,IF($DL130&gt;0,$DL130,IF(AND(COUNTIF($C$11:$C129,$C130)&gt;=1,COUNTIF($D129:$D129,$D130)&gt;=1),"",IF(AND(SUMIF($C130:$C$525,$C130,$AD130:$AD$525)&gt;$AD130,SUMIF($D130:$D$525,$D130,$AD130:$AD$525)&gt;$AD130),_xlfn.AGGREGATE(14,4,$DK$11:$DK$31*($C$11:$C$31=$C130),1),""))))</f>
        <v/>
      </c>
      <c r="DI130" s="409">
        <f>COUNTIFS('ZASOBY N'!$B129:$B$525,'ZASOBY N'!$B129,'ZASOBY N'!$C129:'ZASOBY N'!$C$525,'ZASOBY N'!$C129,'ZASOBY N'!$D129:'ZASOBY N'!$D$525,'ZASOBY N'!$D129,'ZASOBY N'!$H129:'ZASOBY N'!$H$525,'ZASOBY N'!$H129 )</f>
        <v>0</v>
      </c>
      <c r="DJ130" s="410">
        <f>COUNTIFS('ZASOBY N'!$B$10:$B129,'ZASOBY N'!$B129,'ZASOBY N'!$C$10:'ZASOBY N'!$C129,'ZASOBY N'!$C129,'ZASOBY N'!$D$10:'ZASOBY N'!$D129,'ZASOBY N'!$D129,'ZASOBY N'!$H$10:'ZASOBY N'!$H129,'ZASOBY N'!$H129 )</f>
        <v>0</v>
      </c>
      <c r="DK130" s="411">
        <f t="shared" si="45"/>
        <v>0</v>
      </c>
      <c r="DL130" s="412">
        <f t="shared" si="46"/>
        <v>0</v>
      </c>
    </row>
    <row r="131" spans="1:116" ht="18.899999999999999" customHeight="1" x14ac:dyDescent="0.3">
      <c r="A131" s="219"/>
      <c r="B131" s="152" t="str">
        <f>IF('ZASOBY N'!A130="","",'ZASOBY N'!A130)</f>
        <v/>
      </c>
      <c r="C131" s="462" t="str">
        <f>IF('ZASOBY N'!C130="","",'ZASOBY N'!C130)</f>
        <v/>
      </c>
      <c r="D131" s="137" t="str">
        <f>IF('ZASOBY N'!B130="","",'ZASOBY N'!B130)</f>
        <v/>
      </c>
      <c r="E131" s="138"/>
      <c r="F131" s="356" t="str">
        <f>IF('ZASOBY N'!D130="","",'ZASOBY N'!D130)</f>
        <v/>
      </c>
      <c r="G131" s="220" t="str">
        <f>IF('ZASOBY N'!G130="","",'ZASOBY N'!G130)</f>
        <v/>
      </c>
      <c r="H131" s="221" t="str">
        <f>IF('ZASOBY N'!F130="","",'ZASOBY N'!F130)</f>
        <v/>
      </c>
      <c r="I131" s="221" t="str">
        <f>IF('ZASOBY N'!G130="","",'ZASOBY N'!G130)</f>
        <v/>
      </c>
      <c r="J131" s="221" t="str">
        <f>IF('ZASOBY N'!H130="","",'ZASOBY N'!H130)</f>
        <v/>
      </c>
      <c r="K131" s="214">
        <v>0</v>
      </c>
      <c r="L131" s="214">
        <v>0</v>
      </c>
      <c r="M131" s="214">
        <v>0</v>
      </c>
      <c r="N131" s="222" t="str">
        <f>IF('ZASOBY N'!BD130="x","",IF(W131="","",'ZASOBY N'!E130))</f>
        <v/>
      </c>
      <c r="O131" s="223">
        <v>0</v>
      </c>
      <c r="P131" s="223">
        <v>0</v>
      </c>
      <c r="Q131" s="226" t="str">
        <f>IF($N131="","",'UPR BILANS N'!G131*'UPR BILANS N'!N131)</f>
        <v/>
      </c>
      <c r="R131" s="225" t="str">
        <f>IF($N131="","",'ZASOBY N'!O130)</f>
        <v/>
      </c>
      <c r="S131" s="225" t="str">
        <f>IF($N131="","",IF('ZASOBY N'!Q130="",0,'ZASOBY N'!Q130))</f>
        <v/>
      </c>
      <c r="T131" s="225" t="str">
        <f>IF($N131="","",'ZASOBY N'!V130)</f>
        <v/>
      </c>
      <c r="U131" s="225" t="str">
        <f>IF($N131="","",IF('ZASOBY N'!AG130="",0,'ZASOBY N'!AG130))</f>
        <v/>
      </c>
      <c r="V131" s="225" t="str">
        <f>IF($N131="","",IF(NN!P133="",0,NN!P133))</f>
        <v/>
      </c>
      <c r="W131" s="225" t="str">
        <f t="shared" si="24"/>
        <v/>
      </c>
      <c r="X131" s="226" t="str">
        <f t="shared" si="25"/>
        <v/>
      </c>
      <c r="Y131" s="225" t="str">
        <f>IF('ZASOBY N'!AU130="","",IF(C131&lt;&gt;C130,'ZASOBY N'!AU130,IF(D131&lt;&gt;D130,'ZASOBY N'!AU130,IF(F131&lt;&gt;F130,'ZASOBY N'!AU130,IF(G131&lt;&gt;G130,'ZASOBY N'!AU130,IF(J131&lt;&gt;J130,'ZASOBY N'!AU130,IF(NN!AC133="","",IF(AND(C130=C131,H130=H131,J130=J131,NN!AC133&gt;0),"",IF(AND(C131=C132,H131=H132,NN!AC134&gt;0),'ZASOBY N'!AU130,'ZASOBY N'!AU130)))))))))</f>
        <v/>
      </c>
      <c r="Z131" s="225" t="str">
        <f t="shared" si="26"/>
        <v/>
      </c>
      <c r="AA131" s="227" t="str">
        <f t="shared" si="28"/>
        <v/>
      </c>
      <c r="AB131" s="400" t="str">
        <f t="shared" si="29"/>
        <v/>
      </c>
      <c r="AC131" s="228" t="str">
        <f t="shared" si="27"/>
        <v/>
      </c>
      <c r="AD131" s="222">
        <f>IF(B131="",0,IF(F131="",0,INDEX(POBRANIE_!$B$6:$F$101,MATCH('UPR BILANS N'!$F131,POBRANIE_!$A$6:$A$101,0),2)))</f>
        <v>0</v>
      </c>
      <c r="AE131" s="224">
        <f>IF(OR('ZASOBY N'!G130="",'ZASOBY N'!E130=""),0,IF(B131="",0,'ZASOBY N'!G130*'ZASOBY N'!E130))</f>
        <v>0</v>
      </c>
      <c r="AF131" s="225">
        <f>IF('ZASOBY N'!O130="",0,'ZASOBY N'!O130)</f>
        <v>0</v>
      </c>
      <c r="AG131" s="225">
        <f>IF('ZASOBY N'!Q130="",0,'ZASOBY N'!Q130)</f>
        <v>0</v>
      </c>
      <c r="AH131" s="225">
        <f>IF('ZASOBY N'!V130="",0,'ZASOBY N'!V130)</f>
        <v>0</v>
      </c>
      <c r="AI131" s="225">
        <f>IF('ZASOBY N'!AG130="",0,'ZASOBY N'!AG130)</f>
        <v>0</v>
      </c>
      <c r="AJ131" s="225">
        <f>IF(NN!P133="",0,IF(NN!P133="BRAK kol.7","BRAK BADAŃ",NN!P133))</f>
        <v>0</v>
      </c>
      <c r="AK131" s="225">
        <f>IF(NN!AC133="",0,IF(NN!AC133="BRAK kol.7","BRAK BADAŃ",NN!AC133))</f>
        <v>0</v>
      </c>
      <c r="BJ131" s="414" t="str">
        <f>IF(AND(BL131=1,BM131=1,SUMIF($C131:$C$525,$C131,$AK131:$AK$525)=$AK131),$AK131,IF($BO131&gt;0,$BO131,IF(AND(COUNTIF($C$11:$C130,$C131)&gt;=1,COUNTIF($D130:$D130,$D131)&gt;=1),"",IF(AND(SUMIF($C131:$C$525,$C131,$AK131:$AK$525)&gt;=$AK131,SUMIF($D131:$D$525,$D131,$AK131:$AK$525)&gt;=$AK131),SUMIF($C131:$C$525,$C131,$AK131:$AK$525),""))))</f>
        <v/>
      </c>
      <c r="BL131" s="409">
        <f>COUNTIFS('ZASOBY N'!$B130:$B$525,'ZASOBY N'!$B130,'ZASOBY N'!$C130:'ZASOBY N'!$C$525,'ZASOBY N'!$C130,'ZASOBY N'!$D130:'ZASOBY N'!$D$525,'ZASOBY N'!$D130,'ZASOBY N'!$H130:'ZASOBY N'!$H$525,'ZASOBY N'!$H130 )</f>
        <v>0</v>
      </c>
      <c r="BM131" s="410">
        <f>COUNTIFS('ZASOBY N'!$B$10:$B130,'ZASOBY N'!$B130,'ZASOBY N'!$C$10:'ZASOBY N'!$C130,'ZASOBY N'!$C130,'ZASOBY N'!$D$10:'ZASOBY N'!$D130,'ZASOBY N'!$D130,'ZASOBY N'!$H$10:'ZASOBY N'!$H130,'ZASOBY N'!$H130 )</f>
        <v>0</v>
      </c>
      <c r="BN131" s="411">
        <f t="shared" si="30"/>
        <v>0</v>
      </c>
      <c r="BO131" s="412">
        <f t="shared" si="31"/>
        <v>0</v>
      </c>
      <c r="BP131" s="94" t="str">
        <f t="shared" si="32"/>
        <v/>
      </c>
      <c r="BQ131" s="414" t="str">
        <f>IF(AND(BS131=1,BT131=1,SUMIF($C131:$C$525,$C131,$AJ131:$AJ$525)=$AJ131),$AJ131,IF($BV131&gt;0,$BV131,IF(AND(COUNTIF($C$11:$C130,$C131)&gt;=1,COUNTIF($D130:$D130,$D131)&gt;=1),"",IF(AND(SUMIF($C131:$C$525,$C131,$AJ131:$AJ$525)&gt;$AJ131,SUMIF($D131:$D$525,$D131,$AJ131:$AJ$525)&gt;$AJ131),SUMIF($C131:$C$525,$C131,$AJ131:$AJ$525),""))))</f>
        <v/>
      </c>
      <c r="BS131" s="409">
        <f>COUNTIFS('ZASOBY N'!$B130:$B$525,'ZASOBY N'!$B130,'ZASOBY N'!$C130:'ZASOBY N'!$C$525,'ZASOBY N'!$C130,'ZASOBY N'!$D130:'ZASOBY N'!$D$525,'ZASOBY N'!$D130,'ZASOBY N'!$H130:'ZASOBY N'!$H$525,'ZASOBY N'!$H130 )</f>
        <v>0</v>
      </c>
      <c r="BT131" s="410">
        <f>COUNTIFS('ZASOBY N'!$B$10:$B130,'ZASOBY N'!$B130,'ZASOBY N'!$C$10:'ZASOBY N'!$C130,'ZASOBY N'!$C130,'ZASOBY N'!$D$10:'ZASOBY N'!$D130,'ZASOBY N'!$D130,'ZASOBY N'!$H$10:'ZASOBY N'!$H130,'ZASOBY N'!$H130 )</f>
        <v>0</v>
      </c>
      <c r="BU131" s="411">
        <f t="shared" si="33"/>
        <v>0</v>
      </c>
      <c r="BV131" s="412">
        <f t="shared" si="34"/>
        <v>0</v>
      </c>
      <c r="BW131" s="94" t="s">
        <v>499</v>
      </c>
      <c r="BX131" s="414" t="str">
        <f>IF(AND(BZ131=1,CA131=1,SUMIF($C131:$C$525,$C131,$AI131:$AI$525)=$AI131),$AI131,IF($CC131&gt;0,$CC131,IF(AND(COUNTIF($C$11:$C130,$C131)&gt;=1,COUNTIF($D130:$D130,$D131)&gt;=1),"",IF(AND(SUMIF($C131:$C$525,$C131,$AI131:$AI$525)&gt;$AI131,SUMIF($D131:$D$525,$D131,$AI131:$AI$525)&gt;$IG131),_xlfn.AGGREGATE(14,4,$CB$11:$CB$31*($C$11:$C$31=$C131),1),""))))</f>
        <v/>
      </c>
      <c r="BZ131" s="409">
        <f>COUNTIFS('ZASOBY N'!$B130:$B$525,'ZASOBY N'!$B130,'ZASOBY N'!$C130:'ZASOBY N'!$C$525,'ZASOBY N'!$C130,'ZASOBY N'!$D130:'ZASOBY N'!$D$525,'ZASOBY N'!$D130,'ZASOBY N'!$H130:'ZASOBY N'!$H$525,'ZASOBY N'!$H130 )</f>
        <v>0</v>
      </c>
      <c r="CA131" s="410">
        <f>COUNTIFS('ZASOBY N'!$B$10:$B130,'ZASOBY N'!$B130,'ZASOBY N'!$C$10:'ZASOBY N'!$C130,'ZASOBY N'!$C130,'ZASOBY N'!$D$10:'ZASOBY N'!$D130,'ZASOBY N'!$D130,'ZASOBY N'!$H$10:'ZASOBY N'!$H130,'ZASOBY N'!$H130 )</f>
        <v>0</v>
      </c>
      <c r="CB131" s="411">
        <f t="shared" si="35"/>
        <v>0</v>
      </c>
      <c r="CC131" s="412">
        <f t="shared" si="36"/>
        <v>0</v>
      </c>
      <c r="CE131" s="414" t="str">
        <f>IF(AND(CG131=1,CH131=1,SUMIF($C131:$C$525,$C131,$AH131:$AH$525)=$AH131),$AH131,IF($CJ131&gt;0,$CJ131,IF(AND(COUNTIF($C$11:$C130,$C131)&gt;=1,COUNTIF($D130:$D130,$D131)&gt;=1),"",IF(AND(SUMIF($C131:$C$525,$C131,$AH131:$AH$525)&gt;$AH131,SUMIF($D131:$D$525,$D131,$AH131:$AH$525)&gt;$AH131),_xlfn.AGGREGATE(14,4,$CI$11:$CI$31*($C$11:$C$31=$C131),1),""))))</f>
        <v/>
      </c>
      <c r="CG131" s="409">
        <f>COUNTIFS('ZASOBY N'!$B130:$B$525,'ZASOBY N'!$B130,'ZASOBY N'!$C130:'ZASOBY N'!$C$525,'ZASOBY N'!$C130,'ZASOBY N'!$D130:'ZASOBY N'!$D$525,'ZASOBY N'!$D130,'ZASOBY N'!$H130:'ZASOBY N'!$H$525,'ZASOBY N'!$H130 )</f>
        <v>0</v>
      </c>
      <c r="CH131" s="410">
        <f>COUNTIFS('ZASOBY N'!$B$10:$B130,'ZASOBY N'!$B130,'ZASOBY N'!$C$10:'ZASOBY N'!$C130,'ZASOBY N'!$C130,'ZASOBY N'!$D$10:'ZASOBY N'!$D130,'ZASOBY N'!$D130,'ZASOBY N'!$H$10:'ZASOBY N'!$H130,'ZASOBY N'!$H130 )</f>
        <v>0</v>
      </c>
      <c r="CI131" s="411">
        <f t="shared" si="37"/>
        <v>0</v>
      </c>
      <c r="CJ131" s="412">
        <f t="shared" si="38"/>
        <v>0</v>
      </c>
      <c r="CL131" s="414" t="str">
        <f>IF(AND(CN131=1,CO131=1,SUMIF($C131:$C$525,$C131,$AG131:$AG$525)=$AG131),$AG131,IF($CQ131&gt;0,$CQ131,IF(AND(COUNTIF($C$11:$C130,$C131)&gt;=1,COUNTIF($D130:$D130,$D131)&gt;=1),"",IF(AND(SUMIF($C131:$C$525,$C131,$AG131:$AG$525)&gt;$AG131,SUMIF($D131:$D$525,$D131,$AG131:$AG$525)&gt;$AG131),_xlfn.AGGREGATE(14,4,$CP$11:$CP$31*($C$11:$C$31=$C131),1),""))))</f>
        <v/>
      </c>
      <c r="CN131" s="409">
        <f>COUNTIFS('ZASOBY N'!$B130:$B$525,'ZASOBY N'!$B130,'ZASOBY N'!$C130:'ZASOBY N'!$C$525,'ZASOBY N'!$C130,'ZASOBY N'!$D130:'ZASOBY N'!$D$525,'ZASOBY N'!$D130,'ZASOBY N'!$H130:'ZASOBY N'!$H$525,'ZASOBY N'!$H130 )</f>
        <v>0</v>
      </c>
      <c r="CO131" s="410">
        <f>COUNTIFS('ZASOBY N'!$B$10:$B130,'ZASOBY N'!$B130,'ZASOBY N'!$C$10:'ZASOBY N'!$C130,'ZASOBY N'!$C130,'ZASOBY N'!$D$10:'ZASOBY N'!$D130,'ZASOBY N'!$D130,'ZASOBY N'!$H$10:'ZASOBY N'!$H130,'ZASOBY N'!$H130 )</f>
        <v>0</v>
      </c>
      <c r="CP131" s="411">
        <f t="shared" si="39"/>
        <v>0</v>
      </c>
      <c r="CQ131" s="412">
        <f t="shared" si="40"/>
        <v>0</v>
      </c>
      <c r="CS131" s="414" t="str">
        <f>IF(AND(CU131=1,CV131=1,SUMIF($C131:$C$525,$C131,$AF131:$AF$525)=$AF131),$AF131,IF($CX131&gt;0,$CX131,IF(AND(COUNTIF($C$11:$C130,$C131)&gt;=1,COUNTIF($D130:$D130,$D131)&gt;=1),"",IF(AND(SUMIF($C131:$C$525,$C131,$AF131:$AF$525)&gt;$AF131,SUMIF($D131:$D$525,$D131,$AF131:$AF$525)&gt;$AF131),_xlfn.AGGREGATE(14,4,$CW$11:$CW$31*($C$11:$C$31=$C131),1),""))))</f>
        <v/>
      </c>
      <c r="CU131" s="409">
        <f>COUNTIFS('ZASOBY N'!$B130:$B$525,'ZASOBY N'!$B130,'ZASOBY N'!$C130:'ZASOBY N'!$C$525,'ZASOBY N'!$C130,'ZASOBY N'!$D130:'ZASOBY N'!$D$525,'ZASOBY N'!$D130,'ZASOBY N'!$H130:'ZASOBY N'!$H$525,'ZASOBY N'!$H130 )</f>
        <v>0</v>
      </c>
      <c r="CV131" s="410">
        <f>COUNTIFS('ZASOBY N'!$B$10:$B130,'ZASOBY N'!$B130,'ZASOBY N'!$C$10:'ZASOBY N'!$C130,'ZASOBY N'!$C130,'ZASOBY N'!$D$10:'ZASOBY N'!$D130,'ZASOBY N'!$D130,'ZASOBY N'!$H$10:'ZASOBY N'!$H130,'ZASOBY N'!$H130 )</f>
        <v>0</v>
      </c>
      <c r="CW131" s="411">
        <f t="shared" si="41"/>
        <v>0</v>
      </c>
      <c r="CX131" s="412">
        <f t="shared" si="42"/>
        <v>0</v>
      </c>
      <c r="CZ131" s="414" t="str">
        <f>IF(AND(DB131=1,DC131=1,SUMIF($C131:$C$525,$C131,$AE131:$AE$525)=$AE131),$AE131,IF($DE131&gt;0,$DE131,IF(AND(COUNTIF($C$11:$C130,$C131)&gt;=1,COUNTIF($D130:$D130,$D131)&gt;=1),"",IF(AND(SUMIF($C131:$C$525,$C131,$AE131:$AE$525)&gt;$AE131,SUMIF($D131:$D$525,$D131,$AE131:$AE$525)&gt;$AE131),_xlfn.AGGREGATE(14,4,$DD$11:$DD$31*($C$11:$C$31=$C131),1),""))))</f>
        <v/>
      </c>
      <c r="DB131" s="409">
        <f>COUNTIFS('ZASOBY N'!$B130:$B$525,'ZASOBY N'!$B130,'ZASOBY N'!$C130:'ZASOBY N'!$C$525,'ZASOBY N'!$C130,'ZASOBY N'!$D130:'ZASOBY N'!$D$525,'ZASOBY N'!$D130,'ZASOBY N'!$H130:'ZASOBY N'!$H$525,'ZASOBY N'!$H130 )</f>
        <v>0</v>
      </c>
      <c r="DC131" s="410">
        <f>COUNTIFS('ZASOBY N'!$B$10:$B130,'ZASOBY N'!$B130,'ZASOBY N'!$C$10:'ZASOBY N'!$C130,'ZASOBY N'!$C130,'ZASOBY N'!$D$10:'ZASOBY N'!$D130,'ZASOBY N'!$D130,'ZASOBY N'!$H$10:'ZASOBY N'!$H130,'ZASOBY N'!$H130 )</f>
        <v>0</v>
      </c>
      <c r="DD131" s="411">
        <f t="shared" si="43"/>
        <v>0</v>
      </c>
      <c r="DE131" s="412">
        <f t="shared" si="44"/>
        <v>0</v>
      </c>
      <c r="DF131" s="399" t="str">
        <f>IF(AND(DI131=1,DJ131=1,SUMIF($C131:$C$525,$C131,$AD131:$AD$525)=$AD131),$AD131,IF($DL131&gt;0,$DL131,IF(B131="","",IF(AND(COUNTIF($C$11:$C130,$C131)&gt;=1,COUNTIF($D130:$D130,$D131)&gt;=1,COUNTIF($Z128:$Z130,$C131)=0),"",IF(AND(COUNTIF($C$11:$C130,$C131)&gt;=1,COUNTIF($D130:$D130,$D131)&gt;=1),"UJĘTO WYŻEJ",IF(AND(SUMIF($C131:$C$525,$C131,$AD131:$AD$525)&gt;$AD131,SUMIF($D131:$D$525,$D131,$AD131:$AD$525)&gt;$AD131),_xlfn.AGGREGATE(14,4,$DK$11:$DK$31*($C$11:$C$31=$C131),1),""))))))</f>
        <v/>
      </c>
      <c r="DG131" s="414" t="str">
        <f>IF(AND(DI131=1,DJ131=1,SUMIF($C131:$C$525,$C131,$AD131:$AD$525)=$AD131),$AD131,IF($DL131&gt;0,$DL131,IF(AND(COUNTIF($C$11:$C130,$C131)&gt;=1,COUNTIF($D130:$D130,$D131)&gt;=1),"",IF(AND(SUMIF($C131:$C$525,$C131,$AD131:$AD$525)&gt;$AD131,SUMIF($D131:$D$525,$D131,$AD131:$AD$525)&gt;$AD131),_xlfn.AGGREGATE(14,4,$DK$11:$DK$31*($C$11:$C$31=$C131),1),""))))</f>
        <v/>
      </c>
      <c r="DI131" s="409">
        <f>COUNTIFS('ZASOBY N'!$B130:$B$525,'ZASOBY N'!$B130,'ZASOBY N'!$C130:'ZASOBY N'!$C$525,'ZASOBY N'!$C130,'ZASOBY N'!$D130:'ZASOBY N'!$D$525,'ZASOBY N'!$D130,'ZASOBY N'!$H130:'ZASOBY N'!$H$525,'ZASOBY N'!$H130 )</f>
        <v>0</v>
      </c>
      <c r="DJ131" s="410">
        <f>COUNTIFS('ZASOBY N'!$B$10:$B130,'ZASOBY N'!$B130,'ZASOBY N'!$C$10:'ZASOBY N'!$C130,'ZASOBY N'!$C130,'ZASOBY N'!$D$10:'ZASOBY N'!$D130,'ZASOBY N'!$D130,'ZASOBY N'!$H$10:'ZASOBY N'!$H130,'ZASOBY N'!$H130 )</f>
        <v>0</v>
      </c>
      <c r="DK131" s="411">
        <f t="shared" si="45"/>
        <v>0</v>
      </c>
      <c r="DL131" s="412">
        <f t="shared" si="46"/>
        <v>0</v>
      </c>
    </row>
    <row r="132" spans="1:116" ht="18.899999999999999" customHeight="1" x14ac:dyDescent="0.3">
      <c r="A132" s="219"/>
      <c r="B132" s="152" t="str">
        <f>IF('ZASOBY N'!A131="","",'ZASOBY N'!A131)</f>
        <v/>
      </c>
      <c r="C132" s="462" t="str">
        <f>IF('ZASOBY N'!C131="","",'ZASOBY N'!C131)</f>
        <v/>
      </c>
      <c r="D132" s="137" t="str">
        <f>IF('ZASOBY N'!B131="","",'ZASOBY N'!B131)</f>
        <v/>
      </c>
      <c r="E132" s="138"/>
      <c r="F132" s="356" t="str">
        <f>IF('ZASOBY N'!D131="","",'ZASOBY N'!D131)</f>
        <v/>
      </c>
      <c r="G132" s="220" t="str">
        <f>IF('ZASOBY N'!G131="","",'ZASOBY N'!G131)</f>
        <v/>
      </c>
      <c r="H132" s="221" t="str">
        <f>IF('ZASOBY N'!F131="","",'ZASOBY N'!F131)</f>
        <v/>
      </c>
      <c r="I132" s="221" t="str">
        <f>IF('ZASOBY N'!G131="","",'ZASOBY N'!G131)</f>
        <v/>
      </c>
      <c r="J132" s="221" t="str">
        <f>IF('ZASOBY N'!H131="","",'ZASOBY N'!H131)</f>
        <v/>
      </c>
      <c r="K132" s="214">
        <v>0</v>
      </c>
      <c r="L132" s="214">
        <v>0</v>
      </c>
      <c r="M132" s="214">
        <v>0</v>
      </c>
      <c r="N132" s="222" t="str">
        <f>IF('ZASOBY N'!BD131="x","",IF(W132="","",'ZASOBY N'!E131))</f>
        <v/>
      </c>
      <c r="O132" s="223">
        <v>0</v>
      </c>
      <c r="P132" s="223">
        <v>0</v>
      </c>
      <c r="Q132" s="226" t="str">
        <f>IF($N132="","",'UPR BILANS N'!G132*'UPR BILANS N'!N132)</f>
        <v/>
      </c>
      <c r="R132" s="225" t="str">
        <f>IF($N132="","",'ZASOBY N'!O131)</f>
        <v/>
      </c>
      <c r="S132" s="225" t="str">
        <f>IF($N132="","",IF('ZASOBY N'!Q131="",0,'ZASOBY N'!Q131))</f>
        <v/>
      </c>
      <c r="T132" s="225" t="str">
        <f>IF($N132="","",'ZASOBY N'!V131)</f>
        <v/>
      </c>
      <c r="U132" s="225" t="str">
        <f>IF($N132="","",IF('ZASOBY N'!AG131="",0,'ZASOBY N'!AG131))</f>
        <v/>
      </c>
      <c r="V132" s="225" t="str">
        <f>IF($N132="","",IF(NN!P134="",0,NN!P134))</f>
        <v/>
      </c>
      <c r="W132" s="225" t="str">
        <f t="shared" si="24"/>
        <v/>
      </c>
      <c r="X132" s="226" t="str">
        <f t="shared" si="25"/>
        <v/>
      </c>
      <c r="Y132" s="225" t="str">
        <f>IF('ZASOBY N'!AU131="","",IF(C132&lt;&gt;C131,'ZASOBY N'!AU131,IF(D132&lt;&gt;D131,'ZASOBY N'!AU131,IF(F132&lt;&gt;F131,'ZASOBY N'!AU131,IF(G132&lt;&gt;G131,'ZASOBY N'!AU131,IF(J132&lt;&gt;J131,'ZASOBY N'!AU131,IF(NN!AC134="","",IF(AND(C131=C132,H131=H132,J131=J132,NN!AC134&gt;0),"",IF(AND(C132=C133,H132=H133,NN!AC135&gt;0),'ZASOBY N'!AU131,'ZASOBY N'!AU131)))))))))</f>
        <v/>
      </c>
      <c r="Z132" s="225" t="str">
        <f t="shared" si="26"/>
        <v/>
      </c>
      <c r="AA132" s="227" t="str">
        <f t="shared" si="28"/>
        <v/>
      </c>
      <c r="AB132" s="400" t="str">
        <f t="shared" si="29"/>
        <v/>
      </c>
      <c r="AC132" s="228" t="str">
        <f t="shared" si="27"/>
        <v/>
      </c>
      <c r="AD132" s="222">
        <f>IF(B132="",0,IF(F132="",0,INDEX(POBRANIE_!$B$6:$F$101,MATCH('UPR BILANS N'!$F132,POBRANIE_!$A$6:$A$101,0),2)))</f>
        <v>0</v>
      </c>
      <c r="AE132" s="224">
        <f>IF(OR('ZASOBY N'!G131="",'ZASOBY N'!E131=""),0,IF(B132="",0,'ZASOBY N'!G131*'ZASOBY N'!E131))</f>
        <v>0</v>
      </c>
      <c r="AF132" s="225">
        <f>IF('ZASOBY N'!O131="",0,'ZASOBY N'!O131)</f>
        <v>0</v>
      </c>
      <c r="AG132" s="225">
        <f>IF('ZASOBY N'!Q131="",0,'ZASOBY N'!Q131)</f>
        <v>0</v>
      </c>
      <c r="AH132" s="225">
        <f>IF('ZASOBY N'!V131="",0,'ZASOBY N'!V131)</f>
        <v>0</v>
      </c>
      <c r="AI132" s="225">
        <f>IF('ZASOBY N'!AG131="",0,'ZASOBY N'!AG131)</f>
        <v>0</v>
      </c>
      <c r="AJ132" s="225">
        <f>IF(NN!P134="",0,IF(NN!P134="BRAK kol.7","BRAK BADAŃ",NN!P134))</f>
        <v>0</v>
      </c>
      <c r="AK132" s="225">
        <f>IF(NN!AC134="",0,IF(NN!AC134="BRAK kol.7","BRAK BADAŃ",NN!AC134))</f>
        <v>0</v>
      </c>
      <c r="BJ132" s="414" t="str">
        <f>IF(AND(BL132=1,BM132=1,SUMIF($C132:$C$525,$C132,$AK132:$AK$525)=$AK132),$AK132,IF($BO132&gt;0,$BO132,IF(AND(COUNTIF($C$11:$C131,$C132)&gt;=1,COUNTIF($D131:$D131,$D132)&gt;=1),"",IF(AND(SUMIF($C132:$C$525,$C132,$AK132:$AK$525)&gt;=$AK132,SUMIF($D132:$D$525,$D132,$AK132:$AK$525)&gt;=$AK132),SUMIF($C132:$C$525,$C132,$AK132:$AK$525),""))))</f>
        <v/>
      </c>
      <c r="BL132" s="409">
        <f>COUNTIFS('ZASOBY N'!$B131:$B$525,'ZASOBY N'!$B131,'ZASOBY N'!$C131:'ZASOBY N'!$C$525,'ZASOBY N'!$C131,'ZASOBY N'!$D131:'ZASOBY N'!$D$525,'ZASOBY N'!$D131,'ZASOBY N'!$H131:'ZASOBY N'!$H$525,'ZASOBY N'!$H131 )</f>
        <v>0</v>
      </c>
      <c r="BM132" s="410">
        <f>COUNTIFS('ZASOBY N'!$B$10:$B131,'ZASOBY N'!$B131,'ZASOBY N'!$C$10:'ZASOBY N'!$C131,'ZASOBY N'!$C131,'ZASOBY N'!$D$10:'ZASOBY N'!$D131,'ZASOBY N'!$D131,'ZASOBY N'!$H$10:'ZASOBY N'!$H131,'ZASOBY N'!$H131 )</f>
        <v>0</v>
      </c>
      <c r="BN132" s="411">
        <f t="shared" si="30"/>
        <v>0</v>
      </c>
      <c r="BO132" s="412">
        <f t="shared" si="31"/>
        <v>0</v>
      </c>
      <c r="BP132" s="94" t="str">
        <f t="shared" si="32"/>
        <v/>
      </c>
      <c r="BQ132" s="414" t="str">
        <f>IF(AND(BS132=1,BT132=1,SUMIF($C132:$C$525,$C132,$AJ132:$AJ$525)=$AJ132),$AJ132,IF($BV132&gt;0,$BV132,IF(AND(COUNTIF($C$11:$C131,$C132)&gt;=1,COUNTIF($D131:$D131,$D132)&gt;=1),"",IF(AND(SUMIF($C132:$C$525,$C132,$AJ132:$AJ$525)&gt;$AJ132,SUMIF($D132:$D$525,$D132,$AJ132:$AJ$525)&gt;$AJ132),SUMIF($C132:$C$525,$C132,$AJ132:$AJ$525),""))))</f>
        <v/>
      </c>
      <c r="BS132" s="409">
        <f>COUNTIFS('ZASOBY N'!$B131:$B$525,'ZASOBY N'!$B131,'ZASOBY N'!$C131:'ZASOBY N'!$C$525,'ZASOBY N'!$C131,'ZASOBY N'!$D131:'ZASOBY N'!$D$525,'ZASOBY N'!$D131,'ZASOBY N'!$H131:'ZASOBY N'!$H$525,'ZASOBY N'!$H131 )</f>
        <v>0</v>
      </c>
      <c r="BT132" s="410">
        <f>COUNTIFS('ZASOBY N'!$B$10:$B131,'ZASOBY N'!$B131,'ZASOBY N'!$C$10:'ZASOBY N'!$C131,'ZASOBY N'!$C131,'ZASOBY N'!$D$10:'ZASOBY N'!$D131,'ZASOBY N'!$D131,'ZASOBY N'!$H$10:'ZASOBY N'!$H131,'ZASOBY N'!$H131 )</f>
        <v>0</v>
      </c>
      <c r="BU132" s="411">
        <f t="shared" si="33"/>
        <v>0</v>
      </c>
      <c r="BV132" s="412">
        <f t="shared" si="34"/>
        <v>0</v>
      </c>
      <c r="BW132" s="94" t="s">
        <v>499</v>
      </c>
      <c r="BX132" s="414" t="str">
        <f>IF(AND(BZ132=1,CA132=1,SUMIF($C132:$C$525,$C132,$AI132:$AI$525)=$AI132),$AI132,IF($CC132&gt;0,$CC132,IF(AND(COUNTIF($C$11:$C131,$C132)&gt;=1,COUNTIF($D131:$D131,$D132)&gt;=1),"",IF(AND(SUMIF($C132:$C$525,$C132,$AI132:$AI$525)&gt;$AI132,SUMIF($D132:$D$525,$D132,$AI132:$AI$525)&gt;$IG132),_xlfn.AGGREGATE(14,4,$CB$11:$CB$31*($C$11:$C$31=$C132),1),""))))</f>
        <v/>
      </c>
      <c r="BZ132" s="409">
        <f>COUNTIFS('ZASOBY N'!$B131:$B$525,'ZASOBY N'!$B131,'ZASOBY N'!$C131:'ZASOBY N'!$C$525,'ZASOBY N'!$C131,'ZASOBY N'!$D131:'ZASOBY N'!$D$525,'ZASOBY N'!$D131,'ZASOBY N'!$H131:'ZASOBY N'!$H$525,'ZASOBY N'!$H131 )</f>
        <v>0</v>
      </c>
      <c r="CA132" s="410">
        <f>COUNTIFS('ZASOBY N'!$B$10:$B131,'ZASOBY N'!$B131,'ZASOBY N'!$C$10:'ZASOBY N'!$C131,'ZASOBY N'!$C131,'ZASOBY N'!$D$10:'ZASOBY N'!$D131,'ZASOBY N'!$D131,'ZASOBY N'!$H$10:'ZASOBY N'!$H131,'ZASOBY N'!$H131 )</f>
        <v>0</v>
      </c>
      <c r="CB132" s="411">
        <f t="shared" si="35"/>
        <v>0</v>
      </c>
      <c r="CC132" s="412">
        <f t="shared" si="36"/>
        <v>0</v>
      </c>
      <c r="CE132" s="414" t="str">
        <f>IF(AND(CG132=1,CH132=1,SUMIF($C132:$C$525,$C132,$AH132:$AH$525)=$AH132),$AH132,IF($CJ132&gt;0,$CJ132,IF(AND(COUNTIF($C$11:$C131,$C132)&gt;=1,COUNTIF($D131:$D131,$D132)&gt;=1),"",IF(AND(SUMIF($C132:$C$525,$C132,$AH132:$AH$525)&gt;$AH132,SUMIF($D132:$D$525,$D132,$AH132:$AH$525)&gt;$AH132),_xlfn.AGGREGATE(14,4,$CI$11:$CI$31*($C$11:$C$31=$C132),1),""))))</f>
        <v/>
      </c>
      <c r="CG132" s="409">
        <f>COUNTIFS('ZASOBY N'!$B131:$B$525,'ZASOBY N'!$B131,'ZASOBY N'!$C131:'ZASOBY N'!$C$525,'ZASOBY N'!$C131,'ZASOBY N'!$D131:'ZASOBY N'!$D$525,'ZASOBY N'!$D131,'ZASOBY N'!$H131:'ZASOBY N'!$H$525,'ZASOBY N'!$H131 )</f>
        <v>0</v>
      </c>
      <c r="CH132" s="410">
        <f>COUNTIFS('ZASOBY N'!$B$10:$B131,'ZASOBY N'!$B131,'ZASOBY N'!$C$10:'ZASOBY N'!$C131,'ZASOBY N'!$C131,'ZASOBY N'!$D$10:'ZASOBY N'!$D131,'ZASOBY N'!$D131,'ZASOBY N'!$H$10:'ZASOBY N'!$H131,'ZASOBY N'!$H131 )</f>
        <v>0</v>
      </c>
      <c r="CI132" s="411">
        <f t="shared" si="37"/>
        <v>0</v>
      </c>
      <c r="CJ132" s="412">
        <f t="shared" si="38"/>
        <v>0</v>
      </c>
      <c r="CL132" s="414" t="str">
        <f>IF(AND(CN132=1,CO132=1,SUMIF($C132:$C$525,$C132,$AG132:$AG$525)=$AG132),$AG132,IF($CQ132&gt;0,$CQ132,IF(AND(COUNTIF($C$11:$C131,$C132)&gt;=1,COUNTIF($D131:$D131,$D132)&gt;=1),"",IF(AND(SUMIF($C132:$C$525,$C132,$AG132:$AG$525)&gt;$AG132,SUMIF($D132:$D$525,$D132,$AG132:$AG$525)&gt;$AG132),_xlfn.AGGREGATE(14,4,$CP$11:$CP$31*($C$11:$C$31=$C132),1),""))))</f>
        <v/>
      </c>
      <c r="CN132" s="409">
        <f>COUNTIFS('ZASOBY N'!$B131:$B$525,'ZASOBY N'!$B131,'ZASOBY N'!$C131:'ZASOBY N'!$C$525,'ZASOBY N'!$C131,'ZASOBY N'!$D131:'ZASOBY N'!$D$525,'ZASOBY N'!$D131,'ZASOBY N'!$H131:'ZASOBY N'!$H$525,'ZASOBY N'!$H131 )</f>
        <v>0</v>
      </c>
      <c r="CO132" s="410">
        <f>COUNTIFS('ZASOBY N'!$B$10:$B131,'ZASOBY N'!$B131,'ZASOBY N'!$C$10:'ZASOBY N'!$C131,'ZASOBY N'!$C131,'ZASOBY N'!$D$10:'ZASOBY N'!$D131,'ZASOBY N'!$D131,'ZASOBY N'!$H$10:'ZASOBY N'!$H131,'ZASOBY N'!$H131 )</f>
        <v>0</v>
      </c>
      <c r="CP132" s="411">
        <f t="shared" si="39"/>
        <v>0</v>
      </c>
      <c r="CQ132" s="412">
        <f t="shared" si="40"/>
        <v>0</v>
      </c>
      <c r="CS132" s="414" t="str">
        <f>IF(AND(CU132=1,CV132=1,SUMIF($C132:$C$525,$C132,$AF132:$AF$525)=$AF132),$AF132,IF($CX132&gt;0,$CX132,IF(AND(COUNTIF($C$11:$C131,$C132)&gt;=1,COUNTIF($D131:$D131,$D132)&gt;=1),"",IF(AND(SUMIF($C132:$C$525,$C132,$AF132:$AF$525)&gt;$AF132,SUMIF($D132:$D$525,$D132,$AF132:$AF$525)&gt;$AF132),_xlfn.AGGREGATE(14,4,$CW$11:$CW$31*($C$11:$C$31=$C132),1),""))))</f>
        <v/>
      </c>
      <c r="CU132" s="409">
        <f>COUNTIFS('ZASOBY N'!$B131:$B$525,'ZASOBY N'!$B131,'ZASOBY N'!$C131:'ZASOBY N'!$C$525,'ZASOBY N'!$C131,'ZASOBY N'!$D131:'ZASOBY N'!$D$525,'ZASOBY N'!$D131,'ZASOBY N'!$H131:'ZASOBY N'!$H$525,'ZASOBY N'!$H131 )</f>
        <v>0</v>
      </c>
      <c r="CV132" s="410">
        <f>COUNTIFS('ZASOBY N'!$B$10:$B131,'ZASOBY N'!$B131,'ZASOBY N'!$C$10:'ZASOBY N'!$C131,'ZASOBY N'!$C131,'ZASOBY N'!$D$10:'ZASOBY N'!$D131,'ZASOBY N'!$D131,'ZASOBY N'!$H$10:'ZASOBY N'!$H131,'ZASOBY N'!$H131 )</f>
        <v>0</v>
      </c>
      <c r="CW132" s="411">
        <f t="shared" si="41"/>
        <v>0</v>
      </c>
      <c r="CX132" s="412">
        <f t="shared" si="42"/>
        <v>0</v>
      </c>
      <c r="CZ132" s="414" t="str">
        <f>IF(AND(DB132=1,DC132=1,SUMIF($C132:$C$525,$C132,$AE132:$AE$525)=$AE132),$AE132,IF($DE132&gt;0,$DE132,IF(AND(COUNTIF($C$11:$C131,$C132)&gt;=1,COUNTIF($D131:$D131,$D132)&gt;=1),"",IF(AND(SUMIF($C132:$C$525,$C132,$AE132:$AE$525)&gt;$AE132,SUMIF($D132:$D$525,$D132,$AE132:$AE$525)&gt;$AE132),_xlfn.AGGREGATE(14,4,$DD$11:$DD$31*($C$11:$C$31=$C132),1),""))))</f>
        <v/>
      </c>
      <c r="DB132" s="409">
        <f>COUNTIFS('ZASOBY N'!$B131:$B$525,'ZASOBY N'!$B131,'ZASOBY N'!$C131:'ZASOBY N'!$C$525,'ZASOBY N'!$C131,'ZASOBY N'!$D131:'ZASOBY N'!$D$525,'ZASOBY N'!$D131,'ZASOBY N'!$H131:'ZASOBY N'!$H$525,'ZASOBY N'!$H131 )</f>
        <v>0</v>
      </c>
      <c r="DC132" s="410">
        <f>COUNTIFS('ZASOBY N'!$B$10:$B131,'ZASOBY N'!$B131,'ZASOBY N'!$C$10:'ZASOBY N'!$C131,'ZASOBY N'!$C131,'ZASOBY N'!$D$10:'ZASOBY N'!$D131,'ZASOBY N'!$D131,'ZASOBY N'!$H$10:'ZASOBY N'!$H131,'ZASOBY N'!$H131 )</f>
        <v>0</v>
      </c>
      <c r="DD132" s="411">
        <f t="shared" si="43"/>
        <v>0</v>
      </c>
      <c r="DE132" s="412">
        <f t="shared" si="44"/>
        <v>0</v>
      </c>
      <c r="DF132" s="399" t="str">
        <f>IF(AND(DI132=1,DJ132=1,SUMIF($C132:$C$525,$C132,$AD132:$AD$525)=$AD132),$AD132,IF($DL132&gt;0,$DL132,IF(B132="","",IF(AND(COUNTIF($C$11:$C131,$C132)&gt;=1,COUNTIF($D131:$D131,$D132)&gt;=1,COUNTIF($Z129:$Z131,$C132)=0),"",IF(AND(COUNTIF($C$11:$C131,$C132)&gt;=1,COUNTIF($D131:$D131,$D132)&gt;=1),"UJĘTO WYŻEJ",IF(AND(SUMIF($C132:$C$525,$C132,$AD132:$AD$525)&gt;$AD132,SUMIF($D132:$D$525,$D132,$AD132:$AD$525)&gt;$AD132),_xlfn.AGGREGATE(14,4,$DK$11:$DK$31*($C$11:$C$31=$C132),1),""))))))</f>
        <v/>
      </c>
      <c r="DG132" s="414" t="str">
        <f>IF(AND(DI132=1,DJ132=1,SUMIF($C132:$C$525,$C132,$AD132:$AD$525)=$AD132),$AD132,IF($DL132&gt;0,$DL132,IF(AND(COUNTIF($C$11:$C131,$C132)&gt;=1,COUNTIF($D131:$D131,$D132)&gt;=1),"",IF(AND(SUMIF($C132:$C$525,$C132,$AD132:$AD$525)&gt;$AD132,SUMIF($D132:$D$525,$D132,$AD132:$AD$525)&gt;$AD132),_xlfn.AGGREGATE(14,4,$DK$11:$DK$31*($C$11:$C$31=$C132),1),""))))</f>
        <v/>
      </c>
      <c r="DI132" s="409">
        <f>COUNTIFS('ZASOBY N'!$B131:$B$525,'ZASOBY N'!$B131,'ZASOBY N'!$C131:'ZASOBY N'!$C$525,'ZASOBY N'!$C131,'ZASOBY N'!$D131:'ZASOBY N'!$D$525,'ZASOBY N'!$D131,'ZASOBY N'!$H131:'ZASOBY N'!$H$525,'ZASOBY N'!$H131 )</f>
        <v>0</v>
      </c>
      <c r="DJ132" s="410">
        <f>COUNTIFS('ZASOBY N'!$B$10:$B131,'ZASOBY N'!$B131,'ZASOBY N'!$C$10:'ZASOBY N'!$C131,'ZASOBY N'!$C131,'ZASOBY N'!$D$10:'ZASOBY N'!$D131,'ZASOBY N'!$D131,'ZASOBY N'!$H$10:'ZASOBY N'!$H131,'ZASOBY N'!$H131 )</f>
        <v>0</v>
      </c>
      <c r="DK132" s="411">
        <f t="shared" si="45"/>
        <v>0</v>
      </c>
      <c r="DL132" s="412">
        <f t="shared" si="46"/>
        <v>0</v>
      </c>
    </row>
    <row r="133" spans="1:116" ht="18.899999999999999" customHeight="1" x14ac:dyDescent="0.3">
      <c r="A133" s="219"/>
      <c r="B133" s="152" t="str">
        <f>IF('ZASOBY N'!A132="","",'ZASOBY N'!A132)</f>
        <v/>
      </c>
      <c r="C133" s="462" t="str">
        <f>IF('ZASOBY N'!C132="","",'ZASOBY N'!C132)</f>
        <v/>
      </c>
      <c r="D133" s="137" t="str">
        <f>IF('ZASOBY N'!B132="","",'ZASOBY N'!B132)</f>
        <v/>
      </c>
      <c r="E133" s="138"/>
      <c r="F133" s="356" t="str">
        <f>IF('ZASOBY N'!D132="","",'ZASOBY N'!D132)</f>
        <v/>
      </c>
      <c r="G133" s="220" t="str">
        <f>IF('ZASOBY N'!G132="","",'ZASOBY N'!G132)</f>
        <v/>
      </c>
      <c r="H133" s="221" t="str">
        <f>IF('ZASOBY N'!F132="","",'ZASOBY N'!F132)</f>
        <v/>
      </c>
      <c r="I133" s="221" t="str">
        <f>IF('ZASOBY N'!G132="","",'ZASOBY N'!G132)</f>
        <v/>
      </c>
      <c r="J133" s="221" t="str">
        <f>IF('ZASOBY N'!H132="","",'ZASOBY N'!H132)</f>
        <v/>
      </c>
      <c r="K133" s="214">
        <v>0</v>
      </c>
      <c r="L133" s="214">
        <v>0</v>
      </c>
      <c r="M133" s="214">
        <v>0</v>
      </c>
      <c r="N133" s="222" t="str">
        <f>IF('ZASOBY N'!BD132="x","",IF(W133="","",'ZASOBY N'!E132))</f>
        <v/>
      </c>
      <c r="O133" s="223">
        <v>0</v>
      </c>
      <c r="P133" s="223">
        <v>0</v>
      </c>
      <c r="Q133" s="226" t="str">
        <f>IF($N133="","",'UPR BILANS N'!G133*'UPR BILANS N'!N133)</f>
        <v/>
      </c>
      <c r="R133" s="225" t="str">
        <f>IF($N133="","",'ZASOBY N'!O132)</f>
        <v/>
      </c>
      <c r="S133" s="225" t="str">
        <f>IF($N133="","",IF('ZASOBY N'!Q132="",0,'ZASOBY N'!Q132))</f>
        <v/>
      </c>
      <c r="T133" s="225" t="str">
        <f>IF($N133="","",'ZASOBY N'!V132)</f>
        <v/>
      </c>
      <c r="U133" s="225" t="str">
        <f>IF($N133="","",IF('ZASOBY N'!AG132="",0,'ZASOBY N'!AG132))</f>
        <v/>
      </c>
      <c r="V133" s="225" t="str">
        <f>IF($N133="","",IF(NN!P135="",0,NN!P135))</f>
        <v/>
      </c>
      <c r="W133" s="225" t="str">
        <f t="shared" si="24"/>
        <v/>
      </c>
      <c r="X133" s="226" t="str">
        <f t="shared" si="25"/>
        <v/>
      </c>
      <c r="Y133" s="225" t="str">
        <f>IF('ZASOBY N'!AU132="","",IF(C133&lt;&gt;C132,'ZASOBY N'!AU132,IF(D133&lt;&gt;D132,'ZASOBY N'!AU132,IF(F133&lt;&gt;F132,'ZASOBY N'!AU132,IF(G133&lt;&gt;G132,'ZASOBY N'!AU132,IF(J133&lt;&gt;J132,'ZASOBY N'!AU132,IF(NN!AC135="","",IF(AND(C132=C133,H132=H133,J132=J133,NN!AC135&gt;0),"",IF(AND(C133=C134,H133=H134,NN!AC136&gt;0),'ZASOBY N'!AU132,'ZASOBY N'!AU132)))))))))</f>
        <v/>
      </c>
      <c r="Z133" s="225" t="str">
        <f t="shared" si="26"/>
        <v/>
      </c>
      <c r="AA133" s="227" t="str">
        <f t="shared" si="28"/>
        <v/>
      </c>
      <c r="AB133" s="400" t="str">
        <f t="shared" si="29"/>
        <v/>
      </c>
      <c r="AC133" s="228" t="str">
        <f t="shared" si="27"/>
        <v/>
      </c>
      <c r="AD133" s="222">
        <f>IF(B133="",0,IF(F133="",0,INDEX(POBRANIE_!$B$6:$F$101,MATCH('UPR BILANS N'!$F133,POBRANIE_!$A$6:$A$101,0),2)))</f>
        <v>0</v>
      </c>
      <c r="AE133" s="224">
        <f>IF(OR('ZASOBY N'!G132="",'ZASOBY N'!E132=""),0,IF(B133="",0,'ZASOBY N'!G132*'ZASOBY N'!E132))</f>
        <v>0</v>
      </c>
      <c r="AF133" s="225">
        <f>IF('ZASOBY N'!O132="",0,'ZASOBY N'!O132)</f>
        <v>0</v>
      </c>
      <c r="AG133" s="225">
        <f>IF('ZASOBY N'!Q132="",0,'ZASOBY N'!Q132)</f>
        <v>0</v>
      </c>
      <c r="AH133" s="225">
        <f>IF('ZASOBY N'!V132="",0,'ZASOBY N'!V132)</f>
        <v>0</v>
      </c>
      <c r="AI133" s="225">
        <f>IF('ZASOBY N'!AG132="",0,'ZASOBY N'!AG132)</f>
        <v>0</v>
      </c>
      <c r="AJ133" s="225">
        <f>IF(NN!P135="",0,IF(NN!P135="BRAK kol.7","BRAK BADAŃ",NN!P135))</f>
        <v>0</v>
      </c>
      <c r="AK133" s="225">
        <f>IF(NN!AC135="",0,IF(NN!AC135="BRAK kol.7","BRAK BADAŃ",NN!AC135))</f>
        <v>0</v>
      </c>
      <c r="BJ133" s="414" t="str">
        <f>IF(AND(BL133=1,BM133=1,SUMIF($C133:$C$525,$C133,$AK133:$AK$525)=$AK133),$AK133,IF($BO133&gt;0,$BO133,IF(AND(COUNTIF($C$11:$C132,$C133)&gt;=1,COUNTIF($D132:$D132,$D133)&gt;=1),"",IF(AND(SUMIF($C133:$C$525,$C133,$AK133:$AK$525)&gt;=$AK133,SUMIF($D133:$D$525,$D133,$AK133:$AK$525)&gt;=$AK133),SUMIF($C133:$C$525,$C133,$AK133:$AK$525),""))))</f>
        <v/>
      </c>
      <c r="BL133" s="409">
        <f>COUNTIFS('ZASOBY N'!$B132:$B$525,'ZASOBY N'!$B132,'ZASOBY N'!$C132:'ZASOBY N'!$C$525,'ZASOBY N'!$C132,'ZASOBY N'!$D132:'ZASOBY N'!$D$525,'ZASOBY N'!$D132,'ZASOBY N'!$H132:'ZASOBY N'!$H$525,'ZASOBY N'!$H132 )</f>
        <v>0</v>
      </c>
      <c r="BM133" s="410">
        <f>COUNTIFS('ZASOBY N'!$B$10:$B132,'ZASOBY N'!$B132,'ZASOBY N'!$C$10:'ZASOBY N'!$C132,'ZASOBY N'!$C132,'ZASOBY N'!$D$10:'ZASOBY N'!$D132,'ZASOBY N'!$D132,'ZASOBY N'!$H$10:'ZASOBY N'!$H132,'ZASOBY N'!$H132 )</f>
        <v>0</v>
      </c>
      <c r="BN133" s="411">
        <f t="shared" si="30"/>
        <v>0</v>
      </c>
      <c r="BO133" s="412">
        <f t="shared" si="31"/>
        <v>0</v>
      </c>
      <c r="BP133" s="94" t="str">
        <f t="shared" si="32"/>
        <v/>
      </c>
      <c r="BQ133" s="414" t="str">
        <f>IF(AND(BS133=1,BT133=1,SUMIF($C133:$C$525,$C133,$AJ133:$AJ$525)=$AJ133),$AJ133,IF($BV133&gt;0,$BV133,IF(AND(COUNTIF($C$11:$C132,$C133)&gt;=1,COUNTIF($D132:$D132,$D133)&gt;=1),"",IF(AND(SUMIF($C133:$C$525,$C133,$AJ133:$AJ$525)&gt;$AJ133,SUMIF($D133:$D$525,$D133,$AJ133:$AJ$525)&gt;$AJ133),SUMIF($C133:$C$525,$C133,$AJ133:$AJ$525),""))))</f>
        <v/>
      </c>
      <c r="BS133" s="409">
        <f>COUNTIFS('ZASOBY N'!$B132:$B$525,'ZASOBY N'!$B132,'ZASOBY N'!$C132:'ZASOBY N'!$C$525,'ZASOBY N'!$C132,'ZASOBY N'!$D132:'ZASOBY N'!$D$525,'ZASOBY N'!$D132,'ZASOBY N'!$H132:'ZASOBY N'!$H$525,'ZASOBY N'!$H132 )</f>
        <v>0</v>
      </c>
      <c r="BT133" s="410">
        <f>COUNTIFS('ZASOBY N'!$B$10:$B132,'ZASOBY N'!$B132,'ZASOBY N'!$C$10:'ZASOBY N'!$C132,'ZASOBY N'!$C132,'ZASOBY N'!$D$10:'ZASOBY N'!$D132,'ZASOBY N'!$D132,'ZASOBY N'!$H$10:'ZASOBY N'!$H132,'ZASOBY N'!$H132 )</f>
        <v>0</v>
      </c>
      <c r="BU133" s="411">
        <f t="shared" si="33"/>
        <v>0</v>
      </c>
      <c r="BV133" s="412">
        <f t="shared" si="34"/>
        <v>0</v>
      </c>
      <c r="BW133" s="94" t="s">
        <v>499</v>
      </c>
      <c r="BX133" s="414" t="str">
        <f>IF(AND(BZ133=1,CA133=1,SUMIF($C133:$C$525,$C133,$AI133:$AI$525)=$AI133),$AI133,IF($CC133&gt;0,$CC133,IF(AND(COUNTIF($C$11:$C132,$C133)&gt;=1,COUNTIF($D132:$D132,$D133)&gt;=1),"",IF(AND(SUMIF($C133:$C$525,$C133,$AI133:$AI$525)&gt;$AI133,SUMIF($D133:$D$525,$D133,$AI133:$AI$525)&gt;$IG133),_xlfn.AGGREGATE(14,4,$CB$11:$CB$31*($C$11:$C$31=$C133),1),""))))</f>
        <v/>
      </c>
      <c r="BZ133" s="409">
        <f>COUNTIFS('ZASOBY N'!$B132:$B$525,'ZASOBY N'!$B132,'ZASOBY N'!$C132:'ZASOBY N'!$C$525,'ZASOBY N'!$C132,'ZASOBY N'!$D132:'ZASOBY N'!$D$525,'ZASOBY N'!$D132,'ZASOBY N'!$H132:'ZASOBY N'!$H$525,'ZASOBY N'!$H132 )</f>
        <v>0</v>
      </c>
      <c r="CA133" s="410">
        <f>COUNTIFS('ZASOBY N'!$B$10:$B132,'ZASOBY N'!$B132,'ZASOBY N'!$C$10:'ZASOBY N'!$C132,'ZASOBY N'!$C132,'ZASOBY N'!$D$10:'ZASOBY N'!$D132,'ZASOBY N'!$D132,'ZASOBY N'!$H$10:'ZASOBY N'!$H132,'ZASOBY N'!$H132 )</f>
        <v>0</v>
      </c>
      <c r="CB133" s="411">
        <f t="shared" si="35"/>
        <v>0</v>
      </c>
      <c r="CC133" s="412">
        <f t="shared" si="36"/>
        <v>0</v>
      </c>
      <c r="CE133" s="414" t="str">
        <f>IF(AND(CG133=1,CH133=1,SUMIF($C133:$C$525,$C133,$AH133:$AH$525)=$AH133),$AH133,IF($CJ133&gt;0,$CJ133,IF(AND(COUNTIF($C$11:$C132,$C133)&gt;=1,COUNTIF($D132:$D132,$D133)&gt;=1),"",IF(AND(SUMIF($C133:$C$525,$C133,$AH133:$AH$525)&gt;$AH133,SUMIF($D133:$D$525,$D133,$AH133:$AH$525)&gt;$AH133),_xlfn.AGGREGATE(14,4,$CI$11:$CI$31*($C$11:$C$31=$C133),1),""))))</f>
        <v/>
      </c>
      <c r="CG133" s="409">
        <f>COUNTIFS('ZASOBY N'!$B132:$B$525,'ZASOBY N'!$B132,'ZASOBY N'!$C132:'ZASOBY N'!$C$525,'ZASOBY N'!$C132,'ZASOBY N'!$D132:'ZASOBY N'!$D$525,'ZASOBY N'!$D132,'ZASOBY N'!$H132:'ZASOBY N'!$H$525,'ZASOBY N'!$H132 )</f>
        <v>0</v>
      </c>
      <c r="CH133" s="410">
        <f>COUNTIFS('ZASOBY N'!$B$10:$B132,'ZASOBY N'!$B132,'ZASOBY N'!$C$10:'ZASOBY N'!$C132,'ZASOBY N'!$C132,'ZASOBY N'!$D$10:'ZASOBY N'!$D132,'ZASOBY N'!$D132,'ZASOBY N'!$H$10:'ZASOBY N'!$H132,'ZASOBY N'!$H132 )</f>
        <v>0</v>
      </c>
      <c r="CI133" s="411">
        <f t="shared" si="37"/>
        <v>0</v>
      </c>
      <c r="CJ133" s="412">
        <f t="shared" si="38"/>
        <v>0</v>
      </c>
      <c r="CL133" s="414" t="str">
        <f>IF(AND(CN133=1,CO133=1,SUMIF($C133:$C$525,$C133,$AG133:$AG$525)=$AG133),$AG133,IF($CQ133&gt;0,$CQ133,IF(AND(COUNTIF($C$11:$C132,$C133)&gt;=1,COUNTIF($D132:$D132,$D133)&gt;=1),"",IF(AND(SUMIF($C133:$C$525,$C133,$AG133:$AG$525)&gt;$AG133,SUMIF($D133:$D$525,$D133,$AG133:$AG$525)&gt;$AG133),_xlfn.AGGREGATE(14,4,$CP$11:$CP$31*($C$11:$C$31=$C133),1),""))))</f>
        <v/>
      </c>
      <c r="CN133" s="409">
        <f>COUNTIFS('ZASOBY N'!$B132:$B$525,'ZASOBY N'!$B132,'ZASOBY N'!$C132:'ZASOBY N'!$C$525,'ZASOBY N'!$C132,'ZASOBY N'!$D132:'ZASOBY N'!$D$525,'ZASOBY N'!$D132,'ZASOBY N'!$H132:'ZASOBY N'!$H$525,'ZASOBY N'!$H132 )</f>
        <v>0</v>
      </c>
      <c r="CO133" s="410">
        <f>COUNTIFS('ZASOBY N'!$B$10:$B132,'ZASOBY N'!$B132,'ZASOBY N'!$C$10:'ZASOBY N'!$C132,'ZASOBY N'!$C132,'ZASOBY N'!$D$10:'ZASOBY N'!$D132,'ZASOBY N'!$D132,'ZASOBY N'!$H$10:'ZASOBY N'!$H132,'ZASOBY N'!$H132 )</f>
        <v>0</v>
      </c>
      <c r="CP133" s="411">
        <f t="shared" si="39"/>
        <v>0</v>
      </c>
      <c r="CQ133" s="412">
        <f t="shared" si="40"/>
        <v>0</v>
      </c>
      <c r="CS133" s="414" t="str">
        <f>IF(AND(CU133=1,CV133=1,SUMIF($C133:$C$525,$C133,$AF133:$AF$525)=$AF133),$AF133,IF($CX133&gt;0,$CX133,IF(AND(COUNTIF($C$11:$C132,$C133)&gt;=1,COUNTIF($D132:$D132,$D133)&gt;=1),"",IF(AND(SUMIF($C133:$C$525,$C133,$AF133:$AF$525)&gt;$AF133,SUMIF($D133:$D$525,$D133,$AF133:$AF$525)&gt;$AF133),_xlfn.AGGREGATE(14,4,$CW$11:$CW$31*($C$11:$C$31=$C133),1),""))))</f>
        <v/>
      </c>
      <c r="CU133" s="409">
        <f>COUNTIFS('ZASOBY N'!$B132:$B$525,'ZASOBY N'!$B132,'ZASOBY N'!$C132:'ZASOBY N'!$C$525,'ZASOBY N'!$C132,'ZASOBY N'!$D132:'ZASOBY N'!$D$525,'ZASOBY N'!$D132,'ZASOBY N'!$H132:'ZASOBY N'!$H$525,'ZASOBY N'!$H132 )</f>
        <v>0</v>
      </c>
      <c r="CV133" s="410">
        <f>COUNTIFS('ZASOBY N'!$B$10:$B132,'ZASOBY N'!$B132,'ZASOBY N'!$C$10:'ZASOBY N'!$C132,'ZASOBY N'!$C132,'ZASOBY N'!$D$10:'ZASOBY N'!$D132,'ZASOBY N'!$D132,'ZASOBY N'!$H$10:'ZASOBY N'!$H132,'ZASOBY N'!$H132 )</f>
        <v>0</v>
      </c>
      <c r="CW133" s="411">
        <f t="shared" si="41"/>
        <v>0</v>
      </c>
      <c r="CX133" s="412">
        <f t="shared" si="42"/>
        <v>0</v>
      </c>
      <c r="CZ133" s="414" t="str">
        <f>IF(AND(DB133=1,DC133=1,SUMIF($C133:$C$525,$C133,$AE133:$AE$525)=$AE133),$AE133,IF($DE133&gt;0,$DE133,IF(AND(COUNTIF($C$11:$C132,$C133)&gt;=1,COUNTIF($D132:$D132,$D133)&gt;=1),"",IF(AND(SUMIF($C133:$C$525,$C133,$AE133:$AE$525)&gt;$AE133,SUMIF($D133:$D$525,$D133,$AE133:$AE$525)&gt;$AE133),_xlfn.AGGREGATE(14,4,$DD$11:$DD$31*($C$11:$C$31=$C133),1),""))))</f>
        <v/>
      </c>
      <c r="DB133" s="409">
        <f>COUNTIFS('ZASOBY N'!$B132:$B$525,'ZASOBY N'!$B132,'ZASOBY N'!$C132:'ZASOBY N'!$C$525,'ZASOBY N'!$C132,'ZASOBY N'!$D132:'ZASOBY N'!$D$525,'ZASOBY N'!$D132,'ZASOBY N'!$H132:'ZASOBY N'!$H$525,'ZASOBY N'!$H132 )</f>
        <v>0</v>
      </c>
      <c r="DC133" s="410">
        <f>COUNTIFS('ZASOBY N'!$B$10:$B132,'ZASOBY N'!$B132,'ZASOBY N'!$C$10:'ZASOBY N'!$C132,'ZASOBY N'!$C132,'ZASOBY N'!$D$10:'ZASOBY N'!$D132,'ZASOBY N'!$D132,'ZASOBY N'!$H$10:'ZASOBY N'!$H132,'ZASOBY N'!$H132 )</f>
        <v>0</v>
      </c>
      <c r="DD133" s="411">
        <f t="shared" si="43"/>
        <v>0</v>
      </c>
      <c r="DE133" s="412">
        <f t="shared" si="44"/>
        <v>0</v>
      </c>
      <c r="DF133" s="399" t="str">
        <f>IF(AND(DI133=1,DJ133=1,SUMIF($C133:$C$525,$C133,$AD133:$AD$525)=$AD133),$AD133,IF($DL133&gt;0,$DL133,IF(B133="","",IF(AND(COUNTIF($C$11:$C132,$C133)&gt;=1,COUNTIF($D132:$D132,$D133)&gt;=1,COUNTIF($Z130:$Z132,$C133)=0),"",IF(AND(COUNTIF($C$11:$C132,$C133)&gt;=1,COUNTIF($D132:$D132,$D133)&gt;=1),"UJĘTO WYŻEJ",IF(AND(SUMIF($C133:$C$525,$C133,$AD133:$AD$525)&gt;$AD133,SUMIF($D133:$D$525,$D133,$AD133:$AD$525)&gt;$AD133),_xlfn.AGGREGATE(14,4,$DK$11:$DK$31*($C$11:$C$31=$C133),1),""))))))</f>
        <v/>
      </c>
      <c r="DG133" s="414" t="str">
        <f>IF(AND(DI133=1,DJ133=1,SUMIF($C133:$C$525,$C133,$AD133:$AD$525)=$AD133),$AD133,IF($DL133&gt;0,$DL133,IF(AND(COUNTIF($C$11:$C132,$C133)&gt;=1,COUNTIF($D132:$D132,$D133)&gt;=1),"",IF(AND(SUMIF($C133:$C$525,$C133,$AD133:$AD$525)&gt;$AD133,SUMIF($D133:$D$525,$D133,$AD133:$AD$525)&gt;$AD133),_xlfn.AGGREGATE(14,4,$DK$11:$DK$31*($C$11:$C$31=$C133),1),""))))</f>
        <v/>
      </c>
      <c r="DI133" s="409">
        <f>COUNTIFS('ZASOBY N'!$B132:$B$525,'ZASOBY N'!$B132,'ZASOBY N'!$C132:'ZASOBY N'!$C$525,'ZASOBY N'!$C132,'ZASOBY N'!$D132:'ZASOBY N'!$D$525,'ZASOBY N'!$D132,'ZASOBY N'!$H132:'ZASOBY N'!$H$525,'ZASOBY N'!$H132 )</f>
        <v>0</v>
      </c>
      <c r="DJ133" s="410">
        <f>COUNTIFS('ZASOBY N'!$B$10:$B132,'ZASOBY N'!$B132,'ZASOBY N'!$C$10:'ZASOBY N'!$C132,'ZASOBY N'!$C132,'ZASOBY N'!$D$10:'ZASOBY N'!$D132,'ZASOBY N'!$D132,'ZASOBY N'!$H$10:'ZASOBY N'!$H132,'ZASOBY N'!$H132 )</f>
        <v>0</v>
      </c>
      <c r="DK133" s="411">
        <f t="shared" si="45"/>
        <v>0</v>
      </c>
      <c r="DL133" s="412">
        <f t="shared" si="46"/>
        <v>0</v>
      </c>
    </row>
    <row r="134" spans="1:116" ht="18.899999999999999" customHeight="1" x14ac:dyDescent="0.3">
      <c r="A134" s="219"/>
      <c r="B134" s="152" t="str">
        <f>IF('ZASOBY N'!A133="","",'ZASOBY N'!A133)</f>
        <v/>
      </c>
      <c r="C134" s="462" t="str">
        <f>IF('ZASOBY N'!C133="","",'ZASOBY N'!C133)</f>
        <v/>
      </c>
      <c r="D134" s="137" t="str">
        <f>IF('ZASOBY N'!B133="","",'ZASOBY N'!B133)</f>
        <v/>
      </c>
      <c r="E134" s="138"/>
      <c r="F134" s="356" t="str">
        <f>IF('ZASOBY N'!D133="","",'ZASOBY N'!D133)</f>
        <v/>
      </c>
      <c r="G134" s="220" t="str">
        <f>IF('ZASOBY N'!G133="","",'ZASOBY N'!G133)</f>
        <v/>
      </c>
      <c r="H134" s="221" t="str">
        <f>IF('ZASOBY N'!F133="","",'ZASOBY N'!F133)</f>
        <v/>
      </c>
      <c r="I134" s="221" t="str">
        <f>IF('ZASOBY N'!G133="","",'ZASOBY N'!G133)</f>
        <v/>
      </c>
      <c r="J134" s="221" t="str">
        <f>IF('ZASOBY N'!H133="","",'ZASOBY N'!H133)</f>
        <v/>
      </c>
      <c r="K134" s="214">
        <v>0</v>
      </c>
      <c r="L134" s="214">
        <v>0</v>
      </c>
      <c r="M134" s="214">
        <v>0</v>
      </c>
      <c r="N134" s="222" t="str">
        <f>IF('ZASOBY N'!BD133="x","",IF(W134="","",'ZASOBY N'!E133))</f>
        <v/>
      </c>
      <c r="O134" s="223">
        <v>0</v>
      </c>
      <c r="P134" s="223">
        <v>0</v>
      </c>
      <c r="Q134" s="226" t="str">
        <f>IF($N134="","",'UPR BILANS N'!G134*'UPR BILANS N'!N134)</f>
        <v/>
      </c>
      <c r="R134" s="225" t="str">
        <f>IF($N134="","",'ZASOBY N'!O133)</f>
        <v/>
      </c>
      <c r="S134" s="225" t="str">
        <f>IF($N134="","",IF('ZASOBY N'!Q133="",0,'ZASOBY N'!Q133))</f>
        <v/>
      </c>
      <c r="T134" s="225" t="str">
        <f>IF($N134="","",'ZASOBY N'!V133)</f>
        <v/>
      </c>
      <c r="U134" s="225" t="str">
        <f>IF($N134="","",IF('ZASOBY N'!AG133="",0,'ZASOBY N'!AG133))</f>
        <v/>
      </c>
      <c r="V134" s="225" t="str">
        <f>IF($N134="","",IF(NN!P136="",0,NN!P136))</f>
        <v/>
      </c>
      <c r="W134" s="225" t="str">
        <f t="shared" si="24"/>
        <v/>
      </c>
      <c r="X134" s="226" t="str">
        <f t="shared" si="25"/>
        <v/>
      </c>
      <c r="Y134" s="225" t="str">
        <f>IF('ZASOBY N'!AU133="","",IF(C134&lt;&gt;C133,'ZASOBY N'!AU133,IF(D134&lt;&gt;D133,'ZASOBY N'!AU133,IF(F134&lt;&gt;F133,'ZASOBY N'!AU133,IF(G134&lt;&gt;G133,'ZASOBY N'!AU133,IF(J134&lt;&gt;J133,'ZASOBY N'!AU133,IF(NN!AC136="","",IF(AND(C133=C134,H133=H134,J133=J134,NN!AC136&gt;0),"",IF(AND(C134=C135,H134=H135,NN!AC137&gt;0),'ZASOBY N'!AU133,'ZASOBY N'!AU133)))))))))</f>
        <v/>
      </c>
      <c r="Z134" s="225" t="str">
        <f t="shared" si="26"/>
        <v/>
      </c>
      <c r="AA134" s="227" t="str">
        <f t="shared" si="28"/>
        <v/>
      </c>
      <c r="AB134" s="400" t="str">
        <f t="shared" si="29"/>
        <v/>
      </c>
      <c r="AC134" s="228" t="str">
        <f t="shared" si="27"/>
        <v/>
      </c>
      <c r="AD134" s="222">
        <f>IF(B134="",0,IF(F134="",0,INDEX(POBRANIE_!$B$6:$F$101,MATCH('UPR BILANS N'!$F134,POBRANIE_!$A$6:$A$101,0),2)))</f>
        <v>0</v>
      </c>
      <c r="AE134" s="224">
        <f>IF(OR('ZASOBY N'!G133="",'ZASOBY N'!E133=""),0,IF(B134="",0,'ZASOBY N'!G133*'ZASOBY N'!E133))</f>
        <v>0</v>
      </c>
      <c r="AF134" s="225">
        <f>IF('ZASOBY N'!O133="",0,'ZASOBY N'!O133)</f>
        <v>0</v>
      </c>
      <c r="AG134" s="225">
        <f>IF('ZASOBY N'!Q133="",0,'ZASOBY N'!Q133)</f>
        <v>0</v>
      </c>
      <c r="AH134" s="225">
        <f>IF('ZASOBY N'!V133="",0,'ZASOBY N'!V133)</f>
        <v>0</v>
      </c>
      <c r="AI134" s="225">
        <f>IF('ZASOBY N'!AG133="",0,'ZASOBY N'!AG133)</f>
        <v>0</v>
      </c>
      <c r="AJ134" s="225">
        <f>IF(NN!P136="",0,IF(NN!P136="BRAK kol.7","BRAK BADAŃ",NN!P136))</f>
        <v>0</v>
      </c>
      <c r="AK134" s="225">
        <f>IF(NN!AC136="",0,IF(NN!AC136="BRAK kol.7","BRAK BADAŃ",NN!AC136))</f>
        <v>0</v>
      </c>
      <c r="BJ134" s="414" t="str">
        <f>IF(AND(BL134=1,BM134=1,SUMIF($C134:$C$525,$C134,$AK134:$AK$525)=$AK134),$AK134,IF($BO134&gt;0,$BO134,IF(AND(COUNTIF($C$11:$C133,$C134)&gt;=1,COUNTIF($D133:$D133,$D134)&gt;=1),"",IF(AND(SUMIF($C134:$C$525,$C134,$AK134:$AK$525)&gt;=$AK134,SUMIF($D134:$D$525,$D134,$AK134:$AK$525)&gt;=$AK134),SUMIF($C134:$C$525,$C134,$AK134:$AK$525),""))))</f>
        <v/>
      </c>
      <c r="BL134" s="409">
        <f>COUNTIFS('ZASOBY N'!$B133:$B$525,'ZASOBY N'!$B133,'ZASOBY N'!$C133:'ZASOBY N'!$C$525,'ZASOBY N'!$C133,'ZASOBY N'!$D133:'ZASOBY N'!$D$525,'ZASOBY N'!$D133,'ZASOBY N'!$H133:'ZASOBY N'!$H$525,'ZASOBY N'!$H133 )</f>
        <v>0</v>
      </c>
      <c r="BM134" s="410">
        <f>COUNTIFS('ZASOBY N'!$B$10:$B133,'ZASOBY N'!$B133,'ZASOBY N'!$C$10:'ZASOBY N'!$C133,'ZASOBY N'!$C133,'ZASOBY N'!$D$10:'ZASOBY N'!$D133,'ZASOBY N'!$D133,'ZASOBY N'!$H$10:'ZASOBY N'!$H133,'ZASOBY N'!$H133 )</f>
        <v>0</v>
      </c>
      <c r="BN134" s="411">
        <f t="shared" si="30"/>
        <v>0</v>
      </c>
      <c r="BO134" s="412">
        <f t="shared" si="31"/>
        <v>0</v>
      </c>
      <c r="BP134" s="94" t="str">
        <f t="shared" si="32"/>
        <v/>
      </c>
      <c r="BQ134" s="414" t="str">
        <f>IF(AND(BS134=1,BT134=1,SUMIF($C134:$C$525,$C134,$AJ134:$AJ$525)=$AJ134),$AJ134,IF($BV134&gt;0,$BV134,IF(AND(COUNTIF($C$11:$C133,$C134)&gt;=1,COUNTIF($D133:$D133,$D134)&gt;=1),"",IF(AND(SUMIF($C134:$C$525,$C134,$AJ134:$AJ$525)&gt;$AJ134,SUMIF($D134:$D$525,$D134,$AJ134:$AJ$525)&gt;$AJ134),SUMIF($C134:$C$525,$C134,$AJ134:$AJ$525),""))))</f>
        <v/>
      </c>
      <c r="BS134" s="409">
        <f>COUNTIFS('ZASOBY N'!$B133:$B$525,'ZASOBY N'!$B133,'ZASOBY N'!$C133:'ZASOBY N'!$C$525,'ZASOBY N'!$C133,'ZASOBY N'!$D133:'ZASOBY N'!$D$525,'ZASOBY N'!$D133,'ZASOBY N'!$H133:'ZASOBY N'!$H$525,'ZASOBY N'!$H133 )</f>
        <v>0</v>
      </c>
      <c r="BT134" s="410">
        <f>COUNTIFS('ZASOBY N'!$B$10:$B133,'ZASOBY N'!$B133,'ZASOBY N'!$C$10:'ZASOBY N'!$C133,'ZASOBY N'!$C133,'ZASOBY N'!$D$10:'ZASOBY N'!$D133,'ZASOBY N'!$D133,'ZASOBY N'!$H$10:'ZASOBY N'!$H133,'ZASOBY N'!$H133 )</f>
        <v>0</v>
      </c>
      <c r="BU134" s="411">
        <f t="shared" si="33"/>
        <v>0</v>
      </c>
      <c r="BV134" s="412">
        <f t="shared" si="34"/>
        <v>0</v>
      </c>
      <c r="BW134" s="94" t="s">
        <v>499</v>
      </c>
      <c r="BX134" s="414" t="str">
        <f>IF(AND(BZ134=1,CA134=1,SUMIF($C134:$C$525,$C134,$AI134:$AI$525)=$AI134),$AI134,IF($CC134&gt;0,$CC134,IF(AND(COUNTIF($C$11:$C133,$C134)&gt;=1,COUNTIF($D133:$D133,$D134)&gt;=1),"",IF(AND(SUMIF($C134:$C$525,$C134,$AI134:$AI$525)&gt;$AI134,SUMIF($D134:$D$525,$D134,$AI134:$AI$525)&gt;$IG134),_xlfn.AGGREGATE(14,4,$CB$11:$CB$31*($C$11:$C$31=$C134),1),""))))</f>
        <v/>
      </c>
      <c r="BZ134" s="409">
        <f>COUNTIFS('ZASOBY N'!$B133:$B$525,'ZASOBY N'!$B133,'ZASOBY N'!$C133:'ZASOBY N'!$C$525,'ZASOBY N'!$C133,'ZASOBY N'!$D133:'ZASOBY N'!$D$525,'ZASOBY N'!$D133,'ZASOBY N'!$H133:'ZASOBY N'!$H$525,'ZASOBY N'!$H133 )</f>
        <v>0</v>
      </c>
      <c r="CA134" s="410">
        <f>COUNTIFS('ZASOBY N'!$B$10:$B133,'ZASOBY N'!$B133,'ZASOBY N'!$C$10:'ZASOBY N'!$C133,'ZASOBY N'!$C133,'ZASOBY N'!$D$10:'ZASOBY N'!$D133,'ZASOBY N'!$D133,'ZASOBY N'!$H$10:'ZASOBY N'!$H133,'ZASOBY N'!$H133 )</f>
        <v>0</v>
      </c>
      <c r="CB134" s="411">
        <f t="shared" si="35"/>
        <v>0</v>
      </c>
      <c r="CC134" s="412">
        <f t="shared" si="36"/>
        <v>0</v>
      </c>
      <c r="CE134" s="414" t="str">
        <f>IF(AND(CG134=1,CH134=1,SUMIF($C134:$C$525,$C134,$AH134:$AH$525)=$AH134),$AH134,IF($CJ134&gt;0,$CJ134,IF(AND(COUNTIF($C$11:$C133,$C134)&gt;=1,COUNTIF($D133:$D133,$D134)&gt;=1),"",IF(AND(SUMIF($C134:$C$525,$C134,$AH134:$AH$525)&gt;$AH134,SUMIF($D134:$D$525,$D134,$AH134:$AH$525)&gt;$AH134),_xlfn.AGGREGATE(14,4,$CI$11:$CI$31*($C$11:$C$31=$C134),1),""))))</f>
        <v/>
      </c>
      <c r="CG134" s="409">
        <f>COUNTIFS('ZASOBY N'!$B133:$B$525,'ZASOBY N'!$B133,'ZASOBY N'!$C133:'ZASOBY N'!$C$525,'ZASOBY N'!$C133,'ZASOBY N'!$D133:'ZASOBY N'!$D$525,'ZASOBY N'!$D133,'ZASOBY N'!$H133:'ZASOBY N'!$H$525,'ZASOBY N'!$H133 )</f>
        <v>0</v>
      </c>
      <c r="CH134" s="410">
        <f>COUNTIFS('ZASOBY N'!$B$10:$B133,'ZASOBY N'!$B133,'ZASOBY N'!$C$10:'ZASOBY N'!$C133,'ZASOBY N'!$C133,'ZASOBY N'!$D$10:'ZASOBY N'!$D133,'ZASOBY N'!$D133,'ZASOBY N'!$H$10:'ZASOBY N'!$H133,'ZASOBY N'!$H133 )</f>
        <v>0</v>
      </c>
      <c r="CI134" s="411">
        <f t="shared" si="37"/>
        <v>0</v>
      </c>
      <c r="CJ134" s="412">
        <f t="shared" si="38"/>
        <v>0</v>
      </c>
      <c r="CL134" s="414" t="str">
        <f>IF(AND(CN134=1,CO134=1,SUMIF($C134:$C$525,$C134,$AG134:$AG$525)=$AG134),$AG134,IF($CQ134&gt;0,$CQ134,IF(AND(COUNTIF($C$11:$C133,$C134)&gt;=1,COUNTIF($D133:$D133,$D134)&gt;=1),"",IF(AND(SUMIF($C134:$C$525,$C134,$AG134:$AG$525)&gt;$AG134,SUMIF($D134:$D$525,$D134,$AG134:$AG$525)&gt;$AG134),_xlfn.AGGREGATE(14,4,$CP$11:$CP$31*($C$11:$C$31=$C134),1),""))))</f>
        <v/>
      </c>
      <c r="CN134" s="409">
        <f>COUNTIFS('ZASOBY N'!$B133:$B$525,'ZASOBY N'!$B133,'ZASOBY N'!$C133:'ZASOBY N'!$C$525,'ZASOBY N'!$C133,'ZASOBY N'!$D133:'ZASOBY N'!$D$525,'ZASOBY N'!$D133,'ZASOBY N'!$H133:'ZASOBY N'!$H$525,'ZASOBY N'!$H133 )</f>
        <v>0</v>
      </c>
      <c r="CO134" s="410">
        <f>COUNTIFS('ZASOBY N'!$B$10:$B133,'ZASOBY N'!$B133,'ZASOBY N'!$C$10:'ZASOBY N'!$C133,'ZASOBY N'!$C133,'ZASOBY N'!$D$10:'ZASOBY N'!$D133,'ZASOBY N'!$D133,'ZASOBY N'!$H$10:'ZASOBY N'!$H133,'ZASOBY N'!$H133 )</f>
        <v>0</v>
      </c>
      <c r="CP134" s="411">
        <f t="shared" si="39"/>
        <v>0</v>
      </c>
      <c r="CQ134" s="412">
        <f t="shared" si="40"/>
        <v>0</v>
      </c>
      <c r="CS134" s="414" t="str">
        <f>IF(AND(CU134=1,CV134=1,SUMIF($C134:$C$525,$C134,$AF134:$AF$525)=$AF134),$AF134,IF($CX134&gt;0,$CX134,IF(AND(COUNTIF($C$11:$C133,$C134)&gt;=1,COUNTIF($D133:$D133,$D134)&gt;=1),"",IF(AND(SUMIF($C134:$C$525,$C134,$AF134:$AF$525)&gt;$AF134,SUMIF($D134:$D$525,$D134,$AF134:$AF$525)&gt;$AF134),_xlfn.AGGREGATE(14,4,$CW$11:$CW$31*($C$11:$C$31=$C134),1),""))))</f>
        <v/>
      </c>
      <c r="CU134" s="409">
        <f>COUNTIFS('ZASOBY N'!$B133:$B$525,'ZASOBY N'!$B133,'ZASOBY N'!$C133:'ZASOBY N'!$C$525,'ZASOBY N'!$C133,'ZASOBY N'!$D133:'ZASOBY N'!$D$525,'ZASOBY N'!$D133,'ZASOBY N'!$H133:'ZASOBY N'!$H$525,'ZASOBY N'!$H133 )</f>
        <v>0</v>
      </c>
      <c r="CV134" s="410">
        <f>COUNTIFS('ZASOBY N'!$B$10:$B133,'ZASOBY N'!$B133,'ZASOBY N'!$C$10:'ZASOBY N'!$C133,'ZASOBY N'!$C133,'ZASOBY N'!$D$10:'ZASOBY N'!$D133,'ZASOBY N'!$D133,'ZASOBY N'!$H$10:'ZASOBY N'!$H133,'ZASOBY N'!$H133 )</f>
        <v>0</v>
      </c>
      <c r="CW134" s="411">
        <f t="shared" si="41"/>
        <v>0</v>
      </c>
      <c r="CX134" s="412">
        <f t="shared" si="42"/>
        <v>0</v>
      </c>
      <c r="CZ134" s="414" t="str">
        <f>IF(AND(DB134=1,DC134=1,SUMIF($C134:$C$525,$C134,$AE134:$AE$525)=$AE134),$AE134,IF($DE134&gt;0,$DE134,IF(AND(COUNTIF($C$11:$C133,$C134)&gt;=1,COUNTIF($D133:$D133,$D134)&gt;=1),"",IF(AND(SUMIF($C134:$C$525,$C134,$AE134:$AE$525)&gt;$AE134,SUMIF($D134:$D$525,$D134,$AE134:$AE$525)&gt;$AE134),_xlfn.AGGREGATE(14,4,$DD$11:$DD$31*($C$11:$C$31=$C134),1),""))))</f>
        <v/>
      </c>
      <c r="DB134" s="409">
        <f>COUNTIFS('ZASOBY N'!$B133:$B$525,'ZASOBY N'!$B133,'ZASOBY N'!$C133:'ZASOBY N'!$C$525,'ZASOBY N'!$C133,'ZASOBY N'!$D133:'ZASOBY N'!$D$525,'ZASOBY N'!$D133,'ZASOBY N'!$H133:'ZASOBY N'!$H$525,'ZASOBY N'!$H133 )</f>
        <v>0</v>
      </c>
      <c r="DC134" s="410">
        <f>COUNTIFS('ZASOBY N'!$B$10:$B133,'ZASOBY N'!$B133,'ZASOBY N'!$C$10:'ZASOBY N'!$C133,'ZASOBY N'!$C133,'ZASOBY N'!$D$10:'ZASOBY N'!$D133,'ZASOBY N'!$D133,'ZASOBY N'!$H$10:'ZASOBY N'!$H133,'ZASOBY N'!$H133 )</f>
        <v>0</v>
      </c>
      <c r="DD134" s="411">
        <f t="shared" si="43"/>
        <v>0</v>
      </c>
      <c r="DE134" s="412">
        <f t="shared" si="44"/>
        <v>0</v>
      </c>
      <c r="DF134" s="399" t="str">
        <f>IF(AND(DI134=1,DJ134=1,SUMIF($C134:$C$525,$C134,$AD134:$AD$525)=$AD134),$AD134,IF($DL134&gt;0,$DL134,IF(B134="","",IF(AND(COUNTIF($C$11:$C133,$C134)&gt;=1,COUNTIF($D133:$D133,$D134)&gt;=1,COUNTIF($Z131:$Z133,$C134)=0),"",IF(AND(COUNTIF($C$11:$C133,$C134)&gt;=1,COUNTIF($D133:$D133,$D134)&gt;=1),"UJĘTO WYŻEJ",IF(AND(SUMIF($C134:$C$525,$C134,$AD134:$AD$525)&gt;$AD134,SUMIF($D134:$D$525,$D134,$AD134:$AD$525)&gt;$AD134),_xlfn.AGGREGATE(14,4,$DK$11:$DK$31*($C$11:$C$31=$C134),1),""))))))</f>
        <v/>
      </c>
      <c r="DG134" s="414" t="str">
        <f>IF(AND(DI134=1,DJ134=1,SUMIF($C134:$C$525,$C134,$AD134:$AD$525)=$AD134),$AD134,IF($DL134&gt;0,$DL134,IF(AND(COUNTIF($C$11:$C133,$C134)&gt;=1,COUNTIF($D133:$D133,$D134)&gt;=1),"",IF(AND(SUMIF($C134:$C$525,$C134,$AD134:$AD$525)&gt;$AD134,SUMIF($D134:$D$525,$D134,$AD134:$AD$525)&gt;$AD134),_xlfn.AGGREGATE(14,4,$DK$11:$DK$31*($C$11:$C$31=$C134),1),""))))</f>
        <v/>
      </c>
      <c r="DI134" s="409">
        <f>COUNTIFS('ZASOBY N'!$B133:$B$525,'ZASOBY N'!$B133,'ZASOBY N'!$C133:'ZASOBY N'!$C$525,'ZASOBY N'!$C133,'ZASOBY N'!$D133:'ZASOBY N'!$D$525,'ZASOBY N'!$D133,'ZASOBY N'!$H133:'ZASOBY N'!$H$525,'ZASOBY N'!$H133 )</f>
        <v>0</v>
      </c>
      <c r="DJ134" s="410">
        <f>COUNTIFS('ZASOBY N'!$B$10:$B133,'ZASOBY N'!$B133,'ZASOBY N'!$C$10:'ZASOBY N'!$C133,'ZASOBY N'!$C133,'ZASOBY N'!$D$10:'ZASOBY N'!$D133,'ZASOBY N'!$D133,'ZASOBY N'!$H$10:'ZASOBY N'!$H133,'ZASOBY N'!$H133 )</f>
        <v>0</v>
      </c>
      <c r="DK134" s="411">
        <f t="shared" si="45"/>
        <v>0</v>
      </c>
      <c r="DL134" s="412">
        <f t="shared" si="46"/>
        <v>0</v>
      </c>
    </row>
    <row r="135" spans="1:116" ht="18.899999999999999" customHeight="1" x14ac:dyDescent="0.3">
      <c r="A135" s="219"/>
      <c r="B135" s="152" t="str">
        <f>IF('ZASOBY N'!A134="","",'ZASOBY N'!A134)</f>
        <v/>
      </c>
      <c r="C135" s="462" t="str">
        <f>IF('ZASOBY N'!C134="","",'ZASOBY N'!C134)</f>
        <v/>
      </c>
      <c r="D135" s="137" t="str">
        <f>IF('ZASOBY N'!B134="","",'ZASOBY N'!B134)</f>
        <v/>
      </c>
      <c r="E135" s="138"/>
      <c r="F135" s="356" t="str">
        <f>IF('ZASOBY N'!D134="","",'ZASOBY N'!D134)</f>
        <v/>
      </c>
      <c r="G135" s="220" t="str">
        <f>IF('ZASOBY N'!G134="","",'ZASOBY N'!G134)</f>
        <v/>
      </c>
      <c r="H135" s="221" t="str">
        <f>IF('ZASOBY N'!F134="","",'ZASOBY N'!F134)</f>
        <v/>
      </c>
      <c r="I135" s="221" t="str">
        <f>IF('ZASOBY N'!G134="","",'ZASOBY N'!G134)</f>
        <v/>
      </c>
      <c r="J135" s="221" t="str">
        <f>IF('ZASOBY N'!H134="","",'ZASOBY N'!H134)</f>
        <v/>
      </c>
      <c r="K135" s="214">
        <v>0</v>
      </c>
      <c r="L135" s="214">
        <v>0</v>
      </c>
      <c r="M135" s="214">
        <v>0</v>
      </c>
      <c r="N135" s="222" t="str">
        <f>IF('ZASOBY N'!BD134="x","",IF(W135="","",'ZASOBY N'!E134))</f>
        <v/>
      </c>
      <c r="O135" s="223">
        <v>0</v>
      </c>
      <c r="P135" s="223">
        <v>0</v>
      </c>
      <c r="Q135" s="226" t="str">
        <f>IF($N135="","",'UPR BILANS N'!G135*'UPR BILANS N'!N135)</f>
        <v/>
      </c>
      <c r="R135" s="225" t="str">
        <f>IF($N135="","",'ZASOBY N'!O134)</f>
        <v/>
      </c>
      <c r="S135" s="225" t="str">
        <f>IF($N135="","",IF('ZASOBY N'!Q134="",0,'ZASOBY N'!Q134))</f>
        <v/>
      </c>
      <c r="T135" s="225" t="str">
        <f>IF($N135="","",'ZASOBY N'!V134)</f>
        <v/>
      </c>
      <c r="U135" s="225" t="str">
        <f>IF($N135="","",IF('ZASOBY N'!AG134="",0,'ZASOBY N'!AG134))</f>
        <v/>
      </c>
      <c r="V135" s="225" t="str">
        <f>IF($N135="","",IF(NN!P137="",0,NN!P137))</f>
        <v/>
      </c>
      <c r="W135" s="225" t="str">
        <f t="shared" si="24"/>
        <v/>
      </c>
      <c r="X135" s="226" t="str">
        <f t="shared" si="25"/>
        <v/>
      </c>
      <c r="Y135" s="225" t="str">
        <f>IF('ZASOBY N'!AU134="","",IF(C135&lt;&gt;C134,'ZASOBY N'!AU134,IF(D135&lt;&gt;D134,'ZASOBY N'!AU134,IF(F135&lt;&gt;F134,'ZASOBY N'!AU134,IF(G135&lt;&gt;G134,'ZASOBY N'!AU134,IF(J135&lt;&gt;J134,'ZASOBY N'!AU134,IF(NN!AC137="","",IF(AND(C134=C135,H134=H135,J134=J135,NN!AC137&gt;0),"",IF(AND(C135=C136,H135=H136,NN!AC138&gt;0),'ZASOBY N'!AU134,'ZASOBY N'!AU134)))))))))</f>
        <v/>
      </c>
      <c r="Z135" s="225" t="str">
        <f t="shared" si="26"/>
        <v/>
      </c>
      <c r="AA135" s="227" t="str">
        <f t="shared" si="28"/>
        <v/>
      </c>
      <c r="AB135" s="400" t="str">
        <f t="shared" si="29"/>
        <v/>
      </c>
      <c r="AC135" s="228" t="str">
        <f t="shared" si="27"/>
        <v/>
      </c>
      <c r="AD135" s="222">
        <f>IF(B135="",0,IF(F135="",0,INDEX(POBRANIE_!$B$6:$F$101,MATCH('UPR BILANS N'!$F135,POBRANIE_!$A$6:$A$101,0),2)))</f>
        <v>0</v>
      </c>
      <c r="AE135" s="224">
        <f>IF(OR('ZASOBY N'!G134="",'ZASOBY N'!E134=""),0,IF(B135="",0,'ZASOBY N'!G134*'ZASOBY N'!E134))</f>
        <v>0</v>
      </c>
      <c r="AF135" s="225">
        <f>IF('ZASOBY N'!O134="",0,'ZASOBY N'!O134)</f>
        <v>0</v>
      </c>
      <c r="AG135" s="225">
        <f>IF('ZASOBY N'!Q134="",0,'ZASOBY N'!Q134)</f>
        <v>0</v>
      </c>
      <c r="AH135" s="225">
        <f>IF('ZASOBY N'!V134="",0,'ZASOBY N'!V134)</f>
        <v>0</v>
      </c>
      <c r="AI135" s="225">
        <f>IF('ZASOBY N'!AG134="",0,'ZASOBY N'!AG134)</f>
        <v>0</v>
      </c>
      <c r="AJ135" s="225">
        <f>IF(NN!P137="",0,IF(NN!P137="BRAK kol.7","BRAK BADAŃ",NN!P137))</f>
        <v>0</v>
      </c>
      <c r="AK135" s="225">
        <f>IF(NN!AC137="",0,IF(NN!AC137="BRAK kol.7","BRAK BADAŃ",NN!AC137))</f>
        <v>0</v>
      </c>
      <c r="BJ135" s="414" t="str">
        <f>IF(AND(BL135=1,BM135=1,SUMIF($C135:$C$525,$C135,$AK135:$AK$525)=$AK135),$AK135,IF($BO135&gt;0,$BO135,IF(AND(COUNTIF($C$11:$C134,$C135)&gt;=1,COUNTIF($D134:$D134,$D135)&gt;=1),"",IF(AND(SUMIF($C135:$C$525,$C135,$AK135:$AK$525)&gt;=$AK135,SUMIF($D135:$D$525,$D135,$AK135:$AK$525)&gt;=$AK135),SUMIF($C135:$C$525,$C135,$AK135:$AK$525),""))))</f>
        <v/>
      </c>
      <c r="BL135" s="409">
        <f>COUNTIFS('ZASOBY N'!$B134:$B$525,'ZASOBY N'!$B134,'ZASOBY N'!$C134:'ZASOBY N'!$C$525,'ZASOBY N'!$C134,'ZASOBY N'!$D134:'ZASOBY N'!$D$525,'ZASOBY N'!$D134,'ZASOBY N'!$H134:'ZASOBY N'!$H$525,'ZASOBY N'!$H134 )</f>
        <v>0</v>
      </c>
      <c r="BM135" s="410">
        <f>COUNTIFS('ZASOBY N'!$B$10:$B134,'ZASOBY N'!$B134,'ZASOBY N'!$C$10:'ZASOBY N'!$C134,'ZASOBY N'!$C134,'ZASOBY N'!$D$10:'ZASOBY N'!$D134,'ZASOBY N'!$D134,'ZASOBY N'!$H$10:'ZASOBY N'!$H134,'ZASOBY N'!$H134 )</f>
        <v>0</v>
      </c>
      <c r="BN135" s="411">
        <f t="shared" si="30"/>
        <v>0</v>
      </c>
      <c r="BO135" s="412">
        <f t="shared" si="31"/>
        <v>0</v>
      </c>
      <c r="BP135" s="94" t="str">
        <f t="shared" si="32"/>
        <v/>
      </c>
      <c r="BQ135" s="414" t="str">
        <f>IF(AND(BS135=1,BT135=1,SUMIF($C135:$C$525,$C135,$AJ135:$AJ$525)=$AJ135),$AJ135,IF($BV135&gt;0,$BV135,IF(AND(COUNTIF($C$11:$C134,$C135)&gt;=1,COUNTIF($D134:$D134,$D135)&gt;=1),"",IF(AND(SUMIF($C135:$C$525,$C135,$AJ135:$AJ$525)&gt;$AJ135,SUMIF($D135:$D$525,$D135,$AJ135:$AJ$525)&gt;$AJ135),SUMIF($C135:$C$525,$C135,$AJ135:$AJ$525),""))))</f>
        <v/>
      </c>
      <c r="BS135" s="409">
        <f>COUNTIFS('ZASOBY N'!$B134:$B$525,'ZASOBY N'!$B134,'ZASOBY N'!$C134:'ZASOBY N'!$C$525,'ZASOBY N'!$C134,'ZASOBY N'!$D134:'ZASOBY N'!$D$525,'ZASOBY N'!$D134,'ZASOBY N'!$H134:'ZASOBY N'!$H$525,'ZASOBY N'!$H134 )</f>
        <v>0</v>
      </c>
      <c r="BT135" s="410">
        <f>COUNTIFS('ZASOBY N'!$B$10:$B134,'ZASOBY N'!$B134,'ZASOBY N'!$C$10:'ZASOBY N'!$C134,'ZASOBY N'!$C134,'ZASOBY N'!$D$10:'ZASOBY N'!$D134,'ZASOBY N'!$D134,'ZASOBY N'!$H$10:'ZASOBY N'!$H134,'ZASOBY N'!$H134 )</f>
        <v>0</v>
      </c>
      <c r="BU135" s="411">
        <f t="shared" si="33"/>
        <v>0</v>
      </c>
      <c r="BV135" s="412">
        <f t="shared" si="34"/>
        <v>0</v>
      </c>
      <c r="BW135" s="94" t="s">
        <v>499</v>
      </c>
      <c r="BX135" s="414" t="str">
        <f>IF(AND(BZ135=1,CA135=1,SUMIF($C135:$C$525,$C135,$AI135:$AI$525)=$AI135),$AI135,IF($CC135&gt;0,$CC135,IF(AND(COUNTIF($C$11:$C134,$C135)&gt;=1,COUNTIF($D134:$D134,$D135)&gt;=1),"",IF(AND(SUMIF($C135:$C$525,$C135,$AI135:$AI$525)&gt;$AI135,SUMIF($D135:$D$525,$D135,$AI135:$AI$525)&gt;$IG135),_xlfn.AGGREGATE(14,4,$CB$11:$CB$31*($C$11:$C$31=$C135),1),""))))</f>
        <v/>
      </c>
      <c r="BZ135" s="409">
        <f>COUNTIFS('ZASOBY N'!$B134:$B$525,'ZASOBY N'!$B134,'ZASOBY N'!$C134:'ZASOBY N'!$C$525,'ZASOBY N'!$C134,'ZASOBY N'!$D134:'ZASOBY N'!$D$525,'ZASOBY N'!$D134,'ZASOBY N'!$H134:'ZASOBY N'!$H$525,'ZASOBY N'!$H134 )</f>
        <v>0</v>
      </c>
      <c r="CA135" s="410">
        <f>COUNTIFS('ZASOBY N'!$B$10:$B134,'ZASOBY N'!$B134,'ZASOBY N'!$C$10:'ZASOBY N'!$C134,'ZASOBY N'!$C134,'ZASOBY N'!$D$10:'ZASOBY N'!$D134,'ZASOBY N'!$D134,'ZASOBY N'!$H$10:'ZASOBY N'!$H134,'ZASOBY N'!$H134 )</f>
        <v>0</v>
      </c>
      <c r="CB135" s="411">
        <f t="shared" si="35"/>
        <v>0</v>
      </c>
      <c r="CC135" s="412">
        <f t="shared" si="36"/>
        <v>0</v>
      </c>
      <c r="CE135" s="414" t="str">
        <f>IF(AND(CG135=1,CH135=1,SUMIF($C135:$C$525,$C135,$AH135:$AH$525)=$AH135),$AH135,IF($CJ135&gt;0,$CJ135,IF(AND(COUNTIF($C$11:$C134,$C135)&gt;=1,COUNTIF($D134:$D134,$D135)&gt;=1),"",IF(AND(SUMIF($C135:$C$525,$C135,$AH135:$AH$525)&gt;$AH135,SUMIF($D135:$D$525,$D135,$AH135:$AH$525)&gt;$AH135),_xlfn.AGGREGATE(14,4,$CI$11:$CI$31*($C$11:$C$31=$C135),1),""))))</f>
        <v/>
      </c>
      <c r="CG135" s="409">
        <f>COUNTIFS('ZASOBY N'!$B134:$B$525,'ZASOBY N'!$B134,'ZASOBY N'!$C134:'ZASOBY N'!$C$525,'ZASOBY N'!$C134,'ZASOBY N'!$D134:'ZASOBY N'!$D$525,'ZASOBY N'!$D134,'ZASOBY N'!$H134:'ZASOBY N'!$H$525,'ZASOBY N'!$H134 )</f>
        <v>0</v>
      </c>
      <c r="CH135" s="410">
        <f>COUNTIFS('ZASOBY N'!$B$10:$B134,'ZASOBY N'!$B134,'ZASOBY N'!$C$10:'ZASOBY N'!$C134,'ZASOBY N'!$C134,'ZASOBY N'!$D$10:'ZASOBY N'!$D134,'ZASOBY N'!$D134,'ZASOBY N'!$H$10:'ZASOBY N'!$H134,'ZASOBY N'!$H134 )</f>
        <v>0</v>
      </c>
      <c r="CI135" s="411">
        <f t="shared" si="37"/>
        <v>0</v>
      </c>
      <c r="CJ135" s="412">
        <f t="shared" si="38"/>
        <v>0</v>
      </c>
      <c r="CL135" s="414" t="str">
        <f>IF(AND(CN135=1,CO135=1,SUMIF($C135:$C$525,$C135,$AG135:$AG$525)=$AG135),$AG135,IF($CQ135&gt;0,$CQ135,IF(AND(COUNTIF($C$11:$C134,$C135)&gt;=1,COUNTIF($D134:$D134,$D135)&gt;=1),"",IF(AND(SUMIF($C135:$C$525,$C135,$AG135:$AG$525)&gt;$AG135,SUMIF($D135:$D$525,$D135,$AG135:$AG$525)&gt;$AG135),_xlfn.AGGREGATE(14,4,$CP$11:$CP$31*($C$11:$C$31=$C135),1),""))))</f>
        <v/>
      </c>
      <c r="CN135" s="409">
        <f>COUNTIFS('ZASOBY N'!$B134:$B$525,'ZASOBY N'!$B134,'ZASOBY N'!$C134:'ZASOBY N'!$C$525,'ZASOBY N'!$C134,'ZASOBY N'!$D134:'ZASOBY N'!$D$525,'ZASOBY N'!$D134,'ZASOBY N'!$H134:'ZASOBY N'!$H$525,'ZASOBY N'!$H134 )</f>
        <v>0</v>
      </c>
      <c r="CO135" s="410">
        <f>COUNTIFS('ZASOBY N'!$B$10:$B134,'ZASOBY N'!$B134,'ZASOBY N'!$C$10:'ZASOBY N'!$C134,'ZASOBY N'!$C134,'ZASOBY N'!$D$10:'ZASOBY N'!$D134,'ZASOBY N'!$D134,'ZASOBY N'!$H$10:'ZASOBY N'!$H134,'ZASOBY N'!$H134 )</f>
        <v>0</v>
      </c>
      <c r="CP135" s="411">
        <f t="shared" si="39"/>
        <v>0</v>
      </c>
      <c r="CQ135" s="412">
        <f t="shared" si="40"/>
        <v>0</v>
      </c>
      <c r="CS135" s="414" t="str">
        <f>IF(AND(CU135=1,CV135=1,SUMIF($C135:$C$525,$C135,$AF135:$AF$525)=$AF135),$AF135,IF($CX135&gt;0,$CX135,IF(AND(COUNTIF($C$11:$C134,$C135)&gt;=1,COUNTIF($D134:$D134,$D135)&gt;=1),"",IF(AND(SUMIF($C135:$C$525,$C135,$AF135:$AF$525)&gt;$AF135,SUMIF($D135:$D$525,$D135,$AF135:$AF$525)&gt;$AF135),_xlfn.AGGREGATE(14,4,$CW$11:$CW$31*($C$11:$C$31=$C135),1),""))))</f>
        <v/>
      </c>
      <c r="CU135" s="409">
        <f>COUNTIFS('ZASOBY N'!$B134:$B$525,'ZASOBY N'!$B134,'ZASOBY N'!$C134:'ZASOBY N'!$C$525,'ZASOBY N'!$C134,'ZASOBY N'!$D134:'ZASOBY N'!$D$525,'ZASOBY N'!$D134,'ZASOBY N'!$H134:'ZASOBY N'!$H$525,'ZASOBY N'!$H134 )</f>
        <v>0</v>
      </c>
      <c r="CV135" s="410">
        <f>COUNTIFS('ZASOBY N'!$B$10:$B134,'ZASOBY N'!$B134,'ZASOBY N'!$C$10:'ZASOBY N'!$C134,'ZASOBY N'!$C134,'ZASOBY N'!$D$10:'ZASOBY N'!$D134,'ZASOBY N'!$D134,'ZASOBY N'!$H$10:'ZASOBY N'!$H134,'ZASOBY N'!$H134 )</f>
        <v>0</v>
      </c>
      <c r="CW135" s="411">
        <f t="shared" si="41"/>
        <v>0</v>
      </c>
      <c r="CX135" s="412">
        <f t="shared" si="42"/>
        <v>0</v>
      </c>
      <c r="CZ135" s="414" t="str">
        <f>IF(AND(DB135=1,DC135=1,SUMIF($C135:$C$525,$C135,$AE135:$AE$525)=$AE135),$AE135,IF($DE135&gt;0,$DE135,IF(AND(COUNTIF($C$11:$C134,$C135)&gt;=1,COUNTIF($D134:$D134,$D135)&gt;=1),"",IF(AND(SUMIF($C135:$C$525,$C135,$AE135:$AE$525)&gt;$AE135,SUMIF($D135:$D$525,$D135,$AE135:$AE$525)&gt;$AE135),_xlfn.AGGREGATE(14,4,$DD$11:$DD$31*($C$11:$C$31=$C135),1),""))))</f>
        <v/>
      </c>
      <c r="DB135" s="409">
        <f>COUNTIFS('ZASOBY N'!$B134:$B$525,'ZASOBY N'!$B134,'ZASOBY N'!$C134:'ZASOBY N'!$C$525,'ZASOBY N'!$C134,'ZASOBY N'!$D134:'ZASOBY N'!$D$525,'ZASOBY N'!$D134,'ZASOBY N'!$H134:'ZASOBY N'!$H$525,'ZASOBY N'!$H134 )</f>
        <v>0</v>
      </c>
      <c r="DC135" s="410">
        <f>COUNTIFS('ZASOBY N'!$B$10:$B134,'ZASOBY N'!$B134,'ZASOBY N'!$C$10:'ZASOBY N'!$C134,'ZASOBY N'!$C134,'ZASOBY N'!$D$10:'ZASOBY N'!$D134,'ZASOBY N'!$D134,'ZASOBY N'!$H$10:'ZASOBY N'!$H134,'ZASOBY N'!$H134 )</f>
        <v>0</v>
      </c>
      <c r="DD135" s="411">
        <f t="shared" si="43"/>
        <v>0</v>
      </c>
      <c r="DE135" s="412">
        <f t="shared" si="44"/>
        <v>0</v>
      </c>
      <c r="DF135" s="399" t="str">
        <f>IF(AND(DI135=1,DJ135=1,SUMIF($C135:$C$525,$C135,$AD135:$AD$525)=$AD135),$AD135,IF($DL135&gt;0,$DL135,IF(B135="","",IF(AND(COUNTIF($C$11:$C134,$C135)&gt;=1,COUNTIF($D134:$D134,$D135)&gt;=1,COUNTIF($Z132:$Z134,$C135)=0),"",IF(AND(COUNTIF($C$11:$C134,$C135)&gt;=1,COUNTIF($D134:$D134,$D135)&gt;=1),"UJĘTO WYŻEJ",IF(AND(SUMIF($C135:$C$525,$C135,$AD135:$AD$525)&gt;$AD135,SUMIF($D135:$D$525,$D135,$AD135:$AD$525)&gt;$AD135),_xlfn.AGGREGATE(14,4,$DK$11:$DK$31*($C$11:$C$31=$C135),1),""))))))</f>
        <v/>
      </c>
      <c r="DG135" s="414" t="str">
        <f>IF(AND(DI135=1,DJ135=1,SUMIF($C135:$C$525,$C135,$AD135:$AD$525)=$AD135),$AD135,IF($DL135&gt;0,$DL135,IF(AND(COUNTIF($C$11:$C134,$C135)&gt;=1,COUNTIF($D134:$D134,$D135)&gt;=1),"",IF(AND(SUMIF($C135:$C$525,$C135,$AD135:$AD$525)&gt;$AD135,SUMIF($D135:$D$525,$D135,$AD135:$AD$525)&gt;$AD135),_xlfn.AGGREGATE(14,4,$DK$11:$DK$31*($C$11:$C$31=$C135),1),""))))</f>
        <v/>
      </c>
      <c r="DI135" s="409">
        <f>COUNTIFS('ZASOBY N'!$B134:$B$525,'ZASOBY N'!$B134,'ZASOBY N'!$C134:'ZASOBY N'!$C$525,'ZASOBY N'!$C134,'ZASOBY N'!$D134:'ZASOBY N'!$D$525,'ZASOBY N'!$D134,'ZASOBY N'!$H134:'ZASOBY N'!$H$525,'ZASOBY N'!$H134 )</f>
        <v>0</v>
      </c>
      <c r="DJ135" s="410">
        <f>COUNTIFS('ZASOBY N'!$B$10:$B134,'ZASOBY N'!$B134,'ZASOBY N'!$C$10:'ZASOBY N'!$C134,'ZASOBY N'!$C134,'ZASOBY N'!$D$10:'ZASOBY N'!$D134,'ZASOBY N'!$D134,'ZASOBY N'!$H$10:'ZASOBY N'!$H134,'ZASOBY N'!$H134 )</f>
        <v>0</v>
      </c>
      <c r="DK135" s="411">
        <f t="shared" si="45"/>
        <v>0</v>
      </c>
      <c r="DL135" s="412">
        <f t="shared" si="46"/>
        <v>0</v>
      </c>
    </row>
    <row r="136" spans="1:116" ht="18.899999999999999" customHeight="1" x14ac:dyDescent="0.3">
      <c r="A136" s="219"/>
      <c r="B136" s="152" t="str">
        <f>IF('ZASOBY N'!A135="","",'ZASOBY N'!A135)</f>
        <v/>
      </c>
      <c r="C136" s="462" t="str">
        <f>IF('ZASOBY N'!C135="","",'ZASOBY N'!C135)</f>
        <v/>
      </c>
      <c r="D136" s="137" t="str">
        <f>IF('ZASOBY N'!B135="","",'ZASOBY N'!B135)</f>
        <v/>
      </c>
      <c r="E136" s="138"/>
      <c r="F136" s="356" t="str">
        <f>IF('ZASOBY N'!D135="","",'ZASOBY N'!D135)</f>
        <v/>
      </c>
      <c r="G136" s="220" t="str">
        <f>IF('ZASOBY N'!G135="","",'ZASOBY N'!G135)</f>
        <v/>
      </c>
      <c r="H136" s="221" t="str">
        <f>IF('ZASOBY N'!F135="","",'ZASOBY N'!F135)</f>
        <v/>
      </c>
      <c r="I136" s="221" t="str">
        <f>IF('ZASOBY N'!G135="","",'ZASOBY N'!G135)</f>
        <v/>
      </c>
      <c r="J136" s="221" t="str">
        <f>IF('ZASOBY N'!H135="","",'ZASOBY N'!H135)</f>
        <v/>
      </c>
      <c r="K136" s="214">
        <v>0</v>
      </c>
      <c r="L136" s="214">
        <v>0</v>
      </c>
      <c r="M136" s="214">
        <v>0</v>
      </c>
      <c r="N136" s="222" t="str">
        <f>IF('ZASOBY N'!BD135="x","",IF(W136="","",'ZASOBY N'!E135))</f>
        <v/>
      </c>
      <c r="O136" s="223">
        <v>0</v>
      </c>
      <c r="P136" s="223">
        <v>0</v>
      </c>
      <c r="Q136" s="226" t="str">
        <f>IF($N136="","",'UPR BILANS N'!G136*'UPR BILANS N'!N136)</f>
        <v/>
      </c>
      <c r="R136" s="225" t="str">
        <f>IF($N136="","",'ZASOBY N'!O135)</f>
        <v/>
      </c>
      <c r="S136" s="225" t="str">
        <f>IF($N136="","",IF('ZASOBY N'!Q135="",0,'ZASOBY N'!Q135))</f>
        <v/>
      </c>
      <c r="T136" s="225" t="str">
        <f>IF($N136="","",'ZASOBY N'!V135)</f>
        <v/>
      </c>
      <c r="U136" s="225" t="str">
        <f>IF($N136="","",IF('ZASOBY N'!AG135="",0,'ZASOBY N'!AG135))</f>
        <v/>
      </c>
      <c r="V136" s="225" t="str">
        <f>IF($N136="","",IF(NN!P138="",0,NN!P138))</f>
        <v/>
      </c>
      <c r="W136" s="225" t="str">
        <f t="shared" si="24"/>
        <v/>
      </c>
      <c r="X136" s="226" t="str">
        <f t="shared" si="25"/>
        <v/>
      </c>
      <c r="Y136" s="225" t="str">
        <f>IF('ZASOBY N'!AU135="","",IF(C136&lt;&gt;C135,'ZASOBY N'!AU135,IF(D136&lt;&gt;D135,'ZASOBY N'!AU135,IF(F136&lt;&gt;F135,'ZASOBY N'!AU135,IF(G136&lt;&gt;G135,'ZASOBY N'!AU135,IF(J136&lt;&gt;J135,'ZASOBY N'!AU135,IF(NN!AC138="","",IF(AND(C135=C136,H135=H136,J135=J136,NN!AC138&gt;0),"",IF(AND(C136=C137,H136=H137,NN!AC139&gt;0),'ZASOBY N'!AU135,'ZASOBY N'!AU135)))))))))</f>
        <v/>
      </c>
      <c r="Z136" s="225" t="str">
        <f t="shared" si="26"/>
        <v/>
      </c>
      <c r="AA136" s="227" t="str">
        <f t="shared" si="28"/>
        <v/>
      </c>
      <c r="AB136" s="400" t="str">
        <f t="shared" si="29"/>
        <v/>
      </c>
      <c r="AC136" s="228" t="str">
        <f t="shared" si="27"/>
        <v/>
      </c>
      <c r="AD136" s="222">
        <f>IF(B136="",0,IF(F136="",0,INDEX(POBRANIE_!$B$6:$F$101,MATCH('UPR BILANS N'!$F136,POBRANIE_!$A$6:$A$101,0),2)))</f>
        <v>0</v>
      </c>
      <c r="AE136" s="224">
        <f>IF(OR('ZASOBY N'!G135="",'ZASOBY N'!E135=""),0,IF(B136="",0,'ZASOBY N'!G135*'ZASOBY N'!E135))</f>
        <v>0</v>
      </c>
      <c r="AF136" s="225">
        <f>IF('ZASOBY N'!O135="",0,'ZASOBY N'!O135)</f>
        <v>0</v>
      </c>
      <c r="AG136" s="225">
        <f>IF('ZASOBY N'!Q135="",0,'ZASOBY N'!Q135)</f>
        <v>0</v>
      </c>
      <c r="AH136" s="225">
        <f>IF('ZASOBY N'!V135="",0,'ZASOBY N'!V135)</f>
        <v>0</v>
      </c>
      <c r="AI136" s="225">
        <f>IF('ZASOBY N'!AG135="",0,'ZASOBY N'!AG135)</f>
        <v>0</v>
      </c>
      <c r="AJ136" s="225">
        <f>IF(NN!P138="",0,IF(NN!P138="BRAK kol.7","BRAK BADAŃ",NN!P138))</f>
        <v>0</v>
      </c>
      <c r="AK136" s="225">
        <f>IF(NN!AC138="",0,IF(NN!AC138="BRAK kol.7","BRAK BADAŃ",NN!AC138))</f>
        <v>0</v>
      </c>
      <c r="BJ136" s="414" t="str">
        <f>IF(AND(BL136=1,BM136=1,SUMIF($C136:$C$525,$C136,$AK136:$AK$525)=$AK136),$AK136,IF($BO136&gt;0,$BO136,IF(AND(COUNTIF($C$11:$C135,$C136)&gt;=1,COUNTIF($D135:$D135,$D136)&gt;=1),"",IF(AND(SUMIF($C136:$C$525,$C136,$AK136:$AK$525)&gt;=$AK136,SUMIF($D136:$D$525,$D136,$AK136:$AK$525)&gt;=$AK136),SUMIF($C136:$C$525,$C136,$AK136:$AK$525),""))))</f>
        <v/>
      </c>
      <c r="BL136" s="409">
        <f>COUNTIFS('ZASOBY N'!$B135:$B$525,'ZASOBY N'!$B135,'ZASOBY N'!$C135:'ZASOBY N'!$C$525,'ZASOBY N'!$C135,'ZASOBY N'!$D135:'ZASOBY N'!$D$525,'ZASOBY N'!$D135,'ZASOBY N'!$H135:'ZASOBY N'!$H$525,'ZASOBY N'!$H135 )</f>
        <v>0</v>
      </c>
      <c r="BM136" s="410">
        <f>COUNTIFS('ZASOBY N'!$B$10:$B135,'ZASOBY N'!$B135,'ZASOBY N'!$C$10:'ZASOBY N'!$C135,'ZASOBY N'!$C135,'ZASOBY N'!$D$10:'ZASOBY N'!$D135,'ZASOBY N'!$D135,'ZASOBY N'!$H$10:'ZASOBY N'!$H135,'ZASOBY N'!$H135 )</f>
        <v>0</v>
      </c>
      <c r="BN136" s="411">
        <f t="shared" si="30"/>
        <v>0</v>
      </c>
      <c r="BO136" s="412">
        <f t="shared" si="31"/>
        <v>0</v>
      </c>
      <c r="BP136" s="94" t="str">
        <f t="shared" si="32"/>
        <v/>
      </c>
      <c r="BQ136" s="414" t="str">
        <f>IF(AND(BS136=1,BT136=1,SUMIF($C136:$C$525,$C136,$AJ136:$AJ$525)=$AJ136),$AJ136,IF($BV136&gt;0,$BV136,IF(AND(COUNTIF($C$11:$C135,$C136)&gt;=1,COUNTIF($D135:$D135,$D136)&gt;=1),"",IF(AND(SUMIF($C136:$C$525,$C136,$AJ136:$AJ$525)&gt;$AJ136,SUMIF($D136:$D$525,$D136,$AJ136:$AJ$525)&gt;$AJ136),SUMIF($C136:$C$525,$C136,$AJ136:$AJ$525),""))))</f>
        <v/>
      </c>
      <c r="BS136" s="409">
        <f>COUNTIFS('ZASOBY N'!$B135:$B$525,'ZASOBY N'!$B135,'ZASOBY N'!$C135:'ZASOBY N'!$C$525,'ZASOBY N'!$C135,'ZASOBY N'!$D135:'ZASOBY N'!$D$525,'ZASOBY N'!$D135,'ZASOBY N'!$H135:'ZASOBY N'!$H$525,'ZASOBY N'!$H135 )</f>
        <v>0</v>
      </c>
      <c r="BT136" s="410">
        <f>COUNTIFS('ZASOBY N'!$B$10:$B135,'ZASOBY N'!$B135,'ZASOBY N'!$C$10:'ZASOBY N'!$C135,'ZASOBY N'!$C135,'ZASOBY N'!$D$10:'ZASOBY N'!$D135,'ZASOBY N'!$D135,'ZASOBY N'!$H$10:'ZASOBY N'!$H135,'ZASOBY N'!$H135 )</f>
        <v>0</v>
      </c>
      <c r="BU136" s="411">
        <f t="shared" si="33"/>
        <v>0</v>
      </c>
      <c r="BV136" s="412">
        <f t="shared" si="34"/>
        <v>0</v>
      </c>
      <c r="BW136" s="94" t="s">
        <v>499</v>
      </c>
      <c r="BX136" s="414" t="str">
        <f>IF(AND(BZ136=1,CA136=1,SUMIF($C136:$C$525,$C136,$AI136:$AI$525)=$AI136),$AI136,IF($CC136&gt;0,$CC136,IF(AND(COUNTIF($C$11:$C135,$C136)&gt;=1,COUNTIF($D135:$D135,$D136)&gt;=1),"",IF(AND(SUMIF($C136:$C$525,$C136,$AI136:$AI$525)&gt;$AI136,SUMIF($D136:$D$525,$D136,$AI136:$AI$525)&gt;$IG136),_xlfn.AGGREGATE(14,4,$CB$11:$CB$31*($C$11:$C$31=$C136),1),""))))</f>
        <v/>
      </c>
      <c r="BZ136" s="409">
        <f>COUNTIFS('ZASOBY N'!$B135:$B$525,'ZASOBY N'!$B135,'ZASOBY N'!$C135:'ZASOBY N'!$C$525,'ZASOBY N'!$C135,'ZASOBY N'!$D135:'ZASOBY N'!$D$525,'ZASOBY N'!$D135,'ZASOBY N'!$H135:'ZASOBY N'!$H$525,'ZASOBY N'!$H135 )</f>
        <v>0</v>
      </c>
      <c r="CA136" s="410">
        <f>COUNTIFS('ZASOBY N'!$B$10:$B135,'ZASOBY N'!$B135,'ZASOBY N'!$C$10:'ZASOBY N'!$C135,'ZASOBY N'!$C135,'ZASOBY N'!$D$10:'ZASOBY N'!$D135,'ZASOBY N'!$D135,'ZASOBY N'!$H$10:'ZASOBY N'!$H135,'ZASOBY N'!$H135 )</f>
        <v>0</v>
      </c>
      <c r="CB136" s="411">
        <f t="shared" si="35"/>
        <v>0</v>
      </c>
      <c r="CC136" s="412">
        <f t="shared" si="36"/>
        <v>0</v>
      </c>
      <c r="CE136" s="414" t="str">
        <f>IF(AND(CG136=1,CH136=1,SUMIF($C136:$C$525,$C136,$AH136:$AH$525)=$AH136),$AH136,IF($CJ136&gt;0,$CJ136,IF(AND(COUNTIF($C$11:$C135,$C136)&gt;=1,COUNTIF($D135:$D135,$D136)&gt;=1),"",IF(AND(SUMIF($C136:$C$525,$C136,$AH136:$AH$525)&gt;$AH136,SUMIF($D136:$D$525,$D136,$AH136:$AH$525)&gt;$AH136),_xlfn.AGGREGATE(14,4,$CI$11:$CI$31*($C$11:$C$31=$C136),1),""))))</f>
        <v/>
      </c>
      <c r="CG136" s="409">
        <f>COUNTIFS('ZASOBY N'!$B135:$B$525,'ZASOBY N'!$B135,'ZASOBY N'!$C135:'ZASOBY N'!$C$525,'ZASOBY N'!$C135,'ZASOBY N'!$D135:'ZASOBY N'!$D$525,'ZASOBY N'!$D135,'ZASOBY N'!$H135:'ZASOBY N'!$H$525,'ZASOBY N'!$H135 )</f>
        <v>0</v>
      </c>
      <c r="CH136" s="410">
        <f>COUNTIFS('ZASOBY N'!$B$10:$B135,'ZASOBY N'!$B135,'ZASOBY N'!$C$10:'ZASOBY N'!$C135,'ZASOBY N'!$C135,'ZASOBY N'!$D$10:'ZASOBY N'!$D135,'ZASOBY N'!$D135,'ZASOBY N'!$H$10:'ZASOBY N'!$H135,'ZASOBY N'!$H135 )</f>
        <v>0</v>
      </c>
      <c r="CI136" s="411">
        <f t="shared" si="37"/>
        <v>0</v>
      </c>
      <c r="CJ136" s="412">
        <f t="shared" si="38"/>
        <v>0</v>
      </c>
      <c r="CL136" s="414" t="str">
        <f>IF(AND(CN136=1,CO136=1,SUMIF($C136:$C$525,$C136,$AG136:$AG$525)=$AG136),$AG136,IF($CQ136&gt;0,$CQ136,IF(AND(COUNTIF($C$11:$C135,$C136)&gt;=1,COUNTIF($D135:$D135,$D136)&gt;=1),"",IF(AND(SUMIF($C136:$C$525,$C136,$AG136:$AG$525)&gt;$AG136,SUMIF($D136:$D$525,$D136,$AG136:$AG$525)&gt;$AG136),_xlfn.AGGREGATE(14,4,$CP$11:$CP$31*($C$11:$C$31=$C136),1),""))))</f>
        <v/>
      </c>
      <c r="CN136" s="409">
        <f>COUNTIFS('ZASOBY N'!$B135:$B$525,'ZASOBY N'!$B135,'ZASOBY N'!$C135:'ZASOBY N'!$C$525,'ZASOBY N'!$C135,'ZASOBY N'!$D135:'ZASOBY N'!$D$525,'ZASOBY N'!$D135,'ZASOBY N'!$H135:'ZASOBY N'!$H$525,'ZASOBY N'!$H135 )</f>
        <v>0</v>
      </c>
      <c r="CO136" s="410">
        <f>COUNTIFS('ZASOBY N'!$B$10:$B135,'ZASOBY N'!$B135,'ZASOBY N'!$C$10:'ZASOBY N'!$C135,'ZASOBY N'!$C135,'ZASOBY N'!$D$10:'ZASOBY N'!$D135,'ZASOBY N'!$D135,'ZASOBY N'!$H$10:'ZASOBY N'!$H135,'ZASOBY N'!$H135 )</f>
        <v>0</v>
      </c>
      <c r="CP136" s="411">
        <f t="shared" si="39"/>
        <v>0</v>
      </c>
      <c r="CQ136" s="412">
        <f t="shared" si="40"/>
        <v>0</v>
      </c>
      <c r="CS136" s="414" t="str">
        <f>IF(AND(CU136=1,CV136=1,SUMIF($C136:$C$525,$C136,$AF136:$AF$525)=$AF136),$AF136,IF($CX136&gt;0,$CX136,IF(AND(COUNTIF($C$11:$C135,$C136)&gt;=1,COUNTIF($D135:$D135,$D136)&gt;=1),"",IF(AND(SUMIF($C136:$C$525,$C136,$AF136:$AF$525)&gt;$AF136,SUMIF($D136:$D$525,$D136,$AF136:$AF$525)&gt;$AF136),_xlfn.AGGREGATE(14,4,$CW$11:$CW$31*($C$11:$C$31=$C136),1),""))))</f>
        <v/>
      </c>
      <c r="CU136" s="409">
        <f>COUNTIFS('ZASOBY N'!$B135:$B$525,'ZASOBY N'!$B135,'ZASOBY N'!$C135:'ZASOBY N'!$C$525,'ZASOBY N'!$C135,'ZASOBY N'!$D135:'ZASOBY N'!$D$525,'ZASOBY N'!$D135,'ZASOBY N'!$H135:'ZASOBY N'!$H$525,'ZASOBY N'!$H135 )</f>
        <v>0</v>
      </c>
      <c r="CV136" s="410">
        <f>COUNTIFS('ZASOBY N'!$B$10:$B135,'ZASOBY N'!$B135,'ZASOBY N'!$C$10:'ZASOBY N'!$C135,'ZASOBY N'!$C135,'ZASOBY N'!$D$10:'ZASOBY N'!$D135,'ZASOBY N'!$D135,'ZASOBY N'!$H$10:'ZASOBY N'!$H135,'ZASOBY N'!$H135 )</f>
        <v>0</v>
      </c>
      <c r="CW136" s="411">
        <f t="shared" si="41"/>
        <v>0</v>
      </c>
      <c r="CX136" s="412">
        <f t="shared" si="42"/>
        <v>0</v>
      </c>
      <c r="CZ136" s="414" t="str">
        <f>IF(AND(DB136=1,DC136=1,SUMIF($C136:$C$525,$C136,$AE136:$AE$525)=$AE136),$AE136,IF($DE136&gt;0,$DE136,IF(AND(COUNTIF($C$11:$C135,$C136)&gt;=1,COUNTIF($D135:$D135,$D136)&gt;=1),"",IF(AND(SUMIF($C136:$C$525,$C136,$AE136:$AE$525)&gt;$AE136,SUMIF($D136:$D$525,$D136,$AE136:$AE$525)&gt;$AE136),_xlfn.AGGREGATE(14,4,$DD$11:$DD$31*($C$11:$C$31=$C136),1),""))))</f>
        <v/>
      </c>
      <c r="DB136" s="409">
        <f>COUNTIFS('ZASOBY N'!$B135:$B$525,'ZASOBY N'!$B135,'ZASOBY N'!$C135:'ZASOBY N'!$C$525,'ZASOBY N'!$C135,'ZASOBY N'!$D135:'ZASOBY N'!$D$525,'ZASOBY N'!$D135,'ZASOBY N'!$H135:'ZASOBY N'!$H$525,'ZASOBY N'!$H135 )</f>
        <v>0</v>
      </c>
      <c r="DC136" s="410">
        <f>COUNTIFS('ZASOBY N'!$B$10:$B135,'ZASOBY N'!$B135,'ZASOBY N'!$C$10:'ZASOBY N'!$C135,'ZASOBY N'!$C135,'ZASOBY N'!$D$10:'ZASOBY N'!$D135,'ZASOBY N'!$D135,'ZASOBY N'!$H$10:'ZASOBY N'!$H135,'ZASOBY N'!$H135 )</f>
        <v>0</v>
      </c>
      <c r="DD136" s="411">
        <f t="shared" si="43"/>
        <v>0</v>
      </c>
      <c r="DE136" s="412">
        <f t="shared" si="44"/>
        <v>0</v>
      </c>
      <c r="DF136" s="399" t="str">
        <f>IF(AND(DI136=1,DJ136=1,SUMIF($C136:$C$525,$C136,$AD136:$AD$525)=$AD136),$AD136,IF($DL136&gt;0,$DL136,IF(B136="","",IF(AND(COUNTIF($C$11:$C135,$C136)&gt;=1,COUNTIF($D135:$D135,$D136)&gt;=1,COUNTIF($Z133:$Z135,$C136)=0),"",IF(AND(COUNTIF($C$11:$C135,$C136)&gt;=1,COUNTIF($D135:$D135,$D136)&gt;=1),"UJĘTO WYŻEJ",IF(AND(SUMIF($C136:$C$525,$C136,$AD136:$AD$525)&gt;$AD136,SUMIF($D136:$D$525,$D136,$AD136:$AD$525)&gt;$AD136),_xlfn.AGGREGATE(14,4,$DK$11:$DK$31*($C$11:$C$31=$C136),1),""))))))</f>
        <v/>
      </c>
      <c r="DG136" s="414" t="str">
        <f>IF(AND(DI136=1,DJ136=1,SUMIF($C136:$C$525,$C136,$AD136:$AD$525)=$AD136),$AD136,IF($DL136&gt;0,$DL136,IF(AND(COUNTIF($C$11:$C135,$C136)&gt;=1,COUNTIF($D135:$D135,$D136)&gt;=1),"",IF(AND(SUMIF($C136:$C$525,$C136,$AD136:$AD$525)&gt;$AD136,SUMIF($D136:$D$525,$D136,$AD136:$AD$525)&gt;$AD136),_xlfn.AGGREGATE(14,4,$DK$11:$DK$31*($C$11:$C$31=$C136),1),""))))</f>
        <v/>
      </c>
      <c r="DI136" s="409">
        <f>COUNTIFS('ZASOBY N'!$B135:$B$525,'ZASOBY N'!$B135,'ZASOBY N'!$C135:'ZASOBY N'!$C$525,'ZASOBY N'!$C135,'ZASOBY N'!$D135:'ZASOBY N'!$D$525,'ZASOBY N'!$D135,'ZASOBY N'!$H135:'ZASOBY N'!$H$525,'ZASOBY N'!$H135 )</f>
        <v>0</v>
      </c>
      <c r="DJ136" s="410">
        <f>COUNTIFS('ZASOBY N'!$B$10:$B135,'ZASOBY N'!$B135,'ZASOBY N'!$C$10:'ZASOBY N'!$C135,'ZASOBY N'!$C135,'ZASOBY N'!$D$10:'ZASOBY N'!$D135,'ZASOBY N'!$D135,'ZASOBY N'!$H$10:'ZASOBY N'!$H135,'ZASOBY N'!$H135 )</f>
        <v>0</v>
      </c>
      <c r="DK136" s="411">
        <f t="shared" si="45"/>
        <v>0</v>
      </c>
      <c r="DL136" s="412">
        <f t="shared" si="46"/>
        <v>0</v>
      </c>
    </row>
    <row r="137" spans="1:116" ht="18.899999999999999" customHeight="1" x14ac:dyDescent="0.3">
      <c r="A137" s="219"/>
      <c r="B137" s="152" t="str">
        <f>IF('ZASOBY N'!A136="","",'ZASOBY N'!A136)</f>
        <v/>
      </c>
      <c r="C137" s="462" t="str">
        <f>IF('ZASOBY N'!C136="","",'ZASOBY N'!C136)</f>
        <v/>
      </c>
      <c r="D137" s="137" t="str">
        <f>IF('ZASOBY N'!B136="","",'ZASOBY N'!B136)</f>
        <v/>
      </c>
      <c r="E137" s="138"/>
      <c r="F137" s="356" t="str">
        <f>IF('ZASOBY N'!D136="","",'ZASOBY N'!D136)</f>
        <v/>
      </c>
      <c r="G137" s="220" t="str">
        <f>IF('ZASOBY N'!G136="","",'ZASOBY N'!G136)</f>
        <v/>
      </c>
      <c r="H137" s="221" t="str">
        <f>IF('ZASOBY N'!F136="","",'ZASOBY N'!F136)</f>
        <v/>
      </c>
      <c r="I137" s="221" t="str">
        <f>IF('ZASOBY N'!G136="","",'ZASOBY N'!G136)</f>
        <v/>
      </c>
      <c r="J137" s="221" t="str">
        <f>IF('ZASOBY N'!H136="","",'ZASOBY N'!H136)</f>
        <v/>
      </c>
      <c r="K137" s="214">
        <v>0</v>
      </c>
      <c r="L137" s="214">
        <v>0</v>
      </c>
      <c r="M137" s="214">
        <v>0</v>
      </c>
      <c r="N137" s="222" t="str">
        <f>IF('ZASOBY N'!BD136="x","",IF(W137="","",'ZASOBY N'!E136))</f>
        <v/>
      </c>
      <c r="O137" s="223">
        <v>0</v>
      </c>
      <c r="P137" s="223">
        <v>0</v>
      </c>
      <c r="Q137" s="226" t="str">
        <f>IF($N137="","",'UPR BILANS N'!G137*'UPR BILANS N'!N137)</f>
        <v/>
      </c>
      <c r="R137" s="225" t="str">
        <f>IF($N137="","",'ZASOBY N'!O136)</f>
        <v/>
      </c>
      <c r="S137" s="225" t="str">
        <f>IF($N137="","",IF('ZASOBY N'!Q136="",0,'ZASOBY N'!Q136))</f>
        <v/>
      </c>
      <c r="T137" s="225" t="str">
        <f>IF($N137="","",'ZASOBY N'!V136)</f>
        <v/>
      </c>
      <c r="U137" s="225" t="str">
        <f>IF($N137="","",IF('ZASOBY N'!AG136="",0,'ZASOBY N'!AG136))</f>
        <v/>
      </c>
      <c r="V137" s="225" t="str">
        <f>IF($N137="","",IF(NN!P139="",0,NN!P139))</f>
        <v/>
      </c>
      <c r="W137" s="225" t="str">
        <f t="shared" si="24"/>
        <v/>
      </c>
      <c r="X137" s="226" t="str">
        <f t="shared" si="25"/>
        <v/>
      </c>
      <c r="Y137" s="225" t="str">
        <f>IF('ZASOBY N'!AU136="","",IF(C137&lt;&gt;C136,'ZASOBY N'!AU136,IF(D137&lt;&gt;D136,'ZASOBY N'!AU136,IF(F137&lt;&gt;F136,'ZASOBY N'!AU136,IF(G137&lt;&gt;G136,'ZASOBY N'!AU136,IF(J137&lt;&gt;J136,'ZASOBY N'!AU136,IF(NN!AC139="","",IF(AND(C136=C137,H136=H137,J136=J137,NN!AC139&gt;0),"",IF(AND(C137=C138,H137=H138,NN!AC140&gt;0),'ZASOBY N'!AU136,'ZASOBY N'!AU136)))))))))</f>
        <v/>
      </c>
      <c r="Z137" s="225" t="str">
        <f t="shared" si="26"/>
        <v/>
      </c>
      <c r="AA137" s="227" t="str">
        <f t="shared" si="28"/>
        <v/>
      </c>
      <c r="AB137" s="400" t="str">
        <f t="shared" si="29"/>
        <v/>
      </c>
      <c r="AC137" s="228" t="str">
        <f t="shared" si="27"/>
        <v/>
      </c>
      <c r="AD137" s="222">
        <f>IF(B137="",0,IF(F137="",0,INDEX(POBRANIE_!$B$6:$F$101,MATCH('UPR BILANS N'!$F137,POBRANIE_!$A$6:$A$101,0),2)))</f>
        <v>0</v>
      </c>
      <c r="AE137" s="224">
        <f>IF(OR('ZASOBY N'!G136="",'ZASOBY N'!E136=""),0,IF(B137="",0,'ZASOBY N'!G136*'ZASOBY N'!E136))</f>
        <v>0</v>
      </c>
      <c r="AF137" s="225">
        <f>IF('ZASOBY N'!O136="",0,'ZASOBY N'!O136)</f>
        <v>0</v>
      </c>
      <c r="AG137" s="225">
        <f>IF('ZASOBY N'!Q136="",0,'ZASOBY N'!Q136)</f>
        <v>0</v>
      </c>
      <c r="AH137" s="225">
        <f>IF('ZASOBY N'!V136="",0,'ZASOBY N'!V136)</f>
        <v>0</v>
      </c>
      <c r="AI137" s="225">
        <f>IF('ZASOBY N'!AG136="",0,'ZASOBY N'!AG136)</f>
        <v>0</v>
      </c>
      <c r="AJ137" s="225">
        <f>IF(NN!P139="",0,IF(NN!P139="BRAK kol.7","BRAK BADAŃ",NN!P139))</f>
        <v>0</v>
      </c>
      <c r="AK137" s="225">
        <f>IF(NN!AC139="",0,IF(NN!AC139="BRAK kol.7","BRAK BADAŃ",NN!AC139))</f>
        <v>0</v>
      </c>
      <c r="BJ137" s="414" t="str">
        <f>IF(AND(BL137=1,BM137=1,SUMIF($C137:$C$525,$C137,$AK137:$AK$525)=$AK137),$AK137,IF($BO137&gt;0,$BO137,IF(AND(COUNTIF($C$11:$C136,$C137)&gt;=1,COUNTIF($D136:$D136,$D137)&gt;=1),"",IF(AND(SUMIF($C137:$C$525,$C137,$AK137:$AK$525)&gt;=$AK137,SUMIF($D137:$D$525,$D137,$AK137:$AK$525)&gt;=$AK137),SUMIF($C137:$C$525,$C137,$AK137:$AK$525),""))))</f>
        <v/>
      </c>
      <c r="BL137" s="409">
        <f>COUNTIFS('ZASOBY N'!$B136:$B$525,'ZASOBY N'!$B136,'ZASOBY N'!$C136:'ZASOBY N'!$C$525,'ZASOBY N'!$C136,'ZASOBY N'!$D136:'ZASOBY N'!$D$525,'ZASOBY N'!$D136,'ZASOBY N'!$H136:'ZASOBY N'!$H$525,'ZASOBY N'!$H136 )</f>
        <v>0</v>
      </c>
      <c r="BM137" s="410">
        <f>COUNTIFS('ZASOBY N'!$B$10:$B136,'ZASOBY N'!$B136,'ZASOBY N'!$C$10:'ZASOBY N'!$C136,'ZASOBY N'!$C136,'ZASOBY N'!$D$10:'ZASOBY N'!$D136,'ZASOBY N'!$D136,'ZASOBY N'!$H$10:'ZASOBY N'!$H136,'ZASOBY N'!$H136 )</f>
        <v>0</v>
      </c>
      <c r="BN137" s="411">
        <f t="shared" si="30"/>
        <v>0</v>
      </c>
      <c r="BO137" s="412">
        <f t="shared" si="31"/>
        <v>0</v>
      </c>
      <c r="BP137" s="94" t="str">
        <f t="shared" si="32"/>
        <v/>
      </c>
      <c r="BQ137" s="414" t="str">
        <f>IF(AND(BS137=1,BT137=1,SUMIF($C137:$C$525,$C137,$AJ137:$AJ$525)=$AJ137),$AJ137,IF($BV137&gt;0,$BV137,IF(AND(COUNTIF($C$11:$C136,$C137)&gt;=1,COUNTIF($D136:$D136,$D137)&gt;=1),"",IF(AND(SUMIF($C137:$C$525,$C137,$AJ137:$AJ$525)&gt;$AJ137,SUMIF($D137:$D$525,$D137,$AJ137:$AJ$525)&gt;$AJ137),SUMIF($C137:$C$525,$C137,$AJ137:$AJ$525),""))))</f>
        <v/>
      </c>
      <c r="BS137" s="409">
        <f>COUNTIFS('ZASOBY N'!$B136:$B$525,'ZASOBY N'!$B136,'ZASOBY N'!$C136:'ZASOBY N'!$C$525,'ZASOBY N'!$C136,'ZASOBY N'!$D136:'ZASOBY N'!$D$525,'ZASOBY N'!$D136,'ZASOBY N'!$H136:'ZASOBY N'!$H$525,'ZASOBY N'!$H136 )</f>
        <v>0</v>
      </c>
      <c r="BT137" s="410">
        <f>COUNTIFS('ZASOBY N'!$B$10:$B136,'ZASOBY N'!$B136,'ZASOBY N'!$C$10:'ZASOBY N'!$C136,'ZASOBY N'!$C136,'ZASOBY N'!$D$10:'ZASOBY N'!$D136,'ZASOBY N'!$D136,'ZASOBY N'!$H$10:'ZASOBY N'!$H136,'ZASOBY N'!$H136 )</f>
        <v>0</v>
      </c>
      <c r="BU137" s="411">
        <f t="shared" si="33"/>
        <v>0</v>
      </c>
      <c r="BV137" s="412">
        <f t="shared" si="34"/>
        <v>0</v>
      </c>
      <c r="BW137" s="94" t="s">
        <v>499</v>
      </c>
      <c r="BX137" s="414" t="str">
        <f>IF(AND(BZ137=1,CA137=1,SUMIF($C137:$C$525,$C137,$AI137:$AI$525)=$AI137),$AI137,IF($CC137&gt;0,$CC137,IF(AND(COUNTIF($C$11:$C136,$C137)&gt;=1,COUNTIF($D136:$D136,$D137)&gt;=1),"",IF(AND(SUMIF($C137:$C$525,$C137,$AI137:$AI$525)&gt;$AI137,SUMIF($D137:$D$525,$D137,$AI137:$AI$525)&gt;$IG137),_xlfn.AGGREGATE(14,4,$CB$11:$CB$31*($C$11:$C$31=$C137),1),""))))</f>
        <v/>
      </c>
      <c r="BZ137" s="409">
        <f>COUNTIFS('ZASOBY N'!$B136:$B$525,'ZASOBY N'!$B136,'ZASOBY N'!$C136:'ZASOBY N'!$C$525,'ZASOBY N'!$C136,'ZASOBY N'!$D136:'ZASOBY N'!$D$525,'ZASOBY N'!$D136,'ZASOBY N'!$H136:'ZASOBY N'!$H$525,'ZASOBY N'!$H136 )</f>
        <v>0</v>
      </c>
      <c r="CA137" s="410">
        <f>COUNTIFS('ZASOBY N'!$B$10:$B136,'ZASOBY N'!$B136,'ZASOBY N'!$C$10:'ZASOBY N'!$C136,'ZASOBY N'!$C136,'ZASOBY N'!$D$10:'ZASOBY N'!$D136,'ZASOBY N'!$D136,'ZASOBY N'!$H$10:'ZASOBY N'!$H136,'ZASOBY N'!$H136 )</f>
        <v>0</v>
      </c>
      <c r="CB137" s="411">
        <f t="shared" si="35"/>
        <v>0</v>
      </c>
      <c r="CC137" s="412">
        <f t="shared" si="36"/>
        <v>0</v>
      </c>
      <c r="CE137" s="414" t="str">
        <f>IF(AND(CG137=1,CH137=1,SUMIF($C137:$C$525,$C137,$AH137:$AH$525)=$AH137),$AH137,IF($CJ137&gt;0,$CJ137,IF(AND(COUNTIF($C$11:$C136,$C137)&gt;=1,COUNTIF($D136:$D136,$D137)&gt;=1),"",IF(AND(SUMIF($C137:$C$525,$C137,$AH137:$AH$525)&gt;$AH137,SUMIF($D137:$D$525,$D137,$AH137:$AH$525)&gt;$AH137),_xlfn.AGGREGATE(14,4,$CI$11:$CI$31*($C$11:$C$31=$C137),1),""))))</f>
        <v/>
      </c>
      <c r="CG137" s="409">
        <f>COUNTIFS('ZASOBY N'!$B136:$B$525,'ZASOBY N'!$B136,'ZASOBY N'!$C136:'ZASOBY N'!$C$525,'ZASOBY N'!$C136,'ZASOBY N'!$D136:'ZASOBY N'!$D$525,'ZASOBY N'!$D136,'ZASOBY N'!$H136:'ZASOBY N'!$H$525,'ZASOBY N'!$H136 )</f>
        <v>0</v>
      </c>
      <c r="CH137" s="410">
        <f>COUNTIFS('ZASOBY N'!$B$10:$B136,'ZASOBY N'!$B136,'ZASOBY N'!$C$10:'ZASOBY N'!$C136,'ZASOBY N'!$C136,'ZASOBY N'!$D$10:'ZASOBY N'!$D136,'ZASOBY N'!$D136,'ZASOBY N'!$H$10:'ZASOBY N'!$H136,'ZASOBY N'!$H136 )</f>
        <v>0</v>
      </c>
      <c r="CI137" s="411">
        <f t="shared" si="37"/>
        <v>0</v>
      </c>
      <c r="CJ137" s="412">
        <f t="shared" si="38"/>
        <v>0</v>
      </c>
      <c r="CL137" s="414" t="str">
        <f>IF(AND(CN137=1,CO137=1,SUMIF($C137:$C$525,$C137,$AG137:$AG$525)=$AG137),$AG137,IF($CQ137&gt;0,$CQ137,IF(AND(COUNTIF($C$11:$C136,$C137)&gt;=1,COUNTIF($D136:$D136,$D137)&gt;=1),"",IF(AND(SUMIF($C137:$C$525,$C137,$AG137:$AG$525)&gt;$AG137,SUMIF($D137:$D$525,$D137,$AG137:$AG$525)&gt;$AG137),_xlfn.AGGREGATE(14,4,$CP$11:$CP$31*($C$11:$C$31=$C137),1),""))))</f>
        <v/>
      </c>
      <c r="CN137" s="409">
        <f>COUNTIFS('ZASOBY N'!$B136:$B$525,'ZASOBY N'!$B136,'ZASOBY N'!$C136:'ZASOBY N'!$C$525,'ZASOBY N'!$C136,'ZASOBY N'!$D136:'ZASOBY N'!$D$525,'ZASOBY N'!$D136,'ZASOBY N'!$H136:'ZASOBY N'!$H$525,'ZASOBY N'!$H136 )</f>
        <v>0</v>
      </c>
      <c r="CO137" s="410">
        <f>COUNTIFS('ZASOBY N'!$B$10:$B136,'ZASOBY N'!$B136,'ZASOBY N'!$C$10:'ZASOBY N'!$C136,'ZASOBY N'!$C136,'ZASOBY N'!$D$10:'ZASOBY N'!$D136,'ZASOBY N'!$D136,'ZASOBY N'!$H$10:'ZASOBY N'!$H136,'ZASOBY N'!$H136 )</f>
        <v>0</v>
      </c>
      <c r="CP137" s="411">
        <f t="shared" si="39"/>
        <v>0</v>
      </c>
      <c r="CQ137" s="412">
        <f t="shared" si="40"/>
        <v>0</v>
      </c>
      <c r="CS137" s="414" t="str">
        <f>IF(AND(CU137=1,CV137=1,SUMIF($C137:$C$525,$C137,$AF137:$AF$525)=$AF137),$AF137,IF($CX137&gt;0,$CX137,IF(AND(COUNTIF($C$11:$C136,$C137)&gt;=1,COUNTIF($D136:$D136,$D137)&gt;=1),"",IF(AND(SUMIF($C137:$C$525,$C137,$AF137:$AF$525)&gt;$AF137,SUMIF($D137:$D$525,$D137,$AF137:$AF$525)&gt;$AF137),_xlfn.AGGREGATE(14,4,$CW$11:$CW$31*($C$11:$C$31=$C137),1),""))))</f>
        <v/>
      </c>
      <c r="CU137" s="409">
        <f>COUNTIFS('ZASOBY N'!$B136:$B$525,'ZASOBY N'!$B136,'ZASOBY N'!$C136:'ZASOBY N'!$C$525,'ZASOBY N'!$C136,'ZASOBY N'!$D136:'ZASOBY N'!$D$525,'ZASOBY N'!$D136,'ZASOBY N'!$H136:'ZASOBY N'!$H$525,'ZASOBY N'!$H136 )</f>
        <v>0</v>
      </c>
      <c r="CV137" s="410">
        <f>COUNTIFS('ZASOBY N'!$B$10:$B136,'ZASOBY N'!$B136,'ZASOBY N'!$C$10:'ZASOBY N'!$C136,'ZASOBY N'!$C136,'ZASOBY N'!$D$10:'ZASOBY N'!$D136,'ZASOBY N'!$D136,'ZASOBY N'!$H$10:'ZASOBY N'!$H136,'ZASOBY N'!$H136 )</f>
        <v>0</v>
      </c>
      <c r="CW137" s="411">
        <f t="shared" si="41"/>
        <v>0</v>
      </c>
      <c r="CX137" s="412">
        <f t="shared" si="42"/>
        <v>0</v>
      </c>
      <c r="CZ137" s="414" t="str">
        <f>IF(AND(DB137=1,DC137=1,SUMIF($C137:$C$525,$C137,$AE137:$AE$525)=$AE137),$AE137,IF($DE137&gt;0,$DE137,IF(AND(COUNTIF($C$11:$C136,$C137)&gt;=1,COUNTIF($D136:$D136,$D137)&gt;=1),"",IF(AND(SUMIF($C137:$C$525,$C137,$AE137:$AE$525)&gt;$AE137,SUMIF($D137:$D$525,$D137,$AE137:$AE$525)&gt;$AE137),_xlfn.AGGREGATE(14,4,$DD$11:$DD$31*($C$11:$C$31=$C137),1),""))))</f>
        <v/>
      </c>
      <c r="DB137" s="409">
        <f>COUNTIFS('ZASOBY N'!$B136:$B$525,'ZASOBY N'!$B136,'ZASOBY N'!$C136:'ZASOBY N'!$C$525,'ZASOBY N'!$C136,'ZASOBY N'!$D136:'ZASOBY N'!$D$525,'ZASOBY N'!$D136,'ZASOBY N'!$H136:'ZASOBY N'!$H$525,'ZASOBY N'!$H136 )</f>
        <v>0</v>
      </c>
      <c r="DC137" s="410">
        <f>COUNTIFS('ZASOBY N'!$B$10:$B136,'ZASOBY N'!$B136,'ZASOBY N'!$C$10:'ZASOBY N'!$C136,'ZASOBY N'!$C136,'ZASOBY N'!$D$10:'ZASOBY N'!$D136,'ZASOBY N'!$D136,'ZASOBY N'!$H$10:'ZASOBY N'!$H136,'ZASOBY N'!$H136 )</f>
        <v>0</v>
      </c>
      <c r="DD137" s="411">
        <f t="shared" si="43"/>
        <v>0</v>
      </c>
      <c r="DE137" s="412">
        <f t="shared" si="44"/>
        <v>0</v>
      </c>
      <c r="DF137" s="399" t="str">
        <f>IF(AND(DI137=1,DJ137=1,SUMIF($C137:$C$525,$C137,$AD137:$AD$525)=$AD137),$AD137,IF($DL137&gt;0,$DL137,IF(B137="","",IF(AND(COUNTIF($C$11:$C136,$C137)&gt;=1,COUNTIF($D136:$D136,$D137)&gt;=1,COUNTIF($Z134:$Z136,$C137)=0),"",IF(AND(COUNTIF($C$11:$C136,$C137)&gt;=1,COUNTIF($D136:$D136,$D137)&gt;=1),"UJĘTO WYŻEJ",IF(AND(SUMIF($C137:$C$525,$C137,$AD137:$AD$525)&gt;$AD137,SUMIF($D137:$D$525,$D137,$AD137:$AD$525)&gt;$AD137),_xlfn.AGGREGATE(14,4,$DK$11:$DK$31*($C$11:$C$31=$C137),1),""))))))</f>
        <v/>
      </c>
      <c r="DG137" s="414" t="str">
        <f>IF(AND(DI137=1,DJ137=1,SUMIF($C137:$C$525,$C137,$AD137:$AD$525)=$AD137),$AD137,IF($DL137&gt;0,$DL137,IF(AND(COUNTIF($C$11:$C136,$C137)&gt;=1,COUNTIF($D136:$D136,$D137)&gt;=1),"",IF(AND(SUMIF($C137:$C$525,$C137,$AD137:$AD$525)&gt;$AD137,SUMIF($D137:$D$525,$D137,$AD137:$AD$525)&gt;$AD137),_xlfn.AGGREGATE(14,4,$DK$11:$DK$31*($C$11:$C$31=$C137),1),""))))</f>
        <v/>
      </c>
      <c r="DI137" s="409">
        <f>COUNTIFS('ZASOBY N'!$B136:$B$525,'ZASOBY N'!$B136,'ZASOBY N'!$C136:'ZASOBY N'!$C$525,'ZASOBY N'!$C136,'ZASOBY N'!$D136:'ZASOBY N'!$D$525,'ZASOBY N'!$D136,'ZASOBY N'!$H136:'ZASOBY N'!$H$525,'ZASOBY N'!$H136 )</f>
        <v>0</v>
      </c>
      <c r="DJ137" s="410">
        <f>COUNTIFS('ZASOBY N'!$B$10:$B136,'ZASOBY N'!$B136,'ZASOBY N'!$C$10:'ZASOBY N'!$C136,'ZASOBY N'!$C136,'ZASOBY N'!$D$10:'ZASOBY N'!$D136,'ZASOBY N'!$D136,'ZASOBY N'!$H$10:'ZASOBY N'!$H136,'ZASOBY N'!$H136 )</f>
        <v>0</v>
      </c>
      <c r="DK137" s="411">
        <f t="shared" si="45"/>
        <v>0</v>
      </c>
      <c r="DL137" s="412">
        <f t="shared" si="46"/>
        <v>0</v>
      </c>
    </row>
    <row r="138" spans="1:116" ht="18.899999999999999" customHeight="1" x14ac:dyDescent="0.3">
      <c r="A138" s="219"/>
      <c r="B138" s="152" t="str">
        <f>IF('ZASOBY N'!A137="","",'ZASOBY N'!A137)</f>
        <v/>
      </c>
      <c r="C138" s="462" t="str">
        <f>IF('ZASOBY N'!C137="","",'ZASOBY N'!C137)</f>
        <v/>
      </c>
      <c r="D138" s="137" t="str">
        <f>IF('ZASOBY N'!B137="","",'ZASOBY N'!B137)</f>
        <v/>
      </c>
      <c r="E138" s="138"/>
      <c r="F138" s="356" t="str">
        <f>IF('ZASOBY N'!D137="","",'ZASOBY N'!D137)</f>
        <v/>
      </c>
      <c r="G138" s="220" t="str">
        <f>IF('ZASOBY N'!G137="","",'ZASOBY N'!G137)</f>
        <v/>
      </c>
      <c r="H138" s="221" t="str">
        <f>IF('ZASOBY N'!F137="","",'ZASOBY N'!F137)</f>
        <v/>
      </c>
      <c r="I138" s="221" t="str">
        <f>IF('ZASOBY N'!G137="","",'ZASOBY N'!G137)</f>
        <v/>
      </c>
      <c r="J138" s="221" t="str">
        <f>IF('ZASOBY N'!H137="","",'ZASOBY N'!H137)</f>
        <v/>
      </c>
      <c r="K138" s="214">
        <v>0</v>
      </c>
      <c r="L138" s="214">
        <v>0</v>
      </c>
      <c r="M138" s="214">
        <v>0</v>
      </c>
      <c r="N138" s="222" t="str">
        <f>IF('ZASOBY N'!BD137="x","",IF(W138="","",'ZASOBY N'!E137))</f>
        <v/>
      </c>
      <c r="O138" s="223">
        <v>0</v>
      </c>
      <c r="P138" s="223">
        <v>0</v>
      </c>
      <c r="Q138" s="226" t="str">
        <f>IF($N138="","",'UPR BILANS N'!G138*'UPR BILANS N'!N138)</f>
        <v/>
      </c>
      <c r="R138" s="225" t="str">
        <f>IF($N138="","",'ZASOBY N'!O137)</f>
        <v/>
      </c>
      <c r="S138" s="225" t="str">
        <f>IF($N138="","",IF('ZASOBY N'!Q137="",0,'ZASOBY N'!Q137))</f>
        <v/>
      </c>
      <c r="T138" s="225" t="str">
        <f>IF($N138="","",'ZASOBY N'!V137)</f>
        <v/>
      </c>
      <c r="U138" s="225" t="str">
        <f>IF($N138="","",IF('ZASOBY N'!AG137="",0,'ZASOBY N'!AG137))</f>
        <v/>
      </c>
      <c r="V138" s="225" t="str">
        <f>IF($N138="","",IF(NN!P140="",0,NN!P140))</f>
        <v/>
      </c>
      <c r="W138" s="225" t="str">
        <f t="shared" si="24"/>
        <v/>
      </c>
      <c r="X138" s="226" t="str">
        <f t="shared" si="25"/>
        <v/>
      </c>
      <c r="Y138" s="225" t="str">
        <f>IF('ZASOBY N'!AU137="","",IF(C138&lt;&gt;C137,'ZASOBY N'!AU137,IF(D138&lt;&gt;D137,'ZASOBY N'!AU137,IF(F138&lt;&gt;F137,'ZASOBY N'!AU137,IF(G138&lt;&gt;G137,'ZASOBY N'!AU137,IF(J138&lt;&gt;J137,'ZASOBY N'!AU137,IF(NN!AC140="","",IF(AND(C137=C138,H137=H138,J137=J138,NN!AC140&gt;0),"",IF(AND(C138=C139,H138=H139,NN!AC141&gt;0),'ZASOBY N'!AU137,'ZASOBY N'!AU137)))))))))</f>
        <v/>
      </c>
      <c r="Z138" s="225" t="str">
        <f t="shared" si="26"/>
        <v/>
      </c>
      <c r="AA138" s="227" t="str">
        <f t="shared" si="28"/>
        <v/>
      </c>
      <c r="AB138" s="400" t="str">
        <f t="shared" si="29"/>
        <v/>
      </c>
      <c r="AC138" s="228" t="str">
        <f t="shared" si="27"/>
        <v/>
      </c>
      <c r="AD138" s="222">
        <f>IF(B138="",0,IF(F138="",0,INDEX(POBRANIE_!$B$6:$F$101,MATCH('UPR BILANS N'!$F138,POBRANIE_!$A$6:$A$101,0),2)))</f>
        <v>0</v>
      </c>
      <c r="AE138" s="224">
        <f>IF(OR('ZASOBY N'!G137="",'ZASOBY N'!E137=""),0,IF(B138="",0,'ZASOBY N'!G137*'ZASOBY N'!E137))</f>
        <v>0</v>
      </c>
      <c r="AF138" s="225">
        <f>IF('ZASOBY N'!O137="",0,'ZASOBY N'!O137)</f>
        <v>0</v>
      </c>
      <c r="AG138" s="225">
        <f>IF('ZASOBY N'!Q137="",0,'ZASOBY N'!Q137)</f>
        <v>0</v>
      </c>
      <c r="AH138" s="225">
        <f>IF('ZASOBY N'!V137="",0,'ZASOBY N'!V137)</f>
        <v>0</v>
      </c>
      <c r="AI138" s="225">
        <f>IF('ZASOBY N'!AG137="",0,'ZASOBY N'!AG137)</f>
        <v>0</v>
      </c>
      <c r="AJ138" s="225">
        <f>IF(NN!P140="",0,IF(NN!P140="BRAK kol.7","BRAK BADAŃ",NN!P140))</f>
        <v>0</v>
      </c>
      <c r="AK138" s="225">
        <f>IF(NN!AC140="",0,IF(NN!AC140="BRAK kol.7","BRAK BADAŃ",NN!AC140))</f>
        <v>0</v>
      </c>
      <c r="BJ138" s="414" t="str">
        <f>IF(AND(BL138=1,BM138=1,SUMIF($C138:$C$525,$C138,$AK138:$AK$525)=$AK138),$AK138,IF($BO138&gt;0,$BO138,IF(AND(COUNTIF($C$11:$C137,$C138)&gt;=1,COUNTIF($D137:$D137,$D138)&gt;=1),"",IF(AND(SUMIF($C138:$C$525,$C138,$AK138:$AK$525)&gt;=$AK138,SUMIF($D138:$D$525,$D138,$AK138:$AK$525)&gt;=$AK138),SUMIF($C138:$C$525,$C138,$AK138:$AK$525),""))))</f>
        <v/>
      </c>
      <c r="BL138" s="409">
        <f>COUNTIFS('ZASOBY N'!$B137:$B$525,'ZASOBY N'!$B137,'ZASOBY N'!$C137:'ZASOBY N'!$C$525,'ZASOBY N'!$C137,'ZASOBY N'!$D137:'ZASOBY N'!$D$525,'ZASOBY N'!$D137,'ZASOBY N'!$H137:'ZASOBY N'!$H$525,'ZASOBY N'!$H137 )</f>
        <v>0</v>
      </c>
      <c r="BM138" s="410">
        <f>COUNTIFS('ZASOBY N'!$B$10:$B137,'ZASOBY N'!$B137,'ZASOBY N'!$C$10:'ZASOBY N'!$C137,'ZASOBY N'!$C137,'ZASOBY N'!$D$10:'ZASOBY N'!$D137,'ZASOBY N'!$D137,'ZASOBY N'!$H$10:'ZASOBY N'!$H137,'ZASOBY N'!$H137 )</f>
        <v>0</v>
      </c>
      <c r="BN138" s="411">
        <f t="shared" si="30"/>
        <v>0</v>
      </c>
      <c r="BO138" s="412">
        <f t="shared" si="31"/>
        <v>0</v>
      </c>
      <c r="BP138" s="94" t="str">
        <f t="shared" si="32"/>
        <v/>
      </c>
      <c r="BQ138" s="414" t="str">
        <f>IF(AND(BS138=1,BT138=1,SUMIF($C138:$C$525,$C138,$AJ138:$AJ$525)=$AJ138),$AJ138,IF($BV138&gt;0,$BV138,IF(AND(COUNTIF($C$11:$C137,$C138)&gt;=1,COUNTIF($D137:$D137,$D138)&gt;=1),"",IF(AND(SUMIF($C138:$C$525,$C138,$AJ138:$AJ$525)&gt;$AJ138,SUMIF($D138:$D$525,$D138,$AJ138:$AJ$525)&gt;$AJ138),SUMIF($C138:$C$525,$C138,$AJ138:$AJ$525),""))))</f>
        <v/>
      </c>
      <c r="BS138" s="409">
        <f>COUNTIFS('ZASOBY N'!$B137:$B$525,'ZASOBY N'!$B137,'ZASOBY N'!$C137:'ZASOBY N'!$C$525,'ZASOBY N'!$C137,'ZASOBY N'!$D137:'ZASOBY N'!$D$525,'ZASOBY N'!$D137,'ZASOBY N'!$H137:'ZASOBY N'!$H$525,'ZASOBY N'!$H137 )</f>
        <v>0</v>
      </c>
      <c r="BT138" s="410">
        <f>COUNTIFS('ZASOBY N'!$B$10:$B137,'ZASOBY N'!$B137,'ZASOBY N'!$C$10:'ZASOBY N'!$C137,'ZASOBY N'!$C137,'ZASOBY N'!$D$10:'ZASOBY N'!$D137,'ZASOBY N'!$D137,'ZASOBY N'!$H$10:'ZASOBY N'!$H137,'ZASOBY N'!$H137 )</f>
        <v>0</v>
      </c>
      <c r="BU138" s="411">
        <f t="shared" si="33"/>
        <v>0</v>
      </c>
      <c r="BV138" s="412">
        <f t="shared" si="34"/>
        <v>0</v>
      </c>
      <c r="BW138" s="94" t="s">
        <v>499</v>
      </c>
      <c r="BX138" s="414" t="str">
        <f>IF(AND(BZ138=1,CA138=1,SUMIF($C138:$C$525,$C138,$AI138:$AI$525)=$AI138),$AI138,IF($CC138&gt;0,$CC138,IF(AND(COUNTIF($C$11:$C137,$C138)&gt;=1,COUNTIF($D137:$D137,$D138)&gt;=1),"",IF(AND(SUMIF($C138:$C$525,$C138,$AI138:$AI$525)&gt;$AI138,SUMIF($D138:$D$525,$D138,$AI138:$AI$525)&gt;$IG138),_xlfn.AGGREGATE(14,4,$CB$11:$CB$31*($C$11:$C$31=$C138),1),""))))</f>
        <v/>
      </c>
      <c r="BZ138" s="409">
        <f>COUNTIFS('ZASOBY N'!$B137:$B$525,'ZASOBY N'!$B137,'ZASOBY N'!$C137:'ZASOBY N'!$C$525,'ZASOBY N'!$C137,'ZASOBY N'!$D137:'ZASOBY N'!$D$525,'ZASOBY N'!$D137,'ZASOBY N'!$H137:'ZASOBY N'!$H$525,'ZASOBY N'!$H137 )</f>
        <v>0</v>
      </c>
      <c r="CA138" s="410">
        <f>COUNTIFS('ZASOBY N'!$B$10:$B137,'ZASOBY N'!$B137,'ZASOBY N'!$C$10:'ZASOBY N'!$C137,'ZASOBY N'!$C137,'ZASOBY N'!$D$10:'ZASOBY N'!$D137,'ZASOBY N'!$D137,'ZASOBY N'!$H$10:'ZASOBY N'!$H137,'ZASOBY N'!$H137 )</f>
        <v>0</v>
      </c>
      <c r="CB138" s="411">
        <f t="shared" si="35"/>
        <v>0</v>
      </c>
      <c r="CC138" s="412">
        <f t="shared" si="36"/>
        <v>0</v>
      </c>
      <c r="CE138" s="414" t="str">
        <f>IF(AND(CG138=1,CH138=1,SUMIF($C138:$C$525,$C138,$AH138:$AH$525)=$AH138),$AH138,IF($CJ138&gt;0,$CJ138,IF(AND(COUNTIF($C$11:$C137,$C138)&gt;=1,COUNTIF($D137:$D137,$D138)&gt;=1),"",IF(AND(SUMIF($C138:$C$525,$C138,$AH138:$AH$525)&gt;$AH138,SUMIF($D138:$D$525,$D138,$AH138:$AH$525)&gt;$AH138),_xlfn.AGGREGATE(14,4,$CI$11:$CI$31*($C$11:$C$31=$C138),1),""))))</f>
        <v/>
      </c>
      <c r="CG138" s="409">
        <f>COUNTIFS('ZASOBY N'!$B137:$B$525,'ZASOBY N'!$B137,'ZASOBY N'!$C137:'ZASOBY N'!$C$525,'ZASOBY N'!$C137,'ZASOBY N'!$D137:'ZASOBY N'!$D$525,'ZASOBY N'!$D137,'ZASOBY N'!$H137:'ZASOBY N'!$H$525,'ZASOBY N'!$H137 )</f>
        <v>0</v>
      </c>
      <c r="CH138" s="410">
        <f>COUNTIFS('ZASOBY N'!$B$10:$B137,'ZASOBY N'!$B137,'ZASOBY N'!$C$10:'ZASOBY N'!$C137,'ZASOBY N'!$C137,'ZASOBY N'!$D$10:'ZASOBY N'!$D137,'ZASOBY N'!$D137,'ZASOBY N'!$H$10:'ZASOBY N'!$H137,'ZASOBY N'!$H137 )</f>
        <v>0</v>
      </c>
      <c r="CI138" s="411">
        <f t="shared" si="37"/>
        <v>0</v>
      </c>
      <c r="CJ138" s="412">
        <f t="shared" si="38"/>
        <v>0</v>
      </c>
      <c r="CL138" s="414" t="str">
        <f>IF(AND(CN138=1,CO138=1,SUMIF($C138:$C$525,$C138,$AG138:$AG$525)=$AG138),$AG138,IF($CQ138&gt;0,$CQ138,IF(AND(COUNTIF($C$11:$C137,$C138)&gt;=1,COUNTIF($D137:$D137,$D138)&gt;=1),"",IF(AND(SUMIF($C138:$C$525,$C138,$AG138:$AG$525)&gt;$AG138,SUMIF($D138:$D$525,$D138,$AG138:$AG$525)&gt;$AG138),_xlfn.AGGREGATE(14,4,$CP$11:$CP$31*($C$11:$C$31=$C138),1),""))))</f>
        <v/>
      </c>
      <c r="CN138" s="409">
        <f>COUNTIFS('ZASOBY N'!$B137:$B$525,'ZASOBY N'!$B137,'ZASOBY N'!$C137:'ZASOBY N'!$C$525,'ZASOBY N'!$C137,'ZASOBY N'!$D137:'ZASOBY N'!$D$525,'ZASOBY N'!$D137,'ZASOBY N'!$H137:'ZASOBY N'!$H$525,'ZASOBY N'!$H137 )</f>
        <v>0</v>
      </c>
      <c r="CO138" s="410">
        <f>COUNTIFS('ZASOBY N'!$B$10:$B137,'ZASOBY N'!$B137,'ZASOBY N'!$C$10:'ZASOBY N'!$C137,'ZASOBY N'!$C137,'ZASOBY N'!$D$10:'ZASOBY N'!$D137,'ZASOBY N'!$D137,'ZASOBY N'!$H$10:'ZASOBY N'!$H137,'ZASOBY N'!$H137 )</f>
        <v>0</v>
      </c>
      <c r="CP138" s="411">
        <f t="shared" si="39"/>
        <v>0</v>
      </c>
      <c r="CQ138" s="412">
        <f t="shared" si="40"/>
        <v>0</v>
      </c>
      <c r="CS138" s="414" t="str">
        <f>IF(AND(CU138=1,CV138=1,SUMIF($C138:$C$525,$C138,$AF138:$AF$525)=$AF138),$AF138,IF($CX138&gt;0,$CX138,IF(AND(COUNTIF($C$11:$C137,$C138)&gt;=1,COUNTIF($D137:$D137,$D138)&gt;=1),"",IF(AND(SUMIF($C138:$C$525,$C138,$AF138:$AF$525)&gt;$AF138,SUMIF($D138:$D$525,$D138,$AF138:$AF$525)&gt;$AF138),_xlfn.AGGREGATE(14,4,$CW$11:$CW$31*($C$11:$C$31=$C138),1),""))))</f>
        <v/>
      </c>
      <c r="CU138" s="409">
        <f>COUNTIFS('ZASOBY N'!$B137:$B$525,'ZASOBY N'!$B137,'ZASOBY N'!$C137:'ZASOBY N'!$C$525,'ZASOBY N'!$C137,'ZASOBY N'!$D137:'ZASOBY N'!$D$525,'ZASOBY N'!$D137,'ZASOBY N'!$H137:'ZASOBY N'!$H$525,'ZASOBY N'!$H137 )</f>
        <v>0</v>
      </c>
      <c r="CV138" s="410">
        <f>COUNTIFS('ZASOBY N'!$B$10:$B137,'ZASOBY N'!$B137,'ZASOBY N'!$C$10:'ZASOBY N'!$C137,'ZASOBY N'!$C137,'ZASOBY N'!$D$10:'ZASOBY N'!$D137,'ZASOBY N'!$D137,'ZASOBY N'!$H$10:'ZASOBY N'!$H137,'ZASOBY N'!$H137 )</f>
        <v>0</v>
      </c>
      <c r="CW138" s="411">
        <f t="shared" si="41"/>
        <v>0</v>
      </c>
      <c r="CX138" s="412">
        <f t="shared" si="42"/>
        <v>0</v>
      </c>
      <c r="CZ138" s="414" t="str">
        <f>IF(AND(DB138=1,DC138=1,SUMIF($C138:$C$525,$C138,$AE138:$AE$525)=$AE138),$AE138,IF($DE138&gt;0,$DE138,IF(AND(COUNTIF($C$11:$C137,$C138)&gt;=1,COUNTIF($D137:$D137,$D138)&gt;=1),"",IF(AND(SUMIF($C138:$C$525,$C138,$AE138:$AE$525)&gt;$AE138,SUMIF($D138:$D$525,$D138,$AE138:$AE$525)&gt;$AE138),_xlfn.AGGREGATE(14,4,$DD$11:$DD$31*($C$11:$C$31=$C138),1),""))))</f>
        <v/>
      </c>
      <c r="DB138" s="409">
        <f>COUNTIFS('ZASOBY N'!$B137:$B$525,'ZASOBY N'!$B137,'ZASOBY N'!$C137:'ZASOBY N'!$C$525,'ZASOBY N'!$C137,'ZASOBY N'!$D137:'ZASOBY N'!$D$525,'ZASOBY N'!$D137,'ZASOBY N'!$H137:'ZASOBY N'!$H$525,'ZASOBY N'!$H137 )</f>
        <v>0</v>
      </c>
      <c r="DC138" s="410">
        <f>COUNTIFS('ZASOBY N'!$B$10:$B137,'ZASOBY N'!$B137,'ZASOBY N'!$C$10:'ZASOBY N'!$C137,'ZASOBY N'!$C137,'ZASOBY N'!$D$10:'ZASOBY N'!$D137,'ZASOBY N'!$D137,'ZASOBY N'!$H$10:'ZASOBY N'!$H137,'ZASOBY N'!$H137 )</f>
        <v>0</v>
      </c>
      <c r="DD138" s="411">
        <f t="shared" si="43"/>
        <v>0</v>
      </c>
      <c r="DE138" s="412">
        <f t="shared" si="44"/>
        <v>0</v>
      </c>
      <c r="DF138" s="399" t="str">
        <f>IF(AND(DI138=1,DJ138=1,SUMIF($C138:$C$525,$C138,$AD138:$AD$525)=$AD138),$AD138,IF($DL138&gt;0,$DL138,IF(B138="","",IF(AND(COUNTIF($C$11:$C137,$C138)&gt;=1,COUNTIF($D137:$D137,$D138)&gt;=1,COUNTIF($Z135:$Z137,$C138)=0),"",IF(AND(COUNTIF($C$11:$C137,$C138)&gt;=1,COUNTIF($D137:$D137,$D138)&gt;=1),"UJĘTO WYŻEJ",IF(AND(SUMIF($C138:$C$525,$C138,$AD138:$AD$525)&gt;$AD138,SUMIF($D138:$D$525,$D138,$AD138:$AD$525)&gt;$AD138),_xlfn.AGGREGATE(14,4,$DK$11:$DK$31*($C$11:$C$31=$C138),1),""))))))</f>
        <v/>
      </c>
      <c r="DG138" s="414" t="str">
        <f>IF(AND(DI138=1,DJ138=1,SUMIF($C138:$C$525,$C138,$AD138:$AD$525)=$AD138),$AD138,IF($DL138&gt;0,$DL138,IF(AND(COUNTIF($C$11:$C137,$C138)&gt;=1,COUNTIF($D137:$D137,$D138)&gt;=1),"",IF(AND(SUMIF($C138:$C$525,$C138,$AD138:$AD$525)&gt;$AD138,SUMIF($D138:$D$525,$D138,$AD138:$AD$525)&gt;$AD138),_xlfn.AGGREGATE(14,4,$DK$11:$DK$31*($C$11:$C$31=$C138),1),""))))</f>
        <v/>
      </c>
      <c r="DI138" s="409">
        <f>COUNTIFS('ZASOBY N'!$B137:$B$525,'ZASOBY N'!$B137,'ZASOBY N'!$C137:'ZASOBY N'!$C$525,'ZASOBY N'!$C137,'ZASOBY N'!$D137:'ZASOBY N'!$D$525,'ZASOBY N'!$D137,'ZASOBY N'!$H137:'ZASOBY N'!$H$525,'ZASOBY N'!$H137 )</f>
        <v>0</v>
      </c>
      <c r="DJ138" s="410">
        <f>COUNTIFS('ZASOBY N'!$B$10:$B137,'ZASOBY N'!$B137,'ZASOBY N'!$C$10:'ZASOBY N'!$C137,'ZASOBY N'!$C137,'ZASOBY N'!$D$10:'ZASOBY N'!$D137,'ZASOBY N'!$D137,'ZASOBY N'!$H$10:'ZASOBY N'!$H137,'ZASOBY N'!$H137 )</f>
        <v>0</v>
      </c>
      <c r="DK138" s="411">
        <f t="shared" si="45"/>
        <v>0</v>
      </c>
      <c r="DL138" s="412">
        <f t="shared" si="46"/>
        <v>0</v>
      </c>
    </row>
    <row r="139" spans="1:116" ht="18.899999999999999" customHeight="1" x14ac:dyDescent="0.3">
      <c r="A139" s="219"/>
      <c r="B139" s="152" t="str">
        <f>IF('ZASOBY N'!A138="","",'ZASOBY N'!A138)</f>
        <v/>
      </c>
      <c r="C139" s="462" t="str">
        <f>IF('ZASOBY N'!C138="","",'ZASOBY N'!C138)</f>
        <v/>
      </c>
      <c r="D139" s="137" t="str">
        <f>IF('ZASOBY N'!B138="","",'ZASOBY N'!B138)</f>
        <v/>
      </c>
      <c r="E139" s="138"/>
      <c r="F139" s="356" t="str">
        <f>IF('ZASOBY N'!D138="","",'ZASOBY N'!D138)</f>
        <v/>
      </c>
      <c r="G139" s="220" t="str">
        <f>IF('ZASOBY N'!G138="","",'ZASOBY N'!G138)</f>
        <v/>
      </c>
      <c r="H139" s="221" t="str">
        <f>IF('ZASOBY N'!F138="","",'ZASOBY N'!F138)</f>
        <v/>
      </c>
      <c r="I139" s="221" t="str">
        <f>IF('ZASOBY N'!G138="","",'ZASOBY N'!G138)</f>
        <v/>
      </c>
      <c r="J139" s="221" t="str">
        <f>IF('ZASOBY N'!H138="","",'ZASOBY N'!H138)</f>
        <v/>
      </c>
      <c r="K139" s="214">
        <v>0</v>
      </c>
      <c r="L139" s="214">
        <v>0</v>
      </c>
      <c r="M139" s="214">
        <v>0</v>
      </c>
      <c r="N139" s="222" t="str">
        <f>IF('ZASOBY N'!BD138="x","",IF(W139="","",'ZASOBY N'!E138))</f>
        <v/>
      </c>
      <c r="O139" s="223">
        <v>0</v>
      </c>
      <c r="P139" s="223">
        <v>0</v>
      </c>
      <c r="Q139" s="226" t="str">
        <f>IF($N139="","",'UPR BILANS N'!G139*'UPR BILANS N'!N139)</f>
        <v/>
      </c>
      <c r="R139" s="225" t="str">
        <f>IF($N139="","",'ZASOBY N'!O138)</f>
        <v/>
      </c>
      <c r="S139" s="225" t="str">
        <f>IF($N139="","",IF('ZASOBY N'!Q138="",0,'ZASOBY N'!Q138))</f>
        <v/>
      </c>
      <c r="T139" s="225" t="str">
        <f>IF($N139="","",'ZASOBY N'!V138)</f>
        <v/>
      </c>
      <c r="U139" s="225" t="str">
        <f>IF($N139="","",IF('ZASOBY N'!AG138="",0,'ZASOBY N'!AG138))</f>
        <v/>
      </c>
      <c r="V139" s="225" t="str">
        <f>IF($N139="","",IF(NN!P141="",0,NN!P141))</f>
        <v/>
      </c>
      <c r="W139" s="225" t="str">
        <f t="shared" si="24"/>
        <v/>
      </c>
      <c r="X139" s="226" t="str">
        <f t="shared" si="25"/>
        <v/>
      </c>
      <c r="Y139" s="225" t="str">
        <f>IF('ZASOBY N'!AU138="","",IF(C139&lt;&gt;C138,'ZASOBY N'!AU138,IF(D139&lt;&gt;D138,'ZASOBY N'!AU138,IF(F139&lt;&gt;F138,'ZASOBY N'!AU138,IF(G139&lt;&gt;G138,'ZASOBY N'!AU138,IF(J139&lt;&gt;J138,'ZASOBY N'!AU138,IF(NN!AC141="","",IF(AND(C138=C139,H138=H139,J138=J139,NN!AC141&gt;0),"",IF(AND(C139=C140,H139=H140,NN!AC142&gt;0),'ZASOBY N'!AU138,'ZASOBY N'!AU138)))))))))</f>
        <v/>
      </c>
      <c r="Z139" s="225" t="str">
        <f t="shared" si="26"/>
        <v/>
      </c>
      <c r="AA139" s="227" t="str">
        <f t="shared" si="28"/>
        <v/>
      </c>
      <c r="AB139" s="400" t="str">
        <f t="shared" si="29"/>
        <v/>
      </c>
      <c r="AC139" s="228" t="str">
        <f t="shared" si="27"/>
        <v/>
      </c>
      <c r="AD139" s="222">
        <f>IF(B139="",0,IF(F139="",0,INDEX(POBRANIE_!$B$6:$F$101,MATCH('UPR BILANS N'!$F139,POBRANIE_!$A$6:$A$101,0),2)))</f>
        <v>0</v>
      </c>
      <c r="AE139" s="224">
        <f>IF(OR('ZASOBY N'!G138="",'ZASOBY N'!E138=""),0,IF(B139="",0,'ZASOBY N'!G138*'ZASOBY N'!E138))</f>
        <v>0</v>
      </c>
      <c r="AF139" s="225">
        <f>IF('ZASOBY N'!O138="",0,'ZASOBY N'!O138)</f>
        <v>0</v>
      </c>
      <c r="AG139" s="225">
        <f>IF('ZASOBY N'!Q138="",0,'ZASOBY N'!Q138)</f>
        <v>0</v>
      </c>
      <c r="AH139" s="225">
        <f>IF('ZASOBY N'!V138="",0,'ZASOBY N'!V138)</f>
        <v>0</v>
      </c>
      <c r="AI139" s="225">
        <f>IF('ZASOBY N'!AG138="",0,'ZASOBY N'!AG138)</f>
        <v>0</v>
      </c>
      <c r="AJ139" s="225">
        <f>IF(NN!P141="",0,IF(NN!P141="BRAK kol.7","BRAK BADAŃ",NN!P141))</f>
        <v>0</v>
      </c>
      <c r="AK139" s="225">
        <f>IF(NN!AC141="",0,IF(NN!AC141="BRAK kol.7","BRAK BADAŃ",NN!AC141))</f>
        <v>0</v>
      </c>
      <c r="BJ139" s="414" t="str">
        <f>IF(AND(BL139=1,BM139=1,SUMIF($C139:$C$525,$C139,$AK139:$AK$525)=$AK139),$AK139,IF($BO139&gt;0,$BO139,IF(AND(COUNTIF($C$11:$C138,$C139)&gt;=1,COUNTIF($D138:$D138,$D139)&gt;=1),"",IF(AND(SUMIF($C139:$C$525,$C139,$AK139:$AK$525)&gt;=$AK139,SUMIF($D139:$D$525,$D139,$AK139:$AK$525)&gt;=$AK139),SUMIF($C139:$C$525,$C139,$AK139:$AK$525),""))))</f>
        <v/>
      </c>
      <c r="BL139" s="409">
        <f>COUNTIFS('ZASOBY N'!$B138:$B$525,'ZASOBY N'!$B138,'ZASOBY N'!$C138:'ZASOBY N'!$C$525,'ZASOBY N'!$C138,'ZASOBY N'!$D138:'ZASOBY N'!$D$525,'ZASOBY N'!$D138,'ZASOBY N'!$H138:'ZASOBY N'!$H$525,'ZASOBY N'!$H138 )</f>
        <v>0</v>
      </c>
      <c r="BM139" s="410">
        <f>COUNTIFS('ZASOBY N'!$B$10:$B138,'ZASOBY N'!$B138,'ZASOBY N'!$C$10:'ZASOBY N'!$C138,'ZASOBY N'!$C138,'ZASOBY N'!$D$10:'ZASOBY N'!$D138,'ZASOBY N'!$D138,'ZASOBY N'!$H$10:'ZASOBY N'!$H138,'ZASOBY N'!$H138 )</f>
        <v>0</v>
      </c>
      <c r="BN139" s="411">
        <f t="shared" si="30"/>
        <v>0</v>
      </c>
      <c r="BO139" s="412">
        <f t="shared" si="31"/>
        <v>0</v>
      </c>
      <c r="BP139" s="94" t="str">
        <f t="shared" si="32"/>
        <v/>
      </c>
      <c r="BQ139" s="414" t="str">
        <f>IF(AND(BS139=1,BT139=1,SUMIF($C139:$C$525,$C139,$AJ139:$AJ$525)=$AJ139),$AJ139,IF($BV139&gt;0,$BV139,IF(AND(COUNTIF($C$11:$C138,$C139)&gt;=1,COUNTIF($D138:$D138,$D139)&gt;=1),"",IF(AND(SUMIF($C139:$C$525,$C139,$AJ139:$AJ$525)&gt;$AJ139,SUMIF($D139:$D$525,$D139,$AJ139:$AJ$525)&gt;$AJ139),SUMIF($C139:$C$525,$C139,$AJ139:$AJ$525),""))))</f>
        <v/>
      </c>
      <c r="BS139" s="409">
        <f>COUNTIFS('ZASOBY N'!$B138:$B$525,'ZASOBY N'!$B138,'ZASOBY N'!$C138:'ZASOBY N'!$C$525,'ZASOBY N'!$C138,'ZASOBY N'!$D138:'ZASOBY N'!$D$525,'ZASOBY N'!$D138,'ZASOBY N'!$H138:'ZASOBY N'!$H$525,'ZASOBY N'!$H138 )</f>
        <v>0</v>
      </c>
      <c r="BT139" s="410">
        <f>COUNTIFS('ZASOBY N'!$B$10:$B138,'ZASOBY N'!$B138,'ZASOBY N'!$C$10:'ZASOBY N'!$C138,'ZASOBY N'!$C138,'ZASOBY N'!$D$10:'ZASOBY N'!$D138,'ZASOBY N'!$D138,'ZASOBY N'!$H$10:'ZASOBY N'!$H138,'ZASOBY N'!$H138 )</f>
        <v>0</v>
      </c>
      <c r="BU139" s="411">
        <f t="shared" si="33"/>
        <v>0</v>
      </c>
      <c r="BV139" s="412">
        <f t="shared" si="34"/>
        <v>0</v>
      </c>
      <c r="BW139" s="94" t="s">
        <v>499</v>
      </c>
      <c r="BX139" s="414" t="str">
        <f>IF(AND(BZ139=1,CA139=1,SUMIF($C139:$C$525,$C139,$AI139:$AI$525)=$AI139),$AI139,IF($CC139&gt;0,$CC139,IF(AND(COUNTIF($C$11:$C138,$C139)&gt;=1,COUNTIF($D138:$D138,$D139)&gt;=1),"",IF(AND(SUMIF($C139:$C$525,$C139,$AI139:$AI$525)&gt;$AI139,SUMIF($D139:$D$525,$D139,$AI139:$AI$525)&gt;$IG139),_xlfn.AGGREGATE(14,4,$CB$11:$CB$31*($C$11:$C$31=$C139),1),""))))</f>
        <v/>
      </c>
      <c r="BZ139" s="409">
        <f>COUNTIFS('ZASOBY N'!$B138:$B$525,'ZASOBY N'!$B138,'ZASOBY N'!$C138:'ZASOBY N'!$C$525,'ZASOBY N'!$C138,'ZASOBY N'!$D138:'ZASOBY N'!$D$525,'ZASOBY N'!$D138,'ZASOBY N'!$H138:'ZASOBY N'!$H$525,'ZASOBY N'!$H138 )</f>
        <v>0</v>
      </c>
      <c r="CA139" s="410">
        <f>COUNTIFS('ZASOBY N'!$B$10:$B138,'ZASOBY N'!$B138,'ZASOBY N'!$C$10:'ZASOBY N'!$C138,'ZASOBY N'!$C138,'ZASOBY N'!$D$10:'ZASOBY N'!$D138,'ZASOBY N'!$D138,'ZASOBY N'!$H$10:'ZASOBY N'!$H138,'ZASOBY N'!$H138 )</f>
        <v>0</v>
      </c>
      <c r="CB139" s="411">
        <f t="shared" si="35"/>
        <v>0</v>
      </c>
      <c r="CC139" s="412">
        <f t="shared" si="36"/>
        <v>0</v>
      </c>
      <c r="CE139" s="414" t="str">
        <f>IF(AND(CG139=1,CH139=1,SUMIF($C139:$C$525,$C139,$AH139:$AH$525)=$AH139),$AH139,IF($CJ139&gt;0,$CJ139,IF(AND(COUNTIF($C$11:$C138,$C139)&gt;=1,COUNTIF($D138:$D138,$D139)&gt;=1),"",IF(AND(SUMIF($C139:$C$525,$C139,$AH139:$AH$525)&gt;$AH139,SUMIF($D139:$D$525,$D139,$AH139:$AH$525)&gt;$AH139),_xlfn.AGGREGATE(14,4,$CI$11:$CI$31*($C$11:$C$31=$C139),1),""))))</f>
        <v/>
      </c>
      <c r="CG139" s="409">
        <f>COUNTIFS('ZASOBY N'!$B138:$B$525,'ZASOBY N'!$B138,'ZASOBY N'!$C138:'ZASOBY N'!$C$525,'ZASOBY N'!$C138,'ZASOBY N'!$D138:'ZASOBY N'!$D$525,'ZASOBY N'!$D138,'ZASOBY N'!$H138:'ZASOBY N'!$H$525,'ZASOBY N'!$H138 )</f>
        <v>0</v>
      </c>
      <c r="CH139" s="410">
        <f>COUNTIFS('ZASOBY N'!$B$10:$B138,'ZASOBY N'!$B138,'ZASOBY N'!$C$10:'ZASOBY N'!$C138,'ZASOBY N'!$C138,'ZASOBY N'!$D$10:'ZASOBY N'!$D138,'ZASOBY N'!$D138,'ZASOBY N'!$H$10:'ZASOBY N'!$H138,'ZASOBY N'!$H138 )</f>
        <v>0</v>
      </c>
      <c r="CI139" s="411">
        <f t="shared" si="37"/>
        <v>0</v>
      </c>
      <c r="CJ139" s="412">
        <f t="shared" si="38"/>
        <v>0</v>
      </c>
      <c r="CL139" s="414" t="str">
        <f>IF(AND(CN139=1,CO139=1,SUMIF($C139:$C$525,$C139,$AG139:$AG$525)=$AG139),$AG139,IF($CQ139&gt;0,$CQ139,IF(AND(COUNTIF($C$11:$C138,$C139)&gt;=1,COUNTIF($D138:$D138,$D139)&gt;=1),"",IF(AND(SUMIF($C139:$C$525,$C139,$AG139:$AG$525)&gt;$AG139,SUMIF($D139:$D$525,$D139,$AG139:$AG$525)&gt;$AG139),_xlfn.AGGREGATE(14,4,$CP$11:$CP$31*($C$11:$C$31=$C139),1),""))))</f>
        <v/>
      </c>
      <c r="CN139" s="409">
        <f>COUNTIFS('ZASOBY N'!$B138:$B$525,'ZASOBY N'!$B138,'ZASOBY N'!$C138:'ZASOBY N'!$C$525,'ZASOBY N'!$C138,'ZASOBY N'!$D138:'ZASOBY N'!$D$525,'ZASOBY N'!$D138,'ZASOBY N'!$H138:'ZASOBY N'!$H$525,'ZASOBY N'!$H138 )</f>
        <v>0</v>
      </c>
      <c r="CO139" s="410">
        <f>COUNTIFS('ZASOBY N'!$B$10:$B138,'ZASOBY N'!$B138,'ZASOBY N'!$C$10:'ZASOBY N'!$C138,'ZASOBY N'!$C138,'ZASOBY N'!$D$10:'ZASOBY N'!$D138,'ZASOBY N'!$D138,'ZASOBY N'!$H$10:'ZASOBY N'!$H138,'ZASOBY N'!$H138 )</f>
        <v>0</v>
      </c>
      <c r="CP139" s="411">
        <f t="shared" si="39"/>
        <v>0</v>
      </c>
      <c r="CQ139" s="412">
        <f t="shared" si="40"/>
        <v>0</v>
      </c>
      <c r="CS139" s="414" t="str">
        <f>IF(AND(CU139=1,CV139=1,SUMIF($C139:$C$525,$C139,$AF139:$AF$525)=$AF139),$AF139,IF($CX139&gt;0,$CX139,IF(AND(COUNTIF($C$11:$C138,$C139)&gt;=1,COUNTIF($D138:$D138,$D139)&gt;=1),"",IF(AND(SUMIF($C139:$C$525,$C139,$AF139:$AF$525)&gt;$AF139,SUMIF($D139:$D$525,$D139,$AF139:$AF$525)&gt;$AF139),_xlfn.AGGREGATE(14,4,$CW$11:$CW$31*($C$11:$C$31=$C139),1),""))))</f>
        <v/>
      </c>
      <c r="CU139" s="409">
        <f>COUNTIFS('ZASOBY N'!$B138:$B$525,'ZASOBY N'!$B138,'ZASOBY N'!$C138:'ZASOBY N'!$C$525,'ZASOBY N'!$C138,'ZASOBY N'!$D138:'ZASOBY N'!$D$525,'ZASOBY N'!$D138,'ZASOBY N'!$H138:'ZASOBY N'!$H$525,'ZASOBY N'!$H138 )</f>
        <v>0</v>
      </c>
      <c r="CV139" s="410">
        <f>COUNTIFS('ZASOBY N'!$B$10:$B138,'ZASOBY N'!$B138,'ZASOBY N'!$C$10:'ZASOBY N'!$C138,'ZASOBY N'!$C138,'ZASOBY N'!$D$10:'ZASOBY N'!$D138,'ZASOBY N'!$D138,'ZASOBY N'!$H$10:'ZASOBY N'!$H138,'ZASOBY N'!$H138 )</f>
        <v>0</v>
      </c>
      <c r="CW139" s="411">
        <f t="shared" si="41"/>
        <v>0</v>
      </c>
      <c r="CX139" s="412">
        <f t="shared" si="42"/>
        <v>0</v>
      </c>
      <c r="CZ139" s="414" t="str">
        <f>IF(AND(DB139=1,DC139=1,SUMIF($C139:$C$525,$C139,$AE139:$AE$525)=$AE139),$AE139,IF($DE139&gt;0,$DE139,IF(AND(COUNTIF($C$11:$C138,$C139)&gt;=1,COUNTIF($D138:$D138,$D139)&gt;=1),"",IF(AND(SUMIF($C139:$C$525,$C139,$AE139:$AE$525)&gt;$AE139,SUMIF($D139:$D$525,$D139,$AE139:$AE$525)&gt;$AE139),_xlfn.AGGREGATE(14,4,$DD$11:$DD$31*($C$11:$C$31=$C139),1),""))))</f>
        <v/>
      </c>
      <c r="DB139" s="409">
        <f>COUNTIFS('ZASOBY N'!$B138:$B$525,'ZASOBY N'!$B138,'ZASOBY N'!$C138:'ZASOBY N'!$C$525,'ZASOBY N'!$C138,'ZASOBY N'!$D138:'ZASOBY N'!$D$525,'ZASOBY N'!$D138,'ZASOBY N'!$H138:'ZASOBY N'!$H$525,'ZASOBY N'!$H138 )</f>
        <v>0</v>
      </c>
      <c r="DC139" s="410">
        <f>COUNTIFS('ZASOBY N'!$B$10:$B138,'ZASOBY N'!$B138,'ZASOBY N'!$C$10:'ZASOBY N'!$C138,'ZASOBY N'!$C138,'ZASOBY N'!$D$10:'ZASOBY N'!$D138,'ZASOBY N'!$D138,'ZASOBY N'!$H$10:'ZASOBY N'!$H138,'ZASOBY N'!$H138 )</f>
        <v>0</v>
      </c>
      <c r="DD139" s="411">
        <f t="shared" si="43"/>
        <v>0</v>
      </c>
      <c r="DE139" s="412">
        <f t="shared" si="44"/>
        <v>0</v>
      </c>
      <c r="DF139" s="399" t="str">
        <f>IF(AND(DI139=1,DJ139=1,SUMIF($C139:$C$525,$C139,$AD139:$AD$525)=$AD139),$AD139,IF($DL139&gt;0,$DL139,IF(B139="","",IF(AND(COUNTIF($C$11:$C138,$C139)&gt;=1,COUNTIF($D138:$D138,$D139)&gt;=1,COUNTIF($Z136:$Z138,$C139)=0),"",IF(AND(COUNTIF($C$11:$C138,$C139)&gt;=1,COUNTIF($D138:$D138,$D139)&gt;=1),"UJĘTO WYŻEJ",IF(AND(SUMIF($C139:$C$525,$C139,$AD139:$AD$525)&gt;$AD139,SUMIF($D139:$D$525,$D139,$AD139:$AD$525)&gt;$AD139),_xlfn.AGGREGATE(14,4,$DK$11:$DK$31*($C$11:$C$31=$C139),1),""))))))</f>
        <v/>
      </c>
      <c r="DG139" s="414" t="str">
        <f>IF(AND(DI139=1,DJ139=1,SUMIF($C139:$C$525,$C139,$AD139:$AD$525)=$AD139),$AD139,IF($DL139&gt;0,$DL139,IF(AND(COUNTIF($C$11:$C138,$C139)&gt;=1,COUNTIF($D138:$D138,$D139)&gt;=1),"",IF(AND(SUMIF($C139:$C$525,$C139,$AD139:$AD$525)&gt;$AD139,SUMIF($D139:$D$525,$D139,$AD139:$AD$525)&gt;$AD139),_xlfn.AGGREGATE(14,4,$DK$11:$DK$31*($C$11:$C$31=$C139),1),""))))</f>
        <v/>
      </c>
      <c r="DI139" s="409">
        <f>COUNTIFS('ZASOBY N'!$B138:$B$525,'ZASOBY N'!$B138,'ZASOBY N'!$C138:'ZASOBY N'!$C$525,'ZASOBY N'!$C138,'ZASOBY N'!$D138:'ZASOBY N'!$D$525,'ZASOBY N'!$D138,'ZASOBY N'!$H138:'ZASOBY N'!$H$525,'ZASOBY N'!$H138 )</f>
        <v>0</v>
      </c>
      <c r="DJ139" s="410">
        <f>COUNTIFS('ZASOBY N'!$B$10:$B138,'ZASOBY N'!$B138,'ZASOBY N'!$C$10:'ZASOBY N'!$C138,'ZASOBY N'!$C138,'ZASOBY N'!$D$10:'ZASOBY N'!$D138,'ZASOBY N'!$D138,'ZASOBY N'!$H$10:'ZASOBY N'!$H138,'ZASOBY N'!$H138 )</f>
        <v>0</v>
      </c>
      <c r="DK139" s="411">
        <f t="shared" si="45"/>
        <v>0</v>
      </c>
      <c r="DL139" s="412">
        <f t="shared" si="46"/>
        <v>0</v>
      </c>
    </row>
    <row r="140" spans="1:116" ht="18.899999999999999" customHeight="1" x14ac:dyDescent="0.3">
      <c r="A140" s="219"/>
      <c r="B140" s="152" t="str">
        <f>IF('ZASOBY N'!A139="","",'ZASOBY N'!A139)</f>
        <v/>
      </c>
      <c r="C140" s="462" t="str">
        <f>IF('ZASOBY N'!C139="","",'ZASOBY N'!C139)</f>
        <v/>
      </c>
      <c r="D140" s="137" t="str">
        <f>IF('ZASOBY N'!B139="","",'ZASOBY N'!B139)</f>
        <v/>
      </c>
      <c r="E140" s="138"/>
      <c r="F140" s="356" t="str">
        <f>IF('ZASOBY N'!D139="","",'ZASOBY N'!D139)</f>
        <v/>
      </c>
      <c r="G140" s="220" t="str">
        <f>IF('ZASOBY N'!G139="","",'ZASOBY N'!G139)</f>
        <v/>
      </c>
      <c r="H140" s="221" t="str">
        <f>IF('ZASOBY N'!F139="","",'ZASOBY N'!F139)</f>
        <v/>
      </c>
      <c r="I140" s="221" t="str">
        <f>IF('ZASOBY N'!G139="","",'ZASOBY N'!G139)</f>
        <v/>
      </c>
      <c r="J140" s="221" t="str">
        <f>IF('ZASOBY N'!H139="","",'ZASOBY N'!H139)</f>
        <v/>
      </c>
      <c r="K140" s="214">
        <v>0</v>
      </c>
      <c r="L140" s="214">
        <v>0</v>
      </c>
      <c r="M140" s="214">
        <v>0</v>
      </c>
      <c r="N140" s="222" t="str">
        <f>IF('ZASOBY N'!BD139="x","",IF(W140="","",'ZASOBY N'!E139))</f>
        <v/>
      </c>
      <c r="O140" s="223">
        <v>0</v>
      </c>
      <c r="P140" s="223">
        <v>0</v>
      </c>
      <c r="Q140" s="226" t="str">
        <f>IF($N140="","",'UPR BILANS N'!G140*'UPR BILANS N'!N140)</f>
        <v/>
      </c>
      <c r="R140" s="225" t="str">
        <f>IF($N140="","",'ZASOBY N'!O139)</f>
        <v/>
      </c>
      <c r="S140" s="225" t="str">
        <f>IF($N140="","",IF('ZASOBY N'!Q139="",0,'ZASOBY N'!Q139))</f>
        <v/>
      </c>
      <c r="T140" s="225" t="str">
        <f>IF($N140="","",'ZASOBY N'!V139)</f>
        <v/>
      </c>
      <c r="U140" s="225" t="str">
        <f>IF($N140="","",IF('ZASOBY N'!AG139="",0,'ZASOBY N'!AG139))</f>
        <v/>
      </c>
      <c r="V140" s="225" t="str">
        <f>IF($N140="","",IF(NN!P142="",0,NN!P142))</f>
        <v/>
      </c>
      <c r="W140" s="225" t="str">
        <f t="shared" ref="W140:W170" si="47">BJ140</f>
        <v/>
      </c>
      <c r="X140" s="226" t="str">
        <f t="shared" ref="X140:X203" si="48">IF(N140="","",SUM(R140:W140))</f>
        <v/>
      </c>
      <c r="Y140" s="225" t="str">
        <f>IF('ZASOBY N'!AU139="","",IF(C140&lt;&gt;C139,'ZASOBY N'!AU139,IF(D140&lt;&gt;D139,'ZASOBY N'!AU139,IF(F140&lt;&gt;F139,'ZASOBY N'!AU139,IF(G140&lt;&gt;G139,'ZASOBY N'!AU139,IF(J140&lt;&gt;J139,'ZASOBY N'!AU139,IF(NN!AC142="","",IF(AND(C139=C140,H139=H140,J139=J140,NN!AC142&gt;0),"",IF(AND(C140=C141,H140=H141,NN!AC143&gt;0),'ZASOBY N'!AU139,'ZASOBY N'!AU139)))))))))</f>
        <v/>
      </c>
      <c r="Z140" s="225" t="str">
        <f t="shared" ref="Z140:Z170" si="49">IF(AND(Q140="",X140=""),"",IF(Q140="",0,IF(Q140-X140&lt;0,0,IF(Y140="",Q140-X140,IF(Q140-X140+Y140&lt;0,0,Q140-X140+Y140)))))</f>
        <v/>
      </c>
      <c r="AA140" s="227" t="str">
        <f t="shared" si="28"/>
        <v/>
      </c>
      <c r="AB140" s="400" t="str">
        <f t="shared" si="29"/>
        <v/>
      </c>
      <c r="AC140" s="228" t="str">
        <f t="shared" ref="AC140:AC203" si="50">IFERROR(IF(N140="","",H140*AB140),"")</f>
        <v/>
      </c>
      <c r="AD140" s="222">
        <f>IF(B140="",0,IF(F140="",0,INDEX(POBRANIE_!$B$6:$F$101,MATCH('UPR BILANS N'!$F140,POBRANIE_!$A$6:$A$101,0),2)))</f>
        <v>0</v>
      </c>
      <c r="AE140" s="224">
        <f>IF(OR('ZASOBY N'!G139="",'ZASOBY N'!E139=""),0,IF(B140="",0,'ZASOBY N'!G139*'ZASOBY N'!E139))</f>
        <v>0</v>
      </c>
      <c r="AF140" s="225">
        <f>IF('ZASOBY N'!O139="",0,'ZASOBY N'!O139)</f>
        <v>0</v>
      </c>
      <c r="AG140" s="225">
        <f>IF('ZASOBY N'!Q139="",0,'ZASOBY N'!Q139)</f>
        <v>0</v>
      </c>
      <c r="AH140" s="225">
        <f>IF('ZASOBY N'!V139="",0,'ZASOBY N'!V139)</f>
        <v>0</v>
      </c>
      <c r="AI140" s="225">
        <f>IF('ZASOBY N'!AG139="",0,'ZASOBY N'!AG139)</f>
        <v>0</v>
      </c>
      <c r="AJ140" s="225">
        <f>IF(NN!P142="",0,IF(NN!P142="BRAK kol.7","BRAK BADAŃ",NN!P142))</f>
        <v>0</v>
      </c>
      <c r="AK140" s="225">
        <f>IF(NN!AC142="",0,IF(NN!AC142="BRAK kol.7","BRAK BADAŃ",NN!AC142))</f>
        <v>0</v>
      </c>
      <c r="BJ140" s="414" t="str">
        <f>IF(AND(BL140=1,BM140=1,SUMIF($C140:$C$525,$C140,$AK140:$AK$525)=$AK140),$AK140,IF($BO140&gt;0,$BO140,IF(AND(COUNTIF($C$11:$C139,$C140)&gt;=1,COUNTIF($D139:$D139,$D140)&gt;=1),"",IF(AND(SUMIF($C140:$C$525,$C140,$AK140:$AK$525)&gt;=$AK140,SUMIF($D140:$D$525,$D140,$AK140:$AK$525)&gt;=$AK140),SUMIF($C140:$C$525,$C140,$AK140:$AK$525),""))))</f>
        <v/>
      </c>
      <c r="BL140" s="409">
        <f>COUNTIFS('ZASOBY N'!$B139:$B$525,'ZASOBY N'!$B139,'ZASOBY N'!$C139:'ZASOBY N'!$C$525,'ZASOBY N'!$C139,'ZASOBY N'!$D139:'ZASOBY N'!$D$525,'ZASOBY N'!$D139,'ZASOBY N'!$H139:'ZASOBY N'!$H$525,'ZASOBY N'!$H139 )</f>
        <v>0</v>
      </c>
      <c r="BM140" s="410">
        <f>COUNTIFS('ZASOBY N'!$B$10:$B139,'ZASOBY N'!$B139,'ZASOBY N'!$C$10:'ZASOBY N'!$C139,'ZASOBY N'!$C139,'ZASOBY N'!$D$10:'ZASOBY N'!$D139,'ZASOBY N'!$D139,'ZASOBY N'!$H$10:'ZASOBY N'!$H139,'ZASOBY N'!$H139 )</f>
        <v>0</v>
      </c>
      <c r="BN140" s="411">
        <f t="shared" si="30"/>
        <v>0</v>
      </c>
      <c r="BO140" s="412">
        <f t="shared" si="31"/>
        <v>0</v>
      </c>
      <c r="BP140" s="94" t="str">
        <f t="shared" si="32"/>
        <v/>
      </c>
      <c r="BQ140" s="414" t="str">
        <f>IF(AND(BS140=1,BT140=1,SUMIF($C140:$C$525,$C140,$AJ140:$AJ$525)=$AJ140),$AJ140,IF($BV140&gt;0,$BV140,IF(AND(COUNTIF($C$11:$C139,$C140)&gt;=1,COUNTIF($D139:$D139,$D140)&gt;=1),"",IF(AND(SUMIF($C140:$C$525,$C140,$AJ140:$AJ$525)&gt;$AJ140,SUMIF($D140:$D$525,$D140,$AJ140:$AJ$525)&gt;$AJ140),SUMIF($C140:$C$525,$C140,$AJ140:$AJ$525),""))))</f>
        <v/>
      </c>
      <c r="BS140" s="409">
        <f>COUNTIFS('ZASOBY N'!$B139:$B$525,'ZASOBY N'!$B139,'ZASOBY N'!$C139:'ZASOBY N'!$C$525,'ZASOBY N'!$C139,'ZASOBY N'!$D139:'ZASOBY N'!$D$525,'ZASOBY N'!$D139,'ZASOBY N'!$H139:'ZASOBY N'!$H$525,'ZASOBY N'!$H139 )</f>
        <v>0</v>
      </c>
      <c r="BT140" s="410">
        <f>COUNTIFS('ZASOBY N'!$B$10:$B139,'ZASOBY N'!$B139,'ZASOBY N'!$C$10:'ZASOBY N'!$C139,'ZASOBY N'!$C139,'ZASOBY N'!$D$10:'ZASOBY N'!$D139,'ZASOBY N'!$D139,'ZASOBY N'!$H$10:'ZASOBY N'!$H139,'ZASOBY N'!$H139 )</f>
        <v>0</v>
      </c>
      <c r="BU140" s="411">
        <f t="shared" si="33"/>
        <v>0</v>
      </c>
      <c r="BV140" s="412">
        <f t="shared" si="34"/>
        <v>0</v>
      </c>
      <c r="BW140" s="94" t="s">
        <v>499</v>
      </c>
      <c r="BX140" s="414" t="str">
        <f>IF(AND(BZ140=1,CA140=1,SUMIF($C140:$C$525,$C140,$AI140:$AI$525)=$AI140),$AI140,IF($CC140&gt;0,$CC140,IF(AND(COUNTIF($C$11:$C139,$C140)&gt;=1,COUNTIF($D139:$D139,$D140)&gt;=1),"",IF(AND(SUMIF($C140:$C$525,$C140,$AI140:$AI$525)&gt;$AI140,SUMIF($D140:$D$525,$D140,$AI140:$AI$525)&gt;$IG140),_xlfn.AGGREGATE(14,4,$CB$11:$CB$31*($C$11:$C$31=$C140),1),""))))</f>
        <v/>
      </c>
      <c r="BZ140" s="409">
        <f>COUNTIFS('ZASOBY N'!$B139:$B$525,'ZASOBY N'!$B139,'ZASOBY N'!$C139:'ZASOBY N'!$C$525,'ZASOBY N'!$C139,'ZASOBY N'!$D139:'ZASOBY N'!$D$525,'ZASOBY N'!$D139,'ZASOBY N'!$H139:'ZASOBY N'!$H$525,'ZASOBY N'!$H139 )</f>
        <v>0</v>
      </c>
      <c r="CA140" s="410">
        <f>COUNTIFS('ZASOBY N'!$B$10:$B139,'ZASOBY N'!$B139,'ZASOBY N'!$C$10:'ZASOBY N'!$C139,'ZASOBY N'!$C139,'ZASOBY N'!$D$10:'ZASOBY N'!$D139,'ZASOBY N'!$D139,'ZASOBY N'!$H$10:'ZASOBY N'!$H139,'ZASOBY N'!$H139 )</f>
        <v>0</v>
      </c>
      <c r="CB140" s="411">
        <f t="shared" si="35"/>
        <v>0</v>
      </c>
      <c r="CC140" s="412">
        <f t="shared" si="36"/>
        <v>0</v>
      </c>
      <c r="CE140" s="414" t="str">
        <f>IF(AND(CG140=1,CH140=1,SUMIF($C140:$C$525,$C140,$AH140:$AH$525)=$AH140),$AH140,IF($CJ140&gt;0,$CJ140,IF(AND(COUNTIF($C$11:$C139,$C140)&gt;=1,COUNTIF($D139:$D139,$D140)&gt;=1),"",IF(AND(SUMIF($C140:$C$525,$C140,$AH140:$AH$525)&gt;$AH140,SUMIF($D140:$D$525,$D140,$AH140:$AH$525)&gt;$AH140),_xlfn.AGGREGATE(14,4,$CI$11:$CI$31*($C$11:$C$31=$C140),1),""))))</f>
        <v/>
      </c>
      <c r="CG140" s="409">
        <f>COUNTIFS('ZASOBY N'!$B139:$B$525,'ZASOBY N'!$B139,'ZASOBY N'!$C139:'ZASOBY N'!$C$525,'ZASOBY N'!$C139,'ZASOBY N'!$D139:'ZASOBY N'!$D$525,'ZASOBY N'!$D139,'ZASOBY N'!$H139:'ZASOBY N'!$H$525,'ZASOBY N'!$H139 )</f>
        <v>0</v>
      </c>
      <c r="CH140" s="410">
        <f>COUNTIFS('ZASOBY N'!$B$10:$B139,'ZASOBY N'!$B139,'ZASOBY N'!$C$10:'ZASOBY N'!$C139,'ZASOBY N'!$C139,'ZASOBY N'!$D$10:'ZASOBY N'!$D139,'ZASOBY N'!$D139,'ZASOBY N'!$H$10:'ZASOBY N'!$H139,'ZASOBY N'!$H139 )</f>
        <v>0</v>
      </c>
      <c r="CI140" s="411">
        <f t="shared" si="37"/>
        <v>0</v>
      </c>
      <c r="CJ140" s="412">
        <f t="shared" si="38"/>
        <v>0</v>
      </c>
      <c r="CL140" s="414" t="str">
        <f>IF(AND(CN140=1,CO140=1,SUMIF($C140:$C$525,$C140,$AG140:$AG$525)=$AG140),$AG140,IF($CQ140&gt;0,$CQ140,IF(AND(COUNTIF($C$11:$C139,$C140)&gt;=1,COUNTIF($D139:$D139,$D140)&gt;=1),"",IF(AND(SUMIF($C140:$C$525,$C140,$AG140:$AG$525)&gt;$AG140,SUMIF($D140:$D$525,$D140,$AG140:$AG$525)&gt;$AG140),_xlfn.AGGREGATE(14,4,$CP$11:$CP$31*($C$11:$C$31=$C140),1),""))))</f>
        <v/>
      </c>
      <c r="CN140" s="409">
        <f>COUNTIFS('ZASOBY N'!$B139:$B$525,'ZASOBY N'!$B139,'ZASOBY N'!$C139:'ZASOBY N'!$C$525,'ZASOBY N'!$C139,'ZASOBY N'!$D139:'ZASOBY N'!$D$525,'ZASOBY N'!$D139,'ZASOBY N'!$H139:'ZASOBY N'!$H$525,'ZASOBY N'!$H139 )</f>
        <v>0</v>
      </c>
      <c r="CO140" s="410">
        <f>COUNTIFS('ZASOBY N'!$B$10:$B139,'ZASOBY N'!$B139,'ZASOBY N'!$C$10:'ZASOBY N'!$C139,'ZASOBY N'!$C139,'ZASOBY N'!$D$10:'ZASOBY N'!$D139,'ZASOBY N'!$D139,'ZASOBY N'!$H$10:'ZASOBY N'!$H139,'ZASOBY N'!$H139 )</f>
        <v>0</v>
      </c>
      <c r="CP140" s="411">
        <f t="shared" si="39"/>
        <v>0</v>
      </c>
      <c r="CQ140" s="412">
        <f t="shared" si="40"/>
        <v>0</v>
      </c>
      <c r="CS140" s="414" t="str">
        <f>IF(AND(CU140=1,CV140=1,SUMIF($C140:$C$525,$C140,$AF140:$AF$525)=$AF140),$AF140,IF($CX140&gt;0,$CX140,IF(AND(COUNTIF($C$11:$C139,$C140)&gt;=1,COUNTIF($D139:$D139,$D140)&gt;=1),"",IF(AND(SUMIF($C140:$C$525,$C140,$AF140:$AF$525)&gt;$AF140,SUMIF($D140:$D$525,$D140,$AF140:$AF$525)&gt;$AF140),_xlfn.AGGREGATE(14,4,$CW$11:$CW$31*($C$11:$C$31=$C140),1),""))))</f>
        <v/>
      </c>
      <c r="CU140" s="409">
        <f>COUNTIFS('ZASOBY N'!$B139:$B$525,'ZASOBY N'!$B139,'ZASOBY N'!$C139:'ZASOBY N'!$C$525,'ZASOBY N'!$C139,'ZASOBY N'!$D139:'ZASOBY N'!$D$525,'ZASOBY N'!$D139,'ZASOBY N'!$H139:'ZASOBY N'!$H$525,'ZASOBY N'!$H139 )</f>
        <v>0</v>
      </c>
      <c r="CV140" s="410">
        <f>COUNTIFS('ZASOBY N'!$B$10:$B139,'ZASOBY N'!$B139,'ZASOBY N'!$C$10:'ZASOBY N'!$C139,'ZASOBY N'!$C139,'ZASOBY N'!$D$10:'ZASOBY N'!$D139,'ZASOBY N'!$D139,'ZASOBY N'!$H$10:'ZASOBY N'!$H139,'ZASOBY N'!$H139 )</f>
        <v>0</v>
      </c>
      <c r="CW140" s="411">
        <f t="shared" si="41"/>
        <v>0</v>
      </c>
      <c r="CX140" s="412">
        <f t="shared" si="42"/>
        <v>0</v>
      </c>
      <c r="CZ140" s="414" t="str">
        <f>IF(AND(DB140=1,DC140=1,SUMIF($C140:$C$525,$C140,$AE140:$AE$525)=$AE140),$AE140,IF($DE140&gt;0,$DE140,IF(AND(COUNTIF($C$11:$C139,$C140)&gt;=1,COUNTIF($D139:$D139,$D140)&gt;=1),"",IF(AND(SUMIF($C140:$C$525,$C140,$AE140:$AE$525)&gt;$AE140,SUMIF($D140:$D$525,$D140,$AE140:$AE$525)&gt;$AE140),_xlfn.AGGREGATE(14,4,$DD$11:$DD$31*($C$11:$C$31=$C140),1),""))))</f>
        <v/>
      </c>
      <c r="DB140" s="409">
        <f>COUNTIFS('ZASOBY N'!$B139:$B$525,'ZASOBY N'!$B139,'ZASOBY N'!$C139:'ZASOBY N'!$C$525,'ZASOBY N'!$C139,'ZASOBY N'!$D139:'ZASOBY N'!$D$525,'ZASOBY N'!$D139,'ZASOBY N'!$H139:'ZASOBY N'!$H$525,'ZASOBY N'!$H139 )</f>
        <v>0</v>
      </c>
      <c r="DC140" s="410">
        <f>COUNTIFS('ZASOBY N'!$B$10:$B139,'ZASOBY N'!$B139,'ZASOBY N'!$C$10:'ZASOBY N'!$C139,'ZASOBY N'!$C139,'ZASOBY N'!$D$10:'ZASOBY N'!$D139,'ZASOBY N'!$D139,'ZASOBY N'!$H$10:'ZASOBY N'!$H139,'ZASOBY N'!$H139 )</f>
        <v>0</v>
      </c>
      <c r="DD140" s="411">
        <f t="shared" si="43"/>
        <v>0</v>
      </c>
      <c r="DE140" s="412">
        <f t="shared" si="44"/>
        <v>0</v>
      </c>
      <c r="DF140" s="399" t="str">
        <f>IF(AND(DI140=1,DJ140=1,SUMIF($C140:$C$525,$C140,$AD140:$AD$525)=$AD140),$AD140,IF($DL140&gt;0,$DL140,IF(B140="","",IF(AND(COUNTIF($C$11:$C139,$C140)&gt;=1,COUNTIF($D139:$D139,$D140)&gt;=1,COUNTIF($Z137:$Z139,$C140)=0),"",IF(AND(COUNTIF($C$11:$C139,$C140)&gt;=1,COUNTIF($D139:$D139,$D140)&gt;=1),"UJĘTO WYŻEJ",IF(AND(SUMIF($C140:$C$525,$C140,$AD140:$AD$525)&gt;$AD140,SUMIF($D140:$D$525,$D140,$AD140:$AD$525)&gt;$AD140),_xlfn.AGGREGATE(14,4,$DK$11:$DK$31*($C$11:$C$31=$C140),1),""))))))</f>
        <v/>
      </c>
      <c r="DG140" s="414" t="str">
        <f>IF(AND(DI140=1,DJ140=1,SUMIF($C140:$C$525,$C140,$AD140:$AD$525)=$AD140),$AD140,IF($DL140&gt;0,$DL140,IF(AND(COUNTIF($C$11:$C139,$C140)&gt;=1,COUNTIF($D139:$D139,$D140)&gt;=1),"",IF(AND(SUMIF($C140:$C$525,$C140,$AD140:$AD$525)&gt;$AD140,SUMIF($D140:$D$525,$D140,$AD140:$AD$525)&gt;$AD140),_xlfn.AGGREGATE(14,4,$DK$11:$DK$31*($C$11:$C$31=$C140),1),""))))</f>
        <v/>
      </c>
      <c r="DI140" s="409">
        <f>COUNTIFS('ZASOBY N'!$B139:$B$525,'ZASOBY N'!$B139,'ZASOBY N'!$C139:'ZASOBY N'!$C$525,'ZASOBY N'!$C139,'ZASOBY N'!$D139:'ZASOBY N'!$D$525,'ZASOBY N'!$D139,'ZASOBY N'!$H139:'ZASOBY N'!$H$525,'ZASOBY N'!$H139 )</f>
        <v>0</v>
      </c>
      <c r="DJ140" s="410">
        <f>COUNTIFS('ZASOBY N'!$B$10:$B139,'ZASOBY N'!$B139,'ZASOBY N'!$C$10:'ZASOBY N'!$C139,'ZASOBY N'!$C139,'ZASOBY N'!$D$10:'ZASOBY N'!$D139,'ZASOBY N'!$D139,'ZASOBY N'!$H$10:'ZASOBY N'!$H139,'ZASOBY N'!$H139 )</f>
        <v>0</v>
      </c>
      <c r="DK140" s="411">
        <f t="shared" si="45"/>
        <v>0</v>
      </c>
      <c r="DL140" s="412">
        <f t="shared" si="46"/>
        <v>0</v>
      </c>
    </row>
    <row r="141" spans="1:116" ht="18.899999999999999" customHeight="1" x14ac:dyDescent="0.3">
      <c r="A141" s="219"/>
      <c r="B141" s="152" t="str">
        <f>IF('ZASOBY N'!A140="","",'ZASOBY N'!A140)</f>
        <v/>
      </c>
      <c r="C141" s="462" t="str">
        <f>IF('ZASOBY N'!C140="","",'ZASOBY N'!C140)</f>
        <v/>
      </c>
      <c r="D141" s="137" t="str">
        <f>IF('ZASOBY N'!B140="","",'ZASOBY N'!B140)</f>
        <v/>
      </c>
      <c r="E141" s="138"/>
      <c r="F141" s="356" t="str">
        <f>IF('ZASOBY N'!D140="","",'ZASOBY N'!D140)</f>
        <v/>
      </c>
      <c r="G141" s="220" t="str">
        <f>IF('ZASOBY N'!G140="","",'ZASOBY N'!G140)</f>
        <v/>
      </c>
      <c r="H141" s="221" t="str">
        <f>IF('ZASOBY N'!F140="","",'ZASOBY N'!F140)</f>
        <v/>
      </c>
      <c r="I141" s="221" t="str">
        <f>IF('ZASOBY N'!G140="","",'ZASOBY N'!G140)</f>
        <v/>
      </c>
      <c r="J141" s="221" t="str">
        <f>IF('ZASOBY N'!H140="","",'ZASOBY N'!H140)</f>
        <v/>
      </c>
      <c r="K141" s="214">
        <v>0</v>
      </c>
      <c r="L141" s="214">
        <v>0</v>
      </c>
      <c r="M141" s="214">
        <v>0</v>
      </c>
      <c r="N141" s="222" t="str">
        <f>IF('ZASOBY N'!BD140="x","",IF(W141="","",'ZASOBY N'!E140))</f>
        <v/>
      </c>
      <c r="O141" s="223">
        <v>0</v>
      </c>
      <c r="P141" s="223">
        <v>0</v>
      </c>
      <c r="Q141" s="226" t="str">
        <f>IF($N141="","",'UPR BILANS N'!G141*'UPR BILANS N'!N141)</f>
        <v/>
      </c>
      <c r="R141" s="225" t="str">
        <f>IF($N141="","",'ZASOBY N'!O140)</f>
        <v/>
      </c>
      <c r="S141" s="225" t="str">
        <f>IF($N141="","",IF('ZASOBY N'!Q140="",0,'ZASOBY N'!Q140))</f>
        <v/>
      </c>
      <c r="T141" s="225" t="str">
        <f>IF($N141="","",'ZASOBY N'!V140)</f>
        <v/>
      </c>
      <c r="U141" s="225" t="str">
        <f>IF($N141="","",IF('ZASOBY N'!AG140="",0,'ZASOBY N'!AG140))</f>
        <v/>
      </c>
      <c r="V141" s="225" t="str">
        <f>IF($N141="","",IF(NN!P143="",0,NN!P143))</f>
        <v/>
      </c>
      <c r="W141" s="225" t="str">
        <f t="shared" si="47"/>
        <v/>
      </c>
      <c r="X141" s="226" t="str">
        <f t="shared" si="48"/>
        <v/>
      </c>
      <c r="Y141" s="225" t="str">
        <f>IF('ZASOBY N'!AU140="","",IF(C141&lt;&gt;C140,'ZASOBY N'!AU140,IF(D141&lt;&gt;D140,'ZASOBY N'!AU140,IF(F141&lt;&gt;F140,'ZASOBY N'!AU140,IF(G141&lt;&gt;G140,'ZASOBY N'!AU140,IF(J141&lt;&gt;J140,'ZASOBY N'!AU140,IF(NN!AC143="","",IF(AND(C140=C141,H140=H141,J140=J141,NN!AC143&gt;0),"",IF(AND(C141=C142,H141=H142,NN!AC144&gt;0),'ZASOBY N'!AU140,'ZASOBY N'!AU140)))))))))</f>
        <v/>
      </c>
      <c r="Z141" s="225" t="str">
        <f t="shared" si="49"/>
        <v/>
      </c>
      <c r="AA141" s="227" t="str">
        <f t="shared" ref="AA141:AA204" si="51">IF(D141="","",IF(Z141="","",IF(Z141=0,0,IF(F141="TUZ",0.8,0.7))))</f>
        <v/>
      </c>
      <c r="AB141" s="400" t="str">
        <f t="shared" ref="AB141:AB170" si="52">IF(DF141="UJĘTO WYŻEJ",DF141,IF(Z141="","",IF(Z141=0,0,Z141/AA141)))</f>
        <v/>
      </c>
      <c r="AC141" s="228" t="str">
        <f t="shared" si="50"/>
        <v/>
      </c>
      <c r="AD141" s="222">
        <f>IF(B141="",0,IF(F141="",0,INDEX(POBRANIE_!$B$6:$F$101,MATCH('UPR BILANS N'!$F141,POBRANIE_!$A$6:$A$101,0),2)))</f>
        <v>0</v>
      </c>
      <c r="AE141" s="224">
        <f>IF(OR('ZASOBY N'!G140="",'ZASOBY N'!E140=""),0,IF(B141="",0,'ZASOBY N'!G140*'ZASOBY N'!E140))</f>
        <v>0</v>
      </c>
      <c r="AF141" s="225">
        <f>IF('ZASOBY N'!O140="",0,'ZASOBY N'!O140)</f>
        <v>0</v>
      </c>
      <c r="AG141" s="225">
        <f>IF('ZASOBY N'!Q140="",0,'ZASOBY N'!Q140)</f>
        <v>0</v>
      </c>
      <c r="AH141" s="225">
        <f>IF('ZASOBY N'!V140="",0,'ZASOBY N'!V140)</f>
        <v>0</v>
      </c>
      <c r="AI141" s="225">
        <f>IF('ZASOBY N'!AG140="",0,'ZASOBY N'!AG140)</f>
        <v>0</v>
      </c>
      <c r="AJ141" s="225">
        <f>IF(NN!P143="",0,IF(NN!P143="BRAK kol.7","BRAK BADAŃ",NN!P143))</f>
        <v>0</v>
      </c>
      <c r="AK141" s="225">
        <f>IF(NN!AC143="",0,IF(NN!AC143="BRAK kol.7","BRAK BADAŃ",NN!AC143))</f>
        <v>0</v>
      </c>
      <c r="BJ141" s="414" t="str">
        <f>IF(AND(BL141=1,BM141=1,SUMIF($C141:$C$525,$C141,$AK141:$AK$525)=$AK141),$AK141,IF($BO141&gt;0,$BO141,IF(AND(COUNTIF($C$11:$C140,$C141)&gt;=1,COUNTIF($D140:$D140,$D141)&gt;=1),"",IF(AND(SUMIF($C141:$C$525,$C141,$AK141:$AK$525)&gt;=$AK141,SUMIF($D141:$D$525,$D141,$AK141:$AK$525)&gt;=$AK141),SUMIF($C141:$C$525,$C141,$AK141:$AK$525),""))))</f>
        <v/>
      </c>
      <c r="BL141" s="409">
        <f>COUNTIFS('ZASOBY N'!$B140:$B$525,'ZASOBY N'!$B140,'ZASOBY N'!$C140:'ZASOBY N'!$C$525,'ZASOBY N'!$C140,'ZASOBY N'!$D140:'ZASOBY N'!$D$525,'ZASOBY N'!$D140,'ZASOBY N'!$H140:'ZASOBY N'!$H$525,'ZASOBY N'!$H140 )</f>
        <v>0</v>
      </c>
      <c r="BM141" s="410">
        <f>COUNTIFS('ZASOBY N'!$B$10:$B140,'ZASOBY N'!$B140,'ZASOBY N'!$C$10:'ZASOBY N'!$C140,'ZASOBY N'!$C140,'ZASOBY N'!$D$10:'ZASOBY N'!$D140,'ZASOBY N'!$D140,'ZASOBY N'!$H$10:'ZASOBY N'!$H140,'ZASOBY N'!$H140 )</f>
        <v>0</v>
      </c>
      <c r="BN141" s="411">
        <f t="shared" ref="BN141:BN204" si="53">IF(AND($BL141&gt;1,$BM141&gt;=1),$AK141,IF(AND($BL141=1,$BM141&gt;1),$AK141,0))</f>
        <v>0</v>
      </c>
      <c r="BO141" s="412">
        <f t="shared" ref="BO141:BO204" si="54">IF(AND($BL141=1,$BM141=1),$AK141,0)</f>
        <v>0</v>
      </c>
      <c r="BP141" s="94" t="str">
        <f t="shared" ref="BP141:BP204" si="55">C141</f>
        <v/>
      </c>
      <c r="BQ141" s="414" t="str">
        <f>IF(AND(BS141=1,BT141=1,SUMIF($C141:$C$525,$C141,$AJ141:$AJ$525)=$AJ141),$AJ141,IF($BV141&gt;0,$BV141,IF(AND(COUNTIF($C$11:$C140,$C141)&gt;=1,COUNTIF($D140:$D140,$D141)&gt;=1),"",IF(AND(SUMIF($C141:$C$525,$C141,$AJ141:$AJ$525)&gt;$AJ141,SUMIF($D141:$D$525,$D141,$AJ141:$AJ$525)&gt;$AJ141),SUMIF($C141:$C$525,$C141,$AJ141:$AJ$525),""))))</f>
        <v/>
      </c>
      <c r="BS141" s="409">
        <f>COUNTIFS('ZASOBY N'!$B140:$B$525,'ZASOBY N'!$B140,'ZASOBY N'!$C140:'ZASOBY N'!$C$525,'ZASOBY N'!$C140,'ZASOBY N'!$D140:'ZASOBY N'!$D$525,'ZASOBY N'!$D140,'ZASOBY N'!$H140:'ZASOBY N'!$H$525,'ZASOBY N'!$H140 )</f>
        <v>0</v>
      </c>
      <c r="BT141" s="410">
        <f>COUNTIFS('ZASOBY N'!$B$10:$B140,'ZASOBY N'!$B140,'ZASOBY N'!$C$10:'ZASOBY N'!$C140,'ZASOBY N'!$C140,'ZASOBY N'!$D$10:'ZASOBY N'!$D140,'ZASOBY N'!$D140,'ZASOBY N'!$H$10:'ZASOBY N'!$H140,'ZASOBY N'!$H140 )</f>
        <v>0</v>
      </c>
      <c r="BU141" s="411">
        <f t="shared" ref="BU141:BU204" si="56">IF(AND($BS141&gt;1,$BT141&gt;=1),$AJ141,IF(AND($BS141=1,$BT141&gt;1),$AJ141,0))</f>
        <v>0</v>
      </c>
      <c r="BV141" s="412">
        <f t="shared" ref="BV141:BV204" si="57">IF(AND($BS141=1,$BT141=1),$AJ141,0)</f>
        <v>0</v>
      </c>
      <c r="BW141" s="94" t="s">
        <v>499</v>
      </c>
      <c r="BX141" s="414" t="str">
        <f>IF(AND(BZ141=1,CA141=1,SUMIF($C141:$C$525,$C141,$AI141:$AI$525)=$AI141),$AI141,IF($CC141&gt;0,$CC141,IF(AND(COUNTIF($C$11:$C140,$C141)&gt;=1,COUNTIF($D140:$D140,$D141)&gt;=1),"",IF(AND(SUMIF($C141:$C$525,$C141,$AI141:$AI$525)&gt;$AI141,SUMIF($D141:$D$525,$D141,$AI141:$AI$525)&gt;$IG141),_xlfn.AGGREGATE(14,4,$CB$11:$CB$31*($C$11:$C$31=$C141),1),""))))</f>
        <v/>
      </c>
      <c r="BZ141" s="409">
        <f>COUNTIFS('ZASOBY N'!$B140:$B$525,'ZASOBY N'!$B140,'ZASOBY N'!$C140:'ZASOBY N'!$C$525,'ZASOBY N'!$C140,'ZASOBY N'!$D140:'ZASOBY N'!$D$525,'ZASOBY N'!$D140,'ZASOBY N'!$H140:'ZASOBY N'!$H$525,'ZASOBY N'!$H140 )</f>
        <v>0</v>
      </c>
      <c r="CA141" s="410">
        <f>COUNTIFS('ZASOBY N'!$B$10:$B140,'ZASOBY N'!$B140,'ZASOBY N'!$C$10:'ZASOBY N'!$C140,'ZASOBY N'!$C140,'ZASOBY N'!$D$10:'ZASOBY N'!$D140,'ZASOBY N'!$D140,'ZASOBY N'!$H$10:'ZASOBY N'!$H140,'ZASOBY N'!$H140 )</f>
        <v>0</v>
      </c>
      <c r="CB141" s="411">
        <f t="shared" ref="CB141:CB204" si="58">IF(AND($BZ141&gt;1,$CA141&gt;=1),$AI141,IF(AND($BZ141=1,$CA141&gt;1),$AI141,0))</f>
        <v>0</v>
      </c>
      <c r="CC141" s="412">
        <f t="shared" ref="CC141:CC204" si="59">IF(AND($BZ141=1,$CA141=1),$AI141,0)</f>
        <v>0</v>
      </c>
      <c r="CE141" s="414" t="str">
        <f>IF(AND(CG141=1,CH141=1,SUMIF($C141:$C$525,$C141,$AH141:$AH$525)=$AH141),$AH141,IF($CJ141&gt;0,$CJ141,IF(AND(COUNTIF($C$11:$C140,$C141)&gt;=1,COUNTIF($D140:$D140,$D141)&gt;=1),"",IF(AND(SUMIF($C141:$C$525,$C141,$AH141:$AH$525)&gt;$AH141,SUMIF($D141:$D$525,$D141,$AH141:$AH$525)&gt;$AH141),_xlfn.AGGREGATE(14,4,$CI$11:$CI$31*($C$11:$C$31=$C141),1),""))))</f>
        <v/>
      </c>
      <c r="CG141" s="409">
        <f>COUNTIFS('ZASOBY N'!$B140:$B$525,'ZASOBY N'!$B140,'ZASOBY N'!$C140:'ZASOBY N'!$C$525,'ZASOBY N'!$C140,'ZASOBY N'!$D140:'ZASOBY N'!$D$525,'ZASOBY N'!$D140,'ZASOBY N'!$H140:'ZASOBY N'!$H$525,'ZASOBY N'!$H140 )</f>
        <v>0</v>
      </c>
      <c r="CH141" s="410">
        <f>COUNTIFS('ZASOBY N'!$B$10:$B140,'ZASOBY N'!$B140,'ZASOBY N'!$C$10:'ZASOBY N'!$C140,'ZASOBY N'!$C140,'ZASOBY N'!$D$10:'ZASOBY N'!$D140,'ZASOBY N'!$D140,'ZASOBY N'!$H$10:'ZASOBY N'!$H140,'ZASOBY N'!$H140 )</f>
        <v>0</v>
      </c>
      <c r="CI141" s="411">
        <f t="shared" ref="CI141:CI204" si="60">IF(AND($CG141&gt;1,$CH141&gt;=1),$AH141,IF(AND($CG141=1,$CH141&gt;1),$AH141,0))</f>
        <v>0</v>
      </c>
      <c r="CJ141" s="412">
        <f t="shared" ref="CJ141:CJ204" si="61">IF(AND($CG141=1,$CH141=1),$AH141,0)</f>
        <v>0</v>
      </c>
      <c r="CL141" s="414" t="str">
        <f>IF(AND(CN141=1,CO141=1,SUMIF($C141:$C$525,$C141,$AG141:$AG$525)=$AG141),$AG141,IF($CQ141&gt;0,$CQ141,IF(AND(COUNTIF($C$11:$C140,$C141)&gt;=1,COUNTIF($D140:$D140,$D141)&gt;=1),"",IF(AND(SUMIF($C141:$C$525,$C141,$AG141:$AG$525)&gt;$AG141,SUMIF($D141:$D$525,$D141,$AG141:$AG$525)&gt;$AG141),_xlfn.AGGREGATE(14,4,$CP$11:$CP$31*($C$11:$C$31=$C141),1),""))))</f>
        <v/>
      </c>
      <c r="CN141" s="409">
        <f>COUNTIFS('ZASOBY N'!$B140:$B$525,'ZASOBY N'!$B140,'ZASOBY N'!$C140:'ZASOBY N'!$C$525,'ZASOBY N'!$C140,'ZASOBY N'!$D140:'ZASOBY N'!$D$525,'ZASOBY N'!$D140,'ZASOBY N'!$H140:'ZASOBY N'!$H$525,'ZASOBY N'!$H140 )</f>
        <v>0</v>
      </c>
      <c r="CO141" s="410">
        <f>COUNTIFS('ZASOBY N'!$B$10:$B140,'ZASOBY N'!$B140,'ZASOBY N'!$C$10:'ZASOBY N'!$C140,'ZASOBY N'!$C140,'ZASOBY N'!$D$10:'ZASOBY N'!$D140,'ZASOBY N'!$D140,'ZASOBY N'!$H$10:'ZASOBY N'!$H140,'ZASOBY N'!$H140 )</f>
        <v>0</v>
      </c>
      <c r="CP141" s="411">
        <f t="shared" ref="CP141:CP204" si="62">IF(AND($CN141&gt;1,$CO141&gt;=1),$AG141,IF(AND($CN141=1,$CO141&gt;1),$AG141,0))</f>
        <v>0</v>
      </c>
      <c r="CQ141" s="412">
        <f t="shared" ref="CQ141:CQ204" si="63">IF(AND($CN141=1,$CO141=1),$AG141,0)</f>
        <v>0</v>
      </c>
      <c r="CS141" s="414" t="str">
        <f>IF(AND(CU141=1,CV141=1,SUMIF($C141:$C$525,$C141,$AF141:$AF$525)=$AF141),$AF141,IF($CX141&gt;0,$CX141,IF(AND(COUNTIF($C$11:$C140,$C141)&gt;=1,COUNTIF($D140:$D140,$D141)&gt;=1),"",IF(AND(SUMIF($C141:$C$525,$C141,$AF141:$AF$525)&gt;$AF141,SUMIF($D141:$D$525,$D141,$AF141:$AF$525)&gt;$AF141),_xlfn.AGGREGATE(14,4,$CW$11:$CW$31*($C$11:$C$31=$C141),1),""))))</f>
        <v/>
      </c>
      <c r="CU141" s="409">
        <f>COUNTIFS('ZASOBY N'!$B140:$B$525,'ZASOBY N'!$B140,'ZASOBY N'!$C140:'ZASOBY N'!$C$525,'ZASOBY N'!$C140,'ZASOBY N'!$D140:'ZASOBY N'!$D$525,'ZASOBY N'!$D140,'ZASOBY N'!$H140:'ZASOBY N'!$H$525,'ZASOBY N'!$H140 )</f>
        <v>0</v>
      </c>
      <c r="CV141" s="410">
        <f>COUNTIFS('ZASOBY N'!$B$10:$B140,'ZASOBY N'!$B140,'ZASOBY N'!$C$10:'ZASOBY N'!$C140,'ZASOBY N'!$C140,'ZASOBY N'!$D$10:'ZASOBY N'!$D140,'ZASOBY N'!$D140,'ZASOBY N'!$H$10:'ZASOBY N'!$H140,'ZASOBY N'!$H140 )</f>
        <v>0</v>
      </c>
      <c r="CW141" s="411">
        <f t="shared" ref="CW141:CW204" si="64">IF(AND($CU141&gt;1,$CV141&gt;=1),$AF141,IF(AND($CU141=1,$CV141&gt;1),$AF141,0))</f>
        <v>0</v>
      </c>
      <c r="CX141" s="412">
        <f t="shared" ref="CX141:CX204" si="65">IF(AND($CU141=1,$CV141=1),$AF141,0)</f>
        <v>0</v>
      </c>
      <c r="CZ141" s="414" t="str">
        <f>IF(AND(DB141=1,DC141=1,SUMIF($C141:$C$525,$C141,$AE141:$AE$525)=$AE141),$AE141,IF($DE141&gt;0,$DE141,IF(AND(COUNTIF($C$11:$C140,$C141)&gt;=1,COUNTIF($D140:$D140,$D141)&gt;=1),"",IF(AND(SUMIF($C141:$C$525,$C141,$AE141:$AE$525)&gt;$AE141,SUMIF($D141:$D$525,$D141,$AE141:$AE$525)&gt;$AE141),_xlfn.AGGREGATE(14,4,$DD$11:$DD$31*($C$11:$C$31=$C141),1),""))))</f>
        <v/>
      </c>
      <c r="DB141" s="409">
        <f>COUNTIFS('ZASOBY N'!$B140:$B$525,'ZASOBY N'!$B140,'ZASOBY N'!$C140:'ZASOBY N'!$C$525,'ZASOBY N'!$C140,'ZASOBY N'!$D140:'ZASOBY N'!$D$525,'ZASOBY N'!$D140,'ZASOBY N'!$H140:'ZASOBY N'!$H$525,'ZASOBY N'!$H140 )</f>
        <v>0</v>
      </c>
      <c r="DC141" s="410">
        <f>COUNTIFS('ZASOBY N'!$B$10:$B140,'ZASOBY N'!$B140,'ZASOBY N'!$C$10:'ZASOBY N'!$C140,'ZASOBY N'!$C140,'ZASOBY N'!$D$10:'ZASOBY N'!$D140,'ZASOBY N'!$D140,'ZASOBY N'!$H$10:'ZASOBY N'!$H140,'ZASOBY N'!$H140 )</f>
        <v>0</v>
      </c>
      <c r="DD141" s="411">
        <f t="shared" ref="DD141:DD204" si="66">IF(AND($DB141&gt;1,$DC141&gt;=1),$AE141,IF(AND($DB141=1,$DC141&gt;1),$AE141,0))</f>
        <v>0</v>
      </c>
      <c r="DE141" s="412">
        <f t="shared" ref="DE141:DE204" si="67">IF(AND($DB141=1,$DC141=1),$AE141,0)</f>
        <v>0</v>
      </c>
      <c r="DF141" s="399" t="str">
        <f>IF(AND(DI141=1,DJ141=1,SUMIF($C141:$C$525,$C141,$AD141:$AD$525)=$AD141),$AD141,IF($DL141&gt;0,$DL141,IF(B141="","",IF(AND(COUNTIF($C$11:$C140,$C141)&gt;=1,COUNTIF($D140:$D140,$D141)&gt;=1,COUNTIF($Z138:$Z140,$C141)=0),"",IF(AND(COUNTIF($C$11:$C140,$C141)&gt;=1,COUNTIF($D140:$D140,$D141)&gt;=1),"UJĘTO WYŻEJ",IF(AND(SUMIF($C141:$C$525,$C141,$AD141:$AD$525)&gt;$AD141,SUMIF($D141:$D$525,$D141,$AD141:$AD$525)&gt;$AD141),_xlfn.AGGREGATE(14,4,$DK$11:$DK$31*($C$11:$C$31=$C141),1),""))))))</f>
        <v/>
      </c>
      <c r="DG141" s="414" t="str">
        <f>IF(AND(DI141=1,DJ141=1,SUMIF($C141:$C$525,$C141,$AD141:$AD$525)=$AD141),$AD141,IF($DL141&gt;0,$DL141,IF(AND(COUNTIF($C$11:$C140,$C141)&gt;=1,COUNTIF($D140:$D140,$D141)&gt;=1),"",IF(AND(SUMIF($C141:$C$525,$C141,$AD141:$AD$525)&gt;$AD141,SUMIF($D141:$D$525,$D141,$AD141:$AD$525)&gt;$AD141),_xlfn.AGGREGATE(14,4,$DK$11:$DK$31*($C$11:$C$31=$C141),1),""))))</f>
        <v/>
      </c>
      <c r="DI141" s="409">
        <f>COUNTIFS('ZASOBY N'!$B140:$B$525,'ZASOBY N'!$B140,'ZASOBY N'!$C140:'ZASOBY N'!$C$525,'ZASOBY N'!$C140,'ZASOBY N'!$D140:'ZASOBY N'!$D$525,'ZASOBY N'!$D140,'ZASOBY N'!$H140:'ZASOBY N'!$H$525,'ZASOBY N'!$H140 )</f>
        <v>0</v>
      </c>
      <c r="DJ141" s="410">
        <f>COUNTIFS('ZASOBY N'!$B$10:$B140,'ZASOBY N'!$B140,'ZASOBY N'!$C$10:'ZASOBY N'!$C140,'ZASOBY N'!$C140,'ZASOBY N'!$D$10:'ZASOBY N'!$D140,'ZASOBY N'!$D140,'ZASOBY N'!$H$10:'ZASOBY N'!$H140,'ZASOBY N'!$H140 )</f>
        <v>0</v>
      </c>
      <c r="DK141" s="411">
        <f t="shared" ref="DK141:DK204" si="68">IF(AND($DI141&gt;1,$DJ141&gt;=1),$AD141,IF(AND($DI141=1,$DJ141&gt;1),$AD141,0))</f>
        <v>0</v>
      </c>
      <c r="DL141" s="412">
        <f t="shared" ref="DL141:DL204" si="69">IF(AND($DI141=1,$DJ141=1),$AD141,0)</f>
        <v>0</v>
      </c>
    </row>
    <row r="142" spans="1:116" ht="18.899999999999999" customHeight="1" x14ac:dyDescent="0.3">
      <c r="A142" s="219"/>
      <c r="B142" s="152" t="str">
        <f>IF('ZASOBY N'!A141="","",'ZASOBY N'!A141)</f>
        <v/>
      </c>
      <c r="C142" s="462" t="str">
        <f>IF('ZASOBY N'!C141="","",'ZASOBY N'!C141)</f>
        <v/>
      </c>
      <c r="D142" s="137" t="str">
        <f>IF('ZASOBY N'!B141="","",'ZASOBY N'!B141)</f>
        <v/>
      </c>
      <c r="E142" s="138"/>
      <c r="F142" s="356" t="str">
        <f>IF('ZASOBY N'!D141="","",'ZASOBY N'!D141)</f>
        <v/>
      </c>
      <c r="G142" s="220" t="str">
        <f>IF('ZASOBY N'!G141="","",'ZASOBY N'!G141)</f>
        <v/>
      </c>
      <c r="H142" s="221" t="str">
        <f>IF('ZASOBY N'!F141="","",'ZASOBY N'!F141)</f>
        <v/>
      </c>
      <c r="I142" s="221" t="str">
        <f>IF('ZASOBY N'!G141="","",'ZASOBY N'!G141)</f>
        <v/>
      </c>
      <c r="J142" s="221" t="str">
        <f>IF('ZASOBY N'!H141="","",'ZASOBY N'!H141)</f>
        <v/>
      </c>
      <c r="K142" s="214">
        <v>0</v>
      </c>
      <c r="L142" s="214">
        <v>0</v>
      </c>
      <c r="M142" s="214">
        <v>0</v>
      </c>
      <c r="N142" s="222" t="str">
        <f>IF('ZASOBY N'!BD141="x","",IF(W142="","",'ZASOBY N'!E141))</f>
        <v/>
      </c>
      <c r="O142" s="223">
        <v>0</v>
      </c>
      <c r="P142" s="223">
        <v>0</v>
      </c>
      <c r="Q142" s="226" t="str">
        <f>IF($N142="","",'UPR BILANS N'!G142*'UPR BILANS N'!N142)</f>
        <v/>
      </c>
      <c r="R142" s="225" t="str">
        <f>IF($N142="","",'ZASOBY N'!O141)</f>
        <v/>
      </c>
      <c r="S142" s="225" t="str">
        <f>IF($N142="","",IF('ZASOBY N'!Q141="",0,'ZASOBY N'!Q141))</f>
        <v/>
      </c>
      <c r="T142" s="225" t="str">
        <f>IF($N142="","",'ZASOBY N'!V141)</f>
        <v/>
      </c>
      <c r="U142" s="225" t="str">
        <f>IF($N142="","",IF('ZASOBY N'!AG141="",0,'ZASOBY N'!AG141))</f>
        <v/>
      </c>
      <c r="V142" s="225" t="str">
        <f>IF($N142="","",IF(NN!P144="",0,NN!P144))</f>
        <v/>
      </c>
      <c r="W142" s="225" t="str">
        <f t="shared" si="47"/>
        <v/>
      </c>
      <c r="X142" s="226" t="str">
        <f t="shared" si="48"/>
        <v/>
      </c>
      <c r="Y142" s="225" t="str">
        <f>IF('ZASOBY N'!AU141="","",IF(C142&lt;&gt;C141,'ZASOBY N'!AU141,IF(D142&lt;&gt;D141,'ZASOBY N'!AU141,IF(F142&lt;&gt;F141,'ZASOBY N'!AU141,IF(G142&lt;&gt;G141,'ZASOBY N'!AU141,IF(J142&lt;&gt;J141,'ZASOBY N'!AU141,IF(NN!AC144="","",IF(AND(C141=C142,H141=H142,J141=J142,NN!AC144&gt;0),"",IF(AND(C142=C143,H142=H143,NN!AC145&gt;0),'ZASOBY N'!AU141,'ZASOBY N'!AU141)))))))))</f>
        <v/>
      </c>
      <c r="Z142" s="225" t="str">
        <f t="shared" si="49"/>
        <v/>
      </c>
      <c r="AA142" s="227" t="str">
        <f t="shared" si="51"/>
        <v/>
      </c>
      <c r="AB142" s="400" t="str">
        <f t="shared" si="52"/>
        <v/>
      </c>
      <c r="AC142" s="228" t="str">
        <f t="shared" si="50"/>
        <v/>
      </c>
      <c r="AD142" s="222">
        <f>IF(B142="",0,IF(F142="",0,INDEX(POBRANIE_!$B$6:$F$101,MATCH('UPR BILANS N'!$F142,POBRANIE_!$A$6:$A$101,0),2)))</f>
        <v>0</v>
      </c>
      <c r="AE142" s="224">
        <f>IF(OR('ZASOBY N'!G141="",'ZASOBY N'!E141=""),0,IF(B142="",0,'ZASOBY N'!G141*'ZASOBY N'!E141))</f>
        <v>0</v>
      </c>
      <c r="AF142" s="225">
        <f>IF('ZASOBY N'!O141="",0,'ZASOBY N'!O141)</f>
        <v>0</v>
      </c>
      <c r="AG142" s="225">
        <f>IF('ZASOBY N'!Q141="",0,'ZASOBY N'!Q141)</f>
        <v>0</v>
      </c>
      <c r="AH142" s="225">
        <f>IF('ZASOBY N'!V141="",0,'ZASOBY N'!V141)</f>
        <v>0</v>
      </c>
      <c r="AI142" s="225">
        <f>IF('ZASOBY N'!AG141="",0,'ZASOBY N'!AG141)</f>
        <v>0</v>
      </c>
      <c r="AJ142" s="225">
        <f>IF(NN!P144="",0,IF(NN!P144="BRAK kol.7","BRAK BADAŃ",NN!P144))</f>
        <v>0</v>
      </c>
      <c r="AK142" s="225">
        <f>IF(NN!AC144="",0,IF(NN!AC144="BRAK kol.7","BRAK BADAŃ",NN!AC144))</f>
        <v>0</v>
      </c>
      <c r="BJ142" s="414" t="str">
        <f>IF(AND(BL142=1,BM142=1,SUMIF($C142:$C$525,$C142,$AK142:$AK$525)=$AK142),$AK142,IF($BO142&gt;0,$BO142,IF(AND(COUNTIF($C$11:$C141,$C142)&gt;=1,COUNTIF($D141:$D141,$D142)&gt;=1),"",IF(AND(SUMIF($C142:$C$525,$C142,$AK142:$AK$525)&gt;=$AK142,SUMIF($D142:$D$525,$D142,$AK142:$AK$525)&gt;=$AK142),SUMIF($C142:$C$525,$C142,$AK142:$AK$525),""))))</f>
        <v/>
      </c>
      <c r="BL142" s="409">
        <f>COUNTIFS('ZASOBY N'!$B141:$B$525,'ZASOBY N'!$B141,'ZASOBY N'!$C141:'ZASOBY N'!$C$525,'ZASOBY N'!$C141,'ZASOBY N'!$D141:'ZASOBY N'!$D$525,'ZASOBY N'!$D141,'ZASOBY N'!$H141:'ZASOBY N'!$H$525,'ZASOBY N'!$H141 )</f>
        <v>0</v>
      </c>
      <c r="BM142" s="410">
        <f>COUNTIFS('ZASOBY N'!$B$10:$B141,'ZASOBY N'!$B141,'ZASOBY N'!$C$10:'ZASOBY N'!$C141,'ZASOBY N'!$C141,'ZASOBY N'!$D$10:'ZASOBY N'!$D141,'ZASOBY N'!$D141,'ZASOBY N'!$H$10:'ZASOBY N'!$H141,'ZASOBY N'!$H141 )</f>
        <v>0</v>
      </c>
      <c r="BN142" s="411">
        <f t="shared" si="53"/>
        <v>0</v>
      </c>
      <c r="BO142" s="412">
        <f t="shared" si="54"/>
        <v>0</v>
      </c>
      <c r="BP142" s="94" t="str">
        <f t="shared" si="55"/>
        <v/>
      </c>
      <c r="BQ142" s="414" t="str">
        <f>IF(AND(BS142=1,BT142=1,SUMIF($C142:$C$525,$C142,$AJ142:$AJ$525)=$AJ142),$AJ142,IF($BV142&gt;0,$BV142,IF(AND(COUNTIF($C$11:$C141,$C142)&gt;=1,COUNTIF($D141:$D141,$D142)&gt;=1),"",IF(AND(SUMIF($C142:$C$525,$C142,$AJ142:$AJ$525)&gt;$AJ142,SUMIF($D142:$D$525,$D142,$AJ142:$AJ$525)&gt;$AJ142),SUMIF($C142:$C$525,$C142,$AJ142:$AJ$525),""))))</f>
        <v/>
      </c>
      <c r="BS142" s="409">
        <f>COUNTIFS('ZASOBY N'!$B141:$B$525,'ZASOBY N'!$B141,'ZASOBY N'!$C141:'ZASOBY N'!$C$525,'ZASOBY N'!$C141,'ZASOBY N'!$D141:'ZASOBY N'!$D$525,'ZASOBY N'!$D141,'ZASOBY N'!$H141:'ZASOBY N'!$H$525,'ZASOBY N'!$H141 )</f>
        <v>0</v>
      </c>
      <c r="BT142" s="410">
        <f>COUNTIFS('ZASOBY N'!$B$10:$B141,'ZASOBY N'!$B141,'ZASOBY N'!$C$10:'ZASOBY N'!$C141,'ZASOBY N'!$C141,'ZASOBY N'!$D$10:'ZASOBY N'!$D141,'ZASOBY N'!$D141,'ZASOBY N'!$H$10:'ZASOBY N'!$H141,'ZASOBY N'!$H141 )</f>
        <v>0</v>
      </c>
      <c r="BU142" s="411">
        <f t="shared" si="56"/>
        <v>0</v>
      </c>
      <c r="BV142" s="412">
        <f t="shared" si="57"/>
        <v>0</v>
      </c>
      <c r="BW142" s="94" t="s">
        <v>499</v>
      </c>
      <c r="BX142" s="414" t="str">
        <f>IF(AND(BZ142=1,CA142=1,SUMIF($C142:$C$525,$C142,$AI142:$AI$525)=$AI142),$AI142,IF($CC142&gt;0,$CC142,IF(AND(COUNTIF($C$11:$C141,$C142)&gt;=1,COUNTIF($D141:$D141,$D142)&gt;=1),"",IF(AND(SUMIF($C142:$C$525,$C142,$AI142:$AI$525)&gt;$AI142,SUMIF($D142:$D$525,$D142,$AI142:$AI$525)&gt;$IG142),_xlfn.AGGREGATE(14,4,$CB$11:$CB$31*($C$11:$C$31=$C142),1),""))))</f>
        <v/>
      </c>
      <c r="BZ142" s="409">
        <f>COUNTIFS('ZASOBY N'!$B141:$B$525,'ZASOBY N'!$B141,'ZASOBY N'!$C141:'ZASOBY N'!$C$525,'ZASOBY N'!$C141,'ZASOBY N'!$D141:'ZASOBY N'!$D$525,'ZASOBY N'!$D141,'ZASOBY N'!$H141:'ZASOBY N'!$H$525,'ZASOBY N'!$H141 )</f>
        <v>0</v>
      </c>
      <c r="CA142" s="410">
        <f>COUNTIFS('ZASOBY N'!$B$10:$B141,'ZASOBY N'!$B141,'ZASOBY N'!$C$10:'ZASOBY N'!$C141,'ZASOBY N'!$C141,'ZASOBY N'!$D$10:'ZASOBY N'!$D141,'ZASOBY N'!$D141,'ZASOBY N'!$H$10:'ZASOBY N'!$H141,'ZASOBY N'!$H141 )</f>
        <v>0</v>
      </c>
      <c r="CB142" s="411">
        <f t="shared" si="58"/>
        <v>0</v>
      </c>
      <c r="CC142" s="412">
        <f t="shared" si="59"/>
        <v>0</v>
      </c>
      <c r="CE142" s="414" t="str">
        <f>IF(AND(CG142=1,CH142=1,SUMIF($C142:$C$525,$C142,$AH142:$AH$525)=$AH142),$AH142,IF($CJ142&gt;0,$CJ142,IF(AND(COUNTIF($C$11:$C141,$C142)&gt;=1,COUNTIF($D141:$D141,$D142)&gt;=1),"",IF(AND(SUMIF($C142:$C$525,$C142,$AH142:$AH$525)&gt;$AH142,SUMIF($D142:$D$525,$D142,$AH142:$AH$525)&gt;$AH142),_xlfn.AGGREGATE(14,4,$CI$11:$CI$31*($C$11:$C$31=$C142),1),""))))</f>
        <v/>
      </c>
      <c r="CG142" s="409">
        <f>COUNTIFS('ZASOBY N'!$B141:$B$525,'ZASOBY N'!$B141,'ZASOBY N'!$C141:'ZASOBY N'!$C$525,'ZASOBY N'!$C141,'ZASOBY N'!$D141:'ZASOBY N'!$D$525,'ZASOBY N'!$D141,'ZASOBY N'!$H141:'ZASOBY N'!$H$525,'ZASOBY N'!$H141 )</f>
        <v>0</v>
      </c>
      <c r="CH142" s="410">
        <f>COUNTIFS('ZASOBY N'!$B$10:$B141,'ZASOBY N'!$B141,'ZASOBY N'!$C$10:'ZASOBY N'!$C141,'ZASOBY N'!$C141,'ZASOBY N'!$D$10:'ZASOBY N'!$D141,'ZASOBY N'!$D141,'ZASOBY N'!$H$10:'ZASOBY N'!$H141,'ZASOBY N'!$H141 )</f>
        <v>0</v>
      </c>
      <c r="CI142" s="411">
        <f t="shared" si="60"/>
        <v>0</v>
      </c>
      <c r="CJ142" s="412">
        <f t="shared" si="61"/>
        <v>0</v>
      </c>
      <c r="CL142" s="414" t="str">
        <f>IF(AND(CN142=1,CO142=1,SUMIF($C142:$C$525,$C142,$AG142:$AG$525)=$AG142),$AG142,IF($CQ142&gt;0,$CQ142,IF(AND(COUNTIF($C$11:$C141,$C142)&gt;=1,COUNTIF($D141:$D141,$D142)&gt;=1),"",IF(AND(SUMIF($C142:$C$525,$C142,$AG142:$AG$525)&gt;$AG142,SUMIF($D142:$D$525,$D142,$AG142:$AG$525)&gt;$AG142),_xlfn.AGGREGATE(14,4,$CP$11:$CP$31*($C$11:$C$31=$C142),1),""))))</f>
        <v/>
      </c>
      <c r="CN142" s="409">
        <f>COUNTIFS('ZASOBY N'!$B141:$B$525,'ZASOBY N'!$B141,'ZASOBY N'!$C141:'ZASOBY N'!$C$525,'ZASOBY N'!$C141,'ZASOBY N'!$D141:'ZASOBY N'!$D$525,'ZASOBY N'!$D141,'ZASOBY N'!$H141:'ZASOBY N'!$H$525,'ZASOBY N'!$H141 )</f>
        <v>0</v>
      </c>
      <c r="CO142" s="410">
        <f>COUNTIFS('ZASOBY N'!$B$10:$B141,'ZASOBY N'!$B141,'ZASOBY N'!$C$10:'ZASOBY N'!$C141,'ZASOBY N'!$C141,'ZASOBY N'!$D$10:'ZASOBY N'!$D141,'ZASOBY N'!$D141,'ZASOBY N'!$H$10:'ZASOBY N'!$H141,'ZASOBY N'!$H141 )</f>
        <v>0</v>
      </c>
      <c r="CP142" s="411">
        <f t="shared" si="62"/>
        <v>0</v>
      </c>
      <c r="CQ142" s="412">
        <f t="shared" si="63"/>
        <v>0</v>
      </c>
      <c r="CS142" s="414" t="str">
        <f>IF(AND(CU142=1,CV142=1,SUMIF($C142:$C$525,$C142,$AF142:$AF$525)=$AF142),$AF142,IF($CX142&gt;0,$CX142,IF(AND(COUNTIF($C$11:$C141,$C142)&gt;=1,COUNTIF($D141:$D141,$D142)&gt;=1),"",IF(AND(SUMIF($C142:$C$525,$C142,$AF142:$AF$525)&gt;$AF142,SUMIF($D142:$D$525,$D142,$AF142:$AF$525)&gt;$AF142),_xlfn.AGGREGATE(14,4,$CW$11:$CW$31*($C$11:$C$31=$C142),1),""))))</f>
        <v/>
      </c>
      <c r="CU142" s="409">
        <f>COUNTIFS('ZASOBY N'!$B141:$B$525,'ZASOBY N'!$B141,'ZASOBY N'!$C141:'ZASOBY N'!$C$525,'ZASOBY N'!$C141,'ZASOBY N'!$D141:'ZASOBY N'!$D$525,'ZASOBY N'!$D141,'ZASOBY N'!$H141:'ZASOBY N'!$H$525,'ZASOBY N'!$H141 )</f>
        <v>0</v>
      </c>
      <c r="CV142" s="410">
        <f>COUNTIFS('ZASOBY N'!$B$10:$B141,'ZASOBY N'!$B141,'ZASOBY N'!$C$10:'ZASOBY N'!$C141,'ZASOBY N'!$C141,'ZASOBY N'!$D$10:'ZASOBY N'!$D141,'ZASOBY N'!$D141,'ZASOBY N'!$H$10:'ZASOBY N'!$H141,'ZASOBY N'!$H141 )</f>
        <v>0</v>
      </c>
      <c r="CW142" s="411">
        <f t="shared" si="64"/>
        <v>0</v>
      </c>
      <c r="CX142" s="412">
        <f t="shared" si="65"/>
        <v>0</v>
      </c>
      <c r="CZ142" s="414" t="str">
        <f>IF(AND(DB142=1,DC142=1,SUMIF($C142:$C$525,$C142,$AE142:$AE$525)=$AE142),$AE142,IF($DE142&gt;0,$DE142,IF(AND(COUNTIF($C$11:$C141,$C142)&gt;=1,COUNTIF($D141:$D141,$D142)&gt;=1),"",IF(AND(SUMIF($C142:$C$525,$C142,$AE142:$AE$525)&gt;$AE142,SUMIF($D142:$D$525,$D142,$AE142:$AE$525)&gt;$AE142),_xlfn.AGGREGATE(14,4,$DD$11:$DD$31*($C$11:$C$31=$C142),1),""))))</f>
        <v/>
      </c>
      <c r="DB142" s="409">
        <f>COUNTIFS('ZASOBY N'!$B141:$B$525,'ZASOBY N'!$B141,'ZASOBY N'!$C141:'ZASOBY N'!$C$525,'ZASOBY N'!$C141,'ZASOBY N'!$D141:'ZASOBY N'!$D$525,'ZASOBY N'!$D141,'ZASOBY N'!$H141:'ZASOBY N'!$H$525,'ZASOBY N'!$H141 )</f>
        <v>0</v>
      </c>
      <c r="DC142" s="410">
        <f>COUNTIFS('ZASOBY N'!$B$10:$B141,'ZASOBY N'!$B141,'ZASOBY N'!$C$10:'ZASOBY N'!$C141,'ZASOBY N'!$C141,'ZASOBY N'!$D$10:'ZASOBY N'!$D141,'ZASOBY N'!$D141,'ZASOBY N'!$H$10:'ZASOBY N'!$H141,'ZASOBY N'!$H141 )</f>
        <v>0</v>
      </c>
      <c r="DD142" s="411">
        <f t="shared" si="66"/>
        <v>0</v>
      </c>
      <c r="DE142" s="412">
        <f t="shared" si="67"/>
        <v>0</v>
      </c>
      <c r="DF142" s="399" t="str">
        <f>IF(AND(DI142=1,DJ142=1,SUMIF($C142:$C$525,$C142,$AD142:$AD$525)=$AD142),$AD142,IF($DL142&gt;0,$DL142,IF(B142="","",IF(AND(COUNTIF($C$11:$C141,$C142)&gt;=1,COUNTIF($D141:$D141,$D142)&gt;=1,COUNTIF($Z139:$Z141,$C142)=0),"",IF(AND(COUNTIF($C$11:$C141,$C142)&gt;=1,COUNTIF($D141:$D141,$D142)&gt;=1),"UJĘTO WYŻEJ",IF(AND(SUMIF($C142:$C$525,$C142,$AD142:$AD$525)&gt;$AD142,SUMIF($D142:$D$525,$D142,$AD142:$AD$525)&gt;$AD142),_xlfn.AGGREGATE(14,4,$DK$11:$DK$31*($C$11:$C$31=$C142),1),""))))))</f>
        <v/>
      </c>
      <c r="DG142" s="414" t="str">
        <f>IF(AND(DI142=1,DJ142=1,SUMIF($C142:$C$525,$C142,$AD142:$AD$525)=$AD142),$AD142,IF($DL142&gt;0,$DL142,IF(AND(COUNTIF($C$11:$C141,$C142)&gt;=1,COUNTIF($D141:$D141,$D142)&gt;=1),"",IF(AND(SUMIF($C142:$C$525,$C142,$AD142:$AD$525)&gt;$AD142,SUMIF($D142:$D$525,$D142,$AD142:$AD$525)&gt;$AD142),_xlfn.AGGREGATE(14,4,$DK$11:$DK$31*($C$11:$C$31=$C142),1),""))))</f>
        <v/>
      </c>
      <c r="DI142" s="409">
        <f>COUNTIFS('ZASOBY N'!$B141:$B$525,'ZASOBY N'!$B141,'ZASOBY N'!$C141:'ZASOBY N'!$C$525,'ZASOBY N'!$C141,'ZASOBY N'!$D141:'ZASOBY N'!$D$525,'ZASOBY N'!$D141,'ZASOBY N'!$H141:'ZASOBY N'!$H$525,'ZASOBY N'!$H141 )</f>
        <v>0</v>
      </c>
      <c r="DJ142" s="410">
        <f>COUNTIFS('ZASOBY N'!$B$10:$B141,'ZASOBY N'!$B141,'ZASOBY N'!$C$10:'ZASOBY N'!$C141,'ZASOBY N'!$C141,'ZASOBY N'!$D$10:'ZASOBY N'!$D141,'ZASOBY N'!$D141,'ZASOBY N'!$H$10:'ZASOBY N'!$H141,'ZASOBY N'!$H141 )</f>
        <v>0</v>
      </c>
      <c r="DK142" s="411">
        <f t="shared" si="68"/>
        <v>0</v>
      </c>
      <c r="DL142" s="412">
        <f t="shared" si="69"/>
        <v>0</v>
      </c>
    </row>
    <row r="143" spans="1:116" ht="18.899999999999999" customHeight="1" x14ac:dyDescent="0.3">
      <c r="A143" s="219"/>
      <c r="B143" s="152" t="str">
        <f>IF('ZASOBY N'!A142="","",'ZASOBY N'!A142)</f>
        <v/>
      </c>
      <c r="C143" s="462" t="str">
        <f>IF('ZASOBY N'!C142="","",'ZASOBY N'!C142)</f>
        <v/>
      </c>
      <c r="D143" s="137" t="str">
        <f>IF('ZASOBY N'!B142="","",'ZASOBY N'!B142)</f>
        <v/>
      </c>
      <c r="E143" s="138"/>
      <c r="F143" s="356" t="str">
        <f>IF('ZASOBY N'!D142="","",'ZASOBY N'!D142)</f>
        <v/>
      </c>
      <c r="G143" s="220" t="str">
        <f>IF('ZASOBY N'!G142="","",'ZASOBY N'!G142)</f>
        <v/>
      </c>
      <c r="H143" s="221" t="str">
        <f>IF('ZASOBY N'!F142="","",'ZASOBY N'!F142)</f>
        <v/>
      </c>
      <c r="I143" s="221" t="str">
        <f>IF('ZASOBY N'!G142="","",'ZASOBY N'!G142)</f>
        <v/>
      </c>
      <c r="J143" s="221" t="str">
        <f>IF('ZASOBY N'!H142="","",'ZASOBY N'!H142)</f>
        <v/>
      </c>
      <c r="K143" s="214">
        <v>0</v>
      </c>
      <c r="L143" s="214">
        <v>0</v>
      </c>
      <c r="M143" s="214">
        <v>0</v>
      </c>
      <c r="N143" s="222" t="str">
        <f>IF('ZASOBY N'!BD142="x","",IF(W143="","",'ZASOBY N'!E142))</f>
        <v/>
      </c>
      <c r="O143" s="223">
        <v>0</v>
      </c>
      <c r="P143" s="223">
        <v>0</v>
      </c>
      <c r="Q143" s="226" t="str">
        <f>IF($N143="","",'UPR BILANS N'!G143*'UPR BILANS N'!N143)</f>
        <v/>
      </c>
      <c r="R143" s="225" t="str">
        <f>IF($N143="","",'ZASOBY N'!O142)</f>
        <v/>
      </c>
      <c r="S143" s="225" t="str">
        <f>IF($N143="","",IF('ZASOBY N'!Q142="",0,'ZASOBY N'!Q142))</f>
        <v/>
      </c>
      <c r="T143" s="225" t="str">
        <f>IF($N143="","",'ZASOBY N'!V142)</f>
        <v/>
      </c>
      <c r="U143" s="225" t="str">
        <f>IF($N143="","",IF('ZASOBY N'!AG142="",0,'ZASOBY N'!AG142))</f>
        <v/>
      </c>
      <c r="V143" s="225" t="str">
        <f>IF($N143="","",IF(NN!P145="",0,NN!P145))</f>
        <v/>
      </c>
      <c r="W143" s="225" t="str">
        <f t="shared" si="47"/>
        <v/>
      </c>
      <c r="X143" s="226" t="str">
        <f t="shared" si="48"/>
        <v/>
      </c>
      <c r="Y143" s="225" t="str">
        <f>IF('ZASOBY N'!AU142="","",IF(C143&lt;&gt;C142,'ZASOBY N'!AU142,IF(D143&lt;&gt;D142,'ZASOBY N'!AU142,IF(F143&lt;&gt;F142,'ZASOBY N'!AU142,IF(G143&lt;&gt;G142,'ZASOBY N'!AU142,IF(J143&lt;&gt;J142,'ZASOBY N'!AU142,IF(NN!AC145="","",IF(AND(C142=C143,H142=H143,J142=J143,NN!AC145&gt;0),"",IF(AND(C143=C144,H143=H144,NN!AC146&gt;0),'ZASOBY N'!AU142,'ZASOBY N'!AU142)))))))))</f>
        <v/>
      </c>
      <c r="Z143" s="225" t="str">
        <f t="shared" si="49"/>
        <v/>
      </c>
      <c r="AA143" s="227" t="str">
        <f t="shared" si="51"/>
        <v/>
      </c>
      <c r="AB143" s="400" t="str">
        <f t="shared" si="52"/>
        <v/>
      </c>
      <c r="AC143" s="228" t="str">
        <f t="shared" si="50"/>
        <v/>
      </c>
      <c r="AD143" s="222">
        <f>IF(B143="",0,IF(F143="",0,INDEX(POBRANIE_!$B$6:$F$101,MATCH('UPR BILANS N'!$F143,POBRANIE_!$A$6:$A$101,0),2)))</f>
        <v>0</v>
      </c>
      <c r="AE143" s="224">
        <f>IF(OR('ZASOBY N'!G142="",'ZASOBY N'!E142=""),0,IF(B143="",0,'ZASOBY N'!G142*'ZASOBY N'!E142))</f>
        <v>0</v>
      </c>
      <c r="AF143" s="225">
        <f>IF('ZASOBY N'!O142="",0,'ZASOBY N'!O142)</f>
        <v>0</v>
      </c>
      <c r="AG143" s="225">
        <f>IF('ZASOBY N'!Q142="",0,'ZASOBY N'!Q142)</f>
        <v>0</v>
      </c>
      <c r="AH143" s="225">
        <f>IF('ZASOBY N'!V142="",0,'ZASOBY N'!V142)</f>
        <v>0</v>
      </c>
      <c r="AI143" s="225">
        <f>IF('ZASOBY N'!AG142="",0,'ZASOBY N'!AG142)</f>
        <v>0</v>
      </c>
      <c r="AJ143" s="225">
        <f>IF(NN!P145="",0,IF(NN!P145="BRAK kol.7","BRAK BADAŃ",NN!P145))</f>
        <v>0</v>
      </c>
      <c r="AK143" s="225">
        <f>IF(NN!AC145="",0,IF(NN!AC145="BRAK kol.7","BRAK BADAŃ",NN!AC145))</f>
        <v>0</v>
      </c>
      <c r="BJ143" s="414" t="str">
        <f>IF(AND(BL143=1,BM143=1,SUMIF($C143:$C$525,$C143,$AK143:$AK$525)=$AK143),$AK143,IF($BO143&gt;0,$BO143,IF(AND(COUNTIF($C$11:$C142,$C143)&gt;=1,COUNTIF($D142:$D142,$D143)&gt;=1),"",IF(AND(SUMIF($C143:$C$525,$C143,$AK143:$AK$525)&gt;=$AK143,SUMIF($D143:$D$525,$D143,$AK143:$AK$525)&gt;=$AK143),SUMIF($C143:$C$525,$C143,$AK143:$AK$525),""))))</f>
        <v/>
      </c>
      <c r="BL143" s="409">
        <f>COUNTIFS('ZASOBY N'!$B142:$B$525,'ZASOBY N'!$B142,'ZASOBY N'!$C142:'ZASOBY N'!$C$525,'ZASOBY N'!$C142,'ZASOBY N'!$D142:'ZASOBY N'!$D$525,'ZASOBY N'!$D142,'ZASOBY N'!$H142:'ZASOBY N'!$H$525,'ZASOBY N'!$H142 )</f>
        <v>0</v>
      </c>
      <c r="BM143" s="410">
        <f>COUNTIFS('ZASOBY N'!$B$10:$B142,'ZASOBY N'!$B142,'ZASOBY N'!$C$10:'ZASOBY N'!$C142,'ZASOBY N'!$C142,'ZASOBY N'!$D$10:'ZASOBY N'!$D142,'ZASOBY N'!$D142,'ZASOBY N'!$H$10:'ZASOBY N'!$H142,'ZASOBY N'!$H142 )</f>
        <v>0</v>
      </c>
      <c r="BN143" s="411">
        <f t="shared" si="53"/>
        <v>0</v>
      </c>
      <c r="BO143" s="412">
        <f t="shared" si="54"/>
        <v>0</v>
      </c>
      <c r="BP143" s="94" t="str">
        <f t="shared" si="55"/>
        <v/>
      </c>
      <c r="BQ143" s="414" t="str">
        <f>IF(AND(BS143=1,BT143=1,SUMIF($C143:$C$525,$C143,$AJ143:$AJ$525)=$AJ143),$AJ143,IF($BV143&gt;0,$BV143,IF(AND(COUNTIF($C$11:$C142,$C143)&gt;=1,COUNTIF($D142:$D142,$D143)&gt;=1),"",IF(AND(SUMIF($C143:$C$525,$C143,$AJ143:$AJ$525)&gt;$AJ143,SUMIF($D143:$D$525,$D143,$AJ143:$AJ$525)&gt;$AJ143),SUMIF($C143:$C$525,$C143,$AJ143:$AJ$525),""))))</f>
        <v/>
      </c>
      <c r="BS143" s="409">
        <f>COUNTIFS('ZASOBY N'!$B142:$B$525,'ZASOBY N'!$B142,'ZASOBY N'!$C142:'ZASOBY N'!$C$525,'ZASOBY N'!$C142,'ZASOBY N'!$D142:'ZASOBY N'!$D$525,'ZASOBY N'!$D142,'ZASOBY N'!$H142:'ZASOBY N'!$H$525,'ZASOBY N'!$H142 )</f>
        <v>0</v>
      </c>
      <c r="BT143" s="410">
        <f>COUNTIFS('ZASOBY N'!$B$10:$B142,'ZASOBY N'!$B142,'ZASOBY N'!$C$10:'ZASOBY N'!$C142,'ZASOBY N'!$C142,'ZASOBY N'!$D$10:'ZASOBY N'!$D142,'ZASOBY N'!$D142,'ZASOBY N'!$H$10:'ZASOBY N'!$H142,'ZASOBY N'!$H142 )</f>
        <v>0</v>
      </c>
      <c r="BU143" s="411">
        <f t="shared" si="56"/>
        <v>0</v>
      </c>
      <c r="BV143" s="412">
        <f t="shared" si="57"/>
        <v>0</v>
      </c>
      <c r="BW143" s="94" t="s">
        <v>499</v>
      </c>
      <c r="BX143" s="414" t="str">
        <f>IF(AND(BZ143=1,CA143=1,SUMIF($C143:$C$525,$C143,$AI143:$AI$525)=$AI143),$AI143,IF($CC143&gt;0,$CC143,IF(AND(COUNTIF($C$11:$C142,$C143)&gt;=1,COUNTIF($D142:$D142,$D143)&gt;=1),"",IF(AND(SUMIF($C143:$C$525,$C143,$AI143:$AI$525)&gt;$AI143,SUMIF($D143:$D$525,$D143,$AI143:$AI$525)&gt;$IG143),_xlfn.AGGREGATE(14,4,$CB$11:$CB$31*($C$11:$C$31=$C143),1),""))))</f>
        <v/>
      </c>
      <c r="BZ143" s="409">
        <f>COUNTIFS('ZASOBY N'!$B142:$B$525,'ZASOBY N'!$B142,'ZASOBY N'!$C142:'ZASOBY N'!$C$525,'ZASOBY N'!$C142,'ZASOBY N'!$D142:'ZASOBY N'!$D$525,'ZASOBY N'!$D142,'ZASOBY N'!$H142:'ZASOBY N'!$H$525,'ZASOBY N'!$H142 )</f>
        <v>0</v>
      </c>
      <c r="CA143" s="410">
        <f>COUNTIFS('ZASOBY N'!$B$10:$B142,'ZASOBY N'!$B142,'ZASOBY N'!$C$10:'ZASOBY N'!$C142,'ZASOBY N'!$C142,'ZASOBY N'!$D$10:'ZASOBY N'!$D142,'ZASOBY N'!$D142,'ZASOBY N'!$H$10:'ZASOBY N'!$H142,'ZASOBY N'!$H142 )</f>
        <v>0</v>
      </c>
      <c r="CB143" s="411">
        <f t="shared" si="58"/>
        <v>0</v>
      </c>
      <c r="CC143" s="412">
        <f t="shared" si="59"/>
        <v>0</v>
      </c>
      <c r="CE143" s="414" t="str">
        <f>IF(AND(CG143=1,CH143=1,SUMIF($C143:$C$525,$C143,$AH143:$AH$525)=$AH143),$AH143,IF($CJ143&gt;0,$CJ143,IF(AND(COUNTIF($C$11:$C142,$C143)&gt;=1,COUNTIF($D142:$D142,$D143)&gt;=1),"",IF(AND(SUMIF($C143:$C$525,$C143,$AH143:$AH$525)&gt;$AH143,SUMIF($D143:$D$525,$D143,$AH143:$AH$525)&gt;$AH143),_xlfn.AGGREGATE(14,4,$CI$11:$CI$31*($C$11:$C$31=$C143),1),""))))</f>
        <v/>
      </c>
      <c r="CG143" s="409">
        <f>COUNTIFS('ZASOBY N'!$B142:$B$525,'ZASOBY N'!$B142,'ZASOBY N'!$C142:'ZASOBY N'!$C$525,'ZASOBY N'!$C142,'ZASOBY N'!$D142:'ZASOBY N'!$D$525,'ZASOBY N'!$D142,'ZASOBY N'!$H142:'ZASOBY N'!$H$525,'ZASOBY N'!$H142 )</f>
        <v>0</v>
      </c>
      <c r="CH143" s="410">
        <f>COUNTIFS('ZASOBY N'!$B$10:$B142,'ZASOBY N'!$B142,'ZASOBY N'!$C$10:'ZASOBY N'!$C142,'ZASOBY N'!$C142,'ZASOBY N'!$D$10:'ZASOBY N'!$D142,'ZASOBY N'!$D142,'ZASOBY N'!$H$10:'ZASOBY N'!$H142,'ZASOBY N'!$H142 )</f>
        <v>0</v>
      </c>
      <c r="CI143" s="411">
        <f t="shared" si="60"/>
        <v>0</v>
      </c>
      <c r="CJ143" s="412">
        <f t="shared" si="61"/>
        <v>0</v>
      </c>
      <c r="CL143" s="414" t="str">
        <f>IF(AND(CN143=1,CO143=1,SUMIF($C143:$C$525,$C143,$AG143:$AG$525)=$AG143),$AG143,IF($CQ143&gt;0,$CQ143,IF(AND(COUNTIF($C$11:$C142,$C143)&gt;=1,COUNTIF($D142:$D142,$D143)&gt;=1),"",IF(AND(SUMIF($C143:$C$525,$C143,$AG143:$AG$525)&gt;$AG143,SUMIF($D143:$D$525,$D143,$AG143:$AG$525)&gt;$AG143),_xlfn.AGGREGATE(14,4,$CP$11:$CP$31*($C$11:$C$31=$C143),1),""))))</f>
        <v/>
      </c>
      <c r="CN143" s="409">
        <f>COUNTIFS('ZASOBY N'!$B142:$B$525,'ZASOBY N'!$B142,'ZASOBY N'!$C142:'ZASOBY N'!$C$525,'ZASOBY N'!$C142,'ZASOBY N'!$D142:'ZASOBY N'!$D$525,'ZASOBY N'!$D142,'ZASOBY N'!$H142:'ZASOBY N'!$H$525,'ZASOBY N'!$H142 )</f>
        <v>0</v>
      </c>
      <c r="CO143" s="410">
        <f>COUNTIFS('ZASOBY N'!$B$10:$B142,'ZASOBY N'!$B142,'ZASOBY N'!$C$10:'ZASOBY N'!$C142,'ZASOBY N'!$C142,'ZASOBY N'!$D$10:'ZASOBY N'!$D142,'ZASOBY N'!$D142,'ZASOBY N'!$H$10:'ZASOBY N'!$H142,'ZASOBY N'!$H142 )</f>
        <v>0</v>
      </c>
      <c r="CP143" s="411">
        <f t="shared" si="62"/>
        <v>0</v>
      </c>
      <c r="CQ143" s="412">
        <f t="shared" si="63"/>
        <v>0</v>
      </c>
      <c r="CS143" s="414" t="str">
        <f>IF(AND(CU143=1,CV143=1,SUMIF($C143:$C$525,$C143,$AF143:$AF$525)=$AF143),$AF143,IF($CX143&gt;0,$CX143,IF(AND(COUNTIF($C$11:$C142,$C143)&gt;=1,COUNTIF($D142:$D142,$D143)&gt;=1),"",IF(AND(SUMIF($C143:$C$525,$C143,$AF143:$AF$525)&gt;$AF143,SUMIF($D143:$D$525,$D143,$AF143:$AF$525)&gt;$AF143),_xlfn.AGGREGATE(14,4,$CW$11:$CW$31*($C$11:$C$31=$C143),1),""))))</f>
        <v/>
      </c>
      <c r="CU143" s="409">
        <f>COUNTIFS('ZASOBY N'!$B142:$B$525,'ZASOBY N'!$B142,'ZASOBY N'!$C142:'ZASOBY N'!$C$525,'ZASOBY N'!$C142,'ZASOBY N'!$D142:'ZASOBY N'!$D$525,'ZASOBY N'!$D142,'ZASOBY N'!$H142:'ZASOBY N'!$H$525,'ZASOBY N'!$H142 )</f>
        <v>0</v>
      </c>
      <c r="CV143" s="410">
        <f>COUNTIFS('ZASOBY N'!$B$10:$B142,'ZASOBY N'!$B142,'ZASOBY N'!$C$10:'ZASOBY N'!$C142,'ZASOBY N'!$C142,'ZASOBY N'!$D$10:'ZASOBY N'!$D142,'ZASOBY N'!$D142,'ZASOBY N'!$H$10:'ZASOBY N'!$H142,'ZASOBY N'!$H142 )</f>
        <v>0</v>
      </c>
      <c r="CW143" s="411">
        <f t="shared" si="64"/>
        <v>0</v>
      </c>
      <c r="CX143" s="412">
        <f t="shared" si="65"/>
        <v>0</v>
      </c>
      <c r="CZ143" s="414" t="str">
        <f>IF(AND(DB143=1,DC143=1,SUMIF($C143:$C$525,$C143,$AE143:$AE$525)=$AE143),$AE143,IF($DE143&gt;0,$DE143,IF(AND(COUNTIF($C$11:$C142,$C143)&gt;=1,COUNTIF($D142:$D142,$D143)&gt;=1),"",IF(AND(SUMIF($C143:$C$525,$C143,$AE143:$AE$525)&gt;$AE143,SUMIF($D143:$D$525,$D143,$AE143:$AE$525)&gt;$AE143),_xlfn.AGGREGATE(14,4,$DD$11:$DD$31*($C$11:$C$31=$C143),1),""))))</f>
        <v/>
      </c>
      <c r="DB143" s="409">
        <f>COUNTIFS('ZASOBY N'!$B142:$B$525,'ZASOBY N'!$B142,'ZASOBY N'!$C142:'ZASOBY N'!$C$525,'ZASOBY N'!$C142,'ZASOBY N'!$D142:'ZASOBY N'!$D$525,'ZASOBY N'!$D142,'ZASOBY N'!$H142:'ZASOBY N'!$H$525,'ZASOBY N'!$H142 )</f>
        <v>0</v>
      </c>
      <c r="DC143" s="410">
        <f>COUNTIFS('ZASOBY N'!$B$10:$B142,'ZASOBY N'!$B142,'ZASOBY N'!$C$10:'ZASOBY N'!$C142,'ZASOBY N'!$C142,'ZASOBY N'!$D$10:'ZASOBY N'!$D142,'ZASOBY N'!$D142,'ZASOBY N'!$H$10:'ZASOBY N'!$H142,'ZASOBY N'!$H142 )</f>
        <v>0</v>
      </c>
      <c r="DD143" s="411">
        <f t="shared" si="66"/>
        <v>0</v>
      </c>
      <c r="DE143" s="412">
        <f t="shared" si="67"/>
        <v>0</v>
      </c>
      <c r="DF143" s="399" t="str">
        <f>IF(AND(DI143=1,DJ143=1,SUMIF($C143:$C$525,$C143,$AD143:$AD$525)=$AD143),$AD143,IF($DL143&gt;0,$DL143,IF(B143="","",IF(AND(COUNTIF($C$11:$C142,$C143)&gt;=1,COUNTIF($D142:$D142,$D143)&gt;=1,COUNTIF($Z140:$Z142,$C143)=0),"",IF(AND(COUNTIF($C$11:$C142,$C143)&gt;=1,COUNTIF($D142:$D142,$D143)&gt;=1),"UJĘTO WYŻEJ",IF(AND(SUMIF($C143:$C$525,$C143,$AD143:$AD$525)&gt;$AD143,SUMIF($D143:$D$525,$D143,$AD143:$AD$525)&gt;$AD143),_xlfn.AGGREGATE(14,4,$DK$11:$DK$31*($C$11:$C$31=$C143),1),""))))))</f>
        <v/>
      </c>
      <c r="DG143" s="414" t="str">
        <f>IF(AND(DI143=1,DJ143=1,SUMIF($C143:$C$525,$C143,$AD143:$AD$525)=$AD143),$AD143,IF($DL143&gt;0,$DL143,IF(AND(COUNTIF($C$11:$C142,$C143)&gt;=1,COUNTIF($D142:$D142,$D143)&gt;=1),"",IF(AND(SUMIF($C143:$C$525,$C143,$AD143:$AD$525)&gt;$AD143,SUMIF($D143:$D$525,$D143,$AD143:$AD$525)&gt;$AD143),_xlfn.AGGREGATE(14,4,$DK$11:$DK$31*($C$11:$C$31=$C143),1),""))))</f>
        <v/>
      </c>
      <c r="DI143" s="409">
        <f>COUNTIFS('ZASOBY N'!$B142:$B$525,'ZASOBY N'!$B142,'ZASOBY N'!$C142:'ZASOBY N'!$C$525,'ZASOBY N'!$C142,'ZASOBY N'!$D142:'ZASOBY N'!$D$525,'ZASOBY N'!$D142,'ZASOBY N'!$H142:'ZASOBY N'!$H$525,'ZASOBY N'!$H142 )</f>
        <v>0</v>
      </c>
      <c r="DJ143" s="410">
        <f>COUNTIFS('ZASOBY N'!$B$10:$B142,'ZASOBY N'!$B142,'ZASOBY N'!$C$10:'ZASOBY N'!$C142,'ZASOBY N'!$C142,'ZASOBY N'!$D$10:'ZASOBY N'!$D142,'ZASOBY N'!$D142,'ZASOBY N'!$H$10:'ZASOBY N'!$H142,'ZASOBY N'!$H142 )</f>
        <v>0</v>
      </c>
      <c r="DK143" s="411">
        <f t="shared" si="68"/>
        <v>0</v>
      </c>
      <c r="DL143" s="412">
        <f t="shared" si="69"/>
        <v>0</v>
      </c>
    </row>
    <row r="144" spans="1:116" ht="18.899999999999999" customHeight="1" x14ac:dyDescent="0.3">
      <c r="A144" s="219"/>
      <c r="B144" s="152" t="str">
        <f>IF('ZASOBY N'!A143="","",'ZASOBY N'!A143)</f>
        <v/>
      </c>
      <c r="C144" s="462" t="str">
        <f>IF('ZASOBY N'!C143="","",'ZASOBY N'!C143)</f>
        <v/>
      </c>
      <c r="D144" s="137" t="str">
        <f>IF('ZASOBY N'!B143="","",'ZASOBY N'!B143)</f>
        <v/>
      </c>
      <c r="E144" s="138"/>
      <c r="F144" s="356" t="str">
        <f>IF('ZASOBY N'!D143="","",'ZASOBY N'!D143)</f>
        <v/>
      </c>
      <c r="G144" s="220" t="str">
        <f>IF('ZASOBY N'!G143="","",'ZASOBY N'!G143)</f>
        <v/>
      </c>
      <c r="H144" s="221" t="str">
        <f>IF('ZASOBY N'!F143="","",'ZASOBY N'!F143)</f>
        <v/>
      </c>
      <c r="I144" s="221" t="str">
        <f>IF('ZASOBY N'!G143="","",'ZASOBY N'!G143)</f>
        <v/>
      </c>
      <c r="J144" s="221" t="str">
        <f>IF('ZASOBY N'!H143="","",'ZASOBY N'!H143)</f>
        <v/>
      </c>
      <c r="K144" s="214">
        <v>0</v>
      </c>
      <c r="L144" s="214">
        <v>0</v>
      </c>
      <c r="M144" s="214">
        <v>0</v>
      </c>
      <c r="N144" s="222" t="str">
        <f>IF('ZASOBY N'!BD143="x","",IF(W144="","",'ZASOBY N'!E143))</f>
        <v/>
      </c>
      <c r="O144" s="223">
        <v>0</v>
      </c>
      <c r="P144" s="223">
        <v>0</v>
      </c>
      <c r="Q144" s="226" t="str">
        <f>IF($N144="","",'UPR BILANS N'!G144*'UPR BILANS N'!N144)</f>
        <v/>
      </c>
      <c r="R144" s="225" t="str">
        <f>IF($N144="","",'ZASOBY N'!O143)</f>
        <v/>
      </c>
      <c r="S144" s="225" t="str">
        <f>IF($N144="","",IF('ZASOBY N'!Q143="",0,'ZASOBY N'!Q143))</f>
        <v/>
      </c>
      <c r="T144" s="225" t="str">
        <f>IF($N144="","",'ZASOBY N'!V143)</f>
        <v/>
      </c>
      <c r="U144" s="225" t="str">
        <f>IF($N144="","",IF('ZASOBY N'!AG143="",0,'ZASOBY N'!AG143))</f>
        <v/>
      </c>
      <c r="V144" s="225" t="str">
        <f>IF($N144="","",IF(NN!P146="",0,NN!P146))</f>
        <v/>
      </c>
      <c r="W144" s="225" t="str">
        <f t="shared" si="47"/>
        <v/>
      </c>
      <c r="X144" s="226" t="str">
        <f t="shared" si="48"/>
        <v/>
      </c>
      <c r="Y144" s="225" t="str">
        <f>IF('ZASOBY N'!AU143="","",IF(C144&lt;&gt;C143,'ZASOBY N'!AU143,IF(D144&lt;&gt;D143,'ZASOBY N'!AU143,IF(F144&lt;&gt;F143,'ZASOBY N'!AU143,IF(G144&lt;&gt;G143,'ZASOBY N'!AU143,IF(J144&lt;&gt;J143,'ZASOBY N'!AU143,IF(NN!AC146="","",IF(AND(C143=C144,H143=H144,J143=J144,NN!AC146&gt;0),"",IF(AND(C144=C145,H144=H145,NN!AC147&gt;0),'ZASOBY N'!AU143,'ZASOBY N'!AU143)))))))))</f>
        <v/>
      </c>
      <c r="Z144" s="225" t="str">
        <f t="shared" si="49"/>
        <v/>
      </c>
      <c r="AA144" s="227" t="str">
        <f t="shared" si="51"/>
        <v/>
      </c>
      <c r="AB144" s="400" t="str">
        <f t="shared" si="52"/>
        <v/>
      </c>
      <c r="AC144" s="228" t="str">
        <f t="shared" si="50"/>
        <v/>
      </c>
      <c r="AD144" s="222">
        <f>IF(B144="",0,IF(F144="",0,INDEX(POBRANIE_!$B$6:$F$101,MATCH('UPR BILANS N'!$F144,POBRANIE_!$A$6:$A$101,0),2)))</f>
        <v>0</v>
      </c>
      <c r="AE144" s="224">
        <f>IF(OR('ZASOBY N'!G143="",'ZASOBY N'!E143=""),0,IF(B144="",0,'ZASOBY N'!G143*'ZASOBY N'!E143))</f>
        <v>0</v>
      </c>
      <c r="AF144" s="225">
        <f>IF('ZASOBY N'!O143="",0,'ZASOBY N'!O143)</f>
        <v>0</v>
      </c>
      <c r="AG144" s="225">
        <f>IF('ZASOBY N'!Q143="",0,'ZASOBY N'!Q143)</f>
        <v>0</v>
      </c>
      <c r="AH144" s="225">
        <f>IF('ZASOBY N'!V143="",0,'ZASOBY N'!V143)</f>
        <v>0</v>
      </c>
      <c r="AI144" s="225">
        <f>IF('ZASOBY N'!AG143="",0,'ZASOBY N'!AG143)</f>
        <v>0</v>
      </c>
      <c r="AJ144" s="225">
        <f>IF(NN!P146="",0,IF(NN!P146="BRAK kol.7","BRAK BADAŃ",NN!P146))</f>
        <v>0</v>
      </c>
      <c r="AK144" s="225">
        <f>IF(NN!AC146="",0,IF(NN!AC146="BRAK kol.7","BRAK BADAŃ",NN!AC146))</f>
        <v>0</v>
      </c>
      <c r="BJ144" s="414" t="str">
        <f>IF(AND(BL144=1,BM144=1,SUMIF($C144:$C$525,$C144,$AK144:$AK$525)=$AK144),$AK144,IF($BO144&gt;0,$BO144,IF(AND(COUNTIF($C$11:$C143,$C144)&gt;=1,COUNTIF($D143:$D143,$D144)&gt;=1),"",IF(AND(SUMIF($C144:$C$525,$C144,$AK144:$AK$525)&gt;=$AK144,SUMIF($D144:$D$525,$D144,$AK144:$AK$525)&gt;=$AK144),SUMIF($C144:$C$525,$C144,$AK144:$AK$525),""))))</f>
        <v/>
      </c>
      <c r="BL144" s="409">
        <f>COUNTIFS('ZASOBY N'!$B143:$B$525,'ZASOBY N'!$B143,'ZASOBY N'!$C143:'ZASOBY N'!$C$525,'ZASOBY N'!$C143,'ZASOBY N'!$D143:'ZASOBY N'!$D$525,'ZASOBY N'!$D143,'ZASOBY N'!$H143:'ZASOBY N'!$H$525,'ZASOBY N'!$H143 )</f>
        <v>0</v>
      </c>
      <c r="BM144" s="410">
        <f>COUNTIFS('ZASOBY N'!$B$10:$B143,'ZASOBY N'!$B143,'ZASOBY N'!$C$10:'ZASOBY N'!$C143,'ZASOBY N'!$C143,'ZASOBY N'!$D$10:'ZASOBY N'!$D143,'ZASOBY N'!$D143,'ZASOBY N'!$H$10:'ZASOBY N'!$H143,'ZASOBY N'!$H143 )</f>
        <v>0</v>
      </c>
      <c r="BN144" s="411">
        <f t="shared" si="53"/>
        <v>0</v>
      </c>
      <c r="BO144" s="412">
        <f t="shared" si="54"/>
        <v>0</v>
      </c>
      <c r="BP144" s="94" t="str">
        <f t="shared" si="55"/>
        <v/>
      </c>
      <c r="BQ144" s="414" t="str">
        <f>IF(AND(BS144=1,BT144=1,SUMIF($C144:$C$525,$C144,$AJ144:$AJ$525)=$AJ144),$AJ144,IF($BV144&gt;0,$BV144,IF(AND(COUNTIF($C$11:$C143,$C144)&gt;=1,COUNTIF($D143:$D143,$D144)&gt;=1),"",IF(AND(SUMIF($C144:$C$525,$C144,$AJ144:$AJ$525)&gt;$AJ144,SUMIF($D144:$D$525,$D144,$AJ144:$AJ$525)&gt;$AJ144),SUMIF($C144:$C$525,$C144,$AJ144:$AJ$525),""))))</f>
        <v/>
      </c>
      <c r="BS144" s="409">
        <f>COUNTIFS('ZASOBY N'!$B143:$B$525,'ZASOBY N'!$B143,'ZASOBY N'!$C143:'ZASOBY N'!$C$525,'ZASOBY N'!$C143,'ZASOBY N'!$D143:'ZASOBY N'!$D$525,'ZASOBY N'!$D143,'ZASOBY N'!$H143:'ZASOBY N'!$H$525,'ZASOBY N'!$H143 )</f>
        <v>0</v>
      </c>
      <c r="BT144" s="410">
        <f>COUNTIFS('ZASOBY N'!$B$10:$B143,'ZASOBY N'!$B143,'ZASOBY N'!$C$10:'ZASOBY N'!$C143,'ZASOBY N'!$C143,'ZASOBY N'!$D$10:'ZASOBY N'!$D143,'ZASOBY N'!$D143,'ZASOBY N'!$H$10:'ZASOBY N'!$H143,'ZASOBY N'!$H143 )</f>
        <v>0</v>
      </c>
      <c r="BU144" s="411">
        <f t="shared" si="56"/>
        <v>0</v>
      </c>
      <c r="BV144" s="412">
        <f t="shared" si="57"/>
        <v>0</v>
      </c>
      <c r="BW144" s="94" t="s">
        <v>499</v>
      </c>
      <c r="BX144" s="414" t="str">
        <f>IF(AND(BZ144=1,CA144=1,SUMIF($C144:$C$525,$C144,$AI144:$AI$525)=$AI144),$AI144,IF($CC144&gt;0,$CC144,IF(AND(COUNTIF($C$11:$C143,$C144)&gt;=1,COUNTIF($D143:$D143,$D144)&gt;=1),"",IF(AND(SUMIF($C144:$C$525,$C144,$AI144:$AI$525)&gt;$AI144,SUMIF($D144:$D$525,$D144,$AI144:$AI$525)&gt;$IG144),_xlfn.AGGREGATE(14,4,$CB$11:$CB$31*($C$11:$C$31=$C144),1),""))))</f>
        <v/>
      </c>
      <c r="BZ144" s="409">
        <f>COUNTIFS('ZASOBY N'!$B143:$B$525,'ZASOBY N'!$B143,'ZASOBY N'!$C143:'ZASOBY N'!$C$525,'ZASOBY N'!$C143,'ZASOBY N'!$D143:'ZASOBY N'!$D$525,'ZASOBY N'!$D143,'ZASOBY N'!$H143:'ZASOBY N'!$H$525,'ZASOBY N'!$H143 )</f>
        <v>0</v>
      </c>
      <c r="CA144" s="410">
        <f>COUNTIFS('ZASOBY N'!$B$10:$B143,'ZASOBY N'!$B143,'ZASOBY N'!$C$10:'ZASOBY N'!$C143,'ZASOBY N'!$C143,'ZASOBY N'!$D$10:'ZASOBY N'!$D143,'ZASOBY N'!$D143,'ZASOBY N'!$H$10:'ZASOBY N'!$H143,'ZASOBY N'!$H143 )</f>
        <v>0</v>
      </c>
      <c r="CB144" s="411">
        <f t="shared" si="58"/>
        <v>0</v>
      </c>
      <c r="CC144" s="412">
        <f t="shared" si="59"/>
        <v>0</v>
      </c>
      <c r="CE144" s="414" t="str">
        <f>IF(AND(CG144=1,CH144=1,SUMIF($C144:$C$525,$C144,$AH144:$AH$525)=$AH144),$AH144,IF($CJ144&gt;0,$CJ144,IF(AND(COUNTIF($C$11:$C143,$C144)&gt;=1,COUNTIF($D143:$D143,$D144)&gt;=1),"",IF(AND(SUMIF($C144:$C$525,$C144,$AH144:$AH$525)&gt;$AH144,SUMIF($D144:$D$525,$D144,$AH144:$AH$525)&gt;$AH144),_xlfn.AGGREGATE(14,4,$CI$11:$CI$31*($C$11:$C$31=$C144),1),""))))</f>
        <v/>
      </c>
      <c r="CG144" s="409">
        <f>COUNTIFS('ZASOBY N'!$B143:$B$525,'ZASOBY N'!$B143,'ZASOBY N'!$C143:'ZASOBY N'!$C$525,'ZASOBY N'!$C143,'ZASOBY N'!$D143:'ZASOBY N'!$D$525,'ZASOBY N'!$D143,'ZASOBY N'!$H143:'ZASOBY N'!$H$525,'ZASOBY N'!$H143 )</f>
        <v>0</v>
      </c>
      <c r="CH144" s="410">
        <f>COUNTIFS('ZASOBY N'!$B$10:$B143,'ZASOBY N'!$B143,'ZASOBY N'!$C$10:'ZASOBY N'!$C143,'ZASOBY N'!$C143,'ZASOBY N'!$D$10:'ZASOBY N'!$D143,'ZASOBY N'!$D143,'ZASOBY N'!$H$10:'ZASOBY N'!$H143,'ZASOBY N'!$H143 )</f>
        <v>0</v>
      </c>
      <c r="CI144" s="411">
        <f t="shared" si="60"/>
        <v>0</v>
      </c>
      <c r="CJ144" s="412">
        <f t="shared" si="61"/>
        <v>0</v>
      </c>
      <c r="CL144" s="414" t="str">
        <f>IF(AND(CN144=1,CO144=1,SUMIF($C144:$C$525,$C144,$AG144:$AG$525)=$AG144),$AG144,IF($CQ144&gt;0,$CQ144,IF(AND(COUNTIF($C$11:$C143,$C144)&gt;=1,COUNTIF($D143:$D143,$D144)&gt;=1),"",IF(AND(SUMIF($C144:$C$525,$C144,$AG144:$AG$525)&gt;$AG144,SUMIF($D144:$D$525,$D144,$AG144:$AG$525)&gt;$AG144),_xlfn.AGGREGATE(14,4,$CP$11:$CP$31*($C$11:$C$31=$C144),1),""))))</f>
        <v/>
      </c>
      <c r="CN144" s="409">
        <f>COUNTIFS('ZASOBY N'!$B143:$B$525,'ZASOBY N'!$B143,'ZASOBY N'!$C143:'ZASOBY N'!$C$525,'ZASOBY N'!$C143,'ZASOBY N'!$D143:'ZASOBY N'!$D$525,'ZASOBY N'!$D143,'ZASOBY N'!$H143:'ZASOBY N'!$H$525,'ZASOBY N'!$H143 )</f>
        <v>0</v>
      </c>
      <c r="CO144" s="410">
        <f>COUNTIFS('ZASOBY N'!$B$10:$B143,'ZASOBY N'!$B143,'ZASOBY N'!$C$10:'ZASOBY N'!$C143,'ZASOBY N'!$C143,'ZASOBY N'!$D$10:'ZASOBY N'!$D143,'ZASOBY N'!$D143,'ZASOBY N'!$H$10:'ZASOBY N'!$H143,'ZASOBY N'!$H143 )</f>
        <v>0</v>
      </c>
      <c r="CP144" s="411">
        <f t="shared" si="62"/>
        <v>0</v>
      </c>
      <c r="CQ144" s="412">
        <f t="shared" si="63"/>
        <v>0</v>
      </c>
      <c r="CS144" s="414" t="str">
        <f>IF(AND(CU144=1,CV144=1,SUMIF($C144:$C$525,$C144,$AF144:$AF$525)=$AF144),$AF144,IF($CX144&gt;0,$CX144,IF(AND(COUNTIF($C$11:$C143,$C144)&gt;=1,COUNTIF($D143:$D143,$D144)&gt;=1),"",IF(AND(SUMIF($C144:$C$525,$C144,$AF144:$AF$525)&gt;$AF144,SUMIF($D144:$D$525,$D144,$AF144:$AF$525)&gt;$AF144),_xlfn.AGGREGATE(14,4,$CW$11:$CW$31*($C$11:$C$31=$C144),1),""))))</f>
        <v/>
      </c>
      <c r="CU144" s="409">
        <f>COUNTIFS('ZASOBY N'!$B143:$B$525,'ZASOBY N'!$B143,'ZASOBY N'!$C143:'ZASOBY N'!$C$525,'ZASOBY N'!$C143,'ZASOBY N'!$D143:'ZASOBY N'!$D$525,'ZASOBY N'!$D143,'ZASOBY N'!$H143:'ZASOBY N'!$H$525,'ZASOBY N'!$H143 )</f>
        <v>0</v>
      </c>
      <c r="CV144" s="410">
        <f>COUNTIFS('ZASOBY N'!$B$10:$B143,'ZASOBY N'!$B143,'ZASOBY N'!$C$10:'ZASOBY N'!$C143,'ZASOBY N'!$C143,'ZASOBY N'!$D$10:'ZASOBY N'!$D143,'ZASOBY N'!$D143,'ZASOBY N'!$H$10:'ZASOBY N'!$H143,'ZASOBY N'!$H143 )</f>
        <v>0</v>
      </c>
      <c r="CW144" s="411">
        <f t="shared" si="64"/>
        <v>0</v>
      </c>
      <c r="CX144" s="412">
        <f t="shared" si="65"/>
        <v>0</v>
      </c>
      <c r="CZ144" s="414" t="str">
        <f>IF(AND(DB144=1,DC144=1,SUMIF($C144:$C$525,$C144,$AE144:$AE$525)=$AE144),$AE144,IF($DE144&gt;0,$DE144,IF(AND(COUNTIF($C$11:$C143,$C144)&gt;=1,COUNTIF($D143:$D143,$D144)&gt;=1),"",IF(AND(SUMIF($C144:$C$525,$C144,$AE144:$AE$525)&gt;$AE144,SUMIF($D144:$D$525,$D144,$AE144:$AE$525)&gt;$AE144),_xlfn.AGGREGATE(14,4,$DD$11:$DD$31*($C$11:$C$31=$C144),1),""))))</f>
        <v/>
      </c>
      <c r="DB144" s="409">
        <f>COUNTIFS('ZASOBY N'!$B143:$B$525,'ZASOBY N'!$B143,'ZASOBY N'!$C143:'ZASOBY N'!$C$525,'ZASOBY N'!$C143,'ZASOBY N'!$D143:'ZASOBY N'!$D$525,'ZASOBY N'!$D143,'ZASOBY N'!$H143:'ZASOBY N'!$H$525,'ZASOBY N'!$H143 )</f>
        <v>0</v>
      </c>
      <c r="DC144" s="410">
        <f>COUNTIFS('ZASOBY N'!$B$10:$B143,'ZASOBY N'!$B143,'ZASOBY N'!$C$10:'ZASOBY N'!$C143,'ZASOBY N'!$C143,'ZASOBY N'!$D$10:'ZASOBY N'!$D143,'ZASOBY N'!$D143,'ZASOBY N'!$H$10:'ZASOBY N'!$H143,'ZASOBY N'!$H143 )</f>
        <v>0</v>
      </c>
      <c r="DD144" s="411">
        <f t="shared" si="66"/>
        <v>0</v>
      </c>
      <c r="DE144" s="412">
        <f t="shared" si="67"/>
        <v>0</v>
      </c>
      <c r="DF144" s="399" t="str">
        <f>IF(AND(DI144=1,DJ144=1,SUMIF($C144:$C$525,$C144,$AD144:$AD$525)=$AD144),$AD144,IF($DL144&gt;0,$DL144,IF(B144="","",IF(AND(COUNTIF($C$11:$C143,$C144)&gt;=1,COUNTIF($D143:$D143,$D144)&gt;=1,COUNTIF($Z141:$Z143,$C144)=0),"",IF(AND(COUNTIF($C$11:$C143,$C144)&gt;=1,COUNTIF($D143:$D143,$D144)&gt;=1),"UJĘTO WYŻEJ",IF(AND(SUMIF($C144:$C$525,$C144,$AD144:$AD$525)&gt;$AD144,SUMIF($D144:$D$525,$D144,$AD144:$AD$525)&gt;$AD144),_xlfn.AGGREGATE(14,4,$DK$11:$DK$31*($C$11:$C$31=$C144),1),""))))))</f>
        <v/>
      </c>
      <c r="DG144" s="414" t="str">
        <f>IF(AND(DI144=1,DJ144=1,SUMIF($C144:$C$525,$C144,$AD144:$AD$525)=$AD144),$AD144,IF($DL144&gt;0,$DL144,IF(AND(COUNTIF($C$11:$C143,$C144)&gt;=1,COUNTIF($D143:$D143,$D144)&gt;=1),"",IF(AND(SUMIF($C144:$C$525,$C144,$AD144:$AD$525)&gt;$AD144,SUMIF($D144:$D$525,$D144,$AD144:$AD$525)&gt;$AD144),_xlfn.AGGREGATE(14,4,$DK$11:$DK$31*($C$11:$C$31=$C144),1),""))))</f>
        <v/>
      </c>
      <c r="DI144" s="409">
        <f>COUNTIFS('ZASOBY N'!$B143:$B$525,'ZASOBY N'!$B143,'ZASOBY N'!$C143:'ZASOBY N'!$C$525,'ZASOBY N'!$C143,'ZASOBY N'!$D143:'ZASOBY N'!$D$525,'ZASOBY N'!$D143,'ZASOBY N'!$H143:'ZASOBY N'!$H$525,'ZASOBY N'!$H143 )</f>
        <v>0</v>
      </c>
      <c r="DJ144" s="410">
        <f>COUNTIFS('ZASOBY N'!$B$10:$B143,'ZASOBY N'!$B143,'ZASOBY N'!$C$10:'ZASOBY N'!$C143,'ZASOBY N'!$C143,'ZASOBY N'!$D$10:'ZASOBY N'!$D143,'ZASOBY N'!$D143,'ZASOBY N'!$H$10:'ZASOBY N'!$H143,'ZASOBY N'!$H143 )</f>
        <v>0</v>
      </c>
      <c r="DK144" s="411">
        <f t="shared" si="68"/>
        <v>0</v>
      </c>
      <c r="DL144" s="412">
        <f t="shared" si="69"/>
        <v>0</v>
      </c>
    </row>
    <row r="145" spans="1:116" ht="18.899999999999999" customHeight="1" x14ac:dyDescent="0.3">
      <c r="A145" s="219"/>
      <c r="B145" s="152" t="str">
        <f>IF('ZASOBY N'!A144="","",'ZASOBY N'!A144)</f>
        <v/>
      </c>
      <c r="C145" s="462" t="str">
        <f>IF('ZASOBY N'!C144="","",'ZASOBY N'!C144)</f>
        <v/>
      </c>
      <c r="D145" s="137" t="str">
        <f>IF('ZASOBY N'!B144="","",'ZASOBY N'!B144)</f>
        <v/>
      </c>
      <c r="E145" s="138"/>
      <c r="F145" s="356" t="str">
        <f>IF('ZASOBY N'!D144="","",'ZASOBY N'!D144)</f>
        <v/>
      </c>
      <c r="G145" s="220" t="str">
        <f>IF('ZASOBY N'!G144="","",'ZASOBY N'!G144)</f>
        <v/>
      </c>
      <c r="H145" s="221" t="str">
        <f>IF('ZASOBY N'!F144="","",'ZASOBY N'!F144)</f>
        <v/>
      </c>
      <c r="I145" s="221" t="str">
        <f>IF('ZASOBY N'!G144="","",'ZASOBY N'!G144)</f>
        <v/>
      </c>
      <c r="J145" s="221" t="str">
        <f>IF('ZASOBY N'!H144="","",'ZASOBY N'!H144)</f>
        <v/>
      </c>
      <c r="K145" s="214">
        <v>0</v>
      </c>
      <c r="L145" s="214">
        <v>0</v>
      </c>
      <c r="M145" s="214">
        <v>0</v>
      </c>
      <c r="N145" s="222" t="str">
        <f>IF('ZASOBY N'!BD144="x","",IF(W145="","",'ZASOBY N'!E144))</f>
        <v/>
      </c>
      <c r="O145" s="223">
        <v>0</v>
      </c>
      <c r="P145" s="223">
        <v>0</v>
      </c>
      <c r="Q145" s="226" t="str">
        <f>IF($N145="","",'UPR BILANS N'!G145*'UPR BILANS N'!N145)</f>
        <v/>
      </c>
      <c r="R145" s="225" t="str">
        <f>IF($N145="","",'ZASOBY N'!O144)</f>
        <v/>
      </c>
      <c r="S145" s="225" t="str">
        <f>IF($N145="","",IF('ZASOBY N'!Q144="",0,'ZASOBY N'!Q144))</f>
        <v/>
      </c>
      <c r="T145" s="225" t="str">
        <f>IF($N145="","",'ZASOBY N'!V144)</f>
        <v/>
      </c>
      <c r="U145" s="225" t="str">
        <f>IF($N145="","",IF('ZASOBY N'!AG144="",0,'ZASOBY N'!AG144))</f>
        <v/>
      </c>
      <c r="V145" s="225" t="str">
        <f>IF($N145="","",IF(NN!P147="",0,NN!P147))</f>
        <v/>
      </c>
      <c r="W145" s="225" t="str">
        <f t="shared" si="47"/>
        <v/>
      </c>
      <c r="X145" s="226" t="str">
        <f t="shared" si="48"/>
        <v/>
      </c>
      <c r="Y145" s="225" t="str">
        <f>IF('ZASOBY N'!AU144="","",IF(C145&lt;&gt;C144,'ZASOBY N'!AU144,IF(D145&lt;&gt;D144,'ZASOBY N'!AU144,IF(F145&lt;&gt;F144,'ZASOBY N'!AU144,IF(G145&lt;&gt;G144,'ZASOBY N'!AU144,IF(J145&lt;&gt;J144,'ZASOBY N'!AU144,IF(NN!AC147="","",IF(AND(C144=C145,H144=H145,J144=J145,NN!AC147&gt;0),"",IF(AND(C145=C146,H145=H146,NN!AC148&gt;0),'ZASOBY N'!AU144,'ZASOBY N'!AU144)))))))))</f>
        <v/>
      </c>
      <c r="Z145" s="225" t="str">
        <f t="shared" si="49"/>
        <v/>
      </c>
      <c r="AA145" s="227" t="str">
        <f t="shared" si="51"/>
        <v/>
      </c>
      <c r="AB145" s="400" t="str">
        <f t="shared" si="52"/>
        <v/>
      </c>
      <c r="AC145" s="228" t="str">
        <f t="shared" si="50"/>
        <v/>
      </c>
      <c r="AD145" s="222">
        <f>IF(B145="",0,IF(F145="",0,INDEX(POBRANIE_!$B$6:$F$101,MATCH('UPR BILANS N'!$F145,POBRANIE_!$A$6:$A$101,0),2)))</f>
        <v>0</v>
      </c>
      <c r="AE145" s="224">
        <f>IF(OR('ZASOBY N'!G144="",'ZASOBY N'!E144=""),0,IF(B145="",0,'ZASOBY N'!G144*'ZASOBY N'!E144))</f>
        <v>0</v>
      </c>
      <c r="AF145" s="225">
        <f>IF('ZASOBY N'!O144="",0,'ZASOBY N'!O144)</f>
        <v>0</v>
      </c>
      <c r="AG145" s="225">
        <f>IF('ZASOBY N'!Q144="",0,'ZASOBY N'!Q144)</f>
        <v>0</v>
      </c>
      <c r="AH145" s="225">
        <f>IF('ZASOBY N'!V144="",0,'ZASOBY N'!V144)</f>
        <v>0</v>
      </c>
      <c r="AI145" s="225">
        <f>IF('ZASOBY N'!AG144="",0,'ZASOBY N'!AG144)</f>
        <v>0</v>
      </c>
      <c r="AJ145" s="225">
        <f>IF(NN!P147="",0,IF(NN!P147="BRAK kol.7","BRAK BADAŃ",NN!P147))</f>
        <v>0</v>
      </c>
      <c r="AK145" s="225">
        <f>IF(NN!AC147="",0,IF(NN!AC147="BRAK kol.7","BRAK BADAŃ",NN!AC147))</f>
        <v>0</v>
      </c>
      <c r="BJ145" s="414" t="str">
        <f>IF(AND(BL145=1,BM145=1,SUMIF($C145:$C$525,$C145,$AK145:$AK$525)=$AK145),$AK145,IF($BO145&gt;0,$BO145,IF(AND(COUNTIF($C$11:$C144,$C145)&gt;=1,COUNTIF($D144:$D144,$D145)&gt;=1),"",IF(AND(SUMIF($C145:$C$525,$C145,$AK145:$AK$525)&gt;=$AK145,SUMIF($D145:$D$525,$D145,$AK145:$AK$525)&gt;=$AK145),SUMIF($C145:$C$525,$C145,$AK145:$AK$525),""))))</f>
        <v/>
      </c>
      <c r="BL145" s="409">
        <f>COUNTIFS('ZASOBY N'!$B144:$B$525,'ZASOBY N'!$B144,'ZASOBY N'!$C144:'ZASOBY N'!$C$525,'ZASOBY N'!$C144,'ZASOBY N'!$D144:'ZASOBY N'!$D$525,'ZASOBY N'!$D144,'ZASOBY N'!$H144:'ZASOBY N'!$H$525,'ZASOBY N'!$H144 )</f>
        <v>0</v>
      </c>
      <c r="BM145" s="410">
        <f>COUNTIFS('ZASOBY N'!$B$10:$B144,'ZASOBY N'!$B144,'ZASOBY N'!$C$10:'ZASOBY N'!$C144,'ZASOBY N'!$C144,'ZASOBY N'!$D$10:'ZASOBY N'!$D144,'ZASOBY N'!$D144,'ZASOBY N'!$H$10:'ZASOBY N'!$H144,'ZASOBY N'!$H144 )</f>
        <v>0</v>
      </c>
      <c r="BN145" s="411">
        <f t="shared" si="53"/>
        <v>0</v>
      </c>
      <c r="BO145" s="412">
        <f t="shared" si="54"/>
        <v>0</v>
      </c>
      <c r="BP145" s="94" t="str">
        <f t="shared" si="55"/>
        <v/>
      </c>
      <c r="BQ145" s="414" t="str">
        <f>IF(AND(BS145=1,BT145=1,SUMIF($C145:$C$525,$C145,$AJ145:$AJ$525)=$AJ145),$AJ145,IF($BV145&gt;0,$BV145,IF(AND(COUNTIF($C$11:$C144,$C145)&gt;=1,COUNTIF($D144:$D144,$D145)&gt;=1),"",IF(AND(SUMIF($C145:$C$525,$C145,$AJ145:$AJ$525)&gt;$AJ145,SUMIF($D145:$D$525,$D145,$AJ145:$AJ$525)&gt;$AJ145),SUMIF($C145:$C$525,$C145,$AJ145:$AJ$525),""))))</f>
        <v/>
      </c>
      <c r="BS145" s="409">
        <f>COUNTIFS('ZASOBY N'!$B144:$B$525,'ZASOBY N'!$B144,'ZASOBY N'!$C144:'ZASOBY N'!$C$525,'ZASOBY N'!$C144,'ZASOBY N'!$D144:'ZASOBY N'!$D$525,'ZASOBY N'!$D144,'ZASOBY N'!$H144:'ZASOBY N'!$H$525,'ZASOBY N'!$H144 )</f>
        <v>0</v>
      </c>
      <c r="BT145" s="410">
        <f>COUNTIFS('ZASOBY N'!$B$10:$B144,'ZASOBY N'!$B144,'ZASOBY N'!$C$10:'ZASOBY N'!$C144,'ZASOBY N'!$C144,'ZASOBY N'!$D$10:'ZASOBY N'!$D144,'ZASOBY N'!$D144,'ZASOBY N'!$H$10:'ZASOBY N'!$H144,'ZASOBY N'!$H144 )</f>
        <v>0</v>
      </c>
      <c r="BU145" s="411">
        <f t="shared" si="56"/>
        <v>0</v>
      </c>
      <c r="BV145" s="412">
        <f t="shared" si="57"/>
        <v>0</v>
      </c>
      <c r="BW145" s="94" t="s">
        <v>499</v>
      </c>
      <c r="BX145" s="414" t="str">
        <f>IF(AND(BZ145=1,CA145=1,SUMIF($C145:$C$525,$C145,$AI145:$AI$525)=$AI145),$AI145,IF($CC145&gt;0,$CC145,IF(AND(COUNTIF($C$11:$C144,$C145)&gt;=1,COUNTIF($D144:$D144,$D145)&gt;=1),"",IF(AND(SUMIF($C145:$C$525,$C145,$AI145:$AI$525)&gt;$AI145,SUMIF($D145:$D$525,$D145,$AI145:$AI$525)&gt;$IG145),_xlfn.AGGREGATE(14,4,$CB$11:$CB$31*($C$11:$C$31=$C145),1),""))))</f>
        <v/>
      </c>
      <c r="BZ145" s="409">
        <f>COUNTIFS('ZASOBY N'!$B144:$B$525,'ZASOBY N'!$B144,'ZASOBY N'!$C144:'ZASOBY N'!$C$525,'ZASOBY N'!$C144,'ZASOBY N'!$D144:'ZASOBY N'!$D$525,'ZASOBY N'!$D144,'ZASOBY N'!$H144:'ZASOBY N'!$H$525,'ZASOBY N'!$H144 )</f>
        <v>0</v>
      </c>
      <c r="CA145" s="410">
        <f>COUNTIFS('ZASOBY N'!$B$10:$B144,'ZASOBY N'!$B144,'ZASOBY N'!$C$10:'ZASOBY N'!$C144,'ZASOBY N'!$C144,'ZASOBY N'!$D$10:'ZASOBY N'!$D144,'ZASOBY N'!$D144,'ZASOBY N'!$H$10:'ZASOBY N'!$H144,'ZASOBY N'!$H144 )</f>
        <v>0</v>
      </c>
      <c r="CB145" s="411">
        <f t="shared" si="58"/>
        <v>0</v>
      </c>
      <c r="CC145" s="412">
        <f t="shared" si="59"/>
        <v>0</v>
      </c>
      <c r="CE145" s="414" t="str">
        <f>IF(AND(CG145=1,CH145=1,SUMIF($C145:$C$525,$C145,$AH145:$AH$525)=$AH145),$AH145,IF($CJ145&gt;0,$CJ145,IF(AND(COUNTIF($C$11:$C144,$C145)&gt;=1,COUNTIF($D144:$D144,$D145)&gt;=1),"",IF(AND(SUMIF($C145:$C$525,$C145,$AH145:$AH$525)&gt;$AH145,SUMIF($D145:$D$525,$D145,$AH145:$AH$525)&gt;$AH145),_xlfn.AGGREGATE(14,4,$CI$11:$CI$31*($C$11:$C$31=$C145),1),""))))</f>
        <v/>
      </c>
      <c r="CG145" s="409">
        <f>COUNTIFS('ZASOBY N'!$B144:$B$525,'ZASOBY N'!$B144,'ZASOBY N'!$C144:'ZASOBY N'!$C$525,'ZASOBY N'!$C144,'ZASOBY N'!$D144:'ZASOBY N'!$D$525,'ZASOBY N'!$D144,'ZASOBY N'!$H144:'ZASOBY N'!$H$525,'ZASOBY N'!$H144 )</f>
        <v>0</v>
      </c>
      <c r="CH145" s="410">
        <f>COUNTIFS('ZASOBY N'!$B$10:$B144,'ZASOBY N'!$B144,'ZASOBY N'!$C$10:'ZASOBY N'!$C144,'ZASOBY N'!$C144,'ZASOBY N'!$D$10:'ZASOBY N'!$D144,'ZASOBY N'!$D144,'ZASOBY N'!$H$10:'ZASOBY N'!$H144,'ZASOBY N'!$H144 )</f>
        <v>0</v>
      </c>
      <c r="CI145" s="411">
        <f t="shared" si="60"/>
        <v>0</v>
      </c>
      <c r="CJ145" s="412">
        <f t="shared" si="61"/>
        <v>0</v>
      </c>
      <c r="CL145" s="414" t="str">
        <f>IF(AND(CN145=1,CO145=1,SUMIF($C145:$C$525,$C145,$AG145:$AG$525)=$AG145),$AG145,IF($CQ145&gt;0,$CQ145,IF(AND(COUNTIF($C$11:$C144,$C145)&gt;=1,COUNTIF($D144:$D144,$D145)&gt;=1),"",IF(AND(SUMIF($C145:$C$525,$C145,$AG145:$AG$525)&gt;$AG145,SUMIF($D145:$D$525,$D145,$AG145:$AG$525)&gt;$AG145),_xlfn.AGGREGATE(14,4,$CP$11:$CP$31*($C$11:$C$31=$C145),1),""))))</f>
        <v/>
      </c>
      <c r="CN145" s="409">
        <f>COUNTIFS('ZASOBY N'!$B144:$B$525,'ZASOBY N'!$B144,'ZASOBY N'!$C144:'ZASOBY N'!$C$525,'ZASOBY N'!$C144,'ZASOBY N'!$D144:'ZASOBY N'!$D$525,'ZASOBY N'!$D144,'ZASOBY N'!$H144:'ZASOBY N'!$H$525,'ZASOBY N'!$H144 )</f>
        <v>0</v>
      </c>
      <c r="CO145" s="410">
        <f>COUNTIFS('ZASOBY N'!$B$10:$B144,'ZASOBY N'!$B144,'ZASOBY N'!$C$10:'ZASOBY N'!$C144,'ZASOBY N'!$C144,'ZASOBY N'!$D$10:'ZASOBY N'!$D144,'ZASOBY N'!$D144,'ZASOBY N'!$H$10:'ZASOBY N'!$H144,'ZASOBY N'!$H144 )</f>
        <v>0</v>
      </c>
      <c r="CP145" s="411">
        <f t="shared" si="62"/>
        <v>0</v>
      </c>
      <c r="CQ145" s="412">
        <f t="shared" si="63"/>
        <v>0</v>
      </c>
      <c r="CS145" s="414" t="str">
        <f>IF(AND(CU145=1,CV145=1,SUMIF($C145:$C$525,$C145,$AF145:$AF$525)=$AF145),$AF145,IF($CX145&gt;0,$CX145,IF(AND(COUNTIF($C$11:$C144,$C145)&gt;=1,COUNTIF($D144:$D144,$D145)&gt;=1),"",IF(AND(SUMIF($C145:$C$525,$C145,$AF145:$AF$525)&gt;$AF145,SUMIF($D145:$D$525,$D145,$AF145:$AF$525)&gt;$AF145),_xlfn.AGGREGATE(14,4,$CW$11:$CW$31*($C$11:$C$31=$C145),1),""))))</f>
        <v/>
      </c>
      <c r="CU145" s="409">
        <f>COUNTIFS('ZASOBY N'!$B144:$B$525,'ZASOBY N'!$B144,'ZASOBY N'!$C144:'ZASOBY N'!$C$525,'ZASOBY N'!$C144,'ZASOBY N'!$D144:'ZASOBY N'!$D$525,'ZASOBY N'!$D144,'ZASOBY N'!$H144:'ZASOBY N'!$H$525,'ZASOBY N'!$H144 )</f>
        <v>0</v>
      </c>
      <c r="CV145" s="410">
        <f>COUNTIFS('ZASOBY N'!$B$10:$B144,'ZASOBY N'!$B144,'ZASOBY N'!$C$10:'ZASOBY N'!$C144,'ZASOBY N'!$C144,'ZASOBY N'!$D$10:'ZASOBY N'!$D144,'ZASOBY N'!$D144,'ZASOBY N'!$H$10:'ZASOBY N'!$H144,'ZASOBY N'!$H144 )</f>
        <v>0</v>
      </c>
      <c r="CW145" s="411">
        <f t="shared" si="64"/>
        <v>0</v>
      </c>
      <c r="CX145" s="412">
        <f t="shared" si="65"/>
        <v>0</v>
      </c>
      <c r="CZ145" s="414" t="str">
        <f>IF(AND(DB145=1,DC145=1,SUMIF($C145:$C$525,$C145,$AE145:$AE$525)=$AE145),$AE145,IF($DE145&gt;0,$DE145,IF(AND(COUNTIF($C$11:$C144,$C145)&gt;=1,COUNTIF($D144:$D144,$D145)&gt;=1),"",IF(AND(SUMIF($C145:$C$525,$C145,$AE145:$AE$525)&gt;$AE145,SUMIF($D145:$D$525,$D145,$AE145:$AE$525)&gt;$AE145),_xlfn.AGGREGATE(14,4,$DD$11:$DD$31*($C$11:$C$31=$C145),1),""))))</f>
        <v/>
      </c>
      <c r="DB145" s="409">
        <f>COUNTIFS('ZASOBY N'!$B144:$B$525,'ZASOBY N'!$B144,'ZASOBY N'!$C144:'ZASOBY N'!$C$525,'ZASOBY N'!$C144,'ZASOBY N'!$D144:'ZASOBY N'!$D$525,'ZASOBY N'!$D144,'ZASOBY N'!$H144:'ZASOBY N'!$H$525,'ZASOBY N'!$H144 )</f>
        <v>0</v>
      </c>
      <c r="DC145" s="410">
        <f>COUNTIFS('ZASOBY N'!$B$10:$B144,'ZASOBY N'!$B144,'ZASOBY N'!$C$10:'ZASOBY N'!$C144,'ZASOBY N'!$C144,'ZASOBY N'!$D$10:'ZASOBY N'!$D144,'ZASOBY N'!$D144,'ZASOBY N'!$H$10:'ZASOBY N'!$H144,'ZASOBY N'!$H144 )</f>
        <v>0</v>
      </c>
      <c r="DD145" s="411">
        <f t="shared" si="66"/>
        <v>0</v>
      </c>
      <c r="DE145" s="412">
        <f t="shared" si="67"/>
        <v>0</v>
      </c>
      <c r="DF145" s="399" t="str">
        <f>IF(AND(DI145=1,DJ145=1,SUMIF($C145:$C$525,$C145,$AD145:$AD$525)=$AD145),$AD145,IF($DL145&gt;0,$DL145,IF(B145="","",IF(AND(COUNTIF($C$11:$C144,$C145)&gt;=1,COUNTIF($D144:$D144,$D145)&gt;=1,COUNTIF($Z142:$Z144,$C145)=0),"",IF(AND(COUNTIF($C$11:$C144,$C145)&gt;=1,COUNTIF($D144:$D144,$D145)&gt;=1),"UJĘTO WYŻEJ",IF(AND(SUMIF($C145:$C$525,$C145,$AD145:$AD$525)&gt;$AD145,SUMIF($D145:$D$525,$D145,$AD145:$AD$525)&gt;$AD145),_xlfn.AGGREGATE(14,4,$DK$11:$DK$31*($C$11:$C$31=$C145),1),""))))))</f>
        <v/>
      </c>
      <c r="DG145" s="414" t="str">
        <f>IF(AND(DI145=1,DJ145=1,SUMIF($C145:$C$525,$C145,$AD145:$AD$525)=$AD145),$AD145,IF($DL145&gt;0,$DL145,IF(AND(COUNTIF($C$11:$C144,$C145)&gt;=1,COUNTIF($D144:$D144,$D145)&gt;=1),"",IF(AND(SUMIF($C145:$C$525,$C145,$AD145:$AD$525)&gt;$AD145,SUMIF($D145:$D$525,$D145,$AD145:$AD$525)&gt;$AD145),_xlfn.AGGREGATE(14,4,$DK$11:$DK$31*($C$11:$C$31=$C145),1),""))))</f>
        <v/>
      </c>
      <c r="DI145" s="409">
        <f>COUNTIFS('ZASOBY N'!$B144:$B$525,'ZASOBY N'!$B144,'ZASOBY N'!$C144:'ZASOBY N'!$C$525,'ZASOBY N'!$C144,'ZASOBY N'!$D144:'ZASOBY N'!$D$525,'ZASOBY N'!$D144,'ZASOBY N'!$H144:'ZASOBY N'!$H$525,'ZASOBY N'!$H144 )</f>
        <v>0</v>
      </c>
      <c r="DJ145" s="410">
        <f>COUNTIFS('ZASOBY N'!$B$10:$B144,'ZASOBY N'!$B144,'ZASOBY N'!$C$10:'ZASOBY N'!$C144,'ZASOBY N'!$C144,'ZASOBY N'!$D$10:'ZASOBY N'!$D144,'ZASOBY N'!$D144,'ZASOBY N'!$H$10:'ZASOBY N'!$H144,'ZASOBY N'!$H144 )</f>
        <v>0</v>
      </c>
      <c r="DK145" s="411">
        <f t="shared" si="68"/>
        <v>0</v>
      </c>
      <c r="DL145" s="412">
        <f t="shared" si="69"/>
        <v>0</v>
      </c>
    </row>
    <row r="146" spans="1:116" ht="18.899999999999999" customHeight="1" x14ac:dyDescent="0.3">
      <c r="A146" s="219"/>
      <c r="B146" s="152" t="str">
        <f>IF('ZASOBY N'!A145="","",'ZASOBY N'!A145)</f>
        <v/>
      </c>
      <c r="C146" s="462" t="str">
        <f>IF('ZASOBY N'!C145="","",'ZASOBY N'!C145)</f>
        <v/>
      </c>
      <c r="D146" s="137" t="str">
        <f>IF('ZASOBY N'!B145="","",'ZASOBY N'!B145)</f>
        <v/>
      </c>
      <c r="E146" s="138"/>
      <c r="F146" s="356" t="str">
        <f>IF('ZASOBY N'!D145="","",'ZASOBY N'!D145)</f>
        <v/>
      </c>
      <c r="G146" s="220" t="str">
        <f>IF('ZASOBY N'!G145="","",'ZASOBY N'!G145)</f>
        <v/>
      </c>
      <c r="H146" s="221" t="str">
        <f>IF('ZASOBY N'!F145="","",'ZASOBY N'!F145)</f>
        <v/>
      </c>
      <c r="I146" s="221" t="str">
        <f>IF('ZASOBY N'!G145="","",'ZASOBY N'!G145)</f>
        <v/>
      </c>
      <c r="J146" s="221" t="str">
        <f>IF('ZASOBY N'!H145="","",'ZASOBY N'!H145)</f>
        <v/>
      </c>
      <c r="K146" s="214">
        <v>0</v>
      </c>
      <c r="L146" s="214">
        <v>0</v>
      </c>
      <c r="M146" s="214">
        <v>0</v>
      </c>
      <c r="N146" s="222" t="str">
        <f>IF('ZASOBY N'!BD145="x","",IF(W146="","",'ZASOBY N'!E145))</f>
        <v/>
      </c>
      <c r="O146" s="223">
        <v>0</v>
      </c>
      <c r="P146" s="223">
        <v>0</v>
      </c>
      <c r="Q146" s="226" t="str">
        <f>IF($N146="","",'UPR BILANS N'!G146*'UPR BILANS N'!N146)</f>
        <v/>
      </c>
      <c r="R146" s="225" t="str">
        <f>IF($N146="","",'ZASOBY N'!O145)</f>
        <v/>
      </c>
      <c r="S146" s="225" t="str">
        <f>IF($N146="","",IF('ZASOBY N'!Q145="",0,'ZASOBY N'!Q145))</f>
        <v/>
      </c>
      <c r="T146" s="225" t="str">
        <f>IF($N146="","",'ZASOBY N'!V145)</f>
        <v/>
      </c>
      <c r="U146" s="225" t="str">
        <f>IF($N146="","",IF('ZASOBY N'!AG145="",0,'ZASOBY N'!AG145))</f>
        <v/>
      </c>
      <c r="V146" s="225" t="str">
        <f>IF($N146="","",IF(NN!P148="",0,NN!P148))</f>
        <v/>
      </c>
      <c r="W146" s="225" t="str">
        <f t="shared" si="47"/>
        <v/>
      </c>
      <c r="X146" s="226" t="str">
        <f t="shared" si="48"/>
        <v/>
      </c>
      <c r="Y146" s="225" t="str">
        <f>IF('ZASOBY N'!AU145="","",IF(C146&lt;&gt;C145,'ZASOBY N'!AU145,IF(D146&lt;&gt;D145,'ZASOBY N'!AU145,IF(F146&lt;&gt;F145,'ZASOBY N'!AU145,IF(G146&lt;&gt;G145,'ZASOBY N'!AU145,IF(J146&lt;&gt;J145,'ZASOBY N'!AU145,IF(NN!AC148="","",IF(AND(C145=C146,H145=H146,J145=J146,NN!AC148&gt;0),"",IF(AND(C146=C147,H146=H147,NN!AC149&gt;0),'ZASOBY N'!AU145,'ZASOBY N'!AU145)))))))))</f>
        <v/>
      </c>
      <c r="Z146" s="225" t="str">
        <f t="shared" si="49"/>
        <v/>
      </c>
      <c r="AA146" s="227" t="str">
        <f t="shared" si="51"/>
        <v/>
      </c>
      <c r="AB146" s="400" t="str">
        <f t="shared" si="52"/>
        <v/>
      </c>
      <c r="AC146" s="228" t="str">
        <f t="shared" si="50"/>
        <v/>
      </c>
      <c r="AD146" s="222">
        <f>IF(B146="",0,IF(F146="",0,INDEX(POBRANIE_!$B$6:$F$101,MATCH('UPR BILANS N'!$F146,POBRANIE_!$A$6:$A$101,0),2)))</f>
        <v>0</v>
      </c>
      <c r="AE146" s="224">
        <f>IF(OR('ZASOBY N'!G145="",'ZASOBY N'!E145=""),0,IF(B146="",0,'ZASOBY N'!G145*'ZASOBY N'!E145))</f>
        <v>0</v>
      </c>
      <c r="AF146" s="225">
        <f>IF('ZASOBY N'!O145="",0,'ZASOBY N'!O145)</f>
        <v>0</v>
      </c>
      <c r="AG146" s="225">
        <f>IF('ZASOBY N'!Q145="",0,'ZASOBY N'!Q145)</f>
        <v>0</v>
      </c>
      <c r="AH146" s="225">
        <f>IF('ZASOBY N'!V145="",0,'ZASOBY N'!V145)</f>
        <v>0</v>
      </c>
      <c r="AI146" s="225">
        <f>IF('ZASOBY N'!AG145="",0,'ZASOBY N'!AG145)</f>
        <v>0</v>
      </c>
      <c r="AJ146" s="225">
        <f>IF(NN!P148="",0,IF(NN!P148="BRAK kol.7","BRAK BADAŃ",NN!P148))</f>
        <v>0</v>
      </c>
      <c r="AK146" s="225">
        <f>IF(NN!AC148="",0,IF(NN!AC148="BRAK kol.7","BRAK BADAŃ",NN!AC148))</f>
        <v>0</v>
      </c>
      <c r="BJ146" s="414" t="str">
        <f>IF(AND(BL146=1,BM146=1,SUMIF($C146:$C$525,$C146,$AK146:$AK$525)=$AK146),$AK146,IF($BO146&gt;0,$BO146,IF(AND(COUNTIF($C$11:$C145,$C146)&gt;=1,COUNTIF($D145:$D145,$D146)&gt;=1),"",IF(AND(SUMIF($C146:$C$525,$C146,$AK146:$AK$525)&gt;=$AK146,SUMIF($D146:$D$525,$D146,$AK146:$AK$525)&gt;=$AK146),SUMIF($C146:$C$525,$C146,$AK146:$AK$525),""))))</f>
        <v/>
      </c>
      <c r="BL146" s="409">
        <f>COUNTIFS('ZASOBY N'!$B145:$B$525,'ZASOBY N'!$B145,'ZASOBY N'!$C145:'ZASOBY N'!$C$525,'ZASOBY N'!$C145,'ZASOBY N'!$D145:'ZASOBY N'!$D$525,'ZASOBY N'!$D145,'ZASOBY N'!$H145:'ZASOBY N'!$H$525,'ZASOBY N'!$H145 )</f>
        <v>0</v>
      </c>
      <c r="BM146" s="410">
        <f>COUNTIFS('ZASOBY N'!$B$10:$B145,'ZASOBY N'!$B145,'ZASOBY N'!$C$10:'ZASOBY N'!$C145,'ZASOBY N'!$C145,'ZASOBY N'!$D$10:'ZASOBY N'!$D145,'ZASOBY N'!$D145,'ZASOBY N'!$H$10:'ZASOBY N'!$H145,'ZASOBY N'!$H145 )</f>
        <v>0</v>
      </c>
      <c r="BN146" s="411">
        <f t="shared" si="53"/>
        <v>0</v>
      </c>
      <c r="BO146" s="412">
        <f t="shared" si="54"/>
        <v>0</v>
      </c>
      <c r="BP146" s="94" t="str">
        <f t="shared" si="55"/>
        <v/>
      </c>
      <c r="BQ146" s="414" t="str">
        <f>IF(AND(BS146=1,BT146=1,SUMIF($C146:$C$525,$C146,$AJ146:$AJ$525)=$AJ146),$AJ146,IF($BV146&gt;0,$BV146,IF(AND(COUNTIF($C$11:$C145,$C146)&gt;=1,COUNTIF($D145:$D145,$D146)&gt;=1),"",IF(AND(SUMIF($C146:$C$525,$C146,$AJ146:$AJ$525)&gt;$AJ146,SUMIF($D146:$D$525,$D146,$AJ146:$AJ$525)&gt;$AJ146),SUMIF($C146:$C$525,$C146,$AJ146:$AJ$525),""))))</f>
        <v/>
      </c>
      <c r="BS146" s="409">
        <f>COUNTIFS('ZASOBY N'!$B145:$B$525,'ZASOBY N'!$B145,'ZASOBY N'!$C145:'ZASOBY N'!$C$525,'ZASOBY N'!$C145,'ZASOBY N'!$D145:'ZASOBY N'!$D$525,'ZASOBY N'!$D145,'ZASOBY N'!$H145:'ZASOBY N'!$H$525,'ZASOBY N'!$H145 )</f>
        <v>0</v>
      </c>
      <c r="BT146" s="410">
        <f>COUNTIFS('ZASOBY N'!$B$10:$B145,'ZASOBY N'!$B145,'ZASOBY N'!$C$10:'ZASOBY N'!$C145,'ZASOBY N'!$C145,'ZASOBY N'!$D$10:'ZASOBY N'!$D145,'ZASOBY N'!$D145,'ZASOBY N'!$H$10:'ZASOBY N'!$H145,'ZASOBY N'!$H145 )</f>
        <v>0</v>
      </c>
      <c r="BU146" s="411">
        <f t="shared" si="56"/>
        <v>0</v>
      </c>
      <c r="BV146" s="412">
        <f t="shared" si="57"/>
        <v>0</v>
      </c>
      <c r="BW146" s="94" t="s">
        <v>499</v>
      </c>
      <c r="BX146" s="414" t="str">
        <f>IF(AND(BZ146=1,CA146=1,SUMIF($C146:$C$525,$C146,$AI146:$AI$525)=$AI146),$AI146,IF($CC146&gt;0,$CC146,IF(AND(COUNTIF($C$11:$C145,$C146)&gt;=1,COUNTIF($D145:$D145,$D146)&gt;=1),"",IF(AND(SUMIF($C146:$C$525,$C146,$AI146:$AI$525)&gt;$AI146,SUMIF($D146:$D$525,$D146,$AI146:$AI$525)&gt;$IG146),_xlfn.AGGREGATE(14,4,$CB$11:$CB$31*($C$11:$C$31=$C146),1),""))))</f>
        <v/>
      </c>
      <c r="BZ146" s="409">
        <f>COUNTIFS('ZASOBY N'!$B145:$B$525,'ZASOBY N'!$B145,'ZASOBY N'!$C145:'ZASOBY N'!$C$525,'ZASOBY N'!$C145,'ZASOBY N'!$D145:'ZASOBY N'!$D$525,'ZASOBY N'!$D145,'ZASOBY N'!$H145:'ZASOBY N'!$H$525,'ZASOBY N'!$H145 )</f>
        <v>0</v>
      </c>
      <c r="CA146" s="410">
        <f>COUNTIFS('ZASOBY N'!$B$10:$B145,'ZASOBY N'!$B145,'ZASOBY N'!$C$10:'ZASOBY N'!$C145,'ZASOBY N'!$C145,'ZASOBY N'!$D$10:'ZASOBY N'!$D145,'ZASOBY N'!$D145,'ZASOBY N'!$H$10:'ZASOBY N'!$H145,'ZASOBY N'!$H145 )</f>
        <v>0</v>
      </c>
      <c r="CB146" s="411">
        <f t="shared" si="58"/>
        <v>0</v>
      </c>
      <c r="CC146" s="412">
        <f t="shared" si="59"/>
        <v>0</v>
      </c>
      <c r="CE146" s="414" t="str">
        <f>IF(AND(CG146=1,CH146=1,SUMIF($C146:$C$525,$C146,$AH146:$AH$525)=$AH146),$AH146,IF($CJ146&gt;0,$CJ146,IF(AND(COUNTIF($C$11:$C145,$C146)&gt;=1,COUNTIF($D145:$D145,$D146)&gt;=1),"",IF(AND(SUMIF($C146:$C$525,$C146,$AH146:$AH$525)&gt;$AH146,SUMIF($D146:$D$525,$D146,$AH146:$AH$525)&gt;$AH146),_xlfn.AGGREGATE(14,4,$CI$11:$CI$31*($C$11:$C$31=$C146),1),""))))</f>
        <v/>
      </c>
      <c r="CG146" s="409">
        <f>COUNTIFS('ZASOBY N'!$B145:$B$525,'ZASOBY N'!$B145,'ZASOBY N'!$C145:'ZASOBY N'!$C$525,'ZASOBY N'!$C145,'ZASOBY N'!$D145:'ZASOBY N'!$D$525,'ZASOBY N'!$D145,'ZASOBY N'!$H145:'ZASOBY N'!$H$525,'ZASOBY N'!$H145 )</f>
        <v>0</v>
      </c>
      <c r="CH146" s="410">
        <f>COUNTIFS('ZASOBY N'!$B$10:$B145,'ZASOBY N'!$B145,'ZASOBY N'!$C$10:'ZASOBY N'!$C145,'ZASOBY N'!$C145,'ZASOBY N'!$D$10:'ZASOBY N'!$D145,'ZASOBY N'!$D145,'ZASOBY N'!$H$10:'ZASOBY N'!$H145,'ZASOBY N'!$H145 )</f>
        <v>0</v>
      </c>
      <c r="CI146" s="411">
        <f t="shared" si="60"/>
        <v>0</v>
      </c>
      <c r="CJ146" s="412">
        <f t="shared" si="61"/>
        <v>0</v>
      </c>
      <c r="CL146" s="414" t="str">
        <f>IF(AND(CN146=1,CO146=1,SUMIF($C146:$C$525,$C146,$AG146:$AG$525)=$AG146),$AG146,IF($CQ146&gt;0,$CQ146,IF(AND(COUNTIF($C$11:$C145,$C146)&gt;=1,COUNTIF($D145:$D145,$D146)&gt;=1),"",IF(AND(SUMIF($C146:$C$525,$C146,$AG146:$AG$525)&gt;$AG146,SUMIF($D146:$D$525,$D146,$AG146:$AG$525)&gt;$AG146),_xlfn.AGGREGATE(14,4,$CP$11:$CP$31*($C$11:$C$31=$C146),1),""))))</f>
        <v/>
      </c>
      <c r="CN146" s="409">
        <f>COUNTIFS('ZASOBY N'!$B145:$B$525,'ZASOBY N'!$B145,'ZASOBY N'!$C145:'ZASOBY N'!$C$525,'ZASOBY N'!$C145,'ZASOBY N'!$D145:'ZASOBY N'!$D$525,'ZASOBY N'!$D145,'ZASOBY N'!$H145:'ZASOBY N'!$H$525,'ZASOBY N'!$H145 )</f>
        <v>0</v>
      </c>
      <c r="CO146" s="410">
        <f>COUNTIFS('ZASOBY N'!$B$10:$B145,'ZASOBY N'!$B145,'ZASOBY N'!$C$10:'ZASOBY N'!$C145,'ZASOBY N'!$C145,'ZASOBY N'!$D$10:'ZASOBY N'!$D145,'ZASOBY N'!$D145,'ZASOBY N'!$H$10:'ZASOBY N'!$H145,'ZASOBY N'!$H145 )</f>
        <v>0</v>
      </c>
      <c r="CP146" s="411">
        <f t="shared" si="62"/>
        <v>0</v>
      </c>
      <c r="CQ146" s="412">
        <f t="shared" si="63"/>
        <v>0</v>
      </c>
      <c r="CS146" s="414" t="str">
        <f>IF(AND(CU146=1,CV146=1,SUMIF($C146:$C$525,$C146,$AF146:$AF$525)=$AF146),$AF146,IF($CX146&gt;0,$CX146,IF(AND(COUNTIF($C$11:$C145,$C146)&gt;=1,COUNTIF($D145:$D145,$D146)&gt;=1),"",IF(AND(SUMIF($C146:$C$525,$C146,$AF146:$AF$525)&gt;$AF146,SUMIF($D146:$D$525,$D146,$AF146:$AF$525)&gt;$AF146),_xlfn.AGGREGATE(14,4,$CW$11:$CW$31*($C$11:$C$31=$C146),1),""))))</f>
        <v/>
      </c>
      <c r="CU146" s="409">
        <f>COUNTIFS('ZASOBY N'!$B145:$B$525,'ZASOBY N'!$B145,'ZASOBY N'!$C145:'ZASOBY N'!$C$525,'ZASOBY N'!$C145,'ZASOBY N'!$D145:'ZASOBY N'!$D$525,'ZASOBY N'!$D145,'ZASOBY N'!$H145:'ZASOBY N'!$H$525,'ZASOBY N'!$H145 )</f>
        <v>0</v>
      </c>
      <c r="CV146" s="410">
        <f>COUNTIFS('ZASOBY N'!$B$10:$B145,'ZASOBY N'!$B145,'ZASOBY N'!$C$10:'ZASOBY N'!$C145,'ZASOBY N'!$C145,'ZASOBY N'!$D$10:'ZASOBY N'!$D145,'ZASOBY N'!$D145,'ZASOBY N'!$H$10:'ZASOBY N'!$H145,'ZASOBY N'!$H145 )</f>
        <v>0</v>
      </c>
      <c r="CW146" s="411">
        <f t="shared" si="64"/>
        <v>0</v>
      </c>
      <c r="CX146" s="412">
        <f t="shared" si="65"/>
        <v>0</v>
      </c>
      <c r="CZ146" s="414" t="str">
        <f>IF(AND(DB146=1,DC146=1,SUMIF($C146:$C$525,$C146,$AE146:$AE$525)=$AE146),$AE146,IF($DE146&gt;0,$DE146,IF(AND(COUNTIF($C$11:$C145,$C146)&gt;=1,COUNTIF($D145:$D145,$D146)&gt;=1),"",IF(AND(SUMIF($C146:$C$525,$C146,$AE146:$AE$525)&gt;$AE146,SUMIF($D146:$D$525,$D146,$AE146:$AE$525)&gt;$AE146),_xlfn.AGGREGATE(14,4,$DD$11:$DD$31*($C$11:$C$31=$C146),1),""))))</f>
        <v/>
      </c>
      <c r="DB146" s="409">
        <f>COUNTIFS('ZASOBY N'!$B145:$B$525,'ZASOBY N'!$B145,'ZASOBY N'!$C145:'ZASOBY N'!$C$525,'ZASOBY N'!$C145,'ZASOBY N'!$D145:'ZASOBY N'!$D$525,'ZASOBY N'!$D145,'ZASOBY N'!$H145:'ZASOBY N'!$H$525,'ZASOBY N'!$H145 )</f>
        <v>0</v>
      </c>
      <c r="DC146" s="410">
        <f>COUNTIFS('ZASOBY N'!$B$10:$B145,'ZASOBY N'!$B145,'ZASOBY N'!$C$10:'ZASOBY N'!$C145,'ZASOBY N'!$C145,'ZASOBY N'!$D$10:'ZASOBY N'!$D145,'ZASOBY N'!$D145,'ZASOBY N'!$H$10:'ZASOBY N'!$H145,'ZASOBY N'!$H145 )</f>
        <v>0</v>
      </c>
      <c r="DD146" s="411">
        <f t="shared" si="66"/>
        <v>0</v>
      </c>
      <c r="DE146" s="412">
        <f t="shared" si="67"/>
        <v>0</v>
      </c>
      <c r="DF146" s="399" t="str">
        <f>IF(AND(DI146=1,DJ146=1,SUMIF($C146:$C$525,$C146,$AD146:$AD$525)=$AD146),$AD146,IF($DL146&gt;0,$DL146,IF(B146="","",IF(AND(COUNTIF($C$11:$C145,$C146)&gt;=1,COUNTIF($D145:$D145,$D146)&gt;=1,COUNTIF($Z143:$Z145,$C146)=0),"",IF(AND(COUNTIF($C$11:$C145,$C146)&gt;=1,COUNTIF($D145:$D145,$D146)&gt;=1),"UJĘTO WYŻEJ",IF(AND(SUMIF($C146:$C$525,$C146,$AD146:$AD$525)&gt;$AD146,SUMIF($D146:$D$525,$D146,$AD146:$AD$525)&gt;$AD146),_xlfn.AGGREGATE(14,4,$DK$11:$DK$31*($C$11:$C$31=$C146),1),""))))))</f>
        <v/>
      </c>
      <c r="DG146" s="414" t="str">
        <f>IF(AND(DI146=1,DJ146=1,SUMIF($C146:$C$525,$C146,$AD146:$AD$525)=$AD146),$AD146,IF($DL146&gt;0,$DL146,IF(AND(COUNTIF($C$11:$C145,$C146)&gt;=1,COUNTIF($D145:$D145,$D146)&gt;=1),"",IF(AND(SUMIF($C146:$C$525,$C146,$AD146:$AD$525)&gt;$AD146,SUMIF($D146:$D$525,$D146,$AD146:$AD$525)&gt;$AD146),_xlfn.AGGREGATE(14,4,$DK$11:$DK$31*($C$11:$C$31=$C146),1),""))))</f>
        <v/>
      </c>
      <c r="DI146" s="409">
        <f>COUNTIFS('ZASOBY N'!$B145:$B$525,'ZASOBY N'!$B145,'ZASOBY N'!$C145:'ZASOBY N'!$C$525,'ZASOBY N'!$C145,'ZASOBY N'!$D145:'ZASOBY N'!$D$525,'ZASOBY N'!$D145,'ZASOBY N'!$H145:'ZASOBY N'!$H$525,'ZASOBY N'!$H145 )</f>
        <v>0</v>
      </c>
      <c r="DJ146" s="410">
        <f>COUNTIFS('ZASOBY N'!$B$10:$B145,'ZASOBY N'!$B145,'ZASOBY N'!$C$10:'ZASOBY N'!$C145,'ZASOBY N'!$C145,'ZASOBY N'!$D$10:'ZASOBY N'!$D145,'ZASOBY N'!$D145,'ZASOBY N'!$H$10:'ZASOBY N'!$H145,'ZASOBY N'!$H145 )</f>
        <v>0</v>
      </c>
      <c r="DK146" s="411">
        <f t="shared" si="68"/>
        <v>0</v>
      </c>
      <c r="DL146" s="412">
        <f t="shared" si="69"/>
        <v>0</v>
      </c>
    </row>
    <row r="147" spans="1:116" ht="18.899999999999999" customHeight="1" x14ac:dyDescent="0.3">
      <c r="A147" s="219"/>
      <c r="B147" s="152" t="str">
        <f>IF('ZASOBY N'!A146="","",'ZASOBY N'!A146)</f>
        <v/>
      </c>
      <c r="C147" s="462" t="str">
        <f>IF('ZASOBY N'!C146="","",'ZASOBY N'!C146)</f>
        <v/>
      </c>
      <c r="D147" s="137" t="str">
        <f>IF('ZASOBY N'!B146="","",'ZASOBY N'!B146)</f>
        <v/>
      </c>
      <c r="E147" s="138"/>
      <c r="F147" s="356" t="str">
        <f>IF('ZASOBY N'!D146="","",'ZASOBY N'!D146)</f>
        <v/>
      </c>
      <c r="G147" s="220" t="str">
        <f>IF('ZASOBY N'!G146="","",'ZASOBY N'!G146)</f>
        <v/>
      </c>
      <c r="H147" s="221" t="str">
        <f>IF('ZASOBY N'!F146="","",'ZASOBY N'!F146)</f>
        <v/>
      </c>
      <c r="I147" s="221" t="str">
        <f>IF('ZASOBY N'!G146="","",'ZASOBY N'!G146)</f>
        <v/>
      </c>
      <c r="J147" s="221" t="str">
        <f>IF('ZASOBY N'!H146="","",'ZASOBY N'!H146)</f>
        <v/>
      </c>
      <c r="K147" s="214">
        <v>0</v>
      </c>
      <c r="L147" s="214">
        <v>0</v>
      </c>
      <c r="M147" s="214">
        <v>0</v>
      </c>
      <c r="N147" s="222" t="str">
        <f>IF('ZASOBY N'!BD146="x","",IF(W147="","",'ZASOBY N'!E146))</f>
        <v/>
      </c>
      <c r="O147" s="223">
        <v>0</v>
      </c>
      <c r="P147" s="223">
        <v>0</v>
      </c>
      <c r="Q147" s="226" t="str">
        <f>IF($N147="","",'UPR BILANS N'!G147*'UPR BILANS N'!N147)</f>
        <v/>
      </c>
      <c r="R147" s="225" t="str">
        <f>IF($N147="","",'ZASOBY N'!O146)</f>
        <v/>
      </c>
      <c r="S147" s="225" t="str">
        <f>IF($N147="","",IF('ZASOBY N'!Q146="",0,'ZASOBY N'!Q146))</f>
        <v/>
      </c>
      <c r="T147" s="225" t="str">
        <f>IF($N147="","",'ZASOBY N'!V146)</f>
        <v/>
      </c>
      <c r="U147" s="225" t="str">
        <f>IF($N147="","",IF('ZASOBY N'!AG146="",0,'ZASOBY N'!AG146))</f>
        <v/>
      </c>
      <c r="V147" s="225" t="str">
        <f>IF($N147="","",IF(NN!P149="",0,NN!P149))</f>
        <v/>
      </c>
      <c r="W147" s="225" t="str">
        <f t="shared" si="47"/>
        <v/>
      </c>
      <c r="X147" s="226" t="str">
        <f t="shared" si="48"/>
        <v/>
      </c>
      <c r="Y147" s="225" t="str">
        <f>IF('ZASOBY N'!AU146="","",IF(C147&lt;&gt;C146,'ZASOBY N'!AU146,IF(D147&lt;&gt;D146,'ZASOBY N'!AU146,IF(F147&lt;&gt;F146,'ZASOBY N'!AU146,IF(G147&lt;&gt;G146,'ZASOBY N'!AU146,IF(J147&lt;&gt;J146,'ZASOBY N'!AU146,IF(NN!AC149="","",IF(AND(C146=C147,H146=H147,J146=J147,NN!AC149&gt;0),"",IF(AND(C147=C148,H147=H148,NN!AC150&gt;0),'ZASOBY N'!AU146,'ZASOBY N'!AU146)))))))))</f>
        <v/>
      </c>
      <c r="Z147" s="225" t="str">
        <f t="shared" si="49"/>
        <v/>
      </c>
      <c r="AA147" s="227" t="str">
        <f t="shared" si="51"/>
        <v/>
      </c>
      <c r="AB147" s="400" t="str">
        <f t="shared" si="52"/>
        <v/>
      </c>
      <c r="AC147" s="228" t="str">
        <f t="shared" si="50"/>
        <v/>
      </c>
      <c r="AD147" s="222">
        <f>IF(B147="",0,IF(F147="",0,INDEX(POBRANIE_!$B$6:$F$101,MATCH('UPR BILANS N'!$F147,POBRANIE_!$A$6:$A$101,0),2)))</f>
        <v>0</v>
      </c>
      <c r="AE147" s="224">
        <f>IF(OR('ZASOBY N'!G146="",'ZASOBY N'!E146=""),0,IF(B147="",0,'ZASOBY N'!G146*'ZASOBY N'!E146))</f>
        <v>0</v>
      </c>
      <c r="AF147" s="225">
        <f>IF('ZASOBY N'!O146="",0,'ZASOBY N'!O146)</f>
        <v>0</v>
      </c>
      <c r="AG147" s="225">
        <f>IF('ZASOBY N'!Q146="",0,'ZASOBY N'!Q146)</f>
        <v>0</v>
      </c>
      <c r="AH147" s="225">
        <f>IF('ZASOBY N'!V146="",0,'ZASOBY N'!V146)</f>
        <v>0</v>
      </c>
      <c r="AI147" s="225">
        <f>IF('ZASOBY N'!AG146="",0,'ZASOBY N'!AG146)</f>
        <v>0</v>
      </c>
      <c r="AJ147" s="225">
        <f>IF(NN!P149="",0,IF(NN!P149="BRAK kol.7","BRAK BADAŃ",NN!P149))</f>
        <v>0</v>
      </c>
      <c r="AK147" s="225">
        <f>IF(NN!AC149="",0,IF(NN!AC149="BRAK kol.7","BRAK BADAŃ",NN!AC149))</f>
        <v>0</v>
      </c>
      <c r="BJ147" s="414" t="str">
        <f>IF(AND(BL147=1,BM147=1,SUMIF($C147:$C$525,$C147,$AK147:$AK$525)=$AK147),$AK147,IF($BO147&gt;0,$BO147,IF(AND(COUNTIF($C$11:$C146,$C147)&gt;=1,COUNTIF($D146:$D146,$D147)&gt;=1),"",IF(AND(SUMIF($C147:$C$525,$C147,$AK147:$AK$525)&gt;=$AK147,SUMIF($D147:$D$525,$D147,$AK147:$AK$525)&gt;=$AK147),SUMIF($C147:$C$525,$C147,$AK147:$AK$525),""))))</f>
        <v/>
      </c>
      <c r="BL147" s="409">
        <f>COUNTIFS('ZASOBY N'!$B146:$B$525,'ZASOBY N'!$B146,'ZASOBY N'!$C146:'ZASOBY N'!$C$525,'ZASOBY N'!$C146,'ZASOBY N'!$D146:'ZASOBY N'!$D$525,'ZASOBY N'!$D146,'ZASOBY N'!$H146:'ZASOBY N'!$H$525,'ZASOBY N'!$H146 )</f>
        <v>0</v>
      </c>
      <c r="BM147" s="410">
        <f>COUNTIFS('ZASOBY N'!$B$10:$B146,'ZASOBY N'!$B146,'ZASOBY N'!$C$10:'ZASOBY N'!$C146,'ZASOBY N'!$C146,'ZASOBY N'!$D$10:'ZASOBY N'!$D146,'ZASOBY N'!$D146,'ZASOBY N'!$H$10:'ZASOBY N'!$H146,'ZASOBY N'!$H146 )</f>
        <v>0</v>
      </c>
      <c r="BN147" s="411">
        <f t="shared" si="53"/>
        <v>0</v>
      </c>
      <c r="BO147" s="412">
        <f t="shared" si="54"/>
        <v>0</v>
      </c>
      <c r="BP147" s="94" t="str">
        <f t="shared" si="55"/>
        <v/>
      </c>
      <c r="BQ147" s="414" t="str">
        <f>IF(AND(BS147=1,BT147=1,SUMIF($C147:$C$525,$C147,$AJ147:$AJ$525)=$AJ147),$AJ147,IF($BV147&gt;0,$BV147,IF(AND(COUNTIF($C$11:$C146,$C147)&gt;=1,COUNTIF($D146:$D146,$D147)&gt;=1),"",IF(AND(SUMIF($C147:$C$525,$C147,$AJ147:$AJ$525)&gt;$AJ147,SUMIF($D147:$D$525,$D147,$AJ147:$AJ$525)&gt;$AJ147),SUMIF($C147:$C$525,$C147,$AJ147:$AJ$525),""))))</f>
        <v/>
      </c>
      <c r="BS147" s="409">
        <f>COUNTIFS('ZASOBY N'!$B146:$B$525,'ZASOBY N'!$B146,'ZASOBY N'!$C146:'ZASOBY N'!$C$525,'ZASOBY N'!$C146,'ZASOBY N'!$D146:'ZASOBY N'!$D$525,'ZASOBY N'!$D146,'ZASOBY N'!$H146:'ZASOBY N'!$H$525,'ZASOBY N'!$H146 )</f>
        <v>0</v>
      </c>
      <c r="BT147" s="410">
        <f>COUNTIFS('ZASOBY N'!$B$10:$B146,'ZASOBY N'!$B146,'ZASOBY N'!$C$10:'ZASOBY N'!$C146,'ZASOBY N'!$C146,'ZASOBY N'!$D$10:'ZASOBY N'!$D146,'ZASOBY N'!$D146,'ZASOBY N'!$H$10:'ZASOBY N'!$H146,'ZASOBY N'!$H146 )</f>
        <v>0</v>
      </c>
      <c r="BU147" s="411">
        <f t="shared" si="56"/>
        <v>0</v>
      </c>
      <c r="BV147" s="412">
        <f t="shared" si="57"/>
        <v>0</v>
      </c>
      <c r="BW147" s="94" t="s">
        <v>499</v>
      </c>
      <c r="BX147" s="414" t="str">
        <f>IF(AND(BZ147=1,CA147=1,SUMIF($C147:$C$525,$C147,$AI147:$AI$525)=$AI147),$AI147,IF($CC147&gt;0,$CC147,IF(AND(COUNTIF($C$11:$C146,$C147)&gt;=1,COUNTIF($D146:$D146,$D147)&gt;=1),"",IF(AND(SUMIF($C147:$C$525,$C147,$AI147:$AI$525)&gt;$AI147,SUMIF($D147:$D$525,$D147,$AI147:$AI$525)&gt;$IG147),_xlfn.AGGREGATE(14,4,$CB$11:$CB$31*($C$11:$C$31=$C147),1),""))))</f>
        <v/>
      </c>
      <c r="BZ147" s="409">
        <f>COUNTIFS('ZASOBY N'!$B146:$B$525,'ZASOBY N'!$B146,'ZASOBY N'!$C146:'ZASOBY N'!$C$525,'ZASOBY N'!$C146,'ZASOBY N'!$D146:'ZASOBY N'!$D$525,'ZASOBY N'!$D146,'ZASOBY N'!$H146:'ZASOBY N'!$H$525,'ZASOBY N'!$H146 )</f>
        <v>0</v>
      </c>
      <c r="CA147" s="410">
        <f>COUNTIFS('ZASOBY N'!$B$10:$B146,'ZASOBY N'!$B146,'ZASOBY N'!$C$10:'ZASOBY N'!$C146,'ZASOBY N'!$C146,'ZASOBY N'!$D$10:'ZASOBY N'!$D146,'ZASOBY N'!$D146,'ZASOBY N'!$H$10:'ZASOBY N'!$H146,'ZASOBY N'!$H146 )</f>
        <v>0</v>
      </c>
      <c r="CB147" s="411">
        <f t="shared" si="58"/>
        <v>0</v>
      </c>
      <c r="CC147" s="412">
        <f t="shared" si="59"/>
        <v>0</v>
      </c>
      <c r="CE147" s="414" t="str">
        <f>IF(AND(CG147=1,CH147=1,SUMIF($C147:$C$525,$C147,$AH147:$AH$525)=$AH147),$AH147,IF($CJ147&gt;0,$CJ147,IF(AND(COUNTIF($C$11:$C146,$C147)&gt;=1,COUNTIF($D146:$D146,$D147)&gt;=1),"",IF(AND(SUMIF($C147:$C$525,$C147,$AH147:$AH$525)&gt;$AH147,SUMIF($D147:$D$525,$D147,$AH147:$AH$525)&gt;$AH147),_xlfn.AGGREGATE(14,4,$CI$11:$CI$31*($C$11:$C$31=$C147),1),""))))</f>
        <v/>
      </c>
      <c r="CG147" s="409">
        <f>COUNTIFS('ZASOBY N'!$B146:$B$525,'ZASOBY N'!$B146,'ZASOBY N'!$C146:'ZASOBY N'!$C$525,'ZASOBY N'!$C146,'ZASOBY N'!$D146:'ZASOBY N'!$D$525,'ZASOBY N'!$D146,'ZASOBY N'!$H146:'ZASOBY N'!$H$525,'ZASOBY N'!$H146 )</f>
        <v>0</v>
      </c>
      <c r="CH147" s="410">
        <f>COUNTIFS('ZASOBY N'!$B$10:$B146,'ZASOBY N'!$B146,'ZASOBY N'!$C$10:'ZASOBY N'!$C146,'ZASOBY N'!$C146,'ZASOBY N'!$D$10:'ZASOBY N'!$D146,'ZASOBY N'!$D146,'ZASOBY N'!$H$10:'ZASOBY N'!$H146,'ZASOBY N'!$H146 )</f>
        <v>0</v>
      </c>
      <c r="CI147" s="411">
        <f t="shared" si="60"/>
        <v>0</v>
      </c>
      <c r="CJ147" s="412">
        <f t="shared" si="61"/>
        <v>0</v>
      </c>
      <c r="CL147" s="414" t="str">
        <f>IF(AND(CN147=1,CO147=1,SUMIF($C147:$C$525,$C147,$AG147:$AG$525)=$AG147),$AG147,IF($CQ147&gt;0,$CQ147,IF(AND(COUNTIF($C$11:$C146,$C147)&gt;=1,COUNTIF($D146:$D146,$D147)&gt;=1),"",IF(AND(SUMIF($C147:$C$525,$C147,$AG147:$AG$525)&gt;$AG147,SUMIF($D147:$D$525,$D147,$AG147:$AG$525)&gt;$AG147),_xlfn.AGGREGATE(14,4,$CP$11:$CP$31*($C$11:$C$31=$C147),1),""))))</f>
        <v/>
      </c>
      <c r="CN147" s="409">
        <f>COUNTIFS('ZASOBY N'!$B146:$B$525,'ZASOBY N'!$B146,'ZASOBY N'!$C146:'ZASOBY N'!$C$525,'ZASOBY N'!$C146,'ZASOBY N'!$D146:'ZASOBY N'!$D$525,'ZASOBY N'!$D146,'ZASOBY N'!$H146:'ZASOBY N'!$H$525,'ZASOBY N'!$H146 )</f>
        <v>0</v>
      </c>
      <c r="CO147" s="410">
        <f>COUNTIFS('ZASOBY N'!$B$10:$B146,'ZASOBY N'!$B146,'ZASOBY N'!$C$10:'ZASOBY N'!$C146,'ZASOBY N'!$C146,'ZASOBY N'!$D$10:'ZASOBY N'!$D146,'ZASOBY N'!$D146,'ZASOBY N'!$H$10:'ZASOBY N'!$H146,'ZASOBY N'!$H146 )</f>
        <v>0</v>
      </c>
      <c r="CP147" s="411">
        <f t="shared" si="62"/>
        <v>0</v>
      </c>
      <c r="CQ147" s="412">
        <f t="shared" si="63"/>
        <v>0</v>
      </c>
      <c r="CS147" s="414" t="str">
        <f>IF(AND(CU147=1,CV147=1,SUMIF($C147:$C$525,$C147,$AF147:$AF$525)=$AF147),$AF147,IF($CX147&gt;0,$CX147,IF(AND(COUNTIF($C$11:$C146,$C147)&gt;=1,COUNTIF($D146:$D146,$D147)&gt;=1),"",IF(AND(SUMIF($C147:$C$525,$C147,$AF147:$AF$525)&gt;$AF147,SUMIF($D147:$D$525,$D147,$AF147:$AF$525)&gt;$AF147),_xlfn.AGGREGATE(14,4,$CW$11:$CW$31*($C$11:$C$31=$C147),1),""))))</f>
        <v/>
      </c>
      <c r="CU147" s="409">
        <f>COUNTIFS('ZASOBY N'!$B146:$B$525,'ZASOBY N'!$B146,'ZASOBY N'!$C146:'ZASOBY N'!$C$525,'ZASOBY N'!$C146,'ZASOBY N'!$D146:'ZASOBY N'!$D$525,'ZASOBY N'!$D146,'ZASOBY N'!$H146:'ZASOBY N'!$H$525,'ZASOBY N'!$H146 )</f>
        <v>0</v>
      </c>
      <c r="CV147" s="410">
        <f>COUNTIFS('ZASOBY N'!$B$10:$B146,'ZASOBY N'!$B146,'ZASOBY N'!$C$10:'ZASOBY N'!$C146,'ZASOBY N'!$C146,'ZASOBY N'!$D$10:'ZASOBY N'!$D146,'ZASOBY N'!$D146,'ZASOBY N'!$H$10:'ZASOBY N'!$H146,'ZASOBY N'!$H146 )</f>
        <v>0</v>
      </c>
      <c r="CW147" s="411">
        <f t="shared" si="64"/>
        <v>0</v>
      </c>
      <c r="CX147" s="412">
        <f t="shared" si="65"/>
        <v>0</v>
      </c>
      <c r="CZ147" s="414" t="str">
        <f>IF(AND(DB147=1,DC147=1,SUMIF($C147:$C$525,$C147,$AE147:$AE$525)=$AE147),$AE147,IF($DE147&gt;0,$DE147,IF(AND(COUNTIF($C$11:$C146,$C147)&gt;=1,COUNTIF($D146:$D146,$D147)&gt;=1),"",IF(AND(SUMIF($C147:$C$525,$C147,$AE147:$AE$525)&gt;$AE147,SUMIF($D147:$D$525,$D147,$AE147:$AE$525)&gt;$AE147),_xlfn.AGGREGATE(14,4,$DD$11:$DD$31*($C$11:$C$31=$C147),1),""))))</f>
        <v/>
      </c>
      <c r="DB147" s="409">
        <f>COUNTIFS('ZASOBY N'!$B146:$B$525,'ZASOBY N'!$B146,'ZASOBY N'!$C146:'ZASOBY N'!$C$525,'ZASOBY N'!$C146,'ZASOBY N'!$D146:'ZASOBY N'!$D$525,'ZASOBY N'!$D146,'ZASOBY N'!$H146:'ZASOBY N'!$H$525,'ZASOBY N'!$H146 )</f>
        <v>0</v>
      </c>
      <c r="DC147" s="410">
        <f>COUNTIFS('ZASOBY N'!$B$10:$B146,'ZASOBY N'!$B146,'ZASOBY N'!$C$10:'ZASOBY N'!$C146,'ZASOBY N'!$C146,'ZASOBY N'!$D$10:'ZASOBY N'!$D146,'ZASOBY N'!$D146,'ZASOBY N'!$H$10:'ZASOBY N'!$H146,'ZASOBY N'!$H146 )</f>
        <v>0</v>
      </c>
      <c r="DD147" s="411">
        <f t="shared" si="66"/>
        <v>0</v>
      </c>
      <c r="DE147" s="412">
        <f t="shared" si="67"/>
        <v>0</v>
      </c>
      <c r="DF147" s="399" t="str">
        <f>IF(AND(DI147=1,DJ147=1,SUMIF($C147:$C$525,$C147,$AD147:$AD$525)=$AD147),$AD147,IF($DL147&gt;0,$DL147,IF(B147="","",IF(AND(COUNTIF($C$11:$C146,$C147)&gt;=1,COUNTIF($D146:$D146,$D147)&gt;=1,COUNTIF($Z144:$Z146,$C147)=0),"",IF(AND(COUNTIF($C$11:$C146,$C147)&gt;=1,COUNTIF($D146:$D146,$D147)&gt;=1),"UJĘTO WYŻEJ",IF(AND(SUMIF($C147:$C$525,$C147,$AD147:$AD$525)&gt;$AD147,SUMIF($D147:$D$525,$D147,$AD147:$AD$525)&gt;$AD147),_xlfn.AGGREGATE(14,4,$DK$11:$DK$31*($C$11:$C$31=$C147),1),""))))))</f>
        <v/>
      </c>
      <c r="DG147" s="414" t="str">
        <f>IF(AND(DI147=1,DJ147=1,SUMIF($C147:$C$525,$C147,$AD147:$AD$525)=$AD147),$AD147,IF($DL147&gt;0,$DL147,IF(AND(COUNTIF($C$11:$C146,$C147)&gt;=1,COUNTIF($D146:$D146,$D147)&gt;=1),"",IF(AND(SUMIF($C147:$C$525,$C147,$AD147:$AD$525)&gt;$AD147,SUMIF($D147:$D$525,$D147,$AD147:$AD$525)&gt;$AD147),_xlfn.AGGREGATE(14,4,$DK$11:$DK$31*($C$11:$C$31=$C147),1),""))))</f>
        <v/>
      </c>
      <c r="DI147" s="409">
        <f>COUNTIFS('ZASOBY N'!$B146:$B$525,'ZASOBY N'!$B146,'ZASOBY N'!$C146:'ZASOBY N'!$C$525,'ZASOBY N'!$C146,'ZASOBY N'!$D146:'ZASOBY N'!$D$525,'ZASOBY N'!$D146,'ZASOBY N'!$H146:'ZASOBY N'!$H$525,'ZASOBY N'!$H146 )</f>
        <v>0</v>
      </c>
      <c r="DJ147" s="410">
        <f>COUNTIFS('ZASOBY N'!$B$10:$B146,'ZASOBY N'!$B146,'ZASOBY N'!$C$10:'ZASOBY N'!$C146,'ZASOBY N'!$C146,'ZASOBY N'!$D$10:'ZASOBY N'!$D146,'ZASOBY N'!$D146,'ZASOBY N'!$H$10:'ZASOBY N'!$H146,'ZASOBY N'!$H146 )</f>
        <v>0</v>
      </c>
      <c r="DK147" s="411">
        <f t="shared" si="68"/>
        <v>0</v>
      </c>
      <c r="DL147" s="412">
        <f t="shared" si="69"/>
        <v>0</v>
      </c>
    </row>
    <row r="148" spans="1:116" ht="18.899999999999999" customHeight="1" x14ac:dyDescent="0.3">
      <c r="A148" s="219"/>
      <c r="B148" s="152" t="str">
        <f>IF('ZASOBY N'!A147="","",'ZASOBY N'!A147)</f>
        <v/>
      </c>
      <c r="C148" s="462" t="str">
        <f>IF('ZASOBY N'!C147="","",'ZASOBY N'!C147)</f>
        <v/>
      </c>
      <c r="D148" s="137" t="str">
        <f>IF('ZASOBY N'!B147="","",'ZASOBY N'!B147)</f>
        <v/>
      </c>
      <c r="E148" s="138"/>
      <c r="F148" s="356" t="str">
        <f>IF('ZASOBY N'!D147="","",'ZASOBY N'!D147)</f>
        <v/>
      </c>
      <c r="G148" s="220" t="str">
        <f>IF('ZASOBY N'!G147="","",'ZASOBY N'!G147)</f>
        <v/>
      </c>
      <c r="H148" s="221" t="str">
        <f>IF('ZASOBY N'!F147="","",'ZASOBY N'!F147)</f>
        <v/>
      </c>
      <c r="I148" s="221" t="str">
        <f>IF('ZASOBY N'!G147="","",'ZASOBY N'!G147)</f>
        <v/>
      </c>
      <c r="J148" s="221" t="str">
        <f>IF('ZASOBY N'!H147="","",'ZASOBY N'!H147)</f>
        <v/>
      </c>
      <c r="K148" s="214">
        <v>0</v>
      </c>
      <c r="L148" s="214">
        <v>0</v>
      </c>
      <c r="M148" s="214">
        <v>0</v>
      </c>
      <c r="N148" s="222" t="str">
        <f>IF('ZASOBY N'!BD147="x","",IF(W148="","",'ZASOBY N'!E147))</f>
        <v/>
      </c>
      <c r="O148" s="223">
        <v>0</v>
      </c>
      <c r="P148" s="223">
        <v>0</v>
      </c>
      <c r="Q148" s="226" t="str">
        <f>IF($N148="","",'UPR BILANS N'!G148*'UPR BILANS N'!N148)</f>
        <v/>
      </c>
      <c r="R148" s="225" t="str">
        <f>IF($N148="","",'ZASOBY N'!O147)</f>
        <v/>
      </c>
      <c r="S148" s="225" t="str">
        <f>IF($N148="","",IF('ZASOBY N'!Q147="",0,'ZASOBY N'!Q147))</f>
        <v/>
      </c>
      <c r="T148" s="225" t="str">
        <f>IF($N148="","",'ZASOBY N'!V147)</f>
        <v/>
      </c>
      <c r="U148" s="225" t="str">
        <f>IF($N148="","",IF('ZASOBY N'!AG147="",0,'ZASOBY N'!AG147))</f>
        <v/>
      </c>
      <c r="V148" s="225" t="str">
        <f>IF($N148="","",IF(NN!P150="",0,NN!P150))</f>
        <v/>
      </c>
      <c r="W148" s="225" t="str">
        <f t="shared" si="47"/>
        <v/>
      </c>
      <c r="X148" s="226" t="str">
        <f t="shared" si="48"/>
        <v/>
      </c>
      <c r="Y148" s="225" t="str">
        <f>IF('ZASOBY N'!AU147="","",IF(C148&lt;&gt;C147,'ZASOBY N'!AU147,IF(D148&lt;&gt;D147,'ZASOBY N'!AU147,IF(F148&lt;&gt;F147,'ZASOBY N'!AU147,IF(G148&lt;&gt;G147,'ZASOBY N'!AU147,IF(J148&lt;&gt;J147,'ZASOBY N'!AU147,IF(NN!AC150="","",IF(AND(C147=C148,H147=H148,J147=J148,NN!AC150&gt;0),"",IF(AND(C148=C149,H148=H149,NN!AC151&gt;0),'ZASOBY N'!AU147,'ZASOBY N'!AU147)))))))))</f>
        <v/>
      </c>
      <c r="Z148" s="225" t="str">
        <f t="shared" si="49"/>
        <v/>
      </c>
      <c r="AA148" s="227" t="str">
        <f t="shared" si="51"/>
        <v/>
      </c>
      <c r="AB148" s="400" t="str">
        <f t="shared" si="52"/>
        <v/>
      </c>
      <c r="AC148" s="228" t="str">
        <f t="shared" si="50"/>
        <v/>
      </c>
      <c r="AD148" s="222">
        <f>IF(B148="",0,IF(F148="",0,INDEX(POBRANIE_!$B$6:$F$101,MATCH('UPR BILANS N'!$F148,POBRANIE_!$A$6:$A$101,0),2)))</f>
        <v>0</v>
      </c>
      <c r="AE148" s="224">
        <f>IF(OR('ZASOBY N'!G147="",'ZASOBY N'!E147=""),0,IF(B148="",0,'ZASOBY N'!G147*'ZASOBY N'!E147))</f>
        <v>0</v>
      </c>
      <c r="AF148" s="225">
        <f>IF('ZASOBY N'!O147="",0,'ZASOBY N'!O147)</f>
        <v>0</v>
      </c>
      <c r="AG148" s="225">
        <f>IF('ZASOBY N'!Q147="",0,'ZASOBY N'!Q147)</f>
        <v>0</v>
      </c>
      <c r="AH148" s="225">
        <f>IF('ZASOBY N'!V147="",0,'ZASOBY N'!V147)</f>
        <v>0</v>
      </c>
      <c r="AI148" s="225">
        <f>IF('ZASOBY N'!AG147="",0,'ZASOBY N'!AG147)</f>
        <v>0</v>
      </c>
      <c r="AJ148" s="225">
        <f>IF(NN!P150="",0,IF(NN!P150="BRAK kol.7","BRAK BADAŃ",NN!P150))</f>
        <v>0</v>
      </c>
      <c r="AK148" s="225">
        <f>IF(NN!AC150="",0,IF(NN!AC150="BRAK kol.7","BRAK BADAŃ",NN!AC150))</f>
        <v>0</v>
      </c>
      <c r="BJ148" s="414" t="str">
        <f>IF(AND(BL148=1,BM148=1,SUMIF($C148:$C$525,$C148,$AK148:$AK$525)=$AK148),$AK148,IF($BO148&gt;0,$BO148,IF(AND(COUNTIF($C$11:$C147,$C148)&gt;=1,COUNTIF($D147:$D147,$D148)&gt;=1),"",IF(AND(SUMIF($C148:$C$525,$C148,$AK148:$AK$525)&gt;=$AK148,SUMIF($D148:$D$525,$D148,$AK148:$AK$525)&gt;=$AK148),SUMIF($C148:$C$525,$C148,$AK148:$AK$525),""))))</f>
        <v/>
      </c>
      <c r="BL148" s="409">
        <f>COUNTIFS('ZASOBY N'!$B147:$B$525,'ZASOBY N'!$B147,'ZASOBY N'!$C147:'ZASOBY N'!$C$525,'ZASOBY N'!$C147,'ZASOBY N'!$D147:'ZASOBY N'!$D$525,'ZASOBY N'!$D147,'ZASOBY N'!$H147:'ZASOBY N'!$H$525,'ZASOBY N'!$H147 )</f>
        <v>0</v>
      </c>
      <c r="BM148" s="410">
        <f>COUNTIFS('ZASOBY N'!$B$10:$B147,'ZASOBY N'!$B147,'ZASOBY N'!$C$10:'ZASOBY N'!$C147,'ZASOBY N'!$C147,'ZASOBY N'!$D$10:'ZASOBY N'!$D147,'ZASOBY N'!$D147,'ZASOBY N'!$H$10:'ZASOBY N'!$H147,'ZASOBY N'!$H147 )</f>
        <v>0</v>
      </c>
      <c r="BN148" s="411">
        <f t="shared" si="53"/>
        <v>0</v>
      </c>
      <c r="BO148" s="412">
        <f t="shared" si="54"/>
        <v>0</v>
      </c>
      <c r="BP148" s="94" t="str">
        <f t="shared" si="55"/>
        <v/>
      </c>
      <c r="BQ148" s="414" t="str">
        <f>IF(AND(BS148=1,BT148=1,SUMIF($C148:$C$525,$C148,$AJ148:$AJ$525)=$AJ148),$AJ148,IF($BV148&gt;0,$BV148,IF(AND(COUNTIF($C$11:$C147,$C148)&gt;=1,COUNTIF($D147:$D147,$D148)&gt;=1),"",IF(AND(SUMIF($C148:$C$525,$C148,$AJ148:$AJ$525)&gt;$AJ148,SUMIF($D148:$D$525,$D148,$AJ148:$AJ$525)&gt;$AJ148),SUMIF($C148:$C$525,$C148,$AJ148:$AJ$525),""))))</f>
        <v/>
      </c>
      <c r="BS148" s="409">
        <f>COUNTIFS('ZASOBY N'!$B147:$B$525,'ZASOBY N'!$B147,'ZASOBY N'!$C147:'ZASOBY N'!$C$525,'ZASOBY N'!$C147,'ZASOBY N'!$D147:'ZASOBY N'!$D$525,'ZASOBY N'!$D147,'ZASOBY N'!$H147:'ZASOBY N'!$H$525,'ZASOBY N'!$H147 )</f>
        <v>0</v>
      </c>
      <c r="BT148" s="410">
        <f>COUNTIFS('ZASOBY N'!$B$10:$B147,'ZASOBY N'!$B147,'ZASOBY N'!$C$10:'ZASOBY N'!$C147,'ZASOBY N'!$C147,'ZASOBY N'!$D$10:'ZASOBY N'!$D147,'ZASOBY N'!$D147,'ZASOBY N'!$H$10:'ZASOBY N'!$H147,'ZASOBY N'!$H147 )</f>
        <v>0</v>
      </c>
      <c r="BU148" s="411">
        <f t="shared" si="56"/>
        <v>0</v>
      </c>
      <c r="BV148" s="412">
        <f t="shared" si="57"/>
        <v>0</v>
      </c>
      <c r="BW148" s="94" t="s">
        <v>499</v>
      </c>
      <c r="BX148" s="414" t="str">
        <f>IF(AND(BZ148=1,CA148=1,SUMIF($C148:$C$525,$C148,$AI148:$AI$525)=$AI148),$AI148,IF($CC148&gt;0,$CC148,IF(AND(COUNTIF($C$11:$C147,$C148)&gt;=1,COUNTIF($D147:$D147,$D148)&gt;=1),"",IF(AND(SUMIF($C148:$C$525,$C148,$AI148:$AI$525)&gt;$AI148,SUMIF($D148:$D$525,$D148,$AI148:$AI$525)&gt;$IG148),_xlfn.AGGREGATE(14,4,$CB$11:$CB$31*($C$11:$C$31=$C148),1),""))))</f>
        <v/>
      </c>
      <c r="BZ148" s="409">
        <f>COUNTIFS('ZASOBY N'!$B147:$B$525,'ZASOBY N'!$B147,'ZASOBY N'!$C147:'ZASOBY N'!$C$525,'ZASOBY N'!$C147,'ZASOBY N'!$D147:'ZASOBY N'!$D$525,'ZASOBY N'!$D147,'ZASOBY N'!$H147:'ZASOBY N'!$H$525,'ZASOBY N'!$H147 )</f>
        <v>0</v>
      </c>
      <c r="CA148" s="410">
        <f>COUNTIFS('ZASOBY N'!$B$10:$B147,'ZASOBY N'!$B147,'ZASOBY N'!$C$10:'ZASOBY N'!$C147,'ZASOBY N'!$C147,'ZASOBY N'!$D$10:'ZASOBY N'!$D147,'ZASOBY N'!$D147,'ZASOBY N'!$H$10:'ZASOBY N'!$H147,'ZASOBY N'!$H147 )</f>
        <v>0</v>
      </c>
      <c r="CB148" s="411">
        <f t="shared" si="58"/>
        <v>0</v>
      </c>
      <c r="CC148" s="412">
        <f t="shared" si="59"/>
        <v>0</v>
      </c>
      <c r="CE148" s="414" t="str">
        <f>IF(AND(CG148=1,CH148=1,SUMIF($C148:$C$525,$C148,$AH148:$AH$525)=$AH148),$AH148,IF($CJ148&gt;0,$CJ148,IF(AND(COUNTIF($C$11:$C147,$C148)&gt;=1,COUNTIF($D147:$D147,$D148)&gt;=1),"",IF(AND(SUMIF($C148:$C$525,$C148,$AH148:$AH$525)&gt;$AH148,SUMIF($D148:$D$525,$D148,$AH148:$AH$525)&gt;$AH148),_xlfn.AGGREGATE(14,4,$CI$11:$CI$31*($C$11:$C$31=$C148),1),""))))</f>
        <v/>
      </c>
      <c r="CG148" s="409">
        <f>COUNTIFS('ZASOBY N'!$B147:$B$525,'ZASOBY N'!$B147,'ZASOBY N'!$C147:'ZASOBY N'!$C$525,'ZASOBY N'!$C147,'ZASOBY N'!$D147:'ZASOBY N'!$D$525,'ZASOBY N'!$D147,'ZASOBY N'!$H147:'ZASOBY N'!$H$525,'ZASOBY N'!$H147 )</f>
        <v>0</v>
      </c>
      <c r="CH148" s="410">
        <f>COUNTIFS('ZASOBY N'!$B$10:$B147,'ZASOBY N'!$B147,'ZASOBY N'!$C$10:'ZASOBY N'!$C147,'ZASOBY N'!$C147,'ZASOBY N'!$D$10:'ZASOBY N'!$D147,'ZASOBY N'!$D147,'ZASOBY N'!$H$10:'ZASOBY N'!$H147,'ZASOBY N'!$H147 )</f>
        <v>0</v>
      </c>
      <c r="CI148" s="411">
        <f t="shared" si="60"/>
        <v>0</v>
      </c>
      <c r="CJ148" s="412">
        <f t="shared" si="61"/>
        <v>0</v>
      </c>
      <c r="CL148" s="414" t="str">
        <f>IF(AND(CN148=1,CO148=1,SUMIF($C148:$C$525,$C148,$AG148:$AG$525)=$AG148),$AG148,IF($CQ148&gt;0,$CQ148,IF(AND(COUNTIF($C$11:$C147,$C148)&gt;=1,COUNTIF($D147:$D147,$D148)&gt;=1),"",IF(AND(SUMIF($C148:$C$525,$C148,$AG148:$AG$525)&gt;$AG148,SUMIF($D148:$D$525,$D148,$AG148:$AG$525)&gt;$AG148),_xlfn.AGGREGATE(14,4,$CP$11:$CP$31*($C$11:$C$31=$C148),1),""))))</f>
        <v/>
      </c>
      <c r="CN148" s="409">
        <f>COUNTIFS('ZASOBY N'!$B147:$B$525,'ZASOBY N'!$B147,'ZASOBY N'!$C147:'ZASOBY N'!$C$525,'ZASOBY N'!$C147,'ZASOBY N'!$D147:'ZASOBY N'!$D$525,'ZASOBY N'!$D147,'ZASOBY N'!$H147:'ZASOBY N'!$H$525,'ZASOBY N'!$H147 )</f>
        <v>0</v>
      </c>
      <c r="CO148" s="410">
        <f>COUNTIFS('ZASOBY N'!$B$10:$B147,'ZASOBY N'!$B147,'ZASOBY N'!$C$10:'ZASOBY N'!$C147,'ZASOBY N'!$C147,'ZASOBY N'!$D$10:'ZASOBY N'!$D147,'ZASOBY N'!$D147,'ZASOBY N'!$H$10:'ZASOBY N'!$H147,'ZASOBY N'!$H147 )</f>
        <v>0</v>
      </c>
      <c r="CP148" s="411">
        <f t="shared" si="62"/>
        <v>0</v>
      </c>
      <c r="CQ148" s="412">
        <f t="shared" si="63"/>
        <v>0</v>
      </c>
      <c r="CS148" s="414" t="str">
        <f>IF(AND(CU148=1,CV148=1,SUMIF($C148:$C$525,$C148,$AF148:$AF$525)=$AF148),$AF148,IF($CX148&gt;0,$CX148,IF(AND(COUNTIF($C$11:$C147,$C148)&gt;=1,COUNTIF($D147:$D147,$D148)&gt;=1),"",IF(AND(SUMIF($C148:$C$525,$C148,$AF148:$AF$525)&gt;$AF148,SUMIF($D148:$D$525,$D148,$AF148:$AF$525)&gt;$AF148),_xlfn.AGGREGATE(14,4,$CW$11:$CW$31*($C$11:$C$31=$C148),1),""))))</f>
        <v/>
      </c>
      <c r="CU148" s="409">
        <f>COUNTIFS('ZASOBY N'!$B147:$B$525,'ZASOBY N'!$B147,'ZASOBY N'!$C147:'ZASOBY N'!$C$525,'ZASOBY N'!$C147,'ZASOBY N'!$D147:'ZASOBY N'!$D$525,'ZASOBY N'!$D147,'ZASOBY N'!$H147:'ZASOBY N'!$H$525,'ZASOBY N'!$H147 )</f>
        <v>0</v>
      </c>
      <c r="CV148" s="410">
        <f>COUNTIFS('ZASOBY N'!$B$10:$B147,'ZASOBY N'!$B147,'ZASOBY N'!$C$10:'ZASOBY N'!$C147,'ZASOBY N'!$C147,'ZASOBY N'!$D$10:'ZASOBY N'!$D147,'ZASOBY N'!$D147,'ZASOBY N'!$H$10:'ZASOBY N'!$H147,'ZASOBY N'!$H147 )</f>
        <v>0</v>
      </c>
      <c r="CW148" s="411">
        <f t="shared" si="64"/>
        <v>0</v>
      </c>
      <c r="CX148" s="412">
        <f t="shared" si="65"/>
        <v>0</v>
      </c>
      <c r="CZ148" s="414" t="str">
        <f>IF(AND(DB148=1,DC148=1,SUMIF($C148:$C$525,$C148,$AE148:$AE$525)=$AE148),$AE148,IF($DE148&gt;0,$DE148,IF(AND(COUNTIF($C$11:$C147,$C148)&gt;=1,COUNTIF($D147:$D147,$D148)&gt;=1),"",IF(AND(SUMIF($C148:$C$525,$C148,$AE148:$AE$525)&gt;$AE148,SUMIF($D148:$D$525,$D148,$AE148:$AE$525)&gt;$AE148),_xlfn.AGGREGATE(14,4,$DD$11:$DD$31*($C$11:$C$31=$C148),1),""))))</f>
        <v/>
      </c>
      <c r="DB148" s="409">
        <f>COUNTIFS('ZASOBY N'!$B147:$B$525,'ZASOBY N'!$B147,'ZASOBY N'!$C147:'ZASOBY N'!$C$525,'ZASOBY N'!$C147,'ZASOBY N'!$D147:'ZASOBY N'!$D$525,'ZASOBY N'!$D147,'ZASOBY N'!$H147:'ZASOBY N'!$H$525,'ZASOBY N'!$H147 )</f>
        <v>0</v>
      </c>
      <c r="DC148" s="410">
        <f>COUNTIFS('ZASOBY N'!$B$10:$B147,'ZASOBY N'!$B147,'ZASOBY N'!$C$10:'ZASOBY N'!$C147,'ZASOBY N'!$C147,'ZASOBY N'!$D$10:'ZASOBY N'!$D147,'ZASOBY N'!$D147,'ZASOBY N'!$H$10:'ZASOBY N'!$H147,'ZASOBY N'!$H147 )</f>
        <v>0</v>
      </c>
      <c r="DD148" s="411">
        <f t="shared" si="66"/>
        <v>0</v>
      </c>
      <c r="DE148" s="412">
        <f t="shared" si="67"/>
        <v>0</v>
      </c>
      <c r="DF148" s="399" t="str">
        <f>IF(AND(DI148=1,DJ148=1,SUMIF($C148:$C$525,$C148,$AD148:$AD$525)=$AD148),$AD148,IF($DL148&gt;0,$DL148,IF(B148="","",IF(AND(COUNTIF($C$11:$C147,$C148)&gt;=1,COUNTIF($D147:$D147,$D148)&gt;=1,COUNTIF($Z145:$Z147,$C148)=0),"",IF(AND(COUNTIF($C$11:$C147,$C148)&gt;=1,COUNTIF($D147:$D147,$D148)&gt;=1),"UJĘTO WYŻEJ",IF(AND(SUMIF($C148:$C$525,$C148,$AD148:$AD$525)&gt;$AD148,SUMIF($D148:$D$525,$D148,$AD148:$AD$525)&gt;$AD148),_xlfn.AGGREGATE(14,4,$DK$11:$DK$31*($C$11:$C$31=$C148),1),""))))))</f>
        <v/>
      </c>
      <c r="DG148" s="414" t="str">
        <f>IF(AND(DI148=1,DJ148=1,SUMIF($C148:$C$525,$C148,$AD148:$AD$525)=$AD148),$AD148,IF($DL148&gt;0,$DL148,IF(AND(COUNTIF($C$11:$C147,$C148)&gt;=1,COUNTIF($D147:$D147,$D148)&gt;=1),"",IF(AND(SUMIF($C148:$C$525,$C148,$AD148:$AD$525)&gt;$AD148,SUMIF($D148:$D$525,$D148,$AD148:$AD$525)&gt;$AD148),_xlfn.AGGREGATE(14,4,$DK$11:$DK$31*($C$11:$C$31=$C148),1),""))))</f>
        <v/>
      </c>
      <c r="DI148" s="409">
        <f>COUNTIFS('ZASOBY N'!$B147:$B$525,'ZASOBY N'!$B147,'ZASOBY N'!$C147:'ZASOBY N'!$C$525,'ZASOBY N'!$C147,'ZASOBY N'!$D147:'ZASOBY N'!$D$525,'ZASOBY N'!$D147,'ZASOBY N'!$H147:'ZASOBY N'!$H$525,'ZASOBY N'!$H147 )</f>
        <v>0</v>
      </c>
      <c r="DJ148" s="410">
        <f>COUNTIFS('ZASOBY N'!$B$10:$B147,'ZASOBY N'!$B147,'ZASOBY N'!$C$10:'ZASOBY N'!$C147,'ZASOBY N'!$C147,'ZASOBY N'!$D$10:'ZASOBY N'!$D147,'ZASOBY N'!$D147,'ZASOBY N'!$H$10:'ZASOBY N'!$H147,'ZASOBY N'!$H147 )</f>
        <v>0</v>
      </c>
      <c r="DK148" s="411">
        <f t="shared" si="68"/>
        <v>0</v>
      </c>
      <c r="DL148" s="412">
        <f t="shared" si="69"/>
        <v>0</v>
      </c>
    </row>
    <row r="149" spans="1:116" ht="18.899999999999999" customHeight="1" x14ac:dyDescent="0.3">
      <c r="A149" s="219"/>
      <c r="B149" s="152" t="str">
        <f>IF('ZASOBY N'!A148="","",'ZASOBY N'!A148)</f>
        <v/>
      </c>
      <c r="C149" s="462" t="str">
        <f>IF('ZASOBY N'!C148="","",'ZASOBY N'!C148)</f>
        <v/>
      </c>
      <c r="D149" s="137" t="str">
        <f>IF('ZASOBY N'!B148="","",'ZASOBY N'!B148)</f>
        <v/>
      </c>
      <c r="E149" s="138"/>
      <c r="F149" s="356" t="str">
        <f>IF('ZASOBY N'!D148="","",'ZASOBY N'!D148)</f>
        <v/>
      </c>
      <c r="G149" s="220" t="str">
        <f>IF('ZASOBY N'!G148="","",'ZASOBY N'!G148)</f>
        <v/>
      </c>
      <c r="H149" s="221" t="str">
        <f>IF('ZASOBY N'!F148="","",'ZASOBY N'!F148)</f>
        <v/>
      </c>
      <c r="I149" s="221" t="str">
        <f>IF('ZASOBY N'!G148="","",'ZASOBY N'!G148)</f>
        <v/>
      </c>
      <c r="J149" s="221" t="str">
        <f>IF('ZASOBY N'!H148="","",'ZASOBY N'!H148)</f>
        <v/>
      </c>
      <c r="K149" s="214">
        <v>0</v>
      </c>
      <c r="L149" s="214">
        <v>0</v>
      </c>
      <c r="M149" s="214">
        <v>0</v>
      </c>
      <c r="N149" s="222" t="str">
        <f>IF('ZASOBY N'!BD148="x","",IF(W149="","",'ZASOBY N'!E148))</f>
        <v/>
      </c>
      <c r="O149" s="223">
        <v>0</v>
      </c>
      <c r="P149" s="223">
        <v>0</v>
      </c>
      <c r="Q149" s="226" t="str">
        <f>IF($N149="","",'UPR BILANS N'!G149*'UPR BILANS N'!N149)</f>
        <v/>
      </c>
      <c r="R149" s="225" t="str">
        <f>IF($N149="","",'ZASOBY N'!O148)</f>
        <v/>
      </c>
      <c r="S149" s="225" t="str">
        <f>IF($N149="","",IF('ZASOBY N'!Q148="",0,'ZASOBY N'!Q148))</f>
        <v/>
      </c>
      <c r="T149" s="225" t="str">
        <f>IF($N149="","",'ZASOBY N'!V148)</f>
        <v/>
      </c>
      <c r="U149" s="225" t="str">
        <f>IF($N149="","",IF('ZASOBY N'!AG148="",0,'ZASOBY N'!AG148))</f>
        <v/>
      </c>
      <c r="V149" s="225" t="str">
        <f>IF($N149="","",IF(NN!P151="",0,NN!P151))</f>
        <v/>
      </c>
      <c r="W149" s="225" t="str">
        <f t="shared" si="47"/>
        <v/>
      </c>
      <c r="X149" s="226" t="str">
        <f t="shared" si="48"/>
        <v/>
      </c>
      <c r="Y149" s="225" t="str">
        <f>IF('ZASOBY N'!AU148="","",IF(C149&lt;&gt;C148,'ZASOBY N'!AU148,IF(D149&lt;&gt;D148,'ZASOBY N'!AU148,IF(F149&lt;&gt;F148,'ZASOBY N'!AU148,IF(G149&lt;&gt;G148,'ZASOBY N'!AU148,IF(J149&lt;&gt;J148,'ZASOBY N'!AU148,IF(NN!AC151="","",IF(AND(C148=C149,H148=H149,J148=J149,NN!AC151&gt;0),"",IF(AND(C149=C150,H149=H150,NN!AC152&gt;0),'ZASOBY N'!AU148,'ZASOBY N'!AU148)))))))))</f>
        <v/>
      </c>
      <c r="Z149" s="225" t="str">
        <f t="shared" si="49"/>
        <v/>
      </c>
      <c r="AA149" s="227" t="str">
        <f t="shared" si="51"/>
        <v/>
      </c>
      <c r="AB149" s="400" t="str">
        <f t="shared" si="52"/>
        <v/>
      </c>
      <c r="AC149" s="228" t="str">
        <f t="shared" si="50"/>
        <v/>
      </c>
      <c r="AD149" s="222">
        <f>IF(B149="",0,IF(F149="",0,INDEX(POBRANIE_!$B$6:$F$101,MATCH('UPR BILANS N'!$F149,POBRANIE_!$A$6:$A$101,0),2)))</f>
        <v>0</v>
      </c>
      <c r="AE149" s="224">
        <f>IF(OR('ZASOBY N'!G148="",'ZASOBY N'!E148=""),0,IF(B149="",0,'ZASOBY N'!G148*'ZASOBY N'!E148))</f>
        <v>0</v>
      </c>
      <c r="AF149" s="225">
        <f>IF('ZASOBY N'!O148="",0,'ZASOBY N'!O148)</f>
        <v>0</v>
      </c>
      <c r="AG149" s="225">
        <f>IF('ZASOBY N'!Q148="",0,'ZASOBY N'!Q148)</f>
        <v>0</v>
      </c>
      <c r="AH149" s="225">
        <f>IF('ZASOBY N'!V148="",0,'ZASOBY N'!V148)</f>
        <v>0</v>
      </c>
      <c r="AI149" s="225">
        <f>IF('ZASOBY N'!AG148="",0,'ZASOBY N'!AG148)</f>
        <v>0</v>
      </c>
      <c r="AJ149" s="225">
        <f>IF(NN!P151="",0,IF(NN!P151="BRAK kol.7","BRAK BADAŃ",NN!P151))</f>
        <v>0</v>
      </c>
      <c r="AK149" s="225">
        <f>IF(NN!AC151="",0,IF(NN!AC151="BRAK kol.7","BRAK BADAŃ",NN!AC151))</f>
        <v>0</v>
      </c>
      <c r="BJ149" s="414" t="str">
        <f>IF(AND(BL149=1,BM149=1,SUMIF($C149:$C$525,$C149,$AK149:$AK$525)=$AK149),$AK149,IF($BO149&gt;0,$BO149,IF(AND(COUNTIF($C$11:$C148,$C149)&gt;=1,COUNTIF($D148:$D148,$D149)&gt;=1),"",IF(AND(SUMIF($C149:$C$525,$C149,$AK149:$AK$525)&gt;=$AK149,SUMIF($D149:$D$525,$D149,$AK149:$AK$525)&gt;=$AK149),SUMIF($C149:$C$525,$C149,$AK149:$AK$525),""))))</f>
        <v/>
      </c>
      <c r="BL149" s="409">
        <f>COUNTIFS('ZASOBY N'!$B148:$B$525,'ZASOBY N'!$B148,'ZASOBY N'!$C148:'ZASOBY N'!$C$525,'ZASOBY N'!$C148,'ZASOBY N'!$D148:'ZASOBY N'!$D$525,'ZASOBY N'!$D148,'ZASOBY N'!$H148:'ZASOBY N'!$H$525,'ZASOBY N'!$H148 )</f>
        <v>0</v>
      </c>
      <c r="BM149" s="410">
        <f>COUNTIFS('ZASOBY N'!$B$10:$B148,'ZASOBY N'!$B148,'ZASOBY N'!$C$10:'ZASOBY N'!$C148,'ZASOBY N'!$C148,'ZASOBY N'!$D$10:'ZASOBY N'!$D148,'ZASOBY N'!$D148,'ZASOBY N'!$H$10:'ZASOBY N'!$H148,'ZASOBY N'!$H148 )</f>
        <v>0</v>
      </c>
      <c r="BN149" s="411">
        <f t="shared" si="53"/>
        <v>0</v>
      </c>
      <c r="BO149" s="412">
        <f t="shared" si="54"/>
        <v>0</v>
      </c>
      <c r="BP149" s="94" t="str">
        <f t="shared" si="55"/>
        <v/>
      </c>
      <c r="BQ149" s="414" t="str">
        <f>IF(AND(BS149=1,BT149=1,SUMIF($C149:$C$525,$C149,$AJ149:$AJ$525)=$AJ149),$AJ149,IF($BV149&gt;0,$BV149,IF(AND(COUNTIF($C$11:$C148,$C149)&gt;=1,COUNTIF($D148:$D148,$D149)&gt;=1),"",IF(AND(SUMIF($C149:$C$525,$C149,$AJ149:$AJ$525)&gt;$AJ149,SUMIF($D149:$D$525,$D149,$AJ149:$AJ$525)&gt;$AJ149),SUMIF($C149:$C$525,$C149,$AJ149:$AJ$525),""))))</f>
        <v/>
      </c>
      <c r="BS149" s="409">
        <f>COUNTIFS('ZASOBY N'!$B148:$B$525,'ZASOBY N'!$B148,'ZASOBY N'!$C148:'ZASOBY N'!$C$525,'ZASOBY N'!$C148,'ZASOBY N'!$D148:'ZASOBY N'!$D$525,'ZASOBY N'!$D148,'ZASOBY N'!$H148:'ZASOBY N'!$H$525,'ZASOBY N'!$H148 )</f>
        <v>0</v>
      </c>
      <c r="BT149" s="410">
        <f>COUNTIFS('ZASOBY N'!$B$10:$B148,'ZASOBY N'!$B148,'ZASOBY N'!$C$10:'ZASOBY N'!$C148,'ZASOBY N'!$C148,'ZASOBY N'!$D$10:'ZASOBY N'!$D148,'ZASOBY N'!$D148,'ZASOBY N'!$H$10:'ZASOBY N'!$H148,'ZASOBY N'!$H148 )</f>
        <v>0</v>
      </c>
      <c r="BU149" s="411">
        <f t="shared" si="56"/>
        <v>0</v>
      </c>
      <c r="BV149" s="412">
        <f t="shared" si="57"/>
        <v>0</v>
      </c>
      <c r="BW149" s="94" t="s">
        <v>499</v>
      </c>
      <c r="BX149" s="414" t="str">
        <f>IF(AND(BZ149=1,CA149=1,SUMIF($C149:$C$525,$C149,$AI149:$AI$525)=$AI149),$AI149,IF($CC149&gt;0,$CC149,IF(AND(COUNTIF($C$11:$C148,$C149)&gt;=1,COUNTIF($D148:$D148,$D149)&gt;=1),"",IF(AND(SUMIF($C149:$C$525,$C149,$AI149:$AI$525)&gt;$AI149,SUMIF($D149:$D$525,$D149,$AI149:$AI$525)&gt;$IG149),_xlfn.AGGREGATE(14,4,$CB$11:$CB$31*($C$11:$C$31=$C149),1),""))))</f>
        <v/>
      </c>
      <c r="BZ149" s="409">
        <f>COUNTIFS('ZASOBY N'!$B148:$B$525,'ZASOBY N'!$B148,'ZASOBY N'!$C148:'ZASOBY N'!$C$525,'ZASOBY N'!$C148,'ZASOBY N'!$D148:'ZASOBY N'!$D$525,'ZASOBY N'!$D148,'ZASOBY N'!$H148:'ZASOBY N'!$H$525,'ZASOBY N'!$H148 )</f>
        <v>0</v>
      </c>
      <c r="CA149" s="410">
        <f>COUNTIFS('ZASOBY N'!$B$10:$B148,'ZASOBY N'!$B148,'ZASOBY N'!$C$10:'ZASOBY N'!$C148,'ZASOBY N'!$C148,'ZASOBY N'!$D$10:'ZASOBY N'!$D148,'ZASOBY N'!$D148,'ZASOBY N'!$H$10:'ZASOBY N'!$H148,'ZASOBY N'!$H148 )</f>
        <v>0</v>
      </c>
      <c r="CB149" s="411">
        <f t="shared" si="58"/>
        <v>0</v>
      </c>
      <c r="CC149" s="412">
        <f t="shared" si="59"/>
        <v>0</v>
      </c>
      <c r="CE149" s="414" t="str">
        <f>IF(AND(CG149=1,CH149=1,SUMIF($C149:$C$525,$C149,$AH149:$AH$525)=$AH149),$AH149,IF($CJ149&gt;0,$CJ149,IF(AND(COUNTIF($C$11:$C148,$C149)&gt;=1,COUNTIF($D148:$D148,$D149)&gt;=1),"",IF(AND(SUMIF($C149:$C$525,$C149,$AH149:$AH$525)&gt;$AH149,SUMIF($D149:$D$525,$D149,$AH149:$AH$525)&gt;$AH149),_xlfn.AGGREGATE(14,4,$CI$11:$CI$31*($C$11:$C$31=$C149),1),""))))</f>
        <v/>
      </c>
      <c r="CG149" s="409">
        <f>COUNTIFS('ZASOBY N'!$B148:$B$525,'ZASOBY N'!$B148,'ZASOBY N'!$C148:'ZASOBY N'!$C$525,'ZASOBY N'!$C148,'ZASOBY N'!$D148:'ZASOBY N'!$D$525,'ZASOBY N'!$D148,'ZASOBY N'!$H148:'ZASOBY N'!$H$525,'ZASOBY N'!$H148 )</f>
        <v>0</v>
      </c>
      <c r="CH149" s="410">
        <f>COUNTIFS('ZASOBY N'!$B$10:$B148,'ZASOBY N'!$B148,'ZASOBY N'!$C$10:'ZASOBY N'!$C148,'ZASOBY N'!$C148,'ZASOBY N'!$D$10:'ZASOBY N'!$D148,'ZASOBY N'!$D148,'ZASOBY N'!$H$10:'ZASOBY N'!$H148,'ZASOBY N'!$H148 )</f>
        <v>0</v>
      </c>
      <c r="CI149" s="411">
        <f t="shared" si="60"/>
        <v>0</v>
      </c>
      <c r="CJ149" s="412">
        <f t="shared" si="61"/>
        <v>0</v>
      </c>
      <c r="CL149" s="414" t="str">
        <f>IF(AND(CN149=1,CO149=1,SUMIF($C149:$C$525,$C149,$AG149:$AG$525)=$AG149),$AG149,IF($CQ149&gt;0,$CQ149,IF(AND(COUNTIF($C$11:$C148,$C149)&gt;=1,COUNTIF($D148:$D148,$D149)&gt;=1),"",IF(AND(SUMIF($C149:$C$525,$C149,$AG149:$AG$525)&gt;$AG149,SUMIF($D149:$D$525,$D149,$AG149:$AG$525)&gt;$AG149),_xlfn.AGGREGATE(14,4,$CP$11:$CP$31*($C$11:$C$31=$C149),1),""))))</f>
        <v/>
      </c>
      <c r="CN149" s="409">
        <f>COUNTIFS('ZASOBY N'!$B148:$B$525,'ZASOBY N'!$B148,'ZASOBY N'!$C148:'ZASOBY N'!$C$525,'ZASOBY N'!$C148,'ZASOBY N'!$D148:'ZASOBY N'!$D$525,'ZASOBY N'!$D148,'ZASOBY N'!$H148:'ZASOBY N'!$H$525,'ZASOBY N'!$H148 )</f>
        <v>0</v>
      </c>
      <c r="CO149" s="410">
        <f>COUNTIFS('ZASOBY N'!$B$10:$B148,'ZASOBY N'!$B148,'ZASOBY N'!$C$10:'ZASOBY N'!$C148,'ZASOBY N'!$C148,'ZASOBY N'!$D$10:'ZASOBY N'!$D148,'ZASOBY N'!$D148,'ZASOBY N'!$H$10:'ZASOBY N'!$H148,'ZASOBY N'!$H148 )</f>
        <v>0</v>
      </c>
      <c r="CP149" s="411">
        <f t="shared" si="62"/>
        <v>0</v>
      </c>
      <c r="CQ149" s="412">
        <f t="shared" si="63"/>
        <v>0</v>
      </c>
      <c r="CS149" s="414" t="str">
        <f>IF(AND(CU149=1,CV149=1,SUMIF($C149:$C$525,$C149,$AF149:$AF$525)=$AF149),$AF149,IF($CX149&gt;0,$CX149,IF(AND(COUNTIF($C$11:$C148,$C149)&gt;=1,COUNTIF($D148:$D148,$D149)&gt;=1),"",IF(AND(SUMIF($C149:$C$525,$C149,$AF149:$AF$525)&gt;$AF149,SUMIF($D149:$D$525,$D149,$AF149:$AF$525)&gt;$AF149),_xlfn.AGGREGATE(14,4,$CW$11:$CW$31*($C$11:$C$31=$C149),1),""))))</f>
        <v/>
      </c>
      <c r="CU149" s="409">
        <f>COUNTIFS('ZASOBY N'!$B148:$B$525,'ZASOBY N'!$B148,'ZASOBY N'!$C148:'ZASOBY N'!$C$525,'ZASOBY N'!$C148,'ZASOBY N'!$D148:'ZASOBY N'!$D$525,'ZASOBY N'!$D148,'ZASOBY N'!$H148:'ZASOBY N'!$H$525,'ZASOBY N'!$H148 )</f>
        <v>0</v>
      </c>
      <c r="CV149" s="410">
        <f>COUNTIFS('ZASOBY N'!$B$10:$B148,'ZASOBY N'!$B148,'ZASOBY N'!$C$10:'ZASOBY N'!$C148,'ZASOBY N'!$C148,'ZASOBY N'!$D$10:'ZASOBY N'!$D148,'ZASOBY N'!$D148,'ZASOBY N'!$H$10:'ZASOBY N'!$H148,'ZASOBY N'!$H148 )</f>
        <v>0</v>
      </c>
      <c r="CW149" s="411">
        <f t="shared" si="64"/>
        <v>0</v>
      </c>
      <c r="CX149" s="412">
        <f t="shared" si="65"/>
        <v>0</v>
      </c>
      <c r="CZ149" s="414" t="str">
        <f>IF(AND(DB149=1,DC149=1,SUMIF($C149:$C$525,$C149,$AE149:$AE$525)=$AE149),$AE149,IF($DE149&gt;0,$DE149,IF(AND(COUNTIF($C$11:$C148,$C149)&gt;=1,COUNTIF($D148:$D148,$D149)&gt;=1),"",IF(AND(SUMIF($C149:$C$525,$C149,$AE149:$AE$525)&gt;$AE149,SUMIF($D149:$D$525,$D149,$AE149:$AE$525)&gt;$AE149),_xlfn.AGGREGATE(14,4,$DD$11:$DD$31*($C$11:$C$31=$C149),1),""))))</f>
        <v/>
      </c>
      <c r="DB149" s="409">
        <f>COUNTIFS('ZASOBY N'!$B148:$B$525,'ZASOBY N'!$B148,'ZASOBY N'!$C148:'ZASOBY N'!$C$525,'ZASOBY N'!$C148,'ZASOBY N'!$D148:'ZASOBY N'!$D$525,'ZASOBY N'!$D148,'ZASOBY N'!$H148:'ZASOBY N'!$H$525,'ZASOBY N'!$H148 )</f>
        <v>0</v>
      </c>
      <c r="DC149" s="410">
        <f>COUNTIFS('ZASOBY N'!$B$10:$B148,'ZASOBY N'!$B148,'ZASOBY N'!$C$10:'ZASOBY N'!$C148,'ZASOBY N'!$C148,'ZASOBY N'!$D$10:'ZASOBY N'!$D148,'ZASOBY N'!$D148,'ZASOBY N'!$H$10:'ZASOBY N'!$H148,'ZASOBY N'!$H148 )</f>
        <v>0</v>
      </c>
      <c r="DD149" s="411">
        <f t="shared" si="66"/>
        <v>0</v>
      </c>
      <c r="DE149" s="412">
        <f t="shared" si="67"/>
        <v>0</v>
      </c>
      <c r="DF149" s="399" t="str">
        <f>IF(AND(DI149=1,DJ149=1,SUMIF($C149:$C$525,$C149,$AD149:$AD$525)=$AD149),$AD149,IF($DL149&gt;0,$DL149,IF(B149="","",IF(AND(COUNTIF($C$11:$C148,$C149)&gt;=1,COUNTIF($D148:$D148,$D149)&gt;=1,COUNTIF($Z146:$Z148,$C149)=0),"",IF(AND(COUNTIF($C$11:$C148,$C149)&gt;=1,COUNTIF($D148:$D148,$D149)&gt;=1),"UJĘTO WYŻEJ",IF(AND(SUMIF($C149:$C$525,$C149,$AD149:$AD$525)&gt;$AD149,SUMIF($D149:$D$525,$D149,$AD149:$AD$525)&gt;$AD149),_xlfn.AGGREGATE(14,4,$DK$11:$DK$31*($C$11:$C$31=$C149),1),""))))))</f>
        <v/>
      </c>
      <c r="DG149" s="414" t="str">
        <f>IF(AND(DI149=1,DJ149=1,SUMIF($C149:$C$525,$C149,$AD149:$AD$525)=$AD149),$AD149,IF($DL149&gt;0,$DL149,IF(AND(COUNTIF($C$11:$C148,$C149)&gt;=1,COUNTIF($D148:$D148,$D149)&gt;=1),"",IF(AND(SUMIF($C149:$C$525,$C149,$AD149:$AD$525)&gt;$AD149,SUMIF($D149:$D$525,$D149,$AD149:$AD$525)&gt;$AD149),_xlfn.AGGREGATE(14,4,$DK$11:$DK$31*($C$11:$C$31=$C149),1),""))))</f>
        <v/>
      </c>
      <c r="DI149" s="409">
        <f>COUNTIFS('ZASOBY N'!$B148:$B$525,'ZASOBY N'!$B148,'ZASOBY N'!$C148:'ZASOBY N'!$C$525,'ZASOBY N'!$C148,'ZASOBY N'!$D148:'ZASOBY N'!$D$525,'ZASOBY N'!$D148,'ZASOBY N'!$H148:'ZASOBY N'!$H$525,'ZASOBY N'!$H148 )</f>
        <v>0</v>
      </c>
      <c r="DJ149" s="410">
        <f>COUNTIFS('ZASOBY N'!$B$10:$B148,'ZASOBY N'!$B148,'ZASOBY N'!$C$10:'ZASOBY N'!$C148,'ZASOBY N'!$C148,'ZASOBY N'!$D$10:'ZASOBY N'!$D148,'ZASOBY N'!$D148,'ZASOBY N'!$H$10:'ZASOBY N'!$H148,'ZASOBY N'!$H148 )</f>
        <v>0</v>
      </c>
      <c r="DK149" s="411">
        <f t="shared" si="68"/>
        <v>0</v>
      </c>
      <c r="DL149" s="412">
        <f t="shared" si="69"/>
        <v>0</v>
      </c>
    </row>
    <row r="150" spans="1:116" ht="18.899999999999999" customHeight="1" x14ac:dyDescent="0.3">
      <c r="A150" s="219"/>
      <c r="B150" s="152" t="str">
        <f>IF('ZASOBY N'!A149="","",'ZASOBY N'!A149)</f>
        <v/>
      </c>
      <c r="C150" s="462" t="str">
        <f>IF('ZASOBY N'!C149="","",'ZASOBY N'!C149)</f>
        <v/>
      </c>
      <c r="D150" s="137" t="str">
        <f>IF('ZASOBY N'!B149="","",'ZASOBY N'!B149)</f>
        <v/>
      </c>
      <c r="E150" s="138"/>
      <c r="F150" s="356" t="str">
        <f>IF('ZASOBY N'!D149="","",'ZASOBY N'!D149)</f>
        <v/>
      </c>
      <c r="G150" s="220" t="str">
        <f>IF('ZASOBY N'!G149="","",'ZASOBY N'!G149)</f>
        <v/>
      </c>
      <c r="H150" s="221" t="str">
        <f>IF('ZASOBY N'!F149="","",'ZASOBY N'!F149)</f>
        <v/>
      </c>
      <c r="I150" s="221" t="str">
        <f>IF('ZASOBY N'!G149="","",'ZASOBY N'!G149)</f>
        <v/>
      </c>
      <c r="J150" s="221" t="str">
        <f>IF('ZASOBY N'!H149="","",'ZASOBY N'!H149)</f>
        <v/>
      </c>
      <c r="K150" s="214">
        <v>0</v>
      </c>
      <c r="L150" s="214">
        <v>0</v>
      </c>
      <c r="M150" s="214">
        <v>0</v>
      </c>
      <c r="N150" s="222" t="str">
        <f>IF('ZASOBY N'!BD149="x","",IF(W150="","",'ZASOBY N'!E149))</f>
        <v/>
      </c>
      <c r="O150" s="223">
        <v>0</v>
      </c>
      <c r="P150" s="223">
        <v>0</v>
      </c>
      <c r="Q150" s="226" t="str">
        <f>IF($N150="","",'UPR BILANS N'!G150*'UPR BILANS N'!N150)</f>
        <v/>
      </c>
      <c r="R150" s="225" t="str">
        <f>IF($N150="","",'ZASOBY N'!O149)</f>
        <v/>
      </c>
      <c r="S150" s="225" t="str">
        <f>IF($N150="","",IF('ZASOBY N'!Q149="",0,'ZASOBY N'!Q149))</f>
        <v/>
      </c>
      <c r="T150" s="225" t="str">
        <f>IF($N150="","",'ZASOBY N'!V149)</f>
        <v/>
      </c>
      <c r="U150" s="225" t="str">
        <f>IF($N150="","",IF('ZASOBY N'!AG149="",0,'ZASOBY N'!AG149))</f>
        <v/>
      </c>
      <c r="V150" s="225" t="str">
        <f>IF($N150="","",IF(NN!P152="",0,NN!P152))</f>
        <v/>
      </c>
      <c r="W150" s="225" t="str">
        <f t="shared" si="47"/>
        <v/>
      </c>
      <c r="X150" s="226" t="str">
        <f t="shared" si="48"/>
        <v/>
      </c>
      <c r="Y150" s="225" t="str">
        <f>IF('ZASOBY N'!AU149="","",IF(C150&lt;&gt;C149,'ZASOBY N'!AU149,IF(D150&lt;&gt;D149,'ZASOBY N'!AU149,IF(F150&lt;&gt;F149,'ZASOBY N'!AU149,IF(G150&lt;&gt;G149,'ZASOBY N'!AU149,IF(J150&lt;&gt;J149,'ZASOBY N'!AU149,IF(NN!AC152="","",IF(AND(C149=C150,H149=H150,J149=J150,NN!AC152&gt;0),"",IF(AND(C150=C151,H150=H151,NN!AC153&gt;0),'ZASOBY N'!AU149,'ZASOBY N'!AU149)))))))))</f>
        <v/>
      </c>
      <c r="Z150" s="225" t="str">
        <f t="shared" si="49"/>
        <v/>
      </c>
      <c r="AA150" s="227" t="str">
        <f t="shared" si="51"/>
        <v/>
      </c>
      <c r="AB150" s="400" t="str">
        <f t="shared" si="52"/>
        <v/>
      </c>
      <c r="AC150" s="228" t="str">
        <f t="shared" si="50"/>
        <v/>
      </c>
      <c r="AD150" s="222">
        <f>IF(B150="",0,IF(F150="",0,INDEX(POBRANIE_!$B$6:$F$101,MATCH('UPR BILANS N'!$F150,POBRANIE_!$A$6:$A$101,0),2)))</f>
        <v>0</v>
      </c>
      <c r="AE150" s="224">
        <f>IF(OR('ZASOBY N'!G149="",'ZASOBY N'!E149=""),0,IF(B150="",0,'ZASOBY N'!G149*'ZASOBY N'!E149))</f>
        <v>0</v>
      </c>
      <c r="AF150" s="225">
        <f>IF('ZASOBY N'!O149="",0,'ZASOBY N'!O149)</f>
        <v>0</v>
      </c>
      <c r="AG150" s="225">
        <f>IF('ZASOBY N'!Q149="",0,'ZASOBY N'!Q149)</f>
        <v>0</v>
      </c>
      <c r="AH150" s="225">
        <f>IF('ZASOBY N'!V149="",0,'ZASOBY N'!V149)</f>
        <v>0</v>
      </c>
      <c r="AI150" s="225">
        <f>IF('ZASOBY N'!AG149="",0,'ZASOBY N'!AG149)</f>
        <v>0</v>
      </c>
      <c r="AJ150" s="225">
        <f>IF(NN!P152="",0,IF(NN!P152="BRAK kol.7","BRAK BADAŃ",NN!P152))</f>
        <v>0</v>
      </c>
      <c r="AK150" s="225">
        <f>IF(NN!AC152="",0,IF(NN!AC152="BRAK kol.7","BRAK BADAŃ",NN!AC152))</f>
        <v>0</v>
      </c>
      <c r="BJ150" s="414" t="str">
        <f>IF(AND(BL150=1,BM150=1,SUMIF($C150:$C$525,$C150,$AK150:$AK$525)=$AK150),$AK150,IF($BO150&gt;0,$BO150,IF(AND(COUNTIF($C$11:$C149,$C150)&gt;=1,COUNTIF($D149:$D149,$D150)&gt;=1),"",IF(AND(SUMIF($C150:$C$525,$C150,$AK150:$AK$525)&gt;=$AK150,SUMIF($D150:$D$525,$D150,$AK150:$AK$525)&gt;=$AK150),SUMIF($C150:$C$525,$C150,$AK150:$AK$525),""))))</f>
        <v/>
      </c>
      <c r="BL150" s="409">
        <f>COUNTIFS('ZASOBY N'!$B149:$B$525,'ZASOBY N'!$B149,'ZASOBY N'!$C149:'ZASOBY N'!$C$525,'ZASOBY N'!$C149,'ZASOBY N'!$D149:'ZASOBY N'!$D$525,'ZASOBY N'!$D149,'ZASOBY N'!$H149:'ZASOBY N'!$H$525,'ZASOBY N'!$H149 )</f>
        <v>0</v>
      </c>
      <c r="BM150" s="410">
        <f>COUNTIFS('ZASOBY N'!$B$10:$B149,'ZASOBY N'!$B149,'ZASOBY N'!$C$10:'ZASOBY N'!$C149,'ZASOBY N'!$C149,'ZASOBY N'!$D$10:'ZASOBY N'!$D149,'ZASOBY N'!$D149,'ZASOBY N'!$H$10:'ZASOBY N'!$H149,'ZASOBY N'!$H149 )</f>
        <v>0</v>
      </c>
      <c r="BN150" s="411">
        <f t="shared" si="53"/>
        <v>0</v>
      </c>
      <c r="BO150" s="412">
        <f t="shared" si="54"/>
        <v>0</v>
      </c>
      <c r="BP150" s="94" t="str">
        <f t="shared" si="55"/>
        <v/>
      </c>
      <c r="BQ150" s="414" t="str">
        <f>IF(AND(BS150=1,BT150=1,SUMIF($C150:$C$525,$C150,$AJ150:$AJ$525)=$AJ150),$AJ150,IF($BV150&gt;0,$BV150,IF(AND(COUNTIF($C$11:$C149,$C150)&gt;=1,COUNTIF($D149:$D149,$D150)&gt;=1),"",IF(AND(SUMIF($C150:$C$525,$C150,$AJ150:$AJ$525)&gt;$AJ150,SUMIF($D150:$D$525,$D150,$AJ150:$AJ$525)&gt;$AJ150),SUMIF($C150:$C$525,$C150,$AJ150:$AJ$525),""))))</f>
        <v/>
      </c>
      <c r="BS150" s="409">
        <f>COUNTIFS('ZASOBY N'!$B149:$B$525,'ZASOBY N'!$B149,'ZASOBY N'!$C149:'ZASOBY N'!$C$525,'ZASOBY N'!$C149,'ZASOBY N'!$D149:'ZASOBY N'!$D$525,'ZASOBY N'!$D149,'ZASOBY N'!$H149:'ZASOBY N'!$H$525,'ZASOBY N'!$H149 )</f>
        <v>0</v>
      </c>
      <c r="BT150" s="410">
        <f>COUNTIFS('ZASOBY N'!$B$10:$B149,'ZASOBY N'!$B149,'ZASOBY N'!$C$10:'ZASOBY N'!$C149,'ZASOBY N'!$C149,'ZASOBY N'!$D$10:'ZASOBY N'!$D149,'ZASOBY N'!$D149,'ZASOBY N'!$H$10:'ZASOBY N'!$H149,'ZASOBY N'!$H149 )</f>
        <v>0</v>
      </c>
      <c r="BU150" s="411">
        <f t="shared" si="56"/>
        <v>0</v>
      </c>
      <c r="BV150" s="412">
        <f t="shared" si="57"/>
        <v>0</v>
      </c>
      <c r="BW150" s="94" t="s">
        <v>499</v>
      </c>
      <c r="BX150" s="414" t="str">
        <f>IF(AND(BZ150=1,CA150=1,SUMIF($C150:$C$525,$C150,$AI150:$AI$525)=$AI150),$AI150,IF($CC150&gt;0,$CC150,IF(AND(COUNTIF($C$11:$C149,$C150)&gt;=1,COUNTIF($D149:$D149,$D150)&gt;=1),"",IF(AND(SUMIF($C150:$C$525,$C150,$AI150:$AI$525)&gt;$AI150,SUMIF($D150:$D$525,$D150,$AI150:$AI$525)&gt;$IG150),_xlfn.AGGREGATE(14,4,$CB$11:$CB$31*($C$11:$C$31=$C150),1),""))))</f>
        <v/>
      </c>
      <c r="BZ150" s="409">
        <f>COUNTIFS('ZASOBY N'!$B149:$B$525,'ZASOBY N'!$B149,'ZASOBY N'!$C149:'ZASOBY N'!$C$525,'ZASOBY N'!$C149,'ZASOBY N'!$D149:'ZASOBY N'!$D$525,'ZASOBY N'!$D149,'ZASOBY N'!$H149:'ZASOBY N'!$H$525,'ZASOBY N'!$H149 )</f>
        <v>0</v>
      </c>
      <c r="CA150" s="410">
        <f>COUNTIFS('ZASOBY N'!$B$10:$B149,'ZASOBY N'!$B149,'ZASOBY N'!$C$10:'ZASOBY N'!$C149,'ZASOBY N'!$C149,'ZASOBY N'!$D$10:'ZASOBY N'!$D149,'ZASOBY N'!$D149,'ZASOBY N'!$H$10:'ZASOBY N'!$H149,'ZASOBY N'!$H149 )</f>
        <v>0</v>
      </c>
      <c r="CB150" s="411">
        <f t="shared" si="58"/>
        <v>0</v>
      </c>
      <c r="CC150" s="412">
        <f t="shared" si="59"/>
        <v>0</v>
      </c>
      <c r="CE150" s="414" t="str">
        <f>IF(AND(CG150=1,CH150=1,SUMIF($C150:$C$525,$C150,$AH150:$AH$525)=$AH150),$AH150,IF($CJ150&gt;0,$CJ150,IF(AND(COUNTIF($C$11:$C149,$C150)&gt;=1,COUNTIF($D149:$D149,$D150)&gt;=1),"",IF(AND(SUMIF($C150:$C$525,$C150,$AH150:$AH$525)&gt;$AH150,SUMIF($D150:$D$525,$D150,$AH150:$AH$525)&gt;$AH150),_xlfn.AGGREGATE(14,4,$CI$11:$CI$31*($C$11:$C$31=$C150),1),""))))</f>
        <v/>
      </c>
      <c r="CG150" s="409">
        <f>COUNTIFS('ZASOBY N'!$B149:$B$525,'ZASOBY N'!$B149,'ZASOBY N'!$C149:'ZASOBY N'!$C$525,'ZASOBY N'!$C149,'ZASOBY N'!$D149:'ZASOBY N'!$D$525,'ZASOBY N'!$D149,'ZASOBY N'!$H149:'ZASOBY N'!$H$525,'ZASOBY N'!$H149 )</f>
        <v>0</v>
      </c>
      <c r="CH150" s="410">
        <f>COUNTIFS('ZASOBY N'!$B$10:$B149,'ZASOBY N'!$B149,'ZASOBY N'!$C$10:'ZASOBY N'!$C149,'ZASOBY N'!$C149,'ZASOBY N'!$D$10:'ZASOBY N'!$D149,'ZASOBY N'!$D149,'ZASOBY N'!$H$10:'ZASOBY N'!$H149,'ZASOBY N'!$H149 )</f>
        <v>0</v>
      </c>
      <c r="CI150" s="411">
        <f t="shared" si="60"/>
        <v>0</v>
      </c>
      <c r="CJ150" s="412">
        <f t="shared" si="61"/>
        <v>0</v>
      </c>
      <c r="CL150" s="414" t="str">
        <f>IF(AND(CN150=1,CO150=1,SUMIF($C150:$C$525,$C150,$AG150:$AG$525)=$AG150),$AG150,IF($CQ150&gt;0,$CQ150,IF(AND(COUNTIF($C$11:$C149,$C150)&gt;=1,COUNTIF($D149:$D149,$D150)&gt;=1),"",IF(AND(SUMIF($C150:$C$525,$C150,$AG150:$AG$525)&gt;$AG150,SUMIF($D150:$D$525,$D150,$AG150:$AG$525)&gt;$AG150),_xlfn.AGGREGATE(14,4,$CP$11:$CP$31*($C$11:$C$31=$C150),1),""))))</f>
        <v/>
      </c>
      <c r="CN150" s="409">
        <f>COUNTIFS('ZASOBY N'!$B149:$B$525,'ZASOBY N'!$B149,'ZASOBY N'!$C149:'ZASOBY N'!$C$525,'ZASOBY N'!$C149,'ZASOBY N'!$D149:'ZASOBY N'!$D$525,'ZASOBY N'!$D149,'ZASOBY N'!$H149:'ZASOBY N'!$H$525,'ZASOBY N'!$H149 )</f>
        <v>0</v>
      </c>
      <c r="CO150" s="410">
        <f>COUNTIFS('ZASOBY N'!$B$10:$B149,'ZASOBY N'!$B149,'ZASOBY N'!$C$10:'ZASOBY N'!$C149,'ZASOBY N'!$C149,'ZASOBY N'!$D$10:'ZASOBY N'!$D149,'ZASOBY N'!$D149,'ZASOBY N'!$H$10:'ZASOBY N'!$H149,'ZASOBY N'!$H149 )</f>
        <v>0</v>
      </c>
      <c r="CP150" s="411">
        <f t="shared" si="62"/>
        <v>0</v>
      </c>
      <c r="CQ150" s="412">
        <f t="shared" si="63"/>
        <v>0</v>
      </c>
      <c r="CS150" s="414" t="str">
        <f>IF(AND(CU150=1,CV150=1,SUMIF($C150:$C$525,$C150,$AF150:$AF$525)=$AF150),$AF150,IF($CX150&gt;0,$CX150,IF(AND(COUNTIF($C$11:$C149,$C150)&gt;=1,COUNTIF($D149:$D149,$D150)&gt;=1),"",IF(AND(SUMIF($C150:$C$525,$C150,$AF150:$AF$525)&gt;$AF150,SUMIF($D150:$D$525,$D150,$AF150:$AF$525)&gt;$AF150),_xlfn.AGGREGATE(14,4,$CW$11:$CW$31*($C$11:$C$31=$C150),1),""))))</f>
        <v/>
      </c>
      <c r="CU150" s="409">
        <f>COUNTIFS('ZASOBY N'!$B149:$B$525,'ZASOBY N'!$B149,'ZASOBY N'!$C149:'ZASOBY N'!$C$525,'ZASOBY N'!$C149,'ZASOBY N'!$D149:'ZASOBY N'!$D$525,'ZASOBY N'!$D149,'ZASOBY N'!$H149:'ZASOBY N'!$H$525,'ZASOBY N'!$H149 )</f>
        <v>0</v>
      </c>
      <c r="CV150" s="410">
        <f>COUNTIFS('ZASOBY N'!$B$10:$B149,'ZASOBY N'!$B149,'ZASOBY N'!$C$10:'ZASOBY N'!$C149,'ZASOBY N'!$C149,'ZASOBY N'!$D$10:'ZASOBY N'!$D149,'ZASOBY N'!$D149,'ZASOBY N'!$H$10:'ZASOBY N'!$H149,'ZASOBY N'!$H149 )</f>
        <v>0</v>
      </c>
      <c r="CW150" s="411">
        <f t="shared" si="64"/>
        <v>0</v>
      </c>
      <c r="CX150" s="412">
        <f t="shared" si="65"/>
        <v>0</v>
      </c>
      <c r="CZ150" s="414" t="str">
        <f>IF(AND(DB150=1,DC150=1,SUMIF($C150:$C$525,$C150,$AE150:$AE$525)=$AE150),$AE150,IF($DE150&gt;0,$DE150,IF(AND(COUNTIF($C$11:$C149,$C150)&gt;=1,COUNTIF($D149:$D149,$D150)&gt;=1),"",IF(AND(SUMIF($C150:$C$525,$C150,$AE150:$AE$525)&gt;$AE150,SUMIF($D150:$D$525,$D150,$AE150:$AE$525)&gt;$AE150),_xlfn.AGGREGATE(14,4,$DD$11:$DD$31*($C$11:$C$31=$C150),1),""))))</f>
        <v/>
      </c>
      <c r="DB150" s="409">
        <f>COUNTIFS('ZASOBY N'!$B149:$B$525,'ZASOBY N'!$B149,'ZASOBY N'!$C149:'ZASOBY N'!$C$525,'ZASOBY N'!$C149,'ZASOBY N'!$D149:'ZASOBY N'!$D$525,'ZASOBY N'!$D149,'ZASOBY N'!$H149:'ZASOBY N'!$H$525,'ZASOBY N'!$H149 )</f>
        <v>0</v>
      </c>
      <c r="DC150" s="410">
        <f>COUNTIFS('ZASOBY N'!$B$10:$B149,'ZASOBY N'!$B149,'ZASOBY N'!$C$10:'ZASOBY N'!$C149,'ZASOBY N'!$C149,'ZASOBY N'!$D$10:'ZASOBY N'!$D149,'ZASOBY N'!$D149,'ZASOBY N'!$H$10:'ZASOBY N'!$H149,'ZASOBY N'!$H149 )</f>
        <v>0</v>
      </c>
      <c r="DD150" s="411">
        <f t="shared" si="66"/>
        <v>0</v>
      </c>
      <c r="DE150" s="412">
        <f t="shared" si="67"/>
        <v>0</v>
      </c>
      <c r="DF150" s="399" t="str">
        <f>IF(AND(DI150=1,DJ150=1,SUMIF($C150:$C$525,$C150,$AD150:$AD$525)=$AD150),$AD150,IF($DL150&gt;0,$DL150,IF(B150="","",IF(AND(COUNTIF($C$11:$C149,$C150)&gt;=1,COUNTIF($D149:$D149,$D150)&gt;=1,COUNTIF($Z147:$Z149,$C150)=0),"",IF(AND(COUNTIF($C$11:$C149,$C150)&gt;=1,COUNTIF($D149:$D149,$D150)&gt;=1),"UJĘTO WYŻEJ",IF(AND(SUMIF($C150:$C$525,$C150,$AD150:$AD$525)&gt;$AD150,SUMIF($D150:$D$525,$D150,$AD150:$AD$525)&gt;$AD150),_xlfn.AGGREGATE(14,4,$DK$11:$DK$31*($C$11:$C$31=$C150),1),""))))))</f>
        <v/>
      </c>
      <c r="DG150" s="414" t="str">
        <f>IF(AND(DI150=1,DJ150=1,SUMIF($C150:$C$525,$C150,$AD150:$AD$525)=$AD150),$AD150,IF($DL150&gt;0,$DL150,IF(AND(COUNTIF($C$11:$C149,$C150)&gt;=1,COUNTIF($D149:$D149,$D150)&gt;=1),"",IF(AND(SUMIF($C150:$C$525,$C150,$AD150:$AD$525)&gt;$AD150,SUMIF($D150:$D$525,$D150,$AD150:$AD$525)&gt;$AD150),_xlfn.AGGREGATE(14,4,$DK$11:$DK$31*($C$11:$C$31=$C150),1),""))))</f>
        <v/>
      </c>
      <c r="DI150" s="409">
        <f>COUNTIFS('ZASOBY N'!$B149:$B$525,'ZASOBY N'!$B149,'ZASOBY N'!$C149:'ZASOBY N'!$C$525,'ZASOBY N'!$C149,'ZASOBY N'!$D149:'ZASOBY N'!$D$525,'ZASOBY N'!$D149,'ZASOBY N'!$H149:'ZASOBY N'!$H$525,'ZASOBY N'!$H149 )</f>
        <v>0</v>
      </c>
      <c r="DJ150" s="410">
        <f>COUNTIFS('ZASOBY N'!$B$10:$B149,'ZASOBY N'!$B149,'ZASOBY N'!$C$10:'ZASOBY N'!$C149,'ZASOBY N'!$C149,'ZASOBY N'!$D$10:'ZASOBY N'!$D149,'ZASOBY N'!$D149,'ZASOBY N'!$H$10:'ZASOBY N'!$H149,'ZASOBY N'!$H149 )</f>
        <v>0</v>
      </c>
      <c r="DK150" s="411">
        <f t="shared" si="68"/>
        <v>0</v>
      </c>
      <c r="DL150" s="412">
        <f t="shared" si="69"/>
        <v>0</v>
      </c>
    </row>
    <row r="151" spans="1:116" ht="18.899999999999999" customHeight="1" x14ac:dyDescent="0.3">
      <c r="A151" s="219"/>
      <c r="B151" s="152" t="str">
        <f>IF('ZASOBY N'!A150="","",'ZASOBY N'!A150)</f>
        <v/>
      </c>
      <c r="C151" s="462" t="str">
        <f>IF('ZASOBY N'!C150="","",'ZASOBY N'!C150)</f>
        <v/>
      </c>
      <c r="D151" s="137" t="str">
        <f>IF('ZASOBY N'!B150="","",'ZASOBY N'!B150)</f>
        <v/>
      </c>
      <c r="E151" s="138"/>
      <c r="F151" s="356" t="str">
        <f>IF('ZASOBY N'!D150="","",'ZASOBY N'!D150)</f>
        <v/>
      </c>
      <c r="G151" s="220" t="str">
        <f>IF('ZASOBY N'!G150="","",'ZASOBY N'!G150)</f>
        <v/>
      </c>
      <c r="H151" s="221" t="str">
        <f>IF('ZASOBY N'!F150="","",'ZASOBY N'!F150)</f>
        <v/>
      </c>
      <c r="I151" s="221" t="str">
        <f>IF('ZASOBY N'!G150="","",'ZASOBY N'!G150)</f>
        <v/>
      </c>
      <c r="J151" s="221" t="str">
        <f>IF('ZASOBY N'!H150="","",'ZASOBY N'!H150)</f>
        <v/>
      </c>
      <c r="K151" s="214">
        <v>0</v>
      </c>
      <c r="L151" s="214">
        <v>0</v>
      </c>
      <c r="M151" s="214">
        <v>0</v>
      </c>
      <c r="N151" s="222" t="str">
        <f>IF('ZASOBY N'!BD150="x","",IF(W151="","",'ZASOBY N'!E150))</f>
        <v/>
      </c>
      <c r="O151" s="223">
        <v>0</v>
      </c>
      <c r="P151" s="223">
        <v>0</v>
      </c>
      <c r="Q151" s="226" t="str">
        <f>IF($N151="","",'UPR BILANS N'!G151*'UPR BILANS N'!N151)</f>
        <v/>
      </c>
      <c r="R151" s="225" t="str">
        <f>IF($N151="","",'ZASOBY N'!O150)</f>
        <v/>
      </c>
      <c r="S151" s="225" t="str">
        <f>IF($N151="","",IF('ZASOBY N'!Q150="",0,'ZASOBY N'!Q150))</f>
        <v/>
      </c>
      <c r="T151" s="225" t="str">
        <f>IF($N151="","",'ZASOBY N'!V150)</f>
        <v/>
      </c>
      <c r="U151" s="225" t="str">
        <f>IF($N151="","",IF('ZASOBY N'!AG150="",0,'ZASOBY N'!AG150))</f>
        <v/>
      </c>
      <c r="V151" s="225" t="str">
        <f>IF($N151="","",IF(NN!P153="",0,NN!P153))</f>
        <v/>
      </c>
      <c r="W151" s="225" t="str">
        <f t="shared" si="47"/>
        <v/>
      </c>
      <c r="X151" s="226" t="str">
        <f t="shared" si="48"/>
        <v/>
      </c>
      <c r="Y151" s="225" t="str">
        <f>IF('ZASOBY N'!AU150="","",IF(C151&lt;&gt;C150,'ZASOBY N'!AU150,IF(D151&lt;&gt;D150,'ZASOBY N'!AU150,IF(F151&lt;&gt;F150,'ZASOBY N'!AU150,IF(G151&lt;&gt;G150,'ZASOBY N'!AU150,IF(J151&lt;&gt;J150,'ZASOBY N'!AU150,IF(NN!AC153="","",IF(AND(C150=C151,H150=H151,J150=J151,NN!AC153&gt;0),"",IF(AND(C151=C152,H151=H152,NN!AC154&gt;0),'ZASOBY N'!AU150,'ZASOBY N'!AU150)))))))))</f>
        <v/>
      </c>
      <c r="Z151" s="225" t="str">
        <f t="shared" si="49"/>
        <v/>
      </c>
      <c r="AA151" s="227" t="str">
        <f t="shared" si="51"/>
        <v/>
      </c>
      <c r="AB151" s="400" t="str">
        <f t="shared" si="52"/>
        <v/>
      </c>
      <c r="AC151" s="228" t="str">
        <f t="shared" si="50"/>
        <v/>
      </c>
      <c r="AD151" s="222">
        <f>IF(B151="",0,IF(F151="",0,INDEX(POBRANIE_!$B$6:$F$101,MATCH('UPR BILANS N'!$F151,POBRANIE_!$A$6:$A$101,0),2)))</f>
        <v>0</v>
      </c>
      <c r="AE151" s="224">
        <f>IF(OR('ZASOBY N'!G150="",'ZASOBY N'!E150=""),0,IF(B151="",0,'ZASOBY N'!G150*'ZASOBY N'!E150))</f>
        <v>0</v>
      </c>
      <c r="AF151" s="225">
        <f>IF('ZASOBY N'!O150="",0,'ZASOBY N'!O150)</f>
        <v>0</v>
      </c>
      <c r="AG151" s="225">
        <f>IF('ZASOBY N'!Q150="",0,'ZASOBY N'!Q150)</f>
        <v>0</v>
      </c>
      <c r="AH151" s="225">
        <f>IF('ZASOBY N'!V150="",0,'ZASOBY N'!V150)</f>
        <v>0</v>
      </c>
      <c r="AI151" s="225">
        <f>IF('ZASOBY N'!AG150="",0,'ZASOBY N'!AG150)</f>
        <v>0</v>
      </c>
      <c r="AJ151" s="225">
        <f>IF(NN!P153="",0,IF(NN!P153="BRAK kol.7","BRAK BADAŃ",NN!P153))</f>
        <v>0</v>
      </c>
      <c r="AK151" s="225">
        <f>IF(NN!AC153="",0,IF(NN!AC153="BRAK kol.7","BRAK BADAŃ",NN!AC153))</f>
        <v>0</v>
      </c>
      <c r="BJ151" s="414" t="str">
        <f>IF(AND(BL151=1,BM151=1,SUMIF($C151:$C$525,$C151,$AK151:$AK$525)=$AK151),$AK151,IF($BO151&gt;0,$BO151,IF(AND(COUNTIF($C$11:$C150,$C151)&gt;=1,COUNTIF($D150:$D150,$D151)&gt;=1),"",IF(AND(SUMIF($C151:$C$525,$C151,$AK151:$AK$525)&gt;=$AK151,SUMIF($D151:$D$525,$D151,$AK151:$AK$525)&gt;=$AK151),SUMIF($C151:$C$525,$C151,$AK151:$AK$525),""))))</f>
        <v/>
      </c>
      <c r="BL151" s="409">
        <f>COUNTIFS('ZASOBY N'!$B150:$B$525,'ZASOBY N'!$B150,'ZASOBY N'!$C150:'ZASOBY N'!$C$525,'ZASOBY N'!$C150,'ZASOBY N'!$D150:'ZASOBY N'!$D$525,'ZASOBY N'!$D150,'ZASOBY N'!$H150:'ZASOBY N'!$H$525,'ZASOBY N'!$H150 )</f>
        <v>0</v>
      </c>
      <c r="BM151" s="410">
        <f>COUNTIFS('ZASOBY N'!$B$10:$B150,'ZASOBY N'!$B150,'ZASOBY N'!$C$10:'ZASOBY N'!$C150,'ZASOBY N'!$C150,'ZASOBY N'!$D$10:'ZASOBY N'!$D150,'ZASOBY N'!$D150,'ZASOBY N'!$H$10:'ZASOBY N'!$H150,'ZASOBY N'!$H150 )</f>
        <v>0</v>
      </c>
      <c r="BN151" s="411">
        <f t="shared" si="53"/>
        <v>0</v>
      </c>
      <c r="BO151" s="412">
        <f t="shared" si="54"/>
        <v>0</v>
      </c>
      <c r="BP151" s="94" t="str">
        <f t="shared" si="55"/>
        <v/>
      </c>
      <c r="BQ151" s="414" t="str">
        <f>IF(AND(BS151=1,BT151=1,SUMIF($C151:$C$525,$C151,$AJ151:$AJ$525)=$AJ151),$AJ151,IF($BV151&gt;0,$BV151,IF(AND(COUNTIF($C$11:$C150,$C151)&gt;=1,COUNTIF($D150:$D150,$D151)&gt;=1),"",IF(AND(SUMIF($C151:$C$525,$C151,$AJ151:$AJ$525)&gt;$AJ151,SUMIF($D151:$D$525,$D151,$AJ151:$AJ$525)&gt;$AJ151),SUMIF($C151:$C$525,$C151,$AJ151:$AJ$525),""))))</f>
        <v/>
      </c>
      <c r="BS151" s="409">
        <f>COUNTIFS('ZASOBY N'!$B150:$B$525,'ZASOBY N'!$B150,'ZASOBY N'!$C150:'ZASOBY N'!$C$525,'ZASOBY N'!$C150,'ZASOBY N'!$D150:'ZASOBY N'!$D$525,'ZASOBY N'!$D150,'ZASOBY N'!$H150:'ZASOBY N'!$H$525,'ZASOBY N'!$H150 )</f>
        <v>0</v>
      </c>
      <c r="BT151" s="410">
        <f>COUNTIFS('ZASOBY N'!$B$10:$B150,'ZASOBY N'!$B150,'ZASOBY N'!$C$10:'ZASOBY N'!$C150,'ZASOBY N'!$C150,'ZASOBY N'!$D$10:'ZASOBY N'!$D150,'ZASOBY N'!$D150,'ZASOBY N'!$H$10:'ZASOBY N'!$H150,'ZASOBY N'!$H150 )</f>
        <v>0</v>
      </c>
      <c r="BU151" s="411">
        <f t="shared" si="56"/>
        <v>0</v>
      </c>
      <c r="BV151" s="412">
        <f t="shared" si="57"/>
        <v>0</v>
      </c>
      <c r="BW151" s="94" t="s">
        <v>499</v>
      </c>
      <c r="BX151" s="414" t="str">
        <f>IF(AND(BZ151=1,CA151=1,SUMIF($C151:$C$525,$C151,$AI151:$AI$525)=$AI151),$AI151,IF($CC151&gt;0,$CC151,IF(AND(COUNTIF($C$11:$C150,$C151)&gt;=1,COUNTIF($D150:$D150,$D151)&gt;=1),"",IF(AND(SUMIF($C151:$C$525,$C151,$AI151:$AI$525)&gt;$AI151,SUMIF($D151:$D$525,$D151,$AI151:$AI$525)&gt;$IG151),_xlfn.AGGREGATE(14,4,$CB$11:$CB$31*($C$11:$C$31=$C151),1),""))))</f>
        <v/>
      </c>
      <c r="BZ151" s="409">
        <f>COUNTIFS('ZASOBY N'!$B150:$B$525,'ZASOBY N'!$B150,'ZASOBY N'!$C150:'ZASOBY N'!$C$525,'ZASOBY N'!$C150,'ZASOBY N'!$D150:'ZASOBY N'!$D$525,'ZASOBY N'!$D150,'ZASOBY N'!$H150:'ZASOBY N'!$H$525,'ZASOBY N'!$H150 )</f>
        <v>0</v>
      </c>
      <c r="CA151" s="410">
        <f>COUNTIFS('ZASOBY N'!$B$10:$B150,'ZASOBY N'!$B150,'ZASOBY N'!$C$10:'ZASOBY N'!$C150,'ZASOBY N'!$C150,'ZASOBY N'!$D$10:'ZASOBY N'!$D150,'ZASOBY N'!$D150,'ZASOBY N'!$H$10:'ZASOBY N'!$H150,'ZASOBY N'!$H150 )</f>
        <v>0</v>
      </c>
      <c r="CB151" s="411">
        <f t="shared" si="58"/>
        <v>0</v>
      </c>
      <c r="CC151" s="412">
        <f t="shared" si="59"/>
        <v>0</v>
      </c>
      <c r="CE151" s="414" t="str">
        <f>IF(AND(CG151=1,CH151=1,SUMIF($C151:$C$525,$C151,$AH151:$AH$525)=$AH151),$AH151,IF($CJ151&gt;0,$CJ151,IF(AND(COUNTIF($C$11:$C150,$C151)&gt;=1,COUNTIF($D150:$D150,$D151)&gt;=1),"",IF(AND(SUMIF($C151:$C$525,$C151,$AH151:$AH$525)&gt;$AH151,SUMIF($D151:$D$525,$D151,$AH151:$AH$525)&gt;$AH151),_xlfn.AGGREGATE(14,4,$CI$11:$CI$31*($C$11:$C$31=$C151),1),""))))</f>
        <v/>
      </c>
      <c r="CG151" s="409">
        <f>COUNTIFS('ZASOBY N'!$B150:$B$525,'ZASOBY N'!$B150,'ZASOBY N'!$C150:'ZASOBY N'!$C$525,'ZASOBY N'!$C150,'ZASOBY N'!$D150:'ZASOBY N'!$D$525,'ZASOBY N'!$D150,'ZASOBY N'!$H150:'ZASOBY N'!$H$525,'ZASOBY N'!$H150 )</f>
        <v>0</v>
      </c>
      <c r="CH151" s="410">
        <f>COUNTIFS('ZASOBY N'!$B$10:$B150,'ZASOBY N'!$B150,'ZASOBY N'!$C$10:'ZASOBY N'!$C150,'ZASOBY N'!$C150,'ZASOBY N'!$D$10:'ZASOBY N'!$D150,'ZASOBY N'!$D150,'ZASOBY N'!$H$10:'ZASOBY N'!$H150,'ZASOBY N'!$H150 )</f>
        <v>0</v>
      </c>
      <c r="CI151" s="411">
        <f t="shared" si="60"/>
        <v>0</v>
      </c>
      <c r="CJ151" s="412">
        <f t="shared" si="61"/>
        <v>0</v>
      </c>
      <c r="CL151" s="414" t="str">
        <f>IF(AND(CN151=1,CO151=1,SUMIF($C151:$C$525,$C151,$AG151:$AG$525)=$AG151),$AG151,IF($CQ151&gt;0,$CQ151,IF(AND(COUNTIF($C$11:$C150,$C151)&gt;=1,COUNTIF($D150:$D150,$D151)&gt;=1),"",IF(AND(SUMIF($C151:$C$525,$C151,$AG151:$AG$525)&gt;$AG151,SUMIF($D151:$D$525,$D151,$AG151:$AG$525)&gt;$AG151),_xlfn.AGGREGATE(14,4,$CP$11:$CP$31*($C$11:$C$31=$C151),1),""))))</f>
        <v/>
      </c>
      <c r="CN151" s="409">
        <f>COUNTIFS('ZASOBY N'!$B150:$B$525,'ZASOBY N'!$B150,'ZASOBY N'!$C150:'ZASOBY N'!$C$525,'ZASOBY N'!$C150,'ZASOBY N'!$D150:'ZASOBY N'!$D$525,'ZASOBY N'!$D150,'ZASOBY N'!$H150:'ZASOBY N'!$H$525,'ZASOBY N'!$H150 )</f>
        <v>0</v>
      </c>
      <c r="CO151" s="410">
        <f>COUNTIFS('ZASOBY N'!$B$10:$B150,'ZASOBY N'!$B150,'ZASOBY N'!$C$10:'ZASOBY N'!$C150,'ZASOBY N'!$C150,'ZASOBY N'!$D$10:'ZASOBY N'!$D150,'ZASOBY N'!$D150,'ZASOBY N'!$H$10:'ZASOBY N'!$H150,'ZASOBY N'!$H150 )</f>
        <v>0</v>
      </c>
      <c r="CP151" s="411">
        <f t="shared" si="62"/>
        <v>0</v>
      </c>
      <c r="CQ151" s="412">
        <f t="shared" si="63"/>
        <v>0</v>
      </c>
      <c r="CS151" s="414" t="str">
        <f>IF(AND(CU151=1,CV151=1,SUMIF($C151:$C$525,$C151,$AF151:$AF$525)=$AF151),$AF151,IF($CX151&gt;0,$CX151,IF(AND(COUNTIF($C$11:$C150,$C151)&gt;=1,COUNTIF($D150:$D150,$D151)&gt;=1),"",IF(AND(SUMIF($C151:$C$525,$C151,$AF151:$AF$525)&gt;$AF151,SUMIF($D151:$D$525,$D151,$AF151:$AF$525)&gt;$AF151),_xlfn.AGGREGATE(14,4,$CW$11:$CW$31*($C$11:$C$31=$C151),1),""))))</f>
        <v/>
      </c>
      <c r="CU151" s="409">
        <f>COUNTIFS('ZASOBY N'!$B150:$B$525,'ZASOBY N'!$B150,'ZASOBY N'!$C150:'ZASOBY N'!$C$525,'ZASOBY N'!$C150,'ZASOBY N'!$D150:'ZASOBY N'!$D$525,'ZASOBY N'!$D150,'ZASOBY N'!$H150:'ZASOBY N'!$H$525,'ZASOBY N'!$H150 )</f>
        <v>0</v>
      </c>
      <c r="CV151" s="410">
        <f>COUNTIFS('ZASOBY N'!$B$10:$B150,'ZASOBY N'!$B150,'ZASOBY N'!$C$10:'ZASOBY N'!$C150,'ZASOBY N'!$C150,'ZASOBY N'!$D$10:'ZASOBY N'!$D150,'ZASOBY N'!$D150,'ZASOBY N'!$H$10:'ZASOBY N'!$H150,'ZASOBY N'!$H150 )</f>
        <v>0</v>
      </c>
      <c r="CW151" s="411">
        <f t="shared" si="64"/>
        <v>0</v>
      </c>
      <c r="CX151" s="412">
        <f t="shared" si="65"/>
        <v>0</v>
      </c>
      <c r="CZ151" s="414" t="str">
        <f>IF(AND(DB151=1,DC151=1,SUMIF($C151:$C$525,$C151,$AE151:$AE$525)=$AE151),$AE151,IF($DE151&gt;0,$DE151,IF(AND(COUNTIF($C$11:$C150,$C151)&gt;=1,COUNTIF($D150:$D150,$D151)&gt;=1),"",IF(AND(SUMIF($C151:$C$525,$C151,$AE151:$AE$525)&gt;$AE151,SUMIF($D151:$D$525,$D151,$AE151:$AE$525)&gt;$AE151),_xlfn.AGGREGATE(14,4,$DD$11:$DD$31*($C$11:$C$31=$C151),1),""))))</f>
        <v/>
      </c>
      <c r="DB151" s="409">
        <f>COUNTIFS('ZASOBY N'!$B150:$B$525,'ZASOBY N'!$B150,'ZASOBY N'!$C150:'ZASOBY N'!$C$525,'ZASOBY N'!$C150,'ZASOBY N'!$D150:'ZASOBY N'!$D$525,'ZASOBY N'!$D150,'ZASOBY N'!$H150:'ZASOBY N'!$H$525,'ZASOBY N'!$H150 )</f>
        <v>0</v>
      </c>
      <c r="DC151" s="410">
        <f>COUNTIFS('ZASOBY N'!$B$10:$B150,'ZASOBY N'!$B150,'ZASOBY N'!$C$10:'ZASOBY N'!$C150,'ZASOBY N'!$C150,'ZASOBY N'!$D$10:'ZASOBY N'!$D150,'ZASOBY N'!$D150,'ZASOBY N'!$H$10:'ZASOBY N'!$H150,'ZASOBY N'!$H150 )</f>
        <v>0</v>
      </c>
      <c r="DD151" s="411">
        <f t="shared" si="66"/>
        <v>0</v>
      </c>
      <c r="DE151" s="412">
        <f t="shared" si="67"/>
        <v>0</v>
      </c>
      <c r="DF151" s="399" t="str">
        <f>IF(AND(DI151=1,DJ151=1,SUMIF($C151:$C$525,$C151,$AD151:$AD$525)=$AD151),$AD151,IF($DL151&gt;0,$DL151,IF(B151="","",IF(AND(COUNTIF($C$11:$C150,$C151)&gt;=1,COUNTIF($D150:$D150,$D151)&gt;=1,COUNTIF($Z148:$Z150,$C151)=0),"",IF(AND(COUNTIF($C$11:$C150,$C151)&gt;=1,COUNTIF($D150:$D150,$D151)&gt;=1),"UJĘTO WYŻEJ",IF(AND(SUMIF($C151:$C$525,$C151,$AD151:$AD$525)&gt;$AD151,SUMIF($D151:$D$525,$D151,$AD151:$AD$525)&gt;$AD151),_xlfn.AGGREGATE(14,4,$DK$11:$DK$31*($C$11:$C$31=$C151),1),""))))))</f>
        <v/>
      </c>
      <c r="DG151" s="414" t="str">
        <f>IF(AND(DI151=1,DJ151=1,SUMIF($C151:$C$525,$C151,$AD151:$AD$525)=$AD151),$AD151,IF($DL151&gt;0,$DL151,IF(AND(COUNTIF($C$11:$C150,$C151)&gt;=1,COUNTIF($D150:$D150,$D151)&gt;=1),"",IF(AND(SUMIF($C151:$C$525,$C151,$AD151:$AD$525)&gt;$AD151,SUMIF($D151:$D$525,$D151,$AD151:$AD$525)&gt;$AD151),_xlfn.AGGREGATE(14,4,$DK$11:$DK$31*($C$11:$C$31=$C151),1),""))))</f>
        <v/>
      </c>
      <c r="DI151" s="409">
        <f>COUNTIFS('ZASOBY N'!$B150:$B$525,'ZASOBY N'!$B150,'ZASOBY N'!$C150:'ZASOBY N'!$C$525,'ZASOBY N'!$C150,'ZASOBY N'!$D150:'ZASOBY N'!$D$525,'ZASOBY N'!$D150,'ZASOBY N'!$H150:'ZASOBY N'!$H$525,'ZASOBY N'!$H150 )</f>
        <v>0</v>
      </c>
      <c r="DJ151" s="410">
        <f>COUNTIFS('ZASOBY N'!$B$10:$B150,'ZASOBY N'!$B150,'ZASOBY N'!$C$10:'ZASOBY N'!$C150,'ZASOBY N'!$C150,'ZASOBY N'!$D$10:'ZASOBY N'!$D150,'ZASOBY N'!$D150,'ZASOBY N'!$H$10:'ZASOBY N'!$H150,'ZASOBY N'!$H150 )</f>
        <v>0</v>
      </c>
      <c r="DK151" s="411">
        <f t="shared" si="68"/>
        <v>0</v>
      </c>
      <c r="DL151" s="412">
        <f t="shared" si="69"/>
        <v>0</v>
      </c>
    </row>
    <row r="152" spans="1:116" ht="18.899999999999999" customHeight="1" x14ac:dyDescent="0.3">
      <c r="A152" s="219"/>
      <c r="B152" s="152" t="str">
        <f>IF('ZASOBY N'!A151="","",'ZASOBY N'!A151)</f>
        <v/>
      </c>
      <c r="C152" s="462" t="str">
        <f>IF('ZASOBY N'!C151="","",'ZASOBY N'!C151)</f>
        <v/>
      </c>
      <c r="D152" s="137" t="str">
        <f>IF('ZASOBY N'!B151="","",'ZASOBY N'!B151)</f>
        <v/>
      </c>
      <c r="E152" s="138"/>
      <c r="F152" s="356" t="str">
        <f>IF('ZASOBY N'!D151="","",'ZASOBY N'!D151)</f>
        <v/>
      </c>
      <c r="G152" s="220" t="str">
        <f>IF('ZASOBY N'!G151="","",'ZASOBY N'!G151)</f>
        <v/>
      </c>
      <c r="H152" s="221" t="str">
        <f>IF('ZASOBY N'!F151="","",'ZASOBY N'!F151)</f>
        <v/>
      </c>
      <c r="I152" s="221" t="str">
        <f>IF('ZASOBY N'!G151="","",'ZASOBY N'!G151)</f>
        <v/>
      </c>
      <c r="J152" s="221" t="str">
        <f>IF('ZASOBY N'!H151="","",'ZASOBY N'!H151)</f>
        <v/>
      </c>
      <c r="K152" s="214">
        <v>0</v>
      </c>
      <c r="L152" s="214">
        <v>0</v>
      </c>
      <c r="M152" s="214">
        <v>0</v>
      </c>
      <c r="N152" s="222" t="str">
        <f>IF('ZASOBY N'!BD151="x","",IF(W152="","",'ZASOBY N'!E151))</f>
        <v/>
      </c>
      <c r="O152" s="223">
        <v>0</v>
      </c>
      <c r="P152" s="223">
        <v>0</v>
      </c>
      <c r="Q152" s="226" t="str">
        <f>IF($N152="","",'UPR BILANS N'!G152*'UPR BILANS N'!N152)</f>
        <v/>
      </c>
      <c r="R152" s="225" t="str">
        <f>IF($N152="","",'ZASOBY N'!O151)</f>
        <v/>
      </c>
      <c r="S152" s="225" t="str">
        <f>IF($N152="","",IF('ZASOBY N'!Q151="",0,'ZASOBY N'!Q151))</f>
        <v/>
      </c>
      <c r="T152" s="225" t="str">
        <f>IF($N152="","",'ZASOBY N'!V151)</f>
        <v/>
      </c>
      <c r="U152" s="225" t="str">
        <f>IF($N152="","",IF('ZASOBY N'!AG151="",0,'ZASOBY N'!AG151))</f>
        <v/>
      </c>
      <c r="V152" s="225" t="str">
        <f>IF($N152="","",IF(NN!P154="",0,NN!P154))</f>
        <v/>
      </c>
      <c r="W152" s="225" t="str">
        <f t="shared" si="47"/>
        <v/>
      </c>
      <c r="X152" s="226" t="str">
        <f t="shared" si="48"/>
        <v/>
      </c>
      <c r="Y152" s="225" t="str">
        <f>IF('ZASOBY N'!AU151="","",IF(C152&lt;&gt;C151,'ZASOBY N'!AU151,IF(D152&lt;&gt;D151,'ZASOBY N'!AU151,IF(F152&lt;&gt;F151,'ZASOBY N'!AU151,IF(G152&lt;&gt;G151,'ZASOBY N'!AU151,IF(J152&lt;&gt;J151,'ZASOBY N'!AU151,IF(NN!AC154="","",IF(AND(C151=C152,H151=H152,J151=J152,NN!AC154&gt;0),"",IF(AND(C152=C153,H152=H153,NN!AC155&gt;0),'ZASOBY N'!AU151,'ZASOBY N'!AU151)))))))))</f>
        <v/>
      </c>
      <c r="Z152" s="225" t="str">
        <f t="shared" si="49"/>
        <v/>
      </c>
      <c r="AA152" s="227" t="str">
        <f t="shared" si="51"/>
        <v/>
      </c>
      <c r="AB152" s="400" t="str">
        <f t="shared" si="52"/>
        <v/>
      </c>
      <c r="AC152" s="228" t="str">
        <f t="shared" si="50"/>
        <v/>
      </c>
      <c r="AD152" s="222">
        <f>IF(B152="",0,IF(F152="",0,INDEX(POBRANIE_!$B$6:$F$101,MATCH('UPR BILANS N'!$F152,POBRANIE_!$A$6:$A$101,0),2)))</f>
        <v>0</v>
      </c>
      <c r="AE152" s="224">
        <f>IF(OR('ZASOBY N'!G151="",'ZASOBY N'!E151=""),0,IF(B152="",0,'ZASOBY N'!G151*'ZASOBY N'!E151))</f>
        <v>0</v>
      </c>
      <c r="AF152" s="225">
        <f>IF('ZASOBY N'!O151="",0,'ZASOBY N'!O151)</f>
        <v>0</v>
      </c>
      <c r="AG152" s="225">
        <f>IF('ZASOBY N'!Q151="",0,'ZASOBY N'!Q151)</f>
        <v>0</v>
      </c>
      <c r="AH152" s="225">
        <f>IF('ZASOBY N'!V151="",0,'ZASOBY N'!V151)</f>
        <v>0</v>
      </c>
      <c r="AI152" s="225">
        <f>IF('ZASOBY N'!AG151="",0,'ZASOBY N'!AG151)</f>
        <v>0</v>
      </c>
      <c r="AJ152" s="225">
        <f>IF(NN!P154="",0,IF(NN!P154="BRAK kol.7","BRAK BADAŃ",NN!P154))</f>
        <v>0</v>
      </c>
      <c r="AK152" s="225">
        <f>IF(NN!AC154="",0,IF(NN!AC154="BRAK kol.7","BRAK BADAŃ",NN!AC154))</f>
        <v>0</v>
      </c>
      <c r="BJ152" s="414" t="str">
        <f>IF(AND(BL152=1,BM152=1,SUMIF($C152:$C$525,$C152,$AK152:$AK$525)=$AK152),$AK152,IF($BO152&gt;0,$BO152,IF(AND(COUNTIF($C$11:$C151,$C152)&gt;=1,COUNTIF($D151:$D151,$D152)&gt;=1),"",IF(AND(SUMIF($C152:$C$525,$C152,$AK152:$AK$525)&gt;=$AK152,SUMIF($D152:$D$525,$D152,$AK152:$AK$525)&gt;=$AK152),SUMIF($C152:$C$525,$C152,$AK152:$AK$525),""))))</f>
        <v/>
      </c>
      <c r="BL152" s="409">
        <f>COUNTIFS('ZASOBY N'!$B151:$B$525,'ZASOBY N'!$B151,'ZASOBY N'!$C151:'ZASOBY N'!$C$525,'ZASOBY N'!$C151,'ZASOBY N'!$D151:'ZASOBY N'!$D$525,'ZASOBY N'!$D151,'ZASOBY N'!$H151:'ZASOBY N'!$H$525,'ZASOBY N'!$H151 )</f>
        <v>0</v>
      </c>
      <c r="BM152" s="410">
        <f>COUNTIFS('ZASOBY N'!$B$10:$B151,'ZASOBY N'!$B151,'ZASOBY N'!$C$10:'ZASOBY N'!$C151,'ZASOBY N'!$C151,'ZASOBY N'!$D$10:'ZASOBY N'!$D151,'ZASOBY N'!$D151,'ZASOBY N'!$H$10:'ZASOBY N'!$H151,'ZASOBY N'!$H151 )</f>
        <v>0</v>
      </c>
      <c r="BN152" s="411">
        <f t="shared" si="53"/>
        <v>0</v>
      </c>
      <c r="BO152" s="412">
        <f t="shared" si="54"/>
        <v>0</v>
      </c>
      <c r="BP152" s="94" t="str">
        <f t="shared" si="55"/>
        <v/>
      </c>
      <c r="BQ152" s="414" t="str">
        <f>IF(AND(BS152=1,BT152=1,SUMIF($C152:$C$525,$C152,$AJ152:$AJ$525)=$AJ152),$AJ152,IF($BV152&gt;0,$BV152,IF(AND(COUNTIF($C$11:$C151,$C152)&gt;=1,COUNTIF($D151:$D151,$D152)&gt;=1),"",IF(AND(SUMIF($C152:$C$525,$C152,$AJ152:$AJ$525)&gt;$AJ152,SUMIF($D152:$D$525,$D152,$AJ152:$AJ$525)&gt;$AJ152),SUMIF($C152:$C$525,$C152,$AJ152:$AJ$525),""))))</f>
        <v/>
      </c>
      <c r="BS152" s="409">
        <f>COUNTIFS('ZASOBY N'!$B151:$B$525,'ZASOBY N'!$B151,'ZASOBY N'!$C151:'ZASOBY N'!$C$525,'ZASOBY N'!$C151,'ZASOBY N'!$D151:'ZASOBY N'!$D$525,'ZASOBY N'!$D151,'ZASOBY N'!$H151:'ZASOBY N'!$H$525,'ZASOBY N'!$H151 )</f>
        <v>0</v>
      </c>
      <c r="BT152" s="410">
        <f>COUNTIFS('ZASOBY N'!$B$10:$B151,'ZASOBY N'!$B151,'ZASOBY N'!$C$10:'ZASOBY N'!$C151,'ZASOBY N'!$C151,'ZASOBY N'!$D$10:'ZASOBY N'!$D151,'ZASOBY N'!$D151,'ZASOBY N'!$H$10:'ZASOBY N'!$H151,'ZASOBY N'!$H151 )</f>
        <v>0</v>
      </c>
      <c r="BU152" s="411">
        <f t="shared" si="56"/>
        <v>0</v>
      </c>
      <c r="BV152" s="412">
        <f t="shared" si="57"/>
        <v>0</v>
      </c>
      <c r="BW152" s="94" t="s">
        <v>499</v>
      </c>
      <c r="BX152" s="414" t="str">
        <f>IF(AND(BZ152=1,CA152=1,SUMIF($C152:$C$525,$C152,$AI152:$AI$525)=$AI152),$AI152,IF($CC152&gt;0,$CC152,IF(AND(COUNTIF($C$11:$C151,$C152)&gt;=1,COUNTIF($D151:$D151,$D152)&gt;=1),"",IF(AND(SUMIF($C152:$C$525,$C152,$AI152:$AI$525)&gt;$AI152,SUMIF($D152:$D$525,$D152,$AI152:$AI$525)&gt;$IG152),_xlfn.AGGREGATE(14,4,$CB$11:$CB$31*($C$11:$C$31=$C152),1),""))))</f>
        <v/>
      </c>
      <c r="BZ152" s="409">
        <f>COUNTIFS('ZASOBY N'!$B151:$B$525,'ZASOBY N'!$B151,'ZASOBY N'!$C151:'ZASOBY N'!$C$525,'ZASOBY N'!$C151,'ZASOBY N'!$D151:'ZASOBY N'!$D$525,'ZASOBY N'!$D151,'ZASOBY N'!$H151:'ZASOBY N'!$H$525,'ZASOBY N'!$H151 )</f>
        <v>0</v>
      </c>
      <c r="CA152" s="410">
        <f>COUNTIFS('ZASOBY N'!$B$10:$B151,'ZASOBY N'!$B151,'ZASOBY N'!$C$10:'ZASOBY N'!$C151,'ZASOBY N'!$C151,'ZASOBY N'!$D$10:'ZASOBY N'!$D151,'ZASOBY N'!$D151,'ZASOBY N'!$H$10:'ZASOBY N'!$H151,'ZASOBY N'!$H151 )</f>
        <v>0</v>
      </c>
      <c r="CB152" s="411">
        <f t="shared" si="58"/>
        <v>0</v>
      </c>
      <c r="CC152" s="412">
        <f t="shared" si="59"/>
        <v>0</v>
      </c>
      <c r="CE152" s="414" t="str">
        <f>IF(AND(CG152=1,CH152=1,SUMIF($C152:$C$525,$C152,$AH152:$AH$525)=$AH152),$AH152,IF($CJ152&gt;0,$CJ152,IF(AND(COUNTIF($C$11:$C151,$C152)&gt;=1,COUNTIF($D151:$D151,$D152)&gt;=1),"",IF(AND(SUMIF($C152:$C$525,$C152,$AH152:$AH$525)&gt;$AH152,SUMIF($D152:$D$525,$D152,$AH152:$AH$525)&gt;$AH152),_xlfn.AGGREGATE(14,4,$CI$11:$CI$31*($C$11:$C$31=$C152),1),""))))</f>
        <v/>
      </c>
      <c r="CG152" s="409">
        <f>COUNTIFS('ZASOBY N'!$B151:$B$525,'ZASOBY N'!$B151,'ZASOBY N'!$C151:'ZASOBY N'!$C$525,'ZASOBY N'!$C151,'ZASOBY N'!$D151:'ZASOBY N'!$D$525,'ZASOBY N'!$D151,'ZASOBY N'!$H151:'ZASOBY N'!$H$525,'ZASOBY N'!$H151 )</f>
        <v>0</v>
      </c>
      <c r="CH152" s="410">
        <f>COUNTIFS('ZASOBY N'!$B$10:$B151,'ZASOBY N'!$B151,'ZASOBY N'!$C$10:'ZASOBY N'!$C151,'ZASOBY N'!$C151,'ZASOBY N'!$D$10:'ZASOBY N'!$D151,'ZASOBY N'!$D151,'ZASOBY N'!$H$10:'ZASOBY N'!$H151,'ZASOBY N'!$H151 )</f>
        <v>0</v>
      </c>
      <c r="CI152" s="411">
        <f t="shared" si="60"/>
        <v>0</v>
      </c>
      <c r="CJ152" s="412">
        <f t="shared" si="61"/>
        <v>0</v>
      </c>
      <c r="CL152" s="414" t="str">
        <f>IF(AND(CN152=1,CO152=1,SUMIF($C152:$C$525,$C152,$AG152:$AG$525)=$AG152),$AG152,IF($CQ152&gt;0,$CQ152,IF(AND(COUNTIF($C$11:$C151,$C152)&gt;=1,COUNTIF($D151:$D151,$D152)&gt;=1),"",IF(AND(SUMIF($C152:$C$525,$C152,$AG152:$AG$525)&gt;$AG152,SUMIF($D152:$D$525,$D152,$AG152:$AG$525)&gt;$AG152),_xlfn.AGGREGATE(14,4,$CP$11:$CP$31*($C$11:$C$31=$C152),1),""))))</f>
        <v/>
      </c>
      <c r="CN152" s="409">
        <f>COUNTIFS('ZASOBY N'!$B151:$B$525,'ZASOBY N'!$B151,'ZASOBY N'!$C151:'ZASOBY N'!$C$525,'ZASOBY N'!$C151,'ZASOBY N'!$D151:'ZASOBY N'!$D$525,'ZASOBY N'!$D151,'ZASOBY N'!$H151:'ZASOBY N'!$H$525,'ZASOBY N'!$H151 )</f>
        <v>0</v>
      </c>
      <c r="CO152" s="410">
        <f>COUNTIFS('ZASOBY N'!$B$10:$B151,'ZASOBY N'!$B151,'ZASOBY N'!$C$10:'ZASOBY N'!$C151,'ZASOBY N'!$C151,'ZASOBY N'!$D$10:'ZASOBY N'!$D151,'ZASOBY N'!$D151,'ZASOBY N'!$H$10:'ZASOBY N'!$H151,'ZASOBY N'!$H151 )</f>
        <v>0</v>
      </c>
      <c r="CP152" s="411">
        <f t="shared" si="62"/>
        <v>0</v>
      </c>
      <c r="CQ152" s="412">
        <f t="shared" si="63"/>
        <v>0</v>
      </c>
      <c r="CS152" s="414" t="str">
        <f>IF(AND(CU152=1,CV152=1,SUMIF($C152:$C$525,$C152,$AF152:$AF$525)=$AF152),$AF152,IF($CX152&gt;0,$CX152,IF(AND(COUNTIF($C$11:$C151,$C152)&gt;=1,COUNTIF($D151:$D151,$D152)&gt;=1),"",IF(AND(SUMIF($C152:$C$525,$C152,$AF152:$AF$525)&gt;$AF152,SUMIF($D152:$D$525,$D152,$AF152:$AF$525)&gt;$AF152),_xlfn.AGGREGATE(14,4,$CW$11:$CW$31*($C$11:$C$31=$C152),1),""))))</f>
        <v/>
      </c>
      <c r="CU152" s="409">
        <f>COUNTIFS('ZASOBY N'!$B151:$B$525,'ZASOBY N'!$B151,'ZASOBY N'!$C151:'ZASOBY N'!$C$525,'ZASOBY N'!$C151,'ZASOBY N'!$D151:'ZASOBY N'!$D$525,'ZASOBY N'!$D151,'ZASOBY N'!$H151:'ZASOBY N'!$H$525,'ZASOBY N'!$H151 )</f>
        <v>0</v>
      </c>
      <c r="CV152" s="410">
        <f>COUNTIFS('ZASOBY N'!$B$10:$B151,'ZASOBY N'!$B151,'ZASOBY N'!$C$10:'ZASOBY N'!$C151,'ZASOBY N'!$C151,'ZASOBY N'!$D$10:'ZASOBY N'!$D151,'ZASOBY N'!$D151,'ZASOBY N'!$H$10:'ZASOBY N'!$H151,'ZASOBY N'!$H151 )</f>
        <v>0</v>
      </c>
      <c r="CW152" s="411">
        <f t="shared" si="64"/>
        <v>0</v>
      </c>
      <c r="CX152" s="412">
        <f t="shared" si="65"/>
        <v>0</v>
      </c>
      <c r="CZ152" s="414" t="str">
        <f>IF(AND(DB152=1,DC152=1,SUMIF($C152:$C$525,$C152,$AE152:$AE$525)=$AE152),$AE152,IF($DE152&gt;0,$DE152,IF(AND(COUNTIF($C$11:$C151,$C152)&gt;=1,COUNTIF($D151:$D151,$D152)&gt;=1),"",IF(AND(SUMIF($C152:$C$525,$C152,$AE152:$AE$525)&gt;$AE152,SUMIF($D152:$D$525,$D152,$AE152:$AE$525)&gt;$AE152),_xlfn.AGGREGATE(14,4,$DD$11:$DD$31*($C$11:$C$31=$C152),1),""))))</f>
        <v/>
      </c>
      <c r="DB152" s="409">
        <f>COUNTIFS('ZASOBY N'!$B151:$B$525,'ZASOBY N'!$B151,'ZASOBY N'!$C151:'ZASOBY N'!$C$525,'ZASOBY N'!$C151,'ZASOBY N'!$D151:'ZASOBY N'!$D$525,'ZASOBY N'!$D151,'ZASOBY N'!$H151:'ZASOBY N'!$H$525,'ZASOBY N'!$H151 )</f>
        <v>0</v>
      </c>
      <c r="DC152" s="410">
        <f>COUNTIFS('ZASOBY N'!$B$10:$B151,'ZASOBY N'!$B151,'ZASOBY N'!$C$10:'ZASOBY N'!$C151,'ZASOBY N'!$C151,'ZASOBY N'!$D$10:'ZASOBY N'!$D151,'ZASOBY N'!$D151,'ZASOBY N'!$H$10:'ZASOBY N'!$H151,'ZASOBY N'!$H151 )</f>
        <v>0</v>
      </c>
      <c r="DD152" s="411">
        <f t="shared" si="66"/>
        <v>0</v>
      </c>
      <c r="DE152" s="412">
        <f t="shared" si="67"/>
        <v>0</v>
      </c>
      <c r="DF152" s="399" t="str">
        <f>IF(AND(DI152=1,DJ152=1,SUMIF($C152:$C$525,$C152,$AD152:$AD$525)=$AD152),$AD152,IF($DL152&gt;0,$DL152,IF(B152="","",IF(AND(COUNTIF($C$11:$C151,$C152)&gt;=1,COUNTIF($D151:$D151,$D152)&gt;=1,COUNTIF($Z149:$Z151,$C152)=0),"",IF(AND(COUNTIF($C$11:$C151,$C152)&gt;=1,COUNTIF($D151:$D151,$D152)&gt;=1),"UJĘTO WYŻEJ",IF(AND(SUMIF($C152:$C$525,$C152,$AD152:$AD$525)&gt;$AD152,SUMIF($D152:$D$525,$D152,$AD152:$AD$525)&gt;$AD152),_xlfn.AGGREGATE(14,4,$DK$11:$DK$31*($C$11:$C$31=$C152),1),""))))))</f>
        <v/>
      </c>
      <c r="DG152" s="414" t="str">
        <f>IF(AND(DI152=1,DJ152=1,SUMIF($C152:$C$525,$C152,$AD152:$AD$525)=$AD152),$AD152,IF($DL152&gt;0,$DL152,IF(AND(COUNTIF($C$11:$C151,$C152)&gt;=1,COUNTIF($D151:$D151,$D152)&gt;=1),"",IF(AND(SUMIF($C152:$C$525,$C152,$AD152:$AD$525)&gt;$AD152,SUMIF($D152:$D$525,$D152,$AD152:$AD$525)&gt;$AD152),_xlfn.AGGREGATE(14,4,$DK$11:$DK$31*($C$11:$C$31=$C152),1),""))))</f>
        <v/>
      </c>
      <c r="DI152" s="409">
        <f>COUNTIFS('ZASOBY N'!$B151:$B$525,'ZASOBY N'!$B151,'ZASOBY N'!$C151:'ZASOBY N'!$C$525,'ZASOBY N'!$C151,'ZASOBY N'!$D151:'ZASOBY N'!$D$525,'ZASOBY N'!$D151,'ZASOBY N'!$H151:'ZASOBY N'!$H$525,'ZASOBY N'!$H151 )</f>
        <v>0</v>
      </c>
      <c r="DJ152" s="410">
        <f>COUNTIFS('ZASOBY N'!$B$10:$B151,'ZASOBY N'!$B151,'ZASOBY N'!$C$10:'ZASOBY N'!$C151,'ZASOBY N'!$C151,'ZASOBY N'!$D$10:'ZASOBY N'!$D151,'ZASOBY N'!$D151,'ZASOBY N'!$H$10:'ZASOBY N'!$H151,'ZASOBY N'!$H151 )</f>
        <v>0</v>
      </c>
      <c r="DK152" s="411">
        <f t="shared" si="68"/>
        <v>0</v>
      </c>
      <c r="DL152" s="412">
        <f t="shared" si="69"/>
        <v>0</v>
      </c>
    </row>
    <row r="153" spans="1:116" ht="18.899999999999999" customHeight="1" x14ac:dyDescent="0.3">
      <c r="A153" s="219"/>
      <c r="B153" s="152" t="str">
        <f>IF('ZASOBY N'!A152="","",'ZASOBY N'!A152)</f>
        <v/>
      </c>
      <c r="C153" s="462" t="str">
        <f>IF('ZASOBY N'!C152="","",'ZASOBY N'!C152)</f>
        <v/>
      </c>
      <c r="D153" s="137" t="str">
        <f>IF('ZASOBY N'!B152="","",'ZASOBY N'!B152)</f>
        <v/>
      </c>
      <c r="E153" s="138"/>
      <c r="F153" s="356" t="str">
        <f>IF('ZASOBY N'!D152="","",'ZASOBY N'!D152)</f>
        <v/>
      </c>
      <c r="G153" s="220" t="str">
        <f>IF('ZASOBY N'!G152="","",'ZASOBY N'!G152)</f>
        <v/>
      </c>
      <c r="H153" s="221" t="str">
        <f>IF('ZASOBY N'!F152="","",'ZASOBY N'!F152)</f>
        <v/>
      </c>
      <c r="I153" s="221" t="str">
        <f>IF('ZASOBY N'!G152="","",'ZASOBY N'!G152)</f>
        <v/>
      </c>
      <c r="J153" s="221" t="str">
        <f>IF('ZASOBY N'!H152="","",'ZASOBY N'!H152)</f>
        <v/>
      </c>
      <c r="K153" s="214">
        <v>0</v>
      </c>
      <c r="L153" s="214">
        <v>0</v>
      </c>
      <c r="M153" s="214">
        <v>0</v>
      </c>
      <c r="N153" s="222" t="str">
        <f>IF('ZASOBY N'!BD152="x","",IF(W153="","",'ZASOBY N'!E152))</f>
        <v/>
      </c>
      <c r="O153" s="223">
        <v>0</v>
      </c>
      <c r="P153" s="223">
        <v>0</v>
      </c>
      <c r="Q153" s="226" t="str">
        <f>IF($N153="","",'UPR BILANS N'!G153*'UPR BILANS N'!N153)</f>
        <v/>
      </c>
      <c r="R153" s="225" t="str">
        <f>IF($N153="","",'ZASOBY N'!O152)</f>
        <v/>
      </c>
      <c r="S153" s="225" t="str">
        <f>IF($N153="","",IF('ZASOBY N'!Q152="",0,'ZASOBY N'!Q152))</f>
        <v/>
      </c>
      <c r="T153" s="225" t="str">
        <f>IF($N153="","",'ZASOBY N'!V152)</f>
        <v/>
      </c>
      <c r="U153" s="225" t="str">
        <f>IF($N153="","",IF('ZASOBY N'!AG152="",0,'ZASOBY N'!AG152))</f>
        <v/>
      </c>
      <c r="V153" s="225" t="str">
        <f>IF($N153="","",IF(NN!P155="",0,NN!P155))</f>
        <v/>
      </c>
      <c r="W153" s="225" t="str">
        <f t="shared" si="47"/>
        <v/>
      </c>
      <c r="X153" s="226" t="str">
        <f t="shared" si="48"/>
        <v/>
      </c>
      <c r="Y153" s="225" t="str">
        <f>IF('ZASOBY N'!AU152="","",IF(C153&lt;&gt;C152,'ZASOBY N'!AU152,IF(D153&lt;&gt;D152,'ZASOBY N'!AU152,IF(F153&lt;&gt;F152,'ZASOBY N'!AU152,IF(G153&lt;&gt;G152,'ZASOBY N'!AU152,IF(J153&lt;&gt;J152,'ZASOBY N'!AU152,IF(NN!AC155="","",IF(AND(C152=C153,H152=H153,J152=J153,NN!AC155&gt;0),"",IF(AND(C153=C154,H153=H154,NN!AC156&gt;0),'ZASOBY N'!AU152,'ZASOBY N'!AU152)))))))))</f>
        <v/>
      </c>
      <c r="Z153" s="225" t="str">
        <f t="shared" si="49"/>
        <v/>
      </c>
      <c r="AA153" s="227" t="str">
        <f t="shared" si="51"/>
        <v/>
      </c>
      <c r="AB153" s="400" t="str">
        <f t="shared" si="52"/>
        <v/>
      </c>
      <c r="AC153" s="228" t="str">
        <f t="shared" si="50"/>
        <v/>
      </c>
      <c r="AD153" s="222">
        <f>IF(B153="",0,IF(F153="",0,INDEX(POBRANIE_!$B$6:$F$101,MATCH('UPR BILANS N'!$F153,POBRANIE_!$A$6:$A$101,0),2)))</f>
        <v>0</v>
      </c>
      <c r="AE153" s="224">
        <f>IF(OR('ZASOBY N'!G152="",'ZASOBY N'!E152=""),0,IF(B153="",0,'ZASOBY N'!G152*'ZASOBY N'!E152))</f>
        <v>0</v>
      </c>
      <c r="AF153" s="225">
        <f>IF('ZASOBY N'!O152="",0,'ZASOBY N'!O152)</f>
        <v>0</v>
      </c>
      <c r="AG153" s="225">
        <f>IF('ZASOBY N'!Q152="",0,'ZASOBY N'!Q152)</f>
        <v>0</v>
      </c>
      <c r="AH153" s="225">
        <f>IF('ZASOBY N'!V152="",0,'ZASOBY N'!V152)</f>
        <v>0</v>
      </c>
      <c r="AI153" s="225">
        <f>IF('ZASOBY N'!AG152="",0,'ZASOBY N'!AG152)</f>
        <v>0</v>
      </c>
      <c r="AJ153" s="225">
        <f>IF(NN!P155="",0,IF(NN!P155="BRAK kol.7","BRAK BADAŃ",NN!P155))</f>
        <v>0</v>
      </c>
      <c r="AK153" s="225">
        <f>IF(NN!AC155="",0,IF(NN!AC155="BRAK kol.7","BRAK BADAŃ",NN!AC155))</f>
        <v>0</v>
      </c>
      <c r="BJ153" s="414" t="str">
        <f>IF(AND(BL153=1,BM153=1,SUMIF($C153:$C$525,$C153,$AK153:$AK$525)=$AK153),$AK153,IF($BO153&gt;0,$BO153,IF(AND(COUNTIF($C$11:$C152,$C153)&gt;=1,COUNTIF($D152:$D152,$D153)&gt;=1),"",IF(AND(SUMIF($C153:$C$525,$C153,$AK153:$AK$525)&gt;=$AK153,SUMIF($D153:$D$525,$D153,$AK153:$AK$525)&gt;=$AK153),SUMIF($C153:$C$525,$C153,$AK153:$AK$525),""))))</f>
        <v/>
      </c>
      <c r="BL153" s="409">
        <f>COUNTIFS('ZASOBY N'!$B152:$B$525,'ZASOBY N'!$B152,'ZASOBY N'!$C152:'ZASOBY N'!$C$525,'ZASOBY N'!$C152,'ZASOBY N'!$D152:'ZASOBY N'!$D$525,'ZASOBY N'!$D152,'ZASOBY N'!$H152:'ZASOBY N'!$H$525,'ZASOBY N'!$H152 )</f>
        <v>0</v>
      </c>
      <c r="BM153" s="410">
        <f>COUNTIFS('ZASOBY N'!$B$10:$B152,'ZASOBY N'!$B152,'ZASOBY N'!$C$10:'ZASOBY N'!$C152,'ZASOBY N'!$C152,'ZASOBY N'!$D$10:'ZASOBY N'!$D152,'ZASOBY N'!$D152,'ZASOBY N'!$H$10:'ZASOBY N'!$H152,'ZASOBY N'!$H152 )</f>
        <v>0</v>
      </c>
      <c r="BN153" s="411">
        <f t="shared" si="53"/>
        <v>0</v>
      </c>
      <c r="BO153" s="412">
        <f t="shared" si="54"/>
        <v>0</v>
      </c>
      <c r="BP153" s="94" t="str">
        <f t="shared" si="55"/>
        <v/>
      </c>
      <c r="BQ153" s="414" t="str">
        <f>IF(AND(BS153=1,BT153=1,SUMIF($C153:$C$525,$C153,$AJ153:$AJ$525)=$AJ153),$AJ153,IF($BV153&gt;0,$BV153,IF(AND(COUNTIF($C$11:$C152,$C153)&gt;=1,COUNTIF($D152:$D152,$D153)&gt;=1),"",IF(AND(SUMIF($C153:$C$525,$C153,$AJ153:$AJ$525)&gt;$AJ153,SUMIF($D153:$D$525,$D153,$AJ153:$AJ$525)&gt;$AJ153),SUMIF($C153:$C$525,$C153,$AJ153:$AJ$525),""))))</f>
        <v/>
      </c>
      <c r="BS153" s="409">
        <f>COUNTIFS('ZASOBY N'!$B152:$B$525,'ZASOBY N'!$B152,'ZASOBY N'!$C152:'ZASOBY N'!$C$525,'ZASOBY N'!$C152,'ZASOBY N'!$D152:'ZASOBY N'!$D$525,'ZASOBY N'!$D152,'ZASOBY N'!$H152:'ZASOBY N'!$H$525,'ZASOBY N'!$H152 )</f>
        <v>0</v>
      </c>
      <c r="BT153" s="410">
        <f>COUNTIFS('ZASOBY N'!$B$10:$B152,'ZASOBY N'!$B152,'ZASOBY N'!$C$10:'ZASOBY N'!$C152,'ZASOBY N'!$C152,'ZASOBY N'!$D$10:'ZASOBY N'!$D152,'ZASOBY N'!$D152,'ZASOBY N'!$H$10:'ZASOBY N'!$H152,'ZASOBY N'!$H152 )</f>
        <v>0</v>
      </c>
      <c r="BU153" s="411">
        <f t="shared" si="56"/>
        <v>0</v>
      </c>
      <c r="BV153" s="412">
        <f t="shared" si="57"/>
        <v>0</v>
      </c>
      <c r="BW153" s="94" t="s">
        <v>499</v>
      </c>
      <c r="BX153" s="414" t="str">
        <f>IF(AND(BZ153=1,CA153=1,SUMIF($C153:$C$525,$C153,$AI153:$AI$525)=$AI153),$AI153,IF($CC153&gt;0,$CC153,IF(AND(COUNTIF($C$11:$C152,$C153)&gt;=1,COUNTIF($D152:$D152,$D153)&gt;=1),"",IF(AND(SUMIF($C153:$C$525,$C153,$AI153:$AI$525)&gt;$AI153,SUMIF($D153:$D$525,$D153,$AI153:$AI$525)&gt;$IG153),_xlfn.AGGREGATE(14,4,$CB$11:$CB$31*($C$11:$C$31=$C153),1),""))))</f>
        <v/>
      </c>
      <c r="BZ153" s="409">
        <f>COUNTIFS('ZASOBY N'!$B152:$B$525,'ZASOBY N'!$B152,'ZASOBY N'!$C152:'ZASOBY N'!$C$525,'ZASOBY N'!$C152,'ZASOBY N'!$D152:'ZASOBY N'!$D$525,'ZASOBY N'!$D152,'ZASOBY N'!$H152:'ZASOBY N'!$H$525,'ZASOBY N'!$H152 )</f>
        <v>0</v>
      </c>
      <c r="CA153" s="410">
        <f>COUNTIFS('ZASOBY N'!$B$10:$B152,'ZASOBY N'!$B152,'ZASOBY N'!$C$10:'ZASOBY N'!$C152,'ZASOBY N'!$C152,'ZASOBY N'!$D$10:'ZASOBY N'!$D152,'ZASOBY N'!$D152,'ZASOBY N'!$H$10:'ZASOBY N'!$H152,'ZASOBY N'!$H152 )</f>
        <v>0</v>
      </c>
      <c r="CB153" s="411">
        <f t="shared" si="58"/>
        <v>0</v>
      </c>
      <c r="CC153" s="412">
        <f t="shared" si="59"/>
        <v>0</v>
      </c>
      <c r="CE153" s="414" t="str">
        <f>IF(AND(CG153=1,CH153=1,SUMIF($C153:$C$525,$C153,$AH153:$AH$525)=$AH153),$AH153,IF($CJ153&gt;0,$CJ153,IF(AND(COUNTIF($C$11:$C152,$C153)&gt;=1,COUNTIF($D152:$D152,$D153)&gt;=1),"",IF(AND(SUMIF($C153:$C$525,$C153,$AH153:$AH$525)&gt;$AH153,SUMIF($D153:$D$525,$D153,$AH153:$AH$525)&gt;$AH153),_xlfn.AGGREGATE(14,4,$CI$11:$CI$31*($C$11:$C$31=$C153),1),""))))</f>
        <v/>
      </c>
      <c r="CG153" s="409">
        <f>COUNTIFS('ZASOBY N'!$B152:$B$525,'ZASOBY N'!$B152,'ZASOBY N'!$C152:'ZASOBY N'!$C$525,'ZASOBY N'!$C152,'ZASOBY N'!$D152:'ZASOBY N'!$D$525,'ZASOBY N'!$D152,'ZASOBY N'!$H152:'ZASOBY N'!$H$525,'ZASOBY N'!$H152 )</f>
        <v>0</v>
      </c>
      <c r="CH153" s="410">
        <f>COUNTIFS('ZASOBY N'!$B$10:$B152,'ZASOBY N'!$B152,'ZASOBY N'!$C$10:'ZASOBY N'!$C152,'ZASOBY N'!$C152,'ZASOBY N'!$D$10:'ZASOBY N'!$D152,'ZASOBY N'!$D152,'ZASOBY N'!$H$10:'ZASOBY N'!$H152,'ZASOBY N'!$H152 )</f>
        <v>0</v>
      </c>
      <c r="CI153" s="411">
        <f t="shared" si="60"/>
        <v>0</v>
      </c>
      <c r="CJ153" s="412">
        <f t="shared" si="61"/>
        <v>0</v>
      </c>
      <c r="CL153" s="414" t="str">
        <f>IF(AND(CN153=1,CO153=1,SUMIF($C153:$C$525,$C153,$AG153:$AG$525)=$AG153),$AG153,IF($CQ153&gt;0,$CQ153,IF(AND(COUNTIF($C$11:$C152,$C153)&gt;=1,COUNTIF($D152:$D152,$D153)&gt;=1),"",IF(AND(SUMIF($C153:$C$525,$C153,$AG153:$AG$525)&gt;$AG153,SUMIF($D153:$D$525,$D153,$AG153:$AG$525)&gt;$AG153),_xlfn.AGGREGATE(14,4,$CP$11:$CP$31*($C$11:$C$31=$C153),1),""))))</f>
        <v/>
      </c>
      <c r="CN153" s="409">
        <f>COUNTIFS('ZASOBY N'!$B152:$B$525,'ZASOBY N'!$B152,'ZASOBY N'!$C152:'ZASOBY N'!$C$525,'ZASOBY N'!$C152,'ZASOBY N'!$D152:'ZASOBY N'!$D$525,'ZASOBY N'!$D152,'ZASOBY N'!$H152:'ZASOBY N'!$H$525,'ZASOBY N'!$H152 )</f>
        <v>0</v>
      </c>
      <c r="CO153" s="410">
        <f>COUNTIFS('ZASOBY N'!$B$10:$B152,'ZASOBY N'!$B152,'ZASOBY N'!$C$10:'ZASOBY N'!$C152,'ZASOBY N'!$C152,'ZASOBY N'!$D$10:'ZASOBY N'!$D152,'ZASOBY N'!$D152,'ZASOBY N'!$H$10:'ZASOBY N'!$H152,'ZASOBY N'!$H152 )</f>
        <v>0</v>
      </c>
      <c r="CP153" s="411">
        <f t="shared" si="62"/>
        <v>0</v>
      </c>
      <c r="CQ153" s="412">
        <f t="shared" si="63"/>
        <v>0</v>
      </c>
      <c r="CS153" s="414" t="str">
        <f>IF(AND(CU153=1,CV153=1,SUMIF($C153:$C$525,$C153,$AF153:$AF$525)=$AF153),$AF153,IF($CX153&gt;0,$CX153,IF(AND(COUNTIF($C$11:$C152,$C153)&gt;=1,COUNTIF($D152:$D152,$D153)&gt;=1),"",IF(AND(SUMIF($C153:$C$525,$C153,$AF153:$AF$525)&gt;$AF153,SUMIF($D153:$D$525,$D153,$AF153:$AF$525)&gt;$AF153),_xlfn.AGGREGATE(14,4,$CW$11:$CW$31*($C$11:$C$31=$C153),1),""))))</f>
        <v/>
      </c>
      <c r="CU153" s="409">
        <f>COUNTIFS('ZASOBY N'!$B152:$B$525,'ZASOBY N'!$B152,'ZASOBY N'!$C152:'ZASOBY N'!$C$525,'ZASOBY N'!$C152,'ZASOBY N'!$D152:'ZASOBY N'!$D$525,'ZASOBY N'!$D152,'ZASOBY N'!$H152:'ZASOBY N'!$H$525,'ZASOBY N'!$H152 )</f>
        <v>0</v>
      </c>
      <c r="CV153" s="410">
        <f>COUNTIFS('ZASOBY N'!$B$10:$B152,'ZASOBY N'!$B152,'ZASOBY N'!$C$10:'ZASOBY N'!$C152,'ZASOBY N'!$C152,'ZASOBY N'!$D$10:'ZASOBY N'!$D152,'ZASOBY N'!$D152,'ZASOBY N'!$H$10:'ZASOBY N'!$H152,'ZASOBY N'!$H152 )</f>
        <v>0</v>
      </c>
      <c r="CW153" s="411">
        <f t="shared" si="64"/>
        <v>0</v>
      </c>
      <c r="CX153" s="412">
        <f t="shared" si="65"/>
        <v>0</v>
      </c>
      <c r="CZ153" s="414" t="str">
        <f>IF(AND(DB153=1,DC153=1,SUMIF($C153:$C$525,$C153,$AE153:$AE$525)=$AE153),$AE153,IF($DE153&gt;0,$DE153,IF(AND(COUNTIF($C$11:$C152,$C153)&gt;=1,COUNTIF($D152:$D152,$D153)&gt;=1),"",IF(AND(SUMIF($C153:$C$525,$C153,$AE153:$AE$525)&gt;$AE153,SUMIF($D153:$D$525,$D153,$AE153:$AE$525)&gt;$AE153),_xlfn.AGGREGATE(14,4,$DD$11:$DD$31*($C$11:$C$31=$C153),1),""))))</f>
        <v/>
      </c>
      <c r="DB153" s="409">
        <f>COUNTIFS('ZASOBY N'!$B152:$B$525,'ZASOBY N'!$B152,'ZASOBY N'!$C152:'ZASOBY N'!$C$525,'ZASOBY N'!$C152,'ZASOBY N'!$D152:'ZASOBY N'!$D$525,'ZASOBY N'!$D152,'ZASOBY N'!$H152:'ZASOBY N'!$H$525,'ZASOBY N'!$H152 )</f>
        <v>0</v>
      </c>
      <c r="DC153" s="410">
        <f>COUNTIFS('ZASOBY N'!$B$10:$B152,'ZASOBY N'!$B152,'ZASOBY N'!$C$10:'ZASOBY N'!$C152,'ZASOBY N'!$C152,'ZASOBY N'!$D$10:'ZASOBY N'!$D152,'ZASOBY N'!$D152,'ZASOBY N'!$H$10:'ZASOBY N'!$H152,'ZASOBY N'!$H152 )</f>
        <v>0</v>
      </c>
      <c r="DD153" s="411">
        <f t="shared" si="66"/>
        <v>0</v>
      </c>
      <c r="DE153" s="412">
        <f t="shared" si="67"/>
        <v>0</v>
      </c>
      <c r="DF153" s="399" t="str">
        <f>IF(AND(DI153=1,DJ153=1,SUMIF($C153:$C$525,$C153,$AD153:$AD$525)=$AD153),$AD153,IF($DL153&gt;0,$DL153,IF(B153="","",IF(AND(COUNTIF($C$11:$C152,$C153)&gt;=1,COUNTIF($D152:$D152,$D153)&gt;=1,COUNTIF($Z150:$Z152,$C153)=0),"",IF(AND(COUNTIF($C$11:$C152,$C153)&gt;=1,COUNTIF($D152:$D152,$D153)&gt;=1),"UJĘTO WYŻEJ",IF(AND(SUMIF($C153:$C$525,$C153,$AD153:$AD$525)&gt;$AD153,SUMIF($D153:$D$525,$D153,$AD153:$AD$525)&gt;$AD153),_xlfn.AGGREGATE(14,4,$DK$11:$DK$31*($C$11:$C$31=$C153),1),""))))))</f>
        <v/>
      </c>
      <c r="DG153" s="414" t="str">
        <f>IF(AND(DI153=1,DJ153=1,SUMIF($C153:$C$525,$C153,$AD153:$AD$525)=$AD153),$AD153,IF($DL153&gt;0,$DL153,IF(AND(COUNTIF($C$11:$C152,$C153)&gt;=1,COUNTIF($D152:$D152,$D153)&gt;=1),"",IF(AND(SUMIF($C153:$C$525,$C153,$AD153:$AD$525)&gt;$AD153,SUMIF($D153:$D$525,$D153,$AD153:$AD$525)&gt;$AD153),_xlfn.AGGREGATE(14,4,$DK$11:$DK$31*($C$11:$C$31=$C153),1),""))))</f>
        <v/>
      </c>
      <c r="DI153" s="409">
        <f>COUNTIFS('ZASOBY N'!$B152:$B$525,'ZASOBY N'!$B152,'ZASOBY N'!$C152:'ZASOBY N'!$C$525,'ZASOBY N'!$C152,'ZASOBY N'!$D152:'ZASOBY N'!$D$525,'ZASOBY N'!$D152,'ZASOBY N'!$H152:'ZASOBY N'!$H$525,'ZASOBY N'!$H152 )</f>
        <v>0</v>
      </c>
      <c r="DJ153" s="410">
        <f>COUNTIFS('ZASOBY N'!$B$10:$B152,'ZASOBY N'!$B152,'ZASOBY N'!$C$10:'ZASOBY N'!$C152,'ZASOBY N'!$C152,'ZASOBY N'!$D$10:'ZASOBY N'!$D152,'ZASOBY N'!$D152,'ZASOBY N'!$H$10:'ZASOBY N'!$H152,'ZASOBY N'!$H152 )</f>
        <v>0</v>
      </c>
      <c r="DK153" s="411">
        <f t="shared" si="68"/>
        <v>0</v>
      </c>
      <c r="DL153" s="412">
        <f t="shared" si="69"/>
        <v>0</v>
      </c>
    </row>
    <row r="154" spans="1:116" ht="18.899999999999999" customHeight="1" x14ac:dyDescent="0.3">
      <c r="A154" s="219"/>
      <c r="B154" s="152" t="str">
        <f>IF('ZASOBY N'!A153="","",'ZASOBY N'!A153)</f>
        <v/>
      </c>
      <c r="C154" s="462" t="str">
        <f>IF('ZASOBY N'!C153="","",'ZASOBY N'!C153)</f>
        <v/>
      </c>
      <c r="D154" s="137" t="str">
        <f>IF('ZASOBY N'!B153="","",'ZASOBY N'!B153)</f>
        <v/>
      </c>
      <c r="E154" s="138"/>
      <c r="F154" s="356" t="str">
        <f>IF('ZASOBY N'!D153="","",'ZASOBY N'!D153)</f>
        <v/>
      </c>
      <c r="G154" s="220" t="str">
        <f>IF('ZASOBY N'!G153="","",'ZASOBY N'!G153)</f>
        <v/>
      </c>
      <c r="H154" s="221" t="str">
        <f>IF('ZASOBY N'!F153="","",'ZASOBY N'!F153)</f>
        <v/>
      </c>
      <c r="I154" s="221" t="str">
        <f>IF('ZASOBY N'!G153="","",'ZASOBY N'!G153)</f>
        <v/>
      </c>
      <c r="J154" s="221" t="str">
        <f>IF('ZASOBY N'!H153="","",'ZASOBY N'!H153)</f>
        <v/>
      </c>
      <c r="K154" s="214">
        <v>0</v>
      </c>
      <c r="L154" s="214">
        <v>0</v>
      </c>
      <c r="M154" s="214">
        <v>0</v>
      </c>
      <c r="N154" s="222" t="str">
        <f>IF('ZASOBY N'!BD153="x","",IF(W154="","",'ZASOBY N'!E153))</f>
        <v/>
      </c>
      <c r="O154" s="223">
        <v>0</v>
      </c>
      <c r="P154" s="223">
        <v>0</v>
      </c>
      <c r="Q154" s="226" t="str">
        <f>IF($N154="","",'UPR BILANS N'!G154*'UPR BILANS N'!N154)</f>
        <v/>
      </c>
      <c r="R154" s="225" t="str">
        <f>IF($N154="","",'ZASOBY N'!O153)</f>
        <v/>
      </c>
      <c r="S154" s="225" t="str">
        <f>IF($N154="","",IF('ZASOBY N'!Q153="",0,'ZASOBY N'!Q153))</f>
        <v/>
      </c>
      <c r="T154" s="225" t="str">
        <f>IF($N154="","",'ZASOBY N'!V153)</f>
        <v/>
      </c>
      <c r="U154" s="225" t="str">
        <f>IF($N154="","",IF('ZASOBY N'!AG153="",0,'ZASOBY N'!AG153))</f>
        <v/>
      </c>
      <c r="V154" s="225" t="str">
        <f>IF($N154="","",IF(NN!P156="",0,NN!P156))</f>
        <v/>
      </c>
      <c r="W154" s="225" t="str">
        <f t="shared" si="47"/>
        <v/>
      </c>
      <c r="X154" s="226" t="str">
        <f t="shared" si="48"/>
        <v/>
      </c>
      <c r="Y154" s="225" t="str">
        <f>IF('ZASOBY N'!AU153="","",IF(C154&lt;&gt;C153,'ZASOBY N'!AU153,IF(D154&lt;&gt;D153,'ZASOBY N'!AU153,IF(F154&lt;&gt;F153,'ZASOBY N'!AU153,IF(G154&lt;&gt;G153,'ZASOBY N'!AU153,IF(J154&lt;&gt;J153,'ZASOBY N'!AU153,IF(NN!AC156="","",IF(AND(C153=C154,H153=H154,J153=J154,NN!AC156&gt;0),"",IF(AND(C154=C155,H154=H155,NN!AC157&gt;0),'ZASOBY N'!AU153,'ZASOBY N'!AU153)))))))))</f>
        <v/>
      </c>
      <c r="Z154" s="225" t="str">
        <f t="shared" si="49"/>
        <v/>
      </c>
      <c r="AA154" s="227" t="str">
        <f t="shared" si="51"/>
        <v/>
      </c>
      <c r="AB154" s="400" t="str">
        <f t="shared" si="52"/>
        <v/>
      </c>
      <c r="AC154" s="228" t="str">
        <f t="shared" si="50"/>
        <v/>
      </c>
      <c r="AD154" s="222">
        <f>IF(B154="",0,IF(F154="",0,INDEX(POBRANIE_!$B$6:$F$101,MATCH('UPR BILANS N'!$F154,POBRANIE_!$A$6:$A$101,0),2)))</f>
        <v>0</v>
      </c>
      <c r="AE154" s="224">
        <f>IF(OR('ZASOBY N'!G153="",'ZASOBY N'!E153=""),0,IF(B154="",0,'ZASOBY N'!G153*'ZASOBY N'!E153))</f>
        <v>0</v>
      </c>
      <c r="AF154" s="225">
        <f>IF('ZASOBY N'!O153="",0,'ZASOBY N'!O153)</f>
        <v>0</v>
      </c>
      <c r="AG154" s="225">
        <f>IF('ZASOBY N'!Q153="",0,'ZASOBY N'!Q153)</f>
        <v>0</v>
      </c>
      <c r="AH154" s="225">
        <f>IF('ZASOBY N'!V153="",0,'ZASOBY N'!V153)</f>
        <v>0</v>
      </c>
      <c r="AI154" s="225">
        <f>IF('ZASOBY N'!AG153="",0,'ZASOBY N'!AG153)</f>
        <v>0</v>
      </c>
      <c r="AJ154" s="225">
        <f>IF(NN!P156="",0,IF(NN!P156="BRAK kol.7","BRAK BADAŃ",NN!P156))</f>
        <v>0</v>
      </c>
      <c r="AK154" s="225">
        <f>IF(NN!AC156="",0,IF(NN!AC156="BRAK kol.7","BRAK BADAŃ",NN!AC156))</f>
        <v>0</v>
      </c>
      <c r="BJ154" s="414" t="str">
        <f>IF(AND(BL154=1,BM154=1,SUMIF($C154:$C$525,$C154,$AK154:$AK$525)=$AK154),$AK154,IF($BO154&gt;0,$BO154,IF(AND(COUNTIF($C$11:$C153,$C154)&gt;=1,COUNTIF($D153:$D153,$D154)&gt;=1),"",IF(AND(SUMIF($C154:$C$525,$C154,$AK154:$AK$525)&gt;=$AK154,SUMIF($D154:$D$525,$D154,$AK154:$AK$525)&gt;=$AK154),SUMIF($C154:$C$525,$C154,$AK154:$AK$525),""))))</f>
        <v/>
      </c>
      <c r="BL154" s="409">
        <f>COUNTIFS('ZASOBY N'!$B153:$B$525,'ZASOBY N'!$B153,'ZASOBY N'!$C153:'ZASOBY N'!$C$525,'ZASOBY N'!$C153,'ZASOBY N'!$D153:'ZASOBY N'!$D$525,'ZASOBY N'!$D153,'ZASOBY N'!$H153:'ZASOBY N'!$H$525,'ZASOBY N'!$H153 )</f>
        <v>0</v>
      </c>
      <c r="BM154" s="410">
        <f>COUNTIFS('ZASOBY N'!$B$10:$B153,'ZASOBY N'!$B153,'ZASOBY N'!$C$10:'ZASOBY N'!$C153,'ZASOBY N'!$C153,'ZASOBY N'!$D$10:'ZASOBY N'!$D153,'ZASOBY N'!$D153,'ZASOBY N'!$H$10:'ZASOBY N'!$H153,'ZASOBY N'!$H153 )</f>
        <v>0</v>
      </c>
      <c r="BN154" s="411">
        <f t="shared" si="53"/>
        <v>0</v>
      </c>
      <c r="BO154" s="412">
        <f t="shared" si="54"/>
        <v>0</v>
      </c>
      <c r="BP154" s="94" t="str">
        <f t="shared" si="55"/>
        <v/>
      </c>
      <c r="BQ154" s="414" t="str">
        <f>IF(AND(BS154=1,BT154=1,SUMIF($C154:$C$525,$C154,$AJ154:$AJ$525)=$AJ154),$AJ154,IF($BV154&gt;0,$BV154,IF(AND(COUNTIF($C$11:$C153,$C154)&gt;=1,COUNTIF($D153:$D153,$D154)&gt;=1),"",IF(AND(SUMIF($C154:$C$525,$C154,$AJ154:$AJ$525)&gt;$AJ154,SUMIF($D154:$D$525,$D154,$AJ154:$AJ$525)&gt;$AJ154),SUMIF($C154:$C$525,$C154,$AJ154:$AJ$525),""))))</f>
        <v/>
      </c>
      <c r="BS154" s="409">
        <f>COUNTIFS('ZASOBY N'!$B153:$B$525,'ZASOBY N'!$B153,'ZASOBY N'!$C153:'ZASOBY N'!$C$525,'ZASOBY N'!$C153,'ZASOBY N'!$D153:'ZASOBY N'!$D$525,'ZASOBY N'!$D153,'ZASOBY N'!$H153:'ZASOBY N'!$H$525,'ZASOBY N'!$H153 )</f>
        <v>0</v>
      </c>
      <c r="BT154" s="410">
        <f>COUNTIFS('ZASOBY N'!$B$10:$B153,'ZASOBY N'!$B153,'ZASOBY N'!$C$10:'ZASOBY N'!$C153,'ZASOBY N'!$C153,'ZASOBY N'!$D$10:'ZASOBY N'!$D153,'ZASOBY N'!$D153,'ZASOBY N'!$H$10:'ZASOBY N'!$H153,'ZASOBY N'!$H153 )</f>
        <v>0</v>
      </c>
      <c r="BU154" s="411">
        <f t="shared" si="56"/>
        <v>0</v>
      </c>
      <c r="BV154" s="412">
        <f t="shared" si="57"/>
        <v>0</v>
      </c>
      <c r="BW154" s="94" t="s">
        <v>499</v>
      </c>
      <c r="BX154" s="414" t="str">
        <f>IF(AND(BZ154=1,CA154=1,SUMIF($C154:$C$525,$C154,$AI154:$AI$525)=$AI154),$AI154,IF($CC154&gt;0,$CC154,IF(AND(COUNTIF($C$11:$C153,$C154)&gt;=1,COUNTIF($D153:$D153,$D154)&gt;=1),"",IF(AND(SUMIF($C154:$C$525,$C154,$AI154:$AI$525)&gt;$AI154,SUMIF($D154:$D$525,$D154,$AI154:$AI$525)&gt;$IG154),_xlfn.AGGREGATE(14,4,$CB$11:$CB$31*($C$11:$C$31=$C154),1),""))))</f>
        <v/>
      </c>
      <c r="BZ154" s="409">
        <f>COUNTIFS('ZASOBY N'!$B153:$B$525,'ZASOBY N'!$B153,'ZASOBY N'!$C153:'ZASOBY N'!$C$525,'ZASOBY N'!$C153,'ZASOBY N'!$D153:'ZASOBY N'!$D$525,'ZASOBY N'!$D153,'ZASOBY N'!$H153:'ZASOBY N'!$H$525,'ZASOBY N'!$H153 )</f>
        <v>0</v>
      </c>
      <c r="CA154" s="410">
        <f>COUNTIFS('ZASOBY N'!$B$10:$B153,'ZASOBY N'!$B153,'ZASOBY N'!$C$10:'ZASOBY N'!$C153,'ZASOBY N'!$C153,'ZASOBY N'!$D$10:'ZASOBY N'!$D153,'ZASOBY N'!$D153,'ZASOBY N'!$H$10:'ZASOBY N'!$H153,'ZASOBY N'!$H153 )</f>
        <v>0</v>
      </c>
      <c r="CB154" s="411">
        <f t="shared" si="58"/>
        <v>0</v>
      </c>
      <c r="CC154" s="412">
        <f t="shared" si="59"/>
        <v>0</v>
      </c>
      <c r="CE154" s="414" t="str">
        <f>IF(AND(CG154=1,CH154=1,SUMIF($C154:$C$525,$C154,$AH154:$AH$525)=$AH154),$AH154,IF($CJ154&gt;0,$CJ154,IF(AND(COUNTIF($C$11:$C153,$C154)&gt;=1,COUNTIF($D153:$D153,$D154)&gt;=1),"",IF(AND(SUMIF($C154:$C$525,$C154,$AH154:$AH$525)&gt;$AH154,SUMIF($D154:$D$525,$D154,$AH154:$AH$525)&gt;$AH154),_xlfn.AGGREGATE(14,4,$CI$11:$CI$31*($C$11:$C$31=$C154),1),""))))</f>
        <v/>
      </c>
      <c r="CG154" s="409">
        <f>COUNTIFS('ZASOBY N'!$B153:$B$525,'ZASOBY N'!$B153,'ZASOBY N'!$C153:'ZASOBY N'!$C$525,'ZASOBY N'!$C153,'ZASOBY N'!$D153:'ZASOBY N'!$D$525,'ZASOBY N'!$D153,'ZASOBY N'!$H153:'ZASOBY N'!$H$525,'ZASOBY N'!$H153 )</f>
        <v>0</v>
      </c>
      <c r="CH154" s="410">
        <f>COUNTIFS('ZASOBY N'!$B$10:$B153,'ZASOBY N'!$B153,'ZASOBY N'!$C$10:'ZASOBY N'!$C153,'ZASOBY N'!$C153,'ZASOBY N'!$D$10:'ZASOBY N'!$D153,'ZASOBY N'!$D153,'ZASOBY N'!$H$10:'ZASOBY N'!$H153,'ZASOBY N'!$H153 )</f>
        <v>0</v>
      </c>
      <c r="CI154" s="411">
        <f t="shared" si="60"/>
        <v>0</v>
      </c>
      <c r="CJ154" s="412">
        <f t="shared" si="61"/>
        <v>0</v>
      </c>
      <c r="CL154" s="414" t="str">
        <f>IF(AND(CN154=1,CO154=1,SUMIF($C154:$C$525,$C154,$AG154:$AG$525)=$AG154),$AG154,IF($CQ154&gt;0,$CQ154,IF(AND(COUNTIF($C$11:$C153,$C154)&gt;=1,COUNTIF($D153:$D153,$D154)&gt;=1),"",IF(AND(SUMIF($C154:$C$525,$C154,$AG154:$AG$525)&gt;$AG154,SUMIF($D154:$D$525,$D154,$AG154:$AG$525)&gt;$AG154),_xlfn.AGGREGATE(14,4,$CP$11:$CP$31*($C$11:$C$31=$C154),1),""))))</f>
        <v/>
      </c>
      <c r="CN154" s="409">
        <f>COUNTIFS('ZASOBY N'!$B153:$B$525,'ZASOBY N'!$B153,'ZASOBY N'!$C153:'ZASOBY N'!$C$525,'ZASOBY N'!$C153,'ZASOBY N'!$D153:'ZASOBY N'!$D$525,'ZASOBY N'!$D153,'ZASOBY N'!$H153:'ZASOBY N'!$H$525,'ZASOBY N'!$H153 )</f>
        <v>0</v>
      </c>
      <c r="CO154" s="410">
        <f>COUNTIFS('ZASOBY N'!$B$10:$B153,'ZASOBY N'!$B153,'ZASOBY N'!$C$10:'ZASOBY N'!$C153,'ZASOBY N'!$C153,'ZASOBY N'!$D$10:'ZASOBY N'!$D153,'ZASOBY N'!$D153,'ZASOBY N'!$H$10:'ZASOBY N'!$H153,'ZASOBY N'!$H153 )</f>
        <v>0</v>
      </c>
      <c r="CP154" s="411">
        <f t="shared" si="62"/>
        <v>0</v>
      </c>
      <c r="CQ154" s="412">
        <f t="shared" si="63"/>
        <v>0</v>
      </c>
      <c r="CS154" s="414" t="str">
        <f>IF(AND(CU154=1,CV154=1,SUMIF($C154:$C$525,$C154,$AF154:$AF$525)=$AF154),$AF154,IF($CX154&gt;0,$CX154,IF(AND(COUNTIF($C$11:$C153,$C154)&gt;=1,COUNTIF($D153:$D153,$D154)&gt;=1),"",IF(AND(SUMIF($C154:$C$525,$C154,$AF154:$AF$525)&gt;$AF154,SUMIF($D154:$D$525,$D154,$AF154:$AF$525)&gt;$AF154),_xlfn.AGGREGATE(14,4,$CW$11:$CW$31*($C$11:$C$31=$C154),1),""))))</f>
        <v/>
      </c>
      <c r="CU154" s="409">
        <f>COUNTIFS('ZASOBY N'!$B153:$B$525,'ZASOBY N'!$B153,'ZASOBY N'!$C153:'ZASOBY N'!$C$525,'ZASOBY N'!$C153,'ZASOBY N'!$D153:'ZASOBY N'!$D$525,'ZASOBY N'!$D153,'ZASOBY N'!$H153:'ZASOBY N'!$H$525,'ZASOBY N'!$H153 )</f>
        <v>0</v>
      </c>
      <c r="CV154" s="410">
        <f>COUNTIFS('ZASOBY N'!$B$10:$B153,'ZASOBY N'!$B153,'ZASOBY N'!$C$10:'ZASOBY N'!$C153,'ZASOBY N'!$C153,'ZASOBY N'!$D$10:'ZASOBY N'!$D153,'ZASOBY N'!$D153,'ZASOBY N'!$H$10:'ZASOBY N'!$H153,'ZASOBY N'!$H153 )</f>
        <v>0</v>
      </c>
      <c r="CW154" s="411">
        <f t="shared" si="64"/>
        <v>0</v>
      </c>
      <c r="CX154" s="412">
        <f t="shared" si="65"/>
        <v>0</v>
      </c>
      <c r="CZ154" s="414" t="str">
        <f>IF(AND(DB154=1,DC154=1,SUMIF($C154:$C$525,$C154,$AE154:$AE$525)=$AE154),$AE154,IF($DE154&gt;0,$DE154,IF(AND(COUNTIF($C$11:$C153,$C154)&gt;=1,COUNTIF($D153:$D153,$D154)&gt;=1),"",IF(AND(SUMIF($C154:$C$525,$C154,$AE154:$AE$525)&gt;$AE154,SUMIF($D154:$D$525,$D154,$AE154:$AE$525)&gt;$AE154),_xlfn.AGGREGATE(14,4,$DD$11:$DD$31*($C$11:$C$31=$C154),1),""))))</f>
        <v/>
      </c>
      <c r="DB154" s="409">
        <f>COUNTIFS('ZASOBY N'!$B153:$B$525,'ZASOBY N'!$B153,'ZASOBY N'!$C153:'ZASOBY N'!$C$525,'ZASOBY N'!$C153,'ZASOBY N'!$D153:'ZASOBY N'!$D$525,'ZASOBY N'!$D153,'ZASOBY N'!$H153:'ZASOBY N'!$H$525,'ZASOBY N'!$H153 )</f>
        <v>0</v>
      </c>
      <c r="DC154" s="410">
        <f>COUNTIFS('ZASOBY N'!$B$10:$B153,'ZASOBY N'!$B153,'ZASOBY N'!$C$10:'ZASOBY N'!$C153,'ZASOBY N'!$C153,'ZASOBY N'!$D$10:'ZASOBY N'!$D153,'ZASOBY N'!$D153,'ZASOBY N'!$H$10:'ZASOBY N'!$H153,'ZASOBY N'!$H153 )</f>
        <v>0</v>
      </c>
      <c r="DD154" s="411">
        <f t="shared" si="66"/>
        <v>0</v>
      </c>
      <c r="DE154" s="412">
        <f t="shared" si="67"/>
        <v>0</v>
      </c>
      <c r="DF154" s="399" t="str">
        <f>IF(AND(DI154=1,DJ154=1,SUMIF($C154:$C$525,$C154,$AD154:$AD$525)=$AD154),$AD154,IF($DL154&gt;0,$DL154,IF(B154="","",IF(AND(COUNTIF($C$11:$C153,$C154)&gt;=1,COUNTIF($D153:$D153,$D154)&gt;=1,COUNTIF($Z151:$Z153,$C154)=0),"",IF(AND(COUNTIF($C$11:$C153,$C154)&gt;=1,COUNTIF($D153:$D153,$D154)&gt;=1),"UJĘTO WYŻEJ",IF(AND(SUMIF($C154:$C$525,$C154,$AD154:$AD$525)&gt;$AD154,SUMIF($D154:$D$525,$D154,$AD154:$AD$525)&gt;$AD154),_xlfn.AGGREGATE(14,4,$DK$11:$DK$31*($C$11:$C$31=$C154),1),""))))))</f>
        <v/>
      </c>
      <c r="DG154" s="414" t="str">
        <f>IF(AND(DI154=1,DJ154=1,SUMIF($C154:$C$525,$C154,$AD154:$AD$525)=$AD154),$AD154,IF($DL154&gt;0,$DL154,IF(AND(COUNTIF($C$11:$C153,$C154)&gt;=1,COUNTIF($D153:$D153,$D154)&gt;=1),"",IF(AND(SUMIF($C154:$C$525,$C154,$AD154:$AD$525)&gt;$AD154,SUMIF($D154:$D$525,$D154,$AD154:$AD$525)&gt;$AD154),_xlfn.AGGREGATE(14,4,$DK$11:$DK$31*($C$11:$C$31=$C154),1),""))))</f>
        <v/>
      </c>
      <c r="DI154" s="409">
        <f>COUNTIFS('ZASOBY N'!$B153:$B$525,'ZASOBY N'!$B153,'ZASOBY N'!$C153:'ZASOBY N'!$C$525,'ZASOBY N'!$C153,'ZASOBY N'!$D153:'ZASOBY N'!$D$525,'ZASOBY N'!$D153,'ZASOBY N'!$H153:'ZASOBY N'!$H$525,'ZASOBY N'!$H153 )</f>
        <v>0</v>
      </c>
      <c r="DJ154" s="410">
        <f>COUNTIFS('ZASOBY N'!$B$10:$B153,'ZASOBY N'!$B153,'ZASOBY N'!$C$10:'ZASOBY N'!$C153,'ZASOBY N'!$C153,'ZASOBY N'!$D$10:'ZASOBY N'!$D153,'ZASOBY N'!$D153,'ZASOBY N'!$H$10:'ZASOBY N'!$H153,'ZASOBY N'!$H153 )</f>
        <v>0</v>
      </c>
      <c r="DK154" s="411">
        <f t="shared" si="68"/>
        <v>0</v>
      </c>
      <c r="DL154" s="412">
        <f t="shared" si="69"/>
        <v>0</v>
      </c>
    </row>
    <row r="155" spans="1:116" ht="18.899999999999999" customHeight="1" x14ac:dyDescent="0.3">
      <c r="A155" s="219"/>
      <c r="B155" s="152" t="str">
        <f>IF('ZASOBY N'!A154="","",'ZASOBY N'!A154)</f>
        <v/>
      </c>
      <c r="C155" s="462" t="str">
        <f>IF('ZASOBY N'!C154="","",'ZASOBY N'!C154)</f>
        <v/>
      </c>
      <c r="D155" s="137" t="str">
        <f>IF('ZASOBY N'!B154="","",'ZASOBY N'!B154)</f>
        <v/>
      </c>
      <c r="E155" s="138"/>
      <c r="F155" s="356" t="str">
        <f>IF('ZASOBY N'!D154="","",'ZASOBY N'!D154)</f>
        <v/>
      </c>
      <c r="G155" s="220" t="str">
        <f>IF('ZASOBY N'!G154="","",'ZASOBY N'!G154)</f>
        <v/>
      </c>
      <c r="H155" s="221" t="str">
        <f>IF('ZASOBY N'!F154="","",'ZASOBY N'!F154)</f>
        <v/>
      </c>
      <c r="I155" s="221" t="str">
        <f>IF('ZASOBY N'!G154="","",'ZASOBY N'!G154)</f>
        <v/>
      </c>
      <c r="J155" s="221" t="str">
        <f>IF('ZASOBY N'!H154="","",'ZASOBY N'!H154)</f>
        <v/>
      </c>
      <c r="K155" s="214">
        <v>0</v>
      </c>
      <c r="L155" s="214">
        <v>0</v>
      </c>
      <c r="M155" s="214">
        <v>0</v>
      </c>
      <c r="N155" s="222" t="str">
        <f>IF('ZASOBY N'!BD154="x","",IF(W155="","",'ZASOBY N'!E154))</f>
        <v/>
      </c>
      <c r="O155" s="223">
        <v>0</v>
      </c>
      <c r="P155" s="223">
        <v>0</v>
      </c>
      <c r="Q155" s="226" t="str">
        <f>IF($N155="","",'UPR BILANS N'!G155*'UPR BILANS N'!N155)</f>
        <v/>
      </c>
      <c r="R155" s="225" t="str">
        <f>IF($N155="","",'ZASOBY N'!O154)</f>
        <v/>
      </c>
      <c r="S155" s="225" t="str">
        <f>IF($N155="","",IF('ZASOBY N'!Q154="",0,'ZASOBY N'!Q154))</f>
        <v/>
      </c>
      <c r="T155" s="225" t="str">
        <f>IF($N155="","",'ZASOBY N'!V154)</f>
        <v/>
      </c>
      <c r="U155" s="225" t="str">
        <f>IF($N155="","",IF('ZASOBY N'!AG154="",0,'ZASOBY N'!AG154))</f>
        <v/>
      </c>
      <c r="V155" s="225" t="str">
        <f>IF($N155="","",IF(NN!P157="",0,NN!P157))</f>
        <v/>
      </c>
      <c r="W155" s="225" t="str">
        <f t="shared" si="47"/>
        <v/>
      </c>
      <c r="X155" s="226" t="str">
        <f t="shared" si="48"/>
        <v/>
      </c>
      <c r="Y155" s="225" t="str">
        <f>IF('ZASOBY N'!AU154="","",IF(C155&lt;&gt;C154,'ZASOBY N'!AU154,IF(D155&lt;&gt;D154,'ZASOBY N'!AU154,IF(F155&lt;&gt;F154,'ZASOBY N'!AU154,IF(G155&lt;&gt;G154,'ZASOBY N'!AU154,IF(J155&lt;&gt;J154,'ZASOBY N'!AU154,IF(NN!AC157="","",IF(AND(C154=C155,H154=H155,J154=J155,NN!AC157&gt;0),"",IF(AND(C155=C156,H155=H156,NN!AC158&gt;0),'ZASOBY N'!AU154,'ZASOBY N'!AU154)))))))))</f>
        <v/>
      </c>
      <c r="Z155" s="225" t="str">
        <f t="shared" si="49"/>
        <v/>
      </c>
      <c r="AA155" s="227" t="str">
        <f t="shared" si="51"/>
        <v/>
      </c>
      <c r="AB155" s="400" t="str">
        <f t="shared" si="52"/>
        <v/>
      </c>
      <c r="AC155" s="228" t="str">
        <f t="shared" si="50"/>
        <v/>
      </c>
      <c r="AD155" s="222">
        <f>IF(B155="",0,IF(F155="",0,INDEX(POBRANIE_!$B$6:$F$101,MATCH('UPR BILANS N'!$F155,POBRANIE_!$A$6:$A$101,0),2)))</f>
        <v>0</v>
      </c>
      <c r="AE155" s="224">
        <f>IF(OR('ZASOBY N'!G154="",'ZASOBY N'!E154=""),0,IF(B155="",0,'ZASOBY N'!G154*'ZASOBY N'!E154))</f>
        <v>0</v>
      </c>
      <c r="AF155" s="225">
        <f>IF('ZASOBY N'!O154="",0,'ZASOBY N'!O154)</f>
        <v>0</v>
      </c>
      <c r="AG155" s="225">
        <f>IF('ZASOBY N'!Q154="",0,'ZASOBY N'!Q154)</f>
        <v>0</v>
      </c>
      <c r="AH155" s="225">
        <f>IF('ZASOBY N'!V154="",0,'ZASOBY N'!V154)</f>
        <v>0</v>
      </c>
      <c r="AI155" s="225">
        <f>IF('ZASOBY N'!AG154="",0,'ZASOBY N'!AG154)</f>
        <v>0</v>
      </c>
      <c r="AJ155" s="225">
        <f>IF(NN!P157="",0,IF(NN!P157="BRAK kol.7","BRAK BADAŃ",NN!P157))</f>
        <v>0</v>
      </c>
      <c r="AK155" s="225">
        <f>IF(NN!AC157="",0,IF(NN!AC157="BRAK kol.7","BRAK BADAŃ",NN!AC157))</f>
        <v>0</v>
      </c>
      <c r="BJ155" s="414" t="str">
        <f>IF(AND(BL155=1,BM155=1,SUMIF($C155:$C$525,$C155,$AK155:$AK$525)=$AK155),$AK155,IF($BO155&gt;0,$BO155,IF(AND(COUNTIF($C$11:$C154,$C155)&gt;=1,COUNTIF($D154:$D154,$D155)&gt;=1),"",IF(AND(SUMIF($C155:$C$525,$C155,$AK155:$AK$525)&gt;=$AK155,SUMIF($D155:$D$525,$D155,$AK155:$AK$525)&gt;=$AK155),SUMIF($C155:$C$525,$C155,$AK155:$AK$525),""))))</f>
        <v/>
      </c>
      <c r="BL155" s="409">
        <f>COUNTIFS('ZASOBY N'!$B154:$B$525,'ZASOBY N'!$B154,'ZASOBY N'!$C154:'ZASOBY N'!$C$525,'ZASOBY N'!$C154,'ZASOBY N'!$D154:'ZASOBY N'!$D$525,'ZASOBY N'!$D154,'ZASOBY N'!$H154:'ZASOBY N'!$H$525,'ZASOBY N'!$H154 )</f>
        <v>0</v>
      </c>
      <c r="BM155" s="410">
        <f>COUNTIFS('ZASOBY N'!$B$10:$B154,'ZASOBY N'!$B154,'ZASOBY N'!$C$10:'ZASOBY N'!$C154,'ZASOBY N'!$C154,'ZASOBY N'!$D$10:'ZASOBY N'!$D154,'ZASOBY N'!$D154,'ZASOBY N'!$H$10:'ZASOBY N'!$H154,'ZASOBY N'!$H154 )</f>
        <v>0</v>
      </c>
      <c r="BN155" s="411">
        <f t="shared" si="53"/>
        <v>0</v>
      </c>
      <c r="BO155" s="412">
        <f t="shared" si="54"/>
        <v>0</v>
      </c>
      <c r="BP155" s="94" t="str">
        <f t="shared" si="55"/>
        <v/>
      </c>
      <c r="BQ155" s="414" t="str">
        <f>IF(AND(BS155=1,BT155=1,SUMIF($C155:$C$525,$C155,$AJ155:$AJ$525)=$AJ155),$AJ155,IF($BV155&gt;0,$BV155,IF(AND(COUNTIF($C$11:$C154,$C155)&gt;=1,COUNTIF($D154:$D154,$D155)&gt;=1),"",IF(AND(SUMIF($C155:$C$525,$C155,$AJ155:$AJ$525)&gt;$AJ155,SUMIF($D155:$D$525,$D155,$AJ155:$AJ$525)&gt;$AJ155),SUMIF($C155:$C$525,$C155,$AJ155:$AJ$525),""))))</f>
        <v/>
      </c>
      <c r="BS155" s="409">
        <f>COUNTIFS('ZASOBY N'!$B154:$B$525,'ZASOBY N'!$B154,'ZASOBY N'!$C154:'ZASOBY N'!$C$525,'ZASOBY N'!$C154,'ZASOBY N'!$D154:'ZASOBY N'!$D$525,'ZASOBY N'!$D154,'ZASOBY N'!$H154:'ZASOBY N'!$H$525,'ZASOBY N'!$H154 )</f>
        <v>0</v>
      </c>
      <c r="BT155" s="410">
        <f>COUNTIFS('ZASOBY N'!$B$10:$B154,'ZASOBY N'!$B154,'ZASOBY N'!$C$10:'ZASOBY N'!$C154,'ZASOBY N'!$C154,'ZASOBY N'!$D$10:'ZASOBY N'!$D154,'ZASOBY N'!$D154,'ZASOBY N'!$H$10:'ZASOBY N'!$H154,'ZASOBY N'!$H154 )</f>
        <v>0</v>
      </c>
      <c r="BU155" s="411">
        <f t="shared" si="56"/>
        <v>0</v>
      </c>
      <c r="BV155" s="412">
        <f t="shared" si="57"/>
        <v>0</v>
      </c>
      <c r="BW155" s="94" t="s">
        <v>499</v>
      </c>
      <c r="BX155" s="414" t="str">
        <f>IF(AND(BZ155=1,CA155=1,SUMIF($C155:$C$525,$C155,$AI155:$AI$525)=$AI155),$AI155,IF($CC155&gt;0,$CC155,IF(AND(COUNTIF($C$11:$C154,$C155)&gt;=1,COUNTIF($D154:$D154,$D155)&gt;=1),"",IF(AND(SUMIF($C155:$C$525,$C155,$AI155:$AI$525)&gt;$AI155,SUMIF($D155:$D$525,$D155,$AI155:$AI$525)&gt;$IG155),_xlfn.AGGREGATE(14,4,$CB$11:$CB$31*($C$11:$C$31=$C155),1),""))))</f>
        <v/>
      </c>
      <c r="BZ155" s="409">
        <f>COUNTIFS('ZASOBY N'!$B154:$B$525,'ZASOBY N'!$B154,'ZASOBY N'!$C154:'ZASOBY N'!$C$525,'ZASOBY N'!$C154,'ZASOBY N'!$D154:'ZASOBY N'!$D$525,'ZASOBY N'!$D154,'ZASOBY N'!$H154:'ZASOBY N'!$H$525,'ZASOBY N'!$H154 )</f>
        <v>0</v>
      </c>
      <c r="CA155" s="410">
        <f>COUNTIFS('ZASOBY N'!$B$10:$B154,'ZASOBY N'!$B154,'ZASOBY N'!$C$10:'ZASOBY N'!$C154,'ZASOBY N'!$C154,'ZASOBY N'!$D$10:'ZASOBY N'!$D154,'ZASOBY N'!$D154,'ZASOBY N'!$H$10:'ZASOBY N'!$H154,'ZASOBY N'!$H154 )</f>
        <v>0</v>
      </c>
      <c r="CB155" s="411">
        <f t="shared" si="58"/>
        <v>0</v>
      </c>
      <c r="CC155" s="412">
        <f t="shared" si="59"/>
        <v>0</v>
      </c>
      <c r="CE155" s="414" t="str">
        <f>IF(AND(CG155=1,CH155=1,SUMIF($C155:$C$525,$C155,$AH155:$AH$525)=$AH155),$AH155,IF($CJ155&gt;0,$CJ155,IF(AND(COUNTIF($C$11:$C154,$C155)&gt;=1,COUNTIF($D154:$D154,$D155)&gt;=1),"",IF(AND(SUMIF($C155:$C$525,$C155,$AH155:$AH$525)&gt;$AH155,SUMIF($D155:$D$525,$D155,$AH155:$AH$525)&gt;$AH155),_xlfn.AGGREGATE(14,4,$CI$11:$CI$31*($C$11:$C$31=$C155),1),""))))</f>
        <v/>
      </c>
      <c r="CG155" s="409">
        <f>COUNTIFS('ZASOBY N'!$B154:$B$525,'ZASOBY N'!$B154,'ZASOBY N'!$C154:'ZASOBY N'!$C$525,'ZASOBY N'!$C154,'ZASOBY N'!$D154:'ZASOBY N'!$D$525,'ZASOBY N'!$D154,'ZASOBY N'!$H154:'ZASOBY N'!$H$525,'ZASOBY N'!$H154 )</f>
        <v>0</v>
      </c>
      <c r="CH155" s="410">
        <f>COUNTIFS('ZASOBY N'!$B$10:$B154,'ZASOBY N'!$B154,'ZASOBY N'!$C$10:'ZASOBY N'!$C154,'ZASOBY N'!$C154,'ZASOBY N'!$D$10:'ZASOBY N'!$D154,'ZASOBY N'!$D154,'ZASOBY N'!$H$10:'ZASOBY N'!$H154,'ZASOBY N'!$H154 )</f>
        <v>0</v>
      </c>
      <c r="CI155" s="411">
        <f t="shared" si="60"/>
        <v>0</v>
      </c>
      <c r="CJ155" s="412">
        <f t="shared" si="61"/>
        <v>0</v>
      </c>
      <c r="CL155" s="414" t="str">
        <f>IF(AND(CN155=1,CO155=1,SUMIF($C155:$C$525,$C155,$AG155:$AG$525)=$AG155),$AG155,IF($CQ155&gt;0,$CQ155,IF(AND(COUNTIF($C$11:$C154,$C155)&gt;=1,COUNTIF($D154:$D154,$D155)&gt;=1),"",IF(AND(SUMIF($C155:$C$525,$C155,$AG155:$AG$525)&gt;$AG155,SUMIF($D155:$D$525,$D155,$AG155:$AG$525)&gt;$AG155),_xlfn.AGGREGATE(14,4,$CP$11:$CP$31*($C$11:$C$31=$C155),1),""))))</f>
        <v/>
      </c>
      <c r="CN155" s="409">
        <f>COUNTIFS('ZASOBY N'!$B154:$B$525,'ZASOBY N'!$B154,'ZASOBY N'!$C154:'ZASOBY N'!$C$525,'ZASOBY N'!$C154,'ZASOBY N'!$D154:'ZASOBY N'!$D$525,'ZASOBY N'!$D154,'ZASOBY N'!$H154:'ZASOBY N'!$H$525,'ZASOBY N'!$H154 )</f>
        <v>0</v>
      </c>
      <c r="CO155" s="410">
        <f>COUNTIFS('ZASOBY N'!$B$10:$B154,'ZASOBY N'!$B154,'ZASOBY N'!$C$10:'ZASOBY N'!$C154,'ZASOBY N'!$C154,'ZASOBY N'!$D$10:'ZASOBY N'!$D154,'ZASOBY N'!$D154,'ZASOBY N'!$H$10:'ZASOBY N'!$H154,'ZASOBY N'!$H154 )</f>
        <v>0</v>
      </c>
      <c r="CP155" s="411">
        <f t="shared" si="62"/>
        <v>0</v>
      </c>
      <c r="CQ155" s="412">
        <f t="shared" si="63"/>
        <v>0</v>
      </c>
      <c r="CS155" s="414" t="str">
        <f>IF(AND(CU155=1,CV155=1,SUMIF($C155:$C$525,$C155,$AF155:$AF$525)=$AF155),$AF155,IF($CX155&gt;0,$CX155,IF(AND(COUNTIF($C$11:$C154,$C155)&gt;=1,COUNTIF($D154:$D154,$D155)&gt;=1),"",IF(AND(SUMIF($C155:$C$525,$C155,$AF155:$AF$525)&gt;$AF155,SUMIF($D155:$D$525,$D155,$AF155:$AF$525)&gt;$AF155),_xlfn.AGGREGATE(14,4,$CW$11:$CW$31*($C$11:$C$31=$C155),1),""))))</f>
        <v/>
      </c>
      <c r="CU155" s="409">
        <f>COUNTIFS('ZASOBY N'!$B154:$B$525,'ZASOBY N'!$B154,'ZASOBY N'!$C154:'ZASOBY N'!$C$525,'ZASOBY N'!$C154,'ZASOBY N'!$D154:'ZASOBY N'!$D$525,'ZASOBY N'!$D154,'ZASOBY N'!$H154:'ZASOBY N'!$H$525,'ZASOBY N'!$H154 )</f>
        <v>0</v>
      </c>
      <c r="CV155" s="410">
        <f>COUNTIFS('ZASOBY N'!$B$10:$B154,'ZASOBY N'!$B154,'ZASOBY N'!$C$10:'ZASOBY N'!$C154,'ZASOBY N'!$C154,'ZASOBY N'!$D$10:'ZASOBY N'!$D154,'ZASOBY N'!$D154,'ZASOBY N'!$H$10:'ZASOBY N'!$H154,'ZASOBY N'!$H154 )</f>
        <v>0</v>
      </c>
      <c r="CW155" s="411">
        <f t="shared" si="64"/>
        <v>0</v>
      </c>
      <c r="CX155" s="412">
        <f t="shared" si="65"/>
        <v>0</v>
      </c>
      <c r="CZ155" s="414" t="str">
        <f>IF(AND(DB155=1,DC155=1,SUMIF($C155:$C$525,$C155,$AE155:$AE$525)=$AE155),$AE155,IF($DE155&gt;0,$DE155,IF(AND(COUNTIF($C$11:$C154,$C155)&gt;=1,COUNTIF($D154:$D154,$D155)&gt;=1),"",IF(AND(SUMIF($C155:$C$525,$C155,$AE155:$AE$525)&gt;$AE155,SUMIF($D155:$D$525,$D155,$AE155:$AE$525)&gt;$AE155),_xlfn.AGGREGATE(14,4,$DD$11:$DD$31*($C$11:$C$31=$C155),1),""))))</f>
        <v/>
      </c>
      <c r="DB155" s="409">
        <f>COUNTIFS('ZASOBY N'!$B154:$B$525,'ZASOBY N'!$B154,'ZASOBY N'!$C154:'ZASOBY N'!$C$525,'ZASOBY N'!$C154,'ZASOBY N'!$D154:'ZASOBY N'!$D$525,'ZASOBY N'!$D154,'ZASOBY N'!$H154:'ZASOBY N'!$H$525,'ZASOBY N'!$H154 )</f>
        <v>0</v>
      </c>
      <c r="DC155" s="410">
        <f>COUNTIFS('ZASOBY N'!$B$10:$B154,'ZASOBY N'!$B154,'ZASOBY N'!$C$10:'ZASOBY N'!$C154,'ZASOBY N'!$C154,'ZASOBY N'!$D$10:'ZASOBY N'!$D154,'ZASOBY N'!$D154,'ZASOBY N'!$H$10:'ZASOBY N'!$H154,'ZASOBY N'!$H154 )</f>
        <v>0</v>
      </c>
      <c r="DD155" s="411">
        <f t="shared" si="66"/>
        <v>0</v>
      </c>
      <c r="DE155" s="412">
        <f t="shared" si="67"/>
        <v>0</v>
      </c>
      <c r="DF155" s="399" t="str">
        <f>IF(AND(DI155=1,DJ155=1,SUMIF($C155:$C$525,$C155,$AD155:$AD$525)=$AD155),$AD155,IF($DL155&gt;0,$DL155,IF(B155="","",IF(AND(COUNTIF($C$11:$C154,$C155)&gt;=1,COUNTIF($D154:$D154,$D155)&gt;=1,COUNTIF($Z152:$Z154,$C155)=0),"",IF(AND(COUNTIF($C$11:$C154,$C155)&gt;=1,COUNTIF($D154:$D154,$D155)&gt;=1),"UJĘTO WYŻEJ",IF(AND(SUMIF($C155:$C$525,$C155,$AD155:$AD$525)&gt;$AD155,SUMIF($D155:$D$525,$D155,$AD155:$AD$525)&gt;$AD155),_xlfn.AGGREGATE(14,4,$DK$11:$DK$31*($C$11:$C$31=$C155),1),""))))))</f>
        <v/>
      </c>
      <c r="DG155" s="414" t="str">
        <f>IF(AND(DI155=1,DJ155=1,SUMIF($C155:$C$525,$C155,$AD155:$AD$525)=$AD155),$AD155,IF($DL155&gt;0,$DL155,IF(AND(COUNTIF($C$11:$C154,$C155)&gt;=1,COUNTIF($D154:$D154,$D155)&gt;=1),"",IF(AND(SUMIF($C155:$C$525,$C155,$AD155:$AD$525)&gt;$AD155,SUMIF($D155:$D$525,$D155,$AD155:$AD$525)&gt;$AD155),_xlfn.AGGREGATE(14,4,$DK$11:$DK$31*($C$11:$C$31=$C155),1),""))))</f>
        <v/>
      </c>
      <c r="DI155" s="409">
        <f>COUNTIFS('ZASOBY N'!$B154:$B$525,'ZASOBY N'!$B154,'ZASOBY N'!$C154:'ZASOBY N'!$C$525,'ZASOBY N'!$C154,'ZASOBY N'!$D154:'ZASOBY N'!$D$525,'ZASOBY N'!$D154,'ZASOBY N'!$H154:'ZASOBY N'!$H$525,'ZASOBY N'!$H154 )</f>
        <v>0</v>
      </c>
      <c r="DJ155" s="410">
        <f>COUNTIFS('ZASOBY N'!$B$10:$B154,'ZASOBY N'!$B154,'ZASOBY N'!$C$10:'ZASOBY N'!$C154,'ZASOBY N'!$C154,'ZASOBY N'!$D$10:'ZASOBY N'!$D154,'ZASOBY N'!$D154,'ZASOBY N'!$H$10:'ZASOBY N'!$H154,'ZASOBY N'!$H154 )</f>
        <v>0</v>
      </c>
      <c r="DK155" s="411">
        <f t="shared" si="68"/>
        <v>0</v>
      </c>
      <c r="DL155" s="412">
        <f t="shared" si="69"/>
        <v>0</v>
      </c>
    </row>
    <row r="156" spans="1:116" ht="18.899999999999999" customHeight="1" x14ac:dyDescent="0.3">
      <c r="A156" s="219"/>
      <c r="B156" s="152" t="str">
        <f>IF('ZASOBY N'!A155="","",'ZASOBY N'!A155)</f>
        <v/>
      </c>
      <c r="C156" s="462" t="str">
        <f>IF('ZASOBY N'!C155="","",'ZASOBY N'!C155)</f>
        <v/>
      </c>
      <c r="D156" s="137" t="str">
        <f>IF('ZASOBY N'!B155="","",'ZASOBY N'!B155)</f>
        <v/>
      </c>
      <c r="E156" s="138"/>
      <c r="F156" s="356" t="str">
        <f>IF('ZASOBY N'!D155="","",'ZASOBY N'!D155)</f>
        <v/>
      </c>
      <c r="G156" s="220" t="str">
        <f>IF('ZASOBY N'!G155="","",'ZASOBY N'!G155)</f>
        <v/>
      </c>
      <c r="H156" s="221" t="str">
        <f>IF('ZASOBY N'!F155="","",'ZASOBY N'!F155)</f>
        <v/>
      </c>
      <c r="I156" s="221" t="str">
        <f>IF('ZASOBY N'!G155="","",'ZASOBY N'!G155)</f>
        <v/>
      </c>
      <c r="J156" s="221" t="str">
        <f>IF('ZASOBY N'!H155="","",'ZASOBY N'!H155)</f>
        <v/>
      </c>
      <c r="K156" s="214">
        <v>0</v>
      </c>
      <c r="L156" s="214">
        <v>0</v>
      </c>
      <c r="M156" s="214">
        <v>0</v>
      </c>
      <c r="N156" s="222" t="str">
        <f>IF('ZASOBY N'!BD155="x","",IF(W156="","",'ZASOBY N'!E155))</f>
        <v/>
      </c>
      <c r="O156" s="223">
        <v>0</v>
      </c>
      <c r="P156" s="223">
        <v>0</v>
      </c>
      <c r="Q156" s="226" t="str">
        <f>IF($N156="","",'UPR BILANS N'!G156*'UPR BILANS N'!N156)</f>
        <v/>
      </c>
      <c r="R156" s="225" t="str">
        <f>IF($N156="","",'ZASOBY N'!O155)</f>
        <v/>
      </c>
      <c r="S156" s="225" t="str">
        <f>IF($N156="","",IF('ZASOBY N'!Q155="",0,'ZASOBY N'!Q155))</f>
        <v/>
      </c>
      <c r="T156" s="225" t="str">
        <f>IF($N156="","",'ZASOBY N'!V155)</f>
        <v/>
      </c>
      <c r="U156" s="225" t="str">
        <f>IF($N156="","",IF('ZASOBY N'!AG155="",0,'ZASOBY N'!AG155))</f>
        <v/>
      </c>
      <c r="V156" s="225" t="str">
        <f>IF($N156="","",IF(NN!P158="",0,NN!P158))</f>
        <v/>
      </c>
      <c r="W156" s="225" t="str">
        <f t="shared" si="47"/>
        <v/>
      </c>
      <c r="X156" s="226" t="str">
        <f t="shared" si="48"/>
        <v/>
      </c>
      <c r="Y156" s="225" t="str">
        <f>IF('ZASOBY N'!AU155="","",IF(C156&lt;&gt;C155,'ZASOBY N'!AU155,IF(D156&lt;&gt;D155,'ZASOBY N'!AU155,IF(F156&lt;&gt;F155,'ZASOBY N'!AU155,IF(G156&lt;&gt;G155,'ZASOBY N'!AU155,IF(J156&lt;&gt;J155,'ZASOBY N'!AU155,IF(NN!AC158="","",IF(AND(C155=C156,H155=H156,J155=J156,NN!AC158&gt;0),"",IF(AND(C156=C157,H156=H157,NN!AC159&gt;0),'ZASOBY N'!AU155,'ZASOBY N'!AU155)))))))))</f>
        <v/>
      </c>
      <c r="Z156" s="225" t="str">
        <f t="shared" si="49"/>
        <v/>
      </c>
      <c r="AA156" s="227" t="str">
        <f t="shared" si="51"/>
        <v/>
      </c>
      <c r="AB156" s="400" t="str">
        <f t="shared" si="52"/>
        <v/>
      </c>
      <c r="AC156" s="228" t="str">
        <f t="shared" si="50"/>
        <v/>
      </c>
      <c r="AD156" s="222">
        <f>IF(B156="",0,IF(F156="",0,INDEX(POBRANIE_!$B$6:$F$101,MATCH('UPR BILANS N'!$F156,POBRANIE_!$A$6:$A$101,0),2)))</f>
        <v>0</v>
      </c>
      <c r="AE156" s="224">
        <f>IF(OR('ZASOBY N'!G155="",'ZASOBY N'!E155=""),0,IF(B156="",0,'ZASOBY N'!G155*'ZASOBY N'!E155))</f>
        <v>0</v>
      </c>
      <c r="AF156" s="225">
        <f>IF('ZASOBY N'!O155="",0,'ZASOBY N'!O155)</f>
        <v>0</v>
      </c>
      <c r="AG156" s="225">
        <f>IF('ZASOBY N'!Q155="",0,'ZASOBY N'!Q155)</f>
        <v>0</v>
      </c>
      <c r="AH156" s="225">
        <f>IF('ZASOBY N'!V155="",0,'ZASOBY N'!V155)</f>
        <v>0</v>
      </c>
      <c r="AI156" s="225">
        <f>IF('ZASOBY N'!AG155="",0,'ZASOBY N'!AG155)</f>
        <v>0</v>
      </c>
      <c r="AJ156" s="225">
        <f>IF(NN!P158="",0,IF(NN!P158="BRAK kol.7","BRAK BADAŃ",NN!P158))</f>
        <v>0</v>
      </c>
      <c r="AK156" s="225">
        <f>IF(NN!AC158="",0,IF(NN!AC158="BRAK kol.7","BRAK BADAŃ",NN!AC158))</f>
        <v>0</v>
      </c>
      <c r="BJ156" s="414" t="str">
        <f>IF(AND(BL156=1,BM156=1,SUMIF($C156:$C$525,$C156,$AK156:$AK$525)=$AK156),$AK156,IF($BO156&gt;0,$BO156,IF(AND(COUNTIF($C$11:$C155,$C156)&gt;=1,COUNTIF($D155:$D155,$D156)&gt;=1),"",IF(AND(SUMIF($C156:$C$525,$C156,$AK156:$AK$525)&gt;=$AK156,SUMIF($D156:$D$525,$D156,$AK156:$AK$525)&gt;=$AK156),SUMIF($C156:$C$525,$C156,$AK156:$AK$525),""))))</f>
        <v/>
      </c>
      <c r="BL156" s="409">
        <f>COUNTIFS('ZASOBY N'!$B155:$B$525,'ZASOBY N'!$B155,'ZASOBY N'!$C155:'ZASOBY N'!$C$525,'ZASOBY N'!$C155,'ZASOBY N'!$D155:'ZASOBY N'!$D$525,'ZASOBY N'!$D155,'ZASOBY N'!$H155:'ZASOBY N'!$H$525,'ZASOBY N'!$H155 )</f>
        <v>0</v>
      </c>
      <c r="BM156" s="410">
        <f>COUNTIFS('ZASOBY N'!$B$10:$B155,'ZASOBY N'!$B155,'ZASOBY N'!$C$10:'ZASOBY N'!$C155,'ZASOBY N'!$C155,'ZASOBY N'!$D$10:'ZASOBY N'!$D155,'ZASOBY N'!$D155,'ZASOBY N'!$H$10:'ZASOBY N'!$H155,'ZASOBY N'!$H155 )</f>
        <v>0</v>
      </c>
      <c r="BN156" s="411">
        <f t="shared" si="53"/>
        <v>0</v>
      </c>
      <c r="BO156" s="412">
        <f t="shared" si="54"/>
        <v>0</v>
      </c>
      <c r="BP156" s="94" t="str">
        <f t="shared" si="55"/>
        <v/>
      </c>
      <c r="BQ156" s="414" t="str">
        <f>IF(AND(BS156=1,BT156=1,SUMIF($C156:$C$525,$C156,$AJ156:$AJ$525)=$AJ156),$AJ156,IF($BV156&gt;0,$BV156,IF(AND(COUNTIF($C$11:$C155,$C156)&gt;=1,COUNTIF($D155:$D155,$D156)&gt;=1),"",IF(AND(SUMIF($C156:$C$525,$C156,$AJ156:$AJ$525)&gt;$AJ156,SUMIF($D156:$D$525,$D156,$AJ156:$AJ$525)&gt;$AJ156),SUMIF($C156:$C$525,$C156,$AJ156:$AJ$525),""))))</f>
        <v/>
      </c>
      <c r="BS156" s="409">
        <f>COUNTIFS('ZASOBY N'!$B155:$B$525,'ZASOBY N'!$B155,'ZASOBY N'!$C155:'ZASOBY N'!$C$525,'ZASOBY N'!$C155,'ZASOBY N'!$D155:'ZASOBY N'!$D$525,'ZASOBY N'!$D155,'ZASOBY N'!$H155:'ZASOBY N'!$H$525,'ZASOBY N'!$H155 )</f>
        <v>0</v>
      </c>
      <c r="BT156" s="410">
        <f>COUNTIFS('ZASOBY N'!$B$10:$B155,'ZASOBY N'!$B155,'ZASOBY N'!$C$10:'ZASOBY N'!$C155,'ZASOBY N'!$C155,'ZASOBY N'!$D$10:'ZASOBY N'!$D155,'ZASOBY N'!$D155,'ZASOBY N'!$H$10:'ZASOBY N'!$H155,'ZASOBY N'!$H155 )</f>
        <v>0</v>
      </c>
      <c r="BU156" s="411">
        <f t="shared" si="56"/>
        <v>0</v>
      </c>
      <c r="BV156" s="412">
        <f t="shared" si="57"/>
        <v>0</v>
      </c>
      <c r="BW156" s="94" t="s">
        <v>499</v>
      </c>
      <c r="BX156" s="414" t="str">
        <f>IF(AND(BZ156=1,CA156=1,SUMIF($C156:$C$525,$C156,$AI156:$AI$525)=$AI156),$AI156,IF($CC156&gt;0,$CC156,IF(AND(COUNTIF($C$11:$C155,$C156)&gt;=1,COUNTIF($D155:$D155,$D156)&gt;=1),"",IF(AND(SUMIF($C156:$C$525,$C156,$AI156:$AI$525)&gt;$AI156,SUMIF($D156:$D$525,$D156,$AI156:$AI$525)&gt;$IG156),_xlfn.AGGREGATE(14,4,$CB$11:$CB$31*($C$11:$C$31=$C156),1),""))))</f>
        <v/>
      </c>
      <c r="BZ156" s="409">
        <f>COUNTIFS('ZASOBY N'!$B155:$B$525,'ZASOBY N'!$B155,'ZASOBY N'!$C155:'ZASOBY N'!$C$525,'ZASOBY N'!$C155,'ZASOBY N'!$D155:'ZASOBY N'!$D$525,'ZASOBY N'!$D155,'ZASOBY N'!$H155:'ZASOBY N'!$H$525,'ZASOBY N'!$H155 )</f>
        <v>0</v>
      </c>
      <c r="CA156" s="410">
        <f>COUNTIFS('ZASOBY N'!$B$10:$B155,'ZASOBY N'!$B155,'ZASOBY N'!$C$10:'ZASOBY N'!$C155,'ZASOBY N'!$C155,'ZASOBY N'!$D$10:'ZASOBY N'!$D155,'ZASOBY N'!$D155,'ZASOBY N'!$H$10:'ZASOBY N'!$H155,'ZASOBY N'!$H155 )</f>
        <v>0</v>
      </c>
      <c r="CB156" s="411">
        <f t="shared" si="58"/>
        <v>0</v>
      </c>
      <c r="CC156" s="412">
        <f t="shared" si="59"/>
        <v>0</v>
      </c>
      <c r="CE156" s="414" t="str">
        <f>IF(AND(CG156=1,CH156=1,SUMIF($C156:$C$525,$C156,$AH156:$AH$525)=$AH156),$AH156,IF($CJ156&gt;0,$CJ156,IF(AND(COUNTIF($C$11:$C155,$C156)&gt;=1,COUNTIF($D155:$D155,$D156)&gt;=1),"",IF(AND(SUMIF($C156:$C$525,$C156,$AH156:$AH$525)&gt;$AH156,SUMIF($D156:$D$525,$D156,$AH156:$AH$525)&gt;$AH156),_xlfn.AGGREGATE(14,4,$CI$11:$CI$31*($C$11:$C$31=$C156),1),""))))</f>
        <v/>
      </c>
      <c r="CG156" s="409">
        <f>COUNTIFS('ZASOBY N'!$B155:$B$525,'ZASOBY N'!$B155,'ZASOBY N'!$C155:'ZASOBY N'!$C$525,'ZASOBY N'!$C155,'ZASOBY N'!$D155:'ZASOBY N'!$D$525,'ZASOBY N'!$D155,'ZASOBY N'!$H155:'ZASOBY N'!$H$525,'ZASOBY N'!$H155 )</f>
        <v>0</v>
      </c>
      <c r="CH156" s="410">
        <f>COUNTIFS('ZASOBY N'!$B$10:$B155,'ZASOBY N'!$B155,'ZASOBY N'!$C$10:'ZASOBY N'!$C155,'ZASOBY N'!$C155,'ZASOBY N'!$D$10:'ZASOBY N'!$D155,'ZASOBY N'!$D155,'ZASOBY N'!$H$10:'ZASOBY N'!$H155,'ZASOBY N'!$H155 )</f>
        <v>0</v>
      </c>
      <c r="CI156" s="411">
        <f t="shared" si="60"/>
        <v>0</v>
      </c>
      <c r="CJ156" s="412">
        <f t="shared" si="61"/>
        <v>0</v>
      </c>
      <c r="CL156" s="414" t="str">
        <f>IF(AND(CN156=1,CO156=1,SUMIF($C156:$C$525,$C156,$AG156:$AG$525)=$AG156),$AG156,IF($CQ156&gt;0,$CQ156,IF(AND(COUNTIF($C$11:$C155,$C156)&gt;=1,COUNTIF($D155:$D155,$D156)&gt;=1),"",IF(AND(SUMIF($C156:$C$525,$C156,$AG156:$AG$525)&gt;$AG156,SUMIF($D156:$D$525,$D156,$AG156:$AG$525)&gt;$AG156),_xlfn.AGGREGATE(14,4,$CP$11:$CP$31*($C$11:$C$31=$C156),1),""))))</f>
        <v/>
      </c>
      <c r="CN156" s="409">
        <f>COUNTIFS('ZASOBY N'!$B155:$B$525,'ZASOBY N'!$B155,'ZASOBY N'!$C155:'ZASOBY N'!$C$525,'ZASOBY N'!$C155,'ZASOBY N'!$D155:'ZASOBY N'!$D$525,'ZASOBY N'!$D155,'ZASOBY N'!$H155:'ZASOBY N'!$H$525,'ZASOBY N'!$H155 )</f>
        <v>0</v>
      </c>
      <c r="CO156" s="410">
        <f>COUNTIFS('ZASOBY N'!$B$10:$B155,'ZASOBY N'!$B155,'ZASOBY N'!$C$10:'ZASOBY N'!$C155,'ZASOBY N'!$C155,'ZASOBY N'!$D$10:'ZASOBY N'!$D155,'ZASOBY N'!$D155,'ZASOBY N'!$H$10:'ZASOBY N'!$H155,'ZASOBY N'!$H155 )</f>
        <v>0</v>
      </c>
      <c r="CP156" s="411">
        <f t="shared" si="62"/>
        <v>0</v>
      </c>
      <c r="CQ156" s="412">
        <f t="shared" si="63"/>
        <v>0</v>
      </c>
      <c r="CS156" s="414" t="str">
        <f>IF(AND(CU156=1,CV156=1,SUMIF($C156:$C$525,$C156,$AF156:$AF$525)=$AF156),$AF156,IF($CX156&gt;0,$CX156,IF(AND(COUNTIF($C$11:$C155,$C156)&gt;=1,COUNTIF($D155:$D155,$D156)&gt;=1),"",IF(AND(SUMIF($C156:$C$525,$C156,$AF156:$AF$525)&gt;$AF156,SUMIF($D156:$D$525,$D156,$AF156:$AF$525)&gt;$AF156),_xlfn.AGGREGATE(14,4,$CW$11:$CW$31*($C$11:$C$31=$C156),1),""))))</f>
        <v/>
      </c>
      <c r="CU156" s="409">
        <f>COUNTIFS('ZASOBY N'!$B155:$B$525,'ZASOBY N'!$B155,'ZASOBY N'!$C155:'ZASOBY N'!$C$525,'ZASOBY N'!$C155,'ZASOBY N'!$D155:'ZASOBY N'!$D$525,'ZASOBY N'!$D155,'ZASOBY N'!$H155:'ZASOBY N'!$H$525,'ZASOBY N'!$H155 )</f>
        <v>0</v>
      </c>
      <c r="CV156" s="410">
        <f>COUNTIFS('ZASOBY N'!$B$10:$B155,'ZASOBY N'!$B155,'ZASOBY N'!$C$10:'ZASOBY N'!$C155,'ZASOBY N'!$C155,'ZASOBY N'!$D$10:'ZASOBY N'!$D155,'ZASOBY N'!$D155,'ZASOBY N'!$H$10:'ZASOBY N'!$H155,'ZASOBY N'!$H155 )</f>
        <v>0</v>
      </c>
      <c r="CW156" s="411">
        <f t="shared" si="64"/>
        <v>0</v>
      </c>
      <c r="CX156" s="412">
        <f t="shared" si="65"/>
        <v>0</v>
      </c>
      <c r="CZ156" s="414" t="str">
        <f>IF(AND(DB156=1,DC156=1,SUMIF($C156:$C$525,$C156,$AE156:$AE$525)=$AE156),$AE156,IF($DE156&gt;0,$DE156,IF(AND(COUNTIF($C$11:$C155,$C156)&gt;=1,COUNTIF($D155:$D155,$D156)&gt;=1),"",IF(AND(SUMIF($C156:$C$525,$C156,$AE156:$AE$525)&gt;$AE156,SUMIF($D156:$D$525,$D156,$AE156:$AE$525)&gt;$AE156),_xlfn.AGGREGATE(14,4,$DD$11:$DD$31*($C$11:$C$31=$C156),1),""))))</f>
        <v/>
      </c>
      <c r="DB156" s="409">
        <f>COUNTIFS('ZASOBY N'!$B155:$B$525,'ZASOBY N'!$B155,'ZASOBY N'!$C155:'ZASOBY N'!$C$525,'ZASOBY N'!$C155,'ZASOBY N'!$D155:'ZASOBY N'!$D$525,'ZASOBY N'!$D155,'ZASOBY N'!$H155:'ZASOBY N'!$H$525,'ZASOBY N'!$H155 )</f>
        <v>0</v>
      </c>
      <c r="DC156" s="410">
        <f>COUNTIFS('ZASOBY N'!$B$10:$B155,'ZASOBY N'!$B155,'ZASOBY N'!$C$10:'ZASOBY N'!$C155,'ZASOBY N'!$C155,'ZASOBY N'!$D$10:'ZASOBY N'!$D155,'ZASOBY N'!$D155,'ZASOBY N'!$H$10:'ZASOBY N'!$H155,'ZASOBY N'!$H155 )</f>
        <v>0</v>
      </c>
      <c r="DD156" s="411">
        <f t="shared" si="66"/>
        <v>0</v>
      </c>
      <c r="DE156" s="412">
        <f t="shared" si="67"/>
        <v>0</v>
      </c>
      <c r="DF156" s="399" t="str">
        <f>IF(AND(DI156=1,DJ156=1,SUMIF($C156:$C$525,$C156,$AD156:$AD$525)=$AD156),$AD156,IF($DL156&gt;0,$DL156,IF(B156="","",IF(AND(COUNTIF($C$11:$C155,$C156)&gt;=1,COUNTIF($D155:$D155,$D156)&gt;=1,COUNTIF($Z153:$Z155,$C156)=0),"",IF(AND(COUNTIF($C$11:$C155,$C156)&gt;=1,COUNTIF($D155:$D155,$D156)&gt;=1),"UJĘTO WYŻEJ",IF(AND(SUMIF($C156:$C$525,$C156,$AD156:$AD$525)&gt;$AD156,SUMIF($D156:$D$525,$D156,$AD156:$AD$525)&gt;$AD156),_xlfn.AGGREGATE(14,4,$DK$11:$DK$31*($C$11:$C$31=$C156),1),""))))))</f>
        <v/>
      </c>
      <c r="DG156" s="414" t="str">
        <f>IF(AND(DI156=1,DJ156=1,SUMIF($C156:$C$525,$C156,$AD156:$AD$525)=$AD156),$AD156,IF($DL156&gt;0,$DL156,IF(AND(COUNTIF($C$11:$C155,$C156)&gt;=1,COUNTIF($D155:$D155,$D156)&gt;=1),"",IF(AND(SUMIF($C156:$C$525,$C156,$AD156:$AD$525)&gt;$AD156,SUMIF($D156:$D$525,$D156,$AD156:$AD$525)&gt;$AD156),_xlfn.AGGREGATE(14,4,$DK$11:$DK$31*($C$11:$C$31=$C156),1),""))))</f>
        <v/>
      </c>
      <c r="DI156" s="409">
        <f>COUNTIFS('ZASOBY N'!$B155:$B$525,'ZASOBY N'!$B155,'ZASOBY N'!$C155:'ZASOBY N'!$C$525,'ZASOBY N'!$C155,'ZASOBY N'!$D155:'ZASOBY N'!$D$525,'ZASOBY N'!$D155,'ZASOBY N'!$H155:'ZASOBY N'!$H$525,'ZASOBY N'!$H155 )</f>
        <v>0</v>
      </c>
      <c r="DJ156" s="410">
        <f>COUNTIFS('ZASOBY N'!$B$10:$B155,'ZASOBY N'!$B155,'ZASOBY N'!$C$10:'ZASOBY N'!$C155,'ZASOBY N'!$C155,'ZASOBY N'!$D$10:'ZASOBY N'!$D155,'ZASOBY N'!$D155,'ZASOBY N'!$H$10:'ZASOBY N'!$H155,'ZASOBY N'!$H155 )</f>
        <v>0</v>
      </c>
      <c r="DK156" s="411">
        <f t="shared" si="68"/>
        <v>0</v>
      </c>
      <c r="DL156" s="412">
        <f t="shared" si="69"/>
        <v>0</v>
      </c>
    </row>
    <row r="157" spans="1:116" ht="18.899999999999999" customHeight="1" x14ac:dyDescent="0.3">
      <c r="A157" s="219"/>
      <c r="B157" s="152" t="str">
        <f>IF('ZASOBY N'!A156="","",'ZASOBY N'!A156)</f>
        <v/>
      </c>
      <c r="C157" s="462" t="str">
        <f>IF('ZASOBY N'!C156="","",'ZASOBY N'!C156)</f>
        <v/>
      </c>
      <c r="D157" s="137" t="str">
        <f>IF('ZASOBY N'!B156="","",'ZASOBY N'!B156)</f>
        <v/>
      </c>
      <c r="E157" s="138"/>
      <c r="F157" s="356" t="str">
        <f>IF('ZASOBY N'!D156="","",'ZASOBY N'!D156)</f>
        <v/>
      </c>
      <c r="G157" s="220" t="str">
        <f>IF('ZASOBY N'!G156="","",'ZASOBY N'!G156)</f>
        <v/>
      </c>
      <c r="H157" s="221" t="str">
        <f>IF('ZASOBY N'!F156="","",'ZASOBY N'!F156)</f>
        <v/>
      </c>
      <c r="I157" s="221" t="str">
        <f>IF('ZASOBY N'!G156="","",'ZASOBY N'!G156)</f>
        <v/>
      </c>
      <c r="J157" s="221" t="str">
        <f>IF('ZASOBY N'!H156="","",'ZASOBY N'!H156)</f>
        <v/>
      </c>
      <c r="K157" s="214">
        <v>0</v>
      </c>
      <c r="L157" s="214">
        <v>0</v>
      </c>
      <c r="M157" s="214">
        <v>0</v>
      </c>
      <c r="N157" s="222" t="str">
        <f>IF('ZASOBY N'!BD156="x","",IF(W157="","",'ZASOBY N'!E156))</f>
        <v/>
      </c>
      <c r="O157" s="223">
        <v>0</v>
      </c>
      <c r="P157" s="223">
        <v>0</v>
      </c>
      <c r="Q157" s="226" t="str">
        <f>IF($N157="","",'UPR BILANS N'!G157*'UPR BILANS N'!N157)</f>
        <v/>
      </c>
      <c r="R157" s="225" t="str">
        <f>IF($N157="","",'ZASOBY N'!O156)</f>
        <v/>
      </c>
      <c r="S157" s="225" t="str">
        <f>IF($N157="","",IF('ZASOBY N'!Q156="",0,'ZASOBY N'!Q156))</f>
        <v/>
      </c>
      <c r="T157" s="225" t="str">
        <f>IF($N157="","",'ZASOBY N'!V156)</f>
        <v/>
      </c>
      <c r="U157" s="225" t="str">
        <f>IF($N157="","",IF('ZASOBY N'!AG156="",0,'ZASOBY N'!AG156))</f>
        <v/>
      </c>
      <c r="V157" s="225" t="str">
        <f>IF($N157="","",IF(NN!P159="",0,NN!P159))</f>
        <v/>
      </c>
      <c r="W157" s="225" t="str">
        <f t="shared" si="47"/>
        <v/>
      </c>
      <c r="X157" s="226" t="str">
        <f t="shared" si="48"/>
        <v/>
      </c>
      <c r="Y157" s="225" t="str">
        <f>IF('ZASOBY N'!AU156="","",IF(C157&lt;&gt;C156,'ZASOBY N'!AU156,IF(D157&lt;&gt;D156,'ZASOBY N'!AU156,IF(F157&lt;&gt;F156,'ZASOBY N'!AU156,IF(G157&lt;&gt;G156,'ZASOBY N'!AU156,IF(J157&lt;&gt;J156,'ZASOBY N'!AU156,IF(NN!AC159="","",IF(AND(C156=C157,H156=H157,J156=J157,NN!AC159&gt;0),"",IF(AND(C157=C158,H157=H158,NN!AC160&gt;0),'ZASOBY N'!AU156,'ZASOBY N'!AU156)))))))))</f>
        <v/>
      </c>
      <c r="Z157" s="225" t="str">
        <f t="shared" si="49"/>
        <v/>
      </c>
      <c r="AA157" s="227" t="str">
        <f t="shared" si="51"/>
        <v/>
      </c>
      <c r="AB157" s="400" t="str">
        <f t="shared" si="52"/>
        <v/>
      </c>
      <c r="AC157" s="228" t="str">
        <f t="shared" si="50"/>
        <v/>
      </c>
      <c r="AD157" s="222">
        <f>IF(B157="",0,IF(F157="",0,INDEX(POBRANIE_!$B$6:$F$101,MATCH('UPR BILANS N'!$F157,POBRANIE_!$A$6:$A$101,0),2)))</f>
        <v>0</v>
      </c>
      <c r="AE157" s="224">
        <f>IF(OR('ZASOBY N'!G156="",'ZASOBY N'!E156=""),0,IF(B157="",0,'ZASOBY N'!G156*'ZASOBY N'!E156))</f>
        <v>0</v>
      </c>
      <c r="AF157" s="225">
        <f>IF('ZASOBY N'!O156="",0,'ZASOBY N'!O156)</f>
        <v>0</v>
      </c>
      <c r="AG157" s="225">
        <f>IF('ZASOBY N'!Q156="",0,'ZASOBY N'!Q156)</f>
        <v>0</v>
      </c>
      <c r="AH157" s="225">
        <f>IF('ZASOBY N'!V156="",0,'ZASOBY N'!V156)</f>
        <v>0</v>
      </c>
      <c r="AI157" s="225">
        <f>IF('ZASOBY N'!AG156="",0,'ZASOBY N'!AG156)</f>
        <v>0</v>
      </c>
      <c r="AJ157" s="225">
        <f>IF(NN!P159="",0,IF(NN!P159="BRAK kol.7","BRAK BADAŃ",NN!P159))</f>
        <v>0</v>
      </c>
      <c r="AK157" s="225">
        <f>IF(NN!AC159="",0,IF(NN!AC159="BRAK kol.7","BRAK BADAŃ",NN!AC159))</f>
        <v>0</v>
      </c>
      <c r="BJ157" s="414" t="str">
        <f>IF(AND(BL157=1,BM157=1,SUMIF($C157:$C$525,$C157,$AK157:$AK$525)=$AK157),$AK157,IF($BO157&gt;0,$BO157,IF(AND(COUNTIF($C$11:$C156,$C157)&gt;=1,COUNTIF($D156:$D156,$D157)&gt;=1),"",IF(AND(SUMIF($C157:$C$525,$C157,$AK157:$AK$525)&gt;=$AK157,SUMIF($D157:$D$525,$D157,$AK157:$AK$525)&gt;=$AK157),SUMIF($C157:$C$525,$C157,$AK157:$AK$525),""))))</f>
        <v/>
      </c>
      <c r="BL157" s="409">
        <f>COUNTIFS('ZASOBY N'!$B156:$B$525,'ZASOBY N'!$B156,'ZASOBY N'!$C156:'ZASOBY N'!$C$525,'ZASOBY N'!$C156,'ZASOBY N'!$D156:'ZASOBY N'!$D$525,'ZASOBY N'!$D156,'ZASOBY N'!$H156:'ZASOBY N'!$H$525,'ZASOBY N'!$H156 )</f>
        <v>0</v>
      </c>
      <c r="BM157" s="410">
        <f>COUNTIFS('ZASOBY N'!$B$10:$B156,'ZASOBY N'!$B156,'ZASOBY N'!$C$10:'ZASOBY N'!$C156,'ZASOBY N'!$C156,'ZASOBY N'!$D$10:'ZASOBY N'!$D156,'ZASOBY N'!$D156,'ZASOBY N'!$H$10:'ZASOBY N'!$H156,'ZASOBY N'!$H156 )</f>
        <v>0</v>
      </c>
      <c r="BN157" s="411">
        <f t="shared" si="53"/>
        <v>0</v>
      </c>
      <c r="BO157" s="412">
        <f t="shared" si="54"/>
        <v>0</v>
      </c>
      <c r="BP157" s="94" t="str">
        <f t="shared" si="55"/>
        <v/>
      </c>
      <c r="BQ157" s="414" t="str">
        <f>IF(AND(BS157=1,BT157=1,SUMIF($C157:$C$525,$C157,$AJ157:$AJ$525)=$AJ157),$AJ157,IF($BV157&gt;0,$BV157,IF(AND(COUNTIF($C$11:$C156,$C157)&gt;=1,COUNTIF($D156:$D156,$D157)&gt;=1),"",IF(AND(SUMIF($C157:$C$525,$C157,$AJ157:$AJ$525)&gt;$AJ157,SUMIF($D157:$D$525,$D157,$AJ157:$AJ$525)&gt;$AJ157),SUMIF($C157:$C$525,$C157,$AJ157:$AJ$525),""))))</f>
        <v/>
      </c>
      <c r="BS157" s="409">
        <f>COUNTIFS('ZASOBY N'!$B156:$B$525,'ZASOBY N'!$B156,'ZASOBY N'!$C156:'ZASOBY N'!$C$525,'ZASOBY N'!$C156,'ZASOBY N'!$D156:'ZASOBY N'!$D$525,'ZASOBY N'!$D156,'ZASOBY N'!$H156:'ZASOBY N'!$H$525,'ZASOBY N'!$H156 )</f>
        <v>0</v>
      </c>
      <c r="BT157" s="410">
        <f>COUNTIFS('ZASOBY N'!$B$10:$B156,'ZASOBY N'!$B156,'ZASOBY N'!$C$10:'ZASOBY N'!$C156,'ZASOBY N'!$C156,'ZASOBY N'!$D$10:'ZASOBY N'!$D156,'ZASOBY N'!$D156,'ZASOBY N'!$H$10:'ZASOBY N'!$H156,'ZASOBY N'!$H156 )</f>
        <v>0</v>
      </c>
      <c r="BU157" s="411">
        <f t="shared" si="56"/>
        <v>0</v>
      </c>
      <c r="BV157" s="412">
        <f t="shared" si="57"/>
        <v>0</v>
      </c>
      <c r="BW157" s="94" t="s">
        <v>499</v>
      </c>
      <c r="BX157" s="414" t="str">
        <f>IF(AND(BZ157=1,CA157=1,SUMIF($C157:$C$525,$C157,$AI157:$AI$525)=$AI157),$AI157,IF($CC157&gt;0,$CC157,IF(AND(COUNTIF($C$11:$C156,$C157)&gt;=1,COUNTIF($D156:$D156,$D157)&gt;=1),"",IF(AND(SUMIF($C157:$C$525,$C157,$AI157:$AI$525)&gt;$AI157,SUMIF($D157:$D$525,$D157,$AI157:$AI$525)&gt;$IG157),_xlfn.AGGREGATE(14,4,$CB$11:$CB$31*($C$11:$C$31=$C157),1),""))))</f>
        <v/>
      </c>
      <c r="BZ157" s="409">
        <f>COUNTIFS('ZASOBY N'!$B156:$B$525,'ZASOBY N'!$B156,'ZASOBY N'!$C156:'ZASOBY N'!$C$525,'ZASOBY N'!$C156,'ZASOBY N'!$D156:'ZASOBY N'!$D$525,'ZASOBY N'!$D156,'ZASOBY N'!$H156:'ZASOBY N'!$H$525,'ZASOBY N'!$H156 )</f>
        <v>0</v>
      </c>
      <c r="CA157" s="410">
        <f>COUNTIFS('ZASOBY N'!$B$10:$B156,'ZASOBY N'!$B156,'ZASOBY N'!$C$10:'ZASOBY N'!$C156,'ZASOBY N'!$C156,'ZASOBY N'!$D$10:'ZASOBY N'!$D156,'ZASOBY N'!$D156,'ZASOBY N'!$H$10:'ZASOBY N'!$H156,'ZASOBY N'!$H156 )</f>
        <v>0</v>
      </c>
      <c r="CB157" s="411">
        <f t="shared" si="58"/>
        <v>0</v>
      </c>
      <c r="CC157" s="412">
        <f t="shared" si="59"/>
        <v>0</v>
      </c>
      <c r="CE157" s="414" t="str">
        <f>IF(AND(CG157=1,CH157=1,SUMIF($C157:$C$525,$C157,$AH157:$AH$525)=$AH157),$AH157,IF($CJ157&gt;0,$CJ157,IF(AND(COUNTIF($C$11:$C156,$C157)&gt;=1,COUNTIF($D156:$D156,$D157)&gt;=1),"",IF(AND(SUMIF($C157:$C$525,$C157,$AH157:$AH$525)&gt;$AH157,SUMIF($D157:$D$525,$D157,$AH157:$AH$525)&gt;$AH157),_xlfn.AGGREGATE(14,4,$CI$11:$CI$31*($C$11:$C$31=$C157),1),""))))</f>
        <v/>
      </c>
      <c r="CG157" s="409">
        <f>COUNTIFS('ZASOBY N'!$B156:$B$525,'ZASOBY N'!$B156,'ZASOBY N'!$C156:'ZASOBY N'!$C$525,'ZASOBY N'!$C156,'ZASOBY N'!$D156:'ZASOBY N'!$D$525,'ZASOBY N'!$D156,'ZASOBY N'!$H156:'ZASOBY N'!$H$525,'ZASOBY N'!$H156 )</f>
        <v>0</v>
      </c>
      <c r="CH157" s="410">
        <f>COUNTIFS('ZASOBY N'!$B$10:$B156,'ZASOBY N'!$B156,'ZASOBY N'!$C$10:'ZASOBY N'!$C156,'ZASOBY N'!$C156,'ZASOBY N'!$D$10:'ZASOBY N'!$D156,'ZASOBY N'!$D156,'ZASOBY N'!$H$10:'ZASOBY N'!$H156,'ZASOBY N'!$H156 )</f>
        <v>0</v>
      </c>
      <c r="CI157" s="411">
        <f t="shared" si="60"/>
        <v>0</v>
      </c>
      <c r="CJ157" s="412">
        <f t="shared" si="61"/>
        <v>0</v>
      </c>
      <c r="CL157" s="414" t="str">
        <f>IF(AND(CN157=1,CO157=1,SUMIF($C157:$C$525,$C157,$AG157:$AG$525)=$AG157),$AG157,IF($CQ157&gt;0,$CQ157,IF(AND(COUNTIF($C$11:$C156,$C157)&gt;=1,COUNTIF($D156:$D156,$D157)&gt;=1),"",IF(AND(SUMIF($C157:$C$525,$C157,$AG157:$AG$525)&gt;$AG157,SUMIF($D157:$D$525,$D157,$AG157:$AG$525)&gt;$AG157),_xlfn.AGGREGATE(14,4,$CP$11:$CP$31*($C$11:$C$31=$C157),1),""))))</f>
        <v/>
      </c>
      <c r="CN157" s="409">
        <f>COUNTIFS('ZASOBY N'!$B156:$B$525,'ZASOBY N'!$B156,'ZASOBY N'!$C156:'ZASOBY N'!$C$525,'ZASOBY N'!$C156,'ZASOBY N'!$D156:'ZASOBY N'!$D$525,'ZASOBY N'!$D156,'ZASOBY N'!$H156:'ZASOBY N'!$H$525,'ZASOBY N'!$H156 )</f>
        <v>0</v>
      </c>
      <c r="CO157" s="410">
        <f>COUNTIFS('ZASOBY N'!$B$10:$B156,'ZASOBY N'!$B156,'ZASOBY N'!$C$10:'ZASOBY N'!$C156,'ZASOBY N'!$C156,'ZASOBY N'!$D$10:'ZASOBY N'!$D156,'ZASOBY N'!$D156,'ZASOBY N'!$H$10:'ZASOBY N'!$H156,'ZASOBY N'!$H156 )</f>
        <v>0</v>
      </c>
      <c r="CP157" s="411">
        <f t="shared" si="62"/>
        <v>0</v>
      </c>
      <c r="CQ157" s="412">
        <f t="shared" si="63"/>
        <v>0</v>
      </c>
      <c r="CS157" s="414" t="str">
        <f>IF(AND(CU157=1,CV157=1,SUMIF($C157:$C$525,$C157,$AF157:$AF$525)=$AF157),$AF157,IF($CX157&gt;0,$CX157,IF(AND(COUNTIF($C$11:$C156,$C157)&gt;=1,COUNTIF($D156:$D156,$D157)&gt;=1),"",IF(AND(SUMIF($C157:$C$525,$C157,$AF157:$AF$525)&gt;$AF157,SUMIF($D157:$D$525,$D157,$AF157:$AF$525)&gt;$AF157),_xlfn.AGGREGATE(14,4,$CW$11:$CW$31*($C$11:$C$31=$C157),1),""))))</f>
        <v/>
      </c>
      <c r="CU157" s="409">
        <f>COUNTIFS('ZASOBY N'!$B156:$B$525,'ZASOBY N'!$B156,'ZASOBY N'!$C156:'ZASOBY N'!$C$525,'ZASOBY N'!$C156,'ZASOBY N'!$D156:'ZASOBY N'!$D$525,'ZASOBY N'!$D156,'ZASOBY N'!$H156:'ZASOBY N'!$H$525,'ZASOBY N'!$H156 )</f>
        <v>0</v>
      </c>
      <c r="CV157" s="410">
        <f>COUNTIFS('ZASOBY N'!$B$10:$B156,'ZASOBY N'!$B156,'ZASOBY N'!$C$10:'ZASOBY N'!$C156,'ZASOBY N'!$C156,'ZASOBY N'!$D$10:'ZASOBY N'!$D156,'ZASOBY N'!$D156,'ZASOBY N'!$H$10:'ZASOBY N'!$H156,'ZASOBY N'!$H156 )</f>
        <v>0</v>
      </c>
      <c r="CW157" s="411">
        <f t="shared" si="64"/>
        <v>0</v>
      </c>
      <c r="CX157" s="412">
        <f t="shared" si="65"/>
        <v>0</v>
      </c>
      <c r="CZ157" s="414" t="str">
        <f>IF(AND(DB157=1,DC157=1,SUMIF($C157:$C$525,$C157,$AE157:$AE$525)=$AE157),$AE157,IF($DE157&gt;0,$DE157,IF(AND(COUNTIF($C$11:$C156,$C157)&gt;=1,COUNTIF($D156:$D156,$D157)&gt;=1),"",IF(AND(SUMIF($C157:$C$525,$C157,$AE157:$AE$525)&gt;$AE157,SUMIF($D157:$D$525,$D157,$AE157:$AE$525)&gt;$AE157),_xlfn.AGGREGATE(14,4,$DD$11:$DD$31*($C$11:$C$31=$C157),1),""))))</f>
        <v/>
      </c>
      <c r="DB157" s="409">
        <f>COUNTIFS('ZASOBY N'!$B156:$B$525,'ZASOBY N'!$B156,'ZASOBY N'!$C156:'ZASOBY N'!$C$525,'ZASOBY N'!$C156,'ZASOBY N'!$D156:'ZASOBY N'!$D$525,'ZASOBY N'!$D156,'ZASOBY N'!$H156:'ZASOBY N'!$H$525,'ZASOBY N'!$H156 )</f>
        <v>0</v>
      </c>
      <c r="DC157" s="410">
        <f>COUNTIFS('ZASOBY N'!$B$10:$B156,'ZASOBY N'!$B156,'ZASOBY N'!$C$10:'ZASOBY N'!$C156,'ZASOBY N'!$C156,'ZASOBY N'!$D$10:'ZASOBY N'!$D156,'ZASOBY N'!$D156,'ZASOBY N'!$H$10:'ZASOBY N'!$H156,'ZASOBY N'!$H156 )</f>
        <v>0</v>
      </c>
      <c r="DD157" s="411">
        <f t="shared" si="66"/>
        <v>0</v>
      </c>
      <c r="DE157" s="412">
        <f t="shared" si="67"/>
        <v>0</v>
      </c>
      <c r="DF157" s="399" t="str">
        <f>IF(AND(DI157=1,DJ157=1,SUMIF($C157:$C$525,$C157,$AD157:$AD$525)=$AD157),$AD157,IF($DL157&gt;0,$DL157,IF(B157="","",IF(AND(COUNTIF($C$11:$C156,$C157)&gt;=1,COUNTIF($D156:$D156,$D157)&gt;=1,COUNTIF($Z154:$Z156,$C157)=0),"",IF(AND(COUNTIF($C$11:$C156,$C157)&gt;=1,COUNTIF($D156:$D156,$D157)&gt;=1),"UJĘTO WYŻEJ",IF(AND(SUMIF($C157:$C$525,$C157,$AD157:$AD$525)&gt;$AD157,SUMIF($D157:$D$525,$D157,$AD157:$AD$525)&gt;$AD157),_xlfn.AGGREGATE(14,4,$DK$11:$DK$31*($C$11:$C$31=$C157),1),""))))))</f>
        <v/>
      </c>
      <c r="DG157" s="414" t="str">
        <f>IF(AND(DI157=1,DJ157=1,SUMIF($C157:$C$525,$C157,$AD157:$AD$525)=$AD157),$AD157,IF($DL157&gt;0,$DL157,IF(AND(COUNTIF($C$11:$C156,$C157)&gt;=1,COUNTIF($D156:$D156,$D157)&gt;=1),"",IF(AND(SUMIF($C157:$C$525,$C157,$AD157:$AD$525)&gt;$AD157,SUMIF($D157:$D$525,$D157,$AD157:$AD$525)&gt;$AD157),_xlfn.AGGREGATE(14,4,$DK$11:$DK$31*($C$11:$C$31=$C157),1),""))))</f>
        <v/>
      </c>
      <c r="DI157" s="409">
        <f>COUNTIFS('ZASOBY N'!$B156:$B$525,'ZASOBY N'!$B156,'ZASOBY N'!$C156:'ZASOBY N'!$C$525,'ZASOBY N'!$C156,'ZASOBY N'!$D156:'ZASOBY N'!$D$525,'ZASOBY N'!$D156,'ZASOBY N'!$H156:'ZASOBY N'!$H$525,'ZASOBY N'!$H156 )</f>
        <v>0</v>
      </c>
      <c r="DJ157" s="410">
        <f>COUNTIFS('ZASOBY N'!$B$10:$B156,'ZASOBY N'!$B156,'ZASOBY N'!$C$10:'ZASOBY N'!$C156,'ZASOBY N'!$C156,'ZASOBY N'!$D$10:'ZASOBY N'!$D156,'ZASOBY N'!$D156,'ZASOBY N'!$H$10:'ZASOBY N'!$H156,'ZASOBY N'!$H156 )</f>
        <v>0</v>
      </c>
      <c r="DK157" s="411">
        <f t="shared" si="68"/>
        <v>0</v>
      </c>
      <c r="DL157" s="412">
        <f t="shared" si="69"/>
        <v>0</v>
      </c>
    </row>
    <row r="158" spans="1:116" ht="18.899999999999999" customHeight="1" x14ac:dyDescent="0.3">
      <c r="A158" s="219"/>
      <c r="B158" s="152" t="str">
        <f>IF('ZASOBY N'!A157="","",'ZASOBY N'!A157)</f>
        <v/>
      </c>
      <c r="C158" s="462" t="str">
        <f>IF('ZASOBY N'!C157="","",'ZASOBY N'!C157)</f>
        <v/>
      </c>
      <c r="D158" s="137" t="str">
        <f>IF('ZASOBY N'!B157="","",'ZASOBY N'!B157)</f>
        <v/>
      </c>
      <c r="E158" s="138"/>
      <c r="F158" s="356" t="str">
        <f>IF('ZASOBY N'!D157="","",'ZASOBY N'!D157)</f>
        <v/>
      </c>
      <c r="G158" s="220" t="str">
        <f>IF('ZASOBY N'!G157="","",'ZASOBY N'!G157)</f>
        <v/>
      </c>
      <c r="H158" s="221" t="str">
        <f>IF('ZASOBY N'!F157="","",'ZASOBY N'!F157)</f>
        <v/>
      </c>
      <c r="I158" s="221" t="str">
        <f>IF('ZASOBY N'!G157="","",'ZASOBY N'!G157)</f>
        <v/>
      </c>
      <c r="J158" s="221" t="str">
        <f>IF('ZASOBY N'!H157="","",'ZASOBY N'!H157)</f>
        <v/>
      </c>
      <c r="K158" s="214">
        <v>0</v>
      </c>
      <c r="L158" s="214">
        <v>0</v>
      </c>
      <c r="M158" s="214">
        <v>0</v>
      </c>
      <c r="N158" s="222" t="str">
        <f>IF('ZASOBY N'!BD157="x","",IF(W158="","",'ZASOBY N'!E157))</f>
        <v/>
      </c>
      <c r="O158" s="223">
        <v>0</v>
      </c>
      <c r="P158" s="223">
        <v>0</v>
      </c>
      <c r="Q158" s="226" t="str">
        <f>IF($N158="","",'UPR BILANS N'!G158*'UPR BILANS N'!N158)</f>
        <v/>
      </c>
      <c r="R158" s="225" t="str">
        <f>IF($N158="","",'ZASOBY N'!O157)</f>
        <v/>
      </c>
      <c r="S158" s="225" t="str">
        <f>IF($N158="","",IF('ZASOBY N'!Q157="",0,'ZASOBY N'!Q157))</f>
        <v/>
      </c>
      <c r="T158" s="225" t="str">
        <f>IF($N158="","",'ZASOBY N'!V157)</f>
        <v/>
      </c>
      <c r="U158" s="225" t="str">
        <f>IF($N158="","",IF('ZASOBY N'!AG157="",0,'ZASOBY N'!AG157))</f>
        <v/>
      </c>
      <c r="V158" s="225" t="str">
        <f>IF($N158="","",IF(NN!P160="",0,NN!P160))</f>
        <v/>
      </c>
      <c r="W158" s="225" t="str">
        <f t="shared" si="47"/>
        <v/>
      </c>
      <c r="X158" s="226" t="str">
        <f t="shared" si="48"/>
        <v/>
      </c>
      <c r="Y158" s="225" t="str">
        <f>IF('ZASOBY N'!AU157="","",IF(C158&lt;&gt;C157,'ZASOBY N'!AU157,IF(D158&lt;&gt;D157,'ZASOBY N'!AU157,IF(F158&lt;&gt;F157,'ZASOBY N'!AU157,IF(G158&lt;&gt;G157,'ZASOBY N'!AU157,IF(J158&lt;&gt;J157,'ZASOBY N'!AU157,IF(NN!AC160="","",IF(AND(C157=C158,H157=H158,J157=J158,NN!AC160&gt;0),"",IF(AND(C158=C159,H158=H159,NN!AC161&gt;0),'ZASOBY N'!AU157,'ZASOBY N'!AU157)))))))))</f>
        <v/>
      </c>
      <c r="Z158" s="225" t="str">
        <f t="shared" si="49"/>
        <v/>
      </c>
      <c r="AA158" s="227" t="str">
        <f t="shared" si="51"/>
        <v/>
      </c>
      <c r="AB158" s="400" t="str">
        <f t="shared" si="52"/>
        <v/>
      </c>
      <c r="AC158" s="228" t="str">
        <f t="shared" si="50"/>
        <v/>
      </c>
      <c r="AD158" s="222">
        <f>IF(B158="",0,IF(F158="",0,INDEX(POBRANIE_!$B$6:$F$101,MATCH('UPR BILANS N'!$F158,POBRANIE_!$A$6:$A$101,0),2)))</f>
        <v>0</v>
      </c>
      <c r="AE158" s="224">
        <f>IF(OR('ZASOBY N'!G157="",'ZASOBY N'!E157=""),0,IF(B158="",0,'ZASOBY N'!G157*'ZASOBY N'!E157))</f>
        <v>0</v>
      </c>
      <c r="AF158" s="225">
        <f>IF('ZASOBY N'!O157="",0,'ZASOBY N'!O157)</f>
        <v>0</v>
      </c>
      <c r="AG158" s="225">
        <f>IF('ZASOBY N'!Q157="",0,'ZASOBY N'!Q157)</f>
        <v>0</v>
      </c>
      <c r="AH158" s="225">
        <f>IF('ZASOBY N'!V157="",0,'ZASOBY N'!V157)</f>
        <v>0</v>
      </c>
      <c r="AI158" s="225">
        <f>IF('ZASOBY N'!AG157="",0,'ZASOBY N'!AG157)</f>
        <v>0</v>
      </c>
      <c r="AJ158" s="225">
        <f>IF(NN!P160="",0,IF(NN!P160="BRAK kol.7","BRAK BADAŃ",NN!P160))</f>
        <v>0</v>
      </c>
      <c r="AK158" s="225">
        <f>IF(NN!AC160="",0,IF(NN!AC160="BRAK kol.7","BRAK BADAŃ",NN!AC160))</f>
        <v>0</v>
      </c>
      <c r="BJ158" s="414" t="str">
        <f>IF(AND(BL158=1,BM158=1,SUMIF($C158:$C$525,$C158,$AK158:$AK$525)=$AK158),$AK158,IF($BO158&gt;0,$BO158,IF(AND(COUNTIF($C$11:$C157,$C158)&gt;=1,COUNTIF($D157:$D157,$D158)&gt;=1),"",IF(AND(SUMIF($C158:$C$525,$C158,$AK158:$AK$525)&gt;=$AK158,SUMIF($D158:$D$525,$D158,$AK158:$AK$525)&gt;=$AK158),SUMIF($C158:$C$525,$C158,$AK158:$AK$525),""))))</f>
        <v/>
      </c>
      <c r="BL158" s="409">
        <f>COUNTIFS('ZASOBY N'!$B157:$B$525,'ZASOBY N'!$B157,'ZASOBY N'!$C157:'ZASOBY N'!$C$525,'ZASOBY N'!$C157,'ZASOBY N'!$D157:'ZASOBY N'!$D$525,'ZASOBY N'!$D157,'ZASOBY N'!$H157:'ZASOBY N'!$H$525,'ZASOBY N'!$H157 )</f>
        <v>0</v>
      </c>
      <c r="BM158" s="410">
        <f>COUNTIFS('ZASOBY N'!$B$10:$B157,'ZASOBY N'!$B157,'ZASOBY N'!$C$10:'ZASOBY N'!$C157,'ZASOBY N'!$C157,'ZASOBY N'!$D$10:'ZASOBY N'!$D157,'ZASOBY N'!$D157,'ZASOBY N'!$H$10:'ZASOBY N'!$H157,'ZASOBY N'!$H157 )</f>
        <v>0</v>
      </c>
      <c r="BN158" s="411">
        <f t="shared" si="53"/>
        <v>0</v>
      </c>
      <c r="BO158" s="412">
        <f t="shared" si="54"/>
        <v>0</v>
      </c>
      <c r="BP158" s="94" t="str">
        <f t="shared" si="55"/>
        <v/>
      </c>
      <c r="BQ158" s="414" t="str">
        <f>IF(AND(BS158=1,BT158=1,SUMIF($C158:$C$525,$C158,$AJ158:$AJ$525)=$AJ158),$AJ158,IF($BV158&gt;0,$BV158,IF(AND(COUNTIF($C$11:$C157,$C158)&gt;=1,COUNTIF($D157:$D157,$D158)&gt;=1),"",IF(AND(SUMIF($C158:$C$525,$C158,$AJ158:$AJ$525)&gt;$AJ158,SUMIF($D158:$D$525,$D158,$AJ158:$AJ$525)&gt;$AJ158),SUMIF($C158:$C$525,$C158,$AJ158:$AJ$525),""))))</f>
        <v/>
      </c>
      <c r="BS158" s="409">
        <f>COUNTIFS('ZASOBY N'!$B157:$B$525,'ZASOBY N'!$B157,'ZASOBY N'!$C157:'ZASOBY N'!$C$525,'ZASOBY N'!$C157,'ZASOBY N'!$D157:'ZASOBY N'!$D$525,'ZASOBY N'!$D157,'ZASOBY N'!$H157:'ZASOBY N'!$H$525,'ZASOBY N'!$H157 )</f>
        <v>0</v>
      </c>
      <c r="BT158" s="410">
        <f>COUNTIFS('ZASOBY N'!$B$10:$B157,'ZASOBY N'!$B157,'ZASOBY N'!$C$10:'ZASOBY N'!$C157,'ZASOBY N'!$C157,'ZASOBY N'!$D$10:'ZASOBY N'!$D157,'ZASOBY N'!$D157,'ZASOBY N'!$H$10:'ZASOBY N'!$H157,'ZASOBY N'!$H157 )</f>
        <v>0</v>
      </c>
      <c r="BU158" s="411">
        <f t="shared" si="56"/>
        <v>0</v>
      </c>
      <c r="BV158" s="412">
        <f t="shared" si="57"/>
        <v>0</v>
      </c>
      <c r="BW158" s="94" t="s">
        <v>499</v>
      </c>
      <c r="BX158" s="414" t="str">
        <f>IF(AND(BZ158=1,CA158=1,SUMIF($C158:$C$525,$C158,$AI158:$AI$525)=$AI158),$AI158,IF($CC158&gt;0,$CC158,IF(AND(COUNTIF($C$11:$C157,$C158)&gt;=1,COUNTIF($D157:$D157,$D158)&gt;=1),"",IF(AND(SUMIF($C158:$C$525,$C158,$AI158:$AI$525)&gt;$AI158,SUMIF($D158:$D$525,$D158,$AI158:$AI$525)&gt;$IG158),_xlfn.AGGREGATE(14,4,$CB$11:$CB$31*($C$11:$C$31=$C158),1),""))))</f>
        <v/>
      </c>
      <c r="BZ158" s="409">
        <f>COUNTIFS('ZASOBY N'!$B157:$B$525,'ZASOBY N'!$B157,'ZASOBY N'!$C157:'ZASOBY N'!$C$525,'ZASOBY N'!$C157,'ZASOBY N'!$D157:'ZASOBY N'!$D$525,'ZASOBY N'!$D157,'ZASOBY N'!$H157:'ZASOBY N'!$H$525,'ZASOBY N'!$H157 )</f>
        <v>0</v>
      </c>
      <c r="CA158" s="410">
        <f>COUNTIFS('ZASOBY N'!$B$10:$B157,'ZASOBY N'!$B157,'ZASOBY N'!$C$10:'ZASOBY N'!$C157,'ZASOBY N'!$C157,'ZASOBY N'!$D$10:'ZASOBY N'!$D157,'ZASOBY N'!$D157,'ZASOBY N'!$H$10:'ZASOBY N'!$H157,'ZASOBY N'!$H157 )</f>
        <v>0</v>
      </c>
      <c r="CB158" s="411">
        <f t="shared" si="58"/>
        <v>0</v>
      </c>
      <c r="CC158" s="412">
        <f t="shared" si="59"/>
        <v>0</v>
      </c>
      <c r="CE158" s="414" t="str">
        <f>IF(AND(CG158=1,CH158=1,SUMIF($C158:$C$525,$C158,$AH158:$AH$525)=$AH158),$AH158,IF($CJ158&gt;0,$CJ158,IF(AND(COUNTIF($C$11:$C157,$C158)&gt;=1,COUNTIF($D157:$D157,$D158)&gt;=1),"",IF(AND(SUMIF($C158:$C$525,$C158,$AH158:$AH$525)&gt;$AH158,SUMIF($D158:$D$525,$D158,$AH158:$AH$525)&gt;$AH158),_xlfn.AGGREGATE(14,4,$CI$11:$CI$31*($C$11:$C$31=$C158),1),""))))</f>
        <v/>
      </c>
      <c r="CG158" s="409">
        <f>COUNTIFS('ZASOBY N'!$B157:$B$525,'ZASOBY N'!$B157,'ZASOBY N'!$C157:'ZASOBY N'!$C$525,'ZASOBY N'!$C157,'ZASOBY N'!$D157:'ZASOBY N'!$D$525,'ZASOBY N'!$D157,'ZASOBY N'!$H157:'ZASOBY N'!$H$525,'ZASOBY N'!$H157 )</f>
        <v>0</v>
      </c>
      <c r="CH158" s="410">
        <f>COUNTIFS('ZASOBY N'!$B$10:$B157,'ZASOBY N'!$B157,'ZASOBY N'!$C$10:'ZASOBY N'!$C157,'ZASOBY N'!$C157,'ZASOBY N'!$D$10:'ZASOBY N'!$D157,'ZASOBY N'!$D157,'ZASOBY N'!$H$10:'ZASOBY N'!$H157,'ZASOBY N'!$H157 )</f>
        <v>0</v>
      </c>
      <c r="CI158" s="411">
        <f t="shared" si="60"/>
        <v>0</v>
      </c>
      <c r="CJ158" s="412">
        <f t="shared" si="61"/>
        <v>0</v>
      </c>
      <c r="CL158" s="414" t="str">
        <f>IF(AND(CN158=1,CO158=1,SUMIF($C158:$C$525,$C158,$AG158:$AG$525)=$AG158),$AG158,IF($CQ158&gt;0,$CQ158,IF(AND(COUNTIF($C$11:$C157,$C158)&gt;=1,COUNTIF($D157:$D157,$D158)&gt;=1),"",IF(AND(SUMIF($C158:$C$525,$C158,$AG158:$AG$525)&gt;$AG158,SUMIF($D158:$D$525,$D158,$AG158:$AG$525)&gt;$AG158),_xlfn.AGGREGATE(14,4,$CP$11:$CP$31*($C$11:$C$31=$C158),1),""))))</f>
        <v/>
      </c>
      <c r="CN158" s="409">
        <f>COUNTIFS('ZASOBY N'!$B157:$B$525,'ZASOBY N'!$B157,'ZASOBY N'!$C157:'ZASOBY N'!$C$525,'ZASOBY N'!$C157,'ZASOBY N'!$D157:'ZASOBY N'!$D$525,'ZASOBY N'!$D157,'ZASOBY N'!$H157:'ZASOBY N'!$H$525,'ZASOBY N'!$H157 )</f>
        <v>0</v>
      </c>
      <c r="CO158" s="410">
        <f>COUNTIFS('ZASOBY N'!$B$10:$B157,'ZASOBY N'!$B157,'ZASOBY N'!$C$10:'ZASOBY N'!$C157,'ZASOBY N'!$C157,'ZASOBY N'!$D$10:'ZASOBY N'!$D157,'ZASOBY N'!$D157,'ZASOBY N'!$H$10:'ZASOBY N'!$H157,'ZASOBY N'!$H157 )</f>
        <v>0</v>
      </c>
      <c r="CP158" s="411">
        <f t="shared" si="62"/>
        <v>0</v>
      </c>
      <c r="CQ158" s="412">
        <f t="shared" si="63"/>
        <v>0</v>
      </c>
      <c r="CS158" s="414" t="str">
        <f>IF(AND(CU158=1,CV158=1,SUMIF($C158:$C$525,$C158,$AF158:$AF$525)=$AF158),$AF158,IF($CX158&gt;0,$CX158,IF(AND(COUNTIF($C$11:$C157,$C158)&gt;=1,COUNTIF($D157:$D157,$D158)&gt;=1),"",IF(AND(SUMIF($C158:$C$525,$C158,$AF158:$AF$525)&gt;$AF158,SUMIF($D158:$D$525,$D158,$AF158:$AF$525)&gt;$AF158),_xlfn.AGGREGATE(14,4,$CW$11:$CW$31*($C$11:$C$31=$C158),1),""))))</f>
        <v/>
      </c>
      <c r="CU158" s="409">
        <f>COUNTIFS('ZASOBY N'!$B157:$B$525,'ZASOBY N'!$B157,'ZASOBY N'!$C157:'ZASOBY N'!$C$525,'ZASOBY N'!$C157,'ZASOBY N'!$D157:'ZASOBY N'!$D$525,'ZASOBY N'!$D157,'ZASOBY N'!$H157:'ZASOBY N'!$H$525,'ZASOBY N'!$H157 )</f>
        <v>0</v>
      </c>
      <c r="CV158" s="410">
        <f>COUNTIFS('ZASOBY N'!$B$10:$B157,'ZASOBY N'!$B157,'ZASOBY N'!$C$10:'ZASOBY N'!$C157,'ZASOBY N'!$C157,'ZASOBY N'!$D$10:'ZASOBY N'!$D157,'ZASOBY N'!$D157,'ZASOBY N'!$H$10:'ZASOBY N'!$H157,'ZASOBY N'!$H157 )</f>
        <v>0</v>
      </c>
      <c r="CW158" s="411">
        <f t="shared" si="64"/>
        <v>0</v>
      </c>
      <c r="CX158" s="412">
        <f t="shared" si="65"/>
        <v>0</v>
      </c>
      <c r="CZ158" s="414" t="str">
        <f>IF(AND(DB158=1,DC158=1,SUMIF($C158:$C$525,$C158,$AE158:$AE$525)=$AE158),$AE158,IF($DE158&gt;0,$DE158,IF(AND(COUNTIF($C$11:$C157,$C158)&gt;=1,COUNTIF($D157:$D157,$D158)&gt;=1),"",IF(AND(SUMIF($C158:$C$525,$C158,$AE158:$AE$525)&gt;$AE158,SUMIF($D158:$D$525,$D158,$AE158:$AE$525)&gt;$AE158),_xlfn.AGGREGATE(14,4,$DD$11:$DD$31*($C$11:$C$31=$C158),1),""))))</f>
        <v/>
      </c>
      <c r="DB158" s="409">
        <f>COUNTIFS('ZASOBY N'!$B157:$B$525,'ZASOBY N'!$B157,'ZASOBY N'!$C157:'ZASOBY N'!$C$525,'ZASOBY N'!$C157,'ZASOBY N'!$D157:'ZASOBY N'!$D$525,'ZASOBY N'!$D157,'ZASOBY N'!$H157:'ZASOBY N'!$H$525,'ZASOBY N'!$H157 )</f>
        <v>0</v>
      </c>
      <c r="DC158" s="410">
        <f>COUNTIFS('ZASOBY N'!$B$10:$B157,'ZASOBY N'!$B157,'ZASOBY N'!$C$10:'ZASOBY N'!$C157,'ZASOBY N'!$C157,'ZASOBY N'!$D$10:'ZASOBY N'!$D157,'ZASOBY N'!$D157,'ZASOBY N'!$H$10:'ZASOBY N'!$H157,'ZASOBY N'!$H157 )</f>
        <v>0</v>
      </c>
      <c r="DD158" s="411">
        <f t="shared" si="66"/>
        <v>0</v>
      </c>
      <c r="DE158" s="412">
        <f t="shared" si="67"/>
        <v>0</v>
      </c>
      <c r="DF158" s="399" t="str">
        <f>IF(AND(DI158=1,DJ158=1,SUMIF($C158:$C$525,$C158,$AD158:$AD$525)=$AD158),$AD158,IF($DL158&gt;0,$DL158,IF(B158="","",IF(AND(COUNTIF($C$11:$C157,$C158)&gt;=1,COUNTIF($D157:$D157,$D158)&gt;=1,COUNTIF($Z155:$Z157,$C158)=0),"",IF(AND(COUNTIF($C$11:$C157,$C158)&gt;=1,COUNTIF($D157:$D157,$D158)&gt;=1),"UJĘTO WYŻEJ",IF(AND(SUMIF($C158:$C$525,$C158,$AD158:$AD$525)&gt;$AD158,SUMIF($D158:$D$525,$D158,$AD158:$AD$525)&gt;$AD158),_xlfn.AGGREGATE(14,4,$DK$11:$DK$31*($C$11:$C$31=$C158),1),""))))))</f>
        <v/>
      </c>
      <c r="DG158" s="414" t="str">
        <f>IF(AND(DI158=1,DJ158=1,SUMIF($C158:$C$525,$C158,$AD158:$AD$525)=$AD158),$AD158,IF($DL158&gt;0,$DL158,IF(AND(COUNTIF($C$11:$C157,$C158)&gt;=1,COUNTIF($D157:$D157,$D158)&gt;=1),"",IF(AND(SUMIF($C158:$C$525,$C158,$AD158:$AD$525)&gt;$AD158,SUMIF($D158:$D$525,$D158,$AD158:$AD$525)&gt;$AD158),_xlfn.AGGREGATE(14,4,$DK$11:$DK$31*($C$11:$C$31=$C158),1),""))))</f>
        <v/>
      </c>
      <c r="DI158" s="409">
        <f>COUNTIFS('ZASOBY N'!$B157:$B$525,'ZASOBY N'!$B157,'ZASOBY N'!$C157:'ZASOBY N'!$C$525,'ZASOBY N'!$C157,'ZASOBY N'!$D157:'ZASOBY N'!$D$525,'ZASOBY N'!$D157,'ZASOBY N'!$H157:'ZASOBY N'!$H$525,'ZASOBY N'!$H157 )</f>
        <v>0</v>
      </c>
      <c r="DJ158" s="410">
        <f>COUNTIFS('ZASOBY N'!$B$10:$B157,'ZASOBY N'!$B157,'ZASOBY N'!$C$10:'ZASOBY N'!$C157,'ZASOBY N'!$C157,'ZASOBY N'!$D$10:'ZASOBY N'!$D157,'ZASOBY N'!$D157,'ZASOBY N'!$H$10:'ZASOBY N'!$H157,'ZASOBY N'!$H157 )</f>
        <v>0</v>
      </c>
      <c r="DK158" s="411">
        <f t="shared" si="68"/>
        <v>0</v>
      </c>
      <c r="DL158" s="412">
        <f t="shared" si="69"/>
        <v>0</v>
      </c>
    </row>
    <row r="159" spans="1:116" ht="18.899999999999999" customHeight="1" x14ac:dyDescent="0.3">
      <c r="A159" s="219"/>
      <c r="B159" s="152" t="str">
        <f>IF('ZASOBY N'!A158="","",'ZASOBY N'!A158)</f>
        <v/>
      </c>
      <c r="C159" s="462" t="str">
        <f>IF('ZASOBY N'!C158="","",'ZASOBY N'!C158)</f>
        <v/>
      </c>
      <c r="D159" s="137" t="str">
        <f>IF('ZASOBY N'!B158="","",'ZASOBY N'!B158)</f>
        <v/>
      </c>
      <c r="E159" s="138"/>
      <c r="F159" s="356" t="str">
        <f>IF('ZASOBY N'!D158="","",'ZASOBY N'!D158)</f>
        <v/>
      </c>
      <c r="G159" s="220" t="str">
        <f>IF('ZASOBY N'!G158="","",'ZASOBY N'!G158)</f>
        <v/>
      </c>
      <c r="H159" s="221" t="str">
        <f>IF('ZASOBY N'!F158="","",'ZASOBY N'!F158)</f>
        <v/>
      </c>
      <c r="I159" s="221" t="str">
        <f>IF('ZASOBY N'!G158="","",'ZASOBY N'!G158)</f>
        <v/>
      </c>
      <c r="J159" s="221" t="str">
        <f>IF('ZASOBY N'!H158="","",'ZASOBY N'!H158)</f>
        <v/>
      </c>
      <c r="K159" s="214">
        <v>0</v>
      </c>
      <c r="L159" s="214">
        <v>0</v>
      </c>
      <c r="M159" s="214">
        <v>0</v>
      </c>
      <c r="N159" s="222" t="str">
        <f>IF('ZASOBY N'!BD158="x","",IF(W159="","",'ZASOBY N'!E158))</f>
        <v/>
      </c>
      <c r="O159" s="223">
        <v>0</v>
      </c>
      <c r="P159" s="223">
        <v>0</v>
      </c>
      <c r="Q159" s="226" t="str">
        <f>IF($N159="","",'UPR BILANS N'!G159*'UPR BILANS N'!N159)</f>
        <v/>
      </c>
      <c r="R159" s="225" t="str">
        <f>IF($N159="","",'ZASOBY N'!O158)</f>
        <v/>
      </c>
      <c r="S159" s="225" t="str">
        <f>IF($N159="","",IF('ZASOBY N'!Q158="",0,'ZASOBY N'!Q158))</f>
        <v/>
      </c>
      <c r="T159" s="225" t="str">
        <f>IF($N159="","",'ZASOBY N'!V158)</f>
        <v/>
      </c>
      <c r="U159" s="225" t="str">
        <f>IF($N159="","",IF('ZASOBY N'!AG158="",0,'ZASOBY N'!AG158))</f>
        <v/>
      </c>
      <c r="V159" s="225" t="str">
        <f>IF($N159="","",IF(NN!P161="",0,NN!P161))</f>
        <v/>
      </c>
      <c r="W159" s="225" t="str">
        <f t="shared" si="47"/>
        <v/>
      </c>
      <c r="X159" s="226" t="str">
        <f t="shared" si="48"/>
        <v/>
      </c>
      <c r="Y159" s="225" t="str">
        <f>IF('ZASOBY N'!AU158="","",IF(C159&lt;&gt;C158,'ZASOBY N'!AU158,IF(D159&lt;&gt;D158,'ZASOBY N'!AU158,IF(F159&lt;&gt;F158,'ZASOBY N'!AU158,IF(G159&lt;&gt;G158,'ZASOBY N'!AU158,IF(J159&lt;&gt;J158,'ZASOBY N'!AU158,IF(NN!AC161="","",IF(AND(C158=C159,H158=H159,J158=J159,NN!AC161&gt;0),"",IF(AND(C159=C160,H159=H160,NN!AC162&gt;0),'ZASOBY N'!AU158,'ZASOBY N'!AU158)))))))))</f>
        <v/>
      </c>
      <c r="Z159" s="225" t="str">
        <f t="shared" si="49"/>
        <v/>
      </c>
      <c r="AA159" s="227" t="str">
        <f t="shared" si="51"/>
        <v/>
      </c>
      <c r="AB159" s="400" t="str">
        <f t="shared" si="52"/>
        <v/>
      </c>
      <c r="AC159" s="228" t="str">
        <f t="shared" si="50"/>
        <v/>
      </c>
      <c r="AD159" s="222">
        <f>IF(B159="",0,IF(F159="",0,INDEX(POBRANIE_!$B$6:$F$101,MATCH('UPR BILANS N'!$F159,POBRANIE_!$A$6:$A$101,0),2)))</f>
        <v>0</v>
      </c>
      <c r="AE159" s="224">
        <f>IF(OR('ZASOBY N'!G158="",'ZASOBY N'!E158=""),0,IF(B159="",0,'ZASOBY N'!G158*'ZASOBY N'!E158))</f>
        <v>0</v>
      </c>
      <c r="AF159" s="225">
        <f>IF('ZASOBY N'!O158="",0,'ZASOBY N'!O158)</f>
        <v>0</v>
      </c>
      <c r="AG159" s="225">
        <f>IF('ZASOBY N'!Q158="",0,'ZASOBY N'!Q158)</f>
        <v>0</v>
      </c>
      <c r="AH159" s="225">
        <f>IF('ZASOBY N'!V158="",0,'ZASOBY N'!V158)</f>
        <v>0</v>
      </c>
      <c r="AI159" s="225">
        <f>IF('ZASOBY N'!AG158="",0,'ZASOBY N'!AG158)</f>
        <v>0</v>
      </c>
      <c r="AJ159" s="225">
        <f>IF(NN!P161="",0,IF(NN!P161="BRAK kol.7","BRAK BADAŃ",NN!P161))</f>
        <v>0</v>
      </c>
      <c r="AK159" s="225">
        <f>IF(NN!AC161="",0,IF(NN!AC161="BRAK kol.7","BRAK BADAŃ",NN!AC161))</f>
        <v>0</v>
      </c>
      <c r="BJ159" s="414" t="str">
        <f>IF(AND(BL159=1,BM159=1,SUMIF($C159:$C$525,$C159,$AK159:$AK$525)=$AK159),$AK159,IF($BO159&gt;0,$BO159,IF(AND(COUNTIF($C$11:$C158,$C159)&gt;=1,COUNTIF($D158:$D158,$D159)&gt;=1),"",IF(AND(SUMIF($C159:$C$525,$C159,$AK159:$AK$525)&gt;=$AK159,SUMIF($D159:$D$525,$D159,$AK159:$AK$525)&gt;=$AK159),SUMIF($C159:$C$525,$C159,$AK159:$AK$525),""))))</f>
        <v/>
      </c>
      <c r="BL159" s="409">
        <f>COUNTIFS('ZASOBY N'!$B158:$B$525,'ZASOBY N'!$B158,'ZASOBY N'!$C158:'ZASOBY N'!$C$525,'ZASOBY N'!$C158,'ZASOBY N'!$D158:'ZASOBY N'!$D$525,'ZASOBY N'!$D158,'ZASOBY N'!$H158:'ZASOBY N'!$H$525,'ZASOBY N'!$H158 )</f>
        <v>0</v>
      </c>
      <c r="BM159" s="410">
        <f>COUNTIFS('ZASOBY N'!$B$10:$B158,'ZASOBY N'!$B158,'ZASOBY N'!$C$10:'ZASOBY N'!$C158,'ZASOBY N'!$C158,'ZASOBY N'!$D$10:'ZASOBY N'!$D158,'ZASOBY N'!$D158,'ZASOBY N'!$H$10:'ZASOBY N'!$H158,'ZASOBY N'!$H158 )</f>
        <v>0</v>
      </c>
      <c r="BN159" s="411">
        <f t="shared" si="53"/>
        <v>0</v>
      </c>
      <c r="BO159" s="412">
        <f t="shared" si="54"/>
        <v>0</v>
      </c>
      <c r="BP159" s="94" t="str">
        <f t="shared" si="55"/>
        <v/>
      </c>
      <c r="BQ159" s="414" t="str">
        <f>IF(AND(BS159=1,BT159=1,SUMIF($C159:$C$525,$C159,$AJ159:$AJ$525)=$AJ159),$AJ159,IF($BV159&gt;0,$BV159,IF(AND(COUNTIF($C$11:$C158,$C159)&gt;=1,COUNTIF($D158:$D158,$D159)&gt;=1),"",IF(AND(SUMIF($C159:$C$525,$C159,$AJ159:$AJ$525)&gt;$AJ159,SUMIF($D159:$D$525,$D159,$AJ159:$AJ$525)&gt;$AJ159),SUMIF($C159:$C$525,$C159,$AJ159:$AJ$525),""))))</f>
        <v/>
      </c>
      <c r="BS159" s="409">
        <f>COUNTIFS('ZASOBY N'!$B158:$B$525,'ZASOBY N'!$B158,'ZASOBY N'!$C158:'ZASOBY N'!$C$525,'ZASOBY N'!$C158,'ZASOBY N'!$D158:'ZASOBY N'!$D$525,'ZASOBY N'!$D158,'ZASOBY N'!$H158:'ZASOBY N'!$H$525,'ZASOBY N'!$H158 )</f>
        <v>0</v>
      </c>
      <c r="BT159" s="410">
        <f>COUNTIFS('ZASOBY N'!$B$10:$B158,'ZASOBY N'!$B158,'ZASOBY N'!$C$10:'ZASOBY N'!$C158,'ZASOBY N'!$C158,'ZASOBY N'!$D$10:'ZASOBY N'!$D158,'ZASOBY N'!$D158,'ZASOBY N'!$H$10:'ZASOBY N'!$H158,'ZASOBY N'!$H158 )</f>
        <v>0</v>
      </c>
      <c r="BU159" s="411">
        <f t="shared" si="56"/>
        <v>0</v>
      </c>
      <c r="BV159" s="412">
        <f t="shared" si="57"/>
        <v>0</v>
      </c>
      <c r="BW159" s="94" t="s">
        <v>499</v>
      </c>
      <c r="BX159" s="414" t="str">
        <f>IF(AND(BZ159=1,CA159=1,SUMIF($C159:$C$525,$C159,$AI159:$AI$525)=$AI159),$AI159,IF($CC159&gt;0,$CC159,IF(AND(COUNTIF($C$11:$C158,$C159)&gt;=1,COUNTIF($D158:$D158,$D159)&gt;=1),"",IF(AND(SUMIF($C159:$C$525,$C159,$AI159:$AI$525)&gt;$AI159,SUMIF($D159:$D$525,$D159,$AI159:$AI$525)&gt;$IG159),_xlfn.AGGREGATE(14,4,$CB$11:$CB$31*($C$11:$C$31=$C159),1),""))))</f>
        <v/>
      </c>
      <c r="BZ159" s="409">
        <f>COUNTIFS('ZASOBY N'!$B158:$B$525,'ZASOBY N'!$B158,'ZASOBY N'!$C158:'ZASOBY N'!$C$525,'ZASOBY N'!$C158,'ZASOBY N'!$D158:'ZASOBY N'!$D$525,'ZASOBY N'!$D158,'ZASOBY N'!$H158:'ZASOBY N'!$H$525,'ZASOBY N'!$H158 )</f>
        <v>0</v>
      </c>
      <c r="CA159" s="410">
        <f>COUNTIFS('ZASOBY N'!$B$10:$B158,'ZASOBY N'!$B158,'ZASOBY N'!$C$10:'ZASOBY N'!$C158,'ZASOBY N'!$C158,'ZASOBY N'!$D$10:'ZASOBY N'!$D158,'ZASOBY N'!$D158,'ZASOBY N'!$H$10:'ZASOBY N'!$H158,'ZASOBY N'!$H158 )</f>
        <v>0</v>
      </c>
      <c r="CB159" s="411">
        <f t="shared" si="58"/>
        <v>0</v>
      </c>
      <c r="CC159" s="412">
        <f t="shared" si="59"/>
        <v>0</v>
      </c>
      <c r="CE159" s="414" t="str">
        <f>IF(AND(CG159=1,CH159=1,SUMIF($C159:$C$525,$C159,$AH159:$AH$525)=$AH159),$AH159,IF($CJ159&gt;0,$CJ159,IF(AND(COUNTIF($C$11:$C158,$C159)&gt;=1,COUNTIF($D158:$D158,$D159)&gt;=1),"",IF(AND(SUMIF($C159:$C$525,$C159,$AH159:$AH$525)&gt;$AH159,SUMIF($D159:$D$525,$D159,$AH159:$AH$525)&gt;$AH159),_xlfn.AGGREGATE(14,4,$CI$11:$CI$31*($C$11:$C$31=$C159),1),""))))</f>
        <v/>
      </c>
      <c r="CG159" s="409">
        <f>COUNTIFS('ZASOBY N'!$B158:$B$525,'ZASOBY N'!$B158,'ZASOBY N'!$C158:'ZASOBY N'!$C$525,'ZASOBY N'!$C158,'ZASOBY N'!$D158:'ZASOBY N'!$D$525,'ZASOBY N'!$D158,'ZASOBY N'!$H158:'ZASOBY N'!$H$525,'ZASOBY N'!$H158 )</f>
        <v>0</v>
      </c>
      <c r="CH159" s="410">
        <f>COUNTIFS('ZASOBY N'!$B$10:$B158,'ZASOBY N'!$B158,'ZASOBY N'!$C$10:'ZASOBY N'!$C158,'ZASOBY N'!$C158,'ZASOBY N'!$D$10:'ZASOBY N'!$D158,'ZASOBY N'!$D158,'ZASOBY N'!$H$10:'ZASOBY N'!$H158,'ZASOBY N'!$H158 )</f>
        <v>0</v>
      </c>
      <c r="CI159" s="411">
        <f t="shared" si="60"/>
        <v>0</v>
      </c>
      <c r="CJ159" s="412">
        <f t="shared" si="61"/>
        <v>0</v>
      </c>
      <c r="CL159" s="414" t="str">
        <f>IF(AND(CN159=1,CO159=1,SUMIF($C159:$C$525,$C159,$AG159:$AG$525)=$AG159),$AG159,IF($CQ159&gt;0,$CQ159,IF(AND(COUNTIF($C$11:$C158,$C159)&gt;=1,COUNTIF($D158:$D158,$D159)&gt;=1),"",IF(AND(SUMIF($C159:$C$525,$C159,$AG159:$AG$525)&gt;$AG159,SUMIF($D159:$D$525,$D159,$AG159:$AG$525)&gt;$AG159),_xlfn.AGGREGATE(14,4,$CP$11:$CP$31*($C$11:$C$31=$C159),1),""))))</f>
        <v/>
      </c>
      <c r="CN159" s="409">
        <f>COUNTIFS('ZASOBY N'!$B158:$B$525,'ZASOBY N'!$B158,'ZASOBY N'!$C158:'ZASOBY N'!$C$525,'ZASOBY N'!$C158,'ZASOBY N'!$D158:'ZASOBY N'!$D$525,'ZASOBY N'!$D158,'ZASOBY N'!$H158:'ZASOBY N'!$H$525,'ZASOBY N'!$H158 )</f>
        <v>0</v>
      </c>
      <c r="CO159" s="410">
        <f>COUNTIFS('ZASOBY N'!$B$10:$B158,'ZASOBY N'!$B158,'ZASOBY N'!$C$10:'ZASOBY N'!$C158,'ZASOBY N'!$C158,'ZASOBY N'!$D$10:'ZASOBY N'!$D158,'ZASOBY N'!$D158,'ZASOBY N'!$H$10:'ZASOBY N'!$H158,'ZASOBY N'!$H158 )</f>
        <v>0</v>
      </c>
      <c r="CP159" s="411">
        <f t="shared" si="62"/>
        <v>0</v>
      </c>
      <c r="CQ159" s="412">
        <f t="shared" si="63"/>
        <v>0</v>
      </c>
      <c r="CS159" s="414" t="str">
        <f>IF(AND(CU159=1,CV159=1,SUMIF($C159:$C$525,$C159,$AF159:$AF$525)=$AF159),$AF159,IF($CX159&gt;0,$CX159,IF(AND(COUNTIF($C$11:$C158,$C159)&gt;=1,COUNTIF($D158:$D158,$D159)&gt;=1),"",IF(AND(SUMIF($C159:$C$525,$C159,$AF159:$AF$525)&gt;$AF159,SUMIF($D159:$D$525,$D159,$AF159:$AF$525)&gt;$AF159),_xlfn.AGGREGATE(14,4,$CW$11:$CW$31*($C$11:$C$31=$C159),1),""))))</f>
        <v/>
      </c>
      <c r="CU159" s="409">
        <f>COUNTIFS('ZASOBY N'!$B158:$B$525,'ZASOBY N'!$B158,'ZASOBY N'!$C158:'ZASOBY N'!$C$525,'ZASOBY N'!$C158,'ZASOBY N'!$D158:'ZASOBY N'!$D$525,'ZASOBY N'!$D158,'ZASOBY N'!$H158:'ZASOBY N'!$H$525,'ZASOBY N'!$H158 )</f>
        <v>0</v>
      </c>
      <c r="CV159" s="410">
        <f>COUNTIFS('ZASOBY N'!$B$10:$B158,'ZASOBY N'!$B158,'ZASOBY N'!$C$10:'ZASOBY N'!$C158,'ZASOBY N'!$C158,'ZASOBY N'!$D$10:'ZASOBY N'!$D158,'ZASOBY N'!$D158,'ZASOBY N'!$H$10:'ZASOBY N'!$H158,'ZASOBY N'!$H158 )</f>
        <v>0</v>
      </c>
      <c r="CW159" s="411">
        <f t="shared" si="64"/>
        <v>0</v>
      </c>
      <c r="CX159" s="412">
        <f t="shared" si="65"/>
        <v>0</v>
      </c>
      <c r="CZ159" s="414" t="str">
        <f>IF(AND(DB159=1,DC159=1,SUMIF($C159:$C$525,$C159,$AE159:$AE$525)=$AE159),$AE159,IF($DE159&gt;0,$DE159,IF(AND(COUNTIF($C$11:$C158,$C159)&gt;=1,COUNTIF($D158:$D158,$D159)&gt;=1),"",IF(AND(SUMIF($C159:$C$525,$C159,$AE159:$AE$525)&gt;$AE159,SUMIF($D159:$D$525,$D159,$AE159:$AE$525)&gt;$AE159),_xlfn.AGGREGATE(14,4,$DD$11:$DD$31*($C$11:$C$31=$C159),1),""))))</f>
        <v/>
      </c>
      <c r="DB159" s="409">
        <f>COUNTIFS('ZASOBY N'!$B158:$B$525,'ZASOBY N'!$B158,'ZASOBY N'!$C158:'ZASOBY N'!$C$525,'ZASOBY N'!$C158,'ZASOBY N'!$D158:'ZASOBY N'!$D$525,'ZASOBY N'!$D158,'ZASOBY N'!$H158:'ZASOBY N'!$H$525,'ZASOBY N'!$H158 )</f>
        <v>0</v>
      </c>
      <c r="DC159" s="410">
        <f>COUNTIFS('ZASOBY N'!$B$10:$B158,'ZASOBY N'!$B158,'ZASOBY N'!$C$10:'ZASOBY N'!$C158,'ZASOBY N'!$C158,'ZASOBY N'!$D$10:'ZASOBY N'!$D158,'ZASOBY N'!$D158,'ZASOBY N'!$H$10:'ZASOBY N'!$H158,'ZASOBY N'!$H158 )</f>
        <v>0</v>
      </c>
      <c r="DD159" s="411">
        <f t="shared" si="66"/>
        <v>0</v>
      </c>
      <c r="DE159" s="412">
        <f t="shared" si="67"/>
        <v>0</v>
      </c>
      <c r="DF159" s="399" t="str">
        <f>IF(AND(DI159=1,DJ159=1,SUMIF($C159:$C$525,$C159,$AD159:$AD$525)=$AD159),$AD159,IF($DL159&gt;0,$DL159,IF(B159="","",IF(AND(COUNTIF($C$11:$C158,$C159)&gt;=1,COUNTIF($D158:$D158,$D159)&gt;=1,COUNTIF($Z156:$Z158,$C159)=0),"",IF(AND(COUNTIF($C$11:$C158,$C159)&gt;=1,COUNTIF($D158:$D158,$D159)&gt;=1),"UJĘTO WYŻEJ",IF(AND(SUMIF($C159:$C$525,$C159,$AD159:$AD$525)&gt;$AD159,SUMIF($D159:$D$525,$D159,$AD159:$AD$525)&gt;$AD159),_xlfn.AGGREGATE(14,4,$DK$11:$DK$31*($C$11:$C$31=$C159),1),""))))))</f>
        <v/>
      </c>
      <c r="DG159" s="414" t="str">
        <f>IF(AND(DI159=1,DJ159=1,SUMIF($C159:$C$525,$C159,$AD159:$AD$525)=$AD159),$AD159,IF($DL159&gt;0,$DL159,IF(AND(COUNTIF($C$11:$C158,$C159)&gt;=1,COUNTIF($D158:$D158,$D159)&gt;=1),"",IF(AND(SUMIF($C159:$C$525,$C159,$AD159:$AD$525)&gt;$AD159,SUMIF($D159:$D$525,$D159,$AD159:$AD$525)&gt;$AD159),_xlfn.AGGREGATE(14,4,$DK$11:$DK$31*($C$11:$C$31=$C159),1),""))))</f>
        <v/>
      </c>
      <c r="DI159" s="409">
        <f>COUNTIFS('ZASOBY N'!$B158:$B$525,'ZASOBY N'!$B158,'ZASOBY N'!$C158:'ZASOBY N'!$C$525,'ZASOBY N'!$C158,'ZASOBY N'!$D158:'ZASOBY N'!$D$525,'ZASOBY N'!$D158,'ZASOBY N'!$H158:'ZASOBY N'!$H$525,'ZASOBY N'!$H158 )</f>
        <v>0</v>
      </c>
      <c r="DJ159" s="410">
        <f>COUNTIFS('ZASOBY N'!$B$10:$B158,'ZASOBY N'!$B158,'ZASOBY N'!$C$10:'ZASOBY N'!$C158,'ZASOBY N'!$C158,'ZASOBY N'!$D$10:'ZASOBY N'!$D158,'ZASOBY N'!$D158,'ZASOBY N'!$H$10:'ZASOBY N'!$H158,'ZASOBY N'!$H158 )</f>
        <v>0</v>
      </c>
      <c r="DK159" s="411">
        <f t="shared" si="68"/>
        <v>0</v>
      </c>
      <c r="DL159" s="412">
        <f t="shared" si="69"/>
        <v>0</v>
      </c>
    </row>
    <row r="160" spans="1:116" ht="18.899999999999999" customHeight="1" x14ac:dyDescent="0.3">
      <c r="A160" s="219"/>
      <c r="B160" s="152" t="str">
        <f>IF('ZASOBY N'!A159="","",'ZASOBY N'!A159)</f>
        <v/>
      </c>
      <c r="C160" s="462" t="str">
        <f>IF('ZASOBY N'!C159="","",'ZASOBY N'!C159)</f>
        <v/>
      </c>
      <c r="D160" s="137" t="str">
        <f>IF('ZASOBY N'!B159="","",'ZASOBY N'!B159)</f>
        <v/>
      </c>
      <c r="E160" s="138"/>
      <c r="F160" s="356" t="str">
        <f>IF('ZASOBY N'!D159="","",'ZASOBY N'!D159)</f>
        <v/>
      </c>
      <c r="G160" s="220" t="str">
        <f>IF('ZASOBY N'!G159="","",'ZASOBY N'!G159)</f>
        <v/>
      </c>
      <c r="H160" s="221" t="str">
        <f>IF('ZASOBY N'!F159="","",'ZASOBY N'!F159)</f>
        <v/>
      </c>
      <c r="I160" s="221" t="str">
        <f>IF('ZASOBY N'!G159="","",'ZASOBY N'!G159)</f>
        <v/>
      </c>
      <c r="J160" s="221" t="str">
        <f>IF('ZASOBY N'!H159="","",'ZASOBY N'!H159)</f>
        <v/>
      </c>
      <c r="K160" s="214">
        <v>0</v>
      </c>
      <c r="L160" s="214">
        <v>0</v>
      </c>
      <c r="M160" s="214">
        <v>0</v>
      </c>
      <c r="N160" s="222" t="str">
        <f>IF('ZASOBY N'!BD159="x","",IF(W160="","",'ZASOBY N'!E159))</f>
        <v/>
      </c>
      <c r="O160" s="223">
        <v>0</v>
      </c>
      <c r="P160" s="223">
        <v>0</v>
      </c>
      <c r="Q160" s="226" t="str">
        <f>IF($N160="","",'UPR BILANS N'!G160*'UPR BILANS N'!N160)</f>
        <v/>
      </c>
      <c r="R160" s="225" t="str">
        <f>IF($N160="","",'ZASOBY N'!O159)</f>
        <v/>
      </c>
      <c r="S160" s="225" t="str">
        <f>IF($N160="","",IF('ZASOBY N'!Q159="",0,'ZASOBY N'!Q159))</f>
        <v/>
      </c>
      <c r="T160" s="225" t="str">
        <f>IF($N160="","",'ZASOBY N'!V159)</f>
        <v/>
      </c>
      <c r="U160" s="225" t="str">
        <f>IF($N160="","",IF('ZASOBY N'!AG159="",0,'ZASOBY N'!AG159))</f>
        <v/>
      </c>
      <c r="V160" s="225" t="str">
        <f>IF($N160="","",IF(NN!P162="",0,NN!P162))</f>
        <v/>
      </c>
      <c r="W160" s="225" t="str">
        <f t="shared" si="47"/>
        <v/>
      </c>
      <c r="X160" s="226" t="str">
        <f t="shared" si="48"/>
        <v/>
      </c>
      <c r="Y160" s="225" t="str">
        <f>IF('ZASOBY N'!AU159="","",IF(C160&lt;&gt;C159,'ZASOBY N'!AU159,IF(D160&lt;&gt;D159,'ZASOBY N'!AU159,IF(F160&lt;&gt;F159,'ZASOBY N'!AU159,IF(G160&lt;&gt;G159,'ZASOBY N'!AU159,IF(J160&lt;&gt;J159,'ZASOBY N'!AU159,IF(NN!AC162="","",IF(AND(C159=C160,H159=H160,J159=J160,NN!AC162&gt;0),"",IF(AND(C160=C161,H160=H161,NN!AC163&gt;0),'ZASOBY N'!AU159,'ZASOBY N'!AU159)))))))))</f>
        <v/>
      </c>
      <c r="Z160" s="225" t="str">
        <f t="shared" si="49"/>
        <v/>
      </c>
      <c r="AA160" s="227" t="str">
        <f t="shared" si="51"/>
        <v/>
      </c>
      <c r="AB160" s="400" t="str">
        <f t="shared" si="52"/>
        <v/>
      </c>
      <c r="AC160" s="228" t="str">
        <f t="shared" si="50"/>
        <v/>
      </c>
      <c r="AD160" s="222">
        <f>IF(B160="",0,IF(F160="",0,INDEX(POBRANIE_!$B$6:$F$101,MATCH('UPR BILANS N'!$F160,POBRANIE_!$A$6:$A$101,0),2)))</f>
        <v>0</v>
      </c>
      <c r="AE160" s="224">
        <f>IF(OR('ZASOBY N'!G159="",'ZASOBY N'!E159=""),0,IF(B160="",0,'ZASOBY N'!G159*'ZASOBY N'!E159))</f>
        <v>0</v>
      </c>
      <c r="AF160" s="225">
        <f>IF('ZASOBY N'!O159="",0,'ZASOBY N'!O159)</f>
        <v>0</v>
      </c>
      <c r="AG160" s="225">
        <f>IF('ZASOBY N'!Q159="",0,'ZASOBY N'!Q159)</f>
        <v>0</v>
      </c>
      <c r="AH160" s="225">
        <f>IF('ZASOBY N'!V159="",0,'ZASOBY N'!V159)</f>
        <v>0</v>
      </c>
      <c r="AI160" s="225">
        <f>IF('ZASOBY N'!AG159="",0,'ZASOBY N'!AG159)</f>
        <v>0</v>
      </c>
      <c r="AJ160" s="225">
        <f>IF(NN!P162="",0,IF(NN!P162="BRAK kol.7","BRAK BADAŃ",NN!P162))</f>
        <v>0</v>
      </c>
      <c r="AK160" s="225">
        <f>IF(NN!AC162="",0,IF(NN!AC162="BRAK kol.7","BRAK BADAŃ",NN!AC162))</f>
        <v>0</v>
      </c>
      <c r="BJ160" s="414" t="str">
        <f>IF(AND(BL160=1,BM160=1,SUMIF($C160:$C$525,$C160,$AK160:$AK$525)=$AK160),$AK160,IF($BO160&gt;0,$BO160,IF(AND(COUNTIF($C$11:$C159,$C160)&gt;=1,COUNTIF($D159:$D159,$D160)&gt;=1),"",IF(AND(SUMIF($C160:$C$525,$C160,$AK160:$AK$525)&gt;=$AK160,SUMIF($D160:$D$525,$D160,$AK160:$AK$525)&gt;=$AK160),SUMIF($C160:$C$525,$C160,$AK160:$AK$525),""))))</f>
        <v/>
      </c>
      <c r="BL160" s="409">
        <f>COUNTIFS('ZASOBY N'!$B159:$B$525,'ZASOBY N'!$B159,'ZASOBY N'!$C159:'ZASOBY N'!$C$525,'ZASOBY N'!$C159,'ZASOBY N'!$D159:'ZASOBY N'!$D$525,'ZASOBY N'!$D159,'ZASOBY N'!$H159:'ZASOBY N'!$H$525,'ZASOBY N'!$H159 )</f>
        <v>0</v>
      </c>
      <c r="BM160" s="410">
        <f>COUNTIFS('ZASOBY N'!$B$10:$B159,'ZASOBY N'!$B159,'ZASOBY N'!$C$10:'ZASOBY N'!$C159,'ZASOBY N'!$C159,'ZASOBY N'!$D$10:'ZASOBY N'!$D159,'ZASOBY N'!$D159,'ZASOBY N'!$H$10:'ZASOBY N'!$H159,'ZASOBY N'!$H159 )</f>
        <v>0</v>
      </c>
      <c r="BN160" s="411">
        <f t="shared" si="53"/>
        <v>0</v>
      </c>
      <c r="BO160" s="412">
        <f t="shared" si="54"/>
        <v>0</v>
      </c>
      <c r="BP160" s="94" t="str">
        <f t="shared" si="55"/>
        <v/>
      </c>
      <c r="BQ160" s="414" t="str">
        <f>IF(AND(BS160=1,BT160=1,SUMIF($C160:$C$525,$C160,$AJ160:$AJ$525)=$AJ160),$AJ160,IF($BV160&gt;0,$BV160,IF(AND(COUNTIF($C$11:$C159,$C160)&gt;=1,COUNTIF($D159:$D159,$D160)&gt;=1),"",IF(AND(SUMIF($C160:$C$525,$C160,$AJ160:$AJ$525)&gt;$AJ160,SUMIF($D160:$D$525,$D160,$AJ160:$AJ$525)&gt;$AJ160),SUMIF($C160:$C$525,$C160,$AJ160:$AJ$525),""))))</f>
        <v/>
      </c>
      <c r="BS160" s="409">
        <f>COUNTIFS('ZASOBY N'!$B159:$B$525,'ZASOBY N'!$B159,'ZASOBY N'!$C159:'ZASOBY N'!$C$525,'ZASOBY N'!$C159,'ZASOBY N'!$D159:'ZASOBY N'!$D$525,'ZASOBY N'!$D159,'ZASOBY N'!$H159:'ZASOBY N'!$H$525,'ZASOBY N'!$H159 )</f>
        <v>0</v>
      </c>
      <c r="BT160" s="410">
        <f>COUNTIFS('ZASOBY N'!$B$10:$B159,'ZASOBY N'!$B159,'ZASOBY N'!$C$10:'ZASOBY N'!$C159,'ZASOBY N'!$C159,'ZASOBY N'!$D$10:'ZASOBY N'!$D159,'ZASOBY N'!$D159,'ZASOBY N'!$H$10:'ZASOBY N'!$H159,'ZASOBY N'!$H159 )</f>
        <v>0</v>
      </c>
      <c r="BU160" s="411">
        <f t="shared" si="56"/>
        <v>0</v>
      </c>
      <c r="BV160" s="412">
        <f t="shared" si="57"/>
        <v>0</v>
      </c>
      <c r="BW160" s="94" t="s">
        <v>499</v>
      </c>
      <c r="BX160" s="414" t="str">
        <f>IF(AND(BZ160=1,CA160=1,SUMIF($C160:$C$525,$C160,$AI160:$AI$525)=$AI160),$AI160,IF($CC160&gt;0,$CC160,IF(AND(COUNTIF($C$11:$C159,$C160)&gt;=1,COUNTIF($D159:$D159,$D160)&gt;=1),"",IF(AND(SUMIF($C160:$C$525,$C160,$AI160:$AI$525)&gt;$AI160,SUMIF($D160:$D$525,$D160,$AI160:$AI$525)&gt;$IG160),_xlfn.AGGREGATE(14,4,$CB$11:$CB$31*($C$11:$C$31=$C160),1),""))))</f>
        <v/>
      </c>
      <c r="BZ160" s="409">
        <f>COUNTIFS('ZASOBY N'!$B159:$B$525,'ZASOBY N'!$B159,'ZASOBY N'!$C159:'ZASOBY N'!$C$525,'ZASOBY N'!$C159,'ZASOBY N'!$D159:'ZASOBY N'!$D$525,'ZASOBY N'!$D159,'ZASOBY N'!$H159:'ZASOBY N'!$H$525,'ZASOBY N'!$H159 )</f>
        <v>0</v>
      </c>
      <c r="CA160" s="410">
        <f>COUNTIFS('ZASOBY N'!$B$10:$B159,'ZASOBY N'!$B159,'ZASOBY N'!$C$10:'ZASOBY N'!$C159,'ZASOBY N'!$C159,'ZASOBY N'!$D$10:'ZASOBY N'!$D159,'ZASOBY N'!$D159,'ZASOBY N'!$H$10:'ZASOBY N'!$H159,'ZASOBY N'!$H159 )</f>
        <v>0</v>
      </c>
      <c r="CB160" s="411">
        <f t="shared" si="58"/>
        <v>0</v>
      </c>
      <c r="CC160" s="412">
        <f t="shared" si="59"/>
        <v>0</v>
      </c>
      <c r="CE160" s="414" t="str">
        <f>IF(AND(CG160=1,CH160=1,SUMIF($C160:$C$525,$C160,$AH160:$AH$525)=$AH160),$AH160,IF($CJ160&gt;0,$CJ160,IF(AND(COUNTIF($C$11:$C159,$C160)&gt;=1,COUNTIF($D159:$D159,$D160)&gt;=1),"",IF(AND(SUMIF($C160:$C$525,$C160,$AH160:$AH$525)&gt;$AH160,SUMIF($D160:$D$525,$D160,$AH160:$AH$525)&gt;$AH160),_xlfn.AGGREGATE(14,4,$CI$11:$CI$31*($C$11:$C$31=$C160),1),""))))</f>
        <v/>
      </c>
      <c r="CG160" s="409">
        <f>COUNTIFS('ZASOBY N'!$B159:$B$525,'ZASOBY N'!$B159,'ZASOBY N'!$C159:'ZASOBY N'!$C$525,'ZASOBY N'!$C159,'ZASOBY N'!$D159:'ZASOBY N'!$D$525,'ZASOBY N'!$D159,'ZASOBY N'!$H159:'ZASOBY N'!$H$525,'ZASOBY N'!$H159 )</f>
        <v>0</v>
      </c>
      <c r="CH160" s="410">
        <f>COUNTIFS('ZASOBY N'!$B$10:$B159,'ZASOBY N'!$B159,'ZASOBY N'!$C$10:'ZASOBY N'!$C159,'ZASOBY N'!$C159,'ZASOBY N'!$D$10:'ZASOBY N'!$D159,'ZASOBY N'!$D159,'ZASOBY N'!$H$10:'ZASOBY N'!$H159,'ZASOBY N'!$H159 )</f>
        <v>0</v>
      </c>
      <c r="CI160" s="411">
        <f t="shared" si="60"/>
        <v>0</v>
      </c>
      <c r="CJ160" s="412">
        <f t="shared" si="61"/>
        <v>0</v>
      </c>
      <c r="CL160" s="414" t="str">
        <f>IF(AND(CN160=1,CO160=1,SUMIF($C160:$C$525,$C160,$AG160:$AG$525)=$AG160),$AG160,IF($CQ160&gt;0,$CQ160,IF(AND(COUNTIF($C$11:$C159,$C160)&gt;=1,COUNTIF($D159:$D159,$D160)&gt;=1),"",IF(AND(SUMIF($C160:$C$525,$C160,$AG160:$AG$525)&gt;$AG160,SUMIF($D160:$D$525,$D160,$AG160:$AG$525)&gt;$AG160),_xlfn.AGGREGATE(14,4,$CP$11:$CP$31*($C$11:$C$31=$C160),1),""))))</f>
        <v/>
      </c>
      <c r="CN160" s="409">
        <f>COUNTIFS('ZASOBY N'!$B159:$B$525,'ZASOBY N'!$B159,'ZASOBY N'!$C159:'ZASOBY N'!$C$525,'ZASOBY N'!$C159,'ZASOBY N'!$D159:'ZASOBY N'!$D$525,'ZASOBY N'!$D159,'ZASOBY N'!$H159:'ZASOBY N'!$H$525,'ZASOBY N'!$H159 )</f>
        <v>0</v>
      </c>
      <c r="CO160" s="410">
        <f>COUNTIFS('ZASOBY N'!$B$10:$B159,'ZASOBY N'!$B159,'ZASOBY N'!$C$10:'ZASOBY N'!$C159,'ZASOBY N'!$C159,'ZASOBY N'!$D$10:'ZASOBY N'!$D159,'ZASOBY N'!$D159,'ZASOBY N'!$H$10:'ZASOBY N'!$H159,'ZASOBY N'!$H159 )</f>
        <v>0</v>
      </c>
      <c r="CP160" s="411">
        <f t="shared" si="62"/>
        <v>0</v>
      </c>
      <c r="CQ160" s="412">
        <f t="shared" si="63"/>
        <v>0</v>
      </c>
      <c r="CS160" s="414" t="str">
        <f>IF(AND(CU160=1,CV160=1,SUMIF($C160:$C$525,$C160,$AF160:$AF$525)=$AF160),$AF160,IF($CX160&gt;0,$CX160,IF(AND(COUNTIF($C$11:$C159,$C160)&gt;=1,COUNTIF($D159:$D159,$D160)&gt;=1),"",IF(AND(SUMIF($C160:$C$525,$C160,$AF160:$AF$525)&gt;$AF160,SUMIF($D160:$D$525,$D160,$AF160:$AF$525)&gt;$AF160),_xlfn.AGGREGATE(14,4,$CW$11:$CW$31*($C$11:$C$31=$C160),1),""))))</f>
        <v/>
      </c>
      <c r="CU160" s="409">
        <f>COUNTIFS('ZASOBY N'!$B159:$B$525,'ZASOBY N'!$B159,'ZASOBY N'!$C159:'ZASOBY N'!$C$525,'ZASOBY N'!$C159,'ZASOBY N'!$D159:'ZASOBY N'!$D$525,'ZASOBY N'!$D159,'ZASOBY N'!$H159:'ZASOBY N'!$H$525,'ZASOBY N'!$H159 )</f>
        <v>0</v>
      </c>
      <c r="CV160" s="410">
        <f>COUNTIFS('ZASOBY N'!$B$10:$B159,'ZASOBY N'!$B159,'ZASOBY N'!$C$10:'ZASOBY N'!$C159,'ZASOBY N'!$C159,'ZASOBY N'!$D$10:'ZASOBY N'!$D159,'ZASOBY N'!$D159,'ZASOBY N'!$H$10:'ZASOBY N'!$H159,'ZASOBY N'!$H159 )</f>
        <v>0</v>
      </c>
      <c r="CW160" s="411">
        <f t="shared" si="64"/>
        <v>0</v>
      </c>
      <c r="CX160" s="412">
        <f t="shared" si="65"/>
        <v>0</v>
      </c>
      <c r="CZ160" s="414" t="str">
        <f>IF(AND(DB160=1,DC160=1,SUMIF($C160:$C$525,$C160,$AE160:$AE$525)=$AE160),$AE160,IF($DE160&gt;0,$DE160,IF(AND(COUNTIF($C$11:$C159,$C160)&gt;=1,COUNTIF($D159:$D159,$D160)&gt;=1),"",IF(AND(SUMIF($C160:$C$525,$C160,$AE160:$AE$525)&gt;$AE160,SUMIF($D160:$D$525,$D160,$AE160:$AE$525)&gt;$AE160),_xlfn.AGGREGATE(14,4,$DD$11:$DD$31*($C$11:$C$31=$C160),1),""))))</f>
        <v/>
      </c>
      <c r="DB160" s="409">
        <f>COUNTIFS('ZASOBY N'!$B159:$B$525,'ZASOBY N'!$B159,'ZASOBY N'!$C159:'ZASOBY N'!$C$525,'ZASOBY N'!$C159,'ZASOBY N'!$D159:'ZASOBY N'!$D$525,'ZASOBY N'!$D159,'ZASOBY N'!$H159:'ZASOBY N'!$H$525,'ZASOBY N'!$H159 )</f>
        <v>0</v>
      </c>
      <c r="DC160" s="410">
        <f>COUNTIFS('ZASOBY N'!$B$10:$B159,'ZASOBY N'!$B159,'ZASOBY N'!$C$10:'ZASOBY N'!$C159,'ZASOBY N'!$C159,'ZASOBY N'!$D$10:'ZASOBY N'!$D159,'ZASOBY N'!$D159,'ZASOBY N'!$H$10:'ZASOBY N'!$H159,'ZASOBY N'!$H159 )</f>
        <v>0</v>
      </c>
      <c r="DD160" s="411">
        <f t="shared" si="66"/>
        <v>0</v>
      </c>
      <c r="DE160" s="412">
        <f t="shared" si="67"/>
        <v>0</v>
      </c>
      <c r="DF160" s="399" t="str">
        <f>IF(AND(DI160=1,DJ160=1,SUMIF($C160:$C$525,$C160,$AD160:$AD$525)=$AD160),$AD160,IF($DL160&gt;0,$DL160,IF(B160="","",IF(AND(COUNTIF($C$11:$C159,$C160)&gt;=1,COUNTIF($D159:$D159,$D160)&gt;=1,COUNTIF($Z157:$Z159,$C160)=0),"",IF(AND(COUNTIF($C$11:$C159,$C160)&gt;=1,COUNTIF($D159:$D159,$D160)&gt;=1),"UJĘTO WYŻEJ",IF(AND(SUMIF($C160:$C$525,$C160,$AD160:$AD$525)&gt;$AD160,SUMIF($D160:$D$525,$D160,$AD160:$AD$525)&gt;$AD160),_xlfn.AGGREGATE(14,4,$DK$11:$DK$31*($C$11:$C$31=$C160),1),""))))))</f>
        <v/>
      </c>
      <c r="DG160" s="414" t="str">
        <f>IF(AND(DI160=1,DJ160=1,SUMIF($C160:$C$525,$C160,$AD160:$AD$525)=$AD160),$AD160,IF($DL160&gt;0,$DL160,IF(AND(COUNTIF($C$11:$C159,$C160)&gt;=1,COUNTIF($D159:$D159,$D160)&gt;=1),"",IF(AND(SUMIF($C160:$C$525,$C160,$AD160:$AD$525)&gt;$AD160,SUMIF($D160:$D$525,$D160,$AD160:$AD$525)&gt;$AD160),_xlfn.AGGREGATE(14,4,$DK$11:$DK$31*($C$11:$C$31=$C160),1),""))))</f>
        <v/>
      </c>
      <c r="DI160" s="409">
        <f>COUNTIFS('ZASOBY N'!$B159:$B$525,'ZASOBY N'!$B159,'ZASOBY N'!$C159:'ZASOBY N'!$C$525,'ZASOBY N'!$C159,'ZASOBY N'!$D159:'ZASOBY N'!$D$525,'ZASOBY N'!$D159,'ZASOBY N'!$H159:'ZASOBY N'!$H$525,'ZASOBY N'!$H159 )</f>
        <v>0</v>
      </c>
      <c r="DJ160" s="410">
        <f>COUNTIFS('ZASOBY N'!$B$10:$B159,'ZASOBY N'!$B159,'ZASOBY N'!$C$10:'ZASOBY N'!$C159,'ZASOBY N'!$C159,'ZASOBY N'!$D$10:'ZASOBY N'!$D159,'ZASOBY N'!$D159,'ZASOBY N'!$H$10:'ZASOBY N'!$H159,'ZASOBY N'!$H159 )</f>
        <v>0</v>
      </c>
      <c r="DK160" s="411">
        <f t="shared" si="68"/>
        <v>0</v>
      </c>
      <c r="DL160" s="412">
        <f t="shared" si="69"/>
        <v>0</v>
      </c>
    </row>
    <row r="161" spans="1:141" ht="18.899999999999999" customHeight="1" x14ac:dyDescent="0.3">
      <c r="A161" s="219"/>
      <c r="B161" s="152" t="str">
        <f>IF('ZASOBY N'!A160="","",'ZASOBY N'!A160)</f>
        <v/>
      </c>
      <c r="C161" s="462" t="str">
        <f>IF('ZASOBY N'!C160="","",'ZASOBY N'!C160)</f>
        <v/>
      </c>
      <c r="D161" s="137" t="str">
        <f>IF('ZASOBY N'!B160="","",'ZASOBY N'!B160)</f>
        <v/>
      </c>
      <c r="E161" s="138"/>
      <c r="F161" s="356" t="str">
        <f>IF('ZASOBY N'!D160="","",'ZASOBY N'!D160)</f>
        <v/>
      </c>
      <c r="G161" s="220" t="str">
        <f>IF('ZASOBY N'!G160="","",'ZASOBY N'!G160)</f>
        <v/>
      </c>
      <c r="H161" s="221" t="str">
        <f>IF('ZASOBY N'!F160="","",'ZASOBY N'!F160)</f>
        <v/>
      </c>
      <c r="I161" s="221" t="str">
        <f>IF('ZASOBY N'!G160="","",'ZASOBY N'!G160)</f>
        <v/>
      </c>
      <c r="J161" s="221" t="str">
        <f>IF('ZASOBY N'!H160="","",'ZASOBY N'!H160)</f>
        <v/>
      </c>
      <c r="K161" s="214">
        <v>0</v>
      </c>
      <c r="L161" s="214">
        <v>0</v>
      </c>
      <c r="M161" s="214">
        <v>0</v>
      </c>
      <c r="N161" s="222" t="str">
        <f>IF('ZASOBY N'!BD160="x","",IF(W161="","",'ZASOBY N'!E160))</f>
        <v/>
      </c>
      <c r="O161" s="223">
        <v>0</v>
      </c>
      <c r="P161" s="223">
        <v>0</v>
      </c>
      <c r="Q161" s="226" t="str">
        <f>IF($N161="","",'UPR BILANS N'!G161*'UPR BILANS N'!N161)</f>
        <v/>
      </c>
      <c r="R161" s="225" t="str">
        <f>IF($N161="","",'ZASOBY N'!O160)</f>
        <v/>
      </c>
      <c r="S161" s="225" t="str">
        <f>IF($N161="","",IF('ZASOBY N'!Q160="",0,'ZASOBY N'!Q160))</f>
        <v/>
      </c>
      <c r="T161" s="225" t="str">
        <f>IF($N161="","",'ZASOBY N'!V160)</f>
        <v/>
      </c>
      <c r="U161" s="225" t="str">
        <f>IF($N161="","",IF('ZASOBY N'!AG160="",0,'ZASOBY N'!AG160))</f>
        <v/>
      </c>
      <c r="V161" s="225" t="str">
        <f>IF($N161="","",IF(NN!P163="",0,NN!P163))</f>
        <v/>
      </c>
      <c r="W161" s="225" t="str">
        <f t="shared" si="47"/>
        <v/>
      </c>
      <c r="X161" s="226" t="str">
        <f t="shared" si="48"/>
        <v/>
      </c>
      <c r="Y161" s="225" t="str">
        <f>IF('ZASOBY N'!AU160="","",IF(C161&lt;&gt;C160,'ZASOBY N'!AU160,IF(D161&lt;&gt;D160,'ZASOBY N'!AU160,IF(F161&lt;&gt;F160,'ZASOBY N'!AU160,IF(G161&lt;&gt;G160,'ZASOBY N'!AU160,IF(J161&lt;&gt;J160,'ZASOBY N'!AU160,IF(NN!AC163="","",IF(AND(C160=C161,H160=H161,J160=J161,NN!AC163&gt;0),"",IF(AND(C161=C162,H161=H162,NN!AC164&gt;0),'ZASOBY N'!AU160,'ZASOBY N'!AU160)))))))))</f>
        <v/>
      </c>
      <c r="Z161" s="225" t="str">
        <f t="shared" si="49"/>
        <v/>
      </c>
      <c r="AA161" s="227" t="str">
        <f t="shared" si="51"/>
        <v/>
      </c>
      <c r="AB161" s="400" t="str">
        <f t="shared" si="52"/>
        <v/>
      </c>
      <c r="AC161" s="228" t="str">
        <f t="shared" si="50"/>
        <v/>
      </c>
      <c r="AD161" s="222">
        <f>IF(B161="",0,IF(F161="",0,INDEX(POBRANIE_!$B$6:$F$101,MATCH('UPR BILANS N'!$F161,POBRANIE_!$A$6:$A$101,0),2)))</f>
        <v>0</v>
      </c>
      <c r="AE161" s="224">
        <f>IF(OR('ZASOBY N'!G160="",'ZASOBY N'!E160=""),0,IF(B161="",0,'ZASOBY N'!G160*'ZASOBY N'!E160))</f>
        <v>0</v>
      </c>
      <c r="AF161" s="225">
        <f>IF('ZASOBY N'!O160="",0,'ZASOBY N'!O160)</f>
        <v>0</v>
      </c>
      <c r="AG161" s="225">
        <f>IF('ZASOBY N'!Q160="",0,'ZASOBY N'!Q160)</f>
        <v>0</v>
      </c>
      <c r="AH161" s="225">
        <f>IF('ZASOBY N'!V160="",0,'ZASOBY N'!V160)</f>
        <v>0</v>
      </c>
      <c r="AI161" s="225">
        <f>IF('ZASOBY N'!AG160="",0,'ZASOBY N'!AG160)</f>
        <v>0</v>
      </c>
      <c r="AJ161" s="225">
        <f>IF(NN!P163="",0,IF(NN!P163="BRAK kol.7","BRAK BADAŃ",NN!P163))</f>
        <v>0</v>
      </c>
      <c r="AK161" s="225">
        <f>IF(NN!AC163="",0,IF(NN!AC163="BRAK kol.7","BRAK BADAŃ",NN!AC163))</f>
        <v>0</v>
      </c>
      <c r="BJ161" s="414" t="str">
        <f>IF(AND(BL161=1,BM161=1,SUMIF($C161:$C$525,$C161,$AK161:$AK$525)=$AK161),$AK161,IF($BO161&gt;0,$BO161,IF(AND(COUNTIF($C$11:$C160,$C161)&gt;=1,COUNTIF($D160:$D160,$D161)&gt;=1),"",IF(AND(SUMIF($C161:$C$525,$C161,$AK161:$AK$525)&gt;=$AK161,SUMIF($D161:$D$525,$D161,$AK161:$AK$525)&gt;=$AK161),SUMIF($C161:$C$525,$C161,$AK161:$AK$525),""))))</f>
        <v/>
      </c>
      <c r="BL161" s="409">
        <f>COUNTIFS('ZASOBY N'!$B160:$B$525,'ZASOBY N'!$B160,'ZASOBY N'!$C160:'ZASOBY N'!$C$525,'ZASOBY N'!$C160,'ZASOBY N'!$D160:'ZASOBY N'!$D$525,'ZASOBY N'!$D160,'ZASOBY N'!$H160:'ZASOBY N'!$H$525,'ZASOBY N'!$H160 )</f>
        <v>0</v>
      </c>
      <c r="BM161" s="410">
        <f>COUNTIFS('ZASOBY N'!$B$10:$B160,'ZASOBY N'!$B160,'ZASOBY N'!$C$10:'ZASOBY N'!$C160,'ZASOBY N'!$C160,'ZASOBY N'!$D$10:'ZASOBY N'!$D160,'ZASOBY N'!$D160,'ZASOBY N'!$H$10:'ZASOBY N'!$H160,'ZASOBY N'!$H160 )</f>
        <v>0</v>
      </c>
      <c r="BN161" s="411">
        <f t="shared" si="53"/>
        <v>0</v>
      </c>
      <c r="BO161" s="412">
        <f t="shared" si="54"/>
        <v>0</v>
      </c>
      <c r="BP161" s="94" t="str">
        <f t="shared" si="55"/>
        <v/>
      </c>
      <c r="BQ161" s="414" t="str">
        <f>IF(AND(BS161=1,BT161=1,SUMIF($C161:$C$525,$C161,$AJ161:$AJ$525)=$AJ161),$AJ161,IF($BV161&gt;0,$BV161,IF(AND(COUNTIF($C$11:$C160,$C161)&gt;=1,COUNTIF($D160:$D160,$D161)&gt;=1),"",IF(AND(SUMIF($C161:$C$525,$C161,$AJ161:$AJ$525)&gt;$AJ161,SUMIF($D161:$D$525,$D161,$AJ161:$AJ$525)&gt;$AJ161),SUMIF($C161:$C$525,$C161,$AJ161:$AJ$525),""))))</f>
        <v/>
      </c>
      <c r="BS161" s="409">
        <f>COUNTIFS('ZASOBY N'!$B160:$B$525,'ZASOBY N'!$B160,'ZASOBY N'!$C160:'ZASOBY N'!$C$525,'ZASOBY N'!$C160,'ZASOBY N'!$D160:'ZASOBY N'!$D$525,'ZASOBY N'!$D160,'ZASOBY N'!$H160:'ZASOBY N'!$H$525,'ZASOBY N'!$H160 )</f>
        <v>0</v>
      </c>
      <c r="BT161" s="410">
        <f>COUNTIFS('ZASOBY N'!$B$10:$B160,'ZASOBY N'!$B160,'ZASOBY N'!$C$10:'ZASOBY N'!$C160,'ZASOBY N'!$C160,'ZASOBY N'!$D$10:'ZASOBY N'!$D160,'ZASOBY N'!$D160,'ZASOBY N'!$H$10:'ZASOBY N'!$H160,'ZASOBY N'!$H160 )</f>
        <v>0</v>
      </c>
      <c r="BU161" s="411">
        <f t="shared" si="56"/>
        <v>0</v>
      </c>
      <c r="BV161" s="412">
        <f t="shared" si="57"/>
        <v>0</v>
      </c>
      <c r="BW161" s="94" t="s">
        <v>499</v>
      </c>
      <c r="BX161" s="414" t="str">
        <f>IF(AND(BZ161=1,CA161=1,SUMIF($C161:$C$525,$C161,$AI161:$AI$525)=$AI161),$AI161,IF($CC161&gt;0,$CC161,IF(AND(COUNTIF($C$11:$C160,$C161)&gt;=1,COUNTIF($D160:$D160,$D161)&gt;=1),"",IF(AND(SUMIF($C161:$C$525,$C161,$AI161:$AI$525)&gt;$AI161,SUMIF($D161:$D$525,$D161,$AI161:$AI$525)&gt;$IG161),_xlfn.AGGREGATE(14,4,$CB$11:$CB$31*($C$11:$C$31=$C161),1),""))))</f>
        <v/>
      </c>
      <c r="BZ161" s="409">
        <f>COUNTIFS('ZASOBY N'!$B160:$B$525,'ZASOBY N'!$B160,'ZASOBY N'!$C160:'ZASOBY N'!$C$525,'ZASOBY N'!$C160,'ZASOBY N'!$D160:'ZASOBY N'!$D$525,'ZASOBY N'!$D160,'ZASOBY N'!$H160:'ZASOBY N'!$H$525,'ZASOBY N'!$H160 )</f>
        <v>0</v>
      </c>
      <c r="CA161" s="410">
        <f>COUNTIFS('ZASOBY N'!$B$10:$B160,'ZASOBY N'!$B160,'ZASOBY N'!$C$10:'ZASOBY N'!$C160,'ZASOBY N'!$C160,'ZASOBY N'!$D$10:'ZASOBY N'!$D160,'ZASOBY N'!$D160,'ZASOBY N'!$H$10:'ZASOBY N'!$H160,'ZASOBY N'!$H160 )</f>
        <v>0</v>
      </c>
      <c r="CB161" s="411">
        <f t="shared" si="58"/>
        <v>0</v>
      </c>
      <c r="CC161" s="412">
        <f t="shared" si="59"/>
        <v>0</v>
      </c>
      <c r="CE161" s="414" t="str">
        <f>IF(AND(CG161=1,CH161=1,SUMIF($C161:$C$525,$C161,$AH161:$AH$525)=$AH161),$AH161,IF($CJ161&gt;0,$CJ161,IF(AND(COUNTIF($C$11:$C160,$C161)&gt;=1,COUNTIF($D160:$D160,$D161)&gt;=1),"",IF(AND(SUMIF($C161:$C$525,$C161,$AH161:$AH$525)&gt;$AH161,SUMIF($D161:$D$525,$D161,$AH161:$AH$525)&gt;$AH161),_xlfn.AGGREGATE(14,4,$CI$11:$CI$31*($C$11:$C$31=$C161),1),""))))</f>
        <v/>
      </c>
      <c r="CG161" s="409">
        <f>COUNTIFS('ZASOBY N'!$B160:$B$525,'ZASOBY N'!$B160,'ZASOBY N'!$C160:'ZASOBY N'!$C$525,'ZASOBY N'!$C160,'ZASOBY N'!$D160:'ZASOBY N'!$D$525,'ZASOBY N'!$D160,'ZASOBY N'!$H160:'ZASOBY N'!$H$525,'ZASOBY N'!$H160 )</f>
        <v>0</v>
      </c>
      <c r="CH161" s="410">
        <f>COUNTIFS('ZASOBY N'!$B$10:$B160,'ZASOBY N'!$B160,'ZASOBY N'!$C$10:'ZASOBY N'!$C160,'ZASOBY N'!$C160,'ZASOBY N'!$D$10:'ZASOBY N'!$D160,'ZASOBY N'!$D160,'ZASOBY N'!$H$10:'ZASOBY N'!$H160,'ZASOBY N'!$H160 )</f>
        <v>0</v>
      </c>
      <c r="CI161" s="411">
        <f t="shared" si="60"/>
        <v>0</v>
      </c>
      <c r="CJ161" s="412">
        <f t="shared" si="61"/>
        <v>0</v>
      </c>
      <c r="CL161" s="414" t="str">
        <f>IF(AND(CN161=1,CO161=1,SUMIF($C161:$C$525,$C161,$AG161:$AG$525)=$AG161),$AG161,IF($CQ161&gt;0,$CQ161,IF(AND(COUNTIF($C$11:$C160,$C161)&gt;=1,COUNTIF($D160:$D160,$D161)&gt;=1),"",IF(AND(SUMIF($C161:$C$525,$C161,$AG161:$AG$525)&gt;$AG161,SUMIF($D161:$D$525,$D161,$AG161:$AG$525)&gt;$AG161),_xlfn.AGGREGATE(14,4,$CP$11:$CP$31*($C$11:$C$31=$C161),1),""))))</f>
        <v/>
      </c>
      <c r="CN161" s="409">
        <f>COUNTIFS('ZASOBY N'!$B160:$B$525,'ZASOBY N'!$B160,'ZASOBY N'!$C160:'ZASOBY N'!$C$525,'ZASOBY N'!$C160,'ZASOBY N'!$D160:'ZASOBY N'!$D$525,'ZASOBY N'!$D160,'ZASOBY N'!$H160:'ZASOBY N'!$H$525,'ZASOBY N'!$H160 )</f>
        <v>0</v>
      </c>
      <c r="CO161" s="410">
        <f>COUNTIFS('ZASOBY N'!$B$10:$B160,'ZASOBY N'!$B160,'ZASOBY N'!$C$10:'ZASOBY N'!$C160,'ZASOBY N'!$C160,'ZASOBY N'!$D$10:'ZASOBY N'!$D160,'ZASOBY N'!$D160,'ZASOBY N'!$H$10:'ZASOBY N'!$H160,'ZASOBY N'!$H160 )</f>
        <v>0</v>
      </c>
      <c r="CP161" s="411">
        <f t="shared" si="62"/>
        <v>0</v>
      </c>
      <c r="CQ161" s="412">
        <f t="shared" si="63"/>
        <v>0</v>
      </c>
      <c r="CS161" s="414" t="str">
        <f>IF(AND(CU161=1,CV161=1,SUMIF($C161:$C$525,$C161,$AF161:$AF$525)=$AF161),$AF161,IF($CX161&gt;0,$CX161,IF(AND(COUNTIF($C$11:$C160,$C161)&gt;=1,COUNTIF($D160:$D160,$D161)&gt;=1),"",IF(AND(SUMIF($C161:$C$525,$C161,$AF161:$AF$525)&gt;$AF161,SUMIF($D161:$D$525,$D161,$AF161:$AF$525)&gt;$AF161),_xlfn.AGGREGATE(14,4,$CW$11:$CW$31*($C$11:$C$31=$C161),1),""))))</f>
        <v/>
      </c>
      <c r="CU161" s="409">
        <f>COUNTIFS('ZASOBY N'!$B160:$B$525,'ZASOBY N'!$B160,'ZASOBY N'!$C160:'ZASOBY N'!$C$525,'ZASOBY N'!$C160,'ZASOBY N'!$D160:'ZASOBY N'!$D$525,'ZASOBY N'!$D160,'ZASOBY N'!$H160:'ZASOBY N'!$H$525,'ZASOBY N'!$H160 )</f>
        <v>0</v>
      </c>
      <c r="CV161" s="410">
        <f>COUNTIFS('ZASOBY N'!$B$10:$B160,'ZASOBY N'!$B160,'ZASOBY N'!$C$10:'ZASOBY N'!$C160,'ZASOBY N'!$C160,'ZASOBY N'!$D$10:'ZASOBY N'!$D160,'ZASOBY N'!$D160,'ZASOBY N'!$H$10:'ZASOBY N'!$H160,'ZASOBY N'!$H160 )</f>
        <v>0</v>
      </c>
      <c r="CW161" s="411">
        <f t="shared" si="64"/>
        <v>0</v>
      </c>
      <c r="CX161" s="412">
        <f t="shared" si="65"/>
        <v>0</v>
      </c>
      <c r="CZ161" s="414" t="str">
        <f>IF(AND(DB161=1,DC161=1,SUMIF($C161:$C$525,$C161,$AE161:$AE$525)=$AE161),$AE161,IF($DE161&gt;0,$DE161,IF(AND(COUNTIF($C$11:$C160,$C161)&gt;=1,COUNTIF($D160:$D160,$D161)&gt;=1),"",IF(AND(SUMIF($C161:$C$525,$C161,$AE161:$AE$525)&gt;$AE161,SUMIF($D161:$D$525,$D161,$AE161:$AE$525)&gt;$AE161),_xlfn.AGGREGATE(14,4,$DD$11:$DD$31*($C$11:$C$31=$C161),1),""))))</f>
        <v/>
      </c>
      <c r="DB161" s="409">
        <f>COUNTIFS('ZASOBY N'!$B160:$B$525,'ZASOBY N'!$B160,'ZASOBY N'!$C160:'ZASOBY N'!$C$525,'ZASOBY N'!$C160,'ZASOBY N'!$D160:'ZASOBY N'!$D$525,'ZASOBY N'!$D160,'ZASOBY N'!$H160:'ZASOBY N'!$H$525,'ZASOBY N'!$H160 )</f>
        <v>0</v>
      </c>
      <c r="DC161" s="410">
        <f>COUNTIFS('ZASOBY N'!$B$10:$B160,'ZASOBY N'!$B160,'ZASOBY N'!$C$10:'ZASOBY N'!$C160,'ZASOBY N'!$C160,'ZASOBY N'!$D$10:'ZASOBY N'!$D160,'ZASOBY N'!$D160,'ZASOBY N'!$H$10:'ZASOBY N'!$H160,'ZASOBY N'!$H160 )</f>
        <v>0</v>
      </c>
      <c r="DD161" s="411">
        <f t="shared" si="66"/>
        <v>0</v>
      </c>
      <c r="DE161" s="412">
        <f t="shared" si="67"/>
        <v>0</v>
      </c>
      <c r="DF161" s="399" t="str">
        <f>IF(AND(DI161=1,DJ161=1,SUMIF($C161:$C$525,$C161,$AD161:$AD$525)=$AD161),$AD161,IF($DL161&gt;0,$DL161,IF(B161="","",IF(AND(COUNTIF($C$11:$C160,$C161)&gt;=1,COUNTIF($D160:$D160,$D161)&gt;=1,COUNTIF($Z158:$Z160,$C161)=0),"",IF(AND(COUNTIF($C$11:$C160,$C161)&gt;=1,COUNTIF($D160:$D160,$D161)&gt;=1),"UJĘTO WYŻEJ",IF(AND(SUMIF($C161:$C$525,$C161,$AD161:$AD$525)&gt;$AD161,SUMIF($D161:$D$525,$D161,$AD161:$AD$525)&gt;$AD161),_xlfn.AGGREGATE(14,4,$DK$11:$DK$31*($C$11:$C$31=$C161),1),""))))))</f>
        <v/>
      </c>
      <c r="DG161" s="414" t="str">
        <f>IF(AND(DI161=1,DJ161=1,SUMIF($C161:$C$525,$C161,$AD161:$AD$525)=$AD161),$AD161,IF($DL161&gt;0,$DL161,IF(AND(COUNTIF($C$11:$C160,$C161)&gt;=1,COUNTIF($D160:$D160,$D161)&gt;=1),"",IF(AND(SUMIF($C161:$C$525,$C161,$AD161:$AD$525)&gt;$AD161,SUMIF($D161:$D$525,$D161,$AD161:$AD$525)&gt;$AD161),_xlfn.AGGREGATE(14,4,$DK$11:$DK$31*($C$11:$C$31=$C161),1),""))))</f>
        <v/>
      </c>
      <c r="DI161" s="409">
        <f>COUNTIFS('ZASOBY N'!$B160:$B$525,'ZASOBY N'!$B160,'ZASOBY N'!$C160:'ZASOBY N'!$C$525,'ZASOBY N'!$C160,'ZASOBY N'!$D160:'ZASOBY N'!$D$525,'ZASOBY N'!$D160,'ZASOBY N'!$H160:'ZASOBY N'!$H$525,'ZASOBY N'!$H160 )</f>
        <v>0</v>
      </c>
      <c r="DJ161" s="410">
        <f>COUNTIFS('ZASOBY N'!$B$10:$B160,'ZASOBY N'!$B160,'ZASOBY N'!$C$10:'ZASOBY N'!$C160,'ZASOBY N'!$C160,'ZASOBY N'!$D$10:'ZASOBY N'!$D160,'ZASOBY N'!$D160,'ZASOBY N'!$H$10:'ZASOBY N'!$H160,'ZASOBY N'!$H160 )</f>
        <v>0</v>
      </c>
      <c r="DK161" s="411">
        <f t="shared" si="68"/>
        <v>0</v>
      </c>
      <c r="DL161" s="412">
        <f t="shared" si="69"/>
        <v>0</v>
      </c>
    </row>
    <row r="162" spans="1:141" ht="18.899999999999999" customHeight="1" x14ac:dyDescent="0.3">
      <c r="A162" s="219"/>
      <c r="B162" s="152" t="str">
        <f>IF('ZASOBY N'!A161="","",'ZASOBY N'!A161)</f>
        <v/>
      </c>
      <c r="C162" s="462" t="str">
        <f>IF('ZASOBY N'!C161="","",'ZASOBY N'!C161)</f>
        <v/>
      </c>
      <c r="D162" s="137" t="str">
        <f>IF('ZASOBY N'!B161="","",'ZASOBY N'!B161)</f>
        <v/>
      </c>
      <c r="E162" s="138"/>
      <c r="F162" s="356" t="str">
        <f>IF('ZASOBY N'!D161="","",'ZASOBY N'!D161)</f>
        <v/>
      </c>
      <c r="G162" s="220" t="str">
        <f>IF('ZASOBY N'!G161="","",'ZASOBY N'!G161)</f>
        <v/>
      </c>
      <c r="H162" s="221" t="str">
        <f>IF('ZASOBY N'!F161="","",'ZASOBY N'!F161)</f>
        <v/>
      </c>
      <c r="I162" s="221" t="str">
        <f>IF('ZASOBY N'!G161="","",'ZASOBY N'!G161)</f>
        <v/>
      </c>
      <c r="J162" s="221" t="str">
        <f>IF('ZASOBY N'!H161="","",'ZASOBY N'!H161)</f>
        <v/>
      </c>
      <c r="K162" s="214">
        <v>0</v>
      </c>
      <c r="L162" s="214">
        <v>0</v>
      </c>
      <c r="M162" s="214">
        <v>0</v>
      </c>
      <c r="N162" s="222" t="str">
        <f>IF('ZASOBY N'!BD161="x","",IF(W162="","",'ZASOBY N'!E161))</f>
        <v/>
      </c>
      <c r="O162" s="223">
        <v>0</v>
      </c>
      <c r="P162" s="223">
        <v>0</v>
      </c>
      <c r="Q162" s="226" t="str">
        <f>IF($N162="","",'UPR BILANS N'!G162*'UPR BILANS N'!N162)</f>
        <v/>
      </c>
      <c r="R162" s="225" t="str">
        <f>IF($N162="","",'ZASOBY N'!O161)</f>
        <v/>
      </c>
      <c r="S162" s="225" t="str">
        <f>IF($N162="","",IF('ZASOBY N'!Q161="",0,'ZASOBY N'!Q161))</f>
        <v/>
      </c>
      <c r="T162" s="225" t="str">
        <f>IF($N162="","",'ZASOBY N'!V161)</f>
        <v/>
      </c>
      <c r="U162" s="225" t="str">
        <f>IF($N162="","",IF('ZASOBY N'!AG161="",0,'ZASOBY N'!AG161))</f>
        <v/>
      </c>
      <c r="V162" s="225" t="str">
        <f>IF($N162="","",IF(NN!P164="",0,NN!P164))</f>
        <v/>
      </c>
      <c r="W162" s="225" t="str">
        <f t="shared" si="47"/>
        <v/>
      </c>
      <c r="X162" s="226" t="str">
        <f t="shared" si="48"/>
        <v/>
      </c>
      <c r="Y162" s="225" t="str">
        <f>IF('ZASOBY N'!AU161="","",IF(C162&lt;&gt;C161,'ZASOBY N'!AU161,IF(D162&lt;&gt;D161,'ZASOBY N'!AU161,IF(F162&lt;&gt;F161,'ZASOBY N'!AU161,IF(G162&lt;&gt;G161,'ZASOBY N'!AU161,IF(J162&lt;&gt;J161,'ZASOBY N'!AU161,IF(NN!AC164="","",IF(AND(C161=C162,H161=H162,J161=J162,NN!AC164&gt;0),"",IF(AND(C162=C163,H162=H163,NN!AC165&gt;0),'ZASOBY N'!AU161,'ZASOBY N'!AU161)))))))))</f>
        <v/>
      </c>
      <c r="Z162" s="225" t="str">
        <f t="shared" si="49"/>
        <v/>
      </c>
      <c r="AA162" s="227" t="str">
        <f t="shared" si="51"/>
        <v/>
      </c>
      <c r="AB162" s="400" t="str">
        <f t="shared" si="52"/>
        <v/>
      </c>
      <c r="AC162" s="228" t="str">
        <f t="shared" si="50"/>
        <v/>
      </c>
      <c r="AD162" s="222">
        <f>IF(B162="",0,IF(F162="",0,INDEX(POBRANIE_!$B$6:$F$101,MATCH('UPR BILANS N'!$F162,POBRANIE_!$A$6:$A$101,0),2)))</f>
        <v>0</v>
      </c>
      <c r="AE162" s="224">
        <f>IF(OR('ZASOBY N'!G161="",'ZASOBY N'!E161=""),0,IF(B162="",0,'ZASOBY N'!G161*'ZASOBY N'!E161))</f>
        <v>0</v>
      </c>
      <c r="AF162" s="225">
        <f>IF('ZASOBY N'!O161="",0,'ZASOBY N'!O161)</f>
        <v>0</v>
      </c>
      <c r="AG162" s="225">
        <f>IF('ZASOBY N'!Q161="",0,'ZASOBY N'!Q161)</f>
        <v>0</v>
      </c>
      <c r="AH162" s="225">
        <f>IF('ZASOBY N'!V161="",0,'ZASOBY N'!V161)</f>
        <v>0</v>
      </c>
      <c r="AI162" s="225">
        <f>IF('ZASOBY N'!AG161="",0,'ZASOBY N'!AG161)</f>
        <v>0</v>
      </c>
      <c r="AJ162" s="225">
        <f>IF(NN!P164="",0,IF(NN!P164="BRAK kol.7","BRAK BADAŃ",NN!P164))</f>
        <v>0</v>
      </c>
      <c r="AK162" s="225">
        <f>IF(NN!AC164="",0,IF(NN!AC164="BRAK kol.7","BRAK BADAŃ",NN!AC164))</f>
        <v>0</v>
      </c>
      <c r="BJ162" s="414" t="str">
        <f>IF(AND(BL162=1,BM162=1,SUMIF($C162:$C$525,$C162,$AK162:$AK$525)=$AK162),$AK162,IF($BO162&gt;0,$BO162,IF(AND(COUNTIF($C$11:$C161,$C162)&gt;=1,COUNTIF($D161:$D161,$D162)&gt;=1),"",IF(AND(SUMIF($C162:$C$525,$C162,$AK162:$AK$525)&gt;=$AK162,SUMIF($D162:$D$525,$D162,$AK162:$AK$525)&gt;=$AK162),SUMIF($C162:$C$525,$C162,$AK162:$AK$525),""))))</f>
        <v/>
      </c>
      <c r="BL162" s="409">
        <f>COUNTIFS('ZASOBY N'!$B161:$B$525,'ZASOBY N'!$B161,'ZASOBY N'!$C161:'ZASOBY N'!$C$525,'ZASOBY N'!$C161,'ZASOBY N'!$D161:'ZASOBY N'!$D$525,'ZASOBY N'!$D161,'ZASOBY N'!$H161:'ZASOBY N'!$H$525,'ZASOBY N'!$H161 )</f>
        <v>0</v>
      </c>
      <c r="BM162" s="410">
        <f>COUNTIFS('ZASOBY N'!$B$10:$B161,'ZASOBY N'!$B161,'ZASOBY N'!$C$10:'ZASOBY N'!$C161,'ZASOBY N'!$C161,'ZASOBY N'!$D$10:'ZASOBY N'!$D161,'ZASOBY N'!$D161,'ZASOBY N'!$H$10:'ZASOBY N'!$H161,'ZASOBY N'!$H161 )</f>
        <v>0</v>
      </c>
      <c r="BN162" s="411">
        <f t="shared" si="53"/>
        <v>0</v>
      </c>
      <c r="BO162" s="412">
        <f t="shared" si="54"/>
        <v>0</v>
      </c>
      <c r="BP162" s="94" t="str">
        <f t="shared" si="55"/>
        <v/>
      </c>
      <c r="BQ162" s="414" t="str">
        <f>IF(AND(BS162=1,BT162=1,SUMIF($C162:$C$525,$C162,$AJ162:$AJ$525)=$AJ162),$AJ162,IF($BV162&gt;0,$BV162,IF(AND(COUNTIF($C$11:$C161,$C162)&gt;=1,COUNTIF($D161:$D161,$D162)&gt;=1),"",IF(AND(SUMIF($C162:$C$525,$C162,$AJ162:$AJ$525)&gt;$AJ162,SUMIF($D162:$D$525,$D162,$AJ162:$AJ$525)&gt;$AJ162),SUMIF($C162:$C$525,$C162,$AJ162:$AJ$525),""))))</f>
        <v/>
      </c>
      <c r="BS162" s="409">
        <f>COUNTIFS('ZASOBY N'!$B161:$B$525,'ZASOBY N'!$B161,'ZASOBY N'!$C161:'ZASOBY N'!$C$525,'ZASOBY N'!$C161,'ZASOBY N'!$D161:'ZASOBY N'!$D$525,'ZASOBY N'!$D161,'ZASOBY N'!$H161:'ZASOBY N'!$H$525,'ZASOBY N'!$H161 )</f>
        <v>0</v>
      </c>
      <c r="BT162" s="410">
        <f>COUNTIFS('ZASOBY N'!$B$10:$B161,'ZASOBY N'!$B161,'ZASOBY N'!$C$10:'ZASOBY N'!$C161,'ZASOBY N'!$C161,'ZASOBY N'!$D$10:'ZASOBY N'!$D161,'ZASOBY N'!$D161,'ZASOBY N'!$H$10:'ZASOBY N'!$H161,'ZASOBY N'!$H161 )</f>
        <v>0</v>
      </c>
      <c r="BU162" s="411">
        <f t="shared" si="56"/>
        <v>0</v>
      </c>
      <c r="BV162" s="412">
        <f t="shared" si="57"/>
        <v>0</v>
      </c>
      <c r="BW162" s="94" t="s">
        <v>499</v>
      </c>
      <c r="BX162" s="414" t="str">
        <f>IF(AND(BZ162=1,CA162=1,SUMIF($C162:$C$525,$C162,$AI162:$AI$525)=$AI162),$AI162,IF($CC162&gt;0,$CC162,IF(AND(COUNTIF($C$11:$C161,$C162)&gt;=1,COUNTIF($D161:$D161,$D162)&gt;=1),"",IF(AND(SUMIF($C162:$C$525,$C162,$AI162:$AI$525)&gt;$AI162,SUMIF($D162:$D$525,$D162,$AI162:$AI$525)&gt;$IG162),_xlfn.AGGREGATE(14,4,$CB$11:$CB$31*($C$11:$C$31=$C162),1),""))))</f>
        <v/>
      </c>
      <c r="BZ162" s="409">
        <f>COUNTIFS('ZASOBY N'!$B161:$B$525,'ZASOBY N'!$B161,'ZASOBY N'!$C161:'ZASOBY N'!$C$525,'ZASOBY N'!$C161,'ZASOBY N'!$D161:'ZASOBY N'!$D$525,'ZASOBY N'!$D161,'ZASOBY N'!$H161:'ZASOBY N'!$H$525,'ZASOBY N'!$H161 )</f>
        <v>0</v>
      </c>
      <c r="CA162" s="410">
        <f>COUNTIFS('ZASOBY N'!$B$10:$B161,'ZASOBY N'!$B161,'ZASOBY N'!$C$10:'ZASOBY N'!$C161,'ZASOBY N'!$C161,'ZASOBY N'!$D$10:'ZASOBY N'!$D161,'ZASOBY N'!$D161,'ZASOBY N'!$H$10:'ZASOBY N'!$H161,'ZASOBY N'!$H161 )</f>
        <v>0</v>
      </c>
      <c r="CB162" s="411">
        <f t="shared" si="58"/>
        <v>0</v>
      </c>
      <c r="CC162" s="412">
        <f t="shared" si="59"/>
        <v>0</v>
      </c>
      <c r="CE162" s="414" t="str">
        <f>IF(AND(CG162=1,CH162=1,SUMIF($C162:$C$525,$C162,$AH162:$AH$525)=$AH162),$AH162,IF($CJ162&gt;0,$CJ162,IF(AND(COUNTIF($C$11:$C161,$C162)&gt;=1,COUNTIF($D161:$D161,$D162)&gt;=1),"",IF(AND(SUMIF($C162:$C$525,$C162,$AH162:$AH$525)&gt;$AH162,SUMIF($D162:$D$525,$D162,$AH162:$AH$525)&gt;$AH162),_xlfn.AGGREGATE(14,4,$CI$11:$CI$31*($C$11:$C$31=$C162),1),""))))</f>
        <v/>
      </c>
      <c r="CG162" s="409">
        <f>COUNTIFS('ZASOBY N'!$B161:$B$525,'ZASOBY N'!$B161,'ZASOBY N'!$C161:'ZASOBY N'!$C$525,'ZASOBY N'!$C161,'ZASOBY N'!$D161:'ZASOBY N'!$D$525,'ZASOBY N'!$D161,'ZASOBY N'!$H161:'ZASOBY N'!$H$525,'ZASOBY N'!$H161 )</f>
        <v>0</v>
      </c>
      <c r="CH162" s="410">
        <f>COUNTIFS('ZASOBY N'!$B$10:$B161,'ZASOBY N'!$B161,'ZASOBY N'!$C$10:'ZASOBY N'!$C161,'ZASOBY N'!$C161,'ZASOBY N'!$D$10:'ZASOBY N'!$D161,'ZASOBY N'!$D161,'ZASOBY N'!$H$10:'ZASOBY N'!$H161,'ZASOBY N'!$H161 )</f>
        <v>0</v>
      </c>
      <c r="CI162" s="411">
        <f t="shared" si="60"/>
        <v>0</v>
      </c>
      <c r="CJ162" s="412">
        <f t="shared" si="61"/>
        <v>0</v>
      </c>
      <c r="CL162" s="414" t="str">
        <f>IF(AND(CN162=1,CO162=1,SUMIF($C162:$C$525,$C162,$AG162:$AG$525)=$AG162),$AG162,IF($CQ162&gt;0,$CQ162,IF(AND(COUNTIF($C$11:$C161,$C162)&gt;=1,COUNTIF($D161:$D161,$D162)&gt;=1),"",IF(AND(SUMIF($C162:$C$525,$C162,$AG162:$AG$525)&gt;$AG162,SUMIF($D162:$D$525,$D162,$AG162:$AG$525)&gt;$AG162),_xlfn.AGGREGATE(14,4,$CP$11:$CP$31*($C$11:$C$31=$C162),1),""))))</f>
        <v/>
      </c>
      <c r="CN162" s="409">
        <f>COUNTIFS('ZASOBY N'!$B161:$B$525,'ZASOBY N'!$B161,'ZASOBY N'!$C161:'ZASOBY N'!$C$525,'ZASOBY N'!$C161,'ZASOBY N'!$D161:'ZASOBY N'!$D$525,'ZASOBY N'!$D161,'ZASOBY N'!$H161:'ZASOBY N'!$H$525,'ZASOBY N'!$H161 )</f>
        <v>0</v>
      </c>
      <c r="CO162" s="410">
        <f>COUNTIFS('ZASOBY N'!$B$10:$B161,'ZASOBY N'!$B161,'ZASOBY N'!$C$10:'ZASOBY N'!$C161,'ZASOBY N'!$C161,'ZASOBY N'!$D$10:'ZASOBY N'!$D161,'ZASOBY N'!$D161,'ZASOBY N'!$H$10:'ZASOBY N'!$H161,'ZASOBY N'!$H161 )</f>
        <v>0</v>
      </c>
      <c r="CP162" s="411">
        <f t="shared" si="62"/>
        <v>0</v>
      </c>
      <c r="CQ162" s="412">
        <f t="shared" si="63"/>
        <v>0</v>
      </c>
      <c r="CS162" s="414" t="str">
        <f>IF(AND(CU162=1,CV162=1,SUMIF($C162:$C$525,$C162,$AF162:$AF$525)=$AF162),$AF162,IF($CX162&gt;0,$CX162,IF(AND(COUNTIF($C$11:$C161,$C162)&gt;=1,COUNTIF($D161:$D161,$D162)&gt;=1),"",IF(AND(SUMIF($C162:$C$525,$C162,$AF162:$AF$525)&gt;$AF162,SUMIF($D162:$D$525,$D162,$AF162:$AF$525)&gt;$AF162),_xlfn.AGGREGATE(14,4,$CW$11:$CW$31*($C$11:$C$31=$C162),1),""))))</f>
        <v/>
      </c>
      <c r="CU162" s="409">
        <f>COUNTIFS('ZASOBY N'!$B161:$B$525,'ZASOBY N'!$B161,'ZASOBY N'!$C161:'ZASOBY N'!$C$525,'ZASOBY N'!$C161,'ZASOBY N'!$D161:'ZASOBY N'!$D$525,'ZASOBY N'!$D161,'ZASOBY N'!$H161:'ZASOBY N'!$H$525,'ZASOBY N'!$H161 )</f>
        <v>0</v>
      </c>
      <c r="CV162" s="410">
        <f>COUNTIFS('ZASOBY N'!$B$10:$B161,'ZASOBY N'!$B161,'ZASOBY N'!$C$10:'ZASOBY N'!$C161,'ZASOBY N'!$C161,'ZASOBY N'!$D$10:'ZASOBY N'!$D161,'ZASOBY N'!$D161,'ZASOBY N'!$H$10:'ZASOBY N'!$H161,'ZASOBY N'!$H161 )</f>
        <v>0</v>
      </c>
      <c r="CW162" s="411">
        <f t="shared" si="64"/>
        <v>0</v>
      </c>
      <c r="CX162" s="412">
        <f t="shared" si="65"/>
        <v>0</v>
      </c>
      <c r="CZ162" s="414" t="str">
        <f>IF(AND(DB162=1,DC162=1,SUMIF($C162:$C$525,$C162,$AE162:$AE$525)=$AE162),$AE162,IF($DE162&gt;0,$DE162,IF(AND(COUNTIF($C$11:$C161,$C162)&gt;=1,COUNTIF($D161:$D161,$D162)&gt;=1),"",IF(AND(SUMIF($C162:$C$525,$C162,$AE162:$AE$525)&gt;$AE162,SUMIF($D162:$D$525,$D162,$AE162:$AE$525)&gt;$AE162),_xlfn.AGGREGATE(14,4,$DD$11:$DD$31*($C$11:$C$31=$C162),1),""))))</f>
        <v/>
      </c>
      <c r="DB162" s="409">
        <f>COUNTIFS('ZASOBY N'!$B161:$B$525,'ZASOBY N'!$B161,'ZASOBY N'!$C161:'ZASOBY N'!$C$525,'ZASOBY N'!$C161,'ZASOBY N'!$D161:'ZASOBY N'!$D$525,'ZASOBY N'!$D161,'ZASOBY N'!$H161:'ZASOBY N'!$H$525,'ZASOBY N'!$H161 )</f>
        <v>0</v>
      </c>
      <c r="DC162" s="410">
        <f>COUNTIFS('ZASOBY N'!$B$10:$B161,'ZASOBY N'!$B161,'ZASOBY N'!$C$10:'ZASOBY N'!$C161,'ZASOBY N'!$C161,'ZASOBY N'!$D$10:'ZASOBY N'!$D161,'ZASOBY N'!$D161,'ZASOBY N'!$H$10:'ZASOBY N'!$H161,'ZASOBY N'!$H161 )</f>
        <v>0</v>
      </c>
      <c r="DD162" s="411">
        <f t="shared" si="66"/>
        <v>0</v>
      </c>
      <c r="DE162" s="412">
        <f t="shared" si="67"/>
        <v>0</v>
      </c>
      <c r="DF162" s="399" t="str">
        <f>IF(AND(DI162=1,DJ162=1,SUMIF($C162:$C$525,$C162,$AD162:$AD$525)=$AD162),$AD162,IF($DL162&gt;0,$DL162,IF(B162="","",IF(AND(COUNTIF($C$11:$C161,$C162)&gt;=1,COUNTIF($D161:$D161,$D162)&gt;=1,COUNTIF($Z159:$Z161,$C162)=0),"",IF(AND(COUNTIF($C$11:$C161,$C162)&gt;=1,COUNTIF($D161:$D161,$D162)&gt;=1),"UJĘTO WYŻEJ",IF(AND(SUMIF($C162:$C$525,$C162,$AD162:$AD$525)&gt;$AD162,SUMIF($D162:$D$525,$D162,$AD162:$AD$525)&gt;$AD162),_xlfn.AGGREGATE(14,4,$DK$11:$DK$31*($C$11:$C$31=$C162),1),""))))))</f>
        <v/>
      </c>
      <c r="DG162" s="414" t="str">
        <f>IF(AND(DI162=1,DJ162=1,SUMIF($C162:$C$525,$C162,$AD162:$AD$525)=$AD162),$AD162,IF($DL162&gt;0,$DL162,IF(AND(COUNTIF($C$11:$C161,$C162)&gt;=1,COUNTIF($D161:$D161,$D162)&gt;=1),"",IF(AND(SUMIF($C162:$C$525,$C162,$AD162:$AD$525)&gt;$AD162,SUMIF($D162:$D$525,$D162,$AD162:$AD$525)&gt;$AD162),_xlfn.AGGREGATE(14,4,$DK$11:$DK$31*($C$11:$C$31=$C162),1),""))))</f>
        <v/>
      </c>
      <c r="DI162" s="409">
        <f>COUNTIFS('ZASOBY N'!$B161:$B$525,'ZASOBY N'!$B161,'ZASOBY N'!$C161:'ZASOBY N'!$C$525,'ZASOBY N'!$C161,'ZASOBY N'!$D161:'ZASOBY N'!$D$525,'ZASOBY N'!$D161,'ZASOBY N'!$H161:'ZASOBY N'!$H$525,'ZASOBY N'!$H161 )</f>
        <v>0</v>
      </c>
      <c r="DJ162" s="410">
        <f>COUNTIFS('ZASOBY N'!$B$10:$B161,'ZASOBY N'!$B161,'ZASOBY N'!$C$10:'ZASOBY N'!$C161,'ZASOBY N'!$C161,'ZASOBY N'!$D$10:'ZASOBY N'!$D161,'ZASOBY N'!$D161,'ZASOBY N'!$H$10:'ZASOBY N'!$H161,'ZASOBY N'!$H161 )</f>
        <v>0</v>
      </c>
      <c r="DK162" s="411">
        <f t="shared" si="68"/>
        <v>0</v>
      </c>
      <c r="DL162" s="412">
        <f t="shared" si="69"/>
        <v>0</v>
      </c>
    </row>
    <row r="163" spans="1:141" ht="18.899999999999999" customHeight="1" x14ac:dyDescent="0.3">
      <c r="A163" s="219"/>
      <c r="B163" s="152" t="str">
        <f>IF('ZASOBY N'!A162="","",'ZASOBY N'!A162)</f>
        <v/>
      </c>
      <c r="C163" s="462" t="str">
        <f>IF('ZASOBY N'!C162="","",'ZASOBY N'!C162)</f>
        <v/>
      </c>
      <c r="D163" s="137" t="str">
        <f>IF('ZASOBY N'!B162="","",'ZASOBY N'!B162)</f>
        <v/>
      </c>
      <c r="E163" s="138"/>
      <c r="F163" s="356" t="str">
        <f>IF('ZASOBY N'!D162="","",'ZASOBY N'!D162)</f>
        <v/>
      </c>
      <c r="G163" s="220" t="str">
        <f>IF('ZASOBY N'!G162="","",'ZASOBY N'!G162)</f>
        <v/>
      </c>
      <c r="H163" s="221" t="str">
        <f>IF('ZASOBY N'!F162="","",'ZASOBY N'!F162)</f>
        <v/>
      </c>
      <c r="I163" s="221" t="str">
        <f>IF('ZASOBY N'!G162="","",'ZASOBY N'!G162)</f>
        <v/>
      </c>
      <c r="J163" s="221" t="str">
        <f>IF('ZASOBY N'!H162="","",'ZASOBY N'!H162)</f>
        <v/>
      </c>
      <c r="K163" s="214">
        <v>0</v>
      </c>
      <c r="L163" s="214">
        <v>0</v>
      </c>
      <c r="M163" s="214">
        <v>0</v>
      </c>
      <c r="N163" s="222" t="str">
        <f>IF('ZASOBY N'!BD162="x","",IF(W163="","",'ZASOBY N'!E162))</f>
        <v/>
      </c>
      <c r="O163" s="223">
        <v>0</v>
      </c>
      <c r="P163" s="223">
        <v>0</v>
      </c>
      <c r="Q163" s="226" t="str">
        <f>IF($N163="","",'UPR BILANS N'!G163*'UPR BILANS N'!N163)</f>
        <v/>
      </c>
      <c r="R163" s="225" t="str">
        <f>IF($N163="","",'ZASOBY N'!O162)</f>
        <v/>
      </c>
      <c r="S163" s="225" t="str">
        <f>IF($N163="","",IF('ZASOBY N'!Q162="",0,'ZASOBY N'!Q162))</f>
        <v/>
      </c>
      <c r="T163" s="225" t="str">
        <f>IF($N163="","",'ZASOBY N'!V162)</f>
        <v/>
      </c>
      <c r="U163" s="225" t="str">
        <f>IF($N163="","",IF('ZASOBY N'!AG162="",0,'ZASOBY N'!AG162))</f>
        <v/>
      </c>
      <c r="V163" s="225" t="str">
        <f>IF($N163="","",IF(NN!P165="",0,NN!P165))</f>
        <v/>
      </c>
      <c r="W163" s="225" t="str">
        <f t="shared" si="47"/>
        <v/>
      </c>
      <c r="X163" s="226" t="str">
        <f t="shared" si="48"/>
        <v/>
      </c>
      <c r="Y163" s="225" t="str">
        <f>IF('ZASOBY N'!AU162="","",IF(C163&lt;&gt;C162,'ZASOBY N'!AU162,IF(D163&lt;&gt;D162,'ZASOBY N'!AU162,IF(F163&lt;&gt;F162,'ZASOBY N'!AU162,IF(G163&lt;&gt;G162,'ZASOBY N'!AU162,IF(J163&lt;&gt;J162,'ZASOBY N'!AU162,IF(NN!AC165="","",IF(AND(C162=C163,H162=H163,J162=J163,NN!AC165&gt;0),"",IF(AND(C163=C164,H163=H164,NN!AC166&gt;0),'ZASOBY N'!AU162,'ZASOBY N'!AU162)))))))))</f>
        <v/>
      </c>
      <c r="Z163" s="225" t="str">
        <f t="shared" si="49"/>
        <v/>
      </c>
      <c r="AA163" s="227" t="str">
        <f t="shared" si="51"/>
        <v/>
      </c>
      <c r="AB163" s="400" t="str">
        <f t="shared" si="52"/>
        <v/>
      </c>
      <c r="AC163" s="228" t="str">
        <f t="shared" si="50"/>
        <v/>
      </c>
      <c r="AD163" s="222">
        <f>IF(B163="",0,IF(F163="",0,INDEX(POBRANIE_!$B$6:$F$101,MATCH('UPR BILANS N'!$F163,POBRANIE_!$A$6:$A$101,0),2)))</f>
        <v>0</v>
      </c>
      <c r="AE163" s="224">
        <f>IF(OR('ZASOBY N'!G162="",'ZASOBY N'!E162=""),0,IF(B163="",0,'ZASOBY N'!G162*'ZASOBY N'!E162))</f>
        <v>0</v>
      </c>
      <c r="AF163" s="225">
        <f>IF('ZASOBY N'!O162="",0,'ZASOBY N'!O162)</f>
        <v>0</v>
      </c>
      <c r="AG163" s="225">
        <f>IF('ZASOBY N'!Q162="",0,'ZASOBY N'!Q162)</f>
        <v>0</v>
      </c>
      <c r="AH163" s="225">
        <f>IF('ZASOBY N'!V162="",0,'ZASOBY N'!V162)</f>
        <v>0</v>
      </c>
      <c r="AI163" s="225">
        <f>IF('ZASOBY N'!AG162="",0,'ZASOBY N'!AG162)</f>
        <v>0</v>
      </c>
      <c r="AJ163" s="225">
        <f>IF(NN!P165="",0,IF(NN!P165="BRAK kol.7","BRAK BADAŃ",NN!P165))</f>
        <v>0</v>
      </c>
      <c r="AK163" s="225">
        <f>IF(NN!AC165="",0,IF(NN!AC165="BRAK kol.7","BRAK BADAŃ",NN!AC165))</f>
        <v>0</v>
      </c>
      <c r="BJ163" s="414" t="str">
        <f>IF(AND(BL163=1,BM163=1,SUMIF($C163:$C$525,$C163,$AK163:$AK$525)=$AK163),$AK163,IF($BO163&gt;0,$BO163,IF(AND(COUNTIF($C$11:$C162,$C163)&gt;=1,COUNTIF($D162:$D162,$D163)&gt;=1),"",IF(AND(SUMIF($C163:$C$525,$C163,$AK163:$AK$525)&gt;=$AK163,SUMIF($D163:$D$525,$D163,$AK163:$AK$525)&gt;=$AK163),SUMIF($C163:$C$525,$C163,$AK163:$AK$525),""))))</f>
        <v/>
      </c>
      <c r="BL163" s="409">
        <f>COUNTIFS('ZASOBY N'!$B162:$B$525,'ZASOBY N'!$B162,'ZASOBY N'!$C162:'ZASOBY N'!$C$525,'ZASOBY N'!$C162,'ZASOBY N'!$D162:'ZASOBY N'!$D$525,'ZASOBY N'!$D162,'ZASOBY N'!$H162:'ZASOBY N'!$H$525,'ZASOBY N'!$H162 )</f>
        <v>0</v>
      </c>
      <c r="BM163" s="410">
        <f>COUNTIFS('ZASOBY N'!$B$10:$B162,'ZASOBY N'!$B162,'ZASOBY N'!$C$10:'ZASOBY N'!$C162,'ZASOBY N'!$C162,'ZASOBY N'!$D$10:'ZASOBY N'!$D162,'ZASOBY N'!$D162,'ZASOBY N'!$H$10:'ZASOBY N'!$H162,'ZASOBY N'!$H162 )</f>
        <v>0</v>
      </c>
      <c r="BN163" s="411">
        <f t="shared" si="53"/>
        <v>0</v>
      </c>
      <c r="BO163" s="412">
        <f t="shared" si="54"/>
        <v>0</v>
      </c>
      <c r="BP163" s="94" t="str">
        <f t="shared" si="55"/>
        <v/>
      </c>
      <c r="BQ163" s="414" t="str">
        <f>IF(AND(BS163=1,BT163=1,SUMIF($C163:$C$525,$C163,$AJ163:$AJ$525)=$AJ163),$AJ163,IF($BV163&gt;0,$BV163,IF(AND(COUNTIF($C$11:$C162,$C163)&gt;=1,COUNTIF($D162:$D162,$D163)&gt;=1),"",IF(AND(SUMIF($C163:$C$525,$C163,$AJ163:$AJ$525)&gt;$AJ163,SUMIF($D163:$D$525,$D163,$AJ163:$AJ$525)&gt;$AJ163),SUMIF($C163:$C$525,$C163,$AJ163:$AJ$525),""))))</f>
        <v/>
      </c>
      <c r="BS163" s="409">
        <f>COUNTIFS('ZASOBY N'!$B162:$B$525,'ZASOBY N'!$B162,'ZASOBY N'!$C162:'ZASOBY N'!$C$525,'ZASOBY N'!$C162,'ZASOBY N'!$D162:'ZASOBY N'!$D$525,'ZASOBY N'!$D162,'ZASOBY N'!$H162:'ZASOBY N'!$H$525,'ZASOBY N'!$H162 )</f>
        <v>0</v>
      </c>
      <c r="BT163" s="410">
        <f>COUNTIFS('ZASOBY N'!$B$10:$B162,'ZASOBY N'!$B162,'ZASOBY N'!$C$10:'ZASOBY N'!$C162,'ZASOBY N'!$C162,'ZASOBY N'!$D$10:'ZASOBY N'!$D162,'ZASOBY N'!$D162,'ZASOBY N'!$H$10:'ZASOBY N'!$H162,'ZASOBY N'!$H162 )</f>
        <v>0</v>
      </c>
      <c r="BU163" s="411">
        <f t="shared" si="56"/>
        <v>0</v>
      </c>
      <c r="BV163" s="412">
        <f t="shared" si="57"/>
        <v>0</v>
      </c>
      <c r="BW163" s="94" t="s">
        <v>499</v>
      </c>
      <c r="BX163" s="414" t="str">
        <f>IF(AND(BZ163=1,CA163=1,SUMIF($C163:$C$525,$C163,$AI163:$AI$525)=$AI163),$AI163,IF($CC163&gt;0,$CC163,IF(AND(COUNTIF($C$11:$C162,$C163)&gt;=1,COUNTIF($D162:$D162,$D163)&gt;=1),"",IF(AND(SUMIF($C163:$C$525,$C163,$AI163:$AI$525)&gt;$AI163,SUMIF($D163:$D$525,$D163,$AI163:$AI$525)&gt;$IG163),_xlfn.AGGREGATE(14,4,$CB$11:$CB$31*($C$11:$C$31=$C163),1),""))))</f>
        <v/>
      </c>
      <c r="BZ163" s="409">
        <f>COUNTIFS('ZASOBY N'!$B162:$B$525,'ZASOBY N'!$B162,'ZASOBY N'!$C162:'ZASOBY N'!$C$525,'ZASOBY N'!$C162,'ZASOBY N'!$D162:'ZASOBY N'!$D$525,'ZASOBY N'!$D162,'ZASOBY N'!$H162:'ZASOBY N'!$H$525,'ZASOBY N'!$H162 )</f>
        <v>0</v>
      </c>
      <c r="CA163" s="410">
        <f>COUNTIFS('ZASOBY N'!$B$10:$B162,'ZASOBY N'!$B162,'ZASOBY N'!$C$10:'ZASOBY N'!$C162,'ZASOBY N'!$C162,'ZASOBY N'!$D$10:'ZASOBY N'!$D162,'ZASOBY N'!$D162,'ZASOBY N'!$H$10:'ZASOBY N'!$H162,'ZASOBY N'!$H162 )</f>
        <v>0</v>
      </c>
      <c r="CB163" s="411">
        <f t="shared" si="58"/>
        <v>0</v>
      </c>
      <c r="CC163" s="412">
        <f t="shared" si="59"/>
        <v>0</v>
      </c>
      <c r="CE163" s="414" t="str">
        <f>IF(AND(CG163=1,CH163=1,SUMIF($C163:$C$525,$C163,$AH163:$AH$525)=$AH163),$AH163,IF($CJ163&gt;0,$CJ163,IF(AND(COUNTIF($C$11:$C162,$C163)&gt;=1,COUNTIF($D162:$D162,$D163)&gt;=1),"",IF(AND(SUMIF($C163:$C$525,$C163,$AH163:$AH$525)&gt;$AH163,SUMIF($D163:$D$525,$D163,$AH163:$AH$525)&gt;$AH163),_xlfn.AGGREGATE(14,4,$CI$11:$CI$31*($C$11:$C$31=$C163),1),""))))</f>
        <v/>
      </c>
      <c r="CG163" s="409">
        <f>COUNTIFS('ZASOBY N'!$B162:$B$525,'ZASOBY N'!$B162,'ZASOBY N'!$C162:'ZASOBY N'!$C$525,'ZASOBY N'!$C162,'ZASOBY N'!$D162:'ZASOBY N'!$D$525,'ZASOBY N'!$D162,'ZASOBY N'!$H162:'ZASOBY N'!$H$525,'ZASOBY N'!$H162 )</f>
        <v>0</v>
      </c>
      <c r="CH163" s="410">
        <f>COUNTIFS('ZASOBY N'!$B$10:$B162,'ZASOBY N'!$B162,'ZASOBY N'!$C$10:'ZASOBY N'!$C162,'ZASOBY N'!$C162,'ZASOBY N'!$D$10:'ZASOBY N'!$D162,'ZASOBY N'!$D162,'ZASOBY N'!$H$10:'ZASOBY N'!$H162,'ZASOBY N'!$H162 )</f>
        <v>0</v>
      </c>
      <c r="CI163" s="411">
        <f t="shared" si="60"/>
        <v>0</v>
      </c>
      <c r="CJ163" s="412">
        <f t="shared" si="61"/>
        <v>0</v>
      </c>
      <c r="CL163" s="414" t="str">
        <f>IF(AND(CN163=1,CO163=1,SUMIF($C163:$C$525,$C163,$AG163:$AG$525)=$AG163),$AG163,IF($CQ163&gt;0,$CQ163,IF(AND(COUNTIF($C$11:$C162,$C163)&gt;=1,COUNTIF($D162:$D162,$D163)&gt;=1),"",IF(AND(SUMIF($C163:$C$525,$C163,$AG163:$AG$525)&gt;$AG163,SUMIF($D163:$D$525,$D163,$AG163:$AG$525)&gt;$AG163),_xlfn.AGGREGATE(14,4,$CP$11:$CP$31*($C$11:$C$31=$C163),1),""))))</f>
        <v/>
      </c>
      <c r="CN163" s="409">
        <f>COUNTIFS('ZASOBY N'!$B162:$B$525,'ZASOBY N'!$B162,'ZASOBY N'!$C162:'ZASOBY N'!$C$525,'ZASOBY N'!$C162,'ZASOBY N'!$D162:'ZASOBY N'!$D$525,'ZASOBY N'!$D162,'ZASOBY N'!$H162:'ZASOBY N'!$H$525,'ZASOBY N'!$H162 )</f>
        <v>0</v>
      </c>
      <c r="CO163" s="410">
        <f>COUNTIFS('ZASOBY N'!$B$10:$B162,'ZASOBY N'!$B162,'ZASOBY N'!$C$10:'ZASOBY N'!$C162,'ZASOBY N'!$C162,'ZASOBY N'!$D$10:'ZASOBY N'!$D162,'ZASOBY N'!$D162,'ZASOBY N'!$H$10:'ZASOBY N'!$H162,'ZASOBY N'!$H162 )</f>
        <v>0</v>
      </c>
      <c r="CP163" s="411">
        <f t="shared" si="62"/>
        <v>0</v>
      </c>
      <c r="CQ163" s="412">
        <f t="shared" si="63"/>
        <v>0</v>
      </c>
      <c r="CS163" s="414" t="str">
        <f>IF(AND(CU163=1,CV163=1,SUMIF($C163:$C$525,$C163,$AF163:$AF$525)=$AF163),$AF163,IF($CX163&gt;0,$CX163,IF(AND(COUNTIF($C$11:$C162,$C163)&gt;=1,COUNTIF($D162:$D162,$D163)&gt;=1),"",IF(AND(SUMIF($C163:$C$525,$C163,$AF163:$AF$525)&gt;$AF163,SUMIF($D163:$D$525,$D163,$AF163:$AF$525)&gt;$AF163),_xlfn.AGGREGATE(14,4,$CW$11:$CW$31*($C$11:$C$31=$C163),1),""))))</f>
        <v/>
      </c>
      <c r="CU163" s="409">
        <f>COUNTIFS('ZASOBY N'!$B162:$B$525,'ZASOBY N'!$B162,'ZASOBY N'!$C162:'ZASOBY N'!$C$525,'ZASOBY N'!$C162,'ZASOBY N'!$D162:'ZASOBY N'!$D$525,'ZASOBY N'!$D162,'ZASOBY N'!$H162:'ZASOBY N'!$H$525,'ZASOBY N'!$H162 )</f>
        <v>0</v>
      </c>
      <c r="CV163" s="410">
        <f>COUNTIFS('ZASOBY N'!$B$10:$B162,'ZASOBY N'!$B162,'ZASOBY N'!$C$10:'ZASOBY N'!$C162,'ZASOBY N'!$C162,'ZASOBY N'!$D$10:'ZASOBY N'!$D162,'ZASOBY N'!$D162,'ZASOBY N'!$H$10:'ZASOBY N'!$H162,'ZASOBY N'!$H162 )</f>
        <v>0</v>
      </c>
      <c r="CW163" s="411">
        <f t="shared" si="64"/>
        <v>0</v>
      </c>
      <c r="CX163" s="412">
        <f t="shared" si="65"/>
        <v>0</v>
      </c>
      <c r="CZ163" s="414" t="str">
        <f>IF(AND(DB163=1,DC163=1,SUMIF($C163:$C$525,$C163,$AE163:$AE$525)=$AE163),$AE163,IF($DE163&gt;0,$DE163,IF(AND(COUNTIF($C$11:$C162,$C163)&gt;=1,COUNTIF($D162:$D162,$D163)&gt;=1),"",IF(AND(SUMIF($C163:$C$525,$C163,$AE163:$AE$525)&gt;$AE163,SUMIF($D163:$D$525,$D163,$AE163:$AE$525)&gt;$AE163),_xlfn.AGGREGATE(14,4,$DD$11:$DD$31*($C$11:$C$31=$C163),1),""))))</f>
        <v/>
      </c>
      <c r="DB163" s="409">
        <f>COUNTIFS('ZASOBY N'!$B162:$B$525,'ZASOBY N'!$B162,'ZASOBY N'!$C162:'ZASOBY N'!$C$525,'ZASOBY N'!$C162,'ZASOBY N'!$D162:'ZASOBY N'!$D$525,'ZASOBY N'!$D162,'ZASOBY N'!$H162:'ZASOBY N'!$H$525,'ZASOBY N'!$H162 )</f>
        <v>0</v>
      </c>
      <c r="DC163" s="410">
        <f>COUNTIFS('ZASOBY N'!$B$10:$B162,'ZASOBY N'!$B162,'ZASOBY N'!$C$10:'ZASOBY N'!$C162,'ZASOBY N'!$C162,'ZASOBY N'!$D$10:'ZASOBY N'!$D162,'ZASOBY N'!$D162,'ZASOBY N'!$H$10:'ZASOBY N'!$H162,'ZASOBY N'!$H162 )</f>
        <v>0</v>
      </c>
      <c r="DD163" s="411">
        <f t="shared" si="66"/>
        <v>0</v>
      </c>
      <c r="DE163" s="412">
        <f t="shared" si="67"/>
        <v>0</v>
      </c>
      <c r="DF163" s="399" t="str">
        <f>IF(AND(DI163=1,DJ163=1,SUMIF($C163:$C$525,$C163,$AD163:$AD$525)=$AD163),$AD163,IF($DL163&gt;0,$DL163,IF(B163="","",IF(AND(COUNTIF($C$11:$C162,$C163)&gt;=1,COUNTIF($D162:$D162,$D163)&gt;=1,COUNTIF($Z160:$Z162,$C163)=0),"",IF(AND(COUNTIF($C$11:$C162,$C163)&gt;=1,COUNTIF($D162:$D162,$D163)&gt;=1),"UJĘTO WYŻEJ",IF(AND(SUMIF($C163:$C$525,$C163,$AD163:$AD$525)&gt;$AD163,SUMIF($D163:$D$525,$D163,$AD163:$AD$525)&gt;$AD163),_xlfn.AGGREGATE(14,4,$DK$11:$DK$31*($C$11:$C$31=$C163),1),""))))))</f>
        <v/>
      </c>
      <c r="DG163" s="414" t="str">
        <f>IF(AND(DI163=1,DJ163=1,SUMIF($C163:$C$525,$C163,$AD163:$AD$525)=$AD163),$AD163,IF($DL163&gt;0,$DL163,IF(AND(COUNTIF($C$11:$C162,$C163)&gt;=1,COUNTIF($D162:$D162,$D163)&gt;=1),"",IF(AND(SUMIF($C163:$C$525,$C163,$AD163:$AD$525)&gt;$AD163,SUMIF($D163:$D$525,$D163,$AD163:$AD$525)&gt;$AD163),_xlfn.AGGREGATE(14,4,$DK$11:$DK$31*($C$11:$C$31=$C163),1),""))))</f>
        <v/>
      </c>
      <c r="DI163" s="409">
        <f>COUNTIFS('ZASOBY N'!$B162:$B$525,'ZASOBY N'!$B162,'ZASOBY N'!$C162:'ZASOBY N'!$C$525,'ZASOBY N'!$C162,'ZASOBY N'!$D162:'ZASOBY N'!$D$525,'ZASOBY N'!$D162,'ZASOBY N'!$H162:'ZASOBY N'!$H$525,'ZASOBY N'!$H162 )</f>
        <v>0</v>
      </c>
      <c r="DJ163" s="410">
        <f>COUNTIFS('ZASOBY N'!$B$10:$B162,'ZASOBY N'!$B162,'ZASOBY N'!$C$10:'ZASOBY N'!$C162,'ZASOBY N'!$C162,'ZASOBY N'!$D$10:'ZASOBY N'!$D162,'ZASOBY N'!$D162,'ZASOBY N'!$H$10:'ZASOBY N'!$H162,'ZASOBY N'!$H162 )</f>
        <v>0</v>
      </c>
      <c r="DK163" s="411">
        <f t="shared" si="68"/>
        <v>0</v>
      </c>
      <c r="DL163" s="412">
        <f t="shared" si="69"/>
        <v>0</v>
      </c>
    </row>
    <row r="164" spans="1:141" ht="18.899999999999999" customHeight="1" x14ac:dyDescent="0.3">
      <c r="A164" s="219"/>
      <c r="B164" s="152" t="str">
        <f>IF('ZASOBY N'!A163="","",'ZASOBY N'!A163)</f>
        <v/>
      </c>
      <c r="C164" s="462" t="str">
        <f>IF('ZASOBY N'!C163="","",'ZASOBY N'!C163)</f>
        <v/>
      </c>
      <c r="D164" s="137" t="str">
        <f>IF('ZASOBY N'!B163="","",'ZASOBY N'!B163)</f>
        <v/>
      </c>
      <c r="E164" s="138"/>
      <c r="F164" s="356" t="str">
        <f>IF('ZASOBY N'!D163="","",'ZASOBY N'!D163)</f>
        <v/>
      </c>
      <c r="G164" s="220" t="str">
        <f>IF('ZASOBY N'!G163="","",'ZASOBY N'!G163)</f>
        <v/>
      </c>
      <c r="H164" s="221" t="str">
        <f>IF('ZASOBY N'!F163="","",'ZASOBY N'!F163)</f>
        <v/>
      </c>
      <c r="I164" s="221" t="str">
        <f>IF('ZASOBY N'!G163="","",'ZASOBY N'!G163)</f>
        <v/>
      </c>
      <c r="J164" s="221" t="str">
        <f>IF('ZASOBY N'!H163="","",'ZASOBY N'!H163)</f>
        <v/>
      </c>
      <c r="K164" s="214">
        <v>0</v>
      </c>
      <c r="L164" s="214">
        <v>0</v>
      </c>
      <c r="M164" s="214">
        <v>0</v>
      </c>
      <c r="N164" s="222" t="str">
        <f>IF('ZASOBY N'!BD163="x","",IF(W164="","",'ZASOBY N'!E163))</f>
        <v/>
      </c>
      <c r="O164" s="223">
        <v>0</v>
      </c>
      <c r="P164" s="223">
        <v>0</v>
      </c>
      <c r="Q164" s="226" t="str">
        <f>IF($N164="","",'UPR BILANS N'!G164*'UPR BILANS N'!N164)</f>
        <v/>
      </c>
      <c r="R164" s="225" t="str">
        <f>IF($N164="","",'ZASOBY N'!O163)</f>
        <v/>
      </c>
      <c r="S164" s="225" t="str">
        <f>IF($N164="","",IF('ZASOBY N'!Q163="",0,'ZASOBY N'!Q163))</f>
        <v/>
      </c>
      <c r="T164" s="225" t="str">
        <f>IF($N164="","",'ZASOBY N'!V163)</f>
        <v/>
      </c>
      <c r="U164" s="225" t="str">
        <f>IF($N164="","",IF('ZASOBY N'!AG163="",0,'ZASOBY N'!AG163))</f>
        <v/>
      </c>
      <c r="V164" s="225" t="str">
        <f>IF($N164="","",IF(NN!P166="",0,NN!P166))</f>
        <v/>
      </c>
      <c r="W164" s="225" t="str">
        <f t="shared" si="47"/>
        <v/>
      </c>
      <c r="X164" s="226" t="str">
        <f t="shared" si="48"/>
        <v/>
      </c>
      <c r="Y164" s="225" t="str">
        <f>IF('ZASOBY N'!AU163="","",IF(C164&lt;&gt;C163,'ZASOBY N'!AU163,IF(D164&lt;&gt;D163,'ZASOBY N'!AU163,IF(F164&lt;&gt;F163,'ZASOBY N'!AU163,IF(G164&lt;&gt;G163,'ZASOBY N'!AU163,IF(J164&lt;&gt;J163,'ZASOBY N'!AU163,IF(NN!AC166="","",IF(AND(C163=C164,H163=H164,J163=J164,NN!AC166&gt;0),"",IF(AND(C164=C165,H164=H165,NN!AC167&gt;0),'ZASOBY N'!AU163,'ZASOBY N'!AU163)))))))))</f>
        <v/>
      </c>
      <c r="Z164" s="225" t="str">
        <f t="shared" si="49"/>
        <v/>
      </c>
      <c r="AA164" s="227" t="str">
        <f t="shared" si="51"/>
        <v/>
      </c>
      <c r="AB164" s="400" t="str">
        <f t="shared" si="52"/>
        <v/>
      </c>
      <c r="AC164" s="228" t="str">
        <f t="shared" si="50"/>
        <v/>
      </c>
      <c r="AD164" s="222">
        <f>IF(B164="",0,IF(F164="",0,INDEX(POBRANIE_!$B$6:$F$101,MATCH('UPR BILANS N'!$F164,POBRANIE_!$A$6:$A$101,0),2)))</f>
        <v>0</v>
      </c>
      <c r="AE164" s="224">
        <f>IF(OR('ZASOBY N'!G163="",'ZASOBY N'!E163=""),0,IF(B164="",0,'ZASOBY N'!G163*'ZASOBY N'!E163))</f>
        <v>0</v>
      </c>
      <c r="AF164" s="225">
        <f>IF('ZASOBY N'!O163="",0,'ZASOBY N'!O163)</f>
        <v>0</v>
      </c>
      <c r="AG164" s="225">
        <f>IF('ZASOBY N'!Q163="",0,'ZASOBY N'!Q163)</f>
        <v>0</v>
      </c>
      <c r="AH164" s="225">
        <f>IF('ZASOBY N'!V163="",0,'ZASOBY N'!V163)</f>
        <v>0</v>
      </c>
      <c r="AI164" s="225">
        <f>IF('ZASOBY N'!AG163="",0,'ZASOBY N'!AG163)</f>
        <v>0</v>
      </c>
      <c r="AJ164" s="225">
        <f>IF(NN!P166="",0,IF(NN!P166="BRAK kol.7","BRAK BADAŃ",NN!P166))</f>
        <v>0</v>
      </c>
      <c r="AK164" s="225">
        <f>IF(NN!AC166="",0,IF(NN!AC166="BRAK kol.7","BRAK BADAŃ",NN!AC166))</f>
        <v>0</v>
      </c>
      <c r="BJ164" s="414" t="str">
        <f>IF(AND(BL164=1,BM164=1,SUMIF($C164:$C$525,$C164,$AK164:$AK$525)=$AK164),$AK164,IF($BO164&gt;0,$BO164,IF(AND(COUNTIF($C$11:$C163,$C164)&gt;=1,COUNTIF($D163:$D163,$D164)&gt;=1),"",IF(AND(SUMIF($C164:$C$525,$C164,$AK164:$AK$525)&gt;=$AK164,SUMIF($D164:$D$525,$D164,$AK164:$AK$525)&gt;=$AK164),SUMIF($C164:$C$525,$C164,$AK164:$AK$525),""))))</f>
        <v/>
      </c>
      <c r="BL164" s="409">
        <f>COUNTIFS('ZASOBY N'!$B163:$B$525,'ZASOBY N'!$B163,'ZASOBY N'!$C163:'ZASOBY N'!$C$525,'ZASOBY N'!$C163,'ZASOBY N'!$D163:'ZASOBY N'!$D$525,'ZASOBY N'!$D163,'ZASOBY N'!$H163:'ZASOBY N'!$H$525,'ZASOBY N'!$H163 )</f>
        <v>0</v>
      </c>
      <c r="BM164" s="410">
        <f>COUNTIFS('ZASOBY N'!$B$10:$B163,'ZASOBY N'!$B163,'ZASOBY N'!$C$10:'ZASOBY N'!$C163,'ZASOBY N'!$C163,'ZASOBY N'!$D$10:'ZASOBY N'!$D163,'ZASOBY N'!$D163,'ZASOBY N'!$H$10:'ZASOBY N'!$H163,'ZASOBY N'!$H163 )</f>
        <v>0</v>
      </c>
      <c r="BN164" s="411">
        <f t="shared" si="53"/>
        <v>0</v>
      </c>
      <c r="BO164" s="412">
        <f t="shared" si="54"/>
        <v>0</v>
      </c>
      <c r="BP164" s="94" t="str">
        <f t="shared" si="55"/>
        <v/>
      </c>
      <c r="BQ164" s="414" t="str">
        <f>IF(AND(BS164=1,BT164=1,SUMIF($C164:$C$525,$C164,$AJ164:$AJ$525)=$AJ164),$AJ164,IF($BV164&gt;0,$BV164,IF(AND(COUNTIF($C$11:$C163,$C164)&gt;=1,COUNTIF($D163:$D163,$D164)&gt;=1),"",IF(AND(SUMIF($C164:$C$525,$C164,$AJ164:$AJ$525)&gt;$AJ164,SUMIF($D164:$D$525,$D164,$AJ164:$AJ$525)&gt;$AJ164),SUMIF($C164:$C$525,$C164,$AJ164:$AJ$525),""))))</f>
        <v/>
      </c>
      <c r="BS164" s="409">
        <f>COUNTIFS('ZASOBY N'!$B163:$B$525,'ZASOBY N'!$B163,'ZASOBY N'!$C163:'ZASOBY N'!$C$525,'ZASOBY N'!$C163,'ZASOBY N'!$D163:'ZASOBY N'!$D$525,'ZASOBY N'!$D163,'ZASOBY N'!$H163:'ZASOBY N'!$H$525,'ZASOBY N'!$H163 )</f>
        <v>0</v>
      </c>
      <c r="BT164" s="410">
        <f>COUNTIFS('ZASOBY N'!$B$10:$B163,'ZASOBY N'!$B163,'ZASOBY N'!$C$10:'ZASOBY N'!$C163,'ZASOBY N'!$C163,'ZASOBY N'!$D$10:'ZASOBY N'!$D163,'ZASOBY N'!$D163,'ZASOBY N'!$H$10:'ZASOBY N'!$H163,'ZASOBY N'!$H163 )</f>
        <v>0</v>
      </c>
      <c r="BU164" s="411">
        <f t="shared" si="56"/>
        <v>0</v>
      </c>
      <c r="BV164" s="412">
        <f t="shared" si="57"/>
        <v>0</v>
      </c>
      <c r="BW164" s="94" t="s">
        <v>499</v>
      </c>
      <c r="BX164" s="414" t="str">
        <f>IF(AND(BZ164=1,CA164=1,SUMIF($C164:$C$525,$C164,$AI164:$AI$525)=$AI164),$AI164,IF($CC164&gt;0,$CC164,IF(AND(COUNTIF($C$11:$C163,$C164)&gt;=1,COUNTIF($D163:$D163,$D164)&gt;=1),"",IF(AND(SUMIF($C164:$C$525,$C164,$AI164:$AI$525)&gt;$AI164,SUMIF($D164:$D$525,$D164,$AI164:$AI$525)&gt;$IG164),_xlfn.AGGREGATE(14,4,$CB$11:$CB$31*($C$11:$C$31=$C164),1),""))))</f>
        <v/>
      </c>
      <c r="BZ164" s="409">
        <f>COUNTIFS('ZASOBY N'!$B163:$B$525,'ZASOBY N'!$B163,'ZASOBY N'!$C163:'ZASOBY N'!$C$525,'ZASOBY N'!$C163,'ZASOBY N'!$D163:'ZASOBY N'!$D$525,'ZASOBY N'!$D163,'ZASOBY N'!$H163:'ZASOBY N'!$H$525,'ZASOBY N'!$H163 )</f>
        <v>0</v>
      </c>
      <c r="CA164" s="410">
        <f>COUNTIFS('ZASOBY N'!$B$10:$B163,'ZASOBY N'!$B163,'ZASOBY N'!$C$10:'ZASOBY N'!$C163,'ZASOBY N'!$C163,'ZASOBY N'!$D$10:'ZASOBY N'!$D163,'ZASOBY N'!$D163,'ZASOBY N'!$H$10:'ZASOBY N'!$H163,'ZASOBY N'!$H163 )</f>
        <v>0</v>
      </c>
      <c r="CB164" s="411">
        <f t="shared" si="58"/>
        <v>0</v>
      </c>
      <c r="CC164" s="412">
        <f t="shared" si="59"/>
        <v>0</v>
      </c>
      <c r="CE164" s="414" t="str">
        <f>IF(AND(CG164=1,CH164=1,SUMIF($C164:$C$525,$C164,$AH164:$AH$525)=$AH164),$AH164,IF($CJ164&gt;0,$CJ164,IF(AND(COUNTIF($C$11:$C163,$C164)&gt;=1,COUNTIF($D163:$D163,$D164)&gt;=1),"",IF(AND(SUMIF($C164:$C$525,$C164,$AH164:$AH$525)&gt;$AH164,SUMIF($D164:$D$525,$D164,$AH164:$AH$525)&gt;$AH164),_xlfn.AGGREGATE(14,4,$CI$11:$CI$31*($C$11:$C$31=$C164),1),""))))</f>
        <v/>
      </c>
      <c r="CG164" s="409">
        <f>COUNTIFS('ZASOBY N'!$B163:$B$525,'ZASOBY N'!$B163,'ZASOBY N'!$C163:'ZASOBY N'!$C$525,'ZASOBY N'!$C163,'ZASOBY N'!$D163:'ZASOBY N'!$D$525,'ZASOBY N'!$D163,'ZASOBY N'!$H163:'ZASOBY N'!$H$525,'ZASOBY N'!$H163 )</f>
        <v>0</v>
      </c>
      <c r="CH164" s="410">
        <f>COUNTIFS('ZASOBY N'!$B$10:$B163,'ZASOBY N'!$B163,'ZASOBY N'!$C$10:'ZASOBY N'!$C163,'ZASOBY N'!$C163,'ZASOBY N'!$D$10:'ZASOBY N'!$D163,'ZASOBY N'!$D163,'ZASOBY N'!$H$10:'ZASOBY N'!$H163,'ZASOBY N'!$H163 )</f>
        <v>0</v>
      </c>
      <c r="CI164" s="411">
        <f t="shared" si="60"/>
        <v>0</v>
      </c>
      <c r="CJ164" s="412">
        <f t="shared" si="61"/>
        <v>0</v>
      </c>
      <c r="CL164" s="414" t="str">
        <f>IF(AND(CN164=1,CO164=1,SUMIF($C164:$C$525,$C164,$AG164:$AG$525)=$AG164),$AG164,IF($CQ164&gt;0,$CQ164,IF(AND(COUNTIF($C$11:$C163,$C164)&gt;=1,COUNTIF($D163:$D163,$D164)&gt;=1),"",IF(AND(SUMIF($C164:$C$525,$C164,$AG164:$AG$525)&gt;$AG164,SUMIF($D164:$D$525,$D164,$AG164:$AG$525)&gt;$AG164),_xlfn.AGGREGATE(14,4,$CP$11:$CP$31*($C$11:$C$31=$C164),1),""))))</f>
        <v/>
      </c>
      <c r="CN164" s="409">
        <f>COUNTIFS('ZASOBY N'!$B163:$B$525,'ZASOBY N'!$B163,'ZASOBY N'!$C163:'ZASOBY N'!$C$525,'ZASOBY N'!$C163,'ZASOBY N'!$D163:'ZASOBY N'!$D$525,'ZASOBY N'!$D163,'ZASOBY N'!$H163:'ZASOBY N'!$H$525,'ZASOBY N'!$H163 )</f>
        <v>0</v>
      </c>
      <c r="CO164" s="410">
        <f>COUNTIFS('ZASOBY N'!$B$10:$B163,'ZASOBY N'!$B163,'ZASOBY N'!$C$10:'ZASOBY N'!$C163,'ZASOBY N'!$C163,'ZASOBY N'!$D$10:'ZASOBY N'!$D163,'ZASOBY N'!$D163,'ZASOBY N'!$H$10:'ZASOBY N'!$H163,'ZASOBY N'!$H163 )</f>
        <v>0</v>
      </c>
      <c r="CP164" s="411">
        <f t="shared" si="62"/>
        <v>0</v>
      </c>
      <c r="CQ164" s="412">
        <f t="shared" si="63"/>
        <v>0</v>
      </c>
      <c r="CS164" s="414" t="str">
        <f>IF(AND(CU164=1,CV164=1,SUMIF($C164:$C$525,$C164,$AF164:$AF$525)=$AF164),$AF164,IF($CX164&gt;0,$CX164,IF(AND(COUNTIF($C$11:$C163,$C164)&gt;=1,COUNTIF($D163:$D163,$D164)&gt;=1),"",IF(AND(SUMIF($C164:$C$525,$C164,$AF164:$AF$525)&gt;$AF164,SUMIF($D164:$D$525,$D164,$AF164:$AF$525)&gt;$AF164),_xlfn.AGGREGATE(14,4,$CW$11:$CW$31*($C$11:$C$31=$C164),1),""))))</f>
        <v/>
      </c>
      <c r="CU164" s="409">
        <f>COUNTIFS('ZASOBY N'!$B163:$B$525,'ZASOBY N'!$B163,'ZASOBY N'!$C163:'ZASOBY N'!$C$525,'ZASOBY N'!$C163,'ZASOBY N'!$D163:'ZASOBY N'!$D$525,'ZASOBY N'!$D163,'ZASOBY N'!$H163:'ZASOBY N'!$H$525,'ZASOBY N'!$H163 )</f>
        <v>0</v>
      </c>
      <c r="CV164" s="410">
        <f>COUNTIFS('ZASOBY N'!$B$10:$B163,'ZASOBY N'!$B163,'ZASOBY N'!$C$10:'ZASOBY N'!$C163,'ZASOBY N'!$C163,'ZASOBY N'!$D$10:'ZASOBY N'!$D163,'ZASOBY N'!$D163,'ZASOBY N'!$H$10:'ZASOBY N'!$H163,'ZASOBY N'!$H163 )</f>
        <v>0</v>
      </c>
      <c r="CW164" s="411">
        <f t="shared" si="64"/>
        <v>0</v>
      </c>
      <c r="CX164" s="412">
        <f t="shared" si="65"/>
        <v>0</v>
      </c>
      <c r="CZ164" s="414" t="str">
        <f>IF(AND(DB164=1,DC164=1,SUMIF($C164:$C$525,$C164,$AE164:$AE$525)=$AE164),$AE164,IF($DE164&gt;0,$DE164,IF(AND(COUNTIF($C$11:$C163,$C164)&gt;=1,COUNTIF($D163:$D163,$D164)&gt;=1),"",IF(AND(SUMIF($C164:$C$525,$C164,$AE164:$AE$525)&gt;$AE164,SUMIF($D164:$D$525,$D164,$AE164:$AE$525)&gt;$AE164),_xlfn.AGGREGATE(14,4,$DD$11:$DD$31*($C$11:$C$31=$C164),1),""))))</f>
        <v/>
      </c>
      <c r="DB164" s="409">
        <f>COUNTIFS('ZASOBY N'!$B163:$B$525,'ZASOBY N'!$B163,'ZASOBY N'!$C163:'ZASOBY N'!$C$525,'ZASOBY N'!$C163,'ZASOBY N'!$D163:'ZASOBY N'!$D$525,'ZASOBY N'!$D163,'ZASOBY N'!$H163:'ZASOBY N'!$H$525,'ZASOBY N'!$H163 )</f>
        <v>0</v>
      </c>
      <c r="DC164" s="410">
        <f>COUNTIFS('ZASOBY N'!$B$10:$B163,'ZASOBY N'!$B163,'ZASOBY N'!$C$10:'ZASOBY N'!$C163,'ZASOBY N'!$C163,'ZASOBY N'!$D$10:'ZASOBY N'!$D163,'ZASOBY N'!$D163,'ZASOBY N'!$H$10:'ZASOBY N'!$H163,'ZASOBY N'!$H163 )</f>
        <v>0</v>
      </c>
      <c r="DD164" s="411">
        <f t="shared" si="66"/>
        <v>0</v>
      </c>
      <c r="DE164" s="412">
        <f t="shared" si="67"/>
        <v>0</v>
      </c>
      <c r="DF164" s="399" t="str">
        <f>IF(AND(DI164=1,DJ164=1,SUMIF($C164:$C$525,$C164,$AD164:$AD$525)=$AD164),$AD164,IF($DL164&gt;0,$DL164,IF(B164="","",IF(AND(COUNTIF($C$11:$C163,$C164)&gt;=1,COUNTIF($D163:$D163,$D164)&gt;=1,COUNTIF($Z161:$Z163,$C164)=0),"",IF(AND(COUNTIF($C$11:$C163,$C164)&gt;=1,COUNTIF($D163:$D163,$D164)&gt;=1),"UJĘTO WYŻEJ",IF(AND(SUMIF($C164:$C$525,$C164,$AD164:$AD$525)&gt;$AD164,SUMIF($D164:$D$525,$D164,$AD164:$AD$525)&gt;$AD164),_xlfn.AGGREGATE(14,4,$DK$11:$DK$31*($C$11:$C$31=$C164),1),""))))))</f>
        <v/>
      </c>
      <c r="DG164" s="414" t="str">
        <f>IF(AND(DI164=1,DJ164=1,SUMIF($C164:$C$525,$C164,$AD164:$AD$525)=$AD164),$AD164,IF($DL164&gt;0,$DL164,IF(AND(COUNTIF($C$11:$C163,$C164)&gt;=1,COUNTIF($D163:$D163,$D164)&gt;=1),"",IF(AND(SUMIF($C164:$C$525,$C164,$AD164:$AD$525)&gt;$AD164,SUMIF($D164:$D$525,$D164,$AD164:$AD$525)&gt;$AD164),_xlfn.AGGREGATE(14,4,$DK$11:$DK$31*($C$11:$C$31=$C164),1),""))))</f>
        <v/>
      </c>
      <c r="DI164" s="409">
        <f>COUNTIFS('ZASOBY N'!$B163:$B$525,'ZASOBY N'!$B163,'ZASOBY N'!$C163:'ZASOBY N'!$C$525,'ZASOBY N'!$C163,'ZASOBY N'!$D163:'ZASOBY N'!$D$525,'ZASOBY N'!$D163,'ZASOBY N'!$H163:'ZASOBY N'!$H$525,'ZASOBY N'!$H163 )</f>
        <v>0</v>
      </c>
      <c r="DJ164" s="410">
        <f>COUNTIFS('ZASOBY N'!$B$10:$B163,'ZASOBY N'!$B163,'ZASOBY N'!$C$10:'ZASOBY N'!$C163,'ZASOBY N'!$C163,'ZASOBY N'!$D$10:'ZASOBY N'!$D163,'ZASOBY N'!$D163,'ZASOBY N'!$H$10:'ZASOBY N'!$H163,'ZASOBY N'!$H163 )</f>
        <v>0</v>
      </c>
      <c r="DK164" s="411">
        <f t="shared" si="68"/>
        <v>0</v>
      </c>
      <c r="DL164" s="412">
        <f t="shared" si="69"/>
        <v>0</v>
      </c>
    </row>
    <row r="165" spans="1:141" ht="18.899999999999999" customHeight="1" x14ac:dyDescent="0.3">
      <c r="A165" s="219"/>
      <c r="B165" s="152" t="str">
        <f>IF('ZASOBY N'!A164="","",'ZASOBY N'!A164)</f>
        <v/>
      </c>
      <c r="C165" s="462" t="str">
        <f>IF('ZASOBY N'!C164="","",'ZASOBY N'!C164)</f>
        <v/>
      </c>
      <c r="D165" s="137" t="str">
        <f>IF('ZASOBY N'!B164="","",'ZASOBY N'!B164)</f>
        <v/>
      </c>
      <c r="E165" s="138"/>
      <c r="F165" s="356" t="str">
        <f>IF('ZASOBY N'!D164="","",'ZASOBY N'!D164)</f>
        <v/>
      </c>
      <c r="G165" s="220" t="str">
        <f>IF('ZASOBY N'!G164="","",'ZASOBY N'!G164)</f>
        <v/>
      </c>
      <c r="H165" s="221" t="str">
        <f>IF('ZASOBY N'!F164="","",'ZASOBY N'!F164)</f>
        <v/>
      </c>
      <c r="I165" s="221" t="str">
        <f>IF('ZASOBY N'!G164="","",'ZASOBY N'!G164)</f>
        <v/>
      </c>
      <c r="J165" s="221" t="str">
        <f>IF('ZASOBY N'!H164="","",'ZASOBY N'!H164)</f>
        <v/>
      </c>
      <c r="K165" s="214">
        <v>0</v>
      </c>
      <c r="L165" s="214">
        <v>0</v>
      </c>
      <c r="M165" s="214">
        <v>0</v>
      </c>
      <c r="N165" s="222" t="str">
        <f>IF('ZASOBY N'!BD164="x","",IF(W165="","",'ZASOBY N'!E164))</f>
        <v/>
      </c>
      <c r="O165" s="223">
        <v>0</v>
      </c>
      <c r="P165" s="223">
        <v>0</v>
      </c>
      <c r="Q165" s="226" t="str">
        <f>IF($N165="","",'UPR BILANS N'!G165*'UPR BILANS N'!N165)</f>
        <v/>
      </c>
      <c r="R165" s="225" t="str">
        <f>IF($N165="","",'ZASOBY N'!O164)</f>
        <v/>
      </c>
      <c r="S165" s="225" t="str">
        <f>IF($N165="","",IF('ZASOBY N'!Q164="",0,'ZASOBY N'!Q164))</f>
        <v/>
      </c>
      <c r="T165" s="225" t="str">
        <f>IF($N165="","",'ZASOBY N'!V164)</f>
        <v/>
      </c>
      <c r="U165" s="225" t="str">
        <f>IF($N165="","",IF('ZASOBY N'!AG164="",0,'ZASOBY N'!AG164))</f>
        <v/>
      </c>
      <c r="V165" s="225" t="str">
        <f>IF($N165="","",IF(NN!P167="",0,NN!P167))</f>
        <v/>
      </c>
      <c r="W165" s="225" t="str">
        <f t="shared" si="47"/>
        <v/>
      </c>
      <c r="X165" s="226" t="str">
        <f t="shared" si="48"/>
        <v/>
      </c>
      <c r="Y165" s="225" t="str">
        <f>IF('ZASOBY N'!AU164="","",IF(C165&lt;&gt;C164,'ZASOBY N'!AU164,IF(D165&lt;&gt;D164,'ZASOBY N'!AU164,IF(F165&lt;&gt;F164,'ZASOBY N'!AU164,IF(G165&lt;&gt;G164,'ZASOBY N'!AU164,IF(J165&lt;&gt;J164,'ZASOBY N'!AU164,IF(NN!AC167="","",IF(AND(C164=C165,H164=H165,J164=J165,NN!AC167&gt;0),"",IF(AND(C165=C166,H165=H166,NN!AC168&gt;0),'ZASOBY N'!AU164,'ZASOBY N'!AU164)))))))))</f>
        <v/>
      </c>
      <c r="Z165" s="225" t="str">
        <f t="shared" si="49"/>
        <v/>
      </c>
      <c r="AA165" s="227" t="str">
        <f t="shared" si="51"/>
        <v/>
      </c>
      <c r="AB165" s="400" t="str">
        <f t="shared" si="52"/>
        <v/>
      </c>
      <c r="AC165" s="228" t="str">
        <f t="shared" si="50"/>
        <v/>
      </c>
      <c r="AD165" s="222">
        <f>IF(B165="",0,IF(F165="",0,INDEX(POBRANIE_!$B$6:$F$101,MATCH('UPR BILANS N'!$F165,POBRANIE_!$A$6:$A$101,0),2)))</f>
        <v>0</v>
      </c>
      <c r="AE165" s="224">
        <f>IF(OR('ZASOBY N'!G164="",'ZASOBY N'!E164=""),0,IF(B165="",0,'ZASOBY N'!G164*'ZASOBY N'!E164))</f>
        <v>0</v>
      </c>
      <c r="AF165" s="225">
        <f>IF('ZASOBY N'!O164="",0,'ZASOBY N'!O164)</f>
        <v>0</v>
      </c>
      <c r="AG165" s="225">
        <f>IF('ZASOBY N'!Q164="",0,'ZASOBY N'!Q164)</f>
        <v>0</v>
      </c>
      <c r="AH165" s="225">
        <f>IF('ZASOBY N'!V164="",0,'ZASOBY N'!V164)</f>
        <v>0</v>
      </c>
      <c r="AI165" s="225">
        <f>IF('ZASOBY N'!AG164="",0,'ZASOBY N'!AG164)</f>
        <v>0</v>
      </c>
      <c r="AJ165" s="225">
        <f>IF(NN!P167="",0,IF(NN!P167="BRAK kol.7","BRAK BADAŃ",NN!P167))</f>
        <v>0</v>
      </c>
      <c r="AK165" s="225">
        <f>IF(NN!AC167="",0,IF(NN!AC167="BRAK kol.7","BRAK BADAŃ",NN!AC167))</f>
        <v>0</v>
      </c>
      <c r="BJ165" s="414" t="str">
        <f>IF(AND(BL165=1,BM165=1,SUMIF($C165:$C$525,$C165,$AK165:$AK$525)=$AK165),$AK165,IF($BO165&gt;0,$BO165,IF(AND(COUNTIF($C$11:$C164,$C165)&gt;=1,COUNTIF($D164:$D164,$D165)&gt;=1),"",IF(AND(SUMIF($C165:$C$525,$C165,$AK165:$AK$525)&gt;=$AK165,SUMIF($D165:$D$525,$D165,$AK165:$AK$525)&gt;=$AK165),SUMIF($C165:$C$525,$C165,$AK165:$AK$525),""))))</f>
        <v/>
      </c>
      <c r="BL165" s="409">
        <f>COUNTIFS('ZASOBY N'!$B164:$B$525,'ZASOBY N'!$B164,'ZASOBY N'!$C164:'ZASOBY N'!$C$525,'ZASOBY N'!$C164,'ZASOBY N'!$D164:'ZASOBY N'!$D$525,'ZASOBY N'!$D164,'ZASOBY N'!$H164:'ZASOBY N'!$H$525,'ZASOBY N'!$H164 )</f>
        <v>0</v>
      </c>
      <c r="BM165" s="410">
        <f>COUNTIFS('ZASOBY N'!$B$10:$B164,'ZASOBY N'!$B164,'ZASOBY N'!$C$10:'ZASOBY N'!$C164,'ZASOBY N'!$C164,'ZASOBY N'!$D$10:'ZASOBY N'!$D164,'ZASOBY N'!$D164,'ZASOBY N'!$H$10:'ZASOBY N'!$H164,'ZASOBY N'!$H164 )</f>
        <v>0</v>
      </c>
      <c r="BN165" s="411">
        <f t="shared" si="53"/>
        <v>0</v>
      </c>
      <c r="BO165" s="412">
        <f t="shared" si="54"/>
        <v>0</v>
      </c>
      <c r="BP165" s="94" t="str">
        <f t="shared" si="55"/>
        <v/>
      </c>
      <c r="BQ165" s="414" t="str">
        <f>IF(AND(BS165=1,BT165=1,SUMIF($C165:$C$525,$C165,$AJ165:$AJ$525)=$AJ165),$AJ165,IF($BV165&gt;0,$BV165,IF(AND(COUNTIF($C$11:$C164,$C165)&gt;=1,COUNTIF($D164:$D164,$D165)&gt;=1),"",IF(AND(SUMIF($C165:$C$525,$C165,$AJ165:$AJ$525)&gt;$AJ165,SUMIF($D165:$D$525,$D165,$AJ165:$AJ$525)&gt;$AJ165),SUMIF($C165:$C$525,$C165,$AJ165:$AJ$525),""))))</f>
        <v/>
      </c>
      <c r="BS165" s="409">
        <f>COUNTIFS('ZASOBY N'!$B164:$B$525,'ZASOBY N'!$B164,'ZASOBY N'!$C164:'ZASOBY N'!$C$525,'ZASOBY N'!$C164,'ZASOBY N'!$D164:'ZASOBY N'!$D$525,'ZASOBY N'!$D164,'ZASOBY N'!$H164:'ZASOBY N'!$H$525,'ZASOBY N'!$H164 )</f>
        <v>0</v>
      </c>
      <c r="BT165" s="410">
        <f>COUNTIFS('ZASOBY N'!$B$10:$B164,'ZASOBY N'!$B164,'ZASOBY N'!$C$10:'ZASOBY N'!$C164,'ZASOBY N'!$C164,'ZASOBY N'!$D$10:'ZASOBY N'!$D164,'ZASOBY N'!$D164,'ZASOBY N'!$H$10:'ZASOBY N'!$H164,'ZASOBY N'!$H164 )</f>
        <v>0</v>
      </c>
      <c r="BU165" s="411">
        <f t="shared" si="56"/>
        <v>0</v>
      </c>
      <c r="BV165" s="412">
        <f t="shared" si="57"/>
        <v>0</v>
      </c>
      <c r="BW165" s="94" t="s">
        <v>499</v>
      </c>
      <c r="BX165" s="414" t="str">
        <f>IF(AND(BZ165=1,CA165=1,SUMIF($C165:$C$525,$C165,$AI165:$AI$525)=$AI165),$AI165,IF($CC165&gt;0,$CC165,IF(AND(COUNTIF($C$11:$C164,$C165)&gt;=1,COUNTIF($D164:$D164,$D165)&gt;=1),"",IF(AND(SUMIF($C165:$C$525,$C165,$AI165:$AI$525)&gt;$AI165,SUMIF($D165:$D$525,$D165,$AI165:$AI$525)&gt;$IG165),_xlfn.AGGREGATE(14,4,$CB$11:$CB$31*($C$11:$C$31=$C165),1),""))))</f>
        <v/>
      </c>
      <c r="BZ165" s="409">
        <f>COUNTIFS('ZASOBY N'!$B164:$B$525,'ZASOBY N'!$B164,'ZASOBY N'!$C164:'ZASOBY N'!$C$525,'ZASOBY N'!$C164,'ZASOBY N'!$D164:'ZASOBY N'!$D$525,'ZASOBY N'!$D164,'ZASOBY N'!$H164:'ZASOBY N'!$H$525,'ZASOBY N'!$H164 )</f>
        <v>0</v>
      </c>
      <c r="CA165" s="410">
        <f>COUNTIFS('ZASOBY N'!$B$10:$B164,'ZASOBY N'!$B164,'ZASOBY N'!$C$10:'ZASOBY N'!$C164,'ZASOBY N'!$C164,'ZASOBY N'!$D$10:'ZASOBY N'!$D164,'ZASOBY N'!$D164,'ZASOBY N'!$H$10:'ZASOBY N'!$H164,'ZASOBY N'!$H164 )</f>
        <v>0</v>
      </c>
      <c r="CB165" s="411">
        <f t="shared" si="58"/>
        <v>0</v>
      </c>
      <c r="CC165" s="412">
        <f t="shared" si="59"/>
        <v>0</v>
      </c>
      <c r="CE165" s="414" t="str">
        <f>IF(AND(CG165=1,CH165=1,SUMIF($C165:$C$525,$C165,$AH165:$AH$525)=$AH165),$AH165,IF($CJ165&gt;0,$CJ165,IF(AND(COUNTIF($C$11:$C164,$C165)&gt;=1,COUNTIF($D164:$D164,$D165)&gt;=1),"",IF(AND(SUMIF($C165:$C$525,$C165,$AH165:$AH$525)&gt;$AH165,SUMIF($D165:$D$525,$D165,$AH165:$AH$525)&gt;$AH165),_xlfn.AGGREGATE(14,4,$CI$11:$CI$31*($C$11:$C$31=$C165),1),""))))</f>
        <v/>
      </c>
      <c r="CG165" s="409">
        <f>COUNTIFS('ZASOBY N'!$B164:$B$525,'ZASOBY N'!$B164,'ZASOBY N'!$C164:'ZASOBY N'!$C$525,'ZASOBY N'!$C164,'ZASOBY N'!$D164:'ZASOBY N'!$D$525,'ZASOBY N'!$D164,'ZASOBY N'!$H164:'ZASOBY N'!$H$525,'ZASOBY N'!$H164 )</f>
        <v>0</v>
      </c>
      <c r="CH165" s="410">
        <f>COUNTIFS('ZASOBY N'!$B$10:$B164,'ZASOBY N'!$B164,'ZASOBY N'!$C$10:'ZASOBY N'!$C164,'ZASOBY N'!$C164,'ZASOBY N'!$D$10:'ZASOBY N'!$D164,'ZASOBY N'!$D164,'ZASOBY N'!$H$10:'ZASOBY N'!$H164,'ZASOBY N'!$H164 )</f>
        <v>0</v>
      </c>
      <c r="CI165" s="411">
        <f t="shared" si="60"/>
        <v>0</v>
      </c>
      <c r="CJ165" s="412">
        <f t="shared" si="61"/>
        <v>0</v>
      </c>
      <c r="CL165" s="414" t="str">
        <f>IF(AND(CN165=1,CO165=1,SUMIF($C165:$C$525,$C165,$AG165:$AG$525)=$AG165),$AG165,IF($CQ165&gt;0,$CQ165,IF(AND(COUNTIF($C$11:$C164,$C165)&gt;=1,COUNTIF($D164:$D164,$D165)&gt;=1),"",IF(AND(SUMIF($C165:$C$525,$C165,$AG165:$AG$525)&gt;$AG165,SUMIF($D165:$D$525,$D165,$AG165:$AG$525)&gt;$AG165),_xlfn.AGGREGATE(14,4,$CP$11:$CP$31*($C$11:$C$31=$C165),1),""))))</f>
        <v/>
      </c>
      <c r="CN165" s="409">
        <f>COUNTIFS('ZASOBY N'!$B164:$B$525,'ZASOBY N'!$B164,'ZASOBY N'!$C164:'ZASOBY N'!$C$525,'ZASOBY N'!$C164,'ZASOBY N'!$D164:'ZASOBY N'!$D$525,'ZASOBY N'!$D164,'ZASOBY N'!$H164:'ZASOBY N'!$H$525,'ZASOBY N'!$H164 )</f>
        <v>0</v>
      </c>
      <c r="CO165" s="410">
        <f>COUNTIFS('ZASOBY N'!$B$10:$B164,'ZASOBY N'!$B164,'ZASOBY N'!$C$10:'ZASOBY N'!$C164,'ZASOBY N'!$C164,'ZASOBY N'!$D$10:'ZASOBY N'!$D164,'ZASOBY N'!$D164,'ZASOBY N'!$H$10:'ZASOBY N'!$H164,'ZASOBY N'!$H164 )</f>
        <v>0</v>
      </c>
      <c r="CP165" s="411">
        <f t="shared" si="62"/>
        <v>0</v>
      </c>
      <c r="CQ165" s="412">
        <f t="shared" si="63"/>
        <v>0</v>
      </c>
      <c r="CS165" s="414" t="str">
        <f>IF(AND(CU165=1,CV165=1,SUMIF($C165:$C$525,$C165,$AF165:$AF$525)=$AF165),$AF165,IF($CX165&gt;0,$CX165,IF(AND(COUNTIF($C$11:$C164,$C165)&gt;=1,COUNTIF($D164:$D164,$D165)&gt;=1),"",IF(AND(SUMIF($C165:$C$525,$C165,$AF165:$AF$525)&gt;$AF165,SUMIF($D165:$D$525,$D165,$AF165:$AF$525)&gt;$AF165),_xlfn.AGGREGATE(14,4,$CW$11:$CW$31*($C$11:$C$31=$C165),1),""))))</f>
        <v/>
      </c>
      <c r="CU165" s="409">
        <f>COUNTIFS('ZASOBY N'!$B164:$B$525,'ZASOBY N'!$B164,'ZASOBY N'!$C164:'ZASOBY N'!$C$525,'ZASOBY N'!$C164,'ZASOBY N'!$D164:'ZASOBY N'!$D$525,'ZASOBY N'!$D164,'ZASOBY N'!$H164:'ZASOBY N'!$H$525,'ZASOBY N'!$H164 )</f>
        <v>0</v>
      </c>
      <c r="CV165" s="410">
        <f>COUNTIFS('ZASOBY N'!$B$10:$B164,'ZASOBY N'!$B164,'ZASOBY N'!$C$10:'ZASOBY N'!$C164,'ZASOBY N'!$C164,'ZASOBY N'!$D$10:'ZASOBY N'!$D164,'ZASOBY N'!$D164,'ZASOBY N'!$H$10:'ZASOBY N'!$H164,'ZASOBY N'!$H164 )</f>
        <v>0</v>
      </c>
      <c r="CW165" s="411">
        <f t="shared" si="64"/>
        <v>0</v>
      </c>
      <c r="CX165" s="412">
        <f t="shared" si="65"/>
        <v>0</v>
      </c>
      <c r="CZ165" s="414" t="str">
        <f>IF(AND(DB165=1,DC165=1,SUMIF($C165:$C$525,$C165,$AE165:$AE$525)=$AE165),$AE165,IF($DE165&gt;0,$DE165,IF(AND(COUNTIF($C$11:$C164,$C165)&gt;=1,COUNTIF($D164:$D164,$D165)&gt;=1),"",IF(AND(SUMIF($C165:$C$525,$C165,$AE165:$AE$525)&gt;$AE165,SUMIF($D165:$D$525,$D165,$AE165:$AE$525)&gt;$AE165),_xlfn.AGGREGATE(14,4,$DD$11:$DD$31*($C$11:$C$31=$C165),1),""))))</f>
        <v/>
      </c>
      <c r="DB165" s="409">
        <f>COUNTIFS('ZASOBY N'!$B164:$B$525,'ZASOBY N'!$B164,'ZASOBY N'!$C164:'ZASOBY N'!$C$525,'ZASOBY N'!$C164,'ZASOBY N'!$D164:'ZASOBY N'!$D$525,'ZASOBY N'!$D164,'ZASOBY N'!$H164:'ZASOBY N'!$H$525,'ZASOBY N'!$H164 )</f>
        <v>0</v>
      </c>
      <c r="DC165" s="410">
        <f>COUNTIFS('ZASOBY N'!$B$10:$B164,'ZASOBY N'!$B164,'ZASOBY N'!$C$10:'ZASOBY N'!$C164,'ZASOBY N'!$C164,'ZASOBY N'!$D$10:'ZASOBY N'!$D164,'ZASOBY N'!$D164,'ZASOBY N'!$H$10:'ZASOBY N'!$H164,'ZASOBY N'!$H164 )</f>
        <v>0</v>
      </c>
      <c r="DD165" s="411">
        <f t="shared" si="66"/>
        <v>0</v>
      </c>
      <c r="DE165" s="412">
        <f t="shared" si="67"/>
        <v>0</v>
      </c>
      <c r="DF165" s="399" t="str">
        <f>IF(AND(DI165=1,DJ165=1,SUMIF($C165:$C$525,$C165,$AD165:$AD$525)=$AD165),$AD165,IF($DL165&gt;0,$DL165,IF(B165="","",IF(AND(COUNTIF($C$11:$C164,$C165)&gt;=1,COUNTIF($D164:$D164,$D165)&gt;=1,COUNTIF($Z162:$Z164,$C165)=0),"",IF(AND(COUNTIF($C$11:$C164,$C165)&gt;=1,COUNTIF($D164:$D164,$D165)&gt;=1),"UJĘTO WYŻEJ",IF(AND(SUMIF($C165:$C$525,$C165,$AD165:$AD$525)&gt;$AD165,SUMIF($D165:$D$525,$D165,$AD165:$AD$525)&gt;$AD165),_xlfn.AGGREGATE(14,4,$DK$11:$DK$31*($C$11:$C$31=$C165),1),""))))))</f>
        <v/>
      </c>
      <c r="DG165" s="414" t="str">
        <f>IF(AND(DI165=1,DJ165=1,SUMIF($C165:$C$525,$C165,$AD165:$AD$525)=$AD165),$AD165,IF($DL165&gt;0,$DL165,IF(AND(COUNTIF($C$11:$C164,$C165)&gt;=1,COUNTIF($D164:$D164,$D165)&gt;=1),"",IF(AND(SUMIF($C165:$C$525,$C165,$AD165:$AD$525)&gt;$AD165,SUMIF($D165:$D$525,$D165,$AD165:$AD$525)&gt;$AD165),_xlfn.AGGREGATE(14,4,$DK$11:$DK$31*($C$11:$C$31=$C165),1),""))))</f>
        <v/>
      </c>
      <c r="DI165" s="409">
        <f>COUNTIFS('ZASOBY N'!$B164:$B$525,'ZASOBY N'!$B164,'ZASOBY N'!$C164:'ZASOBY N'!$C$525,'ZASOBY N'!$C164,'ZASOBY N'!$D164:'ZASOBY N'!$D$525,'ZASOBY N'!$D164,'ZASOBY N'!$H164:'ZASOBY N'!$H$525,'ZASOBY N'!$H164 )</f>
        <v>0</v>
      </c>
      <c r="DJ165" s="410">
        <f>COUNTIFS('ZASOBY N'!$B$10:$B164,'ZASOBY N'!$B164,'ZASOBY N'!$C$10:'ZASOBY N'!$C164,'ZASOBY N'!$C164,'ZASOBY N'!$D$10:'ZASOBY N'!$D164,'ZASOBY N'!$D164,'ZASOBY N'!$H$10:'ZASOBY N'!$H164,'ZASOBY N'!$H164 )</f>
        <v>0</v>
      </c>
      <c r="DK165" s="411">
        <f t="shared" si="68"/>
        <v>0</v>
      </c>
      <c r="DL165" s="412">
        <f t="shared" si="69"/>
        <v>0</v>
      </c>
    </row>
    <row r="166" spans="1:141" ht="18.899999999999999" customHeight="1" x14ac:dyDescent="0.3">
      <c r="A166" s="219"/>
      <c r="B166" s="152" t="str">
        <f>IF('ZASOBY N'!A165="","",'ZASOBY N'!A165)</f>
        <v/>
      </c>
      <c r="C166" s="462" t="str">
        <f>IF('ZASOBY N'!C165="","",'ZASOBY N'!C165)</f>
        <v/>
      </c>
      <c r="D166" s="137" t="str">
        <f>IF('ZASOBY N'!B165="","",'ZASOBY N'!B165)</f>
        <v/>
      </c>
      <c r="E166" s="138"/>
      <c r="F166" s="356" t="str">
        <f>IF('ZASOBY N'!D165="","",'ZASOBY N'!D165)</f>
        <v/>
      </c>
      <c r="G166" s="220" t="str">
        <f>IF('ZASOBY N'!G165="","",'ZASOBY N'!G165)</f>
        <v/>
      </c>
      <c r="H166" s="221" t="str">
        <f>IF('ZASOBY N'!F165="","",'ZASOBY N'!F165)</f>
        <v/>
      </c>
      <c r="I166" s="221" t="str">
        <f>IF('ZASOBY N'!G165="","",'ZASOBY N'!G165)</f>
        <v/>
      </c>
      <c r="J166" s="221" t="str">
        <f>IF('ZASOBY N'!H165="","",'ZASOBY N'!H165)</f>
        <v/>
      </c>
      <c r="K166" s="214">
        <v>0</v>
      </c>
      <c r="L166" s="214">
        <v>0</v>
      </c>
      <c r="M166" s="214">
        <v>0</v>
      </c>
      <c r="N166" s="222" t="str">
        <f>IF('ZASOBY N'!BD165="x","",IF(W166="","",'ZASOBY N'!E165))</f>
        <v/>
      </c>
      <c r="O166" s="223">
        <v>0</v>
      </c>
      <c r="P166" s="223">
        <v>0</v>
      </c>
      <c r="Q166" s="226" t="str">
        <f>IF($N166="","",'UPR BILANS N'!G166*'UPR BILANS N'!N166)</f>
        <v/>
      </c>
      <c r="R166" s="225" t="str">
        <f>IF($N166="","",'ZASOBY N'!O165)</f>
        <v/>
      </c>
      <c r="S166" s="225" t="str">
        <f>IF($N166="","",IF('ZASOBY N'!Q165="",0,'ZASOBY N'!Q165))</f>
        <v/>
      </c>
      <c r="T166" s="225" t="str">
        <f>IF($N166="","",'ZASOBY N'!V165)</f>
        <v/>
      </c>
      <c r="U166" s="225" t="str">
        <f>IF($N166="","",IF('ZASOBY N'!AG165="",0,'ZASOBY N'!AG165))</f>
        <v/>
      </c>
      <c r="V166" s="225" t="str">
        <f>IF($N166="","",IF(NN!P168="",0,NN!P168))</f>
        <v/>
      </c>
      <c r="W166" s="225" t="str">
        <f t="shared" si="47"/>
        <v/>
      </c>
      <c r="X166" s="226" t="str">
        <f t="shared" si="48"/>
        <v/>
      </c>
      <c r="Y166" s="225" t="str">
        <f>IF('ZASOBY N'!AU165="","",IF(C166&lt;&gt;C165,'ZASOBY N'!AU165,IF(D166&lt;&gt;D165,'ZASOBY N'!AU165,IF(F166&lt;&gt;F165,'ZASOBY N'!AU165,IF(G166&lt;&gt;G165,'ZASOBY N'!AU165,IF(J166&lt;&gt;J165,'ZASOBY N'!AU165,IF(NN!AC168="","",IF(AND(C165=C166,H165=H166,J165=J166,NN!AC168&gt;0),"",IF(AND(C166=C167,H166=H167,NN!AC169&gt;0),'ZASOBY N'!AU165,'ZASOBY N'!AU165)))))))))</f>
        <v/>
      </c>
      <c r="Z166" s="225" t="str">
        <f t="shared" si="49"/>
        <v/>
      </c>
      <c r="AA166" s="227" t="str">
        <f t="shared" si="51"/>
        <v/>
      </c>
      <c r="AB166" s="400" t="str">
        <f t="shared" si="52"/>
        <v/>
      </c>
      <c r="AC166" s="228" t="str">
        <f t="shared" si="50"/>
        <v/>
      </c>
      <c r="AD166" s="222">
        <f>IF(B166="",0,IF(F166="",0,INDEX(POBRANIE_!$B$6:$F$101,MATCH('UPR BILANS N'!$F166,POBRANIE_!$A$6:$A$101,0),2)))</f>
        <v>0</v>
      </c>
      <c r="AE166" s="224">
        <f>IF(OR('ZASOBY N'!G165="",'ZASOBY N'!E165=""),0,IF(B166="",0,'ZASOBY N'!G165*'ZASOBY N'!E165))</f>
        <v>0</v>
      </c>
      <c r="AF166" s="225">
        <f>IF('ZASOBY N'!O165="",0,'ZASOBY N'!O165)</f>
        <v>0</v>
      </c>
      <c r="AG166" s="225">
        <f>IF('ZASOBY N'!Q165="",0,'ZASOBY N'!Q165)</f>
        <v>0</v>
      </c>
      <c r="AH166" s="225">
        <f>IF('ZASOBY N'!V165="",0,'ZASOBY N'!V165)</f>
        <v>0</v>
      </c>
      <c r="AI166" s="225">
        <f>IF('ZASOBY N'!AG165="",0,'ZASOBY N'!AG165)</f>
        <v>0</v>
      </c>
      <c r="AJ166" s="225">
        <f>IF(NN!P168="",0,IF(NN!P168="BRAK kol.7","BRAK BADAŃ",NN!P168))</f>
        <v>0</v>
      </c>
      <c r="AK166" s="225">
        <f>IF(NN!AC168="",0,IF(NN!AC168="BRAK kol.7","BRAK BADAŃ",NN!AC168))</f>
        <v>0</v>
      </c>
      <c r="BJ166" s="414" t="str">
        <f>IF(AND(BL166=1,BM166=1,SUMIF($C166:$C$525,$C166,$AK166:$AK$525)=$AK166),$AK166,IF($BO166&gt;0,$BO166,IF(AND(COUNTIF($C$11:$C165,$C166)&gt;=1,COUNTIF($D165:$D165,$D166)&gt;=1),"",IF(AND(SUMIF($C166:$C$525,$C166,$AK166:$AK$525)&gt;=$AK166,SUMIF($D166:$D$525,$D166,$AK166:$AK$525)&gt;=$AK166),SUMIF($C166:$C$525,$C166,$AK166:$AK$525),""))))</f>
        <v/>
      </c>
      <c r="BL166" s="409">
        <f>COUNTIFS('ZASOBY N'!$B165:$B$525,'ZASOBY N'!$B165,'ZASOBY N'!$C165:'ZASOBY N'!$C$525,'ZASOBY N'!$C165,'ZASOBY N'!$D165:'ZASOBY N'!$D$525,'ZASOBY N'!$D165,'ZASOBY N'!$H165:'ZASOBY N'!$H$525,'ZASOBY N'!$H165 )</f>
        <v>0</v>
      </c>
      <c r="BM166" s="410">
        <f>COUNTIFS('ZASOBY N'!$B$10:$B165,'ZASOBY N'!$B165,'ZASOBY N'!$C$10:'ZASOBY N'!$C165,'ZASOBY N'!$C165,'ZASOBY N'!$D$10:'ZASOBY N'!$D165,'ZASOBY N'!$D165,'ZASOBY N'!$H$10:'ZASOBY N'!$H165,'ZASOBY N'!$H165 )</f>
        <v>0</v>
      </c>
      <c r="BN166" s="411">
        <f t="shared" si="53"/>
        <v>0</v>
      </c>
      <c r="BO166" s="412">
        <f t="shared" si="54"/>
        <v>0</v>
      </c>
      <c r="BP166" s="94" t="str">
        <f t="shared" si="55"/>
        <v/>
      </c>
      <c r="BQ166" s="414" t="str">
        <f>IF(AND(BS166=1,BT166=1,SUMIF($C166:$C$525,$C166,$AJ166:$AJ$525)=$AJ166),$AJ166,IF($BV166&gt;0,$BV166,IF(AND(COUNTIF($C$11:$C165,$C166)&gt;=1,COUNTIF($D165:$D165,$D166)&gt;=1),"",IF(AND(SUMIF($C166:$C$525,$C166,$AJ166:$AJ$525)&gt;$AJ166,SUMIF($D166:$D$525,$D166,$AJ166:$AJ$525)&gt;$AJ166),SUMIF($C166:$C$525,$C166,$AJ166:$AJ$525),""))))</f>
        <v/>
      </c>
      <c r="BS166" s="409">
        <f>COUNTIFS('ZASOBY N'!$B165:$B$525,'ZASOBY N'!$B165,'ZASOBY N'!$C165:'ZASOBY N'!$C$525,'ZASOBY N'!$C165,'ZASOBY N'!$D165:'ZASOBY N'!$D$525,'ZASOBY N'!$D165,'ZASOBY N'!$H165:'ZASOBY N'!$H$525,'ZASOBY N'!$H165 )</f>
        <v>0</v>
      </c>
      <c r="BT166" s="410">
        <f>COUNTIFS('ZASOBY N'!$B$10:$B165,'ZASOBY N'!$B165,'ZASOBY N'!$C$10:'ZASOBY N'!$C165,'ZASOBY N'!$C165,'ZASOBY N'!$D$10:'ZASOBY N'!$D165,'ZASOBY N'!$D165,'ZASOBY N'!$H$10:'ZASOBY N'!$H165,'ZASOBY N'!$H165 )</f>
        <v>0</v>
      </c>
      <c r="BU166" s="411">
        <f t="shared" si="56"/>
        <v>0</v>
      </c>
      <c r="BV166" s="412">
        <f t="shared" si="57"/>
        <v>0</v>
      </c>
      <c r="BW166" s="94" t="s">
        <v>499</v>
      </c>
      <c r="BX166" s="414" t="str">
        <f>IF(AND(BZ166=1,CA166=1,SUMIF($C166:$C$525,$C166,$AI166:$AI$525)=$AI166),$AI166,IF($CC166&gt;0,$CC166,IF(AND(COUNTIF($C$11:$C165,$C166)&gt;=1,COUNTIF($D165:$D165,$D166)&gt;=1),"",IF(AND(SUMIF($C166:$C$525,$C166,$AI166:$AI$525)&gt;$AI166,SUMIF($D166:$D$525,$D166,$AI166:$AI$525)&gt;$IG166),_xlfn.AGGREGATE(14,4,$CB$11:$CB$31*($C$11:$C$31=$C166),1),""))))</f>
        <v/>
      </c>
      <c r="BZ166" s="409">
        <f>COUNTIFS('ZASOBY N'!$B165:$B$525,'ZASOBY N'!$B165,'ZASOBY N'!$C165:'ZASOBY N'!$C$525,'ZASOBY N'!$C165,'ZASOBY N'!$D165:'ZASOBY N'!$D$525,'ZASOBY N'!$D165,'ZASOBY N'!$H165:'ZASOBY N'!$H$525,'ZASOBY N'!$H165 )</f>
        <v>0</v>
      </c>
      <c r="CA166" s="410">
        <f>COUNTIFS('ZASOBY N'!$B$10:$B165,'ZASOBY N'!$B165,'ZASOBY N'!$C$10:'ZASOBY N'!$C165,'ZASOBY N'!$C165,'ZASOBY N'!$D$10:'ZASOBY N'!$D165,'ZASOBY N'!$D165,'ZASOBY N'!$H$10:'ZASOBY N'!$H165,'ZASOBY N'!$H165 )</f>
        <v>0</v>
      </c>
      <c r="CB166" s="411">
        <f t="shared" si="58"/>
        <v>0</v>
      </c>
      <c r="CC166" s="412">
        <f t="shared" si="59"/>
        <v>0</v>
      </c>
      <c r="CE166" s="414" t="str">
        <f>IF(AND(CG166=1,CH166=1,SUMIF($C166:$C$525,$C166,$AH166:$AH$525)=$AH166),$AH166,IF($CJ166&gt;0,$CJ166,IF(AND(COUNTIF($C$11:$C165,$C166)&gt;=1,COUNTIF($D165:$D165,$D166)&gt;=1),"",IF(AND(SUMIF($C166:$C$525,$C166,$AH166:$AH$525)&gt;$AH166,SUMIF($D166:$D$525,$D166,$AH166:$AH$525)&gt;$AH166),_xlfn.AGGREGATE(14,4,$CI$11:$CI$31*($C$11:$C$31=$C166),1),""))))</f>
        <v/>
      </c>
      <c r="CG166" s="409">
        <f>COUNTIFS('ZASOBY N'!$B165:$B$525,'ZASOBY N'!$B165,'ZASOBY N'!$C165:'ZASOBY N'!$C$525,'ZASOBY N'!$C165,'ZASOBY N'!$D165:'ZASOBY N'!$D$525,'ZASOBY N'!$D165,'ZASOBY N'!$H165:'ZASOBY N'!$H$525,'ZASOBY N'!$H165 )</f>
        <v>0</v>
      </c>
      <c r="CH166" s="410">
        <f>COUNTIFS('ZASOBY N'!$B$10:$B165,'ZASOBY N'!$B165,'ZASOBY N'!$C$10:'ZASOBY N'!$C165,'ZASOBY N'!$C165,'ZASOBY N'!$D$10:'ZASOBY N'!$D165,'ZASOBY N'!$D165,'ZASOBY N'!$H$10:'ZASOBY N'!$H165,'ZASOBY N'!$H165 )</f>
        <v>0</v>
      </c>
      <c r="CI166" s="411">
        <f t="shared" si="60"/>
        <v>0</v>
      </c>
      <c r="CJ166" s="412">
        <f t="shared" si="61"/>
        <v>0</v>
      </c>
      <c r="CL166" s="414" t="str">
        <f>IF(AND(CN166=1,CO166=1,SUMIF($C166:$C$525,$C166,$AG166:$AG$525)=$AG166),$AG166,IF($CQ166&gt;0,$CQ166,IF(AND(COUNTIF($C$11:$C165,$C166)&gt;=1,COUNTIF($D165:$D165,$D166)&gt;=1),"",IF(AND(SUMIF($C166:$C$525,$C166,$AG166:$AG$525)&gt;$AG166,SUMIF($D166:$D$525,$D166,$AG166:$AG$525)&gt;$AG166),_xlfn.AGGREGATE(14,4,$CP$11:$CP$31*($C$11:$C$31=$C166),1),""))))</f>
        <v/>
      </c>
      <c r="CN166" s="409">
        <f>COUNTIFS('ZASOBY N'!$B165:$B$525,'ZASOBY N'!$B165,'ZASOBY N'!$C165:'ZASOBY N'!$C$525,'ZASOBY N'!$C165,'ZASOBY N'!$D165:'ZASOBY N'!$D$525,'ZASOBY N'!$D165,'ZASOBY N'!$H165:'ZASOBY N'!$H$525,'ZASOBY N'!$H165 )</f>
        <v>0</v>
      </c>
      <c r="CO166" s="410">
        <f>COUNTIFS('ZASOBY N'!$B$10:$B165,'ZASOBY N'!$B165,'ZASOBY N'!$C$10:'ZASOBY N'!$C165,'ZASOBY N'!$C165,'ZASOBY N'!$D$10:'ZASOBY N'!$D165,'ZASOBY N'!$D165,'ZASOBY N'!$H$10:'ZASOBY N'!$H165,'ZASOBY N'!$H165 )</f>
        <v>0</v>
      </c>
      <c r="CP166" s="411">
        <f t="shared" si="62"/>
        <v>0</v>
      </c>
      <c r="CQ166" s="412">
        <f t="shared" si="63"/>
        <v>0</v>
      </c>
      <c r="CS166" s="414" t="str">
        <f>IF(AND(CU166=1,CV166=1,SUMIF($C166:$C$525,$C166,$AF166:$AF$525)=$AF166),$AF166,IF($CX166&gt;0,$CX166,IF(AND(COUNTIF($C$11:$C165,$C166)&gt;=1,COUNTIF($D165:$D165,$D166)&gt;=1),"",IF(AND(SUMIF($C166:$C$525,$C166,$AF166:$AF$525)&gt;$AF166,SUMIF($D166:$D$525,$D166,$AF166:$AF$525)&gt;$AF166),_xlfn.AGGREGATE(14,4,$CW$11:$CW$31*($C$11:$C$31=$C166),1),""))))</f>
        <v/>
      </c>
      <c r="CU166" s="409">
        <f>COUNTIFS('ZASOBY N'!$B165:$B$525,'ZASOBY N'!$B165,'ZASOBY N'!$C165:'ZASOBY N'!$C$525,'ZASOBY N'!$C165,'ZASOBY N'!$D165:'ZASOBY N'!$D$525,'ZASOBY N'!$D165,'ZASOBY N'!$H165:'ZASOBY N'!$H$525,'ZASOBY N'!$H165 )</f>
        <v>0</v>
      </c>
      <c r="CV166" s="410">
        <f>COUNTIFS('ZASOBY N'!$B$10:$B165,'ZASOBY N'!$B165,'ZASOBY N'!$C$10:'ZASOBY N'!$C165,'ZASOBY N'!$C165,'ZASOBY N'!$D$10:'ZASOBY N'!$D165,'ZASOBY N'!$D165,'ZASOBY N'!$H$10:'ZASOBY N'!$H165,'ZASOBY N'!$H165 )</f>
        <v>0</v>
      </c>
      <c r="CW166" s="411">
        <f t="shared" si="64"/>
        <v>0</v>
      </c>
      <c r="CX166" s="412">
        <f t="shared" si="65"/>
        <v>0</v>
      </c>
      <c r="CZ166" s="414" t="str">
        <f>IF(AND(DB166=1,DC166=1,SUMIF($C166:$C$525,$C166,$AE166:$AE$525)=$AE166),$AE166,IF($DE166&gt;0,$DE166,IF(AND(COUNTIF($C$11:$C165,$C166)&gt;=1,COUNTIF($D165:$D165,$D166)&gt;=1),"",IF(AND(SUMIF($C166:$C$525,$C166,$AE166:$AE$525)&gt;$AE166,SUMIF($D166:$D$525,$D166,$AE166:$AE$525)&gt;$AE166),_xlfn.AGGREGATE(14,4,$DD$11:$DD$31*($C$11:$C$31=$C166),1),""))))</f>
        <v/>
      </c>
      <c r="DB166" s="409">
        <f>COUNTIFS('ZASOBY N'!$B165:$B$525,'ZASOBY N'!$B165,'ZASOBY N'!$C165:'ZASOBY N'!$C$525,'ZASOBY N'!$C165,'ZASOBY N'!$D165:'ZASOBY N'!$D$525,'ZASOBY N'!$D165,'ZASOBY N'!$H165:'ZASOBY N'!$H$525,'ZASOBY N'!$H165 )</f>
        <v>0</v>
      </c>
      <c r="DC166" s="410">
        <f>COUNTIFS('ZASOBY N'!$B$10:$B165,'ZASOBY N'!$B165,'ZASOBY N'!$C$10:'ZASOBY N'!$C165,'ZASOBY N'!$C165,'ZASOBY N'!$D$10:'ZASOBY N'!$D165,'ZASOBY N'!$D165,'ZASOBY N'!$H$10:'ZASOBY N'!$H165,'ZASOBY N'!$H165 )</f>
        <v>0</v>
      </c>
      <c r="DD166" s="411">
        <f t="shared" si="66"/>
        <v>0</v>
      </c>
      <c r="DE166" s="412">
        <f t="shared" si="67"/>
        <v>0</v>
      </c>
      <c r="DF166" s="399" t="str">
        <f>IF(AND(DI166=1,DJ166=1,SUMIF($C166:$C$525,$C166,$AD166:$AD$525)=$AD166),$AD166,IF($DL166&gt;0,$DL166,IF(B166="","",IF(AND(COUNTIF($C$11:$C165,$C166)&gt;=1,COUNTIF($D165:$D165,$D166)&gt;=1,COUNTIF($Z163:$Z165,$C166)=0),"",IF(AND(COUNTIF($C$11:$C165,$C166)&gt;=1,COUNTIF($D165:$D165,$D166)&gt;=1),"UJĘTO WYŻEJ",IF(AND(SUMIF($C166:$C$525,$C166,$AD166:$AD$525)&gt;$AD166,SUMIF($D166:$D$525,$D166,$AD166:$AD$525)&gt;$AD166),_xlfn.AGGREGATE(14,4,$DK$11:$DK$31*($C$11:$C$31=$C166),1),""))))))</f>
        <v/>
      </c>
      <c r="DG166" s="414" t="str">
        <f>IF(AND(DI166=1,DJ166=1,SUMIF($C166:$C$525,$C166,$AD166:$AD$525)=$AD166),$AD166,IF($DL166&gt;0,$DL166,IF(AND(COUNTIF($C$11:$C165,$C166)&gt;=1,COUNTIF($D165:$D165,$D166)&gt;=1),"",IF(AND(SUMIF($C166:$C$525,$C166,$AD166:$AD$525)&gt;$AD166,SUMIF($D166:$D$525,$D166,$AD166:$AD$525)&gt;$AD166),_xlfn.AGGREGATE(14,4,$DK$11:$DK$31*($C$11:$C$31=$C166),1),""))))</f>
        <v/>
      </c>
      <c r="DI166" s="409">
        <f>COUNTIFS('ZASOBY N'!$B165:$B$525,'ZASOBY N'!$B165,'ZASOBY N'!$C165:'ZASOBY N'!$C$525,'ZASOBY N'!$C165,'ZASOBY N'!$D165:'ZASOBY N'!$D$525,'ZASOBY N'!$D165,'ZASOBY N'!$H165:'ZASOBY N'!$H$525,'ZASOBY N'!$H165 )</f>
        <v>0</v>
      </c>
      <c r="DJ166" s="410">
        <f>COUNTIFS('ZASOBY N'!$B$10:$B165,'ZASOBY N'!$B165,'ZASOBY N'!$C$10:'ZASOBY N'!$C165,'ZASOBY N'!$C165,'ZASOBY N'!$D$10:'ZASOBY N'!$D165,'ZASOBY N'!$D165,'ZASOBY N'!$H$10:'ZASOBY N'!$H165,'ZASOBY N'!$H165 )</f>
        <v>0</v>
      </c>
      <c r="DK166" s="411">
        <f t="shared" si="68"/>
        <v>0</v>
      </c>
      <c r="DL166" s="412">
        <f t="shared" si="69"/>
        <v>0</v>
      </c>
    </row>
    <row r="167" spans="1:141" ht="18.899999999999999" customHeight="1" x14ac:dyDescent="0.3">
      <c r="A167" s="219"/>
      <c r="B167" s="152" t="str">
        <f>IF('ZASOBY N'!A166="","",'ZASOBY N'!A166)</f>
        <v/>
      </c>
      <c r="C167" s="462" t="str">
        <f>IF('ZASOBY N'!C166="","",'ZASOBY N'!C166)</f>
        <v/>
      </c>
      <c r="D167" s="137" t="str">
        <f>IF('ZASOBY N'!B166="","",'ZASOBY N'!B166)</f>
        <v/>
      </c>
      <c r="E167" s="138"/>
      <c r="F167" s="356" t="str">
        <f>IF('ZASOBY N'!D166="","",'ZASOBY N'!D166)</f>
        <v/>
      </c>
      <c r="G167" s="220" t="str">
        <f>IF('ZASOBY N'!G166="","",'ZASOBY N'!G166)</f>
        <v/>
      </c>
      <c r="H167" s="221" t="str">
        <f>IF('ZASOBY N'!F166="","",'ZASOBY N'!F166)</f>
        <v/>
      </c>
      <c r="I167" s="221" t="str">
        <f>IF('ZASOBY N'!G166="","",'ZASOBY N'!G166)</f>
        <v/>
      </c>
      <c r="J167" s="221" t="str">
        <f>IF('ZASOBY N'!H166="","",'ZASOBY N'!H166)</f>
        <v/>
      </c>
      <c r="K167" s="214">
        <v>0</v>
      </c>
      <c r="L167" s="214">
        <v>0</v>
      </c>
      <c r="M167" s="214">
        <v>0</v>
      </c>
      <c r="N167" s="222" t="str">
        <f>IF('ZASOBY N'!BD166="x","",IF(W167="","",'ZASOBY N'!E166))</f>
        <v/>
      </c>
      <c r="O167" s="223">
        <v>0</v>
      </c>
      <c r="P167" s="223">
        <v>0</v>
      </c>
      <c r="Q167" s="226" t="str">
        <f>IF($N167="","",'UPR BILANS N'!G167*'UPR BILANS N'!N167)</f>
        <v/>
      </c>
      <c r="R167" s="225" t="str">
        <f>IF($N167="","",'ZASOBY N'!O166)</f>
        <v/>
      </c>
      <c r="S167" s="225" t="str">
        <f>IF($N167="","",IF('ZASOBY N'!Q166="",0,'ZASOBY N'!Q166))</f>
        <v/>
      </c>
      <c r="T167" s="225" t="str">
        <f>IF($N167="","",'ZASOBY N'!V166)</f>
        <v/>
      </c>
      <c r="U167" s="225" t="str">
        <f>IF($N167="","",IF('ZASOBY N'!AG166="",0,'ZASOBY N'!AG166))</f>
        <v/>
      </c>
      <c r="V167" s="225" t="str">
        <f>IF($N167="","",IF(NN!P169="",0,NN!P169))</f>
        <v/>
      </c>
      <c r="W167" s="225" t="str">
        <f t="shared" si="47"/>
        <v/>
      </c>
      <c r="X167" s="226" t="str">
        <f t="shared" si="48"/>
        <v/>
      </c>
      <c r="Y167" s="225" t="str">
        <f>IF('ZASOBY N'!AU166="","",IF(C167&lt;&gt;C166,'ZASOBY N'!AU166,IF(D167&lt;&gt;D166,'ZASOBY N'!AU166,IF(F167&lt;&gt;F166,'ZASOBY N'!AU166,IF(G167&lt;&gt;G166,'ZASOBY N'!AU166,IF(J167&lt;&gt;J166,'ZASOBY N'!AU166,IF(NN!AC169="","",IF(AND(C166=C167,H166=H167,J166=J167,NN!AC169&gt;0),"",IF(AND(C167=C168,H167=H168,NN!AC170&gt;0),'ZASOBY N'!AU166,'ZASOBY N'!AU166)))))))))</f>
        <v/>
      </c>
      <c r="Z167" s="225" t="str">
        <f t="shared" si="49"/>
        <v/>
      </c>
      <c r="AA167" s="227" t="str">
        <f t="shared" si="51"/>
        <v/>
      </c>
      <c r="AB167" s="400" t="str">
        <f t="shared" si="52"/>
        <v/>
      </c>
      <c r="AC167" s="228" t="str">
        <f t="shared" si="50"/>
        <v/>
      </c>
      <c r="AD167" s="222">
        <f>IF(B167="",0,IF(F167="",0,INDEX(POBRANIE_!$B$6:$F$101,MATCH('UPR BILANS N'!$F167,POBRANIE_!$A$6:$A$101,0),2)))</f>
        <v>0</v>
      </c>
      <c r="AE167" s="224">
        <f>IF(OR('ZASOBY N'!G166="",'ZASOBY N'!E166=""),0,IF(B167="",0,'ZASOBY N'!G166*'ZASOBY N'!E166))</f>
        <v>0</v>
      </c>
      <c r="AF167" s="225">
        <f>IF('ZASOBY N'!O166="",0,'ZASOBY N'!O166)</f>
        <v>0</v>
      </c>
      <c r="AG167" s="225">
        <f>IF('ZASOBY N'!Q166="",0,'ZASOBY N'!Q166)</f>
        <v>0</v>
      </c>
      <c r="AH167" s="225">
        <f>IF('ZASOBY N'!V166="",0,'ZASOBY N'!V166)</f>
        <v>0</v>
      </c>
      <c r="AI167" s="225">
        <f>IF('ZASOBY N'!AG166="",0,'ZASOBY N'!AG166)</f>
        <v>0</v>
      </c>
      <c r="AJ167" s="225">
        <f>IF(NN!P169="",0,IF(NN!P169="BRAK kol.7","BRAK BADAŃ",NN!P169))</f>
        <v>0</v>
      </c>
      <c r="AK167" s="225">
        <f>IF(NN!AC169="",0,IF(NN!AC169="BRAK kol.7","BRAK BADAŃ",NN!AC169))</f>
        <v>0</v>
      </c>
      <c r="BJ167" s="414" t="str">
        <f>IF(AND(BL167=1,BM167=1,SUMIF($C167:$C$525,$C167,$AK167:$AK$525)=$AK167),$AK167,IF($BO167&gt;0,$BO167,IF(AND(COUNTIF($C$11:$C166,$C167)&gt;=1,COUNTIF($D166:$D166,$D167)&gt;=1),"",IF(AND(SUMIF($C167:$C$525,$C167,$AK167:$AK$525)&gt;=$AK167,SUMIF($D167:$D$525,$D167,$AK167:$AK$525)&gt;=$AK167),SUMIF($C167:$C$525,$C167,$AK167:$AK$525),""))))</f>
        <v/>
      </c>
      <c r="BL167" s="409">
        <f>COUNTIFS('ZASOBY N'!$B166:$B$525,'ZASOBY N'!$B166,'ZASOBY N'!$C166:'ZASOBY N'!$C$525,'ZASOBY N'!$C166,'ZASOBY N'!$D166:'ZASOBY N'!$D$525,'ZASOBY N'!$D166,'ZASOBY N'!$H166:'ZASOBY N'!$H$525,'ZASOBY N'!$H166 )</f>
        <v>0</v>
      </c>
      <c r="BM167" s="410">
        <f>COUNTIFS('ZASOBY N'!$B$10:$B166,'ZASOBY N'!$B166,'ZASOBY N'!$C$10:'ZASOBY N'!$C166,'ZASOBY N'!$C166,'ZASOBY N'!$D$10:'ZASOBY N'!$D166,'ZASOBY N'!$D166,'ZASOBY N'!$H$10:'ZASOBY N'!$H166,'ZASOBY N'!$H166 )</f>
        <v>0</v>
      </c>
      <c r="BN167" s="411">
        <f t="shared" si="53"/>
        <v>0</v>
      </c>
      <c r="BO167" s="412">
        <f t="shared" si="54"/>
        <v>0</v>
      </c>
      <c r="BP167" s="94" t="str">
        <f t="shared" si="55"/>
        <v/>
      </c>
      <c r="BQ167" s="414" t="str">
        <f>IF(AND(BS167=1,BT167=1,SUMIF($C167:$C$525,$C167,$AJ167:$AJ$525)=$AJ167),$AJ167,IF($BV167&gt;0,$BV167,IF(AND(COUNTIF($C$11:$C166,$C167)&gt;=1,COUNTIF($D166:$D166,$D167)&gt;=1),"",IF(AND(SUMIF($C167:$C$525,$C167,$AJ167:$AJ$525)&gt;$AJ167,SUMIF($D167:$D$525,$D167,$AJ167:$AJ$525)&gt;$AJ167),SUMIF($C167:$C$525,$C167,$AJ167:$AJ$525),""))))</f>
        <v/>
      </c>
      <c r="BS167" s="409">
        <f>COUNTIFS('ZASOBY N'!$B166:$B$525,'ZASOBY N'!$B166,'ZASOBY N'!$C166:'ZASOBY N'!$C$525,'ZASOBY N'!$C166,'ZASOBY N'!$D166:'ZASOBY N'!$D$525,'ZASOBY N'!$D166,'ZASOBY N'!$H166:'ZASOBY N'!$H$525,'ZASOBY N'!$H166 )</f>
        <v>0</v>
      </c>
      <c r="BT167" s="410">
        <f>COUNTIFS('ZASOBY N'!$B$10:$B166,'ZASOBY N'!$B166,'ZASOBY N'!$C$10:'ZASOBY N'!$C166,'ZASOBY N'!$C166,'ZASOBY N'!$D$10:'ZASOBY N'!$D166,'ZASOBY N'!$D166,'ZASOBY N'!$H$10:'ZASOBY N'!$H166,'ZASOBY N'!$H166 )</f>
        <v>0</v>
      </c>
      <c r="BU167" s="411">
        <f t="shared" si="56"/>
        <v>0</v>
      </c>
      <c r="BV167" s="412">
        <f t="shared" si="57"/>
        <v>0</v>
      </c>
      <c r="BW167" s="94" t="s">
        <v>499</v>
      </c>
      <c r="BX167" s="414" t="str">
        <f>IF(AND(BZ167=1,CA167=1,SUMIF($C167:$C$525,$C167,$AI167:$AI$525)=$AI167),$AI167,IF($CC167&gt;0,$CC167,IF(AND(COUNTIF($C$11:$C166,$C167)&gt;=1,COUNTIF($D166:$D166,$D167)&gt;=1),"",IF(AND(SUMIF($C167:$C$525,$C167,$AI167:$AI$525)&gt;$AI167,SUMIF($D167:$D$525,$D167,$AI167:$AI$525)&gt;$IG167),_xlfn.AGGREGATE(14,4,$CB$11:$CB$31*($C$11:$C$31=$C167),1),""))))</f>
        <v/>
      </c>
      <c r="BZ167" s="409">
        <f>COUNTIFS('ZASOBY N'!$B166:$B$525,'ZASOBY N'!$B166,'ZASOBY N'!$C166:'ZASOBY N'!$C$525,'ZASOBY N'!$C166,'ZASOBY N'!$D166:'ZASOBY N'!$D$525,'ZASOBY N'!$D166,'ZASOBY N'!$H166:'ZASOBY N'!$H$525,'ZASOBY N'!$H166 )</f>
        <v>0</v>
      </c>
      <c r="CA167" s="410">
        <f>COUNTIFS('ZASOBY N'!$B$10:$B166,'ZASOBY N'!$B166,'ZASOBY N'!$C$10:'ZASOBY N'!$C166,'ZASOBY N'!$C166,'ZASOBY N'!$D$10:'ZASOBY N'!$D166,'ZASOBY N'!$D166,'ZASOBY N'!$H$10:'ZASOBY N'!$H166,'ZASOBY N'!$H166 )</f>
        <v>0</v>
      </c>
      <c r="CB167" s="411">
        <f t="shared" si="58"/>
        <v>0</v>
      </c>
      <c r="CC167" s="412">
        <f t="shared" si="59"/>
        <v>0</v>
      </c>
      <c r="CE167" s="414" t="str">
        <f>IF(AND(CG167=1,CH167=1,SUMIF($C167:$C$525,$C167,$AH167:$AH$525)=$AH167),$AH167,IF($CJ167&gt;0,$CJ167,IF(AND(COUNTIF($C$11:$C166,$C167)&gt;=1,COUNTIF($D166:$D166,$D167)&gt;=1),"",IF(AND(SUMIF($C167:$C$525,$C167,$AH167:$AH$525)&gt;$AH167,SUMIF($D167:$D$525,$D167,$AH167:$AH$525)&gt;$AH167),_xlfn.AGGREGATE(14,4,$CI$11:$CI$31*($C$11:$C$31=$C167),1),""))))</f>
        <v/>
      </c>
      <c r="CG167" s="409">
        <f>COUNTIFS('ZASOBY N'!$B166:$B$525,'ZASOBY N'!$B166,'ZASOBY N'!$C166:'ZASOBY N'!$C$525,'ZASOBY N'!$C166,'ZASOBY N'!$D166:'ZASOBY N'!$D$525,'ZASOBY N'!$D166,'ZASOBY N'!$H166:'ZASOBY N'!$H$525,'ZASOBY N'!$H166 )</f>
        <v>0</v>
      </c>
      <c r="CH167" s="410">
        <f>COUNTIFS('ZASOBY N'!$B$10:$B166,'ZASOBY N'!$B166,'ZASOBY N'!$C$10:'ZASOBY N'!$C166,'ZASOBY N'!$C166,'ZASOBY N'!$D$10:'ZASOBY N'!$D166,'ZASOBY N'!$D166,'ZASOBY N'!$H$10:'ZASOBY N'!$H166,'ZASOBY N'!$H166 )</f>
        <v>0</v>
      </c>
      <c r="CI167" s="411">
        <f t="shared" si="60"/>
        <v>0</v>
      </c>
      <c r="CJ167" s="412">
        <f t="shared" si="61"/>
        <v>0</v>
      </c>
      <c r="CL167" s="414" t="str">
        <f>IF(AND(CN167=1,CO167=1,SUMIF($C167:$C$525,$C167,$AG167:$AG$525)=$AG167),$AG167,IF($CQ167&gt;0,$CQ167,IF(AND(COUNTIF($C$11:$C166,$C167)&gt;=1,COUNTIF($D166:$D166,$D167)&gt;=1),"",IF(AND(SUMIF($C167:$C$525,$C167,$AG167:$AG$525)&gt;$AG167,SUMIF($D167:$D$525,$D167,$AG167:$AG$525)&gt;$AG167),_xlfn.AGGREGATE(14,4,$CP$11:$CP$31*($C$11:$C$31=$C167),1),""))))</f>
        <v/>
      </c>
      <c r="CN167" s="409">
        <f>COUNTIFS('ZASOBY N'!$B166:$B$525,'ZASOBY N'!$B166,'ZASOBY N'!$C166:'ZASOBY N'!$C$525,'ZASOBY N'!$C166,'ZASOBY N'!$D166:'ZASOBY N'!$D$525,'ZASOBY N'!$D166,'ZASOBY N'!$H166:'ZASOBY N'!$H$525,'ZASOBY N'!$H166 )</f>
        <v>0</v>
      </c>
      <c r="CO167" s="410">
        <f>COUNTIFS('ZASOBY N'!$B$10:$B166,'ZASOBY N'!$B166,'ZASOBY N'!$C$10:'ZASOBY N'!$C166,'ZASOBY N'!$C166,'ZASOBY N'!$D$10:'ZASOBY N'!$D166,'ZASOBY N'!$D166,'ZASOBY N'!$H$10:'ZASOBY N'!$H166,'ZASOBY N'!$H166 )</f>
        <v>0</v>
      </c>
      <c r="CP167" s="411">
        <f t="shared" si="62"/>
        <v>0</v>
      </c>
      <c r="CQ167" s="412">
        <f t="shared" si="63"/>
        <v>0</v>
      </c>
      <c r="CS167" s="414" t="str">
        <f>IF(AND(CU167=1,CV167=1,SUMIF($C167:$C$525,$C167,$AF167:$AF$525)=$AF167),$AF167,IF($CX167&gt;0,$CX167,IF(AND(COUNTIF($C$11:$C166,$C167)&gt;=1,COUNTIF($D166:$D166,$D167)&gt;=1),"",IF(AND(SUMIF($C167:$C$525,$C167,$AF167:$AF$525)&gt;$AF167,SUMIF($D167:$D$525,$D167,$AF167:$AF$525)&gt;$AF167),_xlfn.AGGREGATE(14,4,$CW$11:$CW$31*($C$11:$C$31=$C167),1),""))))</f>
        <v/>
      </c>
      <c r="CU167" s="409">
        <f>COUNTIFS('ZASOBY N'!$B166:$B$525,'ZASOBY N'!$B166,'ZASOBY N'!$C166:'ZASOBY N'!$C$525,'ZASOBY N'!$C166,'ZASOBY N'!$D166:'ZASOBY N'!$D$525,'ZASOBY N'!$D166,'ZASOBY N'!$H166:'ZASOBY N'!$H$525,'ZASOBY N'!$H166 )</f>
        <v>0</v>
      </c>
      <c r="CV167" s="410">
        <f>COUNTIFS('ZASOBY N'!$B$10:$B166,'ZASOBY N'!$B166,'ZASOBY N'!$C$10:'ZASOBY N'!$C166,'ZASOBY N'!$C166,'ZASOBY N'!$D$10:'ZASOBY N'!$D166,'ZASOBY N'!$D166,'ZASOBY N'!$H$10:'ZASOBY N'!$H166,'ZASOBY N'!$H166 )</f>
        <v>0</v>
      </c>
      <c r="CW167" s="411">
        <f t="shared" si="64"/>
        <v>0</v>
      </c>
      <c r="CX167" s="412">
        <f t="shared" si="65"/>
        <v>0</v>
      </c>
      <c r="CZ167" s="414" t="str">
        <f>IF(AND(DB167=1,DC167=1,SUMIF($C167:$C$525,$C167,$AE167:$AE$525)=$AE167),$AE167,IF($DE167&gt;0,$DE167,IF(AND(COUNTIF($C$11:$C166,$C167)&gt;=1,COUNTIF($D166:$D166,$D167)&gt;=1),"",IF(AND(SUMIF($C167:$C$525,$C167,$AE167:$AE$525)&gt;$AE167,SUMIF($D167:$D$525,$D167,$AE167:$AE$525)&gt;$AE167),_xlfn.AGGREGATE(14,4,$DD$11:$DD$31*($C$11:$C$31=$C167),1),""))))</f>
        <v/>
      </c>
      <c r="DB167" s="409">
        <f>COUNTIFS('ZASOBY N'!$B166:$B$525,'ZASOBY N'!$B166,'ZASOBY N'!$C166:'ZASOBY N'!$C$525,'ZASOBY N'!$C166,'ZASOBY N'!$D166:'ZASOBY N'!$D$525,'ZASOBY N'!$D166,'ZASOBY N'!$H166:'ZASOBY N'!$H$525,'ZASOBY N'!$H166 )</f>
        <v>0</v>
      </c>
      <c r="DC167" s="410">
        <f>COUNTIFS('ZASOBY N'!$B$10:$B166,'ZASOBY N'!$B166,'ZASOBY N'!$C$10:'ZASOBY N'!$C166,'ZASOBY N'!$C166,'ZASOBY N'!$D$10:'ZASOBY N'!$D166,'ZASOBY N'!$D166,'ZASOBY N'!$H$10:'ZASOBY N'!$H166,'ZASOBY N'!$H166 )</f>
        <v>0</v>
      </c>
      <c r="DD167" s="411">
        <f t="shared" si="66"/>
        <v>0</v>
      </c>
      <c r="DE167" s="412">
        <f t="shared" si="67"/>
        <v>0</v>
      </c>
      <c r="DF167" s="399" t="str">
        <f>IF(AND(DI167=1,DJ167=1,SUMIF($C167:$C$525,$C167,$AD167:$AD$525)=$AD167),$AD167,IF($DL167&gt;0,$DL167,IF(B167="","",IF(AND(COUNTIF($C$11:$C166,$C167)&gt;=1,COUNTIF($D166:$D166,$D167)&gt;=1,COUNTIF($Z164:$Z166,$C167)=0),"",IF(AND(COUNTIF($C$11:$C166,$C167)&gt;=1,COUNTIF($D166:$D166,$D167)&gt;=1),"UJĘTO WYŻEJ",IF(AND(SUMIF($C167:$C$525,$C167,$AD167:$AD$525)&gt;$AD167,SUMIF($D167:$D$525,$D167,$AD167:$AD$525)&gt;$AD167),_xlfn.AGGREGATE(14,4,$DK$11:$DK$31*($C$11:$C$31=$C167),1),""))))))</f>
        <v/>
      </c>
      <c r="DG167" s="414" t="str">
        <f>IF(AND(DI167=1,DJ167=1,SUMIF($C167:$C$525,$C167,$AD167:$AD$525)=$AD167),$AD167,IF($DL167&gt;0,$DL167,IF(AND(COUNTIF($C$11:$C166,$C167)&gt;=1,COUNTIF($D166:$D166,$D167)&gt;=1),"",IF(AND(SUMIF($C167:$C$525,$C167,$AD167:$AD$525)&gt;$AD167,SUMIF($D167:$D$525,$D167,$AD167:$AD$525)&gt;$AD167),_xlfn.AGGREGATE(14,4,$DK$11:$DK$31*($C$11:$C$31=$C167),1),""))))</f>
        <v/>
      </c>
      <c r="DI167" s="409">
        <f>COUNTIFS('ZASOBY N'!$B166:$B$525,'ZASOBY N'!$B166,'ZASOBY N'!$C166:'ZASOBY N'!$C$525,'ZASOBY N'!$C166,'ZASOBY N'!$D166:'ZASOBY N'!$D$525,'ZASOBY N'!$D166,'ZASOBY N'!$H166:'ZASOBY N'!$H$525,'ZASOBY N'!$H166 )</f>
        <v>0</v>
      </c>
      <c r="DJ167" s="410">
        <f>COUNTIFS('ZASOBY N'!$B$10:$B166,'ZASOBY N'!$B166,'ZASOBY N'!$C$10:'ZASOBY N'!$C166,'ZASOBY N'!$C166,'ZASOBY N'!$D$10:'ZASOBY N'!$D166,'ZASOBY N'!$D166,'ZASOBY N'!$H$10:'ZASOBY N'!$H166,'ZASOBY N'!$H166 )</f>
        <v>0</v>
      </c>
      <c r="DK167" s="411">
        <f t="shared" si="68"/>
        <v>0</v>
      </c>
      <c r="DL167" s="412">
        <f t="shared" si="69"/>
        <v>0</v>
      </c>
    </row>
    <row r="168" spans="1:141" ht="18.899999999999999" customHeight="1" thickBot="1" x14ac:dyDescent="0.35">
      <c r="A168" s="219"/>
      <c r="B168" s="152" t="str">
        <f>IF('ZASOBY N'!A167="","",'ZASOBY N'!A167)</f>
        <v/>
      </c>
      <c r="C168" s="462" t="str">
        <f>IF('ZASOBY N'!C167="","",'ZASOBY N'!C167)</f>
        <v/>
      </c>
      <c r="D168" s="137" t="str">
        <f>IF('ZASOBY N'!B167="","",'ZASOBY N'!B167)</f>
        <v/>
      </c>
      <c r="E168" s="138"/>
      <c r="F168" s="356" t="str">
        <f>IF('ZASOBY N'!D167="","",'ZASOBY N'!D167)</f>
        <v/>
      </c>
      <c r="G168" s="220" t="str">
        <f>IF('ZASOBY N'!G167="","",'ZASOBY N'!G167)</f>
        <v/>
      </c>
      <c r="H168" s="221" t="str">
        <f>IF('ZASOBY N'!F167="","",'ZASOBY N'!F167)</f>
        <v/>
      </c>
      <c r="I168" s="221" t="str">
        <f>IF('ZASOBY N'!G167="","",'ZASOBY N'!G167)</f>
        <v/>
      </c>
      <c r="J168" s="221" t="str">
        <f>IF('ZASOBY N'!H167="","",'ZASOBY N'!H167)</f>
        <v/>
      </c>
      <c r="K168" s="214">
        <v>0</v>
      </c>
      <c r="L168" s="214">
        <v>0</v>
      </c>
      <c r="M168" s="214">
        <v>0</v>
      </c>
      <c r="N168" s="222" t="str">
        <f>IF('ZASOBY N'!BD167="x","",IF(W168="","",'ZASOBY N'!E167))</f>
        <v/>
      </c>
      <c r="O168" s="223">
        <v>0</v>
      </c>
      <c r="P168" s="223">
        <v>0</v>
      </c>
      <c r="Q168" s="226" t="str">
        <f>IF($N168="","",'UPR BILANS N'!G168*'UPR BILANS N'!N168)</f>
        <v/>
      </c>
      <c r="R168" s="225" t="str">
        <f>IF($N168="","",'ZASOBY N'!O167)</f>
        <v/>
      </c>
      <c r="S168" s="225" t="str">
        <f>IF($N168="","",IF('ZASOBY N'!Q167="",0,'ZASOBY N'!Q167))</f>
        <v/>
      </c>
      <c r="T168" s="225" t="str">
        <f>IF($N168="","",'ZASOBY N'!V167)</f>
        <v/>
      </c>
      <c r="U168" s="225" t="str">
        <f>IF($N168="","",IF('ZASOBY N'!AG167="",0,'ZASOBY N'!AG167))</f>
        <v/>
      </c>
      <c r="V168" s="225" t="str">
        <f>IF($N168="","",IF(NN!P170="",0,NN!P170))</f>
        <v/>
      </c>
      <c r="W168" s="225" t="str">
        <f t="shared" si="47"/>
        <v/>
      </c>
      <c r="X168" s="226" t="str">
        <f t="shared" si="48"/>
        <v/>
      </c>
      <c r="Y168" s="225" t="str">
        <f>IF('ZASOBY N'!AU167="","",IF(C168&lt;&gt;C167,'ZASOBY N'!AU167,IF(D168&lt;&gt;D167,'ZASOBY N'!AU167,IF(F168&lt;&gt;F167,'ZASOBY N'!AU167,IF(G168&lt;&gt;G167,'ZASOBY N'!AU167,IF(J168&lt;&gt;J167,'ZASOBY N'!AU167,IF(NN!AC170="","",IF(AND(C167=C168,H167=H168,J167=J168,NN!AC170&gt;0),"",IF(AND(C168=C169,H168=H169,NN!AC171&gt;0),'ZASOBY N'!AU167,'ZASOBY N'!AU167)))))))))</f>
        <v/>
      </c>
      <c r="Z168" s="225" t="str">
        <f t="shared" si="49"/>
        <v/>
      </c>
      <c r="AA168" s="227" t="str">
        <f t="shared" si="51"/>
        <v/>
      </c>
      <c r="AB168" s="400" t="str">
        <f t="shared" si="52"/>
        <v/>
      </c>
      <c r="AC168" s="228" t="str">
        <f t="shared" si="50"/>
        <v/>
      </c>
      <c r="AD168" s="222">
        <f>IF(B168="",0,IF(F168="",0,INDEX(POBRANIE_!$B$6:$F$101,MATCH('UPR BILANS N'!$F168,POBRANIE_!$A$6:$A$101,0),2)))</f>
        <v>0</v>
      </c>
      <c r="AE168" s="224">
        <f>IF(OR('ZASOBY N'!G167="",'ZASOBY N'!E167=""),0,IF(B168="",0,'ZASOBY N'!G167*'ZASOBY N'!E167))</f>
        <v>0</v>
      </c>
      <c r="AF168" s="225">
        <f>IF('ZASOBY N'!O167="",0,'ZASOBY N'!O167)</f>
        <v>0</v>
      </c>
      <c r="AG168" s="225">
        <f>IF('ZASOBY N'!Q167="",0,'ZASOBY N'!Q167)</f>
        <v>0</v>
      </c>
      <c r="AH168" s="225">
        <f>IF('ZASOBY N'!V167="",0,'ZASOBY N'!V167)</f>
        <v>0</v>
      </c>
      <c r="AI168" s="225">
        <f>IF('ZASOBY N'!AG167="",0,'ZASOBY N'!AG167)</f>
        <v>0</v>
      </c>
      <c r="AJ168" s="225">
        <f>IF(NN!P170="",0,IF(NN!P170="BRAK kol.7","BRAK BADAŃ",NN!P170))</f>
        <v>0</v>
      </c>
      <c r="AK168" s="225">
        <f>IF(NN!AC170="",0,IF(NN!AC170="BRAK kol.7","BRAK BADAŃ",NN!AC170))</f>
        <v>0</v>
      </c>
      <c r="BJ168" s="414" t="str">
        <f>IF(AND(BL168=1,BM168=1,SUMIF($C168:$C$525,$C168,$AK168:$AK$525)=$AK168),$AK168,IF($BO168&gt;0,$BO168,IF(AND(COUNTIF($C$11:$C167,$C168)&gt;=1,COUNTIF($D167:$D167,$D168)&gt;=1),"",IF(AND(SUMIF($C168:$C$525,$C168,$AK168:$AK$525)&gt;=$AK168,SUMIF($D168:$D$525,$D168,$AK168:$AK$525)&gt;=$AK168),SUMIF($C168:$C$525,$C168,$AK168:$AK$525),""))))</f>
        <v/>
      </c>
      <c r="BL168" s="409">
        <f>COUNTIFS('ZASOBY N'!$B167:$B$525,'ZASOBY N'!$B167,'ZASOBY N'!$C167:'ZASOBY N'!$C$525,'ZASOBY N'!$C167,'ZASOBY N'!$D167:'ZASOBY N'!$D$525,'ZASOBY N'!$D167,'ZASOBY N'!$H167:'ZASOBY N'!$H$525,'ZASOBY N'!$H167 )</f>
        <v>0</v>
      </c>
      <c r="BM168" s="410">
        <f>COUNTIFS('ZASOBY N'!$B$10:$B167,'ZASOBY N'!$B167,'ZASOBY N'!$C$10:'ZASOBY N'!$C167,'ZASOBY N'!$C167,'ZASOBY N'!$D$10:'ZASOBY N'!$D167,'ZASOBY N'!$D167,'ZASOBY N'!$H$10:'ZASOBY N'!$H167,'ZASOBY N'!$H167 )</f>
        <v>0</v>
      </c>
      <c r="BN168" s="411">
        <f t="shared" si="53"/>
        <v>0</v>
      </c>
      <c r="BO168" s="412">
        <f t="shared" si="54"/>
        <v>0</v>
      </c>
      <c r="BP168" s="94" t="str">
        <f t="shared" si="55"/>
        <v/>
      </c>
      <c r="BQ168" s="414" t="str">
        <f>IF(AND(BS168=1,BT168=1,SUMIF($C168:$C$525,$C168,$AJ168:$AJ$525)=$AJ168),$AJ168,IF($BV168&gt;0,$BV168,IF(AND(COUNTIF($C$11:$C167,$C168)&gt;=1,COUNTIF($D167:$D167,$D168)&gt;=1),"",IF(AND(SUMIF($C168:$C$525,$C168,$AJ168:$AJ$525)&gt;$AJ168,SUMIF($D168:$D$525,$D168,$AJ168:$AJ$525)&gt;$AJ168),SUMIF($C168:$C$525,$C168,$AJ168:$AJ$525),""))))</f>
        <v/>
      </c>
      <c r="BS168" s="409">
        <f>COUNTIFS('ZASOBY N'!$B167:$B$525,'ZASOBY N'!$B167,'ZASOBY N'!$C167:'ZASOBY N'!$C$525,'ZASOBY N'!$C167,'ZASOBY N'!$D167:'ZASOBY N'!$D$525,'ZASOBY N'!$D167,'ZASOBY N'!$H167:'ZASOBY N'!$H$525,'ZASOBY N'!$H167 )</f>
        <v>0</v>
      </c>
      <c r="BT168" s="410">
        <f>COUNTIFS('ZASOBY N'!$B$10:$B167,'ZASOBY N'!$B167,'ZASOBY N'!$C$10:'ZASOBY N'!$C167,'ZASOBY N'!$C167,'ZASOBY N'!$D$10:'ZASOBY N'!$D167,'ZASOBY N'!$D167,'ZASOBY N'!$H$10:'ZASOBY N'!$H167,'ZASOBY N'!$H167 )</f>
        <v>0</v>
      </c>
      <c r="BU168" s="411">
        <f t="shared" si="56"/>
        <v>0</v>
      </c>
      <c r="BV168" s="412">
        <f t="shared" si="57"/>
        <v>0</v>
      </c>
      <c r="BW168" s="94" t="s">
        <v>499</v>
      </c>
      <c r="BX168" s="414" t="str">
        <f>IF(AND(BZ168=1,CA168=1,SUMIF($C168:$C$525,$C168,$AI168:$AI$525)=$AI168),$AI168,IF($CC168&gt;0,$CC168,IF(AND(COUNTIF($C$11:$C167,$C168)&gt;=1,COUNTIF($D167:$D167,$D168)&gt;=1),"",IF(AND(SUMIF($C168:$C$525,$C168,$AI168:$AI$525)&gt;$AI168,SUMIF($D168:$D$525,$D168,$AI168:$AI$525)&gt;$IG168),_xlfn.AGGREGATE(14,4,$CB$11:$CB$31*($C$11:$C$31=$C168),1),""))))</f>
        <v/>
      </c>
      <c r="BZ168" s="409">
        <f>COUNTIFS('ZASOBY N'!$B167:$B$525,'ZASOBY N'!$B167,'ZASOBY N'!$C167:'ZASOBY N'!$C$525,'ZASOBY N'!$C167,'ZASOBY N'!$D167:'ZASOBY N'!$D$525,'ZASOBY N'!$D167,'ZASOBY N'!$H167:'ZASOBY N'!$H$525,'ZASOBY N'!$H167 )</f>
        <v>0</v>
      </c>
      <c r="CA168" s="410">
        <f>COUNTIFS('ZASOBY N'!$B$10:$B167,'ZASOBY N'!$B167,'ZASOBY N'!$C$10:'ZASOBY N'!$C167,'ZASOBY N'!$C167,'ZASOBY N'!$D$10:'ZASOBY N'!$D167,'ZASOBY N'!$D167,'ZASOBY N'!$H$10:'ZASOBY N'!$H167,'ZASOBY N'!$H167 )</f>
        <v>0</v>
      </c>
      <c r="CB168" s="411">
        <f t="shared" si="58"/>
        <v>0</v>
      </c>
      <c r="CC168" s="412">
        <f t="shared" si="59"/>
        <v>0</v>
      </c>
      <c r="CE168" s="414" t="str">
        <f>IF(AND(CG168=1,CH168=1,SUMIF($C168:$C$525,$C168,$AH168:$AH$525)=$AH168),$AH168,IF($CJ168&gt;0,$CJ168,IF(AND(COUNTIF($C$11:$C167,$C168)&gt;=1,COUNTIF($D167:$D167,$D168)&gt;=1),"",IF(AND(SUMIF($C168:$C$525,$C168,$AH168:$AH$525)&gt;$AH168,SUMIF($D168:$D$525,$D168,$AH168:$AH$525)&gt;$AH168),_xlfn.AGGREGATE(14,4,$CI$11:$CI$31*($C$11:$C$31=$C168),1),""))))</f>
        <v/>
      </c>
      <c r="CG168" s="409">
        <f>COUNTIFS('ZASOBY N'!$B167:$B$525,'ZASOBY N'!$B167,'ZASOBY N'!$C167:'ZASOBY N'!$C$525,'ZASOBY N'!$C167,'ZASOBY N'!$D167:'ZASOBY N'!$D$525,'ZASOBY N'!$D167,'ZASOBY N'!$H167:'ZASOBY N'!$H$525,'ZASOBY N'!$H167 )</f>
        <v>0</v>
      </c>
      <c r="CH168" s="410">
        <f>COUNTIFS('ZASOBY N'!$B$10:$B167,'ZASOBY N'!$B167,'ZASOBY N'!$C$10:'ZASOBY N'!$C167,'ZASOBY N'!$C167,'ZASOBY N'!$D$10:'ZASOBY N'!$D167,'ZASOBY N'!$D167,'ZASOBY N'!$H$10:'ZASOBY N'!$H167,'ZASOBY N'!$H167 )</f>
        <v>0</v>
      </c>
      <c r="CI168" s="411">
        <f t="shared" si="60"/>
        <v>0</v>
      </c>
      <c r="CJ168" s="412">
        <f t="shared" si="61"/>
        <v>0</v>
      </c>
      <c r="CL168" s="414" t="str">
        <f>IF(AND(CN168=1,CO168=1,SUMIF($C168:$C$525,$C168,$AG168:$AG$525)=$AG168),$AG168,IF($CQ168&gt;0,$CQ168,IF(AND(COUNTIF($C$11:$C167,$C168)&gt;=1,COUNTIF($D167:$D167,$D168)&gt;=1),"",IF(AND(SUMIF($C168:$C$525,$C168,$AG168:$AG$525)&gt;$AG168,SUMIF($D168:$D$525,$D168,$AG168:$AG$525)&gt;$AG168),_xlfn.AGGREGATE(14,4,$CP$11:$CP$31*($C$11:$C$31=$C168),1),""))))</f>
        <v/>
      </c>
      <c r="CN168" s="409">
        <f>COUNTIFS('ZASOBY N'!$B167:$B$525,'ZASOBY N'!$B167,'ZASOBY N'!$C167:'ZASOBY N'!$C$525,'ZASOBY N'!$C167,'ZASOBY N'!$D167:'ZASOBY N'!$D$525,'ZASOBY N'!$D167,'ZASOBY N'!$H167:'ZASOBY N'!$H$525,'ZASOBY N'!$H167 )</f>
        <v>0</v>
      </c>
      <c r="CO168" s="410">
        <f>COUNTIFS('ZASOBY N'!$B$10:$B167,'ZASOBY N'!$B167,'ZASOBY N'!$C$10:'ZASOBY N'!$C167,'ZASOBY N'!$C167,'ZASOBY N'!$D$10:'ZASOBY N'!$D167,'ZASOBY N'!$D167,'ZASOBY N'!$H$10:'ZASOBY N'!$H167,'ZASOBY N'!$H167 )</f>
        <v>0</v>
      </c>
      <c r="CP168" s="411">
        <f t="shared" si="62"/>
        <v>0</v>
      </c>
      <c r="CQ168" s="412">
        <f t="shared" si="63"/>
        <v>0</v>
      </c>
      <c r="CS168" s="414" t="str">
        <f>IF(AND(CU168=1,CV168=1,SUMIF($C168:$C$525,$C168,$AF168:$AF$525)=$AF168),$AF168,IF($CX168&gt;0,$CX168,IF(AND(COUNTIF($C$11:$C167,$C168)&gt;=1,COUNTIF($D167:$D167,$D168)&gt;=1),"",IF(AND(SUMIF($C168:$C$525,$C168,$AF168:$AF$525)&gt;$AF168,SUMIF($D168:$D$525,$D168,$AF168:$AF$525)&gt;$AF168),_xlfn.AGGREGATE(14,4,$CW$11:$CW$31*($C$11:$C$31=$C168),1),""))))</f>
        <v/>
      </c>
      <c r="CU168" s="409">
        <f>COUNTIFS('ZASOBY N'!$B167:$B$525,'ZASOBY N'!$B167,'ZASOBY N'!$C167:'ZASOBY N'!$C$525,'ZASOBY N'!$C167,'ZASOBY N'!$D167:'ZASOBY N'!$D$525,'ZASOBY N'!$D167,'ZASOBY N'!$H167:'ZASOBY N'!$H$525,'ZASOBY N'!$H167 )</f>
        <v>0</v>
      </c>
      <c r="CV168" s="410">
        <f>COUNTIFS('ZASOBY N'!$B$10:$B167,'ZASOBY N'!$B167,'ZASOBY N'!$C$10:'ZASOBY N'!$C167,'ZASOBY N'!$C167,'ZASOBY N'!$D$10:'ZASOBY N'!$D167,'ZASOBY N'!$D167,'ZASOBY N'!$H$10:'ZASOBY N'!$H167,'ZASOBY N'!$H167 )</f>
        <v>0</v>
      </c>
      <c r="CW168" s="411">
        <f t="shared" si="64"/>
        <v>0</v>
      </c>
      <c r="CX168" s="412">
        <f t="shared" si="65"/>
        <v>0</v>
      </c>
      <c r="CZ168" s="414" t="str">
        <f>IF(AND(DB168=1,DC168=1,SUMIF($C168:$C$525,$C168,$AE168:$AE$525)=$AE168),$AE168,IF($DE168&gt;0,$DE168,IF(AND(COUNTIF($C$11:$C167,$C168)&gt;=1,COUNTIF($D167:$D167,$D168)&gt;=1),"",IF(AND(SUMIF($C168:$C$525,$C168,$AE168:$AE$525)&gt;$AE168,SUMIF($D168:$D$525,$D168,$AE168:$AE$525)&gt;$AE168),_xlfn.AGGREGATE(14,4,$DD$11:$DD$31*($C$11:$C$31=$C168),1),""))))</f>
        <v/>
      </c>
      <c r="DB168" s="409">
        <f>COUNTIFS('ZASOBY N'!$B167:$B$525,'ZASOBY N'!$B167,'ZASOBY N'!$C167:'ZASOBY N'!$C$525,'ZASOBY N'!$C167,'ZASOBY N'!$D167:'ZASOBY N'!$D$525,'ZASOBY N'!$D167,'ZASOBY N'!$H167:'ZASOBY N'!$H$525,'ZASOBY N'!$H167 )</f>
        <v>0</v>
      </c>
      <c r="DC168" s="410">
        <f>COUNTIFS('ZASOBY N'!$B$10:$B167,'ZASOBY N'!$B167,'ZASOBY N'!$C$10:'ZASOBY N'!$C167,'ZASOBY N'!$C167,'ZASOBY N'!$D$10:'ZASOBY N'!$D167,'ZASOBY N'!$D167,'ZASOBY N'!$H$10:'ZASOBY N'!$H167,'ZASOBY N'!$H167 )</f>
        <v>0</v>
      </c>
      <c r="DD168" s="411">
        <f t="shared" si="66"/>
        <v>0</v>
      </c>
      <c r="DE168" s="412">
        <f t="shared" si="67"/>
        <v>0</v>
      </c>
      <c r="DF168" s="399" t="str">
        <f>IF(AND(DI168=1,DJ168=1,SUMIF($C168:$C$525,$C168,$AD168:$AD$525)=$AD168),$AD168,IF($DL168&gt;0,$DL168,IF(B168="","",IF(AND(COUNTIF($C$11:$C167,$C168)&gt;=1,COUNTIF($D167:$D167,$D168)&gt;=1,COUNTIF($Z165:$Z167,$C168)=0),"",IF(AND(COUNTIF($C$11:$C167,$C168)&gt;=1,COUNTIF($D167:$D167,$D168)&gt;=1),"UJĘTO WYŻEJ",IF(AND(SUMIF($C168:$C$525,$C168,$AD168:$AD$525)&gt;$AD168,SUMIF($D168:$D$525,$D168,$AD168:$AD$525)&gt;$AD168),_xlfn.AGGREGATE(14,4,$DK$11:$DK$31*($C$11:$C$31=$C168),1),""))))))</f>
        <v/>
      </c>
      <c r="DG168" s="414" t="str">
        <f>IF(AND(DI168=1,DJ168=1,SUMIF($C168:$C$525,$C168,$AD168:$AD$525)=$AD168),$AD168,IF($DL168&gt;0,$DL168,IF(AND(COUNTIF($C$11:$C167,$C168)&gt;=1,COUNTIF($D167:$D167,$D168)&gt;=1),"",IF(AND(SUMIF($C168:$C$525,$C168,$AD168:$AD$525)&gt;$AD168,SUMIF($D168:$D$525,$D168,$AD168:$AD$525)&gt;$AD168),_xlfn.AGGREGATE(14,4,$DK$11:$DK$31*($C$11:$C$31=$C168),1),""))))</f>
        <v/>
      </c>
      <c r="DI168" s="409">
        <f>COUNTIFS('ZASOBY N'!$B167:$B$525,'ZASOBY N'!$B167,'ZASOBY N'!$C167:'ZASOBY N'!$C$525,'ZASOBY N'!$C167,'ZASOBY N'!$D167:'ZASOBY N'!$D$525,'ZASOBY N'!$D167,'ZASOBY N'!$H167:'ZASOBY N'!$H$525,'ZASOBY N'!$H167 )</f>
        <v>0</v>
      </c>
      <c r="DJ168" s="410">
        <f>COUNTIFS('ZASOBY N'!$B$10:$B167,'ZASOBY N'!$B167,'ZASOBY N'!$C$10:'ZASOBY N'!$C167,'ZASOBY N'!$C167,'ZASOBY N'!$D$10:'ZASOBY N'!$D167,'ZASOBY N'!$D167,'ZASOBY N'!$H$10:'ZASOBY N'!$H167,'ZASOBY N'!$H167 )</f>
        <v>0</v>
      </c>
      <c r="DK168" s="411">
        <f t="shared" si="68"/>
        <v>0</v>
      </c>
      <c r="DL168" s="412">
        <f t="shared" si="69"/>
        <v>0</v>
      </c>
      <c r="DN168" s="94" t="s">
        <v>190</v>
      </c>
      <c r="DO168" s="150">
        <f>SUM(H11:H170)</f>
        <v>0</v>
      </c>
      <c r="DP168" s="199"/>
      <c r="DQ168" s="229"/>
      <c r="DW168" s="230"/>
      <c r="DX168" s="150">
        <f>SUM(Q11:Q170)</f>
        <v>0</v>
      </c>
      <c r="DY168" s="231"/>
      <c r="DZ168" s="231"/>
      <c r="EA168" s="231"/>
      <c r="EB168" s="231"/>
      <c r="EC168" s="231"/>
      <c r="ED168" s="231"/>
      <c r="EE168" s="231"/>
      <c r="EF168" s="231"/>
      <c r="EG168" s="231"/>
      <c r="EH168" s="231"/>
      <c r="EI168" s="231"/>
      <c r="EJ168" s="231"/>
      <c r="EK168" s="200"/>
    </row>
    <row r="169" spans="1:141" ht="18.899999999999999" customHeight="1" thickBot="1" x14ac:dyDescent="0.35">
      <c r="A169" s="219"/>
      <c r="B169" s="152" t="str">
        <f>IF('ZASOBY N'!A168="","",'ZASOBY N'!A168)</f>
        <v/>
      </c>
      <c r="C169" s="462" t="str">
        <f>IF('ZASOBY N'!C168="","",'ZASOBY N'!C168)</f>
        <v/>
      </c>
      <c r="D169" s="137" t="str">
        <f>IF('ZASOBY N'!B168="","",'ZASOBY N'!B168)</f>
        <v/>
      </c>
      <c r="E169" s="138"/>
      <c r="F169" s="356" t="str">
        <f>IF('ZASOBY N'!D168="","",'ZASOBY N'!D168)</f>
        <v/>
      </c>
      <c r="G169" s="220" t="str">
        <f>IF('ZASOBY N'!G168="","",'ZASOBY N'!G168)</f>
        <v/>
      </c>
      <c r="H169" s="221" t="str">
        <f>IF('ZASOBY N'!F168="","",'ZASOBY N'!F168)</f>
        <v/>
      </c>
      <c r="I169" s="221" t="str">
        <f>IF('ZASOBY N'!G168="","",'ZASOBY N'!G168)</f>
        <v/>
      </c>
      <c r="J169" s="221" t="str">
        <f>IF('ZASOBY N'!H168="","",'ZASOBY N'!H168)</f>
        <v/>
      </c>
      <c r="K169" s="214">
        <v>0</v>
      </c>
      <c r="L169" s="214">
        <v>0</v>
      </c>
      <c r="M169" s="214">
        <v>0</v>
      </c>
      <c r="N169" s="222" t="str">
        <f>IF('ZASOBY N'!BD168="x","",IF(W169="","",'ZASOBY N'!E168))</f>
        <v/>
      </c>
      <c r="O169" s="223">
        <v>0</v>
      </c>
      <c r="P169" s="223">
        <v>0</v>
      </c>
      <c r="Q169" s="226" t="str">
        <f>IF($N169="","",'UPR BILANS N'!G169*'UPR BILANS N'!N169)</f>
        <v/>
      </c>
      <c r="R169" s="225" t="str">
        <f>IF($N169="","",'ZASOBY N'!O168)</f>
        <v/>
      </c>
      <c r="S169" s="225" t="str">
        <f>IF($N169="","",IF('ZASOBY N'!Q168="",0,'ZASOBY N'!Q168))</f>
        <v/>
      </c>
      <c r="T169" s="225" t="str">
        <f>IF($N169="","",'ZASOBY N'!V168)</f>
        <v/>
      </c>
      <c r="U169" s="225" t="str">
        <f>IF($N169="","",IF('ZASOBY N'!AG168="",0,'ZASOBY N'!AG168))</f>
        <v/>
      </c>
      <c r="V169" s="225" t="str">
        <f>IF($N169="","",IF(NN!P171="",0,NN!P171))</f>
        <v/>
      </c>
      <c r="W169" s="225" t="str">
        <f t="shared" si="47"/>
        <v/>
      </c>
      <c r="X169" s="226" t="str">
        <f t="shared" si="48"/>
        <v/>
      </c>
      <c r="Y169" s="225" t="str">
        <f>IF('ZASOBY N'!AU168="","",IF(C169&lt;&gt;C168,'ZASOBY N'!AU168,IF(D169&lt;&gt;D168,'ZASOBY N'!AU168,IF(F169&lt;&gt;F168,'ZASOBY N'!AU168,IF(G169&lt;&gt;G168,'ZASOBY N'!AU168,IF(J169&lt;&gt;J168,'ZASOBY N'!AU168,IF(NN!AC171="","",IF(AND(C168=C169,H168=H169,J168=J169,NN!AC171&gt;0),"",IF(AND(C169=C170,H169=H170,NN!AC172&gt;0),'ZASOBY N'!AU168,'ZASOBY N'!AU168)))))))))</f>
        <v/>
      </c>
      <c r="Z169" s="225" t="str">
        <f t="shared" si="49"/>
        <v/>
      </c>
      <c r="AA169" s="227" t="str">
        <f t="shared" si="51"/>
        <v/>
      </c>
      <c r="AB169" s="400" t="str">
        <f t="shared" si="52"/>
        <v/>
      </c>
      <c r="AC169" s="228" t="str">
        <f t="shared" si="50"/>
        <v/>
      </c>
      <c r="AD169" s="222">
        <f>IF(B169="",0,IF(F169="",0,INDEX(POBRANIE_!$B$6:$F$101,MATCH('UPR BILANS N'!$F169,POBRANIE_!$A$6:$A$101,0),2)))</f>
        <v>0</v>
      </c>
      <c r="AE169" s="224">
        <f>IF(OR('ZASOBY N'!G168="",'ZASOBY N'!E168=""),0,IF(B169="",0,'ZASOBY N'!G168*'ZASOBY N'!E168))</f>
        <v>0</v>
      </c>
      <c r="AF169" s="225">
        <f>IF('ZASOBY N'!O168="",0,'ZASOBY N'!O168)</f>
        <v>0</v>
      </c>
      <c r="AG169" s="225">
        <f>IF('ZASOBY N'!Q168="",0,'ZASOBY N'!Q168)</f>
        <v>0</v>
      </c>
      <c r="AH169" s="225">
        <f>IF('ZASOBY N'!V168="",0,'ZASOBY N'!V168)</f>
        <v>0</v>
      </c>
      <c r="AI169" s="225">
        <f>IF('ZASOBY N'!AG168="",0,'ZASOBY N'!AG168)</f>
        <v>0</v>
      </c>
      <c r="AJ169" s="225">
        <f>IF(NN!P171="",0,IF(NN!P171="BRAK kol.7","BRAK BADAŃ",NN!P171))</f>
        <v>0</v>
      </c>
      <c r="AK169" s="225">
        <f>IF(NN!AC171="",0,IF(NN!AC171="BRAK kol.7","BRAK BADAŃ",NN!AC171))</f>
        <v>0</v>
      </c>
      <c r="BJ169" s="414" t="str">
        <f>IF(AND(BL169=1,BM169=1,SUMIF($C169:$C$525,$C169,$AK169:$AK$525)=$AK169),$AK169,IF($BO169&gt;0,$BO169,IF(AND(COUNTIF($C$11:$C168,$C169)&gt;=1,COUNTIF($D168:$D168,$D169)&gt;=1),"",IF(AND(SUMIF($C169:$C$525,$C169,$AK169:$AK$525)&gt;=$AK169,SUMIF($D169:$D$525,$D169,$AK169:$AK$525)&gt;=$AK169),SUMIF($C169:$C$525,$C169,$AK169:$AK$525),""))))</f>
        <v/>
      </c>
      <c r="BL169" s="409">
        <f>COUNTIFS('ZASOBY N'!$B168:$B$525,'ZASOBY N'!$B168,'ZASOBY N'!$C168:'ZASOBY N'!$C$525,'ZASOBY N'!$C168,'ZASOBY N'!$D168:'ZASOBY N'!$D$525,'ZASOBY N'!$D168,'ZASOBY N'!$H168:'ZASOBY N'!$H$525,'ZASOBY N'!$H168 )</f>
        <v>0</v>
      </c>
      <c r="BM169" s="410">
        <f>COUNTIFS('ZASOBY N'!$B$10:$B168,'ZASOBY N'!$B168,'ZASOBY N'!$C$10:'ZASOBY N'!$C168,'ZASOBY N'!$C168,'ZASOBY N'!$D$10:'ZASOBY N'!$D168,'ZASOBY N'!$D168,'ZASOBY N'!$H$10:'ZASOBY N'!$H168,'ZASOBY N'!$H168 )</f>
        <v>0</v>
      </c>
      <c r="BN169" s="411">
        <f t="shared" si="53"/>
        <v>0</v>
      </c>
      <c r="BO169" s="412">
        <f t="shared" si="54"/>
        <v>0</v>
      </c>
      <c r="BP169" s="94" t="str">
        <f t="shared" si="55"/>
        <v/>
      </c>
      <c r="BQ169" s="414" t="str">
        <f>IF(AND(BS169=1,BT169=1,SUMIF($C169:$C$525,$C169,$AJ169:$AJ$525)=$AJ169),$AJ169,IF($BV169&gt;0,$BV169,IF(AND(COUNTIF($C$11:$C168,$C169)&gt;=1,COUNTIF($D168:$D168,$D169)&gt;=1),"",IF(AND(SUMIF($C169:$C$525,$C169,$AJ169:$AJ$525)&gt;$AJ169,SUMIF($D169:$D$525,$D169,$AJ169:$AJ$525)&gt;$AJ169),SUMIF($C169:$C$525,$C169,$AJ169:$AJ$525),""))))</f>
        <v/>
      </c>
      <c r="BS169" s="409">
        <f>COUNTIFS('ZASOBY N'!$B168:$B$525,'ZASOBY N'!$B168,'ZASOBY N'!$C168:'ZASOBY N'!$C$525,'ZASOBY N'!$C168,'ZASOBY N'!$D168:'ZASOBY N'!$D$525,'ZASOBY N'!$D168,'ZASOBY N'!$H168:'ZASOBY N'!$H$525,'ZASOBY N'!$H168 )</f>
        <v>0</v>
      </c>
      <c r="BT169" s="410">
        <f>COUNTIFS('ZASOBY N'!$B$10:$B168,'ZASOBY N'!$B168,'ZASOBY N'!$C$10:'ZASOBY N'!$C168,'ZASOBY N'!$C168,'ZASOBY N'!$D$10:'ZASOBY N'!$D168,'ZASOBY N'!$D168,'ZASOBY N'!$H$10:'ZASOBY N'!$H168,'ZASOBY N'!$H168 )</f>
        <v>0</v>
      </c>
      <c r="BU169" s="411">
        <f t="shared" si="56"/>
        <v>0</v>
      </c>
      <c r="BV169" s="412">
        <f t="shared" si="57"/>
        <v>0</v>
      </c>
      <c r="BW169" s="94" t="s">
        <v>499</v>
      </c>
      <c r="BX169" s="414" t="str">
        <f>IF(AND(BZ169=1,CA169=1,SUMIF($C169:$C$525,$C169,$AI169:$AI$525)=$AI169),$AI169,IF($CC169&gt;0,$CC169,IF(AND(COUNTIF($C$11:$C168,$C169)&gt;=1,COUNTIF($D168:$D168,$D169)&gt;=1),"",IF(AND(SUMIF($C169:$C$525,$C169,$AI169:$AI$525)&gt;$AI169,SUMIF($D169:$D$525,$D169,$AI169:$AI$525)&gt;$IG169),_xlfn.AGGREGATE(14,4,$CB$11:$CB$31*($C$11:$C$31=$C169),1),""))))</f>
        <v/>
      </c>
      <c r="BZ169" s="409">
        <f>COUNTIFS('ZASOBY N'!$B168:$B$525,'ZASOBY N'!$B168,'ZASOBY N'!$C168:'ZASOBY N'!$C$525,'ZASOBY N'!$C168,'ZASOBY N'!$D168:'ZASOBY N'!$D$525,'ZASOBY N'!$D168,'ZASOBY N'!$H168:'ZASOBY N'!$H$525,'ZASOBY N'!$H168 )</f>
        <v>0</v>
      </c>
      <c r="CA169" s="410">
        <f>COUNTIFS('ZASOBY N'!$B$10:$B168,'ZASOBY N'!$B168,'ZASOBY N'!$C$10:'ZASOBY N'!$C168,'ZASOBY N'!$C168,'ZASOBY N'!$D$10:'ZASOBY N'!$D168,'ZASOBY N'!$D168,'ZASOBY N'!$H$10:'ZASOBY N'!$H168,'ZASOBY N'!$H168 )</f>
        <v>0</v>
      </c>
      <c r="CB169" s="411">
        <f t="shared" si="58"/>
        <v>0</v>
      </c>
      <c r="CC169" s="412">
        <f t="shared" si="59"/>
        <v>0</v>
      </c>
      <c r="CE169" s="414" t="str">
        <f>IF(AND(CG169=1,CH169=1,SUMIF($C169:$C$525,$C169,$AH169:$AH$525)=$AH169),$AH169,IF($CJ169&gt;0,$CJ169,IF(AND(COUNTIF($C$11:$C168,$C169)&gt;=1,COUNTIF($D168:$D168,$D169)&gt;=1),"",IF(AND(SUMIF($C169:$C$525,$C169,$AH169:$AH$525)&gt;$AH169,SUMIF($D169:$D$525,$D169,$AH169:$AH$525)&gt;$AH169),_xlfn.AGGREGATE(14,4,$CI$11:$CI$31*($C$11:$C$31=$C169),1),""))))</f>
        <v/>
      </c>
      <c r="CG169" s="409">
        <f>COUNTIFS('ZASOBY N'!$B168:$B$525,'ZASOBY N'!$B168,'ZASOBY N'!$C168:'ZASOBY N'!$C$525,'ZASOBY N'!$C168,'ZASOBY N'!$D168:'ZASOBY N'!$D$525,'ZASOBY N'!$D168,'ZASOBY N'!$H168:'ZASOBY N'!$H$525,'ZASOBY N'!$H168 )</f>
        <v>0</v>
      </c>
      <c r="CH169" s="410">
        <f>COUNTIFS('ZASOBY N'!$B$10:$B168,'ZASOBY N'!$B168,'ZASOBY N'!$C$10:'ZASOBY N'!$C168,'ZASOBY N'!$C168,'ZASOBY N'!$D$10:'ZASOBY N'!$D168,'ZASOBY N'!$D168,'ZASOBY N'!$H$10:'ZASOBY N'!$H168,'ZASOBY N'!$H168 )</f>
        <v>0</v>
      </c>
      <c r="CI169" s="411">
        <f t="shared" si="60"/>
        <v>0</v>
      </c>
      <c r="CJ169" s="412">
        <f t="shared" si="61"/>
        <v>0</v>
      </c>
      <c r="CL169" s="414" t="str">
        <f>IF(AND(CN169=1,CO169=1,SUMIF($C169:$C$525,$C169,$AG169:$AG$525)=$AG169),$AG169,IF($CQ169&gt;0,$CQ169,IF(AND(COUNTIF($C$11:$C168,$C169)&gt;=1,COUNTIF($D168:$D168,$D169)&gt;=1),"",IF(AND(SUMIF($C169:$C$525,$C169,$AG169:$AG$525)&gt;$AG169,SUMIF($D169:$D$525,$D169,$AG169:$AG$525)&gt;$AG169),_xlfn.AGGREGATE(14,4,$CP$11:$CP$31*($C$11:$C$31=$C169),1),""))))</f>
        <v/>
      </c>
      <c r="CN169" s="409">
        <f>COUNTIFS('ZASOBY N'!$B168:$B$525,'ZASOBY N'!$B168,'ZASOBY N'!$C168:'ZASOBY N'!$C$525,'ZASOBY N'!$C168,'ZASOBY N'!$D168:'ZASOBY N'!$D$525,'ZASOBY N'!$D168,'ZASOBY N'!$H168:'ZASOBY N'!$H$525,'ZASOBY N'!$H168 )</f>
        <v>0</v>
      </c>
      <c r="CO169" s="410">
        <f>COUNTIFS('ZASOBY N'!$B$10:$B168,'ZASOBY N'!$B168,'ZASOBY N'!$C$10:'ZASOBY N'!$C168,'ZASOBY N'!$C168,'ZASOBY N'!$D$10:'ZASOBY N'!$D168,'ZASOBY N'!$D168,'ZASOBY N'!$H$10:'ZASOBY N'!$H168,'ZASOBY N'!$H168 )</f>
        <v>0</v>
      </c>
      <c r="CP169" s="411">
        <f t="shared" si="62"/>
        <v>0</v>
      </c>
      <c r="CQ169" s="412">
        <f t="shared" si="63"/>
        <v>0</v>
      </c>
      <c r="CS169" s="414" t="str">
        <f>IF(AND(CU169=1,CV169=1,SUMIF($C169:$C$525,$C169,$AF169:$AF$525)=$AF169),$AF169,IF($CX169&gt;0,$CX169,IF(AND(COUNTIF($C$11:$C168,$C169)&gt;=1,COUNTIF($D168:$D168,$D169)&gt;=1),"",IF(AND(SUMIF($C169:$C$525,$C169,$AF169:$AF$525)&gt;$AF169,SUMIF($D169:$D$525,$D169,$AF169:$AF$525)&gt;$AF169),_xlfn.AGGREGATE(14,4,$CW$11:$CW$31*($C$11:$C$31=$C169),1),""))))</f>
        <v/>
      </c>
      <c r="CU169" s="409">
        <f>COUNTIFS('ZASOBY N'!$B168:$B$525,'ZASOBY N'!$B168,'ZASOBY N'!$C168:'ZASOBY N'!$C$525,'ZASOBY N'!$C168,'ZASOBY N'!$D168:'ZASOBY N'!$D$525,'ZASOBY N'!$D168,'ZASOBY N'!$H168:'ZASOBY N'!$H$525,'ZASOBY N'!$H168 )</f>
        <v>0</v>
      </c>
      <c r="CV169" s="410">
        <f>COUNTIFS('ZASOBY N'!$B$10:$B168,'ZASOBY N'!$B168,'ZASOBY N'!$C$10:'ZASOBY N'!$C168,'ZASOBY N'!$C168,'ZASOBY N'!$D$10:'ZASOBY N'!$D168,'ZASOBY N'!$D168,'ZASOBY N'!$H$10:'ZASOBY N'!$H168,'ZASOBY N'!$H168 )</f>
        <v>0</v>
      </c>
      <c r="CW169" s="411">
        <f t="shared" si="64"/>
        <v>0</v>
      </c>
      <c r="CX169" s="412">
        <f t="shared" si="65"/>
        <v>0</v>
      </c>
      <c r="CZ169" s="414" t="str">
        <f>IF(AND(DB169=1,DC169=1,SUMIF($C169:$C$525,$C169,$AE169:$AE$525)=$AE169),$AE169,IF($DE169&gt;0,$DE169,IF(AND(COUNTIF($C$11:$C168,$C169)&gt;=1,COUNTIF($D168:$D168,$D169)&gt;=1),"",IF(AND(SUMIF($C169:$C$525,$C169,$AE169:$AE$525)&gt;$AE169,SUMIF($D169:$D$525,$D169,$AE169:$AE$525)&gt;$AE169),_xlfn.AGGREGATE(14,4,$DD$11:$DD$31*($C$11:$C$31=$C169),1),""))))</f>
        <v/>
      </c>
      <c r="DB169" s="409">
        <f>COUNTIFS('ZASOBY N'!$B168:$B$525,'ZASOBY N'!$B168,'ZASOBY N'!$C168:'ZASOBY N'!$C$525,'ZASOBY N'!$C168,'ZASOBY N'!$D168:'ZASOBY N'!$D$525,'ZASOBY N'!$D168,'ZASOBY N'!$H168:'ZASOBY N'!$H$525,'ZASOBY N'!$H168 )</f>
        <v>0</v>
      </c>
      <c r="DC169" s="410">
        <f>COUNTIFS('ZASOBY N'!$B$10:$B168,'ZASOBY N'!$B168,'ZASOBY N'!$C$10:'ZASOBY N'!$C168,'ZASOBY N'!$C168,'ZASOBY N'!$D$10:'ZASOBY N'!$D168,'ZASOBY N'!$D168,'ZASOBY N'!$H$10:'ZASOBY N'!$H168,'ZASOBY N'!$H168 )</f>
        <v>0</v>
      </c>
      <c r="DD169" s="411">
        <f t="shared" si="66"/>
        <v>0</v>
      </c>
      <c r="DE169" s="412">
        <f t="shared" si="67"/>
        <v>0</v>
      </c>
      <c r="DF169" s="399" t="str">
        <f>IF(AND(DI169=1,DJ169=1,SUMIF($C169:$C$525,$C169,$AD169:$AD$525)=$AD169),$AD169,IF($DL169&gt;0,$DL169,IF(B169="","",IF(AND(COUNTIF($C$11:$C168,$C169)&gt;=1,COUNTIF($D168:$D168,$D169)&gt;=1,COUNTIF($Z166:$Z168,$C169)=0),"",IF(AND(COUNTIF($C$11:$C168,$C169)&gt;=1,COUNTIF($D168:$D168,$D169)&gt;=1),"UJĘTO WYŻEJ",IF(AND(SUMIF($C169:$C$525,$C169,$AD169:$AD$525)&gt;$AD169,SUMIF($D169:$D$525,$D169,$AD169:$AD$525)&gt;$AD169),_xlfn.AGGREGATE(14,4,$DK$11:$DK$31*($C$11:$C$31=$C169),1),""))))))</f>
        <v/>
      </c>
      <c r="DG169" s="414" t="str">
        <f>IF(AND(DI169=1,DJ169=1,SUMIF($C169:$C$525,$C169,$AD169:$AD$525)=$AD169),$AD169,IF($DL169&gt;0,$DL169,IF(AND(COUNTIF($C$11:$C168,$C169)&gt;=1,COUNTIF($D168:$D168,$D169)&gt;=1),"",IF(AND(SUMIF($C169:$C$525,$C169,$AD169:$AD$525)&gt;$AD169,SUMIF($D169:$D$525,$D169,$AD169:$AD$525)&gt;$AD169),_xlfn.AGGREGATE(14,4,$DK$11:$DK$31*($C$11:$C$31=$C169),1),""))))</f>
        <v/>
      </c>
      <c r="DI169" s="409">
        <f>COUNTIFS('ZASOBY N'!$B168:$B$525,'ZASOBY N'!$B168,'ZASOBY N'!$C168:'ZASOBY N'!$C$525,'ZASOBY N'!$C168,'ZASOBY N'!$D168:'ZASOBY N'!$D$525,'ZASOBY N'!$D168,'ZASOBY N'!$H168:'ZASOBY N'!$H$525,'ZASOBY N'!$H168 )</f>
        <v>0</v>
      </c>
      <c r="DJ169" s="410">
        <f>COUNTIFS('ZASOBY N'!$B$10:$B168,'ZASOBY N'!$B168,'ZASOBY N'!$C$10:'ZASOBY N'!$C168,'ZASOBY N'!$C168,'ZASOBY N'!$D$10:'ZASOBY N'!$D168,'ZASOBY N'!$D168,'ZASOBY N'!$H$10:'ZASOBY N'!$H168,'ZASOBY N'!$H168 )</f>
        <v>0</v>
      </c>
      <c r="DK169" s="411">
        <f t="shared" si="68"/>
        <v>0</v>
      </c>
      <c r="DL169" s="412">
        <f t="shared" si="69"/>
        <v>0</v>
      </c>
      <c r="DP169" s="199"/>
      <c r="DQ169" s="229"/>
      <c r="DX169" s="150" t="str">
        <f>IF(DO168=0,"",DX168/DO168)</f>
        <v/>
      </c>
      <c r="EK169" s="200"/>
    </row>
    <row r="170" spans="1:141" ht="18.899999999999999" customHeight="1" x14ac:dyDescent="0.3">
      <c r="A170" s="219"/>
      <c r="B170" s="152" t="str">
        <f>IF('ZASOBY N'!A169="","",'ZASOBY N'!A169)</f>
        <v/>
      </c>
      <c r="C170" s="462" t="str">
        <f>IF('ZASOBY N'!C169="","",'ZASOBY N'!C169)</f>
        <v/>
      </c>
      <c r="D170" s="137" t="str">
        <f>IF('ZASOBY N'!B169="","",'ZASOBY N'!B169)</f>
        <v/>
      </c>
      <c r="E170" s="138"/>
      <c r="F170" s="356" t="str">
        <f>IF('ZASOBY N'!D169="","",'ZASOBY N'!D169)</f>
        <v/>
      </c>
      <c r="G170" s="220" t="str">
        <f>IF('ZASOBY N'!G169="","",'ZASOBY N'!G169)</f>
        <v/>
      </c>
      <c r="H170" s="221" t="str">
        <f>IF('ZASOBY N'!F169="","",'ZASOBY N'!F169)</f>
        <v/>
      </c>
      <c r="I170" s="221" t="str">
        <f>IF('ZASOBY N'!G169="","",'ZASOBY N'!G169)</f>
        <v/>
      </c>
      <c r="J170" s="221" t="str">
        <f>IF('ZASOBY N'!H169="","",'ZASOBY N'!H169)</f>
        <v/>
      </c>
      <c r="K170" s="214">
        <v>0</v>
      </c>
      <c r="L170" s="214">
        <v>0</v>
      </c>
      <c r="M170" s="214">
        <v>0</v>
      </c>
      <c r="N170" s="222" t="str">
        <f>IF('ZASOBY N'!BD169="x","",IF(W170="","",'ZASOBY N'!E169))</f>
        <v/>
      </c>
      <c r="O170" s="223">
        <v>0</v>
      </c>
      <c r="P170" s="223">
        <v>0</v>
      </c>
      <c r="Q170" s="226" t="str">
        <f>IF($N170="","",'UPR BILANS N'!G170*'UPR BILANS N'!N170)</f>
        <v/>
      </c>
      <c r="R170" s="225" t="str">
        <f>IF($N170="","",'ZASOBY N'!O169)</f>
        <v/>
      </c>
      <c r="S170" s="225" t="str">
        <f>IF($N170="","",IF('ZASOBY N'!Q169="",0,'ZASOBY N'!Q169))</f>
        <v/>
      </c>
      <c r="T170" s="225" t="str">
        <f>IF($N170="","",'ZASOBY N'!V169)</f>
        <v/>
      </c>
      <c r="U170" s="225" t="str">
        <f>IF($N170="","",IF('ZASOBY N'!AG169="",0,'ZASOBY N'!AG169))</f>
        <v/>
      </c>
      <c r="V170" s="225" t="str">
        <f>IF($N170="","",IF(NN!P172="",0,NN!P172))</f>
        <v/>
      </c>
      <c r="W170" s="225" t="str">
        <f t="shared" si="47"/>
        <v/>
      </c>
      <c r="X170" s="226" t="str">
        <f t="shared" si="48"/>
        <v/>
      </c>
      <c r="Y170" s="225" t="str">
        <f>IF('ZASOBY N'!AU169="","",IF(C170&lt;&gt;C169,'ZASOBY N'!AU169,IF(D170&lt;&gt;D169,'ZASOBY N'!AU169,IF(F170&lt;&gt;F169,'ZASOBY N'!AU169,IF(G170&lt;&gt;G169,'ZASOBY N'!AU169,IF(J170&lt;&gt;J169,'ZASOBY N'!AU169,IF(NN!AC172="","",IF(AND(C169=C170,H169=H170,J169=J170,NN!AC172&gt;0),"",IF(AND(C170=C171,H170=DO168,NN!CW170&gt;0),'ZASOBY N'!AU169,'ZASOBY N'!AU169)))))))))</f>
        <v/>
      </c>
      <c r="Z170" s="225" t="str">
        <f t="shared" si="49"/>
        <v/>
      </c>
      <c r="AA170" s="227" t="str">
        <f t="shared" si="51"/>
        <v/>
      </c>
      <c r="AB170" s="400" t="str">
        <f t="shared" si="52"/>
        <v/>
      </c>
      <c r="AC170" s="228" t="str">
        <f t="shared" si="50"/>
        <v/>
      </c>
      <c r="AD170" s="222">
        <f>IF(B170="",0,IF(F170="",0,INDEX(POBRANIE_!$B$6:$F$101,MATCH('UPR BILANS N'!$F170,POBRANIE_!$A$6:$A$101,0),2)))</f>
        <v>0</v>
      </c>
      <c r="AE170" s="224">
        <f>IF(OR('ZASOBY N'!G169="",'ZASOBY N'!E169=""),0,IF(B170="",0,'ZASOBY N'!G169*'ZASOBY N'!E169))</f>
        <v>0</v>
      </c>
      <c r="AF170" s="225">
        <f>IF('ZASOBY N'!O169="",0,'ZASOBY N'!O169)</f>
        <v>0</v>
      </c>
      <c r="AG170" s="225">
        <f>IF('ZASOBY N'!Q169="",0,'ZASOBY N'!Q169)</f>
        <v>0</v>
      </c>
      <c r="AH170" s="225">
        <f>IF('ZASOBY N'!V169="",0,'ZASOBY N'!V169)</f>
        <v>0</v>
      </c>
      <c r="AI170" s="225">
        <f>IF('ZASOBY N'!AG169="",0,'ZASOBY N'!AG169)</f>
        <v>0</v>
      </c>
      <c r="AJ170" s="225">
        <f>IF(NN!P172="",0,IF(NN!P172="BRAK kol.7","BRAK BADAŃ",NN!P172))</f>
        <v>0</v>
      </c>
      <c r="AK170" s="225">
        <f>IF(NN!AC172="",0,IF(NN!AC172="BRAK kol.7","BRAK BADAŃ",NN!AC172))</f>
        <v>0</v>
      </c>
      <c r="BJ170" s="414" t="str">
        <f>IF(AND(BL170=1,BM170=1,SUMIF($C170:$C$525,$C170,$AK170:$AK$525)=$AK170),$AK170,IF($BO170&gt;0,$BO170,IF(AND(COUNTIF($C$11:$C169,$C170)&gt;=1,COUNTIF($D169:$D169,$D170)&gt;=1),"",IF(AND(SUMIF($C170:$C$525,$C170,$AK170:$AK$525)&gt;=$AK170,SUMIF($D170:$D$525,$D170,$AK170:$AK$525)&gt;=$AK170),SUMIF($C170:$C$525,$C170,$AK170:$AK$525),""))))</f>
        <v/>
      </c>
      <c r="BL170" s="409">
        <f>COUNTIFS('ZASOBY N'!$B169:$B$525,'ZASOBY N'!$B169,'ZASOBY N'!$C169:'ZASOBY N'!$C$525,'ZASOBY N'!$C169,'ZASOBY N'!$D169:'ZASOBY N'!$D$525,'ZASOBY N'!$D169,'ZASOBY N'!$H169:'ZASOBY N'!$H$525,'ZASOBY N'!$H169 )</f>
        <v>0</v>
      </c>
      <c r="BM170" s="410">
        <f>COUNTIFS('ZASOBY N'!$B$10:$B169,'ZASOBY N'!$B169,'ZASOBY N'!$C$10:'ZASOBY N'!$C169,'ZASOBY N'!$C169,'ZASOBY N'!$D$10:'ZASOBY N'!$D169,'ZASOBY N'!$D169,'ZASOBY N'!$H$10:'ZASOBY N'!$H169,'ZASOBY N'!$H169 )</f>
        <v>0</v>
      </c>
      <c r="BN170" s="411">
        <f t="shared" si="53"/>
        <v>0</v>
      </c>
      <c r="BO170" s="412">
        <f t="shared" si="54"/>
        <v>0</v>
      </c>
      <c r="BP170" s="94" t="str">
        <f t="shared" si="55"/>
        <v/>
      </c>
      <c r="BQ170" s="414" t="str">
        <f>IF(AND(BS170=1,BT170=1,SUMIF($C170:$C$525,$C170,$AJ170:$AJ$525)=$AJ170),$AJ170,IF($BV170&gt;0,$BV170,IF(AND(COUNTIF($C$11:$C169,$C170)&gt;=1,COUNTIF($D169:$D169,$D170)&gt;=1),"",IF(AND(SUMIF($C170:$C$525,$C170,$AJ170:$AJ$525)&gt;$AJ170,SUMIF($D170:$D$525,$D170,$AJ170:$AJ$525)&gt;$AJ170),SUMIF($C170:$C$525,$C170,$AJ170:$AJ$525),""))))</f>
        <v/>
      </c>
      <c r="BS170" s="409">
        <f>COUNTIFS('ZASOBY N'!$B169:$B$525,'ZASOBY N'!$B169,'ZASOBY N'!$C169:'ZASOBY N'!$C$525,'ZASOBY N'!$C169,'ZASOBY N'!$D169:'ZASOBY N'!$D$525,'ZASOBY N'!$D169,'ZASOBY N'!$H169:'ZASOBY N'!$H$525,'ZASOBY N'!$H169 )</f>
        <v>0</v>
      </c>
      <c r="BT170" s="410">
        <f>COUNTIFS('ZASOBY N'!$B$10:$B169,'ZASOBY N'!$B169,'ZASOBY N'!$C$10:'ZASOBY N'!$C169,'ZASOBY N'!$C169,'ZASOBY N'!$D$10:'ZASOBY N'!$D169,'ZASOBY N'!$D169,'ZASOBY N'!$H$10:'ZASOBY N'!$H169,'ZASOBY N'!$H169 )</f>
        <v>0</v>
      </c>
      <c r="BU170" s="411">
        <f t="shared" si="56"/>
        <v>0</v>
      </c>
      <c r="BV170" s="412">
        <f t="shared" si="57"/>
        <v>0</v>
      </c>
      <c r="BW170" s="94" t="s">
        <v>499</v>
      </c>
      <c r="BX170" s="414" t="str">
        <f>IF(AND(BZ170=1,CA170=1,SUMIF($C170:$C$525,$C170,$AI170:$AI$525)=$AI170),$AI170,IF($CC170&gt;0,$CC170,IF(AND(COUNTIF($C$11:$C169,$C170)&gt;=1,COUNTIF($D169:$D169,$D170)&gt;=1),"",IF(AND(SUMIF($C170:$C$525,$C170,$AI170:$AI$525)&gt;$AI170,SUMIF($D170:$D$525,$D170,$AI170:$AI$525)&gt;$IG170),_xlfn.AGGREGATE(14,4,$CB$11:$CB$31*($C$11:$C$31=$C170),1),""))))</f>
        <v/>
      </c>
      <c r="BZ170" s="409">
        <f>COUNTIFS('ZASOBY N'!$B169:$B$525,'ZASOBY N'!$B169,'ZASOBY N'!$C169:'ZASOBY N'!$C$525,'ZASOBY N'!$C169,'ZASOBY N'!$D169:'ZASOBY N'!$D$525,'ZASOBY N'!$D169,'ZASOBY N'!$H169:'ZASOBY N'!$H$525,'ZASOBY N'!$H169 )</f>
        <v>0</v>
      </c>
      <c r="CA170" s="410">
        <f>COUNTIFS('ZASOBY N'!$B$10:$B169,'ZASOBY N'!$B169,'ZASOBY N'!$C$10:'ZASOBY N'!$C169,'ZASOBY N'!$C169,'ZASOBY N'!$D$10:'ZASOBY N'!$D169,'ZASOBY N'!$D169,'ZASOBY N'!$H$10:'ZASOBY N'!$H169,'ZASOBY N'!$H169 )</f>
        <v>0</v>
      </c>
      <c r="CB170" s="411">
        <f t="shared" si="58"/>
        <v>0</v>
      </c>
      <c r="CC170" s="412">
        <f t="shared" si="59"/>
        <v>0</v>
      </c>
      <c r="CE170" s="414" t="str">
        <f>IF(AND(CG170=1,CH170=1,SUMIF($C170:$C$525,$C170,$AH170:$AH$525)=$AH170),$AH170,IF($CJ170&gt;0,$CJ170,IF(AND(COUNTIF($C$11:$C169,$C170)&gt;=1,COUNTIF($D169:$D169,$D170)&gt;=1),"",IF(AND(SUMIF($C170:$C$525,$C170,$AH170:$AH$525)&gt;$AH170,SUMIF($D170:$D$525,$D170,$AH170:$AH$525)&gt;$AH170),_xlfn.AGGREGATE(14,4,$CI$11:$CI$31*($C$11:$C$31=$C170),1),""))))</f>
        <v/>
      </c>
      <c r="CG170" s="409">
        <f>COUNTIFS('ZASOBY N'!$B169:$B$525,'ZASOBY N'!$B169,'ZASOBY N'!$C169:'ZASOBY N'!$C$525,'ZASOBY N'!$C169,'ZASOBY N'!$D169:'ZASOBY N'!$D$525,'ZASOBY N'!$D169,'ZASOBY N'!$H169:'ZASOBY N'!$H$525,'ZASOBY N'!$H169 )</f>
        <v>0</v>
      </c>
      <c r="CH170" s="410">
        <f>COUNTIFS('ZASOBY N'!$B$10:$B169,'ZASOBY N'!$B169,'ZASOBY N'!$C$10:'ZASOBY N'!$C169,'ZASOBY N'!$C169,'ZASOBY N'!$D$10:'ZASOBY N'!$D169,'ZASOBY N'!$D169,'ZASOBY N'!$H$10:'ZASOBY N'!$H169,'ZASOBY N'!$H169 )</f>
        <v>0</v>
      </c>
      <c r="CI170" s="411">
        <f t="shared" si="60"/>
        <v>0</v>
      </c>
      <c r="CJ170" s="412">
        <f t="shared" si="61"/>
        <v>0</v>
      </c>
      <c r="CL170" s="414" t="str">
        <f>IF(AND(CN170=1,CO170=1,SUMIF($C170:$C$525,$C170,$AG170:$AG$525)=$AG170),$AG170,IF($CQ170&gt;0,$CQ170,IF(AND(COUNTIF($C$11:$C169,$C170)&gt;=1,COUNTIF($D169:$D169,$D170)&gt;=1),"",IF(AND(SUMIF($C170:$C$525,$C170,$AG170:$AG$525)&gt;$AG170,SUMIF($D170:$D$525,$D170,$AG170:$AG$525)&gt;$AG170),_xlfn.AGGREGATE(14,4,$CP$11:$CP$31*($C$11:$C$31=$C170),1),""))))</f>
        <v/>
      </c>
      <c r="CN170" s="409">
        <f>COUNTIFS('ZASOBY N'!$B169:$B$525,'ZASOBY N'!$B169,'ZASOBY N'!$C169:'ZASOBY N'!$C$525,'ZASOBY N'!$C169,'ZASOBY N'!$D169:'ZASOBY N'!$D$525,'ZASOBY N'!$D169,'ZASOBY N'!$H169:'ZASOBY N'!$H$525,'ZASOBY N'!$H169 )</f>
        <v>0</v>
      </c>
      <c r="CO170" s="410">
        <f>COUNTIFS('ZASOBY N'!$B$10:$B169,'ZASOBY N'!$B169,'ZASOBY N'!$C$10:'ZASOBY N'!$C169,'ZASOBY N'!$C169,'ZASOBY N'!$D$10:'ZASOBY N'!$D169,'ZASOBY N'!$D169,'ZASOBY N'!$H$10:'ZASOBY N'!$H169,'ZASOBY N'!$H169 )</f>
        <v>0</v>
      </c>
      <c r="CP170" s="411">
        <f t="shared" si="62"/>
        <v>0</v>
      </c>
      <c r="CQ170" s="412">
        <f t="shared" si="63"/>
        <v>0</v>
      </c>
      <c r="CS170" s="414" t="str">
        <f>IF(AND(CU170=1,CV170=1,SUMIF($C170:$C$525,$C170,$AF170:$AF$525)=$AF170),$AF170,IF($CX170&gt;0,$CX170,IF(AND(COUNTIF($C$11:$C169,$C170)&gt;=1,COUNTIF($D169:$D169,$D170)&gt;=1),"",IF(AND(SUMIF($C170:$C$525,$C170,$AF170:$AF$525)&gt;$AF170,SUMIF($D170:$D$525,$D170,$AF170:$AF$525)&gt;$AF170),_xlfn.AGGREGATE(14,4,$CW$11:$CW$31*($C$11:$C$31=$C170),1),""))))</f>
        <v/>
      </c>
      <c r="CU170" s="409">
        <f>COUNTIFS('ZASOBY N'!$B169:$B$525,'ZASOBY N'!$B169,'ZASOBY N'!$C169:'ZASOBY N'!$C$525,'ZASOBY N'!$C169,'ZASOBY N'!$D169:'ZASOBY N'!$D$525,'ZASOBY N'!$D169,'ZASOBY N'!$H169:'ZASOBY N'!$H$525,'ZASOBY N'!$H169 )</f>
        <v>0</v>
      </c>
      <c r="CV170" s="410">
        <f>COUNTIFS('ZASOBY N'!$B$10:$B169,'ZASOBY N'!$B169,'ZASOBY N'!$C$10:'ZASOBY N'!$C169,'ZASOBY N'!$C169,'ZASOBY N'!$D$10:'ZASOBY N'!$D169,'ZASOBY N'!$D169,'ZASOBY N'!$H$10:'ZASOBY N'!$H169,'ZASOBY N'!$H169 )</f>
        <v>0</v>
      </c>
      <c r="CW170" s="411">
        <f t="shared" si="64"/>
        <v>0</v>
      </c>
      <c r="CX170" s="412">
        <f t="shared" si="65"/>
        <v>0</v>
      </c>
      <c r="CZ170" s="414" t="str">
        <f>IF(AND(DB170=1,DC170=1,SUMIF($C170:$C$525,$C170,$AE170:$AE$525)=$AE170),$AE170,IF($DE170&gt;0,$DE170,IF(AND(COUNTIF($C$11:$C169,$C170)&gt;=1,COUNTIF($D169:$D169,$D170)&gt;=1),"",IF(AND(SUMIF($C170:$C$525,$C170,$AE170:$AE$525)&gt;$AE170,SUMIF($D170:$D$525,$D170,$AE170:$AE$525)&gt;$AE170),_xlfn.AGGREGATE(14,4,$DD$11:$DD$31*($C$11:$C$31=$C170),1),""))))</f>
        <v/>
      </c>
      <c r="DB170" s="409">
        <f>COUNTIFS('ZASOBY N'!$B169:$B$525,'ZASOBY N'!$B169,'ZASOBY N'!$C169:'ZASOBY N'!$C$525,'ZASOBY N'!$C169,'ZASOBY N'!$D169:'ZASOBY N'!$D$525,'ZASOBY N'!$D169,'ZASOBY N'!$H169:'ZASOBY N'!$H$525,'ZASOBY N'!$H169 )</f>
        <v>0</v>
      </c>
      <c r="DC170" s="410">
        <f>COUNTIFS('ZASOBY N'!$B$10:$B169,'ZASOBY N'!$B169,'ZASOBY N'!$C$10:'ZASOBY N'!$C169,'ZASOBY N'!$C169,'ZASOBY N'!$D$10:'ZASOBY N'!$D169,'ZASOBY N'!$D169,'ZASOBY N'!$H$10:'ZASOBY N'!$H169,'ZASOBY N'!$H169 )</f>
        <v>0</v>
      </c>
      <c r="DD170" s="411">
        <f t="shared" si="66"/>
        <v>0</v>
      </c>
      <c r="DE170" s="412">
        <f t="shared" si="67"/>
        <v>0</v>
      </c>
      <c r="DF170" s="399" t="str">
        <f>IF(AND(DI170=1,DJ170=1,SUMIF($C170:$C$525,$C170,$AD170:$AD$525)=$AD170),$AD170,IF($DL170&gt;0,$DL170,IF(B170="","",IF(AND(COUNTIF($C$11:$C169,$C170)&gt;=1,COUNTIF($D169:$D169,$D170)&gt;=1,COUNTIF($Z167:$Z169,$C170)=0),"",IF(AND(COUNTIF($C$11:$C169,$C170)&gt;=1,COUNTIF($D169:$D169,$D170)&gt;=1),"UJĘTO WYŻEJ",IF(AND(SUMIF($C170:$C$525,$C170,$AD170:$AD$525)&gt;$AD170,SUMIF($D170:$D$525,$D170,$AD170:$AD$525)&gt;$AD170),_xlfn.AGGREGATE(14,4,$DK$11:$DK$31*($C$11:$C$31=$C170),1),""))))))</f>
        <v/>
      </c>
      <c r="DG170" s="414" t="str">
        <f>IF(AND(DI170=1,DJ170=1,SUMIF($C170:$C$525,$C170,$AD170:$AD$525)=$AD170),$AD170,IF($DL170&gt;0,$DL170,IF(AND(COUNTIF($C$11:$C169,$C170)&gt;=1,COUNTIF($D169:$D169,$D170)&gt;=1),"",IF(AND(SUMIF($C170:$C$525,$C170,$AD170:$AD$525)&gt;$AD170,SUMIF($D170:$D$525,$D170,$AD170:$AD$525)&gt;$AD170),_xlfn.AGGREGATE(14,4,$DK$11:$DK$31*($C$11:$C$31=$C170),1),""))))</f>
        <v/>
      </c>
      <c r="DI170" s="409">
        <f>COUNTIFS('ZASOBY N'!$B169:$B$525,'ZASOBY N'!$B169,'ZASOBY N'!$C169:'ZASOBY N'!$C$525,'ZASOBY N'!$C169,'ZASOBY N'!$D169:'ZASOBY N'!$D$525,'ZASOBY N'!$D169,'ZASOBY N'!$H169:'ZASOBY N'!$H$525,'ZASOBY N'!$H169 )</f>
        <v>0</v>
      </c>
      <c r="DJ170" s="410">
        <f>COUNTIFS('ZASOBY N'!$B$10:$B169,'ZASOBY N'!$B169,'ZASOBY N'!$C$10:'ZASOBY N'!$C169,'ZASOBY N'!$C169,'ZASOBY N'!$D$10:'ZASOBY N'!$D169,'ZASOBY N'!$D169,'ZASOBY N'!$H$10:'ZASOBY N'!$H169,'ZASOBY N'!$H169 )</f>
        <v>0</v>
      </c>
      <c r="DK170" s="411">
        <f t="shared" si="68"/>
        <v>0</v>
      </c>
      <c r="DL170" s="412">
        <f t="shared" si="69"/>
        <v>0</v>
      </c>
    </row>
    <row r="171" spans="1:141" ht="18.899999999999999" customHeight="1" x14ac:dyDescent="0.3">
      <c r="A171" s="219"/>
      <c r="B171" s="152" t="str">
        <f>IF('ZASOBY N'!A170="","",'ZASOBY N'!A170)</f>
        <v/>
      </c>
      <c r="C171" s="462" t="str">
        <f>IF('ZASOBY N'!C170="","",'ZASOBY N'!C170)</f>
        <v/>
      </c>
      <c r="D171" s="137" t="str">
        <f>IF('ZASOBY N'!B170="","",'ZASOBY N'!B170)</f>
        <v/>
      </c>
      <c r="E171" s="138"/>
      <c r="F171" s="356" t="str">
        <f>IF('ZASOBY N'!D170="","",'ZASOBY N'!D170)</f>
        <v/>
      </c>
      <c r="G171" s="220" t="str">
        <f>IF('ZASOBY N'!G170="","",'ZASOBY N'!G170)</f>
        <v/>
      </c>
      <c r="H171" s="221" t="str">
        <f>IF('ZASOBY N'!F170="","",'ZASOBY N'!F170)</f>
        <v/>
      </c>
      <c r="I171" s="221" t="str">
        <f>IF('ZASOBY N'!G170="","",'ZASOBY N'!G170)</f>
        <v/>
      </c>
      <c r="J171" s="221" t="str">
        <f>IF('ZASOBY N'!H170="","",'ZASOBY N'!H170)</f>
        <v/>
      </c>
      <c r="K171" s="214">
        <v>0</v>
      </c>
      <c r="L171" s="214">
        <v>0</v>
      </c>
      <c r="M171" s="214">
        <v>0</v>
      </c>
      <c r="N171" s="222" t="str">
        <f>IF('ZASOBY N'!BD170="x","",IF(W171="","",'ZASOBY N'!E170))</f>
        <v/>
      </c>
      <c r="O171" s="223">
        <v>0</v>
      </c>
      <c r="P171" s="223">
        <v>0</v>
      </c>
      <c r="Q171" s="226" t="str">
        <f>IF($N171="","",'UPR BILANS N'!G171*'UPR BILANS N'!N171)</f>
        <v/>
      </c>
      <c r="R171" s="225" t="str">
        <f>IF($N171="","",'ZASOBY N'!O170)</f>
        <v/>
      </c>
      <c r="S171" s="225" t="str">
        <f>IF($N171="","",IF('ZASOBY N'!Q170="",0,'ZASOBY N'!Q170))</f>
        <v/>
      </c>
      <c r="T171" s="225" t="str">
        <f>IF($N171="","",'ZASOBY N'!V170)</f>
        <v/>
      </c>
      <c r="U171" s="225" t="str">
        <f>IF($N171="","",IF('ZASOBY N'!AG170="",0,'ZASOBY N'!AG170))</f>
        <v/>
      </c>
      <c r="V171" s="225" t="str">
        <f>IF($N171="","",IF(NN!P173="",0,NN!P173))</f>
        <v/>
      </c>
      <c r="W171" s="225" t="str">
        <f t="shared" ref="W171:W234" si="70">BJ171</f>
        <v/>
      </c>
      <c r="X171" s="226" t="str">
        <f t="shared" si="48"/>
        <v/>
      </c>
      <c r="Y171" s="225" t="str">
        <f>IF('ZASOBY N'!AU170="","",IF(C171&lt;&gt;C170,'ZASOBY N'!AU170,IF(D171&lt;&gt;D170,'ZASOBY N'!AU170,IF(F171&lt;&gt;F170,'ZASOBY N'!AU170,IF(G171&lt;&gt;G170,'ZASOBY N'!AU170,IF(J171&lt;&gt;J170,'ZASOBY N'!AU170,IF(NN!AC173="","",IF(AND(C170=C171,H170=H171,J170=J171,NN!AC173&gt;0),"",IF(AND(C171=C172,H171=DO169,NN!CW171&gt;0),'ZASOBY N'!AU170,'ZASOBY N'!AU170)))))))))</f>
        <v/>
      </c>
      <c r="Z171" s="225" t="str">
        <f t="shared" ref="Z171:Z234" si="71">IF(AND(Q171="",X171=""),"",IF(Q171="",0,IF(Q171-X171&lt;0,0,IF(Y171="",Q171-X171,IF(Q171-X171+Y171&lt;0,0,Q171-X171+Y171)))))</f>
        <v/>
      </c>
      <c r="AA171" s="227" t="str">
        <f t="shared" si="51"/>
        <v/>
      </c>
      <c r="AB171" s="400" t="str">
        <f t="shared" ref="AB171:AB234" si="72">IF(DF171="UJĘTO WYŻEJ",DF171,IF(Z171="","",IF(Z171=0,0,Z171/AA171)))</f>
        <v/>
      </c>
      <c r="AC171" s="228" t="str">
        <f t="shared" si="50"/>
        <v/>
      </c>
      <c r="AD171" s="222">
        <f>IF(B171="",0,IF(F171="",0,INDEX(POBRANIE_!$B$6:$F$101,MATCH('UPR BILANS N'!$F171,POBRANIE_!$A$6:$A$101,0),2)))</f>
        <v>0</v>
      </c>
      <c r="AE171" s="224">
        <f>IF(OR('ZASOBY N'!G170="",'ZASOBY N'!E170=""),0,IF(B171="",0,'ZASOBY N'!G170*'ZASOBY N'!E170))</f>
        <v>0</v>
      </c>
      <c r="AF171" s="225">
        <f>IF('ZASOBY N'!O170="",0,'ZASOBY N'!O170)</f>
        <v>0</v>
      </c>
      <c r="AG171" s="225">
        <f>IF('ZASOBY N'!Q170="",0,'ZASOBY N'!Q170)</f>
        <v>0</v>
      </c>
      <c r="AH171" s="225">
        <f>IF('ZASOBY N'!V170="",0,'ZASOBY N'!V170)</f>
        <v>0</v>
      </c>
      <c r="AI171" s="225">
        <f>IF('ZASOBY N'!AG170="",0,'ZASOBY N'!AG170)</f>
        <v>0</v>
      </c>
      <c r="AJ171" s="225">
        <f>IF(NN!P173="",0,IF(NN!P173="BRAK kol.7","BRAK BADAŃ",NN!P173))</f>
        <v>0</v>
      </c>
      <c r="AK171" s="225">
        <f>IF(NN!AC173="",0,IF(NN!AC173="BRAK kol.7","BRAK BADAŃ",NN!AC173))</f>
        <v>0</v>
      </c>
      <c r="BJ171" s="414" t="str">
        <f>IF(AND(BL171=1,BM171=1,SUMIF($C171:$C$525,$C171,$AK171:$AK$525)=$AK171),$AK171,IF($BO171&gt;0,$BO171,IF(AND(COUNTIF($C$11:$C170,$C171)&gt;=1,COUNTIF($D170:$D170,$D171)&gt;=1),"",IF(AND(SUMIF($C171:$C$525,$C171,$AK171:$AK$525)&gt;=$AK171,SUMIF($D171:$D$525,$D171,$AK171:$AK$525)&gt;=$AK171),SUMIF($C171:$C$525,$C171,$AK171:$AK$525),""))))</f>
        <v/>
      </c>
      <c r="BL171" s="409">
        <f>COUNTIFS('ZASOBY N'!$B170:$B$525,'ZASOBY N'!$B170,'ZASOBY N'!$C170:'ZASOBY N'!$C$525,'ZASOBY N'!$C170,'ZASOBY N'!$D170:'ZASOBY N'!$D$525,'ZASOBY N'!$D170,'ZASOBY N'!$H170:'ZASOBY N'!$H$525,'ZASOBY N'!$H170 )</f>
        <v>0</v>
      </c>
      <c r="BM171" s="410">
        <f>COUNTIFS('ZASOBY N'!$B$10:$B170,'ZASOBY N'!$B170,'ZASOBY N'!$C$10:'ZASOBY N'!$C170,'ZASOBY N'!$C170,'ZASOBY N'!$D$10:'ZASOBY N'!$D170,'ZASOBY N'!$D170,'ZASOBY N'!$H$10:'ZASOBY N'!$H170,'ZASOBY N'!$H170 )</f>
        <v>0</v>
      </c>
      <c r="BN171" s="411">
        <f t="shared" si="53"/>
        <v>0</v>
      </c>
      <c r="BO171" s="412">
        <f t="shared" si="54"/>
        <v>0</v>
      </c>
      <c r="BP171" s="94" t="str">
        <f t="shared" si="55"/>
        <v/>
      </c>
      <c r="BQ171" s="414" t="str">
        <f>IF(AND(BS171=1,BT171=1,SUMIF($C171:$C$525,$C171,$AJ171:$AJ$525)=$AJ171),$AJ171,IF($BV171&gt;0,$BV171,IF(AND(COUNTIF($C$11:$C170,$C171)&gt;=1,COUNTIF($D170:$D170,$D171)&gt;=1),"",IF(AND(SUMIF($C171:$C$525,$C171,$AJ171:$AJ$525)&gt;$AJ171,SUMIF($D171:$D$525,$D171,$AJ171:$AJ$525)&gt;$AJ171),SUMIF($C171:$C$525,$C171,$AJ171:$AJ$525),""))))</f>
        <v/>
      </c>
      <c r="BS171" s="409">
        <f>COUNTIFS('ZASOBY N'!$B170:$B$525,'ZASOBY N'!$B170,'ZASOBY N'!$C170:'ZASOBY N'!$C$525,'ZASOBY N'!$C170,'ZASOBY N'!$D170:'ZASOBY N'!$D$525,'ZASOBY N'!$D170,'ZASOBY N'!$H170:'ZASOBY N'!$H$525,'ZASOBY N'!$H170 )</f>
        <v>0</v>
      </c>
      <c r="BT171" s="410">
        <f>COUNTIFS('ZASOBY N'!$B$10:$B170,'ZASOBY N'!$B170,'ZASOBY N'!$C$10:'ZASOBY N'!$C170,'ZASOBY N'!$C170,'ZASOBY N'!$D$10:'ZASOBY N'!$D170,'ZASOBY N'!$D170,'ZASOBY N'!$H$10:'ZASOBY N'!$H170,'ZASOBY N'!$H170 )</f>
        <v>0</v>
      </c>
      <c r="BU171" s="411">
        <f t="shared" si="56"/>
        <v>0</v>
      </c>
      <c r="BV171" s="412">
        <f t="shared" si="57"/>
        <v>0</v>
      </c>
      <c r="BW171" s="94" t="s">
        <v>499</v>
      </c>
      <c r="BX171" s="414" t="str">
        <f>IF(AND(BZ171=1,CA171=1,SUMIF($C171:$C$525,$C171,$AI171:$AI$525)=$AI171),$AI171,IF($CC171&gt;0,$CC171,IF(AND(COUNTIF($C$11:$C170,$C171)&gt;=1,COUNTIF($D170:$D170,$D171)&gt;=1),"",IF(AND(SUMIF($C171:$C$525,$C171,$AI171:$AI$525)&gt;$AI171,SUMIF($D171:$D$525,$D171,$AI171:$AI$525)&gt;$IG171),_xlfn.AGGREGATE(14,4,$CB$11:$CB$31*($C$11:$C$31=$C171),1),""))))</f>
        <v/>
      </c>
      <c r="BZ171" s="409">
        <f>COUNTIFS('ZASOBY N'!$B170:$B$525,'ZASOBY N'!$B170,'ZASOBY N'!$C170:'ZASOBY N'!$C$525,'ZASOBY N'!$C170,'ZASOBY N'!$D170:'ZASOBY N'!$D$525,'ZASOBY N'!$D170,'ZASOBY N'!$H170:'ZASOBY N'!$H$525,'ZASOBY N'!$H170 )</f>
        <v>0</v>
      </c>
      <c r="CA171" s="410">
        <f>COUNTIFS('ZASOBY N'!$B$10:$B170,'ZASOBY N'!$B170,'ZASOBY N'!$C$10:'ZASOBY N'!$C170,'ZASOBY N'!$C170,'ZASOBY N'!$D$10:'ZASOBY N'!$D170,'ZASOBY N'!$D170,'ZASOBY N'!$H$10:'ZASOBY N'!$H170,'ZASOBY N'!$H170 )</f>
        <v>0</v>
      </c>
      <c r="CB171" s="411">
        <f t="shared" si="58"/>
        <v>0</v>
      </c>
      <c r="CC171" s="412">
        <f t="shared" si="59"/>
        <v>0</v>
      </c>
      <c r="CE171" s="414" t="str">
        <f>IF(AND(CG171=1,CH171=1,SUMIF($C171:$C$525,$C171,$AH171:$AH$525)=$AH171),$AH171,IF($CJ171&gt;0,$CJ171,IF(AND(COUNTIF($C$11:$C170,$C171)&gt;=1,COUNTIF($D170:$D170,$D171)&gt;=1),"",IF(AND(SUMIF($C171:$C$525,$C171,$AH171:$AH$525)&gt;$AH171,SUMIF($D171:$D$525,$D171,$AH171:$AH$525)&gt;$AH171),_xlfn.AGGREGATE(14,4,$CI$11:$CI$31*($C$11:$C$31=$C171),1),""))))</f>
        <v/>
      </c>
      <c r="CG171" s="409">
        <f>COUNTIFS('ZASOBY N'!$B170:$B$525,'ZASOBY N'!$B170,'ZASOBY N'!$C170:'ZASOBY N'!$C$525,'ZASOBY N'!$C170,'ZASOBY N'!$D170:'ZASOBY N'!$D$525,'ZASOBY N'!$D170,'ZASOBY N'!$H170:'ZASOBY N'!$H$525,'ZASOBY N'!$H170 )</f>
        <v>0</v>
      </c>
      <c r="CH171" s="410">
        <f>COUNTIFS('ZASOBY N'!$B$10:$B170,'ZASOBY N'!$B170,'ZASOBY N'!$C$10:'ZASOBY N'!$C170,'ZASOBY N'!$C170,'ZASOBY N'!$D$10:'ZASOBY N'!$D170,'ZASOBY N'!$D170,'ZASOBY N'!$H$10:'ZASOBY N'!$H170,'ZASOBY N'!$H170 )</f>
        <v>0</v>
      </c>
      <c r="CI171" s="411">
        <f t="shared" si="60"/>
        <v>0</v>
      </c>
      <c r="CJ171" s="412">
        <f t="shared" si="61"/>
        <v>0</v>
      </c>
      <c r="CL171" s="414" t="str">
        <f>IF(AND(CN171=1,CO171=1,SUMIF($C171:$C$525,$C171,$AG171:$AG$525)=$AG171),$AG171,IF($CQ171&gt;0,$CQ171,IF(AND(COUNTIF($C$11:$C170,$C171)&gt;=1,COUNTIF($D170:$D170,$D171)&gt;=1),"",IF(AND(SUMIF($C171:$C$525,$C171,$AG171:$AG$525)&gt;$AG171,SUMIF($D171:$D$525,$D171,$AG171:$AG$525)&gt;$AG171),_xlfn.AGGREGATE(14,4,$CP$11:$CP$31*($C$11:$C$31=$C171),1),""))))</f>
        <v/>
      </c>
      <c r="CN171" s="409">
        <f>COUNTIFS('ZASOBY N'!$B170:$B$525,'ZASOBY N'!$B170,'ZASOBY N'!$C170:'ZASOBY N'!$C$525,'ZASOBY N'!$C170,'ZASOBY N'!$D170:'ZASOBY N'!$D$525,'ZASOBY N'!$D170,'ZASOBY N'!$H170:'ZASOBY N'!$H$525,'ZASOBY N'!$H170 )</f>
        <v>0</v>
      </c>
      <c r="CO171" s="410">
        <f>COUNTIFS('ZASOBY N'!$B$10:$B170,'ZASOBY N'!$B170,'ZASOBY N'!$C$10:'ZASOBY N'!$C170,'ZASOBY N'!$C170,'ZASOBY N'!$D$10:'ZASOBY N'!$D170,'ZASOBY N'!$D170,'ZASOBY N'!$H$10:'ZASOBY N'!$H170,'ZASOBY N'!$H170 )</f>
        <v>0</v>
      </c>
      <c r="CP171" s="411">
        <f t="shared" si="62"/>
        <v>0</v>
      </c>
      <c r="CQ171" s="412">
        <f t="shared" si="63"/>
        <v>0</v>
      </c>
      <c r="CS171" s="414" t="str">
        <f>IF(AND(CU171=1,CV171=1,SUMIF($C171:$C$525,$C171,$AF171:$AF$525)=$AF171),$AF171,IF($CX171&gt;0,$CX171,IF(AND(COUNTIF($C$11:$C170,$C171)&gt;=1,COUNTIF($D170:$D170,$D171)&gt;=1),"",IF(AND(SUMIF($C171:$C$525,$C171,$AF171:$AF$525)&gt;$AF171,SUMIF($D171:$D$525,$D171,$AF171:$AF$525)&gt;$AF171),_xlfn.AGGREGATE(14,4,$CW$11:$CW$31*($C$11:$C$31=$C171),1),""))))</f>
        <v/>
      </c>
      <c r="CU171" s="409">
        <f>COUNTIFS('ZASOBY N'!$B170:$B$525,'ZASOBY N'!$B170,'ZASOBY N'!$C170:'ZASOBY N'!$C$525,'ZASOBY N'!$C170,'ZASOBY N'!$D170:'ZASOBY N'!$D$525,'ZASOBY N'!$D170,'ZASOBY N'!$H170:'ZASOBY N'!$H$525,'ZASOBY N'!$H170 )</f>
        <v>0</v>
      </c>
      <c r="CV171" s="410">
        <f>COUNTIFS('ZASOBY N'!$B$10:$B170,'ZASOBY N'!$B170,'ZASOBY N'!$C$10:'ZASOBY N'!$C170,'ZASOBY N'!$C170,'ZASOBY N'!$D$10:'ZASOBY N'!$D170,'ZASOBY N'!$D170,'ZASOBY N'!$H$10:'ZASOBY N'!$H170,'ZASOBY N'!$H170 )</f>
        <v>0</v>
      </c>
      <c r="CW171" s="411">
        <f t="shared" si="64"/>
        <v>0</v>
      </c>
      <c r="CX171" s="412">
        <f t="shared" si="65"/>
        <v>0</v>
      </c>
      <c r="CZ171" s="414" t="str">
        <f>IF(AND(DB171=1,DC171=1,SUMIF($C171:$C$525,$C171,$AE171:$AE$525)=$AE171),$AE171,IF($DE171&gt;0,$DE171,IF(AND(COUNTIF($C$11:$C170,$C171)&gt;=1,COUNTIF($D170:$D170,$D171)&gt;=1),"",IF(AND(SUMIF($C171:$C$525,$C171,$AE171:$AE$525)&gt;$AE171,SUMIF($D171:$D$525,$D171,$AE171:$AE$525)&gt;$AE171),_xlfn.AGGREGATE(14,4,$DD$11:$DD$31*($C$11:$C$31=$C171),1),""))))</f>
        <v/>
      </c>
      <c r="DB171" s="409">
        <f>COUNTIFS('ZASOBY N'!$B170:$B$525,'ZASOBY N'!$B170,'ZASOBY N'!$C170:'ZASOBY N'!$C$525,'ZASOBY N'!$C170,'ZASOBY N'!$D170:'ZASOBY N'!$D$525,'ZASOBY N'!$D170,'ZASOBY N'!$H170:'ZASOBY N'!$H$525,'ZASOBY N'!$H170 )</f>
        <v>0</v>
      </c>
      <c r="DC171" s="410">
        <f>COUNTIFS('ZASOBY N'!$B$10:$B170,'ZASOBY N'!$B170,'ZASOBY N'!$C$10:'ZASOBY N'!$C170,'ZASOBY N'!$C170,'ZASOBY N'!$D$10:'ZASOBY N'!$D170,'ZASOBY N'!$D170,'ZASOBY N'!$H$10:'ZASOBY N'!$H170,'ZASOBY N'!$H170 )</f>
        <v>0</v>
      </c>
      <c r="DD171" s="411">
        <f t="shared" si="66"/>
        <v>0</v>
      </c>
      <c r="DE171" s="412">
        <f t="shared" si="67"/>
        <v>0</v>
      </c>
      <c r="DF171" s="399" t="str">
        <f>IF(AND(DI171=1,DJ171=1,SUMIF($C171:$C$525,$C171,$AD171:$AD$525)=$AD171),$AD171,IF($DL171&gt;0,$DL171,IF(B171="","",IF(AND(COUNTIF($C$11:$C170,$C171)&gt;=1,COUNTIF($D170:$D170,$D171)&gt;=1,COUNTIF($Z168:$Z170,$C171)=0),"",IF(AND(COUNTIF($C$11:$C170,$C171)&gt;=1,COUNTIF($D170:$D170,$D171)&gt;=1),"UJĘTO WYŻEJ",IF(AND(SUMIF($C171:$C$525,$C171,$AD171:$AD$525)&gt;$AD171,SUMIF($D171:$D$525,$D171,$AD171:$AD$525)&gt;$AD171),_xlfn.AGGREGATE(14,4,$DK$11:$DK$31*($C$11:$C$31=$C171),1),""))))))</f>
        <v/>
      </c>
      <c r="DG171" s="414" t="str">
        <f>IF(AND(DI171=1,DJ171=1,SUMIF($C171:$C$525,$C171,$AD171:$AD$525)=$AD171),$AD171,IF($DL171&gt;0,$DL171,IF(AND(COUNTIF($C$11:$C170,$C171)&gt;=1,COUNTIF($D170:$D170,$D171)&gt;=1),"",IF(AND(SUMIF($C171:$C$525,$C171,$AD171:$AD$525)&gt;$AD171,SUMIF($D171:$D$525,$D171,$AD171:$AD$525)&gt;$AD171),_xlfn.AGGREGATE(14,4,$DK$11:$DK$31*($C$11:$C$31=$C171),1),""))))</f>
        <v/>
      </c>
      <c r="DI171" s="409">
        <f>COUNTIFS('ZASOBY N'!$B170:$B$525,'ZASOBY N'!$B170,'ZASOBY N'!$C170:'ZASOBY N'!$C$525,'ZASOBY N'!$C170,'ZASOBY N'!$D170:'ZASOBY N'!$D$525,'ZASOBY N'!$D170,'ZASOBY N'!$H170:'ZASOBY N'!$H$525,'ZASOBY N'!$H170 )</f>
        <v>0</v>
      </c>
      <c r="DJ171" s="410">
        <f>COUNTIFS('ZASOBY N'!$B$10:$B170,'ZASOBY N'!$B170,'ZASOBY N'!$C$10:'ZASOBY N'!$C170,'ZASOBY N'!$C170,'ZASOBY N'!$D$10:'ZASOBY N'!$D170,'ZASOBY N'!$D170,'ZASOBY N'!$H$10:'ZASOBY N'!$H170,'ZASOBY N'!$H170 )</f>
        <v>0</v>
      </c>
      <c r="DK171" s="411">
        <f t="shared" si="68"/>
        <v>0</v>
      </c>
      <c r="DL171" s="412">
        <f t="shared" si="69"/>
        <v>0</v>
      </c>
    </row>
    <row r="172" spans="1:141" ht="18.899999999999999" customHeight="1" x14ac:dyDescent="0.3">
      <c r="A172" s="219"/>
      <c r="B172" s="152" t="str">
        <f>IF('ZASOBY N'!A171="","",'ZASOBY N'!A171)</f>
        <v/>
      </c>
      <c r="C172" s="462" t="str">
        <f>IF('ZASOBY N'!C171="","",'ZASOBY N'!C171)</f>
        <v/>
      </c>
      <c r="D172" s="137" t="str">
        <f>IF('ZASOBY N'!B171="","",'ZASOBY N'!B171)</f>
        <v/>
      </c>
      <c r="E172" s="138"/>
      <c r="F172" s="356" t="str">
        <f>IF('ZASOBY N'!D171="","",'ZASOBY N'!D171)</f>
        <v/>
      </c>
      <c r="G172" s="220" t="str">
        <f>IF('ZASOBY N'!G171="","",'ZASOBY N'!G171)</f>
        <v/>
      </c>
      <c r="H172" s="221" t="str">
        <f>IF('ZASOBY N'!F171="","",'ZASOBY N'!F171)</f>
        <v/>
      </c>
      <c r="I172" s="221" t="str">
        <f>IF('ZASOBY N'!G171="","",'ZASOBY N'!G171)</f>
        <v/>
      </c>
      <c r="J172" s="221" t="str">
        <f>IF('ZASOBY N'!H171="","",'ZASOBY N'!H171)</f>
        <v/>
      </c>
      <c r="K172" s="214">
        <v>0</v>
      </c>
      <c r="L172" s="214">
        <v>0</v>
      </c>
      <c r="M172" s="214">
        <v>0</v>
      </c>
      <c r="N172" s="222" t="str">
        <f>IF('ZASOBY N'!BD171="x","",IF(W172="","",'ZASOBY N'!E171))</f>
        <v/>
      </c>
      <c r="O172" s="223">
        <v>0</v>
      </c>
      <c r="P172" s="223">
        <v>0</v>
      </c>
      <c r="Q172" s="226" t="str">
        <f>IF($N172="","",'UPR BILANS N'!G172*'UPR BILANS N'!N172)</f>
        <v/>
      </c>
      <c r="R172" s="225" t="str">
        <f>IF($N172="","",'ZASOBY N'!O171)</f>
        <v/>
      </c>
      <c r="S172" s="225" t="str">
        <f>IF($N172="","",IF('ZASOBY N'!Q171="",0,'ZASOBY N'!Q171))</f>
        <v/>
      </c>
      <c r="T172" s="225" t="str">
        <f>IF($N172="","",'ZASOBY N'!V171)</f>
        <v/>
      </c>
      <c r="U172" s="225" t="str">
        <f>IF($N172="","",IF('ZASOBY N'!AG171="",0,'ZASOBY N'!AG171))</f>
        <v/>
      </c>
      <c r="V172" s="225" t="str">
        <f>IF($N172="","",IF(NN!P174="",0,NN!P174))</f>
        <v/>
      </c>
      <c r="W172" s="225" t="str">
        <f t="shared" si="70"/>
        <v/>
      </c>
      <c r="X172" s="226" t="str">
        <f t="shared" si="48"/>
        <v/>
      </c>
      <c r="Y172" s="225" t="str">
        <f>IF('ZASOBY N'!AU171="","",IF(C172&lt;&gt;C171,'ZASOBY N'!AU171,IF(D172&lt;&gt;D171,'ZASOBY N'!AU171,IF(F172&lt;&gt;F171,'ZASOBY N'!AU171,IF(G172&lt;&gt;G171,'ZASOBY N'!AU171,IF(J172&lt;&gt;J171,'ZASOBY N'!AU171,IF(NN!AC174="","",IF(AND(C171=C172,H171=H172,J171=J172,NN!AC174&gt;0),"",IF(AND(C172=C173,H172=DO170,NN!CW172&gt;0),'ZASOBY N'!AU171,'ZASOBY N'!AU171)))))))))</f>
        <v/>
      </c>
      <c r="Z172" s="225" t="str">
        <f t="shared" si="71"/>
        <v/>
      </c>
      <c r="AA172" s="227" t="str">
        <f t="shared" si="51"/>
        <v/>
      </c>
      <c r="AB172" s="400" t="str">
        <f t="shared" si="72"/>
        <v/>
      </c>
      <c r="AC172" s="228" t="str">
        <f t="shared" si="50"/>
        <v/>
      </c>
      <c r="AD172" s="222">
        <f>IF(B172="",0,IF(F172="",0,INDEX(POBRANIE_!$B$6:$F$101,MATCH('UPR BILANS N'!$F172,POBRANIE_!$A$6:$A$101,0),2)))</f>
        <v>0</v>
      </c>
      <c r="AE172" s="224">
        <f>IF(OR('ZASOBY N'!G171="",'ZASOBY N'!E171=""),0,IF(B172="",0,'ZASOBY N'!G171*'ZASOBY N'!E171))</f>
        <v>0</v>
      </c>
      <c r="AF172" s="225">
        <f>IF('ZASOBY N'!O171="",0,'ZASOBY N'!O171)</f>
        <v>0</v>
      </c>
      <c r="AG172" s="225">
        <f>IF('ZASOBY N'!Q171="",0,'ZASOBY N'!Q171)</f>
        <v>0</v>
      </c>
      <c r="AH172" s="225">
        <f>IF('ZASOBY N'!V171="",0,'ZASOBY N'!V171)</f>
        <v>0</v>
      </c>
      <c r="AI172" s="225">
        <f>IF('ZASOBY N'!AG171="",0,'ZASOBY N'!AG171)</f>
        <v>0</v>
      </c>
      <c r="AJ172" s="225">
        <f>IF(NN!P174="",0,IF(NN!P174="BRAK kol.7","BRAK BADAŃ",NN!P174))</f>
        <v>0</v>
      </c>
      <c r="AK172" s="225">
        <f>IF(NN!AC174="",0,IF(NN!AC174="BRAK kol.7","BRAK BADAŃ",NN!AC174))</f>
        <v>0</v>
      </c>
      <c r="BJ172" s="414" t="str">
        <f>IF(AND(BL172=1,BM172=1,SUMIF($C172:$C$525,$C172,$AK172:$AK$525)=$AK172),$AK172,IF($BO172&gt;0,$BO172,IF(AND(COUNTIF($C$11:$C171,$C172)&gt;=1,COUNTIF($D171:$D171,$D172)&gt;=1),"",IF(AND(SUMIF($C172:$C$525,$C172,$AK172:$AK$525)&gt;=$AK172,SUMIF($D172:$D$525,$D172,$AK172:$AK$525)&gt;=$AK172),SUMIF($C172:$C$525,$C172,$AK172:$AK$525),""))))</f>
        <v/>
      </c>
      <c r="BL172" s="409">
        <f>COUNTIFS('ZASOBY N'!$B171:$B$525,'ZASOBY N'!$B171,'ZASOBY N'!$C171:'ZASOBY N'!$C$525,'ZASOBY N'!$C171,'ZASOBY N'!$D171:'ZASOBY N'!$D$525,'ZASOBY N'!$D171,'ZASOBY N'!$H171:'ZASOBY N'!$H$525,'ZASOBY N'!$H171 )</f>
        <v>0</v>
      </c>
      <c r="BM172" s="410">
        <f>COUNTIFS('ZASOBY N'!$B$10:$B171,'ZASOBY N'!$B171,'ZASOBY N'!$C$10:'ZASOBY N'!$C171,'ZASOBY N'!$C171,'ZASOBY N'!$D$10:'ZASOBY N'!$D171,'ZASOBY N'!$D171,'ZASOBY N'!$H$10:'ZASOBY N'!$H171,'ZASOBY N'!$H171 )</f>
        <v>0</v>
      </c>
      <c r="BN172" s="411">
        <f t="shared" si="53"/>
        <v>0</v>
      </c>
      <c r="BO172" s="412">
        <f t="shared" si="54"/>
        <v>0</v>
      </c>
      <c r="BP172" s="94" t="str">
        <f t="shared" si="55"/>
        <v/>
      </c>
      <c r="BQ172" s="414" t="str">
        <f>IF(AND(BS172=1,BT172=1,SUMIF($C172:$C$525,$C172,$AJ172:$AJ$525)=$AJ172),$AJ172,IF($BV172&gt;0,$BV172,IF(AND(COUNTIF($C$11:$C171,$C172)&gt;=1,COUNTIF($D171:$D171,$D172)&gt;=1),"",IF(AND(SUMIF($C172:$C$525,$C172,$AJ172:$AJ$525)&gt;$AJ172,SUMIF($D172:$D$525,$D172,$AJ172:$AJ$525)&gt;$AJ172),SUMIF($C172:$C$525,$C172,$AJ172:$AJ$525),""))))</f>
        <v/>
      </c>
      <c r="BS172" s="409">
        <f>COUNTIFS('ZASOBY N'!$B171:$B$525,'ZASOBY N'!$B171,'ZASOBY N'!$C171:'ZASOBY N'!$C$525,'ZASOBY N'!$C171,'ZASOBY N'!$D171:'ZASOBY N'!$D$525,'ZASOBY N'!$D171,'ZASOBY N'!$H171:'ZASOBY N'!$H$525,'ZASOBY N'!$H171 )</f>
        <v>0</v>
      </c>
      <c r="BT172" s="410">
        <f>COUNTIFS('ZASOBY N'!$B$10:$B171,'ZASOBY N'!$B171,'ZASOBY N'!$C$10:'ZASOBY N'!$C171,'ZASOBY N'!$C171,'ZASOBY N'!$D$10:'ZASOBY N'!$D171,'ZASOBY N'!$D171,'ZASOBY N'!$H$10:'ZASOBY N'!$H171,'ZASOBY N'!$H171 )</f>
        <v>0</v>
      </c>
      <c r="BU172" s="411">
        <f t="shared" si="56"/>
        <v>0</v>
      </c>
      <c r="BV172" s="412">
        <f t="shared" si="57"/>
        <v>0</v>
      </c>
      <c r="BW172" s="94" t="s">
        <v>499</v>
      </c>
      <c r="BX172" s="414" t="str">
        <f>IF(AND(BZ172=1,CA172=1,SUMIF($C172:$C$525,$C172,$AI172:$AI$525)=$AI172),$AI172,IF($CC172&gt;0,$CC172,IF(AND(COUNTIF($C$11:$C171,$C172)&gt;=1,COUNTIF($D171:$D171,$D172)&gt;=1),"",IF(AND(SUMIF($C172:$C$525,$C172,$AI172:$AI$525)&gt;$AI172,SUMIF($D172:$D$525,$D172,$AI172:$AI$525)&gt;$IG172),_xlfn.AGGREGATE(14,4,$CB$11:$CB$31*($C$11:$C$31=$C172),1),""))))</f>
        <v/>
      </c>
      <c r="BZ172" s="409">
        <f>COUNTIFS('ZASOBY N'!$B171:$B$525,'ZASOBY N'!$B171,'ZASOBY N'!$C171:'ZASOBY N'!$C$525,'ZASOBY N'!$C171,'ZASOBY N'!$D171:'ZASOBY N'!$D$525,'ZASOBY N'!$D171,'ZASOBY N'!$H171:'ZASOBY N'!$H$525,'ZASOBY N'!$H171 )</f>
        <v>0</v>
      </c>
      <c r="CA172" s="410">
        <f>COUNTIFS('ZASOBY N'!$B$10:$B171,'ZASOBY N'!$B171,'ZASOBY N'!$C$10:'ZASOBY N'!$C171,'ZASOBY N'!$C171,'ZASOBY N'!$D$10:'ZASOBY N'!$D171,'ZASOBY N'!$D171,'ZASOBY N'!$H$10:'ZASOBY N'!$H171,'ZASOBY N'!$H171 )</f>
        <v>0</v>
      </c>
      <c r="CB172" s="411">
        <f t="shared" si="58"/>
        <v>0</v>
      </c>
      <c r="CC172" s="412">
        <f t="shared" si="59"/>
        <v>0</v>
      </c>
      <c r="CE172" s="414" t="str">
        <f>IF(AND(CG172=1,CH172=1,SUMIF($C172:$C$525,$C172,$AH172:$AH$525)=$AH172),$AH172,IF($CJ172&gt;0,$CJ172,IF(AND(COUNTIF($C$11:$C171,$C172)&gt;=1,COUNTIF($D171:$D171,$D172)&gt;=1),"",IF(AND(SUMIF($C172:$C$525,$C172,$AH172:$AH$525)&gt;$AH172,SUMIF($D172:$D$525,$D172,$AH172:$AH$525)&gt;$AH172),_xlfn.AGGREGATE(14,4,$CI$11:$CI$31*($C$11:$C$31=$C172),1),""))))</f>
        <v/>
      </c>
      <c r="CG172" s="409">
        <f>COUNTIFS('ZASOBY N'!$B171:$B$525,'ZASOBY N'!$B171,'ZASOBY N'!$C171:'ZASOBY N'!$C$525,'ZASOBY N'!$C171,'ZASOBY N'!$D171:'ZASOBY N'!$D$525,'ZASOBY N'!$D171,'ZASOBY N'!$H171:'ZASOBY N'!$H$525,'ZASOBY N'!$H171 )</f>
        <v>0</v>
      </c>
      <c r="CH172" s="410">
        <f>COUNTIFS('ZASOBY N'!$B$10:$B171,'ZASOBY N'!$B171,'ZASOBY N'!$C$10:'ZASOBY N'!$C171,'ZASOBY N'!$C171,'ZASOBY N'!$D$10:'ZASOBY N'!$D171,'ZASOBY N'!$D171,'ZASOBY N'!$H$10:'ZASOBY N'!$H171,'ZASOBY N'!$H171 )</f>
        <v>0</v>
      </c>
      <c r="CI172" s="411">
        <f t="shared" si="60"/>
        <v>0</v>
      </c>
      <c r="CJ172" s="412">
        <f t="shared" si="61"/>
        <v>0</v>
      </c>
      <c r="CL172" s="414" t="str">
        <f>IF(AND(CN172=1,CO172=1,SUMIF($C172:$C$525,$C172,$AG172:$AG$525)=$AG172),$AG172,IF($CQ172&gt;0,$CQ172,IF(AND(COUNTIF($C$11:$C171,$C172)&gt;=1,COUNTIF($D171:$D171,$D172)&gt;=1),"",IF(AND(SUMIF($C172:$C$525,$C172,$AG172:$AG$525)&gt;$AG172,SUMIF($D172:$D$525,$D172,$AG172:$AG$525)&gt;$AG172),_xlfn.AGGREGATE(14,4,$CP$11:$CP$31*($C$11:$C$31=$C172),1),""))))</f>
        <v/>
      </c>
      <c r="CN172" s="409">
        <f>COUNTIFS('ZASOBY N'!$B171:$B$525,'ZASOBY N'!$B171,'ZASOBY N'!$C171:'ZASOBY N'!$C$525,'ZASOBY N'!$C171,'ZASOBY N'!$D171:'ZASOBY N'!$D$525,'ZASOBY N'!$D171,'ZASOBY N'!$H171:'ZASOBY N'!$H$525,'ZASOBY N'!$H171 )</f>
        <v>0</v>
      </c>
      <c r="CO172" s="410">
        <f>COUNTIFS('ZASOBY N'!$B$10:$B171,'ZASOBY N'!$B171,'ZASOBY N'!$C$10:'ZASOBY N'!$C171,'ZASOBY N'!$C171,'ZASOBY N'!$D$10:'ZASOBY N'!$D171,'ZASOBY N'!$D171,'ZASOBY N'!$H$10:'ZASOBY N'!$H171,'ZASOBY N'!$H171 )</f>
        <v>0</v>
      </c>
      <c r="CP172" s="411">
        <f t="shared" si="62"/>
        <v>0</v>
      </c>
      <c r="CQ172" s="412">
        <f t="shared" si="63"/>
        <v>0</v>
      </c>
      <c r="CS172" s="414" t="str">
        <f>IF(AND(CU172=1,CV172=1,SUMIF($C172:$C$525,$C172,$AF172:$AF$525)=$AF172),$AF172,IF($CX172&gt;0,$CX172,IF(AND(COUNTIF($C$11:$C171,$C172)&gt;=1,COUNTIF($D171:$D171,$D172)&gt;=1),"",IF(AND(SUMIF($C172:$C$525,$C172,$AF172:$AF$525)&gt;$AF172,SUMIF($D172:$D$525,$D172,$AF172:$AF$525)&gt;$AF172),_xlfn.AGGREGATE(14,4,$CW$11:$CW$31*($C$11:$C$31=$C172),1),""))))</f>
        <v/>
      </c>
      <c r="CU172" s="409">
        <f>COUNTIFS('ZASOBY N'!$B171:$B$525,'ZASOBY N'!$B171,'ZASOBY N'!$C171:'ZASOBY N'!$C$525,'ZASOBY N'!$C171,'ZASOBY N'!$D171:'ZASOBY N'!$D$525,'ZASOBY N'!$D171,'ZASOBY N'!$H171:'ZASOBY N'!$H$525,'ZASOBY N'!$H171 )</f>
        <v>0</v>
      </c>
      <c r="CV172" s="410">
        <f>COUNTIFS('ZASOBY N'!$B$10:$B171,'ZASOBY N'!$B171,'ZASOBY N'!$C$10:'ZASOBY N'!$C171,'ZASOBY N'!$C171,'ZASOBY N'!$D$10:'ZASOBY N'!$D171,'ZASOBY N'!$D171,'ZASOBY N'!$H$10:'ZASOBY N'!$H171,'ZASOBY N'!$H171 )</f>
        <v>0</v>
      </c>
      <c r="CW172" s="411">
        <f t="shared" si="64"/>
        <v>0</v>
      </c>
      <c r="CX172" s="412">
        <f t="shared" si="65"/>
        <v>0</v>
      </c>
      <c r="CZ172" s="414" t="str">
        <f>IF(AND(DB172=1,DC172=1,SUMIF($C172:$C$525,$C172,$AE172:$AE$525)=$AE172),$AE172,IF($DE172&gt;0,$DE172,IF(AND(COUNTIF($C$11:$C171,$C172)&gt;=1,COUNTIF($D171:$D171,$D172)&gt;=1),"",IF(AND(SUMIF($C172:$C$525,$C172,$AE172:$AE$525)&gt;$AE172,SUMIF($D172:$D$525,$D172,$AE172:$AE$525)&gt;$AE172),_xlfn.AGGREGATE(14,4,$DD$11:$DD$31*($C$11:$C$31=$C172),1),""))))</f>
        <v/>
      </c>
      <c r="DB172" s="409">
        <f>COUNTIFS('ZASOBY N'!$B171:$B$525,'ZASOBY N'!$B171,'ZASOBY N'!$C171:'ZASOBY N'!$C$525,'ZASOBY N'!$C171,'ZASOBY N'!$D171:'ZASOBY N'!$D$525,'ZASOBY N'!$D171,'ZASOBY N'!$H171:'ZASOBY N'!$H$525,'ZASOBY N'!$H171 )</f>
        <v>0</v>
      </c>
      <c r="DC172" s="410">
        <f>COUNTIFS('ZASOBY N'!$B$10:$B171,'ZASOBY N'!$B171,'ZASOBY N'!$C$10:'ZASOBY N'!$C171,'ZASOBY N'!$C171,'ZASOBY N'!$D$10:'ZASOBY N'!$D171,'ZASOBY N'!$D171,'ZASOBY N'!$H$10:'ZASOBY N'!$H171,'ZASOBY N'!$H171 )</f>
        <v>0</v>
      </c>
      <c r="DD172" s="411">
        <f t="shared" si="66"/>
        <v>0</v>
      </c>
      <c r="DE172" s="412">
        <f t="shared" si="67"/>
        <v>0</v>
      </c>
      <c r="DF172" s="399" t="str">
        <f>IF(AND(DI172=1,DJ172=1,SUMIF($C172:$C$525,$C172,$AD172:$AD$525)=$AD172),$AD172,IF($DL172&gt;0,$DL172,IF(B172="","",IF(AND(COUNTIF($C$11:$C171,$C172)&gt;=1,COUNTIF($D171:$D171,$D172)&gt;=1,COUNTIF($Z169:$Z171,$C172)=0),"",IF(AND(COUNTIF($C$11:$C171,$C172)&gt;=1,COUNTIF($D171:$D171,$D172)&gt;=1),"UJĘTO WYŻEJ",IF(AND(SUMIF($C172:$C$525,$C172,$AD172:$AD$525)&gt;$AD172,SUMIF($D172:$D$525,$D172,$AD172:$AD$525)&gt;$AD172),_xlfn.AGGREGATE(14,4,$DK$11:$DK$31*($C$11:$C$31=$C172),1),""))))))</f>
        <v/>
      </c>
      <c r="DG172" s="414" t="str">
        <f>IF(AND(DI172=1,DJ172=1,SUMIF($C172:$C$525,$C172,$AD172:$AD$525)=$AD172),$AD172,IF($DL172&gt;0,$DL172,IF(AND(COUNTIF($C$11:$C171,$C172)&gt;=1,COUNTIF($D171:$D171,$D172)&gt;=1),"",IF(AND(SUMIF($C172:$C$525,$C172,$AD172:$AD$525)&gt;$AD172,SUMIF($D172:$D$525,$D172,$AD172:$AD$525)&gt;$AD172),_xlfn.AGGREGATE(14,4,$DK$11:$DK$31*($C$11:$C$31=$C172),1),""))))</f>
        <v/>
      </c>
      <c r="DI172" s="409">
        <f>COUNTIFS('ZASOBY N'!$B171:$B$525,'ZASOBY N'!$B171,'ZASOBY N'!$C171:'ZASOBY N'!$C$525,'ZASOBY N'!$C171,'ZASOBY N'!$D171:'ZASOBY N'!$D$525,'ZASOBY N'!$D171,'ZASOBY N'!$H171:'ZASOBY N'!$H$525,'ZASOBY N'!$H171 )</f>
        <v>0</v>
      </c>
      <c r="DJ172" s="410">
        <f>COUNTIFS('ZASOBY N'!$B$10:$B171,'ZASOBY N'!$B171,'ZASOBY N'!$C$10:'ZASOBY N'!$C171,'ZASOBY N'!$C171,'ZASOBY N'!$D$10:'ZASOBY N'!$D171,'ZASOBY N'!$D171,'ZASOBY N'!$H$10:'ZASOBY N'!$H171,'ZASOBY N'!$H171 )</f>
        <v>0</v>
      </c>
      <c r="DK172" s="411">
        <f t="shared" si="68"/>
        <v>0</v>
      </c>
      <c r="DL172" s="412">
        <f t="shared" si="69"/>
        <v>0</v>
      </c>
    </row>
    <row r="173" spans="1:141" ht="18.899999999999999" customHeight="1" x14ac:dyDescent="0.3">
      <c r="A173" s="219"/>
      <c r="B173" s="152" t="str">
        <f>IF('ZASOBY N'!A172="","",'ZASOBY N'!A172)</f>
        <v/>
      </c>
      <c r="C173" s="462" t="str">
        <f>IF('ZASOBY N'!C172="","",'ZASOBY N'!C172)</f>
        <v/>
      </c>
      <c r="D173" s="137" t="str">
        <f>IF('ZASOBY N'!B172="","",'ZASOBY N'!B172)</f>
        <v/>
      </c>
      <c r="E173" s="138"/>
      <c r="F173" s="356" t="str">
        <f>IF('ZASOBY N'!D172="","",'ZASOBY N'!D172)</f>
        <v/>
      </c>
      <c r="G173" s="220" t="str">
        <f>IF('ZASOBY N'!G172="","",'ZASOBY N'!G172)</f>
        <v/>
      </c>
      <c r="H173" s="221" t="str">
        <f>IF('ZASOBY N'!F172="","",'ZASOBY N'!F172)</f>
        <v/>
      </c>
      <c r="I173" s="221" t="str">
        <f>IF('ZASOBY N'!G172="","",'ZASOBY N'!G172)</f>
        <v/>
      </c>
      <c r="J173" s="221" t="str">
        <f>IF('ZASOBY N'!H172="","",'ZASOBY N'!H172)</f>
        <v/>
      </c>
      <c r="K173" s="214">
        <v>0</v>
      </c>
      <c r="L173" s="214">
        <v>0</v>
      </c>
      <c r="M173" s="214">
        <v>0</v>
      </c>
      <c r="N173" s="222" t="str">
        <f>IF('ZASOBY N'!BD172="x","",IF(W173="","",'ZASOBY N'!E172))</f>
        <v/>
      </c>
      <c r="O173" s="223">
        <v>0</v>
      </c>
      <c r="P173" s="223">
        <v>0</v>
      </c>
      <c r="Q173" s="226" t="str">
        <f>IF($N173="","",'UPR BILANS N'!G173*'UPR BILANS N'!N173)</f>
        <v/>
      </c>
      <c r="R173" s="225" t="str">
        <f>IF($N173="","",'ZASOBY N'!O172)</f>
        <v/>
      </c>
      <c r="S173" s="225" t="str">
        <f>IF($N173="","",IF('ZASOBY N'!Q172="",0,'ZASOBY N'!Q172))</f>
        <v/>
      </c>
      <c r="T173" s="225" t="str">
        <f>IF($N173="","",'ZASOBY N'!V172)</f>
        <v/>
      </c>
      <c r="U173" s="225" t="str">
        <f>IF($N173="","",IF('ZASOBY N'!AG172="",0,'ZASOBY N'!AG172))</f>
        <v/>
      </c>
      <c r="V173" s="225" t="str">
        <f>IF($N173="","",IF(NN!P175="",0,NN!P175))</f>
        <v/>
      </c>
      <c r="W173" s="225" t="str">
        <f t="shared" si="70"/>
        <v/>
      </c>
      <c r="X173" s="226" t="str">
        <f t="shared" si="48"/>
        <v/>
      </c>
      <c r="Y173" s="225" t="str">
        <f>IF('ZASOBY N'!AU172="","",IF(C173&lt;&gt;C172,'ZASOBY N'!AU172,IF(D173&lt;&gt;D172,'ZASOBY N'!AU172,IF(F173&lt;&gt;F172,'ZASOBY N'!AU172,IF(G173&lt;&gt;G172,'ZASOBY N'!AU172,IF(J173&lt;&gt;J172,'ZASOBY N'!AU172,IF(NN!AC175="","",IF(AND(C172=C173,H172=H173,J172=J173,NN!AC175&gt;0),"",IF(AND(C173=C174,H173=DO171,NN!CW173&gt;0),'ZASOBY N'!AU172,'ZASOBY N'!AU172)))))))))</f>
        <v/>
      </c>
      <c r="Z173" s="225" t="str">
        <f t="shared" si="71"/>
        <v/>
      </c>
      <c r="AA173" s="227" t="str">
        <f t="shared" si="51"/>
        <v/>
      </c>
      <c r="AB173" s="400" t="str">
        <f t="shared" si="72"/>
        <v/>
      </c>
      <c r="AC173" s="228" t="str">
        <f t="shared" si="50"/>
        <v/>
      </c>
      <c r="AD173" s="222">
        <f>IF(B173="",0,IF(F173="",0,INDEX(POBRANIE_!$B$6:$F$101,MATCH('UPR BILANS N'!$F173,POBRANIE_!$A$6:$A$101,0),2)))</f>
        <v>0</v>
      </c>
      <c r="AE173" s="224">
        <f>IF(OR('ZASOBY N'!G172="",'ZASOBY N'!E172=""),0,IF(B173="",0,'ZASOBY N'!G172*'ZASOBY N'!E172))</f>
        <v>0</v>
      </c>
      <c r="AF173" s="225">
        <f>IF('ZASOBY N'!O172="",0,'ZASOBY N'!O172)</f>
        <v>0</v>
      </c>
      <c r="AG173" s="225">
        <f>IF('ZASOBY N'!Q172="",0,'ZASOBY N'!Q172)</f>
        <v>0</v>
      </c>
      <c r="AH173" s="225">
        <f>IF('ZASOBY N'!V172="",0,'ZASOBY N'!V172)</f>
        <v>0</v>
      </c>
      <c r="AI173" s="225">
        <f>IF('ZASOBY N'!AG172="",0,'ZASOBY N'!AG172)</f>
        <v>0</v>
      </c>
      <c r="AJ173" s="225">
        <f>IF(NN!P175="",0,IF(NN!P175="BRAK kol.7","BRAK BADAŃ",NN!P175))</f>
        <v>0</v>
      </c>
      <c r="AK173" s="225">
        <f>IF(NN!AC175="",0,IF(NN!AC175="BRAK kol.7","BRAK BADAŃ",NN!AC175))</f>
        <v>0</v>
      </c>
      <c r="BJ173" s="414" t="str">
        <f>IF(AND(BL173=1,BM173=1,SUMIF($C173:$C$525,$C173,$AK173:$AK$525)=$AK173),$AK173,IF($BO173&gt;0,$BO173,IF(AND(COUNTIF($C$11:$C172,$C173)&gt;=1,COUNTIF($D172:$D172,$D173)&gt;=1),"",IF(AND(SUMIF($C173:$C$525,$C173,$AK173:$AK$525)&gt;=$AK173,SUMIF($D173:$D$525,$D173,$AK173:$AK$525)&gt;=$AK173),SUMIF($C173:$C$525,$C173,$AK173:$AK$525),""))))</f>
        <v/>
      </c>
      <c r="BL173" s="409">
        <f>COUNTIFS('ZASOBY N'!$B172:$B$525,'ZASOBY N'!$B172,'ZASOBY N'!$C172:'ZASOBY N'!$C$525,'ZASOBY N'!$C172,'ZASOBY N'!$D172:'ZASOBY N'!$D$525,'ZASOBY N'!$D172,'ZASOBY N'!$H172:'ZASOBY N'!$H$525,'ZASOBY N'!$H172 )</f>
        <v>0</v>
      </c>
      <c r="BM173" s="410">
        <f>COUNTIFS('ZASOBY N'!$B$10:$B172,'ZASOBY N'!$B172,'ZASOBY N'!$C$10:'ZASOBY N'!$C172,'ZASOBY N'!$C172,'ZASOBY N'!$D$10:'ZASOBY N'!$D172,'ZASOBY N'!$D172,'ZASOBY N'!$H$10:'ZASOBY N'!$H172,'ZASOBY N'!$H172 )</f>
        <v>0</v>
      </c>
      <c r="BN173" s="411">
        <f t="shared" si="53"/>
        <v>0</v>
      </c>
      <c r="BO173" s="412">
        <f t="shared" si="54"/>
        <v>0</v>
      </c>
      <c r="BP173" s="94" t="str">
        <f t="shared" si="55"/>
        <v/>
      </c>
      <c r="BQ173" s="414" t="str">
        <f>IF(AND(BS173=1,BT173=1,SUMIF($C173:$C$525,$C173,$AJ173:$AJ$525)=$AJ173),$AJ173,IF($BV173&gt;0,$BV173,IF(AND(COUNTIF($C$11:$C172,$C173)&gt;=1,COUNTIF($D172:$D172,$D173)&gt;=1),"",IF(AND(SUMIF($C173:$C$525,$C173,$AJ173:$AJ$525)&gt;$AJ173,SUMIF($D173:$D$525,$D173,$AJ173:$AJ$525)&gt;$AJ173),SUMIF($C173:$C$525,$C173,$AJ173:$AJ$525),""))))</f>
        <v/>
      </c>
      <c r="BS173" s="409">
        <f>COUNTIFS('ZASOBY N'!$B172:$B$525,'ZASOBY N'!$B172,'ZASOBY N'!$C172:'ZASOBY N'!$C$525,'ZASOBY N'!$C172,'ZASOBY N'!$D172:'ZASOBY N'!$D$525,'ZASOBY N'!$D172,'ZASOBY N'!$H172:'ZASOBY N'!$H$525,'ZASOBY N'!$H172 )</f>
        <v>0</v>
      </c>
      <c r="BT173" s="410">
        <f>COUNTIFS('ZASOBY N'!$B$10:$B172,'ZASOBY N'!$B172,'ZASOBY N'!$C$10:'ZASOBY N'!$C172,'ZASOBY N'!$C172,'ZASOBY N'!$D$10:'ZASOBY N'!$D172,'ZASOBY N'!$D172,'ZASOBY N'!$H$10:'ZASOBY N'!$H172,'ZASOBY N'!$H172 )</f>
        <v>0</v>
      </c>
      <c r="BU173" s="411">
        <f t="shared" si="56"/>
        <v>0</v>
      </c>
      <c r="BV173" s="412">
        <f t="shared" si="57"/>
        <v>0</v>
      </c>
      <c r="BW173" s="94" t="s">
        <v>499</v>
      </c>
      <c r="BX173" s="414" t="str">
        <f>IF(AND(BZ173=1,CA173=1,SUMIF($C173:$C$525,$C173,$AI173:$AI$525)=$AI173),$AI173,IF($CC173&gt;0,$CC173,IF(AND(COUNTIF($C$11:$C172,$C173)&gt;=1,COUNTIF($D172:$D172,$D173)&gt;=1),"",IF(AND(SUMIF($C173:$C$525,$C173,$AI173:$AI$525)&gt;$AI173,SUMIF($D173:$D$525,$D173,$AI173:$AI$525)&gt;$IG173),_xlfn.AGGREGATE(14,4,$CB$11:$CB$31*($C$11:$C$31=$C173),1),""))))</f>
        <v/>
      </c>
      <c r="BZ173" s="409">
        <f>COUNTIFS('ZASOBY N'!$B172:$B$525,'ZASOBY N'!$B172,'ZASOBY N'!$C172:'ZASOBY N'!$C$525,'ZASOBY N'!$C172,'ZASOBY N'!$D172:'ZASOBY N'!$D$525,'ZASOBY N'!$D172,'ZASOBY N'!$H172:'ZASOBY N'!$H$525,'ZASOBY N'!$H172 )</f>
        <v>0</v>
      </c>
      <c r="CA173" s="410">
        <f>COUNTIFS('ZASOBY N'!$B$10:$B172,'ZASOBY N'!$B172,'ZASOBY N'!$C$10:'ZASOBY N'!$C172,'ZASOBY N'!$C172,'ZASOBY N'!$D$10:'ZASOBY N'!$D172,'ZASOBY N'!$D172,'ZASOBY N'!$H$10:'ZASOBY N'!$H172,'ZASOBY N'!$H172 )</f>
        <v>0</v>
      </c>
      <c r="CB173" s="411">
        <f t="shared" si="58"/>
        <v>0</v>
      </c>
      <c r="CC173" s="412">
        <f t="shared" si="59"/>
        <v>0</v>
      </c>
      <c r="CE173" s="414" t="str">
        <f>IF(AND(CG173=1,CH173=1,SUMIF($C173:$C$525,$C173,$AH173:$AH$525)=$AH173),$AH173,IF($CJ173&gt;0,$CJ173,IF(AND(COUNTIF($C$11:$C172,$C173)&gt;=1,COUNTIF($D172:$D172,$D173)&gt;=1),"",IF(AND(SUMIF($C173:$C$525,$C173,$AH173:$AH$525)&gt;$AH173,SUMIF($D173:$D$525,$D173,$AH173:$AH$525)&gt;$AH173),_xlfn.AGGREGATE(14,4,$CI$11:$CI$31*($C$11:$C$31=$C173),1),""))))</f>
        <v/>
      </c>
      <c r="CG173" s="409">
        <f>COUNTIFS('ZASOBY N'!$B172:$B$525,'ZASOBY N'!$B172,'ZASOBY N'!$C172:'ZASOBY N'!$C$525,'ZASOBY N'!$C172,'ZASOBY N'!$D172:'ZASOBY N'!$D$525,'ZASOBY N'!$D172,'ZASOBY N'!$H172:'ZASOBY N'!$H$525,'ZASOBY N'!$H172 )</f>
        <v>0</v>
      </c>
      <c r="CH173" s="410">
        <f>COUNTIFS('ZASOBY N'!$B$10:$B172,'ZASOBY N'!$B172,'ZASOBY N'!$C$10:'ZASOBY N'!$C172,'ZASOBY N'!$C172,'ZASOBY N'!$D$10:'ZASOBY N'!$D172,'ZASOBY N'!$D172,'ZASOBY N'!$H$10:'ZASOBY N'!$H172,'ZASOBY N'!$H172 )</f>
        <v>0</v>
      </c>
      <c r="CI173" s="411">
        <f t="shared" si="60"/>
        <v>0</v>
      </c>
      <c r="CJ173" s="412">
        <f t="shared" si="61"/>
        <v>0</v>
      </c>
      <c r="CL173" s="414" t="str">
        <f>IF(AND(CN173=1,CO173=1,SUMIF($C173:$C$525,$C173,$AG173:$AG$525)=$AG173),$AG173,IF($CQ173&gt;0,$CQ173,IF(AND(COUNTIF($C$11:$C172,$C173)&gt;=1,COUNTIF($D172:$D172,$D173)&gt;=1),"",IF(AND(SUMIF($C173:$C$525,$C173,$AG173:$AG$525)&gt;$AG173,SUMIF($D173:$D$525,$D173,$AG173:$AG$525)&gt;$AG173),_xlfn.AGGREGATE(14,4,$CP$11:$CP$31*($C$11:$C$31=$C173),1),""))))</f>
        <v/>
      </c>
      <c r="CN173" s="409">
        <f>COUNTIFS('ZASOBY N'!$B172:$B$525,'ZASOBY N'!$B172,'ZASOBY N'!$C172:'ZASOBY N'!$C$525,'ZASOBY N'!$C172,'ZASOBY N'!$D172:'ZASOBY N'!$D$525,'ZASOBY N'!$D172,'ZASOBY N'!$H172:'ZASOBY N'!$H$525,'ZASOBY N'!$H172 )</f>
        <v>0</v>
      </c>
      <c r="CO173" s="410">
        <f>COUNTIFS('ZASOBY N'!$B$10:$B172,'ZASOBY N'!$B172,'ZASOBY N'!$C$10:'ZASOBY N'!$C172,'ZASOBY N'!$C172,'ZASOBY N'!$D$10:'ZASOBY N'!$D172,'ZASOBY N'!$D172,'ZASOBY N'!$H$10:'ZASOBY N'!$H172,'ZASOBY N'!$H172 )</f>
        <v>0</v>
      </c>
      <c r="CP173" s="411">
        <f t="shared" si="62"/>
        <v>0</v>
      </c>
      <c r="CQ173" s="412">
        <f t="shared" si="63"/>
        <v>0</v>
      </c>
      <c r="CS173" s="414" t="str">
        <f>IF(AND(CU173=1,CV173=1,SUMIF($C173:$C$525,$C173,$AF173:$AF$525)=$AF173),$AF173,IF($CX173&gt;0,$CX173,IF(AND(COUNTIF($C$11:$C172,$C173)&gt;=1,COUNTIF($D172:$D172,$D173)&gt;=1),"",IF(AND(SUMIF($C173:$C$525,$C173,$AF173:$AF$525)&gt;$AF173,SUMIF($D173:$D$525,$D173,$AF173:$AF$525)&gt;$AF173),_xlfn.AGGREGATE(14,4,$CW$11:$CW$31*($C$11:$C$31=$C173),1),""))))</f>
        <v/>
      </c>
      <c r="CU173" s="409">
        <f>COUNTIFS('ZASOBY N'!$B172:$B$525,'ZASOBY N'!$B172,'ZASOBY N'!$C172:'ZASOBY N'!$C$525,'ZASOBY N'!$C172,'ZASOBY N'!$D172:'ZASOBY N'!$D$525,'ZASOBY N'!$D172,'ZASOBY N'!$H172:'ZASOBY N'!$H$525,'ZASOBY N'!$H172 )</f>
        <v>0</v>
      </c>
      <c r="CV173" s="410">
        <f>COUNTIFS('ZASOBY N'!$B$10:$B172,'ZASOBY N'!$B172,'ZASOBY N'!$C$10:'ZASOBY N'!$C172,'ZASOBY N'!$C172,'ZASOBY N'!$D$10:'ZASOBY N'!$D172,'ZASOBY N'!$D172,'ZASOBY N'!$H$10:'ZASOBY N'!$H172,'ZASOBY N'!$H172 )</f>
        <v>0</v>
      </c>
      <c r="CW173" s="411">
        <f t="shared" si="64"/>
        <v>0</v>
      </c>
      <c r="CX173" s="412">
        <f t="shared" si="65"/>
        <v>0</v>
      </c>
      <c r="CZ173" s="414" t="str">
        <f>IF(AND(DB173=1,DC173=1,SUMIF($C173:$C$525,$C173,$AE173:$AE$525)=$AE173),$AE173,IF($DE173&gt;0,$DE173,IF(AND(COUNTIF($C$11:$C172,$C173)&gt;=1,COUNTIF($D172:$D172,$D173)&gt;=1),"",IF(AND(SUMIF($C173:$C$525,$C173,$AE173:$AE$525)&gt;$AE173,SUMIF($D173:$D$525,$D173,$AE173:$AE$525)&gt;$AE173),_xlfn.AGGREGATE(14,4,$DD$11:$DD$31*($C$11:$C$31=$C173),1),""))))</f>
        <v/>
      </c>
      <c r="DB173" s="409">
        <f>COUNTIFS('ZASOBY N'!$B172:$B$525,'ZASOBY N'!$B172,'ZASOBY N'!$C172:'ZASOBY N'!$C$525,'ZASOBY N'!$C172,'ZASOBY N'!$D172:'ZASOBY N'!$D$525,'ZASOBY N'!$D172,'ZASOBY N'!$H172:'ZASOBY N'!$H$525,'ZASOBY N'!$H172 )</f>
        <v>0</v>
      </c>
      <c r="DC173" s="410">
        <f>COUNTIFS('ZASOBY N'!$B$10:$B172,'ZASOBY N'!$B172,'ZASOBY N'!$C$10:'ZASOBY N'!$C172,'ZASOBY N'!$C172,'ZASOBY N'!$D$10:'ZASOBY N'!$D172,'ZASOBY N'!$D172,'ZASOBY N'!$H$10:'ZASOBY N'!$H172,'ZASOBY N'!$H172 )</f>
        <v>0</v>
      </c>
      <c r="DD173" s="411">
        <f t="shared" si="66"/>
        <v>0</v>
      </c>
      <c r="DE173" s="412">
        <f t="shared" si="67"/>
        <v>0</v>
      </c>
      <c r="DF173" s="399" t="str">
        <f>IF(AND(DI173=1,DJ173=1,SUMIF($C173:$C$525,$C173,$AD173:$AD$525)=$AD173),$AD173,IF($DL173&gt;0,$DL173,IF(B173="","",IF(AND(COUNTIF($C$11:$C172,$C173)&gt;=1,COUNTIF($D172:$D172,$D173)&gt;=1,COUNTIF($Z170:$Z172,$C173)=0),"",IF(AND(COUNTIF($C$11:$C172,$C173)&gt;=1,COUNTIF($D172:$D172,$D173)&gt;=1),"UJĘTO WYŻEJ",IF(AND(SUMIF($C173:$C$525,$C173,$AD173:$AD$525)&gt;$AD173,SUMIF($D173:$D$525,$D173,$AD173:$AD$525)&gt;$AD173),_xlfn.AGGREGATE(14,4,$DK$11:$DK$31*($C$11:$C$31=$C173),1),""))))))</f>
        <v/>
      </c>
      <c r="DG173" s="414" t="str">
        <f>IF(AND(DI173=1,DJ173=1,SUMIF($C173:$C$525,$C173,$AD173:$AD$525)=$AD173),$AD173,IF($DL173&gt;0,$DL173,IF(AND(COUNTIF($C$11:$C172,$C173)&gt;=1,COUNTIF($D172:$D172,$D173)&gt;=1),"",IF(AND(SUMIF($C173:$C$525,$C173,$AD173:$AD$525)&gt;$AD173,SUMIF($D173:$D$525,$D173,$AD173:$AD$525)&gt;$AD173),_xlfn.AGGREGATE(14,4,$DK$11:$DK$31*($C$11:$C$31=$C173),1),""))))</f>
        <v/>
      </c>
      <c r="DI173" s="409">
        <f>COUNTIFS('ZASOBY N'!$B172:$B$525,'ZASOBY N'!$B172,'ZASOBY N'!$C172:'ZASOBY N'!$C$525,'ZASOBY N'!$C172,'ZASOBY N'!$D172:'ZASOBY N'!$D$525,'ZASOBY N'!$D172,'ZASOBY N'!$H172:'ZASOBY N'!$H$525,'ZASOBY N'!$H172 )</f>
        <v>0</v>
      </c>
      <c r="DJ173" s="410">
        <f>COUNTIFS('ZASOBY N'!$B$10:$B172,'ZASOBY N'!$B172,'ZASOBY N'!$C$10:'ZASOBY N'!$C172,'ZASOBY N'!$C172,'ZASOBY N'!$D$10:'ZASOBY N'!$D172,'ZASOBY N'!$D172,'ZASOBY N'!$H$10:'ZASOBY N'!$H172,'ZASOBY N'!$H172 )</f>
        <v>0</v>
      </c>
      <c r="DK173" s="411">
        <f t="shared" si="68"/>
        <v>0</v>
      </c>
      <c r="DL173" s="412">
        <f t="shared" si="69"/>
        <v>0</v>
      </c>
    </row>
    <row r="174" spans="1:141" ht="18.899999999999999" customHeight="1" x14ac:dyDescent="0.3">
      <c r="A174" s="219"/>
      <c r="B174" s="152" t="str">
        <f>IF('ZASOBY N'!A173="","",'ZASOBY N'!A173)</f>
        <v/>
      </c>
      <c r="C174" s="462" t="str">
        <f>IF('ZASOBY N'!C173="","",'ZASOBY N'!C173)</f>
        <v/>
      </c>
      <c r="D174" s="137" t="str">
        <f>IF('ZASOBY N'!B173="","",'ZASOBY N'!B173)</f>
        <v/>
      </c>
      <c r="E174" s="138"/>
      <c r="F174" s="356" t="str">
        <f>IF('ZASOBY N'!D173="","",'ZASOBY N'!D173)</f>
        <v/>
      </c>
      <c r="G174" s="220" t="str">
        <f>IF('ZASOBY N'!G173="","",'ZASOBY N'!G173)</f>
        <v/>
      </c>
      <c r="H174" s="221" t="str">
        <f>IF('ZASOBY N'!F173="","",'ZASOBY N'!F173)</f>
        <v/>
      </c>
      <c r="I174" s="221" t="str">
        <f>IF('ZASOBY N'!G173="","",'ZASOBY N'!G173)</f>
        <v/>
      </c>
      <c r="J174" s="221" t="str">
        <f>IF('ZASOBY N'!H173="","",'ZASOBY N'!H173)</f>
        <v/>
      </c>
      <c r="K174" s="214">
        <v>0</v>
      </c>
      <c r="L174" s="214">
        <v>0</v>
      </c>
      <c r="M174" s="214">
        <v>0</v>
      </c>
      <c r="N174" s="222" t="str">
        <f>IF('ZASOBY N'!BD173="x","",IF(W174="","",'ZASOBY N'!E173))</f>
        <v/>
      </c>
      <c r="O174" s="223">
        <v>0</v>
      </c>
      <c r="P174" s="223">
        <v>0</v>
      </c>
      <c r="Q174" s="226" t="str">
        <f>IF($N174="","",'UPR BILANS N'!G174*'UPR BILANS N'!N174)</f>
        <v/>
      </c>
      <c r="R174" s="225" t="str">
        <f>IF($N174="","",'ZASOBY N'!O173)</f>
        <v/>
      </c>
      <c r="S174" s="225" t="str">
        <f>IF($N174="","",IF('ZASOBY N'!Q173="",0,'ZASOBY N'!Q173))</f>
        <v/>
      </c>
      <c r="T174" s="225" t="str">
        <f>IF($N174="","",'ZASOBY N'!V173)</f>
        <v/>
      </c>
      <c r="U174" s="225" t="str">
        <f>IF($N174="","",IF('ZASOBY N'!AG173="",0,'ZASOBY N'!AG173))</f>
        <v/>
      </c>
      <c r="V174" s="225" t="str">
        <f>IF($N174="","",IF(NN!P176="",0,NN!P176))</f>
        <v/>
      </c>
      <c r="W174" s="225" t="str">
        <f t="shared" si="70"/>
        <v/>
      </c>
      <c r="X174" s="226" t="str">
        <f t="shared" si="48"/>
        <v/>
      </c>
      <c r="Y174" s="225" t="str">
        <f>IF('ZASOBY N'!AU173="","",IF(C174&lt;&gt;C173,'ZASOBY N'!AU173,IF(D174&lt;&gt;D173,'ZASOBY N'!AU173,IF(F174&lt;&gt;F173,'ZASOBY N'!AU173,IF(G174&lt;&gt;G173,'ZASOBY N'!AU173,IF(J174&lt;&gt;J173,'ZASOBY N'!AU173,IF(NN!AC176="","",IF(AND(C173=C174,H173=H174,J173=J174,NN!AC176&gt;0),"",IF(AND(C174=C175,H174=DO172,NN!CW174&gt;0),'ZASOBY N'!AU173,'ZASOBY N'!AU173)))))))))</f>
        <v/>
      </c>
      <c r="Z174" s="225" t="str">
        <f t="shared" si="71"/>
        <v/>
      </c>
      <c r="AA174" s="227" t="str">
        <f t="shared" si="51"/>
        <v/>
      </c>
      <c r="AB174" s="400" t="str">
        <f t="shared" si="72"/>
        <v/>
      </c>
      <c r="AC174" s="228" t="str">
        <f t="shared" si="50"/>
        <v/>
      </c>
      <c r="AD174" s="222">
        <f>IF(B174="",0,IF(F174="",0,INDEX(POBRANIE_!$B$6:$F$101,MATCH('UPR BILANS N'!$F174,POBRANIE_!$A$6:$A$101,0),2)))</f>
        <v>0</v>
      </c>
      <c r="AE174" s="224">
        <f>IF(OR('ZASOBY N'!G173="",'ZASOBY N'!E173=""),0,IF(B174="",0,'ZASOBY N'!G173*'ZASOBY N'!E173))</f>
        <v>0</v>
      </c>
      <c r="AF174" s="225">
        <f>IF('ZASOBY N'!O173="",0,'ZASOBY N'!O173)</f>
        <v>0</v>
      </c>
      <c r="AG174" s="225">
        <f>IF('ZASOBY N'!Q173="",0,'ZASOBY N'!Q173)</f>
        <v>0</v>
      </c>
      <c r="AH174" s="225">
        <f>IF('ZASOBY N'!V173="",0,'ZASOBY N'!V173)</f>
        <v>0</v>
      </c>
      <c r="AI174" s="225">
        <f>IF('ZASOBY N'!AG173="",0,'ZASOBY N'!AG173)</f>
        <v>0</v>
      </c>
      <c r="AJ174" s="225">
        <f>IF(NN!P176="",0,IF(NN!P176="BRAK kol.7","BRAK BADAŃ",NN!P176))</f>
        <v>0</v>
      </c>
      <c r="AK174" s="225">
        <f>IF(NN!AC176="",0,IF(NN!AC176="BRAK kol.7","BRAK BADAŃ",NN!AC176))</f>
        <v>0</v>
      </c>
      <c r="BJ174" s="414" t="str">
        <f>IF(AND(BL174=1,BM174=1,SUMIF($C174:$C$525,$C174,$AK174:$AK$525)=$AK174),$AK174,IF($BO174&gt;0,$BO174,IF(AND(COUNTIF($C$11:$C173,$C174)&gt;=1,COUNTIF($D173:$D173,$D174)&gt;=1),"",IF(AND(SUMIF($C174:$C$525,$C174,$AK174:$AK$525)&gt;=$AK174,SUMIF($D174:$D$525,$D174,$AK174:$AK$525)&gt;=$AK174),SUMIF($C174:$C$525,$C174,$AK174:$AK$525),""))))</f>
        <v/>
      </c>
      <c r="BL174" s="409">
        <f>COUNTIFS('ZASOBY N'!$B173:$B$525,'ZASOBY N'!$B173,'ZASOBY N'!$C173:'ZASOBY N'!$C$525,'ZASOBY N'!$C173,'ZASOBY N'!$D173:'ZASOBY N'!$D$525,'ZASOBY N'!$D173,'ZASOBY N'!$H173:'ZASOBY N'!$H$525,'ZASOBY N'!$H173 )</f>
        <v>0</v>
      </c>
      <c r="BM174" s="410">
        <f>COUNTIFS('ZASOBY N'!$B$10:$B173,'ZASOBY N'!$B173,'ZASOBY N'!$C$10:'ZASOBY N'!$C173,'ZASOBY N'!$C173,'ZASOBY N'!$D$10:'ZASOBY N'!$D173,'ZASOBY N'!$D173,'ZASOBY N'!$H$10:'ZASOBY N'!$H173,'ZASOBY N'!$H173 )</f>
        <v>0</v>
      </c>
      <c r="BN174" s="411">
        <f t="shared" si="53"/>
        <v>0</v>
      </c>
      <c r="BO174" s="412">
        <f t="shared" si="54"/>
        <v>0</v>
      </c>
      <c r="BP174" s="94" t="str">
        <f t="shared" si="55"/>
        <v/>
      </c>
      <c r="BQ174" s="414" t="str">
        <f>IF(AND(BS174=1,BT174=1,SUMIF($C174:$C$525,$C174,$AJ174:$AJ$525)=$AJ174),$AJ174,IF($BV174&gt;0,$BV174,IF(AND(COUNTIF($C$11:$C173,$C174)&gt;=1,COUNTIF($D173:$D173,$D174)&gt;=1),"",IF(AND(SUMIF($C174:$C$525,$C174,$AJ174:$AJ$525)&gt;$AJ174,SUMIF($D174:$D$525,$D174,$AJ174:$AJ$525)&gt;$AJ174),SUMIF($C174:$C$525,$C174,$AJ174:$AJ$525),""))))</f>
        <v/>
      </c>
      <c r="BS174" s="409">
        <f>COUNTIFS('ZASOBY N'!$B173:$B$525,'ZASOBY N'!$B173,'ZASOBY N'!$C173:'ZASOBY N'!$C$525,'ZASOBY N'!$C173,'ZASOBY N'!$D173:'ZASOBY N'!$D$525,'ZASOBY N'!$D173,'ZASOBY N'!$H173:'ZASOBY N'!$H$525,'ZASOBY N'!$H173 )</f>
        <v>0</v>
      </c>
      <c r="BT174" s="410">
        <f>COUNTIFS('ZASOBY N'!$B$10:$B173,'ZASOBY N'!$B173,'ZASOBY N'!$C$10:'ZASOBY N'!$C173,'ZASOBY N'!$C173,'ZASOBY N'!$D$10:'ZASOBY N'!$D173,'ZASOBY N'!$D173,'ZASOBY N'!$H$10:'ZASOBY N'!$H173,'ZASOBY N'!$H173 )</f>
        <v>0</v>
      </c>
      <c r="BU174" s="411">
        <f t="shared" si="56"/>
        <v>0</v>
      </c>
      <c r="BV174" s="412">
        <f t="shared" si="57"/>
        <v>0</v>
      </c>
      <c r="BW174" s="94" t="s">
        <v>499</v>
      </c>
      <c r="BX174" s="414" t="str">
        <f>IF(AND(BZ174=1,CA174=1,SUMIF($C174:$C$525,$C174,$AI174:$AI$525)=$AI174),$AI174,IF($CC174&gt;0,$CC174,IF(AND(COUNTIF($C$11:$C173,$C174)&gt;=1,COUNTIF($D173:$D173,$D174)&gt;=1),"",IF(AND(SUMIF($C174:$C$525,$C174,$AI174:$AI$525)&gt;$AI174,SUMIF($D174:$D$525,$D174,$AI174:$AI$525)&gt;$IG174),_xlfn.AGGREGATE(14,4,$CB$11:$CB$31*($C$11:$C$31=$C174),1),""))))</f>
        <v/>
      </c>
      <c r="BZ174" s="409">
        <f>COUNTIFS('ZASOBY N'!$B173:$B$525,'ZASOBY N'!$B173,'ZASOBY N'!$C173:'ZASOBY N'!$C$525,'ZASOBY N'!$C173,'ZASOBY N'!$D173:'ZASOBY N'!$D$525,'ZASOBY N'!$D173,'ZASOBY N'!$H173:'ZASOBY N'!$H$525,'ZASOBY N'!$H173 )</f>
        <v>0</v>
      </c>
      <c r="CA174" s="410">
        <f>COUNTIFS('ZASOBY N'!$B$10:$B173,'ZASOBY N'!$B173,'ZASOBY N'!$C$10:'ZASOBY N'!$C173,'ZASOBY N'!$C173,'ZASOBY N'!$D$10:'ZASOBY N'!$D173,'ZASOBY N'!$D173,'ZASOBY N'!$H$10:'ZASOBY N'!$H173,'ZASOBY N'!$H173 )</f>
        <v>0</v>
      </c>
      <c r="CB174" s="411">
        <f t="shared" si="58"/>
        <v>0</v>
      </c>
      <c r="CC174" s="412">
        <f t="shared" si="59"/>
        <v>0</v>
      </c>
      <c r="CE174" s="414" t="str">
        <f>IF(AND(CG174=1,CH174=1,SUMIF($C174:$C$525,$C174,$AH174:$AH$525)=$AH174),$AH174,IF($CJ174&gt;0,$CJ174,IF(AND(COUNTIF($C$11:$C173,$C174)&gt;=1,COUNTIF($D173:$D173,$D174)&gt;=1),"",IF(AND(SUMIF($C174:$C$525,$C174,$AH174:$AH$525)&gt;$AH174,SUMIF($D174:$D$525,$D174,$AH174:$AH$525)&gt;$AH174),_xlfn.AGGREGATE(14,4,$CI$11:$CI$31*($C$11:$C$31=$C174),1),""))))</f>
        <v/>
      </c>
      <c r="CG174" s="409">
        <f>COUNTIFS('ZASOBY N'!$B173:$B$525,'ZASOBY N'!$B173,'ZASOBY N'!$C173:'ZASOBY N'!$C$525,'ZASOBY N'!$C173,'ZASOBY N'!$D173:'ZASOBY N'!$D$525,'ZASOBY N'!$D173,'ZASOBY N'!$H173:'ZASOBY N'!$H$525,'ZASOBY N'!$H173 )</f>
        <v>0</v>
      </c>
      <c r="CH174" s="410">
        <f>COUNTIFS('ZASOBY N'!$B$10:$B173,'ZASOBY N'!$B173,'ZASOBY N'!$C$10:'ZASOBY N'!$C173,'ZASOBY N'!$C173,'ZASOBY N'!$D$10:'ZASOBY N'!$D173,'ZASOBY N'!$D173,'ZASOBY N'!$H$10:'ZASOBY N'!$H173,'ZASOBY N'!$H173 )</f>
        <v>0</v>
      </c>
      <c r="CI174" s="411">
        <f t="shared" si="60"/>
        <v>0</v>
      </c>
      <c r="CJ174" s="412">
        <f t="shared" si="61"/>
        <v>0</v>
      </c>
      <c r="CL174" s="414" t="str">
        <f>IF(AND(CN174=1,CO174=1,SUMIF($C174:$C$525,$C174,$AG174:$AG$525)=$AG174),$AG174,IF($CQ174&gt;0,$CQ174,IF(AND(COUNTIF($C$11:$C173,$C174)&gt;=1,COUNTIF($D173:$D173,$D174)&gt;=1),"",IF(AND(SUMIF($C174:$C$525,$C174,$AG174:$AG$525)&gt;$AG174,SUMIF($D174:$D$525,$D174,$AG174:$AG$525)&gt;$AG174),_xlfn.AGGREGATE(14,4,$CP$11:$CP$31*($C$11:$C$31=$C174),1),""))))</f>
        <v/>
      </c>
      <c r="CN174" s="409">
        <f>COUNTIFS('ZASOBY N'!$B173:$B$525,'ZASOBY N'!$B173,'ZASOBY N'!$C173:'ZASOBY N'!$C$525,'ZASOBY N'!$C173,'ZASOBY N'!$D173:'ZASOBY N'!$D$525,'ZASOBY N'!$D173,'ZASOBY N'!$H173:'ZASOBY N'!$H$525,'ZASOBY N'!$H173 )</f>
        <v>0</v>
      </c>
      <c r="CO174" s="410">
        <f>COUNTIFS('ZASOBY N'!$B$10:$B173,'ZASOBY N'!$B173,'ZASOBY N'!$C$10:'ZASOBY N'!$C173,'ZASOBY N'!$C173,'ZASOBY N'!$D$10:'ZASOBY N'!$D173,'ZASOBY N'!$D173,'ZASOBY N'!$H$10:'ZASOBY N'!$H173,'ZASOBY N'!$H173 )</f>
        <v>0</v>
      </c>
      <c r="CP174" s="411">
        <f t="shared" si="62"/>
        <v>0</v>
      </c>
      <c r="CQ174" s="412">
        <f t="shared" si="63"/>
        <v>0</v>
      </c>
      <c r="CS174" s="414" t="str">
        <f>IF(AND(CU174=1,CV174=1,SUMIF($C174:$C$525,$C174,$AF174:$AF$525)=$AF174),$AF174,IF($CX174&gt;0,$CX174,IF(AND(COUNTIF($C$11:$C173,$C174)&gt;=1,COUNTIF($D173:$D173,$D174)&gt;=1),"",IF(AND(SUMIF($C174:$C$525,$C174,$AF174:$AF$525)&gt;$AF174,SUMIF($D174:$D$525,$D174,$AF174:$AF$525)&gt;$AF174),_xlfn.AGGREGATE(14,4,$CW$11:$CW$31*($C$11:$C$31=$C174),1),""))))</f>
        <v/>
      </c>
      <c r="CU174" s="409">
        <f>COUNTIFS('ZASOBY N'!$B173:$B$525,'ZASOBY N'!$B173,'ZASOBY N'!$C173:'ZASOBY N'!$C$525,'ZASOBY N'!$C173,'ZASOBY N'!$D173:'ZASOBY N'!$D$525,'ZASOBY N'!$D173,'ZASOBY N'!$H173:'ZASOBY N'!$H$525,'ZASOBY N'!$H173 )</f>
        <v>0</v>
      </c>
      <c r="CV174" s="410">
        <f>COUNTIFS('ZASOBY N'!$B$10:$B173,'ZASOBY N'!$B173,'ZASOBY N'!$C$10:'ZASOBY N'!$C173,'ZASOBY N'!$C173,'ZASOBY N'!$D$10:'ZASOBY N'!$D173,'ZASOBY N'!$D173,'ZASOBY N'!$H$10:'ZASOBY N'!$H173,'ZASOBY N'!$H173 )</f>
        <v>0</v>
      </c>
      <c r="CW174" s="411">
        <f t="shared" si="64"/>
        <v>0</v>
      </c>
      <c r="CX174" s="412">
        <f t="shared" si="65"/>
        <v>0</v>
      </c>
      <c r="CZ174" s="414" t="str">
        <f>IF(AND(DB174=1,DC174=1,SUMIF($C174:$C$525,$C174,$AE174:$AE$525)=$AE174),$AE174,IF($DE174&gt;0,$DE174,IF(AND(COUNTIF($C$11:$C173,$C174)&gt;=1,COUNTIF($D173:$D173,$D174)&gt;=1),"",IF(AND(SUMIF($C174:$C$525,$C174,$AE174:$AE$525)&gt;$AE174,SUMIF($D174:$D$525,$D174,$AE174:$AE$525)&gt;$AE174),_xlfn.AGGREGATE(14,4,$DD$11:$DD$31*($C$11:$C$31=$C174),1),""))))</f>
        <v/>
      </c>
      <c r="DB174" s="409">
        <f>COUNTIFS('ZASOBY N'!$B173:$B$525,'ZASOBY N'!$B173,'ZASOBY N'!$C173:'ZASOBY N'!$C$525,'ZASOBY N'!$C173,'ZASOBY N'!$D173:'ZASOBY N'!$D$525,'ZASOBY N'!$D173,'ZASOBY N'!$H173:'ZASOBY N'!$H$525,'ZASOBY N'!$H173 )</f>
        <v>0</v>
      </c>
      <c r="DC174" s="410">
        <f>COUNTIFS('ZASOBY N'!$B$10:$B173,'ZASOBY N'!$B173,'ZASOBY N'!$C$10:'ZASOBY N'!$C173,'ZASOBY N'!$C173,'ZASOBY N'!$D$10:'ZASOBY N'!$D173,'ZASOBY N'!$D173,'ZASOBY N'!$H$10:'ZASOBY N'!$H173,'ZASOBY N'!$H173 )</f>
        <v>0</v>
      </c>
      <c r="DD174" s="411">
        <f t="shared" si="66"/>
        <v>0</v>
      </c>
      <c r="DE174" s="412">
        <f t="shared" si="67"/>
        <v>0</v>
      </c>
      <c r="DF174" s="399" t="str">
        <f>IF(AND(DI174=1,DJ174=1,SUMIF($C174:$C$525,$C174,$AD174:$AD$525)=$AD174),$AD174,IF($DL174&gt;0,$DL174,IF(B174="","",IF(AND(COUNTIF($C$11:$C173,$C174)&gt;=1,COUNTIF($D173:$D173,$D174)&gt;=1,COUNTIF($Z171:$Z173,$C174)=0),"",IF(AND(COUNTIF($C$11:$C173,$C174)&gt;=1,COUNTIF($D173:$D173,$D174)&gt;=1),"UJĘTO WYŻEJ",IF(AND(SUMIF($C174:$C$525,$C174,$AD174:$AD$525)&gt;$AD174,SUMIF($D174:$D$525,$D174,$AD174:$AD$525)&gt;$AD174),_xlfn.AGGREGATE(14,4,$DK$11:$DK$31*($C$11:$C$31=$C174),1),""))))))</f>
        <v/>
      </c>
      <c r="DG174" s="414" t="str">
        <f>IF(AND(DI174=1,DJ174=1,SUMIF($C174:$C$525,$C174,$AD174:$AD$525)=$AD174),$AD174,IF($DL174&gt;0,$DL174,IF(AND(COUNTIF($C$11:$C173,$C174)&gt;=1,COUNTIF($D173:$D173,$D174)&gt;=1),"",IF(AND(SUMIF($C174:$C$525,$C174,$AD174:$AD$525)&gt;$AD174,SUMIF($D174:$D$525,$D174,$AD174:$AD$525)&gt;$AD174),_xlfn.AGGREGATE(14,4,$DK$11:$DK$31*($C$11:$C$31=$C174),1),""))))</f>
        <v/>
      </c>
      <c r="DI174" s="409">
        <f>COUNTIFS('ZASOBY N'!$B173:$B$525,'ZASOBY N'!$B173,'ZASOBY N'!$C173:'ZASOBY N'!$C$525,'ZASOBY N'!$C173,'ZASOBY N'!$D173:'ZASOBY N'!$D$525,'ZASOBY N'!$D173,'ZASOBY N'!$H173:'ZASOBY N'!$H$525,'ZASOBY N'!$H173 )</f>
        <v>0</v>
      </c>
      <c r="DJ174" s="410">
        <f>COUNTIFS('ZASOBY N'!$B$10:$B173,'ZASOBY N'!$B173,'ZASOBY N'!$C$10:'ZASOBY N'!$C173,'ZASOBY N'!$C173,'ZASOBY N'!$D$10:'ZASOBY N'!$D173,'ZASOBY N'!$D173,'ZASOBY N'!$H$10:'ZASOBY N'!$H173,'ZASOBY N'!$H173 )</f>
        <v>0</v>
      </c>
      <c r="DK174" s="411">
        <f t="shared" si="68"/>
        <v>0</v>
      </c>
      <c r="DL174" s="412">
        <f t="shared" si="69"/>
        <v>0</v>
      </c>
    </row>
    <row r="175" spans="1:141" ht="18.899999999999999" customHeight="1" x14ac:dyDescent="0.3">
      <c r="A175" s="219"/>
      <c r="B175" s="152" t="str">
        <f>IF('ZASOBY N'!A174="","",'ZASOBY N'!A174)</f>
        <v/>
      </c>
      <c r="C175" s="462" t="str">
        <f>IF('ZASOBY N'!C174="","",'ZASOBY N'!C174)</f>
        <v/>
      </c>
      <c r="D175" s="137" t="str">
        <f>IF('ZASOBY N'!B174="","",'ZASOBY N'!B174)</f>
        <v/>
      </c>
      <c r="E175" s="138"/>
      <c r="F175" s="356" t="str">
        <f>IF('ZASOBY N'!D174="","",'ZASOBY N'!D174)</f>
        <v/>
      </c>
      <c r="G175" s="220" t="str">
        <f>IF('ZASOBY N'!G174="","",'ZASOBY N'!G174)</f>
        <v/>
      </c>
      <c r="H175" s="221" t="str">
        <f>IF('ZASOBY N'!F174="","",'ZASOBY N'!F174)</f>
        <v/>
      </c>
      <c r="I175" s="221" t="str">
        <f>IF('ZASOBY N'!G174="","",'ZASOBY N'!G174)</f>
        <v/>
      </c>
      <c r="J175" s="221" t="str">
        <f>IF('ZASOBY N'!H174="","",'ZASOBY N'!H174)</f>
        <v/>
      </c>
      <c r="K175" s="214">
        <v>0</v>
      </c>
      <c r="L175" s="214">
        <v>0</v>
      </c>
      <c r="M175" s="214">
        <v>0</v>
      </c>
      <c r="N175" s="222" t="str">
        <f>IF('ZASOBY N'!BD174="x","",IF(W175="","",'ZASOBY N'!E174))</f>
        <v/>
      </c>
      <c r="O175" s="223">
        <v>0</v>
      </c>
      <c r="P175" s="223">
        <v>0</v>
      </c>
      <c r="Q175" s="226" t="str">
        <f>IF($N175="","",'UPR BILANS N'!G175*'UPR BILANS N'!N175)</f>
        <v/>
      </c>
      <c r="R175" s="225" t="str">
        <f>IF($N175="","",'ZASOBY N'!O174)</f>
        <v/>
      </c>
      <c r="S175" s="225" t="str">
        <f>IF($N175="","",IF('ZASOBY N'!Q174="",0,'ZASOBY N'!Q174))</f>
        <v/>
      </c>
      <c r="T175" s="225" t="str">
        <f>IF($N175="","",'ZASOBY N'!V174)</f>
        <v/>
      </c>
      <c r="U175" s="225" t="str">
        <f>IF($N175="","",IF('ZASOBY N'!AG174="",0,'ZASOBY N'!AG174))</f>
        <v/>
      </c>
      <c r="V175" s="225" t="str">
        <f>IF($N175="","",IF(NN!P177="",0,NN!P177))</f>
        <v/>
      </c>
      <c r="W175" s="225" t="str">
        <f t="shared" si="70"/>
        <v/>
      </c>
      <c r="X175" s="226" t="str">
        <f t="shared" si="48"/>
        <v/>
      </c>
      <c r="Y175" s="225" t="str">
        <f>IF('ZASOBY N'!AU174="","",IF(C175&lt;&gt;C174,'ZASOBY N'!AU174,IF(D175&lt;&gt;D174,'ZASOBY N'!AU174,IF(F175&lt;&gt;F174,'ZASOBY N'!AU174,IF(G175&lt;&gt;G174,'ZASOBY N'!AU174,IF(J175&lt;&gt;J174,'ZASOBY N'!AU174,IF(NN!AC177="","",IF(AND(C174=C175,H174=H175,J174=J175,NN!AC177&gt;0),"",IF(AND(C175=C176,H175=DO173,NN!CW175&gt;0),'ZASOBY N'!AU174,'ZASOBY N'!AU174)))))))))</f>
        <v/>
      </c>
      <c r="Z175" s="225" t="str">
        <f t="shared" si="71"/>
        <v/>
      </c>
      <c r="AA175" s="227" t="str">
        <f t="shared" si="51"/>
        <v/>
      </c>
      <c r="AB175" s="400" t="str">
        <f t="shared" si="72"/>
        <v/>
      </c>
      <c r="AC175" s="228" t="str">
        <f t="shared" si="50"/>
        <v/>
      </c>
      <c r="AD175" s="222">
        <f>IF(B175="",0,IF(F175="",0,INDEX(POBRANIE_!$B$6:$F$101,MATCH('UPR BILANS N'!$F175,POBRANIE_!$A$6:$A$101,0),2)))</f>
        <v>0</v>
      </c>
      <c r="AE175" s="224">
        <f>IF(OR('ZASOBY N'!G174="",'ZASOBY N'!E174=""),0,IF(B175="",0,'ZASOBY N'!G174*'ZASOBY N'!E174))</f>
        <v>0</v>
      </c>
      <c r="AF175" s="225">
        <f>IF('ZASOBY N'!O174="",0,'ZASOBY N'!O174)</f>
        <v>0</v>
      </c>
      <c r="AG175" s="225">
        <f>IF('ZASOBY N'!Q174="",0,'ZASOBY N'!Q174)</f>
        <v>0</v>
      </c>
      <c r="AH175" s="225">
        <f>IF('ZASOBY N'!V174="",0,'ZASOBY N'!V174)</f>
        <v>0</v>
      </c>
      <c r="AI175" s="225">
        <f>IF('ZASOBY N'!AG174="",0,'ZASOBY N'!AG174)</f>
        <v>0</v>
      </c>
      <c r="AJ175" s="225">
        <f>IF(NN!P177="",0,IF(NN!P177="BRAK kol.7","BRAK BADAŃ",NN!P177))</f>
        <v>0</v>
      </c>
      <c r="AK175" s="225">
        <f>IF(NN!AC177="",0,IF(NN!AC177="BRAK kol.7","BRAK BADAŃ",NN!AC177))</f>
        <v>0</v>
      </c>
      <c r="BJ175" s="414" t="str">
        <f>IF(AND(BL175=1,BM175=1,SUMIF($C175:$C$525,$C175,$AK175:$AK$525)=$AK175),$AK175,IF($BO175&gt;0,$BO175,IF(AND(COUNTIF($C$11:$C174,$C175)&gt;=1,COUNTIF($D174:$D174,$D175)&gt;=1),"",IF(AND(SUMIF($C175:$C$525,$C175,$AK175:$AK$525)&gt;=$AK175,SUMIF($D175:$D$525,$D175,$AK175:$AK$525)&gt;=$AK175),SUMIF($C175:$C$525,$C175,$AK175:$AK$525),""))))</f>
        <v/>
      </c>
      <c r="BL175" s="409">
        <f>COUNTIFS('ZASOBY N'!$B174:$B$525,'ZASOBY N'!$B174,'ZASOBY N'!$C174:'ZASOBY N'!$C$525,'ZASOBY N'!$C174,'ZASOBY N'!$D174:'ZASOBY N'!$D$525,'ZASOBY N'!$D174,'ZASOBY N'!$H174:'ZASOBY N'!$H$525,'ZASOBY N'!$H174 )</f>
        <v>0</v>
      </c>
      <c r="BM175" s="410">
        <f>COUNTIFS('ZASOBY N'!$B$10:$B174,'ZASOBY N'!$B174,'ZASOBY N'!$C$10:'ZASOBY N'!$C174,'ZASOBY N'!$C174,'ZASOBY N'!$D$10:'ZASOBY N'!$D174,'ZASOBY N'!$D174,'ZASOBY N'!$H$10:'ZASOBY N'!$H174,'ZASOBY N'!$H174 )</f>
        <v>0</v>
      </c>
      <c r="BN175" s="411">
        <f t="shared" si="53"/>
        <v>0</v>
      </c>
      <c r="BO175" s="412">
        <f t="shared" si="54"/>
        <v>0</v>
      </c>
      <c r="BP175" s="94" t="str">
        <f t="shared" si="55"/>
        <v/>
      </c>
      <c r="BQ175" s="414" t="str">
        <f>IF(AND(BS175=1,BT175=1,SUMIF($C175:$C$525,$C175,$AJ175:$AJ$525)=$AJ175),$AJ175,IF($BV175&gt;0,$BV175,IF(AND(COUNTIF($C$11:$C174,$C175)&gt;=1,COUNTIF($D174:$D174,$D175)&gt;=1),"",IF(AND(SUMIF($C175:$C$525,$C175,$AJ175:$AJ$525)&gt;$AJ175,SUMIF($D175:$D$525,$D175,$AJ175:$AJ$525)&gt;$AJ175),SUMIF($C175:$C$525,$C175,$AJ175:$AJ$525),""))))</f>
        <v/>
      </c>
      <c r="BS175" s="409">
        <f>COUNTIFS('ZASOBY N'!$B174:$B$525,'ZASOBY N'!$B174,'ZASOBY N'!$C174:'ZASOBY N'!$C$525,'ZASOBY N'!$C174,'ZASOBY N'!$D174:'ZASOBY N'!$D$525,'ZASOBY N'!$D174,'ZASOBY N'!$H174:'ZASOBY N'!$H$525,'ZASOBY N'!$H174 )</f>
        <v>0</v>
      </c>
      <c r="BT175" s="410">
        <f>COUNTIFS('ZASOBY N'!$B$10:$B174,'ZASOBY N'!$B174,'ZASOBY N'!$C$10:'ZASOBY N'!$C174,'ZASOBY N'!$C174,'ZASOBY N'!$D$10:'ZASOBY N'!$D174,'ZASOBY N'!$D174,'ZASOBY N'!$H$10:'ZASOBY N'!$H174,'ZASOBY N'!$H174 )</f>
        <v>0</v>
      </c>
      <c r="BU175" s="411">
        <f t="shared" si="56"/>
        <v>0</v>
      </c>
      <c r="BV175" s="412">
        <f t="shared" si="57"/>
        <v>0</v>
      </c>
      <c r="BW175" s="94" t="s">
        <v>499</v>
      </c>
      <c r="BX175" s="414" t="str">
        <f>IF(AND(BZ175=1,CA175=1,SUMIF($C175:$C$525,$C175,$AI175:$AI$525)=$AI175),$AI175,IF($CC175&gt;0,$CC175,IF(AND(COUNTIF($C$11:$C174,$C175)&gt;=1,COUNTIF($D174:$D174,$D175)&gt;=1),"",IF(AND(SUMIF($C175:$C$525,$C175,$AI175:$AI$525)&gt;$AI175,SUMIF($D175:$D$525,$D175,$AI175:$AI$525)&gt;$IG175),_xlfn.AGGREGATE(14,4,$CB$11:$CB$31*($C$11:$C$31=$C175),1),""))))</f>
        <v/>
      </c>
      <c r="BZ175" s="409">
        <f>COUNTIFS('ZASOBY N'!$B174:$B$525,'ZASOBY N'!$B174,'ZASOBY N'!$C174:'ZASOBY N'!$C$525,'ZASOBY N'!$C174,'ZASOBY N'!$D174:'ZASOBY N'!$D$525,'ZASOBY N'!$D174,'ZASOBY N'!$H174:'ZASOBY N'!$H$525,'ZASOBY N'!$H174 )</f>
        <v>0</v>
      </c>
      <c r="CA175" s="410">
        <f>COUNTIFS('ZASOBY N'!$B$10:$B174,'ZASOBY N'!$B174,'ZASOBY N'!$C$10:'ZASOBY N'!$C174,'ZASOBY N'!$C174,'ZASOBY N'!$D$10:'ZASOBY N'!$D174,'ZASOBY N'!$D174,'ZASOBY N'!$H$10:'ZASOBY N'!$H174,'ZASOBY N'!$H174 )</f>
        <v>0</v>
      </c>
      <c r="CB175" s="411">
        <f t="shared" si="58"/>
        <v>0</v>
      </c>
      <c r="CC175" s="412">
        <f t="shared" si="59"/>
        <v>0</v>
      </c>
      <c r="CE175" s="414" t="str">
        <f>IF(AND(CG175=1,CH175=1,SUMIF($C175:$C$525,$C175,$AH175:$AH$525)=$AH175),$AH175,IF($CJ175&gt;0,$CJ175,IF(AND(COUNTIF($C$11:$C174,$C175)&gt;=1,COUNTIF($D174:$D174,$D175)&gt;=1),"",IF(AND(SUMIF($C175:$C$525,$C175,$AH175:$AH$525)&gt;$AH175,SUMIF($D175:$D$525,$D175,$AH175:$AH$525)&gt;$AH175),_xlfn.AGGREGATE(14,4,$CI$11:$CI$31*($C$11:$C$31=$C175),1),""))))</f>
        <v/>
      </c>
      <c r="CG175" s="409">
        <f>COUNTIFS('ZASOBY N'!$B174:$B$525,'ZASOBY N'!$B174,'ZASOBY N'!$C174:'ZASOBY N'!$C$525,'ZASOBY N'!$C174,'ZASOBY N'!$D174:'ZASOBY N'!$D$525,'ZASOBY N'!$D174,'ZASOBY N'!$H174:'ZASOBY N'!$H$525,'ZASOBY N'!$H174 )</f>
        <v>0</v>
      </c>
      <c r="CH175" s="410">
        <f>COUNTIFS('ZASOBY N'!$B$10:$B174,'ZASOBY N'!$B174,'ZASOBY N'!$C$10:'ZASOBY N'!$C174,'ZASOBY N'!$C174,'ZASOBY N'!$D$10:'ZASOBY N'!$D174,'ZASOBY N'!$D174,'ZASOBY N'!$H$10:'ZASOBY N'!$H174,'ZASOBY N'!$H174 )</f>
        <v>0</v>
      </c>
      <c r="CI175" s="411">
        <f t="shared" si="60"/>
        <v>0</v>
      </c>
      <c r="CJ175" s="412">
        <f t="shared" si="61"/>
        <v>0</v>
      </c>
      <c r="CL175" s="414" t="str">
        <f>IF(AND(CN175=1,CO175=1,SUMIF($C175:$C$525,$C175,$AG175:$AG$525)=$AG175),$AG175,IF($CQ175&gt;0,$CQ175,IF(AND(COUNTIF($C$11:$C174,$C175)&gt;=1,COUNTIF($D174:$D174,$D175)&gt;=1),"",IF(AND(SUMIF($C175:$C$525,$C175,$AG175:$AG$525)&gt;$AG175,SUMIF($D175:$D$525,$D175,$AG175:$AG$525)&gt;$AG175),_xlfn.AGGREGATE(14,4,$CP$11:$CP$31*($C$11:$C$31=$C175),1),""))))</f>
        <v/>
      </c>
      <c r="CN175" s="409">
        <f>COUNTIFS('ZASOBY N'!$B174:$B$525,'ZASOBY N'!$B174,'ZASOBY N'!$C174:'ZASOBY N'!$C$525,'ZASOBY N'!$C174,'ZASOBY N'!$D174:'ZASOBY N'!$D$525,'ZASOBY N'!$D174,'ZASOBY N'!$H174:'ZASOBY N'!$H$525,'ZASOBY N'!$H174 )</f>
        <v>0</v>
      </c>
      <c r="CO175" s="410">
        <f>COUNTIFS('ZASOBY N'!$B$10:$B174,'ZASOBY N'!$B174,'ZASOBY N'!$C$10:'ZASOBY N'!$C174,'ZASOBY N'!$C174,'ZASOBY N'!$D$10:'ZASOBY N'!$D174,'ZASOBY N'!$D174,'ZASOBY N'!$H$10:'ZASOBY N'!$H174,'ZASOBY N'!$H174 )</f>
        <v>0</v>
      </c>
      <c r="CP175" s="411">
        <f t="shared" si="62"/>
        <v>0</v>
      </c>
      <c r="CQ175" s="412">
        <f t="shared" si="63"/>
        <v>0</v>
      </c>
      <c r="CS175" s="414" t="str">
        <f>IF(AND(CU175=1,CV175=1,SUMIF($C175:$C$525,$C175,$AF175:$AF$525)=$AF175),$AF175,IF($CX175&gt;0,$CX175,IF(AND(COUNTIF($C$11:$C174,$C175)&gt;=1,COUNTIF($D174:$D174,$D175)&gt;=1),"",IF(AND(SUMIF($C175:$C$525,$C175,$AF175:$AF$525)&gt;$AF175,SUMIF($D175:$D$525,$D175,$AF175:$AF$525)&gt;$AF175),_xlfn.AGGREGATE(14,4,$CW$11:$CW$31*($C$11:$C$31=$C175),1),""))))</f>
        <v/>
      </c>
      <c r="CU175" s="409">
        <f>COUNTIFS('ZASOBY N'!$B174:$B$525,'ZASOBY N'!$B174,'ZASOBY N'!$C174:'ZASOBY N'!$C$525,'ZASOBY N'!$C174,'ZASOBY N'!$D174:'ZASOBY N'!$D$525,'ZASOBY N'!$D174,'ZASOBY N'!$H174:'ZASOBY N'!$H$525,'ZASOBY N'!$H174 )</f>
        <v>0</v>
      </c>
      <c r="CV175" s="410">
        <f>COUNTIFS('ZASOBY N'!$B$10:$B174,'ZASOBY N'!$B174,'ZASOBY N'!$C$10:'ZASOBY N'!$C174,'ZASOBY N'!$C174,'ZASOBY N'!$D$10:'ZASOBY N'!$D174,'ZASOBY N'!$D174,'ZASOBY N'!$H$10:'ZASOBY N'!$H174,'ZASOBY N'!$H174 )</f>
        <v>0</v>
      </c>
      <c r="CW175" s="411">
        <f t="shared" si="64"/>
        <v>0</v>
      </c>
      <c r="CX175" s="412">
        <f t="shared" si="65"/>
        <v>0</v>
      </c>
      <c r="CZ175" s="414" t="str">
        <f>IF(AND(DB175=1,DC175=1,SUMIF($C175:$C$525,$C175,$AE175:$AE$525)=$AE175),$AE175,IF($DE175&gt;0,$DE175,IF(AND(COUNTIF($C$11:$C174,$C175)&gt;=1,COUNTIF($D174:$D174,$D175)&gt;=1),"",IF(AND(SUMIF($C175:$C$525,$C175,$AE175:$AE$525)&gt;$AE175,SUMIF($D175:$D$525,$D175,$AE175:$AE$525)&gt;$AE175),_xlfn.AGGREGATE(14,4,$DD$11:$DD$31*($C$11:$C$31=$C175),1),""))))</f>
        <v/>
      </c>
      <c r="DB175" s="409">
        <f>COUNTIFS('ZASOBY N'!$B174:$B$525,'ZASOBY N'!$B174,'ZASOBY N'!$C174:'ZASOBY N'!$C$525,'ZASOBY N'!$C174,'ZASOBY N'!$D174:'ZASOBY N'!$D$525,'ZASOBY N'!$D174,'ZASOBY N'!$H174:'ZASOBY N'!$H$525,'ZASOBY N'!$H174 )</f>
        <v>0</v>
      </c>
      <c r="DC175" s="410">
        <f>COUNTIFS('ZASOBY N'!$B$10:$B174,'ZASOBY N'!$B174,'ZASOBY N'!$C$10:'ZASOBY N'!$C174,'ZASOBY N'!$C174,'ZASOBY N'!$D$10:'ZASOBY N'!$D174,'ZASOBY N'!$D174,'ZASOBY N'!$H$10:'ZASOBY N'!$H174,'ZASOBY N'!$H174 )</f>
        <v>0</v>
      </c>
      <c r="DD175" s="411">
        <f t="shared" si="66"/>
        <v>0</v>
      </c>
      <c r="DE175" s="412">
        <f t="shared" si="67"/>
        <v>0</v>
      </c>
      <c r="DF175" s="399" t="str">
        <f>IF(AND(DI175=1,DJ175=1,SUMIF($C175:$C$525,$C175,$AD175:$AD$525)=$AD175),$AD175,IF($DL175&gt;0,$DL175,IF(B175="","",IF(AND(COUNTIF($C$11:$C174,$C175)&gt;=1,COUNTIF($D174:$D174,$D175)&gt;=1,COUNTIF($Z172:$Z174,$C175)=0),"",IF(AND(COUNTIF($C$11:$C174,$C175)&gt;=1,COUNTIF($D174:$D174,$D175)&gt;=1),"UJĘTO WYŻEJ",IF(AND(SUMIF($C175:$C$525,$C175,$AD175:$AD$525)&gt;$AD175,SUMIF($D175:$D$525,$D175,$AD175:$AD$525)&gt;$AD175),_xlfn.AGGREGATE(14,4,$DK$11:$DK$31*($C$11:$C$31=$C175),1),""))))))</f>
        <v/>
      </c>
      <c r="DG175" s="414" t="str">
        <f>IF(AND(DI175=1,DJ175=1,SUMIF($C175:$C$525,$C175,$AD175:$AD$525)=$AD175),$AD175,IF($DL175&gt;0,$DL175,IF(AND(COUNTIF($C$11:$C174,$C175)&gt;=1,COUNTIF($D174:$D174,$D175)&gt;=1),"",IF(AND(SUMIF($C175:$C$525,$C175,$AD175:$AD$525)&gt;$AD175,SUMIF($D175:$D$525,$D175,$AD175:$AD$525)&gt;$AD175),_xlfn.AGGREGATE(14,4,$DK$11:$DK$31*($C$11:$C$31=$C175),1),""))))</f>
        <v/>
      </c>
      <c r="DI175" s="409">
        <f>COUNTIFS('ZASOBY N'!$B174:$B$525,'ZASOBY N'!$B174,'ZASOBY N'!$C174:'ZASOBY N'!$C$525,'ZASOBY N'!$C174,'ZASOBY N'!$D174:'ZASOBY N'!$D$525,'ZASOBY N'!$D174,'ZASOBY N'!$H174:'ZASOBY N'!$H$525,'ZASOBY N'!$H174 )</f>
        <v>0</v>
      </c>
      <c r="DJ175" s="410">
        <f>COUNTIFS('ZASOBY N'!$B$10:$B174,'ZASOBY N'!$B174,'ZASOBY N'!$C$10:'ZASOBY N'!$C174,'ZASOBY N'!$C174,'ZASOBY N'!$D$10:'ZASOBY N'!$D174,'ZASOBY N'!$D174,'ZASOBY N'!$H$10:'ZASOBY N'!$H174,'ZASOBY N'!$H174 )</f>
        <v>0</v>
      </c>
      <c r="DK175" s="411">
        <f t="shared" si="68"/>
        <v>0</v>
      </c>
      <c r="DL175" s="412">
        <f t="shared" si="69"/>
        <v>0</v>
      </c>
    </row>
    <row r="176" spans="1:141" ht="18.899999999999999" customHeight="1" x14ac:dyDescent="0.3">
      <c r="A176" s="219"/>
      <c r="B176" s="152" t="str">
        <f>IF('ZASOBY N'!A175="","",'ZASOBY N'!A175)</f>
        <v/>
      </c>
      <c r="C176" s="462" t="str">
        <f>IF('ZASOBY N'!C175="","",'ZASOBY N'!C175)</f>
        <v/>
      </c>
      <c r="D176" s="137" t="str">
        <f>IF('ZASOBY N'!B175="","",'ZASOBY N'!B175)</f>
        <v/>
      </c>
      <c r="E176" s="138"/>
      <c r="F176" s="356" t="str">
        <f>IF('ZASOBY N'!D175="","",'ZASOBY N'!D175)</f>
        <v/>
      </c>
      <c r="G176" s="220" t="str">
        <f>IF('ZASOBY N'!G175="","",'ZASOBY N'!G175)</f>
        <v/>
      </c>
      <c r="H176" s="221" t="str">
        <f>IF('ZASOBY N'!F175="","",'ZASOBY N'!F175)</f>
        <v/>
      </c>
      <c r="I176" s="221" t="str">
        <f>IF('ZASOBY N'!G175="","",'ZASOBY N'!G175)</f>
        <v/>
      </c>
      <c r="J176" s="221" t="str">
        <f>IF('ZASOBY N'!H175="","",'ZASOBY N'!H175)</f>
        <v/>
      </c>
      <c r="K176" s="214">
        <v>0</v>
      </c>
      <c r="L176" s="214">
        <v>0</v>
      </c>
      <c r="M176" s="214">
        <v>0</v>
      </c>
      <c r="N176" s="222" t="str">
        <f>IF('ZASOBY N'!BD175="x","",IF(W176="","",'ZASOBY N'!E175))</f>
        <v/>
      </c>
      <c r="O176" s="223">
        <v>0</v>
      </c>
      <c r="P176" s="223">
        <v>0</v>
      </c>
      <c r="Q176" s="226" t="str">
        <f>IF($N176="","",'UPR BILANS N'!G176*'UPR BILANS N'!N176)</f>
        <v/>
      </c>
      <c r="R176" s="225" t="str">
        <f>IF($N176="","",'ZASOBY N'!O175)</f>
        <v/>
      </c>
      <c r="S176" s="225" t="str">
        <f>IF($N176="","",IF('ZASOBY N'!Q175="",0,'ZASOBY N'!Q175))</f>
        <v/>
      </c>
      <c r="T176" s="225" t="str">
        <f>IF($N176="","",'ZASOBY N'!V175)</f>
        <v/>
      </c>
      <c r="U176" s="225" t="str">
        <f>IF($N176="","",IF('ZASOBY N'!AG175="",0,'ZASOBY N'!AG175))</f>
        <v/>
      </c>
      <c r="V176" s="225" t="str">
        <f>IF($N176="","",IF(NN!P178="",0,NN!P178))</f>
        <v/>
      </c>
      <c r="W176" s="225" t="str">
        <f t="shared" si="70"/>
        <v/>
      </c>
      <c r="X176" s="226" t="str">
        <f t="shared" si="48"/>
        <v/>
      </c>
      <c r="Y176" s="225" t="str">
        <f>IF('ZASOBY N'!AU175="","",IF(C176&lt;&gt;C175,'ZASOBY N'!AU175,IF(D176&lt;&gt;D175,'ZASOBY N'!AU175,IF(F176&lt;&gt;F175,'ZASOBY N'!AU175,IF(G176&lt;&gt;G175,'ZASOBY N'!AU175,IF(J176&lt;&gt;J175,'ZASOBY N'!AU175,IF(NN!AC178="","",IF(AND(C175=C176,H175=H176,J175=J176,NN!AC178&gt;0),"",IF(AND(C176=C177,H176=DO174,NN!CW176&gt;0),'ZASOBY N'!AU175,'ZASOBY N'!AU175)))))))))</f>
        <v/>
      </c>
      <c r="Z176" s="225" t="str">
        <f t="shared" si="71"/>
        <v/>
      </c>
      <c r="AA176" s="227" t="str">
        <f t="shared" si="51"/>
        <v/>
      </c>
      <c r="AB176" s="400" t="str">
        <f t="shared" si="72"/>
        <v/>
      </c>
      <c r="AC176" s="228" t="str">
        <f t="shared" si="50"/>
        <v/>
      </c>
      <c r="AD176" s="222">
        <f>IF(B176="",0,IF(F176="",0,INDEX(POBRANIE_!$B$6:$F$101,MATCH('UPR BILANS N'!$F176,POBRANIE_!$A$6:$A$101,0),2)))</f>
        <v>0</v>
      </c>
      <c r="AE176" s="224">
        <f>IF(OR('ZASOBY N'!G175="",'ZASOBY N'!E175=""),0,IF(B176="",0,'ZASOBY N'!G175*'ZASOBY N'!E175))</f>
        <v>0</v>
      </c>
      <c r="AF176" s="225">
        <f>IF('ZASOBY N'!O175="",0,'ZASOBY N'!O175)</f>
        <v>0</v>
      </c>
      <c r="AG176" s="225">
        <f>IF('ZASOBY N'!Q175="",0,'ZASOBY N'!Q175)</f>
        <v>0</v>
      </c>
      <c r="AH176" s="225">
        <f>IF('ZASOBY N'!V175="",0,'ZASOBY N'!V175)</f>
        <v>0</v>
      </c>
      <c r="AI176" s="225">
        <f>IF('ZASOBY N'!AG175="",0,'ZASOBY N'!AG175)</f>
        <v>0</v>
      </c>
      <c r="AJ176" s="225">
        <f>IF(NN!P178="",0,IF(NN!P178="BRAK kol.7","BRAK BADAŃ",NN!P178))</f>
        <v>0</v>
      </c>
      <c r="AK176" s="225">
        <f>IF(NN!AC178="",0,IF(NN!AC178="BRAK kol.7","BRAK BADAŃ",NN!AC178))</f>
        <v>0</v>
      </c>
      <c r="BJ176" s="414" t="str">
        <f>IF(AND(BL176=1,BM176=1,SUMIF($C176:$C$525,$C176,$AK176:$AK$525)=$AK176),$AK176,IF($BO176&gt;0,$BO176,IF(AND(COUNTIF($C$11:$C175,$C176)&gt;=1,COUNTIF($D175:$D175,$D176)&gt;=1),"",IF(AND(SUMIF($C176:$C$525,$C176,$AK176:$AK$525)&gt;=$AK176,SUMIF($D176:$D$525,$D176,$AK176:$AK$525)&gt;=$AK176),SUMIF($C176:$C$525,$C176,$AK176:$AK$525),""))))</f>
        <v/>
      </c>
      <c r="BL176" s="409">
        <f>COUNTIFS('ZASOBY N'!$B175:$B$525,'ZASOBY N'!$B175,'ZASOBY N'!$C175:'ZASOBY N'!$C$525,'ZASOBY N'!$C175,'ZASOBY N'!$D175:'ZASOBY N'!$D$525,'ZASOBY N'!$D175,'ZASOBY N'!$H175:'ZASOBY N'!$H$525,'ZASOBY N'!$H175 )</f>
        <v>0</v>
      </c>
      <c r="BM176" s="410">
        <f>COUNTIFS('ZASOBY N'!$B$10:$B175,'ZASOBY N'!$B175,'ZASOBY N'!$C$10:'ZASOBY N'!$C175,'ZASOBY N'!$C175,'ZASOBY N'!$D$10:'ZASOBY N'!$D175,'ZASOBY N'!$D175,'ZASOBY N'!$H$10:'ZASOBY N'!$H175,'ZASOBY N'!$H175 )</f>
        <v>0</v>
      </c>
      <c r="BN176" s="411">
        <f t="shared" si="53"/>
        <v>0</v>
      </c>
      <c r="BO176" s="412">
        <f t="shared" si="54"/>
        <v>0</v>
      </c>
      <c r="BP176" s="94" t="str">
        <f t="shared" si="55"/>
        <v/>
      </c>
      <c r="BQ176" s="414" t="str">
        <f>IF(AND(BS176=1,BT176=1,SUMIF($C176:$C$525,$C176,$AJ176:$AJ$525)=$AJ176),$AJ176,IF($BV176&gt;0,$BV176,IF(AND(COUNTIF($C$11:$C175,$C176)&gt;=1,COUNTIF($D175:$D175,$D176)&gt;=1),"",IF(AND(SUMIF($C176:$C$525,$C176,$AJ176:$AJ$525)&gt;$AJ176,SUMIF($D176:$D$525,$D176,$AJ176:$AJ$525)&gt;$AJ176),SUMIF($C176:$C$525,$C176,$AJ176:$AJ$525),""))))</f>
        <v/>
      </c>
      <c r="BS176" s="409">
        <f>COUNTIFS('ZASOBY N'!$B175:$B$525,'ZASOBY N'!$B175,'ZASOBY N'!$C175:'ZASOBY N'!$C$525,'ZASOBY N'!$C175,'ZASOBY N'!$D175:'ZASOBY N'!$D$525,'ZASOBY N'!$D175,'ZASOBY N'!$H175:'ZASOBY N'!$H$525,'ZASOBY N'!$H175 )</f>
        <v>0</v>
      </c>
      <c r="BT176" s="410">
        <f>COUNTIFS('ZASOBY N'!$B$10:$B175,'ZASOBY N'!$B175,'ZASOBY N'!$C$10:'ZASOBY N'!$C175,'ZASOBY N'!$C175,'ZASOBY N'!$D$10:'ZASOBY N'!$D175,'ZASOBY N'!$D175,'ZASOBY N'!$H$10:'ZASOBY N'!$H175,'ZASOBY N'!$H175 )</f>
        <v>0</v>
      </c>
      <c r="BU176" s="411">
        <f t="shared" si="56"/>
        <v>0</v>
      </c>
      <c r="BV176" s="412">
        <f t="shared" si="57"/>
        <v>0</v>
      </c>
      <c r="BW176" s="94" t="s">
        <v>499</v>
      </c>
      <c r="BX176" s="414" t="str">
        <f>IF(AND(BZ176=1,CA176=1,SUMIF($C176:$C$525,$C176,$AI176:$AI$525)=$AI176),$AI176,IF($CC176&gt;0,$CC176,IF(AND(COUNTIF($C$11:$C175,$C176)&gt;=1,COUNTIF($D175:$D175,$D176)&gt;=1),"",IF(AND(SUMIF($C176:$C$525,$C176,$AI176:$AI$525)&gt;$AI176,SUMIF($D176:$D$525,$D176,$AI176:$AI$525)&gt;$IG176),_xlfn.AGGREGATE(14,4,$CB$11:$CB$31*($C$11:$C$31=$C176),1),""))))</f>
        <v/>
      </c>
      <c r="BZ176" s="409">
        <f>COUNTIFS('ZASOBY N'!$B175:$B$525,'ZASOBY N'!$B175,'ZASOBY N'!$C175:'ZASOBY N'!$C$525,'ZASOBY N'!$C175,'ZASOBY N'!$D175:'ZASOBY N'!$D$525,'ZASOBY N'!$D175,'ZASOBY N'!$H175:'ZASOBY N'!$H$525,'ZASOBY N'!$H175 )</f>
        <v>0</v>
      </c>
      <c r="CA176" s="410">
        <f>COUNTIFS('ZASOBY N'!$B$10:$B175,'ZASOBY N'!$B175,'ZASOBY N'!$C$10:'ZASOBY N'!$C175,'ZASOBY N'!$C175,'ZASOBY N'!$D$10:'ZASOBY N'!$D175,'ZASOBY N'!$D175,'ZASOBY N'!$H$10:'ZASOBY N'!$H175,'ZASOBY N'!$H175 )</f>
        <v>0</v>
      </c>
      <c r="CB176" s="411">
        <f t="shared" si="58"/>
        <v>0</v>
      </c>
      <c r="CC176" s="412">
        <f t="shared" si="59"/>
        <v>0</v>
      </c>
      <c r="CE176" s="414" t="str">
        <f>IF(AND(CG176=1,CH176=1,SUMIF($C176:$C$525,$C176,$AH176:$AH$525)=$AH176),$AH176,IF($CJ176&gt;0,$CJ176,IF(AND(COUNTIF($C$11:$C175,$C176)&gt;=1,COUNTIF($D175:$D175,$D176)&gt;=1),"",IF(AND(SUMIF($C176:$C$525,$C176,$AH176:$AH$525)&gt;$AH176,SUMIF($D176:$D$525,$D176,$AH176:$AH$525)&gt;$AH176),_xlfn.AGGREGATE(14,4,$CI$11:$CI$31*($C$11:$C$31=$C176),1),""))))</f>
        <v/>
      </c>
      <c r="CG176" s="409">
        <f>COUNTIFS('ZASOBY N'!$B175:$B$525,'ZASOBY N'!$B175,'ZASOBY N'!$C175:'ZASOBY N'!$C$525,'ZASOBY N'!$C175,'ZASOBY N'!$D175:'ZASOBY N'!$D$525,'ZASOBY N'!$D175,'ZASOBY N'!$H175:'ZASOBY N'!$H$525,'ZASOBY N'!$H175 )</f>
        <v>0</v>
      </c>
      <c r="CH176" s="410">
        <f>COUNTIFS('ZASOBY N'!$B$10:$B175,'ZASOBY N'!$B175,'ZASOBY N'!$C$10:'ZASOBY N'!$C175,'ZASOBY N'!$C175,'ZASOBY N'!$D$10:'ZASOBY N'!$D175,'ZASOBY N'!$D175,'ZASOBY N'!$H$10:'ZASOBY N'!$H175,'ZASOBY N'!$H175 )</f>
        <v>0</v>
      </c>
      <c r="CI176" s="411">
        <f t="shared" si="60"/>
        <v>0</v>
      </c>
      <c r="CJ176" s="412">
        <f t="shared" si="61"/>
        <v>0</v>
      </c>
      <c r="CL176" s="414" t="str">
        <f>IF(AND(CN176=1,CO176=1,SUMIF($C176:$C$525,$C176,$AG176:$AG$525)=$AG176),$AG176,IF($CQ176&gt;0,$CQ176,IF(AND(COUNTIF($C$11:$C175,$C176)&gt;=1,COUNTIF($D175:$D175,$D176)&gt;=1),"",IF(AND(SUMIF($C176:$C$525,$C176,$AG176:$AG$525)&gt;$AG176,SUMIF($D176:$D$525,$D176,$AG176:$AG$525)&gt;$AG176),_xlfn.AGGREGATE(14,4,$CP$11:$CP$31*($C$11:$C$31=$C176),1),""))))</f>
        <v/>
      </c>
      <c r="CN176" s="409">
        <f>COUNTIFS('ZASOBY N'!$B175:$B$525,'ZASOBY N'!$B175,'ZASOBY N'!$C175:'ZASOBY N'!$C$525,'ZASOBY N'!$C175,'ZASOBY N'!$D175:'ZASOBY N'!$D$525,'ZASOBY N'!$D175,'ZASOBY N'!$H175:'ZASOBY N'!$H$525,'ZASOBY N'!$H175 )</f>
        <v>0</v>
      </c>
      <c r="CO176" s="410">
        <f>COUNTIFS('ZASOBY N'!$B$10:$B175,'ZASOBY N'!$B175,'ZASOBY N'!$C$10:'ZASOBY N'!$C175,'ZASOBY N'!$C175,'ZASOBY N'!$D$10:'ZASOBY N'!$D175,'ZASOBY N'!$D175,'ZASOBY N'!$H$10:'ZASOBY N'!$H175,'ZASOBY N'!$H175 )</f>
        <v>0</v>
      </c>
      <c r="CP176" s="411">
        <f t="shared" si="62"/>
        <v>0</v>
      </c>
      <c r="CQ176" s="412">
        <f t="shared" si="63"/>
        <v>0</v>
      </c>
      <c r="CS176" s="414" t="str">
        <f>IF(AND(CU176=1,CV176=1,SUMIF($C176:$C$525,$C176,$AF176:$AF$525)=$AF176),$AF176,IF($CX176&gt;0,$CX176,IF(AND(COUNTIF($C$11:$C175,$C176)&gt;=1,COUNTIF($D175:$D175,$D176)&gt;=1),"",IF(AND(SUMIF($C176:$C$525,$C176,$AF176:$AF$525)&gt;$AF176,SUMIF($D176:$D$525,$D176,$AF176:$AF$525)&gt;$AF176),_xlfn.AGGREGATE(14,4,$CW$11:$CW$31*($C$11:$C$31=$C176),1),""))))</f>
        <v/>
      </c>
      <c r="CU176" s="409">
        <f>COUNTIFS('ZASOBY N'!$B175:$B$525,'ZASOBY N'!$B175,'ZASOBY N'!$C175:'ZASOBY N'!$C$525,'ZASOBY N'!$C175,'ZASOBY N'!$D175:'ZASOBY N'!$D$525,'ZASOBY N'!$D175,'ZASOBY N'!$H175:'ZASOBY N'!$H$525,'ZASOBY N'!$H175 )</f>
        <v>0</v>
      </c>
      <c r="CV176" s="410">
        <f>COUNTIFS('ZASOBY N'!$B$10:$B175,'ZASOBY N'!$B175,'ZASOBY N'!$C$10:'ZASOBY N'!$C175,'ZASOBY N'!$C175,'ZASOBY N'!$D$10:'ZASOBY N'!$D175,'ZASOBY N'!$D175,'ZASOBY N'!$H$10:'ZASOBY N'!$H175,'ZASOBY N'!$H175 )</f>
        <v>0</v>
      </c>
      <c r="CW176" s="411">
        <f t="shared" si="64"/>
        <v>0</v>
      </c>
      <c r="CX176" s="412">
        <f t="shared" si="65"/>
        <v>0</v>
      </c>
      <c r="CZ176" s="414" t="str">
        <f>IF(AND(DB176=1,DC176=1,SUMIF($C176:$C$525,$C176,$AE176:$AE$525)=$AE176),$AE176,IF($DE176&gt;0,$DE176,IF(AND(COUNTIF($C$11:$C175,$C176)&gt;=1,COUNTIF($D175:$D175,$D176)&gt;=1),"",IF(AND(SUMIF($C176:$C$525,$C176,$AE176:$AE$525)&gt;$AE176,SUMIF($D176:$D$525,$D176,$AE176:$AE$525)&gt;$AE176),_xlfn.AGGREGATE(14,4,$DD$11:$DD$31*($C$11:$C$31=$C176),1),""))))</f>
        <v/>
      </c>
      <c r="DB176" s="409">
        <f>COUNTIFS('ZASOBY N'!$B175:$B$525,'ZASOBY N'!$B175,'ZASOBY N'!$C175:'ZASOBY N'!$C$525,'ZASOBY N'!$C175,'ZASOBY N'!$D175:'ZASOBY N'!$D$525,'ZASOBY N'!$D175,'ZASOBY N'!$H175:'ZASOBY N'!$H$525,'ZASOBY N'!$H175 )</f>
        <v>0</v>
      </c>
      <c r="DC176" s="410">
        <f>COUNTIFS('ZASOBY N'!$B$10:$B175,'ZASOBY N'!$B175,'ZASOBY N'!$C$10:'ZASOBY N'!$C175,'ZASOBY N'!$C175,'ZASOBY N'!$D$10:'ZASOBY N'!$D175,'ZASOBY N'!$D175,'ZASOBY N'!$H$10:'ZASOBY N'!$H175,'ZASOBY N'!$H175 )</f>
        <v>0</v>
      </c>
      <c r="DD176" s="411">
        <f t="shared" si="66"/>
        <v>0</v>
      </c>
      <c r="DE176" s="412">
        <f t="shared" si="67"/>
        <v>0</v>
      </c>
      <c r="DF176" s="399" t="str">
        <f>IF(AND(DI176=1,DJ176=1,SUMIF($C176:$C$525,$C176,$AD176:$AD$525)=$AD176),$AD176,IF($DL176&gt;0,$DL176,IF(B176="","",IF(AND(COUNTIF($C$11:$C175,$C176)&gt;=1,COUNTIF($D175:$D175,$D176)&gt;=1,COUNTIF($Z173:$Z175,$C176)=0),"",IF(AND(COUNTIF($C$11:$C175,$C176)&gt;=1,COUNTIF($D175:$D175,$D176)&gt;=1),"UJĘTO WYŻEJ",IF(AND(SUMIF($C176:$C$525,$C176,$AD176:$AD$525)&gt;$AD176,SUMIF($D176:$D$525,$D176,$AD176:$AD$525)&gt;$AD176),_xlfn.AGGREGATE(14,4,$DK$11:$DK$31*($C$11:$C$31=$C176),1),""))))))</f>
        <v/>
      </c>
      <c r="DG176" s="414" t="str">
        <f>IF(AND(DI176=1,DJ176=1,SUMIF($C176:$C$525,$C176,$AD176:$AD$525)=$AD176),$AD176,IF($DL176&gt;0,$DL176,IF(AND(COUNTIF($C$11:$C175,$C176)&gt;=1,COUNTIF($D175:$D175,$D176)&gt;=1),"",IF(AND(SUMIF($C176:$C$525,$C176,$AD176:$AD$525)&gt;$AD176,SUMIF($D176:$D$525,$D176,$AD176:$AD$525)&gt;$AD176),_xlfn.AGGREGATE(14,4,$DK$11:$DK$31*($C$11:$C$31=$C176),1),""))))</f>
        <v/>
      </c>
      <c r="DI176" s="409">
        <f>COUNTIFS('ZASOBY N'!$B175:$B$525,'ZASOBY N'!$B175,'ZASOBY N'!$C175:'ZASOBY N'!$C$525,'ZASOBY N'!$C175,'ZASOBY N'!$D175:'ZASOBY N'!$D$525,'ZASOBY N'!$D175,'ZASOBY N'!$H175:'ZASOBY N'!$H$525,'ZASOBY N'!$H175 )</f>
        <v>0</v>
      </c>
      <c r="DJ176" s="410">
        <f>COUNTIFS('ZASOBY N'!$B$10:$B175,'ZASOBY N'!$B175,'ZASOBY N'!$C$10:'ZASOBY N'!$C175,'ZASOBY N'!$C175,'ZASOBY N'!$D$10:'ZASOBY N'!$D175,'ZASOBY N'!$D175,'ZASOBY N'!$H$10:'ZASOBY N'!$H175,'ZASOBY N'!$H175 )</f>
        <v>0</v>
      </c>
      <c r="DK176" s="411">
        <f t="shared" si="68"/>
        <v>0</v>
      </c>
      <c r="DL176" s="412">
        <f t="shared" si="69"/>
        <v>0</v>
      </c>
    </row>
    <row r="177" spans="1:116" ht="18.899999999999999" customHeight="1" x14ac:dyDescent="0.3">
      <c r="A177" s="219"/>
      <c r="B177" s="152" t="str">
        <f>IF('ZASOBY N'!A176="","",'ZASOBY N'!A176)</f>
        <v/>
      </c>
      <c r="C177" s="462" t="str">
        <f>IF('ZASOBY N'!C176="","",'ZASOBY N'!C176)</f>
        <v/>
      </c>
      <c r="D177" s="137" t="str">
        <f>IF('ZASOBY N'!B176="","",'ZASOBY N'!B176)</f>
        <v/>
      </c>
      <c r="E177" s="138"/>
      <c r="F177" s="356" t="str">
        <f>IF('ZASOBY N'!D176="","",'ZASOBY N'!D176)</f>
        <v/>
      </c>
      <c r="G177" s="220" t="str">
        <f>IF('ZASOBY N'!G176="","",'ZASOBY N'!G176)</f>
        <v/>
      </c>
      <c r="H177" s="221" t="str">
        <f>IF('ZASOBY N'!F176="","",'ZASOBY N'!F176)</f>
        <v/>
      </c>
      <c r="I177" s="221" t="str">
        <f>IF('ZASOBY N'!G176="","",'ZASOBY N'!G176)</f>
        <v/>
      </c>
      <c r="J177" s="221" t="str">
        <f>IF('ZASOBY N'!H176="","",'ZASOBY N'!H176)</f>
        <v/>
      </c>
      <c r="K177" s="214">
        <v>0</v>
      </c>
      <c r="L177" s="214">
        <v>0</v>
      </c>
      <c r="M177" s="214">
        <v>0</v>
      </c>
      <c r="N177" s="222" t="str">
        <f>IF('ZASOBY N'!BD176="x","",IF(W177="","",'ZASOBY N'!E176))</f>
        <v/>
      </c>
      <c r="O177" s="223">
        <v>0</v>
      </c>
      <c r="P177" s="223">
        <v>0</v>
      </c>
      <c r="Q177" s="226" t="str">
        <f>IF($N177="","",'UPR BILANS N'!G177*'UPR BILANS N'!N177)</f>
        <v/>
      </c>
      <c r="R177" s="225" t="str">
        <f>IF($N177="","",'ZASOBY N'!O176)</f>
        <v/>
      </c>
      <c r="S177" s="225" t="str">
        <f>IF($N177="","",IF('ZASOBY N'!Q176="",0,'ZASOBY N'!Q176))</f>
        <v/>
      </c>
      <c r="T177" s="225" t="str">
        <f>IF($N177="","",'ZASOBY N'!V176)</f>
        <v/>
      </c>
      <c r="U177" s="225" t="str">
        <f>IF($N177="","",IF('ZASOBY N'!AG176="",0,'ZASOBY N'!AG176))</f>
        <v/>
      </c>
      <c r="V177" s="225" t="str">
        <f>IF($N177="","",IF(NN!P179="",0,NN!P179))</f>
        <v/>
      </c>
      <c r="W177" s="225" t="str">
        <f t="shared" si="70"/>
        <v/>
      </c>
      <c r="X177" s="226" t="str">
        <f t="shared" si="48"/>
        <v/>
      </c>
      <c r="Y177" s="225" t="str">
        <f>IF('ZASOBY N'!AU176="","",IF(C177&lt;&gt;C176,'ZASOBY N'!AU176,IF(D177&lt;&gt;D176,'ZASOBY N'!AU176,IF(F177&lt;&gt;F176,'ZASOBY N'!AU176,IF(G177&lt;&gt;G176,'ZASOBY N'!AU176,IF(J177&lt;&gt;J176,'ZASOBY N'!AU176,IF(NN!AC179="","",IF(AND(C176=C177,H176=H177,J176=J177,NN!AC179&gt;0),"",IF(AND(C177=C178,H177=DO175,NN!CW177&gt;0),'ZASOBY N'!AU176,'ZASOBY N'!AU176)))))))))</f>
        <v/>
      </c>
      <c r="Z177" s="225" t="str">
        <f t="shared" si="71"/>
        <v/>
      </c>
      <c r="AA177" s="227" t="str">
        <f t="shared" si="51"/>
        <v/>
      </c>
      <c r="AB177" s="400" t="str">
        <f t="shared" si="72"/>
        <v/>
      </c>
      <c r="AC177" s="228" t="str">
        <f t="shared" si="50"/>
        <v/>
      </c>
      <c r="AD177" s="222">
        <f>IF(B177="",0,IF(F177="",0,INDEX(POBRANIE_!$B$6:$F$101,MATCH('UPR BILANS N'!$F177,POBRANIE_!$A$6:$A$101,0),2)))</f>
        <v>0</v>
      </c>
      <c r="AE177" s="224">
        <f>IF(OR('ZASOBY N'!G176="",'ZASOBY N'!E176=""),0,IF(B177="",0,'ZASOBY N'!G176*'ZASOBY N'!E176))</f>
        <v>0</v>
      </c>
      <c r="AF177" s="225">
        <f>IF('ZASOBY N'!O176="",0,'ZASOBY N'!O176)</f>
        <v>0</v>
      </c>
      <c r="AG177" s="225">
        <f>IF('ZASOBY N'!Q176="",0,'ZASOBY N'!Q176)</f>
        <v>0</v>
      </c>
      <c r="AH177" s="225">
        <f>IF('ZASOBY N'!V176="",0,'ZASOBY N'!V176)</f>
        <v>0</v>
      </c>
      <c r="AI177" s="225">
        <f>IF('ZASOBY N'!AG176="",0,'ZASOBY N'!AG176)</f>
        <v>0</v>
      </c>
      <c r="AJ177" s="225">
        <f>IF(NN!P179="",0,IF(NN!P179="BRAK kol.7","BRAK BADAŃ",NN!P179))</f>
        <v>0</v>
      </c>
      <c r="AK177" s="225">
        <f>IF(NN!AC179="",0,IF(NN!AC179="BRAK kol.7","BRAK BADAŃ",NN!AC179))</f>
        <v>0</v>
      </c>
      <c r="BJ177" s="414" t="str">
        <f>IF(AND(BL177=1,BM177=1,SUMIF($C177:$C$525,$C177,$AK177:$AK$525)=$AK177),$AK177,IF($BO177&gt;0,$BO177,IF(AND(COUNTIF($C$11:$C176,$C177)&gt;=1,COUNTIF($D176:$D176,$D177)&gt;=1),"",IF(AND(SUMIF($C177:$C$525,$C177,$AK177:$AK$525)&gt;=$AK177,SUMIF($D177:$D$525,$D177,$AK177:$AK$525)&gt;=$AK177),SUMIF($C177:$C$525,$C177,$AK177:$AK$525),""))))</f>
        <v/>
      </c>
      <c r="BL177" s="409">
        <f>COUNTIFS('ZASOBY N'!$B176:$B$525,'ZASOBY N'!$B176,'ZASOBY N'!$C176:'ZASOBY N'!$C$525,'ZASOBY N'!$C176,'ZASOBY N'!$D176:'ZASOBY N'!$D$525,'ZASOBY N'!$D176,'ZASOBY N'!$H176:'ZASOBY N'!$H$525,'ZASOBY N'!$H176 )</f>
        <v>0</v>
      </c>
      <c r="BM177" s="410">
        <f>COUNTIFS('ZASOBY N'!$B$10:$B176,'ZASOBY N'!$B176,'ZASOBY N'!$C$10:'ZASOBY N'!$C176,'ZASOBY N'!$C176,'ZASOBY N'!$D$10:'ZASOBY N'!$D176,'ZASOBY N'!$D176,'ZASOBY N'!$H$10:'ZASOBY N'!$H176,'ZASOBY N'!$H176 )</f>
        <v>0</v>
      </c>
      <c r="BN177" s="411">
        <f t="shared" si="53"/>
        <v>0</v>
      </c>
      <c r="BO177" s="412">
        <f t="shared" si="54"/>
        <v>0</v>
      </c>
      <c r="BP177" s="94" t="str">
        <f t="shared" si="55"/>
        <v/>
      </c>
      <c r="BQ177" s="414" t="str">
        <f>IF(AND(BS177=1,BT177=1,SUMIF($C177:$C$525,$C177,$AJ177:$AJ$525)=$AJ177),$AJ177,IF($BV177&gt;0,$BV177,IF(AND(COUNTIF($C$11:$C176,$C177)&gt;=1,COUNTIF($D176:$D176,$D177)&gt;=1),"",IF(AND(SUMIF($C177:$C$525,$C177,$AJ177:$AJ$525)&gt;$AJ177,SUMIF($D177:$D$525,$D177,$AJ177:$AJ$525)&gt;$AJ177),SUMIF($C177:$C$525,$C177,$AJ177:$AJ$525),""))))</f>
        <v/>
      </c>
      <c r="BS177" s="409">
        <f>COUNTIFS('ZASOBY N'!$B176:$B$525,'ZASOBY N'!$B176,'ZASOBY N'!$C176:'ZASOBY N'!$C$525,'ZASOBY N'!$C176,'ZASOBY N'!$D176:'ZASOBY N'!$D$525,'ZASOBY N'!$D176,'ZASOBY N'!$H176:'ZASOBY N'!$H$525,'ZASOBY N'!$H176 )</f>
        <v>0</v>
      </c>
      <c r="BT177" s="410">
        <f>COUNTIFS('ZASOBY N'!$B$10:$B176,'ZASOBY N'!$B176,'ZASOBY N'!$C$10:'ZASOBY N'!$C176,'ZASOBY N'!$C176,'ZASOBY N'!$D$10:'ZASOBY N'!$D176,'ZASOBY N'!$D176,'ZASOBY N'!$H$10:'ZASOBY N'!$H176,'ZASOBY N'!$H176 )</f>
        <v>0</v>
      </c>
      <c r="BU177" s="411">
        <f t="shared" si="56"/>
        <v>0</v>
      </c>
      <c r="BV177" s="412">
        <f t="shared" si="57"/>
        <v>0</v>
      </c>
      <c r="BW177" s="94" t="s">
        <v>499</v>
      </c>
      <c r="BX177" s="414" t="str">
        <f>IF(AND(BZ177=1,CA177=1,SUMIF($C177:$C$525,$C177,$AI177:$AI$525)=$AI177),$AI177,IF($CC177&gt;0,$CC177,IF(AND(COUNTIF($C$11:$C176,$C177)&gt;=1,COUNTIF($D176:$D176,$D177)&gt;=1),"",IF(AND(SUMIF($C177:$C$525,$C177,$AI177:$AI$525)&gt;$AI177,SUMIF($D177:$D$525,$D177,$AI177:$AI$525)&gt;$IG177),_xlfn.AGGREGATE(14,4,$CB$11:$CB$31*($C$11:$C$31=$C177),1),""))))</f>
        <v/>
      </c>
      <c r="BZ177" s="409">
        <f>COUNTIFS('ZASOBY N'!$B176:$B$525,'ZASOBY N'!$B176,'ZASOBY N'!$C176:'ZASOBY N'!$C$525,'ZASOBY N'!$C176,'ZASOBY N'!$D176:'ZASOBY N'!$D$525,'ZASOBY N'!$D176,'ZASOBY N'!$H176:'ZASOBY N'!$H$525,'ZASOBY N'!$H176 )</f>
        <v>0</v>
      </c>
      <c r="CA177" s="410">
        <f>COUNTIFS('ZASOBY N'!$B$10:$B176,'ZASOBY N'!$B176,'ZASOBY N'!$C$10:'ZASOBY N'!$C176,'ZASOBY N'!$C176,'ZASOBY N'!$D$10:'ZASOBY N'!$D176,'ZASOBY N'!$D176,'ZASOBY N'!$H$10:'ZASOBY N'!$H176,'ZASOBY N'!$H176 )</f>
        <v>0</v>
      </c>
      <c r="CB177" s="411">
        <f t="shared" si="58"/>
        <v>0</v>
      </c>
      <c r="CC177" s="412">
        <f t="shared" si="59"/>
        <v>0</v>
      </c>
      <c r="CE177" s="414" t="str">
        <f>IF(AND(CG177=1,CH177=1,SUMIF($C177:$C$525,$C177,$AH177:$AH$525)=$AH177),$AH177,IF($CJ177&gt;0,$CJ177,IF(AND(COUNTIF($C$11:$C176,$C177)&gt;=1,COUNTIF($D176:$D176,$D177)&gt;=1),"",IF(AND(SUMIF($C177:$C$525,$C177,$AH177:$AH$525)&gt;$AH177,SUMIF($D177:$D$525,$D177,$AH177:$AH$525)&gt;$AH177),_xlfn.AGGREGATE(14,4,$CI$11:$CI$31*($C$11:$C$31=$C177),1),""))))</f>
        <v/>
      </c>
      <c r="CG177" s="409">
        <f>COUNTIFS('ZASOBY N'!$B176:$B$525,'ZASOBY N'!$B176,'ZASOBY N'!$C176:'ZASOBY N'!$C$525,'ZASOBY N'!$C176,'ZASOBY N'!$D176:'ZASOBY N'!$D$525,'ZASOBY N'!$D176,'ZASOBY N'!$H176:'ZASOBY N'!$H$525,'ZASOBY N'!$H176 )</f>
        <v>0</v>
      </c>
      <c r="CH177" s="410">
        <f>COUNTIFS('ZASOBY N'!$B$10:$B176,'ZASOBY N'!$B176,'ZASOBY N'!$C$10:'ZASOBY N'!$C176,'ZASOBY N'!$C176,'ZASOBY N'!$D$10:'ZASOBY N'!$D176,'ZASOBY N'!$D176,'ZASOBY N'!$H$10:'ZASOBY N'!$H176,'ZASOBY N'!$H176 )</f>
        <v>0</v>
      </c>
      <c r="CI177" s="411">
        <f t="shared" si="60"/>
        <v>0</v>
      </c>
      <c r="CJ177" s="412">
        <f t="shared" si="61"/>
        <v>0</v>
      </c>
      <c r="CL177" s="414" t="str">
        <f>IF(AND(CN177=1,CO177=1,SUMIF($C177:$C$525,$C177,$AG177:$AG$525)=$AG177),$AG177,IF($CQ177&gt;0,$CQ177,IF(AND(COUNTIF($C$11:$C176,$C177)&gt;=1,COUNTIF($D176:$D176,$D177)&gt;=1),"",IF(AND(SUMIF($C177:$C$525,$C177,$AG177:$AG$525)&gt;$AG177,SUMIF($D177:$D$525,$D177,$AG177:$AG$525)&gt;$AG177),_xlfn.AGGREGATE(14,4,$CP$11:$CP$31*($C$11:$C$31=$C177),1),""))))</f>
        <v/>
      </c>
      <c r="CN177" s="409">
        <f>COUNTIFS('ZASOBY N'!$B176:$B$525,'ZASOBY N'!$B176,'ZASOBY N'!$C176:'ZASOBY N'!$C$525,'ZASOBY N'!$C176,'ZASOBY N'!$D176:'ZASOBY N'!$D$525,'ZASOBY N'!$D176,'ZASOBY N'!$H176:'ZASOBY N'!$H$525,'ZASOBY N'!$H176 )</f>
        <v>0</v>
      </c>
      <c r="CO177" s="410">
        <f>COUNTIFS('ZASOBY N'!$B$10:$B176,'ZASOBY N'!$B176,'ZASOBY N'!$C$10:'ZASOBY N'!$C176,'ZASOBY N'!$C176,'ZASOBY N'!$D$10:'ZASOBY N'!$D176,'ZASOBY N'!$D176,'ZASOBY N'!$H$10:'ZASOBY N'!$H176,'ZASOBY N'!$H176 )</f>
        <v>0</v>
      </c>
      <c r="CP177" s="411">
        <f t="shared" si="62"/>
        <v>0</v>
      </c>
      <c r="CQ177" s="412">
        <f t="shared" si="63"/>
        <v>0</v>
      </c>
      <c r="CS177" s="414" t="str">
        <f>IF(AND(CU177=1,CV177=1,SUMIF($C177:$C$525,$C177,$AF177:$AF$525)=$AF177),$AF177,IF($CX177&gt;0,$CX177,IF(AND(COUNTIF($C$11:$C176,$C177)&gt;=1,COUNTIF($D176:$D176,$D177)&gt;=1),"",IF(AND(SUMIF($C177:$C$525,$C177,$AF177:$AF$525)&gt;$AF177,SUMIF($D177:$D$525,$D177,$AF177:$AF$525)&gt;$AF177),_xlfn.AGGREGATE(14,4,$CW$11:$CW$31*($C$11:$C$31=$C177),1),""))))</f>
        <v/>
      </c>
      <c r="CU177" s="409">
        <f>COUNTIFS('ZASOBY N'!$B176:$B$525,'ZASOBY N'!$B176,'ZASOBY N'!$C176:'ZASOBY N'!$C$525,'ZASOBY N'!$C176,'ZASOBY N'!$D176:'ZASOBY N'!$D$525,'ZASOBY N'!$D176,'ZASOBY N'!$H176:'ZASOBY N'!$H$525,'ZASOBY N'!$H176 )</f>
        <v>0</v>
      </c>
      <c r="CV177" s="410">
        <f>COUNTIFS('ZASOBY N'!$B$10:$B176,'ZASOBY N'!$B176,'ZASOBY N'!$C$10:'ZASOBY N'!$C176,'ZASOBY N'!$C176,'ZASOBY N'!$D$10:'ZASOBY N'!$D176,'ZASOBY N'!$D176,'ZASOBY N'!$H$10:'ZASOBY N'!$H176,'ZASOBY N'!$H176 )</f>
        <v>0</v>
      </c>
      <c r="CW177" s="411">
        <f t="shared" si="64"/>
        <v>0</v>
      </c>
      <c r="CX177" s="412">
        <f t="shared" si="65"/>
        <v>0</v>
      </c>
      <c r="CZ177" s="414" t="str">
        <f>IF(AND(DB177=1,DC177=1,SUMIF($C177:$C$525,$C177,$AE177:$AE$525)=$AE177),$AE177,IF($DE177&gt;0,$DE177,IF(AND(COUNTIF($C$11:$C176,$C177)&gt;=1,COUNTIF($D176:$D176,$D177)&gt;=1),"",IF(AND(SUMIF($C177:$C$525,$C177,$AE177:$AE$525)&gt;$AE177,SUMIF($D177:$D$525,$D177,$AE177:$AE$525)&gt;$AE177),_xlfn.AGGREGATE(14,4,$DD$11:$DD$31*($C$11:$C$31=$C177),1),""))))</f>
        <v/>
      </c>
      <c r="DB177" s="409">
        <f>COUNTIFS('ZASOBY N'!$B176:$B$525,'ZASOBY N'!$B176,'ZASOBY N'!$C176:'ZASOBY N'!$C$525,'ZASOBY N'!$C176,'ZASOBY N'!$D176:'ZASOBY N'!$D$525,'ZASOBY N'!$D176,'ZASOBY N'!$H176:'ZASOBY N'!$H$525,'ZASOBY N'!$H176 )</f>
        <v>0</v>
      </c>
      <c r="DC177" s="410">
        <f>COUNTIFS('ZASOBY N'!$B$10:$B176,'ZASOBY N'!$B176,'ZASOBY N'!$C$10:'ZASOBY N'!$C176,'ZASOBY N'!$C176,'ZASOBY N'!$D$10:'ZASOBY N'!$D176,'ZASOBY N'!$D176,'ZASOBY N'!$H$10:'ZASOBY N'!$H176,'ZASOBY N'!$H176 )</f>
        <v>0</v>
      </c>
      <c r="DD177" s="411">
        <f t="shared" si="66"/>
        <v>0</v>
      </c>
      <c r="DE177" s="412">
        <f t="shared" si="67"/>
        <v>0</v>
      </c>
      <c r="DF177" s="399" t="str">
        <f>IF(AND(DI177=1,DJ177=1,SUMIF($C177:$C$525,$C177,$AD177:$AD$525)=$AD177),$AD177,IF($DL177&gt;0,$DL177,IF(B177="","",IF(AND(COUNTIF($C$11:$C176,$C177)&gt;=1,COUNTIF($D176:$D176,$D177)&gt;=1,COUNTIF($Z174:$Z176,$C177)=0),"",IF(AND(COUNTIF($C$11:$C176,$C177)&gt;=1,COUNTIF($D176:$D176,$D177)&gt;=1),"UJĘTO WYŻEJ",IF(AND(SUMIF($C177:$C$525,$C177,$AD177:$AD$525)&gt;$AD177,SUMIF($D177:$D$525,$D177,$AD177:$AD$525)&gt;$AD177),_xlfn.AGGREGATE(14,4,$DK$11:$DK$31*($C$11:$C$31=$C177),1),""))))))</f>
        <v/>
      </c>
      <c r="DG177" s="414" t="str">
        <f>IF(AND(DI177=1,DJ177=1,SUMIF($C177:$C$525,$C177,$AD177:$AD$525)=$AD177),$AD177,IF($DL177&gt;0,$DL177,IF(AND(COUNTIF($C$11:$C176,$C177)&gt;=1,COUNTIF($D176:$D176,$D177)&gt;=1),"",IF(AND(SUMIF($C177:$C$525,$C177,$AD177:$AD$525)&gt;$AD177,SUMIF($D177:$D$525,$D177,$AD177:$AD$525)&gt;$AD177),_xlfn.AGGREGATE(14,4,$DK$11:$DK$31*($C$11:$C$31=$C177),1),""))))</f>
        <v/>
      </c>
      <c r="DI177" s="409">
        <f>COUNTIFS('ZASOBY N'!$B176:$B$525,'ZASOBY N'!$B176,'ZASOBY N'!$C176:'ZASOBY N'!$C$525,'ZASOBY N'!$C176,'ZASOBY N'!$D176:'ZASOBY N'!$D$525,'ZASOBY N'!$D176,'ZASOBY N'!$H176:'ZASOBY N'!$H$525,'ZASOBY N'!$H176 )</f>
        <v>0</v>
      </c>
      <c r="DJ177" s="410">
        <f>COUNTIFS('ZASOBY N'!$B$10:$B176,'ZASOBY N'!$B176,'ZASOBY N'!$C$10:'ZASOBY N'!$C176,'ZASOBY N'!$C176,'ZASOBY N'!$D$10:'ZASOBY N'!$D176,'ZASOBY N'!$D176,'ZASOBY N'!$H$10:'ZASOBY N'!$H176,'ZASOBY N'!$H176 )</f>
        <v>0</v>
      </c>
      <c r="DK177" s="411">
        <f t="shared" si="68"/>
        <v>0</v>
      </c>
      <c r="DL177" s="412">
        <f t="shared" si="69"/>
        <v>0</v>
      </c>
    </row>
    <row r="178" spans="1:116" ht="18.899999999999999" customHeight="1" x14ac:dyDescent="0.3">
      <c r="A178" s="219"/>
      <c r="B178" s="152" t="str">
        <f>IF('ZASOBY N'!A177="","",'ZASOBY N'!A177)</f>
        <v/>
      </c>
      <c r="C178" s="462" t="str">
        <f>IF('ZASOBY N'!C177="","",'ZASOBY N'!C177)</f>
        <v/>
      </c>
      <c r="D178" s="137" t="str">
        <f>IF('ZASOBY N'!B177="","",'ZASOBY N'!B177)</f>
        <v/>
      </c>
      <c r="E178" s="138"/>
      <c r="F178" s="356" t="str">
        <f>IF('ZASOBY N'!D177="","",'ZASOBY N'!D177)</f>
        <v/>
      </c>
      <c r="G178" s="220" t="str">
        <f>IF('ZASOBY N'!G177="","",'ZASOBY N'!G177)</f>
        <v/>
      </c>
      <c r="H178" s="221" t="str">
        <f>IF('ZASOBY N'!F177="","",'ZASOBY N'!F177)</f>
        <v/>
      </c>
      <c r="I178" s="221" t="str">
        <f>IF('ZASOBY N'!G177="","",'ZASOBY N'!G177)</f>
        <v/>
      </c>
      <c r="J178" s="221" t="str">
        <f>IF('ZASOBY N'!H177="","",'ZASOBY N'!H177)</f>
        <v/>
      </c>
      <c r="K178" s="214">
        <v>0</v>
      </c>
      <c r="L178" s="214">
        <v>0</v>
      </c>
      <c r="M178" s="214">
        <v>0</v>
      </c>
      <c r="N178" s="222" t="str">
        <f>IF('ZASOBY N'!BD177="x","",IF(W178="","",'ZASOBY N'!E177))</f>
        <v/>
      </c>
      <c r="O178" s="223">
        <v>0</v>
      </c>
      <c r="P178" s="223">
        <v>0</v>
      </c>
      <c r="Q178" s="226" t="str">
        <f>IF($N178="","",'UPR BILANS N'!G178*'UPR BILANS N'!N178)</f>
        <v/>
      </c>
      <c r="R178" s="225" t="str">
        <f>IF($N178="","",'ZASOBY N'!O177)</f>
        <v/>
      </c>
      <c r="S178" s="225" t="str">
        <f>IF($N178="","",IF('ZASOBY N'!Q177="",0,'ZASOBY N'!Q177))</f>
        <v/>
      </c>
      <c r="T178" s="225" t="str">
        <f>IF($N178="","",'ZASOBY N'!V177)</f>
        <v/>
      </c>
      <c r="U178" s="225" t="str">
        <f>IF($N178="","",IF('ZASOBY N'!AG177="",0,'ZASOBY N'!AG177))</f>
        <v/>
      </c>
      <c r="V178" s="225" t="str">
        <f>IF($N178="","",IF(NN!P180="",0,NN!P180))</f>
        <v/>
      </c>
      <c r="W178" s="225" t="str">
        <f t="shared" si="70"/>
        <v/>
      </c>
      <c r="X178" s="226" t="str">
        <f t="shared" si="48"/>
        <v/>
      </c>
      <c r="Y178" s="225" t="str">
        <f>IF('ZASOBY N'!AU177="","",IF(C178&lt;&gt;C177,'ZASOBY N'!AU177,IF(D178&lt;&gt;D177,'ZASOBY N'!AU177,IF(F178&lt;&gt;F177,'ZASOBY N'!AU177,IF(G178&lt;&gt;G177,'ZASOBY N'!AU177,IF(J178&lt;&gt;J177,'ZASOBY N'!AU177,IF(NN!AC180="","",IF(AND(C177=C178,H177=H178,J177=J178,NN!AC180&gt;0),"",IF(AND(C178=C179,H178=DO176,NN!CW178&gt;0),'ZASOBY N'!AU177,'ZASOBY N'!AU177)))))))))</f>
        <v/>
      </c>
      <c r="Z178" s="225" t="str">
        <f t="shared" si="71"/>
        <v/>
      </c>
      <c r="AA178" s="227" t="str">
        <f t="shared" si="51"/>
        <v/>
      </c>
      <c r="AB178" s="400" t="str">
        <f t="shared" si="72"/>
        <v/>
      </c>
      <c r="AC178" s="228" t="str">
        <f t="shared" si="50"/>
        <v/>
      </c>
      <c r="AD178" s="222">
        <f>IF(B178="",0,IF(F178="",0,INDEX(POBRANIE_!$B$6:$F$101,MATCH('UPR BILANS N'!$F178,POBRANIE_!$A$6:$A$101,0),2)))</f>
        <v>0</v>
      </c>
      <c r="AE178" s="224">
        <f>IF(OR('ZASOBY N'!G177="",'ZASOBY N'!E177=""),0,IF(B178="",0,'ZASOBY N'!G177*'ZASOBY N'!E177))</f>
        <v>0</v>
      </c>
      <c r="AF178" s="225">
        <f>IF('ZASOBY N'!O177="",0,'ZASOBY N'!O177)</f>
        <v>0</v>
      </c>
      <c r="AG178" s="225">
        <f>IF('ZASOBY N'!Q177="",0,'ZASOBY N'!Q177)</f>
        <v>0</v>
      </c>
      <c r="AH178" s="225">
        <f>IF('ZASOBY N'!V177="",0,'ZASOBY N'!V177)</f>
        <v>0</v>
      </c>
      <c r="AI178" s="225">
        <f>IF('ZASOBY N'!AG177="",0,'ZASOBY N'!AG177)</f>
        <v>0</v>
      </c>
      <c r="AJ178" s="225">
        <f>IF(NN!P180="",0,IF(NN!P180="BRAK kol.7","BRAK BADAŃ",NN!P180))</f>
        <v>0</v>
      </c>
      <c r="AK178" s="225">
        <f>IF(NN!AC180="",0,IF(NN!AC180="BRAK kol.7","BRAK BADAŃ",NN!AC180))</f>
        <v>0</v>
      </c>
      <c r="BJ178" s="414" t="str">
        <f>IF(AND(BL178=1,BM178=1,SUMIF($C178:$C$525,$C178,$AK178:$AK$525)=$AK178),$AK178,IF($BO178&gt;0,$BO178,IF(AND(COUNTIF($C$11:$C177,$C178)&gt;=1,COUNTIF($D177:$D177,$D178)&gt;=1),"",IF(AND(SUMIF($C178:$C$525,$C178,$AK178:$AK$525)&gt;=$AK178,SUMIF($D178:$D$525,$D178,$AK178:$AK$525)&gt;=$AK178),SUMIF($C178:$C$525,$C178,$AK178:$AK$525),""))))</f>
        <v/>
      </c>
      <c r="BL178" s="409">
        <f>COUNTIFS('ZASOBY N'!$B177:$B$525,'ZASOBY N'!$B177,'ZASOBY N'!$C177:'ZASOBY N'!$C$525,'ZASOBY N'!$C177,'ZASOBY N'!$D177:'ZASOBY N'!$D$525,'ZASOBY N'!$D177,'ZASOBY N'!$H177:'ZASOBY N'!$H$525,'ZASOBY N'!$H177 )</f>
        <v>0</v>
      </c>
      <c r="BM178" s="410">
        <f>COUNTIFS('ZASOBY N'!$B$10:$B177,'ZASOBY N'!$B177,'ZASOBY N'!$C$10:'ZASOBY N'!$C177,'ZASOBY N'!$C177,'ZASOBY N'!$D$10:'ZASOBY N'!$D177,'ZASOBY N'!$D177,'ZASOBY N'!$H$10:'ZASOBY N'!$H177,'ZASOBY N'!$H177 )</f>
        <v>0</v>
      </c>
      <c r="BN178" s="411">
        <f t="shared" si="53"/>
        <v>0</v>
      </c>
      <c r="BO178" s="412">
        <f t="shared" si="54"/>
        <v>0</v>
      </c>
      <c r="BP178" s="94" t="str">
        <f t="shared" si="55"/>
        <v/>
      </c>
      <c r="BQ178" s="414" t="str">
        <f>IF(AND(BS178=1,BT178=1,SUMIF($C178:$C$525,$C178,$AJ178:$AJ$525)=$AJ178),$AJ178,IF($BV178&gt;0,$BV178,IF(AND(COUNTIF($C$11:$C177,$C178)&gt;=1,COUNTIF($D177:$D177,$D178)&gt;=1),"",IF(AND(SUMIF($C178:$C$525,$C178,$AJ178:$AJ$525)&gt;$AJ178,SUMIF($D178:$D$525,$D178,$AJ178:$AJ$525)&gt;$AJ178),SUMIF($C178:$C$525,$C178,$AJ178:$AJ$525),""))))</f>
        <v/>
      </c>
      <c r="BS178" s="409">
        <f>COUNTIFS('ZASOBY N'!$B177:$B$525,'ZASOBY N'!$B177,'ZASOBY N'!$C177:'ZASOBY N'!$C$525,'ZASOBY N'!$C177,'ZASOBY N'!$D177:'ZASOBY N'!$D$525,'ZASOBY N'!$D177,'ZASOBY N'!$H177:'ZASOBY N'!$H$525,'ZASOBY N'!$H177 )</f>
        <v>0</v>
      </c>
      <c r="BT178" s="410">
        <f>COUNTIFS('ZASOBY N'!$B$10:$B177,'ZASOBY N'!$B177,'ZASOBY N'!$C$10:'ZASOBY N'!$C177,'ZASOBY N'!$C177,'ZASOBY N'!$D$10:'ZASOBY N'!$D177,'ZASOBY N'!$D177,'ZASOBY N'!$H$10:'ZASOBY N'!$H177,'ZASOBY N'!$H177 )</f>
        <v>0</v>
      </c>
      <c r="BU178" s="411">
        <f t="shared" si="56"/>
        <v>0</v>
      </c>
      <c r="BV178" s="412">
        <f t="shared" si="57"/>
        <v>0</v>
      </c>
      <c r="BW178" s="94" t="s">
        <v>499</v>
      </c>
      <c r="BX178" s="414" t="str">
        <f>IF(AND(BZ178=1,CA178=1,SUMIF($C178:$C$525,$C178,$AI178:$AI$525)=$AI178),$AI178,IF($CC178&gt;0,$CC178,IF(AND(COUNTIF($C$11:$C177,$C178)&gt;=1,COUNTIF($D177:$D177,$D178)&gt;=1),"",IF(AND(SUMIF($C178:$C$525,$C178,$AI178:$AI$525)&gt;$AI178,SUMIF($D178:$D$525,$D178,$AI178:$AI$525)&gt;$IG178),_xlfn.AGGREGATE(14,4,$CB$11:$CB$31*($C$11:$C$31=$C178),1),""))))</f>
        <v/>
      </c>
      <c r="BZ178" s="409">
        <f>COUNTIFS('ZASOBY N'!$B177:$B$525,'ZASOBY N'!$B177,'ZASOBY N'!$C177:'ZASOBY N'!$C$525,'ZASOBY N'!$C177,'ZASOBY N'!$D177:'ZASOBY N'!$D$525,'ZASOBY N'!$D177,'ZASOBY N'!$H177:'ZASOBY N'!$H$525,'ZASOBY N'!$H177 )</f>
        <v>0</v>
      </c>
      <c r="CA178" s="410">
        <f>COUNTIFS('ZASOBY N'!$B$10:$B177,'ZASOBY N'!$B177,'ZASOBY N'!$C$10:'ZASOBY N'!$C177,'ZASOBY N'!$C177,'ZASOBY N'!$D$10:'ZASOBY N'!$D177,'ZASOBY N'!$D177,'ZASOBY N'!$H$10:'ZASOBY N'!$H177,'ZASOBY N'!$H177 )</f>
        <v>0</v>
      </c>
      <c r="CB178" s="411">
        <f t="shared" si="58"/>
        <v>0</v>
      </c>
      <c r="CC178" s="412">
        <f t="shared" si="59"/>
        <v>0</v>
      </c>
      <c r="CE178" s="414" t="str">
        <f>IF(AND(CG178=1,CH178=1,SUMIF($C178:$C$525,$C178,$AH178:$AH$525)=$AH178),$AH178,IF($CJ178&gt;0,$CJ178,IF(AND(COUNTIF($C$11:$C177,$C178)&gt;=1,COUNTIF($D177:$D177,$D178)&gt;=1),"",IF(AND(SUMIF($C178:$C$525,$C178,$AH178:$AH$525)&gt;$AH178,SUMIF($D178:$D$525,$D178,$AH178:$AH$525)&gt;$AH178),_xlfn.AGGREGATE(14,4,$CI$11:$CI$31*($C$11:$C$31=$C178),1),""))))</f>
        <v/>
      </c>
      <c r="CG178" s="409">
        <f>COUNTIFS('ZASOBY N'!$B177:$B$525,'ZASOBY N'!$B177,'ZASOBY N'!$C177:'ZASOBY N'!$C$525,'ZASOBY N'!$C177,'ZASOBY N'!$D177:'ZASOBY N'!$D$525,'ZASOBY N'!$D177,'ZASOBY N'!$H177:'ZASOBY N'!$H$525,'ZASOBY N'!$H177 )</f>
        <v>0</v>
      </c>
      <c r="CH178" s="410">
        <f>COUNTIFS('ZASOBY N'!$B$10:$B177,'ZASOBY N'!$B177,'ZASOBY N'!$C$10:'ZASOBY N'!$C177,'ZASOBY N'!$C177,'ZASOBY N'!$D$10:'ZASOBY N'!$D177,'ZASOBY N'!$D177,'ZASOBY N'!$H$10:'ZASOBY N'!$H177,'ZASOBY N'!$H177 )</f>
        <v>0</v>
      </c>
      <c r="CI178" s="411">
        <f t="shared" si="60"/>
        <v>0</v>
      </c>
      <c r="CJ178" s="412">
        <f t="shared" si="61"/>
        <v>0</v>
      </c>
      <c r="CL178" s="414" t="str">
        <f>IF(AND(CN178=1,CO178=1,SUMIF($C178:$C$525,$C178,$AG178:$AG$525)=$AG178),$AG178,IF($CQ178&gt;0,$CQ178,IF(AND(COUNTIF($C$11:$C177,$C178)&gt;=1,COUNTIF($D177:$D177,$D178)&gt;=1),"",IF(AND(SUMIF($C178:$C$525,$C178,$AG178:$AG$525)&gt;$AG178,SUMIF($D178:$D$525,$D178,$AG178:$AG$525)&gt;$AG178),_xlfn.AGGREGATE(14,4,$CP$11:$CP$31*($C$11:$C$31=$C178),1),""))))</f>
        <v/>
      </c>
      <c r="CN178" s="409">
        <f>COUNTIFS('ZASOBY N'!$B177:$B$525,'ZASOBY N'!$B177,'ZASOBY N'!$C177:'ZASOBY N'!$C$525,'ZASOBY N'!$C177,'ZASOBY N'!$D177:'ZASOBY N'!$D$525,'ZASOBY N'!$D177,'ZASOBY N'!$H177:'ZASOBY N'!$H$525,'ZASOBY N'!$H177 )</f>
        <v>0</v>
      </c>
      <c r="CO178" s="410">
        <f>COUNTIFS('ZASOBY N'!$B$10:$B177,'ZASOBY N'!$B177,'ZASOBY N'!$C$10:'ZASOBY N'!$C177,'ZASOBY N'!$C177,'ZASOBY N'!$D$10:'ZASOBY N'!$D177,'ZASOBY N'!$D177,'ZASOBY N'!$H$10:'ZASOBY N'!$H177,'ZASOBY N'!$H177 )</f>
        <v>0</v>
      </c>
      <c r="CP178" s="411">
        <f t="shared" si="62"/>
        <v>0</v>
      </c>
      <c r="CQ178" s="412">
        <f t="shared" si="63"/>
        <v>0</v>
      </c>
      <c r="CS178" s="414" t="str">
        <f>IF(AND(CU178=1,CV178=1,SUMIF($C178:$C$525,$C178,$AF178:$AF$525)=$AF178),$AF178,IF($CX178&gt;0,$CX178,IF(AND(COUNTIF($C$11:$C177,$C178)&gt;=1,COUNTIF($D177:$D177,$D178)&gt;=1),"",IF(AND(SUMIF($C178:$C$525,$C178,$AF178:$AF$525)&gt;$AF178,SUMIF($D178:$D$525,$D178,$AF178:$AF$525)&gt;$AF178),_xlfn.AGGREGATE(14,4,$CW$11:$CW$31*($C$11:$C$31=$C178),1),""))))</f>
        <v/>
      </c>
      <c r="CU178" s="409">
        <f>COUNTIFS('ZASOBY N'!$B177:$B$525,'ZASOBY N'!$B177,'ZASOBY N'!$C177:'ZASOBY N'!$C$525,'ZASOBY N'!$C177,'ZASOBY N'!$D177:'ZASOBY N'!$D$525,'ZASOBY N'!$D177,'ZASOBY N'!$H177:'ZASOBY N'!$H$525,'ZASOBY N'!$H177 )</f>
        <v>0</v>
      </c>
      <c r="CV178" s="410">
        <f>COUNTIFS('ZASOBY N'!$B$10:$B177,'ZASOBY N'!$B177,'ZASOBY N'!$C$10:'ZASOBY N'!$C177,'ZASOBY N'!$C177,'ZASOBY N'!$D$10:'ZASOBY N'!$D177,'ZASOBY N'!$D177,'ZASOBY N'!$H$10:'ZASOBY N'!$H177,'ZASOBY N'!$H177 )</f>
        <v>0</v>
      </c>
      <c r="CW178" s="411">
        <f t="shared" si="64"/>
        <v>0</v>
      </c>
      <c r="CX178" s="412">
        <f t="shared" si="65"/>
        <v>0</v>
      </c>
      <c r="CZ178" s="414" t="str">
        <f>IF(AND(DB178=1,DC178=1,SUMIF($C178:$C$525,$C178,$AE178:$AE$525)=$AE178),$AE178,IF($DE178&gt;0,$DE178,IF(AND(COUNTIF($C$11:$C177,$C178)&gt;=1,COUNTIF($D177:$D177,$D178)&gt;=1),"",IF(AND(SUMIF($C178:$C$525,$C178,$AE178:$AE$525)&gt;$AE178,SUMIF($D178:$D$525,$D178,$AE178:$AE$525)&gt;$AE178),_xlfn.AGGREGATE(14,4,$DD$11:$DD$31*($C$11:$C$31=$C178),1),""))))</f>
        <v/>
      </c>
      <c r="DB178" s="409">
        <f>COUNTIFS('ZASOBY N'!$B177:$B$525,'ZASOBY N'!$B177,'ZASOBY N'!$C177:'ZASOBY N'!$C$525,'ZASOBY N'!$C177,'ZASOBY N'!$D177:'ZASOBY N'!$D$525,'ZASOBY N'!$D177,'ZASOBY N'!$H177:'ZASOBY N'!$H$525,'ZASOBY N'!$H177 )</f>
        <v>0</v>
      </c>
      <c r="DC178" s="410">
        <f>COUNTIFS('ZASOBY N'!$B$10:$B177,'ZASOBY N'!$B177,'ZASOBY N'!$C$10:'ZASOBY N'!$C177,'ZASOBY N'!$C177,'ZASOBY N'!$D$10:'ZASOBY N'!$D177,'ZASOBY N'!$D177,'ZASOBY N'!$H$10:'ZASOBY N'!$H177,'ZASOBY N'!$H177 )</f>
        <v>0</v>
      </c>
      <c r="DD178" s="411">
        <f t="shared" si="66"/>
        <v>0</v>
      </c>
      <c r="DE178" s="412">
        <f t="shared" si="67"/>
        <v>0</v>
      </c>
      <c r="DF178" s="399" t="str">
        <f>IF(AND(DI178=1,DJ178=1,SUMIF($C178:$C$525,$C178,$AD178:$AD$525)=$AD178),$AD178,IF($DL178&gt;0,$DL178,IF(B178="","",IF(AND(COUNTIF($C$11:$C177,$C178)&gt;=1,COUNTIF($D177:$D177,$D178)&gt;=1,COUNTIF($Z175:$Z177,$C178)=0),"",IF(AND(COUNTIF($C$11:$C177,$C178)&gt;=1,COUNTIF($D177:$D177,$D178)&gt;=1),"UJĘTO WYŻEJ",IF(AND(SUMIF($C178:$C$525,$C178,$AD178:$AD$525)&gt;$AD178,SUMIF($D178:$D$525,$D178,$AD178:$AD$525)&gt;$AD178),_xlfn.AGGREGATE(14,4,$DK$11:$DK$31*($C$11:$C$31=$C178),1),""))))))</f>
        <v/>
      </c>
      <c r="DG178" s="414" t="str">
        <f>IF(AND(DI178=1,DJ178=1,SUMIF($C178:$C$525,$C178,$AD178:$AD$525)=$AD178),$AD178,IF($DL178&gt;0,$DL178,IF(AND(COUNTIF($C$11:$C177,$C178)&gt;=1,COUNTIF($D177:$D177,$D178)&gt;=1),"",IF(AND(SUMIF($C178:$C$525,$C178,$AD178:$AD$525)&gt;$AD178,SUMIF($D178:$D$525,$D178,$AD178:$AD$525)&gt;$AD178),_xlfn.AGGREGATE(14,4,$DK$11:$DK$31*($C$11:$C$31=$C178),1),""))))</f>
        <v/>
      </c>
      <c r="DI178" s="409">
        <f>COUNTIFS('ZASOBY N'!$B177:$B$525,'ZASOBY N'!$B177,'ZASOBY N'!$C177:'ZASOBY N'!$C$525,'ZASOBY N'!$C177,'ZASOBY N'!$D177:'ZASOBY N'!$D$525,'ZASOBY N'!$D177,'ZASOBY N'!$H177:'ZASOBY N'!$H$525,'ZASOBY N'!$H177 )</f>
        <v>0</v>
      </c>
      <c r="DJ178" s="410">
        <f>COUNTIFS('ZASOBY N'!$B$10:$B177,'ZASOBY N'!$B177,'ZASOBY N'!$C$10:'ZASOBY N'!$C177,'ZASOBY N'!$C177,'ZASOBY N'!$D$10:'ZASOBY N'!$D177,'ZASOBY N'!$D177,'ZASOBY N'!$H$10:'ZASOBY N'!$H177,'ZASOBY N'!$H177 )</f>
        <v>0</v>
      </c>
      <c r="DK178" s="411">
        <f t="shared" si="68"/>
        <v>0</v>
      </c>
      <c r="DL178" s="412">
        <f t="shared" si="69"/>
        <v>0</v>
      </c>
    </row>
    <row r="179" spans="1:116" ht="18.899999999999999" customHeight="1" x14ac:dyDescent="0.3">
      <c r="A179" s="219"/>
      <c r="B179" s="152" t="str">
        <f>IF('ZASOBY N'!A178="","",'ZASOBY N'!A178)</f>
        <v/>
      </c>
      <c r="C179" s="462" t="str">
        <f>IF('ZASOBY N'!C178="","",'ZASOBY N'!C178)</f>
        <v/>
      </c>
      <c r="D179" s="137" t="str">
        <f>IF('ZASOBY N'!B178="","",'ZASOBY N'!B178)</f>
        <v/>
      </c>
      <c r="E179" s="138"/>
      <c r="F179" s="356" t="str">
        <f>IF('ZASOBY N'!D178="","",'ZASOBY N'!D178)</f>
        <v/>
      </c>
      <c r="G179" s="220" t="str">
        <f>IF('ZASOBY N'!G178="","",'ZASOBY N'!G178)</f>
        <v/>
      </c>
      <c r="H179" s="221" t="str">
        <f>IF('ZASOBY N'!F178="","",'ZASOBY N'!F178)</f>
        <v/>
      </c>
      <c r="I179" s="221" t="str">
        <f>IF('ZASOBY N'!G178="","",'ZASOBY N'!G178)</f>
        <v/>
      </c>
      <c r="J179" s="221" t="str">
        <f>IF('ZASOBY N'!H178="","",'ZASOBY N'!H178)</f>
        <v/>
      </c>
      <c r="K179" s="214">
        <v>0</v>
      </c>
      <c r="L179" s="214">
        <v>0</v>
      </c>
      <c r="M179" s="214">
        <v>0</v>
      </c>
      <c r="N179" s="222" t="str">
        <f>IF('ZASOBY N'!BD178="x","",IF(W179="","",'ZASOBY N'!E178))</f>
        <v/>
      </c>
      <c r="O179" s="223">
        <v>0</v>
      </c>
      <c r="P179" s="223">
        <v>0</v>
      </c>
      <c r="Q179" s="226" t="str">
        <f>IF($N179="","",'UPR BILANS N'!G179*'UPR BILANS N'!N179)</f>
        <v/>
      </c>
      <c r="R179" s="225" t="str">
        <f>IF($N179="","",'ZASOBY N'!O178)</f>
        <v/>
      </c>
      <c r="S179" s="225" t="str">
        <f>IF($N179="","",IF('ZASOBY N'!Q178="",0,'ZASOBY N'!Q178))</f>
        <v/>
      </c>
      <c r="T179" s="225" t="str">
        <f>IF($N179="","",'ZASOBY N'!V178)</f>
        <v/>
      </c>
      <c r="U179" s="225" t="str">
        <f>IF($N179="","",IF('ZASOBY N'!AG178="",0,'ZASOBY N'!AG178))</f>
        <v/>
      </c>
      <c r="V179" s="225" t="str">
        <f>IF($N179="","",IF(NN!P181="",0,NN!P181))</f>
        <v/>
      </c>
      <c r="W179" s="225" t="str">
        <f t="shared" si="70"/>
        <v/>
      </c>
      <c r="X179" s="226" t="str">
        <f t="shared" si="48"/>
        <v/>
      </c>
      <c r="Y179" s="225" t="str">
        <f>IF('ZASOBY N'!AU178="","",IF(C179&lt;&gt;C178,'ZASOBY N'!AU178,IF(D179&lt;&gt;D178,'ZASOBY N'!AU178,IF(F179&lt;&gt;F178,'ZASOBY N'!AU178,IF(G179&lt;&gt;G178,'ZASOBY N'!AU178,IF(J179&lt;&gt;J178,'ZASOBY N'!AU178,IF(NN!AC181="","",IF(AND(C178=C179,H178=H179,J178=J179,NN!AC181&gt;0),"",IF(AND(C179=C180,H179=DO177,NN!CW179&gt;0),'ZASOBY N'!AU178,'ZASOBY N'!AU178)))))))))</f>
        <v/>
      </c>
      <c r="Z179" s="225" t="str">
        <f t="shared" si="71"/>
        <v/>
      </c>
      <c r="AA179" s="227" t="str">
        <f t="shared" si="51"/>
        <v/>
      </c>
      <c r="AB179" s="400" t="str">
        <f t="shared" si="72"/>
        <v/>
      </c>
      <c r="AC179" s="228" t="str">
        <f t="shared" si="50"/>
        <v/>
      </c>
      <c r="AD179" s="222">
        <f>IF(B179="",0,IF(F179="",0,INDEX(POBRANIE_!$B$6:$F$101,MATCH('UPR BILANS N'!$F179,POBRANIE_!$A$6:$A$101,0),2)))</f>
        <v>0</v>
      </c>
      <c r="AE179" s="224">
        <f>IF(OR('ZASOBY N'!G178="",'ZASOBY N'!E178=""),0,IF(B179="",0,'ZASOBY N'!G178*'ZASOBY N'!E178))</f>
        <v>0</v>
      </c>
      <c r="AF179" s="225">
        <f>IF('ZASOBY N'!O178="",0,'ZASOBY N'!O178)</f>
        <v>0</v>
      </c>
      <c r="AG179" s="225">
        <f>IF('ZASOBY N'!Q178="",0,'ZASOBY N'!Q178)</f>
        <v>0</v>
      </c>
      <c r="AH179" s="225">
        <f>IF('ZASOBY N'!V178="",0,'ZASOBY N'!V178)</f>
        <v>0</v>
      </c>
      <c r="AI179" s="225">
        <f>IF('ZASOBY N'!AG178="",0,'ZASOBY N'!AG178)</f>
        <v>0</v>
      </c>
      <c r="AJ179" s="225">
        <f>IF(NN!P181="",0,IF(NN!P181="BRAK kol.7","BRAK BADAŃ",NN!P181))</f>
        <v>0</v>
      </c>
      <c r="AK179" s="225">
        <f>IF(NN!AC181="",0,IF(NN!AC181="BRAK kol.7","BRAK BADAŃ",NN!AC181))</f>
        <v>0</v>
      </c>
      <c r="BJ179" s="414" t="str">
        <f>IF(AND(BL179=1,BM179=1,SUMIF($C179:$C$525,$C179,$AK179:$AK$525)=$AK179),$AK179,IF($BO179&gt;0,$BO179,IF(AND(COUNTIF($C$11:$C178,$C179)&gt;=1,COUNTIF($D178:$D178,$D179)&gt;=1),"",IF(AND(SUMIF($C179:$C$525,$C179,$AK179:$AK$525)&gt;=$AK179,SUMIF($D179:$D$525,$D179,$AK179:$AK$525)&gt;=$AK179),SUMIF($C179:$C$525,$C179,$AK179:$AK$525),""))))</f>
        <v/>
      </c>
      <c r="BL179" s="409">
        <f>COUNTIFS('ZASOBY N'!$B178:$B$525,'ZASOBY N'!$B178,'ZASOBY N'!$C178:'ZASOBY N'!$C$525,'ZASOBY N'!$C178,'ZASOBY N'!$D178:'ZASOBY N'!$D$525,'ZASOBY N'!$D178,'ZASOBY N'!$H178:'ZASOBY N'!$H$525,'ZASOBY N'!$H178 )</f>
        <v>0</v>
      </c>
      <c r="BM179" s="410">
        <f>COUNTIFS('ZASOBY N'!$B$10:$B178,'ZASOBY N'!$B178,'ZASOBY N'!$C$10:'ZASOBY N'!$C178,'ZASOBY N'!$C178,'ZASOBY N'!$D$10:'ZASOBY N'!$D178,'ZASOBY N'!$D178,'ZASOBY N'!$H$10:'ZASOBY N'!$H178,'ZASOBY N'!$H178 )</f>
        <v>0</v>
      </c>
      <c r="BN179" s="411">
        <f t="shared" si="53"/>
        <v>0</v>
      </c>
      <c r="BO179" s="412">
        <f t="shared" si="54"/>
        <v>0</v>
      </c>
      <c r="BP179" s="94" t="str">
        <f t="shared" si="55"/>
        <v/>
      </c>
      <c r="BQ179" s="414" t="str">
        <f>IF(AND(BS179=1,BT179=1,SUMIF($C179:$C$525,$C179,$AJ179:$AJ$525)=$AJ179),$AJ179,IF($BV179&gt;0,$BV179,IF(AND(COUNTIF($C$11:$C178,$C179)&gt;=1,COUNTIF($D178:$D178,$D179)&gt;=1),"",IF(AND(SUMIF($C179:$C$525,$C179,$AJ179:$AJ$525)&gt;$AJ179,SUMIF($D179:$D$525,$D179,$AJ179:$AJ$525)&gt;$AJ179),SUMIF($C179:$C$525,$C179,$AJ179:$AJ$525),""))))</f>
        <v/>
      </c>
      <c r="BS179" s="409">
        <f>COUNTIFS('ZASOBY N'!$B178:$B$525,'ZASOBY N'!$B178,'ZASOBY N'!$C178:'ZASOBY N'!$C$525,'ZASOBY N'!$C178,'ZASOBY N'!$D178:'ZASOBY N'!$D$525,'ZASOBY N'!$D178,'ZASOBY N'!$H178:'ZASOBY N'!$H$525,'ZASOBY N'!$H178 )</f>
        <v>0</v>
      </c>
      <c r="BT179" s="410">
        <f>COUNTIFS('ZASOBY N'!$B$10:$B178,'ZASOBY N'!$B178,'ZASOBY N'!$C$10:'ZASOBY N'!$C178,'ZASOBY N'!$C178,'ZASOBY N'!$D$10:'ZASOBY N'!$D178,'ZASOBY N'!$D178,'ZASOBY N'!$H$10:'ZASOBY N'!$H178,'ZASOBY N'!$H178 )</f>
        <v>0</v>
      </c>
      <c r="BU179" s="411">
        <f t="shared" si="56"/>
        <v>0</v>
      </c>
      <c r="BV179" s="412">
        <f t="shared" si="57"/>
        <v>0</v>
      </c>
      <c r="BW179" s="94" t="s">
        <v>499</v>
      </c>
      <c r="BX179" s="414" t="str">
        <f>IF(AND(BZ179=1,CA179=1,SUMIF($C179:$C$525,$C179,$AI179:$AI$525)=$AI179),$AI179,IF($CC179&gt;0,$CC179,IF(AND(COUNTIF($C$11:$C178,$C179)&gt;=1,COUNTIF($D178:$D178,$D179)&gt;=1),"",IF(AND(SUMIF($C179:$C$525,$C179,$AI179:$AI$525)&gt;$AI179,SUMIF($D179:$D$525,$D179,$AI179:$AI$525)&gt;$IG179),_xlfn.AGGREGATE(14,4,$CB$11:$CB$31*($C$11:$C$31=$C179),1),""))))</f>
        <v/>
      </c>
      <c r="BZ179" s="409">
        <f>COUNTIFS('ZASOBY N'!$B178:$B$525,'ZASOBY N'!$B178,'ZASOBY N'!$C178:'ZASOBY N'!$C$525,'ZASOBY N'!$C178,'ZASOBY N'!$D178:'ZASOBY N'!$D$525,'ZASOBY N'!$D178,'ZASOBY N'!$H178:'ZASOBY N'!$H$525,'ZASOBY N'!$H178 )</f>
        <v>0</v>
      </c>
      <c r="CA179" s="410">
        <f>COUNTIFS('ZASOBY N'!$B$10:$B178,'ZASOBY N'!$B178,'ZASOBY N'!$C$10:'ZASOBY N'!$C178,'ZASOBY N'!$C178,'ZASOBY N'!$D$10:'ZASOBY N'!$D178,'ZASOBY N'!$D178,'ZASOBY N'!$H$10:'ZASOBY N'!$H178,'ZASOBY N'!$H178 )</f>
        <v>0</v>
      </c>
      <c r="CB179" s="411">
        <f t="shared" si="58"/>
        <v>0</v>
      </c>
      <c r="CC179" s="412">
        <f t="shared" si="59"/>
        <v>0</v>
      </c>
      <c r="CE179" s="414" t="str">
        <f>IF(AND(CG179=1,CH179=1,SUMIF($C179:$C$525,$C179,$AH179:$AH$525)=$AH179),$AH179,IF($CJ179&gt;0,$CJ179,IF(AND(COUNTIF($C$11:$C178,$C179)&gt;=1,COUNTIF($D178:$D178,$D179)&gt;=1),"",IF(AND(SUMIF($C179:$C$525,$C179,$AH179:$AH$525)&gt;$AH179,SUMIF($D179:$D$525,$D179,$AH179:$AH$525)&gt;$AH179),_xlfn.AGGREGATE(14,4,$CI$11:$CI$31*($C$11:$C$31=$C179),1),""))))</f>
        <v/>
      </c>
      <c r="CG179" s="409">
        <f>COUNTIFS('ZASOBY N'!$B178:$B$525,'ZASOBY N'!$B178,'ZASOBY N'!$C178:'ZASOBY N'!$C$525,'ZASOBY N'!$C178,'ZASOBY N'!$D178:'ZASOBY N'!$D$525,'ZASOBY N'!$D178,'ZASOBY N'!$H178:'ZASOBY N'!$H$525,'ZASOBY N'!$H178 )</f>
        <v>0</v>
      </c>
      <c r="CH179" s="410">
        <f>COUNTIFS('ZASOBY N'!$B$10:$B178,'ZASOBY N'!$B178,'ZASOBY N'!$C$10:'ZASOBY N'!$C178,'ZASOBY N'!$C178,'ZASOBY N'!$D$10:'ZASOBY N'!$D178,'ZASOBY N'!$D178,'ZASOBY N'!$H$10:'ZASOBY N'!$H178,'ZASOBY N'!$H178 )</f>
        <v>0</v>
      </c>
      <c r="CI179" s="411">
        <f t="shared" si="60"/>
        <v>0</v>
      </c>
      <c r="CJ179" s="412">
        <f t="shared" si="61"/>
        <v>0</v>
      </c>
      <c r="CL179" s="414" t="str">
        <f>IF(AND(CN179=1,CO179=1,SUMIF($C179:$C$525,$C179,$AG179:$AG$525)=$AG179),$AG179,IF($CQ179&gt;0,$CQ179,IF(AND(COUNTIF($C$11:$C178,$C179)&gt;=1,COUNTIF($D178:$D178,$D179)&gt;=1),"",IF(AND(SUMIF($C179:$C$525,$C179,$AG179:$AG$525)&gt;$AG179,SUMIF($D179:$D$525,$D179,$AG179:$AG$525)&gt;$AG179),_xlfn.AGGREGATE(14,4,$CP$11:$CP$31*($C$11:$C$31=$C179),1),""))))</f>
        <v/>
      </c>
      <c r="CN179" s="409">
        <f>COUNTIFS('ZASOBY N'!$B178:$B$525,'ZASOBY N'!$B178,'ZASOBY N'!$C178:'ZASOBY N'!$C$525,'ZASOBY N'!$C178,'ZASOBY N'!$D178:'ZASOBY N'!$D$525,'ZASOBY N'!$D178,'ZASOBY N'!$H178:'ZASOBY N'!$H$525,'ZASOBY N'!$H178 )</f>
        <v>0</v>
      </c>
      <c r="CO179" s="410">
        <f>COUNTIFS('ZASOBY N'!$B$10:$B178,'ZASOBY N'!$B178,'ZASOBY N'!$C$10:'ZASOBY N'!$C178,'ZASOBY N'!$C178,'ZASOBY N'!$D$10:'ZASOBY N'!$D178,'ZASOBY N'!$D178,'ZASOBY N'!$H$10:'ZASOBY N'!$H178,'ZASOBY N'!$H178 )</f>
        <v>0</v>
      </c>
      <c r="CP179" s="411">
        <f t="shared" si="62"/>
        <v>0</v>
      </c>
      <c r="CQ179" s="412">
        <f t="shared" si="63"/>
        <v>0</v>
      </c>
      <c r="CS179" s="414" t="str">
        <f>IF(AND(CU179=1,CV179=1,SUMIF($C179:$C$525,$C179,$AF179:$AF$525)=$AF179),$AF179,IF($CX179&gt;0,$CX179,IF(AND(COUNTIF($C$11:$C178,$C179)&gt;=1,COUNTIF($D178:$D178,$D179)&gt;=1),"",IF(AND(SUMIF($C179:$C$525,$C179,$AF179:$AF$525)&gt;$AF179,SUMIF($D179:$D$525,$D179,$AF179:$AF$525)&gt;$AF179),_xlfn.AGGREGATE(14,4,$CW$11:$CW$31*($C$11:$C$31=$C179),1),""))))</f>
        <v/>
      </c>
      <c r="CU179" s="409">
        <f>COUNTIFS('ZASOBY N'!$B178:$B$525,'ZASOBY N'!$B178,'ZASOBY N'!$C178:'ZASOBY N'!$C$525,'ZASOBY N'!$C178,'ZASOBY N'!$D178:'ZASOBY N'!$D$525,'ZASOBY N'!$D178,'ZASOBY N'!$H178:'ZASOBY N'!$H$525,'ZASOBY N'!$H178 )</f>
        <v>0</v>
      </c>
      <c r="CV179" s="410">
        <f>COUNTIFS('ZASOBY N'!$B$10:$B178,'ZASOBY N'!$B178,'ZASOBY N'!$C$10:'ZASOBY N'!$C178,'ZASOBY N'!$C178,'ZASOBY N'!$D$10:'ZASOBY N'!$D178,'ZASOBY N'!$D178,'ZASOBY N'!$H$10:'ZASOBY N'!$H178,'ZASOBY N'!$H178 )</f>
        <v>0</v>
      </c>
      <c r="CW179" s="411">
        <f t="shared" si="64"/>
        <v>0</v>
      </c>
      <c r="CX179" s="412">
        <f t="shared" si="65"/>
        <v>0</v>
      </c>
      <c r="CZ179" s="414" t="str">
        <f>IF(AND(DB179=1,DC179=1,SUMIF($C179:$C$525,$C179,$AE179:$AE$525)=$AE179),$AE179,IF($DE179&gt;0,$DE179,IF(AND(COUNTIF($C$11:$C178,$C179)&gt;=1,COUNTIF($D178:$D178,$D179)&gt;=1),"",IF(AND(SUMIF($C179:$C$525,$C179,$AE179:$AE$525)&gt;$AE179,SUMIF($D179:$D$525,$D179,$AE179:$AE$525)&gt;$AE179),_xlfn.AGGREGATE(14,4,$DD$11:$DD$31*($C$11:$C$31=$C179),1),""))))</f>
        <v/>
      </c>
      <c r="DB179" s="409">
        <f>COUNTIFS('ZASOBY N'!$B178:$B$525,'ZASOBY N'!$B178,'ZASOBY N'!$C178:'ZASOBY N'!$C$525,'ZASOBY N'!$C178,'ZASOBY N'!$D178:'ZASOBY N'!$D$525,'ZASOBY N'!$D178,'ZASOBY N'!$H178:'ZASOBY N'!$H$525,'ZASOBY N'!$H178 )</f>
        <v>0</v>
      </c>
      <c r="DC179" s="410">
        <f>COUNTIFS('ZASOBY N'!$B$10:$B178,'ZASOBY N'!$B178,'ZASOBY N'!$C$10:'ZASOBY N'!$C178,'ZASOBY N'!$C178,'ZASOBY N'!$D$10:'ZASOBY N'!$D178,'ZASOBY N'!$D178,'ZASOBY N'!$H$10:'ZASOBY N'!$H178,'ZASOBY N'!$H178 )</f>
        <v>0</v>
      </c>
      <c r="DD179" s="411">
        <f t="shared" si="66"/>
        <v>0</v>
      </c>
      <c r="DE179" s="412">
        <f t="shared" si="67"/>
        <v>0</v>
      </c>
      <c r="DF179" s="399" t="str">
        <f>IF(AND(DI179=1,DJ179=1,SUMIF($C179:$C$525,$C179,$AD179:$AD$525)=$AD179),$AD179,IF($DL179&gt;0,$DL179,IF(B179="","",IF(AND(COUNTIF($C$11:$C178,$C179)&gt;=1,COUNTIF($D178:$D178,$D179)&gt;=1,COUNTIF($Z176:$Z178,$C179)=0),"",IF(AND(COUNTIF($C$11:$C178,$C179)&gt;=1,COUNTIF($D178:$D178,$D179)&gt;=1),"UJĘTO WYŻEJ",IF(AND(SUMIF($C179:$C$525,$C179,$AD179:$AD$525)&gt;$AD179,SUMIF($D179:$D$525,$D179,$AD179:$AD$525)&gt;$AD179),_xlfn.AGGREGATE(14,4,$DK$11:$DK$31*($C$11:$C$31=$C179),1),""))))))</f>
        <v/>
      </c>
      <c r="DG179" s="414" t="str">
        <f>IF(AND(DI179=1,DJ179=1,SUMIF($C179:$C$525,$C179,$AD179:$AD$525)=$AD179),$AD179,IF($DL179&gt;0,$DL179,IF(AND(COUNTIF($C$11:$C178,$C179)&gt;=1,COUNTIF($D178:$D178,$D179)&gt;=1),"",IF(AND(SUMIF($C179:$C$525,$C179,$AD179:$AD$525)&gt;$AD179,SUMIF($D179:$D$525,$D179,$AD179:$AD$525)&gt;$AD179),_xlfn.AGGREGATE(14,4,$DK$11:$DK$31*($C$11:$C$31=$C179),1),""))))</f>
        <v/>
      </c>
      <c r="DI179" s="409">
        <f>COUNTIFS('ZASOBY N'!$B178:$B$525,'ZASOBY N'!$B178,'ZASOBY N'!$C178:'ZASOBY N'!$C$525,'ZASOBY N'!$C178,'ZASOBY N'!$D178:'ZASOBY N'!$D$525,'ZASOBY N'!$D178,'ZASOBY N'!$H178:'ZASOBY N'!$H$525,'ZASOBY N'!$H178 )</f>
        <v>0</v>
      </c>
      <c r="DJ179" s="410">
        <f>COUNTIFS('ZASOBY N'!$B$10:$B178,'ZASOBY N'!$B178,'ZASOBY N'!$C$10:'ZASOBY N'!$C178,'ZASOBY N'!$C178,'ZASOBY N'!$D$10:'ZASOBY N'!$D178,'ZASOBY N'!$D178,'ZASOBY N'!$H$10:'ZASOBY N'!$H178,'ZASOBY N'!$H178 )</f>
        <v>0</v>
      </c>
      <c r="DK179" s="411">
        <f t="shared" si="68"/>
        <v>0</v>
      </c>
      <c r="DL179" s="412">
        <f t="shared" si="69"/>
        <v>0</v>
      </c>
    </row>
    <row r="180" spans="1:116" ht="18.899999999999999" customHeight="1" x14ac:dyDescent="0.3">
      <c r="A180" s="219"/>
      <c r="B180" s="152" t="str">
        <f>IF('ZASOBY N'!A179="","",'ZASOBY N'!A179)</f>
        <v/>
      </c>
      <c r="C180" s="462" t="str">
        <f>IF('ZASOBY N'!C179="","",'ZASOBY N'!C179)</f>
        <v/>
      </c>
      <c r="D180" s="137" t="str">
        <f>IF('ZASOBY N'!B179="","",'ZASOBY N'!B179)</f>
        <v/>
      </c>
      <c r="E180" s="138"/>
      <c r="F180" s="356" t="str">
        <f>IF('ZASOBY N'!D179="","",'ZASOBY N'!D179)</f>
        <v/>
      </c>
      <c r="G180" s="220" t="str">
        <f>IF('ZASOBY N'!G179="","",'ZASOBY N'!G179)</f>
        <v/>
      </c>
      <c r="H180" s="221" t="str">
        <f>IF('ZASOBY N'!F179="","",'ZASOBY N'!F179)</f>
        <v/>
      </c>
      <c r="I180" s="221" t="str">
        <f>IF('ZASOBY N'!G179="","",'ZASOBY N'!G179)</f>
        <v/>
      </c>
      <c r="J180" s="221" t="str">
        <f>IF('ZASOBY N'!H179="","",'ZASOBY N'!H179)</f>
        <v/>
      </c>
      <c r="K180" s="214">
        <v>0</v>
      </c>
      <c r="L180" s="214">
        <v>0</v>
      </c>
      <c r="M180" s="214">
        <v>0</v>
      </c>
      <c r="N180" s="222" t="str">
        <f>IF('ZASOBY N'!BD179="x","",IF(W180="","",'ZASOBY N'!E179))</f>
        <v/>
      </c>
      <c r="O180" s="223">
        <v>0</v>
      </c>
      <c r="P180" s="223">
        <v>0</v>
      </c>
      <c r="Q180" s="226" t="str">
        <f>IF($N180="","",'UPR BILANS N'!G180*'UPR BILANS N'!N180)</f>
        <v/>
      </c>
      <c r="R180" s="225" t="str">
        <f>IF($N180="","",'ZASOBY N'!O179)</f>
        <v/>
      </c>
      <c r="S180" s="225" t="str">
        <f>IF($N180="","",IF('ZASOBY N'!Q179="",0,'ZASOBY N'!Q179))</f>
        <v/>
      </c>
      <c r="T180" s="225" t="str">
        <f>IF($N180="","",'ZASOBY N'!V179)</f>
        <v/>
      </c>
      <c r="U180" s="225" t="str">
        <f>IF($N180="","",IF('ZASOBY N'!AG179="",0,'ZASOBY N'!AG179))</f>
        <v/>
      </c>
      <c r="V180" s="225" t="str">
        <f>IF($N180="","",IF(NN!P182="",0,NN!P182))</f>
        <v/>
      </c>
      <c r="W180" s="225" t="str">
        <f t="shared" si="70"/>
        <v/>
      </c>
      <c r="X180" s="226" t="str">
        <f t="shared" si="48"/>
        <v/>
      </c>
      <c r="Y180" s="225" t="str">
        <f>IF('ZASOBY N'!AU179="","",IF(C180&lt;&gt;C179,'ZASOBY N'!AU179,IF(D180&lt;&gt;D179,'ZASOBY N'!AU179,IF(F180&lt;&gt;F179,'ZASOBY N'!AU179,IF(G180&lt;&gt;G179,'ZASOBY N'!AU179,IF(J180&lt;&gt;J179,'ZASOBY N'!AU179,IF(NN!AC182="","",IF(AND(C179=C180,H179=H180,J179=J180,NN!AC182&gt;0),"",IF(AND(C180=C181,H180=DO178,NN!CW180&gt;0),'ZASOBY N'!AU179,'ZASOBY N'!AU179)))))))))</f>
        <v/>
      </c>
      <c r="Z180" s="225" t="str">
        <f t="shared" si="71"/>
        <v/>
      </c>
      <c r="AA180" s="227" t="str">
        <f t="shared" si="51"/>
        <v/>
      </c>
      <c r="AB180" s="400" t="str">
        <f t="shared" si="72"/>
        <v/>
      </c>
      <c r="AC180" s="228" t="str">
        <f t="shared" si="50"/>
        <v/>
      </c>
      <c r="AD180" s="222">
        <f>IF(B180="",0,IF(F180="",0,INDEX(POBRANIE_!$B$6:$F$101,MATCH('UPR BILANS N'!$F180,POBRANIE_!$A$6:$A$101,0),2)))</f>
        <v>0</v>
      </c>
      <c r="AE180" s="224">
        <f>IF(OR('ZASOBY N'!G179="",'ZASOBY N'!E179=""),0,IF(B180="",0,'ZASOBY N'!G179*'ZASOBY N'!E179))</f>
        <v>0</v>
      </c>
      <c r="AF180" s="225">
        <f>IF('ZASOBY N'!O179="",0,'ZASOBY N'!O179)</f>
        <v>0</v>
      </c>
      <c r="AG180" s="225">
        <f>IF('ZASOBY N'!Q179="",0,'ZASOBY N'!Q179)</f>
        <v>0</v>
      </c>
      <c r="AH180" s="225">
        <f>IF('ZASOBY N'!V179="",0,'ZASOBY N'!V179)</f>
        <v>0</v>
      </c>
      <c r="AI180" s="225">
        <f>IF('ZASOBY N'!AG179="",0,'ZASOBY N'!AG179)</f>
        <v>0</v>
      </c>
      <c r="AJ180" s="225">
        <f>IF(NN!P182="",0,IF(NN!P182="BRAK kol.7","BRAK BADAŃ",NN!P182))</f>
        <v>0</v>
      </c>
      <c r="AK180" s="225">
        <f>IF(NN!AC182="",0,IF(NN!AC182="BRAK kol.7","BRAK BADAŃ",NN!AC182))</f>
        <v>0</v>
      </c>
      <c r="BJ180" s="414" t="str">
        <f>IF(AND(BL180=1,BM180=1,SUMIF($C180:$C$525,$C180,$AK180:$AK$525)=$AK180),$AK180,IF($BO180&gt;0,$BO180,IF(AND(COUNTIF($C$11:$C179,$C180)&gt;=1,COUNTIF($D179:$D179,$D180)&gt;=1),"",IF(AND(SUMIF($C180:$C$525,$C180,$AK180:$AK$525)&gt;=$AK180,SUMIF($D180:$D$525,$D180,$AK180:$AK$525)&gt;=$AK180),SUMIF($C180:$C$525,$C180,$AK180:$AK$525),""))))</f>
        <v/>
      </c>
      <c r="BL180" s="409">
        <f>COUNTIFS('ZASOBY N'!$B179:$B$525,'ZASOBY N'!$B179,'ZASOBY N'!$C179:'ZASOBY N'!$C$525,'ZASOBY N'!$C179,'ZASOBY N'!$D179:'ZASOBY N'!$D$525,'ZASOBY N'!$D179,'ZASOBY N'!$H179:'ZASOBY N'!$H$525,'ZASOBY N'!$H179 )</f>
        <v>0</v>
      </c>
      <c r="BM180" s="410">
        <f>COUNTIFS('ZASOBY N'!$B$10:$B179,'ZASOBY N'!$B179,'ZASOBY N'!$C$10:'ZASOBY N'!$C179,'ZASOBY N'!$C179,'ZASOBY N'!$D$10:'ZASOBY N'!$D179,'ZASOBY N'!$D179,'ZASOBY N'!$H$10:'ZASOBY N'!$H179,'ZASOBY N'!$H179 )</f>
        <v>0</v>
      </c>
      <c r="BN180" s="411">
        <f t="shared" si="53"/>
        <v>0</v>
      </c>
      <c r="BO180" s="412">
        <f t="shared" si="54"/>
        <v>0</v>
      </c>
      <c r="BP180" s="94" t="str">
        <f t="shared" si="55"/>
        <v/>
      </c>
      <c r="BQ180" s="414" t="str">
        <f>IF(AND(BS180=1,BT180=1,SUMIF($C180:$C$525,$C180,$AJ180:$AJ$525)=$AJ180),$AJ180,IF($BV180&gt;0,$BV180,IF(AND(COUNTIF($C$11:$C179,$C180)&gt;=1,COUNTIF($D179:$D179,$D180)&gt;=1),"",IF(AND(SUMIF($C180:$C$525,$C180,$AJ180:$AJ$525)&gt;$AJ180,SUMIF($D180:$D$525,$D180,$AJ180:$AJ$525)&gt;$AJ180),SUMIF($C180:$C$525,$C180,$AJ180:$AJ$525),""))))</f>
        <v/>
      </c>
      <c r="BS180" s="409">
        <f>COUNTIFS('ZASOBY N'!$B179:$B$525,'ZASOBY N'!$B179,'ZASOBY N'!$C179:'ZASOBY N'!$C$525,'ZASOBY N'!$C179,'ZASOBY N'!$D179:'ZASOBY N'!$D$525,'ZASOBY N'!$D179,'ZASOBY N'!$H179:'ZASOBY N'!$H$525,'ZASOBY N'!$H179 )</f>
        <v>0</v>
      </c>
      <c r="BT180" s="410">
        <f>COUNTIFS('ZASOBY N'!$B$10:$B179,'ZASOBY N'!$B179,'ZASOBY N'!$C$10:'ZASOBY N'!$C179,'ZASOBY N'!$C179,'ZASOBY N'!$D$10:'ZASOBY N'!$D179,'ZASOBY N'!$D179,'ZASOBY N'!$H$10:'ZASOBY N'!$H179,'ZASOBY N'!$H179 )</f>
        <v>0</v>
      </c>
      <c r="BU180" s="411">
        <f t="shared" si="56"/>
        <v>0</v>
      </c>
      <c r="BV180" s="412">
        <f t="shared" si="57"/>
        <v>0</v>
      </c>
      <c r="BW180" s="94" t="s">
        <v>499</v>
      </c>
      <c r="BX180" s="414" t="str">
        <f>IF(AND(BZ180=1,CA180=1,SUMIF($C180:$C$525,$C180,$AI180:$AI$525)=$AI180),$AI180,IF($CC180&gt;0,$CC180,IF(AND(COUNTIF($C$11:$C179,$C180)&gt;=1,COUNTIF($D179:$D179,$D180)&gt;=1),"",IF(AND(SUMIF($C180:$C$525,$C180,$AI180:$AI$525)&gt;$AI180,SUMIF($D180:$D$525,$D180,$AI180:$AI$525)&gt;$IG180),_xlfn.AGGREGATE(14,4,$CB$11:$CB$31*($C$11:$C$31=$C180),1),""))))</f>
        <v/>
      </c>
      <c r="BZ180" s="409">
        <f>COUNTIFS('ZASOBY N'!$B179:$B$525,'ZASOBY N'!$B179,'ZASOBY N'!$C179:'ZASOBY N'!$C$525,'ZASOBY N'!$C179,'ZASOBY N'!$D179:'ZASOBY N'!$D$525,'ZASOBY N'!$D179,'ZASOBY N'!$H179:'ZASOBY N'!$H$525,'ZASOBY N'!$H179 )</f>
        <v>0</v>
      </c>
      <c r="CA180" s="410">
        <f>COUNTIFS('ZASOBY N'!$B$10:$B179,'ZASOBY N'!$B179,'ZASOBY N'!$C$10:'ZASOBY N'!$C179,'ZASOBY N'!$C179,'ZASOBY N'!$D$10:'ZASOBY N'!$D179,'ZASOBY N'!$D179,'ZASOBY N'!$H$10:'ZASOBY N'!$H179,'ZASOBY N'!$H179 )</f>
        <v>0</v>
      </c>
      <c r="CB180" s="411">
        <f t="shared" si="58"/>
        <v>0</v>
      </c>
      <c r="CC180" s="412">
        <f t="shared" si="59"/>
        <v>0</v>
      </c>
      <c r="CE180" s="414" t="str">
        <f>IF(AND(CG180=1,CH180=1,SUMIF($C180:$C$525,$C180,$AH180:$AH$525)=$AH180),$AH180,IF($CJ180&gt;0,$CJ180,IF(AND(COUNTIF($C$11:$C179,$C180)&gt;=1,COUNTIF($D179:$D179,$D180)&gt;=1),"",IF(AND(SUMIF($C180:$C$525,$C180,$AH180:$AH$525)&gt;$AH180,SUMIF($D180:$D$525,$D180,$AH180:$AH$525)&gt;$AH180),_xlfn.AGGREGATE(14,4,$CI$11:$CI$31*($C$11:$C$31=$C180),1),""))))</f>
        <v/>
      </c>
      <c r="CG180" s="409">
        <f>COUNTIFS('ZASOBY N'!$B179:$B$525,'ZASOBY N'!$B179,'ZASOBY N'!$C179:'ZASOBY N'!$C$525,'ZASOBY N'!$C179,'ZASOBY N'!$D179:'ZASOBY N'!$D$525,'ZASOBY N'!$D179,'ZASOBY N'!$H179:'ZASOBY N'!$H$525,'ZASOBY N'!$H179 )</f>
        <v>0</v>
      </c>
      <c r="CH180" s="410">
        <f>COUNTIFS('ZASOBY N'!$B$10:$B179,'ZASOBY N'!$B179,'ZASOBY N'!$C$10:'ZASOBY N'!$C179,'ZASOBY N'!$C179,'ZASOBY N'!$D$10:'ZASOBY N'!$D179,'ZASOBY N'!$D179,'ZASOBY N'!$H$10:'ZASOBY N'!$H179,'ZASOBY N'!$H179 )</f>
        <v>0</v>
      </c>
      <c r="CI180" s="411">
        <f t="shared" si="60"/>
        <v>0</v>
      </c>
      <c r="CJ180" s="412">
        <f t="shared" si="61"/>
        <v>0</v>
      </c>
      <c r="CL180" s="414" t="str">
        <f>IF(AND(CN180=1,CO180=1,SUMIF($C180:$C$525,$C180,$AG180:$AG$525)=$AG180),$AG180,IF($CQ180&gt;0,$CQ180,IF(AND(COUNTIF($C$11:$C179,$C180)&gt;=1,COUNTIF($D179:$D179,$D180)&gt;=1),"",IF(AND(SUMIF($C180:$C$525,$C180,$AG180:$AG$525)&gt;$AG180,SUMIF($D180:$D$525,$D180,$AG180:$AG$525)&gt;$AG180),_xlfn.AGGREGATE(14,4,$CP$11:$CP$31*($C$11:$C$31=$C180),1),""))))</f>
        <v/>
      </c>
      <c r="CN180" s="409">
        <f>COUNTIFS('ZASOBY N'!$B179:$B$525,'ZASOBY N'!$B179,'ZASOBY N'!$C179:'ZASOBY N'!$C$525,'ZASOBY N'!$C179,'ZASOBY N'!$D179:'ZASOBY N'!$D$525,'ZASOBY N'!$D179,'ZASOBY N'!$H179:'ZASOBY N'!$H$525,'ZASOBY N'!$H179 )</f>
        <v>0</v>
      </c>
      <c r="CO180" s="410">
        <f>COUNTIFS('ZASOBY N'!$B$10:$B179,'ZASOBY N'!$B179,'ZASOBY N'!$C$10:'ZASOBY N'!$C179,'ZASOBY N'!$C179,'ZASOBY N'!$D$10:'ZASOBY N'!$D179,'ZASOBY N'!$D179,'ZASOBY N'!$H$10:'ZASOBY N'!$H179,'ZASOBY N'!$H179 )</f>
        <v>0</v>
      </c>
      <c r="CP180" s="411">
        <f t="shared" si="62"/>
        <v>0</v>
      </c>
      <c r="CQ180" s="412">
        <f t="shared" si="63"/>
        <v>0</v>
      </c>
      <c r="CS180" s="414" t="str">
        <f>IF(AND(CU180=1,CV180=1,SUMIF($C180:$C$525,$C180,$AF180:$AF$525)=$AF180),$AF180,IF($CX180&gt;0,$CX180,IF(AND(COUNTIF($C$11:$C179,$C180)&gt;=1,COUNTIF($D179:$D179,$D180)&gt;=1),"",IF(AND(SUMIF($C180:$C$525,$C180,$AF180:$AF$525)&gt;$AF180,SUMIF($D180:$D$525,$D180,$AF180:$AF$525)&gt;$AF180),_xlfn.AGGREGATE(14,4,$CW$11:$CW$31*($C$11:$C$31=$C180),1),""))))</f>
        <v/>
      </c>
      <c r="CU180" s="409">
        <f>COUNTIFS('ZASOBY N'!$B179:$B$525,'ZASOBY N'!$B179,'ZASOBY N'!$C179:'ZASOBY N'!$C$525,'ZASOBY N'!$C179,'ZASOBY N'!$D179:'ZASOBY N'!$D$525,'ZASOBY N'!$D179,'ZASOBY N'!$H179:'ZASOBY N'!$H$525,'ZASOBY N'!$H179 )</f>
        <v>0</v>
      </c>
      <c r="CV180" s="410">
        <f>COUNTIFS('ZASOBY N'!$B$10:$B179,'ZASOBY N'!$B179,'ZASOBY N'!$C$10:'ZASOBY N'!$C179,'ZASOBY N'!$C179,'ZASOBY N'!$D$10:'ZASOBY N'!$D179,'ZASOBY N'!$D179,'ZASOBY N'!$H$10:'ZASOBY N'!$H179,'ZASOBY N'!$H179 )</f>
        <v>0</v>
      </c>
      <c r="CW180" s="411">
        <f t="shared" si="64"/>
        <v>0</v>
      </c>
      <c r="CX180" s="412">
        <f t="shared" si="65"/>
        <v>0</v>
      </c>
      <c r="CZ180" s="414" t="str">
        <f>IF(AND(DB180=1,DC180=1,SUMIF($C180:$C$525,$C180,$AE180:$AE$525)=$AE180),$AE180,IF($DE180&gt;0,$DE180,IF(AND(COUNTIF($C$11:$C179,$C180)&gt;=1,COUNTIF($D179:$D179,$D180)&gt;=1),"",IF(AND(SUMIF($C180:$C$525,$C180,$AE180:$AE$525)&gt;$AE180,SUMIF($D180:$D$525,$D180,$AE180:$AE$525)&gt;$AE180),_xlfn.AGGREGATE(14,4,$DD$11:$DD$31*($C$11:$C$31=$C180),1),""))))</f>
        <v/>
      </c>
      <c r="DB180" s="409">
        <f>COUNTIFS('ZASOBY N'!$B179:$B$525,'ZASOBY N'!$B179,'ZASOBY N'!$C179:'ZASOBY N'!$C$525,'ZASOBY N'!$C179,'ZASOBY N'!$D179:'ZASOBY N'!$D$525,'ZASOBY N'!$D179,'ZASOBY N'!$H179:'ZASOBY N'!$H$525,'ZASOBY N'!$H179 )</f>
        <v>0</v>
      </c>
      <c r="DC180" s="410">
        <f>COUNTIFS('ZASOBY N'!$B$10:$B179,'ZASOBY N'!$B179,'ZASOBY N'!$C$10:'ZASOBY N'!$C179,'ZASOBY N'!$C179,'ZASOBY N'!$D$10:'ZASOBY N'!$D179,'ZASOBY N'!$D179,'ZASOBY N'!$H$10:'ZASOBY N'!$H179,'ZASOBY N'!$H179 )</f>
        <v>0</v>
      </c>
      <c r="DD180" s="411">
        <f t="shared" si="66"/>
        <v>0</v>
      </c>
      <c r="DE180" s="412">
        <f t="shared" si="67"/>
        <v>0</v>
      </c>
      <c r="DF180" s="399" t="str">
        <f>IF(AND(DI180=1,DJ180=1,SUMIF($C180:$C$525,$C180,$AD180:$AD$525)=$AD180),$AD180,IF($DL180&gt;0,$DL180,IF(B180="","",IF(AND(COUNTIF($C$11:$C179,$C180)&gt;=1,COUNTIF($D179:$D179,$D180)&gt;=1,COUNTIF($Z177:$Z179,$C180)=0),"",IF(AND(COUNTIF($C$11:$C179,$C180)&gt;=1,COUNTIF($D179:$D179,$D180)&gt;=1),"UJĘTO WYŻEJ",IF(AND(SUMIF($C180:$C$525,$C180,$AD180:$AD$525)&gt;$AD180,SUMIF($D180:$D$525,$D180,$AD180:$AD$525)&gt;$AD180),_xlfn.AGGREGATE(14,4,$DK$11:$DK$31*($C$11:$C$31=$C180),1),""))))))</f>
        <v/>
      </c>
      <c r="DG180" s="414" t="str">
        <f>IF(AND(DI180=1,DJ180=1,SUMIF($C180:$C$525,$C180,$AD180:$AD$525)=$AD180),$AD180,IF($DL180&gt;0,$DL180,IF(AND(COUNTIF($C$11:$C179,$C180)&gt;=1,COUNTIF($D179:$D179,$D180)&gt;=1),"",IF(AND(SUMIF($C180:$C$525,$C180,$AD180:$AD$525)&gt;$AD180,SUMIF($D180:$D$525,$D180,$AD180:$AD$525)&gt;$AD180),_xlfn.AGGREGATE(14,4,$DK$11:$DK$31*($C$11:$C$31=$C180),1),""))))</f>
        <v/>
      </c>
      <c r="DI180" s="409">
        <f>COUNTIFS('ZASOBY N'!$B179:$B$525,'ZASOBY N'!$B179,'ZASOBY N'!$C179:'ZASOBY N'!$C$525,'ZASOBY N'!$C179,'ZASOBY N'!$D179:'ZASOBY N'!$D$525,'ZASOBY N'!$D179,'ZASOBY N'!$H179:'ZASOBY N'!$H$525,'ZASOBY N'!$H179 )</f>
        <v>0</v>
      </c>
      <c r="DJ180" s="410">
        <f>COUNTIFS('ZASOBY N'!$B$10:$B179,'ZASOBY N'!$B179,'ZASOBY N'!$C$10:'ZASOBY N'!$C179,'ZASOBY N'!$C179,'ZASOBY N'!$D$10:'ZASOBY N'!$D179,'ZASOBY N'!$D179,'ZASOBY N'!$H$10:'ZASOBY N'!$H179,'ZASOBY N'!$H179 )</f>
        <v>0</v>
      </c>
      <c r="DK180" s="411">
        <f t="shared" si="68"/>
        <v>0</v>
      </c>
      <c r="DL180" s="412">
        <f t="shared" si="69"/>
        <v>0</v>
      </c>
    </row>
    <row r="181" spans="1:116" ht="18.899999999999999" customHeight="1" x14ac:dyDescent="0.3">
      <c r="A181" s="219"/>
      <c r="B181" s="152" t="str">
        <f>IF('ZASOBY N'!A180="","",'ZASOBY N'!A180)</f>
        <v/>
      </c>
      <c r="C181" s="462" t="str">
        <f>IF('ZASOBY N'!C180="","",'ZASOBY N'!C180)</f>
        <v/>
      </c>
      <c r="D181" s="137" t="str">
        <f>IF('ZASOBY N'!B180="","",'ZASOBY N'!B180)</f>
        <v/>
      </c>
      <c r="E181" s="138"/>
      <c r="F181" s="356" t="str">
        <f>IF('ZASOBY N'!D180="","",'ZASOBY N'!D180)</f>
        <v/>
      </c>
      <c r="G181" s="220" t="str">
        <f>IF('ZASOBY N'!G180="","",'ZASOBY N'!G180)</f>
        <v/>
      </c>
      <c r="H181" s="221" t="str">
        <f>IF('ZASOBY N'!F180="","",'ZASOBY N'!F180)</f>
        <v/>
      </c>
      <c r="I181" s="221" t="str">
        <f>IF('ZASOBY N'!G180="","",'ZASOBY N'!G180)</f>
        <v/>
      </c>
      <c r="J181" s="221" t="str">
        <f>IF('ZASOBY N'!H180="","",'ZASOBY N'!H180)</f>
        <v/>
      </c>
      <c r="K181" s="214">
        <v>0</v>
      </c>
      <c r="L181" s="214">
        <v>0</v>
      </c>
      <c r="M181" s="214">
        <v>0</v>
      </c>
      <c r="N181" s="222" t="str">
        <f>IF('ZASOBY N'!BD180="x","",IF(W181="","",'ZASOBY N'!E180))</f>
        <v/>
      </c>
      <c r="O181" s="223">
        <v>0</v>
      </c>
      <c r="P181" s="223">
        <v>0</v>
      </c>
      <c r="Q181" s="226" t="str">
        <f>IF($N181="","",'UPR BILANS N'!G181*'UPR BILANS N'!N181)</f>
        <v/>
      </c>
      <c r="R181" s="225" t="str">
        <f>IF($N181="","",'ZASOBY N'!O180)</f>
        <v/>
      </c>
      <c r="S181" s="225" t="str">
        <f>IF($N181="","",IF('ZASOBY N'!Q180="",0,'ZASOBY N'!Q180))</f>
        <v/>
      </c>
      <c r="T181" s="225" t="str">
        <f>IF($N181="","",'ZASOBY N'!V180)</f>
        <v/>
      </c>
      <c r="U181" s="225" t="str">
        <f>IF($N181="","",IF('ZASOBY N'!AG180="",0,'ZASOBY N'!AG180))</f>
        <v/>
      </c>
      <c r="V181" s="225" t="str">
        <f>IF($N181="","",IF(NN!P183="",0,NN!P183))</f>
        <v/>
      </c>
      <c r="W181" s="225" t="str">
        <f t="shared" si="70"/>
        <v/>
      </c>
      <c r="X181" s="226" t="str">
        <f t="shared" si="48"/>
        <v/>
      </c>
      <c r="Y181" s="225" t="str">
        <f>IF('ZASOBY N'!AU180="","",IF(C181&lt;&gt;C180,'ZASOBY N'!AU180,IF(D181&lt;&gt;D180,'ZASOBY N'!AU180,IF(F181&lt;&gt;F180,'ZASOBY N'!AU180,IF(G181&lt;&gt;G180,'ZASOBY N'!AU180,IF(J181&lt;&gt;J180,'ZASOBY N'!AU180,IF(NN!AC183="","",IF(AND(C180=C181,H180=H181,J180=J181,NN!AC183&gt;0),"",IF(AND(C181=C182,H181=DO179,NN!CW181&gt;0),'ZASOBY N'!AU180,'ZASOBY N'!AU180)))))))))</f>
        <v/>
      </c>
      <c r="Z181" s="225" t="str">
        <f t="shared" si="71"/>
        <v/>
      </c>
      <c r="AA181" s="227" t="str">
        <f t="shared" si="51"/>
        <v/>
      </c>
      <c r="AB181" s="400" t="str">
        <f t="shared" si="72"/>
        <v/>
      </c>
      <c r="AC181" s="228" t="str">
        <f t="shared" si="50"/>
        <v/>
      </c>
      <c r="AD181" s="222">
        <f>IF(B181="",0,IF(F181="",0,INDEX(POBRANIE_!$B$6:$F$101,MATCH('UPR BILANS N'!$F181,POBRANIE_!$A$6:$A$101,0),2)))</f>
        <v>0</v>
      </c>
      <c r="AE181" s="224">
        <f>IF(OR('ZASOBY N'!G180="",'ZASOBY N'!E180=""),0,IF(B181="",0,'ZASOBY N'!G180*'ZASOBY N'!E180))</f>
        <v>0</v>
      </c>
      <c r="AF181" s="225">
        <f>IF('ZASOBY N'!O180="",0,'ZASOBY N'!O180)</f>
        <v>0</v>
      </c>
      <c r="AG181" s="225">
        <f>IF('ZASOBY N'!Q180="",0,'ZASOBY N'!Q180)</f>
        <v>0</v>
      </c>
      <c r="AH181" s="225">
        <f>IF('ZASOBY N'!V180="",0,'ZASOBY N'!V180)</f>
        <v>0</v>
      </c>
      <c r="AI181" s="225">
        <f>IF('ZASOBY N'!AG180="",0,'ZASOBY N'!AG180)</f>
        <v>0</v>
      </c>
      <c r="AJ181" s="225">
        <f>IF(NN!P183="",0,IF(NN!P183="BRAK kol.7","BRAK BADAŃ",NN!P183))</f>
        <v>0</v>
      </c>
      <c r="AK181" s="225">
        <f>IF(NN!AC183="",0,IF(NN!AC183="BRAK kol.7","BRAK BADAŃ",NN!AC183))</f>
        <v>0</v>
      </c>
      <c r="BJ181" s="414" t="str">
        <f>IF(AND(BL181=1,BM181=1,SUMIF($C181:$C$525,$C181,$AK181:$AK$525)=$AK181),$AK181,IF($BO181&gt;0,$BO181,IF(AND(COUNTIF($C$11:$C180,$C181)&gt;=1,COUNTIF($D180:$D180,$D181)&gt;=1),"",IF(AND(SUMIF($C181:$C$525,$C181,$AK181:$AK$525)&gt;=$AK181,SUMIF($D181:$D$525,$D181,$AK181:$AK$525)&gt;=$AK181),SUMIF($C181:$C$525,$C181,$AK181:$AK$525),""))))</f>
        <v/>
      </c>
      <c r="BL181" s="409">
        <f>COUNTIFS('ZASOBY N'!$B180:$B$525,'ZASOBY N'!$B180,'ZASOBY N'!$C180:'ZASOBY N'!$C$525,'ZASOBY N'!$C180,'ZASOBY N'!$D180:'ZASOBY N'!$D$525,'ZASOBY N'!$D180,'ZASOBY N'!$H180:'ZASOBY N'!$H$525,'ZASOBY N'!$H180 )</f>
        <v>0</v>
      </c>
      <c r="BM181" s="410">
        <f>COUNTIFS('ZASOBY N'!$B$10:$B180,'ZASOBY N'!$B180,'ZASOBY N'!$C$10:'ZASOBY N'!$C180,'ZASOBY N'!$C180,'ZASOBY N'!$D$10:'ZASOBY N'!$D180,'ZASOBY N'!$D180,'ZASOBY N'!$H$10:'ZASOBY N'!$H180,'ZASOBY N'!$H180 )</f>
        <v>0</v>
      </c>
      <c r="BN181" s="411">
        <f t="shared" si="53"/>
        <v>0</v>
      </c>
      <c r="BO181" s="412">
        <f t="shared" si="54"/>
        <v>0</v>
      </c>
      <c r="BP181" s="94" t="str">
        <f t="shared" si="55"/>
        <v/>
      </c>
      <c r="BQ181" s="414" t="str">
        <f>IF(AND(BS181=1,BT181=1,SUMIF($C181:$C$525,$C181,$AJ181:$AJ$525)=$AJ181),$AJ181,IF($BV181&gt;0,$BV181,IF(AND(COUNTIF($C$11:$C180,$C181)&gt;=1,COUNTIF($D180:$D180,$D181)&gt;=1),"",IF(AND(SUMIF($C181:$C$525,$C181,$AJ181:$AJ$525)&gt;$AJ181,SUMIF($D181:$D$525,$D181,$AJ181:$AJ$525)&gt;$AJ181),SUMIF($C181:$C$525,$C181,$AJ181:$AJ$525),""))))</f>
        <v/>
      </c>
      <c r="BS181" s="409">
        <f>COUNTIFS('ZASOBY N'!$B180:$B$525,'ZASOBY N'!$B180,'ZASOBY N'!$C180:'ZASOBY N'!$C$525,'ZASOBY N'!$C180,'ZASOBY N'!$D180:'ZASOBY N'!$D$525,'ZASOBY N'!$D180,'ZASOBY N'!$H180:'ZASOBY N'!$H$525,'ZASOBY N'!$H180 )</f>
        <v>0</v>
      </c>
      <c r="BT181" s="410">
        <f>COUNTIFS('ZASOBY N'!$B$10:$B180,'ZASOBY N'!$B180,'ZASOBY N'!$C$10:'ZASOBY N'!$C180,'ZASOBY N'!$C180,'ZASOBY N'!$D$10:'ZASOBY N'!$D180,'ZASOBY N'!$D180,'ZASOBY N'!$H$10:'ZASOBY N'!$H180,'ZASOBY N'!$H180 )</f>
        <v>0</v>
      </c>
      <c r="BU181" s="411">
        <f t="shared" si="56"/>
        <v>0</v>
      </c>
      <c r="BV181" s="412">
        <f t="shared" si="57"/>
        <v>0</v>
      </c>
      <c r="BW181" s="94" t="s">
        <v>499</v>
      </c>
      <c r="BX181" s="414" t="str">
        <f>IF(AND(BZ181=1,CA181=1,SUMIF($C181:$C$525,$C181,$AI181:$AI$525)=$AI181),$AI181,IF($CC181&gt;0,$CC181,IF(AND(COUNTIF($C$11:$C180,$C181)&gt;=1,COUNTIF($D180:$D180,$D181)&gt;=1),"",IF(AND(SUMIF($C181:$C$525,$C181,$AI181:$AI$525)&gt;$AI181,SUMIF($D181:$D$525,$D181,$AI181:$AI$525)&gt;$IG181),_xlfn.AGGREGATE(14,4,$CB$11:$CB$31*($C$11:$C$31=$C181),1),""))))</f>
        <v/>
      </c>
      <c r="BZ181" s="409">
        <f>COUNTIFS('ZASOBY N'!$B180:$B$525,'ZASOBY N'!$B180,'ZASOBY N'!$C180:'ZASOBY N'!$C$525,'ZASOBY N'!$C180,'ZASOBY N'!$D180:'ZASOBY N'!$D$525,'ZASOBY N'!$D180,'ZASOBY N'!$H180:'ZASOBY N'!$H$525,'ZASOBY N'!$H180 )</f>
        <v>0</v>
      </c>
      <c r="CA181" s="410">
        <f>COUNTIFS('ZASOBY N'!$B$10:$B180,'ZASOBY N'!$B180,'ZASOBY N'!$C$10:'ZASOBY N'!$C180,'ZASOBY N'!$C180,'ZASOBY N'!$D$10:'ZASOBY N'!$D180,'ZASOBY N'!$D180,'ZASOBY N'!$H$10:'ZASOBY N'!$H180,'ZASOBY N'!$H180 )</f>
        <v>0</v>
      </c>
      <c r="CB181" s="411">
        <f t="shared" si="58"/>
        <v>0</v>
      </c>
      <c r="CC181" s="412">
        <f t="shared" si="59"/>
        <v>0</v>
      </c>
      <c r="CE181" s="414" t="str">
        <f>IF(AND(CG181=1,CH181=1,SUMIF($C181:$C$525,$C181,$AH181:$AH$525)=$AH181),$AH181,IF($CJ181&gt;0,$CJ181,IF(AND(COUNTIF($C$11:$C180,$C181)&gt;=1,COUNTIF($D180:$D180,$D181)&gt;=1),"",IF(AND(SUMIF($C181:$C$525,$C181,$AH181:$AH$525)&gt;$AH181,SUMIF($D181:$D$525,$D181,$AH181:$AH$525)&gt;$AH181),_xlfn.AGGREGATE(14,4,$CI$11:$CI$31*($C$11:$C$31=$C181),1),""))))</f>
        <v/>
      </c>
      <c r="CG181" s="409">
        <f>COUNTIFS('ZASOBY N'!$B180:$B$525,'ZASOBY N'!$B180,'ZASOBY N'!$C180:'ZASOBY N'!$C$525,'ZASOBY N'!$C180,'ZASOBY N'!$D180:'ZASOBY N'!$D$525,'ZASOBY N'!$D180,'ZASOBY N'!$H180:'ZASOBY N'!$H$525,'ZASOBY N'!$H180 )</f>
        <v>0</v>
      </c>
      <c r="CH181" s="410">
        <f>COUNTIFS('ZASOBY N'!$B$10:$B180,'ZASOBY N'!$B180,'ZASOBY N'!$C$10:'ZASOBY N'!$C180,'ZASOBY N'!$C180,'ZASOBY N'!$D$10:'ZASOBY N'!$D180,'ZASOBY N'!$D180,'ZASOBY N'!$H$10:'ZASOBY N'!$H180,'ZASOBY N'!$H180 )</f>
        <v>0</v>
      </c>
      <c r="CI181" s="411">
        <f t="shared" si="60"/>
        <v>0</v>
      </c>
      <c r="CJ181" s="412">
        <f t="shared" si="61"/>
        <v>0</v>
      </c>
      <c r="CL181" s="414" t="str">
        <f>IF(AND(CN181=1,CO181=1,SUMIF($C181:$C$525,$C181,$AG181:$AG$525)=$AG181),$AG181,IF($CQ181&gt;0,$CQ181,IF(AND(COUNTIF($C$11:$C180,$C181)&gt;=1,COUNTIF($D180:$D180,$D181)&gt;=1),"",IF(AND(SUMIF($C181:$C$525,$C181,$AG181:$AG$525)&gt;$AG181,SUMIF($D181:$D$525,$D181,$AG181:$AG$525)&gt;$AG181),_xlfn.AGGREGATE(14,4,$CP$11:$CP$31*($C$11:$C$31=$C181),1),""))))</f>
        <v/>
      </c>
      <c r="CN181" s="409">
        <f>COUNTIFS('ZASOBY N'!$B180:$B$525,'ZASOBY N'!$B180,'ZASOBY N'!$C180:'ZASOBY N'!$C$525,'ZASOBY N'!$C180,'ZASOBY N'!$D180:'ZASOBY N'!$D$525,'ZASOBY N'!$D180,'ZASOBY N'!$H180:'ZASOBY N'!$H$525,'ZASOBY N'!$H180 )</f>
        <v>0</v>
      </c>
      <c r="CO181" s="410">
        <f>COUNTIFS('ZASOBY N'!$B$10:$B180,'ZASOBY N'!$B180,'ZASOBY N'!$C$10:'ZASOBY N'!$C180,'ZASOBY N'!$C180,'ZASOBY N'!$D$10:'ZASOBY N'!$D180,'ZASOBY N'!$D180,'ZASOBY N'!$H$10:'ZASOBY N'!$H180,'ZASOBY N'!$H180 )</f>
        <v>0</v>
      </c>
      <c r="CP181" s="411">
        <f t="shared" si="62"/>
        <v>0</v>
      </c>
      <c r="CQ181" s="412">
        <f t="shared" si="63"/>
        <v>0</v>
      </c>
      <c r="CS181" s="414" t="str">
        <f>IF(AND(CU181=1,CV181=1,SUMIF($C181:$C$525,$C181,$AF181:$AF$525)=$AF181),$AF181,IF($CX181&gt;0,$CX181,IF(AND(COUNTIF($C$11:$C180,$C181)&gt;=1,COUNTIF($D180:$D180,$D181)&gt;=1),"",IF(AND(SUMIF($C181:$C$525,$C181,$AF181:$AF$525)&gt;$AF181,SUMIF($D181:$D$525,$D181,$AF181:$AF$525)&gt;$AF181),_xlfn.AGGREGATE(14,4,$CW$11:$CW$31*($C$11:$C$31=$C181),1),""))))</f>
        <v/>
      </c>
      <c r="CU181" s="409">
        <f>COUNTIFS('ZASOBY N'!$B180:$B$525,'ZASOBY N'!$B180,'ZASOBY N'!$C180:'ZASOBY N'!$C$525,'ZASOBY N'!$C180,'ZASOBY N'!$D180:'ZASOBY N'!$D$525,'ZASOBY N'!$D180,'ZASOBY N'!$H180:'ZASOBY N'!$H$525,'ZASOBY N'!$H180 )</f>
        <v>0</v>
      </c>
      <c r="CV181" s="410">
        <f>COUNTIFS('ZASOBY N'!$B$10:$B180,'ZASOBY N'!$B180,'ZASOBY N'!$C$10:'ZASOBY N'!$C180,'ZASOBY N'!$C180,'ZASOBY N'!$D$10:'ZASOBY N'!$D180,'ZASOBY N'!$D180,'ZASOBY N'!$H$10:'ZASOBY N'!$H180,'ZASOBY N'!$H180 )</f>
        <v>0</v>
      </c>
      <c r="CW181" s="411">
        <f t="shared" si="64"/>
        <v>0</v>
      </c>
      <c r="CX181" s="412">
        <f t="shared" si="65"/>
        <v>0</v>
      </c>
      <c r="CZ181" s="414" t="str">
        <f>IF(AND(DB181=1,DC181=1,SUMIF($C181:$C$525,$C181,$AE181:$AE$525)=$AE181),$AE181,IF($DE181&gt;0,$DE181,IF(AND(COUNTIF($C$11:$C180,$C181)&gt;=1,COUNTIF($D180:$D180,$D181)&gt;=1),"",IF(AND(SUMIF($C181:$C$525,$C181,$AE181:$AE$525)&gt;$AE181,SUMIF($D181:$D$525,$D181,$AE181:$AE$525)&gt;$AE181),_xlfn.AGGREGATE(14,4,$DD$11:$DD$31*($C$11:$C$31=$C181),1),""))))</f>
        <v/>
      </c>
      <c r="DB181" s="409">
        <f>COUNTIFS('ZASOBY N'!$B180:$B$525,'ZASOBY N'!$B180,'ZASOBY N'!$C180:'ZASOBY N'!$C$525,'ZASOBY N'!$C180,'ZASOBY N'!$D180:'ZASOBY N'!$D$525,'ZASOBY N'!$D180,'ZASOBY N'!$H180:'ZASOBY N'!$H$525,'ZASOBY N'!$H180 )</f>
        <v>0</v>
      </c>
      <c r="DC181" s="410">
        <f>COUNTIFS('ZASOBY N'!$B$10:$B180,'ZASOBY N'!$B180,'ZASOBY N'!$C$10:'ZASOBY N'!$C180,'ZASOBY N'!$C180,'ZASOBY N'!$D$10:'ZASOBY N'!$D180,'ZASOBY N'!$D180,'ZASOBY N'!$H$10:'ZASOBY N'!$H180,'ZASOBY N'!$H180 )</f>
        <v>0</v>
      </c>
      <c r="DD181" s="411">
        <f t="shared" si="66"/>
        <v>0</v>
      </c>
      <c r="DE181" s="412">
        <f t="shared" si="67"/>
        <v>0</v>
      </c>
      <c r="DF181" s="399" t="str">
        <f>IF(AND(DI181=1,DJ181=1,SUMIF($C181:$C$525,$C181,$AD181:$AD$525)=$AD181),$AD181,IF($DL181&gt;0,$DL181,IF(B181="","",IF(AND(COUNTIF($C$11:$C180,$C181)&gt;=1,COUNTIF($D180:$D180,$D181)&gt;=1,COUNTIF($Z178:$Z180,$C181)=0),"",IF(AND(COUNTIF($C$11:$C180,$C181)&gt;=1,COUNTIF($D180:$D180,$D181)&gt;=1),"UJĘTO WYŻEJ",IF(AND(SUMIF($C181:$C$525,$C181,$AD181:$AD$525)&gt;$AD181,SUMIF($D181:$D$525,$D181,$AD181:$AD$525)&gt;$AD181),_xlfn.AGGREGATE(14,4,$DK$11:$DK$31*($C$11:$C$31=$C181),1),""))))))</f>
        <v/>
      </c>
      <c r="DG181" s="414" t="str">
        <f>IF(AND(DI181=1,DJ181=1,SUMIF($C181:$C$525,$C181,$AD181:$AD$525)=$AD181),$AD181,IF($DL181&gt;0,$DL181,IF(AND(COUNTIF($C$11:$C180,$C181)&gt;=1,COUNTIF($D180:$D180,$D181)&gt;=1),"",IF(AND(SUMIF($C181:$C$525,$C181,$AD181:$AD$525)&gt;$AD181,SUMIF($D181:$D$525,$D181,$AD181:$AD$525)&gt;$AD181),_xlfn.AGGREGATE(14,4,$DK$11:$DK$31*($C$11:$C$31=$C181),1),""))))</f>
        <v/>
      </c>
      <c r="DI181" s="409">
        <f>COUNTIFS('ZASOBY N'!$B180:$B$525,'ZASOBY N'!$B180,'ZASOBY N'!$C180:'ZASOBY N'!$C$525,'ZASOBY N'!$C180,'ZASOBY N'!$D180:'ZASOBY N'!$D$525,'ZASOBY N'!$D180,'ZASOBY N'!$H180:'ZASOBY N'!$H$525,'ZASOBY N'!$H180 )</f>
        <v>0</v>
      </c>
      <c r="DJ181" s="410">
        <f>COUNTIFS('ZASOBY N'!$B$10:$B180,'ZASOBY N'!$B180,'ZASOBY N'!$C$10:'ZASOBY N'!$C180,'ZASOBY N'!$C180,'ZASOBY N'!$D$10:'ZASOBY N'!$D180,'ZASOBY N'!$D180,'ZASOBY N'!$H$10:'ZASOBY N'!$H180,'ZASOBY N'!$H180 )</f>
        <v>0</v>
      </c>
      <c r="DK181" s="411">
        <f t="shared" si="68"/>
        <v>0</v>
      </c>
      <c r="DL181" s="412">
        <f t="shared" si="69"/>
        <v>0</v>
      </c>
    </row>
    <row r="182" spans="1:116" ht="18.899999999999999" customHeight="1" x14ac:dyDescent="0.3">
      <c r="A182" s="219"/>
      <c r="B182" s="152" t="str">
        <f>IF('ZASOBY N'!A181="","",'ZASOBY N'!A181)</f>
        <v/>
      </c>
      <c r="C182" s="462" t="str">
        <f>IF('ZASOBY N'!C181="","",'ZASOBY N'!C181)</f>
        <v/>
      </c>
      <c r="D182" s="137" t="str">
        <f>IF('ZASOBY N'!B181="","",'ZASOBY N'!B181)</f>
        <v/>
      </c>
      <c r="E182" s="138"/>
      <c r="F182" s="356" t="str">
        <f>IF('ZASOBY N'!D181="","",'ZASOBY N'!D181)</f>
        <v/>
      </c>
      <c r="G182" s="220" t="str">
        <f>IF('ZASOBY N'!G181="","",'ZASOBY N'!G181)</f>
        <v/>
      </c>
      <c r="H182" s="221" t="str">
        <f>IF('ZASOBY N'!F181="","",'ZASOBY N'!F181)</f>
        <v/>
      </c>
      <c r="I182" s="221" t="str">
        <f>IF('ZASOBY N'!G181="","",'ZASOBY N'!G181)</f>
        <v/>
      </c>
      <c r="J182" s="221" t="str">
        <f>IF('ZASOBY N'!H181="","",'ZASOBY N'!H181)</f>
        <v/>
      </c>
      <c r="K182" s="214">
        <v>0</v>
      </c>
      <c r="L182" s="214">
        <v>0</v>
      </c>
      <c r="M182" s="214">
        <v>0</v>
      </c>
      <c r="N182" s="222" t="str">
        <f>IF('ZASOBY N'!BD181="x","",IF(W182="","",'ZASOBY N'!E181))</f>
        <v/>
      </c>
      <c r="O182" s="223">
        <v>0</v>
      </c>
      <c r="P182" s="223">
        <v>0</v>
      </c>
      <c r="Q182" s="226" t="str">
        <f>IF($N182="","",'UPR BILANS N'!G182*'UPR BILANS N'!N182)</f>
        <v/>
      </c>
      <c r="R182" s="225" t="str">
        <f>IF($N182="","",'ZASOBY N'!O181)</f>
        <v/>
      </c>
      <c r="S182" s="225" t="str">
        <f>IF($N182="","",IF('ZASOBY N'!Q181="",0,'ZASOBY N'!Q181))</f>
        <v/>
      </c>
      <c r="T182" s="225" t="str">
        <f>IF($N182="","",'ZASOBY N'!V181)</f>
        <v/>
      </c>
      <c r="U182" s="225" t="str">
        <f>IF($N182="","",IF('ZASOBY N'!AG181="",0,'ZASOBY N'!AG181))</f>
        <v/>
      </c>
      <c r="V182" s="225" t="str">
        <f>IF($N182="","",IF(NN!P184="",0,NN!P184))</f>
        <v/>
      </c>
      <c r="W182" s="225" t="str">
        <f t="shared" si="70"/>
        <v/>
      </c>
      <c r="X182" s="226" t="str">
        <f t="shared" si="48"/>
        <v/>
      </c>
      <c r="Y182" s="225" t="str">
        <f>IF('ZASOBY N'!AU181="","",IF(C182&lt;&gt;C181,'ZASOBY N'!AU181,IF(D182&lt;&gt;D181,'ZASOBY N'!AU181,IF(F182&lt;&gt;F181,'ZASOBY N'!AU181,IF(G182&lt;&gt;G181,'ZASOBY N'!AU181,IF(J182&lt;&gt;J181,'ZASOBY N'!AU181,IF(NN!AC184="","",IF(AND(C181=C182,H181=H182,J181=J182,NN!AC184&gt;0),"",IF(AND(C182=C183,H182=DO180,NN!CW182&gt;0),'ZASOBY N'!AU181,'ZASOBY N'!AU181)))))))))</f>
        <v/>
      </c>
      <c r="Z182" s="225" t="str">
        <f t="shared" si="71"/>
        <v/>
      </c>
      <c r="AA182" s="227" t="str">
        <f t="shared" si="51"/>
        <v/>
      </c>
      <c r="AB182" s="400" t="str">
        <f t="shared" si="72"/>
        <v/>
      </c>
      <c r="AC182" s="228" t="str">
        <f t="shared" si="50"/>
        <v/>
      </c>
      <c r="AD182" s="222">
        <f>IF(B182="",0,IF(F182="",0,INDEX(POBRANIE_!$B$6:$F$101,MATCH('UPR BILANS N'!$F182,POBRANIE_!$A$6:$A$101,0),2)))</f>
        <v>0</v>
      </c>
      <c r="AE182" s="224">
        <f>IF(OR('ZASOBY N'!G181="",'ZASOBY N'!E181=""),0,IF(B182="",0,'ZASOBY N'!G181*'ZASOBY N'!E181))</f>
        <v>0</v>
      </c>
      <c r="AF182" s="225">
        <f>IF('ZASOBY N'!O181="",0,'ZASOBY N'!O181)</f>
        <v>0</v>
      </c>
      <c r="AG182" s="225">
        <f>IF('ZASOBY N'!Q181="",0,'ZASOBY N'!Q181)</f>
        <v>0</v>
      </c>
      <c r="AH182" s="225">
        <f>IF('ZASOBY N'!V181="",0,'ZASOBY N'!V181)</f>
        <v>0</v>
      </c>
      <c r="AI182" s="225">
        <f>IF('ZASOBY N'!AG181="",0,'ZASOBY N'!AG181)</f>
        <v>0</v>
      </c>
      <c r="AJ182" s="225">
        <f>IF(NN!P184="",0,IF(NN!P184="BRAK kol.7","BRAK BADAŃ",NN!P184))</f>
        <v>0</v>
      </c>
      <c r="AK182" s="225">
        <f>IF(NN!AC184="",0,IF(NN!AC184="BRAK kol.7","BRAK BADAŃ",NN!AC184))</f>
        <v>0</v>
      </c>
      <c r="BJ182" s="414" t="str">
        <f>IF(AND(BL182=1,BM182=1,SUMIF($C182:$C$525,$C182,$AK182:$AK$525)=$AK182),$AK182,IF($BO182&gt;0,$BO182,IF(AND(COUNTIF($C$11:$C181,$C182)&gt;=1,COUNTIF($D181:$D181,$D182)&gt;=1),"",IF(AND(SUMIF($C182:$C$525,$C182,$AK182:$AK$525)&gt;=$AK182,SUMIF($D182:$D$525,$D182,$AK182:$AK$525)&gt;=$AK182),SUMIF($C182:$C$525,$C182,$AK182:$AK$525),""))))</f>
        <v/>
      </c>
      <c r="BL182" s="409">
        <f>COUNTIFS('ZASOBY N'!$B181:$B$525,'ZASOBY N'!$B181,'ZASOBY N'!$C181:'ZASOBY N'!$C$525,'ZASOBY N'!$C181,'ZASOBY N'!$D181:'ZASOBY N'!$D$525,'ZASOBY N'!$D181,'ZASOBY N'!$H181:'ZASOBY N'!$H$525,'ZASOBY N'!$H181 )</f>
        <v>0</v>
      </c>
      <c r="BM182" s="410">
        <f>COUNTIFS('ZASOBY N'!$B$10:$B181,'ZASOBY N'!$B181,'ZASOBY N'!$C$10:'ZASOBY N'!$C181,'ZASOBY N'!$C181,'ZASOBY N'!$D$10:'ZASOBY N'!$D181,'ZASOBY N'!$D181,'ZASOBY N'!$H$10:'ZASOBY N'!$H181,'ZASOBY N'!$H181 )</f>
        <v>0</v>
      </c>
      <c r="BN182" s="411">
        <f t="shared" si="53"/>
        <v>0</v>
      </c>
      <c r="BO182" s="412">
        <f t="shared" si="54"/>
        <v>0</v>
      </c>
      <c r="BP182" s="94" t="str">
        <f t="shared" si="55"/>
        <v/>
      </c>
      <c r="BQ182" s="414" t="str">
        <f>IF(AND(BS182=1,BT182=1,SUMIF($C182:$C$525,$C182,$AJ182:$AJ$525)=$AJ182),$AJ182,IF($BV182&gt;0,$BV182,IF(AND(COUNTIF($C$11:$C181,$C182)&gt;=1,COUNTIF($D181:$D181,$D182)&gt;=1),"",IF(AND(SUMIF($C182:$C$525,$C182,$AJ182:$AJ$525)&gt;$AJ182,SUMIF($D182:$D$525,$D182,$AJ182:$AJ$525)&gt;$AJ182),SUMIF($C182:$C$525,$C182,$AJ182:$AJ$525),""))))</f>
        <v/>
      </c>
      <c r="BS182" s="409">
        <f>COUNTIFS('ZASOBY N'!$B181:$B$525,'ZASOBY N'!$B181,'ZASOBY N'!$C181:'ZASOBY N'!$C$525,'ZASOBY N'!$C181,'ZASOBY N'!$D181:'ZASOBY N'!$D$525,'ZASOBY N'!$D181,'ZASOBY N'!$H181:'ZASOBY N'!$H$525,'ZASOBY N'!$H181 )</f>
        <v>0</v>
      </c>
      <c r="BT182" s="410">
        <f>COUNTIFS('ZASOBY N'!$B$10:$B181,'ZASOBY N'!$B181,'ZASOBY N'!$C$10:'ZASOBY N'!$C181,'ZASOBY N'!$C181,'ZASOBY N'!$D$10:'ZASOBY N'!$D181,'ZASOBY N'!$D181,'ZASOBY N'!$H$10:'ZASOBY N'!$H181,'ZASOBY N'!$H181 )</f>
        <v>0</v>
      </c>
      <c r="BU182" s="411">
        <f t="shared" si="56"/>
        <v>0</v>
      </c>
      <c r="BV182" s="412">
        <f t="shared" si="57"/>
        <v>0</v>
      </c>
      <c r="BW182" s="94" t="s">
        <v>499</v>
      </c>
      <c r="BX182" s="414" t="str">
        <f>IF(AND(BZ182=1,CA182=1,SUMIF($C182:$C$525,$C182,$AI182:$AI$525)=$AI182),$AI182,IF($CC182&gt;0,$CC182,IF(AND(COUNTIF($C$11:$C181,$C182)&gt;=1,COUNTIF($D181:$D181,$D182)&gt;=1),"",IF(AND(SUMIF($C182:$C$525,$C182,$AI182:$AI$525)&gt;$AI182,SUMIF($D182:$D$525,$D182,$AI182:$AI$525)&gt;$IG182),_xlfn.AGGREGATE(14,4,$CB$11:$CB$31*($C$11:$C$31=$C182),1),""))))</f>
        <v/>
      </c>
      <c r="BZ182" s="409">
        <f>COUNTIFS('ZASOBY N'!$B181:$B$525,'ZASOBY N'!$B181,'ZASOBY N'!$C181:'ZASOBY N'!$C$525,'ZASOBY N'!$C181,'ZASOBY N'!$D181:'ZASOBY N'!$D$525,'ZASOBY N'!$D181,'ZASOBY N'!$H181:'ZASOBY N'!$H$525,'ZASOBY N'!$H181 )</f>
        <v>0</v>
      </c>
      <c r="CA182" s="410">
        <f>COUNTIFS('ZASOBY N'!$B$10:$B181,'ZASOBY N'!$B181,'ZASOBY N'!$C$10:'ZASOBY N'!$C181,'ZASOBY N'!$C181,'ZASOBY N'!$D$10:'ZASOBY N'!$D181,'ZASOBY N'!$D181,'ZASOBY N'!$H$10:'ZASOBY N'!$H181,'ZASOBY N'!$H181 )</f>
        <v>0</v>
      </c>
      <c r="CB182" s="411">
        <f t="shared" si="58"/>
        <v>0</v>
      </c>
      <c r="CC182" s="412">
        <f t="shared" si="59"/>
        <v>0</v>
      </c>
      <c r="CE182" s="414" t="str">
        <f>IF(AND(CG182=1,CH182=1,SUMIF($C182:$C$525,$C182,$AH182:$AH$525)=$AH182),$AH182,IF($CJ182&gt;0,$CJ182,IF(AND(COUNTIF($C$11:$C181,$C182)&gt;=1,COUNTIF($D181:$D181,$D182)&gt;=1),"",IF(AND(SUMIF($C182:$C$525,$C182,$AH182:$AH$525)&gt;$AH182,SUMIF($D182:$D$525,$D182,$AH182:$AH$525)&gt;$AH182),_xlfn.AGGREGATE(14,4,$CI$11:$CI$31*($C$11:$C$31=$C182),1),""))))</f>
        <v/>
      </c>
      <c r="CG182" s="409">
        <f>COUNTIFS('ZASOBY N'!$B181:$B$525,'ZASOBY N'!$B181,'ZASOBY N'!$C181:'ZASOBY N'!$C$525,'ZASOBY N'!$C181,'ZASOBY N'!$D181:'ZASOBY N'!$D$525,'ZASOBY N'!$D181,'ZASOBY N'!$H181:'ZASOBY N'!$H$525,'ZASOBY N'!$H181 )</f>
        <v>0</v>
      </c>
      <c r="CH182" s="410">
        <f>COUNTIFS('ZASOBY N'!$B$10:$B181,'ZASOBY N'!$B181,'ZASOBY N'!$C$10:'ZASOBY N'!$C181,'ZASOBY N'!$C181,'ZASOBY N'!$D$10:'ZASOBY N'!$D181,'ZASOBY N'!$D181,'ZASOBY N'!$H$10:'ZASOBY N'!$H181,'ZASOBY N'!$H181 )</f>
        <v>0</v>
      </c>
      <c r="CI182" s="411">
        <f t="shared" si="60"/>
        <v>0</v>
      </c>
      <c r="CJ182" s="412">
        <f t="shared" si="61"/>
        <v>0</v>
      </c>
      <c r="CL182" s="414" t="str">
        <f>IF(AND(CN182=1,CO182=1,SUMIF($C182:$C$525,$C182,$AG182:$AG$525)=$AG182),$AG182,IF($CQ182&gt;0,$CQ182,IF(AND(COUNTIF($C$11:$C181,$C182)&gt;=1,COUNTIF($D181:$D181,$D182)&gt;=1),"",IF(AND(SUMIF($C182:$C$525,$C182,$AG182:$AG$525)&gt;$AG182,SUMIF($D182:$D$525,$D182,$AG182:$AG$525)&gt;$AG182),_xlfn.AGGREGATE(14,4,$CP$11:$CP$31*($C$11:$C$31=$C182),1),""))))</f>
        <v/>
      </c>
      <c r="CN182" s="409">
        <f>COUNTIFS('ZASOBY N'!$B181:$B$525,'ZASOBY N'!$B181,'ZASOBY N'!$C181:'ZASOBY N'!$C$525,'ZASOBY N'!$C181,'ZASOBY N'!$D181:'ZASOBY N'!$D$525,'ZASOBY N'!$D181,'ZASOBY N'!$H181:'ZASOBY N'!$H$525,'ZASOBY N'!$H181 )</f>
        <v>0</v>
      </c>
      <c r="CO182" s="410">
        <f>COUNTIFS('ZASOBY N'!$B$10:$B181,'ZASOBY N'!$B181,'ZASOBY N'!$C$10:'ZASOBY N'!$C181,'ZASOBY N'!$C181,'ZASOBY N'!$D$10:'ZASOBY N'!$D181,'ZASOBY N'!$D181,'ZASOBY N'!$H$10:'ZASOBY N'!$H181,'ZASOBY N'!$H181 )</f>
        <v>0</v>
      </c>
      <c r="CP182" s="411">
        <f t="shared" si="62"/>
        <v>0</v>
      </c>
      <c r="CQ182" s="412">
        <f t="shared" si="63"/>
        <v>0</v>
      </c>
      <c r="CS182" s="414" t="str">
        <f>IF(AND(CU182=1,CV182=1,SUMIF($C182:$C$525,$C182,$AF182:$AF$525)=$AF182),$AF182,IF($CX182&gt;0,$CX182,IF(AND(COUNTIF($C$11:$C181,$C182)&gt;=1,COUNTIF($D181:$D181,$D182)&gt;=1),"",IF(AND(SUMIF($C182:$C$525,$C182,$AF182:$AF$525)&gt;$AF182,SUMIF($D182:$D$525,$D182,$AF182:$AF$525)&gt;$AF182),_xlfn.AGGREGATE(14,4,$CW$11:$CW$31*($C$11:$C$31=$C182),1),""))))</f>
        <v/>
      </c>
      <c r="CU182" s="409">
        <f>COUNTIFS('ZASOBY N'!$B181:$B$525,'ZASOBY N'!$B181,'ZASOBY N'!$C181:'ZASOBY N'!$C$525,'ZASOBY N'!$C181,'ZASOBY N'!$D181:'ZASOBY N'!$D$525,'ZASOBY N'!$D181,'ZASOBY N'!$H181:'ZASOBY N'!$H$525,'ZASOBY N'!$H181 )</f>
        <v>0</v>
      </c>
      <c r="CV182" s="410">
        <f>COUNTIFS('ZASOBY N'!$B$10:$B181,'ZASOBY N'!$B181,'ZASOBY N'!$C$10:'ZASOBY N'!$C181,'ZASOBY N'!$C181,'ZASOBY N'!$D$10:'ZASOBY N'!$D181,'ZASOBY N'!$D181,'ZASOBY N'!$H$10:'ZASOBY N'!$H181,'ZASOBY N'!$H181 )</f>
        <v>0</v>
      </c>
      <c r="CW182" s="411">
        <f t="shared" si="64"/>
        <v>0</v>
      </c>
      <c r="CX182" s="412">
        <f t="shared" si="65"/>
        <v>0</v>
      </c>
      <c r="CZ182" s="414" t="str">
        <f>IF(AND(DB182=1,DC182=1,SUMIF($C182:$C$525,$C182,$AE182:$AE$525)=$AE182),$AE182,IF($DE182&gt;0,$DE182,IF(AND(COUNTIF($C$11:$C181,$C182)&gt;=1,COUNTIF($D181:$D181,$D182)&gt;=1),"",IF(AND(SUMIF($C182:$C$525,$C182,$AE182:$AE$525)&gt;$AE182,SUMIF($D182:$D$525,$D182,$AE182:$AE$525)&gt;$AE182),_xlfn.AGGREGATE(14,4,$DD$11:$DD$31*($C$11:$C$31=$C182),1),""))))</f>
        <v/>
      </c>
      <c r="DB182" s="409">
        <f>COUNTIFS('ZASOBY N'!$B181:$B$525,'ZASOBY N'!$B181,'ZASOBY N'!$C181:'ZASOBY N'!$C$525,'ZASOBY N'!$C181,'ZASOBY N'!$D181:'ZASOBY N'!$D$525,'ZASOBY N'!$D181,'ZASOBY N'!$H181:'ZASOBY N'!$H$525,'ZASOBY N'!$H181 )</f>
        <v>0</v>
      </c>
      <c r="DC182" s="410">
        <f>COUNTIFS('ZASOBY N'!$B$10:$B181,'ZASOBY N'!$B181,'ZASOBY N'!$C$10:'ZASOBY N'!$C181,'ZASOBY N'!$C181,'ZASOBY N'!$D$10:'ZASOBY N'!$D181,'ZASOBY N'!$D181,'ZASOBY N'!$H$10:'ZASOBY N'!$H181,'ZASOBY N'!$H181 )</f>
        <v>0</v>
      </c>
      <c r="DD182" s="411">
        <f t="shared" si="66"/>
        <v>0</v>
      </c>
      <c r="DE182" s="412">
        <f t="shared" si="67"/>
        <v>0</v>
      </c>
      <c r="DF182" s="399" t="str">
        <f>IF(AND(DI182=1,DJ182=1,SUMIF($C182:$C$525,$C182,$AD182:$AD$525)=$AD182),$AD182,IF($DL182&gt;0,$DL182,IF(B182="","",IF(AND(COUNTIF($C$11:$C181,$C182)&gt;=1,COUNTIF($D181:$D181,$D182)&gt;=1,COUNTIF($Z179:$Z181,$C182)=0),"",IF(AND(COUNTIF($C$11:$C181,$C182)&gt;=1,COUNTIF($D181:$D181,$D182)&gt;=1),"UJĘTO WYŻEJ",IF(AND(SUMIF($C182:$C$525,$C182,$AD182:$AD$525)&gt;$AD182,SUMIF($D182:$D$525,$D182,$AD182:$AD$525)&gt;$AD182),_xlfn.AGGREGATE(14,4,$DK$11:$DK$31*($C$11:$C$31=$C182),1),""))))))</f>
        <v/>
      </c>
      <c r="DG182" s="414" t="str">
        <f>IF(AND(DI182=1,DJ182=1,SUMIF($C182:$C$525,$C182,$AD182:$AD$525)=$AD182),$AD182,IF($DL182&gt;0,$DL182,IF(AND(COUNTIF($C$11:$C181,$C182)&gt;=1,COUNTIF($D181:$D181,$D182)&gt;=1),"",IF(AND(SUMIF($C182:$C$525,$C182,$AD182:$AD$525)&gt;$AD182,SUMIF($D182:$D$525,$D182,$AD182:$AD$525)&gt;$AD182),_xlfn.AGGREGATE(14,4,$DK$11:$DK$31*($C$11:$C$31=$C182),1),""))))</f>
        <v/>
      </c>
      <c r="DI182" s="409">
        <f>COUNTIFS('ZASOBY N'!$B181:$B$525,'ZASOBY N'!$B181,'ZASOBY N'!$C181:'ZASOBY N'!$C$525,'ZASOBY N'!$C181,'ZASOBY N'!$D181:'ZASOBY N'!$D$525,'ZASOBY N'!$D181,'ZASOBY N'!$H181:'ZASOBY N'!$H$525,'ZASOBY N'!$H181 )</f>
        <v>0</v>
      </c>
      <c r="DJ182" s="410">
        <f>COUNTIFS('ZASOBY N'!$B$10:$B181,'ZASOBY N'!$B181,'ZASOBY N'!$C$10:'ZASOBY N'!$C181,'ZASOBY N'!$C181,'ZASOBY N'!$D$10:'ZASOBY N'!$D181,'ZASOBY N'!$D181,'ZASOBY N'!$H$10:'ZASOBY N'!$H181,'ZASOBY N'!$H181 )</f>
        <v>0</v>
      </c>
      <c r="DK182" s="411">
        <f t="shared" si="68"/>
        <v>0</v>
      </c>
      <c r="DL182" s="412">
        <f t="shared" si="69"/>
        <v>0</v>
      </c>
    </row>
    <row r="183" spans="1:116" ht="18.899999999999999" customHeight="1" x14ac:dyDescent="0.3">
      <c r="A183" s="219"/>
      <c r="B183" s="152" t="str">
        <f>IF('ZASOBY N'!A182="","",'ZASOBY N'!A182)</f>
        <v/>
      </c>
      <c r="C183" s="462" t="str">
        <f>IF('ZASOBY N'!C182="","",'ZASOBY N'!C182)</f>
        <v/>
      </c>
      <c r="D183" s="137" t="str">
        <f>IF('ZASOBY N'!B182="","",'ZASOBY N'!B182)</f>
        <v/>
      </c>
      <c r="E183" s="138"/>
      <c r="F183" s="356" t="str">
        <f>IF('ZASOBY N'!D182="","",'ZASOBY N'!D182)</f>
        <v/>
      </c>
      <c r="G183" s="220" t="str">
        <f>IF('ZASOBY N'!G182="","",'ZASOBY N'!G182)</f>
        <v/>
      </c>
      <c r="H183" s="221" t="str">
        <f>IF('ZASOBY N'!F182="","",'ZASOBY N'!F182)</f>
        <v/>
      </c>
      <c r="I183" s="221" t="str">
        <f>IF('ZASOBY N'!G182="","",'ZASOBY N'!G182)</f>
        <v/>
      </c>
      <c r="J183" s="221" t="str">
        <f>IF('ZASOBY N'!H182="","",'ZASOBY N'!H182)</f>
        <v/>
      </c>
      <c r="K183" s="214">
        <v>0</v>
      </c>
      <c r="L183" s="214">
        <v>0</v>
      </c>
      <c r="M183" s="214">
        <v>0</v>
      </c>
      <c r="N183" s="222" t="str">
        <f>IF('ZASOBY N'!BD182="x","",IF(W183="","",'ZASOBY N'!E182))</f>
        <v/>
      </c>
      <c r="O183" s="223">
        <v>0</v>
      </c>
      <c r="P183" s="223">
        <v>0</v>
      </c>
      <c r="Q183" s="226" t="str">
        <f>IF($N183="","",'UPR BILANS N'!G183*'UPR BILANS N'!N183)</f>
        <v/>
      </c>
      <c r="R183" s="225" t="str">
        <f>IF($N183="","",'ZASOBY N'!O182)</f>
        <v/>
      </c>
      <c r="S183" s="225" t="str">
        <f>IF($N183="","",IF('ZASOBY N'!Q182="",0,'ZASOBY N'!Q182))</f>
        <v/>
      </c>
      <c r="T183" s="225" t="str">
        <f>IF($N183="","",'ZASOBY N'!V182)</f>
        <v/>
      </c>
      <c r="U183" s="225" t="str">
        <f>IF($N183="","",IF('ZASOBY N'!AG182="",0,'ZASOBY N'!AG182))</f>
        <v/>
      </c>
      <c r="V183" s="225" t="str">
        <f>IF($N183="","",IF(NN!P185="",0,NN!P185))</f>
        <v/>
      </c>
      <c r="W183" s="225" t="str">
        <f t="shared" si="70"/>
        <v/>
      </c>
      <c r="X183" s="226" t="str">
        <f t="shared" si="48"/>
        <v/>
      </c>
      <c r="Y183" s="225" t="str">
        <f>IF('ZASOBY N'!AU182="","",IF(C183&lt;&gt;C182,'ZASOBY N'!AU182,IF(D183&lt;&gt;D182,'ZASOBY N'!AU182,IF(F183&lt;&gt;F182,'ZASOBY N'!AU182,IF(G183&lt;&gt;G182,'ZASOBY N'!AU182,IF(J183&lt;&gt;J182,'ZASOBY N'!AU182,IF(NN!AC185="","",IF(AND(C182=C183,H182=H183,J182=J183,NN!AC185&gt;0),"",IF(AND(C183=C184,H183=DO181,NN!CW183&gt;0),'ZASOBY N'!AU182,'ZASOBY N'!AU182)))))))))</f>
        <v/>
      </c>
      <c r="Z183" s="225" t="str">
        <f t="shared" si="71"/>
        <v/>
      </c>
      <c r="AA183" s="227" t="str">
        <f t="shared" si="51"/>
        <v/>
      </c>
      <c r="AB183" s="400" t="str">
        <f t="shared" si="72"/>
        <v/>
      </c>
      <c r="AC183" s="228" t="str">
        <f t="shared" si="50"/>
        <v/>
      </c>
      <c r="AD183" s="222">
        <f>IF(B183="",0,IF(F183="",0,INDEX(POBRANIE_!$B$6:$F$101,MATCH('UPR BILANS N'!$F183,POBRANIE_!$A$6:$A$101,0),2)))</f>
        <v>0</v>
      </c>
      <c r="AE183" s="224">
        <f>IF(OR('ZASOBY N'!G182="",'ZASOBY N'!E182=""),0,IF(B183="",0,'ZASOBY N'!G182*'ZASOBY N'!E182))</f>
        <v>0</v>
      </c>
      <c r="AF183" s="225">
        <f>IF('ZASOBY N'!O182="",0,'ZASOBY N'!O182)</f>
        <v>0</v>
      </c>
      <c r="AG183" s="225">
        <f>IF('ZASOBY N'!Q182="",0,'ZASOBY N'!Q182)</f>
        <v>0</v>
      </c>
      <c r="AH183" s="225">
        <f>IF('ZASOBY N'!V182="",0,'ZASOBY N'!V182)</f>
        <v>0</v>
      </c>
      <c r="AI183" s="225">
        <f>IF('ZASOBY N'!AG182="",0,'ZASOBY N'!AG182)</f>
        <v>0</v>
      </c>
      <c r="AJ183" s="225">
        <f>IF(NN!P185="",0,IF(NN!P185="BRAK kol.7","BRAK BADAŃ",NN!P185))</f>
        <v>0</v>
      </c>
      <c r="AK183" s="225">
        <f>IF(NN!AC185="",0,IF(NN!AC185="BRAK kol.7","BRAK BADAŃ",NN!AC185))</f>
        <v>0</v>
      </c>
      <c r="BJ183" s="414" t="str">
        <f>IF(AND(BL183=1,BM183=1,SUMIF($C183:$C$525,$C183,$AK183:$AK$525)=$AK183),$AK183,IF($BO183&gt;0,$BO183,IF(AND(COUNTIF($C$11:$C182,$C183)&gt;=1,COUNTIF($D182:$D182,$D183)&gt;=1),"",IF(AND(SUMIF($C183:$C$525,$C183,$AK183:$AK$525)&gt;=$AK183,SUMIF($D183:$D$525,$D183,$AK183:$AK$525)&gt;=$AK183),SUMIF($C183:$C$525,$C183,$AK183:$AK$525),""))))</f>
        <v/>
      </c>
      <c r="BL183" s="409">
        <f>COUNTIFS('ZASOBY N'!$B182:$B$525,'ZASOBY N'!$B182,'ZASOBY N'!$C182:'ZASOBY N'!$C$525,'ZASOBY N'!$C182,'ZASOBY N'!$D182:'ZASOBY N'!$D$525,'ZASOBY N'!$D182,'ZASOBY N'!$H182:'ZASOBY N'!$H$525,'ZASOBY N'!$H182 )</f>
        <v>0</v>
      </c>
      <c r="BM183" s="410">
        <f>COUNTIFS('ZASOBY N'!$B$10:$B182,'ZASOBY N'!$B182,'ZASOBY N'!$C$10:'ZASOBY N'!$C182,'ZASOBY N'!$C182,'ZASOBY N'!$D$10:'ZASOBY N'!$D182,'ZASOBY N'!$D182,'ZASOBY N'!$H$10:'ZASOBY N'!$H182,'ZASOBY N'!$H182 )</f>
        <v>0</v>
      </c>
      <c r="BN183" s="411">
        <f t="shared" si="53"/>
        <v>0</v>
      </c>
      <c r="BO183" s="412">
        <f t="shared" si="54"/>
        <v>0</v>
      </c>
      <c r="BP183" s="94" t="str">
        <f t="shared" si="55"/>
        <v/>
      </c>
      <c r="BQ183" s="414" t="str">
        <f>IF(AND(BS183=1,BT183=1,SUMIF($C183:$C$525,$C183,$AJ183:$AJ$525)=$AJ183),$AJ183,IF($BV183&gt;0,$BV183,IF(AND(COUNTIF($C$11:$C182,$C183)&gt;=1,COUNTIF($D182:$D182,$D183)&gt;=1),"",IF(AND(SUMIF($C183:$C$525,$C183,$AJ183:$AJ$525)&gt;$AJ183,SUMIF($D183:$D$525,$D183,$AJ183:$AJ$525)&gt;$AJ183),SUMIF($C183:$C$525,$C183,$AJ183:$AJ$525),""))))</f>
        <v/>
      </c>
      <c r="BS183" s="409">
        <f>COUNTIFS('ZASOBY N'!$B182:$B$525,'ZASOBY N'!$B182,'ZASOBY N'!$C182:'ZASOBY N'!$C$525,'ZASOBY N'!$C182,'ZASOBY N'!$D182:'ZASOBY N'!$D$525,'ZASOBY N'!$D182,'ZASOBY N'!$H182:'ZASOBY N'!$H$525,'ZASOBY N'!$H182 )</f>
        <v>0</v>
      </c>
      <c r="BT183" s="410">
        <f>COUNTIFS('ZASOBY N'!$B$10:$B182,'ZASOBY N'!$B182,'ZASOBY N'!$C$10:'ZASOBY N'!$C182,'ZASOBY N'!$C182,'ZASOBY N'!$D$10:'ZASOBY N'!$D182,'ZASOBY N'!$D182,'ZASOBY N'!$H$10:'ZASOBY N'!$H182,'ZASOBY N'!$H182 )</f>
        <v>0</v>
      </c>
      <c r="BU183" s="411">
        <f t="shared" si="56"/>
        <v>0</v>
      </c>
      <c r="BV183" s="412">
        <f t="shared" si="57"/>
        <v>0</v>
      </c>
      <c r="BW183" s="94" t="s">
        <v>499</v>
      </c>
      <c r="BX183" s="414" t="str">
        <f>IF(AND(BZ183=1,CA183=1,SUMIF($C183:$C$525,$C183,$AI183:$AI$525)=$AI183),$AI183,IF($CC183&gt;0,$CC183,IF(AND(COUNTIF($C$11:$C182,$C183)&gt;=1,COUNTIF($D182:$D182,$D183)&gt;=1),"",IF(AND(SUMIF($C183:$C$525,$C183,$AI183:$AI$525)&gt;$AI183,SUMIF($D183:$D$525,$D183,$AI183:$AI$525)&gt;$IG183),_xlfn.AGGREGATE(14,4,$CB$11:$CB$31*($C$11:$C$31=$C183),1),""))))</f>
        <v/>
      </c>
      <c r="BZ183" s="409">
        <f>COUNTIFS('ZASOBY N'!$B182:$B$525,'ZASOBY N'!$B182,'ZASOBY N'!$C182:'ZASOBY N'!$C$525,'ZASOBY N'!$C182,'ZASOBY N'!$D182:'ZASOBY N'!$D$525,'ZASOBY N'!$D182,'ZASOBY N'!$H182:'ZASOBY N'!$H$525,'ZASOBY N'!$H182 )</f>
        <v>0</v>
      </c>
      <c r="CA183" s="410">
        <f>COUNTIFS('ZASOBY N'!$B$10:$B182,'ZASOBY N'!$B182,'ZASOBY N'!$C$10:'ZASOBY N'!$C182,'ZASOBY N'!$C182,'ZASOBY N'!$D$10:'ZASOBY N'!$D182,'ZASOBY N'!$D182,'ZASOBY N'!$H$10:'ZASOBY N'!$H182,'ZASOBY N'!$H182 )</f>
        <v>0</v>
      </c>
      <c r="CB183" s="411">
        <f t="shared" si="58"/>
        <v>0</v>
      </c>
      <c r="CC183" s="412">
        <f t="shared" si="59"/>
        <v>0</v>
      </c>
      <c r="CE183" s="414" t="str">
        <f>IF(AND(CG183=1,CH183=1,SUMIF($C183:$C$525,$C183,$AH183:$AH$525)=$AH183),$AH183,IF($CJ183&gt;0,$CJ183,IF(AND(COUNTIF($C$11:$C182,$C183)&gt;=1,COUNTIF($D182:$D182,$D183)&gt;=1),"",IF(AND(SUMIF($C183:$C$525,$C183,$AH183:$AH$525)&gt;$AH183,SUMIF($D183:$D$525,$D183,$AH183:$AH$525)&gt;$AH183),_xlfn.AGGREGATE(14,4,$CI$11:$CI$31*($C$11:$C$31=$C183),1),""))))</f>
        <v/>
      </c>
      <c r="CG183" s="409">
        <f>COUNTIFS('ZASOBY N'!$B182:$B$525,'ZASOBY N'!$B182,'ZASOBY N'!$C182:'ZASOBY N'!$C$525,'ZASOBY N'!$C182,'ZASOBY N'!$D182:'ZASOBY N'!$D$525,'ZASOBY N'!$D182,'ZASOBY N'!$H182:'ZASOBY N'!$H$525,'ZASOBY N'!$H182 )</f>
        <v>0</v>
      </c>
      <c r="CH183" s="410">
        <f>COUNTIFS('ZASOBY N'!$B$10:$B182,'ZASOBY N'!$B182,'ZASOBY N'!$C$10:'ZASOBY N'!$C182,'ZASOBY N'!$C182,'ZASOBY N'!$D$10:'ZASOBY N'!$D182,'ZASOBY N'!$D182,'ZASOBY N'!$H$10:'ZASOBY N'!$H182,'ZASOBY N'!$H182 )</f>
        <v>0</v>
      </c>
      <c r="CI183" s="411">
        <f t="shared" si="60"/>
        <v>0</v>
      </c>
      <c r="CJ183" s="412">
        <f t="shared" si="61"/>
        <v>0</v>
      </c>
      <c r="CL183" s="414" t="str">
        <f>IF(AND(CN183=1,CO183=1,SUMIF($C183:$C$525,$C183,$AG183:$AG$525)=$AG183),$AG183,IF($CQ183&gt;0,$CQ183,IF(AND(COUNTIF($C$11:$C182,$C183)&gt;=1,COUNTIF($D182:$D182,$D183)&gt;=1),"",IF(AND(SUMIF($C183:$C$525,$C183,$AG183:$AG$525)&gt;$AG183,SUMIF($D183:$D$525,$D183,$AG183:$AG$525)&gt;$AG183),_xlfn.AGGREGATE(14,4,$CP$11:$CP$31*($C$11:$C$31=$C183),1),""))))</f>
        <v/>
      </c>
      <c r="CN183" s="409">
        <f>COUNTIFS('ZASOBY N'!$B182:$B$525,'ZASOBY N'!$B182,'ZASOBY N'!$C182:'ZASOBY N'!$C$525,'ZASOBY N'!$C182,'ZASOBY N'!$D182:'ZASOBY N'!$D$525,'ZASOBY N'!$D182,'ZASOBY N'!$H182:'ZASOBY N'!$H$525,'ZASOBY N'!$H182 )</f>
        <v>0</v>
      </c>
      <c r="CO183" s="410">
        <f>COUNTIFS('ZASOBY N'!$B$10:$B182,'ZASOBY N'!$B182,'ZASOBY N'!$C$10:'ZASOBY N'!$C182,'ZASOBY N'!$C182,'ZASOBY N'!$D$10:'ZASOBY N'!$D182,'ZASOBY N'!$D182,'ZASOBY N'!$H$10:'ZASOBY N'!$H182,'ZASOBY N'!$H182 )</f>
        <v>0</v>
      </c>
      <c r="CP183" s="411">
        <f t="shared" si="62"/>
        <v>0</v>
      </c>
      <c r="CQ183" s="412">
        <f t="shared" si="63"/>
        <v>0</v>
      </c>
      <c r="CS183" s="414" t="str">
        <f>IF(AND(CU183=1,CV183=1,SUMIF($C183:$C$525,$C183,$AF183:$AF$525)=$AF183),$AF183,IF($CX183&gt;0,$CX183,IF(AND(COUNTIF($C$11:$C182,$C183)&gt;=1,COUNTIF($D182:$D182,$D183)&gt;=1),"",IF(AND(SUMIF($C183:$C$525,$C183,$AF183:$AF$525)&gt;$AF183,SUMIF($D183:$D$525,$D183,$AF183:$AF$525)&gt;$AF183),_xlfn.AGGREGATE(14,4,$CW$11:$CW$31*($C$11:$C$31=$C183),1),""))))</f>
        <v/>
      </c>
      <c r="CU183" s="409">
        <f>COUNTIFS('ZASOBY N'!$B182:$B$525,'ZASOBY N'!$B182,'ZASOBY N'!$C182:'ZASOBY N'!$C$525,'ZASOBY N'!$C182,'ZASOBY N'!$D182:'ZASOBY N'!$D$525,'ZASOBY N'!$D182,'ZASOBY N'!$H182:'ZASOBY N'!$H$525,'ZASOBY N'!$H182 )</f>
        <v>0</v>
      </c>
      <c r="CV183" s="410">
        <f>COUNTIFS('ZASOBY N'!$B$10:$B182,'ZASOBY N'!$B182,'ZASOBY N'!$C$10:'ZASOBY N'!$C182,'ZASOBY N'!$C182,'ZASOBY N'!$D$10:'ZASOBY N'!$D182,'ZASOBY N'!$D182,'ZASOBY N'!$H$10:'ZASOBY N'!$H182,'ZASOBY N'!$H182 )</f>
        <v>0</v>
      </c>
      <c r="CW183" s="411">
        <f t="shared" si="64"/>
        <v>0</v>
      </c>
      <c r="CX183" s="412">
        <f t="shared" si="65"/>
        <v>0</v>
      </c>
      <c r="CZ183" s="414" t="str">
        <f>IF(AND(DB183=1,DC183=1,SUMIF($C183:$C$525,$C183,$AE183:$AE$525)=$AE183),$AE183,IF($DE183&gt;0,$DE183,IF(AND(COUNTIF($C$11:$C182,$C183)&gt;=1,COUNTIF($D182:$D182,$D183)&gt;=1),"",IF(AND(SUMIF($C183:$C$525,$C183,$AE183:$AE$525)&gt;$AE183,SUMIF($D183:$D$525,$D183,$AE183:$AE$525)&gt;$AE183),_xlfn.AGGREGATE(14,4,$DD$11:$DD$31*($C$11:$C$31=$C183),1),""))))</f>
        <v/>
      </c>
      <c r="DB183" s="409">
        <f>COUNTIFS('ZASOBY N'!$B182:$B$525,'ZASOBY N'!$B182,'ZASOBY N'!$C182:'ZASOBY N'!$C$525,'ZASOBY N'!$C182,'ZASOBY N'!$D182:'ZASOBY N'!$D$525,'ZASOBY N'!$D182,'ZASOBY N'!$H182:'ZASOBY N'!$H$525,'ZASOBY N'!$H182 )</f>
        <v>0</v>
      </c>
      <c r="DC183" s="410">
        <f>COUNTIFS('ZASOBY N'!$B$10:$B182,'ZASOBY N'!$B182,'ZASOBY N'!$C$10:'ZASOBY N'!$C182,'ZASOBY N'!$C182,'ZASOBY N'!$D$10:'ZASOBY N'!$D182,'ZASOBY N'!$D182,'ZASOBY N'!$H$10:'ZASOBY N'!$H182,'ZASOBY N'!$H182 )</f>
        <v>0</v>
      </c>
      <c r="DD183" s="411">
        <f t="shared" si="66"/>
        <v>0</v>
      </c>
      <c r="DE183" s="412">
        <f t="shared" si="67"/>
        <v>0</v>
      </c>
      <c r="DF183" s="399" t="str">
        <f>IF(AND(DI183=1,DJ183=1,SUMIF($C183:$C$525,$C183,$AD183:$AD$525)=$AD183),$AD183,IF($DL183&gt;0,$DL183,IF(B183="","",IF(AND(COUNTIF($C$11:$C182,$C183)&gt;=1,COUNTIF($D182:$D182,$D183)&gt;=1,COUNTIF($Z180:$Z182,$C183)=0),"",IF(AND(COUNTIF($C$11:$C182,$C183)&gt;=1,COUNTIF($D182:$D182,$D183)&gt;=1),"UJĘTO WYŻEJ",IF(AND(SUMIF($C183:$C$525,$C183,$AD183:$AD$525)&gt;$AD183,SUMIF($D183:$D$525,$D183,$AD183:$AD$525)&gt;$AD183),_xlfn.AGGREGATE(14,4,$DK$11:$DK$31*($C$11:$C$31=$C183),1),""))))))</f>
        <v/>
      </c>
      <c r="DG183" s="414" t="str">
        <f>IF(AND(DI183=1,DJ183=1,SUMIF($C183:$C$525,$C183,$AD183:$AD$525)=$AD183),$AD183,IF($DL183&gt;0,$DL183,IF(AND(COUNTIF($C$11:$C182,$C183)&gt;=1,COUNTIF($D182:$D182,$D183)&gt;=1),"",IF(AND(SUMIF($C183:$C$525,$C183,$AD183:$AD$525)&gt;$AD183,SUMIF($D183:$D$525,$D183,$AD183:$AD$525)&gt;$AD183),_xlfn.AGGREGATE(14,4,$DK$11:$DK$31*($C$11:$C$31=$C183),1),""))))</f>
        <v/>
      </c>
      <c r="DI183" s="409">
        <f>COUNTIFS('ZASOBY N'!$B182:$B$525,'ZASOBY N'!$B182,'ZASOBY N'!$C182:'ZASOBY N'!$C$525,'ZASOBY N'!$C182,'ZASOBY N'!$D182:'ZASOBY N'!$D$525,'ZASOBY N'!$D182,'ZASOBY N'!$H182:'ZASOBY N'!$H$525,'ZASOBY N'!$H182 )</f>
        <v>0</v>
      </c>
      <c r="DJ183" s="410">
        <f>COUNTIFS('ZASOBY N'!$B$10:$B182,'ZASOBY N'!$B182,'ZASOBY N'!$C$10:'ZASOBY N'!$C182,'ZASOBY N'!$C182,'ZASOBY N'!$D$10:'ZASOBY N'!$D182,'ZASOBY N'!$D182,'ZASOBY N'!$H$10:'ZASOBY N'!$H182,'ZASOBY N'!$H182 )</f>
        <v>0</v>
      </c>
      <c r="DK183" s="411">
        <f t="shared" si="68"/>
        <v>0</v>
      </c>
      <c r="DL183" s="412">
        <f t="shared" si="69"/>
        <v>0</v>
      </c>
    </row>
    <row r="184" spans="1:116" ht="18.899999999999999" customHeight="1" x14ac:dyDescent="0.3">
      <c r="A184" s="219"/>
      <c r="B184" s="152" t="str">
        <f>IF('ZASOBY N'!A183="","",'ZASOBY N'!A183)</f>
        <v/>
      </c>
      <c r="C184" s="462" t="str">
        <f>IF('ZASOBY N'!C183="","",'ZASOBY N'!C183)</f>
        <v/>
      </c>
      <c r="D184" s="137" t="str">
        <f>IF('ZASOBY N'!B183="","",'ZASOBY N'!B183)</f>
        <v/>
      </c>
      <c r="E184" s="138"/>
      <c r="F184" s="356" t="str">
        <f>IF('ZASOBY N'!D183="","",'ZASOBY N'!D183)</f>
        <v/>
      </c>
      <c r="G184" s="220" t="str">
        <f>IF('ZASOBY N'!G183="","",'ZASOBY N'!G183)</f>
        <v/>
      </c>
      <c r="H184" s="221" t="str">
        <f>IF('ZASOBY N'!F183="","",'ZASOBY N'!F183)</f>
        <v/>
      </c>
      <c r="I184" s="221" t="str">
        <f>IF('ZASOBY N'!G183="","",'ZASOBY N'!G183)</f>
        <v/>
      </c>
      <c r="J184" s="221" t="str">
        <f>IF('ZASOBY N'!H183="","",'ZASOBY N'!H183)</f>
        <v/>
      </c>
      <c r="K184" s="214">
        <v>0</v>
      </c>
      <c r="L184" s="214">
        <v>0</v>
      </c>
      <c r="M184" s="214">
        <v>0</v>
      </c>
      <c r="N184" s="222" t="str">
        <f>IF('ZASOBY N'!BD183="x","",IF(W184="","",'ZASOBY N'!E183))</f>
        <v/>
      </c>
      <c r="O184" s="223">
        <v>0</v>
      </c>
      <c r="P184" s="223">
        <v>0</v>
      </c>
      <c r="Q184" s="226" t="str">
        <f>IF($N184="","",'UPR BILANS N'!G184*'UPR BILANS N'!N184)</f>
        <v/>
      </c>
      <c r="R184" s="225" t="str">
        <f>IF($N184="","",'ZASOBY N'!O183)</f>
        <v/>
      </c>
      <c r="S184" s="225" t="str">
        <f>IF($N184="","",IF('ZASOBY N'!Q183="",0,'ZASOBY N'!Q183))</f>
        <v/>
      </c>
      <c r="T184" s="225" t="str">
        <f>IF($N184="","",'ZASOBY N'!V183)</f>
        <v/>
      </c>
      <c r="U184" s="225" t="str">
        <f>IF($N184="","",IF('ZASOBY N'!AG183="",0,'ZASOBY N'!AG183))</f>
        <v/>
      </c>
      <c r="V184" s="225" t="str">
        <f>IF($N184="","",IF(NN!P186="",0,NN!P186))</f>
        <v/>
      </c>
      <c r="W184" s="225" t="str">
        <f t="shared" si="70"/>
        <v/>
      </c>
      <c r="X184" s="226" t="str">
        <f t="shared" si="48"/>
        <v/>
      </c>
      <c r="Y184" s="225" t="str">
        <f>IF('ZASOBY N'!AU183="","",IF(C184&lt;&gt;C183,'ZASOBY N'!AU183,IF(D184&lt;&gt;D183,'ZASOBY N'!AU183,IF(F184&lt;&gt;F183,'ZASOBY N'!AU183,IF(G184&lt;&gt;G183,'ZASOBY N'!AU183,IF(J184&lt;&gt;J183,'ZASOBY N'!AU183,IF(NN!AC186="","",IF(AND(C183=C184,H183=H184,J183=J184,NN!AC186&gt;0),"",IF(AND(C184=C185,H184=DO182,NN!CW184&gt;0),'ZASOBY N'!AU183,'ZASOBY N'!AU183)))))))))</f>
        <v/>
      </c>
      <c r="Z184" s="225" t="str">
        <f t="shared" si="71"/>
        <v/>
      </c>
      <c r="AA184" s="227" t="str">
        <f t="shared" si="51"/>
        <v/>
      </c>
      <c r="AB184" s="400" t="str">
        <f t="shared" si="72"/>
        <v/>
      </c>
      <c r="AC184" s="228" t="str">
        <f t="shared" si="50"/>
        <v/>
      </c>
      <c r="AD184" s="222">
        <f>IF(B184="",0,IF(F184="",0,INDEX(POBRANIE_!$B$6:$F$101,MATCH('UPR BILANS N'!$F184,POBRANIE_!$A$6:$A$101,0),2)))</f>
        <v>0</v>
      </c>
      <c r="AE184" s="224">
        <f>IF(OR('ZASOBY N'!G183="",'ZASOBY N'!E183=""),0,IF(B184="",0,'ZASOBY N'!G183*'ZASOBY N'!E183))</f>
        <v>0</v>
      </c>
      <c r="AF184" s="225">
        <f>IF('ZASOBY N'!O183="",0,'ZASOBY N'!O183)</f>
        <v>0</v>
      </c>
      <c r="AG184" s="225">
        <f>IF('ZASOBY N'!Q183="",0,'ZASOBY N'!Q183)</f>
        <v>0</v>
      </c>
      <c r="AH184" s="225">
        <f>IF('ZASOBY N'!V183="",0,'ZASOBY N'!V183)</f>
        <v>0</v>
      </c>
      <c r="AI184" s="225">
        <f>IF('ZASOBY N'!AG183="",0,'ZASOBY N'!AG183)</f>
        <v>0</v>
      </c>
      <c r="AJ184" s="225">
        <f>IF(NN!P186="",0,IF(NN!P186="BRAK kol.7","BRAK BADAŃ",NN!P186))</f>
        <v>0</v>
      </c>
      <c r="AK184" s="225">
        <f>IF(NN!AC186="",0,IF(NN!AC186="BRAK kol.7","BRAK BADAŃ",NN!AC186))</f>
        <v>0</v>
      </c>
      <c r="BJ184" s="414" t="str">
        <f>IF(AND(BL184=1,BM184=1,SUMIF($C184:$C$525,$C184,$AK184:$AK$525)=$AK184),$AK184,IF($BO184&gt;0,$BO184,IF(AND(COUNTIF($C$11:$C183,$C184)&gt;=1,COUNTIF($D183:$D183,$D184)&gt;=1),"",IF(AND(SUMIF($C184:$C$525,$C184,$AK184:$AK$525)&gt;=$AK184,SUMIF($D184:$D$525,$D184,$AK184:$AK$525)&gt;=$AK184),SUMIF($C184:$C$525,$C184,$AK184:$AK$525),""))))</f>
        <v/>
      </c>
      <c r="BL184" s="409">
        <f>COUNTIFS('ZASOBY N'!$B183:$B$525,'ZASOBY N'!$B183,'ZASOBY N'!$C183:'ZASOBY N'!$C$525,'ZASOBY N'!$C183,'ZASOBY N'!$D183:'ZASOBY N'!$D$525,'ZASOBY N'!$D183,'ZASOBY N'!$H183:'ZASOBY N'!$H$525,'ZASOBY N'!$H183 )</f>
        <v>0</v>
      </c>
      <c r="BM184" s="410">
        <f>COUNTIFS('ZASOBY N'!$B$10:$B183,'ZASOBY N'!$B183,'ZASOBY N'!$C$10:'ZASOBY N'!$C183,'ZASOBY N'!$C183,'ZASOBY N'!$D$10:'ZASOBY N'!$D183,'ZASOBY N'!$D183,'ZASOBY N'!$H$10:'ZASOBY N'!$H183,'ZASOBY N'!$H183 )</f>
        <v>0</v>
      </c>
      <c r="BN184" s="411">
        <f t="shared" si="53"/>
        <v>0</v>
      </c>
      <c r="BO184" s="412">
        <f t="shared" si="54"/>
        <v>0</v>
      </c>
      <c r="BP184" s="94" t="str">
        <f t="shared" si="55"/>
        <v/>
      </c>
      <c r="BQ184" s="414" t="str">
        <f>IF(AND(BS184=1,BT184=1,SUMIF($C184:$C$525,$C184,$AJ184:$AJ$525)=$AJ184),$AJ184,IF($BV184&gt;0,$BV184,IF(AND(COUNTIF($C$11:$C183,$C184)&gt;=1,COUNTIF($D183:$D183,$D184)&gt;=1),"",IF(AND(SUMIF($C184:$C$525,$C184,$AJ184:$AJ$525)&gt;$AJ184,SUMIF($D184:$D$525,$D184,$AJ184:$AJ$525)&gt;$AJ184),SUMIF($C184:$C$525,$C184,$AJ184:$AJ$525),""))))</f>
        <v/>
      </c>
      <c r="BS184" s="409">
        <f>COUNTIFS('ZASOBY N'!$B183:$B$525,'ZASOBY N'!$B183,'ZASOBY N'!$C183:'ZASOBY N'!$C$525,'ZASOBY N'!$C183,'ZASOBY N'!$D183:'ZASOBY N'!$D$525,'ZASOBY N'!$D183,'ZASOBY N'!$H183:'ZASOBY N'!$H$525,'ZASOBY N'!$H183 )</f>
        <v>0</v>
      </c>
      <c r="BT184" s="410">
        <f>COUNTIFS('ZASOBY N'!$B$10:$B183,'ZASOBY N'!$B183,'ZASOBY N'!$C$10:'ZASOBY N'!$C183,'ZASOBY N'!$C183,'ZASOBY N'!$D$10:'ZASOBY N'!$D183,'ZASOBY N'!$D183,'ZASOBY N'!$H$10:'ZASOBY N'!$H183,'ZASOBY N'!$H183 )</f>
        <v>0</v>
      </c>
      <c r="BU184" s="411">
        <f t="shared" si="56"/>
        <v>0</v>
      </c>
      <c r="BV184" s="412">
        <f t="shared" si="57"/>
        <v>0</v>
      </c>
      <c r="BW184" s="94" t="s">
        <v>499</v>
      </c>
      <c r="BX184" s="414" t="str">
        <f>IF(AND(BZ184=1,CA184=1,SUMIF($C184:$C$525,$C184,$AI184:$AI$525)=$AI184),$AI184,IF($CC184&gt;0,$CC184,IF(AND(COUNTIF($C$11:$C183,$C184)&gt;=1,COUNTIF($D183:$D183,$D184)&gt;=1),"",IF(AND(SUMIF($C184:$C$525,$C184,$AI184:$AI$525)&gt;$AI184,SUMIF($D184:$D$525,$D184,$AI184:$AI$525)&gt;$IG184),_xlfn.AGGREGATE(14,4,$CB$11:$CB$31*($C$11:$C$31=$C184),1),""))))</f>
        <v/>
      </c>
      <c r="BZ184" s="409">
        <f>COUNTIFS('ZASOBY N'!$B183:$B$525,'ZASOBY N'!$B183,'ZASOBY N'!$C183:'ZASOBY N'!$C$525,'ZASOBY N'!$C183,'ZASOBY N'!$D183:'ZASOBY N'!$D$525,'ZASOBY N'!$D183,'ZASOBY N'!$H183:'ZASOBY N'!$H$525,'ZASOBY N'!$H183 )</f>
        <v>0</v>
      </c>
      <c r="CA184" s="410">
        <f>COUNTIFS('ZASOBY N'!$B$10:$B183,'ZASOBY N'!$B183,'ZASOBY N'!$C$10:'ZASOBY N'!$C183,'ZASOBY N'!$C183,'ZASOBY N'!$D$10:'ZASOBY N'!$D183,'ZASOBY N'!$D183,'ZASOBY N'!$H$10:'ZASOBY N'!$H183,'ZASOBY N'!$H183 )</f>
        <v>0</v>
      </c>
      <c r="CB184" s="411">
        <f t="shared" si="58"/>
        <v>0</v>
      </c>
      <c r="CC184" s="412">
        <f t="shared" si="59"/>
        <v>0</v>
      </c>
      <c r="CE184" s="414" t="str">
        <f>IF(AND(CG184=1,CH184=1,SUMIF($C184:$C$525,$C184,$AH184:$AH$525)=$AH184),$AH184,IF($CJ184&gt;0,$CJ184,IF(AND(COUNTIF($C$11:$C183,$C184)&gt;=1,COUNTIF($D183:$D183,$D184)&gt;=1),"",IF(AND(SUMIF($C184:$C$525,$C184,$AH184:$AH$525)&gt;$AH184,SUMIF($D184:$D$525,$D184,$AH184:$AH$525)&gt;$AH184),_xlfn.AGGREGATE(14,4,$CI$11:$CI$31*($C$11:$C$31=$C184),1),""))))</f>
        <v/>
      </c>
      <c r="CG184" s="409">
        <f>COUNTIFS('ZASOBY N'!$B183:$B$525,'ZASOBY N'!$B183,'ZASOBY N'!$C183:'ZASOBY N'!$C$525,'ZASOBY N'!$C183,'ZASOBY N'!$D183:'ZASOBY N'!$D$525,'ZASOBY N'!$D183,'ZASOBY N'!$H183:'ZASOBY N'!$H$525,'ZASOBY N'!$H183 )</f>
        <v>0</v>
      </c>
      <c r="CH184" s="410">
        <f>COUNTIFS('ZASOBY N'!$B$10:$B183,'ZASOBY N'!$B183,'ZASOBY N'!$C$10:'ZASOBY N'!$C183,'ZASOBY N'!$C183,'ZASOBY N'!$D$10:'ZASOBY N'!$D183,'ZASOBY N'!$D183,'ZASOBY N'!$H$10:'ZASOBY N'!$H183,'ZASOBY N'!$H183 )</f>
        <v>0</v>
      </c>
      <c r="CI184" s="411">
        <f t="shared" si="60"/>
        <v>0</v>
      </c>
      <c r="CJ184" s="412">
        <f t="shared" si="61"/>
        <v>0</v>
      </c>
      <c r="CL184" s="414" t="str">
        <f>IF(AND(CN184=1,CO184=1,SUMIF($C184:$C$525,$C184,$AG184:$AG$525)=$AG184),$AG184,IF($CQ184&gt;0,$CQ184,IF(AND(COUNTIF($C$11:$C183,$C184)&gt;=1,COUNTIF($D183:$D183,$D184)&gt;=1),"",IF(AND(SUMIF($C184:$C$525,$C184,$AG184:$AG$525)&gt;$AG184,SUMIF($D184:$D$525,$D184,$AG184:$AG$525)&gt;$AG184),_xlfn.AGGREGATE(14,4,$CP$11:$CP$31*($C$11:$C$31=$C184),1),""))))</f>
        <v/>
      </c>
      <c r="CN184" s="409">
        <f>COUNTIFS('ZASOBY N'!$B183:$B$525,'ZASOBY N'!$B183,'ZASOBY N'!$C183:'ZASOBY N'!$C$525,'ZASOBY N'!$C183,'ZASOBY N'!$D183:'ZASOBY N'!$D$525,'ZASOBY N'!$D183,'ZASOBY N'!$H183:'ZASOBY N'!$H$525,'ZASOBY N'!$H183 )</f>
        <v>0</v>
      </c>
      <c r="CO184" s="410">
        <f>COUNTIFS('ZASOBY N'!$B$10:$B183,'ZASOBY N'!$B183,'ZASOBY N'!$C$10:'ZASOBY N'!$C183,'ZASOBY N'!$C183,'ZASOBY N'!$D$10:'ZASOBY N'!$D183,'ZASOBY N'!$D183,'ZASOBY N'!$H$10:'ZASOBY N'!$H183,'ZASOBY N'!$H183 )</f>
        <v>0</v>
      </c>
      <c r="CP184" s="411">
        <f t="shared" si="62"/>
        <v>0</v>
      </c>
      <c r="CQ184" s="412">
        <f t="shared" si="63"/>
        <v>0</v>
      </c>
      <c r="CS184" s="414" t="str">
        <f>IF(AND(CU184=1,CV184=1,SUMIF($C184:$C$525,$C184,$AF184:$AF$525)=$AF184),$AF184,IF($CX184&gt;0,$CX184,IF(AND(COUNTIF($C$11:$C183,$C184)&gt;=1,COUNTIF($D183:$D183,$D184)&gt;=1),"",IF(AND(SUMIF($C184:$C$525,$C184,$AF184:$AF$525)&gt;$AF184,SUMIF($D184:$D$525,$D184,$AF184:$AF$525)&gt;$AF184),_xlfn.AGGREGATE(14,4,$CW$11:$CW$31*($C$11:$C$31=$C184),1),""))))</f>
        <v/>
      </c>
      <c r="CU184" s="409">
        <f>COUNTIFS('ZASOBY N'!$B183:$B$525,'ZASOBY N'!$B183,'ZASOBY N'!$C183:'ZASOBY N'!$C$525,'ZASOBY N'!$C183,'ZASOBY N'!$D183:'ZASOBY N'!$D$525,'ZASOBY N'!$D183,'ZASOBY N'!$H183:'ZASOBY N'!$H$525,'ZASOBY N'!$H183 )</f>
        <v>0</v>
      </c>
      <c r="CV184" s="410">
        <f>COUNTIFS('ZASOBY N'!$B$10:$B183,'ZASOBY N'!$B183,'ZASOBY N'!$C$10:'ZASOBY N'!$C183,'ZASOBY N'!$C183,'ZASOBY N'!$D$10:'ZASOBY N'!$D183,'ZASOBY N'!$D183,'ZASOBY N'!$H$10:'ZASOBY N'!$H183,'ZASOBY N'!$H183 )</f>
        <v>0</v>
      </c>
      <c r="CW184" s="411">
        <f t="shared" si="64"/>
        <v>0</v>
      </c>
      <c r="CX184" s="412">
        <f t="shared" si="65"/>
        <v>0</v>
      </c>
      <c r="CZ184" s="414" t="str">
        <f>IF(AND(DB184=1,DC184=1,SUMIF($C184:$C$525,$C184,$AE184:$AE$525)=$AE184),$AE184,IF($DE184&gt;0,$DE184,IF(AND(COUNTIF($C$11:$C183,$C184)&gt;=1,COUNTIF($D183:$D183,$D184)&gt;=1),"",IF(AND(SUMIF($C184:$C$525,$C184,$AE184:$AE$525)&gt;$AE184,SUMIF($D184:$D$525,$D184,$AE184:$AE$525)&gt;$AE184),_xlfn.AGGREGATE(14,4,$DD$11:$DD$31*($C$11:$C$31=$C184),1),""))))</f>
        <v/>
      </c>
      <c r="DB184" s="409">
        <f>COUNTIFS('ZASOBY N'!$B183:$B$525,'ZASOBY N'!$B183,'ZASOBY N'!$C183:'ZASOBY N'!$C$525,'ZASOBY N'!$C183,'ZASOBY N'!$D183:'ZASOBY N'!$D$525,'ZASOBY N'!$D183,'ZASOBY N'!$H183:'ZASOBY N'!$H$525,'ZASOBY N'!$H183 )</f>
        <v>0</v>
      </c>
      <c r="DC184" s="410">
        <f>COUNTIFS('ZASOBY N'!$B$10:$B183,'ZASOBY N'!$B183,'ZASOBY N'!$C$10:'ZASOBY N'!$C183,'ZASOBY N'!$C183,'ZASOBY N'!$D$10:'ZASOBY N'!$D183,'ZASOBY N'!$D183,'ZASOBY N'!$H$10:'ZASOBY N'!$H183,'ZASOBY N'!$H183 )</f>
        <v>0</v>
      </c>
      <c r="DD184" s="411">
        <f t="shared" si="66"/>
        <v>0</v>
      </c>
      <c r="DE184" s="412">
        <f t="shared" si="67"/>
        <v>0</v>
      </c>
      <c r="DF184" s="399" t="str">
        <f>IF(AND(DI184=1,DJ184=1,SUMIF($C184:$C$525,$C184,$AD184:$AD$525)=$AD184),$AD184,IF($DL184&gt;0,$DL184,IF(B184="","",IF(AND(COUNTIF($C$11:$C183,$C184)&gt;=1,COUNTIF($D183:$D183,$D184)&gt;=1,COUNTIF($Z181:$Z183,$C184)=0),"",IF(AND(COUNTIF($C$11:$C183,$C184)&gt;=1,COUNTIF($D183:$D183,$D184)&gt;=1),"UJĘTO WYŻEJ",IF(AND(SUMIF($C184:$C$525,$C184,$AD184:$AD$525)&gt;$AD184,SUMIF($D184:$D$525,$D184,$AD184:$AD$525)&gt;$AD184),_xlfn.AGGREGATE(14,4,$DK$11:$DK$31*($C$11:$C$31=$C184),1),""))))))</f>
        <v/>
      </c>
      <c r="DG184" s="414" t="str">
        <f>IF(AND(DI184=1,DJ184=1,SUMIF($C184:$C$525,$C184,$AD184:$AD$525)=$AD184),$AD184,IF($DL184&gt;0,$DL184,IF(AND(COUNTIF($C$11:$C183,$C184)&gt;=1,COUNTIF($D183:$D183,$D184)&gt;=1),"",IF(AND(SUMIF($C184:$C$525,$C184,$AD184:$AD$525)&gt;$AD184,SUMIF($D184:$D$525,$D184,$AD184:$AD$525)&gt;$AD184),_xlfn.AGGREGATE(14,4,$DK$11:$DK$31*($C$11:$C$31=$C184),1),""))))</f>
        <v/>
      </c>
      <c r="DI184" s="409">
        <f>COUNTIFS('ZASOBY N'!$B183:$B$525,'ZASOBY N'!$B183,'ZASOBY N'!$C183:'ZASOBY N'!$C$525,'ZASOBY N'!$C183,'ZASOBY N'!$D183:'ZASOBY N'!$D$525,'ZASOBY N'!$D183,'ZASOBY N'!$H183:'ZASOBY N'!$H$525,'ZASOBY N'!$H183 )</f>
        <v>0</v>
      </c>
      <c r="DJ184" s="410">
        <f>COUNTIFS('ZASOBY N'!$B$10:$B183,'ZASOBY N'!$B183,'ZASOBY N'!$C$10:'ZASOBY N'!$C183,'ZASOBY N'!$C183,'ZASOBY N'!$D$10:'ZASOBY N'!$D183,'ZASOBY N'!$D183,'ZASOBY N'!$H$10:'ZASOBY N'!$H183,'ZASOBY N'!$H183 )</f>
        <v>0</v>
      </c>
      <c r="DK184" s="411">
        <f t="shared" si="68"/>
        <v>0</v>
      </c>
      <c r="DL184" s="412">
        <f t="shared" si="69"/>
        <v>0</v>
      </c>
    </row>
    <row r="185" spans="1:116" ht="18.899999999999999" customHeight="1" x14ac:dyDescent="0.3">
      <c r="A185" s="219"/>
      <c r="B185" s="152" t="str">
        <f>IF('ZASOBY N'!A184="","",'ZASOBY N'!A184)</f>
        <v/>
      </c>
      <c r="C185" s="462" t="str">
        <f>IF('ZASOBY N'!C184="","",'ZASOBY N'!C184)</f>
        <v/>
      </c>
      <c r="D185" s="137" t="str">
        <f>IF('ZASOBY N'!B184="","",'ZASOBY N'!B184)</f>
        <v/>
      </c>
      <c r="E185" s="138"/>
      <c r="F185" s="356" t="str">
        <f>IF('ZASOBY N'!D184="","",'ZASOBY N'!D184)</f>
        <v/>
      </c>
      <c r="G185" s="220" t="str">
        <f>IF('ZASOBY N'!G184="","",'ZASOBY N'!G184)</f>
        <v/>
      </c>
      <c r="H185" s="221" t="str">
        <f>IF('ZASOBY N'!F184="","",'ZASOBY N'!F184)</f>
        <v/>
      </c>
      <c r="I185" s="221" t="str">
        <f>IF('ZASOBY N'!G184="","",'ZASOBY N'!G184)</f>
        <v/>
      </c>
      <c r="J185" s="221" t="str">
        <f>IF('ZASOBY N'!H184="","",'ZASOBY N'!H184)</f>
        <v/>
      </c>
      <c r="K185" s="214">
        <v>0</v>
      </c>
      <c r="L185" s="214">
        <v>0</v>
      </c>
      <c r="M185" s="214">
        <v>0</v>
      </c>
      <c r="N185" s="222" t="str">
        <f>IF('ZASOBY N'!BD184="x","",IF(W185="","",'ZASOBY N'!E184))</f>
        <v/>
      </c>
      <c r="O185" s="223">
        <v>0</v>
      </c>
      <c r="P185" s="223">
        <v>0</v>
      </c>
      <c r="Q185" s="226" t="str">
        <f>IF($N185="","",'UPR BILANS N'!G185*'UPR BILANS N'!N185)</f>
        <v/>
      </c>
      <c r="R185" s="225" t="str">
        <f>IF($N185="","",'ZASOBY N'!O184)</f>
        <v/>
      </c>
      <c r="S185" s="225" t="str">
        <f>IF($N185="","",IF('ZASOBY N'!Q184="",0,'ZASOBY N'!Q184))</f>
        <v/>
      </c>
      <c r="T185" s="225" t="str">
        <f>IF($N185="","",'ZASOBY N'!V184)</f>
        <v/>
      </c>
      <c r="U185" s="225" t="str">
        <f>IF($N185="","",IF('ZASOBY N'!AG184="",0,'ZASOBY N'!AG184))</f>
        <v/>
      </c>
      <c r="V185" s="225" t="str">
        <f>IF($N185="","",IF(NN!P187="",0,NN!P187))</f>
        <v/>
      </c>
      <c r="W185" s="225" t="str">
        <f t="shared" si="70"/>
        <v/>
      </c>
      <c r="X185" s="226" t="str">
        <f t="shared" si="48"/>
        <v/>
      </c>
      <c r="Y185" s="225" t="str">
        <f>IF('ZASOBY N'!AU184="","",IF(C185&lt;&gt;C184,'ZASOBY N'!AU184,IF(D185&lt;&gt;D184,'ZASOBY N'!AU184,IF(F185&lt;&gt;F184,'ZASOBY N'!AU184,IF(G185&lt;&gt;G184,'ZASOBY N'!AU184,IF(J185&lt;&gt;J184,'ZASOBY N'!AU184,IF(NN!AC187="","",IF(AND(C184=C185,H184=H185,J184=J185,NN!AC187&gt;0),"",IF(AND(C185=C186,H185=DO183,NN!CW185&gt;0),'ZASOBY N'!AU184,'ZASOBY N'!AU184)))))))))</f>
        <v/>
      </c>
      <c r="Z185" s="225" t="str">
        <f t="shared" si="71"/>
        <v/>
      </c>
      <c r="AA185" s="227" t="str">
        <f t="shared" si="51"/>
        <v/>
      </c>
      <c r="AB185" s="400" t="str">
        <f t="shared" si="72"/>
        <v/>
      </c>
      <c r="AC185" s="228" t="str">
        <f t="shared" si="50"/>
        <v/>
      </c>
      <c r="AD185" s="222">
        <f>IF(B185="",0,IF(F185="",0,INDEX(POBRANIE_!$B$6:$F$101,MATCH('UPR BILANS N'!$F185,POBRANIE_!$A$6:$A$101,0),2)))</f>
        <v>0</v>
      </c>
      <c r="AE185" s="224">
        <f>IF(OR('ZASOBY N'!G184="",'ZASOBY N'!E184=""),0,IF(B185="",0,'ZASOBY N'!G184*'ZASOBY N'!E184))</f>
        <v>0</v>
      </c>
      <c r="AF185" s="225">
        <f>IF('ZASOBY N'!O184="",0,'ZASOBY N'!O184)</f>
        <v>0</v>
      </c>
      <c r="AG185" s="225">
        <f>IF('ZASOBY N'!Q184="",0,'ZASOBY N'!Q184)</f>
        <v>0</v>
      </c>
      <c r="AH185" s="225">
        <f>IF('ZASOBY N'!V184="",0,'ZASOBY N'!V184)</f>
        <v>0</v>
      </c>
      <c r="AI185" s="225">
        <f>IF('ZASOBY N'!AG184="",0,'ZASOBY N'!AG184)</f>
        <v>0</v>
      </c>
      <c r="AJ185" s="225">
        <f>IF(NN!P187="",0,IF(NN!P187="BRAK kol.7","BRAK BADAŃ",NN!P187))</f>
        <v>0</v>
      </c>
      <c r="AK185" s="225">
        <f>IF(NN!AC187="",0,IF(NN!AC187="BRAK kol.7","BRAK BADAŃ",NN!AC187))</f>
        <v>0</v>
      </c>
      <c r="BJ185" s="414" t="str">
        <f>IF(AND(BL185=1,BM185=1,SUMIF($C185:$C$525,$C185,$AK185:$AK$525)=$AK185),$AK185,IF($BO185&gt;0,$BO185,IF(AND(COUNTIF($C$11:$C184,$C185)&gt;=1,COUNTIF($D184:$D184,$D185)&gt;=1),"",IF(AND(SUMIF($C185:$C$525,$C185,$AK185:$AK$525)&gt;=$AK185,SUMIF($D185:$D$525,$D185,$AK185:$AK$525)&gt;=$AK185),SUMIF($C185:$C$525,$C185,$AK185:$AK$525),""))))</f>
        <v/>
      </c>
      <c r="BL185" s="409">
        <f>COUNTIFS('ZASOBY N'!$B184:$B$525,'ZASOBY N'!$B184,'ZASOBY N'!$C184:'ZASOBY N'!$C$525,'ZASOBY N'!$C184,'ZASOBY N'!$D184:'ZASOBY N'!$D$525,'ZASOBY N'!$D184,'ZASOBY N'!$H184:'ZASOBY N'!$H$525,'ZASOBY N'!$H184 )</f>
        <v>0</v>
      </c>
      <c r="BM185" s="410">
        <f>COUNTIFS('ZASOBY N'!$B$10:$B184,'ZASOBY N'!$B184,'ZASOBY N'!$C$10:'ZASOBY N'!$C184,'ZASOBY N'!$C184,'ZASOBY N'!$D$10:'ZASOBY N'!$D184,'ZASOBY N'!$D184,'ZASOBY N'!$H$10:'ZASOBY N'!$H184,'ZASOBY N'!$H184 )</f>
        <v>0</v>
      </c>
      <c r="BN185" s="411">
        <f t="shared" si="53"/>
        <v>0</v>
      </c>
      <c r="BO185" s="412">
        <f t="shared" si="54"/>
        <v>0</v>
      </c>
      <c r="BP185" s="94" t="str">
        <f t="shared" si="55"/>
        <v/>
      </c>
      <c r="BQ185" s="414" t="str">
        <f>IF(AND(BS185=1,BT185=1,SUMIF($C185:$C$525,$C185,$AJ185:$AJ$525)=$AJ185),$AJ185,IF($BV185&gt;0,$BV185,IF(AND(COUNTIF($C$11:$C184,$C185)&gt;=1,COUNTIF($D184:$D184,$D185)&gt;=1),"",IF(AND(SUMIF($C185:$C$525,$C185,$AJ185:$AJ$525)&gt;$AJ185,SUMIF($D185:$D$525,$D185,$AJ185:$AJ$525)&gt;$AJ185),SUMIF($C185:$C$525,$C185,$AJ185:$AJ$525),""))))</f>
        <v/>
      </c>
      <c r="BS185" s="409">
        <f>COUNTIFS('ZASOBY N'!$B184:$B$525,'ZASOBY N'!$B184,'ZASOBY N'!$C184:'ZASOBY N'!$C$525,'ZASOBY N'!$C184,'ZASOBY N'!$D184:'ZASOBY N'!$D$525,'ZASOBY N'!$D184,'ZASOBY N'!$H184:'ZASOBY N'!$H$525,'ZASOBY N'!$H184 )</f>
        <v>0</v>
      </c>
      <c r="BT185" s="410">
        <f>COUNTIFS('ZASOBY N'!$B$10:$B184,'ZASOBY N'!$B184,'ZASOBY N'!$C$10:'ZASOBY N'!$C184,'ZASOBY N'!$C184,'ZASOBY N'!$D$10:'ZASOBY N'!$D184,'ZASOBY N'!$D184,'ZASOBY N'!$H$10:'ZASOBY N'!$H184,'ZASOBY N'!$H184 )</f>
        <v>0</v>
      </c>
      <c r="BU185" s="411">
        <f t="shared" si="56"/>
        <v>0</v>
      </c>
      <c r="BV185" s="412">
        <f t="shared" si="57"/>
        <v>0</v>
      </c>
      <c r="BW185" s="94" t="s">
        <v>499</v>
      </c>
      <c r="BX185" s="414" t="str">
        <f>IF(AND(BZ185=1,CA185=1,SUMIF($C185:$C$525,$C185,$AI185:$AI$525)=$AI185),$AI185,IF($CC185&gt;0,$CC185,IF(AND(COUNTIF($C$11:$C184,$C185)&gt;=1,COUNTIF($D184:$D184,$D185)&gt;=1),"",IF(AND(SUMIF($C185:$C$525,$C185,$AI185:$AI$525)&gt;$AI185,SUMIF($D185:$D$525,$D185,$AI185:$AI$525)&gt;$IG185),_xlfn.AGGREGATE(14,4,$CB$11:$CB$31*($C$11:$C$31=$C185),1),""))))</f>
        <v/>
      </c>
      <c r="BZ185" s="409">
        <f>COUNTIFS('ZASOBY N'!$B184:$B$525,'ZASOBY N'!$B184,'ZASOBY N'!$C184:'ZASOBY N'!$C$525,'ZASOBY N'!$C184,'ZASOBY N'!$D184:'ZASOBY N'!$D$525,'ZASOBY N'!$D184,'ZASOBY N'!$H184:'ZASOBY N'!$H$525,'ZASOBY N'!$H184 )</f>
        <v>0</v>
      </c>
      <c r="CA185" s="410">
        <f>COUNTIFS('ZASOBY N'!$B$10:$B184,'ZASOBY N'!$B184,'ZASOBY N'!$C$10:'ZASOBY N'!$C184,'ZASOBY N'!$C184,'ZASOBY N'!$D$10:'ZASOBY N'!$D184,'ZASOBY N'!$D184,'ZASOBY N'!$H$10:'ZASOBY N'!$H184,'ZASOBY N'!$H184 )</f>
        <v>0</v>
      </c>
      <c r="CB185" s="411">
        <f t="shared" si="58"/>
        <v>0</v>
      </c>
      <c r="CC185" s="412">
        <f t="shared" si="59"/>
        <v>0</v>
      </c>
      <c r="CE185" s="414" t="str">
        <f>IF(AND(CG185=1,CH185=1,SUMIF($C185:$C$525,$C185,$AH185:$AH$525)=$AH185),$AH185,IF($CJ185&gt;0,$CJ185,IF(AND(COUNTIF($C$11:$C184,$C185)&gt;=1,COUNTIF($D184:$D184,$D185)&gt;=1),"",IF(AND(SUMIF($C185:$C$525,$C185,$AH185:$AH$525)&gt;$AH185,SUMIF($D185:$D$525,$D185,$AH185:$AH$525)&gt;$AH185),_xlfn.AGGREGATE(14,4,$CI$11:$CI$31*($C$11:$C$31=$C185),1),""))))</f>
        <v/>
      </c>
      <c r="CG185" s="409">
        <f>COUNTIFS('ZASOBY N'!$B184:$B$525,'ZASOBY N'!$B184,'ZASOBY N'!$C184:'ZASOBY N'!$C$525,'ZASOBY N'!$C184,'ZASOBY N'!$D184:'ZASOBY N'!$D$525,'ZASOBY N'!$D184,'ZASOBY N'!$H184:'ZASOBY N'!$H$525,'ZASOBY N'!$H184 )</f>
        <v>0</v>
      </c>
      <c r="CH185" s="410">
        <f>COUNTIFS('ZASOBY N'!$B$10:$B184,'ZASOBY N'!$B184,'ZASOBY N'!$C$10:'ZASOBY N'!$C184,'ZASOBY N'!$C184,'ZASOBY N'!$D$10:'ZASOBY N'!$D184,'ZASOBY N'!$D184,'ZASOBY N'!$H$10:'ZASOBY N'!$H184,'ZASOBY N'!$H184 )</f>
        <v>0</v>
      </c>
      <c r="CI185" s="411">
        <f t="shared" si="60"/>
        <v>0</v>
      </c>
      <c r="CJ185" s="412">
        <f t="shared" si="61"/>
        <v>0</v>
      </c>
      <c r="CL185" s="414" t="str">
        <f>IF(AND(CN185=1,CO185=1,SUMIF($C185:$C$525,$C185,$AG185:$AG$525)=$AG185),$AG185,IF($CQ185&gt;0,$CQ185,IF(AND(COUNTIF($C$11:$C184,$C185)&gt;=1,COUNTIF($D184:$D184,$D185)&gt;=1),"",IF(AND(SUMIF($C185:$C$525,$C185,$AG185:$AG$525)&gt;$AG185,SUMIF($D185:$D$525,$D185,$AG185:$AG$525)&gt;$AG185),_xlfn.AGGREGATE(14,4,$CP$11:$CP$31*($C$11:$C$31=$C185),1),""))))</f>
        <v/>
      </c>
      <c r="CN185" s="409">
        <f>COUNTIFS('ZASOBY N'!$B184:$B$525,'ZASOBY N'!$B184,'ZASOBY N'!$C184:'ZASOBY N'!$C$525,'ZASOBY N'!$C184,'ZASOBY N'!$D184:'ZASOBY N'!$D$525,'ZASOBY N'!$D184,'ZASOBY N'!$H184:'ZASOBY N'!$H$525,'ZASOBY N'!$H184 )</f>
        <v>0</v>
      </c>
      <c r="CO185" s="410">
        <f>COUNTIFS('ZASOBY N'!$B$10:$B184,'ZASOBY N'!$B184,'ZASOBY N'!$C$10:'ZASOBY N'!$C184,'ZASOBY N'!$C184,'ZASOBY N'!$D$10:'ZASOBY N'!$D184,'ZASOBY N'!$D184,'ZASOBY N'!$H$10:'ZASOBY N'!$H184,'ZASOBY N'!$H184 )</f>
        <v>0</v>
      </c>
      <c r="CP185" s="411">
        <f t="shared" si="62"/>
        <v>0</v>
      </c>
      <c r="CQ185" s="412">
        <f t="shared" si="63"/>
        <v>0</v>
      </c>
      <c r="CS185" s="414" t="str">
        <f>IF(AND(CU185=1,CV185=1,SUMIF($C185:$C$525,$C185,$AF185:$AF$525)=$AF185),$AF185,IF($CX185&gt;0,$CX185,IF(AND(COUNTIF($C$11:$C184,$C185)&gt;=1,COUNTIF($D184:$D184,$D185)&gt;=1),"",IF(AND(SUMIF($C185:$C$525,$C185,$AF185:$AF$525)&gt;$AF185,SUMIF($D185:$D$525,$D185,$AF185:$AF$525)&gt;$AF185),_xlfn.AGGREGATE(14,4,$CW$11:$CW$31*($C$11:$C$31=$C185),1),""))))</f>
        <v/>
      </c>
      <c r="CU185" s="409">
        <f>COUNTIFS('ZASOBY N'!$B184:$B$525,'ZASOBY N'!$B184,'ZASOBY N'!$C184:'ZASOBY N'!$C$525,'ZASOBY N'!$C184,'ZASOBY N'!$D184:'ZASOBY N'!$D$525,'ZASOBY N'!$D184,'ZASOBY N'!$H184:'ZASOBY N'!$H$525,'ZASOBY N'!$H184 )</f>
        <v>0</v>
      </c>
      <c r="CV185" s="410">
        <f>COUNTIFS('ZASOBY N'!$B$10:$B184,'ZASOBY N'!$B184,'ZASOBY N'!$C$10:'ZASOBY N'!$C184,'ZASOBY N'!$C184,'ZASOBY N'!$D$10:'ZASOBY N'!$D184,'ZASOBY N'!$D184,'ZASOBY N'!$H$10:'ZASOBY N'!$H184,'ZASOBY N'!$H184 )</f>
        <v>0</v>
      </c>
      <c r="CW185" s="411">
        <f t="shared" si="64"/>
        <v>0</v>
      </c>
      <c r="CX185" s="412">
        <f t="shared" si="65"/>
        <v>0</v>
      </c>
      <c r="CZ185" s="414" t="str">
        <f>IF(AND(DB185=1,DC185=1,SUMIF($C185:$C$525,$C185,$AE185:$AE$525)=$AE185),$AE185,IF($DE185&gt;0,$DE185,IF(AND(COUNTIF($C$11:$C184,$C185)&gt;=1,COUNTIF($D184:$D184,$D185)&gt;=1),"",IF(AND(SUMIF($C185:$C$525,$C185,$AE185:$AE$525)&gt;$AE185,SUMIF($D185:$D$525,$D185,$AE185:$AE$525)&gt;$AE185),_xlfn.AGGREGATE(14,4,$DD$11:$DD$31*($C$11:$C$31=$C185),1),""))))</f>
        <v/>
      </c>
      <c r="DB185" s="409">
        <f>COUNTIFS('ZASOBY N'!$B184:$B$525,'ZASOBY N'!$B184,'ZASOBY N'!$C184:'ZASOBY N'!$C$525,'ZASOBY N'!$C184,'ZASOBY N'!$D184:'ZASOBY N'!$D$525,'ZASOBY N'!$D184,'ZASOBY N'!$H184:'ZASOBY N'!$H$525,'ZASOBY N'!$H184 )</f>
        <v>0</v>
      </c>
      <c r="DC185" s="410">
        <f>COUNTIFS('ZASOBY N'!$B$10:$B184,'ZASOBY N'!$B184,'ZASOBY N'!$C$10:'ZASOBY N'!$C184,'ZASOBY N'!$C184,'ZASOBY N'!$D$10:'ZASOBY N'!$D184,'ZASOBY N'!$D184,'ZASOBY N'!$H$10:'ZASOBY N'!$H184,'ZASOBY N'!$H184 )</f>
        <v>0</v>
      </c>
      <c r="DD185" s="411">
        <f t="shared" si="66"/>
        <v>0</v>
      </c>
      <c r="DE185" s="412">
        <f t="shared" si="67"/>
        <v>0</v>
      </c>
      <c r="DF185" s="399" t="str">
        <f>IF(AND(DI185=1,DJ185=1,SUMIF($C185:$C$525,$C185,$AD185:$AD$525)=$AD185),$AD185,IF($DL185&gt;0,$DL185,IF(B185="","",IF(AND(COUNTIF($C$11:$C184,$C185)&gt;=1,COUNTIF($D184:$D184,$D185)&gt;=1,COUNTIF($Z182:$Z184,$C185)=0),"",IF(AND(COUNTIF($C$11:$C184,$C185)&gt;=1,COUNTIF($D184:$D184,$D185)&gt;=1),"UJĘTO WYŻEJ",IF(AND(SUMIF($C185:$C$525,$C185,$AD185:$AD$525)&gt;$AD185,SUMIF($D185:$D$525,$D185,$AD185:$AD$525)&gt;$AD185),_xlfn.AGGREGATE(14,4,$DK$11:$DK$31*($C$11:$C$31=$C185),1),""))))))</f>
        <v/>
      </c>
      <c r="DG185" s="414" t="str">
        <f>IF(AND(DI185=1,DJ185=1,SUMIF($C185:$C$525,$C185,$AD185:$AD$525)=$AD185),$AD185,IF($DL185&gt;0,$DL185,IF(AND(COUNTIF($C$11:$C184,$C185)&gt;=1,COUNTIF($D184:$D184,$D185)&gt;=1),"",IF(AND(SUMIF($C185:$C$525,$C185,$AD185:$AD$525)&gt;$AD185,SUMIF($D185:$D$525,$D185,$AD185:$AD$525)&gt;$AD185),_xlfn.AGGREGATE(14,4,$DK$11:$DK$31*($C$11:$C$31=$C185),1),""))))</f>
        <v/>
      </c>
      <c r="DI185" s="409">
        <f>COUNTIFS('ZASOBY N'!$B184:$B$525,'ZASOBY N'!$B184,'ZASOBY N'!$C184:'ZASOBY N'!$C$525,'ZASOBY N'!$C184,'ZASOBY N'!$D184:'ZASOBY N'!$D$525,'ZASOBY N'!$D184,'ZASOBY N'!$H184:'ZASOBY N'!$H$525,'ZASOBY N'!$H184 )</f>
        <v>0</v>
      </c>
      <c r="DJ185" s="410">
        <f>COUNTIFS('ZASOBY N'!$B$10:$B184,'ZASOBY N'!$B184,'ZASOBY N'!$C$10:'ZASOBY N'!$C184,'ZASOBY N'!$C184,'ZASOBY N'!$D$10:'ZASOBY N'!$D184,'ZASOBY N'!$D184,'ZASOBY N'!$H$10:'ZASOBY N'!$H184,'ZASOBY N'!$H184 )</f>
        <v>0</v>
      </c>
      <c r="DK185" s="411">
        <f t="shared" si="68"/>
        <v>0</v>
      </c>
      <c r="DL185" s="412">
        <f t="shared" si="69"/>
        <v>0</v>
      </c>
    </row>
    <row r="186" spans="1:116" ht="18.899999999999999" customHeight="1" x14ac:dyDescent="0.3">
      <c r="A186" s="219"/>
      <c r="B186" s="152" t="str">
        <f>IF('ZASOBY N'!A185="","",'ZASOBY N'!A185)</f>
        <v/>
      </c>
      <c r="C186" s="462" t="str">
        <f>IF('ZASOBY N'!C185="","",'ZASOBY N'!C185)</f>
        <v/>
      </c>
      <c r="D186" s="137" t="str">
        <f>IF('ZASOBY N'!B185="","",'ZASOBY N'!B185)</f>
        <v/>
      </c>
      <c r="E186" s="138"/>
      <c r="F186" s="356" t="str">
        <f>IF('ZASOBY N'!D185="","",'ZASOBY N'!D185)</f>
        <v/>
      </c>
      <c r="G186" s="220" t="str">
        <f>IF('ZASOBY N'!G185="","",'ZASOBY N'!G185)</f>
        <v/>
      </c>
      <c r="H186" s="221" t="str">
        <f>IF('ZASOBY N'!F185="","",'ZASOBY N'!F185)</f>
        <v/>
      </c>
      <c r="I186" s="221" t="str">
        <f>IF('ZASOBY N'!G185="","",'ZASOBY N'!G185)</f>
        <v/>
      </c>
      <c r="J186" s="221" t="str">
        <f>IF('ZASOBY N'!H185="","",'ZASOBY N'!H185)</f>
        <v/>
      </c>
      <c r="K186" s="214">
        <v>0</v>
      </c>
      <c r="L186" s="214">
        <v>0</v>
      </c>
      <c r="M186" s="214">
        <v>0</v>
      </c>
      <c r="N186" s="222" t="str">
        <f>IF('ZASOBY N'!BD185="x","",IF(W186="","",'ZASOBY N'!E185))</f>
        <v/>
      </c>
      <c r="O186" s="223">
        <v>0</v>
      </c>
      <c r="P186" s="223">
        <v>0</v>
      </c>
      <c r="Q186" s="226" t="str">
        <f>IF($N186="","",'UPR BILANS N'!G186*'UPR BILANS N'!N186)</f>
        <v/>
      </c>
      <c r="R186" s="225" t="str">
        <f>IF($N186="","",'ZASOBY N'!O185)</f>
        <v/>
      </c>
      <c r="S186" s="225" t="str">
        <f>IF($N186="","",IF('ZASOBY N'!Q185="",0,'ZASOBY N'!Q185))</f>
        <v/>
      </c>
      <c r="T186" s="225" t="str">
        <f>IF($N186="","",'ZASOBY N'!V185)</f>
        <v/>
      </c>
      <c r="U186" s="225" t="str">
        <f>IF($N186="","",IF('ZASOBY N'!AG185="",0,'ZASOBY N'!AG185))</f>
        <v/>
      </c>
      <c r="V186" s="225" t="str">
        <f>IF($N186="","",IF(NN!P188="",0,NN!P188))</f>
        <v/>
      </c>
      <c r="W186" s="225" t="str">
        <f t="shared" si="70"/>
        <v/>
      </c>
      <c r="X186" s="226" t="str">
        <f t="shared" si="48"/>
        <v/>
      </c>
      <c r="Y186" s="225" t="str">
        <f>IF('ZASOBY N'!AU185="","",IF(C186&lt;&gt;C185,'ZASOBY N'!AU185,IF(D186&lt;&gt;D185,'ZASOBY N'!AU185,IF(F186&lt;&gt;F185,'ZASOBY N'!AU185,IF(G186&lt;&gt;G185,'ZASOBY N'!AU185,IF(J186&lt;&gt;J185,'ZASOBY N'!AU185,IF(NN!AC188="","",IF(AND(C185=C186,H185=H186,J185=J186,NN!AC188&gt;0),"",IF(AND(C186=C187,H186=DO184,NN!CW186&gt;0),'ZASOBY N'!AU185,'ZASOBY N'!AU185)))))))))</f>
        <v/>
      </c>
      <c r="Z186" s="225" t="str">
        <f t="shared" si="71"/>
        <v/>
      </c>
      <c r="AA186" s="227" t="str">
        <f t="shared" si="51"/>
        <v/>
      </c>
      <c r="AB186" s="400" t="str">
        <f t="shared" si="72"/>
        <v/>
      </c>
      <c r="AC186" s="228" t="str">
        <f t="shared" si="50"/>
        <v/>
      </c>
      <c r="AD186" s="222">
        <f>IF(B186="",0,IF(F186="",0,INDEX(POBRANIE_!$B$6:$F$101,MATCH('UPR BILANS N'!$F186,POBRANIE_!$A$6:$A$101,0),2)))</f>
        <v>0</v>
      </c>
      <c r="AE186" s="224">
        <f>IF(OR('ZASOBY N'!G185="",'ZASOBY N'!E185=""),0,IF(B186="",0,'ZASOBY N'!G185*'ZASOBY N'!E185))</f>
        <v>0</v>
      </c>
      <c r="AF186" s="225">
        <f>IF('ZASOBY N'!O185="",0,'ZASOBY N'!O185)</f>
        <v>0</v>
      </c>
      <c r="AG186" s="225">
        <f>IF('ZASOBY N'!Q185="",0,'ZASOBY N'!Q185)</f>
        <v>0</v>
      </c>
      <c r="AH186" s="225">
        <f>IF('ZASOBY N'!V185="",0,'ZASOBY N'!V185)</f>
        <v>0</v>
      </c>
      <c r="AI186" s="225">
        <f>IF('ZASOBY N'!AG185="",0,'ZASOBY N'!AG185)</f>
        <v>0</v>
      </c>
      <c r="AJ186" s="225">
        <f>IF(NN!P188="",0,IF(NN!P188="BRAK kol.7","BRAK BADAŃ",NN!P188))</f>
        <v>0</v>
      </c>
      <c r="AK186" s="225">
        <f>IF(NN!AC188="",0,IF(NN!AC188="BRAK kol.7","BRAK BADAŃ",NN!AC188))</f>
        <v>0</v>
      </c>
      <c r="BJ186" s="414" t="str">
        <f>IF(AND(BL186=1,BM186=1,SUMIF($C186:$C$525,$C186,$AK186:$AK$525)=$AK186),$AK186,IF($BO186&gt;0,$BO186,IF(AND(COUNTIF($C$11:$C185,$C186)&gt;=1,COUNTIF($D185:$D185,$D186)&gt;=1),"",IF(AND(SUMIF($C186:$C$525,$C186,$AK186:$AK$525)&gt;=$AK186,SUMIF($D186:$D$525,$D186,$AK186:$AK$525)&gt;=$AK186),SUMIF($C186:$C$525,$C186,$AK186:$AK$525),""))))</f>
        <v/>
      </c>
      <c r="BL186" s="409">
        <f>COUNTIFS('ZASOBY N'!$B185:$B$525,'ZASOBY N'!$B185,'ZASOBY N'!$C185:'ZASOBY N'!$C$525,'ZASOBY N'!$C185,'ZASOBY N'!$D185:'ZASOBY N'!$D$525,'ZASOBY N'!$D185,'ZASOBY N'!$H185:'ZASOBY N'!$H$525,'ZASOBY N'!$H185 )</f>
        <v>0</v>
      </c>
      <c r="BM186" s="410">
        <f>COUNTIFS('ZASOBY N'!$B$10:$B185,'ZASOBY N'!$B185,'ZASOBY N'!$C$10:'ZASOBY N'!$C185,'ZASOBY N'!$C185,'ZASOBY N'!$D$10:'ZASOBY N'!$D185,'ZASOBY N'!$D185,'ZASOBY N'!$H$10:'ZASOBY N'!$H185,'ZASOBY N'!$H185 )</f>
        <v>0</v>
      </c>
      <c r="BN186" s="411">
        <f t="shared" si="53"/>
        <v>0</v>
      </c>
      <c r="BO186" s="412">
        <f t="shared" si="54"/>
        <v>0</v>
      </c>
      <c r="BP186" s="94" t="str">
        <f t="shared" si="55"/>
        <v/>
      </c>
      <c r="BQ186" s="414" t="str">
        <f>IF(AND(BS186=1,BT186=1,SUMIF($C186:$C$525,$C186,$AJ186:$AJ$525)=$AJ186),$AJ186,IF($BV186&gt;0,$BV186,IF(AND(COUNTIF($C$11:$C185,$C186)&gt;=1,COUNTIF($D185:$D185,$D186)&gt;=1),"",IF(AND(SUMIF($C186:$C$525,$C186,$AJ186:$AJ$525)&gt;$AJ186,SUMIF($D186:$D$525,$D186,$AJ186:$AJ$525)&gt;$AJ186),SUMIF($C186:$C$525,$C186,$AJ186:$AJ$525),""))))</f>
        <v/>
      </c>
      <c r="BS186" s="409">
        <f>COUNTIFS('ZASOBY N'!$B185:$B$525,'ZASOBY N'!$B185,'ZASOBY N'!$C185:'ZASOBY N'!$C$525,'ZASOBY N'!$C185,'ZASOBY N'!$D185:'ZASOBY N'!$D$525,'ZASOBY N'!$D185,'ZASOBY N'!$H185:'ZASOBY N'!$H$525,'ZASOBY N'!$H185 )</f>
        <v>0</v>
      </c>
      <c r="BT186" s="410">
        <f>COUNTIFS('ZASOBY N'!$B$10:$B185,'ZASOBY N'!$B185,'ZASOBY N'!$C$10:'ZASOBY N'!$C185,'ZASOBY N'!$C185,'ZASOBY N'!$D$10:'ZASOBY N'!$D185,'ZASOBY N'!$D185,'ZASOBY N'!$H$10:'ZASOBY N'!$H185,'ZASOBY N'!$H185 )</f>
        <v>0</v>
      </c>
      <c r="BU186" s="411">
        <f t="shared" si="56"/>
        <v>0</v>
      </c>
      <c r="BV186" s="412">
        <f t="shared" si="57"/>
        <v>0</v>
      </c>
      <c r="BW186" s="94" t="s">
        <v>499</v>
      </c>
      <c r="BX186" s="414" t="str">
        <f>IF(AND(BZ186=1,CA186=1,SUMIF($C186:$C$525,$C186,$AI186:$AI$525)=$AI186),$AI186,IF($CC186&gt;0,$CC186,IF(AND(COUNTIF($C$11:$C185,$C186)&gt;=1,COUNTIF($D185:$D185,$D186)&gt;=1),"",IF(AND(SUMIF($C186:$C$525,$C186,$AI186:$AI$525)&gt;$AI186,SUMIF($D186:$D$525,$D186,$AI186:$AI$525)&gt;$IG186),_xlfn.AGGREGATE(14,4,$CB$11:$CB$31*($C$11:$C$31=$C186),1),""))))</f>
        <v/>
      </c>
      <c r="BZ186" s="409">
        <f>COUNTIFS('ZASOBY N'!$B185:$B$525,'ZASOBY N'!$B185,'ZASOBY N'!$C185:'ZASOBY N'!$C$525,'ZASOBY N'!$C185,'ZASOBY N'!$D185:'ZASOBY N'!$D$525,'ZASOBY N'!$D185,'ZASOBY N'!$H185:'ZASOBY N'!$H$525,'ZASOBY N'!$H185 )</f>
        <v>0</v>
      </c>
      <c r="CA186" s="410">
        <f>COUNTIFS('ZASOBY N'!$B$10:$B185,'ZASOBY N'!$B185,'ZASOBY N'!$C$10:'ZASOBY N'!$C185,'ZASOBY N'!$C185,'ZASOBY N'!$D$10:'ZASOBY N'!$D185,'ZASOBY N'!$D185,'ZASOBY N'!$H$10:'ZASOBY N'!$H185,'ZASOBY N'!$H185 )</f>
        <v>0</v>
      </c>
      <c r="CB186" s="411">
        <f t="shared" si="58"/>
        <v>0</v>
      </c>
      <c r="CC186" s="412">
        <f t="shared" si="59"/>
        <v>0</v>
      </c>
      <c r="CE186" s="414" t="str">
        <f>IF(AND(CG186=1,CH186=1,SUMIF($C186:$C$525,$C186,$AH186:$AH$525)=$AH186),$AH186,IF($CJ186&gt;0,$CJ186,IF(AND(COUNTIF($C$11:$C185,$C186)&gt;=1,COUNTIF($D185:$D185,$D186)&gt;=1),"",IF(AND(SUMIF($C186:$C$525,$C186,$AH186:$AH$525)&gt;$AH186,SUMIF($D186:$D$525,$D186,$AH186:$AH$525)&gt;$AH186),_xlfn.AGGREGATE(14,4,$CI$11:$CI$31*($C$11:$C$31=$C186),1),""))))</f>
        <v/>
      </c>
      <c r="CG186" s="409">
        <f>COUNTIFS('ZASOBY N'!$B185:$B$525,'ZASOBY N'!$B185,'ZASOBY N'!$C185:'ZASOBY N'!$C$525,'ZASOBY N'!$C185,'ZASOBY N'!$D185:'ZASOBY N'!$D$525,'ZASOBY N'!$D185,'ZASOBY N'!$H185:'ZASOBY N'!$H$525,'ZASOBY N'!$H185 )</f>
        <v>0</v>
      </c>
      <c r="CH186" s="410">
        <f>COUNTIFS('ZASOBY N'!$B$10:$B185,'ZASOBY N'!$B185,'ZASOBY N'!$C$10:'ZASOBY N'!$C185,'ZASOBY N'!$C185,'ZASOBY N'!$D$10:'ZASOBY N'!$D185,'ZASOBY N'!$D185,'ZASOBY N'!$H$10:'ZASOBY N'!$H185,'ZASOBY N'!$H185 )</f>
        <v>0</v>
      </c>
      <c r="CI186" s="411">
        <f t="shared" si="60"/>
        <v>0</v>
      </c>
      <c r="CJ186" s="412">
        <f t="shared" si="61"/>
        <v>0</v>
      </c>
      <c r="CL186" s="414" t="str">
        <f>IF(AND(CN186=1,CO186=1,SUMIF($C186:$C$525,$C186,$AG186:$AG$525)=$AG186),$AG186,IF($CQ186&gt;0,$CQ186,IF(AND(COUNTIF($C$11:$C185,$C186)&gt;=1,COUNTIF($D185:$D185,$D186)&gt;=1),"",IF(AND(SUMIF($C186:$C$525,$C186,$AG186:$AG$525)&gt;$AG186,SUMIF($D186:$D$525,$D186,$AG186:$AG$525)&gt;$AG186),_xlfn.AGGREGATE(14,4,$CP$11:$CP$31*($C$11:$C$31=$C186),1),""))))</f>
        <v/>
      </c>
      <c r="CN186" s="409">
        <f>COUNTIFS('ZASOBY N'!$B185:$B$525,'ZASOBY N'!$B185,'ZASOBY N'!$C185:'ZASOBY N'!$C$525,'ZASOBY N'!$C185,'ZASOBY N'!$D185:'ZASOBY N'!$D$525,'ZASOBY N'!$D185,'ZASOBY N'!$H185:'ZASOBY N'!$H$525,'ZASOBY N'!$H185 )</f>
        <v>0</v>
      </c>
      <c r="CO186" s="410">
        <f>COUNTIFS('ZASOBY N'!$B$10:$B185,'ZASOBY N'!$B185,'ZASOBY N'!$C$10:'ZASOBY N'!$C185,'ZASOBY N'!$C185,'ZASOBY N'!$D$10:'ZASOBY N'!$D185,'ZASOBY N'!$D185,'ZASOBY N'!$H$10:'ZASOBY N'!$H185,'ZASOBY N'!$H185 )</f>
        <v>0</v>
      </c>
      <c r="CP186" s="411">
        <f t="shared" si="62"/>
        <v>0</v>
      </c>
      <c r="CQ186" s="412">
        <f t="shared" si="63"/>
        <v>0</v>
      </c>
      <c r="CS186" s="414" t="str">
        <f>IF(AND(CU186=1,CV186=1,SUMIF($C186:$C$525,$C186,$AF186:$AF$525)=$AF186),$AF186,IF($CX186&gt;0,$CX186,IF(AND(COUNTIF($C$11:$C185,$C186)&gt;=1,COUNTIF($D185:$D185,$D186)&gt;=1),"",IF(AND(SUMIF($C186:$C$525,$C186,$AF186:$AF$525)&gt;$AF186,SUMIF($D186:$D$525,$D186,$AF186:$AF$525)&gt;$AF186),_xlfn.AGGREGATE(14,4,$CW$11:$CW$31*($C$11:$C$31=$C186),1),""))))</f>
        <v/>
      </c>
      <c r="CU186" s="409">
        <f>COUNTIFS('ZASOBY N'!$B185:$B$525,'ZASOBY N'!$B185,'ZASOBY N'!$C185:'ZASOBY N'!$C$525,'ZASOBY N'!$C185,'ZASOBY N'!$D185:'ZASOBY N'!$D$525,'ZASOBY N'!$D185,'ZASOBY N'!$H185:'ZASOBY N'!$H$525,'ZASOBY N'!$H185 )</f>
        <v>0</v>
      </c>
      <c r="CV186" s="410">
        <f>COUNTIFS('ZASOBY N'!$B$10:$B185,'ZASOBY N'!$B185,'ZASOBY N'!$C$10:'ZASOBY N'!$C185,'ZASOBY N'!$C185,'ZASOBY N'!$D$10:'ZASOBY N'!$D185,'ZASOBY N'!$D185,'ZASOBY N'!$H$10:'ZASOBY N'!$H185,'ZASOBY N'!$H185 )</f>
        <v>0</v>
      </c>
      <c r="CW186" s="411">
        <f t="shared" si="64"/>
        <v>0</v>
      </c>
      <c r="CX186" s="412">
        <f t="shared" si="65"/>
        <v>0</v>
      </c>
      <c r="CZ186" s="414" t="str">
        <f>IF(AND(DB186=1,DC186=1,SUMIF($C186:$C$525,$C186,$AE186:$AE$525)=$AE186),$AE186,IF($DE186&gt;0,$DE186,IF(AND(COUNTIF($C$11:$C185,$C186)&gt;=1,COUNTIF($D185:$D185,$D186)&gt;=1),"",IF(AND(SUMIF($C186:$C$525,$C186,$AE186:$AE$525)&gt;$AE186,SUMIF($D186:$D$525,$D186,$AE186:$AE$525)&gt;$AE186),_xlfn.AGGREGATE(14,4,$DD$11:$DD$31*($C$11:$C$31=$C186),1),""))))</f>
        <v/>
      </c>
      <c r="DB186" s="409">
        <f>COUNTIFS('ZASOBY N'!$B185:$B$525,'ZASOBY N'!$B185,'ZASOBY N'!$C185:'ZASOBY N'!$C$525,'ZASOBY N'!$C185,'ZASOBY N'!$D185:'ZASOBY N'!$D$525,'ZASOBY N'!$D185,'ZASOBY N'!$H185:'ZASOBY N'!$H$525,'ZASOBY N'!$H185 )</f>
        <v>0</v>
      </c>
      <c r="DC186" s="410">
        <f>COUNTIFS('ZASOBY N'!$B$10:$B185,'ZASOBY N'!$B185,'ZASOBY N'!$C$10:'ZASOBY N'!$C185,'ZASOBY N'!$C185,'ZASOBY N'!$D$10:'ZASOBY N'!$D185,'ZASOBY N'!$D185,'ZASOBY N'!$H$10:'ZASOBY N'!$H185,'ZASOBY N'!$H185 )</f>
        <v>0</v>
      </c>
      <c r="DD186" s="411">
        <f t="shared" si="66"/>
        <v>0</v>
      </c>
      <c r="DE186" s="412">
        <f t="shared" si="67"/>
        <v>0</v>
      </c>
      <c r="DF186" s="399" t="str">
        <f>IF(AND(DI186=1,DJ186=1,SUMIF($C186:$C$525,$C186,$AD186:$AD$525)=$AD186),$AD186,IF($DL186&gt;0,$DL186,IF(B186="","",IF(AND(COUNTIF($C$11:$C185,$C186)&gt;=1,COUNTIF($D185:$D185,$D186)&gt;=1,COUNTIF($Z183:$Z185,$C186)=0),"",IF(AND(COUNTIF($C$11:$C185,$C186)&gt;=1,COUNTIF($D185:$D185,$D186)&gt;=1),"UJĘTO WYŻEJ",IF(AND(SUMIF($C186:$C$525,$C186,$AD186:$AD$525)&gt;$AD186,SUMIF($D186:$D$525,$D186,$AD186:$AD$525)&gt;$AD186),_xlfn.AGGREGATE(14,4,$DK$11:$DK$31*($C$11:$C$31=$C186),1),""))))))</f>
        <v/>
      </c>
      <c r="DG186" s="414" t="str">
        <f>IF(AND(DI186=1,DJ186=1,SUMIF($C186:$C$525,$C186,$AD186:$AD$525)=$AD186),$AD186,IF($DL186&gt;0,$DL186,IF(AND(COUNTIF($C$11:$C185,$C186)&gt;=1,COUNTIF($D185:$D185,$D186)&gt;=1),"",IF(AND(SUMIF($C186:$C$525,$C186,$AD186:$AD$525)&gt;$AD186,SUMIF($D186:$D$525,$D186,$AD186:$AD$525)&gt;$AD186),_xlfn.AGGREGATE(14,4,$DK$11:$DK$31*($C$11:$C$31=$C186),1),""))))</f>
        <v/>
      </c>
      <c r="DI186" s="409">
        <f>COUNTIFS('ZASOBY N'!$B185:$B$525,'ZASOBY N'!$B185,'ZASOBY N'!$C185:'ZASOBY N'!$C$525,'ZASOBY N'!$C185,'ZASOBY N'!$D185:'ZASOBY N'!$D$525,'ZASOBY N'!$D185,'ZASOBY N'!$H185:'ZASOBY N'!$H$525,'ZASOBY N'!$H185 )</f>
        <v>0</v>
      </c>
      <c r="DJ186" s="410">
        <f>COUNTIFS('ZASOBY N'!$B$10:$B185,'ZASOBY N'!$B185,'ZASOBY N'!$C$10:'ZASOBY N'!$C185,'ZASOBY N'!$C185,'ZASOBY N'!$D$10:'ZASOBY N'!$D185,'ZASOBY N'!$D185,'ZASOBY N'!$H$10:'ZASOBY N'!$H185,'ZASOBY N'!$H185 )</f>
        <v>0</v>
      </c>
      <c r="DK186" s="411">
        <f t="shared" si="68"/>
        <v>0</v>
      </c>
      <c r="DL186" s="412">
        <f t="shared" si="69"/>
        <v>0</v>
      </c>
    </row>
    <row r="187" spans="1:116" ht="18.899999999999999" customHeight="1" x14ac:dyDescent="0.3">
      <c r="A187" s="219"/>
      <c r="B187" s="152" t="str">
        <f>IF('ZASOBY N'!A186="","",'ZASOBY N'!A186)</f>
        <v/>
      </c>
      <c r="C187" s="462" t="str">
        <f>IF('ZASOBY N'!C186="","",'ZASOBY N'!C186)</f>
        <v/>
      </c>
      <c r="D187" s="137" t="str">
        <f>IF('ZASOBY N'!B186="","",'ZASOBY N'!B186)</f>
        <v/>
      </c>
      <c r="E187" s="138"/>
      <c r="F187" s="356" t="str">
        <f>IF('ZASOBY N'!D186="","",'ZASOBY N'!D186)</f>
        <v/>
      </c>
      <c r="G187" s="220" t="str">
        <f>IF('ZASOBY N'!G186="","",'ZASOBY N'!G186)</f>
        <v/>
      </c>
      <c r="H187" s="221" t="str">
        <f>IF('ZASOBY N'!F186="","",'ZASOBY N'!F186)</f>
        <v/>
      </c>
      <c r="I187" s="221" t="str">
        <f>IF('ZASOBY N'!G186="","",'ZASOBY N'!G186)</f>
        <v/>
      </c>
      <c r="J187" s="221" t="str">
        <f>IF('ZASOBY N'!H186="","",'ZASOBY N'!H186)</f>
        <v/>
      </c>
      <c r="K187" s="214">
        <v>0</v>
      </c>
      <c r="L187" s="214">
        <v>0</v>
      </c>
      <c r="M187" s="214">
        <v>0</v>
      </c>
      <c r="N187" s="222" t="str">
        <f>IF('ZASOBY N'!BD186="x","",IF(W187="","",'ZASOBY N'!E186))</f>
        <v/>
      </c>
      <c r="O187" s="223">
        <v>0</v>
      </c>
      <c r="P187" s="223">
        <v>0</v>
      </c>
      <c r="Q187" s="226" t="str">
        <f>IF($N187="","",'UPR BILANS N'!G187*'UPR BILANS N'!N187)</f>
        <v/>
      </c>
      <c r="R187" s="225" t="str">
        <f>IF($N187="","",'ZASOBY N'!O186)</f>
        <v/>
      </c>
      <c r="S187" s="225" t="str">
        <f>IF($N187="","",IF('ZASOBY N'!Q186="",0,'ZASOBY N'!Q186))</f>
        <v/>
      </c>
      <c r="T187" s="225" t="str">
        <f>IF($N187="","",'ZASOBY N'!V186)</f>
        <v/>
      </c>
      <c r="U187" s="225" t="str">
        <f>IF($N187="","",IF('ZASOBY N'!AG186="",0,'ZASOBY N'!AG186))</f>
        <v/>
      </c>
      <c r="V187" s="225" t="str">
        <f>IF($N187="","",IF(NN!P189="",0,NN!P189))</f>
        <v/>
      </c>
      <c r="W187" s="225" t="str">
        <f t="shared" si="70"/>
        <v/>
      </c>
      <c r="X187" s="226" t="str">
        <f t="shared" si="48"/>
        <v/>
      </c>
      <c r="Y187" s="225" t="str">
        <f>IF('ZASOBY N'!AU186="","",IF(C187&lt;&gt;C186,'ZASOBY N'!AU186,IF(D187&lt;&gt;D186,'ZASOBY N'!AU186,IF(F187&lt;&gt;F186,'ZASOBY N'!AU186,IF(G187&lt;&gt;G186,'ZASOBY N'!AU186,IF(J187&lt;&gt;J186,'ZASOBY N'!AU186,IF(NN!AC189="","",IF(AND(C186=C187,H186=H187,J186=J187,NN!AC189&gt;0),"",IF(AND(C187=C188,H187=DO185,NN!CW187&gt;0),'ZASOBY N'!AU186,'ZASOBY N'!AU186)))))))))</f>
        <v/>
      </c>
      <c r="Z187" s="225" t="str">
        <f t="shared" si="71"/>
        <v/>
      </c>
      <c r="AA187" s="227" t="str">
        <f t="shared" si="51"/>
        <v/>
      </c>
      <c r="AB187" s="400" t="str">
        <f t="shared" si="72"/>
        <v/>
      </c>
      <c r="AC187" s="228" t="str">
        <f t="shared" si="50"/>
        <v/>
      </c>
      <c r="AD187" s="222">
        <f>IF(B187="",0,IF(F187="",0,INDEX(POBRANIE_!$B$6:$F$101,MATCH('UPR BILANS N'!$F187,POBRANIE_!$A$6:$A$101,0),2)))</f>
        <v>0</v>
      </c>
      <c r="AE187" s="224">
        <f>IF(OR('ZASOBY N'!G186="",'ZASOBY N'!E186=""),0,IF(B187="",0,'ZASOBY N'!G186*'ZASOBY N'!E186))</f>
        <v>0</v>
      </c>
      <c r="AF187" s="225">
        <f>IF('ZASOBY N'!O186="",0,'ZASOBY N'!O186)</f>
        <v>0</v>
      </c>
      <c r="AG187" s="225">
        <f>IF('ZASOBY N'!Q186="",0,'ZASOBY N'!Q186)</f>
        <v>0</v>
      </c>
      <c r="AH187" s="225">
        <f>IF('ZASOBY N'!V186="",0,'ZASOBY N'!V186)</f>
        <v>0</v>
      </c>
      <c r="AI187" s="225">
        <f>IF('ZASOBY N'!AG186="",0,'ZASOBY N'!AG186)</f>
        <v>0</v>
      </c>
      <c r="AJ187" s="225">
        <f>IF(NN!P189="",0,IF(NN!P189="BRAK kol.7","BRAK BADAŃ",NN!P189))</f>
        <v>0</v>
      </c>
      <c r="AK187" s="225">
        <f>IF(NN!AC189="",0,IF(NN!AC189="BRAK kol.7","BRAK BADAŃ",NN!AC189))</f>
        <v>0</v>
      </c>
      <c r="BJ187" s="414" t="str">
        <f>IF(AND(BL187=1,BM187=1,SUMIF($C187:$C$525,$C187,$AK187:$AK$525)=$AK187),$AK187,IF($BO187&gt;0,$BO187,IF(AND(COUNTIF($C$11:$C186,$C187)&gt;=1,COUNTIF($D186:$D186,$D187)&gt;=1),"",IF(AND(SUMIF($C187:$C$525,$C187,$AK187:$AK$525)&gt;=$AK187,SUMIF($D187:$D$525,$D187,$AK187:$AK$525)&gt;=$AK187),SUMIF($C187:$C$525,$C187,$AK187:$AK$525),""))))</f>
        <v/>
      </c>
      <c r="BL187" s="409">
        <f>COUNTIFS('ZASOBY N'!$B186:$B$525,'ZASOBY N'!$B186,'ZASOBY N'!$C186:'ZASOBY N'!$C$525,'ZASOBY N'!$C186,'ZASOBY N'!$D186:'ZASOBY N'!$D$525,'ZASOBY N'!$D186,'ZASOBY N'!$H186:'ZASOBY N'!$H$525,'ZASOBY N'!$H186 )</f>
        <v>0</v>
      </c>
      <c r="BM187" s="410">
        <f>COUNTIFS('ZASOBY N'!$B$10:$B186,'ZASOBY N'!$B186,'ZASOBY N'!$C$10:'ZASOBY N'!$C186,'ZASOBY N'!$C186,'ZASOBY N'!$D$10:'ZASOBY N'!$D186,'ZASOBY N'!$D186,'ZASOBY N'!$H$10:'ZASOBY N'!$H186,'ZASOBY N'!$H186 )</f>
        <v>0</v>
      </c>
      <c r="BN187" s="411">
        <f t="shared" si="53"/>
        <v>0</v>
      </c>
      <c r="BO187" s="412">
        <f t="shared" si="54"/>
        <v>0</v>
      </c>
      <c r="BP187" s="94" t="str">
        <f t="shared" si="55"/>
        <v/>
      </c>
      <c r="BQ187" s="414" t="str">
        <f>IF(AND(BS187=1,BT187=1,SUMIF($C187:$C$525,$C187,$AJ187:$AJ$525)=$AJ187),$AJ187,IF($BV187&gt;0,$BV187,IF(AND(COUNTIF($C$11:$C186,$C187)&gt;=1,COUNTIF($D186:$D186,$D187)&gt;=1),"",IF(AND(SUMIF($C187:$C$525,$C187,$AJ187:$AJ$525)&gt;$AJ187,SUMIF($D187:$D$525,$D187,$AJ187:$AJ$525)&gt;$AJ187),SUMIF($C187:$C$525,$C187,$AJ187:$AJ$525),""))))</f>
        <v/>
      </c>
      <c r="BS187" s="409">
        <f>COUNTIFS('ZASOBY N'!$B186:$B$525,'ZASOBY N'!$B186,'ZASOBY N'!$C186:'ZASOBY N'!$C$525,'ZASOBY N'!$C186,'ZASOBY N'!$D186:'ZASOBY N'!$D$525,'ZASOBY N'!$D186,'ZASOBY N'!$H186:'ZASOBY N'!$H$525,'ZASOBY N'!$H186 )</f>
        <v>0</v>
      </c>
      <c r="BT187" s="410">
        <f>COUNTIFS('ZASOBY N'!$B$10:$B186,'ZASOBY N'!$B186,'ZASOBY N'!$C$10:'ZASOBY N'!$C186,'ZASOBY N'!$C186,'ZASOBY N'!$D$10:'ZASOBY N'!$D186,'ZASOBY N'!$D186,'ZASOBY N'!$H$10:'ZASOBY N'!$H186,'ZASOBY N'!$H186 )</f>
        <v>0</v>
      </c>
      <c r="BU187" s="411">
        <f t="shared" si="56"/>
        <v>0</v>
      </c>
      <c r="BV187" s="412">
        <f t="shared" si="57"/>
        <v>0</v>
      </c>
      <c r="BW187" s="94" t="s">
        <v>499</v>
      </c>
      <c r="BX187" s="414" t="str">
        <f>IF(AND(BZ187=1,CA187=1,SUMIF($C187:$C$525,$C187,$AI187:$AI$525)=$AI187),$AI187,IF($CC187&gt;0,$CC187,IF(AND(COUNTIF($C$11:$C186,$C187)&gt;=1,COUNTIF($D186:$D186,$D187)&gt;=1),"",IF(AND(SUMIF($C187:$C$525,$C187,$AI187:$AI$525)&gt;$AI187,SUMIF($D187:$D$525,$D187,$AI187:$AI$525)&gt;$IG187),_xlfn.AGGREGATE(14,4,$CB$11:$CB$31*($C$11:$C$31=$C187),1),""))))</f>
        <v/>
      </c>
      <c r="BZ187" s="409">
        <f>COUNTIFS('ZASOBY N'!$B186:$B$525,'ZASOBY N'!$B186,'ZASOBY N'!$C186:'ZASOBY N'!$C$525,'ZASOBY N'!$C186,'ZASOBY N'!$D186:'ZASOBY N'!$D$525,'ZASOBY N'!$D186,'ZASOBY N'!$H186:'ZASOBY N'!$H$525,'ZASOBY N'!$H186 )</f>
        <v>0</v>
      </c>
      <c r="CA187" s="410">
        <f>COUNTIFS('ZASOBY N'!$B$10:$B186,'ZASOBY N'!$B186,'ZASOBY N'!$C$10:'ZASOBY N'!$C186,'ZASOBY N'!$C186,'ZASOBY N'!$D$10:'ZASOBY N'!$D186,'ZASOBY N'!$D186,'ZASOBY N'!$H$10:'ZASOBY N'!$H186,'ZASOBY N'!$H186 )</f>
        <v>0</v>
      </c>
      <c r="CB187" s="411">
        <f t="shared" si="58"/>
        <v>0</v>
      </c>
      <c r="CC187" s="412">
        <f t="shared" si="59"/>
        <v>0</v>
      </c>
      <c r="CE187" s="414" t="str">
        <f>IF(AND(CG187=1,CH187=1,SUMIF($C187:$C$525,$C187,$AH187:$AH$525)=$AH187),$AH187,IF($CJ187&gt;0,$CJ187,IF(AND(COUNTIF($C$11:$C186,$C187)&gt;=1,COUNTIF($D186:$D186,$D187)&gt;=1),"",IF(AND(SUMIF($C187:$C$525,$C187,$AH187:$AH$525)&gt;$AH187,SUMIF($D187:$D$525,$D187,$AH187:$AH$525)&gt;$AH187),_xlfn.AGGREGATE(14,4,$CI$11:$CI$31*($C$11:$C$31=$C187),1),""))))</f>
        <v/>
      </c>
      <c r="CG187" s="409">
        <f>COUNTIFS('ZASOBY N'!$B186:$B$525,'ZASOBY N'!$B186,'ZASOBY N'!$C186:'ZASOBY N'!$C$525,'ZASOBY N'!$C186,'ZASOBY N'!$D186:'ZASOBY N'!$D$525,'ZASOBY N'!$D186,'ZASOBY N'!$H186:'ZASOBY N'!$H$525,'ZASOBY N'!$H186 )</f>
        <v>0</v>
      </c>
      <c r="CH187" s="410">
        <f>COUNTIFS('ZASOBY N'!$B$10:$B186,'ZASOBY N'!$B186,'ZASOBY N'!$C$10:'ZASOBY N'!$C186,'ZASOBY N'!$C186,'ZASOBY N'!$D$10:'ZASOBY N'!$D186,'ZASOBY N'!$D186,'ZASOBY N'!$H$10:'ZASOBY N'!$H186,'ZASOBY N'!$H186 )</f>
        <v>0</v>
      </c>
      <c r="CI187" s="411">
        <f t="shared" si="60"/>
        <v>0</v>
      </c>
      <c r="CJ187" s="412">
        <f t="shared" si="61"/>
        <v>0</v>
      </c>
      <c r="CL187" s="414" t="str">
        <f>IF(AND(CN187=1,CO187=1,SUMIF($C187:$C$525,$C187,$AG187:$AG$525)=$AG187),$AG187,IF($CQ187&gt;0,$CQ187,IF(AND(COUNTIF($C$11:$C186,$C187)&gt;=1,COUNTIF($D186:$D186,$D187)&gt;=1),"",IF(AND(SUMIF($C187:$C$525,$C187,$AG187:$AG$525)&gt;$AG187,SUMIF($D187:$D$525,$D187,$AG187:$AG$525)&gt;$AG187),_xlfn.AGGREGATE(14,4,$CP$11:$CP$31*($C$11:$C$31=$C187),1),""))))</f>
        <v/>
      </c>
      <c r="CN187" s="409">
        <f>COUNTIFS('ZASOBY N'!$B186:$B$525,'ZASOBY N'!$B186,'ZASOBY N'!$C186:'ZASOBY N'!$C$525,'ZASOBY N'!$C186,'ZASOBY N'!$D186:'ZASOBY N'!$D$525,'ZASOBY N'!$D186,'ZASOBY N'!$H186:'ZASOBY N'!$H$525,'ZASOBY N'!$H186 )</f>
        <v>0</v>
      </c>
      <c r="CO187" s="410">
        <f>COUNTIFS('ZASOBY N'!$B$10:$B186,'ZASOBY N'!$B186,'ZASOBY N'!$C$10:'ZASOBY N'!$C186,'ZASOBY N'!$C186,'ZASOBY N'!$D$10:'ZASOBY N'!$D186,'ZASOBY N'!$D186,'ZASOBY N'!$H$10:'ZASOBY N'!$H186,'ZASOBY N'!$H186 )</f>
        <v>0</v>
      </c>
      <c r="CP187" s="411">
        <f t="shared" si="62"/>
        <v>0</v>
      </c>
      <c r="CQ187" s="412">
        <f t="shared" si="63"/>
        <v>0</v>
      </c>
      <c r="CS187" s="414" t="str">
        <f>IF(AND(CU187=1,CV187=1,SUMIF($C187:$C$525,$C187,$AF187:$AF$525)=$AF187),$AF187,IF($CX187&gt;0,$CX187,IF(AND(COUNTIF($C$11:$C186,$C187)&gt;=1,COUNTIF($D186:$D186,$D187)&gt;=1),"",IF(AND(SUMIF($C187:$C$525,$C187,$AF187:$AF$525)&gt;$AF187,SUMIF($D187:$D$525,$D187,$AF187:$AF$525)&gt;$AF187),_xlfn.AGGREGATE(14,4,$CW$11:$CW$31*($C$11:$C$31=$C187),1),""))))</f>
        <v/>
      </c>
      <c r="CU187" s="409">
        <f>COUNTIFS('ZASOBY N'!$B186:$B$525,'ZASOBY N'!$B186,'ZASOBY N'!$C186:'ZASOBY N'!$C$525,'ZASOBY N'!$C186,'ZASOBY N'!$D186:'ZASOBY N'!$D$525,'ZASOBY N'!$D186,'ZASOBY N'!$H186:'ZASOBY N'!$H$525,'ZASOBY N'!$H186 )</f>
        <v>0</v>
      </c>
      <c r="CV187" s="410">
        <f>COUNTIFS('ZASOBY N'!$B$10:$B186,'ZASOBY N'!$B186,'ZASOBY N'!$C$10:'ZASOBY N'!$C186,'ZASOBY N'!$C186,'ZASOBY N'!$D$10:'ZASOBY N'!$D186,'ZASOBY N'!$D186,'ZASOBY N'!$H$10:'ZASOBY N'!$H186,'ZASOBY N'!$H186 )</f>
        <v>0</v>
      </c>
      <c r="CW187" s="411">
        <f t="shared" si="64"/>
        <v>0</v>
      </c>
      <c r="CX187" s="412">
        <f t="shared" si="65"/>
        <v>0</v>
      </c>
      <c r="CZ187" s="414" t="str">
        <f>IF(AND(DB187=1,DC187=1,SUMIF($C187:$C$525,$C187,$AE187:$AE$525)=$AE187),$AE187,IF($DE187&gt;0,$DE187,IF(AND(COUNTIF($C$11:$C186,$C187)&gt;=1,COUNTIF($D186:$D186,$D187)&gt;=1),"",IF(AND(SUMIF($C187:$C$525,$C187,$AE187:$AE$525)&gt;$AE187,SUMIF($D187:$D$525,$D187,$AE187:$AE$525)&gt;$AE187),_xlfn.AGGREGATE(14,4,$DD$11:$DD$31*($C$11:$C$31=$C187),1),""))))</f>
        <v/>
      </c>
      <c r="DB187" s="409">
        <f>COUNTIFS('ZASOBY N'!$B186:$B$525,'ZASOBY N'!$B186,'ZASOBY N'!$C186:'ZASOBY N'!$C$525,'ZASOBY N'!$C186,'ZASOBY N'!$D186:'ZASOBY N'!$D$525,'ZASOBY N'!$D186,'ZASOBY N'!$H186:'ZASOBY N'!$H$525,'ZASOBY N'!$H186 )</f>
        <v>0</v>
      </c>
      <c r="DC187" s="410">
        <f>COUNTIFS('ZASOBY N'!$B$10:$B186,'ZASOBY N'!$B186,'ZASOBY N'!$C$10:'ZASOBY N'!$C186,'ZASOBY N'!$C186,'ZASOBY N'!$D$10:'ZASOBY N'!$D186,'ZASOBY N'!$D186,'ZASOBY N'!$H$10:'ZASOBY N'!$H186,'ZASOBY N'!$H186 )</f>
        <v>0</v>
      </c>
      <c r="DD187" s="411">
        <f t="shared" si="66"/>
        <v>0</v>
      </c>
      <c r="DE187" s="412">
        <f t="shared" si="67"/>
        <v>0</v>
      </c>
      <c r="DF187" s="399" t="str">
        <f>IF(AND(DI187=1,DJ187=1,SUMIF($C187:$C$525,$C187,$AD187:$AD$525)=$AD187),$AD187,IF($DL187&gt;0,$DL187,IF(B187="","",IF(AND(COUNTIF($C$11:$C186,$C187)&gt;=1,COUNTIF($D186:$D186,$D187)&gt;=1,COUNTIF($Z184:$Z186,$C187)=0),"",IF(AND(COUNTIF($C$11:$C186,$C187)&gt;=1,COUNTIF($D186:$D186,$D187)&gt;=1),"UJĘTO WYŻEJ",IF(AND(SUMIF($C187:$C$525,$C187,$AD187:$AD$525)&gt;$AD187,SUMIF($D187:$D$525,$D187,$AD187:$AD$525)&gt;$AD187),_xlfn.AGGREGATE(14,4,$DK$11:$DK$31*($C$11:$C$31=$C187),1),""))))))</f>
        <v/>
      </c>
      <c r="DG187" s="414" t="str">
        <f>IF(AND(DI187=1,DJ187=1,SUMIF($C187:$C$525,$C187,$AD187:$AD$525)=$AD187),$AD187,IF($DL187&gt;0,$DL187,IF(AND(COUNTIF($C$11:$C186,$C187)&gt;=1,COUNTIF($D186:$D186,$D187)&gt;=1),"",IF(AND(SUMIF($C187:$C$525,$C187,$AD187:$AD$525)&gt;$AD187,SUMIF($D187:$D$525,$D187,$AD187:$AD$525)&gt;$AD187),_xlfn.AGGREGATE(14,4,$DK$11:$DK$31*($C$11:$C$31=$C187),1),""))))</f>
        <v/>
      </c>
      <c r="DI187" s="409">
        <f>COUNTIFS('ZASOBY N'!$B186:$B$525,'ZASOBY N'!$B186,'ZASOBY N'!$C186:'ZASOBY N'!$C$525,'ZASOBY N'!$C186,'ZASOBY N'!$D186:'ZASOBY N'!$D$525,'ZASOBY N'!$D186,'ZASOBY N'!$H186:'ZASOBY N'!$H$525,'ZASOBY N'!$H186 )</f>
        <v>0</v>
      </c>
      <c r="DJ187" s="410">
        <f>COUNTIFS('ZASOBY N'!$B$10:$B186,'ZASOBY N'!$B186,'ZASOBY N'!$C$10:'ZASOBY N'!$C186,'ZASOBY N'!$C186,'ZASOBY N'!$D$10:'ZASOBY N'!$D186,'ZASOBY N'!$D186,'ZASOBY N'!$H$10:'ZASOBY N'!$H186,'ZASOBY N'!$H186 )</f>
        <v>0</v>
      </c>
      <c r="DK187" s="411">
        <f t="shared" si="68"/>
        <v>0</v>
      </c>
      <c r="DL187" s="412">
        <f t="shared" si="69"/>
        <v>0</v>
      </c>
    </row>
    <row r="188" spans="1:116" ht="18.899999999999999" customHeight="1" x14ac:dyDescent="0.3">
      <c r="A188" s="219"/>
      <c r="B188" s="152" t="str">
        <f>IF('ZASOBY N'!A187="","",'ZASOBY N'!A187)</f>
        <v/>
      </c>
      <c r="C188" s="462" t="str">
        <f>IF('ZASOBY N'!C187="","",'ZASOBY N'!C187)</f>
        <v/>
      </c>
      <c r="D188" s="137" t="str">
        <f>IF('ZASOBY N'!B187="","",'ZASOBY N'!B187)</f>
        <v/>
      </c>
      <c r="E188" s="138"/>
      <c r="F188" s="356" t="str">
        <f>IF('ZASOBY N'!D187="","",'ZASOBY N'!D187)</f>
        <v/>
      </c>
      <c r="G188" s="220" t="str">
        <f>IF('ZASOBY N'!G187="","",'ZASOBY N'!G187)</f>
        <v/>
      </c>
      <c r="H188" s="221" t="str">
        <f>IF('ZASOBY N'!F187="","",'ZASOBY N'!F187)</f>
        <v/>
      </c>
      <c r="I188" s="221" t="str">
        <f>IF('ZASOBY N'!G187="","",'ZASOBY N'!G187)</f>
        <v/>
      </c>
      <c r="J188" s="221" t="str">
        <f>IF('ZASOBY N'!H187="","",'ZASOBY N'!H187)</f>
        <v/>
      </c>
      <c r="K188" s="214">
        <v>0</v>
      </c>
      <c r="L188" s="214">
        <v>0</v>
      </c>
      <c r="M188" s="214">
        <v>0</v>
      </c>
      <c r="N188" s="222" t="str">
        <f>IF('ZASOBY N'!BD187="x","",IF(W188="","",'ZASOBY N'!E187))</f>
        <v/>
      </c>
      <c r="O188" s="223">
        <v>0</v>
      </c>
      <c r="P188" s="223">
        <v>0</v>
      </c>
      <c r="Q188" s="226" t="str">
        <f>IF($N188="","",'UPR BILANS N'!G188*'UPR BILANS N'!N188)</f>
        <v/>
      </c>
      <c r="R188" s="225" t="str">
        <f>IF($N188="","",'ZASOBY N'!O187)</f>
        <v/>
      </c>
      <c r="S188" s="225" t="str">
        <f>IF($N188="","",IF('ZASOBY N'!Q187="",0,'ZASOBY N'!Q187))</f>
        <v/>
      </c>
      <c r="T188" s="225" t="str">
        <f>IF($N188="","",'ZASOBY N'!V187)</f>
        <v/>
      </c>
      <c r="U188" s="225" t="str">
        <f>IF($N188="","",IF('ZASOBY N'!AG187="",0,'ZASOBY N'!AG187))</f>
        <v/>
      </c>
      <c r="V188" s="225" t="str">
        <f>IF($N188="","",IF(NN!P190="",0,NN!P190))</f>
        <v/>
      </c>
      <c r="W188" s="225" t="str">
        <f t="shared" si="70"/>
        <v/>
      </c>
      <c r="X188" s="226" t="str">
        <f t="shared" si="48"/>
        <v/>
      </c>
      <c r="Y188" s="225" t="str">
        <f>IF('ZASOBY N'!AU187="","",IF(C188&lt;&gt;C187,'ZASOBY N'!AU187,IF(D188&lt;&gt;D187,'ZASOBY N'!AU187,IF(F188&lt;&gt;F187,'ZASOBY N'!AU187,IF(G188&lt;&gt;G187,'ZASOBY N'!AU187,IF(J188&lt;&gt;J187,'ZASOBY N'!AU187,IF(NN!AC190="","",IF(AND(C187=C188,H187=H188,J187=J188,NN!AC190&gt;0),"",IF(AND(C188=C189,H188=DO186,NN!CW188&gt;0),'ZASOBY N'!AU187,'ZASOBY N'!AU187)))))))))</f>
        <v/>
      </c>
      <c r="Z188" s="225" t="str">
        <f t="shared" si="71"/>
        <v/>
      </c>
      <c r="AA188" s="227" t="str">
        <f t="shared" si="51"/>
        <v/>
      </c>
      <c r="AB188" s="400" t="str">
        <f t="shared" si="72"/>
        <v/>
      </c>
      <c r="AC188" s="228" t="str">
        <f t="shared" si="50"/>
        <v/>
      </c>
      <c r="AD188" s="222">
        <f>IF(B188="",0,IF(F188="",0,INDEX(POBRANIE_!$B$6:$F$101,MATCH('UPR BILANS N'!$F188,POBRANIE_!$A$6:$A$101,0),2)))</f>
        <v>0</v>
      </c>
      <c r="AE188" s="224">
        <f>IF(OR('ZASOBY N'!G187="",'ZASOBY N'!E187=""),0,IF(B188="",0,'ZASOBY N'!G187*'ZASOBY N'!E187))</f>
        <v>0</v>
      </c>
      <c r="AF188" s="225">
        <f>IF('ZASOBY N'!O187="",0,'ZASOBY N'!O187)</f>
        <v>0</v>
      </c>
      <c r="AG188" s="225">
        <f>IF('ZASOBY N'!Q187="",0,'ZASOBY N'!Q187)</f>
        <v>0</v>
      </c>
      <c r="AH188" s="225">
        <f>IF('ZASOBY N'!V187="",0,'ZASOBY N'!V187)</f>
        <v>0</v>
      </c>
      <c r="AI188" s="225">
        <f>IF('ZASOBY N'!AG187="",0,'ZASOBY N'!AG187)</f>
        <v>0</v>
      </c>
      <c r="AJ188" s="225">
        <f>IF(NN!P190="",0,IF(NN!P190="BRAK kol.7","BRAK BADAŃ",NN!P190))</f>
        <v>0</v>
      </c>
      <c r="AK188" s="225">
        <f>IF(NN!AC190="",0,IF(NN!AC190="BRAK kol.7","BRAK BADAŃ",NN!AC190))</f>
        <v>0</v>
      </c>
      <c r="BJ188" s="414" t="str">
        <f>IF(AND(BL188=1,BM188=1,SUMIF($C188:$C$525,$C188,$AK188:$AK$525)=$AK188),$AK188,IF($BO188&gt;0,$BO188,IF(AND(COUNTIF($C$11:$C187,$C188)&gt;=1,COUNTIF($D187:$D187,$D188)&gt;=1),"",IF(AND(SUMIF($C188:$C$525,$C188,$AK188:$AK$525)&gt;=$AK188,SUMIF($D188:$D$525,$D188,$AK188:$AK$525)&gt;=$AK188),SUMIF($C188:$C$525,$C188,$AK188:$AK$525),""))))</f>
        <v/>
      </c>
      <c r="BL188" s="409">
        <f>COUNTIFS('ZASOBY N'!$B187:$B$525,'ZASOBY N'!$B187,'ZASOBY N'!$C187:'ZASOBY N'!$C$525,'ZASOBY N'!$C187,'ZASOBY N'!$D187:'ZASOBY N'!$D$525,'ZASOBY N'!$D187,'ZASOBY N'!$H187:'ZASOBY N'!$H$525,'ZASOBY N'!$H187 )</f>
        <v>0</v>
      </c>
      <c r="BM188" s="410">
        <f>COUNTIFS('ZASOBY N'!$B$10:$B187,'ZASOBY N'!$B187,'ZASOBY N'!$C$10:'ZASOBY N'!$C187,'ZASOBY N'!$C187,'ZASOBY N'!$D$10:'ZASOBY N'!$D187,'ZASOBY N'!$D187,'ZASOBY N'!$H$10:'ZASOBY N'!$H187,'ZASOBY N'!$H187 )</f>
        <v>0</v>
      </c>
      <c r="BN188" s="411">
        <f t="shared" si="53"/>
        <v>0</v>
      </c>
      <c r="BO188" s="412">
        <f t="shared" si="54"/>
        <v>0</v>
      </c>
      <c r="BP188" s="94" t="str">
        <f t="shared" si="55"/>
        <v/>
      </c>
      <c r="BQ188" s="414" t="str">
        <f>IF(AND(BS188=1,BT188=1,SUMIF($C188:$C$525,$C188,$AJ188:$AJ$525)=$AJ188),$AJ188,IF($BV188&gt;0,$BV188,IF(AND(COUNTIF($C$11:$C187,$C188)&gt;=1,COUNTIF($D187:$D187,$D188)&gt;=1),"",IF(AND(SUMIF($C188:$C$525,$C188,$AJ188:$AJ$525)&gt;$AJ188,SUMIF($D188:$D$525,$D188,$AJ188:$AJ$525)&gt;$AJ188),SUMIF($C188:$C$525,$C188,$AJ188:$AJ$525),""))))</f>
        <v/>
      </c>
      <c r="BS188" s="409">
        <f>COUNTIFS('ZASOBY N'!$B187:$B$525,'ZASOBY N'!$B187,'ZASOBY N'!$C187:'ZASOBY N'!$C$525,'ZASOBY N'!$C187,'ZASOBY N'!$D187:'ZASOBY N'!$D$525,'ZASOBY N'!$D187,'ZASOBY N'!$H187:'ZASOBY N'!$H$525,'ZASOBY N'!$H187 )</f>
        <v>0</v>
      </c>
      <c r="BT188" s="410">
        <f>COUNTIFS('ZASOBY N'!$B$10:$B187,'ZASOBY N'!$B187,'ZASOBY N'!$C$10:'ZASOBY N'!$C187,'ZASOBY N'!$C187,'ZASOBY N'!$D$10:'ZASOBY N'!$D187,'ZASOBY N'!$D187,'ZASOBY N'!$H$10:'ZASOBY N'!$H187,'ZASOBY N'!$H187 )</f>
        <v>0</v>
      </c>
      <c r="BU188" s="411">
        <f t="shared" si="56"/>
        <v>0</v>
      </c>
      <c r="BV188" s="412">
        <f t="shared" si="57"/>
        <v>0</v>
      </c>
      <c r="BW188" s="94" t="s">
        <v>499</v>
      </c>
      <c r="BX188" s="414" t="str">
        <f>IF(AND(BZ188=1,CA188=1,SUMIF($C188:$C$525,$C188,$AI188:$AI$525)=$AI188),$AI188,IF($CC188&gt;0,$CC188,IF(AND(COUNTIF($C$11:$C187,$C188)&gt;=1,COUNTIF($D187:$D187,$D188)&gt;=1),"",IF(AND(SUMIF($C188:$C$525,$C188,$AI188:$AI$525)&gt;$AI188,SUMIF($D188:$D$525,$D188,$AI188:$AI$525)&gt;$IG188),_xlfn.AGGREGATE(14,4,$CB$11:$CB$31*($C$11:$C$31=$C188),1),""))))</f>
        <v/>
      </c>
      <c r="BZ188" s="409">
        <f>COUNTIFS('ZASOBY N'!$B187:$B$525,'ZASOBY N'!$B187,'ZASOBY N'!$C187:'ZASOBY N'!$C$525,'ZASOBY N'!$C187,'ZASOBY N'!$D187:'ZASOBY N'!$D$525,'ZASOBY N'!$D187,'ZASOBY N'!$H187:'ZASOBY N'!$H$525,'ZASOBY N'!$H187 )</f>
        <v>0</v>
      </c>
      <c r="CA188" s="410">
        <f>COUNTIFS('ZASOBY N'!$B$10:$B187,'ZASOBY N'!$B187,'ZASOBY N'!$C$10:'ZASOBY N'!$C187,'ZASOBY N'!$C187,'ZASOBY N'!$D$10:'ZASOBY N'!$D187,'ZASOBY N'!$D187,'ZASOBY N'!$H$10:'ZASOBY N'!$H187,'ZASOBY N'!$H187 )</f>
        <v>0</v>
      </c>
      <c r="CB188" s="411">
        <f t="shared" si="58"/>
        <v>0</v>
      </c>
      <c r="CC188" s="412">
        <f t="shared" si="59"/>
        <v>0</v>
      </c>
      <c r="CE188" s="414" t="str">
        <f>IF(AND(CG188=1,CH188=1,SUMIF($C188:$C$525,$C188,$AH188:$AH$525)=$AH188),$AH188,IF($CJ188&gt;0,$CJ188,IF(AND(COUNTIF($C$11:$C187,$C188)&gt;=1,COUNTIF($D187:$D187,$D188)&gt;=1),"",IF(AND(SUMIF($C188:$C$525,$C188,$AH188:$AH$525)&gt;$AH188,SUMIF($D188:$D$525,$D188,$AH188:$AH$525)&gt;$AH188),_xlfn.AGGREGATE(14,4,$CI$11:$CI$31*($C$11:$C$31=$C188),1),""))))</f>
        <v/>
      </c>
      <c r="CG188" s="409">
        <f>COUNTIFS('ZASOBY N'!$B187:$B$525,'ZASOBY N'!$B187,'ZASOBY N'!$C187:'ZASOBY N'!$C$525,'ZASOBY N'!$C187,'ZASOBY N'!$D187:'ZASOBY N'!$D$525,'ZASOBY N'!$D187,'ZASOBY N'!$H187:'ZASOBY N'!$H$525,'ZASOBY N'!$H187 )</f>
        <v>0</v>
      </c>
      <c r="CH188" s="410">
        <f>COUNTIFS('ZASOBY N'!$B$10:$B187,'ZASOBY N'!$B187,'ZASOBY N'!$C$10:'ZASOBY N'!$C187,'ZASOBY N'!$C187,'ZASOBY N'!$D$10:'ZASOBY N'!$D187,'ZASOBY N'!$D187,'ZASOBY N'!$H$10:'ZASOBY N'!$H187,'ZASOBY N'!$H187 )</f>
        <v>0</v>
      </c>
      <c r="CI188" s="411">
        <f t="shared" si="60"/>
        <v>0</v>
      </c>
      <c r="CJ188" s="412">
        <f t="shared" si="61"/>
        <v>0</v>
      </c>
      <c r="CL188" s="414" t="str">
        <f>IF(AND(CN188=1,CO188=1,SUMIF($C188:$C$525,$C188,$AG188:$AG$525)=$AG188),$AG188,IF($CQ188&gt;0,$CQ188,IF(AND(COUNTIF($C$11:$C187,$C188)&gt;=1,COUNTIF($D187:$D187,$D188)&gt;=1),"",IF(AND(SUMIF($C188:$C$525,$C188,$AG188:$AG$525)&gt;$AG188,SUMIF($D188:$D$525,$D188,$AG188:$AG$525)&gt;$AG188),_xlfn.AGGREGATE(14,4,$CP$11:$CP$31*($C$11:$C$31=$C188),1),""))))</f>
        <v/>
      </c>
      <c r="CN188" s="409">
        <f>COUNTIFS('ZASOBY N'!$B187:$B$525,'ZASOBY N'!$B187,'ZASOBY N'!$C187:'ZASOBY N'!$C$525,'ZASOBY N'!$C187,'ZASOBY N'!$D187:'ZASOBY N'!$D$525,'ZASOBY N'!$D187,'ZASOBY N'!$H187:'ZASOBY N'!$H$525,'ZASOBY N'!$H187 )</f>
        <v>0</v>
      </c>
      <c r="CO188" s="410">
        <f>COUNTIFS('ZASOBY N'!$B$10:$B187,'ZASOBY N'!$B187,'ZASOBY N'!$C$10:'ZASOBY N'!$C187,'ZASOBY N'!$C187,'ZASOBY N'!$D$10:'ZASOBY N'!$D187,'ZASOBY N'!$D187,'ZASOBY N'!$H$10:'ZASOBY N'!$H187,'ZASOBY N'!$H187 )</f>
        <v>0</v>
      </c>
      <c r="CP188" s="411">
        <f t="shared" si="62"/>
        <v>0</v>
      </c>
      <c r="CQ188" s="412">
        <f t="shared" si="63"/>
        <v>0</v>
      </c>
      <c r="CS188" s="414" t="str">
        <f>IF(AND(CU188=1,CV188=1,SUMIF($C188:$C$525,$C188,$AF188:$AF$525)=$AF188),$AF188,IF($CX188&gt;0,$CX188,IF(AND(COUNTIF($C$11:$C187,$C188)&gt;=1,COUNTIF($D187:$D187,$D188)&gt;=1),"",IF(AND(SUMIF($C188:$C$525,$C188,$AF188:$AF$525)&gt;$AF188,SUMIF($D188:$D$525,$D188,$AF188:$AF$525)&gt;$AF188),_xlfn.AGGREGATE(14,4,$CW$11:$CW$31*($C$11:$C$31=$C188),1),""))))</f>
        <v/>
      </c>
      <c r="CU188" s="409">
        <f>COUNTIFS('ZASOBY N'!$B187:$B$525,'ZASOBY N'!$B187,'ZASOBY N'!$C187:'ZASOBY N'!$C$525,'ZASOBY N'!$C187,'ZASOBY N'!$D187:'ZASOBY N'!$D$525,'ZASOBY N'!$D187,'ZASOBY N'!$H187:'ZASOBY N'!$H$525,'ZASOBY N'!$H187 )</f>
        <v>0</v>
      </c>
      <c r="CV188" s="410">
        <f>COUNTIFS('ZASOBY N'!$B$10:$B187,'ZASOBY N'!$B187,'ZASOBY N'!$C$10:'ZASOBY N'!$C187,'ZASOBY N'!$C187,'ZASOBY N'!$D$10:'ZASOBY N'!$D187,'ZASOBY N'!$D187,'ZASOBY N'!$H$10:'ZASOBY N'!$H187,'ZASOBY N'!$H187 )</f>
        <v>0</v>
      </c>
      <c r="CW188" s="411">
        <f t="shared" si="64"/>
        <v>0</v>
      </c>
      <c r="CX188" s="412">
        <f t="shared" si="65"/>
        <v>0</v>
      </c>
      <c r="CZ188" s="414" t="str">
        <f>IF(AND(DB188=1,DC188=1,SUMIF($C188:$C$525,$C188,$AE188:$AE$525)=$AE188),$AE188,IF($DE188&gt;0,$DE188,IF(AND(COUNTIF($C$11:$C187,$C188)&gt;=1,COUNTIF($D187:$D187,$D188)&gt;=1),"",IF(AND(SUMIF($C188:$C$525,$C188,$AE188:$AE$525)&gt;$AE188,SUMIF($D188:$D$525,$D188,$AE188:$AE$525)&gt;$AE188),_xlfn.AGGREGATE(14,4,$DD$11:$DD$31*($C$11:$C$31=$C188),1),""))))</f>
        <v/>
      </c>
      <c r="DB188" s="409">
        <f>COUNTIFS('ZASOBY N'!$B187:$B$525,'ZASOBY N'!$B187,'ZASOBY N'!$C187:'ZASOBY N'!$C$525,'ZASOBY N'!$C187,'ZASOBY N'!$D187:'ZASOBY N'!$D$525,'ZASOBY N'!$D187,'ZASOBY N'!$H187:'ZASOBY N'!$H$525,'ZASOBY N'!$H187 )</f>
        <v>0</v>
      </c>
      <c r="DC188" s="410">
        <f>COUNTIFS('ZASOBY N'!$B$10:$B187,'ZASOBY N'!$B187,'ZASOBY N'!$C$10:'ZASOBY N'!$C187,'ZASOBY N'!$C187,'ZASOBY N'!$D$10:'ZASOBY N'!$D187,'ZASOBY N'!$D187,'ZASOBY N'!$H$10:'ZASOBY N'!$H187,'ZASOBY N'!$H187 )</f>
        <v>0</v>
      </c>
      <c r="DD188" s="411">
        <f t="shared" si="66"/>
        <v>0</v>
      </c>
      <c r="DE188" s="412">
        <f t="shared" si="67"/>
        <v>0</v>
      </c>
      <c r="DF188" s="399" t="str">
        <f>IF(AND(DI188=1,DJ188=1,SUMIF($C188:$C$525,$C188,$AD188:$AD$525)=$AD188),$AD188,IF($DL188&gt;0,$DL188,IF(B188="","",IF(AND(COUNTIF($C$11:$C187,$C188)&gt;=1,COUNTIF($D187:$D187,$D188)&gt;=1,COUNTIF($Z185:$Z187,$C188)=0),"",IF(AND(COUNTIF($C$11:$C187,$C188)&gt;=1,COUNTIF($D187:$D187,$D188)&gt;=1),"UJĘTO WYŻEJ",IF(AND(SUMIF($C188:$C$525,$C188,$AD188:$AD$525)&gt;$AD188,SUMIF($D188:$D$525,$D188,$AD188:$AD$525)&gt;$AD188),_xlfn.AGGREGATE(14,4,$DK$11:$DK$31*($C$11:$C$31=$C188),1),""))))))</f>
        <v/>
      </c>
      <c r="DG188" s="414" t="str">
        <f>IF(AND(DI188=1,DJ188=1,SUMIF($C188:$C$525,$C188,$AD188:$AD$525)=$AD188),$AD188,IF($DL188&gt;0,$DL188,IF(AND(COUNTIF($C$11:$C187,$C188)&gt;=1,COUNTIF($D187:$D187,$D188)&gt;=1),"",IF(AND(SUMIF($C188:$C$525,$C188,$AD188:$AD$525)&gt;$AD188,SUMIF($D188:$D$525,$D188,$AD188:$AD$525)&gt;$AD188),_xlfn.AGGREGATE(14,4,$DK$11:$DK$31*($C$11:$C$31=$C188),1),""))))</f>
        <v/>
      </c>
      <c r="DI188" s="409">
        <f>COUNTIFS('ZASOBY N'!$B187:$B$525,'ZASOBY N'!$B187,'ZASOBY N'!$C187:'ZASOBY N'!$C$525,'ZASOBY N'!$C187,'ZASOBY N'!$D187:'ZASOBY N'!$D$525,'ZASOBY N'!$D187,'ZASOBY N'!$H187:'ZASOBY N'!$H$525,'ZASOBY N'!$H187 )</f>
        <v>0</v>
      </c>
      <c r="DJ188" s="410">
        <f>COUNTIFS('ZASOBY N'!$B$10:$B187,'ZASOBY N'!$B187,'ZASOBY N'!$C$10:'ZASOBY N'!$C187,'ZASOBY N'!$C187,'ZASOBY N'!$D$10:'ZASOBY N'!$D187,'ZASOBY N'!$D187,'ZASOBY N'!$H$10:'ZASOBY N'!$H187,'ZASOBY N'!$H187 )</f>
        <v>0</v>
      </c>
      <c r="DK188" s="411">
        <f t="shared" si="68"/>
        <v>0</v>
      </c>
      <c r="DL188" s="412">
        <f t="shared" si="69"/>
        <v>0</v>
      </c>
    </row>
    <row r="189" spans="1:116" ht="18.899999999999999" customHeight="1" x14ac:dyDescent="0.3">
      <c r="A189" s="219"/>
      <c r="B189" s="152" t="str">
        <f>IF('ZASOBY N'!A188="","",'ZASOBY N'!A188)</f>
        <v/>
      </c>
      <c r="C189" s="462" t="str">
        <f>IF('ZASOBY N'!C188="","",'ZASOBY N'!C188)</f>
        <v/>
      </c>
      <c r="D189" s="137" t="str">
        <f>IF('ZASOBY N'!B188="","",'ZASOBY N'!B188)</f>
        <v/>
      </c>
      <c r="E189" s="138"/>
      <c r="F189" s="356" t="str">
        <f>IF('ZASOBY N'!D188="","",'ZASOBY N'!D188)</f>
        <v/>
      </c>
      <c r="G189" s="220" t="str">
        <f>IF('ZASOBY N'!G188="","",'ZASOBY N'!G188)</f>
        <v/>
      </c>
      <c r="H189" s="221" t="str">
        <f>IF('ZASOBY N'!F188="","",'ZASOBY N'!F188)</f>
        <v/>
      </c>
      <c r="I189" s="221" t="str">
        <f>IF('ZASOBY N'!G188="","",'ZASOBY N'!G188)</f>
        <v/>
      </c>
      <c r="J189" s="221" t="str">
        <f>IF('ZASOBY N'!H188="","",'ZASOBY N'!H188)</f>
        <v/>
      </c>
      <c r="K189" s="214">
        <v>0</v>
      </c>
      <c r="L189" s="214">
        <v>0</v>
      </c>
      <c r="M189" s="214">
        <v>0</v>
      </c>
      <c r="N189" s="222" t="str">
        <f>IF('ZASOBY N'!BD188="x","",IF(W189="","",'ZASOBY N'!E188))</f>
        <v/>
      </c>
      <c r="O189" s="223">
        <v>0</v>
      </c>
      <c r="P189" s="223">
        <v>0</v>
      </c>
      <c r="Q189" s="226" t="str">
        <f>IF($N189="","",'UPR BILANS N'!G189*'UPR BILANS N'!N189)</f>
        <v/>
      </c>
      <c r="R189" s="225" t="str">
        <f>IF($N189="","",'ZASOBY N'!O188)</f>
        <v/>
      </c>
      <c r="S189" s="225" t="str">
        <f>IF($N189="","",IF('ZASOBY N'!Q188="",0,'ZASOBY N'!Q188))</f>
        <v/>
      </c>
      <c r="T189" s="225" t="str">
        <f>IF($N189="","",'ZASOBY N'!V188)</f>
        <v/>
      </c>
      <c r="U189" s="225" t="str">
        <f>IF($N189="","",IF('ZASOBY N'!AG188="",0,'ZASOBY N'!AG188))</f>
        <v/>
      </c>
      <c r="V189" s="225" t="str">
        <f>IF($N189="","",IF(NN!P191="",0,NN!P191))</f>
        <v/>
      </c>
      <c r="W189" s="225" t="str">
        <f t="shared" si="70"/>
        <v/>
      </c>
      <c r="X189" s="226" t="str">
        <f t="shared" si="48"/>
        <v/>
      </c>
      <c r="Y189" s="225" t="str">
        <f>IF('ZASOBY N'!AU188="","",IF(C189&lt;&gt;C188,'ZASOBY N'!AU188,IF(D189&lt;&gt;D188,'ZASOBY N'!AU188,IF(F189&lt;&gt;F188,'ZASOBY N'!AU188,IF(G189&lt;&gt;G188,'ZASOBY N'!AU188,IF(J189&lt;&gt;J188,'ZASOBY N'!AU188,IF(NN!AC191="","",IF(AND(C188=C189,H188=H189,J188=J189,NN!AC191&gt;0),"",IF(AND(C189=C190,H189=DO187,NN!CW189&gt;0),'ZASOBY N'!AU188,'ZASOBY N'!AU188)))))))))</f>
        <v/>
      </c>
      <c r="Z189" s="225" t="str">
        <f t="shared" si="71"/>
        <v/>
      </c>
      <c r="AA189" s="227" t="str">
        <f t="shared" si="51"/>
        <v/>
      </c>
      <c r="AB189" s="400" t="str">
        <f t="shared" si="72"/>
        <v/>
      </c>
      <c r="AC189" s="228" t="str">
        <f t="shared" si="50"/>
        <v/>
      </c>
      <c r="AD189" s="222">
        <f>IF(B189="",0,IF(F189="",0,INDEX(POBRANIE_!$B$6:$F$101,MATCH('UPR BILANS N'!$F189,POBRANIE_!$A$6:$A$101,0),2)))</f>
        <v>0</v>
      </c>
      <c r="AE189" s="224">
        <f>IF(OR('ZASOBY N'!G188="",'ZASOBY N'!E188=""),0,IF(B189="",0,'ZASOBY N'!G188*'ZASOBY N'!E188))</f>
        <v>0</v>
      </c>
      <c r="AF189" s="225">
        <f>IF('ZASOBY N'!O188="",0,'ZASOBY N'!O188)</f>
        <v>0</v>
      </c>
      <c r="AG189" s="225">
        <f>IF('ZASOBY N'!Q188="",0,'ZASOBY N'!Q188)</f>
        <v>0</v>
      </c>
      <c r="AH189" s="225">
        <f>IF('ZASOBY N'!V188="",0,'ZASOBY N'!V188)</f>
        <v>0</v>
      </c>
      <c r="AI189" s="225">
        <f>IF('ZASOBY N'!AG188="",0,'ZASOBY N'!AG188)</f>
        <v>0</v>
      </c>
      <c r="AJ189" s="225">
        <f>IF(NN!P191="",0,IF(NN!P191="BRAK kol.7","BRAK BADAŃ",NN!P191))</f>
        <v>0</v>
      </c>
      <c r="AK189" s="225">
        <f>IF(NN!AC191="",0,IF(NN!AC191="BRAK kol.7","BRAK BADAŃ",NN!AC191))</f>
        <v>0</v>
      </c>
      <c r="BJ189" s="414" t="str">
        <f>IF(AND(BL189=1,BM189=1,SUMIF($C189:$C$525,$C189,$AK189:$AK$525)=$AK189),$AK189,IF($BO189&gt;0,$BO189,IF(AND(COUNTIF($C$11:$C188,$C189)&gt;=1,COUNTIF($D188:$D188,$D189)&gt;=1),"",IF(AND(SUMIF($C189:$C$525,$C189,$AK189:$AK$525)&gt;=$AK189,SUMIF($D189:$D$525,$D189,$AK189:$AK$525)&gt;=$AK189),SUMIF($C189:$C$525,$C189,$AK189:$AK$525),""))))</f>
        <v/>
      </c>
      <c r="BL189" s="409">
        <f>COUNTIFS('ZASOBY N'!$B188:$B$525,'ZASOBY N'!$B188,'ZASOBY N'!$C188:'ZASOBY N'!$C$525,'ZASOBY N'!$C188,'ZASOBY N'!$D188:'ZASOBY N'!$D$525,'ZASOBY N'!$D188,'ZASOBY N'!$H188:'ZASOBY N'!$H$525,'ZASOBY N'!$H188 )</f>
        <v>0</v>
      </c>
      <c r="BM189" s="410">
        <f>COUNTIFS('ZASOBY N'!$B$10:$B188,'ZASOBY N'!$B188,'ZASOBY N'!$C$10:'ZASOBY N'!$C188,'ZASOBY N'!$C188,'ZASOBY N'!$D$10:'ZASOBY N'!$D188,'ZASOBY N'!$D188,'ZASOBY N'!$H$10:'ZASOBY N'!$H188,'ZASOBY N'!$H188 )</f>
        <v>0</v>
      </c>
      <c r="BN189" s="411">
        <f t="shared" si="53"/>
        <v>0</v>
      </c>
      <c r="BO189" s="412">
        <f t="shared" si="54"/>
        <v>0</v>
      </c>
      <c r="BP189" s="94" t="str">
        <f t="shared" si="55"/>
        <v/>
      </c>
      <c r="BQ189" s="414" t="str">
        <f>IF(AND(BS189=1,BT189=1,SUMIF($C189:$C$525,$C189,$AJ189:$AJ$525)=$AJ189),$AJ189,IF($BV189&gt;0,$BV189,IF(AND(COUNTIF($C$11:$C188,$C189)&gt;=1,COUNTIF($D188:$D188,$D189)&gt;=1),"",IF(AND(SUMIF($C189:$C$525,$C189,$AJ189:$AJ$525)&gt;$AJ189,SUMIF($D189:$D$525,$D189,$AJ189:$AJ$525)&gt;$AJ189),SUMIF($C189:$C$525,$C189,$AJ189:$AJ$525),""))))</f>
        <v/>
      </c>
      <c r="BS189" s="409">
        <f>COUNTIFS('ZASOBY N'!$B188:$B$525,'ZASOBY N'!$B188,'ZASOBY N'!$C188:'ZASOBY N'!$C$525,'ZASOBY N'!$C188,'ZASOBY N'!$D188:'ZASOBY N'!$D$525,'ZASOBY N'!$D188,'ZASOBY N'!$H188:'ZASOBY N'!$H$525,'ZASOBY N'!$H188 )</f>
        <v>0</v>
      </c>
      <c r="BT189" s="410">
        <f>COUNTIFS('ZASOBY N'!$B$10:$B188,'ZASOBY N'!$B188,'ZASOBY N'!$C$10:'ZASOBY N'!$C188,'ZASOBY N'!$C188,'ZASOBY N'!$D$10:'ZASOBY N'!$D188,'ZASOBY N'!$D188,'ZASOBY N'!$H$10:'ZASOBY N'!$H188,'ZASOBY N'!$H188 )</f>
        <v>0</v>
      </c>
      <c r="BU189" s="411">
        <f t="shared" si="56"/>
        <v>0</v>
      </c>
      <c r="BV189" s="412">
        <f t="shared" si="57"/>
        <v>0</v>
      </c>
      <c r="BW189" s="94" t="s">
        <v>499</v>
      </c>
      <c r="BX189" s="414" t="str">
        <f>IF(AND(BZ189=1,CA189=1,SUMIF($C189:$C$525,$C189,$AI189:$AI$525)=$AI189),$AI189,IF($CC189&gt;0,$CC189,IF(AND(COUNTIF($C$11:$C188,$C189)&gt;=1,COUNTIF($D188:$D188,$D189)&gt;=1),"",IF(AND(SUMIF($C189:$C$525,$C189,$AI189:$AI$525)&gt;$AI189,SUMIF($D189:$D$525,$D189,$AI189:$AI$525)&gt;$IG189),_xlfn.AGGREGATE(14,4,$CB$11:$CB$31*($C$11:$C$31=$C189),1),""))))</f>
        <v/>
      </c>
      <c r="BZ189" s="409">
        <f>COUNTIFS('ZASOBY N'!$B188:$B$525,'ZASOBY N'!$B188,'ZASOBY N'!$C188:'ZASOBY N'!$C$525,'ZASOBY N'!$C188,'ZASOBY N'!$D188:'ZASOBY N'!$D$525,'ZASOBY N'!$D188,'ZASOBY N'!$H188:'ZASOBY N'!$H$525,'ZASOBY N'!$H188 )</f>
        <v>0</v>
      </c>
      <c r="CA189" s="410">
        <f>COUNTIFS('ZASOBY N'!$B$10:$B188,'ZASOBY N'!$B188,'ZASOBY N'!$C$10:'ZASOBY N'!$C188,'ZASOBY N'!$C188,'ZASOBY N'!$D$10:'ZASOBY N'!$D188,'ZASOBY N'!$D188,'ZASOBY N'!$H$10:'ZASOBY N'!$H188,'ZASOBY N'!$H188 )</f>
        <v>0</v>
      </c>
      <c r="CB189" s="411">
        <f t="shared" si="58"/>
        <v>0</v>
      </c>
      <c r="CC189" s="412">
        <f t="shared" si="59"/>
        <v>0</v>
      </c>
      <c r="CE189" s="414" t="str">
        <f>IF(AND(CG189=1,CH189=1,SUMIF($C189:$C$525,$C189,$AH189:$AH$525)=$AH189),$AH189,IF($CJ189&gt;0,$CJ189,IF(AND(COUNTIF($C$11:$C188,$C189)&gt;=1,COUNTIF($D188:$D188,$D189)&gt;=1),"",IF(AND(SUMIF($C189:$C$525,$C189,$AH189:$AH$525)&gt;$AH189,SUMIF($D189:$D$525,$D189,$AH189:$AH$525)&gt;$AH189),_xlfn.AGGREGATE(14,4,$CI$11:$CI$31*($C$11:$C$31=$C189),1),""))))</f>
        <v/>
      </c>
      <c r="CG189" s="409">
        <f>COUNTIFS('ZASOBY N'!$B188:$B$525,'ZASOBY N'!$B188,'ZASOBY N'!$C188:'ZASOBY N'!$C$525,'ZASOBY N'!$C188,'ZASOBY N'!$D188:'ZASOBY N'!$D$525,'ZASOBY N'!$D188,'ZASOBY N'!$H188:'ZASOBY N'!$H$525,'ZASOBY N'!$H188 )</f>
        <v>0</v>
      </c>
      <c r="CH189" s="410">
        <f>COUNTIFS('ZASOBY N'!$B$10:$B188,'ZASOBY N'!$B188,'ZASOBY N'!$C$10:'ZASOBY N'!$C188,'ZASOBY N'!$C188,'ZASOBY N'!$D$10:'ZASOBY N'!$D188,'ZASOBY N'!$D188,'ZASOBY N'!$H$10:'ZASOBY N'!$H188,'ZASOBY N'!$H188 )</f>
        <v>0</v>
      </c>
      <c r="CI189" s="411">
        <f t="shared" si="60"/>
        <v>0</v>
      </c>
      <c r="CJ189" s="412">
        <f t="shared" si="61"/>
        <v>0</v>
      </c>
      <c r="CL189" s="414" t="str">
        <f>IF(AND(CN189=1,CO189=1,SUMIF($C189:$C$525,$C189,$AG189:$AG$525)=$AG189),$AG189,IF($CQ189&gt;0,$CQ189,IF(AND(COUNTIF($C$11:$C188,$C189)&gt;=1,COUNTIF($D188:$D188,$D189)&gt;=1),"",IF(AND(SUMIF($C189:$C$525,$C189,$AG189:$AG$525)&gt;$AG189,SUMIF($D189:$D$525,$D189,$AG189:$AG$525)&gt;$AG189),_xlfn.AGGREGATE(14,4,$CP$11:$CP$31*($C$11:$C$31=$C189),1),""))))</f>
        <v/>
      </c>
      <c r="CN189" s="409">
        <f>COUNTIFS('ZASOBY N'!$B188:$B$525,'ZASOBY N'!$B188,'ZASOBY N'!$C188:'ZASOBY N'!$C$525,'ZASOBY N'!$C188,'ZASOBY N'!$D188:'ZASOBY N'!$D$525,'ZASOBY N'!$D188,'ZASOBY N'!$H188:'ZASOBY N'!$H$525,'ZASOBY N'!$H188 )</f>
        <v>0</v>
      </c>
      <c r="CO189" s="410">
        <f>COUNTIFS('ZASOBY N'!$B$10:$B188,'ZASOBY N'!$B188,'ZASOBY N'!$C$10:'ZASOBY N'!$C188,'ZASOBY N'!$C188,'ZASOBY N'!$D$10:'ZASOBY N'!$D188,'ZASOBY N'!$D188,'ZASOBY N'!$H$10:'ZASOBY N'!$H188,'ZASOBY N'!$H188 )</f>
        <v>0</v>
      </c>
      <c r="CP189" s="411">
        <f t="shared" si="62"/>
        <v>0</v>
      </c>
      <c r="CQ189" s="412">
        <f t="shared" si="63"/>
        <v>0</v>
      </c>
      <c r="CS189" s="414" t="str">
        <f>IF(AND(CU189=1,CV189=1,SUMIF($C189:$C$525,$C189,$AF189:$AF$525)=$AF189),$AF189,IF($CX189&gt;0,$CX189,IF(AND(COUNTIF($C$11:$C188,$C189)&gt;=1,COUNTIF($D188:$D188,$D189)&gt;=1),"",IF(AND(SUMIF($C189:$C$525,$C189,$AF189:$AF$525)&gt;$AF189,SUMIF($D189:$D$525,$D189,$AF189:$AF$525)&gt;$AF189),_xlfn.AGGREGATE(14,4,$CW$11:$CW$31*($C$11:$C$31=$C189),1),""))))</f>
        <v/>
      </c>
      <c r="CU189" s="409">
        <f>COUNTIFS('ZASOBY N'!$B188:$B$525,'ZASOBY N'!$B188,'ZASOBY N'!$C188:'ZASOBY N'!$C$525,'ZASOBY N'!$C188,'ZASOBY N'!$D188:'ZASOBY N'!$D$525,'ZASOBY N'!$D188,'ZASOBY N'!$H188:'ZASOBY N'!$H$525,'ZASOBY N'!$H188 )</f>
        <v>0</v>
      </c>
      <c r="CV189" s="410">
        <f>COUNTIFS('ZASOBY N'!$B$10:$B188,'ZASOBY N'!$B188,'ZASOBY N'!$C$10:'ZASOBY N'!$C188,'ZASOBY N'!$C188,'ZASOBY N'!$D$10:'ZASOBY N'!$D188,'ZASOBY N'!$D188,'ZASOBY N'!$H$10:'ZASOBY N'!$H188,'ZASOBY N'!$H188 )</f>
        <v>0</v>
      </c>
      <c r="CW189" s="411">
        <f t="shared" si="64"/>
        <v>0</v>
      </c>
      <c r="CX189" s="412">
        <f t="shared" si="65"/>
        <v>0</v>
      </c>
      <c r="CZ189" s="414" t="str">
        <f>IF(AND(DB189=1,DC189=1,SUMIF($C189:$C$525,$C189,$AE189:$AE$525)=$AE189),$AE189,IF($DE189&gt;0,$DE189,IF(AND(COUNTIF($C$11:$C188,$C189)&gt;=1,COUNTIF($D188:$D188,$D189)&gt;=1),"",IF(AND(SUMIF($C189:$C$525,$C189,$AE189:$AE$525)&gt;$AE189,SUMIF($D189:$D$525,$D189,$AE189:$AE$525)&gt;$AE189),_xlfn.AGGREGATE(14,4,$DD$11:$DD$31*($C$11:$C$31=$C189),1),""))))</f>
        <v/>
      </c>
      <c r="DB189" s="409">
        <f>COUNTIFS('ZASOBY N'!$B188:$B$525,'ZASOBY N'!$B188,'ZASOBY N'!$C188:'ZASOBY N'!$C$525,'ZASOBY N'!$C188,'ZASOBY N'!$D188:'ZASOBY N'!$D$525,'ZASOBY N'!$D188,'ZASOBY N'!$H188:'ZASOBY N'!$H$525,'ZASOBY N'!$H188 )</f>
        <v>0</v>
      </c>
      <c r="DC189" s="410">
        <f>COUNTIFS('ZASOBY N'!$B$10:$B188,'ZASOBY N'!$B188,'ZASOBY N'!$C$10:'ZASOBY N'!$C188,'ZASOBY N'!$C188,'ZASOBY N'!$D$10:'ZASOBY N'!$D188,'ZASOBY N'!$D188,'ZASOBY N'!$H$10:'ZASOBY N'!$H188,'ZASOBY N'!$H188 )</f>
        <v>0</v>
      </c>
      <c r="DD189" s="411">
        <f t="shared" si="66"/>
        <v>0</v>
      </c>
      <c r="DE189" s="412">
        <f t="shared" si="67"/>
        <v>0</v>
      </c>
      <c r="DF189" s="399" t="str">
        <f>IF(AND(DI189=1,DJ189=1,SUMIF($C189:$C$525,$C189,$AD189:$AD$525)=$AD189),$AD189,IF($DL189&gt;0,$DL189,IF(B189="","",IF(AND(COUNTIF($C$11:$C188,$C189)&gt;=1,COUNTIF($D188:$D188,$D189)&gt;=1,COUNTIF($Z186:$Z188,$C189)=0),"",IF(AND(COUNTIF($C$11:$C188,$C189)&gt;=1,COUNTIF($D188:$D188,$D189)&gt;=1),"UJĘTO WYŻEJ",IF(AND(SUMIF($C189:$C$525,$C189,$AD189:$AD$525)&gt;$AD189,SUMIF($D189:$D$525,$D189,$AD189:$AD$525)&gt;$AD189),_xlfn.AGGREGATE(14,4,$DK$11:$DK$31*($C$11:$C$31=$C189),1),""))))))</f>
        <v/>
      </c>
      <c r="DG189" s="414" t="str">
        <f>IF(AND(DI189=1,DJ189=1,SUMIF($C189:$C$525,$C189,$AD189:$AD$525)=$AD189),$AD189,IF($DL189&gt;0,$DL189,IF(AND(COUNTIF($C$11:$C188,$C189)&gt;=1,COUNTIF($D188:$D188,$D189)&gt;=1),"",IF(AND(SUMIF($C189:$C$525,$C189,$AD189:$AD$525)&gt;$AD189,SUMIF($D189:$D$525,$D189,$AD189:$AD$525)&gt;$AD189),_xlfn.AGGREGATE(14,4,$DK$11:$DK$31*($C$11:$C$31=$C189),1),""))))</f>
        <v/>
      </c>
      <c r="DI189" s="409">
        <f>COUNTIFS('ZASOBY N'!$B188:$B$525,'ZASOBY N'!$B188,'ZASOBY N'!$C188:'ZASOBY N'!$C$525,'ZASOBY N'!$C188,'ZASOBY N'!$D188:'ZASOBY N'!$D$525,'ZASOBY N'!$D188,'ZASOBY N'!$H188:'ZASOBY N'!$H$525,'ZASOBY N'!$H188 )</f>
        <v>0</v>
      </c>
      <c r="DJ189" s="410">
        <f>COUNTIFS('ZASOBY N'!$B$10:$B188,'ZASOBY N'!$B188,'ZASOBY N'!$C$10:'ZASOBY N'!$C188,'ZASOBY N'!$C188,'ZASOBY N'!$D$10:'ZASOBY N'!$D188,'ZASOBY N'!$D188,'ZASOBY N'!$H$10:'ZASOBY N'!$H188,'ZASOBY N'!$H188 )</f>
        <v>0</v>
      </c>
      <c r="DK189" s="411">
        <f t="shared" si="68"/>
        <v>0</v>
      </c>
      <c r="DL189" s="412">
        <f t="shared" si="69"/>
        <v>0</v>
      </c>
    </row>
    <row r="190" spans="1:116" ht="18.899999999999999" customHeight="1" x14ac:dyDescent="0.3">
      <c r="A190" s="219"/>
      <c r="B190" s="152" t="str">
        <f>IF('ZASOBY N'!A189="","",'ZASOBY N'!A189)</f>
        <v/>
      </c>
      <c r="C190" s="462" t="str">
        <f>IF('ZASOBY N'!C189="","",'ZASOBY N'!C189)</f>
        <v/>
      </c>
      <c r="D190" s="137" t="str">
        <f>IF('ZASOBY N'!B189="","",'ZASOBY N'!B189)</f>
        <v/>
      </c>
      <c r="E190" s="138"/>
      <c r="F190" s="356" t="str">
        <f>IF('ZASOBY N'!D189="","",'ZASOBY N'!D189)</f>
        <v/>
      </c>
      <c r="G190" s="220" t="str">
        <f>IF('ZASOBY N'!G189="","",'ZASOBY N'!G189)</f>
        <v/>
      </c>
      <c r="H190" s="221" t="str">
        <f>IF('ZASOBY N'!F189="","",'ZASOBY N'!F189)</f>
        <v/>
      </c>
      <c r="I190" s="221" t="str">
        <f>IF('ZASOBY N'!G189="","",'ZASOBY N'!G189)</f>
        <v/>
      </c>
      <c r="J190" s="221" t="str">
        <f>IF('ZASOBY N'!H189="","",'ZASOBY N'!H189)</f>
        <v/>
      </c>
      <c r="K190" s="214">
        <v>0</v>
      </c>
      <c r="L190" s="214">
        <v>0</v>
      </c>
      <c r="M190" s="214">
        <v>0</v>
      </c>
      <c r="N190" s="222" t="str">
        <f>IF('ZASOBY N'!BD189="x","",IF(W190="","",'ZASOBY N'!E189))</f>
        <v/>
      </c>
      <c r="O190" s="223">
        <v>0</v>
      </c>
      <c r="P190" s="223">
        <v>0</v>
      </c>
      <c r="Q190" s="226" t="str">
        <f>IF($N190="","",'UPR BILANS N'!G190*'UPR BILANS N'!N190)</f>
        <v/>
      </c>
      <c r="R190" s="225" t="str">
        <f>IF($N190="","",'ZASOBY N'!O189)</f>
        <v/>
      </c>
      <c r="S190" s="225" t="str">
        <f>IF($N190="","",IF('ZASOBY N'!Q189="",0,'ZASOBY N'!Q189))</f>
        <v/>
      </c>
      <c r="T190" s="225" t="str">
        <f>IF($N190="","",'ZASOBY N'!V189)</f>
        <v/>
      </c>
      <c r="U190" s="225" t="str">
        <f>IF($N190="","",IF('ZASOBY N'!AG189="",0,'ZASOBY N'!AG189))</f>
        <v/>
      </c>
      <c r="V190" s="225" t="str">
        <f>IF($N190="","",IF(NN!P192="",0,NN!P192))</f>
        <v/>
      </c>
      <c r="W190" s="225" t="str">
        <f t="shared" si="70"/>
        <v/>
      </c>
      <c r="X190" s="226" t="str">
        <f t="shared" si="48"/>
        <v/>
      </c>
      <c r="Y190" s="225" t="str">
        <f>IF('ZASOBY N'!AU189="","",IF(C190&lt;&gt;C189,'ZASOBY N'!AU189,IF(D190&lt;&gt;D189,'ZASOBY N'!AU189,IF(F190&lt;&gt;F189,'ZASOBY N'!AU189,IF(G190&lt;&gt;G189,'ZASOBY N'!AU189,IF(J190&lt;&gt;J189,'ZASOBY N'!AU189,IF(NN!AC192="","",IF(AND(C189=C190,H189=H190,J189=J190,NN!AC192&gt;0),"",IF(AND(C190=C191,H190=DO188,NN!CW190&gt;0),'ZASOBY N'!AU189,'ZASOBY N'!AU189)))))))))</f>
        <v/>
      </c>
      <c r="Z190" s="225" t="str">
        <f t="shared" si="71"/>
        <v/>
      </c>
      <c r="AA190" s="227" t="str">
        <f t="shared" si="51"/>
        <v/>
      </c>
      <c r="AB190" s="400" t="str">
        <f t="shared" si="72"/>
        <v/>
      </c>
      <c r="AC190" s="228" t="str">
        <f t="shared" si="50"/>
        <v/>
      </c>
      <c r="AD190" s="222">
        <f>IF(B190="",0,IF(F190="",0,INDEX(POBRANIE_!$B$6:$F$101,MATCH('UPR BILANS N'!$F190,POBRANIE_!$A$6:$A$101,0),2)))</f>
        <v>0</v>
      </c>
      <c r="AE190" s="224">
        <f>IF(OR('ZASOBY N'!G189="",'ZASOBY N'!E189=""),0,IF(B190="",0,'ZASOBY N'!G189*'ZASOBY N'!E189))</f>
        <v>0</v>
      </c>
      <c r="AF190" s="225">
        <f>IF('ZASOBY N'!O189="",0,'ZASOBY N'!O189)</f>
        <v>0</v>
      </c>
      <c r="AG190" s="225">
        <f>IF('ZASOBY N'!Q189="",0,'ZASOBY N'!Q189)</f>
        <v>0</v>
      </c>
      <c r="AH190" s="225">
        <f>IF('ZASOBY N'!V189="",0,'ZASOBY N'!V189)</f>
        <v>0</v>
      </c>
      <c r="AI190" s="225">
        <f>IF('ZASOBY N'!AG189="",0,'ZASOBY N'!AG189)</f>
        <v>0</v>
      </c>
      <c r="AJ190" s="225">
        <f>IF(NN!P192="",0,IF(NN!P192="BRAK kol.7","BRAK BADAŃ",NN!P192))</f>
        <v>0</v>
      </c>
      <c r="AK190" s="225">
        <f>IF(NN!AC192="",0,IF(NN!AC192="BRAK kol.7","BRAK BADAŃ",NN!AC192))</f>
        <v>0</v>
      </c>
      <c r="BJ190" s="414" t="str">
        <f>IF(AND(BL190=1,BM190=1,SUMIF($C190:$C$525,$C190,$AK190:$AK$525)=$AK190),$AK190,IF($BO190&gt;0,$BO190,IF(AND(COUNTIF($C$11:$C189,$C190)&gt;=1,COUNTIF($D189:$D189,$D190)&gt;=1),"",IF(AND(SUMIF($C190:$C$525,$C190,$AK190:$AK$525)&gt;=$AK190,SUMIF($D190:$D$525,$D190,$AK190:$AK$525)&gt;=$AK190),SUMIF($C190:$C$525,$C190,$AK190:$AK$525),""))))</f>
        <v/>
      </c>
      <c r="BL190" s="409">
        <f>COUNTIFS('ZASOBY N'!$B189:$B$525,'ZASOBY N'!$B189,'ZASOBY N'!$C189:'ZASOBY N'!$C$525,'ZASOBY N'!$C189,'ZASOBY N'!$D189:'ZASOBY N'!$D$525,'ZASOBY N'!$D189,'ZASOBY N'!$H189:'ZASOBY N'!$H$525,'ZASOBY N'!$H189 )</f>
        <v>0</v>
      </c>
      <c r="BM190" s="410">
        <f>COUNTIFS('ZASOBY N'!$B$10:$B189,'ZASOBY N'!$B189,'ZASOBY N'!$C$10:'ZASOBY N'!$C189,'ZASOBY N'!$C189,'ZASOBY N'!$D$10:'ZASOBY N'!$D189,'ZASOBY N'!$D189,'ZASOBY N'!$H$10:'ZASOBY N'!$H189,'ZASOBY N'!$H189 )</f>
        <v>0</v>
      </c>
      <c r="BN190" s="411">
        <f t="shared" si="53"/>
        <v>0</v>
      </c>
      <c r="BO190" s="412">
        <f t="shared" si="54"/>
        <v>0</v>
      </c>
      <c r="BP190" s="94" t="str">
        <f t="shared" si="55"/>
        <v/>
      </c>
      <c r="BQ190" s="414" t="str">
        <f>IF(AND(BS190=1,BT190=1,SUMIF($C190:$C$525,$C190,$AJ190:$AJ$525)=$AJ190),$AJ190,IF($BV190&gt;0,$BV190,IF(AND(COUNTIF($C$11:$C189,$C190)&gt;=1,COUNTIF($D189:$D189,$D190)&gt;=1),"",IF(AND(SUMIF($C190:$C$525,$C190,$AJ190:$AJ$525)&gt;$AJ190,SUMIF($D190:$D$525,$D190,$AJ190:$AJ$525)&gt;$AJ190),SUMIF($C190:$C$525,$C190,$AJ190:$AJ$525),""))))</f>
        <v/>
      </c>
      <c r="BS190" s="409">
        <f>COUNTIFS('ZASOBY N'!$B189:$B$525,'ZASOBY N'!$B189,'ZASOBY N'!$C189:'ZASOBY N'!$C$525,'ZASOBY N'!$C189,'ZASOBY N'!$D189:'ZASOBY N'!$D$525,'ZASOBY N'!$D189,'ZASOBY N'!$H189:'ZASOBY N'!$H$525,'ZASOBY N'!$H189 )</f>
        <v>0</v>
      </c>
      <c r="BT190" s="410">
        <f>COUNTIFS('ZASOBY N'!$B$10:$B189,'ZASOBY N'!$B189,'ZASOBY N'!$C$10:'ZASOBY N'!$C189,'ZASOBY N'!$C189,'ZASOBY N'!$D$10:'ZASOBY N'!$D189,'ZASOBY N'!$D189,'ZASOBY N'!$H$10:'ZASOBY N'!$H189,'ZASOBY N'!$H189 )</f>
        <v>0</v>
      </c>
      <c r="BU190" s="411">
        <f t="shared" si="56"/>
        <v>0</v>
      </c>
      <c r="BV190" s="412">
        <f t="shared" si="57"/>
        <v>0</v>
      </c>
      <c r="BW190" s="94" t="s">
        <v>499</v>
      </c>
      <c r="BX190" s="414" t="str">
        <f>IF(AND(BZ190=1,CA190=1,SUMIF($C190:$C$525,$C190,$AI190:$AI$525)=$AI190),$AI190,IF($CC190&gt;0,$CC190,IF(AND(COUNTIF($C$11:$C189,$C190)&gt;=1,COUNTIF($D189:$D189,$D190)&gt;=1),"",IF(AND(SUMIF($C190:$C$525,$C190,$AI190:$AI$525)&gt;$AI190,SUMIF($D190:$D$525,$D190,$AI190:$AI$525)&gt;$IG190),_xlfn.AGGREGATE(14,4,$CB$11:$CB$31*($C$11:$C$31=$C190),1),""))))</f>
        <v/>
      </c>
      <c r="BZ190" s="409">
        <f>COUNTIFS('ZASOBY N'!$B189:$B$525,'ZASOBY N'!$B189,'ZASOBY N'!$C189:'ZASOBY N'!$C$525,'ZASOBY N'!$C189,'ZASOBY N'!$D189:'ZASOBY N'!$D$525,'ZASOBY N'!$D189,'ZASOBY N'!$H189:'ZASOBY N'!$H$525,'ZASOBY N'!$H189 )</f>
        <v>0</v>
      </c>
      <c r="CA190" s="410">
        <f>COUNTIFS('ZASOBY N'!$B$10:$B189,'ZASOBY N'!$B189,'ZASOBY N'!$C$10:'ZASOBY N'!$C189,'ZASOBY N'!$C189,'ZASOBY N'!$D$10:'ZASOBY N'!$D189,'ZASOBY N'!$D189,'ZASOBY N'!$H$10:'ZASOBY N'!$H189,'ZASOBY N'!$H189 )</f>
        <v>0</v>
      </c>
      <c r="CB190" s="411">
        <f t="shared" si="58"/>
        <v>0</v>
      </c>
      <c r="CC190" s="412">
        <f t="shared" si="59"/>
        <v>0</v>
      </c>
      <c r="CE190" s="414" t="str">
        <f>IF(AND(CG190=1,CH190=1,SUMIF($C190:$C$525,$C190,$AH190:$AH$525)=$AH190),$AH190,IF($CJ190&gt;0,$CJ190,IF(AND(COUNTIF($C$11:$C189,$C190)&gt;=1,COUNTIF($D189:$D189,$D190)&gt;=1),"",IF(AND(SUMIF($C190:$C$525,$C190,$AH190:$AH$525)&gt;$AH190,SUMIF($D190:$D$525,$D190,$AH190:$AH$525)&gt;$AH190),_xlfn.AGGREGATE(14,4,$CI$11:$CI$31*($C$11:$C$31=$C190),1),""))))</f>
        <v/>
      </c>
      <c r="CG190" s="409">
        <f>COUNTIFS('ZASOBY N'!$B189:$B$525,'ZASOBY N'!$B189,'ZASOBY N'!$C189:'ZASOBY N'!$C$525,'ZASOBY N'!$C189,'ZASOBY N'!$D189:'ZASOBY N'!$D$525,'ZASOBY N'!$D189,'ZASOBY N'!$H189:'ZASOBY N'!$H$525,'ZASOBY N'!$H189 )</f>
        <v>0</v>
      </c>
      <c r="CH190" s="410">
        <f>COUNTIFS('ZASOBY N'!$B$10:$B189,'ZASOBY N'!$B189,'ZASOBY N'!$C$10:'ZASOBY N'!$C189,'ZASOBY N'!$C189,'ZASOBY N'!$D$10:'ZASOBY N'!$D189,'ZASOBY N'!$D189,'ZASOBY N'!$H$10:'ZASOBY N'!$H189,'ZASOBY N'!$H189 )</f>
        <v>0</v>
      </c>
      <c r="CI190" s="411">
        <f t="shared" si="60"/>
        <v>0</v>
      </c>
      <c r="CJ190" s="412">
        <f t="shared" si="61"/>
        <v>0</v>
      </c>
      <c r="CL190" s="414" t="str">
        <f>IF(AND(CN190=1,CO190=1,SUMIF($C190:$C$525,$C190,$AG190:$AG$525)=$AG190),$AG190,IF($CQ190&gt;0,$CQ190,IF(AND(COUNTIF($C$11:$C189,$C190)&gt;=1,COUNTIF($D189:$D189,$D190)&gt;=1),"",IF(AND(SUMIF($C190:$C$525,$C190,$AG190:$AG$525)&gt;$AG190,SUMIF($D190:$D$525,$D190,$AG190:$AG$525)&gt;$AG190),_xlfn.AGGREGATE(14,4,$CP$11:$CP$31*($C$11:$C$31=$C190),1),""))))</f>
        <v/>
      </c>
      <c r="CN190" s="409">
        <f>COUNTIFS('ZASOBY N'!$B189:$B$525,'ZASOBY N'!$B189,'ZASOBY N'!$C189:'ZASOBY N'!$C$525,'ZASOBY N'!$C189,'ZASOBY N'!$D189:'ZASOBY N'!$D$525,'ZASOBY N'!$D189,'ZASOBY N'!$H189:'ZASOBY N'!$H$525,'ZASOBY N'!$H189 )</f>
        <v>0</v>
      </c>
      <c r="CO190" s="410">
        <f>COUNTIFS('ZASOBY N'!$B$10:$B189,'ZASOBY N'!$B189,'ZASOBY N'!$C$10:'ZASOBY N'!$C189,'ZASOBY N'!$C189,'ZASOBY N'!$D$10:'ZASOBY N'!$D189,'ZASOBY N'!$D189,'ZASOBY N'!$H$10:'ZASOBY N'!$H189,'ZASOBY N'!$H189 )</f>
        <v>0</v>
      </c>
      <c r="CP190" s="411">
        <f t="shared" si="62"/>
        <v>0</v>
      </c>
      <c r="CQ190" s="412">
        <f t="shared" si="63"/>
        <v>0</v>
      </c>
      <c r="CS190" s="414" t="str">
        <f>IF(AND(CU190=1,CV190=1,SUMIF($C190:$C$525,$C190,$AF190:$AF$525)=$AF190),$AF190,IF($CX190&gt;0,$CX190,IF(AND(COUNTIF($C$11:$C189,$C190)&gt;=1,COUNTIF($D189:$D189,$D190)&gt;=1),"",IF(AND(SUMIF($C190:$C$525,$C190,$AF190:$AF$525)&gt;$AF190,SUMIF($D190:$D$525,$D190,$AF190:$AF$525)&gt;$AF190),_xlfn.AGGREGATE(14,4,$CW$11:$CW$31*($C$11:$C$31=$C190),1),""))))</f>
        <v/>
      </c>
      <c r="CU190" s="409">
        <f>COUNTIFS('ZASOBY N'!$B189:$B$525,'ZASOBY N'!$B189,'ZASOBY N'!$C189:'ZASOBY N'!$C$525,'ZASOBY N'!$C189,'ZASOBY N'!$D189:'ZASOBY N'!$D$525,'ZASOBY N'!$D189,'ZASOBY N'!$H189:'ZASOBY N'!$H$525,'ZASOBY N'!$H189 )</f>
        <v>0</v>
      </c>
      <c r="CV190" s="410">
        <f>COUNTIFS('ZASOBY N'!$B$10:$B189,'ZASOBY N'!$B189,'ZASOBY N'!$C$10:'ZASOBY N'!$C189,'ZASOBY N'!$C189,'ZASOBY N'!$D$10:'ZASOBY N'!$D189,'ZASOBY N'!$D189,'ZASOBY N'!$H$10:'ZASOBY N'!$H189,'ZASOBY N'!$H189 )</f>
        <v>0</v>
      </c>
      <c r="CW190" s="411">
        <f t="shared" si="64"/>
        <v>0</v>
      </c>
      <c r="CX190" s="412">
        <f t="shared" si="65"/>
        <v>0</v>
      </c>
      <c r="CZ190" s="414" t="str">
        <f>IF(AND(DB190=1,DC190=1,SUMIF($C190:$C$525,$C190,$AE190:$AE$525)=$AE190),$AE190,IF($DE190&gt;0,$DE190,IF(AND(COUNTIF($C$11:$C189,$C190)&gt;=1,COUNTIF($D189:$D189,$D190)&gt;=1),"",IF(AND(SUMIF($C190:$C$525,$C190,$AE190:$AE$525)&gt;$AE190,SUMIF($D190:$D$525,$D190,$AE190:$AE$525)&gt;$AE190),_xlfn.AGGREGATE(14,4,$DD$11:$DD$31*($C$11:$C$31=$C190),1),""))))</f>
        <v/>
      </c>
      <c r="DB190" s="409">
        <f>COUNTIFS('ZASOBY N'!$B189:$B$525,'ZASOBY N'!$B189,'ZASOBY N'!$C189:'ZASOBY N'!$C$525,'ZASOBY N'!$C189,'ZASOBY N'!$D189:'ZASOBY N'!$D$525,'ZASOBY N'!$D189,'ZASOBY N'!$H189:'ZASOBY N'!$H$525,'ZASOBY N'!$H189 )</f>
        <v>0</v>
      </c>
      <c r="DC190" s="410">
        <f>COUNTIFS('ZASOBY N'!$B$10:$B189,'ZASOBY N'!$B189,'ZASOBY N'!$C$10:'ZASOBY N'!$C189,'ZASOBY N'!$C189,'ZASOBY N'!$D$10:'ZASOBY N'!$D189,'ZASOBY N'!$D189,'ZASOBY N'!$H$10:'ZASOBY N'!$H189,'ZASOBY N'!$H189 )</f>
        <v>0</v>
      </c>
      <c r="DD190" s="411">
        <f t="shared" si="66"/>
        <v>0</v>
      </c>
      <c r="DE190" s="412">
        <f t="shared" si="67"/>
        <v>0</v>
      </c>
      <c r="DF190" s="399" t="str">
        <f>IF(AND(DI190=1,DJ190=1,SUMIF($C190:$C$525,$C190,$AD190:$AD$525)=$AD190),$AD190,IF($DL190&gt;0,$DL190,IF(B190="","",IF(AND(COUNTIF($C$11:$C189,$C190)&gt;=1,COUNTIF($D189:$D189,$D190)&gt;=1,COUNTIF($Z187:$Z189,$C190)=0),"",IF(AND(COUNTIF($C$11:$C189,$C190)&gt;=1,COUNTIF($D189:$D189,$D190)&gt;=1),"UJĘTO WYŻEJ",IF(AND(SUMIF($C190:$C$525,$C190,$AD190:$AD$525)&gt;$AD190,SUMIF($D190:$D$525,$D190,$AD190:$AD$525)&gt;$AD190),_xlfn.AGGREGATE(14,4,$DK$11:$DK$31*($C$11:$C$31=$C190),1),""))))))</f>
        <v/>
      </c>
      <c r="DG190" s="414" t="str">
        <f>IF(AND(DI190=1,DJ190=1,SUMIF($C190:$C$525,$C190,$AD190:$AD$525)=$AD190),$AD190,IF($DL190&gt;0,$DL190,IF(AND(COUNTIF($C$11:$C189,$C190)&gt;=1,COUNTIF($D189:$D189,$D190)&gt;=1),"",IF(AND(SUMIF($C190:$C$525,$C190,$AD190:$AD$525)&gt;$AD190,SUMIF($D190:$D$525,$D190,$AD190:$AD$525)&gt;$AD190),_xlfn.AGGREGATE(14,4,$DK$11:$DK$31*($C$11:$C$31=$C190),1),""))))</f>
        <v/>
      </c>
      <c r="DI190" s="409">
        <f>COUNTIFS('ZASOBY N'!$B189:$B$525,'ZASOBY N'!$B189,'ZASOBY N'!$C189:'ZASOBY N'!$C$525,'ZASOBY N'!$C189,'ZASOBY N'!$D189:'ZASOBY N'!$D$525,'ZASOBY N'!$D189,'ZASOBY N'!$H189:'ZASOBY N'!$H$525,'ZASOBY N'!$H189 )</f>
        <v>0</v>
      </c>
      <c r="DJ190" s="410">
        <f>COUNTIFS('ZASOBY N'!$B$10:$B189,'ZASOBY N'!$B189,'ZASOBY N'!$C$10:'ZASOBY N'!$C189,'ZASOBY N'!$C189,'ZASOBY N'!$D$10:'ZASOBY N'!$D189,'ZASOBY N'!$D189,'ZASOBY N'!$H$10:'ZASOBY N'!$H189,'ZASOBY N'!$H189 )</f>
        <v>0</v>
      </c>
      <c r="DK190" s="411">
        <f t="shared" si="68"/>
        <v>0</v>
      </c>
      <c r="DL190" s="412">
        <f t="shared" si="69"/>
        <v>0</v>
      </c>
    </row>
    <row r="191" spans="1:116" ht="18.899999999999999" customHeight="1" x14ac:dyDescent="0.3">
      <c r="A191" s="219"/>
      <c r="B191" s="152" t="str">
        <f>IF('ZASOBY N'!A190="","",'ZASOBY N'!A190)</f>
        <v/>
      </c>
      <c r="C191" s="462" t="str">
        <f>IF('ZASOBY N'!C190="","",'ZASOBY N'!C190)</f>
        <v/>
      </c>
      <c r="D191" s="137" t="str">
        <f>IF('ZASOBY N'!B190="","",'ZASOBY N'!B190)</f>
        <v/>
      </c>
      <c r="E191" s="138"/>
      <c r="F191" s="356" t="str">
        <f>IF('ZASOBY N'!D190="","",'ZASOBY N'!D190)</f>
        <v/>
      </c>
      <c r="G191" s="220" t="str">
        <f>IF('ZASOBY N'!G190="","",'ZASOBY N'!G190)</f>
        <v/>
      </c>
      <c r="H191" s="221" t="str">
        <f>IF('ZASOBY N'!F190="","",'ZASOBY N'!F190)</f>
        <v/>
      </c>
      <c r="I191" s="221" t="str">
        <f>IF('ZASOBY N'!G190="","",'ZASOBY N'!G190)</f>
        <v/>
      </c>
      <c r="J191" s="221" t="str">
        <f>IF('ZASOBY N'!H190="","",'ZASOBY N'!H190)</f>
        <v/>
      </c>
      <c r="K191" s="214">
        <v>0</v>
      </c>
      <c r="L191" s="214">
        <v>0</v>
      </c>
      <c r="M191" s="214">
        <v>0</v>
      </c>
      <c r="N191" s="222" t="str">
        <f>IF('ZASOBY N'!BD190="x","",IF(W191="","",'ZASOBY N'!E190))</f>
        <v/>
      </c>
      <c r="O191" s="223">
        <v>0</v>
      </c>
      <c r="P191" s="223">
        <v>0</v>
      </c>
      <c r="Q191" s="226" t="str">
        <f>IF($N191="","",'UPR BILANS N'!G191*'UPR BILANS N'!N191)</f>
        <v/>
      </c>
      <c r="R191" s="225" t="str">
        <f>IF($N191="","",'ZASOBY N'!O190)</f>
        <v/>
      </c>
      <c r="S191" s="225" t="str">
        <f>IF($N191="","",IF('ZASOBY N'!Q190="",0,'ZASOBY N'!Q190))</f>
        <v/>
      </c>
      <c r="T191" s="225" t="str">
        <f>IF($N191="","",'ZASOBY N'!V190)</f>
        <v/>
      </c>
      <c r="U191" s="225" t="str">
        <f>IF($N191="","",IF('ZASOBY N'!AG190="",0,'ZASOBY N'!AG190))</f>
        <v/>
      </c>
      <c r="V191" s="225" t="str">
        <f>IF($N191="","",IF(NN!P193="",0,NN!P193))</f>
        <v/>
      </c>
      <c r="W191" s="225" t="str">
        <f t="shared" si="70"/>
        <v/>
      </c>
      <c r="X191" s="226" t="str">
        <f t="shared" si="48"/>
        <v/>
      </c>
      <c r="Y191" s="225" t="str">
        <f>IF('ZASOBY N'!AU190="","",IF(C191&lt;&gt;C190,'ZASOBY N'!AU190,IF(D191&lt;&gt;D190,'ZASOBY N'!AU190,IF(F191&lt;&gt;F190,'ZASOBY N'!AU190,IF(G191&lt;&gt;G190,'ZASOBY N'!AU190,IF(J191&lt;&gt;J190,'ZASOBY N'!AU190,IF(NN!AC193="","",IF(AND(C190=C191,H190=H191,J190=J191,NN!AC193&gt;0),"",IF(AND(C191=C192,H191=DO189,NN!CW191&gt;0),'ZASOBY N'!AU190,'ZASOBY N'!AU190)))))))))</f>
        <v/>
      </c>
      <c r="Z191" s="225" t="str">
        <f t="shared" si="71"/>
        <v/>
      </c>
      <c r="AA191" s="227" t="str">
        <f t="shared" si="51"/>
        <v/>
      </c>
      <c r="AB191" s="400" t="str">
        <f t="shared" si="72"/>
        <v/>
      </c>
      <c r="AC191" s="228" t="str">
        <f t="shared" si="50"/>
        <v/>
      </c>
      <c r="AD191" s="222">
        <f>IF(B191="",0,IF(F191="",0,INDEX(POBRANIE_!$B$6:$F$101,MATCH('UPR BILANS N'!$F191,POBRANIE_!$A$6:$A$101,0),2)))</f>
        <v>0</v>
      </c>
      <c r="AE191" s="224">
        <f>IF(OR('ZASOBY N'!G190="",'ZASOBY N'!E190=""),0,IF(B191="",0,'ZASOBY N'!G190*'ZASOBY N'!E190))</f>
        <v>0</v>
      </c>
      <c r="AF191" s="225">
        <f>IF('ZASOBY N'!O190="",0,'ZASOBY N'!O190)</f>
        <v>0</v>
      </c>
      <c r="AG191" s="225">
        <f>IF('ZASOBY N'!Q190="",0,'ZASOBY N'!Q190)</f>
        <v>0</v>
      </c>
      <c r="AH191" s="225">
        <f>IF('ZASOBY N'!V190="",0,'ZASOBY N'!V190)</f>
        <v>0</v>
      </c>
      <c r="AI191" s="225">
        <f>IF('ZASOBY N'!AG190="",0,'ZASOBY N'!AG190)</f>
        <v>0</v>
      </c>
      <c r="AJ191" s="225">
        <f>IF(NN!P193="",0,IF(NN!P193="BRAK kol.7","BRAK BADAŃ",NN!P193))</f>
        <v>0</v>
      </c>
      <c r="AK191" s="225">
        <f>IF(NN!AC193="",0,IF(NN!AC193="BRAK kol.7","BRAK BADAŃ",NN!AC193))</f>
        <v>0</v>
      </c>
      <c r="BJ191" s="414" t="str">
        <f>IF(AND(BL191=1,BM191=1,SUMIF($C191:$C$525,$C191,$AK191:$AK$525)=$AK191),$AK191,IF($BO191&gt;0,$BO191,IF(AND(COUNTIF($C$11:$C190,$C191)&gt;=1,COUNTIF($D190:$D190,$D191)&gt;=1),"",IF(AND(SUMIF($C191:$C$525,$C191,$AK191:$AK$525)&gt;=$AK191,SUMIF($D191:$D$525,$D191,$AK191:$AK$525)&gt;=$AK191),SUMIF($C191:$C$525,$C191,$AK191:$AK$525),""))))</f>
        <v/>
      </c>
      <c r="BL191" s="409">
        <f>COUNTIFS('ZASOBY N'!$B190:$B$525,'ZASOBY N'!$B190,'ZASOBY N'!$C190:'ZASOBY N'!$C$525,'ZASOBY N'!$C190,'ZASOBY N'!$D190:'ZASOBY N'!$D$525,'ZASOBY N'!$D190,'ZASOBY N'!$H190:'ZASOBY N'!$H$525,'ZASOBY N'!$H190 )</f>
        <v>0</v>
      </c>
      <c r="BM191" s="410">
        <f>COUNTIFS('ZASOBY N'!$B$10:$B190,'ZASOBY N'!$B190,'ZASOBY N'!$C$10:'ZASOBY N'!$C190,'ZASOBY N'!$C190,'ZASOBY N'!$D$10:'ZASOBY N'!$D190,'ZASOBY N'!$D190,'ZASOBY N'!$H$10:'ZASOBY N'!$H190,'ZASOBY N'!$H190 )</f>
        <v>0</v>
      </c>
      <c r="BN191" s="411">
        <f t="shared" si="53"/>
        <v>0</v>
      </c>
      <c r="BO191" s="412">
        <f t="shared" si="54"/>
        <v>0</v>
      </c>
      <c r="BP191" s="94" t="str">
        <f t="shared" si="55"/>
        <v/>
      </c>
      <c r="BQ191" s="414" t="str">
        <f>IF(AND(BS191=1,BT191=1,SUMIF($C191:$C$525,$C191,$AJ191:$AJ$525)=$AJ191),$AJ191,IF($BV191&gt;0,$BV191,IF(AND(COUNTIF($C$11:$C190,$C191)&gt;=1,COUNTIF($D190:$D190,$D191)&gt;=1),"",IF(AND(SUMIF($C191:$C$525,$C191,$AJ191:$AJ$525)&gt;$AJ191,SUMIF($D191:$D$525,$D191,$AJ191:$AJ$525)&gt;$AJ191),SUMIF($C191:$C$525,$C191,$AJ191:$AJ$525),""))))</f>
        <v/>
      </c>
      <c r="BS191" s="409">
        <f>COUNTIFS('ZASOBY N'!$B190:$B$525,'ZASOBY N'!$B190,'ZASOBY N'!$C190:'ZASOBY N'!$C$525,'ZASOBY N'!$C190,'ZASOBY N'!$D190:'ZASOBY N'!$D$525,'ZASOBY N'!$D190,'ZASOBY N'!$H190:'ZASOBY N'!$H$525,'ZASOBY N'!$H190 )</f>
        <v>0</v>
      </c>
      <c r="BT191" s="410">
        <f>COUNTIFS('ZASOBY N'!$B$10:$B190,'ZASOBY N'!$B190,'ZASOBY N'!$C$10:'ZASOBY N'!$C190,'ZASOBY N'!$C190,'ZASOBY N'!$D$10:'ZASOBY N'!$D190,'ZASOBY N'!$D190,'ZASOBY N'!$H$10:'ZASOBY N'!$H190,'ZASOBY N'!$H190 )</f>
        <v>0</v>
      </c>
      <c r="BU191" s="411">
        <f t="shared" si="56"/>
        <v>0</v>
      </c>
      <c r="BV191" s="412">
        <f t="shared" si="57"/>
        <v>0</v>
      </c>
      <c r="BW191" s="94" t="s">
        <v>499</v>
      </c>
      <c r="BX191" s="414" t="str">
        <f>IF(AND(BZ191=1,CA191=1,SUMIF($C191:$C$525,$C191,$AI191:$AI$525)=$AI191),$AI191,IF($CC191&gt;0,$CC191,IF(AND(COUNTIF($C$11:$C190,$C191)&gt;=1,COUNTIF($D190:$D190,$D191)&gt;=1),"",IF(AND(SUMIF($C191:$C$525,$C191,$AI191:$AI$525)&gt;$AI191,SUMIF($D191:$D$525,$D191,$AI191:$AI$525)&gt;$IG191),_xlfn.AGGREGATE(14,4,$CB$11:$CB$31*($C$11:$C$31=$C191),1),""))))</f>
        <v/>
      </c>
      <c r="BZ191" s="409">
        <f>COUNTIFS('ZASOBY N'!$B190:$B$525,'ZASOBY N'!$B190,'ZASOBY N'!$C190:'ZASOBY N'!$C$525,'ZASOBY N'!$C190,'ZASOBY N'!$D190:'ZASOBY N'!$D$525,'ZASOBY N'!$D190,'ZASOBY N'!$H190:'ZASOBY N'!$H$525,'ZASOBY N'!$H190 )</f>
        <v>0</v>
      </c>
      <c r="CA191" s="410">
        <f>COUNTIFS('ZASOBY N'!$B$10:$B190,'ZASOBY N'!$B190,'ZASOBY N'!$C$10:'ZASOBY N'!$C190,'ZASOBY N'!$C190,'ZASOBY N'!$D$10:'ZASOBY N'!$D190,'ZASOBY N'!$D190,'ZASOBY N'!$H$10:'ZASOBY N'!$H190,'ZASOBY N'!$H190 )</f>
        <v>0</v>
      </c>
      <c r="CB191" s="411">
        <f t="shared" si="58"/>
        <v>0</v>
      </c>
      <c r="CC191" s="412">
        <f t="shared" si="59"/>
        <v>0</v>
      </c>
      <c r="CE191" s="414" t="str">
        <f>IF(AND(CG191=1,CH191=1,SUMIF($C191:$C$525,$C191,$AH191:$AH$525)=$AH191),$AH191,IF($CJ191&gt;0,$CJ191,IF(AND(COUNTIF($C$11:$C190,$C191)&gt;=1,COUNTIF($D190:$D190,$D191)&gt;=1),"",IF(AND(SUMIF($C191:$C$525,$C191,$AH191:$AH$525)&gt;$AH191,SUMIF($D191:$D$525,$D191,$AH191:$AH$525)&gt;$AH191),_xlfn.AGGREGATE(14,4,$CI$11:$CI$31*($C$11:$C$31=$C191),1),""))))</f>
        <v/>
      </c>
      <c r="CG191" s="409">
        <f>COUNTIFS('ZASOBY N'!$B190:$B$525,'ZASOBY N'!$B190,'ZASOBY N'!$C190:'ZASOBY N'!$C$525,'ZASOBY N'!$C190,'ZASOBY N'!$D190:'ZASOBY N'!$D$525,'ZASOBY N'!$D190,'ZASOBY N'!$H190:'ZASOBY N'!$H$525,'ZASOBY N'!$H190 )</f>
        <v>0</v>
      </c>
      <c r="CH191" s="410">
        <f>COUNTIFS('ZASOBY N'!$B$10:$B190,'ZASOBY N'!$B190,'ZASOBY N'!$C$10:'ZASOBY N'!$C190,'ZASOBY N'!$C190,'ZASOBY N'!$D$10:'ZASOBY N'!$D190,'ZASOBY N'!$D190,'ZASOBY N'!$H$10:'ZASOBY N'!$H190,'ZASOBY N'!$H190 )</f>
        <v>0</v>
      </c>
      <c r="CI191" s="411">
        <f t="shared" si="60"/>
        <v>0</v>
      </c>
      <c r="CJ191" s="412">
        <f t="shared" si="61"/>
        <v>0</v>
      </c>
      <c r="CL191" s="414" t="str">
        <f>IF(AND(CN191=1,CO191=1,SUMIF($C191:$C$525,$C191,$AG191:$AG$525)=$AG191),$AG191,IF($CQ191&gt;0,$CQ191,IF(AND(COUNTIF($C$11:$C190,$C191)&gt;=1,COUNTIF($D190:$D190,$D191)&gt;=1),"",IF(AND(SUMIF($C191:$C$525,$C191,$AG191:$AG$525)&gt;$AG191,SUMIF($D191:$D$525,$D191,$AG191:$AG$525)&gt;$AG191),_xlfn.AGGREGATE(14,4,$CP$11:$CP$31*($C$11:$C$31=$C191),1),""))))</f>
        <v/>
      </c>
      <c r="CN191" s="409">
        <f>COUNTIFS('ZASOBY N'!$B190:$B$525,'ZASOBY N'!$B190,'ZASOBY N'!$C190:'ZASOBY N'!$C$525,'ZASOBY N'!$C190,'ZASOBY N'!$D190:'ZASOBY N'!$D$525,'ZASOBY N'!$D190,'ZASOBY N'!$H190:'ZASOBY N'!$H$525,'ZASOBY N'!$H190 )</f>
        <v>0</v>
      </c>
      <c r="CO191" s="410">
        <f>COUNTIFS('ZASOBY N'!$B$10:$B190,'ZASOBY N'!$B190,'ZASOBY N'!$C$10:'ZASOBY N'!$C190,'ZASOBY N'!$C190,'ZASOBY N'!$D$10:'ZASOBY N'!$D190,'ZASOBY N'!$D190,'ZASOBY N'!$H$10:'ZASOBY N'!$H190,'ZASOBY N'!$H190 )</f>
        <v>0</v>
      </c>
      <c r="CP191" s="411">
        <f t="shared" si="62"/>
        <v>0</v>
      </c>
      <c r="CQ191" s="412">
        <f t="shared" si="63"/>
        <v>0</v>
      </c>
      <c r="CS191" s="414" t="str">
        <f>IF(AND(CU191=1,CV191=1,SUMIF($C191:$C$525,$C191,$AF191:$AF$525)=$AF191),$AF191,IF($CX191&gt;0,$CX191,IF(AND(COUNTIF($C$11:$C190,$C191)&gt;=1,COUNTIF($D190:$D190,$D191)&gt;=1),"",IF(AND(SUMIF($C191:$C$525,$C191,$AF191:$AF$525)&gt;$AF191,SUMIF($D191:$D$525,$D191,$AF191:$AF$525)&gt;$AF191),_xlfn.AGGREGATE(14,4,$CW$11:$CW$31*($C$11:$C$31=$C191),1),""))))</f>
        <v/>
      </c>
      <c r="CU191" s="409">
        <f>COUNTIFS('ZASOBY N'!$B190:$B$525,'ZASOBY N'!$B190,'ZASOBY N'!$C190:'ZASOBY N'!$C$525,'ZASOBY N'!$C190,'ZASOBY N'!$D190:'ZASOBY N'!$D$525,'ZASOBY N'!$D190,'ZASOBY N'!$H190:'ZASOBY N'!$H$525,'ZASOBY N'!$H190 )</f>
        <v>0</v>
      </c>
      <c r="CV191" s="410">
        <f>COUNTIFS('ZASOBY N'!$B$10:$B190,'ZASOBY N'!$B190,'ZASOBY N'!$C$10:'ZASOBY N'!$C190,'ZASOBY N'!$C190,'ZASOBY N'!$D$10:'ZASOBY N'!$D190,'ZASOBY N'!$D190,'ZASOBY N'!$H$10:'ZASOBY N'!$H190,'ZASOBY N'!$H190 )</f>
        <v>0</v>
      </c>
      <c r="CW191" s="411">
        <f t="shared" si="64"/>
        <v>0</v>
      </c>
      <c r="CX191" s="412">
        <f t="shared" si="65"/>
        <v>0</v>
      </c>
      <c r="CZ191" s="414" t="str">
        <f>IF(AND(DB191=1,DC191=1,SUMIF($C191:$C$525,$C191,$AE191:$AE$525)=$AE191),$AE191,IF($DE191&gt;0,$DE191,IF(AND(COUNTIF($C$11:$C190,$C191)&gt;=1,COUNTIF($D190:$D190,$D191)&gt;=1),"",IF(AND(SUMIF($C191:$C$525,$C191,$AE191:$AE$525)&gt;$AE191,SUMIF($D191:$D$525,$D191,$AE191:$AE$525)&gt;$AE191),_xlfn.AGGREGATE(14,4,$DD$11:$DD$31*($C$11:$C$31=$C191),1),""))))</f>
        <v/>
      </c>
      <c r="DB191" s="409">
        <f>COUNTIFS('ZASOBY N'!$B190:$B$525,'ZASOBY N'!$B190,'ZASOBY N'!$C190:'ZASOBY N'!$C$525,'ZASOBY N'!$C190,'ZASOBY N'!$D190:'ZASOBY N'!$D$525,'ZASOBY N'!$D190,'ZASOBY N'!$H190:'ZASOBY N'!$H$525,'ZASOBY N'!$H190 )</f>
        <v>0</v>
      </c>
      <c r="DC191" s="410">
        <f>COUNTIFS('ZASOBY N'!$B$10:$B190,'ZASOBY N'!$B190,'ZASOBY N'!$C$10:'ZASOBY N'!$C190,'ZASOBY N'!$C190,'ZASOBY N'!$D$10:'ZASOBY N'!$D190,'ZASOBY N'!$D190,'ZASOBY N'!$H$10:'ZASOBY N'!$H190,'ZASOBY N'!$H190 )</f>
        <v>0</v>
      </c>
      <c r="DD191" s="411">
        <f t="shared" si="66"/>
        <v>0</v>
      </c>
      <c r="DE191" s="412">
        <f t="shared" si="67"/>
        <v>0</v>
      </c>
      <c r="DF191" s="399" t="str">
        <f>IF(AND(DI191=1,DJ191=1,SUMIF($C191:$C$525,$C191,$AD191:$AD$525)=$AD191),$AD191,IF($DL191&gt;0,$DL191,IF(B191="","",IF(AND(COUNTIF($C$11:$C190,$C191)&gt;=1,COUNTIF($D190:$D190,$D191)&gt;=1,COUNTIF($Z188:$Z190,$C191)=0),"",IF(AND(COUNTIF($C$11:$C190,$C191)&gt;=1,COUNTIF($D190:$D190,$D191)&gt;=1),"UJĘTO WYŻEJ",IF(AND(SUMIF($C191:$C$525,$C191,$AD191:$AD$525)&gt;$AD191,SUMIF($D191:$D$525,$D191,$AD191:$AD$525)&gt;$AD191),_xlfn.AGGREGATE(14,4,$DK$11:$DK$31*($C$11:$C$31=$C191),1),""))))))</f>
        <v/>
      </c>
      <c r="DG191" s="414" t="str">
        <f>IF(AND(DI191=1,DJ191=1,SUMIF($C191:$C$525,$C191,$AD191:$AD$525)=$AD191),$AD191,IF($DL191&gt;0,$DL191,IF(AND(COUNTIF($C$11:$C190,$C191)&gt;=1,COUNTIF($D190:$D190,$D191)&gt;=1),"",IF(AND(SUMIF($C191:$C$525,$C191,$AD191:$AD$525)&gt;$AD191,SUMIF($D191:$D$525,$D191,$AD191:$AD$525)&gt;$AD191),_xlfn.AGGREGATE(14,4,$DK$11:$DK$31*($C$11:$C$31=$C191),1),""))))</f>
        <v/>
      </c>
      <c r="DI191" s="409">
        <f>COUNTIFS('ZASOBY N'!$B190:$B$525,'ZASOBY N'!$B190,'ZASOBY N'!$C190:'ZASOBY N'!$C$525,'ZASOBY N'!$C190,'ZASOBY N'!$D190:'ZASOBY N'!$D$525,'ZASOBY N'!$D190,'ZASOBY N'!$H190:'ZASOBY N'!$H$525,'ZASOBY N'!$H190 )</f>
        <v>0</v>
      </c>
      <c r="DJ191" s="410">
        <f>COUNTIFS('ZASOBY N'!$B$10:$B190,'ZASOBY N'!$B190,'ZASOBY N'!$C$10:'ZASOBY N'!$C190,'ZASOBY N'!$C190,'ZASOBY N'!$D$10:'ZASOBY N'!$D190,'ZASOBY N'!$D190,'ZASOBY N'!$H$10:'ZASOBY N'!$H190,'ZASOBY N'!$H190 )</f>
        <v>0</v>
      </c>
      <c r="DK191" s="411">
        <f t="shared" si="68"/>
        <v>0</v>
      </c>
      <c r="DL191" s="412">
        <f t="shared" si="69"/>
        <v>0</v>
      </c>
    </row>
    <row r="192" spans="1:116" ht="18.899999999999999" customHeight="1" x14ac:dyDescent="0.3">
      <c r="A192" s="219"/>
      <c r="B192" s="152" t="str">
        <f>IF('ZASOBY N'!A191="","",'ZASOBY N'!A191)</f>
        <v/>
      </c>
      <c r="C192" s="462" t="str">
        <f>IF('ZASOBY N'!C191="","",'ZASOBY N'!C191)</f>
        <v/>
      </c>
      <c r="D192" s="137" t="str">
        <f>IF('ZASOBY N'!B191="","",'ZASOBY N'!B191)</f>
        <v/>
      </c>
      <c r="E192" s="138"/>
      <c r="F192" s="356" t="str">
        <f>IF('ZASOBY N'!D191="","",'ZASOBY N'!D191)</f>
        <v/>
      </c>
      <c r="G192" s="220" t="str">
        <f>IF('ZASOBY N'!G191="","",'ZASOBY N'!G191)</f>
        <v/>
      </c>
      <c r="H192" s="221" t="str">
        <f>IF('ZASOBY N'!F191="","",'ZASOBY N'!F191)</f>
        <v/>
      </c>
      <c r="I192" s="221" t="str">
        <f>IF('ZASOBY N'!G191="","",'ZASOBY N'!G191)</f>
        <v/>
      </c>
      <c r="J192" s="221" t="str">
        <f>IF('ZASOBY N'!H191="","",'ZASOBY N'!H191)</f>
        <v/>
      </c>
      <c r="K192" s="214">
        <v>0</v>
      </c>
      <c r="L192" s="214">
        <v>0</v>
      </c>
      <c r="M192" s="214">
        <v>0</v>
      </c>
      <c r="N192" s="222" t="str">
        <f>IF('ZASOBY N'!BD191="x","",IF(W192="","",'ZASOBY N'!E191))</f>
        <v/>
      </c>
      <c r="O192" s="223">
        <v>0</v>
      </c>
      <c r="P192" s="223">
        <v>0</v>
      </c>
      <c r="Q192" s="226" t="str">
        <f>IF($N192="","",'UPR BILANS N'!G192*'UPR BILANS N'!N192)</f>
        <v/>
      </c>
      <c r="R192" s="225" t="str">
        <f>IF($N192="","",'ZASOBY N'!O191)</f>
        <v/>
      </c>
      <c r="S192" s="225" t="str">
        <f>IF($N192="","",IF('ZASOBY N'!Q191="",0,'ZASOBY N'!Q191))</f>
        <v/>
      </c>
      <c r="T192" s="225" t="str">
        <f>IF($N192="","",'ZASOBY N'!V191)</f>
        <v/>
      </c>
      <c r="U192" s="225" t="str">
        <f>IF($N192="","",IF('ZASOBY N'!AG191="",0,'ZASOBY N'!AG191))</f>
        <v/>
      </c>
      <c r="V192" s="225" t="str">
        <f>IF($N192="","",IF(NN!P194="",0,NN!P194))</f>
        <v/>
      </c>
      <c r="W192" s="225" t="str">
        <f t="shared" si="70"/>
        <v/>
      </c>
      <c r="X192" s="226" t="str">
        <f t="shared" si="48"/>
        <v/>
      </c>
      <c r="Y192" s="225" t="str">
        <f>IF('ZASOBY N'!AU191="","",IF(C192&lt;&gt;C191,'ZASOBY N'!AU191,IF(D192&lt;&gt;D191,'ZASOBY N'!AU191,IF(F192&lt;&gt;F191,'ZASOBY N'!AU191,IF(G192&lt;&gt;G191,'ZASOBY N'!AU191,IF(J192&lt;&gt;J191,'ZASOBY N'!AU191,IF(NN!AC194="","",IF(AND(C191=C192,H191=H192,J191=J192,NN!AC194&gt;0),"",IF(AND(C192=C193,H192=DO190,NN!CW192&gt;0),'ZASOBY N'!AU191,'ZASOBY N'!AU191)))))))))</f>
        <v/>
      </c>
      <c r="Z192" s="225" t="str">
        <f t="shared" si="71"/>
        <v/>
      </c>
      <c r="AA192" s="227" t="str">
        <f t="shared" si="51"/>
        <v/>
      </c>
      <c r="AB192" s="400" t="str">
        <f t="shared" si="72"/>
        <v/>
      </c>
      <c r="AC192" s="228" t="str">
        <f t="shared" si="50"/>
        <v/>
      </c>
      <c r="AD192" s="222">
        <f>IF(B192="",0,IF(F192="",0,INDEX(POBRANIE_!$B$6:$F$101,MATCH('UPR BILANS N'!$F192,POBRANIE_!$A$6:$A$101,0),2)))</f>
        <v>0</v>
      </c>
      <c r="AE192" s="224">
        <f>IF(OR('ZASOBY N'!G191="",'ZASOBY N'!E191=""),0,IF(B192="",0,'ZASOBY N'!G191*'ZASOBY N'!E191))</f>
        <v>0</v>
      </c>
      <c r="AF192" s="225">
        <f>IF('ZASOBY N'!O191="",0,'ZASOBY N'!O191)</f>
        <v>0</v>
      </c>
      <c r="AG192" s="225">
        <f>IF('ZASOBY N'!Q191="",0,'ZASOBY N'!Q191)</f>
        <v>0</v>
      </c>
      <c r="AH192" s="225">
        <f>IF('ZASOBY N'!V191="",0,'ZASOBY N'!V191)</f>
        <v>0</v>
      </c>
      <c r="AI192" s="225">
        <f>IF('ZASOBY N'!AG191="",0,'ZASOBY N'!AG191)</f>
        <v>0</v>
      </c>
      <c r="AJ192" s="225">
        <f>IF(NN!P194="",0,IF(NN!P194="BRAK kol.7","BRAK BADAŃ",NN!P194))</f>
        <v>0</v>
      </c>
      <c r="AK192" s="225">
        <f>IF(NN!AC194="",0,IF(NN!AC194="BRAK kol.7","BRAK BADAŃ",NN!AC194))</f>
        <v>0</v>
      </c>
      <c r="BJ192" s="414" t="str">
        <f>IF(AND(BL192=1,BM192=1,SUMIF($C192:$C$525,$C192,$AK192:$AK$525)=$AK192),$AK192,IF($BO192&gt;0,$BO192,IF(AND(COUNTIF($C$11:$C191,$C192)&gt;=1,COUNTIF($D191:$D191,$D192)&gt;=1),"",IF(AND(SUMIF($C192:$C$525,$C192,$AK192:$AK$525)&gt;=$AK192,SUMIF($D192:$D$525,$D192,$AK192:$AK$525)&gt;=$AK192),SUMIF($C192:$C$525,$C192,$AK192:$AK$525),""))))</f>
        <v/>
      </c>
      <c r="BL192" s="409">
        <f>COUNTIFS('ZASOBY N'!$B191:$B$525,'ZASOBY N'!$B191,'ZASOBY N'!$C191:'ZASOBY N'!$C$525,'ZASOBY N'!$C191,'ZASOBY N'!$D191:'ZASOBY N'!$D$525,'ZASOBY N'!$D191,'ZASOBY N'!$H191:'ZASOBY N'!$H$525,'ZASOBY N'!$H191 )</f>
        <v>0</v>
      </c>
      <c r="BM192" s="410">
        <f>COUNTIFS('ZASOBY N'!$B$10:$B191,'ZASOBY N'!$B191,'ZASOBY N'!$C$10:'ZASOBY N'!$C191,'ZASOBY N'!$C191,'ZASOBY N'!$D$10:'ZASOBY N'!$D191,'ZASOBY N'!$D191,'ZASOBY N'!$H$10:'ZASOBY N'!$H191,'ZASOBY N'!$H191 )</f>
        <v>0</v>
      </c>
      <c r="BN192" s="411">
        <f t="shared" si="53"/>
        <v>0</v>
      </c>
      <c r="BO192" s="412">
        <f t="shared" si="54"/>
        <v>0</v>
      </c>
      <c r="BP192" s="94" t="str">
        <f t="shared" si="55"/>
        <v/>
      </c>
      <c r="BQ192" s="414" t="str">
        <f>IF(AND(BS192=1,BT192=1,SUMIF($C192:$C$525,$C192,$AJ192:$AJ$525)=$AJ192),$AJ192,IF($BV192&gt;0,$BV192,IF(AND(COUNTIF($C$11:$C191,$C192)&gt;=1,COUNTIF($D191:$D191,$D192)&gt;=1),"",IF(AND(SUMIF($C192:$C$525,$C192,$AJ192:$AJ$525)&gt;$AJ192,SUMIF($D192:$D$525,$D192,$AJ192:$AJ$525)&gt;$AJ192),SUMIF($C192:$C$525,$C192,$AJ192:$AJ$525),""))))</f>
        <v/>
      </c>
      <c r="BS192" s="409">
        <f>COUNTIFS('ZASOBY N'!$B191:$B$525,'ZASOBY N'!$B191,'ZASOBY N'!$C191:'ZASOBY N'!$C$525,'ZASOBY N'!$C191,'ZASOBY N'!$D191:'ZASOBY N'!$D$525,'ZASOBY N'!$D191,'ZASOBY N'!$H191:'ZASOBY N'!$H$525,'ZASOBY N'!$H191 )</f>
        <v>0</v>
      </c>
      <c r="BT192" s="410">
        <f>COUNTIFS('ZASOBY N'!$B$10:$B191,'ZASOBY N'!$B191,'ZASOBY N'!$C$10:'ZASOBY N'!$C191,'ZASOBY N'!$C191,'ZASOBY N'!$D$10:'ZASOBY N'!$D191,'ZASOBY N'!$D191,'ZASOBY N'!$H$10:'ZASOBY N'!$H191,'ZASOBY N'!$H191 )</f>
        <v>0</v>
      </c>
      <c r="BU192" s="411">
        <f t="shared" si="56"/>
        <v>0</v>
      </c>
      <c r="BV192" s="412">
        <f t="shared" si="57"/>
        <v>0</v>
      </c>
      <c r="BW192" s="94" t="s">
        <v>499</v>
      </c>
      <c r="BX192" s="414" t="str">
        <f>IF(AND(BZ192=1,CA192=1,SUMIF($C192:$C$525,$C192,$AI192:$AI$525)=$AI192),$AI192,IF($CC192&gt;0,$CC192,IF(AND(COUNTIF($C$11:$C191,$C192)&gt;=1,COUNTIF($D191:$D191,$D192)&gt;=1),"",IF(AND(SUMIF($C192:$C$525,$C192,$AI192:$AI$525)&gt;$AI192,SUMIF($D192:$D$525,$D192,$AI192:$AI$525)&gt;$IG192),_xlfn.AGGREGATE(14,4,$CB$11:$CB$31*($C$11:$C$31=$C192),1),""))))</f>
        <v/>
      </c>
      <c r="BZ192" s="409">
        <f>COUNTIFS('ZASOBY N'!$B191:$B$525,'ZASOBY N'!$B191,'ZASOBY N'!$C191:'ZASOBY N'!$C$525,'ZASOBY N'!$C191,'ZASOBY N'!$D191:'ZASOBY N'!$D$525,'ZASOBY N'!$D191,'ZASOBY N'!$H191:'ZASOBY N'!$H$525,'ZASOBY N'!$H191 )</f>
        <v>0</v>
      </c>
      <c r="CA192" s="410">
        <f>COUNTIFS('ZASOBY N'!$B$10:$B191,'ZASOBY N'!$B191,'ZASOBY N'!$C$10:'ZASOBY N'!$C191,'ZASOBY N'!$C191,'ZASOBY N'!$D$10:'ZASOBY N'!$D191,'ZASOBY N'!$D191,'ZASOBY N'!$H$10:'ZASOBY N'!$H191,'ZASOBY N'!$H191 )</f>
        <v>0</v>
      </c>
      <c r="CB192" s="411">
        <f t="shared" si="58"/>
        <v>0</v>
      </c>
      <c r="CC192" s="412">
        <f t="shared" si="59"/>
        <v>0</v>
      </c>
      <c r="CE192" s="414" t="str">
        <f>IF(AND(CG192=1,CH192=1,SUMIF($C192:$C$525,$C192,$AH192:$AH$525)=$AH192),$AH192,IF($CJ192&gt;0,$CJ192,IF(AND(COUNTIF($C$11:$C191,$C192)&gt;=1,COUNTIF($D191:$D191,$D192)&gt;=1),"",IF(AND(SUMIF($C192:$C$525,$C192,$AH192:$AH$525)&gt;$AH192,SUMIF($D192:$D$525,$D192,$AH192:$AH$525)&gt;$AH192),_xlfn.AGGREGATE(14,4,$CI$11:$CI$31*($C$11:$C$31=$C192),1),""))))</f>
        <v/>
      </c>
      <c r="CG192" s="409">
        <f>COUNTIFS('ZASOBY N'!$B191:$B$525,'ZASOBY N'!$B191,'ZASOBY N'!$C191:'ZASOBY N'!$C$525,'ZASOBY N'!$C191,'ZASOBY N'!$D191:'ZASOBY N'!$D$525,'ZASOBY N'!$D191,'ZASOBY N'!$H191:'ZASOBY N'!$H$525,'ZASOBY N'!$H191 )</f>
        <v>0</v>
      </c>
      <c r="CH192" s="410">
        <f>COUNTIFS('ZASOBY N'!$B$10:$B191,'ZASOBY N'!$B191,'ZASOBY N'!$C$10:'ZASOBY N'!$C191,'ZASOBY N'!$C191,'ZASOBY N'!$D$10:'ZASOBY N'!$D191,'ZASOBY N'!$D191,'ZASOBY N'!$H$10:'ZASOBY N'!$H191,'ZASOBY N'!$H191 )</f>
        <v>0</v>
      </c>
      <c r="CI192" s="411">
        <f t="shared" si="60"/>
        <v>0</v>
      </c>
      <c r="CJ192" s="412">
        <f t="shared" si="61"/>
        <v>0</v>
      </c>
      <c r="CL192" s="414" t="str">
        <f>IF(AND(CN192=1,CO192=1,SUMIF($C192:$C$525,$C192,$AG192:$AG$525)=$AG192),$AG192,IF($CQ192&gt;0,$CQ192,IF(AND(COUNTIF($C$11:$C191,$C192)&gt;=1,COUNTIF($D191:$D191,$D192)&gt;=1),"",IF(AND(SUMIF($C192:$C$525,$C192,$AG192:$AG$525)&gt;$AG192,SUMIF($D192:$D$525,$D192,$AG192:$AG$525)&gt;$AG192),_xlfn.AGGREGATE(14,4,$CP$11:$CP$31*($C$11:$C$31=$C192),1),""))))</f>
        <v/>
      </c>
      <c r="CN192" s="409">
        <f>COUNTIFS('ZASOBY N'!$B191:$B$525,'ZASOBY N'!$B191,'ZASOBY N'!$C191:'ZASOBY N'!$C$525,'ZASOBY N'!$C191,'ZASOBY N'!$D191:'ZASOBY N'!$D$525,'ZASOBY N'!$D191,'ZASOBY N'!$H191:'ZASOBY N'!$H$525,'ZASOBY N'!$H191 )</f>
        <v>0</v>
      </c>
      <c r="CO192" s="410">
        <f>COUNTIFS('ZASOBY N'!$B$10:$B191,'ZASOBY N'!$B191,'ZASOBY N'!$C$10:'ZASOBY N'!$C191,'ZASOBY N'!$C191,'ZASOBY N'!$D$10:'ZASOBY N'!$D191,'ZASOBY N'!$D191,'ZASOBY N'!$H$10:'ZASOBY N'!$H191,'ZASOBY N'!$H191 )</f>
        <v>0</v>
      </c>
      <c r="CP192" s="411">
        <f t="shared" si="62"/>
        <v>0</v>
      </c>
      <c r="CQ192" s="412">
        <f t="shared" si="63"/>
        <v>0</v>
      </c>
      <c r="CS192" s="414" t="str">
        <f>IF(AND(CU192=1,CV192=1,SUMIF($C192:$C$525,$C192,$AF192:$AF$525)=$AF192),$AF192,IF($CX192&gt;0,$CX192,IF(AND(COUNTIF($C$11:$C191,$C192)&gt;=1,COUNTIF($D191:$D191,$D192)&gt;=1),"",IF(AND(SUMIF($C192:$C$525,$C192,$AF192:$AF$525)&gt;$AF192,SUMIF($D192:$D$525,$D192,$AF192:$AF$525)&gt;$AF192),_xlfn.AGGREGATE(14,4,$CW$11:$CW$31*($C$11:$C$31=$C192),1),""))))</f>
        <v/>
      </c>
      <c r="CU192" s="409">
        <f>COUNTIFS('ZASOBY N'!$B191:$B$525,'ZASOBY N'!$B191,'ZASOBY N'!$C191:'ZASOBY N'!$C$525,'ZASOBY N'!$C191,'ZASOBY N'!$D191:'ZASOBY N'!$D$525,'ZASOBY N'!$D191,'ZASOBY N'!$H191:'ZASOBY N'!$H$525,'ZASOBY N'!$H191 )</f>
        <v>0</v>
      </c>
      <c r="CV192" s="410">
        <f>COUNTIFS('ZASOBY N'!$B$10:$B191,'ZASOBY N'!$B191,'ZASOBY N'!$C$10:'ZASOBY N'!$C191,'ZASOBY N'!$C191,'ZASOBY N'!$D$10:'ZASOBY N'!$D191,'ZASOBY N'!$D191,'ZASOBY N'!$H$10:'ZASOBY N'!$H191,'ZASOBY N'!$H191 )</f>
        <v>0</v>
      </c>
      <c r="CW192" s="411">
        <f t="shared" si="64"/>
        <v>0</v>
      </c>
      <c r="CX192" s="412">
        <f t="shared" si="65"/>
        <v>0</v>
      </c>
      <c r="CZ192" s="414" t="str">
        <f>IF(AND(DB192=1,DC192=1,SUMIF($C192:$C$525,$C192,$AE192:$AE$525)=$AE192),$AE192,IF($DE192&gt;0,$DE192,IF(AND(COUNTIF($C$11:$C191,$C192)&gt;=1,COUNTIF($D191:$D191,$D192)&gt;=1),"",IF(AND(SUMIF($C192:$C$525,$C192,$AE192:$AE$525)&gt;$AE192,SUMIF($D192:$D$525,$D192,$AE192:$AE$525)&gt;$AE192),_xlfn.AGGREGATE(14,4,$DD$11:$DD$31*($C$11:$C$31=$C192),1),""))))</f>
        <v/>
      </c>
      <c r="DB192" s="409">
        <f>COUNTIFS('ZASOBY N'!$B191:$B$525,'ZASOBY N'!$B191,'ZASOBY N'!$C191:'ZASOBY N'!$C$525,'ZASOBY N'!$C191,'ZASOBY N'!$D191:'ZASOBY N'!$D$525,'ZASOBY N'!$D191,'ZASOBY N'!$H191:'ZASOBY N'!$H$525,'ZASOBY N'!$H191 )</f>
        <v>0</v>
      </c>
      <c r="DC192" s="410">
        <f>COUNTIFS('ZASOBY N'!$B$10:$B191,'ZASOBY N'!$B191,'ZASOBY N'!$C$10:'ZASOBY N'!$C191,'ZASOBY N'!$C191,'ZASOBY N'!$D$10:'ZASOBY N'!$D191,'ZASOBY N'!$D191,'ZASOBY N'!$H$10:'ZASOBY N'!$H191,'ZASOBY N'!$H191 )</f>
        <v>0</v>
      </c>
      <c r="DD192" s="411">
        <f t="shared" si="66"/>
        <v>0</v>
      </c>
      <c r="DE192" s="412">
        <f t="shared" si="67"/>
        <v>0</v>
      </c>
      <c r="DF192" s="399" t="str">
        <f>IF(AND(DI192=1,DJ192=1,SUMIF($C192:$C$525,$C192,$AD192:$AD$525)=$AD192),$AD192,IF($DL192&gt;0,$DL192,IF(B192="","",IF(AND(COUNTIF($C$11:$C191,$C192)&gt;=1,COUNTIF($D191:$D191,$D192)&gt;=1,COUNTIF($Z189:$Z191,$C192)=0),"",IF(AND(COUNTIF($C$11:$C191,$C192)&gt;=1,COUNTIF($D191:$D191,$D192)&gt;=1),"UJĘTO WYŻEJ",IF(AND(SUMIF($C192:$C$525,$C192,$AD192:$AD$525)&gt;$AD192,SUMIF($D192:$D$525,$D192,$AD192:$AD$525)&gt;$AD192),_xlfn.AGGREGATE(14,4,$DK$11:$DK$31*($C$11:$C$31=$C192),1),""))))))</f>
        <v/>
      </c>
      <c r="DG192" s="414" t="str">
        <f>IF(AND(DI192=1,DJ192=1,SUMIF($C192:$C$525,$C192,$AD192:$AD$525)=$AD192),$AD192,IF($DL192&gt;0,$DL192,IF(AND(COUNTIF($C$11:$C191,$C192)&gt;=1,COUNTIF($D191:$D191,$D192)&gt;=1),"",IF(AND(SUMIF($C192:$C$525,$C192,$AD192:$AD$525)&gt;$AD192,SUMIF($D192:$D$525,$D192,$AD192:$AD$525)&gt;$AD192),_xlfn.AGGREGATE(14,4,$DK$11:$DK$31*($C$11:$C$31=$C192),1),""))))</f>
        <v/>
      </c>
      <c r="DI192" s="409">
        <f>COUNTIFS('ZASOBY N'!$B191:$B$525,'ZASOBY N'!$B191,'ZASOBY N'!$C191:'ZASOBY N'!$C$525,'ZASOBY N'!$C191,'ZASOBY N'!$D191:'ZASOBY N'!$D$525,'ZASOBY N'!$D191,'ZASOBY N'!$H191:'ZASOBY N'!$H$525,'ZASOBY N'!$H191 )</f>
        <v>0</v>
      </c>
      <c r="DJ192" s="410">
        <f>COUNTIFS('ZASOBY N'!$B$10:$B191,'ZASOBY N'!$B191,'ZASOBY N'!$C$10:'ZASOBY N'!$C191,'ZASOBY N'!$C191,'ZASOBY N'!$D$10:'ZASOBY N'!$D191,'ZASOBY N'!$D191,'ZASOBY N'!$H$10:'ZASOBY N'!$H191,'ZASOBY N'!$H191 )</f>
        <v>0</v>
      </c>
      <c r="DK192" s="411">
        <f t="shared" si="68"/>
        <v>0</v>
      </c>
      <c r="DL192" s="412">
        <f t="shared" si="69"/>
        <v>0</v>
      </c>
    </row>
    <row r="193" spans="1:116" ht="18.899999999999999" customHeight="1" x14ac:dyDescent="0.3">
      <c r="A193" s="219"/>
      <c r="B193" s="152" t="str">
        <f>IF('ZASOBY N'!A192="","",'ZASOBY N'!A192)</f>
        <v/>
      </c>
      <c r="C193" s="462" t="str">
        <f>IF('ZASOBY N'!C192="","",'ZASOBY N'!C192)</f>
        <v/>
      </c>
      <c r="D193" s="137" t="str">
        <f>IF('ZASOBY N'!B192="","",'ZASOBY N'!B192)</f>
        <v/>
      </c>
      <c r="E193" s="138"/>
      <c r="F193" s="356" t="str">
        <f>IF('ZASOBY N'!D192="","",'ZASOBY N'!D192)</f>
        <v/>
      </c>
      <c r="G193" s="220" t="str">
        <f>IF('ZASOBY N'!G192="","",'ZASOBY N'!G192)</f>
        <v/>
      </c>
      <c r="H193" s="221" t="str">
        <f>IF('ZASOBY N'!F192="","",'ZASOBY N'!F192)</f>
        <v/>
      </c>
      <c r="I193" s="221" t="str">
        <f>IF('ZASOBY N'!G192="","",'ZASOBY N'!G192)</f>
        <v/>
      </c>
      <c r="J193" s="221" t="str">
        <f>IF('ZASOBY N'!H192="","",'ZASOBY N'!H192)</f>
        <v/>
      </c>
      <c r="K193" s="214">
        <v>0</v>
      </c>
      <c r="L193" s="214">
        <v>0</v>
      </c>
      <c r="M193" s="214">
        <v>0</v>
      </c>
      <c r="N193" s="222" t="str">
        <f>IF('ZASOBY N'!BD192="x","",IF(W193="","",'ZASOBY N'!E192))</f>
        <v/>
      </c>
      <c r="O193" s="223">
        <v>0</v>
      </c>
      <c r="P193" s="223">
        <v>0</v>
      </c>
      <c r="Q193" s="226" t="str">
        <f>IF($N193="","",'UPR BILANS N'!G193*'UPR BILANS N'!N193)</f>
        <v/>
      </c>
      <c r="R193" s="225" t="str">
        <f>IF($N193="","",'ZASOBY N'!O192)</f>
        <v/>
      </c>
      <c r="S193" s="225" t="str">
        <f>IF($N193="","",IF('ZASOBY N'!Q192="",0,'ZASOBY N'!Q192))</f>
        <v/>
      </c>
      <c r="T193" s="225" t="str">
        <f>IF($N193="","",'ZASOBY N'!V192)</f>
        <v/>
      </c>
      <c r="U193" s="225" t="str">
        <f>IF($N193="","",IF('ZASOBY N'!AG192="",0,'ZASOBY N'!AG192))</f>
        <v/>
      </c>
      <c r="V193" s="225" t="str">
        <f>IF($N193="","",IF(NN!P195="",0,NN!P195))</f>
        <v/>
      </c>
      <c r="W193" s="225" t="str">
        <f t="shared" si="70"/>
        <v/>
      </c>
      <c r="X193" s="226" t="str">
        <f t="shared" si="48"/>
        <v/>
      </c>
      <c r="Y193" s="225" t="str">
        <f>IF('ZASOBY N'!AU192="","",IF(C193&lt;&gt;C192,'ZASOBY N'!AU192,IF(D193&lt;&gt;D192,'ZASOBY N'!AU192,IF(F193&lt;&gt;F192,'ZASOBY N'!AU192,IF(G193&lt;&gt;G192,'ZASOBY N'!AU192,IF(J193&lt;&gt;J192,'ZASOBY N'!AU192,IF(NN!AC195="","",IF(AND(C192=C193,H192=H193,J192=J193,NN!AC195&gt;0),"",IF(AND(C193=C194,H193=DO191,NN!CW193&gt;0),'ZASOBY N'!AU192,'ZASOBY N'!AU192)))))))))</f>
        <v/>
      </c>
      <c r="Z193" s="225" t="str">
        <f t="shared" si="71"/>
        <v/>
      </c>
      <c r="AA193" s="227" t="str">
        <f t="shared" si="51"/>
        <v/>
      </c>
      <c r="AB193" s="400" t="str">
        <f t="shared" si="72"/>
        <v/>
      </c>
      <c r="AC193" s="228" t="str">
        <f t="shared" si="50"/>
        <v/>
      </c>
      <c r="AD193" s="222">
        <f>IF(B193="",0,IF(F193="",0,INDEX(POBRANIE_!$B$6:$F$101,MATCH('UPR BILANS N'!$F193,POBRANIE_!$A$6:$A$101,0),2)))</f>
        <v>0</v>
      </c>
      <c r="AE193" s="224">
        <f>IF(OR('ZASOBY N'!G192="",'ZASOBY N'!E192=""),0,IF(B193="",0,'ZASOBY N'!G192*'ZASOBY N'!E192))</f>
        <v>0</v>
      </c>
      <c r="AF193" s="225">
        <f>IF('ZASOBY N'!O192="",0,'ZASOBY N'!O192)</f>
        <v>0</v>
      </c>
      <c r="AG193" s="225">
        <f>IF('ZASOBY N'!Q192="",0,'ZASOBY N'!Q192)</f>
        <v>0</v>
      </c>
      <c r="AH193" s="225">
        <f>IF('ZASOBY N'!V192="",0,'ZASOBY N'!V192)</f>
        <v>0</v>
      </c>
      <c r="AI193" s="225">
        <f>IF('ZASOBY N'!AG192="",0,'ZASOBY N'!AG192)</f>
        <v>0</v>
      </c>
      <c r="AJ193" s="225">
        <f>IF(NN!P195="",0,IF(NN!P195="BRAK kol.7","BRAK BADAŃ",NN!P195))</f>
        <v>0</v>
      </c>
      <c r="AK193" s="225">
        <f>IF(NN!AC195="",0,IF(NN!AC195="BRAK kol.7","BRAK BADAŃ",NN!AC195))</f>
        <v>0</v>
      </c>
      <c r="BJ193" s="414" t="str">
        <f>IF(AND(BL193=1,BM193=1,SUMIF($C193:$C$525,$C193,$AK193:$AK$525)=$AK193),$AK193,IF($BO193&gt;0,$BO193,IF(AND(COUNTIF($C$11:$C192,$C193)&gt;=1,COUNTIF($D192:$D192,$D193)&gt;=1),"",IF(AND(SUMIF($C193:$C$525,$C193,$AK193:$AK$525)&gt;=$AK193,SUMIF($D193:$D$525,$D193,$AK193:$AK$525)&gt;=$AK193),SUMIF($C193:$C$525,$C193,$AK193:$AK$525),""))))</f>
        <v/>
      </c>
      <c r="BL193" s="409">
        <f>COUNTIFS('ZASOBY N'!$B192:$B$525,'ZASOBY N'!$B192,'ZASOBY N'!$C192:'ZASOBY N'!$C$525,'ZASOBY N'!$C192,'ZASOBY N'!$D192:'ZASOBY N'!$D$525,'ZASOBY N'!$D192,'ZASOBY N'!$H192:'ZASOBY N'!$H$525,'ZASOBY N'!$H192 )</f>
        <v>0</v>
      </c>
      <c r="BM193" s="410">
        <f>COUNTIFS('ZASOBY N'!$B$10:$B192,'ZASOBY N'!$B192,'ZASOBY N'!$C$10:'ZASOBY N'!$C192,'ZASOBY N'!$C192,'ZASOBY N'!$D$10:'ZASOBY N'!$D192,'ZASOBY N'!$D192,'ZASOBY N'!$H$10:'ZASOBY N'!$H192,'ZASOBY N'!$H192 )</f>
        <v>0</v>
      </c>
      <c r="BN193" s="411">
        <f t="shared" si="53"/>
        <v>0</v>
      </c>
      <c r="BO193" s="412">
        <f t="shared" si="54"/>
        <v>0</v>
      </c>
      <c r="BP193" s="94" t="str">
        <f t="shared" si="55"/>
        <v/>
      </c>
      <c r="BQ193" s="414" t="str">
        <f>IF(AND(BS193=1,BT193=1,SUMIF($C193:$C$525,$C193,$AJ193:$AJ$525)=$AJ193),$AJ193,IF($BV193&gt;0,$BV193,IF(AND(COUNTIF($C$11:$C192,$C193)&gt;=1,COUNTIF($D192:$D192,$D193)&gt;=1),"",IF(AND(SUMIF($C193:$C$525,$C193,$AJ193:$AJ$525)&gt;$AJ193,SUMIF($D193:$D$525,$D193,$AJ193:$AJ$525)&gt;$AJ193),SUMIF($C193:$C$525,$C193,$AJ193:$AJ$525),""))))</f>
        <v/>
      </c>
      <c r="BS193" s="409">
        <f>COUNTIFS('ZASOBY N'!$B192:$B$525,'ZASOBY N'!$B192,'ZASOBY N'!$C192:'ZASOBY N'!$C$525,'ZASOBY N'!$C192,'ZASOBY N'!$D192:'ZASOBY N'!$D$525,'ZASOBY N'!$D192,'ZASOBY N'!$H192:'ZASOBY N'!$H$525,'ZASOBY N'!$H192 )</f>
        <v>0</v>
      </c>
      <c r="BT193" s="410">
        <f>COUNTIFS('ZASOBY N'!$B$10:$B192,'ZASOBY N'!$B192,'ZASOBY N'!$C$10:'ZASOBY N'!$C192,'ZASOBY N'!$C192,'ZASOBY N'!$D$10:'ZASOBY N'!$D192,'ZASOBY N'!$D192,'ZASOBY N'!$H$10:'ZASOBY N'!$H192,'ZASOBY N'!$H192 )</f>
        <v>0</v>
      </c>
      <c r="BU193" s="411">
        <f t="shared" si="56"/>
        <v>0</v>
      </c>
      <c r="BV193" s="412">
        <f t="shared" si="57"/>
        <v>0</v>
      </c>
      <c r="BW193" s="94" t="s">
        <v>499</v>
      </c>
      <c r="BX193" s="414" t="str">
        <f>IF(AND(BZ193=1,CA193=1,SUMIF($C193:$C$525,$C193,$AI193:$AI$525)=$AI193),$AI193,IF($CC193&gt;0,$CC193,IF(AND(COUNTIF($C$11:$C192,$C193)&gt;=1,COUNTIF($D192:$D192,$D193)&gt;=1),"",IF(AND(SUMIF($C193:$C$525,$C193,$AI193:$AI$525)&gt;$AI193,SUMIF($D193:$D$525,$D193,$AI193:$AI$525)&gt;$IG193),_xlfn.AGGREGATE(14,4,$CB$11:$CB$31*($C$11:$C$31=$C193),1),""))))</f>
        <v/>
      </c>
      <c r="BZ193" s="409">
        <f>COUNTIFS('ZASOBY N'!$B192:$B$525,'ZASOBY N'!$B192,'ZASOBY N'!$C192:'ZASOBY N'!$C$525,'ZASOBY N'!$C192,'ZASOBY N'!$D192:'ZASOBY N'!$D$525,'ZASOBY N'!$D192,'ZASOBY N'!$H192:'ZASOBY N'!$H$525,'ZASOBY N'!$H192 )</f>
        <v>0</v>
      </c>
      <c r="CA193" s="410">
        <f>COUNTIFS('ZASOBY N'!$B$10:$B192,'ZASOBY N'!$B192,'ZASOBY N'!$C$10:'ZASOBY N'!$C192,'ZASOBY N'!$C192,'ZASOBY N'!$D$10:'ZASOBY N'!$D192,'ZASOBY N'!$D192,'ZASOBY N'!$H$10:'ZASOBY N'!$H192,'ZASOBY N'!$H192 )</f>
        <v>0</v>
      </c>
      <c r="CB193" s="411">
        <f t="shared" si="58"/>
        <v>0</v>
      </c>
      <c r="CC193" s="412">
        <f t="shared" si="59"/>
        <v>0</v>
      </c>
      <c r="CE193" s="414" t="str">
        <f>IF(AND(CG193=1,CH193=1,SUMIF($C193:$C$525,$C193,$AH193:$AH$525)=$AH193),$AH193,IF($CJ193&gt;0,$CJ193,IF(AND(COUNTIF($C$11:$C192,$C193)&gt;=1,COUNTIF($D192:$D192,$D193)&gt;=1),"",IF(AND(SUMIF($C193:$C$525,$C193,$AH193:$AH$525)&gt;$AH193,SUMIF($D193:$D$525,$D193,$AH193:$AH$525)&gt;$AH193),_xlfn.AGGREGATE(14,4,$CI$11:$CI$31*($C$11:$C$31=$C193),1),""))))</f>
        <v/>
      </c>
      <c r="CG193" s="409">
        <f>COUNTIFS('ZASOBY N'!$B192:$B$525,'ZASOBY N'!$B192,'ZASOBY N'!$C192:'ZASOBY N'!$C$525,'ZASOBY N'!$C192,'ZASOBY N'!$D192:'ZASOBY N'!$D$525,'ZASOBY N'!$D192,'ZASOBY N'!$H192:'ZASOBY N'!$H$525,'ZASOBY N'!$H192 )</f>
        <v>0</v>
      </c>
      <c r="CH193" s="410">
        <f>COUNTIFS('ZASOBY N'!$B$10:$B192,'ZASOBY N'!$B192,'ZASOBY N'!$C$10:'ZASOBY N'!$C192,'ZASOBY N'!$C192,'ZASOBY N'!$D$10:'ZASOBY N'!$D192,'ZASOBY N'!$D192,'ZASOBY N'!$H$10:'ZASOBY N'!$H192,'ZASOBY N'!$H192 )</f>
        <v>0</v>
      </c>
      <c r="CI193" s="411">
        <f t="shared" si="60"/>
        <v>0</v>
      </c>
      <c r="CJ193" s="412">
        <f t="shared" si="61"/>
        <v>0</v>
      </c>
      <c r="CL193" s="414" t="str">
        <f>IF(AND(CN193=1,CO193=1,SUMIF($C193:$C$525,$C193,$AG193:$AG$525)=$AG193),$AG193,IF($CQ193&gt;0,$CQ193,IF(AND(COUNTIF($C$11:$C192,$C193)&gt;=1,COUNTIF($D192:$D192,$D193)&gt;=1),"",IF(AND(SUMIF($C193:$C$525,$C193,$AG193:$AG$525)&gt;$AG193,SUMIF($D193:$D$525,$D193,$AG193:$AG$525)&gt;$AG193),_xlfn.AGGREGATE(14,4,$CP$11:$CP$31*($C$11:$C$31=$C193),1),""))))</f>
        <v/>
      </c>
      <c r="CN193" s="409">
        <f>COUNTIFS('ZASOBY N'!$B192:$B$525,'ZASOBY N'!$B192,'ZASOBY N'!$C192:'ZASOBY N'!$C$525,'ZASOBY N'!$C192,'ZASOBY N'!$D192:'ZASOBY N'!$D$525,'ZASOBY N'!$D192,'ZASOBY N'!$H192:'ZASOBY N'!$H$525,'ZASOBY N'!$H192 )</f>
        <v>0</v>
      </c>
      <c r="CO193" s="410">
        <f>COUNTIFS('ZASOBY N'!$B$10:$B192,'ZASOBY N'!$B192,'ZASOBY N'!$C$10:'ZASOBY N'!$C192,'ZASOBY N'!$C192,'ZASOBY N'!$D$10:'ZASOBY N'!$D192,'ZASOBY N'!$D192,'ZASOBY N'!$H$10:'ZASOBY N'!$H192,'ZASOBY N'!$H192 )</f>
        <v>0</v>
      </c>
      <c r="CP193" s="411">
        <f t="shared" si="62"/>
        <v>0</v>
      </c>
      <c r="CQ193" s="412">
        <f t="shared" si="63"/>
        <v>0</v>
      </c>
      <c r="CS193" s="414" t="str">
        <f>IF(AND(CU193=1,CV193=1,SUMIF($C193:$C$525,$C193,$AF193:$AF$525)=$AF193),$AF193,IF($CX193&gt;0,$CX193,IF(AND(COUNTIF($C$11:$C192,$C193)&gt;=1,COUNTIF($D192:$D192,$D193)&gt;=1),"",IF(AND(SUMIF($C193:$C$525,$C193,$AF193:$AF$525)&gt;$AF193,SUMIF($D193:$D$525,$D193,$AF193:$AF$525)&gt;$AF193),_xlfn.AGGREGATE(14,4,$CW$11:$CW$31*($C$11:$C$31=$C193),1),""))))</f>
        <v/>
      </c>
      <c r="CU193" s="409">
        <f>COUNTIFS('ZASOBY N'!$B192:$B$525,'ZASOBY N'!$B192,'ZASOBY N'!$C192:'ZASOBY N'!$C$525,'ZASOBY N'!$C192,'ZASOBY N'!$D192:'ZASOBY N'!$D$525,'ZASOBY N'!$D192,'ZASOBY N'!$H192:'ZASOBY N'!$H$525,'ZASOBY N'!$H192 )</f>
        <v>0</v>
      </c>
      <c r="CV193" s="410">
        <f>COUNTIFS('ZASOBY N'!$B$10:$B192,'ZASOBY N'!$B192,'ZASOBY N'!$C$10:'ZASOBY N'!$C192,'ZASOBY N'!$C192,'ZASOBY N'!$D$10:'ZASOBY N'!$D192,'ZASOBY N'!$D192,'ZASOBY N'!$H$10:'ZASOBY N'!$H192,'ZASOBY N'!$H192 )</f>
        <v>0</v>
      </c>
      <c r="CW193" s="411">
        <f t="shared" si="64"/>
        <v>0</v>
      </c>
      <c r="CX193" s="412">
        <f t="shared" si="65"/>
        <v>0</v>
      </c>
      <c r="CZ193" s="414" t="str">
        <f>IF(AND(DB193=1,DC193=1,SUMIF($C193:$C$525,$C193,$AE193:$AE$525)=$AE193),$AE193,IF($DE193&gt;0,$DE193,IF(AND(COUNTIF($C$11:$C192,$C193)&gt;=1,COUNTIF($D192:$D192,$D193)&gt;=1),"",IF(AND(SUMIF($C193:$C$525,$C193,$AE193:$AE$525)&gt;$AE193,SUMIF($D193:$D$525,$D193,$AE193:$AE$525)&gt;$AE193),_xlfn.AGGREGATE(14,4,$DD$11:$DD$31*($C$11:$C$31=$C193),1),""))))</f>
        <v/>
      </c>
      <c r="DB193" s="409">
        <f>COUNTIFS('ZASOBY N'!$B192:$B$525,'ZASOBY N'!$B192,'ZASOBY N'!$C192:'ZASOBY N'!$C$525,'ZASOBY N'!$C192,'ZASOBY N'!$D192:'ZASOBY N'!$D$525,'ZASOBY N'!$D192,'ZASOBY N'!$H192:'ZASOBY N'!$H$525,'ZASOBY N'!$H192 )</f>
        <v>0</v>
      </c>
      <c r="DC193" s="410">
        <f>COUNTIFS('ZASOBY N'!$B$10:$B192,'ZASOBY N'!$B192,'ZASOBY N'!$C$10:'ZASOBY N'!$C192,'ZASOBY N'!$C192,'ZASOBY N'!$D$10:'ZASOBY N'!$D192,'ZASOBY N'!$D192,'ZASOBY N'!$H$10:'ZASOBY N'!$H192,'ZASOBY N'!$H192 )</f>
        <v>0</v>
      </c>
      <c r="DD193" s="411">
        <f t="shared" si="66"/>
        <v>0</v>
      </c>
      <c r="DE193" s="412">
        <f t="shared" si="67"/>
        <v>0</v>
      </c>
      <c r="DF193" s="399" t="str">
        <f>IF(AND(DI193=1,DJ193=1,SUMIF($C193:$C$525,$C193,$AD193:$AD$525)=$AD193),$AD193,IF($DL193&gt;0,$DL193,IF(B193="","",IF(AND(COUNTIF($C$11:$C192,$C193)&gt;=1,COUNTIF($D192:$D192,$D193)&gt;=1,COUNTIF($Z190:$Z192,$C193)=0),"",IF(AND(COUNTIF($C$11:$C192,$C193)&gt;=1,COUNTIF($D192:$D192,$D193)&gt;=1),"UJĘTO WYŻEJ",IF(AND(SUMIF($C193:$C$525,$C193,$AD193:$AD$525)&gt;$AD193,SUMIF($D193:$D$525,$D193,$AD193:$AD$525)&gt;$AD193),_xlfn.AGGREGATE(14,4,$DK$11:$DK$31*($C$11:$C$31=$C193),1),""))))))</f>
        <v/>
      </c>
      <c r="DG193" s="414" t="str">
        <f>IF(AND(DI193=1,DJ193=1,SUMIF($C193:$C$525,$C193,$AD193:$AD$525)=$AD193),$AD193,IF($DL193&gt;0,$DL193,IF(AND(COUNTIF($C$11:$C192,$C193)&gt;=1,COUNTIF($D192:$D192,$D193)&gt;=1),"",IF(AND(SUMIF($C193:$C$525,$C193,$AD193:$AD$525)&gt;$AD193,SUMIF($D193:$D$525,$D193,$AD193:$AD$525)&gt;$AD193),_xlfn.AGGREGATE(14,4,$DK$11:$DK$31*($C$11:$C$31=$C193),1),""))))</f>
        <v/>
      </c>
      <c r="DI193" s="409">
        <f>COUNTIFS('ZASOBY N'!$B192:$B$525,'ZASOBY N'!$B192,'ZASOBY N'!$C192:'ZASOBY N'!$C$525,'ZASOBY N'!$C192,'ZASOBY N'!$D192:'ZASOBY N'!$D$525,'ZASOBY N'!$D192,'ZASOBY N'!$H192:'ZASOBY N'!$H$525,'ZASOBY N'!$H192 )</f>
        <v>0</v>
      </c>
      <c r="DJ193" s="410">
        <f>COUNTIFS('ZASOBY N'!$B$10:$B192,'ZASOBY N'!$B192,'ZASOBY N'!$C$10:'ZASOBY N'!$C192,'ZASOBY N'!$C192,'ZASOBY N'!$D$10:'ZASOBY N'!$D192,'ZASOBY N'!$D192,'ZASOBY N'!$H$10:'ZASOBY N'!$H192,'ZASOBY N'!$H192 )</f>
        <v>0</v>
      </c>
      <c r="DK193" s="411">
        <f t="shared" si="68"/>
        <v>0</v>
      </c>
      <c r="DL193" s="412">
        <f t="shared" si="69"/>
        <v>0</v>
      </c>
    </row>
    <row r="194" spans="1:116" ht="18.899999999999999" customHeight="1" x14ac:dyDescent="0.3">
      <c r="A194" s="219"/>
      <c r="B194" s="152" t="str">
        <f>IF('ZASOBY N'!A193="","",'ZASOBY N'!A193)</f>
        <v/>
      </c>
      <c r="C194" s="462" t="str">
        <f>IF('ZASOBY N'!C193="","",'ZASOBY N'!C193)</f>
        <v/>
      </c>
      <c r="D194" s="137" t="str">
        <f>IF('ZASOBY N'!B193="","",'ZASOBY N'!B193)</f>
        <v/>
      </c>
      <c r="E194" s="138"/>
      <c r="F194" s="356" t="str">
        <f>IF('ZASOBY N'!D193="","",'ZASOBY N'!D193)</f>
        <v/>
      </c>
      <c r="G194" s="220" t="str">
        <f>IF('ZASOBY N'!G193="","",'ZASOBY N'!G193)</f>
        <v/>
      </c>
      <c r="H194" s="221" t="str">
        <f>IF('ZASOBY N'!F193="","",'ZASOBY N'!F193)</f>
        <v/>
      </c>
      <c r="I194" s="221" t="str">
        <f>IF('ZASOBY N'!G193="","",'ZASOBY N'!G193)</f>
        <v/>
      </c>
      <c r="J194" s="221" t="str">
        <f>IF('ZASOBY N'!H193="","",'ZASOBY N'!H193)</f>
        <v/>
      </c>
      <c r="K194" s="214">
        <v>0</v>
      </c>
      <c r="L194" s="214">
        <v>0</v>
      </c>
      <c r="M194" s="214">
        <v>0</v>
      </c>
      <c r="N194" s="222" t="str">
        <f>IF('ZASOBY N'!BD193="x","",IF(W194="","",'ZASOBY N'!E193))</f>
        <v/>
      </c>
      <c r="O194" s="223">
        <v>0</v>
      </c>
      <c r="P194" s="223">
        <v>0</v>
      </c>
      <c r="Q194" s="226" t="str">
        <f>IF($N194="","",'UPR BILANS N'!G194*'UPR BILANS N'!N194)</f>
        <v/>
      </c>
      <c r="R194" s="225" t="str">
        <f>IF($N194="","",'ZASOBY N'!O193)</f>
        <v/>
      </c>
      <c r="S194" s="225" t="str">
        <f>IF($N194="","",IF('ZASOBY N'!Q193="",0,'ZASOBY N'!Q193))</f>
        <v/>
      </c>
      <c r="T194" s="225" t="str">
        <f>IF($N194="","",'ZASOBY N'!V193)</f>
        <v/>
      </c>
      <c r="U194" s="225" t="str">
        <f>IF($N194="","",IF('ZASOBY N'!AG193="",0,'ZASOBY N'!AG193))</f>
        <v/>
      </c>
      <c r="V194" s="225" t="str">
        <f>IF($N194="","",IF(NN!P196="",0,NN!P196))</f>
        <v/>
      </c>
      <c r="W194" s="225" t="str">
        <f t="shared" si="70"/>
        <v/>
      </c>
      <c r="X194" s="226" t="str">
        <f t="shared" si="48"/>
        <v/>
      </c>
      <c r="Y194" s="225" t="str">
        <f>IF('ZASOBY N'!AU193="","",IF(C194&lt;&gt;C193,'ZASOBY N'!AU193,IF(D194&lt;&gt;D193,'ZASOBY N'!AU193,IF(F194&lt;&gt;F193,'ZASOBY N'!AU193,IF(G194&lt;&gt;G193,'ZASOBY N'!AU193,IF(J194&lt;&gt;J193,'ZASOBY N'!AU193,IF(NN!AC196="","",IF(AND(C193=C194,H193=H194,J193=J194,NN!AC196&gt;0),"",IF(AND(C194=C195,H194=DO192,NN!CW194&gt;0),'ZASOBY N'!AU193,'ZASOBY N'!AU193)))))))))</f>
        <v/>
      </c>
      <c r="Z194" s="225" t="str">
        <f t="shared" si="71"/>
        <v/>
      </c>
      <c r="AA194" s="227" t="str">
        <f t="shared" si="51"/>
        <v/>
      </c>
      <c r="AB194" s="400" t="str">
        <f t="shared" si="72"/>
        <v/>
      </c>
      <c r="AC194" s="228" t="str">
        <f t="shared" si="50"/>
        <v/>
      </c>
      <c r="AD194" s="222">
        <f>IF(B194="",0,IF(F194="",0,INDEX(POBRANIE_!$B$6:$F$101,MATCH('UPR BILANS N'!$F194,POBRANIE_!$A$6:$A$101,0),2)))</f>
        <v>0</v>
      </c>
      <c r="AE194" s="224">
        <f>IF(OR('ZASOBY N'!G193="",'ZASOBY N'!E193=""),0,IF(B194="",0,'ZASOBY N'!G193*'ZASOBY N'!E193))</f>
        <v>0</v>
      </c>
      <c r="AF194" s="225">
        <f>IF('ZASOBY N'!O193="",0,'ZASOBY N'!O193)</f>
        <v>0</v>
      </c>
      <c r="AG194" s="225">
        <f>IF('ZASOBY N'!Q193="",0,'ZASOBY N'!Q193)</f>
        <v>0</v>
      </c>
      <c r="AH194" s="225">
        <f>IF('ZASOBY N'!V193="",0,'ZASOBY N'!V193)</f>
        <v>0</v>
      </c>
      <c r="AI194" s="225">
        <f>IF('ZASOBY N'!AG193="",0,'ZASOBY N'!AG193)</f>
        <v>0</v>
      </c>
      <c r="AJ194" s="225">
        <f>IF(NN!P196="",0,IF(NN!P196="BRAK kol.7","BRAK BADAŃ",NN!P196))</f>
        <v>0</v>
      </c>
      <c r="AK194" s="225">
        <f>IF(NN!AC196="",0,IF(NN!AC196="BRAK kol.7","BRAK BADAŃ",NN!AC196))</f>
        <v>0</v>
      </c>
      <c r="BJ194" s="414" t="str">
        <f>IF(AND(BL194=1,BM194=1,SUMIF($C194:$C$525,$C194,$AK194:$AK$525)=$AK194),$AK194,IF($BO194&gt;0,$BO194,IF(AND(COUNTIF($C$11:$C193,$C194)&gt;=1,COUNTIF($D193:$D193,$D194)&gt;=1),"",IF(AND(SUMIF($C194:$C$525,$C194,$AK194:$AK$525)&gt;=$AK194,SUMIF($D194:$D$525,$D194,$AK194:$AK$525)&gt;=$AK194),SUMIF($C194:$C$525,$C194,$AK194:$AK$525),""))))</f>
        <v/>
      </c>
      <c r="BL194" s="409">
        <f>COUNTIFS('ZASOBY N'!$B193:$B$525,'ZASOBY N'!$B193,'ZASOBY N'!$C193:'ZASOBY N'!$C$525,'ZASOBY N'!$C193,'ZASOBY N'!$D193:'ZASOBY N'!$D$525,'ZASOBY N'!$D193,'ZASOBY N'!$H193:'ZASOBY N'!$H$525,'ZASOBY N'!$H193 )</f>
        <v>0</v>
      </c>
      <c r="BM194" s="410">
        <f>COUNTIFS('ZASOBY N'!$B$10:$B193,'ZASOBY N'!$B193,'ZASOBY N'!$C$10:'ZASOBY N'!$C193,'ZASOBY N'!$C193,'ZASOBY N'!$D$10:'ZASOBY N'!$D193,'ZASOBY N'!$D193,'ZASOBY N'!$H$10:'ZASOBY N'!$H193,'ZASOBY N'!$H193 )</f>
        <v>0</v>
      </c>
      <c r="BN194" s="411">
        <f t="shared" si="53"/>
        <v>0</v>
      </c>
      <c r="BO194" s="412">
        <f t="shared" si="54"/>
        <v>0</v>
      </c>
      <c r="BP194" s="94" t="str">
        <f t="shared" si="55"/>
        <v/>
      </c>
      <c r="BQ194" s="414" t="str">
        <f>IF(AND(BS194=1,BT194=1,SUMIF($C194:$C$525,$C194,$AJ194:$AJ$525)=$AJ194),$AJ194,IF($BV194&gt;0,$BV194,IF(AND(COUNTIF($C$11:$C193,$C194)&gt;=1,COUNTIF($D193:$D193,$D194)&gt;=1),"",IF(AND(SUMIF($C194:$C$525,$C194,$AJ194:$AJ$525)&gt;$AJ194,SUMIF($D194:$D$525,$D194,$AJ194:$AJ$525)&gt;$AJ194),SUMIF($C194:$C$525,$C194,$AJ194:$AJ$525),""))))</f>
        <v/>
      </c>
      <c r="BS194" s="409">
        <f>COUNTIFS('ZASOBY N'!$B193:$B$525,'ZASOBY N'!$B193,'ZASOBY N'!$C193:'ZASOBY N'!$C$525,'ZASOBY N'!$C193,'ZASOBY N'!$D193:'ZASOBY N'!$D$525,'ZASOBY N'!$D193,'ZASOBY N'!$H193:'ZASOBY N'!$H$525,'ZASOBY N'!$H193 )</f>
        <v>0</v>
      </c>
      <c r="BT194" s="410">
        <f>COUNTIFS('ZASOBY N'!$B$10:$B193,'ZASOBY N'!$B193,'ZASOBY N'!$C$10:'ZASOBY N'!$C193,'ZASOBY N'!$C193,'ZASOBY N'!$D$10:'ZASOBY N'!$D193,'ZASOBY N'!$D193,'ZASOBY N'!$H$10:'ZASOBY N'!$H193,'ZASOBY N'!$H193 )</f>
        <v>0</v>
      </c>
      <c r="BU194" s="411">
        <f t="shared" si="56"/>
        <v>0</v>
      </c>
      <c r="BV194" s="412">
        <f t="shared" si="57"/>
        <v>0</v>
      </c>
      <c r="BW194" s="94" t="s">
        <v>499</v>
      </c>
      <c r="BX194" s="414" t="str">
        <f>IF(AND(BZ194=1,CA194=1,SUMIF($C194:$C$525,$C194,$AI194:$AI$525)=$AI194),$AI194,IF($CC194&gt;0,$CC194,IF(AND(COUNTIF($C$11:$C193,$C194)&gt;=1,COUNTIF($D193:$D193,$D194)&gt;=1),"",IF(AND(SUMIF($C194:$C$525,$C194,$AI194:$AI$525)&gt;$AI194,SUMIF($D194:$D$525,$D194,$AI194:$AI$525)&gt;$IG194),_xlfn.AGGREGATE(14,4,$CB$11:$CB$31*($C$11:$C$31=$C194),1),""))))</f>
        <v/>
      </c>
      <c r="BZ194" s="409">
        <f>COUNTIFS('ZASOBY N'!$B193:$B$525,'ZASOBY N'!$B193,'ZASOBY N'!$C193:'ZASOBY N'!$C$525,'ZASOBY N'!$C193,'ZASOBY N'!$D193:'ZASOBY N'!$D$525,'ZASOBY N'!$D193,'ZASOBY N'!$H193:'ZASOBY N'!$H$525,'ZASOBY N'!$H193 )</f>
        <v>0</v>
      </c>
      <c r="CA194" s="410">
        <f>COUNTIFS('ZASOBY N'!$B$10:$B193,'ZASOBY N'!$B193,'ZASOBY N'!$C$10:'ZASOBY N'!$C193,'ZASOBY N'!$C193,'ZASOBY N'!$D$10:'ZASOBY N'!$D193,'ZASOBY N'!$D193,'ZASOBY N'!$H$10:'ZASOBY N'!$H193,'ZASOBY N'!$H193 )</f>
        <v>0</v>
      </c>
      <c r="CB194" s="411">
        <f t="shared" si="58"/>
        <v>0</v>
      </c>
      <c r="CC194" s="412">
        <f t="shared" si="59"/>
        <v>0</v>
      </c>
      <c r="CE194" s="414" t="str">
        <f>IF(AND(CG194=1,CH194=1,SUMIF($C194:$C$525,$C194,$AH194:$AH$525)=$AH194),$AH194,IF($CJ194&gt;0,$CJ194,IF(AND(COUNTIF($C$11:$C193,$C194)&gt;=1,COUNTIF($D193:$D193,$D194)&gt;=1),"",IF(AND(SUMIF($C194:$C$525,$C194,$AH194:$AH$525)&gt;$AH194,SUMIF($D194:$D$525,$D194,$AH194:$AH$525)&gt;$AH194),_xlfn.AGGREGATE(14,4,$CI$11:$CI$31*($C$11:$C$31=$C194),1),""))))</f>
        <v/>
      </c>
      <c r="CG194" s="409">
        <f>COUNTIFS('ZASOBY N'!$B193:$B$525,'ZASOBY N'!$B193,'ZASOBY N'!$C193:'ZASOBY N'!$C$525,'ZASOBY N'!$C193,'ZASOBY N'!$D193:'ZASOBY N'!$D$525,'ZASOBY N'!$D193,'ZASOBY N'!$H193:'ZASOBY N'!$H$525,'ZASOBY N'!$H193 )</f>
        <v>0</v>
      </c>
      <c r="CH194" s="410">
        <f>COUNTIFS('ZASOBY N'!$B$10:$B193,'ZASOBY N'!$B193,'ZASOBY N'!$C$10:'ZASOBY N'!$C193,'ZASOBY N'!$C193,'ZASOBY N'!$D$10:'ZASOBY N'!$D193,'ZASOBY N'!$D193,'ZASOBY N'!$H$10:'ZASOBY N'!$H193,'ZASOBY N'!$H193 )</f>
        <v>0</v>
      </c>
      <c r="CI194" s="411">
        <f t="shared" si="60"/>
        <v>0</v>
      </c>
      <c r="CJ194" s="412">
        <f t="shared" si="61"/>
        <v>0</v>
      </c>
      <c r="CL194" s="414" t="str">
        <f>IF(AND(CN194=1,CO194=1,SUMIF($C194:$C$525,$C194,$AG194:$AG$525)=$AG194),$AG194,IF($CQ194&gt;0,$CQ194,IF(AND(COUNTIF($C$11:$C193,$C194)&gt;=1,COUNTIF($D193:$D193,$D194)&gt;=1),"",IF(AND(SUMIF($C194:$C$525,$C194,$AG194:$AG$525)&gt;$AG194,SUMIF($D194:$D$525,$D194,$AG194:$AG$525)&gt;$AG194),_xlfn.AGGREGATE(14,4,$CP$11:$CP$31*($C$11:$C$31=$C194),1),""))))</f>
        <v/>
      </c>
      <c r="CN194" s="409">
        <f>COUNTIFS('ZASOBY N'!$B193:$B$525,'ZASOBY N'!$B193,'ZASOBY N'!$C193:'ZASOBY N'!$C$525,'ZASOBY N'!$C193,'ZASOBY N'!$D193:'ZASOBY N'!$D$525,'ZASOBY N'!$D193,'ZASOBY N'!$H193:'ZASOBY N'!$H$525,'ZASOBY N'!$H193 )</f>
        <v>0</v>
      </c>
      <c r="CO194" s="410">
        <f>COUNTIFS('ZASOBY N'!$B$10:$B193,'ZASOBY N'!$B193,'ZASOBY N'!$C$10:'ZASOBY N'!$C193,'ZASOBY N'!$C193,'ZASOBY N'!$D$10:'ZASOBY N'!$D193,'ZASOBY N'!$D193,'ZASOBY N'!$H$10:'ZASOBY N'!$H193,'ZASOBY N'!$H193 )</f>
        <v>0</v>
      </c>
      <c r="CP194" s="411">
        <f t="shared" si="62"/>
        <v>0</v>
      </c>
      <c r="CQ194" s="412">
        <f t="shared" si="63"/>
        <v>0</v>
      </c>
      <c r="CS194" s="414" t="str">
        <f>IF(AND(CU194=1,CV194=1,SUMIF($C194:$C$525,$C194,$AF194:$AF$525)=$AF194),$AF194,IF($CX194&gt;0,$CX194,IF(AND(COUNTIF($C$11:$C193,$C194)&gt;=1,COUNTIF($D193:$D193,$D194)&gt;=1),"",IF(AND(SUMIF($C194:$C$525,$C194,$AF194:$AF$525)&gt;$AF194,SUMIF($D194:$D$525,$D194,$AF194:$AF$525)&gt;$AF194),_xlfn.AGGREGATE(14,4,$CW$11:$CW$31*($C$11:$C$31=$C194),1),""))))</f>
        <v/>
      </c>
      <c r="CU194" s="409">
        <f>COUNTIFS('ZASOBY N'!$B193:$B$525,'ZASOBY N'!$B193,'ZASOBY N'!$C193:'ZASOBY N'!$C$525,'ZASOBY N'!$C193,'ZASOBY N'!$D193:'ZASOBY N'!$D$525,'ZASOBY N'!$D193,'ZASOBY N'!$H193:'ZASOBY N'!$H$525,'ZASOBY N'!$H193 )</f>
        <v>0</v>
      </c>
      <c r="CV194" s="410">
        <f>COUNTIFS('ZASOBY N'!$B$10:$B193,'ZASOBY N'!$B193,'ZASOBY N'!$C$10:'ZASOBY N'!$C193,'ZASOBY N'!$C193,'ZASOBY N'!$D$10:'ZASOBY N'!$D193,'ZASOBY N'!$D193,'ZASOBY N'!$H$10:'ZASOBY N'!$H193,'ZASOBY N'!$H193 )</f>
        <v>0</v>
      </c>
      <c r="CW194" s="411">
        <f t="shared" si="64"/>
        <v>0</v>
      </c>
      <c r="CX194" s="412">
        <f t="shared" si="65"/>
        <v>0</v>
      </c>
      <c r="CZ194" s="414" t="str">
        <f>IF(AND(DB194=1,DC194=1,SUMIF($C194:$C$525,$C194,$AE194:$AE$525)=$AE194),$AE194,IF($DE194&gt;0,$DE194,IF(AND(COUNTIF($C$11:$C193,$C194)&gt;=1,COUNTIF($D193:$D193,$D194)&gt;=1),"",IF(AND(SUMIF($C194:$C$525,$C194,$AE194:$AE$525)&gt;$AE194,SUMIF($D194:$D$525,$D194,$AE194:$AE$525)&gt;$AE194),_xlfn.AGGREGATE(14,4,$DD$11:$DD$31*($C$11:$C$31=$C194),1),""))))</f>
        <v/>
      </c>
      <c r="DB194" s="409">
        <f>COUNTIFS('ZASOBY N'!$B193:$B$525,'ZASOBY N'!$B193,'ZASOBY N'!$C193:'ZASOBY N'!$C$525,'ZASOBY N'!$C193,'ZASOBY N'!$D193:'ZASOBY N'!$D$525,'ZASOBY N'!$D193,'ZASOBY N'!$H193:'ZASOBY N'!$H$525,'ZASOBY N'!$H193 )</f>
        <v>0</v>
      </c>
      <c r="DC194" s="410">
        <f>COUNTIFS('ZASOBY N'!$B$10:$B193,'ZASOBY N'!$B193,'ZASOBY N'!$C$10:'ZASOBY N'!$C193,'ZASOBY N'!$C193,'ZASOBY N'!$D$10:'ZASOBY N'!$D193,'ZASOBY N'!$D193,'ZASOBY N'!$H$10:'ZASOBY N'!$H193,'ZASOBY N'!$H193 )</f>
        <v>0</v>
      </c>
      <c r="DD194" s="411">
        <f t="shared" si="66"/>
        <v>0</v>
      </c>
      <c r="DE194" s="412">
        <f t="shared" si="67"/>
        <v>0</v>
      </c>
      <c r="DF194" s="399" t="str">
        <f>IF(AND(DI194=1,DJ194=1,SUMIF($C194:$C$525,$C194,$AD194:$AD$525)=$AD194),$AD194,IF($DL194&gt;0,$DL194,IF(B194="","",IF(AND(COUNTIF($C$11:$C193,$C194)&gt;=1,COUNTIF($D193:$D193,$D194)&gt;=1,COUNTIF($Z191:$Z193,$C194)=0),"",IF(AND(COUNTIF($C$11:$C193,$C194)&gt;=1,COUNTIF($D193:$D193,$D194)&gt;=1),"UJĘTO WYŻEJ",IF(AND(SUMIF($C194:$C$525,$C194,$AD194:$AD$525)&gt;$AD194,SUMIF($D194:$D$525,$D194,$AD194:$AD$525)&gt;$AD194),_xlfn.AGGREGATE(14,4,$DK$11:$DK$31*($C$11:$C$31=$C194),1),""))))))</f>
        <v/>
      </c>
      <c r="DG194" s="414" t="str">
        <f>IF(AND(DI194=1,DJ194=1,SUMIF($C194:$C$525,$C194,$AD194:$AD$525)=$AD194),$AD194,IF($DL194&gt;0,$DL194,IF(AND(COUNTIF($C$11:$C193,$C194)&gt;=1,COUNTIF($D193:$D193,$D194)&gt;=1),"",IF(AND(SUMIF($C194:$C$525,$C194,$AD194:$AD$525)&gt;$AD194,SUMIF($D194:$D$525,$D194,$AD194:$AD$525)&gt;$AD194),_xlfn.AGGREGATE(14,4,$DK$11:$DK$31*($C$11:$C$31=$C194),1),""))))</f>
        <v/>
      </c>
      <c r="DI194" s="409">
        <f>COUNTIFS('ZASOBY N'!$B193:$B$525,'ZASOBY N'!$B193,'ZASOBY N'!$C193:'ZASOBY N'!$C$525,'ZASOBY N'!$C193,'ZASOBY N'!$D193:'ZASOBY N'!$D$525,'ZASOBY N'!$D193,'ZASOBY N'!$H193:'ZASOBY N'!$H$525,'ZASOBY N'!$H193 )</f>
        <v>0</v>
      </c>
      <c r="DJ194" s="410">
        <f>COUNTIFS('ZASOBY N'!$B$10:$B193,'ZASOBY N'!$B193,'ZASOBY N'!$C$10:'ZASOBY N'!$C193,'ZASOBY N'!$C193,'ZASOBY N'!$D$10:'ZASOBY N'!$D193,'ZASOBY N'!$D193,'ZASOBY N'!$H$10:'ZASOBY N'!$H193,'ZASOBY N'!$H193 )</f>
        <v>0</v>
      </c>
      <c r="DK194" s="411">
        <f t="shared" si="68"/>
        <v>0</v>
      </c>
      <c r="DL194" s="412">
        <f t="shared" si="69"/>
        <v>0</v>
      </c>
    </row>
    <row r="195" spans="1:116" ht="18.899999999999999" customHeight="1" x14ac:dyDescent="0.3">
      <c r="A195" s="219"/>
      <c r="B195" s="152" t="str">
        <f>IF('ZASOBY N'!A194="","",'ZASOBY N'!A194)</f>
        <v/>
      </c>
      <c r="C195" s="462" t="str">
        <f>IF('ZASOBY N'!C194="","",'ZASOBY N'!C194)</f>
        <v/>
      </c>
      <c r="D195" s="137" t="str">
        <f>IF('ZASOBY N'!B194="","",'ZASOBY N'!B194)</f>
        <v/>
      </c>
      <c r="E195" s="138"/>
      <c r="F195" s="356" t="str">
        <f>IF('ZASOBY N'!D194="","",'ZASOBY N'!D194)</f>
        <v/>
      </c>
      <c r="G195" s="220" t="str">
        <f>IF('ZASOBY N'!G194="","",'ZASOBY N'!G194)</f>
        <v/>
      </c>
      <c r="H195" s="221" t="str">
        <f>IF('ZASOBY N'!F194="","",'ZASOBY N'!F194)</f>
        <v/>
      </c>
      <c r="I195" s="221" t="str">
        <f>IF('ZASOBY N'!G194="","",'ZASOBY N'!G194)</f>
        <v/>
      </c>
      <c r="J195" s="221" t="str">
        <f>IF('ZASOBY N'!H194="","",'ZASOBY N'!H194)</f>
        <v/>
      </c>
      <c r="K195" s="214">
        <v>0</v>
      </c>
      <c r="L195" s="214">
        <v>0</v>
      </c>
      <c r="M195" s="214">
        <v>0</v>
      </c>
      <c r="N195" s="222" t="str">
        <f>IF('ZASOBY N'!BD194="x","",IF(W195="","",'ZASOBY N'!E194))</f>
        <v/>
      </c>
      <c r="O195" s="223">
        <v>0</v>
      </c>
      <c r="P195" s="223">
        <v>0</v>
      </c>
      <c r="Q195" s="226" t="str">
        <f>IF($N195="","",'UPR BILANS N'!G195*'UPR BILANS N'!N195)</f>
        <v/>
      </c>
      <c r="R195" s="225" t="str">
        <f>IF($N195="","",'ZASOBY N'!O194)</f>
        <v/>
      </c>
      <c r="S195" s="225" t="str">
        <f>IF($N195="","",IF('ZASOBY N'!Q194="",0,'ZASOBY N'!Q194))</f>
        <v/>
      </c>
      <c r="T195" s="225" t="str">
        <f>IF($N195="","",'ZASOBY N'!V194)</f>
        <v/>
      </c>
      <c r="U195" s="225" t="str">
        <f>IF($N195="","",IF('ZASOBY N'!AG194="",0,'ZASOBY N'!AG194))</f>
        <v/>
      </c>
      <c r="V195" s="225" t="str">
        <f>IF($N195="","",IF(NN!P197="",0,NN!P197))</f>
        <v/>
      </c>
      <c r="W195" s="225" t="str">
        <f t="shared" si="70"/>
        <v/>
      </c>
      <c r="X195" s="226" t="str">
        <f t="shared" si="48"/>
        <v/>
      </c>
      <c r="Y195" s="225" t="str">
        <f>IF('ZASOBY N'!AU194="","",IF(C195&lt;&gt;C194,'ZASOBY N'!AU194,IF(D195&lt;&gt;D194,'ZASOBY N'!AU194,IF(F195&lt;&gt;F194,'ZASOBY N'!AU194,IF(G195&lt;&gt;G194,'ZASOBY N'!AU194,IF(J195&lt;&gt;J194,'ZASOBY N'!AU194,IF(NN!AC197="","",IF(AND(C194=C195,H194=H195,J194=J195,NN!AC197&gt;0),"",IF(AND(C195=C196,H195=DO193,NN!CW195&gt;0),'ZASOBY N'!AU194,'ZASOBY N'!AU194)))))))))</f>
        <v/>
      </c>
      <c r="Z195" s="225" t="str">
        <f t="shared" si="71"/>
        <v/>
      </c>
      <c r="AA195" s="227" t="str">
        <f t="shared" si="51"/>
        <v/>
      </c>
      <c r="AB195" s="400" t="str">
        <f t="shared" si="72"/>
        <v/>
      </c>
      <c r="AC195" s="228" t="str">
        <f t="shared" si="50"/>
        <v/>
      </c>
      <c r="AD195" s="222">
        <f>IF(B195="",0,IF(F195="",0,INDEX(POBRANIE_!$B$6:$F$101,MATCH('UPR BILANS N'!$F195,POBRANIE_!$A$6:$A$101,0),2)))</f>
        <v>0</v>
      </c>
      <c r="AE195" s="224">
        <f>IF(OR('ZASOBY N'!G194="",'ZASOBY N'!E194=""),0,IF(B195="",0,'ZASOBY N'!G194*'ZASOBY N'!E194))</f>
        <v>0</v>
      </c>
      <c r="AF195" s="225">
        <f>IF('ZASOBY N'!O194="",0,'ZASOBY N'!O194)</f>
        <v>0</v>
      </c>
      <c r="AG195" s="225">
        <f>IF('ZASOBY N'!Q194="",0,'ZASOBY N'!Q194)</f>
        <v>0</v>
      </c>
      <c r="AH195" s="225">
        <f>IF('ZASOBY N'!V194="",0,'ZASOBY N'!V194)</f>
        <v>0</v>
      </c>
      <c r="AI195" s="225">
        <f>IF('ZASOBY N'!AG194="",0,'ZASOBY N'!AG194)</f>
        <v>0</v>
      </c>
      <c r="AJ195" s="225">
        <f>IF(NN!P197="",0,IF(NN!P197="BRAK kol.7","BRAK BADAŃ",NN!P197))</f>
        <v>0</v>
      </c>
      <c r="AK195" s="225">
        <f>IF(NN!AC197="",0,IF(NN!AC197="BRAK kol.7","BRAK BADAŃ",NN!AC197))</f>
        <v>0</v>
      </c>
      <c r="BJ195" s="414" t="str">
        <f>IF(AND(BL195=1,BM195=1,SUMIF($C195:$C$525,$C195,$AK195:$AK$525)=$AK195),$AK195,IF($BO195&gt;0,$BO195,IF(AND(COUNTIF($C$11:$C194,$C195)&gt;=1,COUNTIF($D194:$D194,$D195)&gt;=1),"",IF(AND(SUMIF($C195:$C$525,$C195,$AK195:$AK$525)&gt;=$AK195,SUMIF($D195:$D$525,$D195,$AK195:$AK$525)&gt;=$AK195),SUMIF($C195:$C$525,$C195,$AK195:$AK$525),""))))</f>
        <v/>
      </c>
      <c r="BL195" s="409">
        <f>COUNTIFS('ZASOBY N'!$B194:$B$525,'ZASOBY N'!$B194,'ZASOBY N'!$C194:'ZASOBY N'!$C$525,'ZASOBY N'!$C194,'ZASOBY N'!$D194:'ZASOBY N'!$D$525,'ZASOBY N'!$D194,'ZASOBY N'!$H194:'ZASOBY N'!$H$525,'ZASOBY N'!$H194 )</f>
        <v>0</v>
      </c>
      <c r="BM195" s="410">
        <f>COUNTIFS('ZASOBY N'!$B$10:$B194,'ZASOBY N'!$B194,'ZASOBY N'!$C$10:'ZASOBY N'!$C194,'ZASOBY N'!$C194,'ZASOBY N'!$D$10:'ZASOBY N'!$D194,'ZASOBY N'!$D194,'ZASOBY N'!$H$10:'ZASOBY N'!$H194,'ZASOBY N'!$H194 )</f>
        <v>0</v>
      </c>
      <c r="BN195" s="411">
        <f t="shared" si="53"/>
        <v>0</v>
      </c>
      <c r="BO195" s="412">
        <f t="shared" si="54"/>
        <v>0</v>
      </c>
      <c r="BP195" s="94" t="str">
        <f t="shared" si="55"/>
        <v/>
      </c>
      <c r="BQ195" s="414" t="str">
        <f>IF(AND(BS195=1,BT195=1,SUMIF($C195:$C$525,$C195,$AJ195:$AJ$525)=$AJ195),$AJ195,IF($BV195&gt;0,$BV195,IF(AND(COUNTIF($C$11:$C194,$C195)&gt;=1,COUNTIF($D194:$D194,$D195)&gt;=1),"",IF(AND(SUMIF($C195:$C$525,$C195,$AJ195:$AJ$525)&gt;$AJ195,SUMIF($D195:$D$525,$D195,$AJ195:$AJ$525)&gt;$AJ195),SUMIF($C195:$C$525,$C195,$AJ195:$AJ$525),""))))</f>
        <v/>
      </c>
      <c r="BS195" s="409">
        <f>COUNTIFS('ZASOBY N'!$B194:$B$525,'ZASOBY N'!$B194,'ZASOBY N'!$C194:'ZASOBY N'!$C$525,'ZASOBY N'!$C194,'ZASOBY N'!$D194:'ZASOBY N'!$D$525,'ZASOBY N'!$D194,'ZASOBY N'!$H194:'ZASOBY N'!$H$525,'ZASOBY N'!$H194 )</f>
        <v>0</v>
      </c>
      <c r="BT195" s="410">
        <f>COUNTIFS('ZASOBY N'!$B$10:$B194,'ZASOBY N'!$B194,'ZASOBY N'!$C$10:'ZASOBY N'!$C194,'ZASOBY N'!$C194,'ZASOBY N'!$D$10:'ZASOBY N'!$D194,'ZASOBY N'!$D194,'ZASOBY N'!$H$10:'ZASOBY N'!$H194,'ZASOBY N'!$H194 )</f>
        <v>0</v>
      </c>
      <c r="BU195" s="411">
        <f t="shared" si="56"/>
        <v>0</v>
      </c>
      <c r="BV195" s="412">
        <f t="shared" si="57"/>
        <v>0</v>
      </c>
      <c r="BW195" s="94" t="s">
        <v>499</v>
      </c>
      <c r="BX195" s="414" t="str">
        <f>IF(AND(BZ195=1,CA195=1,SUMIF($C195:$C$525,$C195,$AI195:$AI$525)=$AI195),$AI195,IF($CC195&gt;0,$CC195,IF(AND(COUNTIF($C$11:$C194,$C195)&gt;=1,COUNTIF($D194:$D194,$D195)&gt;=1),"",IF(AND(SUMIF($C195:$C$525,$C195,$AI195:$AI$525)&gt;$AI195,SUMIF($D195:$D$525,$D195,$AI195:$AI$525)&gt;$IG195),_xlfn.AGGREGATE(14,4,$CB$11:$CB$31*($C$11:$C$31=$C195),1),""))))</f>
        <v/>
      </c>
      <c r="BZ195" s="409">
        <f>COUNTIFS('ZASOBY N'!$B194:$B$525,'ZASOBY N'!$B194,'ZASOBY N'!$C194:'ZASOBY N'!$C$525,'ZASOBY N'!$C194,'ZASOBY N'!$D194:'ZASOBY N'!$D$525,'ZASOBY N'!$D194,'ZASOBY N'!$H194:'ZASOBY N'!$H$525,'ZASOBY N'!$H194 )</f>
        <v>0</v>
      </c>
      <c r="CA195" s="410">
        <f>COUNTIFS('ZASOBY N'!$B$10:$B194,'ZASOBY N'!$B194,'ZASOBY N'!$C$10:'ZASOBY N'!$C194,'ZASOBY N'!$C194,'ZASOBY N'!$D$10:'ZASOBY N'!$D194,'ZASOBY N'!$D194,'ZASOBY N'!$H$10:'ZASOBY N'!$H194,'ZASOBY N'!$H194 )</f>
        <v>0</v>
      </c>
      <c r="CB195" s="411">
        <f t="shared" si="58"/>
        <v>0</v>
      </c>
      <c r="CC195" s="412">
        <f t="shared" si="59"/>
        <v>0</v>
      </c>
      <c r="CE195" s="414" t="str">
        <f>IF(AND(CG195=1,CH195=1,SUMIF($C195:$C$525,$C195,$AH195:$AH$525)=$AH195),$AH195,IF($CJ195&gt;0,$CJ195,IF(AND(COUNTIF($C$11:$C194,$C195)&gt;=1,COUNTIF($D194:$D194,$D195)&gt;=1),"",IF(AND(SUMIF($C195:$C$525,$C195,$AH195:$AH$525)&gt;$AH195,SUMIF($D195:$D$525,$D195,$AH195:$AH$525)&gt;$AH195),_xlfn.AGGREGATE(14,4,$CI$11:$CI$31*($C$11:$C$31=$C195),1),""))))</f>
        <v/>
      </c>
      <c r="CG195" s="409">
        <f>COUNTIFS('ZASOBY N'!$B194:$B$525,'ZASOBY N'!$B194,'ZASOBY N'!$C194:'ZASOBY N'!$C$525,'ZASOBY N'!$C194,'ZASOBY N'!$D194:'ZASOBY N'!$D$525,'ZASOBY N'!$D194,'ZASOBY N'!$H194:'ZASOBY N'!$H$525,'ZASOBY N'!$H194 )</f>
        <v>0</v>
      </c>
      <c r="CH195" s="410">
        <f>COUNTIFS('ZASOBY N'!$B$10:$B194,'ZASOBY N'!$B194,'ZASOBY N'!$C$10:'ZASOBY N'!$C194,'ZASOBY N'!$C194,'ZASOBY N'!$D$10:'ZASOBY N'!$D194,'ZASOBY N'!$D194,'ZASOBY N'!$H$10:'ZASOBY N'!$H194,'ZASOBY N'!$H194 )</f>
        <v>0</v>
      </c>
      <c r="CI195" s="411">
        <f t="shared" si="60"/>
        <v>0</v>
      </c>
      <c r="CJ195" s="412">
        <f t="shared" si="61"/>
        <v>0</v>
      </c>
      <c r="CL195" s="414" t="str">
        <f>IF(AND(CN195=1,CO195=1,SUMIF($C195:$C$525,$C195,$AG195:$AG$525)=$AG195),$AG195,IF($CQ195&gt;0,$CQ195,IF(AND(COUNTIF($C$11:$C194,$C195)&gt;=1,COUNTIF($D194:$D194,$D195)&gt;=1),"",IF(AND(SUMIF($C195:$C$525,$C195,$AG195:$AG$525)&gt;$AG195,SUMIF($D195:$D$525,$D195,$AG195:$AG$525)&gt;$AG195),_xlfn.AGGREGATE(14,4,$CP$11:$CP$31*($C$11:$C$31=$C195),1),""))))</f>
        <v/>
      </c>
      <c r="CN195" s="409">
        <f>COUNTIFS('ZASOBY N'!$B194:$B$525,'ZASOBY N'!$B194,'ZASOBY N'!$C194:'ZASOBY N'!$C$525,'ZASOBY N'!$C194,'ZASOBY N'!$D194:'ZASOBY N'!$D$525,'ZASOBY N'!$D194,'ZASOBY N'!$H194:'ZASOBY N'!$H$525,'ZASOBY N'!$H194 )</f>
        <v>0</v>
      </c>
      <c r="CO195" s="410">
        <f>COUNTIFS('ZASOBY N'!$B$10:$B194,'ZASOBY N'!$B194,'ZASOBY N'!$C$10:'ZASOBY N'!$C194,'ZASOBY N'!$C194,'ZASOBY N'!$D$10:'ZASOBY N'!$D194,'ZASOBY N'!$D194,'ZASOBY N'!$H$10:'ZASOBY N'!$H194,'ZASOBY N'!$H194 )</f>
        <v>0</v>
      </c>
      <c r="CP195" s="411">
        <f t="shared" si="62"/>
        <v>0</v>
      </c>
      <c r="CQ195" s="412">
        <f t="shared" si="63"/>
        <v>0</v>
      </c>
      <c r="CS195" s="414" t="str">
        <f>IF(AND(CU195=1,CV195=1,SUMIF($C195:$C$525,$C195,$AF195:$AF$525)=$AF195),$AF195,IF($CX195&gt;0,$CX195,IF(AND(COUNTIF($C$11:$C194,$C195)&gt;=1,COUNTIF($D194:$D194,$D195)&gt;=1),"",IF(AND(SUMIF($C195:$C$525,$C195,$AF195:$AF$525)&gt;$AF195,SUMIF($D195:$D$525,$D195,$AF195:$AF$525)&gt;$AF195),_xlfn.AGGREGATE(14,4,$CW$11:$CW$31*($C$11:$C$31=$C195),1),""))))</f>
        <v/>
      </c>
      <c r="CU195" s="409">
        <f>COUNTIFS('ZASOBY N'!$B194:$B$525,'ZASOBY N'!$B194,'ZASOBY N'!$C194:'ZASOBY N'!$C$525,'ZASOBY N'!$C194,'ZASOBY N'!$D194:'ZASOBY N'!$D$525,'ZASOBY N'!$D194,'ZASOBY N'!$H194:'ZASOBY N'!$H$525,'ZASOBY N'!$H194 )</f>
        <v>0</v>
      </c>
      <c r="CV195" s="410">
        <f>COUNTIFS('ZASOBY N'!$B$10:$B194,'ZASOBY N'!$B194,'ZASOBY N'!$C$10:'ZASOBY N'!$C194,'ZASOBY N'!$C194,'ZASOBY N'!$D$10:'ZASOBY N'!$D194,'ZASOBY N'!$D194,'ZASOBY N'!$H$10:'ZASOBY N'!$H194,'ZASOBY N'!$H194 )</f>
        <v>0</v>
      </c>
      <c r="CW195" s="411">
        <f t="shared" si="64"/>
        <v>0</v>
      </c>
      <c r="CX195" s="412">
        <f t="shared" si="65"/>
        <v>0</v>
      </c>
      <c r="CZ195" s="414" t="str">
        <f>IF(AND(DB195=1,DC195=1,SUMIF($C195:$C$525,$C195,$AE195:$AE$525)=$AE195),$AE195,IF($DE195&gt;0,$DE195,IF(AND(COUNTIF($C$11:$C194,$C195)&gt;=1,COUNTIF($D194:$D194,$D195)&gt;=1),"",IF(AND(SUMIF($C195:$C$525,$C195,$AE195:$AE$525)&gt;$AE195,SUMIF($D195:$D$525,$D195,$AE195:$AE$525)&gt;$AE195),_xlfn.AGGREGATE(14,4,$DD$11:$DD$31*($C$11:$C$31=$C195),1),""))))</f>
        <v/>
      </c>
      <c r="DB195" s="409">
        <f>COUNTIFS('ZASOBY N'!$B194:$B$525,'ZASOBY N'!$B194,'ZASOBY N'!$C194:'ZASOBY N'!$C$525,'ZASOBY N'!$C194,'ZASOBY N'!$D194:'ZASOBY N'!$D$525,'ZASOBY N'!$D194,'ZASOBY N'!$H194:'ZASOBY N'!$H$525,'ZASOBY N'!$H194 )</f>
        <v>0</v>
      </c>
      <c r="DC195" s="410">
        <f>COUNTIFS('ZASOBY N'!$B$10:$B194,'ZASOBY N'!$B194,'ZASOBY N'!$C$10:'ZASOBY N'!$C194,'ZASOBY N'!$C194,'ZASOBY N'!$D$10:'ZASOBY N'!$D194,'ZASOBY N'!$D194,'ZASOBY N'!$H$10:'ZASOBY N'!$H194,'ZASOBY N'!$H194 )</f>
        <v>0</v>
      </c>
      <c r="DD195" s="411">
        <f t="shared" si="66"/>
        <v>0</v>
      </c>
      <c r="DE195" s="412">
        <f t="shared" si="67"/>
        <v>0</v>
      </c>
      <c r="DF195" s="399" t="str">
        <f>IF(AND(DI195=1,DJ195=1,SUMIF($C195:$C$525,$C195,$AD195:$AD$525)=$AD195),$AD195,IF($DL195&gt;0,$DL195,IF(B195="","",IF(AND(COUNTIF($C$11:$C194,$C195)&gt;=1,COUNTIF($D194:$D194,$D195)&gt;=1,COUNTIF($Z192:$Z194,$C195)=0),"",IF(AND(COUNTIF($C$11:$C194,$C195)&gt;=1,COUNTIF($D194:$D194,$D195)&gt;=1),"UJĘTO WYŻEJ",IF(AND(SUMIF($C195:$C$525,$C195,$AD195:$AD$525)&gt;$AD195,SUMIF($D195:$D$525,$D195,$AD195:$AD$525)&gt;$AD195),_xlfn.AGGREGATE(14,4,$DK$11:$DK$31*($C$11:$C$31=$C195),1),""))))))</f>
        <v/>
      </c>
      <c r="DG195" s="414" t="str">
        <f>IF(AND(DI195=1,DJ195=1,SUMIF($C195:$C$525,$C195,$AD195:$AD$525)=$AD195),$AD195,IF($DL195&gt;0,$DL195,IF(AND(COUNTIF($C$11:$C194,$C195)&gt;=1,COUNTIF($D194:$D194,$D195)&gt;=1),"",IF(AND(SUMIF($C195:$C$525,$C195,$AD195:$AD$525)&gt;$AD195,SUMIF($D195:$D$525,$D195,$AD195:$AD$525)&gt;$AD195),_xlfn.AGGREGATE(14,4,$DK$11:$DK$31*($C$11:$C$31=$C195),1),""))))</f>
        <v/>
      </c>
      <c r="DI195" s="409">
        <f>COUNTIFS('ZASOBY N'!$B194:$B$525,'ZASOBY N'!$B194,'ZASOBY N'!$C194:'ZASOBY N'!$C$525,'ZASOBY N'!$C194,'ZASOBY N'!$D194:'ZASOBY N'!$D$525,'ZASOBY N'!$D194,'ZASOBY N'!$H194:'ZASOBY N'!$H$525,'ZASOBY N'!$H194 )</f>
        <v>0</v>
      </c>
      <c r="DJ195" s="410">
        <f>COUNTIFS('ZASOBY N'!$B$10:$B194,'ZASOBY N'!$B194,'ZASOBY N'!$C$10:'ZASOBY N'!$C194,'ZASOBY N'!$C194,'ZASOBY N'!$D$10:'ZASOBY N'!$D194,'ZASOBY N'!$D194,'ZASOBY N'!$H$10:'ZASOBY N'!$H194,'ZASOBY N'!$H194 )</f>
        <v>0</v>
      </c>
      <c r="DK195" s="411">
        <f t="shared" si="68"/>
        <v>0</v>
      </c>
      <c r="DL195" s="412">
        <f t="shared" si="69"/>
        <v>0</v>
      </c>
    </row>
    <row r="196" spans="1:116" ht="18.899999999999999" customHeight="1" x14ac:dyDescent="0.3">
      <c r="A196" s="219"/>
      <c r="B196" s="152" t="str">
        <f>IF('ZASOBY N'!A195="","",'ZASOBY N'!A195)</f>
        <v/>
      </c>
      <c r="C196" s="462" t="str">
        <f>IF('ZASOBY N'!C195="","",'ZASOBY N'!C195)</f>
        <v/>
      </c>
      <c r="D196" s="137" t="str">
        <f>IF('ZASOBY N'!B195="","",'ZASOBY N'!B195)</f>
        <v/>
      </c>
      <c r="E196" s="138"/>
      <c r="F196" s="356" t="str">
        <f>IF('ZASOBY N'!D195="","",'ZASOBY N'!D195)</f>
        <v/>
      </c>
      <c r="G196" s="220" t="str">
        <f>IF('ZASOBY N'!G195="","",'ZASOBY N'!G195)</f>
        <v/>
      </c>
      <c r="H196" s="221" t="str">
        <f>IF('ZASOBY N'!F195="","",'ZASOBY N'!F195)</f>
        <v/>
      </c>
      <c r="I196" s="221" t="str">
        <f>IF('ZASOBY N'!G195="","",'ZASOBY N'!G195)</f>
        <v/>
      </c>
      <c r="J196" s="221" t="str">
        <f>IF('ZASOBY N'!H195="","",'ZASOBY N'!H195)</f>
        <v/>
      </c>
      <c r="K196" s="214">
        <v>0</v>
      </c>
      <c r="L196" s="214">
        <v>0</v>
      </c>
      <c r="M196" s="214">
        <v>0</v>
      </c>
      <c r="N196" s="222" t="str">
        <f>IF('ZASOBY N'!BD195="x","",IF(W196="","",'ZASOBY N'!E195))</f>
        <v/>
      </c>
      <c r="O196" s="223">
        <v>0</v>
      </c>
      <c r="P196" s="223">
        <v>0</v>
      </c>
      <c r="Q196" s="226" t="str">
        <f>IF($N196="","",'UPR BILANS N'!G196*'UPR BILANS N'!N196)</f>
        <v/>
      </c>
      <c r="R196" s="225" t="str">
        <f>IF($N196="","",'ZASOBY N'!O195)</f>
        <v/>
      </c>
      <c r="S196" s="225" t="str">
        <f>IF($N196="","",IF('ZASOBY N'!Q195="",0,'ZASOBY N'!Q195))</f>
        <v/>
      </c>
      <c r="T196" s="225" t="str">
        <f>IF($N196="","",'ZASOBY N'!V195)</f>
        <v/>
      </c>
      <c r="U196" s="225" t="str">
        <f>IF($N196="","",IF('ZASOBY N'!AG195="",0,'ZASOBY N'!AG195))</f>
        <v/>
      </c>
      <c r="V196" s="225" t="str">
        <f>IF($N196="","",IF(NN!P198="",0,NN!P198))</f>
        <v/>
      </c>
      <c r="W196" s="225" t="str">
        <f t="shared" si="70"/>
        <v/>
      </c>
      <c r="X196" s="226" t="str">
        <f t="shared" si="48"/>
        <v/>
      </c>
      <c r="Y196" s="225" t="str">
        <f>IF('ZASOBY N'!AU195="","",IF(C196&lt;&gt;C195,'ZASOBY N'!AU195,IF(D196&lt;&gt;D195,'ZASOBY N'!AU195,IF(F196&lt;&gt;F195,'ZASOBY N'!AU195,IF(G196&lt;&gt;G195,'ZASOBY N'!AU195,IF(J196&lt;&gt;J195,'ZASOBY N'!AU195,IF(NN!AC198="","",IF(AND(C195=C196,H195=H196,J195=J196,NN!AC198&gt;0),"",IF(AND(C196=C197,H196=DO194,NN!CW196&gt;0),'ZASOBY N'!AU195,'ZASOBY N'!AU195)))))))))</f>
        <v/>
      </c>
      <c r="Z196" s="225" t="str">
        <f t="shared" si="71"/>
        <v/>
      </c>
      <c r="AA196" s="227" t="str">
        <f t="shared" si="51"/>
        <v/>
      </c>
      <c r="AB196" s="400" t="str">
        <f t="shared" si="72"/>
        <v/>
      </c>
      <c r="AC196" s="228" t="str">
        <f t="shared" si="50"/>
        <v/>
      </c>
      <c r="AD196" s="222">
        <f>IF(B196="",0,IF(F196="",0,INDEX(POBRANIE_!$B$6:$F$101,MATCH('UPR BILANS N'!$F196,POBRANIE_!$A$6:$A$101,0),2)))</f>
        <v>0</v>
      </c>
      <c r="AE196" s="224">
        <f>IF(OR('ZASOBY N'!G195="",'ZASOBY N'!E195=""),0,IF(B196="",0,'ZASOBY N'!G195*'ZASOBY N'!E195))</f>
        <v>0</v>
      </c>
      <c r="AF196" s="225">
        <f>IF('ZASOBY N'!O195="",0,'ZASOBY N'!O195)</f>
        <v>0</v>
      </c>
      <c r="AG196" s="225">
        <f>IF('ZASOBY N'!Q195="",0,'ZASOBY N'!Q195)</f>
        <v>0</v>
      </c>
      <c r="AH196" s="225">
        <f>IF('ZASOBY N'!V195="",0,'ZASOBY N'!V195)</f>
        <v>0</v>
      </c>
      <c r="AI196" s="225">
        <f>IF('ZASOBY N'!AG195="",0,'ZASOBY N'!AG195)</f>
        <v>0</v>
      </c>
      <c r="AJ196" s="225">
        <f>IF(NN!P198="",0,IF(NN!P198="BRAK kol.7","BRAK BADAŃ",NN!P198))</f>
        <v>0</v>
      </c>
      <c r="AK196" s="225">
        <f>IF(NN!AC198="",0,IF(NN!AC198="BRAK kol.7","BRAK BADAŃ",NN!AC198))</f>
        <v>0</v>
      </c>
      <c r="BJ196" s="414" t="str">
        <f>IF(AND(BL196=1,BM196=1,SUMIF($C196:$C$525,$C196,$AK196:$AK$525)=$AK196),$AK196,IF($BO196&gt;0,$BO196,IF(AND(COUNTIF($C$11:$C195,$C196)&gt;=1,COUNTIF($D195:$D195,$D196)&gt;=1),"",IF(AND(SUMIF($C196:$C$525,$C196,$AK196:$AK$525)&gt;=$AK196,SUMIF($D196:$D$525,$D196,$AK196:$AK$525)&gt;=$AK196),SUMIF($C196:$C$525,$C196,$AK196:$AK$525),""))))</f>
        <v/>
      </c>
      <c r="BL196" s="409">
        <f>COUNTIFS('ZASOBY N'!$B195:$B$525,'ZASOBY N'!$B195,'ZASOBY N'!$C195:'ZASOBY N'!$C$525,'ZASOBY N'!$C195,'ZASOBY N'!$D195:'ZASOBY N'!$D$525,'ZASOBY N'!$D195,'ZASOBY N'!$H195:'ZASOBY N'!$H$525,'ZASOBY N'!$H195 )</f>
        <v>0</v>
      </c>
      <c r="BM196" s="410">
        <f>COUNTIFS('ZASOBY N'!$B$10:$B195,'ZASOBY N'!$B195,'ZASOBY N'!$C$10:'ZASOBY N'!$C195,'ZASOBY N'!$C195,'ZASOBY N'!$D$10:'ZASOBY N'!$D195,'ZASOBY N'!$D195,'ZASOBY N'!$H$10:'ZASOBY N'!$H195,'ZASOBY N'!$H195 )</f>
        <v>0</v>
      </c>
      <c r="BN196" s="411">
        <f t="shared" si="53"/>
        <v>0</v>
      </c>
      <c r="BO196" s="412">
        <f t="shared" si="54"/>
        <v>0</v>
      </c>
      <c r="BP196" s="94" t="str">
        <f t="shared" si="55"/>
        <v/>
      </c>
      <c r="BQ196" s="414" t="str">
        <f>IF(AND(BS196=1,BT196=1,SUMIF($C196:$C$525,$C196,$AJ196:$AJ$525)=$AJ196),$AJ196,IF($BV196&gt;0,$BV196,IF(AND(COUNTIF($C$11:$C195,$C196)&gt;=1,COUNTIF($D195:$D195,$D196)&gt;=1),"",IF(AND(SUMIF($C196:$C$525,$C196,$AJ196:$AJ$525)&gt;$AJ196,SUMIF($D196:$D$525,$D196,$AJ196:$AJ$525)&gt;$AJ196),SUMIF($C196:$C$525,$C196,$AJ196:$AJ$525),""))))</f>
        <v/>
      </c>
      <c r="BS196" s="409">
        <f>COUNTIFS('ZASOBY N'!$B195:$B$525,'ZASOBY N'!$B195,'ZASOBY N'!$C195:'ZASOBY N'!$C$525,'ZASOBY N'!$C195,'ZASOBY N'!$D195:'ZASOBY N'!$D$525,'ZASOBY N'!$D195,'ZASOBY N'!$H195:'ZASOBY N'!$H$525,'ZASOBY N'!$H195 )</f>
        <v>0</v>
      </c>
      <c r="BT196" s="410">
        <f>COUNTIFS('ZASOBY N'!$B$10:$B195,'ZASOBY N'!$B195,'ZASOBY N'!$C$10:'ZASOBY N'!$C195,'ZASOBY N'!$C195,'ZASOBY N'!$D$10:'ZASOBY N'!$D195,'ZASOBY N'!$D195,'ZASOBY N'!$H$10:'ZASOBY N'!$H195,'ZASOBY N'!$H195 )</f>
        <v>0</v>
      </c>
      <c r="BU196" s="411">
        <f t="shared" si="56"/>
        <v>0</v>
      </c>
      <c r="BV196" s="412">
        <f t="shared" si="57"/>
        <v>0</v>
      </c>
      <c r="BW196" s="94" t="s">
        <v>499</v>
      </c>
      <c r="BX196" s="414" t="str">
        <f>IF(AND(BZ196=1,CA196=1,SUMIF($C196:$C$525,$C196,$AI196:$AI$525)=$AI196),$AI196,IF($CC196&gt;0,$CC196,IF(AND(COUNTIF($C$11:$C195,$C196)&gt;=1,COUNTIF($D195:$D195,$D196)&gt;=1),"",IF(AND(SUMIF($C196:$C$525,$C196,$AI196:$AI$525)&gt;$AI196,SUMIF($D196:$D$525,$D196,$AI196:$AI$525)&gt;$IG196),_xlfn.AGGREGATE(14,4,$CB$11:$CB$31*($C$11:$C$31=$C196),1),""))))</f>
        <v/>
      </c>
      <c r="BZ196" s="409">
        <f>COUNTIFS('ZASOBY N'!$B195:$B$525,'ZASOBY N'!$B195,'ZASOBY N'!$C195:'ZASOBY N'!$C$525,'ZASOBY N'!$C195,'ZASOBY N'!$D195:'ZASOBY N'!$D$525,'ZASOBY N'!$D195,'ZASOBY N'!$H195:'ZASOBY N'!$H$525,'ZASOBY N'!$H195 )</f>
        <v>0</v>
      </c>
      <c r="CA196" s="410">
        <f>COUNTIFS('ZASOBY N'!$B$10:$B195,'ZASOBY N'!$B195,'ZASOBY N'!$C$10:'ZASOBY N'!$C195,'ZASOBY N'!$C195,'ZASOBY N'!$D$10:'ZASOBY N'!$D195,'ZASOBY N'!$D195,'ZASOBY N'!$H$10:'ZASOBY N'!$H195,'ZASOBY N'!$H195 )</f>
        <v>0</v>
      </c>
      <c r="CB196" s="411">
        <f t="shared" si="58"/>
        <v>0</v>
      </c>
      <c r="CC196" s="412">
        <f t="shared" si="59"/>
        <v>0</v>
      </c>
      <c r="CE196" s="414" t="str">
        <f>IF(AND(CG196=1,CH196=1,SUMIF($C196:$C$525,$C196,$AH196:$AH$525)=$AH196),$AH196,IF($CJ196&gt;0,$CJ196,IF(AND(COUNTIF($C$11:$C195,$C196)&gt;=1,COUNTIF($D195:$D195,$D196)&gt;=1),"",IF(AND(SUMIF($C196:$C$525,$C196,$AH196:$AH$525)&gt;$AH196,SUMIF($D196:$D$525,$D196,$AH196:$AH$525)&gt;$AH196),_xlfn.AGGREGATE(14,4,$CI$11:$CI$31*($C$11:$C$31=$C196),1),""))))</f>
        <v/>
      </c>
      <c r="CG196" s="409">
        <f>COUNTIFS('ZASOBY N'!$B195:$B$525,'ZASOBY N'!$B195,'ZASOBY N'!$C195:'ZASOBY N'!$C$525,'ZASOBY N'!$C195,'ZASOBY N'!$D195:'ZASOBY N'!$D$525,'ZASOBY N'!$D195,'ZASOBY N'!$H195:'ZASOBY N'!$H$525,'ZASOBY N'!$H195 )</f>
        <v>0</v>
      </c>
      <c r="CH196" s="410">
        <f>COUNTIFS('ZASOBY N'!$B$10:$B195,'ZASOBY N'!$B195,'ZASOBY N'!$C$10:'ZASOBY N'!$C195,'ZASOBY N'!$C195,'ZASOBY N'!$D$10:'ZASOBY N'!$D195,'ZASOBY N'!$D195,'ZASOBY N'!$H$10:'ZASOBY N'!$H195,'ZASOBY N'!$H195 )</f>
        <v>0</v>
      </c>
      <c r="CI196" s="411">
        <f t="shared" si="60"/>
        <v>0</v>
      </c>
      <c r="CJ196" s="412">
        <f t="shared" si="61"/>
        <v>0</v>
      </c>
      <c r="CL196" s="414" t="str">
        <f>IF(AND(CN196=1,CO196=1,SUMIF($C196:$C$525,$C196,$AG196:$AG$525)=$AG196),$AG196,IF($CQ196&gt;0,$CQ196,IF(AND(COUNTIF($C$11:$C195,$C196)&gt;=1,COUNTIF($D195:$D195,$D196)&gt;=1),"",IF(AND(SUMIF($C196:$C$525,$C196,$AG196:$AG$525)&gt;$AG196,SUMIF($D196:$D$525,$D196,$AG196:$AG$525)&gt;$AG196),_xlfn.AGGREGATE(14,4,$CP$11:$CP$31*($C$11:$C$31=$C196),1),""))))</f>
        <v/>
      </c>
      <c r="CN196" s="409">
        <f>COUNTIFS('ZASOBY N'!$B195:$B$525,'ZASOBY N'!$B195,'ZASOBY N'!$C195:'ZASOBY N'!$C$525,'ZASOBY N'!$C195,'ZASOBY N'!$D195:'ZASOBY N'!$D$525,'ZASOBY N'!$D195,'ZASOBY N'!$H195:'ZASOBY N'!$H$525,'ZASOBY N'!$H195 )</f>
        <v>0</v>
      </c>
      <c r="CO196" s="410">
        <f>COUNTIFS('ZASOBY N'!$B$10:$B195,'ZASOBY N'!$B195,'ZASOBY N'!$C$10:'ZASOBY N'!$C195,'ZASOBY N'!$C195,'ZASOBY N'!$D$10:'ZASOBY N'!$D195,'ZASOBY N'!$D195,'ZASOBY N'!$H$10:'ZASOBY N'!$H195,'ZASOBY N'!$H195 )</f>
        <v>0</v>
      </c>
      <c r="CP196" s="411">
        <f t="shared" si="62"/>
        <v>0</v>
      </c>
      <c r="CQ196" s="412">
        <f t="shared" si="63"/>
        <v>0</v>
      </c>
      <c r="CS196" s="414" t="str">
        <f>IF(AND(CU196=1,CV196=1,SUMIF($C196:$C$525,$C196,$AF196:$AF$525)=$AF196),$AF196,IF($CX196&gt;0,$CX196,IF(AND(COUNTIF($C$11:$C195,$C196)&gt;=1,COUNTIF($D195:$D195,$D196)&gt;=1),"",IF(AND(SUMIF($C196:$C$525,$C196,$AF196:$AF$525)&gt;$AF196,SUMIF($D196:$D$525,$D196,$AF196:$AF$525)&gt;$AF196),_xlfn.AGGREGATE(14,4,$CW$11:$CW$31*($C$11:$C$31=$C196),1),""))))</f>
        <v/>
      </c>
      <c r="CU196" s="409">
        <f>COUNTIFS('ZASOBY N'!$B195:$B$525,'ZASOBY N'!$B195,'ZASOBY N'!$C195:'ZASOBY N'!$C$525,'ZASOBY N'!$C195,'ZASOBY N'!$D195:'ZASOBY N'!$D$525,'ZASOBY N'!$D195,'ZASOBY N'!$H195:'ZASOBY N'!$H$525,'ZASOBY N'!$H195 )</f>
        <v>0</v>
      </c>
      <c r="CV196" s="410">
        <f>COUNTIFS('ZASOBY N'!$B$10:$B195,'ZASOBY N'!$B195,'ZASOBY N'!$C$10:'ZASOBY N'!$C195,'ZASOBY N'!$C195,'ZASOBY N'!$D$10:'ZASOBY N'!$D195,'ZASOBY N'!$D195,'ZASOBY N'!$H$10:'ZASOBY N'!$H195,'ZASOBY N'!$H195 )</f>
        <v>0</v>
      </c>
      <c r="CW196" s="411">
        <f t="shared" si="64"/>
        <v>0</v>
      </c>
      <c r="CX196" s="412">
        <f t="shared" si="65"/>
        <v>0</v>
      </c>
      <c r="CZ196" s="414" t="str">
        <f>IF(AND(DB196=1,DC196=1,SUMIF($C196:$C$525,$C196,$AE196:$AE$525)=$AE196),$AE196,IF($DE196&gt;0,$DE196,IF(AND(COUNTIF($C$11:$C195,$C196)&gt;=1,COUNTIF($D195:$D195,$D196)&gt;=1),"",IF(AND(SUMIF($C196:$C$525,$C196,$AE196:$AE$525)&gt;$AE196,SUMIF($D196:$D$525,$D196,$AE196:$AE$525)&gt;$AE196),_xlfn.AGGREGATE(14,4,$DD$11:$DD$31*($C$11:$C$31=$C196),1),""))))</f>
        <v/>
      </c>
      <c r="DB196" s="409">
        <f>COUNTIFS('ZASOBY N'!$B195:$B$525,'ZASOBY N'!$B195,'ZASOBY N'!$C195:'ZASOBY N'!$C$525,'ZASOBY N'!$C195,'ZASOBY N'!$D195:'ZASOBY N'!$D$525,'ZASOBY N'!$D195,'ZASOBY N'!$H195:'ZASOBY N'!$H$525,'ZASOBY N'!$H195 )</f>
        <v>0</v>
      </c>
      <c r="DC196" s="410">
        <f>COUNTIFS('ZASOBY N'!$B$10:$B195,'ZASOBY N'!$B195,'ZASOBY N'!$C$10:'ZASOBY N'!$C195,'ZASOBY N'!$C195,'ZASOBY N'!$D$10:'ZASOBY N'!$D195,'ZASOBY N'!$D195,'ZASOBY N'!$H$10:'ZASOBY N'!$H195,'ZASOBY N'!$H195 )</f>
        <v>0</v>
      </c>
      <c r="DD196" s="411">
        <f t="shared" si="66"/>
        <v>0</v>
      </c>
      <c r="DE196" s="412">
        <f t="shared" si="67"/>
        <v>0</v>
      </c>
      <c r="DF196" s="399" t="str">
        <f>IF(AND(DI196=1,DJ196=1,SUMIF($C196:$C$525,$C196,$AD196:$AD$525)=$AD196),$AD196,IF($DL196&gt;0,$DL196,IF(B196="","",IF(AND(COUNTIF($C$11:$C195,$C196)&gt;=1,COUNTIF($D195:$D195,$D196)&gt;=1,COUNTIF($Z193:$Z195,$C196)=0),"",IF(AND(COUNTIF($C$11:$C195,$C196)&gt;=1,COUNTIF($D195:$D195,$D196)&gt;=1),"UJĘTO WYŻEJ",IF(AND(SUMIF($C196:$C$525,$C196,$AD196:$AD$525)&gt;$AD196,SUMIF($D196:$D$525,$D196,$AD196:$AD$525)&gt;$AD196),_xlfn.AGGREGATE(14,4,$DK$11:$DK$31*($C$11:$C$31=$C196),1),""))))))</f>
        <v/>
      </c>
      <c r="DG196" s="414" t="str">
        <f>IF(AND(DI196=1,DJ196=1,SUMIF($C196:$C$525,$C196,$AD196:$AD$525)=$AD196),$AD196,IF($DL196&gt;0,$DL196,IF(AND(COUNTIF($C$11:$C195,$C196)&gt;=1,COUNTIF($D195:$D195,$D196)&gt;=1),"",IF(AND(SUMIF($C196:$C$525,$C196,$AD196:$AD$525)&gt;$AD196,SUMIF($D196:$D$525,$D196,$AD196:$AD$525)&gt;$AD196),_xlfn.AGGREGATE(14,4,$DK$11:$DK$31*($C$11:$C$31=$C196),1),""))))</f>
        <v/>
      </c>
      <c r="DI196" s="409">
        <f>COUNTIFS('ZASOBY N'!$B195:$B$525,'ZASOBY N'!$B195,'ZASOBY N'!$C195:'ZASOBY N'!$C$525,'ZASOBY N'!$C195,'ZASOBY N'!$D195:'ZASOBY N'!$D$525,'ZASOBY N'!$D195,'ZASOBY N'!$H195:'ZASOBY N'!$H$525,'ZASOBY N'!$H195 )</f>
        <v>0</v>
      </c>
      <c r="DJ196" s="410">
        <f>COUNTIFS('ZASOBY N'!$B$10:$B195,'ZASOBY N'!$B195,'ZASOBY N'!$C$10:'ZASOBY N'!$C195,'ZASOBY N'!$C195,'ZASOBY N'!$D$10:'ZASOBY N'!$D195,'ZASOBY N'!$D195,'ZASOBY N'!$H$10:'ZASOBY N'!$H195,'ZASOBY N'!$H195 )</f>
        <v>0</v>
      </c>
      <c r="DK196" s="411">
        <f t="shared" si="68"/>
        <v>0</v>
      </c>
      <c r="DL196" s="412">
        <f t="shared" si="69"/>
        <v>0</v>
      </c>
    </row>
    <row r="197" spans="1:116" ht="18.899999999999999" customHeight="1" x14ac:dyDescent="0.3">
      <c r="A197" s="219"/>
      <c r="B197" s="152" t="str">
        <f>IF('ZASOBY N'!A196="","",'ZASOBY N'!A196)</f>
        <v/>
      </c>
      <c r="C197" s="462" t="str">
        <f>IF('ZASOBY N'!C196="","",'ZASOBY N'!C196)</f>
        <v/>
      </c>
      <c r="D197" s="137" t="str">
        <f>IF('ZASOBY N'!B196="","",'ZASOBY N'!B196)</f>
        <v/>
      </c>
      <c r="E197" s="138"/>
      <c r="F197" s="356" t="str">
        <f>IF('ZASOBY N'!D196="","",'ZASOBY N'!D196)</f>
        <v/>
      </c>
      <c r="G197" s="220" t="str">
        <f>IF('ZASOBY N'!G196="","",'ZASOBY N'!G196)</f>
        <v/>
      </c>
      <c r="H197" s="221" t="str">
        <f>IF('ZASOBY N'!F196="","",'ZASOBY N'!F196)</f>
        <v/>
      </c>
      <c r="I197" s="221" t="str">
        <f>IF('ZASOBY N'!G196="","",'ZASOBY N'!G196)</f>
        <v/>
      </c>
      <c r="J197" s="221" t="str">
        <f>IF('ZASOBY N'!H196="","",'ZASOBY N'!H196)</f>
        <v/>
      </c>
      <c r="K197" s="214">
        <v>0</v>
      </c>
      <c r="L197" s="214">
        <v>0</v>
      </c>
      <c r="M197" s="214">
        <v>0</v>
      </c>
      <c r="N197" s="222" t="str">
        <f>IF('ZASOBY N'!BD196="x","",IF(W197="","",'ZASOBY N'!E196))</f>
        <v/>
      </c>
      <c r="O197" s="223">
        <v>0</v>
      </c>
      <c r="P197" s="223">
        <v>0</v>
      </c>
      <c r="Q197" s="226" t="str">
        <f>IF($N197="","",'UPR BILANS N'!G197*'UPR BILANS N'!N197)</f>
        <v/>
      </c>
      <c r="R197" s="225" t="str">
        <f>IF($N197="","",'ZASOBY N'!O196)</f>
        <v/>
      </c>
      <c r="S197" s="225" t="str">
        <f>IF($N197="","",IF('ZASOBY N'!Q196="",0,'ZASOBY N'!Q196))</f>
        <v/>
      </c>
      <c r="T197" s="225" t="str">
        <f>IF($N197="","",'ZASOBY N'!V196)</f>
        <v/>
      </c>
      <c r="U197" s="225" t="str">
        <f>IF($N197="","",IF('ZASOBY N'!AG196="",0,'ZASOBY N'!AG196))</f>
        <v/>
      </c>
      <c r="V197" s="225" t="str">
        <f>IF($N197="","",IF(NN!P199="",0,NN!P199))</f>
        <v/>
      </c>
      <c r="W197" s="225" t="str">
        <f t="shared" si="70"/>
        <v/>
      </c>
      <c r="X197" s="226" t="str">
        <f t="shared" si="48"/>
        <v/>
      </c>
      <c r="Y197" s="225" t="str">
        <f>IF('ZASOBY N'!AU196="","",IF(C197&lt;&gt;C196,'ZASOBY N'!AU196,IF(D197&lt;&gt;D196,'ZASOBY N'!AU196,IF(F197&lt;&gt;F196,'ZASOBY N'!AU196,IF(G197&lt;&gt;G196,'ZASOBY N'!AU196,IF(J197&lt;&gt;J196,'ZASOBY N'!AU196,IF(NN!AC199="","",IF(AND(C196=C197,H196=H197,J196=J197,NN!AC199&gt;0),"",IF(AND(C197=C198,H197=DO195,NN!CW197&gt;0),'ZASOBY N'!AU196,'ZASOBY N'!AU196)))))))))</f>
        <v/>
      </c>
      <c r="Z197" s="225" t="str">
        <f t="shared" si="71"/>
        <v/>
      </c>
      <c r="AA197" s="227" t="str">
        <f t="shared" si="51"/>
        <v/>
      </c>
      <c r="AB197" s="400" t="str">
        <f t="shared" si="72"/>
        <v/>
      </c>
      <c r="AC197" s="228" t="str">
        <f t="shared" si="50"/>
        <v/>
      </c>
      <c r="AD197" s="222">
        <f>IF(B197="",0,IF(F197="",0,INDEX(POBRANIE_!$B$6:$F$101,MATCH('UPR BILANS N'!$F197,POBRANIE_!$A$6:$A$101,0),2)))</f>
        <v>0</v>
      </c>
      <c r="AE197" s="224">
        <f>IF(OR('ZASOBY N'!G196="",'ZASOBY N'!E196=""),0,IF(B197="",0,'ZASOBY N'!G196*'ZASOBY N'!E196))</f>
        <v>0</v>
      </c>
      <c r="AF197" s="225">
        <f>IF('ZASOBY N'!O196="",0,'ZASOBY N'!O196)</f>
        <v>0</v>
      </c>
      <c r="AG197" s="225">
        <f>IF('ZASOBY N'!Q196="",0,'ZASOBY N'!Q196)</f>
        <v>0</v>
      </c>
      <c r="AH197" s="225">
        <f>IF('ZASOBY N'!V196="",0,'ZASOBY N'!V196)</f>
        <v>0</v>
      </c>
      <c r="AI197" s="225">
        <f>IF('ZASOBY N'!AG196="",0,'ZASOBY N'!AG196)</f>
        <v>0</v>
      </c>
      <c r="AJ197" s="225">
        <f>IF(NN!P199="",0,IF(NN!P199="BRAK kol.7","BRAK BADAŃ",NN!P199))</f>
        <v>0</v>
      </c>
      <c r="AK197" s="225">
        <f>IF(NN!AC199="",0,IF(NN!AC199="BRAK kol.7","BRAK BADAŃ",NN!AC199))</f>
        <v>0</v>
      </c>
      <c r="BJ197" s="414" t="str">
        <f>IF(AND(BL197=1,BM197=1,SUMIF($C197:$C$525,$C197,$AK197:$AK$525)=$AK197),$AK197,IF($BO197&gt;0,$BO197,IF(AND(COUNTIF($C$11:$C196,$C197)&gt;=1,COUNTIF($D196:$D196,$D197)&gt;=1),"",IF(AND(SUMIF($C197:$C$525,$C197,$AK197:$AK$525)&gt;=$AK197,SUMIF($D197:$D$525,$D197,$AK197:$AK$525)&gt;=$AK197),SUMIF($C197:$C$525,$C197,$AK197:$AK$525),""))))</f>
        <v/>
      </c>
      <c r="BL197" s="409">
        <f>COUNTIFS('ZASOBY N'!$B196:$B$525,'ZASOBY N'!$B196,'ZASOBY N'!$C196:'ZASOBY N'!$C$525,'ZASOBY N'!$C196,'ZASOBY N'!$D196:'ZASOBY N'!$D$525,'ZASOBY N'!$D196,'ZASOBY N'!$H196:'ZASOBY N'!$H$525,'ZASOBY N'!$H196 )</f>
        <v>0</v>
      </c>
      <c r="BM197" s="410">
        <f>COUNTIFS('ZASOBY N'!$B$10:$B196,'ZASOBY N'!$B196,'ZASOBY N'!$C$10:'ZASOBY N'!$C196,'ZASOBY N'!$C196,'ZASOBY N'!$D$10:'ZASOBY N'!$D196,'ZASOBY N'!$D196,'ZASOBY N'!$H$10:'ZASOBY N'!$H196,'ZASOBY N'!$H196 )</f>
        <v>0</v>
      </c>
      <c r="BN197" s="411">
        <f t="shared" si="53"/>
        <v>0</v>
      </c>
      <c r="BO197" s="412">
        <f t="shared" si="54"/>
        <v>0</v>
      </c>
      <c r="BP197" s="94" t="str">
        <f t="shared" si="55"/>
        <v/>
      </c>
      <c r="BQ197" s="414" t="str">
        <f>IF(AND(BS197=1,BT197=1,SUMIF($C197:$C$525,$C197,$AJ197:$AJ$525)=$AJ197),$AJ197,IF($BV197&gt;0,$BV197,IF(AND(COUNTIF($C$11:$C196,$C197)&gt;=1,COUNTIF($D196:$D196,$D197)&gt;=1),"",IF(AND(SUMIF($C197:$C$525,$C197,$AJ197:$AJ$525)&gt;$AJ197,SUMIF($D197:$D$525,$D197,$AJ197:$AJ$525)&gt;$AJ197),SUMIF($C197:$C$525,$C197,$AJ197:$AJ$525),""))))</f>
        <v/>
      </c>
      <c r="BS197" s="409">
        <f>COUNTIFS('ZASOBY N'!$B196:$B$525,'ZASOBY N'!$B196,'ZASOBY N'!$C196:'ZASOBY N'!$C$525,'ZASOBY N'!$C196,'ZASOBY N'!$D196:'ZASOBY N'!$D$525,'ZASOBY N'!$D196,'ZASOBY N'!$H196:'ZASOBY N'!$H$525,'ZASOBY N'!$H196 )</f>
        <v>0</v>
      </c>
      <c r="BT197" s="410">
        <f>COUNTIFS('ZASOBY N'!$B$10:$B196,'ZASOBY N'!$B196,'ZASOBY N'!$C$10:'ZASOBY N'!$C196,'ZASOBY N'!$C196,'ZASOBY N'!$D$10:'ZASOBY N'!$D196,'ZASOBY N'!$D196,'ZASOBY N'!$H$10:'ZASOBY N'!$H196,'ZASOBY N'!$H196 )</f>
        <v>0</v>
      </c>
      <c r="BU197" s="411">
        <f t="shared" si="56"/>
        <v>0</v>
      </c>
      <c r="BV197" s="412">
        <f t="shared" si="57"/>
        <v>0</v>
      </c>
      <c r="BW197" s="94" t="s">
        <v>499</v>
      </c>
      <c r="BX197" s="414" t="str">
        <f>IF(AND(BZ197=1,CA197=1,SUMIF($C197:$C$525,$C197,$AI197:$AI$525)=$AI197),$AI197,IF($CC197&gt;0,$CC197,IF(AND(COUNTIF($C$11:$C196,$C197)&gt;=1,COUNTIF($D196:$D196,$D197)&gt;=1),"",IF(AND(SUMIF($C197:$C$525,$C197,$AI197:$AI$525)&gt;$AI197,SUMIF($D197:$D$525,$D197,$AI197:$AI$525)&gt;$IG197),_xlfn.AGGREGATE(14,4,$CB$11:$CB$31*($C$11:$C$31=$C197),1),""))))</f>
        <v/>
      </c>
      <c r="BZ197" s="409">
        <f>COUNTIFS('ZASOBY N'!$B196:$B$525,'ZASOBY N'!$B196,'ZASOBY N'!$C196:'ZASOBY N'!$C$525,'ZASOBY N'!$C196,'ZASOBY N'!$D196:'ZASOBY N'!$D$525,'ZASOBY N'!$D196,'ZASOBY N'!$H196:'ZASOBY N'!$H$525,'ZASOBY N'!$H196 )</f>
        <v>0</v>
      </c>
      <c r="CA197" s="410">
        <f>COUNTIFS('ZASOBY N'!$B$10:$B196,'ZASOBY N'!$B196,'ZASOBY N'!$C$10:'ZASOBY N'!$C196,'ZASOBY N'!$C196,'ZASOBY N'!$D$10:'ZASOBY N'!$D196,'ZASOBY N'!$D196,'ZASOBY N'!$H$10:'ZASOBY N'!$H196,'ZASOBY N'!$H196 )</f>
        <v>0</v>
      </c>
      <c r="CB197" s="411">
        <f t="shared" si="58"/>
        <v>0</v>
      </c>
      <c r="CC197" s="412">
        <f t="shared" si="59"/>
        <v>0</v>
      </c>
      <c r="CE197" s="414" t="str">
        <f>IF(AND(CG197=1,CH197=1,SUMIF($C197:$C$525,$C197,$AH197:$AH$525)=$AH197),$AH197,IF($CJ197&gt;0,$CJ197,IF(AND(COUNTIF($C$11:$C196,$C197)&gt;=1,COUNTIF($D196:$D196,$D197)&gt;=1),"",IF(AND(SUMIF($C197:$C$525,$C197,$AH197:$AH$525)&gt;$AH197,SUMIF($D197:$D$525,$D197,$AH197:$AH$525)&gt;$AH197),_xlfn.AGGREGATE(14,4,$CI$11:$CI$31*($C$11:$C$31=$C197),1),""))))</f>
        <v/>
      </c>
      <c r="CG197" s="409">
        <f>COUNTIFS('ZASOBY N'!$B196:$B$525,'ZASOBY N'!$B196,'ZASOBY N'!$C196:'ZASOBY N'!$C$525,'ZASOBY N'!$C196,'ZASOBY N'!$D196:'ZASOBY N'!$D$525,'ZASOBY N'!$D196,'ZASOBY N'!$H196:'ZASOBY N'!$H$525,'ZASOBY N'!$H196 )</f>
        <v>0</v>
      </c>
      <c r="CH197" s="410">
        <f>COUNTIFS('ZASOBY N'!$B$10:$B196,'ZASOBY N'!$B196,'ZASOBY N'!$C$10:'ZASOBY N'!$C196,'ZASOBY N'!$C196,'ZASOBY N'!$D$10:'ZASOBY N'!$D196,'ZASOBY N'!$D196,'ZASOBY N'!$H$10:'ZASOBY N'!$H196,'ZASOBY N'!$H196 )</f>
        <v>0</v>
      </c>
      <c r="CI197" s="411">
        <f t="shared" si="60"/>
        <v>0</v>
      </c>
      <c r="CJ197" s="412">
        <f t="shared" si="61"/>
        <v>0</v>
      </c>
      <c r="CL197" s="414" t="str">
        <f>IF(AND(CN197=1,CO197=1,SUMIF($C197:$C$525,$C197,$AG197:$AG$525)=$AG197),$AG197,IF($CQ197&gt;0,$CQ197,IF(AND(COUNTIF($C$11:$C196,$C197)&gt;=1,COUNTIF($D196:$D196,$D197)&gt;=1),"",IF(AND(SUMIF($C197:$C$525,$C197,$AG197:$AG$525)&gt;$AG197,SUMIF($D197:$D$525,$D197,$AG197:$AG$525)&gt;$AG197),_xlfn.AGGREGATE(14,4,$CP$11:$CP$31*($C$11:$C$31=$C197),1),""))))</f>
        <v/>
      </c>
      <c r="CN197" s="409">
        <f>COUNTIFS('ZASOBY N'!$B196:$B$525,'ZASOBY N'!$B196,'ZASOBY N'!$C196:'ZASOBY N'!$C$525,'ZASOBY N'!$C196,'ZASOBY N'!$D196:'ZASOBY N'!$D$525,'ZASOBY N'!$D196,'ZASOBY N'!$H196:'ZASOBY N'!$H$525,'ZASOBY N'!$H196 )</f>
        <v>0</v>
      </c>
      <c r="CO197" s="410">
        <f>COUNTIFS('ZASOBY N'!$B$10:$B196,'ZASOBY N'!$B196,'ZASOBY N'!$C$10:'ZASOBY N'!$C196,'ZASOBY N'!$C196,'ZASOBY N'!$D$10:'ZASOBY N'!$D196,'ZASOBY N'!$D196,'ZASOBY N'!$H$10:'ZASOBY N'!$H196,'ZASOBY N'!$H196 )</f>
        <v>0</v>
      </c>
      <c r="CP197" s="411">
        <f t="shared" si="62"/>
        <v>0</v>
      </c>
      <c r="CQ197" s="412">
        <f t="shared" si="63"/>
        <v>0</v>
      </c>
      <c r="CS197" s="414" t="str">
        <f>IF(AND(CU197=1,CV197=1,SUMIF($C197:$C$525,$C197,$AF197:$AF$525)=$AF197),$AF197,IF($CX197&gt;0,$CX197,IF(AND(COUNTIF($C$11:$C196,$C197)&gt;=1,COUNTIF($D196:$D196,$D197)&gt;=1),"",IF(AND(SUMIF($C197:$C$525,$C197,$AF197:$AF$525)&gt;$AF197,SUMIF($D197:$D$525,$D197,$AF197:$AF$525)&gt;$AF197),_xlfn.AGGREGATE(14,4,$CW$11:$CW$31*($C$11:$C$31=$C197),1),""))))</f>
        <v/>
      </c>
      <c r="CU197" s="409">
        <f>COUNTIFS('ZASOBY N'!$B196:$B$525,'ZASOBY N'!$B196,'ZASOBY N'!$C196:'ZASOBY N'!$C$525,'ZASOBY N'!$C196,'ZASOBY N'!$D196:'ZASOBY N'!$D$525,'ZASOBY N'!$D196,'ZASOBY N'!$H196:'ZASOBY N'!$H$525,'ZASOBY N'!$H196 )</f>
        <v>0</v>
      </c>
      <c r="CV197" s="410">
        <f>COUNTIFS('ZASOBY N'!$B$10:$B196,'ZASOBY N'!$B196,'ZASOBY N'!$C$10:'ZASOBY N'!$C196,'ZASOBY N'!$C196,'ZASOBY N'!$D$10:'ZASOBY N'!$D196,'ZASOBY N'!$D196,'ZASOBY N'!$H$10:'ZASOBY N'!$H196,'ZASOBY N'!$H196 )</f>
        <v>0</v>
      </c>
      <c r="CW197" s="411">
        <f t="shared" si="64"/>
        <v>0</v>
      </c>
      <c r="CX197" s="412">
        <f t="shared" si="65"/>
        <v>0</v>
      </c>
      <c r="CZ197" s="414" t="str">
        <f>IF(AND(DB197=1,DC197=1,SUMIF($C197:$C$525,$C197,$AE197:$AE$525)=$AE197),$AE197,IF($DE197&gt;0,$DE197,IF(AND(COUNTIF($C$11:$C196,$C197)&gt;=1,COUNTIF($D196:$D196,$D197)&gt;=1),"",IF(AND(SUMIF($C197:$C$525,$C197,$AE197:$AE$525)&gt;$AE197,SUMIF($D197:$D$525,$D197,$AE197:$AE$525)&gt;$AE197),_xlfn.AGGREGATE(14,4,$DD$11:$DD$31*($C$11:$C$31=$C197),1),""))))</f>
        <v/>
      </c>
      <c r="DB197" s="409">
        <f>COUNTIFS('ZASOBY N'!$B196:$B$525,'ZASOBY N'!$B196,'ZASOBY N'!$C196:'ZASOBY N'!$C$525,'ZASOBY N'!$C196,'ZASOBY N'!$D196:'ZASOBY N'!$D$525,'ZASOBY N'!$D196,'ZASOBY N'!$H196:'ZASOBY N'!$H$525,'ZASOBY N'!$H196 )</f>
        <v>0</v>
      </c>
      <c r="DC197" s="410">
        <f>COUNTIFS('ZASOBY N'!$B$10:$B196,'ZASOBY N'!$B196,'ZASOBY N'!$C$10:'ZASOBY N'!$C196,'ZASOBY N'!$C196,'ZASOBY N'!$D$10:'ZASOBY N'!$D196,'ZASOBY N'!$D196,'ZASOBY N'!$H$10:'ZASOBY N'!$H196,'ZASOBY N'!$H196 )</f>
        <v>0</v>
      </c>
      <c r="DD197" s="411">
        <f t="shared" si="66"/>
        <v>0</v>
      </c>
      <c r="DE197" s="412">
        <f t="shared" si="67"/>
        <v>0</v>
      </c>
      <c r="DF197" s="399" t="str">
        <f>IF(AND(DI197=1,DJ197=1,SUMIF($C197:$C$525,$C197,$AD197:$AD$525)=$AD197),$AD197,IF($DL197&gt;0,$DL197,IF(B197="","",IF(AND(COUNTIF($C$11:$C196,$C197)&gt;=1,COUNTIF($D196:$D196,$D197)&gt;=1,COUNTIF($Z194:$Z196,$C197)=0),"",IF(AND(COUNTIF($C$11:$C196,$C197)&gt;=1,COUNTIF($D196:$D196,$D197)&gt;=1),"UJĘTO WYŻEJ",IF(AND(SUMIF($C197:$C$525,$C197,$AD197:$AD$525)&gt;$AD197,SUMIF($D197:$D$525,$D197,$AD197:$AD$525)&gt;$AD197),_xlfn.AGGREGATE(14,4,$DK$11:$DK$31*($C$11:$C$31=$C197),1),""))))))</f>
        <v/>
      </c>
      <c r="DG197" s="414" t="str">
        <f>IF(AND(DI197=1,DJ197=1,SUMIF($C197:$C$525,$C197,$AD197:$AD$525)=$AD197),$AD197,IF($DL197&gt;0,$DL197,IF(AND(COUNTIF($C$11:$C196,$C197)&gt;=1,COUNTIF($D196:$D196,$D197)&gt;=1),"",IF(AND(SUMIF($C197:$C$525,$C197,$AD197:$AD$525)&gt;$AD197,SUMIF($D197:$D$525,$D197,$AD197:$AD$525)&gt;$AD197),_xlfn.AGGREGATE(14,4,$DK$11:$DK$31*($C$11:$C$31=$C197),1),""))))</f>
        <v/>
      </c>
      <c r="DI197" s="409">
        <f>COUNTIFS('ZASOBY N'!$B196:$B$525,'ZASOBY N'!$B196,'ZASOBY N'!$C196:'ZASOBY N'!$C$525,'ZASOBY N'!$C196,'ZASOBY N'!$D196:'ZASOBY N'!$D$525,'ZASOBY N'!$D196,'ZASOBY N'!$H196:'ZASOBY N'!$H$525,'ZASOBY N'!$H196 )</f>
        <v>0</v>
      </c>
      <c r="DJ197" s="410">
        <f>COUNTIFS('ZASOBY N'!$B$10:$B196,'ZASOBY N'!$B196,'ZASOBY N'!$C$10:'ZASOBY N'!$C196,'ZASOBY N'!$C196,'ZASOBY N'!$D$10:'ZASOBY N'!$D196,'ZASOBY N'!$D196,'ZASOBY N'!$H$10:'ZASOBY N'!$H196,'ZASOBY N'!$H196 )</f>
        <v>0</v>
      </c>
      <c r="DK197" s="411">
        <f t="shared" si="68"/>
        <v>0</v>
      </c>
      <c r="DL197" s="412">
        <f t="shared" si="69"/>
        <v>0</v>
      </c>
    </row>
    <row r="198" spans="1:116" ht="18.899999999999999" customHeight="1" x14ac:dyDescent="0.3">
      <c r="A198" s="219"/>
      <c r="B198" s="152" t="str">
        <f>IF('ZASOBY N'!A197="","",'ZASOBY N'!A197)</f>
        <v/>
      </c>
      <c r="C198" s="462" t="str">
        <f>IF('ZASOBY N'!C197="","",'ZASOBY N'!C197)</f>
        <v/>
      </c>
      <c r="D198" s="137" t="str">
        <f>IF('ZASOBY N'!B197="","",'ZASOBY N'!B197)</f>
        <v/>
      </c>
      <c r="E198" s="138"/>
      <c r="F198" s="356" t="str">
        <f>IF('ZASOBY N'!D197="","",'ZASOBY N'!D197)</f>
        <v/>
      </c>
      <c r="G198" s="220" t="str">
        <f>IF('ZASOBY N'!G197="","",'ZASOBY N'!G197)</f>
        <v/>
      </c>
      <c r="H198" s="221" t="str">
        <f>IF('ZASOBY N'!F197="","",'ZASOBY N'!F197)</f>
        <v/>
      </c>
      <c r="I198" s="221" t="str">
        <f>IF('ZASOBY N'!G197="","",'ZASOBY N'!G197)</f>
        <v/>
      </c>
      <c r="J198" s="221" t="str">
        <f>IF('ZASOBY N'!H197="","",'ZASOBY N'!H197)</f>
        <v/>
      </c>
      <c r="K198" s="214">
        <v>0</v>
      </c>
      <c r="L198" s="214">
        <v>0</v>
      </c>
      <c r="M198" s="214">
        <v>0</v>
      </c>
      <c r="N198" s="222" t="str">
        <f>IF('ZASOBY N'!BD197="x","",IF(W198="","",'ZASOBY N'!E197))</f>
        <v/>
      </c>
      <c r="O198" s="223">
        <v>0</v>
      </c>
      <c r="P198" s="223">
        <v>0</v>
      </c>
      <c r="Q198" s="226" t="str">
        <f>IF($N198="","",'UPR BILANS N'!G198*'UPR BILANS N'!N198)</f>
        <v/>
      </c>
      <c r="R198" s="225" t="str">
        <f>IF($N198="","",'ZASOBY N'!O197)</f>
        <v/>
      </c>
      <c r="S198" s="225" t="str">
        <f>IF($N198="","",IF('ZASOBY N'!Q197="",0,'ZASOBY N'!Q197))</f>
        <v/>
      </c>
      <c r="T198" s="225" t="str">
        <f>IF($N198="","",'ZASOBY N'!V197)</f>
        <v/>
      </c>
      <c r="U198" s="225" t="str">
        <f>IF($N198="","",IF('ZASOBY N'!AG197="",0,'ZASOBY N'!AG197))</f>
        <v/>
      </c>
      <c r="V198" s="225" t="str">
        <f>IF($N198="","",IF(NN!P200="",0,NN!P200))</f>
        <v/>
      </c>
      <c r="W198" s="225" t="str">
        <f t="shared" si="70"/>
        <v/>
      </c>
      <c r="X198" s="226" t="str">
        <f t="shared" si="48"/>
        <v/>
      </c>
      <c r="Y198" s="225" t="str">
        <f>IF('ZASOBY N'!AU197="","",IF(C198&lt;&gt;C197,'ZASOBY N'!AU197,IF(D198&lt;&gt;D197,'ZASOBY N'!AU197,IF(F198&lt;&gt;F197,'ZASOBY N'!AU197,IF(G198&lt;&gt;G197,'ZASOBY N'!AU197,IF(J198&lt;&gt;J197,'ZASOBY N'!AU197,IF(NN!AC200="","",IF(AND(C197=C198,H197=H198,J197=J198,NN!AC200&gt;0),"",IF(AND(C198=C199,H198=DO196,NN!CW198&gt;0),'ZASOBY N'!AU197,'ZASOBY N'!AU197)))))))))</f>
        <v/>
      </c>
      <c r="Z198" s="225" t="str">
        <f t="shared" si="71"/>
        <v/>
      </c>
      <c r="AA198" s="227" t="str">
        <f t="shared" si="51"/>
        <v/>
      </c>
      <c r="AB198" s="400" t="str">
        <f t="shared" si="72"/>
        <v/>
      </c>
      <c r="AC198" s="228" t="str">
        <f t="shared" si="50"/>
        <v/>
      </c>
      <c r="AD198" s="222">
        <f>IF(B198="",0,IF(F198="",0,INDEX(POBRANIE_!$B$6:$F$101,MATCH('UPR BILANS N'!$F198,POBRANIE_!$A$6:$A$101,0),2)))</f>
        <v>0</v>
      </c>
      <c r="AE198" s="224">
        <f>IF(OR('ZASOBY N'!G197="",'ZASOBY N'!E197=""),0,IF(B198="",0,'ZASOBY N'!G197*'ZASOBY N'!E197))</f>
        <v>0</v>
      </c>
      <c r="AF198" s="225">
        <f>IF('ZASOBY N'!O197="",0,'ZASOBY N'!O197)</f>
        <v>0</v>
      </c>
      <c r="AG198" s="225">
        <f>IF('ZASOBY N'!Q197="",0,'ZASOBY N'!Q197)</f>
        <v>0</v>
      </c>
      <c r="AH198" s="225">
        <f>IF('ZASOBY N'!V197="",0,'ZASOBY N'!V197)</f>
        <v>0</v>
      </c>
      <c r="AI198" s="225">
        <f>IF('ZASOBY N'!AG197="",0,'ZASOBY N'!AG197)</f>
        <v>0</v>
      </c>
      <c r="AJ198" s="225">
        <f>IF(NN!P200="",0,IF(NN!P200="BRAK kol.7","BRAK BADAŃ",NN!P200))</f>
        <v>0</v>
      </c>
      <c r="AK198" s="225">
        <f>IF(NN!AC200="",0,IF(NN!AC200="BRAK kol.7","BRAK BADAŃ",NN!AC200))</f>
        <v>0</v>
      </c>
      <c r="BJ198" s="414" t="str">
        <f>IF(AND(BL198=1,BM198=1,SUMIF($C198:$C$525,$C198,$AK198:$AK$525)=$AK198),$AK198,IF($BO198&gt;0,$BO198,IF(AND(COUNTIF($C$11:$C197,$C198)&gt;=1,COUNTIF($D197:$D197,$D198)&gt;=1),"",IF(AND(SUMIF($C198:$C$525,$C198,$AK198:$AK$525)&gt;=$AK198,SUMIF($D198:$D$525,$D198,$AK198:$AK$525)&gt;=$AK198),SUMIF($C198:$C$525,$C198,$AK198:$AK$525),""))))</f>
        <v/>
      </c>
      <c r="BL198" s="409">
        <f>COUNTIFS('ZASOBY N'!$B197:$B$525,'ZASOBY N'!$B197,'ZASOBY N'!$C197:'ZASOBY N'!$C$525,'ZASOBY N'!$C197,'ZASOBY N'!$D197:'ZASOBY N'!$D$525,'ZASOBY N'!$D197,'ZASOBY N'!$H197:'ZASOBY N'!$H$525,'ZASOBY N'!$H197 )</f>
        <v>0</v>
      </c>
      <c r="BM198" s="410">
        <f>COUNTIFS('ZASOBY N'!$B$10:$B197,'ZASOBY N'!$B197,'ZASOBY N'!$C$10:'ZASOBY N'!$C197,'ZASOBY N'!$C197,'ZASOBY N'!$D$10:'ZASOBY N'!$D197,'ZASOBY N'!$D197,'ZASOBY N'!$H$10:'ZASOBY N'!$H197,'ZASOBY N'!$H197 )</f>
        <v>0</v>
      </c>
      <c r="BN198" s="411">
        <f t="shared" si="53"/>
        <v>0</v>
      </c>
      <c r="BO198" s="412">
        <f t="shared" si="54"/>
        <v>0</v>
      </c>
      <c r="BP198" s="94" t="str">
        <f t="shared" si="55"/>
        <v/>
      </c>
      <c r="BQ198" s="414" t="str">
        <f>IF(AND(BS198=1,BT198=1,SUMIF($C198:$C$525,$C198,$AJ198:$AJ$525)=$AJ198),$AJ198,IF($BV198&gt;0,$BV198,IF(AND(COUNTIF($C$11:$C197,$C198)&gt;=1,COUNTIF($D197:$D197,$D198)&gt;=1),"",IF(AND(SUMIF($C198:$C$525,$C198,$AJ198:$AJ$525)&gt;$AJ198,SUMIF($D198:$D$525,$D198,$AJ198:$AJ$525)&gt;$AJ198),SUMIF($C198:$C$525,$C198,$AJ198:$AJ$525),""))))</f>
        <v/>
      </c>
      <c r="BS198" s="409">
        <f>COUNTIFS('ZASOBY N'!$B197:$B$525,'ZASOBY N'!$B197,'ZASOBY N'!$C197:'ZASOBY N'!$C$525,'ZASOBY N'!$C197,'ZASOBY N'!$D197:'ZASOBY N'!$D$525,'ZASOBY N'!$D197,'ZASOBY N'!$H197:'ZASOBY N'!$H$525,'ZASOBY N'!$H197 )</f>
        <v>0</v>
      </c>
      <c r="BT198" s="410">
        <f>COUNTIFS('ZASOBY N'!$B$10:$B197,'ZASOBY N'!$B197,'ZASOBY N'!$C$10:'ZASOBY N'!$C197,'ZASOBY N'!$C197,'ZASOBY N'!$D$10:'ZASOBY N'!$D197,'ZASOBY N'!$D197,'ZASOBY N'!$H$10:'ZASOBY N'!$H197,'ZASOBY N'!$H197 )</f>
        <v>0</v>
      </c>
      <c r="BU198" s="411">
        <f t="shared" si="56"/>
        <v>0</v>
      </c>
      <c r="BV198" s="412">
        <f t="shared" si="57"/>
        <v>0</v>
      </c>
      <c r="BW198" s="94" t="s">
        <v>499</v>
      </c>
      <c r="BX198" s="414" t="str">
        <f>IF(AND(BZ198=1,CA198=1,SUMIF($C198:$C$525,$C198,$AI198:$AI$525)=$AI198),$AI198,IF($CC198&gt;0,$CC198,IF(AND(COUNTIF($C$11:$C197,$C198)&gt;=1,COUNTIF($D197:$D197,$D198)&gt;=1),"",IF(AND(SUMIF($C198:$C$525,$C198,$AI198:$AI$525)&gt;$AI198,SUMIF($D198:$D$525,$D198,$AI198:$AI$525)&gt;$IG198),_xlfn.AGGREGATE(14,4,$CB$11:$CB$31*($C$11:$C$31=$C198),1),""))))</f>
        <v/>
      </c>
      <c r="BZ198" s="409">
        <f>COUNTIFS('ZASOBY N'!$B197:$B$525,'ZASOBY N'!$B197,'ZASOBY N'!$C197:'ZASOBY N'!$C$525,'ZASOBY N'!$C197,'ZASOBY N'!$D197:'ZASOBY N'!$D$525,'ZASOBY N'!$D197,'ZASOBY N'!$H197:'ZASOBY N'!$H$525,'ZASOBY N'!$H197 )</f>
        <v>0</v>
      </c>
      <c r="CA198" s="410">
        <f>COUNTIFS('ZASOBY N'!$B$10:$B197,'ZASOBY N'!$B197,'ZASOBY N'!$C$10:'ZASOBY N'!$C197,'ZASOBY N'!$C197,'ZASOBY N'!$D$10:'ZASOBY N'!$D197,'ZASOBY N'!$D197,'ZASOBY N'!$H$10:'ZASOBY N'!$H197,'ZASOBY N'!$H197 )</f>
        <v>0</v>
      </c>
      <c r="CB198" s="411">
        <f t="shared" si="58"/>
        <v>0</v>
      </c>
      <c r="CC198" s="412">
        <f t="shared" si="59"/>
        <v>0</v>
      </c>
      <c r="CE198" s="414" t="str">
        <f>IF(AND(CG198=1,CH198=1,SUMIF($C198:$C$525,$C198,$AH198:$AH$525)=$AH198),$AH198,IF($CJ198&gt;0,$CJ198,IF(AND(COUNTIF($C$11:$C197,$C198)&gt;=1,COUNTIF($D197:$D197,$D198)&gt;=1),"",IF(AND(SUMIF($C198:$C$525,$C198,$AH198:$AH$525)&gt;$AH198,SUMIF($D198:$D$525,$D198,$AH198:$AH$525)&gt;$AH198),_xlfn.AGGREGATE(14,4,$CI$11:$CI$31*($C$11:$C$31=$C198),1),""))))</f>
        <v/>
      </c>
      <c r="CG198" s="409">
        <f>COUNTIFS('ZASOBY N'!$B197:$B$525,'ZASOBY N'!$B197,'ZASOBY N'!$C197:'ZASOBY N'!$C$525,'ZASOBY N'!$C197,'ZASOBY N'!$D197:'ZASOBY N'!$D$525,'ZASOBY N'!$D197,'ZASOBY N'!$H197:'ZASOBY N'!$H$525,'ZASOBY N'!$H197 )</f>
        <v>0</v>
      </c>
      <c r="CH198" s="410">
        <f>COUNTIFS('ZASOBY N'!$B$10:$B197,'ZASOBY N'!$B197,'ZASOBY N'!$C$10:'ZASOBY N'!$C197,'ZASOBY N'!$C197,'ZASOBY N'!$D$10:'ZASOBY N'!$D197,'ZASOBY N'!$D197,'ZASOBY N'!$H$10:'ZASOBY N'!$H197,'ZASOBY N'!$H197 )</f>
        <v>0</v>
      </c>
      <c r="CI198" s="411">
        <f t="shared" si="60"/>
        <v>0</v>
      </c>
      <c r="CJ198" s="412">
        <f t="shared" si="61"/>
        <v>0</v>
      </c>
      <c r="CL198" s="414" t="str">
        <f>IF(AND(CN198=1,CO198=1,SUMIF($C198:$C$525,$C198,$AG198:$AG$525)=$AG198),$AG198,IF($CQ198&gt;0,$CQ198,IF(AND(COUNTIF($C$11:$C197,$C198)&gt;=1,COUNTIF($D197:$D197,$D198)&gt;=1),"",IF(AND(SUMIF($C198:$C$525,$C198,$AG198:$AG$525)&gt;$AG198,SUMIF($D198:$D$525,$D198,$AG198:$AG$525)&gt;$AG198),_xlfn.AGGREGATE(14,4,$CP$11:$CP$31*($C$11:$C$31=$C198),1),""))))</f>
        <v/>
      </c>
      <c r="CN198" s="409">
        <f>COUNTIFS('ZASOBY N'!$B197:$B$525,'ZASOBY N'!$B197,'ZASOBY N'!$C197:'ZASOBY N'!$C$525,'ZASOBY N'!$C197,'ZASOBY N'!$D197:'ZASOBY N'!$D$525,'ZASOBY N'!$D197,'ZASOBY N'!$H197:'ZASOBY N'!$H$525,'ZASOBY N'!$H197 )</f>
        <v>0</v>
      </c>
      <c r="CO198" s="410">
        <f>COUNTIFS('ZASOBY N'!$B$10:$B197,'ZASOBY N'!$B197,'ZASOBY N'!$C$10:'ZASOBY N'!$C197,'ZASOBY N'!$C197,'ZASOBY N'!$D$10:'ZASOBY N'!$D197,'ZASOBY N'!$D197,'ZASOBY N'!$H$10:'ZASOBY N'!$H197,'ZASOBY N'!$H197 )</f>
        <v>0</v>
      </c>
      <c r="CP198" s="411">
        <f t="shared" si="62"/>
        <v>0</v>
      </c>
      <c r="CQ198" s="412">
        <f t="shared" si="63"/>
        <v>0</v>
      </c>
      <c r="CS198" s="414" t="str">
        <f>IF(AND(CU198=1,CV198=1,SUMIF($C198:$C$525,$C198,$AF198:$AF$525)=$AF198),$AF198,IF($CX198&gt;0,$CX198,IF(AND(COUNTIF($C$11:$C197,$C198)&gt;=1,COUNTIF($D197:$D197,$D198)&gt;=1),"",IF(AND(SUMIF($C198:$C$525,$C198,$AF198:$AF$525)&gt;$AF198,SUMIF($D198:$D$525,$D198,$AF198:$AF$525)&gt;$AF198),_xlfn.AGGREGATE(14,4,$CW$11:$CW$31*($C$11:$C$31=$C198),1),""))))</f>
        <v/>
      </c>
      <c r="CU198" s="409">
        <f>COUNTIFS('ZASOBY N'!$B197:$B$525,'ZASOBY N'!$B197,'ZASOBY N'!$C197:'ZASOBY N'!$C$525,'ZASOBY N'!$C197,'ZASOBY N'!$D197:'ZASOBY N'!$D$525,'ZASOBY N'!$D197,'ZASOBY N'!$H197:'ZASOBY N'!$H$525,'ZASOBY N'!$H197 )</f>
        <v>0</v>
      </c>
      <c r="CV198" s="410">
        <f>COUNTIFS('ZASOBY N'!$B$10:$B197,'ZASOBY N'!$B197,'ZASOBY N'!$C$10:'ZASOBY N'!$C197,'ZASOBY N'!$C197,'ZASOBY N'!$D$10:'ZASOBY N'!$D197,'ZASOBY N'!$D197,'ZASOBY N'!$H$10:'ZASOBY N'!$H197,'ZASOBY N'!$H197 )</f>
        <v>0</v>
      </c>
      <c r="CW198" s="411">
        <f t="shared" si="64"/>
        <v>0</v>
      </c>
      <c r="CX198" s="412">
        <f t="shared" si="65"/>
        <v>0</v>
      </c>
      <c r="CZ198" s="414" t="str">
        <f>IF(AND(DB198=1,DC198=1,SUMIF($C198:$C$525,$C198,$AE198:$AE$525)=$AE198),$AE198,IF($DE198&gt;0,$DE198,IF(AND(COUNTIF($C$11:$C197,$C198)&gt;=1,COUNTIF($D197:$D197,$D198)&gt;=1),"",IF(AND(SUMIF($C198:$C$525,$C198,$AE198:$AE$525)&gt;$AE198,SUMIF($D198:$D$525,$D198,$AE198:$AE$525)&gt;$AE198),_xlfn.AGGREGATE(14,4,$DD$11:$DD$31*($C$11:$C$31=$C198),1),""))))</f>
        <v/>
      </c>
      <c r="DB198" s="409">
        <f>COUNTIFS('ZASOBY N'!$B197:$B$525,'ZASOBY N'!$B197,'ZASOBY N'!$C197:'ZASOBY N'!$C$525,'ZASOBY N'!$C197,'ZASOBY N'!$D197:'ZASOBY N'!$D$525,'ZASOBY N'!$D197,'ZASOBY N'!$H197:'ZASOBY N'!$H$525,'ZASOBY N'!$H197 )</f>
        <v>0</v>
      </c>
      <c r="DC198" s="410">
        <f>COUNTIFS('ZASOBY N'!$B$10:$B197,'ZASOBY N'!$B197,'ZASOBY N'!$C$10:'ZASOBY N'!$C197,'ZASOBY N'!$C197,'ZASOBY N'!$D$10:'ZASOBY N'!$D197,'ZASOBY N'!$D197,'ZASOBY N'!$H$10:'ZASOBY N'!$H197,'ZASOBY N'!$H197 )</f>
        <v>0</v>
      </c>
      <c r="DD198" s="411">
        <f t="shared" si="66"/>
        <v>0</v>
      </c>
      <c r="DE198" s="412">
        <f t="shared" si="67"/>
        <v>0</v>
      </c>
      <c r="DF198" s="399" t="str">
        <f>IF(AND(DI198=1,DJ198=1,SUMIF($C198:$C$525,$C198,$AD198:$AD$525)=$AD198),$AD198,IF($DL198&gt;0,$DL198,IF(B198="","",IF(AND(COUNTIF($C$11:$C197,$C198)&gt;=1,COUNTIF($D197:$D197,$D198)&gt;=1,COUNTIF($Z195:$Z197,$C198)=0),"",IF(AND(COUNTIF($C$11:$C197,$C198)&gt;=1,COUNTIF($D197:$D197,$D198)&gt;=1),"UJĘTO WYŻEJ",IF(AND(SUMIF($C198:$C$525,$C198,$AD198:$AD$525)&gt;$AD198,SUMIF($D198:$D$525,$D198,$AD198:$AD$525)&gt;$AD198),_xlfn.AGGREGATE(14,4,$DK$11:$DK$31*($C$11:$C$31=$C198),1),""))))))</f>
        <v/>
      </c>
      <c r="DG198" s="414" t="str">
        <f>IF(AND(DI198=1,DJ198=1,SUMIF($C198:$C$525,$C198,$AD198:$AD$525)=$AD198),$AD198,IF($DL198&gt;0,$DL198,IF(AND(COUNTIF($C$11:$C197,$C198)&gt;=1,COUNTIF($D197:$D197,$D198)&gt;=1),"",IF(AND(SUMIF($C198:$C$525,$C198,$AD198:$AD$525)&gt;$AD198,SUMIF($D198:$D$525,$D198,$AD198:$AD$525)&gt;$AD198),_xlfn.AGGREGATE(14,4,$DK$11:$DK$31*($C$11:$C$31=$C198),1),""))))</f>
        <v/>
      </c>
      <c r="DI198" s="409">
        <f>COUNTIFS('ZASOBY N'!$B197:$B$525,'ZASOBY N'!$B197,'ZASOBY N'!$C197:'ZASOBY N'!$C$525,'ZASOBY N'!$C197,'ZASOBY N'!$D197:'ZASOBY N'!$D$525,'ZASOBY N'!$D197,'ZASOBY N'!$H197:'ZASOBY N'!$H$525,'ZASOBY N'!$H197 )</f>
        <v>0</v>
      </c>
      <c r="DJ198" s="410">
        <f>COUNTIFS('ZASOBY N'!$B$10:$B197,'ZASOBY N'!$B197,'ZASOBY N'!$C$10:'ZASOBY N'!$C197,'ZASOBY N'!$C197,'ZASOBY N'!$D$10:'ZASOBY N'!$D197,'ZASOBY N'!$D197,'ZASOBY N'!$H$10:'ZASOBY N'!$H197,'ZASOBY N'!$H197 )</f>
        <v>0</v>
      </c>
      <c r="DK198" s="411">
        <f t="shared" si="68"/>
        <v>0</v>
      </c>
      <c r="DL198" s="412">
        <f t="shared" si="69"/>
        <v>0</v>
      </c>
    </row>
    <row r="199" spans="1:116" ht="18.899999999999999" customHeight="1" x14ac:dyDescent="0.3">
      <c r="A199" s="219"/>
      <c r="B199" s="152" t="str">
        <f>IF('ZASOBY N'!A198="","",'ZASOBY N'!A198)</f>
        <v/>
      </c>
      <c r="C199" s="462" t="str">
        <f>IF('ZASOBY N'!C198="","",'ZASOBY N'!C198)</f>
        <v/>
      </c>
      <c r="D199" s="137" t="str">
        <f>IF('ZASOBY N'!B198="","",'ZASOBY N'!B198)</f>
        <v/>
      </c>
      <c r="E199" s="138"/>
      <c r="F199" s="356" t="str">
        <f>IF('ZASOBY N'!D198="","",'ZASOBY N'!D198)</f>
        <v/>
      </c>
      <c r="G199" s="220" t="str">
        <f>IF('ZASOBY N'!G198="","",'ZASOBY N'!G198)</f>
        <v/>
      </c>
      <c r="H199" s="221" t="str">
        <f>IF('ZASOBY N'!F198="","",'ZASOBY N'!F198)</f>
        <v/>
      </c>
      <c r="I199" s="221" t="str">
        <f>IF('ZASOBY N'!G198="","",'ZASOBY N'!G198)</f>
        <v/>
      </c>
      <c r="J199" s="221" t="str">
        <f>IF('ZASOBY N'!H198="","",'ZASOBY N'!H198)</f>
        <v/>
      </c>
      <c r="K199" s="214">
        <v>0</v>
      </c>
      <c r="L199" s="214">
        <v>0</v>
      </c>
      <c r="M199" s="214">
        <v>0</v>
      </c>
      <c r="N199" s="222" t="str">
        <f>IF('ZASOBY N'!BD198="x","",IF(W199="","",'ZASOBY N'!E198))</f>
        <v/>
      </c>
      <c r="O199" s="223">
        <v>0</v>
      </c>
      <c r="P199" s="223">
        <v>0</v>
      </c>
      <c r="Q199" s="226" t="str">
        <f>IF($N199="","",'UPR BILANS N'!G199*'UPR BILANS N'!N199)</f>
        <v/>
      </c>
      <c r="R199" s="225" t="str">
        <f>IF($N199="","",'ZASOBY N'!O198)</f>
        <v/>
      </c>
      <c r="S199" s="225" t="str">
        <f>IF($N199="","",IF('ZASOBY N'!Q198="",0,'ZASOBY N'!Q198))</f>
        <v/>
      </c>
      <c r="T199" s="225" t="str">
        <f>IF($N199="","",'ZASOBY N'!V198)</f>
        <v/>
      </c>
      <c r="U199" s="225" t="str">
        <f>IF($N199="","",IF('ZASOBY N'!AG198="",0,'ZASOBY N'!AG198))</f>
        <v/>
      </c>
      <c r="V199" s="225" t="str">
        <f>IF($N199="","",IF(NN!P201="",0,NN!P201))</f>
        <v/>
      </c>
      <c r="W199" s="225" t="str">
        <f t="shared" si="70"/>
        <v/>
      </c>
      <c r="X199" s="226" t="str">
        <f t="shared" si="48"/>
        <v/>
      </c>
      <c r="Y199" s="225" t="str">
        <f>IF('ZASOBY N'!AU198="","",IF(C199&lt;&gt;C198,'ZASOBY N'!AU198,IF(D199&lt;&gt;D198,'ZASOBY N'!AU198,IF(F199&lt;&gt;F198,'ZASOBY N'!AU198,IF(G199&lt;&gt;G198,'ZASOBY N'!AU198,IF(J199&lt;&gt;J198,'ZASOBY N'!AU198,IF(NN!AC201="","",IF(AND(C198=C199,H198=H199,J198=J199,NN!AC201&gt;0),"",IF(AND(C199=C200,H199=DO197,NN!CW199&gt;0),'ZASOBY N'!AU198,'ZASOBY N'!AU198)))))))))</f>
        <v/>
      </c>
      <c r="Z199" s="225" t="str">
        <f t="shared" si="71"/>
        <v/>
      </c>
      <c r="AA199" s="227" t="str">
        <f t="shared" si="51"/>
        <v/>
      </c>
      <c r="AB199" s="400" t="str">
        <f t="shared" si="72"/>
        <v/>
      </c>
      <c r="AC199" s="228" t="str">
        <f t="shared" si="50"/>
        <v/>
      </c>
      <c r="AD199" s="222">
        <f>IF(B199="",0,IF(F199="",0,INDEX(POBRANIE_!$B$6:$F$101,MATCH('UPR BILANS N'!$F199,POBRANIE_!$A$6:$A$101,0),2)))</f>
        <v>0</v>
      </c>
      <c r="AE199" s="224">
        <f>IF(OR('ZASOBY N'!G198="",'ZASOBY N'!E198=""),0,IF(B199="",0,'ZASOBY N'!G198*'ZASOBY N'!E198))</f>
        <v>0</v>
      </c>
      <c r="AF199" s="225">
        <f>IF('ZASOBY N'!O198="",0,'ZASOBY N'!O198)</f>
        <v>0</v>
      </c>
      <c r="AG199" s="225">
        <f>IF('ZASOBY N'!Q198="",0,'ZASOBY N'!Q198)</f>
        <v>0</v>
      </c>
      <c r="AH199" s="225">
        <f>IF('ZASOBY N'!V198="",0,'ZASOBY N'!V198)</f>
        <v>0</v>
      </c>
      <c r="AI199" s="225">
        <f>IF('ZASOBY N'!AG198="",0,'ZASOBY N'!AG198)</f>
        <v>0</v>
      </c>
      <c r="AJ199" s="225">
        <f>IF(NN!P201="",0,IF(NN!P201="BRAK kol.7","BRAK BADAŃ",NN!P201))</f>
        <v>0</v>
      </c>
      <c r="AK199" s="225">
        <f>IF(NN!AC201="",0,IF(NN!AC201="BRAK kol.7","BRAK BADAŃ",NN!AC201))</f>
        <v>0</v>
      </c>
      <c r="BJ199" s="414" t="str">
        <f>IF(AND(BL199=1,BM199=1,SUMIF($C199:$C$525,$C199,$AK199:$AK$525)=$AK199),$AK199,IF($BO199&gt;0,$BO199,IF(AND(COUNTIF($C$11:$C198,$C199)&gt;=1,COUNTIF($D198:$D198,$D199)&gt;=1),"",IF(AND(SUMIF($C199:$C$525,$C199,$AK199:$AK$525)&gt;=$AK199,SUMIF($D199:$D$525,$D199,$AK199:$AK$525)&gt;=$AK199),SUMIF($C199:$C$525,$C199,$AK199:$AK$525),""))))</f>
        <v/>
      </c>
      <c r="BL199" s="409">
        <f>COUNTIFS('ZASOBY N'!$B198:$B$525,'ZASOBY N'!$B198,'ZASOBY N'!$C198:'ZASOBY N'!$C$525,'ZASOBY N'!$C198,'ZASOBY N'!$D198:'ZASOBY N'!$D$525,'ZASOBY N'!$D198,'ZASOBY N'!$H198:'ZASOBY N'!$H$525,'ZASOBY N'!$H198 )</f>
        <v>0</v>
      </c>
      <c r="BM199" s="410">
        <f>COUNTIFS('ZASOBY N'!$B$10:$B198,'ZASOBY N'!$B198,'ZASOBY N'!$C$10:'ZASOBY N'!$C198,'ZASOBY N'!$C198,'ZASOBY N'!$D$10:'ZASOBY N'!$D198,'ZASOBY N'!$D198,'ZASOBY N'!$H$10:'ZASOBY N'!$H198,'ZASOBY N'!$H198 )</f>
        <v>0</v>
      </c>
      <c r="BN199" s="411">
        <f t="shared" si="53"/>
        <v>0</v>
      </c>
      <c r="BO199" s="412">
        <f t="shared" si="54"/>
        <v>0</v>
      </c>
      <c r="BP199" s="94" t="str">
        <f t="shared" si="55"/>
        <v/>
      </c>
      <c r="BQ199" s="414" t="str">
        <f>IF(AND(BS199=1,BT199=1,SUMIF($C199:$C$525,$C199,$AJ199:$AJ$525)=$AJ199),$AJ199,IF($BV199&gt;0,$BV199,IF(AND(COUNTIF($C$11:$C198,$C199)&gt;=1,COUNTIF($D198:$D198,$D199)&gt;=1),"",IF(AND(SUMIF($C199:$C$525,$C199,$AJ199:$AJ$525)&gt;$AJ199,SUMIF($D199:$D$525,$D199,$AJ199:$AJ$525)&gt;$AJ199),SUMIF($C199:$C$525,$C199,$AJ199:$AJ$525),""))))</f>
        <v/>
      </c>
      <c r="BS199" s="409">
        <f>COUNTIFS('ZASOBY N'!$B198:$B$525,'ZASOBY N'!$B198,'ZASOBY N'!$C198:'ZASOBY N'!$C$525,'ZASOBY N'!$C198,'ZASOBY N'!$D198:'ZASOBY N'!$D$525,'ZASOBY N'!$D198,'ZASOBY N'!$H198:'ZASOBY N'!$H$525,'ZASOBY N'!$H198 )</f>
        <v>0</v>
      </c>
      <c r="BT199" s="410">
        <f>COUNTIFS('ZASOBY N'!$B$10:$B198,'ZASOBY N'!$B198,'ZASOBY N'!$C$10:'ZASOBY N'!$C198,'ZASOBY N'!$C198,'ZASOBY N'!$D$10:'ZASOBY N'!$D198,'ZASOBY N'!$D198,'ZASOBY N'!$H$10:'ZASOBY N'!$H198,'ZASOBY N'!$H198 )</f>
        <v>0</v>
      </c>
      <c r="BU199" s="411">
        <f t="shared" si="56"/>
        <v>0</v>
      </c>
      <c r="BV199" s="412">
        <f t="shared" si="57"/>
        <v>0</v>
      </c>
      <c r="BW199" s="94" t="s">
        <v>499</v>
      </c>
      <c r="BX199" s="414" t="str">
        <f>IF(AND(BZ199=1,CA199=1,SUMIF($C199:$C$525,$C199,$AI199:$AI$525)=$AI199),$AI199,IF($CC199&gt;0,$CC199,IF(AND(COUNTIF($C$11:$C198,$C199)&gt;=1,COUNTIF($D198:$D198,$D199)&gt;=1),"",IF(AND(SUMIF($C199:$C$525,$C199,$AI199:$AI$525)&gt;$AI199,SUMIF($D199:$D$525,$D199,$AI199:$AI$525)&gt;$IG199),_xlfn.AGGREGATE(14,4,$CB$11:$CB$31*($C$11:$C$31=$C199),1),""))))</f>
        <v/>
      </c>
      <c r="BZ199" s="409">
        <f>COUNTIFS('ZASOBY N'!$B198:$B$525,'ZASOBY N'!$B198,'ZASOBY N'!$C198:'ZASOBY N'!$C$525,'ZASOBY N'!$C198,'ZASOBY N'!$D198:'ZASOBY N'!$D$525,'ZASOBY N'!$D198,'ZASOBY N'!$H198:'ZASOBY N'!$H$525,'ZASOBY N'!$H198 )</f>
        <v>0</v>
      </c>
      <c r="CA199" s="410">
        <f>COUNTIFS('ZASOBY N'!$B$10:$B198,'ZASOBY N'!$B198,'ZASOBY N'!$C$10:'ZASOBY N'!$C198,'ZASOBY N'!$C198,'ZASOBY N'!$D$10:'ZASOBY N'!$D198,'ZASOBY N'!$D198,'ZASOBY N'!$H$10:'ZASOBY N'!$H198,'ZASOBY N'!$H198 )</f>
        <v>0</v>
      </c>
      <c r="CB199" s="411">
        <f t="shared" si="58"/>
        <v>0</v>
      </c>
      <c r="CC199" s="412">
        <f t="shared" si="59"/>
        <v>0</v>
      </c>
      <c r="CE199" s="414" t="str">
        <f>IF(AND(CG199=1,CH199=1,SUMIF($C199:$C$525,$C199,$AH199:$AH$525)=$AH199),$AH199,IF($CJ199&gt;0,$CJ199,IF(AND(COUNTIF($C$11:$C198,$C199)&gt;=1,COUNTIF($D198:$D198,$D199)&gt;=1),"",IF(AND(SUMIF($C199:$C$525,$C199,$AH199:$AH$525)&gt;$AH199,SUMIF($D199:$D$525,$D199,$AH199:$AH$525)&gt;$AH199),_xlfn.AGGREGATE(14,4,$CI$11:$CI$31*($C$11:$C$31=$C199),1),""))))</f>
        <v/>
      </c>
      <c r="CG199" s="409">
        <f>COUNTIFS('ZASOBY N'!$B198:$B$525,'ZASOBY N'!$B198,'ZASOBY N'!$C198:'ZASOBY N'!$C$525,'ZASOBY N'!$C198,'ZASOBY N'!$D198:'ZASOBY N'!$D$525,'ZASOBY N'!$D198,'ZASOBY N'!$H198:'ZASOBY N'!$H$525,'ZASOBY N'!$H198 )</f>
        <v>0</v>
      </c>
      <c r="CH199" s="410">
        <f>COUNTIFS('ZASOBY N'!$B$10:$B198,'ZASOBY N'!$B198,'ZASOBY N'!$C$10:'ZASOBY N'!$C198,'ZASOBY N'!$C198,'ZASOBY N'!$D$10:'ZASOBY N'!$D198,'ZASOBY N'!$D198,'ZASOBY N'!$H$10:'ZASOBY N'!$H198,'ZASOBY N'!$H198 )</f>
        <v>0</v>
      </c>
      <c r="CI199" s="411">
        <f t="shared" si="60"/>
        <v>0</v>
      </c>
      <c r="CJ199" s="412">
        <f t="shared" si="61"/>
        <v>0</v>
      </c>
      <c r="CL199" s="414" t="str">
        <f>IF(AND(CN199=1,CO199=1,SUMIF($C199:$C$525,$C199,$AG199:$AG$525)=$AG199),$AG199,IF($CQ199&gt;0,$CQ199,IF(AND(COUNTIF($C$11:$C198,$C199)&gt;=1,COUNTIF($D198:$D198,$D199)&gt;=1),"",IF(AND(SUMIF($C199:$C$525,$C199,$AG199:$AG$525)&gt;$AG199,SUMIF($D199:$D$525,$D199,$AG199:$AG$525)&gt;$AG199),_xlfn.AGGREGATE(14,4,$CP$11:$CP$31*($C$11:$C$31=$C199),1),""))))</f>
        <v/>
      </c>
      <c r="CN199" s="409">
        <f>COUNTIFS('ZASOBY N'!$B198:$B$525,'ZASOBY N'!$B198,'ZASOBY N'!$C198:'ZASOBY N'!$C$525,'ZASOBY N'!$C198,'ZASOBY N'!$D198:'ZASOBY N'!$D$525,'ZASOBY N'!$D198,'ZASOBY N'!$H198:'ZASOBY N'!$H$525,'ZASOBY N'!$H198 )</f>
        <v>0</v>
      </c>
      <c r="CO199" s="410">
        <f>COUNTIFS('ZASOBY N'!$B$10:$B198,'ZASOBY N'!$B198,'ZASOBY N'!$C$10:'ZASOBY N'!$C198,'ZASOBY N'!$C198,'ZASOBY N'!$D$10:'ZASOBY N'!$D198,'ZASOBY N'!$D198,'ZASOBY N'!$H$10:'ZASOBY N'!$H198,'ZASOBY N'!$H198 )</f>
        <v>0</v>
      </c>
      <c r="CP199" s="411">
        <f t="shared" si="62"/>
        <v>0</v>
      </c>
      <c r="CQ199" s="412">
        <f t="shared" si="63"/>
        <v>0</v>
      </c>
      <c r="CS199" s="414" t="str">
        <f>IF(AND(CU199=1,CV199=1,SUMIF($C199:$C$525,$C199,$AF199:$AF$525)=$AF199),$AF199,IF($CX199&gt;0,$CX199,IF(AND(COUNTIF($C$11:$C198,$C199)&gt;=1,COUNTIF($D198:$D198,$D199)&gt;=1),"",IF(AND(SUMIF($C199:$C$525,$C199,$AF199:$AF$525)&gt;$AF199,SUMIF($D199:$D$525,$D199,$AF199:$AF$525)&gt;$AF199),_xlfn.AGGREGATE(14,4,$CW$11:$CW$31*($C$11:$C$31=$C199),1),""))))</f>
        <v/>
      </c>
      <c r="CU199" s="409">
        <f>COUNTIFS('ZASOBY N'!$B198:$B$525,'ZASOBY N'!$B198,'ZASOBY N'!$C198:'ZASOBY N'!$C$525,'ZASOBY N'!$C198,'ZASOBY N'!$D198:'ZASOBY N'!$D$525,'ZASOBY N'!$D198,'ZASOBY N'!$H198:'ZASOBY N'!$H$525,'ZASOBY N'!$H198 )</f>
        <v>0</v>
      </c>
      <c r="CV199" s="410">
        <f>COUNTIFS('ZASOBY N'!$B$10:$B198,'ZASOBY N'!$B198,'ZASOBY N'!$C$10:'ZASOBY N'!$C198,'ZASOBY N'!$C198,'ZASOBY N'!$D$10:'ZASOBY N'!$D198,'ZASOBY N'!$D198,'ZASOBY N'!$H$10:'ZASOBY N'!$H198,'ZASOBY N'!$H198 )</f>
        <v>0</v>
      </c>
      <c r="CW199" s="411">
        <f t="shared" si="64"/>
        <v>0</v>
      </c>
      <c r="CX199" s="412">
        <f t="shared" si="65"/>
        <v>0</v>
      </c>
      <c r="CZ199" s="414" t="str">
        <f>IF(AND(DB199=1,DC199=1,SUMIF($C199:$C$525,$C199,$AE199:$AE$525)=$AE199),$AE199,IF($DE199&gt;0,$DE199,IF(AND(COUNTIF($C$11:$C198,$C199)&gt;=1,COUNTIF($D198:$D198,$D199)&gt;=1),"",IF(AND(SUMIF($C199:$C$525,$C199,$AE199:$AE$525)&gt;$AE199,SUMIF($D199:$D$525,$D199,$AE199:$AE$525)&gt;$AE199),_xlfn.AGGREGATE(14,4,$DD$11:$DD$31*($C$11:$C$31=$C199),1),""))))</f>
        <v/>
      </c>
      <c r="DB199" s="409">
        <f>COUNTIFS('ZASOBY N'!$B198:$B$525,'ZASOBY N'!$B198,'ZASOBY N'!$C198:'ZASOBY N'!$C$525,'ZASOBY N'!$C198,'ZASOBY N'!$D198:'ZASOBY N'!$D$525,'ZASOBY N'!$D198,'ZASOBY N'!$H198:'ZASOBY N'!$H$525,'ZASOBY N'!$H198 )</f>
        <v>0</v>
      </c>
      <c r="DC199" s="410">
        <f>COUNTIFS('ZASOBY N'!$B$10:$B198,'ZASOBY N'!$B198,'ZASOBY N'!$C$10:'ZASOBY N'!$C198,'ZASOBY N'!$C198,'ZASOBY N'!$D$10:'ZASOBY N'!$D198,'ZASOBY N'!$D198,'ZASOBY N'!$H$10:'ZASOBY N'!$H198,'ZASOBY N'!$H198 )</f>
        <v>0</v>
      </c>
      <c r="DD199" s="411">
        <f t="shared" si="66"/>
        <v>0</v>
      </c>
      <c r="DE199" s="412">
        <f t="shared" si="67"/>
        <v>0</v>
      </c>
      <c r="DF199" s="399" t="str">
        <f>IF(AND(DI199=1,DJ199=1,SUMIF($C199:$C$525,$C199,$AD199:$AD$525)=$AD199),$AD199,IF($DL199&gt;0,$DL199,IF(B199="","",IF(AND(COUNTIF($C$11:$C198,$C199)&gt;=1,COUNTIF($D198:$D198,$D199)&gt;=1,COUNTIF($Z196:$Z198,$C199)=0),"",IF(AND(COUNTIF($C$11:$C198,$C199)&gt;=1,COUNTIF($D198:$D198,$D199)&gt;=1),"UJĘTO WYŻEJ",IF(AND(SUMIF($C199:$C$525,$C199,$AD199:$AD$525)&gt;$AD199,SUMIF($D199:$D$525,$D199,$AD199:$AD$525)&gt;$AD199),_xlfn.AGGREGATE(14,4,$DK$11:$DK$31*($C$11:$C$31=$C199),1),""))))))</f>
        <v/>
      </c>
      <c r="DG199" s="414" t="str">
        <f>IF(AND(DI199=1,DJ199=1,SUMIF($C199:$C$525,$C199,$AD199:$AD$525)=$AD199),$AD199,IF($DL199&gt;0,$DL199,IF(AND(COUNTIF($C$11:$C198,$C199)&gt;=1,COUNTIF($D198:$D198,$D199)&gt;=1),"",IF(AND(SUMIF($C199:$C$525,$C199,$AD199:$AD$525)&gt;$AD199,SUMIF($D199:$D$525,$D199,$AD199:$AD$525)&gt;$AD199),_xlfn.AGGREGATE(14,4,$DK$11:$DK$31*($C$11:$C$31=$C199),1),""))))</f>
        <v/>
      </c>
      <c r="DI199" s="409">
        <f>COUNTIFS('ZASOBY N'!$B198:$B$525,'ZASOBY N'!$B198,'ZASOBY N'!$C198:'ZASOBY N'!$C$525,'ZASOBY N'!$C198,'ZASOBY N'!$D198:'ZASOBY N'!$D$525,'ZASOBY N'!$D198,'ZASOBY N'!$H198:'ZASOBY N'!$H$525,'ZASOBY N'!$H198 )</f>
        <v>0</v>
      </c>
      <c r="DJ199" s="410">
        <f>COUNTIFS('ZASOBY N'!$B$10:$B198,'ZASOBY N'!$B198,'ZASOBY N'!$C$10:'ZASOBY N'!$C198,'ZASOBY N'!$C198,'ZASOBY N'!$D$10:'ZASOBY N'!$D198,'ZASOBY N'!$D198,'ZASOBY N'!$H$10:'ZASOBY N'!$H198,'ZASOBY N'!$H198 )</f>
        <v>0</v>
      </c>
      <c r="DK199" s="411">
        <f t="shared" si="68"/>
        <v>0</v>
      </c>
      <c r="DL199" s="412">
        <f t="shared" si="69"/>
        <v>0</v>
      </c>
    </row>
    <row r="200" spans="1:116" ht="18.899999999999999" customHeight="1" x14ac:dyDescent="0.3">
      <c r="A200" s="219"/>
      <c r="B200" s="152" t="str">
        <f>IF('ZASOBY N'!A199="","",'ZASOBY N'!A199)</f>
        <v/>
      </c>
      <c r="C200" s="462" t="str">
        <f>IF('ZASOBY N'!C199="","",'ZASOBY N'!C199)</f>
        <v/>
      </c>
      <c r="D200" s="137" t="str">
        <f>IF('ZASOBY N'!B199="","",'ZASOBY N'!B199)</f>
        <v/>
      </c>
      <c r="E200" s="138"/>
      <c r="F200" s="356" t="str">
        <f>IF('ZASOBY N'!D199="","",'ZASOBY N'!D199)</f>
        <v/>
      </c>
      <c r="G200" s="220" t="str">
        <f>IF('ZASOBY N'!G199="","",'ZASOBY N'!G199)</f>
        <v/>
      </c>
      <c r="H200" s="221" t="str">
        <f>IF('ZASOBY N'!F199="","",'ZASOBY N'!F199)</f>
        <v/>
      </c>
      <c r="I200" s="221" t="str">
        <f>IF('ZASOBY N'!G199="","",'ZASOBY N'!G199)</f>
        <v/>
      </c>
      <c r="J200" s="221" t="str">
        <f>IF('ZASOBY N'!H199="","",'ZASOBY N'!H199)</f>
        <v/>
      </c>
      <c r="K200" s="214">
        <v>0</v>
      </c>
      <c r="L200" s="214">
        <v>0</v>
      </c>
      <c r="M200" s="214">
        <v>0</v>
      </c>
      <c r="N200" s="222" t="str">
        <f>IF('ZASOBY N'!BD199="x","",IF(W200="","",'ZASOBY N'!E199))</f>
        <v/>
      </c>
      <c r="O200" s="223">
        <v>0</v>
      </c>
      <c r="P200" s="223">
        <v>0</v>
      </c>
      <c r="Q200" s="226" t="str">
        <f>IF($N200="","",'UPR BILANS N'!G200*'UPR BILANS N'!N200)</f>
        <v/>
      </c>
      <c r="R200" s="225" t="str">
        <f>IF($N200="","",'ZASOBY N'!O199)</f>
        <v/>
      </c>
      <c r="S200" s="225" t="str">
        <f>IF($N200="","",IF('ZASOBY N'!Q199="",0,'ZASOBY N'!Q199))</f>
        <v/>
      </c>
      <c r="T200" s="225" t="str">
        <f>IF($N200="","",'ZASOBY N'!V199)</f>
        <v/>
      </c>
      <c r="U200" s="225" t="str">
        <f>IF($N200="","",IF('ZASOBY N'!AG199="",0,'ZASOBY N'!AG199))</f>
        <v/>
      </c>
      <c r="V200" s="225" t="str">
        <f>IF($N200="","",IF(NN!P202="",0,NN!P202))</f>
        <v/>
      </c>
      <c r="W200" s="225" t="str">
        <f t="shared" si="70"/>
        <v/>
      </c>
      <c r="X200" s="226" t="str">
        <f t="shared" si="48"/>
        <v/>
      </c>
      <c r="Y200" s="225" t="str">
        <f>IF('ZASOBY N'!AU199="","",IF(C200&lt;&gt;C199,'ZASOBY N'!AU199,IF(D200&lt;&gt;D199,'ZASOBY N'!AU199,IF(F200&lt;&gt;F199,'ZASOBY N'!AU199,IF(G200&lt;&gt;G199,'ZASOBY N'!AU199,IF(J200&lt;&gt;J199,'ZASOBY N'!AU199,IF(NN!AC202="","",IF(AND(C199=C200,H199=H200,J199=J200,NN!AC202&gt;0),"",IF(AND(C200=C201,H200=DO198,NN!CW200&gt;0),'ZASOBY N'!AU199,'ZASOBY N'!AU199)))))))))</f>
        <v/>
      </c>
      <c r="Z200" s="225" t="str">
        <f t="shared" si="71"/>
        <v/>
      </c>
      <c r="AA200" s="227" t="str">
        <f t="shared" si="51"/>
        <v/>
      </c>
      <c r="AB200" s="400" t="str">
        <f t="shared" si="72"/>
        <v/>
      </c>
      <c r="AC200" s="228" t="str">
        <f t="shared" si="50"/>
        <v/>
      </c>
      <c r="AD200" s="222">
        <f>IF(B200="",0,IF(F200="",0,INDEX(POBRANIE_!$B$6:$F$101,MATCH('UPR BILANS N'!$F200,POBRANIE_!$A$6:$A$101,0),2)))</f>
        <v>0</v>
      </c>
      <c r="AE200" s="224">
        <f>IF(OR('ZASOBY N'!G199="",'ZASOBY N'!E199=""),0,IF(B200="",0,'ZASOBY N'!G199*'ZASOBY N'!E199))</f>
        <v>0</v>
      </c>
      <c r="AF200" s="225">
        <f>IF('ZASOBY N'!O199="",0,'ZASOBY N'!O199)</f>
        <v>0</v>
      </c>
      <c r="AG200" s="225">
        <f>IF('ZASOBY N'!Q199="",0,'ZASOBY N'!Q199)</f>
        <v>0</v>
      </c>
      <c r="AH200" s="225">
        <f>IF('ZASOBY N'!V199="",0,'ZASOBY N'!V199)</f>
        <v>0</v>
      </c>
      <c r="AI200" s="225">
        <f>IF('ZASOBY N'!AG199="",0,'ZASOBY N'!AG199)</f>
        <v>0</v>
      </c>
      <c r="AJ200" s="225">
        <f>IF(NN!P202="",0,IF(NN!P202="BRAK kol.7","BRAK BADAŃ",NN!P202))</f>
        <v>0</v>
      </c>
      <c r="AK200" s="225">
        <f>IF(NN!AC202="",0,IF(NN!AC202="BRAK kol.7","BRAK BADAŃ",NN!AC202))</f>
        <v>0</v>
      </c>
      <c r="BJ200" s="414" t="str">
        <f>IF(AND(BL200=1,BM200=1,SUMIF($C200:$C$525,$C200,$AK200:$AK$525)=$AK200),$AK200,IF($BO200&gt;0,$BO200,IF(AND(COUNTIF($C$11:$C199,$C200)&gt;=1,COUNTIF($D199:$D199,$D200)&gt;=1),"",IF(AND(SUMIF($C200:$C$525,$C200,$AK200:$AK$525)&gt;=$AK200,SUMIF($D200:$D$525,$D200,$AK200:$AK$525)&gt;=$AK200),SUMIF($C200:$C$525,$C200,$AK200:$AK$525),""))))</f>
        <v/>
      </c>
      <c r="BL200" s="409">
        <f>COUNTIFS('ZASOBY N'!$B199:$B$525,'ZASOBY N'!$B199,'ZASOBY N'!$C199:'ZASOBY N'!$C$525,'ZASOBY N'!$C199,'ZASOBY N'!$D199:'ZASOBY N'!$D$525,'ZASOBY N'!$D199,'ZASOBY N'!$H199:'ZASOBY N'!$H$525,'ZASOBY N'!$H199 )</f>
        <v>0</v>
      </c>
      <c r="BM200" s="410">
        <f>COUNTIFS('ZASOBY N'!$B$10:$B199,'ZASOBY N'!$B199,'ZASOBY N'!$C$10:'ZASOBY N'!$C199,'ZASOBY N'!$C199,'ZASOBY N'!$D$10:'ZASOBY N'!$D199,'ZASOBY N'!$D199,'ZASOBY N'!$H$10:'ZASOBY N'!$H199,'ZASOBY N'!$H199 )</f>
        <v>0</v>
      </c>
      <c r="BN200" s="411">
        <f t="shared" si="53"/>
        <v>0</v>
      </c>
      <c r="BO200" s="412">
        <f t="shared" si="54"/>
        <v>0</v>
      </c>
      <c r="BP200" s="94" t="str">
        <f t="shared" si="55"/>
        <v/>
      </c>
      <c r="BQ200" s="414" t="str">
        <f>IF(AND(BS200=1,BT200=1,SUMIF($C200:$C$525,$C200,$AJ200:$AJ$525)=$AJ200),$AJ200,IF($BV200&gt;0,$BV200,IF(AND(COUNTIF($C$11:$C199,$C200)&gt;=1,COUNTIF($D199:$D199,$D200)&gt;=1),"",IF(AND(SUMIF($C200:$C$525,$C200,$AJ200:$AJ$525)&gt;$AJ200,SUMIF($D200:$D$525,$D200,$AJ200:$AJ$525)&gt;$AJ200),SUMIF($C200:$C$525,$C200,$AJ200:$AJ$525),""))))</f>
        <v/>
      </c>
      <c r="BS200" s="409">
        <f>COUNTIFS('ZASOBY N'!$B199:$B$525,'ZASOBY N'!$B199,'ZASOBY N'!$C199:'ZASOBY N'!$C$525,'ZASOBY N'!$C199,'ZASOBY N'!$D199:'ZASOBY N'!$D$525,'ZASOBY N'!$D199,'ZASOBY N'!$H199:'ZASOBY N'!$H$525,'ZASOBY N'!$H199 )</f>
        <v>0</v>
      </c>
      <c r="BT200" s="410">
        <f>COUNTIFS('ZASOBY N'!$B$10:$B199,'ZASOBY N'!$B199,'ZASOBY N'!$C$10:'ZASOBY N'!$C199,'ZASOBY N'!$C199,'ZASOBY N'!$D$10:'ZASOBY N'!$D199,'ZASOBY N'!$D199,'ZASOBY N'!$H$10:'ZASOBY N'!$H199,'ZASOBY N'!$H199 )</f>
        <v>0</v>
      </c>
      <c r="BU200" s="411">
        <f t="shared" si="56"/>
        <v>0</v>
      </c>
      <c r="BV200" s="412">
        <f t="shared" si="57"/>
        <v>0</v>
      </c>
      <c r="BW200" s="94" t="s">
        <v>499</v>
      </c>
      <c r="BX200" s="414" t="str">
        <f>IF(AND(BZ200=1,CA200=1,SUMIF($C200:$C$525,$C200,$AI200:$AI$525)=$AI200),$AI200,IF($CC200&gt;0,$CC200,IF(AND(COUNTIF($C$11:$C199,$C200)&gt;=1,COUNTIF($D199:$D199,$D200)&gt;=1),"",IF(AND(SUMIF($C200:$C$525,$C200,$AI200:$AI$525)&gt;$AI200,SUMIF($D200:$D$525,$D200,$AI200:$AI$525)&gt;$IG200),_xlfn.AGGREGATE(14,4,$CB$11:$CB$31*($C$11:$C$31=$C200),1),""))))</f>
        <v/>
      </c>
      <c r="BZ200" s="409">
        <f>COUNTIFS('ZASOBY N'!$B199:$B$525,'ZASOBY N'!$B199,'ZASOBY N'!$C199:'ZASOBY N'!$C$525,'ZASOBY N'!$C199,'ZASOBY N'!$D199:'ZASOBY N'!$D$525,'ZASOBY N'!$D199,'ZASOBY N'!$H199:'ZASOBY N'!$H$525,'ZASOBY N'!$H199 )</f>
        <v>0</v>
      </c>
      <c r="CA200" s="410">
        <f>COUNTIFS('ZASOBY N'!$B$10:$B199,'ZASOBY N'!$B199,'ZASOBY N'!$C$10:'ZASOBY N'!$C199,'ZASOBY N'!$C199,'ZASOBY N'!$D$10:'ZASOBY N'!$D199,'ZASOBY N'!$D199,'ZASOBY N'!$H$10:'ZASOBY N'!$H199,'ZASOBY N'!$H199 )</f>
        <v>0</v>
      </c>
      <c r="CB200" s="411">
        <f t="shared" si="58"/>
        <v>0</v>
      </c>
      <c r="CC200" s="412">
        <f t="shared" si="59"/>
        <v>0</v>
      </c>
      <c r="CE200" s="414" t="str">
        <f>IF(AND(CG200=1,CH200=1,SUMIF($C200:$C$525,$C200,$AH200:$AH$525)=$AH200),$AH200,IF($CJ200&gt;0,$CJ200,IF(AND(COUNTIF($C$11:$C199,$C200)&gt;=1,COUNTIF($D199:$D199,$D200)&gt;=1),"",IF(AND(SUMIF($C200:$C$525,$C200,$AH200:$AH$525)&gt;$AH200,SUMIF($D200:$D$525,$D200,$AH200:$AH$525)&gt;$AH200),_xlfn.AGGREGATE(14,4,$CI$11:$CI$31*($C$11:$C$31=$C200),1),""))))</f>
        <v/>
      </c>
      <c r="CG200" s="409">
        <f>COUNTIFS('ZASOBY N'!$B199:$B$525,'ZASOBY N'!$B199,'ZASOBY N'!$C199:'ZASOBY N'!$C$525,'ZASOBY N'!$C199,'ZASOBY N'!$D199:'ZASOBY N'!$D$525,'ZASOBY N'!$D199,'ZASOBY N'!$H199:'ZASOBY N'!$H$525,'ZASOBY N'!$H199 )</f>
        <v>0</v>
      </c>
      <c r="CH200" s="410">
        <f>COUNTIFS('ZASOBY N'!$B$10:$B199,'ZASOBY N'!$B199,'ZASOBY N'!$C$10:'ZASOBY N'!$C199,'ZASOBY N'!$C199,'ZASOBY N'!$D$10:'ZASOBY N'!$D199,'ZASOBY N'!$D199,'ZASOBY N'!$H$10:'ZASOBY N'!$H199,'ZASOBY N'!$H199 )</f>
        <v>0</v>
      </c>
      <c r="CI200" s="411">
        <f t="shared" si="60"/>
        <v>0</v>
      </c>
      <c r="CJ200" s="412">
        <f t="shared" si="61"/>
        <v>0</v>
      </c>
      <c r="CL200" s="414" t="str">
        <f>IF(AND(CN200=1,CO200=1,SUMIF($C200:$C$525,$C200,$AG200:$AG$525)=$AG200),$AG200,IF($CQ200&gt;0,$CQ200,IF(AND(COUNTIF($C$11:$C199,$C200)&gt;=1,COUNTIF($D199:$D199,$D200)&gt;=1),"",IF(AND(SUMIF($C200:$C$525,$C200,$AG200:$AG$525)&gt;$AG200,SUMIF($D200:$D$525,$D200,$AG200:$AG$525)&gt;$AG200),_xlfn.AGGREGATE(14,4,$CP$11:$CP$31*($C$11:$C$31=$C200),1),""))))</f>
        <v/>
      </c>
      <c r="CN200" s="409">
        <f>COUNTIFS('ZASOBY N'!$B199:$B$525,'ZASOBY N'!$B199,'ZASOBY N'!$C199:'ZASOBY N'!$C$525,'ZASOBY N'!$C199,'ZASOBY N'!$D199:'ZASOBY N'!$D$525,'ZASOBY N'!$D199,'ZASOBY N'!$H199:'ZASOBY N'!$H$525,'ZASOBY N'!$H199 )</f>
        <v>0</v>
      </c>
      <c r="CO200" s="410">
        <f>COUNTIFS('ZASOBY N'!$B$10:$B199,'ZASOBY N'!$B199,'ZASOBY N'!$C$10:'ZASOBY N'!$C199,'ZASOBY N'!$C199,'ZASOBY N'!$D$10:'ZASOBY N'!$D199,'ZASOBY N'!$D199,'ZASOBY N'!$H$10:'ZASOBY N'!$H199,'ZASOBY N'!$H199 )</f>
        <v>0</v>
      </c>
      <c r="CP200" s="411">
        <f t="shared" si="62"/>
        <v>0</v>
      </c>
      <c r="CQ200" s="412">
        <f t="shared" si="63"/>
        <v>0</v>
      </c>
      <c r="CS200" s="414" t="str">
        <f>IF(AND(CU200=1,CV200=1,SUMIF($C200:$C$525,$C200,$AF200:$AF$525)=$AF200),$AF200,IF($CX200&gt;0,$CX200,IF(AND(COUNTIF($C$11:$C199,$C200)&gt;=1,COUNTIF($D199:$D199,$D200)&gt;=1),"",IF(AND(SUMIF($C200:$C$525,$C200,$AF200:$AF$525)&gt;$AF200,SUMIF($D200:$D$525,$D200,$AF200:$AF$525)&gt;$AF200),_xlfn.AGGREGATE(14,4,$CW$11:$CW$31*($C$11:$C$31=$C200),1),""))))</f>
        <v/>
      </c>
      <c r="CU200" s="409">
        <f>COUNTIFS('ZASOBY N'!$B199:$B$525,'ZASOBY N'!$B199,'ZASOBY N'!$C199:'ZASOBY N'!$C$525,'ZASOBY N'!$C199,'ZASOBY N'!$D199:'ZASOBY N'!$D$525,'ZASOBY N'!$D199,'ZASOBY N'!$H199:'ZASOBY N'!$H$525,'ZASOBY N'!$H199 )</f>
        <v>0</v>
      </c>
      <c r="CV200" s="410">
        <f>COUNTIFS('ZASOBY N'!$B$10:$B199,'ZASOBY N'!$B199,'ZASOBY N'!$C$10:'ZASOBY N'!$C199,'ZASOBY N'!$C199,'ZASOBY N'!$D$10:'ZASOBY N'!$D199,'ZASOBY N'!$D199,'ZASOBY N'!$H$10:'ZASOBY N'!$H199,'ZASOBY N'!$H199 )</f>
        <v>0</v>
      </c>
      <c r="CW200" s="411">
        <f t="shared" si="64"/>
        <v>0</v>
      </c>
      <c r="CX200" s="412">
        <f t="shared" si="65"/>
        <v>0</v>
      </c>
      <c r="CZ200" s="414" t="str">
        <f>IF(AND(DB200=1,DC200=1,SUMIF($C200:$C$525,$C200,$AE200:$AE$525)=$AE200),$AE200,IF($DE200&gt;0,$DE200,IF(AND(COUNTIF($C$11:$C199,$C200)&gt;=1,COUNTIF($D199:$D199,$D200)&gt;=1),"",IF(AND(SUMIF($C200:$C$525,$C200,$AE200:$AE$525)&gt;$AE200,SUMIF($D200:$D$525,$D200,$AE200:$AE$525)&gt;$AE200),_xlfn.AGGREGATE(14,4,$DD$11:$DD$31*($C$11:$C$31=$C200),1),""))))</f>
        <v/>
      </c>
      <c r="DB200" s="409">
        <f>COUNTIFS('ZASOBY N'!$B199:$B$525,'ZASOBY N'!$B199,'ZASOBY N'!$C199:'ZASOBY N'!$C$525,'ZASOBY N'!$C199,'ZASOBY N'!$D199:'ZASOBY N'!$D$525,'ZASOBY N'!$D199,'ZASOBY N'!$H199:'ZASOBY N'!$H$525,'ZASOBY N'!$H199 )</f>
        <v>0</v>
      </c>
      <c r="DC200" s="410">
        <f>COUNTIFS('ZASOBY N'!$B$10:$B199,'ZASOBY N'!$B199,'ZASOBY N'!$C$10:'ZASOBY N'!$C199,'ZASOBY N'!$C199,'ZASOBY N'!$D$10:'ZASOBY N'!$D199,'ZASOBY N'!$D199,'ZASOBY N'!$H$10:'ZASOBY N'!$H199,'ZASOBY N'!$H199 )</f>
        <v>0</v>
      </c>
      <c r="DD200" s="411">
        <f t="shared" si="66"/>
        <v>0</v>
      </c>
      <c r="DE200" s="412">
        <f t="shared" si="67"/>
        <v>0</v>
      </c>
      <c r="DF200" s="399" t="str">
        <f>IF(AND(DI200=1,DJ200=1,SUMIF($C200:$C$525,$C200,$AD200:$AD$525)=$AD200),$AD200,IF($DL200&gt;0,$DL200,IF(B200="","",IF(AND(COUNTIF($C$11:$C199,$C200)&gt;=1,COUNTIF($D199:$D199,$D200)&gt;=1,COUNTIF($Z197:$Z199,$C200)=0),"",IF(AND(COUNTIF($C$11:$C199,$C200)&gt;=1,COUNTIF($D199:$D199,$D200)&gt;=1),"UJĘTO WYŻEJ",IF(AND(SUMIF($C200:$C$525,$C200,$AD200:$AD$525)&gt;$AD200,SUMIF($D200:$D$525,$D200,$AD200:$AD$525)&gt;$AD200),_xlfn.AGGREGATE(14,4,$DK$11:$DK$31*($C$11:$C$31=$C200),1),""))))))</f>
        <v/>
      </c>
      <c r="DG200" s="414" t="str">
        <f>IF(AND(DI200=1,DJ200=1,SUMIF($C200:$C$525,$C200,$AD200:$AD$525)=$AD200),$AD200,IF($DL200&gt;0,$DL200,IF(AND(COUNTIF($C$11:$C199,$C200)&gt;=1,COUNTIF($D199:$D199,$D200)&gt;=1),"",IF(AND(SUMIF($C200:$C$525,$C200,$AD200:$AD$525)&gt;$AD200,SUMIF($D200:$D$525,$D200,$AD200:$AD$525)&gt;$AD200),_xlfn.AGGREGATE(14,4,$DK$11:$DK$31*($C$11:$C$31=$C200),1),""))))</f>
        <v/>
      </c>
      <c r="DI200" s="409">
        <f>COUNTIFS('ZASOBY N'!$B199:$B$525,'ZASOBY N'!$B199,'ZASOBY N'!$C199:'ZASOBY N'!$C$525,'ZASOBY N'!$C199,'ZASOBY N'!$D199:'ZASOBY N'!$D$525,'ZASOBY N'!$D199,'ZASOBY N'!$H199:'ZASOBY N'!$H$525,'ZASOBY N'!$H199 )</f>
        <v>0</v>
      </c>
      <c r="DJ200" s="410">
        <f>COUNTIFS('ZASOBY N'!$B$10:$B199,'ZASOBY N'!$B199,'ZASOBY N'!$C$10:'ZASOBY N'!$C199,'ZASOBY N'!$C199,'ZASOBY N'!$D$10:'ZASOBY N'!$D199,'ZASOBY N'!$D199,'ZASOBY N'!$H$10:'ZASOBY N'!$H199,'ZASOBY N'!$H199 )</f>
        <v>0</v>
      </c>
      <c r="DK200" s="411">
        <f t="shared" si="68"/>
        <v>0</v>
      </c>
      <c r="DL200" s="412">
        <f t="shared" si="69"/>
        <v>0</v>
      </c>
    </row>
    <row r="201" spans="1:116" ht="18.899999999999999" customHeight="1" x14ac:dyDescent="0.3">
      <c r="A201" s="219"/>
      <c r="B201" s="152" t="str">
        <f>IF('ZASOBY N'!A200="","",'ZASOBY N'!A200)</f>
        <v/>
      </c>
      <c r="C201" s="462" t="str">
        <f>IF('ZASOBY N'!C200="","",'ZASOBY N'!C200)</f>
        <v/>
      </c>
      <c r="D201" s="137" t="str">
        <f>IF('ZASOBY N'!B200="","",'ZASOBY N'!B200)</f>
        <v/>
      </c>
      <c r="E201" s="138"/>
      <c r="F201" s="356" t="str">
        <f>IF('ZASOBY N'!D200="","",'ZASOBY N'!D200)</f>
        <v/>
      </c>
      <c r="G201" s="220" t="str">
        <f>IF('ZASOBY N'!G200="","",'ZASOBY N'!G200)</f>
        <v/>
      </c>
      <c r="H201" s="221" t="str">
        <f>IF('ZASOBY N'!F200="","",'ZASOBY N'!F200)</f>
        <v/>
      </c>
      <c r="I201" s="221" t="str">
        <f>IF('ZASOBY N'!G200="","",'ZASOBY N'!G200)</f>
        <v/>
      </c>
      <c r="J201" s="221" t="str">
        <f>IF('ZASOBY N'!H200="","",'ZASOBY N'!H200)</f>
        <v/>
      </c>
      <c r="K201" s="214">
        <v>0</v>
      </c>
      <c r="L201" s="214">
        <v>0</v>
      </c>
      <c r="M201" s="214">
        <v>0</v>
      </c>
      <c r="N201" s="222" t="str">
        <f>IF('ZASOBY N'!BD200="x","",IF(W201="","",'ZASOBY N'!E200))</f>
        <v/>
      </c>
      <c r="O201" s="223">
        <v>0</v>
      </c>
      <c r="P201" s="223">
        <v>0</v>
      </c>
      <c r="Q201" s="226" t="str">
        <f>IF($N201="","",'UPR BILANS N'!G201*'UPR BILANS N'!N201)</f>
        <v/>
      </c>
      <c r="R201" s="225" t="str">
        <f>IF($N201="","",'ZASOBY N'!O200)</f>
        <v/>
      </c>
      <c r="S201" s="225" t="str">
        <f>IF($N201="","",IF('ZASOBY N'!Q200="",0,'ZASOBY N'!Q200))</f>
        <v/>
      </c>
      <c r="T201" s="225" t="str">
        <f>IF($N201="","",'ZASOBY N'!V200)</f>
        <v/>
      </c>
      <c r="U201" s="225" t="str">
        <f>IF($N201="","",IF('ZASOBY N'!AG200="",0,'ZASOBY N'!AG200))</f>
        <v/>
      </c>
      <c r="V201" s="225" t="str">
        <f>IF($N201="","",IF(NN!P203="",0,NN!P203))</f>
        <v/>
      </c>
      <c r="W201" s="225" t="str">
        <f t="shared" si="70"/>
        <v/>
      </c>
      <c r="X201" s="226" t="str">
        <f t="shared" si="48"/>
        <v/>
      </c>
      <c r="Y201" s="225" t="str">
        <f>IF('ZASOBY N'!AU200="","",IF(C201&lt;&gt;C200,'ZASOBY N'!AU200,IF(D201&lt;&gt;D200,'ZASOBY N'!AU200,IF(F201&lt;&gt;F200,'ZASOBY N'!AU200,IF(G201&lt;&gt;G200,'ZASOBY N'!AU200,IF(J201&lt;&gt;J200,'ZASOBY N'!AU200,IF(NN!AC203="","",IF(AND(C200=C201,H200=H201,J200=J201,NN!AC203&gt;0),"",IF(AND(C201=C202,H201=DO199,NN!CW201&gt;0),'ZASOBY N'!AU200,'ZASOBY N'!AU200)))))))))</f>
        <v/>
      </c>
      <c r="Z201" s="225" t="str">
        <f t="shared" si="71"/>
        <v/>
      </c>
      <c r="AA201" s="227" t="str">
        <f t="shared" si="51"/>
        <v/>
      </c>
      <c r="AB201" s="400" t="str">
        <f t="shared" si="72"/>
        <v/>
      </c>
      <c r="AC201" s="228" t="str">
        <f t="shared" si="50"/>
        <v/>
      </c>
      <c r="AD201" s="222">
        <f>IF(B201="",0,IF(F201="",0,INDEX(POBRANIE_!$B$6:$F$101,MATCH('UPR BILANS N'!$F201,POBRANIE_!$A$6:$A$101,0),2)))</f>
        <v>0</v>
      </c>
      <c r="AE201" s="224">
        <f>IF(OR('ZASOBY N'!G200="",'ZASOBY N'!E200=""),0,IF(B201="",0,'ZASOBY N'!G200*'ZASOBY N'!E200))</f>
        <v>0</v>
      </c>
      <c r="AF201" s="225">
        <f>IF('ZASOBY N'!O200="",0,'ZASOBY N'!O200)</f>
        <v>0</v>
      </c>
      <c r="AG201" s="225">
        <f>IF('ZASOBY N'!Q200="",0,'ZASOBY N'!Q200)</f>
        <v>0</v>
      </c>
      <c r="AH201" s="225">
        <f>IF('ZASOBY N'!V200="",0,'ZASOBY N'!V200)</f>
        <v>0</v>
      </c>
      <c r="AI201" s="225">
        <f>IF('ZASOBY N'!AG200="",0,'ZASOBY N'!AG200)</f>
        <v>0</v>
      </c>
      <c r="AJ201" s="225">
        <f>IF(NN!P203="",0,IF(NN!P203="BRAK kol.7","BRAK BADAŃ",NN!P203))</f>
        <v>0</v>
      </c>
      <c r="AK201" s="225">
        <f>IF(NN!AC203="",0,IF(NN!AC203="BRAK kol.7","BRAK BADAŃ",NN!AC203))</f>
        <v>0</v>
      </c>
      <c r="BJ201" s="414" t="str">
        <f>IF(AND(BL201=1,BM201=1,SUMIF($C201:$C$525,$C201,$AK201:$AK$525)=$AK201),$AK201,IF($BO201&gt;0,$BO201,IF(AND(COUNTIF($C$11:$C200,$C201)&gt;=1,COUNTIF($D200:$D200,$D201)&gt;=1),"",IF(AND(SUMIF($C201:$C$525,$C201,$AK201:$AK$525)&gt;=$AK201,SUMIF($D201:$D$525,$D201,$AK201:$AK$525)&gt;=$AK201),SUMIF($C201:$C$525,$C201,$AK201:$AK$525),""))))</f>
        <v/>
      </c>
      <c r="BL201" s="409">
        <f>COUNTIFS('ZASOBY N'!$B200:$B$525,'ZASOBY N'!$B200,'ZASOBY N'!$C200:'ZASOBY N'!$C$525,'ZASOBY N'!$C200,'ZASOBY N'!$D200:'ZASOBY N'!$D$525,'ZASOBY N'!$D200,'ZASOBY N'!$H200:'ZASOBY N'!$H$525,'ZASOBY N'!$H200 )</f>
        <v>0</v>
      </c>
      <c r="BM201" s="410">
        <f>COUNTIFS('ZASOBY N'!$B$10:$B200,'ZASOBY N'!$B200,'ZASOBY N'!$C$10:'ZASOBY N'!$C200,'ZASOBY N'!$C200,'ZASOBY N'!$D$10:'ZASOBY N'!$D200,'ZASOBY N'!$D200,'ZASOBY N'!$H$10:'ZASOBY N'!$H200,'ZASOBY N'!$H200 )</f>
        <v>0</v>
      </c>
      <c r="BN201" s="411">
        <f t="shared" si="53"/>
        <v>0</v>
      </c>
      <c r="BO201" s="412">
        <f t="shared" si="54"/>
        <v>0</v>
      </c>
      <c r="BP201" s="94" t="str">
        <f t="shared" si="55"/>
        <v/>
      </c>
      <c r="BQ201" s="414" t="str">
        <f>IF(AND(BS201=1,BT201=1,SUMIF($C201:$C$525,$C201,$AJ201:$AJ$525)=$AJ201),$AJ201,IF($BV201&gt;0,$BV201,IF(AND(COUNTIF($C$11:$C200,$C201)&gt;=1,COUNTIF($D200:$D200,$D201)&gt;=1),"",IF(AND(SUMIF($C201:$C$525,$C201,$AJ201:$AJ$525)&gt;$AJ201,SUMIF($D201:$D$525,$D201,$AJ201:$AJ$525)&gt;$AJ201),SUMIF($C201:$C$525,$C201,$AJ201:$AJ$525),""))))</f>
        <v/>
      </c>
      <c r="BS201" s="409">
        <f>COUNTIFS('ZASOBY N'!$B200:$B$525,'ZASOBY N'!$B200,'ZASOBY N'!$C200:'ZASOBY N'!$C$525,'ZASOBY N'!$C200,'ZASOBY N'!$D200:'ZASOBY N'!$D$525,'ZASOBY N'!$D200,'ZASOBY N'!$H200:'ZASOBY N'!$H$525,'ZASOBY N'!$H200 )</f>
        <v>0</v>
      </c>
      <c r="BT201" s="410">
        <f>COUNTIFS('ZASOBY N'!$B$10:$B200,'ZASOBY N'!$B200,'ZASOBY N'!$C$10:'ZASOBY N'!$C200,'ZASOBY N'!$C200,'ZASOBY N'!$D$10:'ZASOBY N'!$D200,'ZASOBY N'!$D200,'ZASOBY N'!$H$10:'ZASOBY N'!$H200,'ZASOBY N'!$H200 )</f>
        <v>0</v>
      </c>
      <c r="BU201" s="411">
        <f t="shared" si="56"/>
        <v>0</v>
      </c>
      <c r="BV201" s="412">
        <f t="shared" si="57"/>
        <v>0</v>
      </c>
      <c r="BW201" s="94" t="s">
        <v>499</v>
      </c>
      <c r="BX201" s="414" t="str">
        <f>IF(AND(BZ201=1,CA201=1,SUMIF($C201:$C$525,$C201,$AI201:$AI$525)=$AI201),$AI201,IF($CC201&gt;0,$CC201,IF(AND(COUNTIF($C$11:$C200,$C201)&gt;=1,COUNTIF($D200:$D200,$D201)&gt;=1),"",IF(AND(SUMIF($C201:$C$525,$C201,$AI201:$AI$525)&gt;$AI201,SUMIF($D201:$D$525,$D201,$AI201:$AI$525)&gt;$IG201),_xlfn.AGGREGATE(14,4,$CB$11:$CB$31*($C$11:$C$31=$C201),1),""))))</f>
        <v/>
      </c>
      <c r="BZ201" s="409">
        <f>COUNTIFS('ZASOBY N'!$B200:$B$525,'ZASOBY N'!$B200,'ZASOBY N'!$C200:'ZASOBY N'!$C$525,'ZASOBY N'!$C200,'ZASOBY N'!$D200:'ZASOBY N'!$D$525,'ZASOBY N'!$D200,'ZASOBY N'!$H200:'ZASOBY N'!$H$525,'ZASOBY N'!$H200 )</f>
        <v>0</v>
      </c>
      <c r="CA201" s="410">
        <f>COUNTIFS('ZASOBY N'!$B$10:$B200,'ZASOBY N'!$B200,'ZASOBY N'!$C$10:'ZASOBY N'!$C200,'ZASOBY N'!$C200,'ZASOBY N'!$D$10:'ZASOBY N'!$D200,'ZASOBY N'!$D200,'ZASOBY N'!$H$10:'ZASOBY N'!$H200,'ZASOBY N'!$H200 )</f>
        <v>0</v>
      </c>
      <c r="CB201" s="411">
        <f t="shared" si="58"/>
        <v>0</v>
      </c>
      <c r="CC201" s="412">
        <f t="shared" si="59"/>
        <v>0</v>
      </c>
      <c r="CE201" s="414" t="str">
        <f>IF(AND(CG201=1,CH201=1,SUMIF($C201:$C$525,$C201,$AH201:$AH$525)=$AH201),$AH201,IF($CJ201&gt;0,$CJ201,IF(AND(COUNTIF($C$11:$C200,$C201)&gt;=1,COUNTIF($D200:$D200,$D201)&gt;=1),"",IF(AND(SUMIF($C201:$C$525,$C201,$AH201:$AH$525)&gt;$AH201,SUMIF($D201:$D$525,$D201,$AH201:$AH$525)&gt;$AH201),_xlfn.AGGREGATE(14,4,$CI$11:$CI$31*($C$11:$C$31=$C201),1),""))))</f>
        <v/>
      </c>
      <c r="CG201" s="409">
        <f>COUNTIFS('ZASOBY N'!$B200:$B$525,'ZASOBY N'!$B200,'ZASOBY N'!$C200:'ZASOBY N'!$C$525,'ZASOBY N'!$C200,'ZASOBY N'!$D200:'ZASOBY N'!$D$525,'ZASOBY N'!$D200,'ZASOBY N'!$H200:'ZASOBY N'!$H$525,'ZASOBY N'!$H200 )</f>
        <v>0</v>
      </c>
      <c r="CH201" s="410">
        <f>COUNTIFS('ZASOBY N'!$B$10:$B200,'ZASOBY N'!$B200,'ZASOBY N'!$C$10:'ZASOBY N'!$C200,'ZASOBY N'!$C200,'ZASOBY N'!$D$10:'ZASOBY N'!$D200,'ZASOBY N'!$D200,'ZASOBY N'!$H$10:'ZASOBY N'!$H200,'ZASOBY N'!$H200 )</f>
        <v>0</v>
      </c>
      <c r="CI201" s="411">
        <f t="shared" si="60"/>
        <v>0</v>
      </c>
      <c r="CJ201" s="412">
        <f t="shared" si="61"/>
        <v>0</v>
      </c>
      <c r="CL201" s="414" t="str">
        <f>IF(AND(CN201=1,CO201=1,SUMIF($C201:$C$525,$C201,$AG201:$AG$525)=$AG201),$AG201,IF($CQ201&gt;0,$CQ201,IF(AND(COUNTIF($C$11:$C200,$C201)&gt;=1,COUNTIF($D200:$D200,$D201)&gt;=1),"",IF(AND(SUMIF($C201:$C$525,$C201,$AG201:$AG$525)&gt;$AG201,SUMIF($D201:$D$525,$D201,$AG201:$AG$525)&gt;$AG201),_xlfn.AGGREGATE(14,4,$CP$11:$CP$31*($C$11:$C$31=$C201),1),""))))</f>
        <v/>
      </c>
      <c r="CN201" s="409">
        <f>COUNTIFS('ZASOBY N'!$B200:$B$525,'ZASOBY N'!$B200,'ZASOBY N'!$C200:'ZASOBY N'!$C$525,'ZASOBY N'!$C200,'ZASOBY N'!$D200:'ZASOBY N'!$D$525,'ZASOBY N'!$D200,'ZASOBY N'!$H200:'ZASOBY N'!$H$525,'ZASOBY N'!$H200 )</f>
        <v>0</v>
      </c>
      <c r="CO201" s="410">
        <f>COUNTIFS('ZASOBY N'!$B$10:$B200,'ZASOBY N'!$B200,'ZASOBY N'!$C$10:'ZASOBY N'!$C200,'ZASOBY N'!$C200,'ZASOBY N'!$D$10:'ZASOBY N'!$D200,'ZASOBY N'!$D200,'ZASOBY N'!$H$10:'ZASOBY N'!$H200,'ZASOBY N'!$H200 )</f>
        <v>0</v>
      </c>
      <c r="CP201" s="411">
        <f t="shared" si="62"/>
        <v>0</v>
      </c>
      <c r="CQ201" s="412">
        <f t="shared" si="63"/>
        <v>0</v>
      </c>
      <c r="CS201" s="414" t="str">
        <f>IF(AND(CU201=1,CV201=1,SUMIF($C201:$C$525,$C201,$AF201:$AF$525)=$AF201),$AF201,IF($CX201&gt;0,$CX201,IF(AND(COUNTIF($C$11:$C200,$C201)&gt;=1,COUNTIF($D200:$D200,$D201)&gt;=1),"",IF(AND(SUMIF($C201:$C$525,$C201,$AF201:$AF$525)&gt;$AF201,SUMIF($D201:$D$525,$D201,$AF201:$AF$525)&gt;$AF201),_xlfn.AGGREGATE(14,4,$CW$11:$CW$31*($C$11:$C$31=$C201),1),""))))</f>
        <v/>
      </c>
      <c r="CU201" s="409">
        <f>COUNTIFS('ZASOBY N'!$B200:$B$525,'ZASOBY N'!$B200,'ZASOBY N'!$C200:'ZASOBY N'!$C$525,'ZASOBY N'!$C200,'ZASOBY N'!$D200:'ZASOBY N'!$D$525,'ZASOBY N'!$D200,'ZASOBY N'!$H200:'ZASOBY N'!$H$525,'ZASOBY N'!$H200 )</f>
        <v>0</v>
      </c>
      <c r="CV201" s="410">
        <f>COUNTIFS('ZASOBY N'!$B$10:$B200,'ZASOBY N'!$B200,'ZASOBY N'!$C$10:'ZASOBY N'!$C200,'ZASOBY N'!$C200,'ZASOBY N'!$D$10:'ZASOBY N'!$D200,'ZASOBY N'!$D200,'ZASOBY N'!$H$10:'ZASOBY N'!$H200,'ZASOBY N'!$H200 )</f>
        <v>0</v>
      </c>
      <c r="CW201" s="411">
        <f t="shared" si="64"/>
        <v>0</v>
      </c>
      <c r="CX201" s="412">
        <f t="shared" si="65"/>
        <v>0</v>
      </c>
      <c r="CZ201" s="414" t="str">
        <f>IF(AND(DB201=1,DC201=1,SUMIF($C201:$C$525,$C201,$AE201:$AE$525)=$AE201),$AE201,IF($DE201&gt;0,$DE201,IF(AND(COUNTIF($C$11:$C200,$C201)&gt;=1,COUNTIF($D200:$D200,$D201)&gt;=1),"",IF(AND(SUMIF($C201:$C$525,$C201,$AE201:$AE$525)&gt;$AE201,SUMIF($D201:$D$525,$D201,$AE201:$AE$525)&gt;$AE201),_xlfn.AGGREGATE(14,4,$DD$11:$DD$31*($C$11:$C$31=$C201),1),""))))</f>
        <v/>
      </c>
      <c r="DB201" s="409">
        <f>COUNTIFS('ZASOBY N'!$B200:$B$525,'ZASOBY N'!$B200,'ZASOBY N'!$C200:'ZASOBY N'!$C$525,'ZASOBY N'!$C200,'ZASOBY N'!$D200:'ZASOBY N'!$D$525,'ZASOBY N'!$D200,'ZASOBY N'!$H200:'ZASOBY N'!$H$525,'ZASOBY N'!$H200 )</f>
        <v>0</v>
      </c>
      <c r="DC201" s="410">
        <f>COUNTIFS('ZASOBY N'!$B$10:$B200,'ZASOBY N'!$B200,'ZASOBY N'!$C$10:'ZASOBY N'!$C200,'ZASOBY N'!$C200,'ZASOBY N'!$D$10:'ZASOBY N'!$D200,'ZASOBY N'!$D200,'ZASOBY N'!$H$10:'ZASOBY N'!$H200,'ZASOBY N'!$H200 )</f>
        <v>0</v>
      </c>
      <c r="DD201" s="411">
        <f t="shared" si="66"/>
        <v>0</v>
      </c>
      <c r="DE201" s="412">
        <f t="shared" si="67"/>
        <v>0</v>
      </c>
      <c r="DF201" s="399" t="str">
        <f>IF(AND(DI201=1,DJ201=1,SUMIF($C201:$C$525,$C201,$AD201:$AD$525)=$AD201),$AD201,IF($DL201&gt;0,$DL201,IF(B201="","",IF(AND(COUNTIF($C$11:$C200,$C201)&gt;=1,COUNTIF($D200:$D200,$D201)&gt;=1,COUNTIF($Z198:$Z200,$C201)=0),"",IF(AND(COUNTIF($C$11:$C200,$C201)&gt;=1,COUNTIF($D200:$D200,$D201)&gt;=1),"UJĘTO WYŻEJ",IF(AND(SUMIF($C201:$C$525,$C201,$AD201:$AD$525)&gt;$AD201,SUMIF($D201:$D$525,$D201,$AD201:$AD$525)&gt;$AD201),_xlfn.AGGREGATE(14,4,$DK$11:$DK$31*($C$11:$C$31=$C201),1),""))))))</f>
        <v/>
      </c>
      <c r="DG201" s="414" t="str">
        <f>IF(AND(DI201=1,DJ201=1,SUMIF($C201:$C$525,$C201,$AD201:$AD$525)=$AD201),$AD201,IF($DL201&gt;0,$DL201,IF(AND(COUNTIF($C$11:$C200,$C201)&gt;=1,COUNTIF($D200:$D200,$D201)&gt;=1),"",IF(AND(SUMIF($C201:$C$525,$C201,$AD201:$AD$525)&gt;$AD201,SUMIF($D201:$D$525,$D201,$AD201:$AD$525)&gt;$AD201),_xlfn.AGGREGATE(14,4,$DK$11:$DK$31*($C$11:$C$31=$C201),1),""))))</f>
        <v/>
      </c>
      <c r="DI201" s="409">
        <f>COUNTIFS('ZASOBY N'!$B200:$B$525,'ZASOBY N'!$B200,'ZASOBY N'!$C200:'ZASOBY N'!$C$525,'ZASOBY N'!$C200,'ZASOBY N'!$D200:'ZASOBY N'!$D$525,'ZASOBY N'!$D200,'ZASOBY N'!$H200:'ZASOBY N'!$H$525,'ZASOBY N'!$H200 )</f>
        <v>0</v>
      </c>
      <c r="DJ201" s="410">
        <f>COUNTIFS('ZASOBY N'!$B$10:$B200,'ZASOBY N'!$B200,'ZASOBY N'!$C$10:'ZASOBY N'!$C200,'ZASOBY N'!$C200,'ZASOBY N'!$D$10:'ZASOBY N'!$D200,'ZASOBY N'!$D200,'ZASOBY N'!$H$10:'ZASOBY N'!$H200,'ZASOBY N'!$H200 )</f>
        <v>0</v>
      </c>
      <c r="DK201" s="411">
        <f t="shared" si="68"/>
        <v>0</v>
      </c>
      <c r="DL201" s="412">
        <f t="shared" si="69"/>
        <v>0</v>
      </c>
    </row>
    <row r="202" spans="1:116" ht="18.899999999999999" customHeight="1" x14ac:dyDescent="0.3">
      <c r="A202" s="219"/>
      <c r="B202" s="152" t="str">
        <f>IF('ZASOBY N'!A201="","",'ZASOBY N'!A201)</f>
        <v/>
      </c>
      <c r="C202" s="462" t="str">
        <f>IF('ZASOBY N'!C201="","",'ZASOBY N'!C201)</f>
        <v/>
      </c>
      <c r="D202" s="137" t="str">
        <f>IF('ZASOBY N'!B201="","",'ZASOBY N'!B201)</f>
        <v/>
      </c>
      <c r="E202" s="138"/>
      <c r="F202" s="356" t="str">
        <f>IF('ZASOBY N'!D201="","",'ZASOBY N'!D201)</f>
        <v/>
      </c>
      <c r="G202" s="220" t="str">
        <f>IF('ZASOBY N'!G201="","",'ZASOBY N'!G201)</f>
        <v/>
      </c>
      <c r="H202" s="221" t="str">
        <f>IF('ZASOBY N'!F201="","",'ZASOBY N'!F201)</f>
        <v/>
      </c>
      <c r="I202" s="221" t="str">
        <f>IF('ZASOBY N'!G201="","",'ZASOBY N'!G201)</f>
        <v/>
      </c>
      <c r="J202" s="221" t="str">
        <f>IF('ZASOBY N'!H201="","",'ZASOBY N'!H201)</f>
        <v/>
      </c>
      <c r="K202" s="214">
        <v>0</v>
      </c>
      <c r="L202" s="214">
        <v>0</v>
      </c>
      <c r="M202" s="214">
        <v>0</v>
      </c>
      <c r="N202" s="222" t="str">
        <f>IF('ZASOBY N'!BD201="x","",IF(W202="","",'ZASOBY N'!E201))</f>
        <v/>
      </c>
      <c r="O202" s="223">
        <v>0</v>
      </c>
      <c r="P202" s="223">
        <v>0</v>
      </c>
      <c r="Q202" s="226" t="str">
        <f>IF($N202="","",'UPR BILANS N'!G202*'UPR BILANS N'!N202)</f>
        <v/>
      </c>
      <c r="R202" s="225" t="str">
        <f>IF($N202="","",'ZASOBY N'!O201)</f>
        <v/>
      </c>
      <c r="S202" s="225" t="str">
        <f>IF($N202="","",IF('ZASOBY N'!Q201="",0,'ZASOBY N'!Q201))</f>
        <v/>
      </c>
      <c r="T202" s="225" t="str">
        <f>IF($N202="","",'ZASOBY N'!V201)</f>
        <v/>
      </c>
      <c r="U202" s="225" t="str">
        <f>IF($N202="","",IF('ZASOBY N'!AG201="",0,'ZASOBY N'!AG201))</f>
        <v/>
      </c>
      <c r="V202" s="225" t="str">
        <f>IF($N202="","",IF(NN!P204="",0,NN!P204))</f>
        <v/>
      </c>
      <c r="W202" s="225" t="str">
        <f t="shared" si="70"/>
        <v/>
      </c>
      <c r="X202" s="226" t="str">
        <f t="shared" si="48"/>
        <v/>
      </c>
      <c r="Y202" s="225" t="str">
        <f>IF('ZASOBY N'!AU201="","",IF(C202&lt;&gt;C201,'ZASOBY N'!AU201,IF(D202&lt;&gt;D201,'ZASOBY N'!AU201,IF(F202&lt;&gt;F201,'ZASOBY N'!AU201,IF(G202&lt;&gt;G201,'ZASOBY N'!AU201,IF(J202&lt;&gt;J201,'ZASOBY N'!AU201,IF(NN!AC204="","",IF(AND(C201=C202,H201=H202,J201=J202,NN!AC204&gt;0),"",IF(AND(C202=C203,H202=DO200,NN!CW202&gt;0),'ZASOBY N'!AU201,'ZASOBY N'!AU201)))))))))</f>
        <v/>
      </c>
      <c r="Z202" s="225" t="str">
        <f t="shared" si="71"/>
        <v/>
      </c>
      <c r="AA202" s="227" t="str">
        <f t="shared" si="51"/>
        <v/>
      </c>
      <c r="AB202" s="400" t="str">
        <f t="shared" si="72"/>
        <v/>
      </c>
      <c r="AC202" s="228" t="str">
        <f t="shared" si="50"/>
        <v/>
      </c>
      <c r="AD202" s="222">
        <f>IF(B202="",0,IF(F202="",0,INDEX(POBRANIE_!$B$6:$F$101,MATCH('UPR BILANS N'!$F202,POBRANIE_!$A$6:$A$101,0),2)))</f>
        <v>0</v>
      </c>
      <c r="AE202" s="224">
        <f>IF(OR('ZASOBY N'!G201="",'ZASOBY N'!E201=""),0,IF(B202="",0,'ZASOBY N'!G201*'ZASOBY N'!E201))</f>
        <v>0</v>
      </c>
      <c r="AF202" s="225">
        <f>IF('ZASOBY N'!O201="",0,'ZASOBY N'!O201)</f>
        <v>0</v>
      </c>
      <c r="AG202" s="225">
        <f>IF('ZASOBY N'!Q201="",0,'ZASOBY N'!Q201)</f>
        <v>0</v>
      </c>
      <c r="AH202" s="225">
        <f>IF('ZASOBY N'!V201="",0,'ZASOBY N'!V201)</f>
        <v>0</v>
      </c>
      <c r="AI202" s="225">
        <f>IF('ZASOBY N'!AG201="",0,'ZASOBY N'!AG201)</f>
        <v>0</v>
      </c>
      <c r="AJ202" s="225">
        <f>IF(NN!P204="",0,IF(NN!P204="BRAK kol.7","BRAK BADAŃ",NN!P204))</f>
        <v>0</v>
      </c>
      <c r="AK202" s="225">
        <f>IF(NN!AC204="",0,IF(NN!AC204="BRAK kol.7","BRAK BADAŃ",NN!AC204))</f>
        <v>0</v>
      </c>
      <c r="BJ202" s="414" t="str">
        <f>IF(AND(BL202=1,BM202=1,SUMIF($C202:$C$525,$C202,$AK202:$AK$525)=$AK202),$AK202,IF($BO202&gt;0,$BO202,IF(AND(COUNTIF($C$11:$C201,$C202)&gt;=1,COUNTIF($D201:$D201,$D202)&gt;=1),"",IF(AND(SUMIF($C202:$C$525,$C202,$AK202:$AK$525)&gt;=$AK202,SUMIF($D202:$D$525,$D202,$AK202:$AK$525)&gt;=$AK202),SUMIF($C202:$C$525,$C202,$AK202:$AK$525),""))))</f>
        <v/>
      </c>
      <c r="BL202" s="409">
        <f>COUNTIFS('ZASOBY N'!$B201:$B$525,'ZASOBY N'!$B201,'ZASOBY N'!$C201:'ZASOBY N'!$C$525,'ZASOBY N'!$C201,'ZASOBY N'!$D201:'ZASOBY N'!$D$525,'ZASOBY N'!$D201,'ZASOBY N'!$H201:'ZASOBY N'!$H$525,'ZASOBY N'!$H201 )</f>
        <v>0</v>
      </c>
      <c r="BM202" s="410">
        <f>COUNTIFS('ZASOBY N'!$B$10:$B201,'ZASOBY N'!$B201,'ZASOBY N'!$C$10:'ZASOBY N'!$C201,'ZASOBY N'!$C201,'ZASOBY N'!$D$10:'ZASOBY N'!$D201,'ZASOBY N'!$D201,'ZASOBY N'!$H$10:'ZASOBY N'!$H201,'ZASOBY N'!$H201 )</f>
        <v>0</v>
      </c>
      <c r="BN202" s="411">
        <f t="shared" si="53"/>
        <v>0</v>
      </c>
      <c r="BO202" s="412">
        <f t="shared" si="54"/>
        <v>0</v>
      </c>
      <c r="BP202" s="94" t="str">
        <f t="shared" si="55"/>
        <v/>
      </c>
      <c r="BQ202" s="414" t="str">
        <f>IF(AND(BS202=1,BT202=1,SUMIF($C202:$C$525,$C202,$AJ202:$AJ$525)=$AJ202),$AJ202,IF($BV202&gt;0,$BV202,IF(AND(COUNTIF($C$11:$C201,$C202)&gt;=1,COUNTIF($D201:$D201,$D202)&gt;=1),"",IF(AND(SUMIF($C202:$C$525,$C202,$AJ202:$AJ$525)&gt;$AJ202,SUMIF($D202:$D$525,$D202,$AJ202:$AJ$525)&gt;$AJ202),SUMIF($C202:$C$525,$C202,$AJ202:$AJ$525),""))))</f>
        <v/>
      </c>
      <c r="BS202" s="409">
        <f>COUNTIFS('ZASOBY N'!$B201:$B$525,'ZASOBY N'!$B201,'ZASOBY N'!$C201:'ZASOBY N'!$C$525,'ZASOBY N'!$C201,'ZASOBY N'!$D201:'ZASOBY N'!$D$525,'ZASOBY N'!$D201,'ZASOBY N'!$H201:'ZASOBY N'!$H$525,'ZASOBY N'!$H201 )</f>
        <v>0</v>
      </c>
      <c r="BT202" s="410">
        <f>COUNTIFS('ZASOBY N'!$B$10:$B201,'ZASOBY N'!$B201,'ZASOBY N'!$C$10:'ZASOBY N'!$C201,'ZASOBY N'!$C201,'ZASOBY N'!$D$10:'ZASOBY N'!$D201,'ZASOBY N'!$D201,'ZASOBY N'!$H$10:'ZASOBY N'!$H201,'ZASOBY N'!$H201 )</f>
        <v>0</v>
      </c>
      <c r="BU202" s="411">
        <f t="shared" si="56"/>
        <v>0</v>
      </c>
      <c r="BV202" s="412">
        <f t="shared" si="57"/>
        <v>0</v>
      </c>
      <c r="BW202" s="94" t="s">
        <v>499</v>
      </c>
      <c r="BX202" s="414" t="str">
        <f>IF(AND(BZ202=1,CA202=1,SUMIF($C202:$C$525,$C202,$AI202:$AI$525)=$AI202),$AI202,IF($CC202&gt;0,$CC202,IF(AND(COUNTIF($C$11:$C201,$C202)&gt;=1,COUNTIF($D201:$D201,$D202)&gt;=1),"",IF(AND(SUMIF($C202:$C$525,$C202,$AI202:$AI$525)&gt;$AI202,SUMIF($D202:$D$525,$D202,$AI202:$AI$525)&gt;$IG202),_xlfn.AGGREGATE(14,4,$CB$11:$CB$31*($C$11:$C$31=$C202),1),""))))</f>
        <v/>
      </c>
      <c r="BZ202" s="409">
        <f>COUNTIFS('ZASOBY N'!$B201:$B$525,'ZASOBY N'!$B201,'ZASOBY N'!$C201:'ZASOBY N'!$C$525,'ZASOBY N'!$C201,'ZASOBY N'!$D201:'ZASOBY N'!$D$525,'ZASOBY N'!$D201,'ZASOBY N'!$H201:'ZASOBY N'!$H$525,'ZASOBY N'!$H201 )</f>
        <v>0</v>
      </c>
      <c r="CA202" s="410">
        <f>COUNTIFS('ZASOBY N'!$B$10:$B201,'ZASOBY N'!$B201,'ZASOBY N'!$C$10:'ZASOBY N'!$C201,'ZASOBY N'!$C201,'ZASOBY N'!$D$10:'ZASOBY N'!$D201,'ZASOBY N'!$D201,'ZASOBY N'!$H$10:'ZASOBY N'!$H201,'ZASOBY N'!$H201 )</f>
        <v>0</v>
      </c>
      <c r="CB202" s="411">
        <f t="shared" si="58"/>
        <v>0</v>
      </c>
      <c r="CC202" s="412">
        <f t="shared" si="59"/>
        <v>0</v>
      </c>
      <c r="CE202" s="414" t="str">
        <f>IF(AND(CG202=1,CH202=1,SUMIF($C202:$C$525,$C202,$AH202:$AH$525)=$AH202),$AH202,IF($CJ202&gt;0,$CJ202,IF(AND(COUNTIF($C$11:$C201,$C202)&gt;=1,COUNTIF($D201:$D201,$D202)&gt;=1),"",IF(AND(SUMIF($C202:$C$525,$C202,$AH202:$AH$525)&gt;$AH202,SUMIF($D202:$D$525,$D202,$AH202:$AH$525)&gt;$AH202),_xlfn.AGGREGATE(14,4,$CI$11:$CI$31*($C$11:$C$31=$C202),1),""))))</f>
        <v/>
      </c>
      <c r="CG202" s="409">
        <f>COUNTIFS('ZASOBY N'!$B201:$B$525,'ZASOBY N'!$B201,'ZASOBY N'!$C201:'ZASOBY N'!$C$525,'ZASOBY N'!$C201,'ZASOBY N'!$D201:'ZASOBY N'!$D$525,'ZASOBY N'!$D201,'ZASOBY N'!$H201:'ZASOBY N'!$H$525,'ZASOBY N'!$H201 )</f>
        <v>0</v>
      </c>
      <c r="CH202" s="410">
        <f>COUNTIFS('ZASOBY N'!$B$10:$B201,'ZASOBY N'!$B201,'ZASOBY N'!$C$10:'ZASOBY N'!$C201,'ZASOBY N'!$C201,'ZASOBY N'!$D$10:'ZASOBY N'!$D201,'ZASOBY N'!$D201,'ZASOBY N'!$H$10:'ZASOBY N'!$H201,'ZASOBY N'!$H201 )</f>
        <v>0</v>
      </c>
      <c r="CI202" s="411">
        <f t="shared" si="60"/>
        <v>0</v>
      </c>
      <c r="CJ202" s="412">
        <f t="shared" si="61"/>
        <v>0</v>
      </c>
      <c r="CL202" s="414" t="str">
        <f>IF(AND(CN202=1,CO202=1,SUMIF($C202:$C$525,$C202,$AG202:$AG$525)=$AG202),$AG202,IF($CQ202&gt;0,$CQ202,IF(AND(COUNTIF($C$11:$C201,$C202)&gt;=1,COUNTIF($D201:$D201,$D202)&gt;=1),"",IF(AND(SUMIF($C202:$C$525,$C202,$AG202:$AG$525)&gt;$AG202,SUMIF($D202:$D$525,$D202,$AG202:$AG$525)&gt;$AG202),_xlfn.AGGREGATE(14,4,$CP$11:$CP$31*($C$11:$C$31=$C202),1),""))))</f>
        <v/>
      </c>
      <c r="CN202" s="409">
        <f>COUNTIFS('ZASOBY N'!$B201:$B$525,'ZASOBY N'!$B201,'ZASOBY N'!$C201:'ZASOBY N'!$C$525,'ZASOBY N'!$C201,'ZASOBY N'!$D201:'ZASOBY N'!$D$525,'ZASOBY N'!$D201,'ZASOBY N'!$H201:'ZASOBY N'!$H$525,'ZASOBY N'!$H201 )</f>
        <v>0</v>
      </c>
      <c r="CO202" s="410">
        <f>COUNTIFS('ZASOBY N'!$B$10:$B201,'ZASOBY N'!$B201,'ZASOBY N'!$C$10:'ZASOBY N'!$C201,'ZASOBY N'!$C201,'ZASOBY N'!$D$10:'ZASOBY N'!$D201,'ZASOBY N'!$D201,'ZASOBY N'!$H$10:'ZASOBY N'!$H201,'ZASOBY N'!$H201 )</f>
        <v>0</v>
      </c>
      <c r="CP202" s="411">
        <f t="shared" si="62"/>
        <v>0</v>
      </c>
      <c r="CQ202" s="412">
        <f t="shared" si="63"/>
        <v>0</v>
      </c>
      <c r="CS202" s="414" t="str">
        <f>IF(AND(CU202=1,CV202=1,SUMIF($C202:$C$525,$C202,$AF202:$AF$525)=$AF202),$AF202,IF($CX202&gt;0,$CX202,IF(AND(COUNTIF($C$11:$C201,$C202)&gt;=1,COUNTIF($D201:$D201,$D202)&gt;=1),"",IF(AND(SUMIF($C202:$C$525,$C202,$AF202:$AF$525)&gt;$AF202,SUMIF($D202:$D$525,$D202,$AF202:$AF$525)&gt;$AF202),_xlfn.AGGREGATE(14,4,$CW$11:$CW$31*($C$11:$C$31=$C202),1),""))))</f>
        <v/>
      </c>
      <c r="CU202" s="409">
        <f>COUNTIFS('ZASOBY N'!$B201:$B$525,'ZASOBY N'!$B201,'ZASOBY N'!$C201:'ZASOBY N'!$C$525,'ZASOBY N'!$C201,'ZASOBY N'!$D201:'ZASOBY N'!$D$525,'ZASOBY N'!$D201,'ZASOBY N'!$H201:'ZASOBY N'!$H$525,'ZASOBY N'!$H201 )</f>
        <v>0</v>
      </c>
      <c r="CV202" s="410">
        <f>COUNTIFS('ZASOBY N'!$B$10:$B201,'ZASOBY N'!$B201,'ZASOBY N'!$C$10:'ZASOBY N'!$C201,'ZASOBY N'!$C201,'ZASOBY N'!$D$10:'ZASOBY N'!$D201,'ZASOBY N'!$D201,'ZASOBY N'!$H$10:'ZASOBY N'!$H201,'ZASOBY N'!$H201 )</f>
        <v>0</v>
      </c>
      <c r="CW202" s="411">
        <f t="shared" si="64"/>
        <v>0</v>
      </c>
      <c r="CX202" s="412">
        <f t="shared" si="65"/>
        <v>0</v>
      </c>
      <c r="CZ202" s="414" t="str">
        <f>IF(AND(DB202=1,DC202=1,SUMIF($C202:$C$525,$C202,$AE202:$AE$525)=$AE202),$AE202,IF($DE202&gt;0,$DE202,IF(AND(COUNTIF($C$11:$C201,$C202)&gt;=1,COUNTIF($D201:$D201,$D202)&gt;=1),"",IF(AND(SUMIF($C202:$C$525,$C202,$AE202:$AE$525)&gt;$AE202,SUMIF($D202:$D$525,$D202,$AE202:$AE$525)&gt;$AE202),_xlfn.AGGREGATE(14,4,$DD$11:$DD$31*($C$11:$C$31=$C202),1),""))))</f>
        <v/>
      </c>
      <c r="DB202" s="409">
        <f>COUNTIFS('ZASOBY N'!$B201:$B$525,'ZASOBY N'!$B201,'ZASOBY N'!$C201:'ZASOBY N'!$C$525,'ZASOBY N'!$C201,'ZASOBY N'!$D201:'ZASOBY N'!$D$525,'ZASOBY N'!$D201,'ZASOBY N'!$H201:'ZASOBY N'!$H$525,'ZASOBY N'!$H201 )</f>
        <v>0</v>
      </c>
      <c r="DC202" s="410">
        <f>COUNTIFS('ZASOBY N'!$B$10:$B201,'ZASOBY N'!$B201,'ZASOBY N'!$C$10:'ZASOBY N'!$C201,'ZASOBY N'!$C201,'ZASOBY N'!$D$10:'ZASOBY N'!$D201,'ZASOBY N'!$D201,'ZASOBY N'!$H$10:'ZASOBY N'!$H201,'ZASOBY N'!$H201 )</f>
        <v>0</v>
      </c>
      <c r="DD202" s="411">
        <f t="shared" si="66"/>
        <v>0</v>
      </c>
      <c r="DE202" s="412">
        <f t="shared" si="67"/>
        <v>0</v>
      </c>
      <c r="DF202" s="399" t="str">
        <f>IF(AND(DI202=1,DJ202=1,SUMIF($C202:$C$525,$C202,$AD202:$AD$525)=$AD202),$AD202,IF($DL202&gt;0,$DL202,IF(B202="","",IF(AND(COUNTIF($C$11:$C201,$C202)&gt;=1,COUNTIF($D201:$D201,$D202)&gt;=1,COUNTIF($Z199:$Z201,$C202)=0),"",IF(AND(COUNTIF($C$11:$C201,$C202)&gt;=1,COUNTIF($D201:$D201,$D202)&gt;=1),"UJĘTO WYŻEJ",IF(AND(SUMIF($C202:$C$525,$C202,$AD202:$AD$525)&gt;$AD202,SUMIF($D202:$D$525,$D202,$AD202:$AD$525)&gt;$AD202),_xlfn.AGGREGATE(14,4,$DK$11:$DK$31*($C$11:$C$31=$C202),1),""))))))</f>
        <v/>
      </c>
      <c r="DG202" s="414" t="str">
        <f>IF(AND(DI202=1,DJ202=1,SUMIF($C202:$C$525,$C202,$AD202:$AD$525)=$AD202),$AD202,IF($DL202&gt;0,$DL202,IF(AND(COUNTIF($C$11:$C201,$C202)&gt;=1,COUNTIF($D201:$D201,$D202)&gt;=1),"",IF(AND(SUMIF($C202:$C$525,$C202,$AD202:$AD$525)&gt;$AD202,SUMIF($D202:$D$525,$D202,$AD202:$AD$525)&gt;$AD202),_xlfn.AGGREGATE(14,4,$DK$11:$DK$31*($C$11:$C$31=$C202),1),""))))</f>
        <v/>
      </c>
      <c r="DI202" s="409">
        <f>COUNTIFS('ZASOBY N'!$B201:$B$525,'ZASOBY N'!$B201,'ZASOBY N'!$C201:'ZASOBY N'!$C$525,'ZASOBY N'!$C201,'ZASOBY N'!$D201:'ZASOBY N'!$D$525,'ZASOBY N'!$D201,'ZASOBY N'!$H201:'ZASOBY N'!$H$525,'ZASOBY N'!$H201 )</f>
        <v>0</v>
      </c>
      <c r="DJ202" s="410">
        <f>COUNTIFS('ZASOBY N'!$B$10:$B201,'ZASOBY N'!$B201,'ZASOBY N'!$C$10:'ZASOBY N'!$C201,'ZASOBY N'!$C201,'ZASOBY N'!$D$10:'ZASOBY N'!$D201,'ZASOBY N'!$D201,'ZASOBY N'!$H$10:'ZASOBY N'!$H201,'ZASOBY N'!$H201 )</f>
        <v>0</v>
      </c>
      <c r="DK202" s="411">
        <f t="shared" si="68"/>
        <v>0</v>
      </c>
      <c r="DL202" s="412">
        <f t="shared" si="69"/>
        <v>0</v>
      </c>
    </row>
    <row r="203" spans="1:116" ht="18.899999999999999" customHeight="1" x14ac:dyDescent="0.3">
      <c r="A203" s="219"/>
      <c r="B203" s="152" t="str">
        <f>IF('ZASOBY N'!A202="","",'ZASOBY N'!A202)</f>
        <v/>
      </c>
      <c r="C203" s="462" t="str">
        <f>IF('ZASOBY N'!C202="","",'ZASOBY N'!C202)</f>
        <v/>
      </c>
      <c r="D203" s="137" t="str">
        <f>IF('ZASOBY N'!B202="","",'ZASOBY N'!B202)</f>
        <v/>
      </c>
      <c r="E203" s="138"/>
      <c r="F203" s="356" t="str">
        <f>IF('ZASOBY N'!D202="","",'ZASOBY N'!D202)</f>
        <v/>
      </c>
      <c r="G203" s="220" t="str">
        <f>IF('ZASOBY N'!G202="","",'ZASOBY N'!G202)</f>
        <v/>
      </c>
      <c r="H203" s="221" t="str">
        <f>IF('ZASOBY N'!F202="","",'ZASOBY N'!F202)</f>
        <v/>
      </c>
      <c r="I203" s="221" t="str">
        <f>IF('ZASOBY N'!G202="","",'ZASOBY N'!G202)</f>
        <v/>
      </c>
      <c r="J203" s="221" t="str">
        <f>IF('ZASOBY N'!H202="","",'ZASOBY N'!H202)</f>
        <v/>
      </c>
      <c r="K203" s="214">
        <v>0</v>
      </c>
      <c r="L203" s="214">
        <v>0</v>
      </c>
      <c r="M203" s="214">
        <v>0</v>
      </c>
      <c r="N203" s="222" t="str">
        <f>IF('ZASOBY N'!BD202="x","",IF(W203="","",'ZASOBY N'!E202))</f>
        <v/>
      </c>
      <c r="O203" s="223">
        <v>0</v>
      </c>
      <c r="P203" s="223">
        <v>0</v>
      </c>
      <c r="Q203" s="226" t="str">
        <f>IF($N203="","",'UPR BILANS N'!G203*'UPR BILANS N'!N203)</f>
        <v/>
      </c>
      <c r="R203" s="225" t="str">
        <f>IF($N203="","",'ZASOBY N'!O202)</f>
        <v/>
      </c>
      <c r="S203" s="225" t="str">
        <f>IF($N203="","",IF('ZASOBY N'!Q202="",0,'ZASOBY N'!Q202))</f>
        <v/>
      </c>
      <c r="T203" s="225" t="str">
        <f>IF($N203="","",'ZASOBY N'!V202)</f>
        <v/>
      </c>
      <c r="U203" s="225" t="str">
        <f>IF($N203="","",IF('ZASOBY N'!AG202="",0,'ZASOBY N'!AG202))</f>
        <v/>
      </c>
      <c r="V203" s="225" t="str">
        <f>IF($N203="","",IF(NN!P205="",0,NN!P205))</f>
        <v/>
      </c>
      <c r="W203" s="225" t="str">
        <f t="shared" si="70"/>
        <v/>
      </c>
      <c r="X203" s="226" t="str">
        <f t="shared" si="48"/>
        <v/>
      </c>
      <c r="Y203" s="225" t="str">
        <f>IF('ZASOBY N'!AU202="","",IF(C203&lt;&gt;C202,'ZASOBY N'!AU202,IF(D203&lt;&gt;D202,'ZASOBY N'!AU202,IF(F203&lt;&gt;F202,'ZASOBY N'!AU202,IF(G203&lt;&gt;G202,'ZASOBY N'!AU202,IF(J203&lt;&gt;J202,'ZASOBY N'!AU202,IF(NN!AC205="","",IF(AND(C202=C203,H202=H203,J202=J203,NN!AC205&gt;0),"",IF(AND(C203=C204,H203=DO201,NN!CW203&gt;0),'ZASOBY N'!AU202,'ZASOBY N'!AU202)))))))))</f>
        <v/>
      </c>
      <c r="Z203" s="225" t="str">
        <f t="shared" si="71"/>
        <v/>
      </c>
      <c r="AA203" s="227" t="str">
        <f t="shared" si="51"/>
        <v/>
      </c>
      <c r="AB203" s="400" t="str">
        <f t="shared" si="72"/>
        <v/>
      </c>
      <c r="AC203" s="228" t="str">
        <f t="shared" si="50"/>
        <v/>
      </c>
      <c r="AD203" s="222">
        <f>IF(B203="",0,IF(F203="",0,INDEX(POBRANIE_!$B$6:$F$101,MATCH('UPR BILANS N'!$F203,POBRANIE_!$A$6:$A$101,0),2)))</f>
        <v>0</v>
      </c>
      <c r="AE203" s="224">
        <f>IF(OR('ZASOBY N'!G202="",'ZASOBY N'!E202=""),0,IF(B203="",0,'ZASOBY N'!G202*'ZASOBY N'!E202))</f>
        <v>0</v>
      </c>
      <c r="AF203" s="225">
        <f>IF('ZASOBY N'!O202="",0,'ZASOBY N'!O202)</f>
        <v>0</v>
      </c>
      <c r="AG203" s="225">
        <f>IF('ZASOBY N'!Q202="",0,'ZASOBY N'!Q202)</f>
        <v>0</v>
      </c>
      <c r="AH203" s="225">
        <f>IF('ZASOBY N'!V202="",0,'ZASOBY N'!V202)</f>
        <v>0</v>
      </c>
      <c r="AI203" s="225">
        <f>IF('ZASOBY N'!AG202="",0,'ZASOBY N'!AG202)</f>
        <v>0</v>
      </c>
      <c r="AJ203" s="225">
        <f>IF(NN!P205="",0,IF(NN!P205="BRAK kol.7","BRAK BADAŃ",NN!P205))</f>
        <v>0</v>
      </c>
      <c r="AK203" s="225">
        <f>IF(NN!AC205="",0,IF(NN!AC205="BRAK kol.7","BRAK BADAŃ",NN!AC205))</f>
        <v>0</v>
      </c>
      <c r="BJ203" s="414" t="str">
        <f>IF(AND(BL203=1,BM203=1,SUMIF($C203:$C$525,$C203,$AK203:$AK$525)=$AK203),$AK203,IF($BO203&gt;0,$BO203,IF(AND(COUNTIF($C$11:$C202,$C203)&gt;=1,COUNTIF($D202:$D202,$D203)&gt;=1),"",IF(AND(SUMIF($C203:$C$525,$C203,$AK203:$AK$525)&gt;=$AK203,SUMIF($D203:$D$525,$D203,$AK203:$AK$525)&gt;=$AK203),SUMIF($C203:$C$525,$C203,$AK203:$AK$525),""))))</f>
        <v/>
      </c>
      <c r="BL203" s="409">
        <f>COUNTIFS('ZASOBY N'!$B202:$B$525,'ZASOBY N'!$B202,'ZASOBY N'!$C202:'ZASOBY N'!$C$525,'ZASOBY N'!$C202,'ZASOBY N'!$D202:'ZASOBY N'!$D$525,'ZASOBY N'!$D202,'ZASOBY N'!$H202:'ZASOBY N'!$H$525,'ZASOBY N'!$H202 )</f>
        <v>0</v>
      </c>
      <c r="BM203" s="410">
        <f>COUNTIFS('ZASOBY N'!$B$10:$B202,'ZASOBY N'!$B202,'ZASOBY N'!$C$10:'ZASOBY N'!$C202,'ZASOBY N'!$C202,'ZASOBY N'!$D$10:'ZASOBY N'!$D202,'ZASOBY N'!$D202,'ZASOBY N'!$H$10:'ZASOBY N'!$H202,'ZASOBY N'!$H202 )</f>
        <v>0</v>
      </c>
      <c r="BN203" s="411">
        <f t="shared" si="53"/>
        <v>0</v>
      </c>
      <c r="BO203" s="412">
        <f t="shared" si="54"/>
        <v>0</v>
      </c>
      <c r="BP203" s="94" t="str">
        <f t="shared" si="55"/>
        <v/>
      </c>
      <c r="BQ203" s="414" t="str">
        <f>IF(AND(BS203=1,BT203=1,SUMIF($C203:$C$525,$C203,$AJ203:$AJ$525)=$AJ203),$AJ203,IF($BV203&gt;0,$BV203,IF(AND(COUNTIF($C$11:$C202,$C203)&gt;=1,COUNTIF($D202:$D202,$D203)&gt;=1),"",IF(AND(SUMIF($C203:$C$525,$C203,$AJ203:$AJ$525)&gt;$AJ203,SUMIF($D203:$D$525,$D203,$AJ203:$AJ$525)&gt;$AJ203),SUMIF($C203:$C$525,$C203,$AJ203:$AJ$525),""))))</f>
        <v/>
      </c>
      <c r="BS203" s="409">
        <f>COUNTIFS('ZASOBY N'!$B202:$B$525,'ZASOBY N'!$B202,'ZASOBY N'!$C202:'ZASOBY N'!$C$525,'ZASOBY N'!$C202,'ZASOBY N'!$D202:'ZASOBY N'!$D$525,'ZASOBY N'!$D202,'ZASOBY N'!$H202:'ZASOBY N'!$H$525,'ZASOBY N'!$H202 )</f>
        <v>0</v>
      </c>
      <c r="BT203" s="410">
        <f>COUNTIFS('ZASOBY N'!$B$10:$B202,'ZASOBY N'!$B202,'ZASOBY N'!$C$10:'ZASOBY N'!$C202,'ZASOBY N'!$C202,'ZASOBY N'!$D$10:'ZASOBY N'!$D202,'ZASOBY N'!$D202,'ZASOBY N'!$H$10:'ZASOBY N'!$H202,'ZASOBY N'!$H202 )</f>
        <v>0</v>
      </c>
      <c r="BU203" s="411">
        <f t="shared" si="56"/>
        <v>0</v>
      </c>
      <c r="BV203" s="412">
        <f t="shared" si="57"/>
        <v>0</v>
      </c>
      <c r="BW203" s="94" t="s">
        <v>499</v>
      </c>
      <c r="BX203" s="414" t="str">
        <f>IF(AND(BZ203=1,CA203=1,SUMIF($C203:$C$525,$C203,$AI203:$AI$525)=$AI203),$AI203,IF($CC203&gt;0,$CC203,IF(AND(COUNTIF($C$11:$C202,$C203)&gt;=1,COUNTIF($D202:$D202,$D203)&gt;=1),"",IF(AND(SUMIF($C203:$C$525,$C203,$AI203:$AI$525)&gt;$AI203,SUMIF($D203:$D$525,$D203,$AI203:$AI$525)&gt;$IG203),_xlfn.AGGREGATE(14,4,$CB$11:$CB$31*($C$11:$C$31=$C203),1),""))))</f>
        <v/>
      </c>
      <c r="BZ203" s="409">
        <f>COUNTIFS('ZASOBY N'!$B202:$B$525,'ZASOBY N'!$B202,'ZASOBY N'!$C202:'ZASOBY N'!$C$525,'ZASOBY N'!$C202,'ZASOBY N'!$D202:'ZASOBY N'!$D$525,'ZASOBY N'!$D202,'ZASOBY N'!$H202:'ZASOBY N'!$H$525,'ZASOBY N'!$H202 )</f>
        <v>0</v>
      </c>
      <c r="CA203" s="410">
        <f>COUNTIFS('ZASOBY N'!$B$10:$B202,'ZASOBY N'!$B202,'ZASOBY N'!$C$10:'ZASOBY N'!$C202,'ZASOBY N'!$C202,'ZASOBY N'!$D$10:'ZASOBY N'!$D202,'ZASOBY N'!$D202,'ZASOBY N'!$H$10:'ZASOBY N'!$H202,'ZASOBY N'!$H202 )</f>
        <v>0</v>
      </c>
      <c r="CB203" s="411">
        <f t="shared" si="58"/>
        <v>0</v>
      </c>
      <c r="CC203" s="412">
        <f t="shared" si="59"/>
        <v>0</v>
      </c>
      <c r="CE203" s="414" t="str">
        <f>IF(AND(CG203=1,CH203=1,SUMIF($C203:$C$525,$C203,$AH203:$AH$525)=$AH203),$AH203,IF($CJ203&gt;0,$CJ203,IF(AND(COUNTIF($C$11:$C202,$C203)&gt;=1,COUNTIF($D202:$D202,$D203)&gt;=1),"",IF(AND(SUMIF($C203:$C$525,$C203,$AH203:$AH$525)&gt;$AH203,SUMIF($D203:$D$525,$D203,$AH203:$AH$525)&gt;$AH203),_xlfn.AGGREGATE(14,4,$CI$11:$CI$31*($C$11:$C$31=$C203),1),""))))</f>
        <v/>
      </c>
      <c r="CG203" s="409">
        <f>COUNTIFS('ZASOBY N'!$B202:$B$525,'ZASOBY N'!$B202,'ZASOBY N'!$C202:'ZASOBY N'!$C$525,'ZASOBY N'!$C202,'ZASOBY N'!$D202:'ZASOBY N'!$D$525,'ZASOBY N'!$D202,'ZASOBY N'!$H202:'ZASOBY N'!$H$525,'ZASOBY N'!$H202 )</f>
        <v>0</v>
      </c>
      <c r="CH203" s="410">
        <f>COUNTIFS('ZASOBY N'!$B$10:$B202,'ZASOBY N'!$B202,'ZASOBY N'!$C$10:'ZASOBY N'!$C202,'ZASOBY N'!$C202,'ZASOBY N'!$D$10:'ZASOBY N'!$D202,'ZASOBY N'!$D202,'ZASOBY N'!$H$10:'ZASOBY N'!$H202,'ZASOBY N'!$H202 )</f>
        <v>0</v>
      </c>
      <c r="CI203" s="411">
        <f t="shared" si="60"/>
        <v>0</v>
      </c>
      <c r="CJ203" s="412">
        <f t="shared" si="61"/>
        <v>0</v>
      </c>
      <c r="CL203" s="414" t="str">
        <f>IF(AND(CN203=1,CO203=1,SUMIF($C203:$C$525,$C203,$AG203:$AG$525)=$AG203),$AG203,IF($CQ203&gt;0,$CQ203,IF(AND(COUNTIF($C$11:$C202,$C203)&gt;=1,COUNTIF($D202:$D202,$D203)&gt;=1),"",IF(AND(SUMIF($C203:$C$525,$C203,$AG203:$AG$525)&gt;$AG203,SUMIF($D203:$D$525,$D203,$AG203:$AG$525)&gt;$AG203),_xlfn.AGGREGATE(14,4,$CP$11:$CP$31*($C$11:$C$31=$C203),1),""))))</f>
        <v/>
      </c>
      <c r="CN203" s="409">
        <f>COUNTIFS('ZASOBY N'!$B202:$B$525,'ZASOBY N'!$B202,'ZASOBY N'!$C202:'ZASOBY N'!$C$525,'ZASOBY N'!$C202,'ZASOBY N'!$D202:'ZASOBY N'!$D$525,'ZASOBY N'!$D202,'ZASOBY N'!$H202:'ZASOBY N'!$H$525,'ZASOBY N'!$H202 )</f>
        <v>0</v>
      </c>
      <c r="CO203" s="410">
        <f>COUNTIFS('ZASOBY N'!$B$10:$B202,'ZASOBY N'!$B202,'ZASOBY N'!$C$10:'ZASOBY N'!$C202,'ZASOBY N'!$C202,'ZASOBY N'!$D$10:'ZASOBY N'!$D202,'ZASOBY N'!$D202,'ZASOBY N'!$H$10:'ZASOBY N'!$H202,'ZASOBY N'!$H202 )</f>
        <v>0</v>
      </c>
      <c r="CP203" s="411">
        <f t="shared" si="62"/>
        <v>0</v>
      </c>
      <c r="CQ203" s="412">
        <f t="shared" si="63"/>
        <v>0</v>
      </c>
      <c r="CS203" s="414" t="str">
        <f>IF(AND(CU203=1,CV203=1,SUMIF($C203:$C$525,$C203,$AF203:$AF$525)=$AF203),$AF203,IF($CX203&gt;0,$CX203,IF(AND(COUNTIF($C$11:$C202,$C203)&gt;=1,COUNTIF($D202:$D202,$D203)&gt;=1),"",IF(AND(SUMIF($C203:$C$525,$C203,$AF203:$AF$525)&gt;$AF203,SUMIF($D203:$D$525,$D203,$AF203:$AF$525)&gt;$AF203),_xlfn.AGGREGATE(14,4,$CW$11:$CW$31*($C$11:$C$31=$C203),1),""))))</f>
        <v/>
      </c>
      <c r="CU203" s="409">
        <f>COUNTIFS('ZASOBY N'!$B202:$B$525,'ZASOBY N'!$B202,'ZASOBY N'!$C202:'ZASOBY N'!$C$525,'ZASOBY N'!$C202,'ZASOBY N'!$D202:'ZASOBY N'!$D$525,'ZASOBY N'!$D202,'ZASOBY N'!$H202:'ZASOBY N'!$H$525,'ZASOBY N'!$H202 )</f>
        <v>0</v>
      </c>
      <c r="CV203" s="410">
        <f>COUNTIFS('ZASOBY N'!$B$10:$B202,'ZASOBY N'!$B202,'ZASOBY N'!$C$10:'ZASOBY N'!$C202,'ZASOBY N'!$C202,'ZASOBY N'!$D$10:'ZASOBY N'!$D202,'ZASOBY N'!$D202,'ZASOBY N'!$H$10:'ZASOBY N'!$H202,'ZASOBY N'!$H202 )</f>
        <v>0</v>
      </c>
      <c r="CW203" s="411">
        <f t="shared" si="64"/>
        <v>0</v>
      </c>
      <c r="CX203" s="412">
        <f t="shared" si="65"/>
        <v>0</v>
      </c>
      <c r="CZ203" s="414" t="str">
        <f>IF(AND(DB203=1,DC203=1,SUMIF($C203:$C$525,$C203,$AE203:$AE$525)=$AE203),$AE203,IF($DE203&gt;0,$DE203,IF(AND(COUNTIF($C$11:$C202,$C203)&gt;=1,COUNTIF($D202:$D202,$D203)&gt;=1),"",IF(AND(SUMIF($C203:$C$525,$C203,$AE203:$AE$525)&gt;$AE203,SUMIF($D203:$D$525,$D203,$AE203:$AE$525)&gt;$AE203),_xlfn.AGGREGATE(14,4,$DD$11:$DD$31*($C$11:$C$31=$C203),1),""))))</f>
        <v/>
      </c>
      <c r="DB203" s="409">
        <f>COUNTIFS('ZASOBY N'!$B202:$B$525,'ZASOBY N'!$B202,'ZASOBY N'!$C202:'ZASOBY N'!$C$525,'ZASOBY N'!$C202,'ZASOBY N'!$D202:'ZASOBY N'!$D$525,'ZASOBY N'!$D202,'ZASOBY N'!$H202:'ZASOBY N'!$H$525,'ZASOBY N'!$H202 )</f>
        <v>0</v>
      </c>
      <c r="DC203" s="410">
        <f>COUNTIFS('ZASOBY N'!$B$10:$B202,'ZASOBY N'!$B202,'ZASOBY N'!$C$10:'ZASOBY N'!$C202,'ZASOBY N'!$C202,'ZASOBY N'!$D$10:'ZASOBY N'!$D202,'ZASOBY N'!$D202,'ZASOBY N'!$H$10:'ZASOBY N'!$H202,'ZASOBY N'!$H202 )</f>
        <v>0</v>
      </c>
      <c r="DD203" s="411">
        <f t="shared" si="66"/>
        <v>0</v>
      </c>
      <c r="DE203" s="412">
        <f t="shared" si="67"/>
        <v>0</v>
      </c>
      <c r="DF203" s="399" t="str">
        <f>IF(AND(DI203=1,DJ203=1,SUMIF($C203:$C$525,$C203,$AD203:$AD$525)=$AD203),$AD203,IF($DL203&gt;0,$DL203,IF(B203="","",IF(AND(COUNTIF($C$11:$C202,$C203)&gt;=1,COUNTIF($D202:$D202,$D203)&gt;=1,COUNTIF($Z200:$Z202,$C203)=0),"",IF(AND(COUNTIF($C$11:$C202,$C203)&gt;=1,COUNTIF($D202:$D202,$D203)&gt;=1),"UJĘTO WYŻEJ",IF(AND(SUMIF($C203:$C$525,$C203,$AD203:$AD$525)&gt;$AD203,SUMIF($D203:$D$525,$D203,$AD203:$AD$525)&gt;$AD203),_xlfn.AGGREGATE(14,4,$DK$11:$DK$31*($C$11:$C$31=$C203),1),""))))))</f>
        <v/>
      </c>
      <c r="DG203" s="414" t="str">
        <f>IF(AND(DI203=1,DJ203=1,SUMIF($C203:$C$525,$C203,$AD203:$AD$525)=$AD203),$AD203,IF($DL203&gt;0,$DL203,IF(AND(COUNTIF($C$11:$C202,$C203)&gt;=1,COUNTIF($D202:$D202,$D203)&gt;=1),"",IF(AND(SUMIF($C203:$C$525,$C203,$AD203:$AD$525)&gt;$AD203,SUMIF($D203:$D$525,$D203,$AD203:$AD$525)&gt;$AD203),_xlfn.AGGREGATE(14,4,$DK$11:$DK$31*($C$11:$C$31=$C203),1),""))))</f>
        <v/>
      </c>
      <c r="DI203" s="409">
        <f>COUNTIFS('ZASOBY N'!$B202:$B$525,'ZASOBY N'!$B202,'ZASOBY N'!$C202:'ZASOBY N'!$C$525,'ZASOBY N'!$C202,'ZASOBY N'!$D202:'ZASOBY N'!$D$525,'ZASOBY N'!$D202,'ZASOBY N'!$H202:'ZASOBY N'!$H$525,'ZASOBY N'!$H202 )</f>
        <v>0</v>
      </c>
      <c r="DJ203" s="410">
        <f>COUNTIFS('ZASOBY N'!$B$10:$B202,'ZASOBY N'!$B202,'ZASOBY N'!$C$10:'ZASOBY N'!$C202,'ZASOBY N'!$C202,'ZASOBY N'!$D$10:'ZASOBY N'!$D202,'ZASOBY N'!$D202,'ZASOBY N'!$H$10:'ZASOBY N'!$H202,'ZASOBY N'!$H202 )</f>
        <v>0</v>
      </c>
      <c r="DK203" s="411">
        <f t="shared" si="68"/>
        <v>0</v>
      </c>
      <c r="DL203" s="412">
        <f t="shared" si="69"/>
        <v>0</v>
      </c>
    </row>
    <row r="204" spans="1:116" ht="18.899999999999999" customHeight="1" x14ac:dyDescent="0.3">
      <c r="A204" s="219"/>
      <c r="B204" s="152" t="str">
        <f>IF('ZASOBY N'!A203="","",'ZASOBY N'!A203)</f>
        <v/>
      </c>
      <c r="C204" s="462" t="str">
        <f>IF('ZASOBY N'!C203="","",'ZASOBY N'!C203)</f>
        <v/>
      </c>
      <c r="D204" s="137" t="str">
        <f>IF('ZASOBY N'!B203="","",'ZASOBY N'!B203)</f>
        <v/>
      </c>
      <c r="E204" s="138"/>
      <c r="F204" s="356" t="str">
        <f>IF('ZASOBY N'!D203="","",'ZASOBY N'!D203)</f>
        <v/>
      </c>
      <c r="G204" s="220" t="str">
        <f>IF('ZASOBY N'!G203="","",'ZASOBY N'!G203)</f>
        <v/>
      </c>
      <c r="H204" s="221" t="str">
        <f>IF('ZASOBY N'!F203="","",'ZASOBY N'!F203)</f>
        <v/>
      </c>
      <c r="I204" s="221" t="str">
        <f>IF('ZASOBY N'!G203="","",'ZASOBY N'!G203)</f>
        <v/>
      </c>
      <c r="J204" s="221" t="str">
        <f>IF('ZASOBY N'!H203="","",'ZASOBY N'!H203)</f>
        <v/>
      </c>
      <c r="K204" s="214">
        <v>0</v>
      </c>
      <c r="L204" s="214">
        <v>0</v>
      </c>
      <c r="M204" s="214">
        <v>0</v>
      </c>
      <c r="N204" s="222" t="str">
        <f>IF('ZASOBY N'!BD203="x","",IF(W204="","",'ZASOBY N'!E203))</f>
        <v/>
      </c>
      <c r="O204" s="223">
        <v>0</v>
      </c>
      <c r="P204" s="223">
        <v>0</v>
      </c>
      <c r="Q204" s="226" t="str">
        <f>IF($N204="","",'UPR BILANS N'!G204*'UPR BILANS N'!N204)</f>
        <v/>
      </c>
      <c r="R204" s="225" t="str">
        <f>IF($N204="","",'ZASOBY N'!O203)</f>
        <v/>
      </c>
      <c r="S204" s="225" t="str">
        <f>IF($N204="","",IF('ZASOBY N'!Q203="",0,'ZASOBY N'!Q203))</f>
        <v/>
      </c>
      <c r="T204" s="225" t="str">
        <f>IF($N204="","",'ZASOBY N'!V203)</f>
        <v/>
      </c>
      <c r="U204" s="225" t="str">
        <f>IF($N204="","",IF('ZASOBY N'!AG203="",0,'ZASOBY N'!AG203))</f>
        <v/>
      </c>
      <c r="V204" s="225" t="str">
        <f>IF($N204="","",IF(NN!P206="",0,NN!P206))</f>
        <v/>
      </c>
      <c r="W204" s="225" t="str">
        <f t="shared" si="70"/>
        <v/>
      </c>
      <c r="X204" s="226" t="str">
        <f t="shared" ref="X204:X267" si="73">IF(N204="","",SUM(R204:W204))</f>
        <v/>
      </c>
      <c r="Y204" s="225" t="str">
        <f>IF('ZASOBY N'!AU203="","",IF(C204&lt;&gt;C203,'ZASOBY N'!AU203,IF(D204&lt;&gt;D203,'ZASOBY N'!AU203,IF(F204&lt;&gt;F203,'ZASOBY N'!AU203,IF(G204&lt;&gt;G203,'ZASOBY N'!AU203,IF(J204&lt;&gt;J203,'ZASOBY N'!AU203,IF(NN!AC206="","",IF(AND(C203=C204,H203=H204,J203=J204,NN!AC206&gt;0),"",IF(AND(C204=C205,H204=DO202,NN!CW204&gt;0),'ZASOBY N'!AU203,'ZASOBY N'!AU203)))))))))</f>
        <v/>
      </c>
      <c r="Z204" s="225" t="str">
        <f t="shared" si="71"/>
        <v/>
      </c>
      <c r="AA204" s="227" t="str">
        <f t="shared" si="51"/>
        <v/>
      </c>
      <c r="AB204" s="400" t="str">
        <f t="shared" si="72"/>
        <v/>
      </c>
      <c r="AC204" s="228" t="str">
        <f t="shared" ref="AC204:AC267" si="74">IFERROR(IF(N204="","",H204*AB204),"")</f>
        <v/>
      </c>
      <c r="AD204" s="222">
        <f>IF(B204="",0,IF(F204="",0,INDEX(POBRANIE_!$B$6:$F$101,MATCH('UPR BILANS N'!$F204,POBRANIE_!$A$6:$A$101,0),2)))</f>
        <v>0</v>
      </c>
      <c r="AE204" s="224">
        <f>IF(OR('ZASOBY N'!G203="",'ZASOBY N'!E203=""),0,IF(B204="",0,'ZASOBY N'!G203*'ZASOBY N'!E203))</f>
        <v>0</v>
      </c>
      <c r="AF204" s="225">
        <f>IF('ZASOBY N'!O203="",0,'ZASOBY N'!O203)</f>
        <v>0</v>
      </c>
      <c r="AG204" s="225">
        <f>IF('ZASOBY N'!Q203="",0,'ZASOBY N'!Q203)</f>
        <v>0</v>
      </c>
      <c r="AH204" s="225">
        <f>IF('ZASOBY N'!V203="",0,'ZASOBY N'!V203)</f>
        <v>0</v>
      </c>
      <c r="AI204" s="225">
        <f>IF('ZASOBY N'!AG203="",0,'ZASOBY N'!AG203)</f>
        <v>0</v>
      </c>
      <c r="AJ204" s="225">
        <f>IF(NN!P206="",0,IF(NN!P206="BRAK kol.7","BRAK BADAŃ",NN!P206))</f>
        <v>0</v>
      </c>
      <c r="AK204" s="225">
        <f>IF(NN!AC206="",0,IF(NN!AC206="BRAK kol.7","BRAK BADAŃ",NN!AC206))</f>
        <v>0</v>
      </c>
      <c r="BJ204" s="414" t="str">
        <f>IF(AND(BL204=1,BM204=1,SUMIF($C204:$C$525,$C204,$AK204:$AK$525)=$AK204),$AK204,IF($BO204&gt;0,$BO204,IF(AND(COUNTIF($C$11:$C203,$C204)&gt;=1,COUNTIF($D203:$D203,$D204)&gt;=1),"",IF(AND(SUMIF($C204:$C$525,$C204,$AK204:$AK$525)&gt;=$AK204,SUMIF($D204:$D$525,$D204,$AK204:$AK$525)&gt;=$AK204),SUMIF($C204:$C$525,$C204,$AK204:$AK$525),""))))</f>
        <v/>
      </c>
      <c r="BL204" s="409">
        <f>COUNTIFS('ZASOBY N'!$B203:$B$525,'ZASOBY N'!$B203,'ZASOBY N'!$C203:'ZASOBY N'!$C$525,'ZASOBY N'!$C203,'ZASOBY N'!$D203:'ZASOBY N'!$D$525,'ZASOBY N'!$D203,'ZASOBY N'!$H203:'ZASOBY N'!$H$525,'ZASOBY N'!$H203 )</f>
        <v>0</v>
      </c>
      <c r="BM204" s="410">
        <f>COUNTIFS('ZASOBY N'!$B$10:$B203,'ZASOBY N'!$B203,'ZASOBY N'!$C$10:'ZASOBY N'!$C203,'ZASOBY N'!$C203,'ZASOBY N'!$D$10:'ZASOBY N'!$D203,'ZASOBY N'!$D203,'ZASOBY N'!$H$10:'ZASOBY N'!$H203,'ZASOBY N'!$H203 )</f>
        <v>0</v>
      </c>
      <c r="BN204" s="411">
        <f t="shared" si="53"/>
        <v>0</v>
      </c>
      <c r="BO204" s="412">
        <f t="shared" si="54"/>
        <v>0</v>
      </c>
      <c r="BP204" s="94" t="str">
        <f t="shared" si="55"/>
        <v/>
      </c>
      <c r="BQ204" s="414" t="str">
        <f>IF(AND(BS204=1,BT204=1,SUMIF($C204:$C$525,$C204,$AJ204:$AJ$525)=$AJ204),$AJ204,IF($BV204&gt;0,$BV204,IF(AND(COUNTIF($C$11:$C203,$C204)&gt;=1,COUNTIF($D203:$D203,$D204)&gt;=1),"",IF(AND(SUMIF($C204:$C$525,$C204,$AJ204:$AJ$525)&gt;$AJ204,SUMIF($D204:$D$525,$D204,$AJ204:$AJ$525)&gt;$AJ204),SUMIF($C204:$C$525,$C204,$AJ204:$AJ$525),""))))</f>
        <v/>
      </c>
      <c r="BS204" s="409">
        <f>COUNTIFS('ZASOBY N'!$B203:$B$525,'ZASOBY N'!$B203,'ZASOBY N'!$C203:'ZASOBY N'!$C$525,'ZASOBY N'!$C203,'ZASOBY N'!$D203:'ZASOBY N'!$D$525,'ZASOBY N'!$D203,'ZASOBY N'!$H203:'ZASOBY N'!$H$525,'ZASOBY N'!$H203 )</f>
        <v>0</v>
      </c>
      <c r="BT204" s="410">
        <f>COUNTIFS('ZASOBY N'!$B$10:$B203,'ZASOBY N'!$B203,'ZASOBY N'!$C$10:'ZASOBY N'!$C203,'ZASOBY N'!$C203,'ZASOBY N'!$D$10:'ZASOBY N'!$D203,'ZASOBY N'!$D203,'ZASOBY N'!$H$10:'ZASOBY N'!$H203,'ZASOBY N'!$H203 )</f>
        <v>0</v>
      </c>
      <c r="BU204" s="411">
        <f t="shared" si="56"/>
        <v>0</v>
      </c>
      <c r="BV204" s="412">
        <f t="shared" si="57"/>
        <v>0</v>
      </c>
      <c r="BW204" s="94" t="s">
        <v>499</v>
      </c>
      <c r="BX204" s="414" t="str">
        <f>IF(AND(BZ204=1,CA204=1,SUMIF($C204:$C$525,$C204,$AI204:$AI$525)=$AI204),$AI204,IF($CC204&gt;0,$CC204,IF(AND(COUNTIF($C$11:$C203,$C204)&gt;=1,COUNTIF($D203:$D203,$D204)&gt;=1),"",IF(AND(SUMIF($C204:$C$525,$C204,$AI204:$AI$525)&gt;$AI204,SUMIF($D204:$D$525,$D204,$AI204:$AI$525)&gt;$IG204),_xlfn.AGGREGATE(14,4,$CB$11:$CB$31*($C$11:$C$31=$C204),1),""))))</f>
        <v/>
      </c>
      <c r="BZ204" s="409">
        <f>COUNTIFS('ZASOBY N'!$B203:$B$525,'ZASOBY N'!$B203,'ZASOBY N'!$C203:'ZASOBY N'!$C$525,'ZASOBY N'!$C203,'ZASOBY N'!$D203:'ZASOBY N'!$D$525,'ZASOBY N'!$D203,'ZASOBY N'!$H203:'ZASOBY N'!$H$525,'ZASOBY N'!$H203 )</f>
        <v>0</v>
      </c>
      <c r="CA204" s="410">
        <f>COUNTIFS('ZASOBY N'!$B$10:$B203,'ZASOBY N'!$B203,'ZASOBY N'!$C$10:'ZASOBY N'!$C203,'ZASOBY N'!$C203,'ZASOBY N'!$D$10:'ZASOBY N'!$D203,'ZASOBY N'!$D203,'ZASOBY N'!$H$10:'ZASOBY N'!$H203,'ZASOBY N'!$H203 )</f>
        <v>0</v>
      </c>
      <c r="CB204" s="411">
        <f t="shared" si="58"/>
        <v>0</v>
      </c>
      <c r="CC204" s="412">
        <f t="shared" si="59"/>
        <v>0</v>
      </c>
      <c r="CE204" s="414" t="str">
        <f>IF(AND(CG204=1,CH204=1,SUMIF($C204:$C$525,$C204,$AH204:$AH$525)=$AH204),$AH204,IF($CJ204&gt;0,$CJ204,IF(AND(COUNTIF($C$11:$C203,$C204)&gt;=1,COUNTIF($D203:$D203,$D204)&gt;=1),"",IF(AND(SUMIF($C204:$C$525,$C204,$AH204:$AH$525)&gt;$AH204,SUMIF($D204:$D$525,$D204,$AH204:$AH$525)&gt;$AH204),_xlfn.AGGREGATE(14,4,$CI$11:$CI$31*($C$11:$C$31=$C204),1),""))))</f>
        <v/>
      </c>
      <c r="CG204" s="409">
        <f>COUNTIFS('ZASOBY N'!$B203:$B$525,'ZASOBY N'!$B203,'ZASOBY N'!$C203:'ZASOBY N'!$C$525,'ZASOBY N'!$C203,'ZASOBY N'!$D203:'ZASOBY N'!$D$525,'ZASOBY N'!$D203,'ZASOBY N'!$H203:'ZASOBY N'!$H$525,'ZASOBY N'!$H203 )</f>
        <v>0</v>
      </c>
      <c r="CH204" s="410">
        <f>COUNTIFS('ZASOBY N'!$B$10:$B203,'ZASOBY N'!$B203,'ZASOBY N'!$C$10:'ZASOBY N'!$C203,'ZASOBY N'!$C203,'ZASOBY N'!$D$10:'ZASOBY N'!$D203,'ZASOBY N'!$D203,'ZASOBY N'!$H$10:'ZASOBY N'!$H203,'ZASOBY N'!$H203 )</f>
        <v>0</v>
      </c>
      <c r="CI204" s="411">
        <f t="shared" si="60"/>
        <v>0</v>
      </c>
      <c r="CJ204" s="412">
        <f t="shared" si="61"/>
        <v>0</v>
      </c>
      <c r="CL204" s="414" t="str">
        <f>IF(AND(CN204=1,CO204=1,SUMIF($C204:$C$525,$C204,$AG204:$AG$525)=$AG204),$AG204,IF($CQ204&gt;0,$CQ204,IF(AND(COUNTIF($C$11:$C203,$C204)&gt;=1,COUNTIF($D203:$D203,$D204)&gt;=1),"",IF(AND(SUMIF($C204:$C$525,$C204,$AG204:$AG$525)&gt;$AG204,SUMIF($D204:$D$525,$D204,$AG204:$AG$525)&gt;$AG204),_xlfn.AGGREGATE(14,4,$CP$11:$CP$31*($C$11:$C$31=$C204),1),""))))</f>
        <v/>
      </c>
      <c r="CN204" s="409">
        <f>COUNTIFS('ZASOBY N'!$B203:$B$525,'ZASOBY N'!$B203,'ZASOBY N'!$C203:'ZASOBY N'!$C$525,'ZASOBY N'!$C203,'ZASOBY N'!$D203:'ZASOBY N'!$D$525,'ZASOBY N'!$D203,'ZASOBY N'!$H203:'ZASOBY N'!$H$525,'ZASOBY N'!$H203 )</f>
        <v>0</v>
      </c>
      <c r="CO204" s="410">
        <f>COUNTIFS('ZASOBY N'!$B$10:$B203,'ZASOBY N'!$B203,'ZASOBY N'!$C$10:'ZASOBY N'!$C203,'ZASOBY N'!$C203,'ZASOBY N'!$D$10:'ZASOBY N'!$D203,'ZASOBY N'!$D203,'ZASOBY N'!$H$10:'ZASOBY N'!$H203,'ZASOBY N'!$H203 )</f>
        <v>0</v>
      </c>
      <c r="CP204" s="411">
        <f t="shared" si="62"/>
        <v>0</v>
      </c>
      <c r="CQ204" s="412">
        <f t="shared" si="63"/>
        <v>0</v>
      </c>
      <c r="CS204" s="414" t="str">
        <f>IF(AND(CU204=1,CV204=1,SUMIF($C204:$C$525,$C204,$AF204:$AF$525)=$AF204),$AF204,IF($CX204&gt;0,$CX204,IF(AND(COUNTIF($C$11:$C203,$C204)&gt;=1,COUNTIF($D203:$D203,$D204)&gt;=1),"",IF(AND(SUMIF($C204:$C$525,$C204,$AF204:$AF$525)&gt;$AF204,SUMIF($D204:$D$525,$D204,$AF204:$AF$525)&gt;$AF204),_xlfn.AGGREGATE(14,4,$CW$11:$CW$31*($C$11:$C$31=$C204),1),""))))</f>
        <v/>
      </c>
      <c r="CU204" s="409">
        <f>COUNTIFS('ZASOBY N'!$B203:$B$525,'ZASOBY N'!$B203,'ZASOBY N'!$C203:'ZASOBY N'!$C$525,'ZASOBY N'!$C203,'ZASOBY N'!$D203:'ZASOBY N'!$D$525,'ZASOBY N'!$D203,'ZASOBY N'!$H203:'ZASOBY N'!$H$525,'ZASOBY N'!$H203 )</f>
        <v>0</v>
      </c>
      <c r="CV204" s="410">
        <f>COUNTIFS('ZASOBY N'!$B$10:$B203,'ZASOBY N'!$B203,'ZASOBY N'!$C$10:'ZASOBY N'!$C203,'ZASOBY N'!$C203,'ZASOBY N'!$D$10:'ZASOBY N'!$D203,'ZASOBY N'!$D203,'ZASOBY N'!$H$10:'ZASOBY N'!$H203,'ZASOBY N'!$H203 )</f>
        <v>0</v>
      </c>
      <c r="CW204" s="411">
        <f t="shared" si="64"/>
        <v>0</v>
      </c>
      <c r="CX204" s="412">
        <f t="shared" si="65"/>
        <v>0</v>
      </c>
      <c r="CZ204" s="414" t="str">
        <f>IF(AND(DB204=1,DC204=1,SUMIF($C204:$C$525,$C204,$AE204:$AE$525)=$AE204),$AE204,IF($DE204&gt;0,$DE204,IF(AND(COUNTIF($C$11:$C203,$C204)&gt;=1,COUNTIF($D203:$D203,$D204)&gt;=1),"",IF(AND(SUMIF($C204:$C$525,$C204,$AE204:$AE$525)&gt;$AE204,SUMIF($D204:$D$525,$D204,$AE204:$AE$525)&gt;$AE204),_xlfn.AGGREGATE(14,4,$DD$11:$DD$31*($C$11:$C$31=$C204),1),""))))</f>
        <v/>
      </c>
      <c r="DB204" s="409">
        <f>COUNTIFS('ZASOBY N'!$B203:$B$525,'ZASOBY N'!$B203,'ZASOBY N'!$C203:'ZASOBY N'!$C$525,'ZASOBY N'!$C203,'ZASOBY N'!$D203:'ZASOBY N'!$D$525,'ZASOBY N'!$D203,'ZASOBY N'!$H203:'ZASOBY N'!$H$525,'ZASOBY N'!$H203 )</f>
        <v>0</v>
      </c>
      <c r="DC204" s="410">
        <f>COUNTIFS('ZASOBY N'!$B$10:$B203,'ZASOBY N'!$B203,'ZASOBY N'!$C$10:'ZASOBY N'!$C203,'ZASOBY N'!$C203,'ZASOBY N'!$D$10:'ZASOBY N'!$D203,'ZASOBY N'!$D203,'ZASOBY N'!$H$10:'ZASOBY N'!$H203,'ZASOBY N'!$H203 )</f>
        <v>0</v>
      </c>
      <c r="DD204" s="411">
        <f t="shared" si="66"/>
        <v>0</v>
      </c>
      <c r="DE204" s="412">
        <f t="shared" si="67"/>
        <v>0</v>
      </c>
      <c r="DF204" s="399" t="str">
        <f>IF(AND(DI204=1,DJ204=1,SUMIF($C204:$C$525,$C204,$AD204:$AD$525)=$AD204),$AD204,IF($DL204&gt;0,$DL204,IF(B204="","",IF(AND(COUNTIF($C$11:$C203,$C204)&gt;=1,COUNTIF($D203:$D203,$D204)&gt;=1,COUNTIF($Z201:$Z203,$C204)=0),"",IF(AND(COUNTIF($C$11:$C203,$C204)&gt;=1,COUNTIF($D203:$D203,$D204)&gt;=1),"UJĘTO WYŻEJ",IF(AND(SUMIF($C204:$C$525,$C204,$AD204:$AD$525)&gt;$AD204,SUMIF($D204:$D$525,$D204,$AD204:$AD$525)&gt;$AD204),_xlfn.AGGREGATE(14,4,$DK$11:$DK$31*($C$11:$C$31=$C204),1),""))))))</f>
        <v/>
      </c>
      <c r="DG204" s="414" t="str">
        <f>IF(AND(DI204=1,DJ204=1,SUMIF($C204:$C$525,$C204,$AD204:$AD$525)=$AD204),$AD204,IF($DL204&gt;0,$DL204,IF(AND(COUNTIF($C$11:$C203,$C204)&gt;=1,COUNTIF($D203:$D203,$D204)&gt;=1),"",IF(AND(SUMIF($C204:$C$525,$C204,$AD204:$AD$525)&gt;$AD204,SUMIF($D204:$D$525,$D204,$AD204:$AD$525)&gt;$AD204),_xlfn.AGGREGATE(14,4,$DK$11:$DK$31*($C$11:$C$31=$C204),1),""))))</f>
        <v/>
      </c>
      <c r="DI204" s="409">
        <f>COUNTIFS('ZASOBY N'!$B203:$B$525,'ZASOBY N'!$B203,'ZASOBY N'!$C203:'ZASOBY N'!$C$525,'ZASOBY N'!$C203,'ZASOBY N'!$D203:'ZASOBY N'!$D$525,'ZASOBY N'!$D203,'ZASOBY N'!$H203:'ZASOBY N'!$H$525,'ZASOBY N'!$H203 )</f>
        <v>0</v>
      </c>
      <c r="DJ204" s="410">
        <f>COUNTIFS('ZASOBY N'!$B$10:$B203,'ZASOBY N'!$B203,'ZASOBY N'!$C$10:'ZASOBY N'!$C203,'ZASOBY N'!$C203,'ZASOBY N'!$D$10:'ZASOBY N'!$D203,'ZASOBY N'!$D203,'ZASOBY N'!$H$10:'ZASOBY N'!$H203,'ZASOBY N'!$H203 )</f>
        <v>0</v>
      </c>
      <c r="DK204" s="411">
        <f t="shared" si="68"/>
        <v>0</v>
      </c>
      <c r="DL204" s="412">
        <f t="shared" si="69"/>
        <v>0</v>
      </c>
    </row>
    <row r="205" spans="1:116" ht="18.899999999999999" customHeight="1" x14ac:dyDescent="0.3">
      <c r="A205" s="219"/>
      <c r="B205" s="152" t="str">
        <f>IF('ZASOBY N'!A204="","",'ZASOBY N'!A204)</f>
        <v/>
      </c>
      <c r="C205" s="462" t="str">
        <f>IF('ZASOBY N'!C204="","",'ZASOBY N'!C204)</f>
        <v/>
      </c>
      <c r="D205" s="137" t="str">
        <f>IF('ZASOBY N'!B204="","",'ZASOBY N'!B204)</f>
        <v/>
      </c>
      <c r="E205" s="138"/>
      <c r="F205" s="356" t="str">
        <f>IF('ZASOBY N'!D204="","",'ZASOBY N'!D204)</f>
        <v/>
      </c>
      <c r="G205" s="220" t="str">
        <f>IF('ZASOBY N'!G204="","",'ZASOBY N'!G204)</f>
        <v/>
      </c>
      <c r="H205" s="221" t="str">
        <f>IF('ZASOBY N'!F204="","",'ZASOBY N'!F204)</f>
        <v/>
      </c>
      <c r="I205" s="221" t="str">
        <f>IF('ZASOBY N'!G204="","",'ZASOBY N'!G204)</f>
        <v/>
      </c>
      <c r="J205" s="221" t="str">
        <f>IF('ZASOBY N'!H204="","",'ZASOBY N'!H204)</f>
        <v/>
      </c>
      <c r="K205" s="214">
        <v>0</v>
      </c>
      <c r="L205" s="214">
        <v>0</v>
      </c>
      <c r="M205" s="214">
        <v>0</v>
      </c>
      <c r="N205" s="222" t="str">
        <f>IF('ZASOBY N'!BD204="x","",IF(W205="","",'ZASOBY N'!E204))</f>
        <v/>
      </c>
      <c r="O205" s="223">
        <v>0</v>
      </c>
      <c r="P205" s="223">
        <v>0</v>
      </c>
      <c r="Q205" s="226" t="str">
        <f>IF($N205="","",'UPR BILANS N'!G205*'UPR BILANS N'!N205)</f>
        <v/>
      </c>
      <c r="R205" s="225" t="str">
        <f>IF($N205="","",'ZASOBY N'!O204)</f>
        <v/>
      </c>
      <c r="S205" s="225" t="str">
        <f>IF($N205="","",IF('ZASOBY N'!Q204="",0,'ZASOBY N'!Q204))</f>
        <v/>
      </c>
      <c r="T205" s="225" t="str">
        <f>IF($N205="","",'ZASOBY N'!V204)</f>
        <v/>
      </c>
      <c r="U205" s="225" t="str">
        <f>IF($N205="","",IF('ZASOBY N'!AG204="",0,'ZASOBY N'!AG204))</f>
        <v/>
      </c>
      <c r="V205" s="225" t="str">
        <f>IF($N205="","",IF(NN!P207="",0,NN!P207))</f>
        <v/>
      </c>
      <c r="W205" s="225" t="str">
        <f t="shared" si="70"/>
        <v/>
      </c>
      <c r="X205" s="226" t="str">
        <f t="shared" si="73"/>
        <v/>
      </c>
      <c r="Y205" s="225" t="str">
        <f>IF('ZASOBY N'!AU204="","",IF(C205&lt;&gt;C204,'ZASOBY N'!AU204,IF(D205&lt;&gt;D204,'ZASOBY N'!AU204,IF(F205&lt;&gt;F204,'ZASOBY N'!AU204,IF(G205&lt;&gt;G204,'ZASOBY N'!AU204,IF(J205&lt;&gt;J204,'ZASOBY N'!AU204,IF(NN!AC207="","",IF(AND(C204=C205,H204=H205,J204=J205,NN!AC207&gt;0),"",IF(AND(C205=C206,H205=DO203,NN!CW205&gt;0),'ZASOBY N'!AU204,'ZASOBY N'!AU204)))))))))</f>
        <v/>
      </c>
      <c r="Z205" s="225" t="str">
        <f t="shared" si="71"/>
        <v/>
      </c>
      <c r="AA205" s="227" t="str">
        <f t="shared" ref="AA205:AA268" si="75">IF(D205="","",IF(Z205="","",IF(Z205=0,0,IF(F205="TUZ",0.8,0.7))))</f>
        <v/>
      </c>
      <c r="AB205" s="400" t="str">
        <f t="shared" si="72"/>
        <v/>
      </c>
      <c r="AC205" s="228" t="str">
        <f t="shared" si="74"/>
        <v/>
      </c>
      <c r="AD205" s="222">
        <f>IF(B205="",0,IF(F205="",0,INDEX(POBRANIE_!$B$6:$F$101,MATCH('UPR BILANS N'!$F205,POBRANIE_!$A$6:$A$101,0),2)))</f>
        <v>0</v>
      </c>
      <c r="AE205" s="224">
        <f>IF(OR('ZASOBY N'!G204="",'ZASOBY N'!E204=""),0,IF(B205="",0,'ZASOBY N'!G204*'ZASOBY N'!E204))</f>
        <v>0</v>
      </c>
      <c r="AF205" s="225">
        <f>IF('ZASOBY N'!O204="",0,'ZASOBY N'!O204)</f>
        <v>0</v>
      </c>
      <c r="AG205" s="225">
        <f>IF('ZASOBY N'!Q204="",0,'ZASOBY N'!Q204)</f>
        <v>0</v>
      </c>
      <c r="AH205" s="225">
        <f>IF('ZASOBY N'!V204="",0,'ZASOBY N'!V204)</f>
        <v>0</v>
      </c>
      <c r="AI205" s="225">
        <f>IF('ZASOBY N'!AG204="",0,'ZASOBY N'!AG204)</f>
        <v>0</v>
      </c>
      <c r="AJ205" s="225">
        <f>IF(NN!P207="",0,IF(NN!P207="BRAK kol.7","BRAK BADAŃ",NN!P207))</f>
        <v>0</v>
      </c>
      <c r="AK205" s="225">
        <f>IF(NN!AC207="",0,IF(NN!AC207="BRAK kol.7","BRAK BADAŃ",NN!AC207))</f>
        <v>0</v>
      </c>
      <c r="BJ205" s="414" t="str">
        <f>IF(AND(BL205=1,BM205=1,SUMIF($C205:$C$525,$C205,$AK205:$AK$525)=$AK205),$AK205,IF($BO205&gt;0,$BO205,IF(AND(COUNTIF($C$11:$C204,$C205)&gt;=1,COUNTIF($D204:$D204,$D205)&gt;=1),"",IF(AND(SUMIF($C205:$C$525,$C205,$AK205:$AK$525)&gt;=$AK205,SUMIF($D205:$D$525,$D205,$AK205:$AK$525)&gt;=$AK205),SUMIF($C205:$C$525,$C205,$AK205:$AK$525),""))))</f>
        <v/>
      </c>
      <c r="BL205" s="409">
        <f>COUNTIFS('ZASOBY N'!$B204:$B$525,'ZASOBY N'!$B204,'ZASOBY N'!$C204:'ZASOBY N'!$C$525,'ZASOBY N'!$C204,'ZASOBY N'!$D204:'ZASOBY N'!$D$525,'ZASOBY N'!$D204,'ZASOBY N'!$H204:'ZASOBY N'!$H$525,'ZASOBY N'!$H204 )</f>
        <v>0</v>
      </c>
      <c r="BM205" s="410">
        <f>COUNTIFS('ZASOBY N'!$B$10:$B204,'ZASOBY N'!$B204,'ZASOBY N'!$C$10:'ZASOBY N'!$C204,'ZASOBY N'!$C204,'ZASOBY N'!$D$10:'ZASOBY N'!$D204,'ZASOBY N'!$D204,'ZASOBY N'!$H$10:'ZASOBY N'!$H204,'ZASOBY N'!$H204 )</f>
        <v>0</v>
      </c>
      <c r="BN205" s="411">
        <f t="shared" ref="BN205:BN268" si="76">IF(AND($BL205&gt;1,$BM205&gt;=1),$AK205,IF(AND($BL205=1,$BM205&gt;1),$AK205,0))</f>
        <v>0</v>
      </c>
      <c r="BO205" s="412">
        <f t="shared" ref="BO205:BO268" si="77">IF(AND($BL205=1,$BM205=1),$AK205,0)</f>
        <v>0</v>
      </c>
      <c r="BP205" s="94" t="str">
        <f t="shared" ref="BP205:BP268" si="78">C205</f>
        <v/>
      </c>
      <c r="BQ205" s="414" t="str">
        <f>IF(AND(BS205=1,BT205=1,SUMIF($C205:$C$525,$C205,$AJ205:$AJ$525)=$AJ205),$AJ205,IF($BV205&gt;0,$BV205,IF(AND(COUNTIF($C$11:$C204,$C205)&gt;=1,COUNTIF($D204:$D204,$D205)&gt;=1),"",IF(AND(SUMIF($C205:$C$525,$C205,$AJ205:$AJ$525)&gt;$AJ205,SUMIF($D205:$D$525,$D205,$AJ205:$AJ$525)&gt;$AJ205),SUMIF($C205:$C$525,$C205,$AJ205:$AJ$525),""))))</f>
        <v/>
      </c>
      <c r="BS205" s="409">
        <f>COUNTIFS('ZASOBY N'!$B204:$B$525,'ZASOBY N'!$B204,'ZASOBY N'!$C204:'ZASOBY N'!$C$525,'ZASOBY N'!$C204,'ZASOBY N'!$D204:'ZASOBY N'!$D$525,'ZASOBY N'!$D204,'ZASOBY N'!$H204:'ZASOBY N'!$H$525,'ZASOBY N'!$H204 )</f>
        <v>0</v>
      </c>
      <c r="BT205" s="410">
        <f>COUNTIFS('ZASOBY N'!$B$10:$B204,'ZASOBY N'!$B204,'ZASOBY N'!$C$10:'ZASOBY N'!$C204,'ZASOBY N'!$C204,'ZASOBY N'!$D$10:'ZASOBY N'!$D204,'ZASOBY N'!$D204,'ZASOBY N'!$H$10:'ZASOBY N'!$H204,'ZASOBY N'!$H204 )</f>
        <v>0</v>
      </c>
      <c r="BU205" s="411">
        <f t="shared" ref="BU205:BU268" si="79">IF(AND($BS205&gt;1,$BT205&gt;=1),$AJ205,IF(AND($BS205=1,$BT205&gt;1),$AJ205,0))</f>
        <v>0</v>
      </c>
      <c r="BV205" s="412">
        <f t="shared" ref="BV205:BV268" si="80">IF(AND($BS205=1,$BT205=1),$AJ205,0)</f>
        <v>0</v>
      </c>
      <c r="BW205" s="94" t="s">
        <v>499</v>
      </c>
      <c r="BX205" s="414" t="str">
        <f>IF(AND(BZ205=1,CA205=1,SUMIF($C205:$C$525,$C205,$AI205:$AI$525)=$AI205),$AI205,IF($CC205&gt;0,$CC205,IF(AND(COUNTIF($C$11:$C204,$C205)&gt;=1,COUNTIF($D204:$D204,$D205)&gt;=1),"",IF(AND(SUMIF($C205:$C$525,$C205,$AI205:$AI$525)&gt;$AI205,SUMIF($D205:$D$525,$D205,$AI205:$AI$525)&gt;$IG205),_xlfn.AGGREGATE(14,4,$CB$11:$CB$31*($C$11:$C$31=$C205),1),""))))</f>
        <v/>
      </c>
      <c r="BZ205" s="409">
        <f>COUNTIFS('ZASOBY N'!$B204:$B$525,'ZASOBY N'!$B204,'ZASOBY N'!$C204:'ZASOBY N'!$C$525,'ZASOBY N'!$C204,'ZASOBY N'!$D204:'ZASOBY N'!$D$525,'ZASOBY N'!$D204,'ZASOBY N'!$H204:'ZASOBY N'!$H$525,'ZASOBY N'!$H204 )</f>
        <v>0</v>
      </c>
      <c r="CA205" s="410">
        <f>COUNTIFS('ZASOBY N'!$B$10:$B204,'ZASOBY N'!$B204,'ZASOBY N'!$C$10:'ZASOBY N'!$C204,'ZASOBY N'!$C204,'ZASOBY N'!$D$10:'ZASOBY N'!$D204,'ZASOBY N'!$D204,'ZASOBY N'!$H$10:'ZASOBY N'!$H204,'ZASOBY N'!$H204 )</f>
        <v>0</v>
      </c>
      <c r="CB205" s="411">
        <f t="shared" ref="CB205:CB268" si="81">IF(AND($BZ205&gt;1,$CA205&gt;=1),$AI205,IF(AND($BZ205=1,$CA205&gt;1),$AI205,0))</f>
        <v>0</v>
      </c>
      <c r="CC205" s="412">
        <f t="shared" ref="CC205:CC268" si="82">IF(AND($BZ205=1,$CA205=1),$AI205,0)</f>
        <v>0</v>
      </c>
      <c r="CE205" s="414" t="str">
        <f>IF(AND(CG205=1,CH205=1,SUMIF($C205:$C$525,$C205,$AH205:$AH$525)=$AH205),$AH205,IF($CJ205&gt;0,$CJ205,IF(AND(COUNTIF($C$11:$C204,$C205)&gt;=1,COUNTIF($D204:$D204,$D205)&gt;=1),"",IF(AND(SUMIF($C205:$C$525,$C205,$AH205:$AH$525)&gt;$AH205,SUMIF($D205:$D$525,$D205,$AH205:$AH$525)&gt;$AH205),_xlfn.AGGREGATE(14,4,$CI$11:$CI$31*($C$11:$C$31=$C205),1),""))))</f>
        <v/>
      </c>
      <c r="CG205" s="409">
        <f>COUNTIFS('ZASOBY N'!$B204:$B$525,'ZASOBY N'!$B204,'ZASOBY N'!$C204:'ZASOBY N'!$C$525,'ZASOBY N'!$C204,'ZASOBY N'!$D204:'ZASOBY N'!$D$525,'ZASOBY N'!$D204,'ZASOBY N'!$H204:'ZASOBY N'!$H$525,'ZASOBY N'!$H204 )</f>
        <v>0</v>
      </c>
      <c r="CH205" s="410">
        <f>COUNTIFS('ZASOBY N'!$B$10:$B204,'ZASOBY N'!$B204,'ZASOBY N'!$C$10:'ZASOBY N'!$C204,'ZASOBY N'!$C204,'ZASOBY N'!$D$10:'ZASOBY N'!$D204,'ZASOBY N'!$D204,'ZASOBY N'!$H$10:'ZASOBY N'!$H204,'ZASOBY N'!$H204 )</f>
        <v>0</v>
      </c>
      <c r="CI205" s="411">
        <f t="shared" ref="CI205:CI268" si="83">IF(AND($CG205&gt;1,$CH205&gt;=1),$AH205,IF(AND($CG205=1,$CH205&gt;1),$AH205,0))</f>
        <v>0</v>
      </c>
      <c r="CJ205" s="412">
        <f t="shared" ref="CJ205:CJ268" si="84">IF(AND($CG205=1,$CH205=1),$AH205,0)</f>
        <v>0</v>
      </c>
      <c r="CL205" s="414" t="str">
        <f>IF(AND(CN205=1,CO205=1,SUMIF($C205:$C$525,$C205,$AG205:$AG$525)=$AG205),$AG205,IF($CQ205&gt;0,$CQ205,IF(AND(COUNTIF($C$11:$C204,$C205)&gt;=1,COUNTIF($D204:$D204,$D205)&gt;=1),"",IF(AND(SUMIF($C205:$C$525,$C205,$AG205:$AG$525)&gt;$AG205,SUMIF($D205:$D$525,$D205,$AG205:$AG$525)&gt;$AG205),_xlfn.AGGREGATE(14,4,$CP$11:$CP$31*($C$11:$C$31=$C205),1),""))))</f>
        <v/>
      </c>
      <c r="CN205" s="409">
        <f>COUNTIFS('ZASOBY N'!$B204:$B$525,'ZASOBY N'!$B204,'ZASOBY N'!$C204:'ZASOBY N'!$C$525,'ZASOBY N'!$C204,'ZASOBY N'!$D204:'ZASOBY N'!$D$525,'ZASOBY N'!$D204,'ZASOBY N'!$H204:'ZASOBY N'!$H$525,'ZASOBY N'!$H204 )</f>
        <v>0</v>
      </c>
      <c r="CO205" s="410">
        <f>COUNTIFS('ZASOBY N'!$B$10:$B204,'ZASOBY N'!$B204,'ZASOBY N'!$C$10:'ZASOBY N'!$C204,'ZASOBY N'!$C204,'ZASOBY N'!$D$10:'ZASOBY N'!$D204,'ZASOBY N'!$D204,'ZASOBY N'!$H$10:'ZASOBY N'!$H204,'ZASOBY N'!$H204 )</f>
        <v>0</v>
      </c>
      <c r="CP205" s="411">
        <f t="shared" ref="CP205:CP268" si="85">IF(AND($CN205&gt;1,$CO205&gt;=1),$AG205,IF(AND($CN205=1,$CO205&gt;1),$AG205,0))</f>
        <v>0</v>
      </c>
      <c r="CQ205" s="412">
        <f t="shared" ref="CQ205:CQ268" si="86">IF(AND($CN205=1,$CO205=1),$AG205,0)</f>
        <v>0</v>
      </c>
      <c r="CS205" s="414" t="str">
        <f>IF(AND(CU205=1,CV205=1,SUMIF($C205:$C$525,$C205,$AF205:$AF$525)=$AF205),$AF205,IF($CX205&gt;0,$CX205,IF(AND(COUNTIF($C$11:$C204,$C205)&gt;=1,COUNTIF($D204:$D204,$D205)&gt;=1),"",IF(AND(SUMIF($C205:$C$525,$C205,$AF205:$AF$525)&gt;$AF205,SUMIF($D205:$D$525,$D205,$AF205:$AF$525)&gt;$AF205),_xlfn.AGGREGATE(14,4,$CW$11:$CW$31*($C$11:$C$31=$C205),1),""))))</f>
        <v/>
      </c>
      <c r="CU205" s="409">
        <f>COUNTIFS('ZASOBY N'!$B204:$B$525,'ZASOBY N'!$B204,'ZASOBY N'!$C204:'ZASOBY N'!$C$525,'ZASOBY N'!$C204,'ZASOBY N'!$D204:'ZASOBY N'!$D$525,'ZASOBY N'!$D204,'ZASOBY N'!$H204:'ZASOBY N'!$H$525,'ZASOBY N'!$H204 )</f>
        <v>0</v>
      </c>
      <c r="CV205" s="410">
        <f>COUNTIFS('ZASOBY N'!$B$10:$B204,'ZASOBY N'!$B204,'ZASOBY N'!$C$10:'ZASOBY N'!$C204,'ZASOBY N'!$C204,'ZASOBY N'!$D$10:'ZASOBY N'!$D204,'ZASOBY N'!$D204,'ZASOBY N'!$H$10:'ZASOBY N'!$H204,'ZASOBY N'!$H204 )</f>
        <v>0</v>
      </c>
      <c r="CW205" s="411">
        <f t="shared" ref="CW205:CW268" si="87">IF(AND($CU205&gt;1,$CV205&gt;=1),$AF205,IF(AND($CU205=1,$CV205&gt;1),$AF205,0))</f>
        <v>0</v>
      </c>
      <c r="CX205" s="412">
        <f t="shared" ref="CX205:CX268" si="88">IF(AND($CU205=1,$CV205=1),$AF205,0)</f>
        <v>0</v>
      </c>
      <c r="CZ205" s="414" t="str">
        <f>IF(AND(DB205=1,DC205=1,SUMIF($C205:$C$525,$C205,$AE205:$AE$525)=$AE205),$AE205,IF($DE205&gt;0,$DE205,IF(AND(COUNTIF($C$11:$C204,$C205)&gt;=1,COUNTIF($D204:$D204,$D205)&gt;=1),"",IF(AND(SUMIF($C205:$C$525,$C205,$AE205:$AE$525)&gt;$AE205,SUMIF($D205:$D$525,$D205,$AE205:$AE$525)&gt;$AE205),_xlfn.AGGREGATE(14,4,$DD$11:$DD$31*($C$11:$C$31=$C205),1),""))))</f>
        <v/>
      </c>
      <c r="DB205" s="409">
        <f>COUNTIFS('ZASOBY N'!$B204:$B$525,'ZASOBY N'!$B204,'ZASOBY N'!$C204:'ZASOBY N'!$C$525,'ZASOBY N'!$C204,'ZASOBY N'!$D204:'ZASOBY N'!$D$525,'ZASOBY N'!$D204,'ZASOBY N'!$H204:'ZASOBY N'!$H$525,'ZASOBY N'!$H204 )</f>
        <v>0</v>
      </c>
      <c r="DC205" s="410">
        <f>COUNTIFS('ZASOBY N'!$B$10:$B204,'ZASOBY N'!$B204,'ZASOBY N'!$C$10:'ZASOBY N'!$C204,'ZASOBY N'!$C204,'ZASOBY N'!$D$10:'ZASOBY N'!$D204,'ZASOBY N'!$D204,'ZASOBY N'!$H$10:'ZASOBY N'!$H204,'ZASOBY N'!$H204 )</f>
        <v>0</v>
      </c>
      <c r="DD205" s="411">
        <f t="shared" ref="DD205:DD268" si="89">IF(AND($DB205&gt;1,$DC205&gt;=1),$AE205,IF(AND($DB205=1,$DC205&gt;1),$AE205,0))</f>
        <v>0</v>
      </c>
      <c r="DE205" s="412">
        <f t="shared" ref="DE205:DE268" si="90">IF(AND($DB205=1,$DC205=1),$AE205,0)</f>
        <v>0</v>
      </c>
      <c r="DF205" s="399" t="str">
        <f>IF(AND(DI205=1,DJ205=1,SUMIF($C205:$C$525,$C205,$AD205:$AD$525)=$AD205),$AD205,IF($DL205&gt;0,$DL205,IF(B205="","",IF(AND(COUNTIF($C$11:$C204,$C205)&gt;=1,COUNTIF($D204:$D204,$D205)&gt;=1,COUNTIF($Z202:$Z204,$C205)=0),"",IF(AND(COUNTIF($C$11:$C204,$C205)&gt;=1,COUNTIF($D204:$D204,$D205)&gt;=1),"UJĘTO WYŻEJ",IF(AND(SUMIF($C205:$C$525,$C205,$AD205:$AD$525)&gt;$AD205,SUMIF($D205:$D$525,$D205,$AD205:$AD$525)&gt;$AD205),_xlfn.AGGREGATE(14,4,$DK$11:$DK$31*($C$11:$C$31=$C205),1),""))))))</f>
        <v/>
      </c>
      <c r="DG205" s="414" t="str">
        <f>IF(AND(DI205=1,DJ205=1,SUMIF($C205:$C$525,$C205,$AD205:$AD$525)=$AD205),$AD205,IF($DL205&gt;0,$DL205,IF(AND(COUNTIF($C$11:$C204,$C205)&gt;=1,COUNTIF($D204:$D204,$D205)&gt;=1),"",IF(AND(SUMIF($C205:$C$525,$C205,$AD205:$AD$525)&gt;$AD205,SUMIF($D205:$D$525,$D205,$AD205:$AD$525)&gt;$AD205),_xlfn.AGGREGATE(14,4,$DK$11:$DK$31*($C$11:$C$31=$C205),1),""))))</f>
        <v/>
      </c>
      <c r="DI205" s="409">
        <f>COUNTIFS('ZASOBY N'!$B204:$B$525,'ZASOBY N'!$B204,'ZASOBY N'!$C204:'ZASOBY N'!$C$525,'ZASOBY N'!$C204,'ZASOBY N'!$D204:'ZASOBY N'!$D$525,'ZASOBY N'!$D204,'ZASOBY N'!$H204:'ZASOBY N'!$H$525,'ZASOBY N'!$H204 )</f>
        <v>0</v>
      </c>
      <c r="DJ205" s="410">
        <f>COUNTIFS('ZASOBY N'!$B$10:$B204,'ZASOBY N'!$B204,'ZASOBY N'!$C$10:'ZASOBY N'!$C204,'ZASOBY N'!$C204,'ZASOBY N'!$D$10:'ZASOBY N'!$D204,'ZASOBY N'!$D204,'ZASOBY N'!$H$10:'ZASOBY N'!$H204,'ZASOBY N'!$H204 )</f>
        <v>0</v>
      </c>
      <c r="DK205" s="411">
        <f t="shared" ref="DK205:DK268" si="91">IF(AND($DI205&gt;1,$DJ205&gt;=1),$AD205,IF(AND($DI205=1,$DJ205&gt;1),$AD205,0))</f>
        <v>0</v>
      </c>
      <c r="DL205" s="412">
        <f t="shared" ref="DL205:DL268" si="92">IF(AND($DI205=1,$DJ205=1),$AD205,0)</f>
        <v>0</v>
      </c>
    </row>
    <row r="206" spans="1:116" ht="18.899999999999999" customHeight="1" x14ac:dyDescent="0.3">
      <c r="A206" s="219"/>
      <c r="B206" s="152" t="str">
        <f>IF('ZASOBY N'!A205="","",'ZASOBY N'!A205)</f>
        <v/>
      </c>
      <c r="C206" s="462" t="str">
        <f>IF('ZASOBY N'!C205="","",'ZASOBY N'!C205)</f>
        <v/>
      </c>
      <c r="D206" s="137" t="str">
        <f>IF('ZASOBY N'!B205="","",'ZASOBY N'!B205)</f>
        <v/>
      </c>
      <c r="E206" s="138"/>
      <c r="F206" s="356" t="str">
        <f>IF('ZASOBY N'!D205="","",'ZASOBY N'!D205)</f>
        <v/>
      </c>
      <c r="G206" s="220" t="str">
        <f>IF('ZASOBY N'!G205="","",'ZASOBY N'!G205)</f>
        <v/>
      </c>
      <c r="H206" s="221" t="str">
        <f>IF('ZASOBY N'!F205="","",'ZASOBY N'!F205)</f>
        <v/>
      </c>
      <c r="I206" s="221" t="str">
        <f>IF('ZASOBY N'!G205="","",'ZASOBY N'!G205)</f>
        <v/>
      </c>
      <c r="J206" s="221" t="str">
        <f>IF('ZASOBY N'!H205="","",'ZASOBY N'!H205)</f>
        <v/>
      </c>
      <c r="K206" s="214">
        <v>0</v>
      </c>
      <c r="L206" s="214">
        <v>0</v>
      </c>
      <c r="M206" s="214">
        <v>0</v>
      </c>
      <c r="N206" s="222" t="str">
        <f>IF('ZASOBY N'!BD205="x","",IF(W206="","",'ZASOBY N'!E205))</f>
        <v/>
      </c>
      <c r="O206" s="223">
        <v>0</v>
      </c>
      <c r="P206" s="223">
        <v>0</v>
      </c>
      <c r="Q206" s="226" t="str">
        <f>IF($N206="","",'UPR BILANS N'!G206*'UPR BILANS N'!N206)</f>
        <v/>
      </c>
      <c r="R206" s="225" t="str">
        <f>IF($N206="","",'ZASOBY N'!O205)</f>
        <v/>
      </c>
      <c r="S206" s="225" t="str">
        <f>IF($N206="","",IF('ZASOBY N'!Q205="",0,'ZASOBY N'!Q205))</f>
        <v/>
      </c>
      <c r="T206" s="225" t="str">
        <f>IF($N206="","",'ZASOBY N'!V205)</f>
        <v/>
      </c>
      <c r="U206" s="225" t="str">
        <f>IF($N206="","",IF('ZASOBY N'!AG205="",0,'ZASOBY N'!AG205))</f>
        <v/>
      </c>
      <c r="V206" s="225" t="str">
        <f>IF($N206="","",IF(NN!P208="",0,NN!P208))</f>
        <v/>
      </c>
      <c r="W206" s="225" t="str">
        <f t="shared" si="70"/>
        <v/>
      </c>
      <c r="X206" s="226" t="str">
        <f t="shared" si="73"/>
        <v/>
      </c>
      <c r="Y206" s="225" t="str">
        <f>IF('ZASOBY N'!AU205="","",IF(C206&lt;&gt;C205,'ZASOBY N'!AU205,IF(D206&lt;&gt;D205,'ZASOBY N'!AU205,IF(F206&lt;&gt;F205,'ZASOBY N'!AU205,IF(G206&lt;&gt;G205,'ZASOBY N'!AU205,IF(J206&lt;&gt;J205,'ZASOBY N'!AU205,IF(NN!AC208="","",IF(AND(C205=C206,H205=H206,J205=J206,NN!AC208&gt;0),"",IF(AND(C206=C207,H206=DO204,NN!CW206&gt;0),'ZASOBY N'!AU205,'ZASOBY N'!AU205)))))))))</f>
        <v/>
      </c>
      <c r="Z206" s="225" t="str">
        <f t="shared" si="71"/>
        <v/>
      </c>
      <c r="AA206" s="227" t="str">
        <f t="shared" si="75"/>
        <v/>
      </c>
      <c r="AB206" s="400" t="str">
        <f t="shared" si="72"/>
        <v/>
      </c>
      <c r="AC206" s="228" t="str">
        <f t="shared" si="74"/>
        <v/>
      </c>
      <c r="AD206" s="222">
        <f>IF(B206="",0,IF(F206="",0,INDEX(POBRANIE_!$B$6:$F$101,MATCH('UPR BILANS N'!$F206,POBRANIE_!$A$6:$A$101,0),2)))</f>
        <v>0</v>
      </c>
      <c r="AE206" s="224">
        <f>IF(OR('ZASOBY N'!G205="",'ZASOBY N'!E205=""),0,IF(B206="",0,'ZASOBY N'!G205*'ZASOBY N'!E205))</f>
        <v>0</v>
      </c>
      <c r="AF206" s="225">
        <f>IF('ZASOBY N'!O205="",0,'ZASOBY N'!O205)</f>
        <v>0</v>
      </c>
      <c r="AG206" s="225">
        <f>IF('ZASOBY N'!Q205="",0,'ZASOBY N'!Q205)</f>
        <v>0</v>
      </c>
      <c r="AH206" s="225">
        <f>IF('ZASOBY N'!V205="",0,'ZASOBY N'!V205)</f>
        <v>0</v>
      </c>
      <c r="AI206" s="225">
        <f>IF('ZASOBY N'!AG205="",0,'ZASOBY N'!AG205)</f>
        <v>0</v>
      </c>
      <c r="AJ206" s="225">
        <f>IF(NN!P208="",0,IF(NN!P208="BRAK kol.7","BRAK BADAŃ",NN!P208))</f>
        <v>0</v>
      </c>
      <c r="AK206" s="225">
        <f>IF(NN!AC208="",0,IF(NN!AC208="BRAK kol.7","BRAK BADAŃ",NN!AC208))</f>
        <v>0</v>
      </c>
      <c r="BJ206" s="414" t="str">
        <f>IF(AND(BL206=1,BM206=1,SUMIF($C206:$C$525,$C206,$AK206:$AK$525)=$AK206),$AK206,IF($BO206&gt;0,$BO206,IF(AND(COUNTIF($C$11:$C205,$C206)&gt;=1,COUNTIF($D205:$D205,$D206)&gt;=1),"",IF(AND(SUMIF($C206:$C$525,$C206,$AK206:$AK$525)&gt;=$AK206,SUMIF($D206:$D$525,$D206,$AK206:$AK$525)&gt;=$AK206),SUMIF($C206:$C$525,$C206,$AK206:$AK$525),""))))</f>
        <v/>
      </c>
      <c r="BL206" s="409">
        <f>COUNTIFS('ZASOBY N'!$B205:$B$525,'ZASOBY N'!$B205,'ZASOBY N'!$C205:'ZASOBY N'!$C$525,'ZASOBY N'!$C205,'ZASOBY N'!$D205:'ZASOBY N'!$D$525,'ZASOBY N'!$D205,'ZASOBY N'!$H205:'ZASOBY N'!$H$525,'ZASOBY N'!$H205 )</f>
        <v>0</v>
      </c>
      <c r="BM206" s="410">
        <f>COUNTIFS('ZASOBY N'!$B$10:$B205,'ZASOBY N'!$B205,'ZASOBY N'!$C$10:'ZASOBY N'!$C205,'ZASOBY N'!$C205,'ZASOBY N'!$D$10:'ZASOBY N'!$D205,'ZASOBY N'!$D205,'ZASOBY N'!$H$10:'ZASOBY N'!$H205,'ZASOBY N'!$H205 )</f>
        <v>0</v>
      </c>
      <c r="BN206" s="411">
        <f t="shared" si="76"/>
        <v>0</v>
      </c>
      <c r="BO206" s="412">
        <f t="shared" si="77"/>
        <v>0</v>
      </c>
      <c r="BP206" s="94" t="str">
        <f t="shared" si="78"/>
        <v/>
      </c>
      <c r="BQ206" s="414" t="str">
        <f>IF(AND(BS206=1,BT206=1,SUMIF($C206:$C$525,$C206,$AJ206:$AJ$525)=$AJ206),$AJ206,IF($BV206&gt;0,$BV206,IF(AND(COUNTIF($C$11:$C205,$C206)&gt;=1,COUNTIF($D205:$D205,$D206)&gt;=1),"",IF(AND(SUMIF($C206:$C$525,$C206,$AJ206:$AJ$525)&gt;$AJ206,SUMIF($D206:$D$525,$D206,$AJ206:$AJ$525)&gt;$AJ206),SUMIF($C206:$C$525,$C206,$AJ206:$AJ$525),""))))</f>
        <v/>
      </c>
      <c r="BS206" s="409">
        <f>COUNTIFS('ZASOBY N'!$B205:$B$525,'ZASOBY N'!$B205,'ZASOBY N'!$C205:'ZASOBY N'!$C$525,'ZASOBY N'!$C205,'ZASOBY N'!$D205:'ZASOBY N'!$D$525,'ZASOBY N'!$D205,'ZASOBY N'!$H205:'ZASOBY N'!$H$525,'ZASOBY N'!$H205 )</f>
        <v>0</v>
      </c>
      <c r="BT206" s="410">
        <f>COUNTIFS('ZASOBY N'!$B$10:$B205,'ZASOBY N'!$B205,'ZASOBY N'!$C$10:'ZASOBY N'!$C205,'ZASOBY N'!$C205,'ZASOBY N'!$D$10:'ZASOBY N'!$D205,'ZASOBY N'!$D205,'ZASOBY N'!$H$10:'ZASOBY N'!$H205,'ZASOBY N'!$H205 )</f>
        <v>0</v>
      </c>
      <c r="BU206" s="411">
        <f t="shared" si="79"/>
        <v>0</v>
      </c>
      <c r="BV206" s="412">
        <f t="shared" si="80"/>
        <v>0</v>
      </c>
      <c r="BW206" s="94" t="s">
        <v>499</v>
      </c>
      <c r="BX206" s="414" t="str">
        <f>IF(AND(BZ206=1,CA206=1,SUMIF($C206:$C$525,$C206,$AI206:$AI$525)=$AI206),$AI206,IF($CC206&gt;0,$CC206,IF(AND(COUNTIF($C$11:$C205,$C206)&gt;=1,COUNTIF($D205:$D205,$D206)&gt;=1),"",IF(AND(SUMIF($C206:$C$525,$C206,$AI206:$AI$525)&gt;$AI206,SUMIF($D206:$D$525,$D206,$AI206:$AI$525)&gt;$IG206),_xlfn.AGGREGATE(14,4,$CB$11:$CB$31*($C$11:$C$31=$C206),1),""))))</f>
        <v/>
      </c>
      <c r="BZ206" s="409">
        <f>COUNTIFS('ZASOBY N'!$B205:$B$525,'ZASOBY N'!$B205,'ZASOBY N'!$C205:'ZASOBY N'!$C$525,'ZASOBY N'!$C205,'ZASOBY N'!$D205:'ZASOBY N'!$D$525,'ZASOBY N'!$D205,'ZASOBY N'!$H205:'ZASOBY N'!$H$525,'ZASOBY N'!$H205 )</f>
        <v>0</v>
      </c>
      <c r="CA206" s="410">
        <f>COUNTIFS('ZASOBY N'!$B$10:$B205,'ZASOBY N'!$B205,'ZASOBY N'!$C$10:'ZASOBY N'!$C205,'ZASOBY N'!$C205,'ZASOBY N'!$D$10:'ZASOBY N'!$D205,'ZASOBY N'!$D205,'ZASOBY N'!$H$10:'ZASOBY N'!$H205,'ZASOBY N'!$H205 )</f>
        <v>0</v>
      </c>
      <c r="CB206" s="411">
        <f t="shared" si="81"/>
        <v>0</v>
      </c>
      <c r="CC206" s="412">
        <f t="shared" si="82"/>
        <v>0</v>
      </c>
      <c r="CE206" s="414" t="str">
        <f>IF(AND(CG206=1,CH206=1,SUMIF($C206:$C$525,$C206,$AH206:$AH$525)=$AH206),$AH206,IF($CJ206&gt;0,$CJ206,IF(AND(COUNTIF($C$11:$C205,$C206)&gt;=1,COUNTIF($D205:$D205,$D206)&gt;=1),"",IF(AND(SUMIF($C206:$C$525,$C206,$AH206:$AH$525)&gt;$AH206,SUMIF($D206:$D$525,$D206,$AH206:$AH$525)&gt;$AH206),_xlfn.AGGREGATE(14,4,$CI$11:$CI$31*($C$11:$C$31=$C206),1),""))))</f>
        <v/>
      </c>
      <c r="CG206" s="409">
        <f>COUNTIFS('ZASOBY N'!$B205:$B$525,'ZASOBY N'!$B205,'ZASOBY N'!$C205:'ZASOBY N'!$C$525,'ZASOBY N'!$C205,'ZASOBY N'!$D205:'ZASOBY N'!$D$525,'ZASOBY N'!$D205,'ZASOBY N'!$H205:'ZASOBY N'!$H$525,'ZASOBY N'!$H205 )</f>
        <v>0</v>
      </c>
      <c r="CH206" s="410">
        <f>COUNTIFS('ZASOBY N'!$B$10:$B205,'ZASOBY N'!$B205,'ZASOBY N'!$C$10:'ZASOBY N'!$C205,'ZASOBY N'!$C205,'ZASOBY N'!$D$10:'ZASOBY N'!$D205,'ZASOBY N'!$D205,'ZASOBY N'!$H$10:'ZASOBY N'!$H205,'ZASOBY N'!$H205 )</f>
        <v>0</v>
      </c>
      <c r="CI206" s="411">
        <f t="shared" si="83"/>
        <v>0</v>
      </c>
      <c r="CJ206" s="412">
        <f t="shared" si="84"/>
        <v>0</v>
      </c>
      <c r="CL206" s="414" t="str">
        <f>IF(AND(CN206=1,CO206=1,SUMIF($C206:$C$525,$C206,$AG206:$AG$525)=$AG206),$AG206,IF($CQ206&gt;0,$CQ206,IF(AND(COUNTIF($C$11:$C205,$C206)&gt;=1,COUNTIF($D205:$D205,$D206)&gt;=1),"",IF(AND(SUMIF($C206:$C$525,$C206,$AG206:$AG$525)&gt;$AG206,SUMIF($D206:$D$525,$D206,$AG206:$AG$525)&gt;$AG206),_xlfn.AGGREGATE(14,4,$CP$11:$CP$31*($C$11:$C$31=$C206),1),""))))</f>
        <v/>
      </c>
      <c r="CN206" s="409">
        <f>COUNTIFS('ZASOBY N'!$B205:$B$525,'ZASOBY N'!$B205,'ZASOBY N'!$C205:'ZASOBY N'!$C$525,'ZASOBY N'!$C205,'ZASOBY N'!$D205:'ZASOBY N'!$D$525,'ZASOBY N'!$D205,'ZASOBY N'!$H205:'ZASOBY N'!$H$525,'ZASOBY N'!$H205 )</f>
        <v>0</v>
      </c>
      <c r="CO206" s="410">
        <f>COUNTIFS('ZASOBY N'!$B$10:$B205,'ZASOBY N'!$B205,'ZASOBY N'!$C$10:'ZASOBY N'!$C205,'ZASOBY N'!$C205,'ZASOBY N'!$D$10:'ZASOBY N'!$D205,'ZASOBY N'!$D205,'ZASOBY N'!$H$10:'ZASOBY N'!$H205,'ZASOBY N'!$H205 )</f>
        <v>0</v>
      </c>
      <c r="CP206" s="411">
        <f t="shared" si="85"/>
        <v>0</v>
      </c>
      <c r="CQ206" s="412">
        <f t="shared" si="86"/>
        <v>0</v>
      </c>
      <c r="CS206" s="414" t="str">
        <f>IF(AND(CU206=1,CV206=1,SUMIF($C206:$C$525,$C206,$AF206:$AF$525)=$AF206),$AF206,IF($CX206&gt;0,$CX206,IF(AND(COUNTIF($C$11:$C205,$C206)&gt;=1,COUNTIF($D205:$D205,$D206)&gt;=1),"",IF(AND(SUMIF($C206:$C$525,$C206,$AF206:$AF$525)&gt;$AF206,SUMIF($D206:$D$525,$D206,$AF206:$AF$525)&gt;$AF206),_xlfn.AGGREGATE(14,4,$CW$11:$CW$31*($C$11:$C$31=$C206),1),""))))</f>
        <v/>
      </c>
      <c r="CU206" s="409">
        <f>COUNTIFS('ZASOBY N'!$B205:$B$525,'ZASOBY N'!$B205,'ZASOBY N'!$C205:'ZASOBY N'!$C$525,'ZASOBY N'!$C205,'ZASOBY N'!$D205:'ZASOBY N'!$D$525,'ZASOBY N'!$D205,'ZASOBY N'!$H205:'ZASOBY N'!$H$525,'ZASOBY N'!$H205 )</f>
        <v>0</v>
      </c>
      <c r="CV206" s="410">
        <f>COUNTIFS('ZASOBY N'!$B$10:$B205,'ZASOBY N'!$B205,'ZASOBY N'!$C$10:'ZASOBY N'!$C205,'ZASOBY N'!$C205,'ZASOBY N'!$D$10:'ZASOBY N'!$D205,'ZASOBY N'!$D205,'ZASOBY N'!$H$10:'ZASOBY N'!$H205,'ZASOBY N'!$H205 )</f>
        <v>0</v>
      </c>
      <c r="CW206" s="411">
        <f t="shared" si="87"/>
        <v>0</v>
      </c>
      <c r="CX206" s="412">
        <f t="shared" si="88"/>
        <v>0</v>
      </c>
      <c r="CZ206" s="414" t="str">
        <f>IF(AND(DB206=1,DC206=1,SUMIF($C206:$C$525,$C206,$AE206:$AE$525)=$AE206),$AE206,IF($DE206&gt;0,$DE206,IF(AND(COUNTIF($C$11:$C205,$C206)&gt;=1,COUNTIF($D205:$D205,$D206)&gt;=1),"",IF(AND(SUMIF($C206:$C$525,$C206,$AE206:$AE$525)&gt;$AE206,SUMIF($D206:$D$525,$D206,$AE206:$AE$525)&gt;$AE206),_xlfn.AGGREGATE(14,4,$DD$11:$DD$31*($C$11:$C$31=$C206),1),""))))</f>
        <v/>
      </c>
      <c r="DB206" s="409">
        <f>COUNTIFS('ZASOBY N'!$B205:$B$525,'ZASOBY N'!$B205,'ZASOBY N'!$C205:'ZASOBY N'!$C$525,'ZASOBY N'!$C205,'ZASOBY N'!$D205:'ZASOBY N'!$D$525,'ZASOBY N'!$D205,'ZASOBY N'!$H205:'ZASOBY N'!$H$525,'ZASOBY N'!$H205 )</f>
        <v>0</v>
      </c>
      <c r="DC206" s="410">
        <f>COUNTIFS('ZASOBY N'!$B$10:$B205,'ZASOBY N'!$B205,'ZASOBY N'!$C$10:'ZASOBY N'!$C205,'ZASOBY N'!$C205,'ZASOBY N'!$D$10:'ZASOBY N'!$D205,'ZASOBY N'!$D205,'ZASOBY N'!$H$10:'ZASOBY N'!$H205,'ZASOBY N'!$H205 )</f>
        <v>0</v>
      </c>
      <c r="DD206" s="411">
        <f t="shared" si="89"/>
        <v>0</v>
      </c>
      <c r="DE206" s="412">
        <f t="shared" si="90"/>
        <v>0</v>
      </c>
      <c r="DF206" s="399" t="str">
        <f>IF(AND(DI206=1,DJ206=1,SUMIF($C206:$C$525,$C206,$AD206:$AD$525)=$AD206),$AD206,IF($DL206&gt;0,$DL206,IF(B206="","",IF(AND(COUNTIF($C$11:$C205,$C206)&gt;=1,COUNTIF($D205:$D205,$D206)&gt;=1,COUNTIF($Z203:$Z205,$C206)=0),"",IF(AND(COUNTIF($C$11:$C205,$C206)&gt;=1,COUNTIF($D205:$D205,$D206)&gt;=1),"UJĘTO WYŻEJ",IF(AND(SUMIF($C206:$C$525,$C206,$AD206:$AD$525)&gt;$AD206,SUMIF($D206:$D$525,$D206,$AD206:$AD$525)&gt;$AD206),_xlfn.AGGREGATE(14,4,$DK$11:$DK$31*($C$11:$C$31=$C206),1),""))))))</f>
        <v/>
      </c>
      <c r="DG206" s="414" t="str">
        <f>IF(AND(DI206=1,DJ206=1,SUMIF($C206:$C$525,$C206,$AD206:$AD$525)=$AD206),$AD206,IF($DL206&gt;0,$DL206,IF(AND(COUNTIF($C$11:$C205,$C206)&gt;=1,COUNTIF($D205:$D205,$D206)&gt;=1),"",IF(AND(SUMIF($C206:$C$525,$C206,$AD206:$AD$525)&gt;$AD206,SUMIF($D206:$D$525,$D206,$AD206:$AD$525)&gt;$AD206),_xlfn.AGGREGATE(14,4,$DK$11:$DK$31*($C$11:$C$31=$C206),1),""))))</f>
        <v/>
      </c>
      <c r="DI206" s="409">
        <f>COUNTIFS('ZASOBY N'!$B205:$B$525,'ZASOBY N'!$B205,'ZASOBY N'!$C205:'ZASOBY N'!$C$525,'ZASOBY N'!$C205,'ZASOBY N'!$D205:'ZASOBY N'!$D$525,'ZASOBY N'!$D205,'ZASOBY N'!$H205:'ZASOBY N'!$H$525,'ZASOBY N'!$H205 )</f>
        <v>0</v>
      </c>
      <c r="DJ206" s="410">
        <f>COUNTIFS('ZASOBY N'!$B$10:$B205,'ZASOBY N'!$B205,'ZASOBY N'!$C$10:'ZASOBY N'!$C205,'ZASOBY N'!$C205,'ZASOBY N'!$D$10:'ZASOBY N'!$D205,'ZASOBY N'!$D205,'ZASOBY N'!$H$10:'ZASOBY N'!$H205,'ZASOBY N'!$H205 )</f>
        <v>0</v>
      </c>
      <c r="DK206" s="411">
        <f t="shared" si="91"/>
        <v>0</v>
      </c>
      <c r="DL206" s="412">
        <f t="shared" si="92"/>
        <v>0</v>
      </c>
    </row>
    <row r="207" spans="1:116" ht="18.899999999999999" customHeight="1" x14ac:dyDescent="0.3">
      <c r="A207" s="219"/>
      <c r="B207" s="152" t="str">
        <f>IF('ZASOBY N'!A206="","",'ZASOBY N'!A206)</f>
        <v/>
      </c>
      <c r="C207" s="462" t="str">
        <f>IF('ZASOBY N'!C206="","",'ZASOBY N'!C206)</f>
        <v/>
      </c>
      <c r="D207" s="137" t="str">
        <f>IF('ZASOBY N'!B206="","",'ZASOBY N'!B206)</f>
        <v/>
      </c>
      <c r="E207" s="138"/>
      <c r="F207" s="356" t="str">
        <f>IF('ZASOBY N'!D206="","",'ZASOBY N'!D206)</f>
        <v/>
      </c>
      <c r="G207" s="220" t="str">
        <f>IF('ZASOBY N'!G206="","",'ZASOBY N'!G206)</f>
        <v/>
      </c>
      <c r="H207" s="221" t="str">
        <f>IF('ZASOBY N'!F206="","",'ZASOBY N'!F206)</f>
        <v/>
      </c>
      <c r="I207" s="221" t="str">
        <f>IF('ZASOBY N'!G206="","",'ZASOBY N'!G206)</f>
        <v/>
      </c>
      <c r="J207" s="221" t="str">
        <f>IF('ZASOBY N'!H206="","",'ZASOBY N'!H206)</f>
        <v/>
      </c>
      <c r="K207" s="214">
        <v>0</v>
      </c>
      <c r="L207" s="214">
        <v>0</v>
      </c>
      <c r="M207" s="214">
        <v>0</v>
      </c>
      <c r="N207" s="222" t="str">
        <f>IF('ZASOBY N'!BD206="x","",IF(W207="","",'ZASOBY N'!E206))</f>
        <v/>
      </c>
      <c r="O207" s="223">
        <v>0</v>
      </c>
      <c r="P207" s="223">
        <v>0</v>
      </c>
      <c r="Q207" s="226" t="str">
        <f>IF($N207="","",'UPR BILANS N'!G207*'UPR BILANS N'!N207)</f>
        <v/>
      </c>
      <c r="R207" s="225" t="str">
        <f>IF($N207="","",'ZASOBY N'!O206)</f>
        <v/>
      </c>
      <c r="S207" s="225" t="str">
        <f>IF($N207="","",IF('ZASOBY N'!Q206="",0,'ZASOBY N'!Q206))</f>
        <v/>
      </c>
      <c r="T207" s="225" t="str">
        <f>IF($N207="","",'ZASOBY N'!V206)</f>
        <v/>
      </c>
      <c r="U207" s="225" t="str">
        <f>IF($N207="","",IF('ZASOBY N'!AG206="",0,'ZASOBY N'!AG206))</f>
        <v/>
      </c>
      <c r="V207" s="225" t="str">
        <f>IF($N207="","",IF(NN!P209="",0,NN!P209))</f>
        <v/>
      </c>
      <c r="W207" s="225" t="str">
        <f t="shared" si="70"/>
        <v/>
      </c>
      <c r="X207" s="226" t="str">
        <f t="shared" si="73"/>
        <v/>
      </c>
      <c r="Y207" s="225" t="str">
        <f>IF('ZASOBY N'!AU206="","",IF(C207&lt;&gt;C206,'ZASOBY N'!AU206,IF(D207&lt;&gt;D206,'ZASOBY N'!AU206,IF(F207&lt;&gt;F206,'ZASOBY N'!AU206,IF(G207&lt;&gt;G206,'ZASOBY N'!AU206,IF(J207&lt;&gt;J206,'ZASOBY N'!AU206,IF(NN!AC209="","",IF(AND(C206=C207,H206=H207,J206=J207,NN!AC209&gt;0),"",IF(AND(C207=C208,H207=DO205,NN!CW207&gt;0),'ZASOBY N'!AU206,'ZASOBY N'!AU206)))))))))</f>
        <v/>
      </c>
      <c r="Z207" s="225" t="str">
        <f t="shared" si="71"/>
        <v/>
      </c>
      <c r="AA207" s="227" t="str">
        <f t="shared" si="75"/>
        <v/>
      </c>
      <c r="AB207" s="400" t="str">
        <f t="shared" si="72"/>
        <v/>
      </c>
      <c r="AC207" s="228" t="str">
        <f t="shared" si="74"/>
        <v/>
      </c>
      <c r="AD207" s="222">
        <f>IF(B207="",0,IF(F207="",0,INDEX(POBRANIE_!$B$6:$F$101,MATCH('UPR BILANS N'!$F207,POBRANIE_!$A$6:$A$101,0),2)))</f>
        <v>0</v>
      </c>
      <c r="AE207" s="224">
        <f>IF(OR('ZASOBY N'!G206="",'ZASOBY N'!E206=""),0,IF(B207="",0,'ZASOBY N'!G206*'ZASOBY N'!E206))</f>
        <v>0</v>
      </c>
      <c r="AF207" s="225">
        <f>IF('ZASOBY N'!O206="",0,'ZASOBY N'!O206)</f>
        <v>0</v>
      </c>
      <c r="AG207" s="225">
        <f>IF('ZASOBY N'!Q206="",0,'ZASOBY N'!Q206)</f>
        <v>0</v>
      </c>
      <c r="AH207" s="225">
        <f>IF('ZASOBY N'!V206="",0,'ZASOBY N'!V206)</f>
        <v>0</v>
      </c>
      <c r="AI207" s="225">
        <f>IF('ZASOBY N'!AG206="",0,'ZASOBY N'!AG206)</f>
        <v>0</v>
      </c>
      <c r="AJ207" s="225">
        <f>IF(NN!P209="",0,IF(NN!P209="BRAK kol.7","BRAK BADAŃ",NN!P209))</f>
        <v>0</v>
      </c>
      <c r="AK207" s="225">
        <f>IF(NN!AC209="",0,IF(NN!AC209="BRAK kol.7","BRAK BADAŃ",NN!AC209))</f>
        <v>0</v>
      </c>
      <c r="BJ207" s="414" t="str">
        <f>IF(AND(BL207=1,BM207=1,SUMIF($C207:$C$525,$C207,$AK207:$AK$525)=$AK207),$AK207,IF($BO207&gt;0,$BO207,IF(AND(COUNTIF($C$11:$C206,$C207)&gt;=1,COUNTIF($D206:$D206,$D207)&gt;=1),"",IF(AND(SUMIF($C207:$C$525,$C207,$AK207:$AK$525)&gt;=$AK207,SUMIF($D207:$D$525,$D207,$AK207:$AK$525)&gt;=$AK207),SUMIF($C207:$C$525,$C207,$AK207:$AK$525),""))))</f>
        <v/>
      </c>
      <c r="BL207" s="409">
        <f>COUNTIFS('ZASOBY N'!$B206:$B$525,'ZASOBY N'!$B206,'ZASOBY N'!$C206:'ZASOBY N'!$C$525,'ZASOBY N'!$C206,'ZASOBY N'!$D206:'ZASOBY N'!$D$525,'ZASOBY N'!$D206,'ZASOBY N'!$H206:'ZASOBY N'!$H$525,'ZASOBY N'!$H206 )</f>
        <v>0</v>
      </c>
      <c r="BM207" s="410">
        <f>COUNTIFS('ZASOBY N'!$B$10:$B206,'ZASOBY N'!$B206,'ZASOBY N'!$C$10:'ZASOBY N'!$C206,'ZASOBY N'!$C206,'ZASOBY N'!$D$10:'ZASOBY N'!$D206,'ZASOBY N'!$D206,'ZASOBY N'!$H$10:'ZASOBY N'!$H206,'ZASOBY N'!$H206 )</f>
        <v>0</v>
      </c>
      <c r="BN207" s="411">
        <f t="shared" si="76"/>
        <v>0</v>
      </c>
      <c r="BO207" s="412">
        <f t="shared" si="77"/>
        <v>0</v>
      </c>
      <c r="BP207" s="94" t="str">
        <f t="shared" si="78"/>
        <v/>
      </c>
      <c r="BQ207" s="414" t="str">
        <f>IF(AND(BS207=1,BT207=1,SUMIF($C207:$C$525,$C207,$AJ207:$AJ$525)=$AJ207),$AJ207,IF($BV207&gt;0,$BV207,IF(AND(COUNTIF($C$11:$C206,$C207)&gt;=1,COUNTIF($D206:$D206,$D207)&gt;=1),"",IF(AND(SUMIF($C207:$C$525,$C207,$AJ207:$AJ$525)&gt;$AJ207,SUMIF($D207:$D$525,$D207,$AJ207:$AJ$525)&gt;$AJ207),SUMIF($C207:$C$525,$C207,$AJ207:$AJ$525),""))))</f>
        <v/>
      </c>
      <c r="BS207" s="409">
        <f>COUNTIFS('ZASOBY N'!$B206:$B$525,'ZASOBY N'!$B206,'ZASOBY N'!$C206:'ZASOBY N'!$C$525,'ZASOBY N'!$C206,'ZASOBY N'!$D206:'ZASOBY N'!$D$525,'ZASOBY N'!$D206,'ZASOBY N'!$H206:'ZASOBY N'!$H$525,'ZASOBY N'!$H206 )</f>
        <v>0</v>
      </c>
      <c r="BT207" s="410">
        <f>COUNTIFS('ZASOBY N'!$B$10:$B206,'ZASOBY N'!$B206,'ZASOBY N'!$C$10:'ZASOBY N'!$C206,'ZASOBY N'!$C206,'ZASOBY N'!$D$10:'ZASOBY N'!$D206,'ZASOBY N'!$D206,'ZASOBY N'!$H$10:'ZASOBY N'!$H206,'ZASOBY N'!$H206 )</f>
        <v>0</v>
      </c>
      <c r="BU207" s="411">
        <f t="shared" si="79"/>
        <v>0</v>
      </c>
      <c r="BV207" s="412">
        <f t="shared" si="80"/>
        <v>0</v>
      </c>
      <c r="BW207" s="94" t="s">
        <v>499</v>
      </c>
      <c r="BX207" s="414" t="str">
        <f>IF(AND(BZ207=1,CA207=1,SUMIF($C207:$C$525,$C207,$AI207:$AI$525)=$AI207),$AI207,IF($CC207&gt;0,$CC207,IF(AND(COUNTIF($C$11:$C206,$C207)&gt;=1,COUNTIF($D206:$D206,$D207)&gt;=1),"",IF(AND(SUMIF($C207:$C$525,$C207,$AI207:$AI$525)&gt;$AI207,SUMIF($D207:$D$525,$D207,$AI207:$AI$525)&gt;$IG207),_xlfn.AGGREGATE(14,4,$CB$11:$CB$31*($C$11:$C$31=$C207),1),""))))</f>
        <v/>
      </c>
      <c r="BZ207" s="409">
        <f>COUNTIFS('ZASOBY N'!$B206:$B$525,'ZASOBY N'!$B206,'ZASOBY N'!$C206:'ZASOBY N'!$C$525,'ZASOBY N'!$C206,'ZASOBY N'!$D206:'ZASOBY N'!$D$525,'ZASOBY N'!$D206,'ZASOBY N'!$H206:'ZASOBY N'!$H$525,'ZASOBY N'!$H206 )</f>
        <v>0</v>
      </c>
      <c r="CA207" s="410">
        <f>COUNTIFS('ZASOBY N'!$B$10:$B206,'ZASOBY N'!$B206,'ZASOBY N'!$C$10:'ZASOBY N'!$C206,'ZASOBY N'!$C206,'ZASOBY N'!$D$10:'ZASOBY N'!$D206,'ZASOBY N'!$D206,'ZASOBY N'!$H$10:'ZASOBY N'!$H206,'ZASOBY N'!$H206 )</f>
        <v>0</v>
      </c>
      <c r="CB207" s="411">
        <f t="shared" si="81"/>
        <v>0</v>
      </c>
      <c r="CC207" s="412">
        <f t="shared" si="82"/>
        <v>0</v>
      </c>
      <c r="CE207" s="414" t="str">
        <f>IF(AND(CG207=1,CH207=1,SUMIF($C207:$C$525,$C207,$AH207:$AH$525)=$AH207),$AH207,IF($CJ207&gt;0,$CJ207,IF(AND(COUNTIF($C$11:$C206,$C207)&gt;=1,COUNTIF($D206:$D206,$D207)&gt;=1),"",IF(AND(SUMIF($C207:$C$525,$C207,$AH207:$AH$525)&gt;$AH207,SUMIF($D207:$D$525,$D207,$AH207:$AH$525)&gt;$AH207),_xlfn.AGGREGATE(14,4,$CI$11:$CI$31*($C$11:$C$31=$C207),1),""))))</f>
        <v/>
      </c>
      <c r="CG207" s="409">
        <f>COUNTIFS('ZASOBY N'!$B206:$B$525,'ZASOBY N'!$B206,'ZASOBY N'!$C206:'ZASOBY N'!$C$525,'ZASOBY N'!$C206,'ZASOBY N'!$D206:'ZASOBY N'!$D$525,'ZASOBY N'!$D206,'ZASOBY N'!$H206:'ZASOBY N'!$H$525,'ZASOBY N'!$H206 )</f>
        <v>0</v>
      </c>
      <c r="CH207" s="410">
        <f>COUNTIFS('ZASOBY N'!$B$10:$B206,'ZASOBY N'!$B206,'ZASOBY N'!$C$10:'ZASOBY N'!$C206,'ZASOBY N'!$C206,'ZASOBY N'!$D$10:'ZASOBY N'!$D206,'ZASOBY N'!$D206,'ZASOBY N'!$H$10:'ZASOBY N'!$H206,'ZASOBY N'!$H206 )</f>
        <v>0</v>
      </c>
      <c r="CI207" s="411">
        <f t="shared" si="83"/>
        <v>0</v>
      </c>
      <c r="CJ207" s="412">
        <f t="shared" si="84"/>
        <v>0</v>
      </c>
      <c r="CL207" s="414" t="str">
        <f>IF(AND(CN207=1,CO207=1,SUMIF($C207:$C$525,$C207,$AG207:$AG$525)=$AG207),$AG207,IF($CQ207&gt;0,$CQ207,IF(AND(COUNTIF($C$11:$C206,$C207)&gt;=1,COUNTIF($D206:$D206,$D207)&gt;=1),"",IF(AND(SUMIF($C207:$C$525,$C207,$AG207:$AG$525)&gt;$AG207,SUMIF($D207:$D$525,$D207,$AG207:$AG$525)&gt;$AG207),_xlfn.AGGREGATE(14,4,$CP$11:$CP$31*($C$11:$C$31=$C207),1),""))))</f>
        <v/>
      </c>
      <c r="CN207" s="409">
        <f>COUNTIFS('ZASOBY N'!$B206:$B$525,'ZASOBY N'!$B206,'ZASOBY N'!$C206:'ZASOBY N'!$C$525,'ZASOBY N'!$C206,'ZASOBY N'!$D206:'ZASOBY N'!$D$525,'ZASOBY N'!$D206,'ZASOBY N'!$H206:'ZASOBY N'!$H$525,'ZASOBY N'!$H206 )</f>
        <v>0</v>
      </c>
      <c r="CO207" s="410">
        <f>COUNTIFS('ZASOBY N'!$B$10:$B206,'ZASOBY N'!$B206,'ZASOBY N'!$C$10:'ZASOBY N'!$C206,'ZASOBY N'!$C206,'ZASOBY N'!$D$10:'ZASOBY N'!$D206,'ZASOBY N'!$D206,'ZASOBY N'!$H$10:'ZASOBY N'!$H206,'ZASOBY N'!$H206 )</f>
        <v>0</v>
      </c>
      <c r="CP207" s="411">
        <f t="shared" si="85"/>
        <v>0</v>
      </c>
      <c r="CQ207" s="412">
        <f t="shared" si="86"/>
        <v>0</v>
      </c>
      <c r="CS207" s="414" t="str">
        <f>IF(AND(CU207=1,CV207=1,SUMIF($C207:$C$525,$C207,$AF207:$AF$525)=$AF207),$AF207,IF($CX207&gt;0,$CX207,IF(AND(COUNTIF($C$11:$C206,$C207)&gt;=1,COUNTIF($D206:$D206,$D207)&gt;=1),"",IF(AND(SUMIF($C207:$C$525,$C207,$AF207:$AF$525)&gt;$AF207,SUMIF($D207:$D$525,$D207,$AF207:$AF$525)&gt;$AF207),_xlfn.AGGREGATE(14,4,$CW$11:$CW$31*($C$11:$C$31=$C207),1),""))))</f>
        <v/>
      </c>
      <c r="CU207" s="409">
        <f>COUNTIFS('ZASOBY N'!$B206:$B$525,'ZASOBY N'!$B206,'ZASOBY N'!$C206:'ZASOBY N'!$C$525,'ZASOBY N'!$C206,'ZASOBY N'!$D206:'ZASOBY N'!$D$525,'ZASOBY N'!$D206,'ZASOBY N'!$H206:'ZASOBY N'!$H$525,'ZASOBY N'!$H206 )</f>
        <v>0</v>
      </c>
      <c r="CV207" s="410">
        <f>COUNTIFS('ZASOBY N'!$B$10:$B206,'ZASOBY N'!$B206,'ZASOBY N'!$C$10:'ZASOBY N'!$C206,'ZASOBY N'!$C206,'ZASOBY N'!$D$10:'ZASOBY N'!$D206,'ZASOBY N'!$D206,'ZASOBY N'!$H$10:'ZASOBY N'!$H206,'ZASOBY N'!$H206 )</f>
        <v>0</v>
      </c>
      <c r="CW207" s="411">
        <f t="shared" si="87"/>
        <v>0</v>
      </c>
      <c r="CX207" s="412">
        <f t="shared" si="88"/>
        <v>0</v>
      </c>
      <c r="CZ207" s="414" t="str">
        <f>IF(AND(DB207=1,DC207=1,SUMIF($C207:$C$525,$C207,$AE207:$AE$525)=$AE207),$AE207,IF($DE207&gt;0,$DE207,IF(AND(COUNTIF($C$11:$C206,$C207)&gt;=1,COUNTIF($D206:$D206,$D207)&gt;=1),"",IF(AND(SUMIF($C207:$C$525,$C207,$AE207:$AE$525)&gt;$AE207,SUMIF($D207:$D$525,$D207,$AE207:$AE$525)&gt;$AE207),_xlfn.AGGREGATE(14,4,$DD$11:$DD$31*($C$11:$C$31=$C207),1),""))))</f>
        <v/>
      </c>
      <c r="DB207" s="409">
        <f>COUNTIFS('ZASOBY N'!$B206:$B$525,'ZASOBY N'!$B206,'ZASOBY N'!$C206:'ZASOBY N'!$C$525,'ZASOBY N'!$C206,'ZASOBY N'!$D206:'ZASOBY N'!$D$525,'ZASOBY N'!$D206,'ZASOBY N'!$H206:'ZASOBY N'!$H$525,'ZASOBY N'!$H206 )</f>
        <v>0</v>
      </c>
      <c r="DC207" s="410">
        <f>COUNTIFS('ZASOBY N'!$B$10:$B206,'ZASOBY N'!$B206,'ZASOBY N'!$C$10:'ZASOBY N'!$C206,'ZASOBY N'!$C206,'ZASOBY N'!$D$10:'ZASOBY N'!$D206,'ZASOBY N'!$D206,'ZASOBY N'!$H$10:'ZASOBY N'!$H206,'ZASOBY N'!$H206 )</f>
        <v>0</v>
      </c>
      <c r="DD207" s="411">
        <f t="shared" si="89"/>
        <v>0</v>
      </c>
      <c r="DE207" s="412">
        <f t="shared" si="90"/>
        <v>0</v>
      </c>
      <c r="DF207" s="399" t="str">
        <f>IF(AND(DI207=1,DJ207=1,SUMIF($C207:$C$525,$C207,$AD207:$AD$525)=$AD207),$AD207,IF($DL207&gt;0,$DL207,IF(B207="","",IF(AND(COUNTIF($C$11:$C206,$C207)&gt;=1,COUNTIF($D206:$D206,$D207)&gt;=1,COUNTIF($Z204:$Z206,$C207)=0),"",IF(AND(COUNTIF($C$11:$C206,$C207)&gt;=1,COUNTIF($D206:$D206,$D207)&gt;=1),"UJĘTO WYŻEJ",IF(AND(SUMIF($C207:$C$525,$C207,$AD207:$AD$525)&gt;$AD207,SUMIF($D207:$D$525,$D207,$AD207:$AD$525)&gt;$AD207),_xlfn.AGGREGATE(14,4,$DK$11:$DK$31*($C$11:$C$31=$C207),1),""))))))</f>
        <v/>
      </c>
      <c r="DG207" s="414" t="str">
        <f>IF(AND(DI207=1,DJ207=1,SUMIF($C207:$C$525,$C207,$AD207:$AD$525)=$AD207),$AD207,IF($DL207&gt;0,$DL207,IF(AND(COUNTIF($C$11:$C206,$C207)&gt;=1,COUNTIF($D206:$D206,$D207)&gt;=1),"",IF(AND(SUMIF($C207:$C$525,$C207,$AD207:$AD$525)&gt;$AD207,SUMIF($D207:$D$525,$D207,$AD207:$AD$525)&gt;$AD207),_xlfn.AGGREGATE(14,4,$DK$11:$DK$31*($C$11:$C$31=$C207),1),""))))</f>
        <v/>
      </c>
      <c r="DI207" s="409">
        <f>COUNTIFS('ZASOBY N'!$B206:$B$525,'ZASOBY N'!$B206,'ZASOBY N'!$C206:'ZASOBY N'!$C$525,'ZASOBY N'!$C206,'ZASOBY N'!$D206:'ZASOBY N'!$D$525,'ZASOBY N'!$D206,'ZASOBY N'!$H206:'ZASOBY N'!$H$525,'ZASOBY N'!$H206 )</f>
        <v>0</v>
      </c>
      <c r="DJ207" s="410">
        <f>COUNTIFS('ZASOBY N'!$B$10:$B206,'ZASOBY N'!$B206,'ZASOBY N'!$C$10:'ZASOBY N'!$C206,'ZASOBY N'!$C206,'ZASOBY N'!$D$10:'ZASOBY N'!$D206,'ZASOBY N'!$D206,'ZASOBY N'!$H$10:'ZASOBY N'!$H206,'ZASOBY N'!$H206 )</f>
        <v>0</v>
      </c>
      <c r="DK207" s="411">
        <f t="shared" si="91"/>
        <v>0</v>
      </c>
      <c r="DL207" s="412">
        <f t="shared" si="92"/>
        <v>0</v>
      </c>
    </row>
    <row r="208" spans="1:116" ht="18.899999999999999" customHeight="1" x14ac:dyDescent="0.3">
      <c r="A208" s="219"/>
      <c r="B208" s="152" t="str">
        <f>IF('ZASOBY N'!A207="","",'ZASOBY N'!A207)</f>
        <v/>
      </c>
      <c r="C208" s="462" t="str">
        <f>IF('ZASOBY N'!C207="","",'ZASOBY N'!C207)</f>
        <v/>
      </c>
      <c r="D208" s="137" t="str">
        <f>IF('ZASOBY N'!B207="","",'ZASOBY N'!B207)</f>
        <v/>
      </c>
      <c r="E208" s="138"/>
      <c r="F208" s="356" t="str">
        <f>IF('ZASOBY N'!D207="","",'ZASOBY N'!D207)</f>
        <v/>
      </c>
      <c r="G208" s="220" t="str">
        <f>IF('ZASOBY N'!G207="","",'ZASOBY N'!G207)</f>
        <v/>
      </c>
      <c r="H208" s="221" t="str">
        <f>IF('ZASOBY N'!F207="","",'ZASOBY N'!F207)</f>
        <v/>
      </c>
      <c r="I208" s="221" t="str">
        <f>IF('ZASOBY N'!G207="","",'ZASOBY N'!G207)</f>
        <v/>
      </c>
      <c r="J208" s="221" t="str">
        <f>IF('ZASOBY N'!H207="","",'ZASOBY N'!H207)</f>
        <v/>
      </c>
      <c r="K208" s="214">
        <v>0</v>
      </c>
      <c r="L208" s="214">
        <v>0</v>
      </c>
      <c r="M208" s="214">
        <v>0</v>
      </c>
      <c r="N208" s="222" t="str">
        <f>IF('ZASOBY N'!BD207="x","",IF(W208="","",'ZASOBY N'!E207))</f>
        <v/>
      </c>
      <c r="O208" s="223">
        <v>0</v>
      </c>
      <c r="P208" s="223">
        <v>0</v>
      </c>
      <c r="Q208" s="226" t="str">
        <f>IF($N208="","",'UPR BILANS N'!G208*'UPR BILANS N'!N208)</f>
        <v/>
      </c>
      <c r="R208" s="225" t="str">
        <f>IF($N208="","",'ZASOBY N'!O207)</f>
        <v/>
      </c>
      <c r="S208" s="225" t="str">
        <f>IF($N208="","",IF('ZASOBY N'!Q207="",0,'ZASOBY N'!Q207))</f>
        <v/>
      </c>
      <c r="T208" s="225" t="str">
        <f>IF($N208="","",'ZASOBY N'!V207)</f>
        <v/>
      </c>
      <c r="U208" s="225" t="str">
        <f>IF($N208="","",IF('ZASOBY N'!AG207="",0,'ZASOBY N'!AG207))</f>
        <v/>
      </c>
      <c r="V208" s="225" t="str">
        <f>IF($N208="","",IF(NN!P210="",0,NN!P210))</f>
        <v/>
      </c>
      <c r="W208" s="225" t="str">
        <f t="shared" si="70"/>
        <v/>
      </c>
      <c r="X208" s="226" t="str">
        <f t="shared" si="73"/>
        <v/>
      </c>
      <c r="Y208" s="225" t="str">
        <f>IF('ZASOBY N'!AU207="","",IF(C208&lt;&gt;C207,'ZASOBY N'!AU207,IF(D208&lt;&gt;D207,'ZASOBY N'!AU207,IF(F208&lt;&gt;F207,'ZASOBY N'!AU207,IF(G208&lt;&gt;G207,'ZASOBY N'!AU207,IF(J208&lt;&gt;J207,'ZASOBY N'!AU207,IF(NN!AC210="","",IF(AND(C207=C208,H207=H208,J207=J208,NN!AC210&gt;0),"",IF(AND(C208=C209,H208=DO206,NN!CW208&gt;0),'ZASOBY N'!AU207,'ZASOBY N'!AU207)))))))))</f>
        <v/>
      </c>
      <c r="Z208" s="225" t="str">
        <f t="shared" si="71"/>
        <v/>
      </c>
      <c r="AA208" s="227" t="str">
        <f t="shared" si="75"/>
        <v/>
      </c>
      <c r="AB208" s="400" t="str">
        <f t="shared" si="72"/>
        <v/>
      </c>
      <c r="AC208" s="228" t="str">
        <f t="shared" si="74"/>
        <v/>
      </c>
      <c r="AD208" s="222">
        <f>IF(B208="",0,IF(F208="",0,INDEX(POBRANIE_!$B$6:$F$101,MATCH('UPR BILANS N'!$F208,POBRANIE_!$A$6:$A$101,0),2)))</f>
        <v>0</v>
      </c>
      <c r="AE208" s="224">
        <f>IF(OR('ZASOBY N'!G207="",'ZASOBY N'!E207=""),0,IF(B208="",0,'ZASOBY N'!G207*'ZASOBY N'!E207))</f>
        <v>0</v>
      </c>
      <c r="AF208" s="225">
        <f>IF('ZASOBY N'!O207="",0,'ZASOBY N'!O207)</f>
        <v>0</v>
      </c>
      <c r="AG208" s="225">
        <f>IF('ZASOBY N'!Q207="",0,'ZASOBY N'!Q207)</f>
        <v>0</v>
      </c>
      <c r="AH208" s="225">
        <f>IF('ZASOBY N'!V207="",0,'ZASOBY N'!V207)</f>
        <v>0</v>
      </c>
      <c r="AI208" s="225">
        <f>IF('ZASOBY N'!AG207="",0,'ZASOBY N'!AG207)</f>
        <v>0</v>
      </c>
      <c r="AJ208" s="225">
        <f>IF(NN!P210="",0,IF(NN!P210="BRAK kol.7","BRAK BADAŃ",NN!P210))</f>
        <v>0</v>
      </c>
      <c r="AK208" s="225">
        <f>IF(NN!AC210="",0,IF(NN!AC210="BRAK kol.7","BRAK BADAŃ",NN!AC210))</f>
        <v>0</v>
      </c>
      <c r="BJ208" s="414" t="str">
        <f>IF(AND(BL208=1,BM208=1,SUMIF($C208:$C$525,$C208,$AK208:$AK$525)=$AK208),$AK208,IF($BO208&gt;0,$BO208,IF(AND(COUNTIF($C$11:$C207,$C208)&gt;=1,COUNTIF($D207:$D207,$D208)&gt;=1),"",IF(AND(SUMIF($C208:$C$525,$C208,$AK208:$AK$525)&gt;=$AK208,SUMIF($D208:$D$525,$D208,$AK208:$AK$525)&gt;=$AK208),SUMIF($C208:$C$525,$C208,$AK208:$AK$525),""))))</f>
        <v/>
      </c>
      <c r="BL208" s="409">
        <f>COUNTIFS('ZASOBY N'!$B207:$B$525,'ZASOBY N'!$B207,'ZASOBY N'!$C207:'ZASOBY N'!$C$525,'ZASOBY N'!$C207,'ZASOBY N'!$D207:'ZASOBY N'!$D$525,'ZASOBY N'!$D207,'ZASOBY N'!$H207:'ZASOBY N'!$H$525,'ZASOBY N'!$H207 )</f>
        <v>0</v>
      </c>
      <c r="BM208" s="410">
        <f>COUNTIFS('ZASOBY N'!$B$10:$B207,'ZASOBY N'!$B207,'ZASOBY N'!$C$10:'ZASOBY N'!$C207,'ZASOBY N'!$C207,'ZASOBY N'!$D$10:'ZASOBY N'!$D207,'ZASOBY N'!$D207,'ZASOBY N'!$H$10:'ZASOBY N'!$H207,'ZASOBY N'!$H207 )</f>
        <v>0</v>
      </c>
      <c r="BN208" s="411">
        <f t="shared" si="76"/>
        <v>0</v>
      </c>
      <c r="BO208" s="412">
        <f t="shared" si="77"/>
        <v>0</v>
      </c>
      <c r="BP208" s="94" t="str">
        <f t="shared" si="78"/>
        <v/>
      </c>
      <c r="BQ208" s="414" t="str">
        <f>IF(AND(BS208=1,BT208=1,SUMIF($C208:$C$525,$C208,$AJ208:$AJ$525)=$AJ208),$AJ208,IF($BV208&gt;0,$BV208,IF(AND(COUNTIF($C$11:$C207,$C208)&gt;=1,COUNTIF($D207:$D207,$D208)&gt;=1),"",IF(AND(SUMIF($C208:$C$525,$C208,$AJ208:$AJ$525)&gt;$AJ208,SUMIF($D208:$D$525,$D208,$AJ208:$AJ$525)&gt;$AJ208),SUMIF($C208:$C$525,$C208,$AJ208:$AJ$525),""))))</f>
        <v/>
      </c>
      <c r="BS208" s="409">
        <f>COUNTIFS('ZASOBY N'!$B207:$B$525,'ZASOBY N'!$B207,'ZASOBY N'!$C207:'ZASOBY N'!$C$525,'ZASOBY N'!$C207,'ZASOBY N'!$D207:'ZASOBY N'!$D$525,'ZASOBY N'!$D207,'ZASOBY N'!$H207:'ZASOBY N'!$H$525,'ZASOBY N'!$H207 )</f>
        <v>0</v>
      </c>
      <c r="BT208" s="410">
        <f>COUNTIFS('ZASOBY N'!$B$10:$B207,'ZASOBY N'!$B207,'ZASOBY N'!$C$10:'ZASOBY N'!$C207,'ZASOBY N'!$C207,'ZASOBY N'!$D$10:'ZASOBY N'!$D207,'ZASOBY N'!$D207,'ZASOBY N'!$H$10:'ZASOBY N'!$H207,'ZASOBY N'!$H207 )</f>
        <v>0</v>
      </c>
      <c r="BU208" s="411">
        <f t="shared" si="79"/>
        <v>0</v>
      </c>
      <c r="BV208" s="412">
        <f t="shared" si="80"/>
        <v>0</v>
      </c>
      <c r="BW208" s="94" t="s">
        <v>499</v>
      </c>
      <c r="BX208" s="414" t="str">
        <f>IF(AND(BZ208=1,CA208=1,SUMIF($C208:$C$525,$C208,$AI208:$AI$525)=$AI208),$AI208,IF($CC208&gt;0,$CC208,IF(AND(COUNTIF($C$11:$C207,$C208)&gt;=1,COUNTIF($D207:$D207,$D208)&gt;=1),"",IF(AND(SUMIF($C208:$C$525,$C208,$AI208:$AI$525)&gt;$AI208,SUMIF($D208:$D$525,$D208,$AI208:$AI$525)&gt;$IG208),_xlfn.AGGREGATE(14,4,$CB$11:$CB$31*($C$11:$C$31=$C208),1),""))))</f>
        <v/>
      </c>
      <c r="BZ208" s="409">
        <f>COUNTIFS('ZASOBY N'!$B207:$B$525,'ZASOBY N'!$B207,'ZASOBY N'!$C207:'ZASOBY N'!$C$525,'ZASOBY N'!$C207,'ZASOBY N'!$D207:'ZASOBY N'!$D$525,'ZASOBY N'!$D207,'ZASOBY N'!$H207:'ZASOBY N'!$H$525,'ZASOBY N'!$H207 )</f>
        <v>0</v>
      </c>
      <c r="CA208" s="410">
        <f>COUNTIFS('ZASOBY N'!$B$10:$B207,'ZASOBY N'!$B207,'ZASOBY N'!$C$10:'ZASOBY N'!$C207,'ZASOBY N'!$C207,'ZASOBY N'!$D$10:'ZASOBY N'!$D207,'ZASOBY N'!$D207,'ZASOBY N'!$H$10:'ZASOBY N'!$H207,'ZASOBY N'!$H207 )</f>
        <v>0</v>
      </c>
      <c r="CB208" s="411">
        <f t="shared" si="81"/>
        <v>0</v>
      </c>
      <c r="CC208" s="412">
        <f t="shared" si="82"/>
        <v>0</v>
      </c>
      <c r="CE208" s="414" t="str">
        <f>IF(AND(CG208=1,CH208=1,SUMIF($C208:$C$525,$C208,$AH208:$AH$525)=$AH208),$AH208,IF($CJ208&gt;0,$CJ208,IF(AND(COUNTIF($C$11:$C207,$C208)&gt;=1,COUNTIF($D207:$D207,$D208)&gt;=1),"",IF(AND(SUMIF($C208:$C$525,$C208,$AH208:$AH$525)&gt;$AH208,SUMIF($D208:$D$525,$D208,$AH208:$AH$525)&gt;$AH208),_xlfn.AGGREGATE(14,4,$CI$11:$CI$31*($C$11:$C$31=$C208),1),""))))</f>
        <v/>
      </c>
      <c r="CG208" s="409">
        <f>COUNTIFS('ZASOBY N'!$B207:$B$525,'ZASOBY N'!$B207,'ZASOBY N'!$C207:'ZASOBY N'!$C$525,'ZASOBY N'!$C207,'ZASOBY N'!$D207:'ZASOBY N'!$D$525,'ZASOBY N'!$D207,'ZASOBY N'!$H207:'ZASOBY N'!$H$525,'ZASOBY N'!$H207 )</f>
        <v>0</v>
      </c>
      <c r="CH208" s="410">
        <f>COUNTIFS('ZASOBY N'!$B$10:$B207,'ZASOBY N'!$B207,'ZASOBY N'!$C$10:'ZASOBY N'!$C207,'ZASOBY N'!$C207,'ZASOBY N'!$D$10:'ZASOBY N'!$D207,'ZASOBY N'!$D207,'ZASOBY N'!$H$10:'ZASOBY N'!$H207,'ZASOBY N'!$H207 )</f>
        <v>0</v>
      </c>
      <c r="CI208" s="411">
        <f t="shared" si="83"/>
        <v>0</v>
      </c>
      <c r="CJ208" s="412">
        <f t="shared" si="84"/>
        <v>0</v>
      </c>
      <c r="CL208" s="414" t="str">
        <f>IF(AND(CN208=1,CO208=1,SUMIF($C208:$C$525,$C208,$AG208:$AG$525)=$AG208),$AG208,IF($CQ208&gt;0,$CQ208,IF(AND(COUNTIF($C$11:$C207,$C208)&gt;=1,COUNTIF($D207:$D207,$D208)&gt;=1),"",IF(AND(SUMIF($C208:$C$525,$C208,$AG208:$AG$525)&gt;$AG208,SUMIF($D208:$D$525,$D208,$AG208:$AG$525)&gt;$AG208),_xlfn.AGGREGATE(14,4,$CP$11:$CP$31*($C$11:$C$31=$C208),1),""))))</f>
        <v/>
      </c>
      <c r="CN208" s="409">
        <f>COUNTIFS('ZASOBY N'!$B207:$B$525,'ZASOBY N'!$B207,'ZASOBY N'!$C207:'ZASOBY N'!$C$525,'ZASOBY N'!$C207,'ZASOBY N'!$D207:'ZASOBY N'!$D$525,'ZASOBY N'!$D207,'ZASOBY N'!$H207:'ZASOBY N'!$H$525,'ZASOBY N'!$H207 )</f>
        <v>0</v>
      </c>
      <c r="CO208" s="410">
        <f>COUNTIFS('ZASOBY N'!$B$10:$B207,'ZASOBY N'!$B207,'ZASOBY N'!$C$10:'ZASOBY N'!$C207,'ZASOBY N'!$C207,'ZASOBY N'!$D$10:'ZASOBY N'!$D207,'ZASOBY N'!$D207,'ZASOBY N'!$H$10:'ZASOBY N'!$H207,'ZASOBY N'!$H207 )</f>
        <v>0</v>
      </c>
      <c r="CP208" s="411">
        <f t="shared" si="85"/>
        <v>0</v>
      </c>
      <c r="CQ208" s="412">
        <f t="shared" si="86"/>
        <v>0</v>
      </c>
      <c r="CS208" s="414" t="str">
        <f>IF(AND(CU208=1,CV208=1,SUMIF($C208:$C$525,$C208,$AF208:$AF$525)=$AF208),$AF208,IF($CX208&gt;0,$CX208,IF(AND(COUNTIF($C$11:$C207,$C208)&gt;=1,COUNTIF($D207:$D207,$D208)&gt;=1),"",IF(AND(SUMIF($C208:$C$525,$C208,$AF208:$AF$525)&gt;$AF208,SUMIF($D208:$D$525,$D208,$AF208:$AF$525)&gt;$AF208),_xlfn.AGGREGATE(14,4,$CW$11:$CW$31*($C$11:$C$31=$C208),1),""))))</f>
        <v/>
      </c>
      <c r="CU208" s="409">
        <f>COUNTIFS('ZASOBY N'!$B207:$B$525,'ZASOBY N'!$B207,'ZASOBY N'!$C207:'ZASOBY N'!$C$525,'ZASOBY N'!$C207,'ZASOBY N'!$D207:'ZASOBY N'!$D$525,'ZASOBY N'!$D207,'ZASOBY N'!$H207:'ZASOBY N'!$H$525,'ZASOBY N'!$H207 )</f>
        <v>0</v>
      </c>
      <c r="CV208" s="410">
        <f>COUNTIFS('ZASOBY N'!$B$10:$B207,'ZASOBY N'!$B207,'ZASOBY N'!$C$10:'ZASOBY N'!$C207,'ZASOBY N'!$C207,'ZASOBY N'!$D$10:'ZASOBY N'!$D207,'ZASOBY N'!$D207,'ZASOBY N'!$H$10:'ZASOBY N'!$H207,'ZASOBY N'!$H207 )</f>
        <v>0</v>
      </c>
      <c r="CW208" s="411">
        <f t="shared" si="87"/>
        <v>0</v>
      </c>
      <c r="CX208" s="412">
        <f t="shared" si="88"/>
        <v>0</v>
      </c>
      <c r="CZ208" s="414" t="str">
        <f>IF(AND(DB208=1,DC208=1,SUMIF($C208:$C$525,$C208,$AE208:$AE$525)=$AE208),$AE208,IF($DE208&gt;0,$DE208,IF(AND(COUNTIF($C$11:$C207,$C208)&gt;=1,COUNTIF($D207:$D207,$D208)&gt;=1),"",IF(AND(SUMIF($C208:$C$525,$C208,$AE208:$AE$525)&gt;$AE208,SUMIF($D208:$D$525,$D208,$AE208:$AE$525)&gt;$AE208),_xlfn.AGGREGATE(14,4,$DD$11:$DD$31*($C$11:$C$31=$C208),1),""))))</f>
        <v/>
      </c>
      <c r="DB208" s="409">
        <f>COUNTIFS('ZASOBY N'!$B207:$B$525,'ZASOBY N'!$B207,'ZASOBY N'!$C207:'ZASOBY N'!$C$525,'ZASOBY N'!$C207,'ZASOBY N'!$D207:'ZASOBY N'!$D$525,'ZASOBY N'!$D207,'ZASOBY N'!$H207:'ZASOBY N'!$H$525,'ZASOBY N'!$H207 )</f>
        <v>0</v>
      </c>
      <c r="DC208" s="410">
        <f>COUNTIFS('ZASOBY N'!$B$10:$B207,'ZASOBY N'!$B207,'ZASOBY N'!$C$10:'ZASOBY N'!$C207,'ZASOBY N'!$C207,'ZASOBY N'!$D$10:'ZASOBY N'!$D207,'ZASOBY N'!$D207,'ZASOBY N'!$H$10:'ZASOBY N'!$H207,'ZASOBY N'!$H207 )</f>
        <v>0</v>
      </c>
      <c r="DD208" s="411">
        <f t="shared" si="89"/>
        <v>0</v>
      </c>
      <c r="DE208" s="412">
        <f t="shared" si="90"/>
        <v>0</v>
      </c>
      <c r="DF208" s="399" t="str">
        <f>IF(AND(DI208=1,DJ208=1,SUMIF($C208:$C$525,$C208,$AD208:$AD$525)=$AD208),$AD208,IF($DL208&gt;0,$DL208,IF(B208="","",IF(AND(COUNTIF($C$11:$C207,$C208)&gt;=1,COUNTIF($D207:$D207,$D208)&gt;=1,COUNTIF($Z205:$Z207,$C208)=0),"",IF(AND(COUNTIF($C$11:$C207,$C208)&gt;=1,COUNTIF($D207:$D207,$D208)&gt;=1),"UJĘTO WYŻEJ",IF(AND(SUMIF($C208:$C$525,$C208,$AD208:$AD$525)&gt;$AD208,SUMIF($D208:$D$525,$D208,$AD208:$AD$525)&gt;$AD208),_xlfn.AGGREGATE(14,4,$DK$11:$DK$31*($C$11:$C$31=$C208),1),""))))))</f>
        <v/>
      </c>
      <c r="DG208" s="414" t="str">
        <f>IF(AND(DI208=1,DJ208=1,SUMIF($C208:$C$525,$C208,$AD208:$AD$525)=$AD208),$AD208,IF($DL208&gt;0,$DL208,IF(AND(COUNTIF($C$11:$C207,$C208)&gt;=1,COUNTIF($D207:$D207,$D208)&gt;=1),"",IF(AND(SUMIF($C208:$C$525,$C208,$AD208:$AD$525)&gt;$AD208,SUMIF($D208:$D$525,$D208,$AD208:$AD$525)&gt;$AD208),_xlfn.AGGREGATE(14,4,$DK$11:$DK$31*($C$11:$C$31=$C208),1),""))))</f>
        <v/>
      </c>
      <c r="DI208" s="409">
        <f>COUNTIFS('ZASOBY N'!$B207:$B$525,'ZASOBY N'!$B207,'ZASOBY N'!$C207:'ZASOBY N'!$C$525,'ZASOBY N'!$C207,'ZASOBY N'!$D207:'ZASOBY N'!$D$525,'ZASOBY N'!$D207,'ZASOBY N'!$H207:'ZASOBY N'!$H$525,'ZASOBY N'!$H207 )</f>
        <v>0</v>
      </c>
      <c r="DJ208" s="410">
        <f>COUNTIFS('ZASOBY N'!$B$10:$B207,'ZASOBY N'!$B207,'ZASOBY N'!$C$10:'ZASOBY N'!$C207,'ZASOBY N'!$C207,'ZASOBY N'!$D$10:'ZASOBY N'!$D207,'ZASOBY N'!$D207,'ZASOBY N'!$H$10:'ZASOBY N'!$H207,'ZASOBY N'!$H207 )</f>
        <v>0</v>
      </c>
      <c r="DK208" s="411">
        <f t="shared" si="91"/>
        <v>0</v>
      </c>
      <c r="DL208" s="412">
        <f t="shared" si="92"/>
        <v>0</v>
      </c>
    </row>
    <row r="209" spans="1:116" ht="18.899999999999999" customHeight="1" x14ac:dyDescent="0.3">
      <c r="A209" s="219"/>
      <c r="B209" s="152" t="str">
        <f>IF('ZASOBY N'!A208="","",'ZASOBY N'!A208)</f>
        <v/>
      </c>
      <c r="C209" s="462" t="str">
        <f>IF('ZASOBY N'!C208="","",'ZASOBY N'!C208)</f>
        <v/>
      </c>
      <c r="D209" s="137" t="str">
        <f>IF('ZASOBY N'!B208="","",'ZASOBY N'!B208)</f>
        <v/>
      </c>
      <c r="E209" s="138"/>
      <c r="F209" s="356" t="str">
        <f>IF('ZASOBY N'!D208="","",'ZASOBY N'!D208)</f>
        <v/>
      </c>
      <c r="G209" s="220" t="str">
        <f>IF('ZASOBY N'!G208="","",'ZASOBY N'!G208)</f>
        <v/>
      </c>
      <c r="H209" s="221" t="str">
        <f>IF('ZASOBY N'!F208="","",'ZASOBY N'!F208)</f>
        <v/>
      </c>
      <c r="I209" s="221" t="str">
        <f>IF('ZASOBY N'!G208="","",'ZASOBY N'!G208)</f>
        <v/>
      </c>
      <c r="J209" s="221" t="str">
        <f>IF('ZASOBY N'!H208="","",'ZASOBY N'!H208)</f>
        <v/>
      </c>
      <c r="K209" s="214">
        <v>0</v>
      </c>
      <c r="L209" s="214">
        <v>0</v>
      </c>
      <c r="M209" s="214">
        <v>0</v>
      </c>
      <c r="N209" s="222" t="str">
        <f>IF('ZASOBY N'!BD208="x","",IF(W209="","",'ZASOBY N'!E208))</f>
        <v/>
      </c>
      <c r="O209" s="223">
        <v>0</v>
      </c>
      <c r="P209" s="223">
        <v>0</v>
      </c>
      <c r="Q209" s="226" t="str">
        <f>IF($N209="","",'UPR BILANS N'!G209*'UPR BILANS N'!N209)</f>
        <v/>
      </c>
      <c r="R209" s="225" t="str">
        <f>IF($N209="","",'ZASOBY N'!O208)</f>
        <v/>
      </c>
      <c r="S209" s="225" t="str">
        <f>IF($N209="","",IF('ZASOBY N'!Q208="",0,'ZASOBY N'!Q208))</f>
        <v/>
      </c>
      <c r="T209" s="225" t="str">
        <f>IF($N209="","",'ZASOBY N'!V208)</f>
        <v/>
      </c>
      <c r="U209" s="225" t="str">
        <f>IF($N209="","",IF('ZASOBY N'!AG208="",0,'ZASOBY N'!AG208))</f>
        <v/>
      </c>
      <c r="V209" s="225" t="str">
        <f>IF($N209="","",IF(NN!P211="",0,NN!P211))</f>
        <v/>
      </c>
      <c r="W209" s="225" t="str">
        <f t="shared" si="70"/>
        <v/>
      </c>
      <c r="X209" s="226" t="str">
        <f t="shared" si="73"/>
        <v/>
      </c>
      <c r="Y209" s="225" t="str">
        <f>IF('ZASOBY N'!AU208="","",IF(C209&lt;&gt;C208,'ZASOBY N'!AU208,IF(D209&lt;&gt;D208,'ZASOBY N'!AU208,IF(F209&lt;&gt;F208,'ZASOBY N'!AU208,IF(G209&lt;&gt;G208,'ZASOBY N'!AU208,IF(J209&lt;&gt;J208,'ZASOBY N'!AU208,IF(NN!AC211="","",IF(AND(C208=C209,H208=H209,J208=J209,NN!AC211&gt;0),"",IF(AND(C209=C210,H209=DO207,NN!CW209&gt;0),'ZASOBY N'!AU208,'ZASOBY N'!AU208)))))))))</f>
        <v/>
      </c>
      <c r="Z209" s="225" t="str">
        <f t="shared" si="71"/>
        <v/>
      </c>
      <c r="AA209" s="227" t="str">
        <f t="shared" si="75"/>
        <v/>
      </c>
      <c r="AB209" s="400" t="str">
        <f t="shared" si="72"/>
        <v/>
      </c>
      <c r="AC209" s="228" t="str">
        <f t="shared" si="74"/>
        <v/>
      </c>
      <c r="AD209" s="222">
        <f>IF(B209="",0,IF(F209="",0,INDEX(POBRANIE_!$B$6:$F$101,MATCH('UPR BILANS N'!$F209,POBRANIE_!$A$6:$A$101,0),2)))</f>
        <v>0</v>
      </c>
      <c r="AE209" s="224">
        <f>IF(OR('ZASOBY N'!G208="",'ZASOBY N'!E208=""),0,IF(B209="",0,'ZASOBY N'!G208*'ZASOBY N'!E208))</f>
        <v>0</v>
      </c>
      <c r="AF209" s="225">
        <f>IF('ZASOBY N'!O208="",0,'ZASOBY N'!O208)</f>
        <v>0</v>
      </c>
      <c r="AG209" s="225">
        <f>IF('ZASOBY N'!Q208="",0,'ZASOBY N'!Q208)</f>
        <v>0</v>
      </c>
      <c r="AH209" s="225">
        <f>IF('ZASOBY N'!V208="",0,'ZASOBY N'!V208)</f>
        <v>0</v>
      </c>
      <c r="AI209" s="225">
        <f>IF('ZASOBY N'!AG208="",0,'ZASOBY N'!AG208)</f>
        <v>0</v>
      </c>
      <c r="AJ209" s="225">
        <f>IF(NN!P211="",0,IF(NN!P211="BRAK kol.7","BRAK BADAŃ",NN!P211))</f>
        <v>0</v>
      </c>
      <c r="AK209" s="225">
        <f>IF(NN!AC211="",0,IF(NN!AC211="BRAK kol.7","BRAK BADAŃ",NN!AC211))</f>
        <v>0</v>
      </c>
      <c r="BJ209" s="414" t="str">
        <f>IF(AND(BL209=1,BM209=1,SUMIF($C209:$C$525,$C209,$AK209:$AK$525)=$AK209),$AK209,IF($BO209&gt;0,$BO209,IF(AND(COUNTIF($C$11:$C208,$C209)&gt;=1,COUNTIF($D208:$D208,$D209)&gt;=1),"",IF(AND(SUMIF($C209:$C$525,$C209,$AK209:$AK$525)&gt;=$AK209,SUMIF($D209:$D$525,$D209,$AK209:$AK$525)&gt;=$AK209),SUMIF($C209:$C$525,$C209,$AK209:$AK$525),""))))</f>
        <v/>
      </c>
      <c r="BL209" s="409">
        <f>COUNTIFS('ZASOBY N'!$B208:$B$525,'ZASOBY N'!$B208,'ZASOBY N'!$C208:'ZASOBY N'!$C$525,'ZASOBY N'!$C208,'ZASOBY N'!$D208:'ZASOBY N'!$D$525,'ZASOBY N'!$D208,'ZASOBY N'!$H208:'ZASOBY N'!$H$525,'ZASOBY N'!$H208 )</f>
        <v>0</v>
      </c>
      <c r="BM209" s="410">
        <f>COUNTIFS('ZASOBY N'!$B$10:$B208,'ZASOBY N'!$B208,'ZASOBY N'!$C$10:'ZASOBY N'!$C208,'ZASOBY N'!$C208,'ZASOBY N'!$D$10:'ZASOBY N'!$D208,'ZASOBY N'!$D208,'ZASOBY N'!$H$10:'ZASOBY N'!$H208,'ZASOBY N'!$H208 )</f>
        <v>0</v>
      </c>
      <c r="BN209" s="411">
        <f t="shared" si="76"/>
        <v>0</v>
      </c>
      <c r="BO209" s="412">
        <f t="shared" si="77"/>
        <v>0</v>
      </c>
      <c r="BP209" s="94" t="str">
        <f t="shared" si="78"/>
        <v/>
      </c>
      <c r="BQ209" s="414" t="str">
        <f>IF(AND(BS209=1,BT209=1,SUMIF($C209:$C$525,$C209,$AJ209:$AJ$525)=$AJ209),$AJ209,IF($BV209&gt;0,$BV209,IF(AND(COUNTIF($C$11:$C208,$C209)&gt;=1,COUNTIF($D208:$D208,$D209)&gt;=1),"",IF(AND(SUMIF($C209:$C$525,$C209,$AJ209:$AJ$525)&gt;$AJ209,SUMIF($D209:$D$525,$D209,$AJ209:$AJ$525)&gt;$AJ209),SUMIF($C209:$C$525,$C209,$AJ209:$AJ$525),""))))</f>
        <v/>
      </c>
      <c r="BS209" s="409">
        <f>COUNTIFS('ZASOBY N'!$B208:$B$525,'ZASOBY N'!$B208,'ZASOBY N'!$C208:'ZASOBY N'!$C$525,'ZASOBY N'!$C208,'ZASOBY N'!$D208:'ZASOBY N'!$D$525,'ZASOBY N'!$D208,'ZASOBY N'!$H208:'ZASOBY N'!$H$525,'ZASOBY N'!$H208 )</f>
        <v>0</v>
      </c>
      <c r="BT209" s="410">
        <f>COUNTIFS('ZASOBY N'!$B$10:$B208,'ZASOBY N'!$B208,'ZASOBY N'!$C$10:'ZASOBY N'!$C208,'ZASOBY N'!$C208,'ZASOBY N'!$D$10:'ZASOBY N'!$D208,'ZASOBY N'!$D208,'ZASOBY N'!$H$10:'ZASOBY N'!$H208,'ZASOBY N'!$H208 )</f>
        <v>0</v>
      </c>
      <c r="BU209" s="411">
        <f t="shared" si="79"/>
        <v>0</v>
      </c>
      <c r="BV209" s="412">
        <f t="shared" si="80"/>
        <v>0</v>
      </c>
      <c r="BW209" s="94" t="s">
        <v>499</v>
      </c>
      <c r="BX209" s="414" t="str">
        <f>IF(AND(BZ209=1,CA209=1,SUMIF($C209:$C$525,$C209,$AI209:$AI$525)=$AI209),$AI209,IF($CC209&gt;0,$CC209,IF(AND(COUNTIF($C$11:$C208,$C209)&gt;=1,COUNTIF($D208:$D208,$D209)&gt;=1),"",IF(AND(SUMIF($C209:$C$525,$C209,$AI209:$AI$525)&gt;$AI209,SUMIF($D209:$D$525,$D209,$AI209:$AI$525)&gt;$IG209),_xlfn.AGGREGATE(14,4,$CB$11:$CB$31*($C$11:$C$31=$C209),1),""))))</f>
        <v/>
      </c>
      <c r="BZ209" s="409">
        <f>COUNTIFS('ZASOBY N'!$B208:$B$525,'ZASOBY N'!$B208,'ZASOBY N'!$C208:'ZASOBY N'!$C$525,'ZASOBY N'!$C208,'ZASOBY N'!$D208:'ZASOBY N'!$D$525,'ZASOBY N'!$D208,'ZASOBY N'!$H208:'ZASOBY N'!$H$525,'ZASOBY N'!$H208 )</f>
        <v>0</v>
      </c>
      <c r="CA209" s="410">
        <f>COUNTIFS('ZASOBY N'!$B$10:$B208,'ZASOBY N'!$B208,'ZASOBY N'!$C$10:'ZASOBY N'!$C208,'ZASOBY N'!$C208,'ZASOBY N'!$D$10:'ZASOBY N'!$D208,'ZASOBY N'!$D208,'ZASOBY N'!$H$10:'ZASOBY N'!$H208,'ZASOBY N'!$H208 )</f>
        <v>0</v>
      </c>
      <c r="CB209" s="411">
        <f t="shared" si="81"/>
        <v>0</v>
      </c>
      <c r="CC209" s="412">
        <f t="shared" si="82"/>
        <v>0</v>
      </c>
      <c r="CE209" s="414" t="str">
        <f>IF(AND(CG209=1,CH209=1,SUMIF($C209:$C$525,$C209,$AH209:$AH$525)=$AH209),$AH209,IF($CJ209&gt;0,$CJ209,IF(AND(COUNTIF($C$11:$C208,$C209)&gt;=1,COUNTIF($D208:$D208,$D209)&gt;=1),"",IF(AND(SUMIF($C209:$C$525,$C209,$AH209:$AH$525)&gt;$AH209,SUMIF($D209:$D$525,$D209,$AH209:$AH$525)&gt;$AH209),_xlfn.AGGREGATE(14,4,$CI$11:$CI$31*($C$11:$C$31=$C209),1),""))))</f>
        <v/>
      </c>
      <c r="CG209" s="409">
        <f>COUNTIFS('ZASOBY N'!$B208:$B$525,'ZASOBY N'!$B208,'ZASOBY N'!$C208:'ZASOBY N'!$C$525,'ZASOBY N'!$C208,'ZASOBY N'!$D208:'ZASOBY N'!$D$525,'ZASOBY N'!$D208,'ZASOBY N'!$H208:'ZASOBY N'!$H$525,'ZASOBY N'!$H208 )</f>
        <v>0</v>
      </c>
      <c r="CH209" s="410">
        <f>COUNTIFS('ZASOBY N'!$B$10:$B208,'ZASOBY N'!$B208,'ZASOBY N'!$C$10:'ZASOBY N'!$C208,'ZASOBY N'!$C208,'ZASOBY N'!$D$10:'ZASOBY N'!$D208,'ZASOBY N'!$D208,'ZASOBY N'!$H$10:'ZASOBY N'!$H208,'ZASOBY N'!$H208 )</f>
        <v>0</v>
      </c>
      <c r="CI209" s="411">
        <f t="shared" si="83"/>
        <v>0</v>
      </c>
      <c r="CJ209" s="412">
        <f t="shared" si="84"/>
        <v>0</v>
      </c>
      <c r="CL209" s="414" t="str">
        <f>IF(AND(CN209=1,CO209=1,SUMIF($C209:$C$525,$C209,$AG209:$AG$525)=$AG209),$AG209,IF($CQ209&gt;0,$CQ209,IF(AND(COUNTIF($C$11:$C208,$C209)&gt;=1,COUNTIF($D208:$D208,$D209)&gt;=1),"",IF(AND(SUMIF($C209:$C$525,$C209,$AG209:$AG$525)&gt;$AG209,SUMIF($D209:$D$525,$D209,$AG209:$AG$525)&gt;$AG209),_xlfn.AGGREGATE(14,4,$CP$11:$CP$31*($C$11:$C$31=$C209),1),""))))</f>
        <v/>
      </c>
      <c r="CN209" s="409">
        <f>COUNTIFS('ZASOBY N'!$B208:$B$525,'ZASOBY N'!$B208,'ZASOBY N'!$C208:'ZASOBY N'!$C$525,'ZASOBY N'!$C208,'ZASOBY N'!$D208:'ZASOBY N'!$D$525,'ZASOBY N'!$D208,'ZASOBY N'!$H208:'ZASOBY N'!$H$525,'ZASOBY N'!$H208 )</f>
        <v>0</v>
      </c>
      <c r="CO209" s="410">
        <f>COUNTIFS('ZASOBY N'!$B$10:$B208,'ZASOBY N'!$B208,'ZASOBY N'!$C$10:'ZASOBY N'!$C208,'ZASOBY N'!$C208,'ZASOBY N'!$D$10:'ZASOBY N'!$D208,'ZASOBY N'!$D208,'ZASOBY N'!$H$10:'ZASOBY N'!$H208,'ZASOBY N'!$H208 )</f>
        <v>0</v>
      </c>
      <c r="CP209" s="411">
        <f t="shared" si="85"/>
        <v>0</v>
      </c>
      <c r="CQ209" s="412">
        <f t="shared" si="86"/>
        <v>0</v>
      </c>
      <c r="CS209" s="414" t="str">
        <f>IF(AND(CU209=1,CV209=1,SUMIF($C209:$C$525,$C209,$AF209:$AF$525)=$AF209),$AF209,IF($CX209&gt;0,$CX209,IF(AND(COUNTIF($C$11:$C208,$C209)&gt;=1,COUNTIF($D208:$D208,$D209)&gt;=1),"",IF(AND(SUMIF($C209:$C$525,$C209,$AF209:$AF$525)&gt;$AF209,SUMIF($D209:$D$525,$D209,$AF209:$AF$525)&gt;$AF209),_xlfn.AGGREGATE(14,4,$CW$11:$CW$31*($C$11:$C$31=$C209),1),""))))</f>
        <v/>
      </c>
      <c r="CU209" s="409">
        <f>COUNTIFS('ZASOBY N'!$B208:$B$525,'ZASOBY N'!$B208,'ZASOBY N'!$C208:'ZASOBY N'!$C$525,'ZASOBY N'!$C208,'ZASOBY N'!$D208:'ZASOBY N'!$D$525,'ZASOBY N'!$D208,'ZASOBY N'!$H208:'ZASOBY N'!$H$525,'ZASOBY N'!$H208 )</f>
        <v>0</v>
      </c>
      <c r="CV209" s="410">
        <f>COUNTIFS('ZASOBY N'!$B$10:$B208,'ZASOBY N'!$B208,'ZASOBY N'!$C$10:'ZASOBY N'!$C208,'ZASOBY N'!$C208,'ZASOBY N'!$D$10:'ZASOBY N'!$D208,'ZASOBY N'!$D208,'ZASOBY N'!$H$10:'ZASOBY N'!$H208,'ZASOBY N'!$H208 )</f>
        <v>0</v>
      </c>
      <c r="CW209" s="411">
        <f t="shared" si="87"/>
        <v>0</v>
      </c>
      <c r="CX209" s="412">
        <f t="shared" si="88"/>
        <v>0</v>
      </c>
      <c r="CZ209" s="414" t="str">
        <f>IF(AND(DB209=1,DC209=1,SUMIF($C209:$C$525,$C209,$AE209:$AE$525)=$AE209),$AE209,IF($DE209&gt;0,$DE209,IF(AND(COUNTIF($C$11:$C208,$C209)&gt;=1,COUNTIF($D208:$D208,$D209)&gt;=1),"",IF(AND(SUMIF($C209:$C$525,$C209,$AE209:$AE$525)&gt;$AE209,SUMIF($D209:$D$525,$D209,$AE209:$AE$525)&gt;$AE209),_xlfn.AGGREGATE(14,4,$DD$11:$DD$31*($C$11:$C$31=$C209),1),""))))</f>
        <v/>
      </c>
      <c r="DB209" s="409">
        <f>COUNTIFS('ZASOBY N'!$B208:$B$525,'ZASOBY N'!$B208,'ZASOBY N'!$C208:'ZASOBY N'!$C$525,'ZASOBY N'!$C208,'ZASOBY N'!$D208:'ZASOBY N'!$D$525,'ZASOBY N'!$D208,'ZASOBY N'!$H208:'ZASOBY N'!$H$525,'ZASOBY N'!$H208 )</f>
        <v>0</v>
      </c>
      <c r="DC209" s="410">
        <f>COUNTIFS('ZASOBY N'!$B$10:$B208,'ZASOBY N'!$B208,'ZASOBY N'!$C$10:'ZASOBY N'!$C208,'ZASOBY N'!$C208,'ZASOBY N'!$D$10:'ZASOBY N'!$D208,'ZASOBY N'!$D208,'ZASOBY N'!$H$10:'ZASOBY N'!$H208,'ZASOBY N'!$H208 )</f>
        <v>0</v>
      </c>
      <c r="DD209" s="411">
        <f t="shared" si="89"/>
        <v>0</v>
      </c>
      <c r="DE209" s="412">
        <f t="shared" si="90"/>
        <v>0</v>
      </c>
      <c r="DF209" s="399" t="str">
        <f>IF(AND(DI209=1,DJ209=1,SUMIF($C209:$C$525,$C209,$AD209:$AD$525)=$AD209),$AD209,IF($DL209&gt;0,$DL209,IF(B209="","",IF(AND(COUNTIF($C$11:$C208,$C209)&gt;=1,COUNTIF($D208:$D208,$D209)&gt;=1,COUNTIF($Z206:$Z208,$C209)=0),"",IF(AND(COUNTIF($C$11:$C208,$C209)&gt;=1,COUNTIF($D208:$D208,$D209)&gt;=1),"UJĘTO WYŻEJ",IF(AND(SUMIF($C209:$C$525,$C209,$AD209:$AD$525)&gt;$AD209,SUMIF($D209:$D$525,$D209,$AD209:$AD$525)&gt;$AD209),_xlfn.AGGREGATE(14,4,$DK$11:$DK$31*($C$11:$C$31=$C209),1),""))))))</f>
        <v/>
      </c>
      <c r="DG209" s="414" t="str">
        <f>IF(AND(DI209=1,DJ209=1,SUMIF($C209:$C$525,$C209,$AD209:$AD$525)=$AD209),$AD209,IF($DL209&gt;0,$DL209,IF(AND(COUNTIF($C$11:$C208,$C209)&gt;=1,COUNTIF($D208:$D208,$D209)&gt;=1),"",IF(AND(SUMIF($C209:$C$525,$C209,$AD209:$AD$525)&gt;$AD209,SUMIF($D209:$D$525,$D209,$AD209:$AD$525)&gt;$AD209),_xlfn.AGGREGATE(14,4,$DK$11:$DK$31*($C$11:$C$31=$C209),1),""))))</f>
        <v/>
      </c>
      <c r="DI209" s="409">
        <f>COUNTIFS('ZASOBY N'!$B208:$B$525,'ZASOBY N'!$B208,'ZASOBY N'!$C208:'ZASOBY N'!$C$525,'ZASOBY N'!$C208,'ZASOBY N'!$D208:'ZASOBY N'!$D$525,'ZASOBY N'!$D208,'ZASOBY N'!$H208:'ZASOBY N'!$H$525,'ZASOBY N'!$H208 )</f>
        <v>0</v>
      </c>
      <c r="DJ209" s="410">
        <f>COUNTIFS('ZASOBY N'!$B$10:$B208,'ZASOBY N'!$B208,'ZASOBY N'!$C$10:'ZASOBY N'!$C208,'ZASOBY N'!$C208,'ZASOBY N'!$D$10:'ZASOBY N'!$D208,'ZASOBY N'!$D208,'ZASOBY N'!$H$10:'ZASOBY N'!$H208,'ZASOBY N'!$H208 )</f>
        <v>0</v>
      </c>
      <c r="DK209" s="411">
        <f t="shared" si="91"/>
        <v>0</v>
      </c>
      <c r="DL209" s="412">
        <f t="shared" si="92"/>
        <v>0</v>
      </c>
    </row>
    <row r="210" spans="1:116" ht="18.899999999999999" customHeight="1" x14ac:dyDescent="0.3">
      <c r="A210" s="219"/>
      <c r="B210" s="152" t="str">
        <f>IF('ZASOBY N'!A209="","",'ZASOBY N'!A209)</f>
        <v/>
      </c>
      <c r="C210" s="462" t="str">
        <f>IF('ZASOBY N'!C209="","",'ZASOBY N'!C209)</f>
        <v/>
      </c>
      <c r="D210" s="137" t="str">
        <f>IF('ZASOBY N'!B209="","",'ZASOBY N'!B209)</f>
        <v/>
      </c>
      <c r="E210" s="138"/>
      <c r="F210" s="356" t="str">
        <f>IF('ZASOBY N'!D209="","",'ZASOBY N'!D209)</f>
        <v/>
      </c>
      <c r="G210" s="220" t="str">
        <f>IF('ZASOBY N'!G209="","",'ZASOBY N'!G209)</f>
        <v/>
      </c>
      <c r="H210" s="221" t="str">
        <f>IF('ZASOBY N'!F209="","",'ZASOBY N'!F209)</f>
        <v/>
      </c>
      <c r="I210" s="221" t="str">
        <f>IF('ZASOBY N'!G209="","",'ZASOBY N'!G209)</f>
        <v/>
      </c>
      <c r="J210" s="221" t="str">
        <f>IF('ZASOBY N'!H209="","",'ZASOBY N'!H209)</f>
        <v/>
      </c>
      <c r="K210" s="214">
        <v>0</v>
      </c>
      <c r="L210" s="214">
        <v>0</v>
      </c>
      <c r="M210" s="214">
        <v>0</v>
      </c>
      <c r="N210" s="222" t="str">
        <f>IF('ZASOBY N'!BD209="x","",IF(W210="","",'ZASOBY N'!E209))</f>
        <v/>
      </c>
      <c r="O210" s="223">
        <v>0</v>
      </c>
      <c r="P210" s="223">
        <v>0</v>
      </c>
      <c r="Q210" s="226" t="str">
        <f>IF($N210="","",'UPR BILANS N'!G210*'UPR BILANS N'!N210)</f>
        <v/>
      </c>
      <c r="R210" s="225" t="str">
        <f>IF($N210="","",'ZASOBY N'!O209)</f>
        <v/>
      </c>
      <c r="S210" s="225" t="str">
        <f>IF($N210="","",IF('ZASOBY N'!Q209="",0,'ZASOBY N'!Q209))</f>
        <v/>
      </c>
      <c r="T210" s="225" t="str">
        <f>IF($N210="","",'ZASOBY N'!V209)</f>
        <v/>
      </c>
      <c r="U210" s="225" t="str">
        <f>IF($N210="","",IF('ZASOBY N'!AG209="",0,'ZASOBY N'!AG209))</f>
        <v/>
      </c>
      <c r="V210" s="225" t="str">
        <f>IF($N210="","",IF(NN!P212="",0,NN!P212))</f>
        <v/>
      </c>
      <c r="W210" s="225" t="str">
        <f t="shared" si="70"/>
        <v/>
      </c>
      <c r="X210" s="226" t="str">
        <f t="shared" si="73"/>
        <v/>
      </c>
      <c r="Y210" s="225" t="str">
        <f>IF('ZASOBY N'!AU209="","",IF(C210&lt;&gt;C209,'ZASOBY N'!AU209,IF(D210&lt;&gt;D209,'ZASOBY N'!AU209,IF(F210&lt;&gt;F209,'ZASOBY N'!AU209,IF(G210&lt;&gt;G209,'ZASOBY N'!AU209,IF(J210&lt;&gt;J209,'ZASOBY N'!AU209,IF(NN!AC212="","",IF(AND(C209=C210,H209=H210,J209=J210,NN!AC212&gt;0),"",IF(AND(C210=C211,H210=DO208,NN!CW210&gt;0),'ZASOBY N'!AU209,'ZASOBY N'!AU209)))))))))</f>
        <v/>
      </c>
      <c r="Z210" s="225" t="str">
        <f t="shared" si="71"/>
        <v/>
      </c>
      <c r="AA210" s="227" t="str">
        <f t="shared" si="75"/>
        <v/>
      </c>
      <c r="AB210" s="400" t="str">
        <f t="shared" si="72"/>
        <v/>
      </c>
      <c r="AC210" s="228" t="str">
        <f t="shared" si="74"/>
        <v/>
      </c>
      <c r="AD210" s="222">
        <f>IF(B210="",0,IF(F210="",0,INDEX(POBRANIE_!$B$6:$F$101,MATCH('UPR BILANS N'!$F210,POBRANIE_!$A$6:$A$101,0),2)))</f>
        <v>0</v>
      </c>
      <c r="AE210" s="224">
        <f>IF(OR('ZASOBY N'!G209="",'ZASOBY N'!E209=""),0,IF(B210="",0,'ZASOBY N'!G209*'ZASOBY N'!E209))</f>
        <v>0</v>
      </c>
      <c r="AF210" s="225">
        <f>IF('ZASOBY N'!O209="",0,'ZASOBY N'!O209)</f>
        <v>0</v>
      </c>
      <c r="AG210" s="225">
        <f>IF('ZASOBY N'!Q209="",0,'ZASOBY N'!Q209)</f>
        <v>0</v>
      </c>
      <c r="AH210" s="225">
        <f>IF('ZASOBY N'!V209="",0,'ZASOBY N'!V209)</f>
        <v>0</v>
      </c>
      <c r="AI210" s="225">
        <f>IF('ZASOBY N'!AG209="",0,'ZASOBY N'!AG209)</f>
        <v>0</v>
      </c>
      <c r="AJ210" s="225">
        <f>IF(NN!P212="",0,IF(NN!P212="BRAK kol.7","BRAK BADAŃ",NN!P212))</f>
        <v>0</v>
      </c>
      <c r="AK210" s="225">
        <f>IF(NN!AC212="",0,IF(NN!AC212="BRAK kol.7","BRAK BADAŃ",NN!AC212))</f>
        <v>0</v>
      </c>
      <c r="BJ210" s="414" t="str">
        <f>IF(AND(BL210=1,BM210=1,SUMIF($C210:$C$525,$C210,$AK210:$AK$525)=$AK210),$AK210,IF($BO210&gt;0,$BO210,IF(AND(COUNTIF($C$11:$C209,$C210)&gt;=1,COUNTIF($D209:$D209,$D210)&gt;=1),"",IF(AND(SUMIF($C210:$C$525,$C210,$AK210:$AK$525)&gt;=$AK210,SUMIF($D210:$D$525,$D210,$AK210:$AK$525)&gt;=$AK210),SUMIF($C210:$C$525,$C210,$AK210:$AK$525),""))))</f>
        <v/>
      </c>
      <c r="BL210" s="409">
        <f>COUNTIFS('ZASOBY N'!$B209:$B$525,'ZASOBY N'!$B209,'ZASOBY N'!$C209:'ZASOBY N'!$C$525,'ZASOBY N'!$C209,'ZASOBY N'!$D209:'ZASOBY N'!$D$525,'ZASOBY N'!$D209,'ZASOBY N'!$H209:'ZASOBY N'!$H$525,'ZASOBY N'!$H209 )</f>
        <v>0</v>
      </c>
      <c r="BM210" s="410">
        <f>COUNTIFS('ZASOBY N'!$B$10:$B209,'ZASOBY N'!$B209,'ZASOBY N'!$C$10:'ZASOBY N'!$C209,'ZASOBY N'!$C209,'ZASOBY N'!$D$10:'ZASOBY N'!$D209,'ZASOBY N'!$D209,'ZASOBY N'!$H$10:'ZASOBY N'!$H209,'ZASOBY N'!$H209 )</f>
        <v>0</v>
      </c>
      <c r="BN210" s="411">
        <f t="shared" si="76"/>
        <v>0</v>
      </c>
      <c r="BO210" s="412">
        <f t="shared" si="77"/>
        <v>0</v>
      </c>
      <c r="BP210" s="94" t="str">
        <f t="shared" si="78"/>
        <v/>
      </c>
      <c r="BQ210" s="414" t="str">
        <f>IF(AND(BS210=1,BT210=1,SUMIF($C210:$C$525,$C210,$AJ210:$AJ$525)=$AJ210),$AJ210,IF($BV210&gt;0,$BV210,IF(AND(COUNTIF($C$11:$C209,$C210)&gt;=1,COUNTIF($D209:$D209,$D210)&gt;=1),"",IF(AND(SUMIF($C210:$C$525,$C210,$AJ210:$AJ$525)&gt;$AJ210,SUMIF($D210:$D$525,$D210,$AJ210:$AJ$525)&gt;$AJ210),SUMIF($C210:$C$525,$C210,$AJ210:$AJ$525),""))))</f>
        <v/>
      </c>
      <c r="BS210" s="409">
        <f>COUNTIFS('ZASOBY N'!$B209:$B$525,'ZASOBY N'!$B209,'ZASOBY N'!$C209:'ZASOBY N'!$C$525,'ZASOBY N'!$C209,'ZASOBY N'!$D209:'ZASOBY N'!$D$525,'ZASOBY N'!$D209,'ZASOBY N'!$H209:'ZASOBY N'!$H$525,'ZASOBY N'!$H209 )</f>
        <v>0</v>
      </c>
      <c r="BT210" s="410">
        <f>COUNTIFS('ZASOBY N'!$B$10:$B209,'ZASOBY N'!$B209,'ZASOBY N'!$C$10:'ZASOBY N'!$C209,'ZASOBY N'!$C209,'ZASOBY N'!$D$10:'ZASOBY N'!$D209,'ZASOBY N'!$D209,'ZASOBY N'!$H$10:'ZASOBY N'!$H209,'ZASOBY N'!$H209 )</f>
        <v>0</v>
      </c>
      <c r="BU210" s="411">
        <f t="shared" si="79"/>
        <v>0</v>
      </c>
      <c r="BV210" s="412">
        <f t="shared" si="80"/>
        <v>0</v>
      </c>
      <c r="BW210" s="94" t="s">
        <v>499</v>
      </c>
      <c r="BX210" s="414" t="str">
        <f>IF(AND(BZ210=1,CA210=1,SUMIF($C210:$C$525,$C210,$AI210:$AI$525)=$AI210),$AI210,IF($CC210&gt;0,$CC210,IF(AND(COUNTIF($C$11:$C209,$C210)&gt;=1,COUNTIF($D209:$D209,$D210)&gt;=1),"",IF(AND(SUMIF($C210:$C$525,$C210,$AI210:$AI$525)&gt;$AI210,SUMIF($D210:$D$525,$D210,$AI210:$AI$525)&gt;$IG210),_xlfn.AGGREGATE(14,4,$CB$11:$CB$31*($C$11:$C$31=$C210),1),""))))</f>
        <v/>
      </c>
      <c r="BZ210" s="409">
        <f>COUNTIFS('ZASOBY N'!$B209:$B$525,'ZASOBY N'!$B209,'ZASOBY N'!$C209:'ZASOBY N'!$C$525,'ZASOBY N'!$C209,'ZASOBY N'!$D209:'ZASOBY N'!$D$525,'ZASOBY N'!$D209,'ZASOBY N'!$H209:'ZASOBY N'!$H$525,'ZASOBY N'!$H209 )</f>
        <v>0</v>
      </c>
      <c r="CA210" s="410">
        <f>COUNTIFS('ZASOBY N'!$B$10:$B209,'ZASOBY N'!$B209,'ZASOBY N'!$C$10:'ZASOBY N'!$C209,'ZASOBY N'!$C209,'ZASOBY N'!$D$10:'ZASOBY N'!$D209,'ZASOBY N'!$D209,'ZASOBY N'!$H$10:'ZASOBY N'!$H209,'ZASOBY N'!$H209 )</f>
        <v>0</v>
      </c>
      <c r="CB210" s="411">
        <f t="shared" si="81"/>
        <v>0</v>
      </c>
      <c r="CC210" s="412">
        <f t="shared" si="82"/>
        <v>0</v>
      </c>
      <c r="CE210" s="414" t="str">
        <f>IF(AND(CG210=1,CH210=1,SUMIF($C210:$C$525,$C210,$AH210:$AH$525)=$AH210),$AH210,IF($CJ210&gt;0,$CJ210,IF(AND(COUNTIF($C$11:$C209,$C210)&gt;=1,COUNTIF($D209:$D209,$D210)&gt;=1),"",IF(AND(SUMIF($C210:$C$525,$C210,$AH210:$AH$525)&gt;$AH210,SUMIF($D210:$D$525,$D210,$AH210:$AH$525)&gt;$AH210),_xlfn.AGGREGATE(14,4,$CI$11:$CI$31*($C$11:$C$31=$C210),1),""))))</f>
        <v/>
      </c>
      <c r="CG210" s="409">
        <f>COUNTIFS('ZASOBY N'!$B209:$B$525,'ZASOBY N'!$B209,'ZASOBY N'!$C209:'ZASOBY N'!$C$525,'ZASOBY N'!$C209,'ZASOBY N'!$D209:'ZASOBY N'!$D$525,'ZASOBY N'!$D209,'ZASOBY N'!$H209:'ZASOBY N'!$H$525,'ZASOBY N'!$H209 )</f>
        <v>0</v>
      </c>
      <c r="CH210" s="410">
        <f>COUNTIFS('ZASOBY N'!$B$10:$B209,'ZASOBY N'!$B209,'ZASOBY N'!$C$10:'ZASOBY N'!$C209,'ZASOBY N'!$C209,'ZASOBY N'!$D$10:'ZASOBY N'!$D209,'ZASOBY N'!$D209,'ZASOBY N'!$H$10:'ZASOBY N'!$H209,'ZASOBY N'!$H209 )</f>
        <v>0</v>
      </c>
      <c r="CI210" s="411">
        <f t="shared" si="83"/>
        <v>0</v>
      </c>
      <c r="CJ210" s="412">
        <f t="shared" si="84"/>
        <v>0</v>
      </c>
      <c r="CL210" s="414" t="str">
        <f>IF(AND(CN210=1,CO210=1,SUMIF($C210:$C$525,$C210,$AG210:$AG$525)=$AG210),$AG210,IF($CQ210&gt;0,$CQ210,IF(AND(COUNTIF($C$11:$C209,$C210)&gt;=1,COUNTIF($D209:$D209,$D210)&gt;=1),"",IF(AND(SUMIF($C210:$C$525,$C210,$AG210:$AG$525)&gt;$AG210,SUMIF($D210:$D$525,$D210,$AG210:$AG$525)&gt;$AG210),_xlfn.AGGREGATE(14,4,$CP$11:$CP$31*($C$11:$C$31=$C210),1),""))))</f>
        <v/>
      </c>
      <c r="CN210" s="409">
        <f>COUNTIFS('ZASOBY N'!$B209:$B$525,'ZASOBY N'!$B209,'ZASOBY N'!$C209:'ZASOBY N'!$C$525,'ZASOBY N'!$C209,'ZASOBY N'!$D209:'ZASOBY N'!$D$525,'ZASOBY N'!$D209,'ZASOBY N'!$H209:'ZASOBY N'!$H$525,'ZASOBY N'!$H209 )</f>
        <v>0</v>
      </c>
      <c r="CO210" s="410">
        <f>COUNTIFS('ZASOBY N'!$B$10:$B209,'ZASOBY N'!$B209,'ZASOBY N'!$C$10:'ZASOBY N'!$C209,'ZASOBY N'!$C209,'ZASOBY N'!$D$10:'ZASOBY N'!$D209,'ZASOBY N'!$D209,'ZASOBY N'!$H$10:'ZASOBY N'!$H209,'ZASOBY N'!$H209 )</f>
        <v>0</v>
      </c>
      <c r="CP210" s="411">
        <f t="shared" si="85"/>
        <v>0</v>
      </c>
      <c r="CQ210" s="412">
        <f t="shared" si="86"/>
        <v>0</v>
      </c>
      <c r="CS210" s="414" t="str">
        <f>IF(AND(CU210=1,CV210=1,SUMIF($C210:$C$525,$C210,$AF210:$AF$525)=$AF210),$AF210,IF($CX210&gt;0,$CX210,IF(AND(COUNTIF($C$11:$C209,$C210)&gt;=1,COUNTIF($D209:$D209,$D210)&gt;=1),"",IF(AND(SUMIF($C210:$C$525,$C210,$AF210:$AF$525)&gt;$AF210,SUMIF($D210:$D$525,$D210,$AF210:$AF$525)&gt;$AF210),_xlfn.AGGREGATE(14,4,$CW$11:$CW$31*($C$11:$C$31=$C210),1),""))))</f>
        <v/>
      </c>
      <c r="CU210" s="409">
        <f>COUNTIFS('ZASOBY N'!$B209:$B$525,'ZASOBY N'!$B209,'ZASOBY N'!$C209:'ZASOBY N'!$C$525,'ZASOBY N'!$C209,'ZASOBY N'!$D209:'ZASOBY N'!$D$525,'ZASOBY N'!$D209,'ZASOBY N'!$H209:'ZASOBY N'!$H$525,'ZASOBY N'!$H209 )</f>
        <v>0</v>
      </c>
      <c r="CV210" s="410">
        <f>COUNTIFS('ZASOBY N'!$B$10:$B209,'ZASOBY N'!$B209,'ZASOBY N'!$C$10:'ZASOBY N'!$C209,'ZASOBY N'!$C209,'ZASOBY N'!$D$10:'ZASOBY N'!$D209,'ZASOBY N'!$D209,'ZASOBY N'!$H$10:'ZASOBY N'!$H209,'ZASOBY N'!$H209 )</f>
        <v>0</v>
      </c>
      <c r="CW210" s="411">
        <f t="shared" si="87"/>
        <v>0</v>
      </c>
      <c r="CX210" s="412">
        <f t="shared" si="88"/>
        <v>0</v>
      </c>
      <c r="CZ210" s="414" t="str">
        <f>IF(AND(DB210=1,DC210=1,SUMIF($C210:$C$525,$C210,$AE210:$AE$525)=$AE210),$AE210,IF($DE210&gt;0,$DE210,IF(AND(COUNTIF($C$11:$C209,$C210)&gt;=1,COUNTIF($D209:$D209,$D210)&gt;=1),"",IF(AND(SUMIF($C210:$C$525,$C210,$AE210:$AE$525)&gt;$AE210,SUMIF($D210:$D$525,$D210,$AE210:$AE$525)&gt;$AE210),_xlfn.AGGREGATE(14,4,$DD$11:$DD$31*($C$11:$C$31=$C210),1),""))))</f>
        <v/>
      </c>
      <c r="DB210" s="409">
        <f>COUNTIFS('ZASOBY N'!$B209:$B$525,'ZASOBY N'!$B209,'ZASOBY N'!$C209:'ZASOBY N'!$C$525,'ZASOBY N'!$C209,'ZASOBY N'!$D209:'ZASOBY N'!$D$525,'ZASOBY N'!$D209,'ZASOBY N'!$H209:'ZASOBY N'!$H$525,'ZASOBY N'!$H209 )</f>
        <v>0</v>
      </c>
      <c r="DC210" s="410">
        <f>COUNTIFS('ZASOBY N'!$B$10:$B209,'ZASOBY N'!$B209,'ZASOBY N'!$C$10:'ZASOBY N'!$C209,'ZASOBY N'!$C209,'ZASOBY N'!$D$10:'ZASOBY N'!$D209,'ZASOBY N'!$D209,'ZASOBY N'!$H$10:'ZASOBY N'!$H209,'ZASOBY N'!$H209 )</f>
        <v>0</v>
      </c>
      <c r="DD210" s="411">
        <f t="shared" si="89"/>
        <v>0</v>
      </c>
      <c r="DE210" s="412">
        <f t="shared" si="90"/>
        <v>0</v>
      </c>
      <c r="DF210" s="399" t="str">
        <f>IF(AND(DI210=1,DJ210=1,SUMIF($C210:$C$525,$C210,$AD210:$AD$525)=$AD210),$AD210,IF($DL210&gt;0,$DL210,IF(B210="","",IF(AND(COUNTIF($C$11:$C209,$C210)&gt;=1,COUNTIF($D209:$D209,$D210)&gt;=1,COUNTIF($Z207:$Z209,$C210)=0),"",IF(AND(COUNTIF($C$11:$C209,$C210)&gt;=1,COUNTIF($D209:$D209,$D210)&gt;=1),"UJĘTO WYŻEJ",IF(AND(SUMIF($C210:$C$525,$C210,$AD210:$AD$525)&gt;$AD210,SUMIF($D210:$D$525,$D210,$AD210:$AD$525)&gt;$AD210),_xlfn.AGGREGATE(14,4,$DK$11:$DK$31*($C$11:$C$31=$C210),1),""))))))</f>
        <v/>
      </c>
      <c r="DG210" s="414" t="str">
        <f>IF(AND(DI210=1,DJ210=1,SUMIF($C210:$C$525,$C210,$AD210:$AD$525)=$AD210),$AD210,IF($DL210&gt;0,$DL210,IF(AND(COUNTIF($C$11:$C209,$C210)&gt;=1,COUNTIF($D209:$D209,$D210)&gt;=1),"",IF(AND(SUMIF($C210:$C$525,$C210,$AD210:$AD$525)&gt;$AD210,SUMIF($D210:$D$525,$D210,$AD210:$AD$525)&gt;$AD210),_xlfn.AGGREGATE(14,4,$DK$11:$DK$31*($C$11:$C$31=$C210),1),""))))</f>
        <v/>
      </c>
      <c r="DI210" s="409">
        <f>COUNTIFS('ZASOBY N'!$B209:$B$525,'ZASOBY N'!$B209,'ZASOBY N'!$C209:'ZASOBY N'!$C$525,'ZASOBY N'!$C209,'ZASOBY N'!$D209:'ZASOBY N'!$D$525,'ZASOBY N'!$D209,'ZASOBY N'!$H209:'ZASOBY N'!$H$525,'ZASOBY N'!$H209 )</f>
        <v>0</v>
      </c>
      <c r="DJ210" s="410">
        <f>COUNTIFS('ZASOBY N'!$B$10:$B209,'ZASOBY N'!$B209,'ZASOBY N'!$C$10:'ZASOBY N'!$C209,'ZASOBY N'!$C209,'ZASOBY N'!$D$10:'ZASOBY N'!$D209,'ZASOBY N'!$D209,'ZASOBY N'!$H$10:'ZASOBY N'!$H209,'ZASOBY N'!$H209 )</f>
        <v>0</v>
      </c>
      <c r="DK210" s="411">
        <f t="shared" si="91"/>
        <v>0</v>
      </c>
      <c r="DL210" s="412">
        <f t="shared" si="92"/>
        <v>0</v>
      </c>
    </row>
    <row r="211" spans="1:116" ht="18.899999999999999" customHeight="1" x14ac:dyDescent="0.3">
      <c r="A211" s="219"/>
      <c r="B211" s="152" t="str">
        <f>IF('ZASOBY N'!A210="","",'ZASOBY N'!A210)</f>
        <v/>
      </c>
      <c r="C211" s="462" t="str">
        <f>IF('ZASOBY N'!C210="","",'ZASOBY N'!C210)</f>
        <v/>
      </c>
      <c r="D211" s="137" t="str">
        <f>IF('ZASOBY N'!B210="","",'ZASOBY N'!B210)</f>
        <v/>
      </c>
      <c r="E211" s="138"/>
      <c r="F211" s="356" t="str">
        <f>IF('ZASOBY N'!D210="","",'ZASOBY N'!D210)</f>
        <v/>
      </c>
      <c r="G211" s="220" t="str">
        <f>IF('ZASOBY N'!G210="","",'ZASOBY N'!G210)</f>
        <v/>
      </c>
      <c r="H211" s="221" t="str">
        <f>IF('ZASOBY N'!F210="","",'ZASOBY N'!F210)</f>
        <v/>
      </c>
      <c r="I211" s="221" t="str">
        <f>IF('ZASOBY N'!G210="","",'ZASOBY N'!G210)</f>
        <v/>
      </c>
      <c r="J211" s="221" t="str">
        <f>IF('ZASOBY N'!H210="","",'ZASOBY N'!H210)</f>
        <v/>
      </c>
      <c r="K211" s="214">
        <v>0</v>
      </c>
      <c r="L211" s="214">
        <v>0</v>
      </c>
      <c r="M211" s="214">
        <v>0</v>
      </c>
      <c r="N211" s="222" t="str">
        <f>IF('ZASOBY N'!BD210="x","",IF(W211="","",'ZASOBY N'!E210))</f>
        <v/>
      </c>
      <c r="O211" s="223">
        <v>0</v>
      </c>
      <c r="P211" s="223">
        <v>0</v>
      </c>
      <c r="Q211" s="226" t="str">
        <f>IF($N211="","",'UPR BILANS N'!G211*'UPR BILANS N'!N211)</f>
        <v/>
      </c>
      <c r="R211" s="225" t="str">
        <f>IF($N211="","",'ZASOBY N'!O210)</f>
        <v/>
      </c>
      <c r="S211" s="225" t="str">
        <f>IF($N211="","",IF('ZASOBY N'!Q210="",0,'ZASOBY N'!Q210))</f>
        <v/>
      </c>
      <c r="T211" s="225" t="str">
        <f>IF($N211="","",'ZASOBY N'!V210)</f>
        <v/>
      </c>
      <c r="U211" s="225" t="str">
        <f>IF($N211="","",IF('ZASOBY N'!AG210="",0,'ZASOBY N'!AG210))</f>
        <v/>
      </c>
      <c r="V211" s="225" t="str">
        <f>IF($N211="","",IF(NN!P213="",0,NN!P213))</f>
        <v/>
      </c>
      <c r="W211" s="225" t="str">
        <f t="shared" si="70"/>
        <v/>
      </c>
      <c r="X211" s="226" t="str">
        <f t="shared" si="73"/>
        <v/>
      </c>
      <c r="Y211" s="225" t="str">
        <f>IF('ZASOBY N'!AU210="","",IF(C211&lt;&gt;C210,'ZASOBY N'!AU210,IF(D211&lt;&gt;D210,'ZASOBY N'!AU210,IF(F211&lt;&gt;F210,'ZASOBY N'!AU210,IF(G211&lt;&gt;G210,'ZASOBY N'!AU210,IF(J211&lt;&gt;J210,'ZASOBY N'!AU210,IF(NN!AC213="","",IF(AND(C210=C211,H210=H211,J210=J211,NN!AC213&gt;0),"",IF(AND(C211=C212,H211=DO209,NN!CW211&gt;0),'ZASOBY N'!AU210,'ZASOBY N'!AU210)))))))))</f>
        <v/>
      </c>
      <c r="Z211" s="225" t="str">
        <f t="shared" si="71"/>
        <v/>
      </c>
      <c r="AA211" s="227" t="str">
        <f t="shared" si="75"/>
        <v/>
      </c>
      <c r="AB211" s="400" t="str">
        <f t="shared" si="72"/>
        <v/>
      </c>
      <c r="AC211" s="228" t="str">
        <f t="shared" si="74"/>
        <v/>
      </c>
      <c r="AD211" s="222">
        <f>IF(B211="",0,IF(F211="",0,INDEX(POBRANIE_!$B$6:$F$101,MATCH('UPR BILANS N'!$F211,POBRANIE_!$A$6:$A$101,0),2)))</f>
        <v>0</v>
      </c>
      <c r="AE211" s="224">
        <f>IF(OR('ZASOBY N'!G210="",'ZASOBY N'!E210=""),0,IF(B211="",0,'ZASOBY N'!G210*'ZASOBY N'!E210))</f>
        <v>0</v>
      </c>
      <c r="AF211" s="225">
        <f>IF('ZASOBY N'!O210="",0,'ZASOBY N'!O210)</f>
        <v>0</v>
      </c>
      <c r="AG211" s="225">
        <f>IF('ZASOBY N'!Q210="",0,'ZASOBY N'!Q210)</f>
        <v>0</v>
      </c>
      <c r="AH211" s="225">
        <f>IF('ZASOBY N'!V210="",0,'ZASOBY N'!V210)</f>
        <v>0</v>
      </c>
      <c r="AI211" s="225">
        <f>IF('ZASOBY N'!AG210="",0,'ZASOBY N'!AG210)</f>
        <v>0</v>
      </c>
      <c r="AJ211" s="225">
        <f>IF(NN!P213="",0,IF(NN!P213="BRAK kol.7","BRAK BADAŃ",NN!P213))</f>
        <v>0</v>
      </c>
      <c r="AK211" s="225">
        <f>IF(NN!AC213="",0,IF(NN!AC213="BRAK kol.7","BRAK BADAŃ",NN!AC213))</f>
        <v>0</v>
      </c>
      <c r="BJ211" s="414" t="str">
        <f>IF(AND(BL211=1,BM211=1,SUMIF($C211:$C$525,$C211,$AK211:$AK$525)=$AK211),$AK211,IF($BO211&gt;0,$BO211,IF(AND(COUNTIF($C$11:$C210,$C211)&gt;=1,COUNTIF($D210:$D210,$D211)&gt;=1),"",IF(AND(SUMIF($C211:$C$525,$C211,$AK211:$AK$525)&gt;=$AK211,SUMIF($D211:$D$525,$D211,$AK211:$AK$525)&gt;=$AK211),SUMIF($C211:$C$525,$C211,$AK211:$AK$525),""))))</f>
        <v/>
      </c>
      <c r="BL211" s="409">
        <f>COUNTIFS('ZASOBY N'!$B210:$B$525,'ZASOBY N'!$B210,'ZASOBY N'!$C210:'ZASOBY N'!$C$525,'ZASOBY N'!$C210,'ZASOBY N'!$D210:'ZASOBY N'!$D$525,'ZASOBY N'!$D210,'ZASOBY N'!$H210:'ZASOBY N'!$H$525,'ZASOBY N'!$H210 )</f>
        <v>0</v>
      </c>
      <c r="BM211" s="410">
        <f>COUNTIFS('ZASOBY N'!$B$10:$B210,'ZASOBY N'!$B210,'ZASOBY N'!$C$10:'ZASOBY N'!$C210,'ZASOBY N'!$C210,'ZASOBY N'!$D$10:'ZASOBY N'!$D210,'ZASOBY N'!$D210,'ZASOBY N'!$H$10:'ZASOBY N'!$H210,'ZASOBY N'!$H210 )</f>
        <v>0</v>
      </c>
      <c r="BN211" s="411">
        <f t="shared" si="76"/>
        <v>0</v>
      </c>
      <c r="BO211" s="412">
        <f t="shared" si="77"/>
        <v>0</v>
      </c>
      <c r="BP211" s="94" t="str">
        <f t="shared" si="78"/>
        <v/>
      </c>
      <c r="BQ211" s="414" t="str">
        <f>IF(AND(BS211=1,BT211=1,SUMIF($C211:$C$525,$C211,$AJ211:$AJ$525)=$AJ211),$AJ211,IF($BV211&gt;0,$BV211,IF(AND(COUNTIF($C$11:$C210,$C211)&gt;=1,COUNTIF($D210:$D210,$D211)&gt;=1),"",IF(AND(SUMIF($C211:$C$525,$C211,$AJ211:$AJ$525)&gt;$AJ211,SUMIF($D211:$D$525,$D211,$AJ211:$AJ$525)&gt;$AJ211),SUMIF($C211:$C$525,$C211,$AJ211:$AJ$525),""))))</f>
        <v/>
      </c>
      <c r="BS211" s="409">
        <f>COUNTIFS('ZASOBY N'!$B210:$B$525,'ZASOBY N'!$B210,'ZASOBY N'!$C210:'ZASOBY N'!$C$525,'ZASOBY N'!$C210,'ZASOBY N'!$D210:'ZASOBY N'!$D$525,'ZASOBY N'!$D210,'ZASOBY N'!$H210:'ZASOBY N'!$H$525,'ZASOBY N'!$H210 )</f>
        <v>0</v>
      </c>
      <c r="BT211" s="410">
        <f>COUNTIFS('ZASOBY N'!$B$10:$B210,'ZASOBY N'!$B210,'ZASOBY N'!$C$10:'ZASOBY N'!$C210,'ZASOBY N'!$C210,'ZASOBY N'!$D$10:'ZASOBY N'!$D210,'ZASOBY N'!$D210,'ZASOBY N'!$H$10:'ZASOBY N'!$H210,'ZASOBY N'!$H210 )</f>
        <v>0</v>
      </c>
      <c r="BU211" s="411">
        <f t="shared" si="79"/>
        <v>0</v>
      </c>
      <c r="BV211" s="412">
        <f t="shared" si="80"/>
        <v>0</v>
      </c>
      <c r="BW211" s="94" t="s">
        <v>499</v>
      </c>
      <c r="BX211" s="414" t="str">
        <f>IF(AND(BZ211=1,CA211=1,SUMIF($C211:$C$525,$C211,$AI211:$AI$525)=$AI211),$AI211,IF($CC211&gt;0,$CC211,IF(AND(COUNTIF($C$11:$C210,$C211)&gt;=1,COUNTIF($D210:$D210,$D211)&gt;=1),"",IF(AND(SUMIF($C211:$C$525,$C211,$AI211:$AI$525)&gt;$AI211,SUMIF($D211:$D$525,$D211,$AI211:$AI$525)&gt;$IG211),_xlfn.AGGREGATE(14,4,$CB$11:$CB$31*($C$11:$C$31=$C211),1),""))))</f>
        <v/>
      </c>
      <c r="BZ211" s="409">
        <f>COUNTIFS('ZASOBY N'!$B210:$B$525,'ZASOBY N'!$B210,'ZASOBY N'!$C210:'ZASOBY N'!$C$525,'ZASOBY N'!$C210,'ZASOBY N'!$D210:'ZASOBY N'!$D$525,'ZASOBY N'!$D210,'ZASOBY N'!$H210:'ZASOBY N'!$H$525,'ZASOBY N'!$H210 )</f>
        <v>0</v>
      </c>
      <c r="CA211" s="410">
        <f>COUNTIFS('ZASOBY N'!$B$10:$B210,'ZASOBY N'!$B210,'ZASOBY N'!$C$10:'ZASOBY N'!$C210,'ZASOBY N'!$C210,'ZASOBY N'!$D$10:'ZASOBY N'!$D210,'ZASOBY N'!$D210,'ZASOBY N'!$H$10:'ZASOBY N'!$H210,'ZASOBY N'!$H210 )</f>
        <v>0</v>
      </c>
      <c r="CB211" s="411">
        <f t="shared" si="81"/>
        <v>0</v>
      </c>
      <c r="CC211" s="412">
        <f t="shared" si="82"/>
        <v>0</v>
      </c>
      <c r="CE211" s="414" t="str">
        <f>IF(AND(CG211=1,CH211=1,SUMIF($C211:$C$525,$C211,$AH211:$AH$525)=$AH211),$AH211,IF($CJ211&gt;0,$CJ211,IF(AND(COUNTIF($C$11:$C210,$C211)&gt;=1,COUNTIF($D210:$D210,$D211)&gt;=1),"",IF(AND(SUMIF($C211:$C$525,$C211,$AH211:$AH$525)&gt;$AH211,SUMIF($D211:$D$525,$D211,$AH211:$AH$525)&gt;$AH211),_xlfn.AGGREGATE(14,4,$CI$11:$CI$31*($C$11:$C$31=$C211),1),""))))</f>
        <v/>
      </c>
      <c r="CG211" s="409">
        <f>COUNTIFS('ZASOBY N'!$B210:$B$525,'ZASOBY N'!$B210,'ZASOBY N'!$C210:'ZASOBY N'!$C$525,'ZASOBY N'!$C210,'ZASOBY N'!$D210:'ZASOBY N'!$D$525,'ZASOBY N'!$D210,'ZASOBY N'!$H210:'ZASOBY N'!$H$525,'ZASOBY N'!$H210 )</f>
        <v>0</v>
      </c>
      <c r="CH211" s="410">
        <f>COUNTIFS('ZASOBY N'!$B$10:$B210,'ZASOBY N'!$B210,'ZASOBY N'!$C$10:'ZASOBY N'!$C210,'ZASOBY N'!$C210,'ZASOBY N'!$D$10:'ZASOBY N'!$D210,'ZASOBY N'!$D210,'ZASOBY N'!$H$10:'ZASOBY N'!$H210,'ZASOBY N'!$H210 )</f>
        <v>0</v>
      </c>
      <c r="CI211" s="411">
        <f t="shared" si="83"/>
        <v>0</v>
      </c>
      <c r="CJ211" s="412">
        <f t="shared" si="84"/>
        <v>0</v>
      </c>
      <c r="CL211" s="414" t="str">
        <f>IF(AND(CN211=1,CO211=1,SUMIF($C211:$C$525,$C211,$AG211:$AG$525)=$AG211),$AG211,IF($CQ211&gt;0,$CQ211,IF(AND(COUNTIF($C$11:$C210,$C211)&gt;=1,COUNTIF($D210:$D210,$D211)&gt;=1),"",IF(AND(SUMIF($C211:$C$525,$C211,$AG211:$AG$525)&gt;$AG211,SUMIF($D211:$D$525,$D211,$AG211:$AG$525)&gt;$AG211),_xlfn.AGGREGATE(14,4,$CP$11:$CP$31*($C$11:$C$31=$C211),1),""))))</f>
        <v/>
      </c>
      <c r="CN211" s="409">
        <f>COUNTIFS('ZASOBY N'!$B210:$B$525,'ZASOBY N'!$B210,'ZASOBY N'!$C210:'ZASOBY N'!$C$525,'ZASOBY N'!$C210,'ZASOBY N'!$D210:'ZASOBY N'!$D$525,'ZASOBY N'!$D210,'ZASOBY N'!$H210:'ZASOBY N'!$H$525,'ZASOBY N'!$H210 )</f>
        <v>0</v>
      </c>
      <c r="CO211" s="410">
        <f>COUNTIFS('ZASOBY N'!$B$10:$B210,'ZASOBY N'!$B210,'ZASOBY N'!$C$10:'ZASOBY N'!$C210,'ZASOBY N'!$C210,'ZASOBY N'!$D$10:'ZASOBY N'!$D210,'ZASOBY N'!$D210,'ZASOBY N'!$H$10:'ZASOBY N'!$H210,'ZASOBY N'!$H210 )</f>
        <v>0</v>
      </c>
      <c r="CP211" s="411">
        <f t="shared" si="85"/>
        <v>0</v>
      </c>
      <c r="CQ211" s="412">
        <f t="shared" si="86"/>
        <v>0</v>
      </c>
      <c r="CS211" s="414" t="str">
        <f>IF(AND(CU211=1,CV211=1,SUMIF($C211:$C$525,$C211,$AF211:$AF$525)=$AF211),$AF211,IF($CX211&gt;0,$CX211,IF(AND(COUNTIF($C$11:$C210,$C211)&gt;=1,COUNTIF($D210:$D210,$D211)&gt;=1),"",IF(AND(SUMIF($C211:$C$525,$C211,$AF211:$AF$525)&gt;$AF211,SUMIF($D211:$D$525,$D211,$AF211:$AF$525)&gt;$AF211),_xlfn.AGGREGATE(14,4,$CW$11:$CW$31*($C$11:$C$31=$C211),1),""))))</f>
        <v/>
      </c>
      <c r="CU211" s="409">
        <f>COUNTIFS('ZASOBY N'!$B210:$B$525,'ZASOBY N'!$B210,'ZASOBY N'!$C210:'ZASOBY N'!$C$525,'ZASOBY N'!$C210,'ZASOBY N'!$D210:'ZASOBY N'!$D$525,'ZASOBY N'!$D210,'ZASOBY N'!$H210:'ZASOBY N'!$H$525,'ZASOBY N'!$H210 )</f>
        <v>0</v>
      </c>
      <c r="CV211" s="410">
        <f>COUNTIFS('ZASOBY N'!$B$10:$B210,'ZASOBY N'!$B210,'ZASOBY N'!$C$10:'ZASOBY N'!$C210,'ZASOBY N'!$C210,'ZASOBY N'!$D$10:'ZASOBY N'!$D210,'ZASOBY N'!$D210,'ZASOBY N'!$H$10:'ZASOBY N'!$H210,'ZASOBY N'!$H210 )</f>
        <v>0</v>
      </c>
      <c r="CW211" s="411">
        <f t="shared" si="87"/>
        <v>0</v>
      </c>
      <c r="CX211" s="412">
        <f t="shared" si="88"/>
        <v>0</v>
      </c>
      <c r="CZ211" s="414" t="str">
        <f>IF(AND(DB211=1,DC211=1,SUMIF($C211:$C$525,$C211,$AE211:$AE$525)=$AE211),$AE211,IF($DE211&gt;0,$DE211,IF(AND(COUNTIF($C$11:$C210,$C211)&gt;=1,COUNTIF($D210:$D210,$D211)&gt;=1),"",IF(AND(SUMIF($C211:$C$525,$C211,$AE211:$AE$525)&gt;$AE211,SUMIF($D211:$D$525,$D211,$AE211:$AE$525)&gt;$AE211),_xlfn.AGGREGATE(14,4,$DD$11:$DD$31*($C$11:$C$31=$C211),1),""))))</f>
        <v/>
      </c>
      <c r="DB211" s="409">
        <f>COUNTIFS('ZASOBY N'!$B210:$B$525,'ZASOBY N'!$B210,'ZASOBY N'!$C210:'ZASOBY N'!$C$525,'ZASOBY N'!$C210,'ZASOBY N'!$D210:'ZASOBY N'!$D$525,'ZASOBY N'!$D210,'ZASOBY N'!$H210:'ZASOBY N'!$H$525,'ZASOBY N'!$H210 )</f>
        <v>0</v>
      </c>
      <c r="DC211" s="410">
        <f>COUNTIFS('ZASOBY N'!$B$10:$B210,'ZASOBY N'!$B210,'ZASOBY N'!$C$10:'ZASOBY N'!$C210,'ZASOBY N'!$C210,'ZASOBY N'!$D$10:'ZASOBY N'!$D210,'ZASOBY N'!$D210,'ZASOBY N'!$H$10:'ZASOBY N'!$H210,'ZASOBY N'!$H210 )</f>
        <v>0</v>
      </c>
      <c r="DD211" s="411">
        <f t="shared" si="89"/>
        <v>0</v>
      </c>
      <c r="DE211" s="412">
        <f t="shared" si="90"/>
        <v>0</v>
      </c>
      <c r="DF211" s="399" t="str">
        <f>IF(AND(DI211=1,DJ211=1,SUMIF($C211:$C$525,$C211,$AD211:$AD$525)=$AD211),$AD211,IF($DL211&gt;0,$DL211,IF(B211="","",IF(AND(COUNTIF($C$11:$C210,$C211)&gt;=1,COUNTIF($D210:$D210,$D211)&gt;=1,COUNTIF($Z208:$Z210,$C211)=0),"",IF(AND(COUNTIF($C$11:$C210,$C211)&gt;=1,COUNTIF($D210:$D210,$D211)&gt;=1),"UJĘTO WYŻEJ",IF(AND(SUMIF($C211:$C$525,$C211,$AD211:$AD$525)&gt;$AD211,SUMIF($D211:$D$525,$D211,$AD211:$AD$525)&gt;$AD211),_xlfn.AGGREGATE(14,4,$DK$11:$DK$31*($C$11:$C$31=$C211),1),""))))))</f>
        <v/>
      </c>
      <c r="DG211" s="414" t="str">
        <f>IF(AND(DI211=1,DJ211=1,SUMIF($C211:$C$525,$C211,$AD211:$AD$525)=$AD211),$AD211,IF($DL211&gt;0,$DL211,IF(AND(COUNTIF($C$11:$C210,$C211)&gt;=1,COUNTIF($D210:$D210,$D211)&gt;=1),"",IF(AND(SUMIF($C211:$C$525,$C211,$AD211:$AD$525)&gt;$AD211,SUMIF($D211:$D$525,$D211,$AD211:$AD$525)&gt;$AD211),_xlfn.AGGREGATE(14,4,$DK$11:$DK$31*($C$11:$C$31=$C211),1),""))))</f>
        <v/>
      </c>
      <c r="DI211" s="409">
        <f>COUNTIFS('ZASOBY N'!$B210:$B$525,'ZASOBY N'!$B210,'ZASOBY N'!$C210:'ZASOBY N'!$C$525,'ZASOBY N'!$C210,'ZASOBY N'!$D210:'ZASOBY N'!$D$525,'ZASOBY N'!$D210,'ZASOBY N'!$H210:'ZASOBY N'!$H$525,'ZASOBY N'!$H210 )</f>
        <v>0</v>
      </c>
      <c r="DJ211" s="410">
        <f>COUNTIFS('ZASOBY N'!$B$10:$B210,'ZASOBY N'!$B210,'ZASOBY N'!$C$10:'ZASOBY N'!$C210,'ZASOBY N'!$C210,'ZASOBY N'!$D$10:'ZASOBY N'!$D210,'ZASOBY N'!$D210,'ZASOBY N'!$H$10:'ZASOBY N'!$H210,'ZASOBY N'!$H210 )</f>
        <v>0</v>
      </c>
      <c r="DK211" s="411">
        <f t="shared" si="91"/>
        <v>0</v>
      </c>
      <c r="DL211" s="412">
        <f t="shared" si="92"/>
        <v>0</v>
      </c>
    </row>
    <row r="212" spans="1:116" ht="18.899999999999999" customHeight="1" x14ac:dyDescent="0.3">
      <c r="A212" s="219"/>
      <c r="B212" s="152" t="str">
        <f>IF('ZASOBY N'!A211="","",'ZASOBY N'!A211)</f>
        <v/>
      </c>
      <c r="C212" s="462" t="str">
        <f>IF('ZASOBY N'!C211="","",'ZASOBY N'!C211)</f>
        <v/>
      </c>
      <c r="D212" s="137" t="str">
        <f>IF('ZASOBY N'!B211="","",'ZASOBY N'!B211)</f>
        <v/>
      </c>
      <c r="E212" s="138"/>
      <c r="F212" s="356" t="str">
        <f>IF('ZASOBY N'!D211="","",'ZASOBY N'!D211)</f>
        <v/>
      </c>
      <c r="G212" s="220" t="str">
        <f>IF('ZASOBY N'!G211="","",'ZASOBY N'!G211)</f>
        <v/>
      </c>
      <c r="H212" s="221" t="str">
        <f>IF('ZASOBY N'!F211="","",'ZASOBY N'!F211)</f>
        <v/>
      </c>
      <c r="I212" s="221" t="str">
        <f>IF('ZASOBY N'!G211="","",'ZASOBY N'!G211)</f>
        <v/>
      </c>
      <c r="J212" s="221" t="str">
        <f>IF('ZASOBY N'!H211="","",'ZASOBY N'!H211)</f>
        <v/>
      </c>
      <c r="K212" s="214">
        <v>0</v>
      </c>
      <c r="L212" s="214">
        <v>0</v>
      </c>
      <c r="M212" s="214">
        <v>0</v>
      </c>
      <c r="N212" s="222" t="str">
        <f>IF('ZASOBY N'!BD211="x","",IF(W212="","",'ZASOBY N'!E211))</f>
        <v/>
      </c>
      <c r="O212" s="223">
        <v>0</v>
      </c>
      <c r="P212" s="223">
        <v>0</v>
      </c>
      <c r="Q212" s="226" t="str">
        <f>IF($N212="","",'UPR BILANS N'!G212*'UPR BILANS N'!N212)</f>
        <v/>
      </c>
      <c r="R212" s="225" t="str">
        <f>IF($N212="","",'ZASOBY N'!O211)</f>
        <v/>
      </c>
      <c r="S212" s="225" t="str">
        <f>IF($N212="","",IF('ZASOBY N'!Q211="",0,'ZASOBY N'!Q211))</f>
        <v/>
      </c>
      <c r="T212" s="225" t="str">
        <f>IF($N212="","",'ZASOBY N'!V211)</f>
        <v/>
      </c>
      <c r="U212" s="225" t="str">
        <f>IF($N212="","",IF('ZASOBY N'!AG211="",0,'ZASOBY N'!AG211))</f>
        <v/>
      </c>
      <c r="V212" s="225" t="str">
        <f>IF($N212="","",IF(NN!P214="",0,NN!P214))</f>
        <v/>
      </c>
      <c r="W212" s="225" t="str">
        <f t="shared" si="70"/>
        <v/>
      </c>
      <c r="X212" s="226" t="str">
        <f t="shared" si="73"/>
        <v/>
      </c>
      <c r="Y212" s="225" t="str">
        <f>IF('ZASOBY N'!AU211="","",IF(C212&lt;&gt;C211,'ZASOBY N'!AU211,IF(D212&lt;&gt;D211,'ZASOBY N'!AU211,IF(F212&lt;&gt;F211,'ZASOBY N'!AU211,IF(G212&lt;&gt;G211,'ZASOBY N'!AU211,IF(J212&lt;&gt;J211,'ZASOBY N'!AU211,IF(NN!AC214="","",IF(AND(C211=C212,H211=H212,J211=J212,NN!AC214&gt;0),"",IF(AND(C212=C213,H212=DO210,NN!CW212&gt;0),'ZASOBY N'!AU211,'ZASOBY N'!AU211)))))))))</f>
        <v/>
      </c>
      <c r="Z212" s="225" t="str">
        <f t="shared" si="71"/>
        <v/>
      </c>
      <c r="AA212" s="227" t="str">
        <f t="shared" si="75"/>
        <v/>
      </c>
      <c r="AB212" s="400" t="str">
        <f t="shared" si="72"/>
        <v/>
      </c>
      <c r="AC212" s="228" t="str">
        <f t="shared" si="74"/>
        <v/>
      </c>
      <c r="AD212" s="222">
        <f>IF(B212="",0,IF(F212="",0,INDEX(POBRANIE_!$B$6:$F$101,MATCH('UPR BILANS N'!$F212,POBRANIE_!$A$6:$A$101,0),2)))</f>
        <v>0</v>
      </c>
      <c r="AE212" s="224">
        <f>IF(OR('ZASOBY N'!G211="",'ZASOBY N'!E211=""),0,IF(B212="",0,'ZASOBY N'!G211*'ZASOBY N'!E211))</f>
        <v>0</v>
      </c>
      <c r="AF212" s="225">
        <f>IF('ZASOBY N'!O211="",0,'ZASOBY N'!O211)</f>
        <v>0</v>
      </c>
      <c r="AG212" s="225">
        <f>IF('ZASOBY N'!Q211="",0,'ZASOBY N'!Q211)</f>
        <v>0</v>
      </c>
      <c r="AH212" s="225">
        <f>IF('ZASOBY N'!V211="",0,'ZASOBY N'!V211)</f>
        <v>0</v>
      </c>
      <c r="AI212" s="225">
        <f>IF('ZASOBY N'!AG211="",0,'ZASOBY N'!AG211)</f>
        <v>0</v>
      </c>
      <c r="AJ212" s="225">
        <f>IF(NN!P214="",0,IF(NN!P214="BRAK kol.7","BRAK BADAŃ",NN!P214))</f>
        <v>0</v>
      </c>
      <c r="AK212" s="225">
        <f>IF(NN!AC214="",0,IF(NN!AC214="BRAK kol.7","BRAK BADAŃ",NN!AC214))</f>
        <v>0</v>
      </c>
      <c r="BJ212" s="414" t="str">
        <f>IF(AND(BL212=1,BM212=1,SUMIF($C212:$C$525,$C212,$AK212:$AK$525)=$AK212),$AK212,IF($BO212&gt;0,$BO212,IF(AND(COUNTIF($C$11:$C211,$C212)&gt;=1,COUNTIF($D211:$D211,$D212)&gt;=1),"",IF(AND(SUMIF($C212:$C$525,$C212,$AK212:$AK$525)&gt;=$AK212,SUMIF($D212:$D$525,$D212,$AK212:$AK$525)&gt;=$AK212),SUMIF($C212:$C$525,$C212,$AK212:$AK$525),""))))</f>
        <v/>
      </c>
      <c r="BL212" s="409">
        <f>COUNTIFS('ZASOBY N'!$B211:$B$525,'ZASOBY N'!$B211,'ZASOBY N'!$C211:'ZASOBY N'!$C$525,'ZASOBY N'!$C211,'ZASOBY N'!$D211:'ZASOBY N'!$D$525,'ZASOBY N'!$D211,'ZASOBY N'!$H211:'ZASOBY N'!$H$525,'ZASOBY N'!$H211 )</f>
        <v>0</v>
      </c>
      <c r="BM212" s="410">
        <f>COUNTIFS('ZASOBY N'!$B$10:$B211,'ZASOBY N'!$B211,'ZASOBY N'!$C$10:'ZASOBY N'!$C211,'ZASOBY N'!$C211,'ZASOBY N'!$D$10:'ZASOBY N'!$D211,'ZASOBY N'!$D211,'ZASOBY N'!$H$10:'ZASOBY N'!$H211,'ZASOBY N'!$H211 )</f>
        <v>0</v>
      </c>
      <c r="BN212" s="411">
        <f t="shared" si="76"/>
        <v>0</v>
      </c>
      <c r="BO212" s="412">
        <f t="shared" si="77"/>
        <v>0</v>
      </c>
      <c r="BP212" s="94" t="str">
        <f t="shared" si="78"/>
        <v/>
      </c>
      <c r="BQ212" s="414" t="str">
        <f>IF(AND(BS212=1,BT212=1,SUMIF($C212:$C$525,$C212,$AJ212:$AJ$525)=$AJ212),$AJ212,IF($BV212&gt;0,$BV212,IF(AND(COUNTIF($C$11:$C211,$C212)&gt;=1,COUNTIF($D211:$D211,$D212)&gt;=1),"",IF(AND(SUMIF($C212:$C$525,$C212,$AJ212:$AJ$525)&gt;$AJ212,SUMIF($D212:$D$525,$D212,$AJ212:$AJ$525)&gt;$AJ212),SUMIF($C212:$C$525,$C212,$AJ212:$AJ$525),""))))</f>
        <v/>
      </c>
      <c r="BS212" s="409">
        <f>COUNTIFS('ZASOBY N'!$B211:$B$525,'ZASOBY N'!$B211,'ZASOBY N'!$C211:'ZASOBY N'!$C$525,'ZASOBY N'!$C211,'ZASOBY N'!$D211:'ZASOBY N'!$D$525,'ZASOBY N'!$D211,'ZASOBY N'!$H211:'ZASOBY N'!$H$525,'ZASOBY N'!$H211 )</f>
        <v>0</v>
      </c>
      <c r="BT212" s="410">
        <f>COUNTIFS('ZASOBY N'!$B$10:$B211,'ZASOBY N'!$B211,'ZASOBY N'!$C$10:'ZASOBY N'!$C211,'ZASOBY N'!$C211,'ZASOBY N'!$D$10:'ZASOBY N'!$D211,'ZASOBY N'!$D211,'ZASOBY N'!$H$10:'ZASOBY N'!$H211,'ZASOBY N'!$H211 )</f>
        <v>0</v>
      </c>
      <c r="BU212" s="411">
        <f t="shared" si="79"/>
        <v>0</v>
      </c>
      <c r="BV212" s="412">
        <f t="shared" si="80"/>
        <v>0</v>
      </c>
      <c r="BW212" s="94" t="s">
        <v>499</v>
      </c>
      <c r="BX212" s="414" t="str">
        <f>IF(AND(BZ212=1,CA212=1,SUMIF($C212:$C$525,$C212,$AI212:$AI$525)=$AI212),$AI212,IF($CC212&gt;0,$CC212,IF(AND(COUNTIF($C$11:$C211,$C212)&gt;=1,COUNTIF($D211:$D211,$D212)&gt;=1),"",IF(AND(SUMIF($C212:$C$525,$C212,$AI212:$AI$525)&gt;$AI212,SUMIF($D212:$D$525,$D212,$AI212:$AI$525)&gt;$IG212),_xlfn.AGGREGATE(14,4,$CB$11:$CB$31*($C$11:$C$31=$C212),1),""))))</f>
        <v/>
      </c>
      <c r="BZ212" s="409">
        <f>COUNTIFS('ZASOBY N'!$B211:$B$525,'ZASOBY N'!$B211,'ZASOBY N'!$C211:'ZASOBY N'!$C$525,'ZASOBY N'!$C211,'ZASOBY N'!$D211:'ZASOBY N'!$D$525,'ZASOBY N'!$D211,'ZASOBY N'!$H211:'ZASOBY N'!$H$525,'ZASOBY N'!$H211 )</f>
        <v>0</v>
      </c>
      <c r="CA212" s="410">
        <f>COUNTIFS('ZASOBY N'!$B$10:$B211,'ZASOBY N'!$B211,'ZASOBY N'!$C$10:'ZASOBY N'!$C211,'ZASOBY N'!$C211,'ZASOBY N'!$D$10:'ZASOBY N'!$D211,'ZASOBY N'!$D211,'ZASOBY N'!$H$10:'ZASOBY N'!$H211,'ZASOBY N'!$H211 )</f>
        <v>0</v>
      </c>
      <c r="CB212" s="411">
        <f t="shared" si="81"/>
        <v>0</v>
      </c>
      <c r="CC212" s="412">
        <f t="shared" si="82"/>
        <v>0</v>
      </c>
      <c r="CE212" s="414" t="str">
        <f>IF(AND(CG212=1,CH212=1,SUMIF($C212:$C$525,$C212,$AH212:$AH$525)=$AH212),$AH212,IF($CJ212&gt;0,$CJ212,IF(AND(COUNTIF($C$11:$C211,$C212)&gt;=1,COUNTIF($D211:$D211,$D212)&gt;=1),"",IF(AND(SUMIF($C212:$C$525,$C212,$AH212:$AH$525)&gt;$AH212,SUMIF($D212:$D$525,$D212,$AH212:$AH$525)&gt;$AH212),_xlfn.AGGREGATE(14,4,$CI$11:$CI$31*($C$11:$C$31=$C212),1),""))))</f>
        <v/>
      </c>
      <c r="CG212" s="409">
        <f>COUNTIFS('ZASOBY N'!$B211:$B$525,'ZASOBY N'!$B211,'ZASOBY N'!$C211:'ZASOBY N'!$C$525,'ZASOBY N'!$C211,'ZASOBY N'!$D211:'ZASOBY N'!$D$525,'ZASOBY N'!$D211,'ZASOBY N'!$H211:'ZASOBY N'!$H$525,'ZASOBY N'!$H211 )</f>
        <v>0</v>
      </c>
      <c r="CH212" s="410">
        <f>COUNTIFS('ZASOBY N'!$B$10:$B211,'ZASOBY N'!$B211,'ZASOBY N'!$C$10:'ZASOBY N'!$C211,'ZASOBY N'!$C211,'ZASOBY N'!$D$10:'ZASOBY N'!$D211,'ZASOBY N'!$D211,'ZASOBY N'!$H$10:'ZASOBY N'!$H211,'ZASOBY N'!$H211 )</f>
        <v>0</v>
      </c>
      <c r="CI212" s="411">
        <f t="shared" si="83"/>
        <v>0</v>
      </c>
      <c r="CJ212" s="412">
        <f t="shared" si="84"/>
        <v>0</v>
      </c>
      <c r="CL212" s="414" t="str">
        <f>IF(AND(CN212=1,CO212=1,SUMIF($C212:$C$525,$C212,$AG212:$AG$525)=$AG212),$AG212,IF($CQ212&gt;0,$CQ212,IF(AND(COUNTIF($C$11:$C211,$C212)&gt;=1,COUNTIF($D211:$D211,$D212)&gt;=1),"",IF(AND(SUMIF($C212:$C$525,$C212,$AG212:$AG$525)&gt;$AG212,SUMIF($D212:$D$525,$D212,$AG212:$AG$525)&gt;$AG212),_xlfn.AGGREGATE(14,4,$CP$11:$CP$31*($C$11:$C$31=$C212),1),""))))</f>
        <v/>
      </c>
      <c r="CN212" s="409">
        <f>COUNTIFS('ZASOBY N'!$B211:$B$525,'ZASOBY N'!$B211,'ZASOBY N'!$C211:'ZASOBY N'!$C$525,'ZASOBY N'!$C211,'ZASOBY N'!$D211:'ZASOBY N'!$D$525,'ZASOBY N'!$D211,'ZASOBY N'!$H211:'ZASOBY N'!$H$525,'ZASOBY N'!$H211 )</f>
        <v>0</v>
      </c>
      <c r="CO212" s="410">
        <f>COUNTIFS('ZASOBY N'!$B$10:$B211,'ZASOBY N'!$B211,'ZASOBY N'!$C$10:'ZASOBY N'!$C211,'ZASOBY N'!$C211,'ZASOBY N'!$D$10:'ZASOBY N'!$D211,'ZASOBY N'!$D211,'ZASOBY N'!$H$10:'ZASOBY N'!$H211,'ZASOBY N'!$H211 )</f>
        <v>0</v>
      </c>
      <c r="CP212" s="411">
        <f t="shared" si="85"/>
        <v>0</v>
      </c>
      <c r="CQ212" s="412">
        <f t="shared" si="86"/>
        <v>0</v>
      </c>
      <c r="CS212" s="414" t="str">
        <f>IF(AND(CU212=1,CV212=1,SUMIF($C212:$C$525,$C212,$AF212:$AF$525)=$AF212),$AF212,IF($CX212&gt;0,$CX212,IF(AND(COUNTIF($C$11:$C211,$C212)&gt;=1,COUNTIF($D211:$D211,$D212)&gt;=1),"",IF(AND(SUMIF($C212:$C$525,$C212,$AF212:$AF$525)&gt;$AF212,SUMIF($D212:$D$525,$D212,$AF212:$AF$525)&gt;$AF212),_xlfn.AGGREGATE(14,4,$CW$11:$CW$31*($C$11:$C$31=$C212),1),""))))</f>
        <v/>
      </c>
      <c r="CU212" s="409">
        <f>COUNTIFS('ZASOBY N'!$B211:$B$525,'ZASOBY N'!$B211,'ZASOBY N'!$C211:'ZASOBY N'!$C$525,'ZASOBY N'!$C211,'ZASOBY N'!$D211:'ZASOBY N'!$D$525,'ZASOBY N'!$D211,'ZASOBY N'!$H211:'ZASOBY N'!$H$525,'ZASOBY N'!$H211 )</f>
        <v>0</v>
      </c>
      <c r="CV212" s="410">
        <f>COUNTIFS('ZASOBY N'!$B$10:$B211,'ZASOBY N'!$B211,'ZASOBY N'!$C$10:'ZASOBY N'!$C211,'ZASOBY N'!$C211,'ZASOBY N'!$D$10:'ZASOBY N'!$D211,'ZASOBY N'!$D211,'ZASOBY N'!$H$10:'ZASOBY N'!$H211,'ZASOBY N'!$H211 )</f>
        <v>0</v>
      </c>
      <c r="CW212" s="411">
        <f t="shared" si="87"/>
        <v>0</v>
      </c>
      <c r="CX212" s="412">
        <f t="shared" si="88"/>
        <v>0</v>
      </c>
      <c r="CZ212" s="414" t="str">
        <f>IF(AND(DB212=1,DC212=1,SUMIF($C212:$C$525,$C212,$AE212:$AE$525)=$AE212),$AE212,IF($DE212&gt;0,$DE212,IF(AND(COUNTIF($C$11:$C211,$C212)&gt;=1,COUNTIF($D211:$D211,$D212)&gt;=1),"",IF(AND(SUMIF($C212:$C$525,$C212,$AE212:$AE$525)&gt;$AE212,SUMIF($D212:$D$525,$D212,$AE212:$AE$525)&gt;$AE212),_xlfn.AGGREGATE(14,4,$DD$11:$DD$31*($C$11:$C$31=$C212),1),""))))</f>
        <v/>
      </c>
      <c r="DB212" s="409">
        <f>COUNTIFS('ZASOBY N'!$B211:$B$525,'ZASOBY N'!$B211,'ZASOBY N'!$C211:'ZASOBY N'!$C$525,'ZASOBY N'!$C211,'ZASOBY N'!$D211:'ZASOBY N'!$D$525,'ZASOBY N'!$D211,'ZASOBY N'!$H211:'ZASOBY N'!$H$525,'ZASOBY N'!$H211 )</f>
        <v>0</v>
      </c>
      <c r="DC212" s="410">
        <f>COUNTIFS('ZASOBY N'!$B$10:$B211,'ZASOBY N'!$B211,'ZASOBY N'!$C$10:'ZASOBY N'!$C211,'ZASOBY N'!$C211,'ZASOBY N'!$D$10:'ZASOBY N'!$D211,'ZASOBY N'!$D211,'ZASOBY N'!$H$10:'ZASOBY N'!$H211,'ZASOBY N'!$H211 )</f>
        <v>0</v>
      </c>
      <c r="DD212" s="411">
        <f t="shared" si="89"/>
        <v>0</v>
      </c>
      <c r="DE212" s="412">
        <f t="shared" si="90"/>
        <v>0</v>
      </c>
      <c r="DF212" s="399" t="str">
        <f>IF(AND(DI212=1,DJ212=1,SUMIF($C212:$C$525,$C212,$AD212:$AD$525)=$AD212),$AD212,IF($DL212&gt;0,$DL212,IF(B212="","",IF(AND(COUNTIF($C$11:$C211,$C212)&gt;=1,COUNTIF($D211:$D211,$D212)&gt;=1,COUNTIF($Z209:$Z211,$C212)=0),"",IF(AND(COUNTIF($C$11:$C211,$C212)&gt;=1,COUNTIF($D211:$D211,$D212)&gt;=1),"UJĘTO WYŻEJ",IF(AND(SUMIF($C212:$C$525,$C212,$AD212:$AD$525)&gt;$AD212,SUMIF($D212:$D$525,$D212,$AD212:$AD$525)&gt;$AD212),_xlfn.AGGREGATE(14,4,$DK$11:$DK$31*($C$11:$C$31=$C212),1),""))))))</f>
        <v/>
      </c>
      <c r="DG212" s="414" t="str">
        <f>IF(AND(DI212=1,DJ212=1,SUMIF($C212:$C$525,$C212,$AD212:$AD$525)=$AD212),$AD212,IF($DL212&gt;0,$DL212,IF(AND(COUNTIF($C$11:$C211,$C212)&gt;=1,COUNTIF($D211:$D211,$D212)&gt;=1),"",IF(AND(SUMIF($C212:$C$525,$C212,$AD212:$AD$525)&gt;$AD212,SUMIF($D212:$D$525,$D212,$AD212:$AD$525)&gt;$AD212),_xlfn.AGGREGATE(14,4,$DK$11:$DK$31*($C$11:$C$31=$C212),1),""))))</f>
        <v/>
      </c>
      <c r="DI212" s="409">
        <f>COUNTIFS('ZASOBY N'!$B211:$B$525,'ZASOBY N'!$B211,'ZASOBY N'!$C211:'ZASOBY N'!$C$525,'ZASOBY N'!$C211,'ZASOBY N'!$D211:'ZASOBY N'!$D$525,'ZASOBY N'!$D211,'ZASOBY N'!$H211:'ZASOBY N'!$H$525,'ZASOBY N'!$H211 )</f>
        <v>0</v>
      </c>
      <c r="DJ212" s="410">
        <f>COUNTIFS('ZASOBY N'!$B$10:$B211,'ZASOBY N'!$B211,'ZASOBY N'!$C$10:'ZASOBY N'!$C211,'ZASOBY N'!$C211,'ZASOBY N'!$D$10:'ZASOBY N'!$D211,'ZASOBY N'!$D211,'ZASOBY N'!$H$10:'ZASOBY N'!$H211,'ZASOBY N'!$H211 )</f>
        <v>0</v>
      </c>
      <c r="DK212" s="411">
        <f t="shared" si="91"/>
        <v>0</v>
      </c>
      <c r="DL212" s="412">
        <f t="shared" si="92"/>
        <v>0</v>
      </c>
    </row>
    <row r="213" spans="1:116" ht="18.899999999999999" customHeight="1" x14ac:dyDescent="0.3">
      <c r="A213" s="219"/>
      <c r="B213" s="152" t="str">
        <f>IF('ZASOBY N'!A212="","",'ZASOBY N'!A212)</f>
        <v/>
      </c>
      <c r="C213" s="462" t="str">
        <f>IF('ZASOBY N'!C212="","",'ZASOBY N'!C212)</f>
        <v/>
      </c>
      <c r="D213" s="137" t="str">
        <f>IF('ZASOBY N'!B212="","",'ZASOBY N'!B212)</f>
        <v/>
      </c>
      <c r="E213" s="138"/>
      <c r="F213" s="356" t="str">
        <f>IF('ZASOBY N'!D212="","",'ZASOBY N'!D212)</f>
        <v/>
      </c>
      <c r="G213" s="220" t="str">
        <f>IF('ZASOBY N'!G212="","",'ZASOBY N'!G212)</f>
        <v/>
      </c>
      <c r="H213" s="221" t="str">
        <f>IF('ZASOBY N'!F212="","",'ZASOBY N'!F212)</f>
        <v/>
      </c>
      <c r="I213" s="221" t="str">
        <f>IF('ZASOBY N'!G212="","",'ZASOBY N'!G212)</f>
        <v/>
      </c>
      <c r="J213" s="221" t="str">
        <f>IF('ZASOBY N'!H212="","",'ZASOBY N'!H212)</f>
        <v/>
      </c>
      <c r="K213" s="214">
        <v>0</v>
      </c>
      <c r="L213" s="214">
        <v>0</v>
      </c>
      <c r="M213" s="214">
        <v>0</v>
      </c>
      <c r="N213" s="222" t="str">
        <f>IF('ZASOBY N'!BD212="x","",IF(W213="","",'ZASOBY N'!E212))</f>
        <v/>
      </c>
      <c r="O213" s="223">
        <v>0</v>
      </c>
      <c r="P213" s="223">
        <v>0</v>
      </c>
      <c r="Q213" s="226" t="str">
        <f>IF($N213="","",'UPR BILANS N'!G213*'UPR BILANS N'!N213)</f>
        <v/>
      </c>
      <c r="R213" s="225" t="str">
        <f>IF($N213="","",'ZASOBY N'!O212)</f>
        <v/>
      </c>
      <c r="S213" s="225" t="str">
        <f>IF($N213="","",IF('ZASOBY N'!Q212="",0,'ZASOBY N'!Q212))</f>
        <v/>
      </c>
      <c r="T213" s="225" t="str">
        <f>IF($N213="","",'ZASOBY N'!V212)</f>
        <v/>
      </c>
      <c r="U213" s="225" t="str">
        <f>IF($N213="","",IF('ZASOBY N'!AG212="",0,'ZASOBY N'!AG212))</f>
        <v/>
      </c>
      <c r="V213" s="225" t="str">
        <f>IF($N213="","",IF(NN!P215="",0,NN!P215))</f>
        <v/>
      </c>
      <c r="W213" s="225" t="str">
        <f t="shared" si="70"/>
        <v/>
      </c>
      <c r="X213" s="226" t="str">
        <f t="shared" si="73"/>
        <v/>
      </c>
      <c r="Y213" s="225" t="str">
        <f>IF('ZASOBY N'!AU212="","",IF(C213&lt;&gt;C212,'ZASOBY N'!AU212,IF(D213&lt;&gt;D212,'ZASOBY N'!AU212,IF(F213&lt;&gt;F212,'ZASOBY N'!AU212,IF(G213&lt;&gt;G212,'ZASOBY N'!AU212,IF(J213&lt;&gt;J212,'ZASOBY N'!AU212,IF(NN!AC215="","",IF(AND(C212=C213,H212=H213,J212=J213,NN!AC215&gt;0),"",IF(AND(C213=C214,H213=DO211,NN!CW213&gt;0),'ZASOBY N'!AU212,'ZASOBY N'!AU212)))))))))</f>
        <v/>
      </c>
      <c r="Z213" s="225" t="str">
        <f t="shared" si="71"/>
        <v/>
      </c>
      <c r="AA213" s="227" t="str">
        <f t="shared" si="75"/>
        <v/>
      </c>
      <c r="AB213" s="400" t="str">
        <f t="shared" si="72"/>
        <v/>
      </c>
      <c r="AC213" s="228" t="str">
        <f t="shared" si="74"/>
        <v/>
      </c>
      <c r="AD213" s="222">
        <f>IF(B213="",0,IF(F213="",0,INDEX(POBRANIE_!$B$6:$F$101,MATCH('UPR BILANS N'!$F213,POBRANIE_!$A$6:$A$101,0),2)))</f>
        <v>0</v>
      </c>
      <c r="AE213" s="224">
        <f>IF(OR('ZASOBY N'!G212="",'ZASOBY N'!E212=""),0,IF(B213="",0,'ZASOBY N'!G212*'ZASOBY N'!E212))</f>
        <v>0</v>
      </c>
      <c r="AF213" s="225">
        <f>IF('ZASOBY N'!O212="",0,'ZASOBY N'!O212)</f>
        <v>0</v>
      </c>
      <c r="AG213" s="225">
        <f>IF('ZASOBY N'!Q212="",0,'ZASOBY N'!Q212)</f>
        <v>0</v>
      </c>
      <c r="AH213" s="225">
        <f>IF('ZASOBY N'!V212="",0,'ZASOBY N'!V212)</f>
        <v>0</v>
      </c>
      <c r="AI213" s="225">
        <f>IF('ZASOBY N'!AG212="",0,'ZASOBY N'!AG212)</f>
        <v>0</v>
      </c>
      <c r="AJ213" s="225">
        <f>IF(NN!P215="",0,IF(NN!P215="BRAK kol.7","BRAK BADAŃ",NN!P215))</f>
        <v>0</v>
      </c>
      <c r="AK213" s="225">
        <f>IF(NN!AC215="",0,IF(NN!AC215="BRAK kol.7","BRAK BADAŃ",NN!AC215))</f>
        <v>0</v>
      </c>
      <c r="BJ213" s="414" t="str">
        <f>IF(AND(BL213=1,BM213=1,SUMIF($C213:$C$525,$C213,$AK213:$AK$525)=$AK213),$AK213,IF($BO213&gt;0,$BO213,IF(AND(COUNTIF($C$11:$C212,$C213)&gt;=1,COUNTIF($D212:$D212,$D213)&gt;=1),"",IF(AND(SUMIF($C213:$C$525,$C213,$AK213:$AK$525)&gt;=$AK213,SUMIF($D213:$D$525,$D213,$AK213:$AK$525)&gt;=$AK213),SUMIF($C213:$C$525,$C213,$AK213:$AK$525),""))))</f>
        <v/>
      </c>
      <c r="BL213" s="409">
        <f>COUNTIFS('ZASOBY N'!$B212:$B$525,'ZASOBY N'!$B212,'ZASOBY N'!$C212:'ZASOBY N'!$C$525,'ZASOBY N'!$C212,'ZASOBY N'!$D212:'ZASOBY N'!$D$525,'ZASOBY N'!$D212,'ZASOBY N'!$H212:'ZASOBY N'!$H$525,'ZASOBY N'!$H212 )</f>
        <v>0</v>
      </c>
      <c r="BM213" s="410">
        <f>COUNTIFS('ZASOBY N'!$B$10:$B212,'ZASOBY N'!$B212,'ZASOBY N'!$C$10:'ZASOBY N'!$C212,'ZASOBY N'!$C212,'ZASOBY N'!$D$10:'ZASOBY N'!$D212,'ZASOBY N'!$D212,'ZASOBY N'!$H$10:'ZASOBY N'!$H212,'ZASOBY N'!$H212 )</f>
        <v>0</v>
      </c>
      <c r="BN213" s="411">
        <f t="shared" si="76"/>
        <v>0</v>
      </c>
      <c r="BO213" s="412">
        <f t="shared" si="77"/>
        <v>0</v>
      </c>
      <c r="BP213" s="94" t="str">
        <f t="shared" si="78"/>
        <v/>
      </c>
      <c r="BQ213" s="414" t="str">
        <f>IF(AND(BS213=1,BT213=1,SUMIF($C213:$C$525,$C213,$AJ213:$AJ$525)=$AJ213),$AJ213,IF($BV213&gt;0,$BV213,IF(AND(COUNTIF($C$11:$C212,$C213)&gt;=1,COUNTIF($D212:$D212,$D213)&gt;=1),"",IF(AND(SUMIF($C213:$C$525,$C213,$AJ213:$AJ$525)&gt;$AJ213,SUMIF($D213:$D$525,$D213,$AJ213:$AJ$525)&gt;$AJ213),SUMIF($C213:$C$525,$C213,$AJ213:$AJ$525),""))))</f>
        <v/>
      </c>
      <c r="BS213" s="409">
        <f>COUNTIFS('ZASOBY N'!$B212:$B$525,'ZASOBY N'!$B212,'ZASOBY N'!$C212:'ZASOBY N'!$C$525,'ZASOBY N'!$C212,'ZASOBY N'!$D212:'ZASOBY N'!$D$525,'ZASOBY N'!$D212,'ZASOBY N'!$H212:'ZASOBY N'!$H$525,'ZASOBY N'!$H212 )</f>
        <v>0</v>
      </c>
      <c r="BT213" s="410">
        <f>COUNTIFS('ZASOBY N'!$B$10:$B212,'ZASOBY N'!$B212,'ZASOBY N'!$C$10:'ZASOBY N'!$C212,'ZASOBY N'!$C212,'ZASOBY N'!$D$10:'ZASOBY N'!$D212,'ZASOBY N'!$D212,'ZASOBY N'!$H$10:'ZASOBY N'!$H212,'ZASOBY N'!$H212 )</f>
        <v>0</v>
      </c>
      <c r="BU213" s="411">
        <f t="shared" si="79"/>
        <v>0</v>
      </c>
      <c r="BV213" s="412">
        <f t="shared" si="80"/>
        <v>0</v>
      </c>
      <c r="BW213" s="94" t="s">
        <v>499</v>
      </c>
      <c r="BX213" s="414" t="str">
        <f>IF(AND(BZ213=1,CA213=1,SUMIF($C213:$C$525,$C213,$AI213:$AI$525)=$AI213),$AI213,IF($CC213&gt;0,$CC213,IF(AND(COUNTIF($C$11:$C212,$C213)&gt;=1,COUNTIF($D212:$D212,$D213)&gt;=1),"",IF(AND(SUMIF($C213:$C$525,$C213,$AI213:$AI$525)&gt;$AI213,SUMIF($D213:$D$525,$D213,$AI213:$AI$525)&gt;$IG213),_xlfn.AGGREGATE(14,4,$CB$11:$CB$31*($C$11:$C$31=$C213),1),""))))</f>
        <v/>
      </c>
      <c r="BZ213" s="409">
        <f>COUNTIFS('ZASOBY N'!$B212:$B$525,'ZASOBY N'!$B212,'ZASOBY N'!$C212:'ZASOBY N'!$C$525,'ZASOBY N'!$C212,'ZASOBY N'!$D212:'ZASOBY N'!$D$525,'ZASOBY N'!$D212,'ZASOBY N'!$H212:'ZASOBY N'!$H$525,'ZASOBY N'!$H212 )</f>
        <v>0</v>
      </c>
      <c r="CA213" s="410">
        <f>COUNTIFS('ZASOBY N'!$B$10:$B212,'ZASOBY N'!$B212,'ZASOBY N'!$C$10:'ZASOBY N'!$C212,'ZASOBY N'!$C212,'ZASOBY N'!$D$10:'ZASOBY N'!$D212,'ZASOBY N'!$D212,'ZASOBY N'!$H$10:'ZASOBY N'!$H212,'ZASOBY N'!$H212 )</f>
        <v>0</v>
      </c>
      <c r="CB213" s="411">
        <f t="shared" si="81"/>
        <v>0</v>
      </c>
      <c r="CC213" s="412">
        <f t="shared" si="82"/>
        <v>0</v>
      </c>
      <c r="CE213" s="414" t="str">
        <f>IF(AND(CG213=1,CH213=1,SUMIF($C213:$C$525,$C213,$AH213:$AH$525)=$AH213),$AH213,IF($CJ213&gt;0,$CJ213,IF(AND(COUNTIF($C$11:$C212,$C213)&gt;=1,COUNTIF($D212:$D212,$D213)&gt;=1),"",IF(AND(SUMIF($C213:$C$525,$C213,$AH213:$AH$525)&gt;$AH213,SUMIF($D213:$D$525,$D213,$AH213:$AH$525)&gt;$AH213),_xlfn.AGGREGATE(14,4,$CI$11:$CI$31*($C$11:$C$31=$C213),1),""))))</f>
        <v/>
      </c>
      <c r="CG213" s="409">
        <f>COUNTIFS('ZASOBY N'!$B212:$B$525,'ZASOBY N'!$B212,'ZASOBY N'!$C212:'ZASOBY N'!$C$525,'ZASOBY N'!$C212,'ZASOBY N'!$D212:'ZASOBY N'!$D$525,'ZASOBY N'!$D212,'ZASOBY N'!$H212:'ZASOBY N'!$H$525,'ZASOBY N'!$H212 )</f>
        <v>0</v>
      </c>
      <c r="CH213" s="410">
        <f>COUNTIFS('ZASOBY N'!$B$10:$B212,'ZASOBY N'!$B212,'ZASOBY N'!$C$10:'ZASOBY N'!$C212,'ZASOBY N'!$C212,'ZASOBY N'!$D$10:'ZASOBY N'!$D212,'ZASOBY N'!$D212,'ZASOBY N'!$H$10:'ZASOBY N'!$H212,'ZASOBY N'!$H212 )</f>
        <v>0</v>
      </c>
      <c r="CI213" s="411">
        <f t="shared" si="83"/>
        <v>0</v>
      </c>
      <c r="CJ213" s="412">
        <f t="shared" si="84"/>
        <v>0</v>
      </c>
      <c r="CL213" s="414" t="str">
        <f>IF(AND(CN213=1,CO213=1,SUMIF($C213:$C$525,$C213,$AG213:$AG$525)=$AG213),$AG213,IF($CQ213&gt;0,$CQ213,IF(AND(COUNTIF($C$11:$C212,$C213)&gt;=1,COUNTIF($D212:$D212,$D213)&gt;=1),"",IF(AND(SUMIF($C213:$C$525,$C213,$AG213:$AG$525)&gt;$AG213,SUMIF($D213:$D$525,$D213,$AG213:$AG$525)&gt;$AG213),_xlfn.AGGREGATE(14,4,$CP$11:$CP$31*($C$11:$C$31=$C213),1),""))))</f>
        <v/>
      </c>
      <c r="CN213" s="409">
        <f>COUNTIFS('ZASOBY N'!$B212:$B$525,'ZASOBY N'!$B212,'ZASOBY N'!$C212:'ZASOBY N'!$C$525,'ZASOBY N'!$C212,'ZASOBY N'!$D212:'ZASOBY N'!$D$525,'ZASOBY N'!$D212,'ZASOBY N'!$H212:'ZASOBY N'!$H$525,'ZASOBY N'!$H212 )</f>
        <v>0</v>
      </c>
      <c r="CO213" s="410">
        <f>COUNTIFS('ZASOBY N'!$B$10:$B212,'ZASOBY N'!$B212,'ZASOBY N'!$C$10:'ZASOBY N'!$C212,'ZASOBY N'!$C212,'ZASOBY N'!$D$10:'ZASOBY N'!$D212,'ZASOBY N'!$D212,'ZASOBY N'!$H$10:'ZASOBY N'!$H212,'ZASOBY N'!$H212 )</f>
        <v>0</v>
      </c>
      <c r="CP213" s="411">
        <f t="shared" si="85"/>
        <v>0</v>
      </c>
      <c r="CQ213" s="412">
        <f t="shared" si="86"/>
        <v>0</v>
      </c>
      <c r="CS213" s="414" t="str">
        <f>IF(AND(CU213=1,CV213=1,SUMIF($C213:$C$525,$C213,$AF213:$AF$525)=$AF213),$AF213,IF($CX213&gt;0,$CX213,IF(AND(COUNTIF($C$11:$C212,$C213)&gt;=1,COUNTIF($D212:$D212,$D213)&gt;=1),"",IF(AND(SUMIF($C213:$C$525,$C213,$AF213:$AF$525)&gt;$AF213,SUMIF($D213:$D$525,$D213,$AF213:$AF$525)&gt;$AF213),_xlfn.AGGREGATE(14,4,$CW$11:$CW$31*($C$11:$C$31=$C213),1),""))))</f>
        <v/>
      </c>
      <c r="CU213" s="409">
        <f>COUNTIFS('ZASOBY N'!$B212:$B$525,'ZASOBY N'!$B212,'ZASOBY N'!$C212:'ZASOBY N'!$C$525,'ZASOBY N'!$C212,'ZASOBY N'!$D212:'ZASOBY N'!$D$525,'ZASOBY N'!$D212,'ZASOBY N'!$H212:'ZASOBY N'!$H$525,'ZASOBY N'!$H212 )</f>
        <v>0</v>
      </c>
      <c r="CV213" s="410">
        <f>COUNTIFS('ZASOBY N'!$B$10:$B212,'ZASOBY N'!$B212,'ZASOBY N'!$C$10:'ZASOBY N'!$C212,'ZASOBY N'!$C212,'ZASOBY N'!$D$10:'ZASOBY N'!$D212,'ZASOBY N'!$D212,'ZASOBY N'!$H$10:'ZASOBY N'!$H212,'ZASOBY N'!$H212 )</f>
        <v>0</v>
      </c>
      <c r="CW213" s="411">
        <f t="shared" si="87"/>
        <v>0</v>
      </c>
      <c r="CX213" s="412">
        <f t="shared" si="88"/>
        <v>0</v>
      </c>
      <c r="CZ213" s="414" t="str">
        <f>IF(AND(DB213=1,DC213=1,SUMIF($C213:$C$525,$C213,$AE213:$AE$525)=$AE213),$AE213,IF($DE213&gt;0,$DE213,IF(AND(COUNTIF($C$11:$C212,$C213)&gt;=1,COUNTIF($D212:$D212,$D213)&gt;=1),"",IF(AND(SUMIF($C213:$C$525,$C213,$AE213:$AE$525)&gt;$AE213,SUMIF($D213:$D$525,$D213,$AE213:$AE$525)&gt;$AE213),_xlfn.AGGREGATE(14,4,$DD$11:$DD$31*($C$11:$C$31=$C213),1),""))))</f>
        <v/>
      </c>
      <c r="DB213" s="409">
        <f>COUNTIFS('ZASOBY N'!$B212:$B$525,'ZASOBY N'!$B212,'ZASOBY N'!$C212:'ZASOBY N'!$C$525,'ZASOBY N'!$C212,'ZASOBY N'!$D212:'ZASOBY N'!$D$525,'ZASOBY N'!$D212,'ZASOBY N'!$H212:'ZASOBY N'!$H$525,'ZASOBY N'!$H212 )</f>
        <v>0</v>
      </c>
      <c r="DC213" s="410">
        <f>COUNTIFS('ZASOBY N'!$B$10:$B212,'ZASOBY N'!$B212,'ZASOBY N'!$C$10:'ZASOBY N'!$C212,'ZASOBY N'!$C212,'ZASOBY N'!$D$10:'ZASOBY N'!$D212,'ZASOBY N'!$D212,'ZASOBY N'!$H$10:'ZASOBY N'!$H212,'ZASOBY N'!$H212 )</f>
        <v>0</v>
      </c>
      <c r="DD213" s="411">
        <f t="shared" si="89"/>
        <v>0</v>
      </c>
      <c r="DE213" s="412">
        <f t="shared" si="90"/>
        <v>0</v>
      </c>
      <c r="DF213" s="399" t="str">
        <f>IF(AND(DI213=1,DJ213=1,SUMIF($C213:$C$525,$C213,$AD213:$AD$525)=$AD213),$AD213,IF($DL213&gt;0,$DL213,IF(B213="","",IF(AND(COUNTIF($C$11:$C212,$C213)&gt;=1,COUNTIF($D212:$D212,$D213)&gt;=1,COUNTIF($Z210:$Z212,$C213)=0),"",IF(AND(COUNTIF($C$11:$C212,$C213)&gt;=1,COUNTIF($D212:$D212,$D213)&gt;=1),"UJĘTO WYŻEJ",IF(AND(SUMIF($C213:$C$525,$C213,$AD213:$AD$525)&gt;$AD213,SUMIF($D213:$D$525,$D213,$AD213:$AD$525)&gt;$AD213),_xlfn.AGGREGATE(14,4,$DK$11:$DK$31*($C$11:$C$31=$C213),1),""))))))</f>
        <v/>
      </c>
      <c r="DG213" s="414" t="str">
        <f>IF(AND(DI213=1,DJ213=1,SUMIF($C213:$C$525,$C213,$AD213:$AD$525)=$AD213),$AD213,IF($DL213&gt;0,$DL213,IF(AND(COUNTIF($C$11:$C212,$C213)&gt;=1,COUNTIF($D212:$D212,$D213)&gt;=1),"",IF(AND(SUMIF($C213:$C$525,$C213,$AD213:$AD$525)&gt;$AD213,SUMIF($D213:$D$525,$D213,$AD213:$AD$525)&gt;$AD213),_xlfn.AGGREGATE(14,4,$DK$11:$DK$31*($C$11:$C$31=$C213),1),""))))</f>
        <v/>
      </c>
      <c r="DI213" s="409">
        <f>COUNTIFS('ZASOBY N'!$B212:$B$525,'ZASOBY N'!$B212,'ZASOBY N'!$C212:'ZASOBY N'!$C$525,'ZASOBY N'!$C212,'ZASOBY N'!$D212:'ZASOBY N'!$D$525,'ZASOBY N'!$D212,'ZASOBY N'!$H212:'ZASOBY N'!$H$525,'ZASOBY N'!$H212 )</f>
        <v>0</v>
      </c>
      <c r="DJ213" s="410">
        <f>COUNTIFS('ZASOBY N'!$B$10:$B212,'ZASOBY N'!$B212,'ZASOBY N'!$C$10:'ZASOBY N'!$C212,'ZASOBY N'!$C212,'ZASOBY N'!$D$10:'ZASOBY N'!$D212,'ZASOBY N'!$D212,'ZASOBY N'!$H$10:'ZASOBY N'!$H212,'ZASOBY N'!$H212 )</f>
        <v>0</v>
      </c>
      <c r="DK213" s="411">
        <f t="shared" si="91"/>
        <v>0</v>
      </c>
      <c r="DL213" s="412">
        <f t="shared" si="92"/>
        <v>0</v>
      </c>
    </row>
    <row r="214" spans="1:116" ht="18.899999999999999" customHeight="1" x14ac:dyDescent="0.3">
      <c r="A214" s="219"/>
      <c r="B214" s="152" t="str">
        <f>IF('ZASOBY N'!A213="","",'ZASOBY N'!A213)</f>
        <v/>
      </c>
      <c r="C214" s="462" t="str">
        <f>IF('ZASOBY N'!C213="","",'ZASOBY N'!C213)</f>
        <v/>
      </c>
      <c r="D214" s="137" t="str">
        <f>IF('ZASOBY N'!B213="","",'ZASOBY N'!B213)</f>
        <v/>
      </c>
      <c r="E214" s="138"/>
      <c r="F214" s="356" t="str">
        <f>IF('ZASOBY N'!D213="","",'ZASOBY N'!D213)</f>
        <v/>
      </c>
      <c r="G214" s="220" t="str">
        <f>IF('ZASOBY N'!G213="","",'ZASOBY N'!G213)</f>
        <v/>
      </c>
      <c r="H214" s="221" t="str">
        <f>IF('ZASOBY N'!F213="","",'ZASOBY N'!F213)</f>
        <v/>
      </c>
      <c r="I214" s="221" t="str">
        <f>IF('ZASOBY N'!G213="","",'ZASOBY N'!G213)</f>
        <v/>
      </c>
      <c r="J214" s="221" t="str">
        <f>IF('ZASOBY N'!H213="","",'ZASOBY N'!H213)</f>
        <v/>
      </c>
      <c r="K214" s="214">
        <v>0</v>
      </c>
      <c r="L214" s="214">
        <v>0</v>
      </c>
      <c r="M214" s="214">
        <v>0</v>
      </c>
      <c r="N214" s="222" t="str">
        <f>IF('ZASOBY N'!BD213="x","",IF(W214="","",'ZASOBY N'!E213))</f>
        <v/>
      </c>
      <c r="O214" s="223">
        <v>0</v>
      </c>
      <c r="P214" s="223">
        <v>0</v>
      </c>
      <c r="Q214" s="226" t="str">
        <f>IF($N214="","",'UPR BILANS N'!G214*'UPR BILANS N'!N214)</f>
        <v/>
      </c>
      <c r="R214" s="225" t="str">
        <f>IF($N214="","",'ZASOBY N'!O213)</f>
        <v/>
      </c>
      <c r="S214" s="225" t="str">
        <f>IF($N214="","",IF('ZASOBY N'!Q213="",0,'ZASOBY N'!Q213))</f>
        <v/>
      </c>
      <c r="T214" s="225" t="str">
        <f>IF($N214="","",'ZASOBY N'!V213)</f>
        <v/>
      </c>
      <c r="U214" s="225" t="str">
        <f>IF($N214="","",IF('ZASOBY N'!AG213="",0,'ZASOBY N'!AG213))</f>
        <v/>
      </c>
      <c r="V214" s="225" t="str">
        <f>IF($N214="","",IF(NN!P216="",0,NN!P216))</f>
        <v/>
      </c>
      <c r="W214" s="225" t="str">
        <f t="shared" si="70"/>
        <v/>
      </c>
      <c r="X214" s="226" t="str">
        <f t="shared" si="73"/>
        <v/>
      </c>
      <c r="Y214" s="225" t="str">
        <f>IF('ZASOBY N'!AU213="","",IF(C214&lt;&gt;C213,'ZASOBY N'!AU213,IF(D214&lt;&gt;D213,'ZASOBY N'!AU213,IF(F214&lt;&gt;F213,'ZASOBY N'!AU213,IF(G214&lt;&gt;G213,'ZASOBY N'!AU213,IF(J214&lt;&gt;J213,'ZASOBY N'!AU213,IF(NN!AC216="","",IF(AND(C213=C214,H213=H214,J213=J214,NN!AC216&gt;0),"",IF(AND(C214=C215,H214=DO212,NN!CW214&gt;0),'ZASOBY N'!AU213,'ZASOBY N'!AU213)))))))))</f>
        <v/>
      </c>
      <c r="Z214" s="225" t="str">
        <f t="shared" si="71"/>
        <v/>
      </c>
      <c r="AA214" s="227" t="str">
        <f t="shared" si="75"/>
        <v/>
      </c>
      <c r="AB214" s="400" t="str">
        <f t="shared" si="72"/>
        <v/>
      </c>
      <c r="AC214" s="228" t="str">
        <f t="shared" si="74"/>
        <v/>
      </c>
      <c r="AD214" s="222">
        <f>IF(B214="",0,IF(F214="",0,INDEX(POBRANIE_!$B$6:$F$101,MATCH('UPR BILANS N'!$F214,POBRANIE_!$A$6:$A$101,0),2)))</f>
        <v>0</v>
      </c>
      <c r="AE214" s="224">
        <f>IF(OR('ZASOBY N'!G213="",'ZASOBY N'!E213=""),0,IF(B214="",0,'ZASOBY N'!G213*'ZASOBY N'!E213))</f>
        <v>0</v>
      </c>
      <c r="AF214" s="225">
        <f>IF('ZASOBY N'!O213="",0,'ZASOBY N'!O213)</f>
        <v>0</v>
      </c>
      <c r="AG214" s="225">
        <f>IF('ZASOBY N'!Q213="",0,'ZASOBY N'!Q213)</f>
        <v>0</v>
      </c>
      <c r="AH214" s="225">
        <f>IF('ZASOBY N'!V213="",0,'ZASOBY N'!V213)</f>
        <v>0</v>
      </c>
      <c r="AI214" s="225">
        <f>IF('ZASOBY N'!AG213="",0,'ZASOBY N'!AG213)</f>
        <v>0</v>
      </c>
      <c r="AJ214" s="225">
        <f>IF(NN!P216="",0,IF(NN!P216="BRAK kol.7","BRAK BADAŃ",NN!P216))</f>
        <v>0</v>
      </c>
      <c r="AK214" s="225">
        <f>IF(NN!AC216="",0,IF(NN!AC216="BRAK kol.7","BRAK BADAŃ",NN!AC216))</f>
        <v>0</v>
      </c>
      <c r="BJ214" s="414" t="str">
        <f>IF(AND(BL214=1,BM214=1,SUMIF($C214:$C$525,$C214,$AK214:$AK$525)=$AK214),$AK214,IF($BO214&gt;0,$BO214,IF(AND(COUNTIF($C$11:$C213,$C214)&gt;=1,COUNTIF($D213:$D213,$D214)&gt;=1),"",IF(AND(SUMIF($C214:$C$525,$C214,$AK214:$AK$525)&gt;=$AK214,SUMIF($D214:$D$525,$D214,$AK214:$AK$525)&gt;=$AK214),SUMIF($C214:$C$525,$C214,$AK214:$AK$525),""))))</f>
        <v/>
      </c>
      <c r="BL214" s="409">
        <f>COUNTIFS('ZASOBY N'!$B213:$B$525,'ZASOBY N'!$B213,'ZASOBY N'!$C213:'ZASOBY N'!$C$525,'ZASOBY N'!$C213,'ZASOBY N'!$D213:'ZASOBY N'!$D$525,'ZASOBY N'!$D213,'ZASOBY N'!$H213:'ZASOBY N'!$H$525,'ZASOBY N'!$H213 )</f>
        <v>0</v>
      </c>
      <c r="BM214" s="410">
        <f>COUNTIFS('ZASOBY N'!$B$10:$B213,'ZASOBY N'!$B213,'ZASOBY N'!$C$10:'ZASOBY N'!$C213,'ZASOBY N'!$C213,'ZASOBY N'!$D$10:'ZASOBY N'!$D213,'ZASOBY N'!$D213,'ZASOBY N'!$H$10:'ZASOBY N'!$H213,'ZASOBY N'!$H213 )</f>
        <v>0</v>
      </c>
      <c r="BN214" s="411">
        <f t="shared" si="76"/>
        <v>0</v>
      </c>
      <c r="BO214" s="412">
        <f t="shared" si="77"/>
        <v>0</v>
      </c>
      <c r="BP214" s="94" t="str">
        <f t="shared" si="78"/>
        <v/>
      </c>
      <c r="BQ214" s="414" t="str">
        <f>IF(AND(BS214=1,BT214=1,SUMIF($C214:$C$525,$C214,$AJ214:$AJ$525)=$AJ214),$AJ214,IF($BV214&gt;0,$BV214,IF(AND(COUNTIF($C$11:$C213,$C214)&gt;=1,COUNTIF($D213:$D213,$D214)&gt;=1),"",IF(AND(SUMIF($C214:$C$525,$C214,$AJ214:$AJ$525)&gt;$AJ214,SUMIF($D214:$D$525,$D214,$AJ214:$AJ$525)&gt;$AJ214),SUMIF($C214:$C$525,$C214,$AJ214:$AJ$525),""))))</f>
        <v/>
      </c>
      <c r="BS214" s="409">
        <f>COUNTIFS('ZASOBY N'!$B213:$B$525,'ZASOBY N'!$B213,'ZASOBY N'!$C213:'ZASOBY N'!$C$525,'ZASOBY N'!$C213,'ZASOBY N'!$D213:'ZASOBY N'!$D$525,'ZASOBY N'!$D213,'ZASOBY N'!$H213:'ZASOBY N'!$H$525,'ZASOBY N'!$H213 )</f>
        <v>0</v>
      </c>
      <c r="BT214" s="410">
        <f>COUNTIFS('ZASOBY N'!$B$10:$B213,'ZASOBY N'!$B213,'ZASOBY N'!$C$10:'ZASOBY N'!$C213,'ZASOBY N'!$C213,'ZASOBY N'!$D$10:'ZASOBY N'!$D213,'ZASOBY N'!$D213,'ZASOBY N'!$H$10:'ZASOBY N'!$H213,'ZASOBY N'!$H213 )</f>
        <v>0</v>
      </c>
      <c r="BU214" s="411">
        <f t="shared" si="79"/>
        <v>0</v>
      </c>
      <c r="BV214" s="412">
        <f t="shared" si="80"/>
        <v>0</v>
      </c>
      <c r="BW214" s="94" t="s">
        <v>499</v>
      </c>
      <c r="BX214" s="414" t="str">
        <f>IF(AND(BZ214=1,CA214=1,SUMIF($C214:$C$525,$C214,$AI214:$AI$525)=$AI214),$AI214,IF($CC214&gt;0,$CC214,IF(AND(COUNTIF($C$11:$C213,$C214)&gt;=1,COUNTIF($D213:$D213,$D214)&gt;=1),"",IF(AND(SUMIF($C214:$C$525,$C214,$AI214:$AI$525)&gt;$AI214,SUMIF($D214:$D$525,$D214,$AI214:$AI$525)&gt;$IG214),_xlfn.AGGREGATE(14,4,$CB$11:$CB$31*($C$11:$C$31=$C214),1),""))))</f>
        <v/>
      </c>
      <c r="BZ214" s="409">
        <f>COUNTIFS('ZASOBY N'!$B213:$B$525,'ZASOBY N'!$B213,'ZASOBY N'!$C213:'ZASOBY N'!$C$525,'ZASOBY N'!$C213,'ZASOBY N'!$D213:'ZASOBY N'!$D$525,'ZASOBY N'!$D213,'ZASOBY N'!$H213:'ZASOBY N'!$H$525,'ZASOBY N'!$H213 )</f>
        <v>0</v>
      </c>
      <c r="CA214" s="410">
        <f>COUNTIFS('ZASOBY N'!$B$10:$B213,'ZASOBY N'!$B213,'ZASOBY N'!$C$10:'ZASOBY N'!$C213,'ZASOBY N'!$C213,'ZASOBY N'!$D$10:'ZASOBY N'!$D213,'ZASOBY N'!$D213,'ZASOBY N'!$H$10:'ZASOBY N'!$H213,'ZASOBY N'!$H213 )</f>
        <v>0</v>
      </c>
      <c r="CB214" s="411">
        <f t="shared" si="81"/>
        <v>0</v>
      </c>
      <c r="CC214" s="412">
        <f t="shared" si="82"/>
        <v>0</v>
      </c>
      <c r="CE214" s="414" t="str">
        <f>IF(AND(CG214=1,CH214=1,SUMIF($C214:$C$525,$C214,$AH214:$AH$525)=$AH214),$AH214,IF($CJ214&gt;0,$CJ214,IF(AND(COUNTIF($C$11:$C213,$C214)&gt;=1,COUNTIF($D213:$D213,$D214)&gt;=1),"",IF(AND(SUMIF($C214:$C$525,$C214,$AH214:$AH$525)&gt;$AH214,SUMIF($D214:$D$525,$D214,$AH214:$AH$525)&gt;$AH214),_xlfn.AGGREGATE(14,4,$CI$11:$CI$31*($C$11:$C$31=$C214),1),""))))</f>
        <v/>
      </c>
      <c r="CG214" s="409">
        <f>COUNTIFS('ZASOBY N'!$B213:$B$525,'ZASOBY N'!$B213,'ZASOBY N'!$C213:'ZASOBY N'!$C$525,'ZASOBY N'!$C213,'ZASOBY N'!$D213:'ZASOBY N'!$D$525,'ZASOBY N'!$D213,'ZASOBY N'!$H213:'ZASOBY N'!$H$525,'ZASOBY N'!$H213 )</f>
        <v>0</v>
      </c>
      <c r="CH214" s="410">
        <f>COUNTIFS('ZASOBY N'!$B$10:$B213,'ZASOBY N'!$B213,'ZASOBY N'!$C$10:'ZASOBY N'!$C213,'ZASOBY N'!$C213,'ZASOBY N'!$D$10:'ZASOBY N'!$D213,'ZASOBY N'!$D213,'ZASOBY N'!$H$10:'ZASOBY N'!$H213,'ZASOBY N'!$H213 )</f>
        <v>0</v>
      </c>
      <c r="CI214" s="411">
        <f t="shared" si="83"/>
        <v>0</v>
      </c>
      <c r="CJ214" s="412">
        <f t="shared" si="84"/>
        <v>0</v>
      </c>
      <c r="CL214" s="414" t="str">
        <f>IF(AND(CN214=1,CO214=1,SUMIF($C214:$C$525,$C214,$AG214:$AG$525)=$AG214),$AG214,IF($CQ214&gt;0,$CQ214,IF(AND(COUNTIF($C$11:$C213,$C214)&gt;=1,COUNTIF($D213:$D213,$D214)&gt;=1),"",IF(AND(SUMIF($C214:$C$525,$C214,$AG214:$AG$525)&gt;$AG214,SUMIF($D214:$D$525,$D214,$AG214:$AG$525)&gt;$AG214),_xlfn.AGGREGATE(14,4,$CP$11:$CP$31*($C$11:$C$31=$C214),1),""))))</f>
        <v/>
      </c>
      <c r="CN214" s="409">
        <f>COUNTIFS('ZASOBY N'!$B213:$B$525,'ZASOBY N'!$B213,'ZASOBY N'!$C213:'ZASOBY N'!$C$525,'ZASOBY N'!$C213,'ZASOBY N'!$D213:'ZASOBY N'!$D$525,'ZASOBY N'!$D213,'ZASOBY N'!$H213:'ZASOBY N'!$H$525,'ZASOBY N'!$H213 )</f>
        <v>0</v>
      </c>
      <c r="CO214" s="410">
        <f>COUNTIFS('ZASOBY N'!$B$10:$B213,'ZASOBY N'!$B213,'ZASOBY N'!$C$10:'ZASOBY N'!$C213,'ZASOBY N'!$C213,'ZASOBY N'!$D$10:'ZASOBY N'!$D213,'ZASOBY N'!$D213,'ZASOBY N'!$H$10:'ZASOBY N'!$H213,'ZASOBY N'!$H213 )</f>
        <v>0</v>
      </c>
      <c r="CP214" s="411">
        <f t="shared" si="85"/>
        <v>0</v>
      </c>
      <c r="CQ214" s="412">
        <f t="shared" si="86"/>
        <v>0</v>
      </c>
      <c r="CS214" s="414" t="str">
        <f>IF(AND(CU214=1,CV214=1,SUMIF($C214:$C$525,$C214,$AF214:$AF$525)=$AF214),$AF214,IF($CX214&gt;0,$CX214,IF(AND(COUNTIF($C$11:$C213,$C214)&gt;=1,COUNTIF($D213:$D213,$D214)&gt;=1),"",IF(AND(SUMIF($C214:$C$525,$C214,$AF214:$AF$525)&gt;$AF214,SUMIF($D214:$D$525,$D214,$AF214:$AF$525)&gt;$AF214),_xlfn.AGGREGATE(14,4,$CW$11:$CW$31*($C$11:$C$31=$C214),1),""))))</f>
        <v/>
      </c>
      <c r="CU214" s="409">
        <f>COUNTIFS('ZASOBY N'!$B213:$B$525,'ZASOBY N'!$B213,'ZASOBY N'!$C213:'ZASOBY N'!$C$525,'ZASOBY N'!$C213,'ZASOBY N'!$D213:'ZASOBY N'!$D$525,'ZASOBY N'!$D213,'ZASOBY N'!$H213:'ZASOBY N'!$H$525,'ZASOBY N'!$H213 )</f>
        <v>0</v>
      </c>
      <c r="CV214" s="410">
        <f>COUNTIFS('ZASOBY N'!$B$10:$B213,'ZASOBY N'!$B213,'ZASOBY N'!$C$10:'ZASOBY N'!$C213,'ZASOBY N'!$C213,'ZASOBY N'!$D$10:'ZASOBY N'!$D213,'ZASOBY N'!$D213,'ZASOBY N'!$H$10:'ZASOBY N'!$H213,'ZASOBY N'!$H213 )</f>
        <v>0</v>
      </c>
      <c r="CW214" s="411">
        <f t="shared" si="87"/>
        <v>0</v>
      </c>
      <c r="CX214" s="412">
        <f t="shared" si="88"/>
        <v>0</v>
      </c>
      <c r="CZ214" s="414" t="str">
        <f>IF(AND(DB214=1,DC214=1,SUMIF($C214:$C$525,$C214,$AE214:$AE$525)=$AE214),$AE214,IF($DE214&gt;0,$DE214,IF(AND(COUNTIF($C$11:$C213,$C214)&gt;=1,COUNTIF($D213:$D213,$D214)&gt;=1),"",IF(AND(SUMIF($C214:$C$525,$C214,$AE214:$AE$525)&gt;$AE214,SUMIF($D214:$D$525,$D214,$AE214:$AE$525)&gt;$AE214),_xlfn.AGGREGATE(14,4,$DD$11:$DD$31*($C$11:$C$31=$C214),1),""))))</f>
        <v/>
      </c>
      <c r="DB214" s="409">
        <f>COUNTIFS('ZASOBY N'!$B213:$B$525,'ZASOBY N'!$B213,'ZASOBY N'!$C213:'ZASOBY N'!$C$525,'ZASOBY N'!$C213,'ZASOBY N'!$D213:'ZASOBY N'!$D$525,'ZASOBY N'!$D213,'ZASOBY N'!$H213:'ZASOBY N'!$H$525,'ZASOBY N'!$H213 )</f>
        <v>0</v>
      </c>
      <c r="DC214" s="410">
        <f>COUNTIFS('ZASOBY N'!$B$10:$B213,'ZASOBY N'!$B213,'ZASOBY N'!$C$10:'ZASOBY N'!$C213,'ZASOBY N'!$C213,'ZASOBY N'!$D$10:'ZASOBY N'!$D213,'ZASOBY N'!$D213,'ZASOBY N'!$H$10:'ZASOBY N'!$H213,'ZASOBY N'!$H213 )</f>
        <v>0</v>
      </c>
      <c r="DD214" s="411">
        <f t="shared" si="89"/>
        <v>0</v>
      </c>
      <c r="DE214" s="412">
        <f t="shared" si="90"/>
        <v>0</v>
      </c>
      <c r="DF214" s="399" t="str">
        <f>IF(AND(DI214=1,DJ214=1,SUMIF($C214:$C$525,$C214,$AD214:$AD$525)=$AD214),$AD214,IF($DL214&gt;0,$DL214,IF(B214="","",IF(AND(COUNTIF($C$11:$C213,$C214)&gt;=1,COUNTIF($D213:$D213,$D214)&gt;=1,COUNTIF($Z211:$Z213,$C214)=0),"",IF(AND(COUNTIF($C$11:$C213,$C214)&gt;=1,COUNTIF($D213:$D213,$D214)&gt;=1),"UJĘTO WYŻEJ",IF(AND(SUMIF($C214:$C$525,$C214,$AD214:$AD$525)&gt;$AD214,SUMIF($D214:$D$525,$D214,$AD214:$AD$525)&gt;$AD214),_xlfn.AGGREGATE(14,4,$DK$11:$DK$31*($C$11:$C$31=$C214),1),""))))))</f>
        <v/>
      </c>
      <c r="DG214" s="414" t="str">
        <f>IF(AND(DI214=1,DJ214=1,SUMIF($C214:$C$525,$C214,$AD214:$AD$525)=$AD214),$AD214,IF($DL214&gt;0,$DL214,IF(AND(COUNTIF($C$11:$C213,$C214)&gt;=1,COUNTIF($D213:$D213,$D214)&gt;=1),"",IF(AND(SUMIF($C214:$C$525,$C214,$AD214:$AD$525)&gt;$AD214,SUMIF($D214:$D$525,$D214,$AD214:$AD$525)&gt;$AD214),_xlfn.AGGREGATE(14,4,$DK$11:$DK$31*($C$11:$C$31=$C214),1),""))))</f>
        <v/>
      </c>
      <c r="DI214" s="409">
        <f>COUNTIFS('ZASOBY N'!$B213:$B$525,'ZASOBY N'!$B213,'ZASOBY N'!$C213:'ZASOBY N'!$C$525,'ZASOBY N'!$C213,'ZASOBY N'!$D213:'ZASOBY N'!$D$525,'ZASOBY N'!$D213,'ZASOBY N'!$H213:'ZASOBY N'!$H$525,'ZASOBY N'!$H213 )</f>
        <v>0</v>
      </c>
      <c r="DJ214" s="410">
        <f>COUNTIFS('ZASOBY N'!$B$10:$B213,'ZASOBY N'!$B213,'ZASOBY N'!$C$10:'ZASOBY N'!$C213,'ZASOBY N'!$C213,'ZASOBY N'!$D$10:'ZASOBY N'!$D213,'ZASOBY N'!$D213,'ZASOBY N'!$H$10:'ZASOBY N'!$H213,'ZASOBY N'!$H213 )</f>
        <v>0</v>
      </c>
      <c r="DK214" s="411">
        <f t="shared" si="91"/>
        <v>0</v>
      </c>
      <c r="DL214" s="412">
        <f t="shared" si="92"/>
        <v>0</v>
      </c>
    </row>
    <row r="215" spans="1:116" ht="18.899999999999999" customHeight="1" x14ac:dyDescent="0.3">
      <c r="A215" s="219"/>
      <c r="B215" s="152" t="str">
        <f>IF('ZASOBY N'!A214="","",'ZASOBY N'!A214)</f>
        <v/>
      </c>
      <c r="C215" s="462" t="str">
        <f>IF('ZASOBY N'!C214="","",'ZASOBY N'!C214)</f>
        <v/>
      </c>
      <c r="D215" s="137" t="str">
        <f>IF('ZASOBY N'!B214="","",'ZASOBY N'!B214)</f>
        <v/>
      </c>
      <c r="E215" s="138"/>
      <c r="F215" s="356" t="str">
        <f>IF('ZASOBY N'!D214="","",'ZASOBY N'!D214)</f>
        <v/>
      </c>
      <c r="G215" s="220" t="str">
        <f>IF('ZASOBY N'!G214="","",'ZASOBY N'!G214)</f>
        <v/>
      </c>
      <c r="H215" s="221" t="str">
        <f>IF('ZASOBY N'!F214="","",'ZASOBY N'!F214)</f>
        <v/>
      </c>
      <c r="I215" s="221" t="str">
        <f>IF('ZASOBY N'!G214="","",'ZASOBY N'!G214)</f>
        <v/>
      </c>
      <c r="J215" s="221" t="str">
        <f>IF('ZASOBY N'!H214="","",'ZASOBY N'!H214)</f>
        <v/>
      </c>
      <c r="K215" s="214">
        <v>0</v>
      </c>
      <c r="L215" s="214">
        <v>0</v>
      </c>
      <c r="M215" s="214">
        <v>0</v>
      </c>
      <c r="N215" s="222" t="str">
        <f>IF('ZASOBY N'!BD214="x","",IF(W215="","",'ZASOBY N'!E214))</f>
        <v/>
      </c>
      <c r="O215" s="223">
        <v>0</v>
      </c>
      <c r="P215" s="223">
        <v>0</v>
      </c>
      <c r="Q215" s="226" t="str">
        <f>IF($N215="","",'UPR BILANS N'!G215*'UPR BILANS N'!N215)</f>
        <v/>
      </c>
      <c r="R215" s="225" t="str">
        <f>IF($N215="","",'ZASOBY N'!O214)</f>
        <v/>
      </c>
      <c r="S215" s="225" t="str">
        <f>IF($N215="","",IF('ZASOBY N'!Q214="",0,'ZASOBY N'!Q214))</f>
        <v/>
      </c>
      <c r="T215" s="225" t="str">
        <f>IF($N215="","",'ZASOBY N'!V214)</f>
        <v/>
      </c>
      <c r="U215" s="225" t="str">
        <f>IF($N215="","",IF('ZASOBY N'!AG214="",0,'ZASOBY N'!AG214))</f>
        <v/>
      </c>
      <c r="V215" s="225" t="str">
        <f>IF($N215="","",IF(NN!P217="",0,NN!P217))</f>
        <v/>
      </c>
      <c r="W215" s="225" t="str">
        <f t="shared" si="70"/>
        <v/>
      </c>
      <c r="X215" s="226" t="str">
        <f t="shared" si="73"/>
        <v/>
      </c>
      <c r="Y215" s="225" t="str">
        <f>IF('ZASOBY N'!AU214="","",IF(C215&lt;&gt;C214,'ZASOBY N'!AU214,IF(D215&lt;&gt;D214,'ZASOBY N'!AU214,IF(F215&lt;&gt;F214,'ZASOBY N'!AU214,IF(G215&lt;&gt;G214,'ZASOBY N'!AU214,IF(J215&lt;&gt;J214,'ZASOBY N'!AU214,IF(NN!AC217="","",IF(AND(C214=C215,H214=H215,J214=J215,NN!AC217&gt;0),"",IF(AND(C215=C216,H215=DO213,NN!CW215&gt;0),'ZASOBY N'!AU214,'ZASOBY N'!AU214)))))))))</f>
        <v/>
      </c>
      <c r="Z215" s="225" t="str">
        <f t="shared" si="71"/>
        <v/>
      </c>
      <c r="AA215" s="227" t="str">
        <f t="shared" si="75"/>
        <v/>
      </c>
      <c r="AB215" s="400" t="str">
        <f t="shared" si="72"/>
        <v/>
      </c>
      <c r="AC215" s="228" t="str">
        <f t="shared" si="74"/>
        <v/>
      </c>
      <c r="AD215" s="222">
        <f>IF(B215="",0,IF(F215="",0,INDEX(POBRANIE_!$B$6:$F$101,MATCH('UPR BILANS N'!$F215,POBRANIE_!$A$6:$A$101,0),2)))</f>
        <v>0</v>
      </c>
      <c r="AE215" s="224">
        <f>IF(OR('ZASOBY N'!G214="",'ZASOBY N'!E214=""),0,IF(B215="",0,'ZASOBY N'!G214*'ZASOBY N'!E214))</f>
        <v>0</v>
      </c>
      <c r="AF215" s="225">
        <f>IF('ZASOBY N'!O214="",0,'ZASOBY N'!O214)</f>
        <v>0</v>
      </c>
      <c r="AG215" s="225">
        <f>IF('ZASOBY N'!Q214="",0,'ZASOBY N'!Q214)</f>
        <v>0</v>
      </c>
      <c r="AH215" s="225">
        <f>IF('ZASOBY N'!V214="",0,'ZASOBY N'!V214)</f>
        <v>0</v>
      </c>
      <c r="AI215" s="225">
        <f>IF('ZASOBY N'!AG214="",0,'ZASOBY N'!AG214)</f>
        <v>0</v>
      </c>
      <c r="AJ215" s="225">
        <f>IF(NN!P217="",0,IF(NN!P217="BRAK kol.7","BRAK BADAŃ",NN!P217))</f>
        <v>0</v>
      </c>
      <c r="AK215" s="225">
        <f>IF(NN!AC217="",0,IF(NN!AC217="BRAK kol.7","BRAK BADAŃ",NN!AC217))</f>
        <v>0</v>
      </c>
      <c r="BJ215" s="414" t="str">
        <f>IF(AND(BL215=1,BM215=1,SUMIF($C215:$C$525,$C215,$AK215:$AK$525)=$AK215),$AK215,IF($BO215&gt;0,$BO215,IF(AND(COUNTIF($C$11:$C214,$C215)&gt;=1,COUNTIF($D214:$D214,$D215)&gt;=1),"",IF(AND(SUMIF($C215:$C$525,$C215,$AK215:$AK$525)&gt;=$AK215,SUMIF($D215:$D$525,$D215,$AK215:$AK$525)&gt;=$AK215),SUMIF($C215:$C$525,$C215,$AK215:$AK$525),""))))</f>
        <v/>
      </c>
      <c r="BL215" s="409">
        <f>COUNTIFS('ZASOBY N'!$B214:$B$525,'ZASOBY N'!$B214,'ZASOBY N'!$C214:'ZASOBY N'!$C$525,'ZASOBY N'!$C214,'ZASOBY N'!$D214:'ZASOBY N'!$D$525,'ZASOBY N'!$D214,'ZASOBY N'!$H214:'ZASOBY N'!$H$525,'ZASOBY N'!$H214 )</f>
        <v>0</v>
      </c>
      <c r="BM215" s="410">
        <f>COUNTIFS('ZASOBY N'!$B$10:$B214,'ZASOBY N'!$B214,'ZASOBY N'!$C$10:'ZASOBY N'!$C214,'ZASOBY N'!$C214,'ZASOBY N'!$D$10:'ZASOBY N'!$D214,'ZASOBY N'!$D214,'ZASOBY N'!$H$10:'ZASOBY N'!$H214,'ZASOBY N'!$H214 )</f>
        <v>0</v>
      </c>
      <c r="BN215" s="411">
        <f t="shared" si="76"/>
        <v>0</v>
      </c>
      <c r="BO215" s="412">
        <f t="shared" si="77"/>
        <v>0</v>
      </c>
      <c r="BP215" s="94" t="str">
        <f t="shared" si="78"/>
        <v/>
      </c>
      <c r="BQ215" s="414" t="str">
        <f>IF(AND(BS215=1,BT215=1,SUMIF($C215:$C$525,$C215,$AJ215:$AJ$525)=$AJ215),$AJ215,IF($BV215&gt;0,$BV215,IF(AND(COUNTIF($C$11:$C214,$C215)&gt;=1,COUNTIF($D214:$D214,$D215)&gt;=1),"",IF(AND(SUMIF($C215:$C$525,$C215,$AJ215:$AJ$525)&gt;$AJ215,SUMIF($D215:$D$525,$D215,$AJ215:$AJ$525)&gt;$AJ215),SUMIF($C215:$C$525,$C215,$AJ215:$AJ$525),""))))</f>
        <v/>
      </c>
      <c r="BS215" s="409">
        <f>COUNTIFS('ZASOBY N'!$B214:$B$525,'ZASOBY N'!$B214,'ZASOBY N'!$C214:'ZASOBY N'!$C$525,'ZASOBY N'!$C214,'ZASOBY N'!$D214:'ZASOBY N'!$D$525,'ZASOBY N'!$D214,'ZASOBY N'!$H214:'ZASOBY N'!$H$525,'ZASOBY N'!$H214 )</f>
        <v>0</v>
      </c>
      <c r="BT215" s="410">
        <f>COUNTIFS('ZASOBY N'!$B$10:$B214,'ZASOBY N'!$B214,'ZASOBY N'!$C$10:'ZASOBY N'!$C214,'ZASOBY N'!$C214,'ZASOBY N'!$D$10:'ZASOBY N'!$D214,'ZASOBY N'!$D214,'ZASOBY N'!$H$10:'ZASOBY N'!$H214,'ZASOBY N'!$H214 )</f>
        <v>0</v>
      </c>
      <c r="BU215" s="411">
        <f t="shared" si="79"/>
        <v>0</v>
      </c>
      <c r="BV215" s="412">
        <f t="shared" si="80"/>
        <v>0</v>
      </c>
      <c r="BW215" s="94" t="s">
        <v>499</v>
      </c>
      <c r="BX215" s="414" t="str">
        <f>IF(AND(BZ215=1,CA215=1,SUMIF($C215:$C$525,$C215,$AI215:$AI$525)=$AI215),$AI215,IF($CC215&gt;0,$CC215,IF(AND(COUNTIF($C$11:$C214,$C215)&gt;=1,COUNTIF($D214:$D214,$D215)&gt;=1),"",IF(AND(SUMIF($C215:$C$525,$C215,$AI215:$AI$525)&gt;$AI215,SUMIF($D215:$D$525,$D215,$AI215:$AI$525)&gt;$IG215),_xlfn.AGGREGATE(14,4,$CB$11:$CB$31*($C$11:$C$31=$C215),1),""))))</f>
        <v/>
      </c>
      <c r="BZ215" s="409">
        <f>COUNTIFS('ZASOBY N'!$B214:$B$525,'ZASOBY N'!$B214,'ZASOBY N'!$C214:'ZASOBY N'!$C$525,'ZASOBY N'!$C214,'ZASOBY N'!$D214:'ZASOBY N'!$D$525,'ZASOBY N'!$D214,'ZASOBY N'!$H214:'ZASOBY N'!$H$525,'ZASOBY N'!$H214 )</f>
        <v>0</v>
      </c>
      <c r="CA215" s="410">
        <f>COUNTIFS('ZASOBY N'!$B$10:$B214,'ZASOBY N'!$B214,'ZASOBY N'!$C$10:'ZASOBY N'!$C214,'ZASOBY N'!$C214,'ZASOBY N'!$D$10:'ZASOBY N'!$D214,'ZASOBY N'!$D214,'ZASOBY N'!$H$10:'ZASOBY N'!$H214,'ZASOBY N'!$H214 )</f>
        <v>0</v>
      </c>
      <c r="CB215" s="411">
        <f t="shared" si="81"/>
        <v>0</v>
      </c>
      <c r="CC215" s="412">
        <f t="shared" si="82"/>
        <v>0</v>
      </c>
      <c r="CE215" s="414" t="str">
        <f>IF(AND(CG215=1,CH215=1,SUMIF($C215:$C$525,$C215,$AH215:$AH$525)=$AH215),$AH215,IF($CJ215&gt;0,$CJ215,IF(AND(COUNTIF($C$11:$C214,$C215)&gt;=1,COUNTIF($D214:$D214,$D215)&gt;=1),"",IF(AND(SUMIF($C215:$C$525,$C215,$AH215:$AH$525)&gt;$AH215,SUMIF($D215:$D$525,$D215,$AH215:$AH$525)&gt;$AH215),_xlfn.AGGREGATE(14,4,$CI$11:$CI$31*($C$11:$C$31=$C215),1),""))))</f>
        <v/>
      </c>
      <c r="CG215" s="409">
        <f>COUNTIFS('ZASOBY N'!$B214:$B$525,'ZASOBY N'!$B214,'ZASOBY N'!$C214:'ZASOBY N'!$C$525,'ZASOBY N'!$C214,'ZASOBY N'!$D214:'ZASOBY N'!$D$525,'ZASOBY N'!$D214,'ZASOBY N'!$H214:'ZASOBY N'!$H$525,'ZASOBY N'!$H214 )</f>
        <v>0</v>
      </c>
      <c r="CH215" s="410">
        <f>COUNTIFS('ZASOBY N'!$B$10:$B214,'ZASOBY N'!$B214,'ZASOBY N'!$C$10:'ZASOBY N'!$C214,'ZASOBY N'!$C214,'ZASOBY N'!$D$10:'ZASOBY N'!$D214,'ZASOBY N'!$D214,'ZASOBY N'!$H$10:'ZASOBY N'!$H214,'ZASOBY N'!$H214 )</f>
        <v>0</v>
      </c>
      <c r="CI215" s="411">
        <f t="shared" si="83"/>
        <v>0</v>
      </c>
      <c r="CJ215" s="412">
        <f t="shared" si="84"/>
        <v>0</v>
      </c>
      <c r="CL215" s="414" t="str">
        <f>IF(AND(CN215=1,CO215=1,SUMIF($C215:$C$525,$C215,$AG215:$AG$525)=$AG215),$AG215,IF($CQ215&gt;0,$CQ215,IF(AND(COUNTIF($C$11:$C214,$C215)&gt;=1,COUNTIF($D214:$D214,$D215)&gt;=1),"",IF(AND(SUMIF($C215:$C$525,$C215,$AG215:$AG$525)&gt;$AG215,SUMIF($D215:$D$525,$D215,$AG215:$AG$525)&gt;$AG215),_xlfn.AGGREGATE(14,4,$CP$11:$CP$31*($C$11:$C$31=$C215),1),""))))</f>
        <v/>
      </c>
      <c r="CN215" s="409">
        <f>COUNTIFS('ZASOBY N'!$B214:$B$525,'ZASOBY N'!$B214,'ZASOBY N'!$C214:'ZASOBY N'!$C$525,'ZASOBY N'!$C214,'ZASOBY N'!$D214:'ZASOBY N'!$D$525,'ZASOBY N'!$D214,'ZASOBY N'!$H214:'ZASOBY N'!$H$525,'ZASOBY N'!$H214 )</f>
        <v>0</v>
      </c>
      <c r="CO215" s="410">
        <f>COUNTIFS('ZASOBY N'!$B$10:$B214,'ZASOBY N'!$B214,'ZASOBY N'!$C$10:'ZASOBY N'!$C214,'ZASOBY N'!$C214,'ZASOBY N'!$D$10:'ZASOBY N'!$D214,'ZASOBY N'!$D214,'ZASOBY N'!$H$10:'ZASOBY N'!$H214,'ZASOBY N'!$H214 )</f>
        <v>0</v>
      </c>
      <c r="CP215" s="411">
        <f t="shared" si="85"/>
        <v>0</v>
      </c>
      <c r="CQ215" s="412">
        <f t="shared" si="86"/>
        <v>0</v>
      </c>
      <c r="CS215" s="414" t="str">
        <f>IF(AND(CU215=1,CV215=1,SUMIF($C215:$C$525,$C215,$AF215:$AF$525)=$AF215),$AF215,IF($CX215&gt;0,$CX215,IF(AND(COUNTIF($C$11:$C214,$C215)&gt;=1,COUNTIF($D214:$D214,$D215)&gt;=1),"",IF(AND(SUMIF($C215:$C$525,$C215,$AF215:$AF$525)&gt;$AF215,SUMIF($D215:$D$525,$D215,$AF215:$AF$525)&gt;$AF215),_xlfn.AGGREGATE(14,4,$CW$11:$CW$31*($C$11:$C$31=$C215),1),""))))</f>
        <v/>
      </c>
      <c r="CU215" s="409">
        <f>COUNTIFS('ZASOBY N'!$B214:$B$525,'ZASOBY N'!$B214,'ZASOBY N'!$C214:'ZASOBY N'!$C$525,'ZASOBY N'!$C214,'ZASOBY N'!$D214:'ZASOBY N'!$D$525,'ZASOBY N'!$D214,'ZASOBY N'!$H214:'ZASOBY N'!$H$525,'ZASOBY N'!$H214 )</f>
        <v>0</v>
      </c>
      <c r="CV215" s="410">
        <f>COUNTIFS('ZASOBY N'!$B$10:$B214,'ZASOBY N'!$B214,'ZASOBY N'!$C$10:'ZASOBY N'!$C214,'ZASOBY N'!$C214,'ZASOBY N'!$D$10:'ZASOBY N'!$D214,'ZASOBY N'!$D214,'ZASOBY N'!$H$10:'ZASOBY N'!$H214,'ZASOBY N'!$H214 )</f>
        <v>0</v>
      </c>
      <c r="CW215" s="411">
        <f t="shared" si="87"/>
        <v>0</v>
      </c>
      <c r="CX215" s="412">
        <f t="shared" si="88"/>
        <v>0</v>
      </c>
      <c r="CZ215" s="414" t="str">
        <f>IF(AND(DB215=1,DC215=1,SUMIF($C215:$C$525,$C215,$AE215:$AE$525)=$AE215),$AE215,IF($DE215&gt;0,$DE215,IF(AND(COUNTIF($C$11:$C214,$C215)&gt;=1,COUNTIF($D214:$D214,$D215)&gt;=1),"",IF(AND(SUMIF($C215:$C$525,$C215,$AE215:$AE$525)&gt;$AE215,SUMIF($D215:$D$525,$D215,$AE215:$AE$525)&gt;$AE215),_xlfn.AGGREGATE(14,4,$DD$11:$DD$31*($C$11:$C$31=$C215),1),""))))</f>
        <v/>
      </c>
      <c r="DB215" s="409">
        <f>COUNTIFS('ZASOBY N'!$B214:$B$525,'ZASOBY N'!$B214,'ZASOBY N'!$C214:'ZASOBY N'!$C$525,'ZASOBY N'!$C214,'ZASOBY N'!$D214:'ZASOBY N'!$D$525,'ZASOBY N'!$D214,'ZASOBY N'!$H214:'ZASOBY N'!$H$525,'ZASOBY N'!$H214 )</f>
        <v>0</v>
      </c>
      <c r="DC215" s="410">
        <f>COUNTIFS('ZASOBY N'!$B$10:$B214,'ZASOBY N'!$B214,'ZASOBY N'!$C$10:'ZASOBY N'!$C214,'ZASOBY N'!$C214,'ZASOBY N'!$D$10:'ZASOBY N'!$D214,'ZASOBY N'!$D214,'ZASOBY N'!$H$10:'ZASOBY N'!$H214,'ZASOBY N'!$H214 )</f>
        <v>0</v>
      </c>
      <c r="DD215" s="411">
        <f t="shared" si="89"/>
        <v>0</v>
      </c>
      <c r="DE215" s="412">
        <f t="shared" si="90"/>
        <v>0</v>
      </c>
      <c r="DF215" s="399" t="str">
        <f>IF(AND(DI215=1,DJ215=1,SUMIF($C215:$C$525,$C215,$AD215:$AD$525)=$AD215),$AD215,IF($DL215&gt;0,$DL215,IF(B215="","",IF(AND(COUNTIF($C$11:$C214,$C215)&gt;=1,COUNTIF($D214:$D214,$D215)&gt;=1,COUNTIF($Z212:$Z214,$C215)=0),"",IF(AND(COUNTIF($C$11:$C214,$C215)&gt;=1,COUNTIF($D214:$D214,$D215)&gt;=1),"UJĘTO WYŻEJ",IF(AND(SUMIF($C215:$C$525,$C215,$AD215:$AD$525)&gt;$AD215,SUMIF($D215:$D$525,$D215,$AD215:$AD$525)&gt;$AD215),_xlfn.AGGREGATE(14,4,$DK$11:$DK$31*($C$11:$C$31=$C215),1),""))))))</f>
        <v/>
      </c>
      <c r="DG215" s="414" t="str">
        <f>IF(AND(DI215=1,DJ215=1,SUMIF($C215:$C$525,$C215,$AD215:$AD$525)=$AD215),$AD215,IF($DL215&gt;0,$DL215,IF(AND(COUNTIF($C$11:$C214,$C215)&gt;=1,COUNTIF($D214:$D214,$D215)&gt;=1),"",IF(AND(SUMIF($C215:$C$525,$C215,$AD215:$AD$525)&gt;$AD215,SUMIF($D215:$D$525,$D215,$AD215:$AD$525)&gt;$AD215),_xlfn.AGGREGATE(14,4,$DK$11:$DK$31*($C$11:$C$31=$C215),1),""))))</f>
        <v/>
      </c>
      <c r="DI215" s="409">
        <f>COUNTIFS('ZASOBY N'!$B214:$B$525,'ZASOBY N'!$B214,'ZASOBY N'!$C214:'ZASOBY N'!$C$525,'ZASOBY N'!$C214,'ZASOBY N'!$D214:'ZASOBY N'!$D$525,'ZASOBY N'!$D214,'ZASOBY N'!$H214:'ZASOBY N'!$H$525,'ZASOBY N'!$H214 )</f>
        <v>0</v>
      </c>
      <c r="DJ215" s="410">
        <f>COUNTIFS('ZASOBY N'!$B$10:$B214,'ZASOBY N'!$B214,'ZASOBY N'!$C$10:'ZASOBY N'!$C214,'ZASOBY N'!$C214,'ZASOBY N'!$D$10:'ZASOBY N'!$D214,'ZASOBY N'!$D214,'ZASOBY N'!$H$10:'ZASOBY N'!$H214,'ZASOBY N'!$H214 )</f>
        <v>0</v>
      </c>
      <c r="DK215" s="411">
        <f t="shared" si="91"/>
        <v>0</v>
      </c>
      <c r="DL215" s="412">
        <f t="shared" si="92"/>
        <v>0</v>
      </c>
    </row>
    <row r="216" spans="1:116" ht="18.899999999999999" customHeight="1" x14ac:dyDescent="0.3">
      <c r="A216" s="219"/>
      <c r="B216" s="152" t="str">
        <f>IF('ZASOBY N'!A215="","",'ZASOBY N'!A215)</f>
        <v/>
      </c>
      <c r="C216" s="462" t="str">
        <f>IF('ZASOBY N'!C215="","",'ZASOBY N'!C215)</f>
        <v/>
      </c>
      <c r="D216" s="137" t="str">
        <f>IF('ZASOBY N'!B215="","",'ZASOBY N'!B215)</f>
        <v/>
      </c>
      <c r="E216" s="138"/>
      <c r="F216" s="356" t="str">
        <f>IF('ZASOBY N'!D215="","",'ZASOBY N'!D215)</f>
        <v/>
      </c>
      <c r="G216" s="220" t="str">
        <f>IF('ZASOBY N'!G215="","",'ZASOBY N'!G215)</f>
        <v/>
      </c>
      <c r="H216" s="221" t="str">
        <f>IF('ZASOBY N'!F215="","",'ZASOBY N'!F215)</f>
        <v/>
      </c>
      <c r="I216" s="221" t="str">
        <f>IF('ZASOBY N'!G215="","",'ZASOBY N'!G215)</f>
        <v/>
      </c>
      <c r="J216" s="221" t="str">
        <f>IF('ZASOBY N'!H215="","",'ZASOBY N'!H215)</f>
        <v/>
      </c>
      <c r="K216" s="214">
        <v>0</v>
      </c>
      <c r="L216" s="214">
        <v>0</v>
      </c>
      <c r="M216" s="214">
        <v>0</v>
      </c>
      <c r="N216" s="222" t="str">
        <f>IF('ZASOBY N'!BD215="x","",IF(W216="","",'ZASOBY N'!E215))</f>
        <v/>
      </c>
      <c r="O216" s="223">
        <v>0</v>
      </c>
      <c r="P216" s="223">
        <v>0</v>
      </c>
      <c r="Q216" s="226" t="str">
        <f>IF($N216="","",'UPR BILANS N'!G216*'UPR BILANS N'!N216)</f>
        <v/>
      </c>
      <c r="R216" s="225" t="str">
        <f>IF($N216="","",'ZASOBY N'!O215)</f>
        <v/>
      </c>
      <c r="S216" s="225" t="str">
        <f>IF($N216="","",IF('ZASOBY N'!Q215="",0,'ZASOBY N'!Q215))</f>
        <v/>
      </c>
      <c r="T216" s="225" t="str">
        <f>IF($N216="","",'ZASOBY N'!V215)</f>
        <v/>
      </c>
      <c r="U216" s="225" t="str">
        <f>IF($N216="","",IF('ZASOBY N'!AG215="",0,'ZASOBY N'!AG215))</f>
        <v/>
      </c>
      <c r="V216" s="225" t="str">
        <f>IF($N216="","",IF(NN!P218="",0,NN!P218))</f>
        <v/>
      </c>
      <c r="W216" s="225" t="str">
        <f t="shared" si="70"/>
        <v/>
      </c>
      <c r="X216" s="226" t="str">
        <f t="shared" si="73"/>
        <v/>
      </c>
      <c r="Y216" s="225" t="str">
        <f>IF('ZASOBY N'!AU215="","",IF(C216&lt;&gt;C215,'ZASOBY N'!AU215,IF(D216&lt;&gt;D215,'ZASOBY N'!AU215,IF(F216&lt;&gt;F215,'ZASOBY N'!AU215,IF(G216&lt;&gt;G215,'ZASOBY N'!AU215,IF(J216&lt;&gt;J215,'ZASOBY N'!AU215,IF(NN!AC218="","",IF(AND(C215=C216,H215=H216,J215=J216,NN!AC218&gt;0),"",IF(AND(C216=C217,H216=DO214,NN!CW216&gt;0),'ZASOBY N'!AU215,'ZASOBY N'!AU215)))))))))</f>
        <v/>
      </c>
      <c r="Z216" s="225" t="str">
        <f t="shared" si="71"/>
        <v/>
      </c>
      <c r="AA216" s="227" t="str">
        <f t="shared" si="75"/>
        <v/>
      </c>
      <c r="AB216" s="400" t="str">
        <f t="shared" si="72"/>
        <v/>
      </c>
      <c r="AC216" s="228" t="str">
        <f t="shared" si="74"/>
        <v/>
      </c>
      <c r="AD216" s="222">
        <f>IF(B216="",0,IF(F216="",0,INDEX(POBRANIE_!$B$6:$F$101,MATCH('UPR BILANS N'!$F216,POBRANIE_!$A$6:$A$101,0),2)))</f>
        <v>0</v>
      </c>
      <c r="AE216" s="224">
        <f>IF(OR('ZASOBY N'!G215="",'ZASOBY N'!E215=""),0,IF(B216="",0,'ZASOBY N'!G215*'ZASOBY N'!E215))</f>
        <v>0</v>
      </c>
      <c r="AF216" s="225">
        <f>IF('ZASOBY N'!O215="",0,'ZASOBY N'!O215)</f>
        <v>0</v>
      </c>
      <c r="AG216" s="225">
        <f>IF('ZASOBY N'!Q215="",0,'ZASOBY N'!Q215)</f>
        <v>0</v>
      </c>
      <c r="AH216" s="225">
        <f>IF('ZASOBY N'!V215="",0,'ZASOBY N'!V215)</f>
        <v>0</v>
      </c>
      <c r="AI216" s="225">
        <f>IF('ZASOBY N'!AG215="",0,'ZASOBY N'!AG215)</f>
        <v>0</v>
      </c>
      <c r="AJ216" s="225">
        <f>IF(NN!P218="",0,IF(NN!P218="BRAK kol.7","BRAK BADAŃ",NN!P218))</f>
        <v>0</v>
      </c>
      <c r="AK216" s="225">
        <f>IF(NN!AC218="",0,IF(NN!AC218="BRAK kol.7","BRAK BADAŃ",NN!AC218))</f>
        <v>0</v>
      </c>
      <c r="BJ216" s="414" t="str">
        <f>IF(AND(BL216=1,BM216=1,SUMIF($C216:$C$525,$C216,$AK216:$AK$525)=$AK216),$AK216,IF($BO216&gt;0,$BO216,IF(AND(COUNTIF($C$11:$C215,$C216)&gt;=1,COUNTIF($D215:$D215,$D216)&gt;=1),"",IF(AND(SUMIF($C216:$C$525,$C216,$AK216:$AK$525)&gt;=$AK216,SUMIF($D216:$D$525,$D216,$AK216:$AK$525)&gt;=$AK216),SUMIF($C216:$C$525,$C216,$AK216:$AK$525),""))))</f>
        <v/>
      </c>
      <c r="BL216" s="409">
        <f>COUNTIFS('ZASOBY N'!$B215:$B$525,'ZASOBY N'!$B215,'ZASOBY N'!$C215:'ZASOBY N'!$C$525,'ZASOBY N'!$C215,'ZASOBY N'!$D215:'ZASOBY N'!$D$525,'ZASOBY N'!$D215,'ZASOBY N'!$H215:'ZASOBY N'!$H$525,'ZASOBY N'!$H215 )</f>
        <v>0</v>
      </c>
      <c r="BM216" s="410">
        <f>COUNTIFS('ZASOBY N'!$B$10:$B215,'ZASOBY N'!$B215,'ZASOBY N'!$C$10:'ZASOBY N'!$C215,'ZASOBY N'!$C215,'ZASOBY N'!$D$10:'ZASOBY N'!$D215,'ZASOBY N'!$D215,'ZASOBY N'!$H$10:'ZASOBY N'!$H215,'ZASOBY N'!$H215 )</f>
        <v>0</v>
      </c>
      <c r="BN216" s="411">
        <f t="shared" si="76"/>
        <v>0</v>
      </c>
      <c r="BO216" s="412">
        <f t="shared" si="77"/>
        <v>0</v>
      </c>
      <c r="BP216" s="94" t="str">
        <f t="shared" si="78"/>
        <v/>
      </c>
      <c r="BQ216" s="414" t="str">
        <f>IF(AND(BS216=1,BT216=1,SUMIF($C216:$C$525,$C216,$AJ216:$AJ$525)=$AJ216),$AJ216,IF($BV216&gt;0,$BV216,IF(AND(COUNTIF($C$11:$C215,$C216)&gt;=1,COUNTIF($D215:$D215,$D216)&gt;=1),"",IF(AND(SUMIF($C216:$C$525,$C216,$AJ216:$AJ$525)&gt;$AJ216,SUMIF($D216:$D$525,$D216,$AJ216:$AJ$525)&gt;$AJ216),SUMIF($C216:$C$525,$C216,$AJ216:$AJ$525),""))))</f>
        <v/>
      </c>
      <c r="BS216" s="409">
        <f>COUNTIFS('ZASOBY N'!$B215:$B$525,'ZASOBY N'!$B215,'ZASOBY N'!$C215:'ZASOBY N'!$C$525,'ZASOBY N'!$C215,'ZASOBY N'!$D215:'ZASOBY N'!$D$525,'ZASOBY N'!$D215,'ZASOBY N'!$H215:'ZASOBY N'!$H$525,'ZASOBY N'!$H215 )</f>
        <v>0</v>
      </c>
      <c r="BT216" s="410">
        <f>COUNTIFS('ZASOBY N'!$B$10:$B215,'ZASOBY N'!$B215,'ZASOBY N'!$C$10:'ZASOBY N'!$C215,'ZASOBY N'!$C215,'ZASOBY N'!$D$10:'ZASOBY N'!$D215,'ZASOBY N'!$D215,'ZASOBY N'!$H$10:'ZASOBY N'!$H215,'ZASOBY N'!$H215 )</f>
        <v>0</v>
      </c>
      <c r="BU216" s="411">
        <f t="shared" si="79"/>
        <v>0</v>
      </c>
      <c r="BV216" s="412">
        <f t="shared" si="80"/>
        <v>0</v>
      </c>
      <c r="BW216" s="94" t="s">
        <v>499</v>
      </c>
      <c r="BX216" s="414" t="str">
        <f>IF(AND(BZ216=1,CA216=1,SUMIF($C216:$C$525,$C216,$AI216:$AI$525)=$AI216),$AI216,IF($CC216&gt;0,$CC216,IF(AND(COUNTIF($C$11:$C215,$C216)&gt;=1,COUNTIF($D215:$D215,$D216)&gt;=1),"",IF(AND(SUMIF($C216:$C$525,$C216,$AI216:$AI$525)&gt;$AI216,SUMIF($D216:$D$525,$D216,$AI216:$AI$525)&gt;$IG216),_xlfn.AGGREGATE(14,4,$CB$11:$CB$31*($C$11:$C$31=$C216),1),""))))</f>
        <v/>
      </c>
      <c r="BZ216" s="409">
        <f>COUNTIFS('ZASOBY N'!$B215:$B$525,'ZASOBY N'!$B215,'ZASOBY N'!$C215:'ZASOBY N'!$C$525,'ZASOBY N'!$C215,'ZASOBY N'!$D215:'ZASOBY N'!$D$525,'ZASOBY N'!$D215,'ZASOBY N'!$H215:'ZASOBY N'!$H$525,'ZASOBY N'!$H215 )</f>
        <v>0</v>
      </c>
      <c r="CA216" s="410">
        <f>COUNTIFS('ZASOBY N'!$B$10:$B215,'ZASOBY N'!$B215,'ZASOBY N'!$C$10:'ZASOBY N'!$C215,'ZASOBY N'!$C215,'ZASOBY N'!$D$10:'ZASOBY N'!$D215,'ZASOBY N'!$D215,'ZASOBY N'!$H$10:'ZASOBY N'!$H215,'ZASOBY N'!$H215 )</f>
        <v>0</v>
      </c>
      <c r="CB216" s="411">
        <f t="shared" si="81"/>
        <v>0</v>
      </c>
      <c r="CC216" s="412">
        <f t="shared" si="82"/>
        <v>0</v>
      </c>
      <c r="CE216" s="414" t="str">
        <f>IF(AND(CG216=1,CH216=1,SUMIF($C216:$C$525,$C216,$AH216:$AH$525)=$AH216),$AH216,IF($CJ216&gt;0,$CJ216,IF(AND(COUNTIF($C$11:$C215,$C216)&gt;=1,COUNTIF($D215:$D215,$D216)&gt;=1),"",IF(AND(SUMIF($C216:$C$525,$C216,$AH216:$AH$525)&gt;$AH216,SUMIF($D216:$D$525,$D216,$AH216:$AH$525)&gt;$AH216),_xlfn.AGGREGATE(14,4,$CI$11:$CI$31*($C$11:$C$31=$C216),1),""))))</f>
        <v/>
      </c>
      <c r="CG216" s="409">
        <f>COUNTIFS('ZASOBY N'!$B215:$B$525,'ZASOBY N'!$B215,'ZASOBY N'!$C215:'ZASOBY N'!$C$525,'ZASOBY N'!$C215,'ZASOBY N'!$D215:'ZASOBY N'!$D$525,'ZASOBY N'!$D215,'ZASOBY N'!$H215:'ZASOBY N'!$H$525,'ZASOBY N'!$H215 )</f>
        <v>0</v>
      </c>
      <c r="CH216" s="410">
        <f>COUNTIFS('ZASOBY N'!$B$10:$B215,'ZASOBY N'!$B215,'ZASOBY N'!$C$10:'ZASOBY N'!$C215,'ZASOBY N'!$C215,'ZASOBY N'!$D$10:'ZASOBY N'!$D215,'ZASOBY N'!$D215,'ZASOBY N'!$H$10:'ZASOBY N'!$H215,'ZASOBY N'!$H215 )</f>
        <v>0</v>
      </c>
      <c r="CI216" s="411">
        <f t="shared" si="83"/>
        <v>0</v>
      </c>
      <c r="CJ216" s="412">
        <f t="shared" si="84"/>
        <v>0</v>
      </c>
      <c r="CL216" s="414" t="str">
        <f>IF(AND(CN216=1,CO216=1,SUMIF($C216:$C$525,$C216,$AG216:$AG$525)=$AG216),$AG216,IF($CQ216&gt;0,$CQ216,IF(AND(COUNTIF($C$11:$C215,$C216)&gt;=1,COUNTIF($D215:$D215,$D216)&gt;=1),"",IF(AND(SUMIF($C216:$C$525,$C216,$AG216:$AG$525)&gt;$AG216,SUMIF($D216:$D$525,$D216,$AG216:$AG$525)&gt;$AG216),_xlfn.AGGREGATE(14,4,$CP$11:$CP$31*($C$11:$C$31=$C216),1),""))))</f>
        <v/>
      </c>
      <c r="CN216" s="409">
        <f>COUNTIFS('ZASOBY N'!$B215:$B$525,'ZASOBY N'!$B215,'ZASOBY N'!$C215:'ZASOBY N'!$C$525,'ZASOBY N'!$C215,'ZASOBY N'!$D215:'ZASOBY N'!$D$525,'ZASOBY N'!$D215,'ZASOBY N'!$H215:'ZASOBY N'!$H$525,'ZASOBY N'!$H215 )</f>
        <v>0</v>
      </c>
      <c r="CO216" s="410">
        <f>COUNTIFS('ZASOBY N'!$B$10:$B215,'ZASOBY N'!$B215,'ZASOBY N'!$C$10:'ZASOBY N'!$C215,'ZASOBY N'!$C215,'ZASOBY N'!$D$10:'ZASOBY N'!$D215,'ZASOBY N'!$D215,'ZASOBY N'!$H$10:'ZASOBY N'!$H215,'ZASOBY N'!$H215 )</f>
        <v>0</v>
      </c>
      <c r="CP216" s="411">
        <f t="shared" si="85"/>
        <v>0</v>
      </c>
      <c r="CQ216" s="412">
        <f t="shared" si="86"/>
        <v>0</v>
      </c>
      <c r="CS216" s="414" t="str">
        <f>IF(AND(CU216=1,CV216=1,SUMIF($C216:$C$525,$C216,$AF216:$AF$525)=$AF216),$AF216,IF($CX216&gt;0,$CX216,IF(AND(COUNTIF($C$11:$C215,$C216)&gt;=1,COUNTIF($D215:$D215,$D216)&gt;=1),"",IF(AND(SUMIF($C216:$C$525,$C216,$AF216:$AF$525)&gt;$AF216,SUMIF($D216:$D$525,$D216,$AF216:$AF$525)&gt;$AF216),_xlfn.AGGREGATE(14,4,$CW$11:$CW$31*($C$11:$C$31=$C216),1),""))))</f>
        <v/>
      </c>
      <c r="CU216" s="409">
        <f>COUNTIFS('ZASOBY N'!$B215:$B$525,'ZASOBY N'!$B215,'ZASOBY N'!$C215:'ZASOBY N'!$C$525,'ZASOBY N'!$C215,'ZASOBY N'!$D215:'ZASOBY N'!$D$525,'ZASOBY N'!$D215,'ZASOBY N'!$H215:'ZASOBY N'!$H$525,'ZASOBY N'!$H215 )</f>
        <v>0</v>
      </c>
      <c r="CV216" s="410">
        <f>COUNTIFS('ZASOBY N'!$B$10:$B215,'ZASOBY N'!$B215,'ZASOBY N'!$C$10:'ZASOBY N'!$C215,'ZASOBY N'!$C215,'ZASOBY N'!$D$10:'ZASOBY N'!$D215,'ZASOBY N'!$D215,'ZASOBY N'!$H$10:'ZASOBY N'!$H215,'ZASOBY N'!$H215 )</f>
        <v>0</v>
      </c>
      <c r="CW216" s="411">
        <f t="shared" si="87"/>
        <v>0</v>
      </c>
      <c r="CX216" s="412">
        <f t="shared" si="88"/>
        <v>0</v>
      </c>
      <c r="CZ216" s="414" t="str">
        <f>IF(AND(DB216=1,DC216=1,SUMIF($C216:$C$525,$C216,$AE216:$AE$525)=$AE216),$AE216,IF($DE216&gt;0,$DE216,IF(AND(COUNTIF($C$11:$C215,$C216)&gt;=1,COUNTIF($D215:$D215,$D216)&gt;=1),"",IF(AND(SUMIF($C216:$C$525,$C216,$AE216:$AE$525)&gt;$AE216,SUMIF($D216:$D$525,$D216,$AE216:$AE$525)&gt;$AE216),_xlfn.AGGREGATE(14,4,$DD$11:$DD$31*($C$11:$C$31=$C216),1),""))))</f>
        <v/>
      </c>
      <c r="DB216" s="409">
        <f>COUNTIFS('ZASOBY N'!$B215:$B$525,'ZASOBY N'!$B215,'ZASOBY N'!$C215:'ZASOBY N'!$C$525,'ZASOBY N'!$C215,'ZASOBY N'!$D215:'ZASOBY N'!$D$525,'ZASOBY N'!$D215,'ZASOBY N'!$H215:'ZASOBY N'!$H$525,'ZASOBY N'!$H215 )</f>
        <v>0</v>
      </c>
      <c r="DC216" s="410">
        <f>COUNTIFS('ZASOBY N'!$B$10:$B215,'ZASOBY N'!$B215,'ZASOBY N'!$C$10:'ZASOBY N'!$C215,'ZASOBY N'!$C215,'ZASOBY N'!$D$10:'ZASOBY N'!$D215,'ZASOBY N'!$D215,'ZASOBY N'!$H$10:'ZASOBY N'!$H215,'ZASOBY N'!$H215 )</f>
        <v>0</v>
      </c>
      <c r="DD216" s="411">
        <f t="shared" si="89"/>
        <v>0</v>
      </c>
      <c r="DE216" s="412">
        <f t="shared" si="90"/>
        <v>0</v>
      </c>
      <c r="DF216" s="399" t="str">
        <f>IF(AND(DI216=1,DJ216=1,SUMIF($C216:$C$525,$C216,$AD216:$AD$525)=$AD216),$AD216,IF($DL216&gt;0,$DL216,IF(B216="","",IF(AND(COUNTIF($C$11:$C215,$C216)&gt;=1,COUNTIF($D215:$D215,$D216)&gt;=1,COUNTIF($Z213:$Z215,$C216)=0),"",IF(AND(COUNTIF($C$11:$C215,$C216)&gt;=1,COUNTIF($D215:$D215,$D216)&gt;=1),"UJĘTO WYŻEJ",IF(AND(SUMIF($C216:$C$525,$C216,$AD216:$AD$525)&gt;$AD216,SUMIF($D216:$D$525,$D216,$AD216:$AD$525)&gt;$AD216),_xlfn.AGGREGATE(14,4,$DK$11:$DK$31*($C$11:$C$31=$C216),1),""))))))</f>
        <v/>
      </c>
      <c r="DG216" s="414" t="str">
        <f>IF(AND(DI216=1,DJ216=1,SUMIF($C216:$C$525,$C216,$AD216:$AD$525)=$AD216),$AD216,IF($DL216&gt;0,$DL216,IF(AND(COUNTIF($C$11:$C215,$C216)&gt;=1,COUNTIF($D215:$D215,$D216)&gt;=1),"",IF(AND(SUMIF($C216:$C$525,$C216,$AD216:$AD$525)&gt;$AD216,SUMIF($D216:$D$525,$D216,$AD216:$AD$525)&gt;$AD216),_xlfn.AGGREGATE(14,4,$DK$11:$DK$31*($C$11:$C$31=$C216),1),""))))</f>
        <v/>
      </c>
      <c r="DI216" s="409">
        <f>COUNTIFS('ZASOBY N'!$B215:$B$525,'ZASOBY N'!$B215,'ZASOBY N'!$C215:'ZASOBY N'!$C$525,'ZASOBY N'!$C215,'ZASOBY N'!$D215:'ZASOBY N'!$D$525,'ZASOBY N'!$D215,'ZASOBY N'!$H215:'ZASOBY N'!$H$525,'ZASOBY N'!$H215 )</f>
        <v>0</v>
      </c>
      <c r="DJ216" s="410">
        <f>COUNTIFS('ZASOBY N'!$B$10:$B215,'ZASOBY N'!$B215,'ZASOBY N'!$C$10:'ZASOBY N'!$C215,'ZASOBY N'!$C215,'ZASOBY N'!$D$10:'ZASOBY N'!$D215,'ZASOBY N'!$D215,'ZASOBY N'!$H$10:'ZASOBY N'!$H215,'ZASOBY N'!$H215 )</f>
        <v>0</v>
      </c>
      <c r="DK216" s="411">
        <f t="shared" si="91"/>
        <v>0</v>
      </c>
      <c r="DL216" s="412">
        <f t="shared" si="92"/>
        <v>0</v>
      </c>
    </row>
    <row r="217" spans="1:116" ht="18.899999999999999" customHeight="1" x14ac:dyDescent="0.3">
      <c r="A217" s="219"/>
      <c r="B217" s="152" t="str">
        <f>IF('ZASOBY N'!A216="","",'ZASOBY N'!A216)</f>
        <v/>
      </c>
      <c r="C217" s="462" t="str">
        <f>IF('ZASOBY N'!C216="","",'ZASOBY N'!C216)</f>
        <v/>
      </c>
      <c r="D217" s="137" t="str">
        <f>IF('ZASOBY N'!B216="","",'ZASOBY N'!B216)</f>
        <v/>
      </c>
      <c r="E217" s="138"/>
      <c r="F217" s="356" t="str">
        <f>IF('ZASOBY N'!D216="","",'ZASOBY N'!D216)</f>
        <v/>
      </c>
      <c r="G217" s="220" t="str">
        <f>IF('ZASOBY N'!G216="","",'ZASOBY N'!G216)</f>
        <v/>
      </c>
      <c r="H217" s="221" t="str">
        <f>IF('ZASOBY N'!F216="","",'ZASOBY N'!F216)</f>
        <v/>
      </c>
      <c r="I217" s="221" t="str">
        <f>IF('ZASOBY N'!G216="","",'ZASOBY N'!G216)</f>
        <v/>
      </c>
      <c r="J217" s="221" t="str">
        <f>IF('ZASOBY N'!H216="","",'ZASOBY N'!H216)</f>
        <v/>
      </c>
      <c r="K217" s="214">
        <v>0</v>
      </c>
      <c r="L217" s="214">
        <v>0</v>
      </c>
      <c r="M217" s="214">
        <v>0</v>
      </c>
      <c r="N217" s="222" t="str">
        <f>IF('ZASOBY N'!BD216="x","",IF(W217="","",'ZASOBY N'!E216))</f>
        <v/>
      </c>
      <c r="O217" s="223">
        <v>0</v>
      </c>
      <c r="P217" s="223">
        <v>0</v>
      </c>
      <c r="Q217" s="226" t="str">
        <f>IF($N217="","",'UPR BILANS N'!G217*'UPR BILANS N'!N217)</f>
        <v/>
      </c>
      <c r="R217" s="225" t="str">
        <f>IF($N217="","",'ZASOBY N'!O216)</f>
        <v/>
      </c>
      <c r="S217" s="225" t="str">
        <f>IF($N217="","",IF('ZASOBY N'!Q216="",0,'ZASOBY N'!Q216))</f>
        <v/>
      </c>
      <c r="T217" s="225" t="str">
        <f>IF($N217="","",'ZASOBY N'!V216)</f>
        <v/>
      </c>
      <c r="U217" s="225" t="str">
        <f>IF($N217="","",IF('ZASOBY N'!AG216="",0,'ZASOBY N'!AG216))</f>
        <v/>
      </c>
      <c r="V217" s="225" t="str">
        <f>IF($N217="","",IF(NN!P219="",0,NN!P219))</f>
        <v/>
      </c>
      <c r="W217" s="225" t="str">
        <f t="shared" si="70"/>
        <v/>
      </c>
      <c r="X217" s="226" t="str">
        <f t="shared" si="73"/>
        <v/>
      </c>
      <c r="Y217" s="225" t="str">
        <f>IF('ZASOBY N'!AU216="","",IF(C217&lt;&gt;C216,'ZASOBY N'!AU216,IF(D217&lt;&gt;D216,'ZASOBY N'!AU216,IF(F217&lt;&gt;F216,'ZASOBY N'!AU216,IF(G217&lt;&gt;G216,'ZASOBY N'!AU216,IF(J217&lt;&gt;J216,'ZASOBY N'!AU216,IF(NN!AC219="","",IF(AND(C216=C217,H216=H217,J216=J217,NN!AC219&gt;0),"",IF(AND(C217=C218,H217=DO215,NN!CW217&gt;0),'ZASOBY N'!AU216,'ZASOBY N'!AU216)))))))))</f>
        <v/>
      </c>
      <c r="Z217" s="225" t="str">
        <f t="shared" si="71"/>
        <v/>
      </c>
      <c r="AA217" s="227" t="str">
        <f t="shared" si="75"/>
        <v/>
      </c>
      <c r="AB217" s="400" t="str">
        <f t="shared" si="72"/>
        <v/>
      </c>
      <c r="AC217" s="228" t="str">
        <f t="shared" si="74"/>
        <v/>
      </c>
      <c r="AD217" s="222">
        <f>IF(B217="",0,IF(F217="",0,INDEX(POBRANIE_!$B$6:$F$101,MATCH('UPR BILANS N'!$F217,POBRANIE_!$A$6:$A$101,0),2)))</f>
        <v>0</v>
      </c>
      <c r="AE217" s="224">
        <f>IF(OR('ZASOBY N'!G216="",'ZASOBY N'!E216=""),0,IF(B217="",0,'ZASOBY N'!G216*'ZASOBY N'!E216))</f>
        <v>0</v>
      </c>
      <c r="AF217" s="225">
        <f>IF('ZASOBY N'!O216="",0,'ZASOBY N'!O216)</f>
        <v>0</v>
      </c>
      <c r="AG217" s="225">
        <f>IF('ZASOBY N'!Q216="",0,'ZASOBY N'!Q216)</f>
        <v>0</v>
      </c>
      <c r="AH217" s="225">
        <f>IF('ZASOBY N'!V216="",0,'ZASOBY N'!V216)</f>
        <v>0</v>
      </c>
      <c r="AI217" s="225">
        <f>IF('ZASOBY N'!AG216="",0,'ZASOBY N'!AG216)</f>
        <v>0</v>
      </c>
      <c r="AJ217" s="225">
        <f>IF(NN!P219="",0,IF(NN!P219="BRAK kol.7","BRAK BADAŃ",NN!P219))</f>
        <v>0</v>
      </c>
      <c r="AK217" s="225">
        <f>IF(NN!AC219="",0,IF(NN!AC219="BRAK kol.7","BRAK BADAŃ",NN!AC219))</f>
        <v>0</v>
      </c>
      <c r="BJ217" s="414" t="str">
        <f>IF(AND(BL217=1,BM217=1,SUMIF($C217:$C$525,$C217,$AK217:$AK$525)=$AK217),$AK217,IF($BO217&gt;0,$BO217,IF(AND(COUNTIF($C$11:$C216,$C217)&gt;=1,COUNTIF($D216:$D216,$D217)&gt;=1),"",IF(AND(SUMIF($C217:$C$525,$C217,$AK217:$AK$525)&gt;=$AK217,SUMIF($D217:$D$525,$D217,$AK217:$AK$525)&gt;=$AK217),SUMIF($C217:$C$525,$C217,$AK217:$AK$525),""))))</f>
        <v/>
      </c>
      <c r="BL217" s="409">
        <f>COUNTIFS('ZASOBY N'!$B216:$B$525,'ZASOBY N'!$B216,'ZASOBY N'!$C216:'ZASOBY N'!$C$525,'ZASOBY N'!$C216,'ZASOBY N'!$D216:'ZASOBY N'!$D$525,'ZASOBY N'!$D216,'ZASOBY N'!$H216:'ZASOBY N'!$H$525,'ZASOBY N'!$H216 )</f>
        <v>0</v>
      </c>
      <c r="BM217" s="410">
        <f>COUNTIFS('ZASOBY N'!$B$10:$B216,'ZASOBY N'!$B216,'ZASOBY N'!$C$10:'ZASOBY N'!$C216,'ZASOBY N'!$C216,'ZASOBY N'!$D$10:'ZASOBY N'!$D216,'ZASOBY N'!$D216,'ZASOBY N'!$H$10:'ZASOBY N'!$H216,'ZASOBY N'!$H216 )</f>
        <v>0</v>
      </c>
      <c r="BN217" s="411">
        <f t="shared" si="76"/>
        <v>0</v>
      </c>
      <c r="BO217" s="412">
        <f t="shared" si="77"/>
        <v>0</v>
      </c>
      <c r="BP217" s="94" t="str">
        <f t="shared" si="78"/>
        <v/>
      </c>
      <c r="BQ217" s="414" t="str">
        <f>IF(AND(BS217=1,BT217=1,SUMIF($C217:$C$525,$C217,$AJ217:$AJ$525)=$AJ217),$AJ217,IF($BV217&gt;0,$BV217,IF(AND(COUNTIF($C$11:$C216,$C217)&gt;=1,COUNTIF($D216:$D216,$D217)&gt;=1),"",IF(AND(SUMIF($C217:$C$525,$C217,$AJ217:$AJ$525)&gt;$AJ217,SUMIF($D217:$D$525,$D217,$AJ217:$AJ$525)&gt;$AJ217),SUMIF($C217:$C$525,$C217,$AJ217:$AJ$525),""))))</f>
        <v/>
      </c>
      <c r="BS217" s="409">
        <f>COUNTIFS('ZASOBY N'!$B216:$B$525,'ZASOBY N'!$B216,'ZASOBY N'!$C216:'ZASOBY N'!$C$525,'ZASOBY N'!$C216,'ZASOBY N'!$D216:'ZASOBY N'!$D$525,'ZASOBY N'!$D216,'ZASOBY N'!$H216:'ZASOBY N'!$H$525,'ZASOBY N'!$H216 )</f>
        <v>0</v>
      </c>
      <c r="BT217" s="410">
        <f>COUNTIFS('ZASOBY N'!$B$10:$B216,'ZASOBY N'!$B216,'ZASOBY N'!$C$10:'ZASOBY N'!$C216,'ZASOBY N'!$C216,'ZASOBY N'!$D$10:'ZASOBY N'!$D216,'ZASOBY N'!$D216,'ZASOBY N'!$H$10:'ZASOBY N'!$H216,'ZASOBY N'!$H216 )</f>
        <v>0</v>
      </c>
      <c r="BU217" s="411">
        <f t="shared" si="79"/>
        <v>0</v>
      </c>
      <c r="BV217" s="412">
        <f t="shared" si="80"/>
        <v>0</v>
      </c>
      <c r="BW217" s="94" t="s">
        <v>499</v>
      </c>
      <c r="BX217" s="414" t="str">
        <f>IF(AND(BZ217=1,CA217=1,SUMIF($C217:$C$525,$C217,$AI217:$AI$525)=$AI217),$AI217,IF($CC217&gt;0,$CC217,IF(AND(COUNTIF($C$11:$C216,$C217)&gt;=1,COUNTIF($D216:$D216,$D217)&gt;=1),"",IF(AND(SUMIF($C217:$C$525,$C217,$AI217:$AI$525)&gt;$AI217,SUMIF($D217:$D$525,$D217,$AI217:$AI$525)&gt;$IG217),_xlfn.AGGREGATE(14,4,$CB$11:$CB$31*($C$11:$C$31=$C217),1),""))))</f>
        <v/>
      </c>
      <c r="BZ217" s="409">
        <f>COUNTIFS('ZASOBY N'!$B216:$B$525,'ZASOBY N'!$B216,'ZASOBY N'!$C216:'ZASOBY N'!$C$525,'ZASOBY N'!$C216,'ZASOBY N'!$D216:'ZASOBY N'!$D$525,'ZASOBY N'!$D216,'ZASOBY N'!$H216:'ZASOBY N'!$H$525,'ZASOBY N'!$H216 )</f>
        <v>0</v>
      </c>
      <c r="CA217" s="410">
        <f>COUNTIFS('ZASOBY N'!$B$10:$B216,'ZASOBY N'!$B216,'ZASOBY N'!$C$10:'ZASOBY N'!$C216,'ZASOBY N'!$C216,'ZASOBY N'!$D$10:'ZASOBY N'!$D216,'ZASOBY N'!$D216,'ZASOBY N'!$H$10:'ZASOBY N'!$H216,'ZASOBY N'!$H216 )</f>
        <v>0</v>
      </c>
      <c r="CB217" s="411">
        <f t="shared" si="81"/>
        <v>0</v>
      </c>
      <c r="CC217" s="412">
        <f t="shared" si="82"/>
        <v>0</v>
      </c>
      <c r="CE217" s="414" t="str">
        <f>IF(AND(CG217=1,CH217=1,SUMIF($C217:$C$525,$C217,$AH217:$AH$525)=$AH217),$AH217,IF($CJ217&gt;0,$CJ217,IF(AND(COUNTIF($C$11:$C216,$C217)&gt;=1,COUNTIF($D216:$D216,$D217)&gt;=1),"",IF(AND(SUMIF($C217:$C$525,$C217,$AH217:$AH$525)&gt;$AH217,SUMIF($D217:$D$525,$D217,$AH217:$AH$525)&gt;$AH217),_xlfn.AGGREGATE(14,4,$CI$11:$CI$31*($C$11:$C$31=$C217),1),""))))</f>
        <v/>
      </c>
      <c r="CG217" s="409">
        <f>COUNTIFS('ZASOBY N'!$B216:$B$525,'ZASOBY N'!$B216,'ZASOBY N'!$C216:'ZASOBY N'!$C$525,'ZASOBY N'!$C216,'ZASOBY N'!$D216:'ZASOBY N'!$D$525,'ZASOBY N'!$D216,'ZASOBY N'!$H216:'ZASOBY N'!$H$525,'ZASOBY N'!$H216 )</f>
        <v>0</v>
      </c>
      <c r="CH217" s="410">
        <f>COUNTIFS('ZASOBY N'!$B$10:$B216,'ZASOBY N'!$B216,'ZASOBY N'!$C$10:'ZASOBY N'!$C216,'ZASOBY N'!$C216,'ZASOBY N'!$D$10:'ZASOBY N'!$D216,'ZASOBY N'!$D216,'ZASOBY N'!$H$10:'ZASOBY N'!$H216,'ZASOBY N'!$H216 )</f>
        <v>0</v>
      </c>
      <c r="CI217" s="411">
        <f t="shared" si="83"/>
        <v>0</v>
      </c>
      <c r="CJ217" s="412">
        <f t="shared" si="84"/>
        <v>0</v>
      </c>
      <c r="CL217" s="414" t="str">
        <f>IF(AND(CN217=1,CO217=1,SUMIF($C217:$C$525,$C217,$AG217:$AG$525)=$AG217),$AG217,IF($CQ217&gt;0,$CQ217,IF(AND(COUNTIF($C$11:$C216,$C217)&gt;=1,COUNTIF($D216:$D216,$D217)&gt;=1),"",IF(AND(SUMIF($C217:$C$525,$C217,$AG217:$AG$525)&gt;$AG217,SUMIF($D217:$D$525,$D217,$AG217:$AG$525)&gt;$AG217),_xlfn.AGGREGATE(14,4,$CP$11:$CP$31*($C$11:$C$31=$C217),1),""))))</f>
        <v/>
      </c>
      <c r="CN217" s="409">
        <f>COUNTIFS('ZASOBY N'!$B216:$B$525,'ZASOBY N'!$B216,'ZASOBY N'!$C216:'ZASOBY N'!$C$525,'ZASOBY N'!$C216,'ZASOBY N'!$D216:'ZASOBY N'!$D$525,'ZASOBY N'!$D216,'ZASOBY N'!$H216:'ZASOBY N'!$H$525,'ZASOBY N'!$H216 )</f>
        <v>0</v>
      </c>
      <c r="CO217" s="410">
        <f>COUNTIFS('ZASOBY N'!$B$10:$B216,'ZASOBY N'!$B216,'ZASOBY N'!$C$10:'ZASOBY N'!$C216,'ZASOBY N'!$C216,'ZASOBY N'!$D$10:'ZASOBY N'!$D216,'ZASOBY N'!$D216,'ZASOBY N'!$H$10:'ZASOBY N'!$H216,'ZASOBY N'!$H216 )</f>
        <v>0</v>
      </c>
      <c r="CP217" s="411">
        <f t="shared" si="85"/>
        <v>0</v>
      </c>
      <c r="CQ217" s="412">
        <f t="shared" si="86"/>
        <v>0</v>
      </c>
      <c r="CS217" s="414" t="str">
        <f>IF(AND(CU217=1,CV217=1,SUMIF($C217:$C$525,$C217,$AF217:$AF$525)=$AF217),$AF217,IF($CX217&gt;0,$CX217,IF(AND(COUNTIF($C$11:$C216,$C217)&gt;=1,COUNTIF($D216:$D216,$D217)&gt;=1),"",IF(AND(SUMIF($C217:$C$525,$C217,$AF217:$AF$525)&gt;$AF217,SUMIF($D217:$D$525,$D217,$AF217:$AF$525)&gt;$AF217),_xlfn.AGGREGATE(14,4,$CW$11:$CW$31*($C$11:$C$31=$C217),1),""))))</f>
        <v/>
      </c>
      <c r="CU217" s="409">
        <f>COUNTIFS('ZASOBY N'!$B216:$B$525,'ZASOBY N'!$B216,'ZASOBY N'!$C216:'ZASOBY N'!$C$525,'ZASOBY N'!$C216,'ZASOBY N'!$D216:'ZASOBY N'!$D$525,'ZASOBY N'!$D216,'ZASOBY N'!$H216:'ZASOBY N'!$H$525,'ZASOBY N'!$H216 )</f>
        <v>0</v>
      </c>
      <c r="CV217" s="410">
        <f>COUNTIFS('ZASOBY N'!$B$10:$B216,'ZASOBY N'!$B216,'ZASOBY N'!$C$10:'ZASOBY N'!$C216,'ZASOBY N'!$C216,'ZASOBY N'!$D$10:'ZASOBY N'!$D216,'ZASOBY N'!$D216,'ZASOBY N'!$H$10:'ZASOBY N'!$H216,'ZASOBY N'!$H216 )</f>
        <v>0</v>
      </c>
      <c r="CW217" s="411">
        <f t="shared" si="87"/>
        <v>0</v>
      </c>
      <c r="CX217" s="412">
        <f t="shared" si="88"/>
        <v>0</v>
      </c>
      <c r="CZ217" s="414" t="str">
        <f>IF(AND(DB217=1,DC217=1,SUMIF($C217:$C$525,$C217,$AE217:$AE$525)=$AE217),$AE217,IF($DE217&gt;0,$DE217,IF(AND(COUNTIF($C$11:$C216,$C217)&gt;=1,COUNTIF($D216:$D216,$D217)&gt;=1),"",IF(AND(SUMIF($C217:$C$525,$C217,$AE217:$AE$525)&gt;$AE217,SUMIF($D217:$D$525,$D217,$AE217:$AE$525)&gt;$AE217),_xlfn.AGGREGATE(14,4,$DD$11:$DD$31*($C$11:$C$31=$C217),1),""))))</f>
        <v/>
      </c>
      <c r="DB217" s="409">
        <f>COUNTIFS('ZASOBY N'!$B216:$B$525,'ZASOBY N'!$B216,'ZASOBY N'!$C216:'ZASOBY N'!$C$525,'ZASOBY N'!$C216,'ZASOBY N'!$D216:'ZASOBY N'!$D$525,'ZASOBY N'!$D216,'ZASOBY N'!$H216:'ZASOBY N'!$H$525,'ZASOBY N'!$H216 )</f>
        <v>0</v>
      </c>
      <c r="DC217" s="410">
        <f>COUNTIFS('ZASOBY N'!$B$10:$B216,'ZASOBY N'!$B216,'ZASOBY N'!$C$10:'ZASOBY N'!$C216,'ZASOBY N'!$C216,'ZASOBY N'!$D$10:'ZASOBY N'!$D216,'ZASOBY N'!$D216,'ZASOBY N'!$H$10:'ZASOBY N'!$H216,'ZASOBY N'!$H216 )</f>
        <v>0</v>
      </c>
      <c r="DD217" s="411">
        <f t="shared" si="89"/>
        <v>0</v>
      </c>
      <c r="DE217" s="412">
        <f t="shared" si="90"/>
        <v>0</v>
      </c>
      <c r="DF217" s="399" t="str">
        <f>IF(AND(DI217=1,DJ217=1,SUMIF($C217:$C$525,$C217,$AD217:$AD$525)=$AD217),$AD217,IF($DL217&gt;0,$DL217,IF(B217="","",IF(AND(COUNTIF($C$11:$C216,$C217)&gt;=1,COUNTIF($D216:$D216,$D217)&gt;=1,COUNTIF($Z214:$Z216,$C217)=0),"",IF(AND(COUNTIF($C$11:$C216,$C217)&gt;=1,COUNTIF($D216:$D216,$D217)&gt;=1),"UJĘTO WYŻEJ",IF(AND(SUMIF($C217:$C$525,$C217,$AD217:$AD$525)&gt;$AD217,SUMIF($D217:$D$525,$D217,$AD217:$AD$525)&gt;$AD217),_xlfn.AGGREGATE(14,4,$DK$11:$DK$31*($C$11:$C$31=$C217),1),""))))))</f>
        <v/>
      </c>
      <c r="DG217" s="414" t="str">
        <f>IF(AND(DI217=1,DJ217=1,SUMIF($C217:$C$525,$C217,$AD217:$AD$525)=$AD217),$AD217,IF($DL217&gt;0,$DL217,IF(AND(COUNTIF($C$11:$C216,$C217)&gt;=1,COUNTIF($D216:$D216,$D217)&gt;=1),"",IF(AND(SUMIF($C217:$C$525,$C217,$AD217:$AD$525)&gt;$AD217,SUMIF($D217:$D$525,$D217,$AD217:$AD$525)&gt;$AD217),_xlfn.AGGREGATE(14,4,$DK$11:$DK$31*($C$11:$C$31=$C217),1),""))))</f>
        <v/>
      </c>
      <c r="DI217" s="409">
        <f>COUNTIFS('ZASOBY N'!$B216:$B$525,'ZASOBY N'!$B216,'ZASOBY N'!$C216:'ZASOBY N'!$C$525,'ZASOBY N'!$C216,'ZASOBY N'!$D216:'ZASOBY N'!$D$525,'ZASOBY N'!$D216,'ZASOBY N'!$H216:'ZASOBY N'!$H$525,'ZASOBY N'!$H216 )</f>
        <v>0</v>
      </c>
      <c r="DJ217" s="410">
        <f>COUNTIFS('ZASOBY N'!$B$10:$B216,'ZASOBY N'!$B216,'ZASOBY N'!$C$10:'ZASOBY N'!$C216,'ZASOBY N'!$C216,'ZASOBY N'!$D$10:'ZASOBY N'!$D216,'ZASOBY N'!$D216,'ZASOBY N'!$H$10:'ZASOBY N'!$H216,'ZASOBY N'!$H216 )</f>
        <v>0</v>
      </c>
      <c r="DK217" s="411">
        <f t="shared" si="91"/>
        <v>0</v>
      </c>
      <c r="DL217" s="412">
        <f t="shared" si="92"/>
        <v>0</v>
      </c>
    </row>
    <row r="218" spans="1:116" ht="18.899999999999999" customHeight="1" x14ac:dyDescent="0.3">
      <c r="A218" s="219"/>
      <c r="B218" s="152" t="str">
        <f>IF('ZASOBY N'!A217="","",'ZASOBY N'!A217)</f>
        <v/>
      </c>
      <c r="C218" s="462" t="str">
        <f>IF('ZASOBY N'!C217="","",'ZASOBY N'!C217)</f>
        <v/>
      </c>
      <c r="D218" s="137" t="str">
        <f>IF('ZASOBY N'!B217="","",'ZASOBY N'!B217)</f>
        <v/>
      </c>
      <c r="E218" s="138"/>
      <c r="F218" s="356" t="str">
        <f>IF('ZASOBY N'!D217="","",'ZASOBY N'!D217)</f>
        <v/>
      </c>
      <c r="G218" s="220" t="str">
        <f>IF('ZASOBY N'!G217="","",'ZASOBY N'!G217)</f>
        <v/>
      </c>
      <c r="H218" s="221" t="str">
        <f>IF('ZASOBY N'!F217="","",'ZASOBY N'!F217)</f>
        <v/>
      </c>
      <c r="I218" s="221" t="str">
        <f>IF('ZASOBY N'!G217="","",'ZASOBY N'!G217)</f>
        <v/>
      </c>
      <c r="J218" s="221" t="str">
        <f>IF('ZASOBY N'!H217="","",'ZASOBY N'!H217)</f>
        <v/>
      </c>
      <c r="K218" s="214">
        <v>0</v>
      </c>
      <c r="L218" s="214">
        <v>0</v>
      </c>
      <c r="M218" s="214">
        <v>0</v>
      </c>
      <c r="N218" s="222" t="str">
        <f>IF('ZASOBY N'!BD217="x","",IF(W218="","",'ZASOBY N'!E217))</f>
        <v/>
      </c>
      <c r="O218" s="223">
        <v>0</v>
      </c>
      <c r="P218" s="223">
        <v>0</v>
      </c>
      <c r="Q218" s="226" t="str">
        <f>IF($N218="","",'UPR BILANS N'!G218*'UPR BILANS N'!N218)</f>
        <v/>
      </c>
      <c r="R218" s="225" t="str">
        <f>IF($N218="","",'ZASOBY N'!O217)</f>
        <v/>
      </c>
      <c r="S218" s="225" t="str">
        <f>IF($N218="","",IF('ZASOBY N'!Q217="",0,'ZASOBY N'!Q217))</f>
        <v/>
      </c>
      <c r="T218" s="225" t="str">
        <f>IF($N218="","",'ZASOBY N'!V217)</f>
        <v/>
      </c>
      <c r="U218" s="225" t="str">
        <f>IF($N218="","",IF('ZASOBY N'!AG217="",0,'ZASOBY N'!AG217))</f>
        <v/>
      </c>
      <c r="V218" s="225" t="str">
        <f>IF($N218="","",IF(NN!P220="",0,NN!P220))</f>
        <v/>
      </c>
      <c r="W218" s="225" t="str">
        <f t="shared" si="70"/>
        <v/>
      </c>
      <c r="X218" s="226" t="str">
        <f t="shared" si="73"/>
        <v/>
      </c>
      <c r="Y218" s="225" t="str">
        <f>IF('ZASOBY N'!AU217="","",IF(C218&lt;&gt;C217,'ZASOBY N'!AU217,IF(D218&lt;&gt;D217,'ZASOBY N'!AU217,IF(F218&lt;&gt;F217,'ZASOBY N'!AU217,IF(G218&lt;&gt;G217,'ZASOBY N'!AU217,IF(J218&lt;&gt;J217,'ZASOBY N'!AU217,IF(NN!AC220="","",IF(AND(C217=C218,H217=H218,J217=J218,NN!AC220&gt;0),"",IF(AND(C218=C219,H218=DO216,NN!CW218&gt;0),'ZASOBY N'!AU217,'ZASOBY N'!AU217)))))))))</f>
        <v/>
      </c>
      <c r="Z218" s="225" t="str">
        <f t="shared" si="71"/>
        <v/>
      </c>
      <c r="AA218" s="227" t="str">
        <f t="shared" si="75"/>
        <v/>
      </c>
      <c r="AB218" s="400" t="str">
        <f t="shared" si="72"/>
        <v/>
      </c>
      <c r="AC218" s="228" t="str">
        <f t="shared" si="74"/>
        <v/>
      </c>
      <c r="AD218" s="222">
        <f>IF(B218="",0,IF(F218="",0,INDEX(POBRANIE_!$B$6:$F$101,MATCH('UPR BILANS N'!$F218,POBRANIE_!$A$6:$A$101,0),2)))</f>
        <v>0</v>
      </c>
      <c r="AE218" s="224">
        <f>IF(OR('ZASOBY N'!G217="",'ZASOBY N'!E217=""),0,IF(B218="",0,'ZASOBY N'!G217*'ZASOBY N'!E217))</f>
        <v>0</v>
      </c>
      <c r="AF218" s="225">
        <f>IF('ZASOBY N'!O217="",0,'ZASOBY N'!O217)</f>
        <v>0</v>
      </c>
      <c r="AG218" s="225">
        <f>IF('ZASOBY N'!Q217="",0,'ZASOBY N'!Q217)</f>
        <v>0</v>
      </c>
      <c r="AH218" s="225">
        <f>IF('ZASOBY N'!V217="",0,'ZASOBY N'!V217)</f>
        <v>0</v>
      </c>
      <c r="AI218" s="225">
        <f>IF('ZASOBY N'!AG217="",0,'ZASOBY N'!AG217)</f>
        <v>0</v>
      </c>
      <c r="AJ218" s="225">
        <f>IF(NN!P220="",0,IF(NN!P220="BRAK kol.7","BRAK BADAŃ",NN!P220))</f>
        <v>0</v>
      </c>
      <c r="AK218" s="225">
        <f>IF(NN!AC220="",0,IF(NN!AC220="BRAK kol.7","BRAK BADAŃ",NN!AC220))</f>
        <v>0</v>
      </c>
      <c r="BJ218" s="414" t="str">
        <f>IF(AND(BL218=1,BM218=1,SUMIF($C218:$C$525,$C218,$AK218:$AK$525)=$AK218),$AK218,IF($BO218&gt;0,$BO218,IF(AND(COUNTIF($C$11:$C217,$C218)&gt;=1,COUNTIF($D217:$D217,$D218)&gt;=1),"",IF(AND(SUMIF($C218:$C$525,$C218,$AK218:$AK$525)&gt;=$AK218,SUMIF($D218:$D$525,$D218,$AK218:$AK$525)&gt;=$AK218),SUMIF($C218:$C$525,$C218,$AK218:$AK$525),""))))</f>
        <v/>
      </c>
      <c r="BL218" s="409">
        <f>COUNTIFS('ZASOBY N'!$B217:$B$525,'ZASOBY N'!$B217,'ZASOBY N'!$C217:'ZASOBY N'!$C$525,'ZASOBY N'!$C217,'ZASOBY N'!$D217:'ZASOBY N'!$D$525,'ZASOBY N'!$D217,'ZASOBY N'!$H217:'ZASOBY N'!$H$525,'ZASOBY N'!$H217 )</f>
        <v>0</v>
      </c>
      <c r="BM218" s="410">
        <f>COUNTIFS('ZASOBY N'!$B$10:$B217,'ZASOBY N'!$B217,'ZASOBY N'!$C$10:'ZASOBY N'!$C217,'ZASOBY N'!$C217,'ZASOBY N'!$D$10:'ZASOBY N'!$D217,'ZASOBY N'!$D217,'ZASOBY N'!$H$10:'ZASOBY N'!$H217,'ZASOBY N'!$H217 )</f>
        <v>0</v>
      </c>
      <c r="BN218" s="411">
        <f t="shared" si="76"/>
        <v>0</v>
      </c>
      <c r="BO218" s="412">
        <f t="shared" si="77"/>
        <v>0</v>
      </c>
      <c r="BP218" s="94" t="str">
        <f t="shared" si="78"/>
        <v/>
      </c>
      <c r="BQ218" s="414" t="str">
        <f>IF(AND(BS218=1,BT218=1,SUMIF($C218:$C$525,$C218,$AJ218:$AJ$525)=$AJ218),$AJ218,IF($BV218&gt;0,$BV218,IF(AND(COUNTIF($C$11:$C217,$C218)&gt;=1,COUNTIF($D217:$D217,$D218)&gt;=1),"",IF(AND(SUMIF($C218:$C$525,$C218,$AJ218:$AJ$525)&gt;$AJ218,SUMIF($D218:$D$525,$D218,$AJ218:$AJ$525)&gt;$AJ218),SUMIF($C218:$C$525,$C218,$AJ218:$AJ$525),""))))</f>
        <v/>
      </c>
      <c r="BS218" s="409">
        <f>COUNTIFS('ZASOBY N'!$B217:$B$525,'ZASOBY N'!$B217,'ZASOBY N'!$C217:'ZASOBY N'!$C$525,'ZASOBY N'!$C217,'ZASOBY N'!$D217:'ZASOBY N'!$D$525,'ZASOBY N'!$D217,'ZASOBY N'!$H217:'ZASOBY N'!$H$525,'ZASOBY N'!$H217 )</f>
        <v>0</v>
      </c>
      <c r="BT218" s="410">
        <f>COUNTIFS('ZASOBY N'!$B$10:$B217,'ZASOBY N'!$B217,'ZASOBY N'!$C$10:'ZASOBY N'!$C217,'ZASOBY N'!$C217,'ZASOBY N'!$D$10:'ZASOBY N'!$D217,'ZASOBY N'!$D217,'ZASOBY N'!$H$10:'ZASOBY N'!$H217,'ZASOBY N'!$H217 )</f>
        <v>0</v>
      </c>
      <c r="BU218" s="411">
        <f t="shared" si="79"/>
        <v>0</v>
      </c>
      <c r="BV218" s="412">
        <f t="shared" si="80"/>
        <v>0</v>
      </c>
      <c r="BW218" s="94" t="s">
        <v>499</v>
      </c>
      <c r="BX218" s="414" t="str">
        <f>IF(AND(BZ218=1,CA218=1,SUMIF($C218:$C$525,$C218,$AI218:$AI$525)=$AI218),$AI218,IF($CC218&gt;0,$CC218,IF(AND(COUNTIF($C$11:$C217,$C218)&gt;=1,COUNTIF($D217:$D217,$D218)&gt;=1),"",IF(AND(SUMIF($C218:$C$525,$C218,$AI218:$AI$525)&gt;$AI218,SUMIF($D218:$D$525,$D218,$AI218:$AI$525)&gt;$IG218),_xlfn.AGGREGATE(14,4,$CB$11:$CB$31*($C$11:$C$31=$C218),1),""))))</f>
        <v/>
      </c>
      <c r="BZ218" s="409">
        <f>COUNTIFS('ZASOBY N'!$B217:$B$525,'ZASOBY N'!$B217,'ZASOBY N'!$C217:'ZASOBY N'!$C$525,'ZASOBY N'!$C217,'ZASOBY N'!$D217:'ZASOBY N'!$D$525,'ZASOBY N'!$D217,'ZASOBY N'!$H217:'ZASOBY N'!$H$525,'ZASOBY N'!$H217 )</f>
        <v>0</v>
      </c>
      <c r="CA218" s="410">
        <f>COUNTIFS('ZASOBY N'!$B$10:$B217,'ZASOBY N'!$B217,'ZASOBY N'!$C$10:'ZASOBY N'!$C217,'ZASOBY N'!$C217,'ZASOBY N'!$D$10:'ZASOBY N'!$D217,'ZASOBY N'!$D217,'ZASOBY N'!$H$10:'ZASOBY N'!$H217,'ZASOBY N'!$H217 )</f>
        <v>0</v>
      </c>
      <c r="CB218" s="411">
        <f t="shared" si="81"/>
        <v>0</v>
      </c>
      <c r="CC218" s="412">
        <f t="shared" si="82"/>
        <v>0</v>
      </c>
      <c r="CE218" s="414" t="str">
        <f>IF(AND(CG218=1,CH218=1,SUMIF($C218:$C$525,$C218,$AH218:$AH$525)=$AH218),$AH218,IF($CJ218&gt;0,$CJ218,IF(AND(COUNTIF($C$11:$C217,$C218)&gt;=1,COUNTIF($D217:$D217,$D218)&gt;=1),"",IF(AND(SUMIF($C218:$C$525,$C218,$AH218:$AH$525)&gt;$AH218,SUMIF($D218:$D$525,$D218,$AH218:$AH$525)&gt;$AH218),_xlfn.AGGREGATE(14,4,$CI$11:$CI$31*($C$11:$C$31=$C218),1),""))))</f>
        <v/>
      </c>
      <c r="CG218" s="409">
        <f>COUNTIFS('ZASOBY N'!$B217:$B$525,'ZASOBY N'!$B217,'ZASOBY N'!$C217:'ZASOBY N'!$C$525,'ZASOBY N'!$C217,'ZASOBY N'!$D217:'ZASOBY N'!$D$525,'ZASOBY N'!$D217,'ZASOBY N'!$H217:'ZASOBY N'!$H$525,'ZASOBY N'!$H217 )</f>
        <v>0</v>
      </c>
      <c r="CH218" s="410">
        <f>COUNTIFS('ZASOBY N'!$B$10:$B217,'ZASOBY N'!$B217,'ZASOBY N'!$C$10:'ZASOBY N'!$C217,'ZASOBY N'!$C217,'ZASOBY N'!$D$10:'ZASOBY N'!$D217,'ZASOBY N'!$D217,'ZASOBY N'!$H$10:'ZASOBY N'!$H217,'ZASOBY N'!$H217 )</f>
        <v>0</v>
      </c>
      <c r="CI218" s="411">
        <f t="shared" si="83"/>
        <v>0</v>
      </c>
      <c r="CJ218" s="412">
        <f t="shared" si="84"/>
        <v>0</v>
      </c>
      <c r="CL218" s="414" t="str">
        <f>IF(AND(CN218=1,CO218=1,SUMIF($C218:$C$525,$C218,$AG218:$AG$525)=$AG218),$AG218,IF($CQ218&gt;0,$CQ218,IF(AND(COUNTIF($C$11:$C217,$C218)&gt;=1,COUNTIF($D217:$D217,$D218)&gt;=1),"",IF(AND(SUMIF($C218:$C$525,$C218,$AG218:$AG$525)&gt;$AG218,SUMIF($D218:$D$525,$D218,$AG218:$AG$525)&gt;$AG218),_xlfn.AGGREGATE(14,4,$CP$11:$CP$31*($C$11:$C$31=$C218),1),""))))</f>
        <v/>
      </c>
      <c r="CN218" s="409">
        <f>COUNTIFS('ZASOBY N'!$B217:$B$525,'ZASOBY N'!$B217,'ZASOBY N'!$C217:'ZASOBY N'!$C$525,'ZASOBY N'!$C217,'ZASOBY N'!$D217:'ZASOBY N'!$D$525,'ZASOBY N'!$D217,'ZASOBY N'!$H217:'ZASOBY N'!$H$525,'ZASOBY N'!$H217 )</f>
        <v>0</v>
      </c>
      <c r="CO218" s="410">
        <f>COUNTIFS('ZASOBY N'!$B$10:$B217,'ZASOBY N'!$B217,'ZASOBY N'!$C$10:'ZASOBY N'!$C217,'ZASOBY N'!$C217,'ZASOBY N'!$D$10:'ZASOBY N'!$D217,'ZASOBY N'!$D217,'ZASOBY N'!$H$10:'ZASOBY N'!$H217,'ZASOBY N'!$H217 )</f>
        <v>0</v>
      </c>
      <c r="CP218" s="411">
        <f t="shared" si="85"/>
        <v>0</v>
      </c>
      <c r="CQ218" s="412">
        <f t="shared" si="86"/>
        <v>0</v>
      </c>
      <c r="CS218" s="414" t="str">
        <f>IF(AND(CU218=1,CV218=1,SUMIF($C218:$C$525,$C218,$AF218:$AF$525)=$AF218),$AF218,IF($CX218&gt;0,$CX218,IF(AND(COUNTIF($C$11:$C217,$C218)&gt;=1,COUNTIF($D217:$D217,$D218)&gt;=1),"",IF(AND(SUMIF($C218:$C$525,$C218,$AF218:$AF$525)&gt;$AF218,SUMIF($D218:$D$525,$D218,$AF218:$AF$525)&gt;$AF218),_xlfn.AGGREGATE(14,4,$CW$11:$CW$31*($C$11:$C$31=$C218),1),""))))</f>
        <v/>
      </c>
      <c r="CU218" s="409">
        <f>COUNTIFS('ZASOBY N'!$B217:$B$525,'ZASOBY N'!$B217,'ZASOBY N'!$C217:'ZASOBY N'!$C$525,'ZASOBY N'!$C217,'ZASOBY N'!$D217:'ZASOBY N'!$D$525,'ZASOBY N'!$D217,'ZASOBY N'!$H217:'ZASOBY N'!$H$525,'ZASOBY N'!$H217 )</f>
        <v>0</v>
      </c>
      <c r="CV218" s="410">
        <f>COUNTIFS('ZASOBY N'!$B$10:$B217,'ZASOBY N'!$B217,'ZASOBY N'!$C$10:'ZASOBY N'!$C217,'ZASOBY N'!$C217,'ZASOBY N'!$D$10:'ZASOBY N'!$D217,'ZASOBY N'!$D217,'ZASOBY N'!$H$10:'ZASOBY N'!$H217,'ZASOBY N'!$H217 )</f>
        <v>0</v>
      </c>
      <c r="CW218" s="411">
        <f t="shared" si="87"/>
        <v>0</v>
      </c>
      <c r="CX218" s="412">
        <f t="shared" si="88"/>
        <v>0</v>
      </c>
      <c r="CZ218" s="414" t="str">
        <f>IF(AND(DB218=1,DC218=1,SUMIF($C218:$C$525,$C218,$AE218:$AE$525)=$AE218),$AE218,IF($DE218&gt;0,$DE218,IF(AND(COUNTIF($C$11:$C217,$C218)&gt;=1,COUNTIF($D217:$D217,$D218)&gt;=1),"",IF(AND(SUMIF($C218:$C$525,$C218,$AE218:$AE$525)&gt;$AE218,SUMIF($D218:$D$525,$D218,$AE218:$AE$525)&gt;$AE218),_xlfn.AGGREGATE(14,4,$DD$11:$DD$31*($C$11:$C$31=$C218),1),""))))</f>
        <v/>
      </c>
      <c r="DB218" s="409">
        <f>COUNTIFS('ZASOBY N'!$B217:$B$525,'ZASOBY N'!$B217,'ZASOBY N'!$C217:'ZASOBY N'!$C$525,'ZASOBY N'!$C217,'ZASOBY N'!$D217:'ZASOBY N'!$D$525,'ZASOBY N'!$D217,'ZASOBY N'!$H217:'ZASOBY N'!$H$525,'ZASOBY N'!$H217 )</f>
        <v>0</v>
      </c>
      <c r="DC218" s="410">
        <f>COUNTIFS('ZASOBY N'!$B$10:$B217,'ZASOBY N'!$B217,'ZASOBY N'!$C$10:'ZASOBY N'!$C217,'ZASOBY N'!$C217,'ZASOBY N'!$D$10:'ZASOBY N'!$D217,'ZASOBY N'!$D217,'ZASOBY N'!$H$10:'ZASOBY N'!$H217,'ZASOBY N'!$H217 )</f>
        <v>0</v>
      </c>
      <c r="DD218" s="411">
        <f t="shared" si="89"/>
        <v>0</v>
      </c>
      <c r="DE218" s="412">
        <f t="shared" si="90"/>
        <v>0</v>
      </c>
      <c r="DF218" s="399" t="str">
        <f>IF(AND(DI218=1,DJ218=1,SUMIF($C218:$C$525,$C218,$AD218:$AD$525)=$AD218),$AD218,IF($DL218&gt;0,$DL218,IF(B218="","",IF(AND(COUNTIF($C$11:$C217,$C218)&gt;=1,COUNTIF($D217:$D217,$D218)&gt;=1,COUNTIF($Z215:$Z217,$C218)=0),"",IF(AND(COUNTIF($C$11:$C217,$C218)&gt;=1,COUNTIF($D217:$D217,$D218)&gt;=1),"UJĘTO WYŻEJ",IF(AND(SUMIF($C218:$C$525,$C218,$AD218:$AD$525)&gt;$AD218,SUMIF($D218:$D$525,$D218,$AD218:$AD$525)&gt;$AD218),_xlfn.AGGREGATE(14,4,$DK$11:$DK$31*($C$11:$C$31=$C218),1),""))))))</f>
        <v/>
      </c>
      <c r="DG218" s="414" t="str">
        <f>IF(AND(DI218=1,DJ218=1,SUMIF($C218:$C$525,$C218,$AD218:$AD$525)=$AD218),$AD218,IF($DL218&gt;0,$DL218,IF(AND(COUNTIF($C$11:$C217,$C218)&gt;=1,COUNTIF($D217:$D217,$D218)&gt;=1),"",IF(AND(SUMIF($C218:$C$525,$C218,$AD218:$AD$525)&gt;$AD218,SUMIF($D218:$D$525,$D218,$AD218:$AD$525)&gt;$AD218),_xlfn.AGGREGATE(14,4,$DK$11:$DK$31*($C$11:$C$31=$C218),1),""))))</f>
        <v/>
      </c>
      <c r="DI218" s="409">
        <f>COUNTIFS('ZASOBY N'!$B217:$B$525,'ZASOBY N'!$B217,'ZASOBY N'!$C217:'ZASOBY N'!$C$525,'ZASOBY N'!$C217,'ZASOBY N'!$D217:'ZASOBY N'!$D$525,'ZASOBY N'!$D217,'ZASOBY N'!$H217:'ZASOBY N'!$H$525,'ZASOBY N'!$H217 )</f>
        <v>0</v>
      </c>
      <c r="DJ218" s="410">
        <f>COUNTIFS('ZASOBY N'!$B$10:$B217,'ZASOBY N'!$B217,'ZASOBY N'!$C$10:'ZASOBY N'!$C217,'ZASOBY N'!$C217,'ZASOBY N'!$D$10:'ZASOBY N'!$D217,'ZASOBY N'!$D217,'ZASOBY N'!$H$10:'ZASOBY N'!$H217,'ZASOBY N'!$H217 )</f>
        <v>0</v>
      </c>
      <c r="DK218" s="411">
        <f t="shared" si="91"/>
        <v>0</v>
      </c>
      <c r="DL218" s="412">
        <f t="shared" si="92"/>
        <v>0</v>
      </c>
    </row>
    <row r="219" spans="1:116" ht="18.899999999999999" customHeight="1" x14ac:dyDescent="0.3">
      <c r="A219" s="219"/>
      <c r="B219" s="152" t="str">
        <f>IF('ZASOBY N'!A218="","",'ZASOBY N'!A218)</f>
        <v/>
      </c>
      <c r="C219" s="462" t="str">
        <f>IF('ZASOBY N'!C218="","",'ZASOBY N'!C218)</f>
        <v/>
      </c>
      <c r="D219" s="137" t="str">
        <f>IF('ZASOBY N'!B218="","",'ZASOBY N'!B218)</f>
        <v/>
      </c>
      <c r="E219" s="138"/>
      <c r="F219" s="356" t="str">
        <f>IF('ZASOBY N'!D218="","",'ZASOBY N'!D218)</f>
        <v/>
      </c>
      <c r="G219" s="220" t="str">
        <f>IF('ZASOBY N'!G218="","",'ZASOBY N'!G218)</f>
        <v/>
      </c>
      <c r="H219" s="221" t="str">
        <f>IF('ZASOBY N'!F218="","",'ZASOBY N'!F218)</f>
        <v/>
      </c>
      <c r="I219" s="221" t="str">
        <f>IF('ZASOBY N'!G218="","",'ZASOBY N'!G218)</f>
        <v/>
      </c>
      <c r="J219" s="221" t="str">
        <f>IF('ZASOBY N'!H218="","",'ZASOBY N'!H218)</f>
        <v/>
      </c>
      <c r="K219" s="214">
        <v>0</v>
      </c>
      <c r="L219" s="214">
        <v>0</v>
      </c>
      <c r="M219" s="214">
        <v>0</v>
      </c>
      <c r="N219" s="222" t="str">
        <f>IF('ZASOBY N'!BD218="x","",IF(W219="","",'ZASOBY N'!E218))</f>
        <v/>
      </c>
      <c r="O219" s="223">
        <v>0</v>
      </c>
      <c r="P219" s="223">
        <v>0</v>
      </c>
      <c r="Q219" s="226" t="str">
        <f>IF($N219="","",'UPR BILANS N'!G219*'UPR BILANS N'!N219)</f>
        <v/>
      </c>
      <c r="R219" s="225" t="str">
        <f>IF($N219="","",'ZASOBY N'!O218)</f>
        <v/>
      </c>
      <c r="S219" s="225" t="str">
        <f>IF($N219="","",IF('ZASOBY N'!Q218="",0,'ZASOBY N'!Q218))</f>
        <v/>
      </c>
      <c r="T219" s="225" t="str">
        <f>IF($N219="","",'ZASOBY N'!V218)</f>
        <v/>
      </c>
      <c r="U219" s="225" t="str">
        <f>IF($N219="","",IF('ZASOBY N'!AG218="",0,'ZASOBY N'!AG218))</f>
        <v/>
      </c>
      <c r="V219" s="225" t="str">
        <f>IF($N219="","",IF(NN!P221="",0,NN!P221))</f>
        <v/>
      </c>
      <c r="W219" s="225" t="str">
        <f t="shared" si="70"/>
        <v/>
      </c>
      <c r="X219" s="226" t="str">
        <f t="shared" si="73"/>
        <v/>
      </c>
      <c r="Y219" s="225" t="str">
        <f>IF('ZASOBY N'!AU218="","",IF(C219&lt;&gt;C218,'ZASOBY N'!AU218,IF(D219&lt;&gt;D218,'ZASOBY N'!AU218,IF(F219&lt;&gt;F218,'ZASOBY N'!AU218,IF(G219&lt;&gt;G218,'ZASOBY N'!AU218,IF(J219&lt;&gt;J218,'ZASOBY N'!AU218,IF(NN!AC221="","",IF(AND(C218=C219,H218=H219,J218=J219,NN!AC221&gt;0),"",IF(AND(C219=C220,H219=DO217,NN!CW219&gt;0),'ZASOBY N'!AU218,'ZASOBY N'!AU218)))))))))</f>
        <v/>
      </c>
      <c r="Z219" s="225" t="str">
        <f t="shared" si="71"/>
        <v/>
      </c>
      <c r="AA219" s="227" t="str">
        <f t="shared" si="75"/>
        <v/>
      </c>
      <c r="AB219" s="400" t="str">
        <f t="shared" si="72"/>
        <v/>
      </c>
      <c r="AC219" s="228" t="str">
        <f t="shared" si="74"/>
        <v/>
      </c>
      <c r="AD219" s="222">
        <f>IF(B219="",0,IF(F219="",0,INDEX(POBRANIE_!$B$6:$F$101,MATCH('UPR BILANS N'!$F219,POBRANIE_!$A$6:$A$101,0),2)))</f>
        <v>0</v>
      </c>
      <c r="AE219" s="224">
        <f>IF(OR('ZASOBY N'!G218="",'ZASOBY N'!E218=""),0,IF(B219="",0,'ZASOBY N'!G218*'ZASOBY N'!E218))</f>
        <v>0</v>
      </c>
      <c r="AF219" s="225">
        <f>IF('ZASOBY N'!O218="",0,'ZASOBY N'!O218)</f>
        <v>0</v>
      </c>
      <c r="AG219" s="225">
        <f>IF('ZASOBY N'!Q218="",0,'ZASOBY N'!Q218)</f>
        <v>0</v>
      </c>
      <c r="AH219" s="225">
        <f>IF('ZASOBY N'!V218="",0,'ZASOBY N'!V218)</f>
        <v>0</v>
      </c>
      <c r="AI219" s="225">
        <f>IF('ZASOBY N'!AG218="",0,'ZASOBY N'!AG218)</f>
        <v>0</v>
      </c>
      <c r="AJ219" s="225">
        <f>IF(NN!P221="",0,IF(NN!P221="BRAK kol.7","BRAK BADAŃ",NN!P221))</f>
        <v>0</v>
      </c>
      <c r="AK219" s="225">
        <f>IF(NN!AC221="",0,IF(NN!AC221="BRAK kol.7","BRAK BADAŃ",NN!AC221))</f>
        <v>0</v>
      </c>
      <c r="BJ219" s="414" t="str">
        <f>IF(AND(BL219=1,BM219=1,SUMIF($C219:$C$525,$C219,$AK219:$AK$525)=$AK219),$AK219,IF($BO219&gt;0,$BO219,IF(AND(COUNTIF($C$11:$C218,$C219)&gt;=1,COUNTIF($D218:$D218,$D219)&gt;=1),"",IF(AND(SUMIF($C219:$C$525,$C219,$AK219:$AK$525)&gt;=$AK219,SUMIF($D219:$D$525,$D219,$AK219:$AK$525)&gt;=$AK219),SUMIF($C219:$C$525,$C219,$AK219:$AK$525),""))))</f>
        <v/>
      </c>
      <c r="BL219" s="409">
        <f>COUNTIFS('ZASOBY N'!$B218:$B$525,'ZASOBY N'!$B218,'ZASOBY N'!$C218:'ZASOBY N'!$C$525,'ZASOBY N'!$C218,'ZASOBY N'!$D218:'ZASOBY N'!$D$525,'ZASOBY N'!$D218,'ZASOBY N'!$H218:'ZASOBY N'!$H$525,'ZASOBY N'!$H218 )</f>
        <v>0</v>
      </c>
      <c r="BM219" s="410">
        <f>COUNTIFS('ZASOBY N'!$B$10:$B218,'ZASOBY N'!$B218,'ZASOBY N'!$C$10:'ZASOBY N'!$C218,'ZASOBY N'!$C218,'ZASOBY N'!$D$10:'ZASOBY N'!$D218,'ZASOBY N'!$D218,'ZASOBY N'!$H$10:'ZASOBY N'!$H218,'ZASOBY N'!$H218 )</f>
        <v>0</v>
      </c>
      <c r="BN219" s="411">
        <f t="shared" si="76"/>
        <v>0</v>
      </c>
      <c r="BO219" s="412">
        <f t="shared" si="77"/>
        <v>0</v>
      </c>
      <c r="BP219" s="94" t="str">
        <f t="shared" si="78"/>
        <v/>
      </c>
      <c r="BQ219" s="414" t="str">
        <f>IF(AND(BS219=1,BT219=1,SUMIF($C219:$C$525,$C219,$AJ219:$AJ$525)=$AJ219),$AJ219,IF($BV219&gt;0,$BV219,IF(AND(COUNTIF($C$11:$C218,$C219)&gt;=1,COUNTIF($D218:$D218,$D219)&gt;=1),"",IF(AND(SUMIF($C219:$C$525,$C219,$AJ219:$AJ$525)&gt;$AJ219,SUMIF($D219:$D$525,$D219,$AJ219:$AJ$525)&gt;$AJ219),SUMIF($C219:$C$525,$C219,$AJ219:$AJ$525),""))))</f>
        <v/>
      </c>
      <c r="BS219" s="409">
        <f>COUNTIFS('ZASOBY N'!$B218:$B$525,'ZASOBY N'!$B218,'ZASOBY N'!$C218:'ZASOBY N'!$C$525,'ZASOBY N'!$C218,'ZASOBY N'!$D218:'ZASOBY N'!$D$525,'ZASOBY N'!$D218,'ZASOBY N'!$H218:'ZASOBY N'!$H$525,'ZASOBY N'!$H218 )</f>
        <v>0</v>
      </c>
      <c r="BT219" s="410">
        <f>COUNTIFS('ZASOBY N'!$B$10:$B218,'ZASOBY N'!$B218,'ZASOBY N'!$C$10:'ZASOBY N'!$C218,'ZASOBY N'!$C218,'ZASOBY N'!$D$10:'ZASOBY N'!$D218,'ZASOBY N'!$D218,'ZASOBY N'!$H$10:'ZASOBY N'!$H218,'ZASOBY N'!$H218 )</f>
        <v>0</v>
      </c>
      <c r="BU219" s="411">
        <f t="shared" si="79"/>
        <v>0</v>
      </c>
      <c r="BV219" s="412">
        <f t="shared" si="80"/>
        <v>0</v>
      </c>
      <c r="BW219" s="94" t="s">
        <v>499</v>
      </c>
      <c r="BX219" s="414" t="str">
        <f>IF(AND(BZ219=1,CA219=1,SUMIF($C219:$C$525,$C219,$AI219:$AI$525)=$AI219),$AI219,IF($CC219&gt;0,$CC219,IF(AND(COUNTIF($C$11:$C218,$C219)&gt;=1,COUNTIF($D218:$D218,$D219)&gt;=1),"",IF(AND(SUMIF($C219:$C$525,$C219,$AI219:$AI$525)&gt;$AI219,SUMIF($D219:$D$525,$D219,$AI219:$AI$525)&gt;$IG219),_xlfn.AGGREGATE(14,4,$CB$11:$CB$31*($C$11:$C$31=$C219),1),""))))</f>
        <v/>
      </c>
      <c r="BZ219" s="409">
        <f>COUNTIFS('ZASOBY N'!$B218:$B$525,'ZASOBY N'!$B218,'ZASOBY N'!$C218:'ZASOBY N'!$C$525,'ZASOBY N'!$C218,'ZASOBY N'!$D218:'ZASOBY N'!$D$525,'ZASOBY N'!$D218,'ZASOBY N'!$H218:'ZASOBY N'!$H$525,'ZASOBY N'!$H218 )</f>
        <v>0</v>
      </c>
      <c r="CA219" s="410">
        <f>COUNTIFS('ZASOBY N'!$B$10:$B218,'ZASOBY N'!$B218,'ZASOBY N'!$C$10:'ZASOBY N'!$C218,'ZASOBY N'!$C218,'ZASOBY N'!$D$10:'ZASOBY N'!$D218,'ZASOBY N'!$D218,'ZASOBY N'!$H$10:'ZASOBY N'!$H218,'ZASOBY N'!$H218 )</f>
        <v>0</v>
      </c>
      <c r="CB219" s="411">
        <f t="shared" si="81"/>
        <v>0</v>
      </c>
      <c r="CC219" s="412">
        <f t="shared" si="82"/>
        <v>0</v>
      </c>
      <c r="CE219" s="414" t="str">
        <f>IF(AND(CG219=1,CH219=1,SUMIF($C219:$C$525,$C219,$AH219:$AH$525)=$AH219),$AH219,IF($CJ219&gt;0,$CJ219,IF(AND(COUNTIF($C$11:$C218,$C219)&gt;=1,COUNTIF($D218:$D218,$D219)&gt;=1),"",IF(AND(SUMIF($C219:$C$525,$C219,$AH219:$AH$525)&gt;$AH219,SUMIF($D219:$D$525,$D219,$AH219:$AH$525)&gt;$AH219),_xlfn.AGGREGATE(14,4,$CI$11:$CI$31*($C$11:$C$31=$C219),1),""))))</f>
        <v/>
      </c>
      <c r="CG219" s="409">
        <f>COUNTIFS('ZASOBY N'!$B218:$B$525,'ZASOBY N'!$B218,'ZASOBY N'!$C218:'ZASOBY N'!$C$525,'ZASOBY N'!$C218,'ZASOBY N'!$D218:'ZASOBY N'!$D$525,'ZASOBY N'!$D218,'ZASOBY N'!$H218:'ZASOBY N'!$H$525,'ZASOBY N'!$H218 )</f>
        <v>0</v>
      </c>
      <c r="CH219" s="410">
        <f>COUNTIFS('ZASOBY N'!$B$10:$B218,'ZASOBY N'!$B218,'ZASOBY N'!$C$10:'ZASOBY N'!$C218,'ZASOBY N'!$C218,'ZASOBY N'!$D$10:'ZASOBY N'!$D218,'ZASOBY N'!$D218,'ZASOBY N'!$H$10:'ZASOBY N'!$H218,'ZASOBY N'!$H218 )</f>
        <v>0</v>
      </c>
      <c r="CI219" s="411">
        <f t="shared" si="83"/>
        <v>0</v>
      </c>
      <c r="CJ219" s="412">
        <f t="shared" si="84"/>
        <v>0</v>
      </c>
      <c r="CL219" s="414" t="str">
        <f>IF(AND(CN219=1,CO219=1,SUMIF($C219:$C$525,$C219,$AG219:$AG$525)=$AG219),$AG219,IF($CQ219&gt;0,$CQ219,IF(AND(COUNTIF($C$11:$C218,$C219)&gt;=1,COUNTIF($D218:$D218,$D219)&gt;=1),"",IF(AND(SUMIF($C219:$C$525,$C219,$AG219:$AG$525)&gt;$AG219,SUMIF($D219:$D$525,$D219,$AG219:$AG$525)&gt;$AG219),_xlfn.AGGREGATE(14,4,$CP$11:$CP$31*($C$11:$C$31=$C219),1),""))))</f>
        <v/>
      </c>
      <c r="CN219" s="409">
        <f>COUNTIFS('ZASOBY N'!$B218:$B$525,'ZASOBY N'!$B218,'ZASOBY N'!$C218:'ZASOBY N'!$C$525,'ZASOBY N'!$C218,'ZASOBY N'!$D218:'ZASOBY N'!$D$525,'ZASOBY N'!$D218,'ZASOBY N'!$H218:'ZASOBY N'!$H$525,'ZASOBY N'!$H218 )</f>
        <v>0</v>
      </c>
      <c r="CO219" s="410">
        <f>COUNTIFS('ZASOBY N'!$B$10:$B218,'ZASOBY N'!$B218,'ZASOBY N'!$C$10:'ZASOBY N'!$C218,'ZASOBY N'!$C218,'ZASOBY N'!$D$10:'ZASOBY N'!$D218,'ZASOBY N'!$D218,'ZASOBY N'!$H$10:'ZASOBY N'!$H218,'ZASOBY N'!$H218 )</f>
        <v>0</v>
      </c>
      <c r="CP219" s="411">
        <f t="shared" si="85"/>
        <v>0</v>
      </c>
      <c r="CQ219" s="412">
        <f t="shared" si="86"/>
        <v>0</v>
      </c>
      <c r="CS219" s="414" t="str">
        <f>IF(AND(CU219=1,CV219=1,SUMIF($C219:$C$525,$C219,$AF219:$AF$525)=$AF219),$AF219,IF($CX219&gt;0,$CX219,IF(AND(COUNTIF($C$11:$C218,$C219)&gt;=1,COUNTIF($D218:$D218,$D219)&gt;=1),"",IF(AND(SUMIF($C219:$C$525,$C219,$AF219:$AF$525)&gt;$AF219,SUMIF($D219:$D$525,$D219,$AF219:$AF$525)&gt;$AF219),_xlfn.AGGREGATE(14,4,$CW$11:$CW$31*($C$11:$C$31=$C219),1),""))))</f>
        <v/>
      </c>
      <c r="CU219" s="409">
        <f>COUNTIFS('ZASOBY N'!$B218:$B$525,'ZASOBY N'!$B218,'ZASOBY N'!$C218:'ZASOBY N'!$C$525,'ZASOBY N'!$C218,'ZASOBY N'!$D218:'ZASOBY N'!$D$525,'ZASOBY N'!$D218,'ZASOBY N'!$H218:'ZASOBY N'!$H$525,'ZASOBY N'!$H218 )</f>
        <v>0</v>
      </c>
      <c r="CV219" s="410">
        <f>COUNTIFS('ZASOBY N'!$B$10:$B218,'ZASOBY N'!$B218,'ZASOBY N'!$C$10:'ZASOBY N'!$C218,'ZASOBY N'!$C218,'ZASOBY N'!$D$10:'ZASOBY N'!$D218,'ZASOBY N'!$D218,'ZASOBY N'!$H$10:'ZASOBY N'!$H218,'ZASOBY N'!$H218 )</f>
        <v>0</v>
      </c>
      <c r="CW219" s="411">
        <f t="shared" si="87"/>
        <v>0</v>
      </c>
      <c r="CX219" s="412">
        <f t="shared" si="88"/>
        <v>0</v>
      </c>
      <c r="CZ219" s="414" t="str">
        <f>IF(AND(DB219=1,DC219=1,SUMIF($C219:$C$525,$C219,$AE219:$AE$525)=$AE219),$AE219,IF($DE219&gt;0,$DE219,IF(AND(COUNTIF($C$11:$C218,$C219)&gt;=1,COUNTIF($D218:$D218,$D219)&gt;=1),"",IF(AND(SUMIF($C219:$C$525,$C219,$AE219:$AE$525)&gt;$AE219,SUMIF($D219:$D$525,$D219,$AE219:$AE$525)&gt;$AE219),_xlfn.AGGREGATE(14,4,$DD$11:$DD$31*($C$11:$C$31=$C219),1),""))))</f>
        <v/>
      </c>
      <c r="DB219" s="409">
        <f>COUNTIFS('ZASOBY N'!$B218:$B$525,'ZASOBY N'!$B218,'ZASOBY N'!$C218:'ZASOBY N'!$C$525,'ZASOBY N'!$C218,'ZASOBY N'!$D218:'ZASOBY N'!$D$525,'ZASOBY N'!$D218,'ZASOBY N'!$H218:'ZASOBY N'!$H$525,'ZASOBY N'!$H218 )</f>
        <v>0</v>
      </c>
      <c r="DC219" s="410">
        <f>COUNTIFS('ZASOBY N'!$B$10:$B218,'ZASOBY N'!$B218,'ZASOBY N'!$C$10:'ZASOBY N'!$C218,'ZASOBY N'!$C218,'ZASOBY N'!$D$10:'ZASOBY N'!$D218,'ZASOBY N'!$D218,'ZASOBY N'!$H$10:'ZASOBY N'!$H218,'ZASOBY N'!$H218 )</f>
        <v>0</v>
      </c>
      <c r="DD219" s="411">
        <f t="shared" si="89"/>
        <v>0</v>
      </c>
      <c r="DE219" s="412">
        <f t="shared" si="90"/>
        <v>0</v>
      </c>
      <c r="DF219" s="399" t="str">
        <f>IF(AND(DI219=1,DJ219=1,SUMIF($C219:$C$525,$C219,$AD219:$AD$525)=$AD219),$AD219,IF($DL219&gt;0,$DL219,IF(B219="","",IF(AND(COUNTIF($C$11:$C218,$C219)&gt;=1,COUNTIF($D218:$D218,$D219)&gt;=1,COUNTIF($Z216:$Z218,$C219)=0),"",IF(AND(COUNTIF($C$11:$C218,$C219)&gt;=1,COUNTIF($D218:$D218,$D219)&gt;=1),"UJĘTO WYŻEJ",IF(AND(SUMIF($C219:$C$525,$C219,$AD219:$AD$525)&gt;$AD219,SUMIF($D219:$D$525,$D219,$AD219:$AD$525)&gt;$AD219),_xlfn.AGGREGATE(14,4,$DK$11:$DK$31*($C$11:$C$31=$C219),1),""))))))</f>
        <v/>
      </c>
      <c r="DG219" s="414" t="str">
        <f>IF(AND(DI219=1,DJ219=1,SUMIF($C219:$C$525,$C219,$AD219:$AD$525)=$AD219),$AD219,IF($DL219&gt;0,$DL219,IF(AND(COUNTIF($C$11:$C218,$C219)&gt;=1,COUNTIF($D218:$D218,$D219)&gt;=1),"",IF(AND(SUMIF($C219:$C$525,$C219,$AD219:$AD$525)&gt;$AD219,SUMIF($D219:$D$525,$D219,$AD219:$AD$525)&gt;$AD219),_xlfn.AGGREGATE(14,4,$DK$11:$DK$31*($C$11:$C$31=$C219),1),""))))</f>
        <v/>
      </c>
      <c r="DI219" s="409">
        <f>COUNTIFS('ZASOBY N'!$B218:$B$525,'ZASOBY N'!$B218,'ZASOBY N'!$C218:'ZASOBY N'!$C$525,'ZASOBY N'!$C218,'ZASOBY N'!$D218:'ZASOBY N'!$D$525,'ZASOBY N'!$D218,'ZASOBY N'!$H218:'ZASOBY N'!$H$525,'ZASOBY N'!$H218 )</f>
        <v>0</v>
      </c>
      <c r="DJ219" s="410">
        <f>COUNTIFS('ZASOBY N'!$B$10:$B218,'ZASOBY N'!$B218,'ZASOBY N'!$C$10:'ZASOBY N'!$C218,'ZASOBY N'!$C218,'ZASOBY N'!$D$10:'ZASOBY N'!$D218,'ZASOBY N'!$D218,'ZASOBY N'!$H$10:'ZASOBY N'!$H218,'ZASOBY N'!$H218 )</f>
        <v>0</v>
      </c>
      <c r="DK219" s="411">
        <f t="shared" si="91"/>
        <v>0</v>
      </c>
      <c r="DL219" s="412">
        <f t="shared" si="92"/>
        <v>0</v>
      </c>
    </row>
    <row r="220" spans="1:116" ht="18.899999999999999" customHeight="1" x14ac:dyDescent="0.3">
      <c r="A220" s="219"/>
      <c r="B220" s="152" t="str">
        <f>IF('ZASOBY N'!A219="","",'ZASOBY N'!A219)</f>
        <v/>
      </c>
      <c r="C220" s="462" t="str">
        <f>IF('ZASOBY N'!C219="","",'ZASOBY N'!C219)</f>
        <v/>
      </c>
      <c r="D220" s="137" t="str">
        <f>IF('ZASOBY N'!B219="","",'ZASOBY N'!B219)</f>
        <v/>
      </c>
      <c r="E220" s="138"/>
      <c r="F220" s="356" t="str">
        <f>IF('ZASOBY N'!D219="","",'ZASOBY N'!D219)</f>
        <v/>
      </c>
      <c r="G220" s="220" t="str">
        <f>IF('ZASOBY N'!G219="","",'ZASOBY N'!G219)</f>
        <v/>
      </c>
      <c r="H220" s="221" t="str">
        <f>IF('ZASOBY N'!F219="","",'ZASOBY N'!F219)</f>
        <v/>
      </c>
      <c r="I220" s="221" t="str">
        <f>IF('ZASOBY N'!G219="","",'ZASOBY N'!G219)</f>
        <v/>
      </c>
      <c r="J220" s="221" t="str">
        <f>IF('ZASOBY N'!H219="","",'ZASOBY N'!H219)</f>
        <v/>
      </c>
      <c r="K220" s="214">
        <v>0</v>
      </c>
      <c r="L220" s="214">
        <v>0</v>
      </c>
      <c r="M220" s="214">
        <v>0</v>
      </c>
      <c r="N220" s="222" t="str">
        <f>IF('ZASOBY N'!BD219="x","",IF(W220="","",'ZASOBY N'!E219))</f>
        <v/>
      </c>
      <c r="O220" s="223">
        <v>0</v>
      </c>
      <c r="P220" s="223">
        <v>0</v>
      </c>
      <c r="Q220" s="226" t="str">
        <f>IF($N220="","",'UPR BILANS N'!G220*'UPR BILANS N'!N220)</f>
        <v/>
      </c>
      <c r="R220" s="225" t="str">
        <f>IF($N220="","",'ZASOBY N'!O219)</f>
        <v/>
      </c>
      <c r="S220" s="225" t="str">
        <f>IF($N220="","",IF('ZASOBY N'!Q219="",0,'ZASOBY N'!Q219))</f>
        <v/>
      </c>
      <c r="T220" s="225" t="str">
        <f>IF($N220="","",'ZASOBY N'!V219)</f>
        <v/>
      </c>
      <c r="U220" s="225" t="str">
        <f>IF($N220="","",IF('ZASOBY N'!AG219="",0,'ZASOBY N'!AG219))</f>
        <v/>
      </c>
      <c r="V220" s="225" t="str">
        <f>IF($N220="","",IF(NN!P222="",0,NN!P222))</f>
        <v/>
      </c>
      <c r="W220" s="225" t="str">
        <f t="shared" si="70"/>
        <v/>
      </c>
      <c r="X220" s="226" t="str">
        <f t="shared" si="73"/>
        <v/>
      </c>
      <c r="Y220" s="225" t="str">
        <f>IF('ZASOBY N'!AU219="","",IF(C220&lt;&gt;C219,'ZASOBY N'!AU219,IF(D220&lt;&gt;D219,'ZASOBY N'!AU219,IF(F220&lt;&gt;F219,'ZASOBY N'!AU219,IF(G220&lt;&gt;G219,'ZASOBY N'!AU219,IF(J220&lt;&gt;J219,'ZASOBY N'!AU219,IF(NN!AC222="","",IF(AND(C219=C220,H219=H220,J219=J220,NN!AC222&gt;0),"",IF(AND(C220=C221,H220=DO218,NN!CW220&gt;0),'ZASOBY N'!AU219,'ZASOBY N'!AU219)))))))))</f>
        <v/>
      </c>
      <c r="Z220" s="225" t="str">
        <f t="shared" si="71"/>
        <v/>
      </c>
      <c r="AA220" s="227" t="str">
        <f t="shared" si="75"/>
        <v/>
      </c>
      <c r="AB220" s="400" t="str">
        <f t="shared" si="72"/>
        <v/>
      </c>
      <c r="AC220" s="228" t="str">
        <f t="shared" si="74"/>
        <v/>
      </c>
      <c r="AD220" s="222">
        <f>IF(B220="",0,IF(F220="",0,INDEX(POBRANIE_!$B$6:$F$101,MATCH('UPR BILANS N'!$F220,POBRANIE_!$A$6:$A$101,0),2)))</f>
        <v>0</v>
      </c>
      <c r="AE220" s="224">
        <f>IF(OR('ZASOBY N'!G219="",'ZASOBY N'!E219=""),0,IF(B220="",0,'ZASOBY N'!G219*'ZASOBY N'!E219))</f>
        <v>0</v>
      </c>
      <c r="AF220" s="225">
        <f>IF('ZASOBY N'!O219="",0,'ZASOBY N'!O219)</f>
        <v>0</v>
      </c>
      <c r="AG220" s="225">
        <f>IF('ZASOBY N'!Q219="",0,'ZASOBY N'!Q219)</f>
        <v>0</v>
      </c>
      <c r="AH220" s="225">
        <f>IF('ZASOBY N'!V219="",0,'ZASOBY N'!V219)</f>
        <v>0</v>
      </c>
      <c r="AI220" s="225">
        <f>IF('ZASOBY N'!AG219="",0,'ZASOBY N'!AG219)</f>
        <v>0</v>
      </c>
      <c r="AJ220" s="225">
        <f>IF(NN!P222="",0,IF(NN!P222="BRAK kol.7","BRAK BADAŃ",NN!P222))</f>
        <v>0</v>
      </c>
      <c r="AK220" s="225">
        <f>IF(NN!AC222="",0,IF(NN!AC222="BRAK kol.7","BRAK BADAŃ",NN!AC222))</f>
        <v>0</v>
      </c>
      <c r="BJ220" s="414" t="str">
        <f>IF(AND(BL220=1,BM220=1,SUMIF($C220:$C$525,$C220,$AK220:$AK$525)=$AK220),$AK220,IF($BO220&gt;0,$BO220,IF(AND(COUNTIF($C$11:$C219,$C220)&gt;=1,COUNTIF($D219:$D219,$D220)&gt;=1),"",IF(AND(SUMIF($C220:$C$525,$C220,$AK220:$AK$525)&gt;=$AK220,SUMIF($D220:$D$525,$D220,$AK220:$AK$525)&gt;=$AK220),SUMIF($C220:$C$525,$C220,$AK220:$AK$525),""))))</f>
        <v/>
      </c>
      <c r="BL220" s="409">
        <f>COUNTIFS('ZASOBY N'!$B219:$B$525,'ZASOBY N'!$B219,'ZASOBY N'!$C219:'ZASOBY N'!$C$525,'ZASOBY N'!$C219,'ZASOBY N'!$D219:'ZASOBY N'!$D$525,'ZASOBY N'!$D219,'ZASOBY N'!$H219:'ZASOBY N'!$H$525,'ZASOBY N'!$H219 )</f>
        <v>0</v>
      </c>
      <c r="BM220" s="410">
        <f>COUNTIFS('ZASOBY N'!$B$10:$B219,'ZASOBY N'!$B219,'ZASOBY N'!$C$10:'ZASOBY N'!$C219,'ZASOBY N'!$C219,'ZASOBY N'!$D$10:'ZASOBY N'!$D219,'ZASOBY N'!$D219,'ZASOBY N'!$H$10:'ZASOBY N'!$H219,'ZASOBY N'!$H219 )</f>
        <v>0</v>
      </c>
      <c r="BN220" s="411">
        <f t="shared" si="76"/>
        <v>0</v>
      </c>
      <c r="BO220" s="412">
        <f t="shared" si="77"/>
        <v>0</v>
      </c>
      <c r="BP220" s="94" t="str">
        <f t="shared" si="78"/>
        <v/>
      </c>
      <c r="BQ220" s="414" t="str">
        <f>IF(AND(BS220=1,BT220=1,SUMIF($C220:$C$525,$C220,$AJ220:$AJ$525)=$AJ220),$AJ220,IF($BV220&gt;0,$BV220,IF(AND(COUNTIF($C$11:$C219,$C220)&gt;=1,COUNTIF($D219:$D219,$D220)&gt;=1),"",IF(AND(SUMIF($C220:$C$525,$C220,$AJ220:$AJ$525)&gt;$AJ220,SUMIF($D220:$D$525,$D220,$AJ220:$AJ$525)&gt;$AJ220),SUMIF($C220:$C$525,$C220,$AJ220:$AJ$525),""))))</f>
        <v/>
      </c>
      <c r="BS220" s="409">
        <f>COUNTIFS('ZASOBY N'!$B219:$B$525,'ZASOBY N'!$B219,'ZASOBY N'!$C219:'ZASOBY N'!$C$525,'ZASOBY N'!$C219,'ZASOBY N'!$D219:'ZASOBY N'!$D$525,'ZASOBY N'!$D219,'ZASOBY N'!$H219:'ZASOBY N'!$H$525,'ZASOBY N'!$H219 )</f>
        <v>0</v>
      </c>
      <c r="BT220" s="410">
        <f>COUNTIFS('ZASOBY N'!$B$10:$B219,'ZASOBY N'!$B219,'ZASOBY N'!$C$10:'ZASOBY N'!$C219,'ZASOBY N'!$C219,'ZASOBY N'!$D$10:'ZASOBY N'!$D219,'ZASOBY N'!$D219,'ZASOBY N'!$H$10:'ZASOBY N'!$H219,'ZASOBY N'!$H219 )</f>
        <v>0</v>
      </c>
      <c r="BU220" s="411">
        <f t="shared" si="79"/>
        <v>0</v>
      </c>
      <c r="BV220" s="412">
        <f t="shared" si="80"/>
        <v>0</v>
      </c>
      <c r="BW220" s="94" t="s">
        <v>499</v>
      </c>
      <c r="BX220" s="414" t="str">
        <f>IF(AND(BZ220=1,CA220=1,SUMIF($C220:$C$525,$C220,$AI220:$AI$525)=$AI220),$AI220,IF($CC220&gt;0,$CC220,IF(AND(COUNTIF($C$11:$C219,$C220)&gt;=1,COUNTIF($D219:$D219,$D220)&gt;=1),"",IF(AND(SUMIF($C220:$C$525,$C220,$AI220:$AI$525)&gt;$AI220,SUMIF($D220:$D$525,$D220,$AI220:$AI$525)&gt;$IG220),_xlfn.AGGREGATE(14,4,$CB$11:$CB$31*($C$11:$C$31=$C220),1),""))))</f>
        <v/>
      </c>
      <c r="BZ220" s="409">
        <f>COUNTIFS('ZASOBY N'!$B219:$B$525,'ZASOBY N'!$B219,'ZASOBY N'!$C219:'ZASOBY N'!$C$525,'ZASOBY N'!$C219,'ZASOBY N'!$D219:'ZASOBY N'!$D$525,'ZASOBY N'!$D219,'ZASOBY N'!$H219:'ZASOBY N'!$H$525,'ZASOBY N'!$H219 )</f>
        <v>0</v>
      </c>
      <c r="CA220" s="410">
        <f>COUNTIFS('ZASOBY N'!$B$10:$B219,'ZASOBY N'!$B219,'ZASOBY N'!$C$10:'ZASOBY N'!$C219,'ZASOBY N'!$C219,'ZASOBY N'!$D$10:'ZASOBY N'!$D219,'ZASOBY N'!$D219,'ZASOBY N'!$H$10:'ZASOBY N'!$H219,'ZASOBY N'!$H219 )</f>
        <v>0</v>
      </c>
      <c r="CB220" s="411">
        <f t="shared" si="81"/>
        <v>0</v>
      </c>
      <c r="CC220" s="412">
        <f t="shared" si="82"/>
        <v>0</v>
      </c>
      <c r="CE220" s="414" t="str">
        <f>IF(AND(CG220=1,CH220=1,SUMIF($C220:$C$525,$C220,$AH220:$AH$525)=$AH220),$AH220,IF($CJ220&gt;0,$CJ220,IF(AND(COUNTIF($C$11:$C219,$C220)&gt;=1,COUNTIF($D219:$D219,$D220)&gt;=1),"",IF(AND(SUMIF($C220:$C$525,$C220,$AH220:$AH$525)&gt;$AH220,SUMIF($D220:$D$525,$D220,$AH220:$AH$525)&gt;$AH220),_xlfn.AGGREGATE(14,4,$CI$11:$CI$31*($C$11:$C$31=$C220),1),""))))</f>
        <v/>
      </c>
      <c r="CG220" s="409">
        <f>COUNTIFS('ZASOBY N'!$B219:$B$525,'ZASOBY N'!$B219,'ZASOBY N'!$C219:'ZASOBY N'!$C$525,'ZASOBY N'!$C219,'ZASOBY N'!$D219:'ZASOBY N'!$D$525,'ZASOBY N'!$D219,'ZASOBY N'!$H219:'ZASOBY N'!$H$525,'ZASOBY N'!$H219 )</f>
        <v>0</v>
      </c>
      <c r="CH220" s="410">
        <f>COUNTIFS('ZASOBY N'!$B$10:$B219,'ZASOBY N'!$B219,'ZASOBY N'!$C$10:'ZASOBY N'!$C219,'ZASOBY N'!$C219,'ZASOBY N'!$D$10:'ZASOBY N'!$D219,'ZASOBY N'!$D219,'ZASOBY N'!$H$10:'ZASOBY N'!$H219,'ZASOBY N'!$H219 )</f>
        <v>0</v>
      </c>
      <c r="CI220" s="411">
        <f t="shared" si="83"/>
        <v>0</v>
      </c>
      <c r="CJ220" s="412">
        <f t="shared" si="84"/>
        <v>0</v>
      </c>
      <c r="CL220" s="414" t="str">
        <f>IF(AND(CN220=1,CO220=1,SUMIF($C220:$C$525,$C220,$AG220:$AG$525)=$AG220),$AG220,IF($CQ220&gt;0,$CQ220,IF(AND(COUNTIF($C$11:$C219,$C220)&gt;=1,COUNTIF($D219:$D219,$D220)&gt;=1),"",IF(AND(SUMIF($C220:$C$525,$C220,$AG220:$AG$525)&gt;$AG220,SUMIF($D220:$D$525,$D220,$AG220:$AG$525)&gt;$AG220),_xlfn.AGGREGATE(14,4,$CP$11:$CP$31*($C$11:$C$31=$C220),1),""))))</f>
        <v/>
      </c>
      <c r="CN220" s="409">
        <f>COUNTIFS('ZASOBY N'!$B219:$B$525,'ZASOBY N'!$B219,'ZASOBY N'!$C219:'ZASOBY N'!$C$525,'ZASOBY N'!$C219,'ZASOBY N'!$D219:'ZASOBY N'!$D$525,'ZASOBY N'!$D219,'ZASOBY N'!$H219:'ZASOBY N'!$H$525,'ZASOBY N'!$H219 )</f>
        <v>0</v>
      </c>
      <c r="CO220" s="410">
        <f>COUNTIFS('ZASOBY N'!$B$10:$B219,'ZASOBY N'!$B219,'ZASOBY N'!$C$10:'ZASOBY N'!$C219,'ZASOBY N'!$C219,'ZASOBY N'!$D$10:'ZASOBY N'!$D219,'ZASOBY N'!$D219,'ZASOBY N'!$H$10:'ZASOBY N'!$H219,'ZASOBY N'!$H219 )</f>
        <v>0</v>
      </c>
      <c r="CP220" s="411">
        <f t="shared" si="85"/>
        <v>0</v>
      </c>
      <c r="CQ220" s="412">
        <f t="shared" si="86"/>
        <v>0</v>
      </c>
      <c r="CS220" s="414" t="str">
        <f>IF(AND(CU220=1,CV220=1,SUMIF($C220:$C$525,$C220,$AF220:$AF$525)=$AF220),$AF220,IF($CX220&gt;0,$CX220,IF(AND(COUNTIF($C$11:$C219,$C220)&gt;=1,COUNTIF($D219:$D219,$D220)&gt;=1),"",IF(AND(SUMIF($C220:$C$525,$C220,$AF220:$AF$525)&gt;$AF220,SUMIF($D220:$D$525,$D220,$AF220:$AF$525)&gt;$AF220),_xlfn.AGGREGATE(14,4,$CW$11:$CW$31*($C$11:$C$31=$C220),1),""))))</f>
        <v/>
      </c>
      <c r="CU220" s="409">
        <f>COUNTIFS('ZASOBY N'!$B219:$B$525,'ZASOBY N'!$B219,'ZASOBY N'!$C219:'ZASOBY N'!$C$525,'ZASOBY N'!$C219,'ZASOBY N'!$D219:'ZASOBY N'!$D$525,'ZASOBY N'!$D219,'ZASOBY N'!$H219:'ZASOBY N'!$H$525,'ZASOBY N'!$H219 )</f>
        <v>0</v>
      </c>
      <c r="CV220" s="410">
        <f>COUNTIFS('ZASOBY N'!$B$10:$B219,'ZASOBY N'!$B219,'ZASOBY N'!$C$10:'ZASOBY N'!$C219,'ZASOBY N'!$C219,'ZASOBY N'!$D$10:'ZASOBY N'!$D219,'ZASOBY N'!$D219,'ZASOBY N'!$H$10:'ZASOBY N'!$H219,'ZASOBY N'!$H219 )</f>
        <v>0</v>
      </c>
      <c r="CW220" s="411">
        <f t="shared" si="87"/>
        <v>0</v>
      </c>
      <c r="CX220" s="412">
        <f t="shared" si="88"/>
        <v>0</v>
      </c>
      <c r="CZ220" s="414" t="str">
        <f>IF(AND(DB220=1,DC220=1,SUMIF($C220:$C$525,$C220,$AE220:$AE$525)=$AE220),$AE220,IF($DE220&gt;0,$DE220,IF(AND(COUNTIF($C$11:$C219,$C220)&gt;=1,COUNTIF($D219:$D219,$D220)&gt;=1),"",IF(AND(SUMIF($C220:$C$525,$C220,$AE220:$AE$525)&gt;$AE220,SUMIF($D220:$D$525,$D220,$AE220:$AE$525)&gt;$AE220),_xlfn.AGGREGATE(14,4,$DD$11:$DD$31*($C$11:$C$31=$C220),1),""))))</f>
        <v/>
      </c>
      <c r="DB220" s="409">
        <f>COUNTIFS('ZASOBY N'!$B219:$B$525,'ZASOBY N'!$B219,'ZASOBY N'!$C219:'ZASOBY N'!$C$525,'ZASOBY N'!$C219,'ZASOBY N'!$D219:'ZASOBY N'!$D$525,'ZASOBY N'!$D219,'ZASOBY N'!$H219:'ZASOBY N'!$H$525,'ZASOBY N'!$H219 )</f>
        <v>0</v>
      </c>
      <c r="DC220" s="410">
        <f>COUNTIFS('ZASOBY N'!$B$10:$B219,'ZASOBY N'!$B219,'ZASOBY N'!$C$10:'ZASOBY N'!$C219,'ZASOBY N'!$C219,'ZASOBY N'!$D$10:'ZASOBY N'!$D219,'ZASOBY N'!$D219,'ZASOBY N'!$H$10:'ZASOBY N'!$H219,'ZASOBY N'!$H219 )</f>
        <v>0</v>
      </c>
      <c r="DD220" s="411">
        <f t="shared" si="89"/>
        <v>0</v>
      </c>
      <c r="DE220" s="412">
        <f t="shared" si="90"/>
        <v>0</v>
      </c>
      <c r="DF220" s="399" t="str">
        <f>IF(AND(DI220=1,DJ220=1,SUMIF($C220:$C$525,$C220,$AD220:$AD$525)=$AD220),$AD220,IF($DL220&gt;0,$DL220,IF(B220="","",IF(AND(COUNTIF($C$11:$C219,$C220)&gt;=1,COUNTIF($D219:$D219,$D220)&gt;=1,COUNTIF($Z217:$Z219,$C220)=0),"",IF(AND(COUNTIF($C$11:$C219,$C220)&gt;=1,COUNTIF($D219:$D219,$D220)&gt;=1),"UJĘTO WYŻEJ",IF(AND(SUMIF($C220:$C$525,$C220,$AD220:$AD$525)&gt;$AD220,SUMIF($D220:$D$525,$D220,$AD220:$AD$525)&gt;$AD220),_xlfn.AGGREGATE(14,4,$DK$11:$DK$31*($C$11:$C$31=$C220),1),""))))))</f>
        <v/>
      </c>
      <c r="DG220" s="414" t="str">
        <f>IF(AND(DI220=1,DJ220=1,SUMIF($C220:$C$525,$C220,$AD220:$AD$525)=$AD220),$AD220,IF($DL220&gt;0,$DL220,IF(AND(COUNTIF($C$11:$C219,$C220)&gt;=1,COUNTIF($D219:$D219,$D220)&gt;=1),"",IF(AND(SUMIF($C220:$C$525,$C220,$AD220:$AD$525)&gt;$AD220,SUMIF($D220:$D$525,$D220,$AD220:$AD$525)&gt;$AD220),_xlfn.AGGREGATE(14,4,$DK$11:$DK$31*($C$11:$C$31=$C220),1),""))))</f>
        <v/>
      </c>
      <c r="DI220" s="409">
        <f>COUNTIFS('ZASOBY N'!$B219:$B$525,'ZASOBY N'!$B219,'ZASOBY N'!$C219:'ZASOBY N'!$C$525,'ZASOBY N'!$C219,'ZASOBY N'!$D219:'ZASOBY N'!$D$525,'ZASOBY N'!$D219,'ZASOBY N'!$H219:'ZASOBY N'!$H$525,'ZASOBY N'!$H219 )</f>
        <v>0</v>
      </c>
      <c r="DJ220" s="410">
        <f>COUNTIFS('ZASOBY N'!$B$10:$B219,'ZASOBY N'!$B219,'ZASOBY N'!$C$10:'ZASOBY N'!$C219,'ZASOBY N'!$C219,'ZASOBY N'!$D$10:'ZASOBY N'!$D219,'ZASOBY N'!$D219,'ZASOBY N'!$H$10:'ZASOBY N'!$H219,'ZASOBY N'!$H219 )</f>
        <v>0</v>
      </c>
      <c r="DK220" s="411">
        <f t="shared" si="91"/>
        <v>0</v>
      </c>
      <c r="DL220" s="412">
        <f t="shared" si="92"/>
        <v>0</v>
      </c>
    </row>
    <row r="221" spans="1:116" ht="18.899999999999999" customHeight="1" x14ac:dyDescent="0.3">
      <c r="A221" s="219"/>
      <c r="B221" s="152" t="str">
        <f>IF('ZASOBY N'!A220="","",'ZASOBY N'!A220)</f>
        <v/>
      </c>
      <c r="C221" s="462" t="str">
        <f>IF('ZASOBY N'!C220="","",'ZASOBY N'!C220)</f>
        <v/>
      </c>
      <c r="D221" s="137" t="str">
        <f>IF('ZASOBY N'!B220="","",'ZASOBY N'!B220)</f>
        <v/>
      </c>
      <c r="E221" s="138"/>
      <c r="F221" s="356" t="str">
        <f>IF('ZASOBY N'!D220="","",'ZASOBY N'!D220)</f>
        <v/>
      </c>
      <c r="G221" s="220" t="str">
        <f>IF('ZASOBY N'!G220="","",'ZASOBY N'!G220)</f>
        <v/>
      </c>
      <c r="H221" s="221" t="str">
        <f>IF('ZASOBY N'!F220="","",'ZASOBY N'!F220)</f>
        <v/>
      </c>
      <c r="I221" s="221" t="str">
        <f>IF('ZASOBY N'!G220="","",'ZASOBY N'!G220)</f>
        <v/>
      </c>
      <c r="J221" s="221" t="str">
        <f>IF('ZASOBY N'!H220="","",'ZASOBY N'!H220)</f>
        <v/>
      </c>
      <c r="K221" s="214">
        <v>0</v>
      </c>
      <c r="L221" s="214">
        <v>0</v>
      </c>
      <c r="M221" s="214">
        <v>0</v>
      </c>
      <c r="N221" s="222" t="str">
        <f>IF('ZASOBY N'!BD220="x","",IF(W221="","",'ZASOBY N'!E220))</f>
        <v/>
      </c>
      <c r="O221" s="223">
        <v>0</v>
      </c>
      <c r="P221" s="223">
        <v>0</v>
      </c>
      <c r="Q221" s="226" t="str">
        <f>IF($N221="","",'UPR BILANS N'!G221*'UPR BILANS N'!N221)</f>
        <v/>
      </c>
      <c r="R221" s="225" t="str">
        <f>IF($N221="","",'ZASOBY N'!O220)</f>
        <v/>
      </c>
      <c r="S221" s="225" t="str">
        <f>IF($N221="","",IF('ZASOBY N'!Q220="",0,'ZASOBY N'!Q220))</f>
        <v/>
      </c>
      <c r="T221" s="225" t="str">
        <f>IF($N221="","",'ZASOBY N'!V220)</f>
        <v/>
      </c>
      <c r="U221" s="225" t="str">
        <f>IF($N221="","",IF('ZASOBY N'!AG220="",0,'ZASOBY N'!AG220))</f>
        <v/>
      </c>
      <c r="V221" s="225" t="str">
        <f>IF($N221="","",IF(NN!P223="",0,NN!P223))</f>
        <v/>
      </c>
      <c r="W221" s="225" t="str">
        <f t="shared" si="70"/>
        <v/>
      </c>
      <c r="X221" s="226" t="str">
        <f t="shared" si="73"/>
        <v/>
      </c>
      <c r="Y221" s="225" t="str">
        <f>IF('ZASOBY N'!AU220="","",IF(C221&lt;&gt;C220,'ZASOBY N'!AU220,IF(D221&lt;&gt;D220,'ZASOBY N'!AU220,IF(F221&lt;&gt;F220,'ZASOBY N'!AU220,IF(G221&lt;&gt;G220,'ZASOBY N'!AU220,IF(J221&lt;&gt;J220,'ZASOBY N'!AU220,IF(NN!AC223="","",IF(AND(C220=C221,H220=H221,J220=J221,NN!AC223&gt;0),"",IF(AND(C221=C222,H221=DO219,NN!CW221&gt;0),'ZASOBY N'!AU220,'ZASOBY N'!AU220)))))))))</f>
        <v/>
      </c>
      <c r="Z221" s="225" t="str">
        <f t="shared" si="71"/>
        <v/>
      </c>
      <c r="AA221" s="227" t="str">
        <f t="shared" si="75"/>
        <v/>
      </c>
      <c r="AB221" s="400" t="str">
        <f t="shared" si="72"/>
        <v/>
      </c>
      <c r="AC221" s="228" t="str">
        <f t="shared" si="74"/>
        <v/>
      </c>
      <c r="AD221" s="222">
        <f>IF(B221="",0,IF(F221="",0,INDEX(POBRANIE_!$B$6:$F$101,MATCH('UPR BILANS N'!$F221,POBRANIE_!$A$6:$A$101,0),2)))</f>
        <v>0</v>
      </c>
      <c r="AE221" s="224">
        <f>IF(OR('ZASOBY N'!G220="",'ZASOBY N'!E220=""),0,IF(B221="",0,'ZASOBY N'!G220*'ZASOBY N'!E220))</f>
        <v>0</v>
      </c>
      <c r="AF221" s="225">
        <f>IF('ZASOBY N'!O220="",0,'ZASOBY N'!O220)</f>
        <v>0</v>
      </c>
      <c r="AG221" s="225">
        <f>IF('ZASOBY N'!Q220="",0,'ZASOBY N'!Q220)</f>
        <v>0</v>
      </c>
      <c r="AH221" s="225">
        <f>IF('ZASOBY N'!V220="",0,'ZASOBY N'!V220)</f>
        <v>0</v>
      </c>
      <c r="AI221" s="225">
        <f>IF('ZASOBY N'!AG220="",0,'ZASOBY N'!AG220)</f>
        <v>0</v>
      </c>
      <c r="AJ221" s="225">
        <f>IF(NN!P223="",0,IF(NN!P223="BRAK kol.7","BRAK BADAŃ",NN!P223))</f>
        <v>0</v>
      </c>
      <c r="AK221" s="225">
        <f>IF(NN!AC223="",0,IF(NN!AC223="BRAK kol.7","BRAK BADAŃ",NN!AC223))</f>
        <v>0</v>
      </c>
      <c r="BJ221" s="414" t="str">
        <f>IF(AND(BL221=1,BM221=1,SUMIF($C221:$C$525,$C221,$AK221:$AK$525)=$AK221),$AK221,IF($BO221&gt;0,$BO221,IF(AND(COUNTIF($C$11:$C220,$C221)&gt;=1,COUNTIF($D220:$D220,$D221)&gt;=1),"",IF(AND(SUMIF($C221:$C$525,$C221,$AK221:$AK$525)&gt;=$AK221,SUMIF($D221:$D$525,$D221,$AK221:$AK$525)&gt;=$AK221),SUMIF($C221:$C$525,$C221,$AK221:$AK$525),""))))</f>
        <v/>
      </c>
      <c r="BL221" s="409">
        <f>COUNTIFS('ZASOBY N'!$B220:$B$525,'ZASOBY N'!$B220,'ZASOBY N'!$C220:'ZASOBY N'!$C$525,'ZASOBY N'!$C220,'ZASOBY N'!$D220:'ZASOBY N'!$D$525,'ZASOBY N'!$D220,'ZASOBY N'!$H220:'ZASOBY N'!$H$525,'ZASOBY N'!$H220 )</f>
        <v>0</v>
      </c>
      <c r="BM221" s="410">
        <f>COUNTIFS('ZASOBY N'!$B$10:$B220,'ZASOBY N'!$B220,'ZASOBY N'!$C$10:'ZASOBY N'!$C220,'ZASOBY N'!$C220,'ZASOBY N'!$D$10:'ZASOBY N'!$D220,'ZASOBY N'!$D220,'ZASOBY N'!$H$10:'ZASOBY N'!$H220,'ZASOBY N'!$H220 )</f>
        <v>0</v>
      </c>
      <c r="BN221" s="411">
        <f t="shared" si="76"/>
        <v>0</v>
      </c>
      <c r="BO221" s="412">
        <f t="shared" si="77"/>
        <v>0</v>
      </c>
      <c r="BP221" s="94" t="str">
        <f t="shared" si="78"/>
        <v/>
      </c>
      <c r="BQ221" s="414" t="str">
        <f>IF(AND(BS221=1,BT221=1,SUMIF($C221:$C$525,$C221,$AJ221:$AJ$525)=$AJ221),$AJ221,IF($BV221&gt;0,$BV221,IF(AND(COUNTIF($C$11:$C220,$C221)&gt;=1,COUNTIF($D220:$D220,$D221)&gt;=1),"",IF(AND(SUMIF($C221:$C$525,$C221,$AJ221:$AJ$525)&gt;$AJ221,SUMIF($D221:$D$525,$D221,$AJ221:$AJ$525)&gt;$AJ221),SUMIF($C221:$C$525,$C221,$AJ221:$AJ$525),""))))</f>
        <v/>
      </c>
      <c r="BS221" s="409">
        <f>COUNTIFS('ZASOBY N'!$B220:$B$525,'ZASOBY N'!$B220,'ZASOBY N'!$C220:'ZASOBY N'!$C$525,'ZASOBY N'!$C220,'ZASOBY N'!$D220:'ZASOBY N'!$D$525,'ZASOBY N'!$D220,'ZASOBY N'!$H220:'ZASOBY N'!$H$525,'ZASOBY N'!$H220 )</f>
        <v>0</v>
      </c>
      <c r="BT221" s="410">
        <f>COUNTIFS('ZASOBY N'!$B$10:$B220,'ZASOBY N'!$B220,'ZASOBY N'!$C$10:'ZASOBY N'!$C220,'ZASOBY N'!$C220,'ZASOBY N'!$D$10:'ZASOBY N'!$D220,'ZASOBY N'!$D220,'ZASOBY N'!$H$10:'ZASOBY N'!$H220,'ZASOBY N'!$H220 )</f>
        <v>0</v>
      </c>
      <c r="BU221" s="411">
        <f t="shared" si="79"/>
        <v>0</v>
      </c>
      <c r="BV221" s="412">
        <f t="shared" si="80"/>
        <v>0</v>
      </c>
      <c r="BW221" s="94" t="s">
        <v>499</v>
      </c>
      <c r="BX221" s="414" t="str">
        <f>IF(AND(BZ221=1,CA221=1,SUMIF($C221:$C$525,$C221,$AI221:$AI$525)=$AI221),$AI221,IF($CC221&gt;0,$CC221,IF(AND(COUNTIF($C$11:$C220,$C221)&gt;=1,COUNTIF($D220:$D220,$D221)&gt;=1),"",IF(AND(SUMIF($C221:$C$525,$C221,$AI221:$AI$525)&gt;$AI221,SUMIF($D221:$D$525,$D221,$AI221:$AI$525)&gt;$IG221),_xlfn.AGGREGATE(14,4,$CB$11:$CB$31*($C$11:$C$31=$C221),1),""))))</f>
        <v/>
      </c>
      <c r="BZ221" s="409">
        <f>COUNTIFS('ZASOBY N'!$B220:$B$525,'ZASOBY N'!$B220,'ZASOBY N'!$C220:'ZASOBY N'!$C$525,'ZASOBY N'!$C220,'ZASOBY N'!$D220:'ZASOBY N'!$D$525,'ZASOBY N'!$D220,'ZASOBY N'!$H220:'ZASOBY N'!$H$525,'ZASOBY N'!$H220 )</f>
        <v>0</v>
      </c>
      <c r="CA221" s="410">
        <f>COUNTIFS('ZASOBY N'!$B$10:$B220,'ZASOBY N'!$B220,'ZASOBY N'!$C$10:'ZASOBY N'!$C220,'ZASOBY N'!$C220,'ZASOBY N'!$D$10:'ZASOBY N'!$D220,'ZASOBY N'!$D220,'ZASOBY N'!$H$10:'ZASOBY N'!$H220,'ZASOBY N'!$H220 )</f>
        <v>0</v>
      </c>
      <c r="CB221" s="411">
        <f t="shared" si="81"/>
        <v>0</v>
      </c>
      <c r="CC221" s="412">
        <f t="shared" si="82"/>
        <v>0</v>
      </c>
      <c r="CE221" s="414" t="str">
        <f>IF(AND(CG221=1,CH221=1,SUMIF($C221:$C$525,$C221,$AH221:$AH$525)=$AH221),$AH221,IF($CJ221&gt;0,$CJ221,IF(AND(COUNTIF($C$11:$C220,$C221)&gt;=1,COUNTIF($D220:$D220,$D221)&gt;=1),"",IF(AND(SUMIF($C221:$C$525,$C221,$AH221:$AH$525)&gt;$AH221,SUMIF($D221:$D$525,$D221,$AH221:$AH$525)&gt;$AH221),_xlfn.AGGREGATE(14,4,$CI$11:$CI$31*($C$11:$C$31=$C221),1),""))))</f>
        <v/>
      </c>
      <c r="CG221" s="409">
        <f>COUNTIFS('ZASOBY N'!$B220:$B$525,'ZASOBY N'!$B220,'ZASOBY N'!$C220:'ZASOBY N'!$C$525,'ZASOBY N'!$C220,'ZASOBY N'!$D220:'ZASOBY N'!$D$525,'ZASOBY N'!$D220,'ZASOBY N'!$H220:'ZASOBY N'!$H$525,'ZASOBY N'!$H220 )</f>
        <v>0</v>
      </c>
      <c r="CH221" s="410">
        <f>COUNTIFS('ZASOBY N'!$B$10:$B220,'ZASOBY N'!$B220,'ZASOBY N'!$C$10:'ZASOBY N'!$C220,'ZASOBY N'!$C220,'ZASOBY N'!$D$10:'ZASOBY N'!$D220,'ZASOBY N'!$D220,'ZASOBY N'!$H$10:'ZASOBY N'!$H220,'ZASOBY N'!$H220 )</f>
        <v>0</v>
      </c>
      <c r="CI221" s="411">
        <f t="shared" si="83"/>
        <v>0</v>
      </c>
      <c r="CJ221" s="412">
        <f t="shared" si="84"/>
        <v>0</v>
      </c>
      <c r="CL221" s="414" t="str">
        <f>IF(AND(CN221=1,CO221=1,SUMIF($C221:$C$525,$C221,$AG221:$AG$525)=$AG221),$AG221,IF($CQ221&gt;0,$CQ221,IF(AND(COUNTIF($C$11:$C220,$C221)&gt;=1,COUNTIF($D220:$D220,$D221)&gt;=1),"",IF(AND(SUMIF($C221:$C$525,$C221,$AG221:$AG$525)&gt;$AG221,SUMIF($D221:$D$525,$D221,$AG221:$AG$525)&gt;$AG221),_xlfn.AGGREGATE(14,4,$CP$11:$CP$31*($C$11:$C$31=$C221),1),""))))</f>
        <v/>
      </c>
      <c r="CN221" s="409">
        <f>COUNTIFS('ZASOBY N'!$B220:$B$525,'ZASOBY N'!$B220,'ZASOBY N'!$C220:'ZASOBY N'!$C$525,'ZASOBY N'!$C220,'ZASOBY N'!$D220:'ZASOBY N'!$D$525,'ZASOBY N'!$D220,'ZASOBY N'!$H220:'ZASOBY N'!$H$525,'ZASOBY N'!$H220 )</f>
        <v>0</v>
      </c>
      <c r="CO221" s="410">
        <f>COUNTIFS('ZASOBY N'!$B$10:$B220,'ZASOBY N'!$B220,'ZASOBY N'!$C$10:'ZASOBY N'!$C220,'ZASOBY N'!$C220,'ZASOBY N'!$D$10:'ZASOBY N'!$D220,'ZASOBY N'!$D220,'ZASOBY N'!$H$10:'ZASOBY N'!$H220,'ZASOBY N'!$H220 )</f>
        <v>0</v>
      </c>
      <c r="CP221" s="411">
        <f t="shared" si="85"/>
        <v>0</v>
      </c>
      <c r="CQ221" s="412">
        <f t="shared" si="86"/>
        <v>0</v>
      </c>
      <c r="CS221" s="414" t="str">
        <f>IF(AND(CU221=1,CV221=1,SUMIF($C221:$C$525,$C221,$AF221:$AF$525)=$AF221),$AF221,IF($CX221&gt;0,$CX221,IF(AND(COUNTIF($C$11:$C220,$C221)&gt;=1,COUNTIF($D220:$D220,$D221)&gt;=1),"",IF(AND(SUMIF($C221:$C$525,$C221,$AF221:$AF$525)&gt;$AF221,SUMIF($D221:$D$525,$D221,$AF221:$AF$525)&gt;$AF221),_xlfn.AGGREGATE(14,4,$CW$11:$CW$31*($C$11:$C$31=$C221),1),""))))</f>
        <v/>
      </c>
      <c r="CU221" s="409">
        <f>COUNTIFS('ZASOBY N'!$B220:$B$525,'ZASOBY N'!$B220,'ZASOBY N'!$C220:'ZASOBY N'!$C$525,'ZASOBY N'!$C220,'ZASOBY N'!$D220:'ZASOBY N'!$D$525,'ZASOBY N'!$D220,'ZASOBY N'!$H220:'ZASOBY N'!$H$525,'ZASOBY N'!$H220 )</f>
        <v>0</v>
      </c>
      <c r="CV221" s="410">
        <f>COUNTIFS('ZASOBY N'!$B$10:$B220,'ZASOBY N'!$B220,'ZASOBY N'!$C$10:'ZASOBY N'!$C220,'ZASOBY N'!$C220,'ZASOBY N'!$D$10:'ZASOBY N'!$D220,'ZASOBY N'!$D220,'ZASOBY N'!$H$10:'ZASOBY N'!$H220,'ZASOBY N'!$H220 )</f>
        <v>0</v>
      </c>
      <c r="CW221" s="411">
        <f t="shared" si="87"/>
        <v>0</v>
      </c>
      <c r="CX221" s="412">
        <f t="shared" si="88"/>
        <v>0</v>
      </c>
      <c r="CZ221" s="414" t="str">
        <f>IF(AND(DB221=1,DC221=1,SUMIF($C221:$C$525,$C221,$AE221:$AE$525)=$AE221),$AE221,IF($DE221&gt;0,$DE221,IF(AND(COUNTIF($C$11:$C220,$C221)&gt;=1,COUNTIF($D220:$D220,$D221)&gt;=1),"",IF(AND(SUMIF($C221:$C$525,$C221,$AE221:$AE$525)&gt;$AE221,SUMIF($D221:$D$525,$D221,$AE221:$AE$525)&gt;$AE221),_xlfn.AGGREGATE(14,4,$DD$11:$DD$31*($C$11:$C$31=$C221),1),""))))</f>
        <v/>
      </c>
      <c r="DB221" s="409">
        <f>COUNTIFS('ZASOBY N'!$B220:$B$525,'ZASOBY N'!$B220,'ZASOBY N'!$C220:'ZASOBY N'!$C$525,'ZASOBY N'!$C220,'ZASOBY N'!$D220:'ZASOBY N'!$D$525,'ZASOBY N'!$D220,'ZASOBY N'!$H220:'ZASOBY N'!$H$525,'ZASOBY N'!$H220 )</f>
        <v>0</v>
      </c>
      <c r="DC221" s="410">
        <f>COUNTIFS('ZASOBY N'!$B$10:$B220,'ZASOBY N'!$B220,'ZASOBY N'!$C$10:'ZASOBY N'!$C220,'ZASOBY N'!$C220,'ZASOBY N'!$D$10:'ZASOBY N'!$D220,'ZASOBY N'!$D220,'ZASOBY N'!$H$10:'ZASOBY N'!$H220,'ZASOBY N'!$H220 )</f>
        <v>0</v>
      </c>
      <c r="DD221" s="411">
        <f t="shared" si="89"/>
        <v>0</v>
      </c>
      <c r="DE221" s="412">
        <f t="shared" si="90"/>
        <v>0</v>
      </c>
      <c r="DF221" s="399" t="str">
        <f>IF(AND(DI221=1,DJ221=1,SUMIF($C221:$C$525,$C221,$AD221:$AD$525)=$AD221),$AD221,IF($DL221&gt;0,$DL221,IF(B221="","",IF(AND(COUNTIF($C$11:$C220,$C221)&gt;=1,COUNTIF($D220:$D220,$D221)&gt;=1,COUNTIF($Z218:$Z220,$C221)=0),"",IF(AND(COUNTIF($C$11:$C220,$C221)&gt;=1,COUNTIF($D220:$D220,$D221)&gt;=1),"UJĘTO WYŻEJ",IF(AND(SUMIF($C221:$C$525,$C221,$AD221:$AD$525)&gt;$AD221,SUMIF($D221:$D$525,$D221,$AD221:$AD$525)&gt;$AD221),_xlfn.AGGREGATE(14,4,$DK$11:$DK$31*($C$11:$C$31=$C221),1),""))))))</f>
        <v/>
      </c>
      <c r="DG221" s="414" t="str">
        <f>IF(AND(DI221=1,DJ221=1,SUMIF($C221:$C$525,$C221,$AD221:$AD$525)=$AD221),$AD221,IF($DL221&gt;0,$DL221,IF(AND(COUNTIF($C$11:$C220,$C221)&gt;=1,COUNTIF($D220:$D220,$D221)&gt;=1),"",IF(AND(SUMIF($C221:$C$525,$C221,$AD221:$AD$525)&gt;$AD221,SUMIF($D221:$D$525,$D221,$AD221:$AD$525)&gt;$AD221),_xlfn.AGGREGATE(14,4,$DK$11:$DK$31*($C$11:$C$31=$C221),1),""))))</f>
        <v/>
      </c>
      <c r="DI221" s="409">
        <f>COUNTIFS('ZASOBY N'!$B220:$B$525,'ZASOBY N'!$B220,'ZASOBY N'!$C220:'ZASOBY N'!$C$525,'ZASOBY N'!$C220,'ZASOBY N'!$D220:'ZASOBY N'!$D$525,'ZASOBY N'!$D220,'ZASOBY N'!$H220:'ZASOBY N'!$H$525,'ZASOBY N'!$H220 )</f>
        <v>0</v>
      </c>
      <c r="DJ221" s="410">
        <f>COUNTIFS('ZASOBY N'!$B$10:$B220,'ZASOBY N'!$B220,'ZASOBY N'!$C$10:'ZASOBY N'!$C220,'ZASOBY N'!$C220,'ZASOBY N'!$D$10:'ZASOBY N'!$D220,'ZASOBY N'!$D220,'ZASOBY N'!$H$10:'ZASOBY N'!$H220,'ZASOBY N'!$H220 )</f>
        <v>0</v>
      </c>
      <c r="DK221" s="411">
        <f t="shared" si="91"/>
        <v>0</v>
      </c>
      <c r="DL221" s="412">
        <f t="shared" si="92"/>
        <v>0</v>
      </c>
    </row>
    <row r="222" spans="1:116" ht="18.899999999999999" customHeight="1" x14ac:dyDescent="0.3">
      <c r="A222" s="219"/>
      <c r="B222" s="152" t="str">
        <f>IF('ZASOBY N'!A221="","",'ZASOBY N'!A221)</f>
        <v/>
      </c>
      <c r="C222" s="462" t="str">
        <f>IF('ZASOBY N'!C221="","",'ZASOBY N'!C221)</f>
        <v/>
      </c>
      <c r="D222" s="137" t="str">
        <f>IF('ZASOBY N'!B221="","",'ZASOBY N'!B221)</f>
        <v/>
      </c>
      <c r="E222" s="138"/>
      <c r="F222" s="356" t="str">
        <f>IF('ZASOBY N'!D221="","",'ZASOBY N'!D221)</f>
        <v/>
      </c>
      <c r="G222" s="220" t="str">
        <f>IF('ZASOBY N'!G221="","",'ZASOBY N'!G221)</f>
        <v/>
      </c>
      <c r="H222" s="221" t="str">
        <f>IF('ZASOBY N'!F221="","",'ZASOBY N'!F221)</f>
        <v/>
      </c>
      <c r="I222" s="221" t="str">
        <f>IF('ZASOBY N'!G221="","",'ZASOBY N'!G221)</f>
        <v/>
      </c>
      <c r="J222" s="221" t="str">
        <f>IF('ZASOBY N'!H221="","",'ZASOBY N'!H221)</f>
        <v/>
      </c>
      <c r="K222" s="214">
        <v>0</v>
      </c>
      <c r="L222" s="214">
        <v>0</v>
      </c>
      <c r="M222" s="214">
        <v>0</v>
      </c>
      <c r="N222" s="222" t="str">
        <f>IF('ZASOBY N'!BD221="x","",IF(W222="","",'ZASOBY N'!E221))</f>
        <v/>
      </c>
      <c r="O222" s="223">
        <v>0</v>
      </c>
      <c r="P222" s="223">
        <v>0</v>
      </c>
      <c r="Q222" s="226" t="str">
        <f>IF($N222="","",'UPR BILANS N'!G222*'UPR BILANS N'!N222)</f>
        <v/>
      </c>
      <c r="R222" s="225" t="str">
        <f>IF($N222="","",'ZASOBY N'!O221)</f>
        <v/>
      </c>
      <c r="S222" s="225" t="str">
        <f>IF($N222="","",IF('ZASOBY N'!Q221="",0,'ZASOBY N'!Q221))</f>
        <v/>
      </c>
      <c r="T222" s="225" t="str">
        <f>IF($N222="","",'ZASOBY N'!V221)</f>
        <v/>
      </c>
      <c r="U222" s="225" t="str">
        <f>IF($N222="","",IF('ZASOBY N'!AG221="",0,'ZASOBY N'!AG221))</f>
        <v/>
      </c>
      <c r="V222" s="225" t="str">
        <f>IF($N222="","",IF(NN!P224="",0,NN!P224))</f>
        <v/>
      </c>
      <c r="W222" s="225" t="str">
        <f t="shared" si="70"/>
        <v/>
      </c>
      <c r="X222" s="226" t="str">
        <f t="shared" si="73"/>
        <v/>
      </c>
      <c r="Y222" s="225" t="str">
        <f>IF('ZASOBY N'!AU221="","",IF(C222&lt;&gt;C221,'ZASOBY N'!AU221,IF(D222&lt;&gt;D221,'ZASOBY N'!AU221,IF(F222&lt;&gt;F221,'ZASOBY N'!AU221,IF(G222&lt;&gt;G221,'ZASOBY N'!AU221,IF(J222&lt;&gt;J221,'ZASOBY N'!AU221,IF(NN!AC224="","",IF(AND(C221=C222,H221=H222,J221=J222,NN!AC224&gt;0),"",IF(AND(C222=C223,H222=DO220,NN!CW222&gt;0),'ZASOBY N'!AU221,'ZASOBY N'!AU221)))))))))</f>
        <v/>
      </c>
      <c r="Z222" s="225" t="str">
        <f t="shared" si="71"/>
        <v/>
      </c>
      <c r="AA222" s="227" t="str">
        <f t="shared" si="75"/>
        <v/>
      </c>
      <c r="AB222" s="400" t="str">
        <f t="shared" si="72"/>
        <v/>
      </c>
      <c r="AC222" s="228" t="str">
        <f t="shared" si="74"/>
        <v/>
      </c>
      <c r="AD222" s="222">
        <f>IF(B222="",0,IF(F222="",0,INDEX(POBRANIE_!$B$6:$F$101,MATCH('UPR BILANS N'!$F222,POBRANIE_!$A$6:$A$101,0),2)))</f>
        <v>0</v>
      </c>
      <c r="AE222" s="224">
        <f>IF(OR('ZASOBY N'!G221="",'ZASOBY N'!E221=""),0,IF(B222="",0,'ZASOBY N'!G221*'ZASOBY N'!E221))</f>
        <v>0</v>
      </c>
      <c r="AF222" s="225">
        <f>IF('ZASOBY N'!O221="",0,'ZASOBY N'!O221)</f>
        <v>0</v>
      </c>
      <c r="AG222" s="225">
        <f>IF('ZASOBY N'!Q221="",0,'ZASOBY N'!Q221)</f>
        <v>0</v>
      </c>
      <c r="AH222" s="225">
        <f>IF('ZASOBY N'!V221="",0,'ZASOBY N'!V221)</f>
        <v>0</v>
      </c>
      <c r="AI222" s="225">
        <f>IF('ZASOBY N'!AG221="",0,'ZASOBY N'!AG221)</f>
        <v>0</v>
      </c>
      <c r="AJ222" s="225">
        <f>IF(NN!P224="",0,IF(NN!P224="BRAK kol.7","BRAK BADAŃ",NN!P224))</f>
        <v>0</v>
      </c>
      <c r="AK222" s="225">
        <f>IF(NN!AC224="",0,IF(NN!AC224="BRAK kol.7","BRAK BADAŃ",NN!AC224))</f>
        <v>0</v>
      </c>
      <c r="BJ222" s="414" t="str">
        <f>IF(AND(BL222=1,BM222=1,SUMIF($C222:$C$525,$C222,$AK222:$AK$525)=$AK222),$AK222,IF($BO222&gt;0,$BO222,IF(AND(COUNTIF($C$11:$C221,$C222)&gt;=1,COUNTIF($D221:$D221,$D222)&gt;=1),"",IF(AND(SUMIF($C222:$C$525,$C222,$AK222:$AK$525)&gt;=$AK222,SUMIF($D222:$D$525,$D222,$AK222:$AK$525)&gt;=$AK222),SUMIF($C222:$C$525,$C222,$AK222:$AK$525),""))))</f>
        <v/>
      </c>
      <c r="BL222" s="409">
        <f>COUNTIFS('ZASOBY N'!$B221:$B$525,'ZASOBY N'!$B221,'ZASOBY N'!$C221:'ZASOBY N'!$C$525,'ZASOBY N'!$C221,'ZASOBY N'!$D221:'ZASOBY N'!$D$525,'ZASOBY N'!$D221,'ZASOBY N'!$H221:'ZASOBY N'!$H$525,'ZASOBY N'!$H221 )</f>
        <v>0</v>
      </c>
      <c r="BM222" s="410">
        <f>COUNTIFS('ZASOBY N'!$B$10:$B221,'ZASOBY N'!$B221,'ZASOBY N'!$C$10:'ZASOBY N'!$C221,'ZASOBY N'!$C221,'ZASOBY N'!$D$10:'ZASOBY N'!$D221,'ZASOBY N'!$D221,'ZASOBY N'!$H$10:'ZASOBY N'!$H221,'ZASOBY N'!$H221 )</f>
        <v>0</v>
      </c>
      <c r="BN222" s="411">
        <f t="shared" si="76"/>
        <v>0</v>
      </c>
      <c r="BO222" s="412">
        <f t="shared" si="77"/>
        <v>0</v>
      </c>
      <c r="BP222" s="94" t="str">
        <f t="shared" si="78"/>
        <v/>
      </c>
      <c r="BQ222" s="414" t="str">
        <f>IF(AND(BS222=1,BT222=1,SUMIF($C222:$C$525,$C222,$AJ222:$AJ$525)=$AJ222),$AJ222,IF($BV222&gt;0,$BV222,IF(AND(COUNTIF($C$11:$C221,$C222)&gt;=1,COUNTIF($D221:$D221,$D222)&gt;=1),"",IF(AND(SUMIF($C222:$C$525,$C222,$AJ222:$AJ$525)&gt;$AJ222,SUMIF($D222:$D$525,$D222,$AJ222:$AJ$525)&gt;$AJ222),SUMIF($C222:$C$525,$C222,$AJ222:$AJ$525),""))))</f>
        <v/>
      </c>
      <c r="BS222" s="409">
        <f>COUNTIFS('ZASOBY N'!$B221:$B$525,'ZASOBY N'!$B221,'ZASOBY N'!$C221:'ZASOBY N'!$C$525,'ZASOBY N'!$C221,'ZASOBY N'!$D221:'ZASOBY N'!$D$525,'ZASOBY N'!$D221,'ZASOBY N'!$H221:'ZASOBY N'!$H$525,'ZASOBY N'!$H221 )</f>
        <v>0</v>
      </c>
      <c r="BT222" s="410">
        <f>COUNTIFS('ZASOBY N'!$B$10:$B221,'ZASOBY N'!$B221,'ZASOBY N'!$C$10:'ZASOBY N'!$C221,'ZASOBY N'!$C221,'ZASOBY N'!$D$10:'ZASOBY N'!$D221,'ZASOBY N'!$D221,'ZASOBY N'!$H$10:'ZASOBY N'!$H221,'ZASOBY N'!$H221 )</f>
        <v>0</v>
      </c>
      <c r="BU222" s="411">
        <f t="shared" si="79"/>
        <v>0</v>
      </c>
      <c r="BV222" s="412">
        <f t="shared" si="80"/>
        <v>0</v>
      </c>
      <c r="BW222" s="94" t="s">
        <v>499</v>
      </c>
      <c r="BX222" s="414" t="str">
        <f>IF(AND(BZ222=1,CA222=1,SUMIF($C222:$C$525,$C222,$AI222:$AI$525)=$AI222),$AI222,IF($CC222&gt;0,$CC222,IF(AND(COUNTIF($C$11:$C221,$C222)&gt;=1,COUNTIF($D221:$D221,$D222)&gt;=1),"",IF(AND(SUMIF($C222:$C$525,$C222,$AI222:$AI$525)&gt;$AI222,SUMIF($D222:$D$525,$D222,$AI222:$AI$525)&gt;$IG222),_xlfn.AGGREGATE(14,4,$CB$11:$CB$31*($C$11:$C$31=$C222),1),""))))</f>
        <v/>
      </c>
      <c r="BZ222" s="409">
        <f>COUNTIFS('ZASOBY N'!$B221:$B$525,'ZASOBY N'!$B221,'ZASOBY N'!$C221:'ZASOBY N'!$C$525,'ZASOBY N'!$C221,'ZASOBY N'!$D221:'ZASOBY N'!$D$525,'ZASOBY N'!$D221,'ZASOBY N'!$H221:'ZASOBY N'!$H$525,'ZASOBY N'!$H221 )</f>
        <v>0</v>
      </c>
      <c r="CA222" s="410">
        <f>COUNTIFS('ZASOBY N'!$B$10:$B221,'ZASOBY N'!$B221,'ZASOBY N'!$C$10:'ZASOBY N'!$C221,'ZASOBY N'!$C221,'ZASOBY N'!$D$10:'ZASOBY N'!$D221,'ZASOBY N'!$D221,'ZASOBY N'!$H$10:'ZASOBY N'!$H221,'ZASOBY N'!$H221 )</f>
        <v>0</v>
      </c>
      <c r="CB222" s="411">
        <f t="shared" si="81"/>
        <v>0</v>
      </c>
      <c r="CC222" s="412">
        <f t="shared" si="82"/>
        <v>0</v>
      </c>
      <c r="CE222" s="414" t="str">
        <f>IF(AND(CG222=1,CH222=1,SUMIF($C222:$C$525,$C222,$AH222:$AH$525)=$AH222),$AH222,IF($CJ222&gt;0,$CJ222,IF(AND(COUNTIF($C$11:$C221,$C222)&gt;=1,COUNTIF($D221:$D221,$D222)&gt;=1),"",IF(AND(SUMIF($C222:$C$525,$C222,$AH222:$AH$525)&gt;$AH222,SUMIF($D222:$D$525,$D222,$AH222:$AH$525)&gt;$AH222),_xlfn.AGGREGATE(14,4,$CI$11:$CI$31*($C$11:$C$31=$C222),1),""))))</f>
        <v/>
      </c>
      <c r="CG222" s="409">
        <f>COUNTIFS('ZASOBY N'!$B221:$B$525,'ZASOBY N'!$B221,'ZASOBY N'!$C221:'ZASOBY N'!$C$525,'ZASOBY N'!$C221,'ZASOBY N'!$D221:'ZASOBY N'!$D$525,'ZASOBY N'!$D221,'ZASOBY N'!$H221:'ZASOBY N'!$H$525,'ZASOBY N'!$H221 )</f>
        <v>0</v>
      </c>
      <c r="CH222" s="410">
        <f>COUNTIFS('ZASOBY N'!$B$10:$B221,'ZASOBY N'!$B221,'ZASOBY N'!$C$10:'ZASOBY N'!$C221,'ZASOBY N'!$C221,'ZASOBY N'!$D$10:'ZASOBY N'!$D221,'ZASOBY N'!$D221,'ZASOBY N'!$H$10:'ZASOBY N'!$H221,'ZASOBY N'!$H221 )</f>
        <v>0</v>
      </c>
      <c r="CI222" s="411">
        <f t="shared" si="83"/>
        <v>0</v>
      </c>
      <c r="CJ222" s="412">
        <f t="shared" si="84"/>
        <v>0</v>
      </c>
      <c r="CL222" s="414" t="str">
        <f>IF(AND(CN222=1,CO222=1,SUMIF($C222:$C$525,$C222,$AG222:$AG$525)=$AG222),$AG222,IF($CQ222&gt;0,$CQ222,IF(AND(COUNTIF($C$11:$C221,$C222)&gt;=1,COUNTIF($D221:$D221,$D222)&gt;=1),"",IF(AND(SUMIF($C222:$C$525,$C222,$AG222:$AG$525)&gt;$AG222,SUMIF($D222:$D$525,$D222,$AG222:$AG$525)&gt;$AG222),_xlfn.AGGREGATE(14,4,$CP$11:$CP$31*($C$11:$C$31=$C222),1),""))))</f>
        <v/>
      </c>
      <c r="CN222" s="409">
        <f>COUNTIFS('ZASOBY N'!$B221:$B$525,'ZASOBY N'!$B221,'ZASOBY N'!$C221:'ZASOBY N'!$C$525,'ZASOBY N'!$C221,'ZASOBY N'!$D221:'ZASOBY N'!$D$525,'ZASOBY N'!$D221,'ZASOBY N'!$H221:'ZASOBY N'!$H$525,'ZASOBY N'!$H221 )</f>
        <v>0</v>
      </c>
      <c r="CO222" s="410">
        <f>COUNTIFS('ZASOBY N'!$B$10:$B221,'ZASOBY N'!$B221,'ZASOBY N'!$C$10:'ZASOBY N'!$C221,'ZASOBY N'!$C221,'ZASOBY N'!$D$10:'ZASOBY N'!$D221,'ZASOBY N'!$D221,'ZASOBY N'!$H$10:'ZASOBY N'!$H221,'ZASOBY N'!$H221 )</f>
        <v>0</v>
      </c>
      <c r="CP222" s="411">
        <f t="shared" si="85"/>
        <v>0</v>
      </c>
      <c r="CQ222" s="412">
        <f t="shared" si="86"/>
        <v>0</v>
      </c>
      <c r="CS222" s="414" t="str">
        <f>IF(AND(CU222=1,CV222=1,SUMIF($C222:$C$525,$C222,$AF222:$AF$525)=$AF222),$AF222,IF($CX222&gt;0,$CX222,IF(AND(COUNTIF($C$11:$C221,$C222)&gt;=1,COUNTIF($D221:$D221,$D222)&gt;=1),"",IF(AND(SUMIF($C222:$C$525,$C222,$AF222:$AF$525)&gt;$AF222,SUMIF($D222:$D$525,$D222,$AF222:$AF$525)&gt;$AF222),_xlfn.AGGREGATE(14,4,$CW$11:$CW$31*($C$11:$C$31=$C222),1),""))))</f>
        <v/>
      </c>
      <c r="CU222" s="409">
        <f>COUNTIFS('ZASOBY N'!$B221:$B$525,'ZASOBY N'!$B221,'ZASOBY N'!$C221:'ZASOBY N'!$C$525,'ZASOBY N'!$C221,'ZASOBY N'!$D221:'ZASOBY N'!$D$525,'ZASOBY N'!$D221,'ZASOBY N'!$H221:'ZASOBY N'!$H$525,'ZASOBY N'!$H221 )</f>
        <v>0</v>
      </c>
      <c r="CV222" s="410">
        <f>COUNTIFS('ZASOBY N'!$B$10:$B221,'ZASOBY N'!$B221,'ZASOBY N'!$C$10:'ZASOBY N'!$C221,'ZASOBY N'!$C221,'ZASOBY N'!$D$10:'ZASOBY N'!$D221,'ZASOBY N'!$D221,'ZASOBY N'!$H$10:'ZASOBY N'!$H221,'ZASOBY N'!$H221 )</f>
        <v>0</v>
      </c>
      <c r="CW222" s="411">
        <f t="shared" si="87"/>
        <v>0</v>
      </c>
      <c r="CX222" s="412">
        <f t="shared" si="88"/>
        <v>0</v>
      </c>
      <c r="CZ222" s="414" t="str">
        <f>IF(AND(DB222=1,DC222=1,SUMIF($C222:$C$525,$C222,$AE222:$AE$525)=$AE222),$AE222,IF($DE222&gt;0,$DE222,IF(AND(COUNTIF($C$11:$C221,$C222)&gt;=1,COUNTIF($D221:$D221,$D222)&gt;=1),"",IF(AND(SUMIF($C222:$C$525,$C222,$AE222:$AE$525)&gt;$AE222,SUMIF($D222:$D$525,$D222,$AE222:$AE$525)&gt;$AE222),_xlfn.AGGREGATE(14,4,$DD$11:$DD$31*($C$11:$C$31=$C222),1),""))))</f>
        <v/>
      </c>
      <c r="DB222" s="409">
        <f>COUNTIFS('ZASOBY N'!$B221:$B$525,'ZASOBY N'!$B221,'ZASOBY N'!$C221:'ZASOBY N'!$C$525,'ZASOBY N'!$C221,'ZASOBY N'!$D221:'ZASOBY N'!$D$525,'ZASOBY N'!$D221,'ZASOBY N'!$H221:'ZASOBY N'!$H$525,'ZASOBY N'!$H221 )</f>
        <v>0</v>
      </c>
      <c r="DC222" s="410">
        <f>COUNTIFS('ZASOBY N'!$B$10:$B221,'ZASOBY N'!$B221,'ZASOBY N'!$C$10:'ZASOBY N'!$C221,'ZASOBY N'!$C221,'ZASOBY N'!$D$10:'ZASOBY N'!$D221,'ZASOBY N'!$D221,'ZASOBY N'!$H$10:'ZASOBY N'!$H221,'ZASOBY N'!$H221 )</f>
        <v>0</v>
      </c>
      <c r="DD222" s="411">
        <f t="shared" si="89"/>
        <v>0</v>
      </c>
      <c r="DE222" s="412">
        <f t="shared" si="90"/>
        <v>0</v>
      </c>
      <c r="DF222" s="399" t="str">
        <f>IF(AND(DI222=1,DJ222=1,SUMIF($C222:$C$525,$C222,$AD222:$AD$525)=$AD222),$AD222,IF($DL222&gt;0,$DL222,IF(B222="","",IF(AND(COUNTIF($C$11:$C221,$C222)&gt;=1,COUNTIF($D221:$D221,$D222)&gt;=1,COUNTIF($Z219:$Z221,$C222)=0),"",IF(AND(COUNTIF($C$11:$C221,$C222)&gt;=1,COUNTIF($D221:$D221,$D222)&gt;=1),"UJĘTO WYŻEJ",IF(AND(SUMIF($C222:$C$525,$C222,$AD222:$AD$525)&gt;$AD222,SUMIF($D222:$D$525,$D222,$AD222:$AD$525)&gt;$AD222),_xlfn.AGGREGATE(14,4,$DK$11:$DK$31*($C$11:$C$31=$C222),1),""))))))</f>
        <v/>
      </c>
      <c r="DG222" s="414" t="str">
        <f>IF(AND(DI222=1,DJ222=1,SUMIF($C222:$C$525,$C222,$AD222:$AD$525)=$AD222),$AD222,IF($DL222&gt;0,$DL222,IF(AND(COUNTIF($C$11:$C221,$C222)&gt;=1,COUNTIF($D221:$D221,$D222)&gt;=1),"",IF(AND(SUMIF($C222:$C$525,$C222,$AD222:$AD$525)&gt;$AD222,SUMIF($D222:$D$525,$D222,$AD222:$AD$525)&gt;$AD222),_xlfn.AGGREGATE(14,4,$DK$11:$DK$31*($C$11:$C$31=$C222),1),""))))</f>
        <v/>
      </c>
      <c r="DI222" s="409">
        <f>COUNTIFS('ZASOBY N'!$B221:$B$525,'ZASOBY N'!$B221,'ZASOBY N'!$C221:'ZASOBY N'!$C$525,'ZASOBY N'!$C221,'ZASOBY N'!$D221:'ZASOBY N'!$D$525,'ZASOBY N'!$D221,'ZASOBY N'!$H221:'ZASOBY N'!$H$525,'ZASOBY N'!$H221 )</f>
        <v>0</v>
      </c>
      <c r="DJ222" s="410">
        <f>COUNTIFS('ZASOBY N'!$B$10:$B221,'ZASOBY N'!$B221,'ZASOBY N'!$C$10:'ZASOBY N'!$C221,'ZASOBY N'!$C221,'ZASOBY N'!$D$10:'ZASOBY N'!$D221,'ZASOBY N'!$D221,'ZASOBY N'!$H$10:'ZASOBY N'!$H221,'ZASOBY N'!$H221 )</f>
        <v>0</v>
      </c>
      <c r="DK222" s="411">
        <f t="shared" si="91"/>
        <v>0</v>
      </c>
      <c r="DL222" s="412">
        <f t="shared" si="92"/>
        <v>0</v>
      </c>
    </row>
    <row r="223" spans="1:116" ht="18.899999999999999" customHeight="1" x14ac:dyDescent="0.3">
      <c r="A223" s="219"/>
      <c r="B223" s="152" t="str">
        <f>IF('ZASOBY N'!A222="","",'ZASOBY N'!A222)</f>
        <v/>
      </c>
      <c r="C223" s="462" t="str">
        <f>IF('ZASOBY N'!C222="","",'ZASOBY N'!C222)</f>
        <v/>
      </c>
      <c r="D223" s="137" t="str">
        <f>IF('ZASOBY N'!B222="","",'ZASOBY N'!B222)</f>
        <v/>
      </c>
      <c r="E223" s="138"/>
      <c r="F223" s="356" t="str">
        <f>IF('ZASOBY N'!D222="","",'ZASOBY N'!D222)</f>
        <v/>
      </c>
      <c r="G223" s="220" t="str">
        <f>IF('ZASOBY N'!G222="","",'ZASOBY N'!G222)</f>
        <v/>
      </c>
      <c r="H223" s="221" t="str">
        <f>IF('ZASOBY N'!F222="","",'ZASOBY N'!F222)</f>
        <v/>
      </c>
      <c r="I223" s="221" t="str">
        <f>IF('ZASOBY N'!G222="","",'ZASOBY N'!G222)</f>
        <v/>
      </c>
      <c r="J223" s="221" t="str">
        <f>IF('ZASOBY N'!H222="","",'ZASOBY N'!H222)</f>
        <v/>
      </c>
      <c r="K223" s="214">
        <v>0</v>
      </c>
      <c r="L223" s="214">
        <v>0</v>
      </c>
      <c r="M223" s="214">
        <v>0</v>
      </c>
      <c r="N223" s="222" t="str">
        <f>IF('ZASOBY N'!BD222="x","",IF(W223="","",'ZASOBY N'!E222))</f>
        <v/>
      </c>
      <c r="O223" s="223">
        <v>0</v>
      </c>
      <c r="P223" s="223">
        <v>0</v>
      </c>
      <c r="Q223" s="226" t="str">
        <f>IF($N223="","",'UPR BILANS N'!G223*'UPR BILANS N'!N223)</f>
        <v/>
      </c>
      <c r="R223" s="225" t="str">
        <f>IF($N223="","",'ZASOBY N'!O222)</f>
        <v/>
      </c>
      <c r="S223" s="225" t="str">
        <f>IF($N223="","",IF('ZASOBY N'!Q222="",0,'ZASOBY N'!Q222))</f>
        <v/>
      </c>
      <c r="T223" s="225" t="str">
        <f>IF($N223="","",'ZASOBY N'!V222)</f>
        <v/>
      </c>
      <c r="U223" s="225" t="str">
        <f>IF($N223="","",IF('ZASOBY N'!AG222="",0,'ZASOBY N'!AG222))</f>
        <v/>
      </c>
      <c r="V223" s="225" t="str">
        <f>IF($N223="","",IF(NN!P225="",0,NN!P225))</f>
        <v/>
      </c>
      <c r="W223" s="225" t="str">
        <f t="shared" si="70"/>
        <v/>
      </c>
      <c r="X223" s="226" t="str">
        <f t="shared" si="73"/>
        <v/>
      </c>
      <c r="Y223" s="225" t="str">
        <f>IF('ZASOBY N'!AU222="","",IF(C223&lt;&gt;C222,'ZASOBY N'!AU222,IF(D223&lt;&gt;D222,'ZASOBY N'!AU222,IF(F223&lt;&gt;F222,'ZASOBY N'!AU222,IF(G223&lt;&gt;G222,'ZASOBY N'!AU222,IF(J223&lt;&gt;J222,'ZASOBY N'!AU222,IF(NN!AC225="","",IF(AND(C222=C223,H222=H223,J222=J223,NN!AC225&gt;0),"",IF(AND(C223=C224,H223=DO221,NN!CW223&gt;0),'ZASOBY N'!AU222,'ZASOBY N'!AU222)))))))))</f>
        <v/>
      </c>
      <c r="Z223" s="225" t="str">
        <f t="shared" si="71"/>
        <v/>
      </c>
      <c r="AA223" s="227" t="str">
        <f t="shared" si="75"/>
        <v/>
      </c>
      <c r="AB223" s="400" t="str">
        <f t="shared" si="72"/>
        <v/>
      </c>
      <c r="AC223" s="228" t="str">
        <f t="shared" si="74"/>
        <v/>
      </c>
      <c r="AD223" s="222">
        <f>IF(B223="",0,IF(F223="",0,INDEX(POBRANIE_!$B$6:$F$101,MATCH('UPR BILANS N'!$F223,POBRANIE_!$A$6:$A$101,0),2)))</f>
        <v>0</v>
      </c>
      <c r="AE223" s="224">
        <f>IF(OR('ZASOBY N'!G222="",'ZASOBY N'!E222=""),0,IF(B223="",0,'ZASOBY N'!G222*'ZASOBY N'!E222))</f>
        <v>0</v>
      </c>
      <c r="AF223" s="225">
        <f>IF('ZASOBY N'!O222="",0,'ZASOBY N'!O222)</f>
        <v>0</v>
      </c>
      <c r="AG223" s="225">
        <f>IF('ZASOBY N'!Q222="",0,'ZASOBY N'!Q222)</f>
        <v>0</v>
      </c>
      <c r="AH223" s="225">
        <f>IF('ZASOBY N'!V222="",0,'ZASOBY N'!V222)</f>
        <v>0</v>
      </c>
      <c r="AI223" s="225">
        <f>IF('ZASOBY N'!AG222="",0,'ZASOBY N'!AG222)</f>
        <v>0</v>
      </c>
      <c r="AJ223" s="225">
        <f>IF(NN!P225="",0,IF(NN!P225="BRAK kol.7","BRAK BADAŃ",NN!P225))</f>
        <v>0</v>
      </c>
      <c r="AK223" s="225">
        <f>IF(NN!AC225="",0,IF(NN!AC225="BRAK kol.7","BRAK BADAŃ",NN!AC225))</f>
        <v>0</v>
      </c>
      <c r="BJ223" s="414" t="str">
        <f>IF(AND(BL223=1,BM223=1,SUMIF($C223:$C$525,$C223,$AK223:$AK$525)=$AK223),$AK223,IF($BO223&gt;0,$BO223,IF(AND(COUNTIF($C$11:$C222,$C223)&gt;=1,COUNTIF($D222:$D222,$D223)&gt;=1),"",IF(AND(SUMIF($C223:$C$525,$C223,$AK223:$AK$525)&gt;=$AK223,SUMIF($D223:$D$525,$D223,$AK223:$AK$525)&gt;=$AK223),SUMIF($C223:$C$525,$C223,$AK223:$AK$525),""))))</f>
        <v/>
      </c>
      <c r="BL223" s="409">
        <f>COUNTIFS('ZASOBY N'!$B222:$B$525,'ZASOBY N'!$B222,'ZASOBY N'!$C222:'ZASOBY N'!$C$525,'ZASOBY N'!$C222,'ZASOBY N'!$D222:'ZASOBY N'!$D$525,'ZASOBY N'!$D222,'ZASOBY N'!$H222:'ZASOBY N'!$H$525,'ZASOBY N'!$H222 )</f>
        <v>0</v>
      </c>
      <c r="BM223" s="410">
        <f>COUNTIFS('ZASOBY N'!$B$10:$B222,'ZASOBY N'!$B222,'ZASOBY N'!$C$10:'ZASOBY N'!$C222,'ZASOBY N'!$C222,'ZASOBY N'!$D$10:'ZASOBY N'!$D222,'ZASOBY N'!$D222,'ZASOBY N'!$H$10:'ZASOBY N'!$H222,'ZASOBY N'!$H222 )</f>
        <v>0</v>
      </c>
      <c r="BN223" s="411">
        <f t="shared" si="76"/>
        <v>0</v>
      </c>
      <c r="BO223" s="412">
        <f t="shared" si="77"/>
        <v>0</v>
      </c>
      <c r="BP223" s="94" t="str">
        <f t="shared" si="78"/>
        <v/>
      </c>
      <c r="BQ223" s="414" t="str">
        <f>IF(AND(BS223=1,BT223=1,SUMIF($C223:$C$525,$C223,$AJ223:$AJ$525)=$AJ223),$AJ223,IF($BV223&gt;0,$BV223,IF(AND(COUNTIF($C$11:$C222,$C223)&gt;=1,COUNTIF($D222:$D222,$D223)&gt;=1),"",IF(AND(SUMIF($C223:$C$525,$C223,$AJ223:$AJ$525)&gt;$AJ223,SUMIF($D223:$D$525,$D223,$AJ223:$AJ$525)&gt;$AJ223),SUMIF($C223:$C$525,$C223,$AJ223:$AJ$525),""))))</f>
        <v/>
      </c>
      <c r="BS223" s="409">
        <f>COUNTIFS('ZASOBY N'!$B222:$B$525,'ZASOBY N'!$B222,'ZASOBY N'!$C222:'ZASOBY N'!$C$525,'ZASOBY N'!$C222,'ZASOBY N'!$D222:'ZASOBY N'!$D$525,'ZASOBY N'!$D222,'ZASOBY N'!$H222:'ZASOBY N'!$H$525,'ZASOBY N'!$H222 )</f>
        <v>0</v>
      </c>
      <c r="BT223" s="410">
        <f>COUNTIFS('ZASOBY N'!$B$10:$B222,'ZASOBY N'!$B222,'ZASOBY N'!$C$10:'ZASOBY N'!$C222,'ZASOBY N'!$C222,'ZASOBY N'!$D$10:'ZASOBY N'!$D222,'ZASOBY N'!$D222,'ZASOBY N'!$H$10:'ZASOBY N'!$H222,'ZASOBY N'!$H222 )</f>
        <v>0</v>
      </c>
      <c r="BU223" s="411">
        <f t="shared" si="79"/>
        <v>0</v>
      </c>
      <c r="BV223" s="412">
        <f t="shared" si="80"/>
        <v>0</v>
      </c>
      <c r="BW223" s="94" t="s">
        <v>499</v>
      </c>
      <c r="BX223" s="414" t="str">
        <f>IF(AND(BZ223=1,CA223=1,SUMIF($C223:$C$525,$C223,$AI223:$AI$525)=$AI223),$AI223,IF($CC223&gt;0,$CC223,IF(AND(COUNTIF($C$11:$C222,$C223)&gt;=1,COUNTIF($D222:$D222,$D223)&gt;=1),"",IF(AND(SUMIF($C223:$C$525,$C223,$AI223:$AI$525)&gt;$AI223,SUMIF($D223:$D$525,$D223,$AI223:$AI$525)&gt;$IG223),_xlfn.AGGREGATE(14,4,$CB$11:$CB$31*($C$11:$C$31=$C223),1),""))))</f>
        <v/>
      </c>
      <c r="BZ223" s="409">
        <f>COUNTIFS('ZASOBY N'!$B222:$B$525,'ZASOBY N'!$B222,'ZASOBY N'!$C222:'ZASOBY N'!$C$525,'ZASOBY N'!$C222,'ZASOBY N'!$D222:'ZASOBY N'!$D$525,'ZASOBY N'!$D222,'ZASOBY N'!$H222:'ZASOBY N'!$H$525,'ZASOBY N'!$H222 )</f>
        <v>0</v>
      </c>
      <c r="CA223" s="410">
        <f>COUNTIFS('ZASOBY N'!$B$10:$B222,'ZASOBY N'!$B222,'ZASOBY N'!$C$10:'ZASOBY N'!$C222,'ZASOBY N'!$C222,'ZASOBY N'!$D$10:'ZASOBY N'!$D222,'ZASOBY N'!$D222,'ZASOBY N'!$H$10:'ZASOBY N'!$H222,'ZASOBY N'!$H222 )</f>
        <v>0</v>
      </c>
      <c r="CB223" s="411">
        <f t="shared" si="81"/>
        <v>0</v>
      </c>
      <c r="CC223" s="412">
        <f t="shared" si="82"/>
        <v>0</v>
      </c>
      <c r="CE223" s="414" t="str">
        <f>IF(AND(CG223=1,CH223=1,SUMIF($C223:$C$525,$C223,$AH223:$AH$525)=$AH223),$AH223,IF($CJ223&gt;0,$CJ223,IF(AND(COUNTIF($C$11:$C222,$C223)&gt;=1,COUNTIF($D222:$D222,$D223)&gt;=1),"",IF(AND(SUMIF($C223:$C$525,$C223,$AH223:$AH$525)&gt;$AH223,SUMIF($D223:$D$525,$D223,$AH223:$AH$525)&gt;$AH223),_xlfn.AGGREGATE(14,4,$CI$11:$CI$31*($C$11:$C$31=$C223),1),""))))</f>
        <v/>
      </c>
      <c r="CG223" s="409">
        <f>COUNTIFS('ZASOBY N'!$B222:$B$525,'ZASOBY N'!$B222,'ZASOBY N'!$C222:'ZASOBY N'!$C$525,'ZASOBY N'!$C222,'ZASOBY N'!$D222:'ZASOBY N'!$D$525,'ZASOBY N'!$D222,'ZASOBY N'!$H222:'ZASOBY N'!$H$525,'ZASOBY N'!$H222 )</f>
        <v>0</v>
      </c>
      <c r="CH223" s="410">
        <f>COUNTIFS('ZASOBY N'!$B$10:$B222,'ZASOBY N'!$B222,'ZASOBY N'!$C$10:'ZASOBY N'!$C222,'ZASOBY N'!$C222,'ZASOBY N'!$D$10:'ZASOBY N'!$D222,'ZASOBY N'!$D222,'ZASOBY N'!$H$10:'ZASOBY N'!$H222,'ZASOBY N'!$H222 )</f>
        <v>0</v>
      </c>
      <c r="CI223" s="411">
        <f t="shared" si="83"/>
        <v>0</v>
      </c>
      <c r="CJ223" s="412">
        <f t="shared" si="84"/>
        <v>0</v>
      </c>
      <c r="CL223" s="414" t="str">
        <f>IF(AND(CN223=1,CO223=1,SUMIF($C223:$C$525,$C223,$AG223:$AG$525)=$AG223),$AG223,IF($CQ223&gt;0,$CQ223,IF(AND(COUNTIF($C$11:$C222,$C223)&gt;=1,COUNTIF($D222:$D222,$D223)&gt;=1),"",IF(AND(SUMIF($C223:$C$525,$C223,$AG223:$AG$525)&gt;$AG223,SUMIF($D223:$D$525,$D223,$AG223:$AG$525)&gt;$AG223),_xlfn.AGGREGATE(14,4,$CP$11:$CP$31*($C$11:$C$31=$C223),1),""))))</f>
        <v/>
      </c>
      <c r="CN223" s="409">
        <f>COUNTIFS('ZASOBY N'!$B222:$B$525,'ZASOBY N'!$B222,'ZASOBY N'!$C222:'ZASOBY N'!$C$525,'ZASOBY N'!$C222,'ZASOBY N'!$D222:'ZASOBY N'!$D$525,'ZASOBY N'!$D222,'ZASOBY N'!$H222:'ZASOBY N'!$H$525,'ZASOBY N'!$H222 )</f>
        <v>0</v>
      </c>
      <c r="CO223" s="410">
        <f>COUNTIFS('ZASOBY N'!$B$10:$B222,'ZASOBY N'!$B222,'ZASOBY N'!$C$10:'ZASOBY N'!$C222,'ZASOBY N'!$C222,'ZASOBY N'!$D$10:'ZASOBY N'!$D222,'ZASOBY N'!$D222,'ZASOBY N'!$H$10:'ZASOBY N'!$H222,'ZASOBY N'!$H222 )</f>
        <v>0</v>
      </c>
      <c r="CP223" s="411">
        <f t="shared" si="85"/>
        <v>0</v>
      </c>
      <c r="CQ223" s="412">
        <f t="shared" si="86"/>
        <v>0</v>
      </c>
      <c r="CS223" s="414" t="str">
        <f>IF(AND(CU223=1,CV223=1,SUMIF($C223:$C$525,$C223,$AF223:$AF$525)=$AF223),$AF223,IF($CX223&gt;0,$CX223,IF(AND(COUNTIF($C$11:$C222,$C223)&gt;=1,COUNTIF($D222:$D222,$D223)&gt;=1),"",IF(AND(SUMIF($C223:$C$525,$C223,$AF223:$AF$525)&gt;$AF223,SUMIF($D223:$D$525,$D223,$AF223:$AF$525)&gt;$AF223),_xlfn.AGGREGATE(14,4,$CW$11:$CW$31*($C$11:$C$31=$C223),1),""))))</f>
        <v/>
      </c>
      <c r="CU223" s="409">
        <f>COUNTIFS('ZASOBY N'!$B222:$B$525,'ZASOBY N'!$B222,'ZASOBY N'!$C222:'ZASOBY N'!$C$525,'ZASOBY N'!$C222,'ZASOBY N'!$D222:'ZASOBY N'!$D$525,'ZASOBY N'!$D222,'ZASOBY N'!$H222:'ZASOBY N'!$H$525,'ZASOBY N'!$H222 )</f>
        <v>0</v>
      </c>
      <c r="CV223" s="410">
        <f>COUNTIFS('ZASOBY N'!$B$10:$B222,'ZASOBY N'!$B222,'ZASOBY N'!$C$10:'ZASOBY N'!$C222,'ZASOBY N'!$C222,'ZASOBY N'!$D$10:'ZASOBY N'!$D222,'ZASOBY N'!$D222,'ZASOBY N'!$H$10:'ZASOBY N'!$H222,'ZASOBY N'!$H222 )</f>
        <v>0</v>
      </c>
      <c r="CW223" s="411">
        <f t="shared" si="87"/>
        <v>0</v>
      </c>
      <c r="CX223" s="412">
        <f t="shared" si="88"/>
        <v>0</v>
      </c>
      <c r="CZ223" s="414" t="str">
        <f>IF(AND(DB223=1,DC223=1,SUMIF($C223:$C$525,$C223,$AE223:$AE$525)=$AE223),$AE223,IF($DE223&gt;0,$DE223,IF(AND(COUNTIF($C$11:$C222,$C223)&gt;=1,COUNTIF($D222:$D222,$D223)&gt;=1),"",IF(AND(SUMIF($C223:$C$525,$C223,$AE223:$AE$525)&gt;$AE223,SUMIF($D223:$D$525,$D223,$AE223:$AE$525)&gt;$AE223),_xlfn.AGGREGATE(14,4,$DD$11:$DD$31*($C$11:$C$31=$C223),1),""))))</f>
        <v/>
      </c>
      <c r="DB223" s="409">
        <f>COUNTIFS('ZASOBY N'!$B222:$B$525,'ZASOBY N'!$B222,'ZASOBY N'!$C222:'ZASOBY N'!$C$525,'ZASOBY N'!$C222,'ZASOBY N'!$D222:'ZASOBY N'!$D$525,'ZASOBY N'!$D222,'ZASOBY N'!$H222:'ZASOBY N'!$H$525,'ZASOBY N'!$H222 )</f>
        <v>0</v>
      </c>
      <c r="DC223" s="410">
        <f>COUNTIFS('ZASOBY N'!$B$10:$B222,'ZASOBY N'!$B222,'ZASOBY N'!$C$10:'ZASOBY N'!$C222,'ZASOBY N'!$C222,'ZASOBY N'!$D$10:'ZASOBY N'!$D222,'ZASOBY N'!$D222,'ZASOBY N'!$H$10:'ZASOBY N'!$H222,'ZASOBY N'!$H222 )</f>
        <v>0</v>
      </c>
      <c r="DD223" s="411">
        <f t="shared" si="89"/>
        <v>0</v>
      </c>
      <c r="DE223" s="412">
        <f t="shared" si="90"/>
        <v>0</v>
      </c>
      <c r="DF223" s="399" t="str">
        <f>IF(AND(DI223=1,DJ223=1,SUMIF($C223:$C$525,$C223,$AD223:$AD$525)=$AD223),$AD223,IF($DL223&gt;0,$DL223,IF(B223="","",IF(AND(COUNTIF($C$11:$C222,$C223)&gt;=1,COUNTIF($D222:$D222,$D223)&gt;=1,COUNTIF($Z220:$Z222,$C223)=0),"",IF(AND(COUNTIF($C$11:$C222,$C223)&gt;=1,COUNTIF($D222:$D222,$D223)&gt;=1),"UJĘTO WYŻEJ",IF(AND(SUMIF($C223:$C$525,$C223,$AD223:$AD$525)&gt;$AD223,SUMIF($D223:$D$525,$D223,$AD223:$AD$525)&gt;$AD223),_xlfn.AGGREGATE(14,4,$DK$11:$DK$31*($C$11:$C$31=$C223),1),""))))))</f>
        <v/>
      </c>
      <c r="DG223" s="414" t="str">
        <f>IF(AND(DI223=1,DJ223=1,SUMIF($C223:$C$525,$C223,$AD223:$AD$525)=$AD223),$AD223,IF($DL223&gt;0,$DL223,IF(AND(COUNTIF($C$11:$C222,$C223)&gt;=1,COUNTIF($D222:$D222,$D223)&gt;=1),"",IF(AND(SUMIF($C223:$C$525,$C223,$AD223:$AD$525)&gt;$AD223,SUMIF($D223:$D$525,$D223,$AD223:$AD$525)&gt;$AD223),_xlfn.AGGREGATE(14,4,$DK$11:$DK$31*($C$11:$C$31=$C223),1),""))))</f>
        <v/>
      </c>
      <c r="DI223" s="409">
        <f>COUNTIFS('ZASOBY N'!$B222:$B$525,'ZASOBY N'!$B222,'ZASOBY N'!$C222:'ZASOBY N'!$C$525,'ZASOBY N'!$C222,'ZASOBY N'!$D222:'ZASOBY N'!$D$525,'ZASOBY N'!$D222,'ZASOBY N'!$H222:'ZASOBY N'!$H$525,'ZASOBY N'!$H222 )</f>
        <v>0</v>
      </c>
      <c r="DJ223" s="410">
        <f>COUNTIFS('ZASOBY N'!$B$10:$B222,'ZASOBY N'!$B222,'ZASOBY N'!$C$10:'ZASOBY N'!$C222,'ZASOBY N'!$C222,'ZASOBY N'!$D$10:'ZASOBY N'!$D222,'ZASOBY N'!$D222,'ZASOBY N'!$H$10:'ZASOBY N'!$H222,'ZASOBY N'!$H222 )</f>
        <v>0</v>
      </c>
      <c r="DK223" s="411">
        <f t="shared" si="91"/>
        <v>0</v>
      </c>
      <c r="DL223" s="412">
        <f t="shared" si="92"/>
        <v>0</v>
      </c>
    </row>
    <row r="224" spans="1:116" ht="18.899999999999999" customHeight="1" x14ac:dyDescent="0.3">
      <c r="A224" s="219"/>
      <c r="B224" s="152" t="str">
        <f>IF('ZASOBY N'!A223="","",'ZASOBY N'!A223)</f>
        <v/>
      </c>
      <c r="C224" s="462" t="str">
        <f>IF('ZASOBY N'!C223="","",'ZASOBY N'!C223)</f>
        <v/>
      </c>
      <c r="D224" s="137" t="str">
        <f>IF('ZASOBY N'!B223="","",'ZASOBY N'!B223)</f>
        <v/>
      </c>
      <c r="E224" s="138"/>
      <c r="F224" s="356" t="str">
        <f>IF('ZASOBY N'!D223="","",'ZASOBY N'!D223)</f>
        <v/>
      </c>
      <c r="G224" s="220" t="str">
        <f>IF('ZASOBY N'!G223="","",'ZASOBY N'!G223)</f>
        <v/>
      </c>
      <c r="H224" s="221" t="str">
        <f>IF('ZASOBY N'!F223="","",'ZASOBY N'!F223)</f>
        <v/>
      </c>
      <c r="I224" s="221" t="str">
        <f>IF('ZASOBY N'!G223="","",'ZASOBY N'!G223)</f>
        <v/>
      </c>
      <c r="J224" s="221" t="str">
        <f>IF('ZASOBY N'!H223="","",'ZASOBY N'!H223)</f>
        <v/>
      </c>
      <c r="K224" s="214">
        <v>0</v>
      </c>
      <c r="L224" s="214">
        <v>0</v>
      </c>
      <c r="M224" s="214">
        <v>0</v>
      </c>
      <c r="N224" s="222" t="str">
        <f>IF('ZASOBY N'!BD223="x","",IF(W224="","",'ZASOBY N'!E223))</f>
        <v/>
      </c>
      <c r="O224" s="223">
        <v>0</v>
      </c>
      <c r="P224" s="223">
        <v>0</v>
      </c>
      <c r="Q224" s="226" t="str">
        <f>IF($N224="","",'UPR BILANS N'!G224*'UPR BILANS N'!N224)</f>
        <v/>
      </c>
      <c r="R224" s="225" t="str">
        <f>IF($N224="","",'ZASOBY N'!O223)</f>
        <v/>
      </c>
      <c r="S224" s="225" t="str">
        <f>IF($N224="","",IF('ZASOBY N'!Q223="",0,'ZASOBY N'!Q223))</f>
        <v/>
      </c>
      <c r="T224" s="225" t="str">
        <f>IF($N224="","",'ZASOBY N'!V223)</f>
        <v/>
      </c>
      <c r="U224" s="225" t="str">
        <f>IF($N224="","",IF('ZASOBY N'!AG223="",0,'ZASOBY N'!AG223))</f>
        <v/>
      </c>
      <c r="V224" s="225" t="str">
        <f>IF($N224="","",IF(NN!P226="",0,NN!P226))</f>
        <v/>
      </c>
      <c r="W224" s="225" t="str">
        <f t="shared" si="70"/>
        <v/>
      </c>
      <c r="X224" s="226" t="str">
        <f t="shared" si="73"/>
        <v/>
      </c>
      <c r="Y224" s="225" t="str">
        <f>IF('ZASOBY N'!AU223="","",IF(C224&lt;&gt;C223,'ZASOBY N'!AU223,IF(D224&lt;&gt;D223,'ZASOBY N'!AU223,IF(F224&lt;&gt;F223,'ZASOBY N'!AU223,IF(G224&lt;&gt;G223,'ZASOBY N'!AU223,IF(J224&lt;&gt;J223,'ZASOBY N'!AU223,IF(NN!AC226="","",IF(AND(C223=C224,H223=H224,J223=J224,NN!AC226&gt;0),"",IF(AND(C224=C225,H224=DO222,NN!CW224&gt;0),'ZASOBY N'!AU223,'ZASOBY N'!AU223)))))))))</f>
        <v/>
      </c>
      <c r="Z224" s="225" t="str">
        <f t="shared" si="71"/>
        <v/>
      </c>
      <c r="AA224" s="227" t="str">
        <f t="shared" si="75"/>
        <v/>
      </c>
      <c r="AB224" s="400" t="str">
        <f t="shared" si="72"/>
        <v/>
      </c>
      <c r="AC224" s="228" t="str">
        <f t="shared" si="74"/>
        <v/>
      </c>
      <c r="AD224" s="222">
        <f>IF(B224="",0,IF(F224="",0,INDEX(POBRANIE_!$B$6:$F$101,MATCH('UPR BILANS N'!$F224,POBRANIE_!$A$6:$A$101,0),2)))</f>
        <v>0</v>
      </c>
      <c r="AE224" s="224">
        <f>IF(OR('ZASOBY N'!G223="",'ZASOBY N'!E223=""),0,IF(B224="",0,'ZASOBY N'!G223*'ZASOBY N'!E223))</f>
        <v>0</v>
      </c>
      <c r="AF224" s="225">
        <f>IF('ZASOBY N'!O223="",0,'ZASOBY N'!O223)</f>
        <v>0</v>
      </c>
      <c r="AG224" s="225">
        <f>IF('ZASOBY N'!Q223="",0,'ZASOBY N'!Q223)</f>
        <v>0</v>
      </c>
      <c r="AH224" s="225">
        <f>IF('ZASOBY N'!V223="",0,'ZASOBY N'!V223)</f>
        <v>0</v>
      </c>
      <c r="AI224" s="225">
        <f>IF('ZASOBY N'!AG223="",0,'ZASOBY N'!AG223)</f>
        <v>0</v>
      </c>
      <c r="AJ224" s="225">
        <f>IF(NN!P226="",0,IF(NN!P226="BRAK kol.7","BRAK BADAŃ",NN!P226))</f>
        <v>0</v>
      </c>
      <c r="AK224" s="225">
        <f>IF(NN!AC226="",0,IF(NN!AC226="BRAK kol.7","BRAK BADAŃ",NN!AC226))</f>
        <v>0</v>
      </c>
      <c r="BJ224" s="414" t="str">
        <f>IF(AND(BL224=1,BM224=1,SUMIF($C224:$C$525,$C224,$AK224:$AK$525)=$AK224),$AK224,IF($BO224&gt;0,$BO224,IF(AND(COUNTIF($C$11:$C223,$C224)&gt;=1,COUNTIF($D223:$D223,$D224)&gt;=1),"",IF(AND(SUMIF($C224:$C$525,$C224,$AK224:$AK$525)&gt;=$AK224,SUMIF($D224:$D$525,$D224,$AK224:$AK$525)&gt;=$AK224),SUMIF($C224:$C$525,$C224,$AK224:$AK$525),""))))</f>
        <v/>
      </c>
      <c r="BL224" s="409">
        <f>COUNTIFS('ZASOBY N'!$B223:$B$525,'ZASOBY N'!$B223,'ZASOBY N'!$C223:'ZASOBY N'!$C$525,'ZASOBY N'!$C223,'ZASOBY N'!$D223:'ZASOBY N'!$D$525,'ZASOBY N'!$D223,'ZASOBY N'!$H223:'ZASOBY N'!$H$525,'ZASOBY N'!$H223 )</f>
        <v>0</v>
      </c>
      <c r="BM224" s="410">
        <f>COUNTIFS('ZASOBY N'!$B$10:$B223,'ZASOBY N'!$B223,'ZASOBY N'!$C$10:'ZASOBY N'!$C223,'ZASOBY N'!$C223,'ZASOBY N'!$D$10:'ZASOBY N'!$D223,'ZASOBY N'!$D223,'ZASOBY N'!$H$10:'ZASOBY N'!$H223,'ZASOBY N'!$H223 )</f>
        <v>0</v>
      </c>
      <c r="BN224" s="411">
        <f t="shared" si="76"/>
        <v>0</v>
      </c>
      <c r="BO224" s="412">
        <f t="shared" si="77"/>
        <v>0</v>
      </c>
      <c r="BP224" s="94" t="str">
        <f t="shared" si="78"/>
        <v/>
      </c>
      <c r="BQ224" s="414" t="str">
        <f>IF(AND(BS224=1,BT224=1,SUMIF($C224:$C$525,$C224,$AJ224:$AJ$525)=$AJ224),$AJ224,IF($BV224&gt;0,$BV224,IF(AND(COUNTIF($C$11:$C223,$C224)&gt;=1,COUNTIF($D223:$D223,$D224)&gt;=1),"",IF(AND(SUMIF($C224:$C$525,$C224,$AJ224:$AJ$525)&gt;$AJ224,SUMIF($D224:$D$525,$D224,$AJ224:$AJ$525)&gt;$AJ224),SUMIF($C224:$C$525,$C224,$AJ224:$AJ$525),""))))</f>
        <v/>
      </c>
      <c r="BS224" s="409">
        <f>COUNTIFS('ZASOBY N'!$B223:$B$525,'ZASOBY N'!$B223,'ZASOBY N'!$C223:'ZASOBY N'!$C$525,'ZASOBY N'!$C223,'ZASOBY N'!$D223:'ZASOBY N'!$D$525,'ZASOBY N'!$D223,'ZASOBY N'!$H223:'ZASOBY N'!$H$525,'ZASOBY N'!$H223 )</f>
        <v>0</v>
      </c>
      <c r="BT224" s="410">
        <f>COUNTIFS('ZASOBY N'!$B$10:$B223,'ZASOBY N'!$B223,'ZASOBY N'!$C$10:'ZASOBY N'!$C223,'ZASOBY N'!$C223,'ZASOBY N'!$D$10:'ZASOBY N'!$D223,'ZASOBY N'!$D223,'ZASOBY N'!$H$10:'ZASOBY N'!$H223,'ZASOBY N'!$H223 )</f>
        <v>0</v>
      </c>
      <c r="BU224" s="411">
        <f t="shared" si="79"/>
        <v>0</v>
      </c>
      <c r="BV224" s="412">
        <f t="shared" si="80"/>
        <v>0</v>
      </c>
      <c r="BW224" s="94" t="s">
        <v>499</v>
      </c>
      <c r="BX224" s="414" t="str">
        <f>IF(AND(BZ224=1,CA224=1,SUMIF($C224:$C$525,$C224,$AI224:$AI$525)=$AI224),$AI224,IF($CC224&gt;0,$CC224,IF(AND(COUNTIF($C$11:$C223,$C224)&gt;=1,COUNTIF($D223:$D223,$D224)&gt;=1),"",IF(AND(SUMIF($C224:$C$525,$C224,$AI224:$AI$525)&gt;$AI224,SUMIF($D224:$D$525,$D224,$AI224:$AI$525)&gt;$IG224),_xlfn.AGGREGATE(14,4,$CB$11:$CB$31*($C$11:$C$31=$C224),1),""))))</f>
        <v/>
      </c>
      <c r="BZ224" s="409">
        <f>COUNTIFS('ZASOBY N'!$B223:$B$525,'ZASOBY N'!$B223,'ZASOBY N'!$C223:'ZASOBY N'!$C$525,'ZASOBY N'!$C223,'ZASOBY N'!$D223:'ZASOBY N'!$D$525,'ZASOBY N'!$D223,'ZASOBY N'!$H223:'ZASOBY N'!$H$525,'ZASOBY N'!$H223 )</f>
        <v>0</v>
      </c>
      <c r="CA224" s="410">
        <f>COUNTIFS('ZASOBY N'!$B$10:$B223,'ZASOBY N'!$B223,'ZASOBY N'!$C$10:'ZASOBY N'!$C223,'ZASOBY N'!$C223,'ZASOBY N'!$D$10:'ZASOBY N'!$D223,'ZASOBY N'!$D223,'ZASOBY N'!$H$10:'ZASOBY N'!$H223,'ZASOBY N'!$H223 )</f>
        <v>0</v>
      </c>
      <c r="CB224" s="411">
        <f t="shared" si="81"/>
        <v>0</v>
      </c>
      <c r="CC224" s="412">
        <f t="shared" si="82"/>
        <v>0</v>
      </c>
      <c r="CE224" s="414" t="str">
        <f>IF(AND(CG224=1,CH224=1,SUMIF($C224:$C$525,$C224,$AH224:$AH$525)=$AH224),$AH224,IF($CJ224&gt;0,$CJ224,IF(AND(COUNTIF($C$11:$C223,$C224)&gt;=1,COUNTIF($D223:$D223,$D224)&gt;=1),"",IF(AND(SUMIF($C224:$C$525,$C224,$AH224:$AH$525)&gt;$AH224,SUMIF($D224:$D$525,$D224,$AH224:$AH$525)&gt;$AH224),_xlfn.AGGREGATE(14,4,$CI$11:$CI$31*($C$11:$C$31=$C224),1),""))))</f>
        <v/>
      </c>
      <c r="CG224" s="409">
        <f>COUNTIFS('ZASOBY N'!$B223:$B$525,'ZASOBY N'!$B223,'ZASOBY N'!$C223:'ZASOBY N'!$C$525,'ZASOBY N'!$C223,'ZASOBY N'!$D223:'ZASOBY N'!$D$525,'ZASOBY N'!$D223,'ZASOBY N'!$H223:'ZASOBY N'!$H$525,'ZASOBY N'!$H223 )</f>
        <v>0</v>
      </c>
      <c r="CH224" s="410">
        <f>COUNTIFS('ZASOBY N'!$B$10:$B223,'ZASOBY N'!$B223,'ZASOBY N'!$C$10:'ZASOBY N'!$C223,'ZASOBY N'!$C223,'ZASOBY N'!$D$10:'ZASOBY N'!$D223,'ZASOBY N'!$D223,'ZASOBY N'!$H$10:'ZASOBY N'!$H223,'ZASOBY N'!$H223 )</f>
        <v>0</v>
      </c>
      <c r="CI224" s="411">
        <f t="shared" si="83"/>
        <v>0</v>
      </c>
      <c r="CJ224" s="412">
        <f t="shared" si="84"/>
        <v>0</v>
      </c>
      <c r="CL224" s="414" t="str">
        <f>IF(AND(CN224=1,CO224=1,SUMIF($C224:$C$525,$C224,$AG224:$AG$525)=$AG224),$AG224,IF($CQ224&gt;0,$CQ224,IF(AND(COUNTIF($C$11:$C223,$C224)&gt;=1,COUNTIF($D223:$D223,$D224)&gt;=1),"",IF(AND(SUMIF($C224:$C$525,$C224,$AG224:$AG$525)&gt;$AG224,SUMIF($D224:$D$525,$D224,$AG224:$AG$525)&gt;$AG224),_xlfn.AGGREGATE(14,4,$CP$11:$CP$31*($C$11:$C$31=$C224),1),""))))</f>
        <v/>
      </c>
      <c r="CN224" s="409">
        <f>COUNTIFS('ZASOBY N'!$B223:$B$525,'ZASOBY N'!$B223,'ZASOBY N'!$C223:'ZASOBY N'!$C$525,'ZASOBY N'!$C223,'ZASOBY N'!$D223:'ZASOBY N'!$D$525,'ZASOBY N'!$D223,'ZASOBY N'!$H223:'ZASOBY N'!$H$525,'ZASOBY N'!$H223 )</f>
        <v>0</v>
      </c>
      <c r="CO224" s="410">
        <f>COUNTIFS('ZASOBY N'!$B$10:$B223,'ZASOBY N'!$B223,'ZASOBY N'!$C$10:'ZASOBY N'!$C223,'ZASOBY N'!$C223,'ZASOBY N'!$D$10:'ZASOBY N'!$D223,'ZASOBY N'!$D223,'ZASOBY N'!$H$10:'ZASOBY N'!$H223,'ZASOBY N'!$H223 )</f>
        <v>0</v>
      </c>
      <c r="CP224" s="411">
        <f t="shared" si="85"/>
        <v>0</v>
      </c>
      <c r="CQ224" s="412">
        <f t="shared" si="86"/>
        <v>0</v>
      </c>
      <c r="CS224" s="414" t="str">
        <f>IF(AND(CU224=1,CV224=1,SUMIF($C224:$C$525,$C224,$AF224:$AF$525)=$AF224),$AF224,IF($CX224&gt;0,$CX224,IF(AND(COUNTIF($C$11:$C223,$C224)&gt;=1,COUNTIF($D223:$D223,$D224)&gt;=1),"",IF(AND(SUMIF($C224:$C$525,$C224,$AF224:$AF$525)&gt;$AF224,SUMIF($D224:$D$525,$D224,$AF224:$AF$525)&gt;$AF224),_xlfn.AGGREGATE(14,4,$CW$11:$CW$31*($C$11:$C$31=$C224),1),""))))</f>
        <v/>
      </c>
      <c r="CU224" s="409">
        <f>COUNTIFS('ZASOBY N'!$B223:$B$525,'ZASOBY N'!$B223,'ZASOBY N'!$C223:'ZASOBY N'!$C$525,'ZASOBY N'!$C223,'ZASOBY N'!$D223:'ZASOBY N'!$D$525,'ZASOBY N'!$D223,'ZASOBY N'!$H223:'ZASOBY N'!$H$525,'ZASOBY N'!$H223 )</f>
        <v>0</v>
      </c>
      <c r="CV224" s="410">
        <f>COUNTIFS('ZASOBY N'!$B$10:$B223,'ZASOBY N'!$B223,'ZASOBY N'!$C$10:'ZASOBY N'!$C223,'ZASOBY N'!$C223,'ZASOBY N'!$D$10:'ZASOBY N'!$D223,'ZASOBY N'!$D223,'ZASOBY N'!$H$10:'ZASOBY N'!$H223,'ZASOBY N'!$H223 )</f>
        <v>0</v>
      </c>
      <c r="CW224" s="411">
        <f t="shared" si="87"/>
        <v>0</v>
      </c>
      <c r="CX224" s="412">
        <f t="shared" si="88"/>
        <v>0</v>
      </c>
      <c r="CZ224" s="414" t="str">
        <f>IF(AND(DB224=1,DC224=1,SUMIF($C224:$C$525,$C224,$AE224:$AE$525)=$AE224),$AE224,IF($DE224&gt;0,$DE224,IF(AND(COUNTIF($C$11:$C223,$C224)&gt;=1,COUNTIF($D223:$D223,$D224)&gt;=1),"",IF(AND(SUMIF($C224:$C$525,$C224,$AE224:$AE$525)&gt;$AE224,SUMIF($D224:$D$525,$D224,$AE224:$AE$525)&gt;$AE224),_xlfn.AGGREGATE(14,4,$DD$11:$DD$31*($C$11:$C$31=$C224),1),""))))</f>
        <v/>
      </c>
      <c r="DB224" s="409">
        <f>COUNTIFS('ZASOBY N'!$B223:$B$525,'ZASOBY N'!$B223,'ZASOBY N'!$C223:'ZASOBY N'!$C$525,'ZASOBY N'!$C223,'ZASOBY N'!$D223:'ZASOBY N'!$D$525,'ZASOBY N'!$D223,'ZASOBY N'!$H223:'ZASOBY N'!$H$525,'ZASOBY N'!$H223 )</f>
        <v>0</v>
      </c>
      <c r="DC224" s="410">
        <f>COUNTIFS('ZASOBY N'!$B$10:$B223,'ZASOBY N'!$B223,'ZASOBY N'!$C$10:'ZASOBY N'!$C223,'ZASOBY N'!$C223,'ZASOBY N'!$D$10:'ZASOBY N'!$D223,'ZASOBY N'!$D223,'ZASOBY N'!$H$10:'ZASOBY N'!$H223,'ZASOBY N'!$H223 )</f>
        <v>0</v>
      </c>
      <c r="DD224" s="411">
        <f t="shared" si="89"/>
        <v>0</v>
      </c>
      <c r="DE224" s="412">
        <f t="shared" si="90"/>
        <v>0</v>
      </c>
      <c r="DF224" s="399" t="str">
        <f>IF(AND(DI224=1,DJ224=1,SUMIF($C224:$C$525,$C224,$AD224:$AD$525)=$AD224),$AD224,IF($DL224&gt;0,$DL224,IF(B224="","",IF(AND(COUNTIF($C$11:$C223,$C224)&gt;=1,COUNTIF($D223:$D223,$D224)&gt;=1,COUNTIF($Z221:$Z223,$C224)=0),"",IF(AND(COUNTIF($C$11:$C223,$C224)&gt;=1,COUNTIF($D223:$D223,$D224)&gt;=1),"UJĘTO WYŻEJ",IF(AND(SUMIF($C224:$C$525,$C224,$AD224:$AD$525)&gt;$AD224,SUMIF($D224:$D$525,$D224,$AD224:$AD$525)&gt;$AD224),_xlfn.AGGREGATE(14,4,$DK$11:$DK$31*($C$11:$C$31=$C224),1),""))))))</f>
        <v/>
      </c>
      <c r="DG224" s="414" t="str">
        <f>IF(AND(DI224=1,DJ224=1,SUMIF($C224:$C$525,$C224,$AD224:$AD$525)=$AD224),$AD224,IF($DL224&gt;0,$DL224,IF(AND(COUNTIF($C$11:$C223,$C224)&gt;=1,COUNTIF($D223:$D223,$D224)&gt;=1),"",IF(AND(SUMIF($C224:$C$525,$C224,$AD224:$AD$525)&gt;$AD224,SUMIF($D224:$D$525,$D224,$AD224:$AD$525)&gt;$AD224),_xlfn.AGGREGATE(14,4,$DK$11:$DK$31*($C$11:$C$31=$C224),1),""))))</f>
        <v/>
      </c>
      <c r="DI224" s="409">
        <f>COUNTIFS('ZASOBY N'!$B223:$B$525,'ZASOBY N'!$B223,'ZASOBY N'!$C223:'ZASOBY N'!$C$525,'ZASOBY N'!$C223,'ZASOBY N'!$D223:'ZASOBY N'!$D$525,'ZASOBY N'!$D223,'ZASOBY N'!$H223:'ZASOBY N'!$H$525,'ZASOBY N'!$H223 )</f>
        <v>0</v>
      </c>
      <c r="DJ224" s="410">
        <f>COUNTIFS('ZASOBY N'!$B$10:$B223,'ZASOBY N'!$B223,'ZASOBY N'!$C$10:'ZASOBY N'!$C223,'ZASOBY N'!$C223,'ZASOBY N'!$D$10:'ZASOBY N'!$D223,'ZASOBY N'!$D223,'ZASOBY N'!$H$10:'ZASOBY N'!$H223,'ZASOBY N'!$H223 )</f>
        <v>0</v>
      </c>
      <c r="DK224" s="411">
        <f t="shared" si="91"/>
        <v>0</v>
      </c>
      <c r="DL224" s="412">
        <f t="shared" si="92"/>
        <v>0</v>
      </c>
    </row>
    <row r="225" spans="1:116" ht="18.899999999999999" customHeight="1" x14ac:dyDescent="0.3">
      <c r="A225" s="219"/>
      <c r="B225" s="152" t="str">
        <f>IF('ZASOBY N'!A224="","",'ZASOBY N'!A224)</f>
        <v/>
      </c>
      <c r="C225" s="462" t="str">
        <f>IF('ZASOBY N'!C224="","",'ZASOBY N'!C224)</f>
        <v/>
      </c>
      <c r="D225" s="137" t="str">
        <f>IF('ZASOBY N'!B224="","",'ZASOBY N'!B224)</f>
        <v/>
      </c>
      <c r="E225" s="138"/>
      <c r="F225" s="356" t="str">
        <f>IF('ZASOBY N'!D224="","",'ZASOBY N'!D224)</f>
        <v/>
      </c>
      <c r="G225" s="220" t="str">
        <f>IF('ZASOBY N'!G224="","",'ZASOBY N'!G224)</f>
        <v/>
      </c>
      <c r="H225" s="221" t="str">
        <f>IF('ZASOBY N'!F224="","",'ZASOBY N'!F224)</f>
        <v/>
      </c>
      <c r="I225" s="221" t="str">
        <f>IF('ZASOBY N'!G224="","",'ZASOBY N'!G224)</f>
        <v/>
      </c>
      <c r="J225" s="221" t="str">
        <f>IF('ZASOBY N'!H224="","",'ZASOBY N'!H224)</f>
        <v/>
      </c>
      <c r="K225" s="214">
        <v>0</v>
      </c>
      <c r="L225" s="214">
        <v>0</v>
      </c>
      <c r="M225" s="214">
        <v>0</v>
      </c>
      <c r="N225" s="222" t="str">
        <f>IF('ZASOBY N'!BD224="x","",IF(W225="","",'ZASOBY N'!E224))</f>
        <v/>
      </c>
      <c r="O225" s="223">
        <v>0</v>
      </c>
      <c r="P225" s="223">
        <v>0</v>
      </c>
      <c r="Q225" s="226" t="str">
        <f>IF($N225="","",'UPR BILANS N'!G225*'UPR BILANS N'!N225)</f>
        <v/>
      </c>
      <c r="R225" s="225" t="str">
        <f>IF($N225="","",'ZASOBY N'!O224)</f>
        <v/>
      </c>
      <c r="S225" s="225" t="str">
        <f>IF($N225="","",IF('ZASOBY N'!Q224="",0,'ZASOBY N'!Q224))</f>
        <v/>
      </c>
      <c r="T225" s="225" t="str">
        <f>IF($N225="","",'ZASOBY N'!V224)</f>
        <v/>
      </c>
      <c r="U225" s="225" t="str">
        <f>IF($N225="","",IF('ZASOBY N'!AG224="",0,'ZASOBY N'!AG224))</f>
        <v/>
      </c>
      <c r="V225" s="225" t="str">
        <f>IF($N225="","",IF(NN!P227="",0,NN!P227))</f>
        <v/>
      </c>
      <c r="W225" s="225" t="str">
        <f t="shared" si="70"/>
        <v/>
      </c>
      <c r="X225" s="226" t="str">
        <f t="shared" si="73"/>
        <v/>
      </c>
      <c r="Y225" s="225" t="str">
        <f>IF('ZASOBY N'!AU224="","",IF(C225&lt;&gt;C224,'ZASOBY N'!AU224,IF(D225&lt;&gt;D224,'ZASOBY N'!AU224,IF(F225&lt;&gt;F224,'ZASOBY N'!AU224,IF(G225&lt;&gt;G224,'ZASOBY N'!AU224,IF(J225&lt;&gt;J224,'ZASOBY N'!AU224,IF(NN!AC227="","",IF(AND(C224=C225,H224=H225,J224=J225,NN!AC227&gt;0),"",IF(AND(C225=C226,H225=DO223,NN!CW225&gt;0),'ZASOBY N'!AU224,'ZASOBY N'!AU224)))))))))</f>
        <v/>
      </c>
      <c r="Z225" s="225" t="str">
        <f t="shared" si="71"/>
        <v/>
      </c>
      <c r="AA225" s="227" t="str">
        <f t="shared" si="75"/>
        <v/>
      </c>
      <c r="AB225" s="400" t="str">
        <f t="shared" si="72"/>
        <v/>
      </c>
      <c r="AC225" s="228" t="str">
        <f t="shared" si="74"/>
        <v/>
      </c>
      <c r="AD225" s="222">
        <f>IF(B225="",0,IF(F225="",0,INDEX(POBRANIE_!$B$6:$F$101,MATCH('UPR BILANS N'!$F225,POBRANIE_!$A$6:$A$101,0),2)))</f>
        <v>0</v>
      </c>
      <c r="AE225" s="224">
        <f>IF(OR('ZASOBY N'!G224="",'ZASOBY N'!E224=""),0,IF(B225="",0,'ZASOBY N'!G224*'ZASOBY N'!E224))</f>
        <v>0</v>
      </c>
      <c r="AF225" s="225">
        <f>IF('ZASOBY N'!O224="",0,'ZASOBY N'!O224)</f>
        <v>0</v>
      </c>
      <c r="AG225" s="225">
        <f>IF('ZASOBY N'!Q224="",0,'ZASOBY N'!Q224)</f>
        <v>0</v>
      </c>
      <c r="AH225" s="225">
        <f>IF('ZASOBY N'!V224="",0,'ZASOBY N'!V224)</f>
        <v>0</v>
      </c>
      <c r="AI225" s="225">
        <f>IF('ZASOBY N'!AG224="",0,'ZASOBY N'!AG224)</f>
        <v>0</v>
      </c>
      <c r="AJ225" s="225">
        <f>IF(NN!P227="",0,IF(NN!P227="BRAK kol.7","BRAK BADAŃ",NN!P227))</f>
        <v>0</v>
      </c>
      <c r="AK225" s="225">
        <f>IF(NN!AC227="",0,IF(NN!AC227="BRAK kol.7","BRAK BADAŃ",NN!AC227))</f>
        <v>0</v>
      </c>
      <c r="BJ225" s="414" t="str">
        <f>IF(AND(BL225=1,BM225=1,SUMIF($C225:$C$525,$C225,$AK225:$AK$525)=$AK225),$AK225,IF($BO225&gt;0,$BO225,IF(AND(COUNTIF($C$11:$C224,$C225)&gt;=1,COUNTIF($D224:$D224,$D225)&gt;=1),"",IF(AND(SUMIF($C225:$C$525,$C225,$AK225:$AK$525)&gt;=$AK225,SUMIF($D225:$D$525,$D225,$AK225:$AK$525)&gt;=$AK225),SUMIF($C225:$C$525,$C225,$AK225:$AK$525),""))))</f>
        <v/>
      </c>
      <c r="BL225" s="409">
        <f>COUNTIFS('ZASOBY N'!$B224:$B$525,'ZASOBY N'!$B224,'ZASOBY N'!$C224:'ZASOBY N'!$C$525,'ZASOBY N'!$C224,'ZASOBY N'!$D224:'ZASOBY N'!$D$525,'ZASOBY N'!$D224,'ZASOBY N'!$H224:'ZASOBY N'!$H$525,'ZASOBY N'!$H224 )</f>
        <v>0</v>
      </c>
      <c r="BM225" s="410">
        <f>COUNTIFS('ZASOBY N'!$B$10:$B224,'ZASOBY N'!$B224,'ZASOBY N'!$C$10:'ZASOBY N'!$C224,'ZASOBY N'!$C224,'ZASOBY N'!$D$10:'ZASOBY N'!$D224,'ZASOBY N'!$D224,'ZASOBY N'!$H$10:'ZASOBY N'!$H224,'ZASOBY N'!$H224 )</f>
        <v>0</v>
      </c>
      <c r="BN225" s="411">
        <f t="shared" si="76"/>
        <v>0</v>
      </c>
      <c r="BO225" s="412">
        <f t="shared" si="77"/>
        <v>0</v>
      </c>
      <c r="BP225" s="94" t="str">
        <f t="shared" si="78"/>
        <v/>
      </c>
      <c r="BQ225" s="414" t="str">
        <f>IF(AND(BS225=1,BT225=1,SUMIF($C225:$C$525,$C225,$AJ225:$AJ$525)=$AJ225),$AJ225,IF($BV225&gt;0,$BV225,IF(AND(COUNTIF($C$11:$C224,$C225)&gt;=1,COUNTIF($D224:$D224,$D225)&gt;=1),"",IF(AND(SUMIF($C225:$C$525,$C225,$AJ225:$AJ$525)&gt;$AJ225,SUMIF($D225:$D$525,$D225,$AJ225:$AJ$525)&gt;$AJ225),SUMIF($C225:$C$525,$C225,$AJ225:$AJ$525),""))))</f>
        <v/>
      </c>
      <c r="BS225" s="409">
        <f>COUNTIFS('ZASOBY N'!$B224:$B$525,'ZASOBY N'!$B224,'ZASOBY N'!$C224:'ZASOBY N'!$C$525,'ZASOBY N'!$C224,'ZASOBY N'!$D224:'ZASOBY N'!$D$525,'ZASOBY N'!$D224,'ZASOBY N'!$H224:'ZASOBY N'!$H$525,'ZASOBY N'!$H224 )</f>
        <v>0</v>
      </c>
      <c r="BT225" s="410">
        <f>COUNTIFS('ZASOBY N'!$B$10:$B224,'ZASOBY N'!$B224,'ZASOBY N'!$C$10:'ZASOBY N'!$C224,'ZASOBY N'!$C224,'ZASOBY N'!$D$10:'ZASOBY N'!$D224,'ZASOBY N'!$D224,'ZASOBY N'!$H$10:'ZASOBY N'!$H224,'ZASOBY N'!$H224 )</f>
        <v>0</v>
      </c>
      <c r="BU225" s="411">
        <f t="shared" si="79"/>
        <v>0</v>
      </c>
      <c r="BV225" s="412">
        <f t="shared" si="80"/>
        <v>0</v>
      </c>
      <c r="BW225" s="94" t="s">
        <v>499</v>
      </c>
      <c r="BX225" s="414" t="str">
        <f>IF(AND(BZ225=1,CA225=1,SUMIF($C225:$C$525,$C225,$AI225:$AI$525)=$AI225),$AI225,IF($CC225&gt;0,$CC225,IF(AND(COUNTIF($C$11:$C224,$C225)&gt;=1,COUNTIF($D224:$D224,$D225)&gt;=1),"",IF(AND(SUMIF($C225:$C$525,$C225,$AI225:$AI$525)&gt;$AI225,SUMIF($D225:$D$525,$D225,$AI225:$AI$525)&gt;$IG225),_xlfn.AGGREGATE(14,4,$CB$11:$CB$31*($C$11:$C$31=$C225),1),""))))</f>
        <v/>
      </c>
      <c r="BZ225" s="409">
        <f>COUNTIFS('ZASOBY N'!$B224:$B$525,'ZASOBY N'!$B224,'ZASOBY N'!$C224:'ZASOBY N'!$C$525,'ZASOBY N'!$C224,'ZASOBY N'!$D224:'ZASOBY N'!$D$525,'ZASOBY N'!$D224,'ZASOBY N'!$H224:'ZASOBY N'!$H$525,'ZASOBY N'!$H224 )</f>
        <v>0</v>
      </c>
      <c r="CA225" s="410">
        <f>COUNTIFS('ZASOBY N'!$B$10:$B224,'ZASOBY N'!$B224,'ZASOBY N'!$C$10:'ZASOBY N'!$C224,'ZASOBY N'!$C224,'ZASOBY N'!$D$10:'ZASOBY N'!$D224,'ZASOBY N'!$D224,'ZASOBY N'!$H$10:'ZASOBY N'!$H224,'ZASOBY N'!$H224 )</f>
        <v>0</v>
      </c>
      <c r="CB225" s="411">
        <f t="shared" si="81"/>
        <v>0</v>
      </c>
      <c r="CC225" s="412">
        <f t="shared" si="82"/>
        <v>0</v>
      </c>
      <c r="CE225" s="414" t="str">
        <f>IF(AND(CG225=1,CH225=1,SUMIF($C225:$C$525,$C225,$AH225:$AH$525)=$AH225),$AH225,IF($CJ225&gt;0,$CJ225,IF(AND(COUNTIF($C$11:$C224,$C225)&gt;=1,COUNTIF($D224:$D224,$D225)&gt;=1),"",IF(AND(SUMIF($C225:$C$525,$C225,$AH225:$AH$525)&gt;$AH225,SUMIF($D225:$D$525,$D225,$AH225:$AH$525)&gt;$AH225),_xlfn.AGGREGATE(14,4,$CI$11:$CI$31*($C$11:$C$31=$C225),1),""))))</f>
        <v/>
      </c>
      <c r="CG225" s="409">
        <f>COUNTIFS('ZASOBY N'!$B224:$B$525,'ZASOBY N'!$B224,'ZASOBY N'!$C224:'ZASOBY N'!$C$525,'ZASOBY N'!$C224,'ZASOBY N'!$D224:'ZASOBY N'!$D$525,'ZASOBY N'!$D224,'ZASOBY N'!$H224:'ZASOBY N'!$H$525,'ZASOBY N'!$H224 )</f>
        <v>0</v>
      </c>
      <c r="CH225" s="410">
        <f>COUNTIFS('ZASOBY N'!$B$10:$B224,'ZASOBY N'!$B224,'ZASOBY N'!$C$10:'ZASOBY N'!$C224,'ZASOBY N'!$C224,'ZASOBY N'!$D$10:'ZASOBY N'!$D224,'ZASOBY N'!$D224,'ZASOBY N'!$H$10:'ZASOBY N'!$H224,'ZASOBY N'!$H224 )</f>
        <v>0</v>
      </c>
      <c r="CI225" s="411">
        <f t="shared" si="83"/>
        <v>0</v>
      </c>
      <c r="CJ225" s="412">
        <f t="shared" si="84"/>
        <v>0</v>
      </c>
      <c r="CL225" s="414" t="str">
        <f>IF(AND(CN225=1,CO225=1,SUMIF($C225:$C$525,$C225,$AG225:$AG$525)=$AG225),$AG225,IF($CQ225&gt;0,$CQ225,IF(AND(COUNTIF($C$11:$C224,$C225)&gt;=1,COUNTIF($D224:$D224,$D225)&gt;=1),"",IF(AND(SUMIF($C225:$C$525,$C225,$AG225:$AG$525)&gt;$AG225,SUMIF($D225:$D$525,$D225,$AG225:$AG$525)&gt;$AG225),_xlfn.AGGREGATE(14,4,$CP$11:$CP$31*($C$11:$C$31=$C225),1),""))))</f>
        <v/>
      </c>
      <c r="CN225" s="409">
        <f>COUNTIFS('ZASOBY N'!$B224:$B$525,'ZASOBY N'!$B224,'ZASOBY N'!$C224:'ZASOBY N'!$C$525,'ZASOBY N'!$C224,'ZASOBY N'!$D224:'ZASOBY N'!$D$525,'ZASOBY N'!$D224,'ZASOBY N'!$H224:'ZASOBY N'!$H$525,'ZASOBY N'!$H224 )</f>
        <v>0</v>
      </c>
      <c r="CO225" s="410">
        <f>COUNTIFS('ZASOBY N'!$B$10:$B224,'ZASOBY N'!$B224,'ZASOBY N'!$C$10:'ZASOBY N'!$C224,'ZASOBY N'!$C224,'ZASOBY N'!$D$10:'ZASOBY N'!$D224,'ZASOBY N'!$D224,'ZASOBY N'!$H$10:'ZASOBY N'!$H224,'ZASOBY N'!$H224 )</f>
        <v>0</v>
      </c>
      <c r="CP225" s="411">
        <f t="shared" si="85"/>
        <v>0</v>
      </c>
      <c r="CQ225" s="412">
        <f t="shared" si="86"/>
        <v>0</v>
      </c>
      <c r="CS225" s="414" t="str">
        <f>IF(AND(CU225=1,CV225=1,SUMIF($C225:$C$525,$C225,$AF225:$AF$525)=$AF225),$AF225,IF($CX225&gt;0,$CX225,IF(AND(COUNTIF($C$11:$C224,$C225)&gt;=1,COUNTIF($D224:$D224,$D225)&gt;=1),"",IF(AND(SUMIF($C225:$C$525,$C225,$AF225:$AF$525)&gt;$AF225,SUMIF($D225:$D$525,$D225,$AF225:$AF$525)&gt;$AF225),_xlfn.AGGREGATE(14,4,$CW$11:$CW$31*($C$11:$C$31=$C225),1),""))))</f>
        <v/>
      </c>
      <c r="CU225" s="409">
        <f>COUNTIFS('ZASOBY N'!$B224:$B$525,'ZASOBY N'!$B224,'ZASOBY N'!$C224:'ZASOBY N'!$C$525,'ZASOBY N'!$C224,'ZASOBY N'!$D224:'ZASOBY N'!$D$525,'ZASOBY N'!$D224,'ZASOBY N'!$H224:'ZASOBY N'!$H$525,'ZASOBY N'!$H224 )</f>
        <v>0</v>
      </c>
      <c r="CV225" s="410">
        <f>COUNTIFS('ZASOBY N'!$B$10:$B224,'ZASOBY N'!$B224,'ZASOBY N'!$C$10:'ZASOBY N'!$C224,'ZASOBY N'!$C224,'ZASOBY N'!$D$10:'ZASOBY N'!$D224,'ZASOBY N'!$D224,'ZASOBY N'!$H$10:'ZASOBY N'!$H224,'ZASOBY N'!$H224 )</f>
        <v>0</v>
      </c>
      <c r="CW225" s="411">
        <f t="shared" si="87"/>
        <v>0</v>
      </c>
      <c r="CX225" s="412">
        <f t="shared" si="88"/>
        <v>0</v>
      </c>
      <c r="CZ225" s="414" t="str">
        <f>IF(AND(DB225=1,DC225=1,SUMIF($C225:$C$525,$C225,$AE225:$AE$525)=$AE225),$AE225,IF($DE225&gt;0,$DE225,IF(AND(COUNTIF($C$11:$C224,$C225)&gt;=1,COUNTIF($D224:$D224,$D225)&gt;=1),"",IF(AND(SUMIF($C225:$C$525,$C225,$AE225:$AE$525)&gt;$AE225,SUMIF($D225:$D$525,$D225,$AE225:$AE$525)&gt;$AE225),_xlfn.AGGREGATE(14,4,$DD$11:$DD$31*($C$11:$C$31=$C225),1),""))))</f>
        <v/>
      </c>
      <c r="DB225" s="409">
        <f>COUNTIFS('ZASOBY N'!$B224:$B$525,'ZASOBY N'!$B224,'ZASOBY N'!$C224:'ZASOBY N'!$C$525,'ZASOBY N'!$C224,'ZASOBY N'!$D224:'ZASOBY N'!$D$525,'ZASOBY N'!$D224,'ZASOBY N'!$H224:'ZASOBY N'!$H$525,'ZASOBY N'!$H224 )</f>
        <v>0</v>
      </c>
      <c r="DC225" s="410">
        <f>COUNTIFS('ZASOBY N'!$B$10:$B224,'ZASOBY N'!$B224,'ZASOBY N'!$C$10:'ZASOBY N'!$C224,'ZASOBY N'!$C224,'ZASOBY N'!$D$10:'ZASOBY N'!$D224,'ZASOBY N'!$D224,'ZASOBY N'!$H$10:'ZASOBY N'!$H224,'ZASOBY N'!$H224 )</f>
        <v>0</v>
      </c>
      <c r="DD225" s="411">
        <f t="shared" si="89"/>
        <v>0</v>
      </c>
      <c r="DE225" s="412">
        <f t="shared" si="90"/>
        <v>0</v>
      </c>
      <c r="DF225" s="399" t="str">
        <f>IF(AND(DI225=1,DJ225=1,SUMIF($C225:$C$525,$C225,$AD225:$AD$525)=$AD225),$AD225,IF($DL225&gt;0,$DL225,IF(B225="","",IF(AND(COUNTIF($C$11:$C224,$C225)&gt;=1,COUNTIF($D224:$D224,$D225)&gt;=1,COUNTIF($Z222:$Z224,$C225)=0),"",IF(AND(COUNTIF($C$11:$C224,$C225)&gt;=1,COUNTIF($D224:$D224,$D225)&gt;=1),"UJĘTO WYŻEJ",IF(AND(SUMIF($C225:$C$525,$C225,$AD225:$AD$525)&gt;$AD225,SUMIF($D225:$D$525,$D225,$AD225:$AD$525)&gt;$AD225),_xlfn.AGGREGATE(14,4,$DK$11:$DK$31*($C$11:$C$31=$C225),1),""))))))</f>
        <v/>
      </c>
      <c r="DG225" s="414" t="str">
        <f>IF(AND(DI225=1,DJ225=1,SUMIF($C225:$C$525,$C225,$AD225:$AD$525)=$AD225),$AD225,IF($DL225&gt;0,$DL225,IF(AND(COUNTIF($C$11:$C224,$C225)&gt;=1,COUNTIF($D224:$D224,$D225)&gt;=1),"",IF(AND(SUMIF($C225:$C$525,$C225,$AD225:$AD$525)&gt;$AD225,SUMIF($D225:$D$525,$D225,$AD225:$AD$525)&gt;$AD225),_xlfn.AGGREGATE(14,4,$DK$11:$DK$31*($C$11:$C$31=$C225),1),""))))</f>
        <v/>
      </c>
      <c r="DI225" s="409">
        <f>COUNTIFS('ZASOBY N'!$B224:$B$525,'ZASOBY N'!$B224,'ZASOBY N'!$C224:'ZASOBY N'!$C$525,'ZASOBY N'!$C224,'ZASOBY N'!$D224:'ZASOBY N'!$D$525,'ZASOBY N'!$D224,'ZASOBY N'!$H224:'ZASOBY N'!$H$525,'ZASOBY N'!$H224 )</f>
        <v>0</v>
      </c>
      <c r="DJ225" s="410">
        <f>COUNTIFS('ZASOBY N'!$B$10:$B224,'ZASOBY N'!$B224,'ZASOBY N'!$C$10:'ZASOBY N'!$C224,'ZASOBY N'!$C224,'ZASOBY N'!$D$10:'ZASOBY N'!$D224,'ZASOBY N'!$D224,'ZASOBY N'!$H$10:'ZASOBY N'!$H224,'ZASOBY N'!$H224 )</f>
        <v>0</v>
      </c>
      <c r="DK225" s="411">
        <f t="shared" si="91"/>
        <v>0</v>
      </c>
      <c r="DL225" s="412">
        <f t="shared" si="92"/>
        <v>0</v>
      </c>
    </row>
    <row r="226" spans="1:116" ht="18.899999999999999" customHeight="1" x14ac:dyDescent="0.3">
      <c r="A226" s="219"/>
      <c r="B226" s="152" t="str">
        <f>IF('ZASOBY N'!A225="","",'ZASOBY N'!A225)</f>
        <v/>
      </c>
      <c r="C226" s="462" t="str">
        <f>IF('ZASOBY N'!C225="","",'ZASOBY N'!C225)</f>
        <v/>
      </c>
      <c r="D226" s="137" t="str">
        <f>IF('ZASOBY N'!B225="","",'ZASOBY N'!B225)</f>
        <v/>
      </c>
      <c r="E226" s="138"/>
      <c r="F226" s="356" t="str">
        <f>IF('ZASOBY N'!D225="","",'ZASOBY N'!D225)</f>
        <v/>
      </c>
      <c r="G226" s="220" t="str">
        <f>IF('ZASOBY N'!G225="","",'ZASOBY N'!G225)</f>
        <v/>
      </c>
      <c r="H226" s="221" t="str">
        <f>IF('ZASOBY N'!F225="","",'ZASOBY N'!F225)</f>
        <v/>
      </c>
      <c r="I226" s="221" t="str">
        <f>IF('ZASOBY N'!G225="","",'ZASOBY N'!G225)</f>
        <v/>
      </c>
      <c r="J226" s="221" t="str">
        <f>IF('ZASOBY N'!H225="","",'ZASOBY N'!H225)</f>
        <v/>
      </c>
      <c r="K226" s="214">
        <v>0</v>
      </c>
      <c r="L226" s="214">
        <v>0</v>
      </c>
      <c r="M226" s="214">
        <v>0</v>
      </c>
      <c r="N226" s="222" t="str">
        <f>IF('ZASOBY N'!BD225="x","",IF(W226="","",'ZASOBY N'!E225))</f>
        <v/>
      </c>
      <c r="O226" s="223">
        <v>0</v>
      </c>
      <c r="P226" s="223">
        <v>0</v>
      </c>
      <c r="Q226" s="226" t="str">
        <f>IF($N226="","",'UPR BILANS N'!G226*'UPR BILANS N'!N226)</f>
        <v/>
      </c>
      <c r="R226" s="225" t="str">
        <f>IF($N226="","",'ZASOBY N'!O225)</f>
        <v/>
      </c>
      <c r="S226" s="225" t="str">
        <f>IF($N226="","",IF('ZASOBY N'!Q225="",0,'ZASOBY N'!Q225))</f>
        <v/>
      </c>
      <c r="T226" s="225" t="str">
        <f>IF($N226="","",'ZASOBY N'!V225)</f>
        <v/>
      </c>
      <c r="U226" s="225" t="str">
        <f>IF($N226="","",IF('ZASOBY N'!AG225="",0,'ZASOBY N'!AG225))</f>
        <v/>
      </c>
      <c r="V226" s="225" t="str">
        <f>IF($N226="","",IF(NN!P228="",0,NN!P228))</f>
        <v/>
      </c>
      <c r="W226" s="225" t="str">
        <f t="shared" si="70"/>
        <v/>
      </c>
      <c r="X226" s="226" t="str">
        <f t="shared" si="73"/>
        <v/>
      </c>
      <c r="Y226" s="225" t="str">
        <f>IF('ZASOBY N'!AU225="","",IF(C226&lt;&gt;C225,'ZASOBY N'!AU225,IF(D226&lt;&gt;D225,'ZASOBY N'!AU225,IF(F226&lt;&gt;F225,'ZASOBY N'!AU225,IF(G226&lt;&gt;G225,'ZASOBY N'!AU225,IF(J226&lt;&gt;J225,'ZASOBY N'!AU225,IF(NN!AC228="","",IF(AND(C225=C226,H225=H226,J225=J226,NN!AC228&gt;0),"",IF(AND(C226=C227,H226=DO224,NN!CW226&gt;0),'ZASOBY N'!AU225,'ZASOBY N'!AU225)))))))))</f>
        <v/>
      </c>
      <c r="Z226" s="225" t="str">
        <f t="shared" si="71"/>
        <v/>
      </c>
      <c r="AA226" s="227" t="str">
        <f t="shared" si="75"/>
        <v/>
      </c>
      <c r="AB226" s="400" t="str">
        <f t="shared" si="72"/>
        <v/>
      </c>
      <c r="AC226" s="228" t="str">
        <f t="shared" si="74"/>
        <v/>
      </c>
      <c r="AD226" s="222">
        <f>IF(B226="",0,IF(F226="",0,INDEX(POBRANIE_!$B$6:$F$101,MATCH('UPR BILANS N'!$F226,POBRANIE_!$A$6:$A$101,0),2)))</f>
        <v>0</v>
      </c>
      <c r="AE226" s="224">
        <f>IF(OR('ZASOBY N'!G225="",'ZASOBY N'!E225=""),0,IF(B226="",0,'ZASOBY N'!G225*'ZASOBY N'!E225))</f>
        <v>0</v>
      </c>
      <c r="AF226" s="225">
        <f>IF('ZASOBY N'!O225="",0,'ZASOBY N'!O225)</f>
        <v>0</v>
      </c>
      <c r="AG226" s="225">
        <f>IF('ZASOBY N'!Q225="",0,'ZASOBY N'!Q225)</f>
        <v>0</v>
      </c>
      <c r="AH226" s="225">
        <f>IF('ZASOBY N'!V225="",0,'ZASOBY N'!V225)</f>
        <v>0</v>
      </c>
      <c r="AI226" s="225">
        <f>IF('ZASOBY N'!AG225="",0,'ZASOBY N'!AG225)</f>
        <v>0</v>
      </c>
      <c r="AJ226" s="225">
        <f>IF(NN!P228="",0,IF(NN!P228="BRAK kol.7","BRAK BADAŃ",NN!P228))</f>
        <v>0</v>
      </c>
      <c r="AK226" s="225">
        <f>IF(NN!AC228="",0,IF(NN!AC228="BRAK kol.7","BRAK BADAŃ",NN!AC228))</f>
        <v>0</v>
      </c>
      <c r="BJ226" s="414" t="str">
        <f>IF(AND(BL226=1,BM226=1,SUMIF($C226:$C$525,$C226,$AK226:$AK$525)=$AK226),$AK226,IF($BO226&gt;0,$BO226,IF(AND(COUNTIF($C$11:$C225,$C226)&gt;=1,COUNTIF($D225:$D225,$D226)&gt;=1),"",IF(AND(SUMIF($C226:$C$525,$C226,$AK226:$AK$525)&gt;=$AK226,SUMIF($D226:$D$525,$D226,$AK226:$AK$525)&gt;=$AK226),SUMIF($C226:$C$525,$C226,$AK226:$AK$525),""))))</f>
        <v/>
      </c>
      <c r="BL226" s="409">
        <f>COUNTIFS('ZASOBY N'!$B225:$B$525,'ZASOBY N'!$B225,'ZASOBY N'!$C225:'ZASOBY N'!$C$525,'ZASOBY N'!$C225,'ZASOBY N'!$D225:'ZASOBY N'!$D$525,'ZASOBY N'!$D225,'ZASOBY N'!$H225:'ZASOBY N'!$H$525,'ZASOBY N'!$H225 )</f>
        <v>0</v>
      </c>
      <c r="BM226" s="410">
        <f>COUNTIFS('ZASOBY N'!$B$10:$B225,'ZASOBY N'!$B225,'ZASOBY N'!$C$10:'ZASOBY N'!$C225,'ZASOBY N'!$C225,'ZASOBY N'!$D$10:'ZASOBY N'!$D225,'ZASOBY N'!$D225,'ZASOBY N'!$H$10:'ZASOBY N'!$H225,'ZASOBY N'!$H225 )</f>
        <v>0</v>
      </c>
      <c r="BN226" s="411">
        <f t="shared" si="76"/>
        <v>0</v>
      </c>
      <c r="BO226" s="412">
        <f t="shared" si="77"/>
        <v>0</v>
      </c>
      <c r="BP226" s="94" t="str">
        <f t="shared" si="78"/>
        <v/>
      </c>
      <c r="BQ226" s="414" t="str">
        <f>IF(AND(BS226=1,BT226=1,SUMIF($C226:$C$525,$C226,$AJ226:$AJ$525)=$AJ226),$AJ226,IF($BV226&gt;0,$BV226,IF(AND(COUNTIF($C$11:$C225,$C226)&gt;=1,COUNTIF($D225:$D225,$D226)&gt;=1),"",IF(AND(SUMIF($C226:$C$525,$C226,$AJ226:$AJ$525)&gt;$AJ226,SUMIF($D226:$D$525,$D226,$AJ226:$AJ$525)&gt;$AJ226),SUMIF($C226:$C$525,$C226,$AJ226:$AJ$525),""))))</f>
        <v/>
      </c>
      <c r="BS226" s="409">
        <f>COUNTIFS('ZASOBY N'!$B225:$B$525,'ZASOBY N'!$B225,'ZASOBY N'!$C225:'ZASOBY N'!$C$525,'ZASOBY N'!$C225,'ZASOBY N'!$D225:'ZASOBY N'!$D$525,'ZASOBY N'!$D225,'ZASOBY N'!$H225:'ZASOBY N'!$H$525,'ZASOBY N'!$H225 )</f>
        <v>0</v>
      </c>
      <c r="BT226" s="410">
        <f>COUNTIFS('ZASOBY N'!$B$10:$B225,'ZASOBY N'!$B225,'ZASOBY N'!$C$10:'ZASOBY N'!$C225,'ZASOBY N'!$C225,'ZASOBY N'!$D$10:'ZASOBY N'!$D225,'ZASOBY N'!$D225,'ZASOBY N'!$H$10:'ZASOBY N'!$H225,'ZASOBY N'!$H225 )</f>
        <v>0</v>
      </c>
      <c r="BU226" s="411">
        <f t="shared" si="79"/>
        <v>0</v>
      </c>
      <c r="BV226" s="412">
        <f t="shared" si="80"/>
        <v>0</v>
      </c>
      <c r="BW226" s="94" t="s">
        <v>499</v>
      </c>
      <c r="BX226" s="414" t="str">
        <f>IF(AND(BZ226=1,CA226=1,SUMIF($C226:$C$525,$C226,$AI226:$AI$525)=$AI226),$AI226,IF($CC226&gt;0,$CC226,IF(AND(COUNTIF($C$11:$C225,$C226)&gt;=1,COUNTIF($D225:$D225,$D226)&gt;=1),"",IF(AND(SUMIF($C226:$C$525,$C226,$AI226:$AI$525)&gt;$AI226,SUMIF($D226:$D$525,$D226,$AI226:$AI$525)&gt;$IG226),_xlfn.AGGREGATE(14,4,$CB$11:$CB$31*($C$11:$C$31=$C226),1),""))))</f>
        <v/>
      </c>
      <c r="BZ226" s="409">
        <f>COUNTIFS('ZASOBY N'!$B225:$B$525,'ZASOBY N'!$B225,'ZASOBY N'!$C225:'ZASOBY N'!$C$525,'ZASOBY N'!$C225,'ZASOBY N'!$D225:'ZASOBY N'!$D$525,'ZASOBY N'!$D225,'ZASOBY N'!$H225:'ZASOBY N'!$H$525,'ZASOBY N'!$H225 )</f>
        <v>0</v>
      </c>
      <c r="CA226" s="410">
        <f>COUNTIFS('ZASOBY N'!$B$10:$B225,'ZASOBY N'!$B225,'ZASOBY N'!$C$10:'ZASOBY N'!$C225,'ZASOBY N'!$C225,'ZASOBY N'!$D$10:'ZASOBY N'!$D225,'ZASOBY N'!$D225,'ZASOBY N'!$H$10:'ZASOBY N'!$H225,'ZASOBY N'!$H225 )</f>
        <v>0</v>
      </c>
      <c r="CB226" s="411">
        <f t="shared" si="81"/>
        <v>0</v>
      </c>
      <c r="CC226" s="412">
        <f t="shared" si="82"/>
        <v>0</v>
      </c>
      <c r="CE226" s="414" t="str">
        <f>IF(AND(CG226=1,CH226=1,SUMIF($C226:$C$525,$C226,$AH226:$AH$525)=$AH226),$AH226,IF($CJ226&gt;0,$CJ226,IF(AND(COUNTIF($C$11:$C225,$C226)&gt;=1,COUNTIF($D225:$D225,$D226)&gt;=1),"",IF(AND(SUMIF($C226:$C$525,$C226,$AH226:$AH$525)&gt;$AH226,SUMIF($D226:$D$525,$D226,$AH226:$AH$525)&gt;$AH226),_xlfn.AGGREGATE(14,4,$CI$11:$CI$31*($C$11:$C$31=$C226),1),""))))</f>
        <v/>
      </c>
      <c r="CG226" s="409">
        <f>COUNTIFS('ZASOBY N'!$B225:$B$525,'ZASOBY N'!$B225,'ZASOBY N'!$C225:'ZASOBY N'!$C$525,'ZASOBY N'!$C225,'ZASOBY N'!$D225:'ZASOBY N'!$D$525,'ZASOBY N'!$D225,'ZASOBY N'!$H225:'ZASOBY N'!$H$525,'ZASOBY N'!$H225 )</f>
        <v>0</v>
      </c>
      <c r="CH226" s="410">
        <f>COUNTIFS('ZASOBY N'!$B$10:$B225,'ZASOBY N'!$B225,'ZASOBY N'!$C$10:'ZASOBY N'!$C225,'ZASOBY N'!$C225,'ZASOBY N'!$D$10:'ZASOBY N'!$D225,'ZASOBY N'!$D225,'ZASOBY N'!$H$10:'ZASOBY N'!$H225,'ZASOBY N'!$H225 )</f>
        <v>0</v>
      </c>
      <c r="CI226" s="411">
        <f t="shared" si="83"/>
        <v>0</v>
      </c>
      <c r="CJ226" s="412">
        <f t="shared" si="84"/>
        <v>0</v>
      </c>
      <c r="CL226" s="414" t="str">
        <f>IF(AND(CN226=1,CO226=1,SUMIF($C226:$C$525,$C226,$AG226:$AG$525)=$AG226),$AG226,IF($CQ226&gt;0,$CQ226,IF(AND(COUNTIF($C$11:$C225,$C226)&gt;=1,COUNTIF($D225:$D225,$D226)&gt;=1),"",IF(AND(SUMIF($C226:$C$525,$C226,$AG226:$AG$525)&gt;$AG226,SUMIF($D226:$D$525,$D226,$AG226:$AG$525)&gt;$AG226),_xlfn.AGGREGATE(14,4,$CP$11:$CP$31*($C$11:$C$31=$C226),1),""))))</f>
        <v/>
      </c>
      <c r="CN226" s="409">
        <f>COUNTIFS('ZASOBY N'!$B225:$B$525,'ZASOBY N'!$B225,'ZASOBY N'!$C225:'ZASOBY N'!$C$525,'ZASOBY N'!$C225,'ZASOBY N'!$D225:'ZASOBY N'!$D$525,'ZASOBY N'!$D225,'ZASOBY N'!$H225:'ZASOBY N'!$H$525,'ZASOBY N'!$H225 )</f>
        <v>0</v>
      </c>
      <c r="CO226" s="410">
        <f>COUNTIFS('ZASOBY N'!$B$10:$B225,'ZASOBY N'!$B225,'ZASOBY N'!$C$10:'ZASOBY N'!$C225,'ZASOBY N'!$C225,'ZASOBY N'!$D$10:'ZASOBY N'!$D225,'ZASOBY N'!$D225,'ZASOBY N'!$H$10:'ZASOBY N'!$H225,'ZASOBY N'!$H225 )</f>
        <v>0</v>
      </c>
      <c r="CP226" s="411">
        <f t="shared" si="85"/>
        <v>0</v>
      </c>
      <c r="CQ226" s="412">
        <f t="shared" si="86"/>
        <v>0</v>
      </c>
      <c r="CS226" s="414" t="str">
        <f>IF(AND(CU226=1,CV226=1,SUMIF($C226:$C$525,$C226,$AF226:$AF$525)=$AF226),$AF226,IF($CX226&gt;0,$CX226,IF(AND(COUNTIF($C$11:$C225,$C226)&gt;=1,COUNTIF($D225:$D225,$D226)&gt;=1),"",IF(AND(SUMIF($C226:$C$525,$C226,$AF226:$AF$525)&gt;$AF226,SUMIF($D226:$D$525,$D226,$AF226:$AF$525)&gt;$AF226),_xlfn.AGGREGATE(14,4,$CW$11:$CW$31*($C$11:$C$31=$C226),1),""))))</f>
        <v/>
      </c>
      <c r="CU226" s="409">
        <f>COUNTIFS('ZASOBY N'!$B225:$B$525,'ZASOBY N'!$B225,'ZASOBY N'!$C225:'ZASOBY N'!$C$525,'ZASOBY N'!$C225,'ZASOBY N'!$D225:'ZASOBY N'!$D$525,'ZASOBY N'!$D225,'ZASOBY N'!$H225:'ZASOBY N'!$H$525,'ZASOBY N'!$H225 )</f>
        <v>0</v>
      </c>
      <c r="CV226" s="410">
        <f>COUNTIFS('ZASOBY N'!$B$10:$B225,'ZASOBY N'!$B225,'ZASOBY N'!$C$10:'ZASOBY N'!$C225,'ZASOBY N'!$C225,'ZASOBY N'!$D$10:'ZASOBY N'!$D225,'ZASOBY N'!$D225,'ZASOBY N'!$H$10:'ZASOBY N'!$H225,'ZASOBY N'!$H225 )</f>
        <v>0</v>
      </c>
      <c r="CW226" s="411">
        <f t="shared" si="87"/>
        <v>0</v>
      </c>
      <c r="CX226" s="412">
        <f t="shared" si="88"/>
        <v>0</v>
      </c>
      <c r="CZ226" s="414" t="str">
        <f>IF(AND(DB226=1,DC226=1,SUMIF($C226:$C$525,$C226,$AE226:$AE$525)=$AE226),$AE226,IF($DE226&gt;0,$DE226,IF(AND(COUNTIF($C$11:$C225,$C226)&gt;=1,COUNTIF($D225:$D225,$D226)&gt;=1),"",IF(AND(SUMIF($C226:$C$525,$C226,$AE226:$AE$525)&gt;$AE226,SUMIF($D226:$D$525,$D226,$AE226:$AE$525)&gt;$AE226),_xlfn.AGGREGATE(14,4,$DD$11:$DD$31*($C$11:$C$31=$C226),1),""))))</f>
        <v/>
      </c>
      <c r="DB226" s="409">
        <f>COUNTIFS('ZASOBY N'!$B225:$B$525,'ZASOBY N'!$B225,'ZASOBY N'!$C225:'ZASOBY N'!$C$525,'ZASOBY N'!$C225,'ZASOBY N'!$D225:'ZASOBY N'!$D$525,'ZASOBY N'!$D225,'ZASOBY N'!$H225:'ZASOBY N'!$H$525,'ZASOBY N'!$H225 )</f>
        <v>0</v>
      </c>
      <c r="DC226" s="410">
        <f>COUNTIFS('ZASOBY N'!$B$10:$B225,'ZASOBY N'!$B225,'ZASOBY N'!$C$10:'ZASOBY N'!$C225,'ZASOBY N'!$C225,'ZASOBY N'!$D$10:'ZASOBY N'!$D225,'ZASOBY N'!$D225,'ZASOBY N'!$H$10:'ZASOBY N'!$H225,'ZASOBY N'!$H225 )</f>
        <v>0</v>
      </c>
      <c r="DD226" s="411">
        <f t="shared" si="89"/>
        <v>0</v>
      </c>
      <c r="DE226" s="412">
        <f t="shared" si="90"/>
        <v>0</v>
      </c>
      <c r="DF226" s="399" t="str">
        <f>IF(AND(DI226=1,DJ226=1,SUMIF($C226:$C$525,$C226,$AD226:$AD$525)=$AD226),$AD226,IF($DL226&gt;0,$DL226,IF(B226="","",IF(AND(COUNTIF($C$11:$C225,$C226)&gt;=1,COUNTIF($D225:$D225,$D226)&gt;=1,COUNTIF($Z223:$Z225,$C226)=0),"",IF(AND(COUNTIF($C$11:$C225,$C226)&gt;=1,COUNTIF($D225:$D225,$D226)&gt;=1),"UJĘTO WYŻEJ",IF(AND(SUMIF($C226:$C$525,$C226,$AD226:$AD$525)&gt;$AD226,SUMIF($D226:$D$525,$D226,$AD226:$AD$525)&gt;$AD226),_xlfn.AGGREGATE(14,4,$DK$11:$DK$31*($C$11:$C$31=$C226),1),""))))))</f>
        <v/>
      </c>
      <c r="DG226" s="414" t="str">
        <f>IF(AND(DI226=1,DJ226=1,SUMIF($C226:$C$525,$C226,$AD226:$AD$525)=$AD226),$AD226,IF($DL226&gt;0,$DL226,IF(AND(COUNTIF($C$11:$C225,$C226)&gt;=1,COUNTIF($D225:$D225,$D226)&gt;=1),"",IF(AND(SUMIF($C226:$C$525,$C226,$AD226:$AD$525)&gt;$AD226,SUMIF($D226:$D$525,$D226,$AD226:$AD$525)&gt;$AD226),_xlfn.AGGREGATE(14,4,$DK$11:$DK$31*($C$11:$C$31=$C226),1),""))))</f>
        <v/>
      </c>
      <c r="DI226" s="409">
        <f>COUNTIFS('ZASOBY N'!$B225:$B$525,'ZASOBY N'!$B225,'ZASOBY N'!$C225:'ZASOBY N'!$C$525,'ZASOBY N'!$C225,'ZASOBY N'!$D225:'ZASOBY N'!$D$525,'ZASOBY N'!$D225,'ZASOBY N'!$H225:'ZASOBY N'!$H$525,'ZASOBY N'!$H225 )</f>
        <v>0</v>
      </c>
      <c r="DJ226" s="410">
        <f>COUNTIFS('ZASOBY N'!$B$10:$B225,'ZASOBY N'!$B225,'ZASOBY N'!$C$10:'ZASOBY N'!$C225,'ZASOBY N'!$C225,'ZASOBY N'!$D$10:'ZASOBY N'!$D225,'ZASOBY N'!$D225,'ZASOBY N'!$H$10:'ZASOBY N'!$H225,'ZASOBY N'!$H225 )</f>
        <v>0</v>
      </c>
      <c r="DK226" s="411">
        <f t="shared" si="91"/>
        <v>0</v>
      </c>
      <c r="DL226" s="412">
        <f t="shared" si="92"/>
        <v>0</v>
      </c>
    </row>
    <row r="227" spans="1:116" ht="18.899999999999999" customHeight="1" x14ac:dyDescent="0.3">
      <c r="A227" s="219"/>
      <c r="B227" s="152" t="str">
        <f>IF('ZASOBY N'!A226="","",'ZASOBY N'!A226)</f>
        <v/>
      </c>
      <c r="C227" s="462" t="str">
        <f>IF('ZASOBY N'!C226="","",'ZASOBY N'!C226)</f>
        <v/>
      </c>
      <c r="D227" s="137" t="str">
        <f>IF('ZASOBY N'!B226="","",'ZASOBY N'!B226)</f>
        <v/>
      </c>
      <c r="E227" s="138"/>
      <c r="F227" s="356" t="str">
        <f>IF('ZASOBY N'!D226="","",'ZASOBY N'!D226)</f>
        <v/>
      </c>
      <c r="G227" s="220" t="str">
        <f>IF('ZASOBY N'!G226="","",'ZASOBY N'!G226)</f>
        <v/>
      </c>
      <c r="H227" s="221" t="str">
        <f>IF('ZASOBY N'!F226="","",'ZASOBY N'!F226)</f>
        <v/>
      </c>
      <c r="I227" s="221" t="str">
        <f>IF('ZASOBY N'!G226="","",'ZASOBY N'!G226)</f>
        <v/>
      </c>
      <c r="J227" s="221" t="str">
        <f>IF('ZASOBY N'!H226="","",'ZASOBY N'!H226)</f>
        <v/>
      </c>
      <c r="K227" s="214">
        <v>0</v>
      </c>
      <c r="L227" s="214">
        <v>0</v>
      </c>
      <c r="M227" s="214">
        <v>0</v>
      </c>
      <c r="N227" s="222" t="str">
        <f>IF('ZASOBY N'!BD226="x","",IF(W227="","",'ZASOBY N'!E226))</f>
        <v/>
      </c>
      <c r="O227" s="223">
        <v>0</v>
      </c>
      <c r="P227" s="223">
        <v>0</v>
      </c>
      <c r="Q227" s="226" t="str">
        <f>IF($N227="","",'UPR BILANS N'!G227*'UPR BILANS N'!N227)</f>
        <v/>
      </c>
      <c r="R227" s="225" t="str">
        <f>IF($N227="","",'ZASOBY N'!O226)</f>
        <v/>
      </c>
      <c r="S227" s="225" t="str">
        <f>IF($N227="","",IF('ZASOBY N'!Q226="",0,'ZASOBY N'!Q226))</f>
        <v/>
      </c>
      <c r="T227" s="225" t="str">
        <f>IF($N227="","",'ZASOBY N'!V226)</f>
        <v/>
      </c>
      <c r="U227" s="225" t="str">
        <f>IF($N227="","",IF('ZASOBY N'!AG226="",0,'ZASOBY N'!AG226))</f>
        <v/>
      </c>
      <c r="V227" s="225" t="str">
        <f>IF($N227="","",IF(NN!P229="",0,NN!P229))</f>
        <v/>
      </c>
      <c r="W227" s="225" t="str">
        <f t="shared" si="70"/>
        <v/>
      </c>
      <c r="X227" s="226" t="str">
        <f t="shared" si="73"/>
        <v/>
      </c>
      <c r="Y227" s="225" t="str">
        <f>IF('ZASOBY N'!AU226="","",IF(C227&lt;&gt;C226,'ZASOBY N'!AU226,IF(D227&lt;&gt;D226,'ZASOBY N'!AU226,IF(F227&lt;&gt;F226,'ZASOBY N'!AU226,IF(G227&lt;&gt;G226,'ZASOBY N'!AU226,IF(J227&lt;&gt;J226,'ZASOBY N'!AU226,IF(NN!AC229="","",IF(AND(C226=C227,H226=H227,J226=J227,NN!AC229&gt;0),"",IF(AND(C227=C228,H227=DO225,NN!CW227&gt;0),'ZASOBY N'!AU226,'ZASOBY N'!AU226)))))))))</f>
        <v/>
      </c>
      <c r="Z227" s="225" t="str">
        <f t="shared" si="71"/>
        <v/>
      </c>
      <c r="AA227" s="227" t="str">
        <f t="shared" si="75"/>
        <v/>
      </c>
      <c r="AB227" s="400" t="str">
        <f t="shared" si="72"/>
        <v/>
      </c>
      <c r="AC227" s="228" t="str">
        <f t="shared" si="74"/>
        <v/>
      </c>
      <c r="AD227" s="222">
        <f>IF(B227="",0,IF(F227="",0,INDEX(POBRANIE_!$B$6:$F$101,MATCH('UPR BILANS N'!$F227,POBRANIE_!$A$6:$A$101,0),2)))</f>
        <v>0</v>
      </c>
      <c r="AE227" s="224">
        <f>IF(OR('ZASOBY N'!G226="",'ZASOBY N'!E226=""),0,IF(B227="",0,'ZASOBY N'!G226*'ZASOBY N'!E226))</f>
        <v>0</v>
      </c>
      <c r="AF227" s="225">
        <f>IF('ZASOBY N'!O226="",0,'ZASOBY N'!O226)</f>
        <v>0</v>
      </c>
      <c r="AG227" s="225">
        <f>IF('ZASOBY N'!Q226="",0,'ZASOBY N'!Q226)</f>
        <v>0</v>
      </c>
      <c r="AH227" s="225">
        <f>IF('ZASOBY N'!V226="",0,'ZASOBY N'!V226)</f>
        <v>0</v>
      </c>
      <c r="AI227" s="225">
        <f>IF('ZASOBY N'!AG226="",0,'ZASOBY N'!AG226)</f>
        <v>0</v>
      </c>
      <c r="AJ227" s="225">
        <f>IF(NN!P229="",0,IF(NN!P229="BRAK kol.7","BRAK BADAŃ",NN!P229))</f>
        <v>0</v>
      </c>
      <c r="AK227" s="225">
        <f>IF(NN!AC229="",0,IF(NN!AC229="BRAK kol.7","BRAK BADAŃ",NN!AC229))</f>
        <v>0</v>
      </c>
      <c r="BJ227" s="414" t="str">
        <f>IF(AND(BL227=1,BM227=1,SUMIF($C227:$C$525,$C227,$AK227:$AK$525)=$AK227),$AK227,IF($BO227&gt;0,$BO227,IF(AND(COUNTIF($C$11:$C226,$C227)&gt;=1,COUNTIF($D226:$D226,$D227)&gt;=1),"",IF(AND(SUMIF($C227:$C$525,$C227,$AK227:$AK$525)&gt;=$AK227,SUMIF($D227:$D$525,$D227,$AK227:$AK$525)&gt;=$AK227),SUMIF($C227:$C$525,$C227,$AK227:$AK$525),""))))</f>
        <v/>
      </c>
      <c r="BL227" s="409">
        <f>COUNTIFS('ZASOBY N'!$B226:$B$525,'ZASOBY N'!$B226,'ZASOBY N'!$C226:'ZASOBY N'!$C$525,'ZASOBY N'!$C226,'ZASOBY N'!$D226:'ZASOBY N'!$D$525,'ZASOBY N'!$D226,'ZASOBY N'!$H226:'ZASOBY N'!$H$525,'ZASOBY N'!$H226 )</f>
        <v>0</v>
      </c>
      <c r="BM227" s="410">
        <f>COUNTIFS('ZASOBY N'!$B$10:$B226,'ZASOBY N'!$B226,'ZASOBY N'!$C$10:'ZASOBY N'!$C226,'ZASOBY N'!$C226,'ZASOBY N'!$D$10:'ZASOBY N'!$D226,'ZASOBY N'!$D226,'ZASOBY N'!$H$10:'ZASOBY N'!$H226,'ZASOBY N'!$H226 )</f>
        <v>0</v>
      </c>
      <c r="BN227" s="411">
        <f t="shared" si="76"/>
        <v>0</v>
      </c>
      <c r="BO227" s="412">
        <f t="shared" si="77"/>
        <v>0</v>
      </c>
      <c r="BP227" s="94" t="str">
        <f t="shared" si="78"/>
        <v/>
      </c>
      <c r="BQ227" s="414" t="str">
        <f>IF(AND(BS227=1,BT227=1,SUMIF($C227:$C$525,$C227,$AJ227:$AJ$525)=$AJ227),$AJ227,IF($BV227&gt;0,$BV227,IF(AND(COUNTIF($C$11:$C226,$C227)&gt;=1,COUNTIF($D226:$D226,$D227)&gt;=1),"",IF(AND(SUMIF($C227:$C$525,$C227,$AJ227:$AJ$525)&gt;$AJ227,SUMIF($D227:$D$525,$D227,$AJ227:$AJ$525)&gt;$AJ227),SUMIF($C227:$C$525,$C227,$AJ227:$AJ$525),""))))</f>
        <v/>
      </c>
      <c r="BS227" s="409">
        <f>COUNTIFS('ZASOBY N'!$B226:$B$525,'ZASOBY N'!$B226,'ZASOBY N'!$C226:'ZASOBY N'!$C$525,'ZASOBY N'!$C226,'ZASOBY N'!$D226:'ZASOBY N'!$D$525,'ZASOBY N'!$D226,'ZASOBY N'!$H226:'ZASOBY N'!$H$525,'ZASOBY N'!$H226 )</f>
        <v>0</v>
      </c>
      <c r="BT227" s="410">
        <f>COUNTIFS('ZASOBY N'!$B$10:$B226,'ZASOBY N'!$B226,'ZASOBY N'!$C$10:'ZASOBY N'!$C226,'ZASOBY N'!$C226,'ZASOBY N'!$D$10:'ZASOBY N'!$D226,'ZASOBY N'!$D226,'ZASOBY N'!$H$10:'ZASOBY N'!$H226,'ZASOBY N'!$H226 )</f>
        <v>0</v>
      </c>
      <c r="BU227" s="411">
        <f t="shared" si="79"/>
        <v>0</v>
      </c>
      <c r="BV227" s="412">
        <f t="shared" si="80"/>
        <v>0</v>
      </c>
      <c r="BW227" s="94" t="s">
        <v>499</v>
      </c>
      <c r="BX227" s="414" t="str">
        <f>IF(AND(BZ227=1,CA227=1,SUMIF($C227:$C$525,$C227,$AI227:$AI$525)=$AI227),$AI227,IF($CC227&gt;0,$CC227,IF(AND(COUNTIF($C$11:$C226,$C227)&gt;=1,COUNTIF($D226:$D226,$D227)&gt;=1),"",IF(AND(SUMIF($C227:$C$525,$C227,$AI227:$AI$525)&gt;$AI227,SUMIF($D227:$D$525,$D227,$AI227:$AI$525)&gt;$IG227),_xlfn.AGGREGATE(14,4,$CB$11:$CB$31*($C$11:$C$31=$C227),1),""))))</f>
        <v/>
      </c>
      <c r="BZ227" s="409">
        <f>COUNTIFS('ZASOBY N'!$B226:$B$525,'ZASOBY N'!$B226,'ZASOBY N'!$C226:'ZASOBY N'!$C$525,'ZASOBY N'!$C226,'ZASOBY N'!$D226:'ZASOBY N'!$D$525,'ZASOBY N'!$D226,'ZASOBY N'!$H226:'ZASOBY N'!$H$525,'ZASOBY N'!$H226 )</f>
        <v>0</v>
      </c>
      <c r="CA227" s="410">
        <f>COUNTIFS('ZASOBY N'!$B$10:$B226,'ZASOBY N'!$B226,'ZASOBY N'!$C$10:'ZASOBY N'!$C226,'ZASOBY N'!$C226,'ZASOBY N'!$D$10:'ZASOBY N'!$D226,'ZASOBY N'!$D226,'ZASOBY N'!$H$10:'ZASOBY N'!$H226,'ZASOBY N'!$H226 )</f>
        <v>0</v>
      </c>
      <c r="CB227" s="411">
        <f t="shared" si="81"/>
        <v>0</v>
      </c>
      <c r="CC227" s="412">
        <f t="shared" si="82"/>
        <v>0</v>
      </c>
      <c r="CE227" s="414" t="str">
        <f>IF(AND(CG227=1,CH227=1,SUMIF($C227:$C$525,$C227,$AH227:$AH$525)=$AH227),$AH227,IF($CJ227&gt;0,$CJ227,IF(AND(COUNTIF($C$11:$C226,$C227)&gt;=1,COUNTIF($D226:$D226,$D227)&gt;=1),"",IF(AND(SUMIF($C227:$C$525,$C227,$AH227:$AH$525)&gt;$AH227,SUMIF($D227:$D$525,$D227,$AH227:$AH$525)&gt;$AH227),_xlfn.AGGREGATE(14,4,$CI$11:$CI$31*($C$11:$C$31=$C227),1),""))))</f>
        <v/>
      </c>
      <c r="CG227" s="409">
        <f>COUNTIFS('ZASOBY N'!$B226:$B$525,'ZASOBY N'!$B226,'ZASOBY N'!$C226:'ZASOBY N'!$C$525,'ZASOBY N'!$C226,'ZASOBY N'!$D226:'ZASOBY N'!$D$525,'ZASOBY N'!$D226,'ZASOBY N'!$H226:'ZASOBY N'!$H$525,'ZASOBY N'!$H226 )</f>
        <v>0</v>
      </c>
      <c r="CH227" s="410">
        <f>COUNTIFS('ZASOBY N'!$B$10:$B226,'ZASOBY N'!$B226,'ZASOBY N'!$C$10:'ZASOBY N'!$C226,'ZASOBY N'!$C226,'ZASOBY N'!$D$10:'ZASOBY N'!$D226,'ZASOBY N'!$D226,'ZASOBY N'!$H$10:'ZASOBY N'!$H226,'ZASOBY N'!$H226 )</f>
        <v>0</v>
      </c>
      <c r="CI227" s="411">
        <f t="shared" si="83"/>
        <v>0</v>
      </c>
      <c r="CJ227" s="412">
        <f t="shared" si="84"/>
        <v>0</v>
      </c>
      <c r="CL227" s="414" t="str">
        <f>IF(AND(CN227=1,CO227=1,SUMIF($C227:$C$525,$C227,$AG227:$AG$525)=$AG227),$AG227,IF($CQ227&gt;0,$CQ227,IF(AND(COUNTIF($C$11:$C226,$C227)&gt;=1,COUNTIF($D226:$D226,$D227)&gt;=1),"",IF(AND(SUMIF($C227:$C$525,$C227,$AG227:$AG$525)&gt;$AG227,SUMIF($D227:$D$525,$D227,$AG227:$AG$525)&gt;$AG227),_xlfn.AGGREGATE(14,4,$CP$11:$CP$31*($C$11:$C$31=$C227),1),""))))</f>
        <v/>
      </c>
      <c r="CN227" s="409">
        <f>COUNTIFS('ZASOBY N'!$B226:$B$525,'ZASOBY N'!$B226,'ZASOBY N'!$C226:'ZASOBY N'!$C$525,'ZASOBY N'!$C226,'ZASOBY N'!$D226:'ZASOBY N'!$D$525,'ZASOBY N'!$D226,'ZASOBY N'!$H226:'ZASOBY N'!$H$525,'ZASOBY N'!$H226 )</f>
        <v>0</v>
      </c>
      <c r="CO227" s="410">
        <f>COUNTIFS('ZASOBY N'!$B$10:$B226,'ZASOBY N'!$B226,'ZASOBY N'!$C$10:'ZASOBY N'!$C226,'ZASOBY N'!$C226,'ZASOBY N'!$D$10:'ZASOBY N'!$D226,'ZASOBY N'!$D226,'ZASOBY N'!$H$10:'ZASOBY N'!$H226,'ZASOBY N'!$H226 )</f>
        <v>0</v>
      </c>
      <c r="CP227" s="411">
        <f t="shared" si="85"/>
        <v>0</v>
      </c>
      <c r="CQ227" s="412">
        <f t="shared" si="86"/>
        <v>0</v>
      </c>
      <c r="CS227" s="414" t="str">
        <f>IF(AND(CU227=1,CV227=1,SUMIF($C227:$C$525,$C227,$AF227:$AF$525)=$AF227),$AF227,IF($CX227&gt;0,$CX227,IF(AND(COUNTIF($C$11:$C226,$C227)&gt;=1,COUNTIF($D226:$D226,$D227)&gt;=1),"",IF(AND(SUMIF($C227:$C$525,$C227,$AF227:$AF$525)&gt;$AF227,SUMIF($D227:$D$525,$D227,$AF227:$AF$525)&gt;$AF227),_xlfn.AGGREGATE(14,4,$CW$11:$CW$31*($C$11:$C$31=$C227),1),""))))</f>
        <v/>
      </c>
      <c r="CU227" s="409">
        <f>COUNTIFS('ZASOBY N'!$B226:$B$525,'ZASOBY N'!$B226,'ZASOBY N'!$C226:'ZASOBY N'!$C$525,'ZASOBY N'!$C226,'ZASOBY N'!$D226:'ZASOBY N'!$D$525,'ZASOBY N'!$D226,'ZASOBY N'!$H226:'ZASOBY N'!$H$525,'ZASOBY N'!$H226 )</f>
        <v>0</v>
      </c>
      <c r="CV227" s="410">
        <f>COUNTIFS('ZASOBY N'!$B$10:$B226,'ZASOBY N'!$B226,'ZASOBY N'!$C$10:'ZASOBY N'!$C226,'ZASOBY N'!$C226,'ZASOBY N'!$D$10:'ZASOBY N'!$D226,'ZASOBY N'!$D226,'ZASOBY N'!$H$10:'ZASOBY N'!$H226,'ZASOBY N'!$H226 )</f>
        <v>0</v>
      </c>
      <c r="CW227" s="411">
        <f t="shared" si="87"/>
        <v>0</v>
      </c>
      <c r="CX227" s="412">
        <f t="shared" si="88"/>
        <v>0</v>
      </c>
      <c r="CZ227" s="414" t="str">
        <f>IF(AND(DB227=1,DC227=1,SUMIF($C227:$C$525,$C227,$AE227:$AE$525)=$AE227),$AE227,IF($DE227&gt;0,$DE227,IF(AND(COUNTIF($C$11:$C226,$C227)&gt;=1,COUNTIF($D226:$D226,$D227)&gt;=1),"",IF(AND(SUMIF($C227:$C$525,$C227,$AE227:$AE$525)&gt;$AE227,SUMIF($D227:$D$525,$D227,$AE227:$AE$525)&gt;$AE227),_xlfn.AGGREGATE(14,4,$DD$11:$DD$31*($C$11:$C$31=$C227),1),""))))</f>
        <v/>
      </c>
      <c r="DB227" s="409">
        <f>COUNTIFS('ZASOBY N'!$B226:$B$525,'ZASOBY N'!$B226,'ZASOBY N'!$C226:'ZASOBY N'!$C$525,'ZASOBY N'!$C226,'ZASOBY N'!$D226:'ZASOBY N'!$D$525,'ZASOBY N'!$D226,'ZASOBY N'!$H226:'ZASOBY N'!$H$525,'ZASOBY N'!$H226 )</f>
        <v>0</v>
      </c>
      <c r="DC227" s="410">
        <f>COUNTIFS('ZASOBY N'!$B$10:$B226,'ZASOBY N'!$B226,'ZASOBY N'!$C$10:'ZASOBY N'!$C226,'ZASOBY N'!$C226,'ZASOBY N'!$D$10:'ZASOBY N'!$D226,'ZASOBY N'!$D226,'ZASOBY N'!$H$10:'ZASOBY N'!$H226,'ZASOBY N'!$H226 )</f>
        <v>0</v>
      </c>
      <c r="DD227" s="411">
        <f t="shared" si="89"/>
        <v>0</v>
      </c>
      <c r="DE227" s="412">
        <f t="shared" si="90"/>
        <v>0</v>
      </c>
      <c r="DF227" s="399" t="str">
        <f>IF(AND(DI227=1,DJ227=1,SUMIF($C227:$C$525,$C227,$AD227:$AD$525)=$AD227),$AD227,IF($DL227&gt;0,$DL227,IF(B227="","",IF(AND(COUNTIF($C$11:$C226,$C227)&gt;=1,COUNTIF($D226:$D226,$D227)&gt;=1,COUNTIF($Z224:$Z226,$C227)=0),"",IF(AND(COUNTIF($C$11:$C226,$C227)&gt;=1,COUNTIF($D226:$D226,$D227)&gt;=1),"UJĘTO WYŻEJ",IF(AND(SUMIF($C227:$C$525,$C227,$AD227:$AD$525)&gt;$AD227,SUMIF($D227:$D$525,$D227,$AD227:$AD$525)&gt;$AD227),_xlfn.AGGREGATE(14,4,$DK$11:$DK$31*($C$11:$C$31=$C227),1),""))))))</f>
        <v/>
      </c>
      <c r="DG227" s="414" t="str">
        <f>IF(AND(DI227=1,DJ227=1,SUMIF($C227:$C$525,$C227,$AD227:$AD$525)=$AD227),$AD227,IF($DL227&gt;0,$DL227,IF(AND(COUNTIF($C$11:$C226,$C227)&gt;=1,COUNTIF($D226:$D226,$D227)&gt;=1),"",IF(AND(SUMIF($C227:$C$525,$C227,$AD227:$AD$525)&gt;$AD227,SUMIF($D227:$D$525,$D227,$AD227:$AD$525)&gt;$AD227),_xlfn.AGGREGATE(14,4,$DK$11:$DK$31*($C$11:$C$31=$C227),1),""))))</f>
        <v/>
      </c>
      <c r="DI227" s="409">
        <f>COUNTIFS('ZASOBY N'!$B226:$B$525,'ZASOBY N'!$B226,'ZASOBY N'!$C226:'ZASOBY N'!$C$525,'ZASOBY N'!$C226,'ZASOBY N'!$D226:'ZASOBY N'!$D$525,'ZASOBY N'!$D226,'ZASOBY N'!$H226:'ZASOBY N'!$H$525,'ZASOBY N'!$H226 )</f>
        <v>0</v>
      </c>
      <c r="DJ227" s="410">
        <f>COUNTIFS('ZASOBY N'!$B$10:$B226,'ZASOBY N'!$B226,'ZASOBY N'!$C$10:'ZASOBY N'!$C226,'ZASOBY N'!$C226,'ZASOBY N'!$D$10:'ZASOBY N'!$D226,'ZASOBY N'!$D226,'ZASOBY N'!$H$10:'ZASOBY N'!$H226,'ZASOBY N'!$H226 )</f>
        <v>0</v>
      </c>
      <c r="DK227" s="411">
        <f t="shared" si="91"/>
        <v>0</v>
      </c>
      <c r="DL227" s="412">
        <f t="shared" si="92"/>
        <v>0</v>
      </c>
    </row>
    <row r="228" spans="1:116" ht="18.899999999999999" customHeight="1" x14ac:dyDescent="0.3">
      <c r="A228" s="219"/>
      <c r="B228" s="152" t="str">
        <f>IF('ZASOBY N'!A227="","",'ZASOBY N'!A227)</f>
        <v/>
      </c>
      <c r="C228" s="462" t="str">
        <f>IF('ZASOBY N'!C227="","",'ZASOBY N'!C227)</f>
        <v/>
      </c>
      <c r="D228" s="137" t="str">
        <f>IF('ZASOBY N'!B227="","",'ZASOBY N'!B227)</f>
        <v/>
      </c>
      <c r="E228" s="138"/>
      <c r="F228" s="356" t="str">
        <f>IF('ZASOBY N'!D227="","",'ZASOBY N'!D227)</f>
        <v/>
      </c>
      <c r="G228" s="220" t="str">
        <f>IF('ZASOBY N'!G227="","",'ZASOBY N'!G227)</f>
        <v/>
      </c>
      <c r="H228" s="221" t="str">
        <f>IF('ZASOBY N'!F227="","",'ZASOBY N'!F227)</f>
        <v/>
      </c>
      <c r="I228" s="221" t="str">
        <f>IF('ZASOBY N'!G227="","",'ZASOBY N'!G227)</f>
        <v/>
      </c>
      <c r="J228" s="221" t="str">
        <f>IF('ZASOBY N'!H227="","",'ZASOBY N'!H227)</f>
        <v/>
      </c>
      <c r="K228" s="214">
        <v>0</v>
      </c>
      <c r="L228" s="214">
        <v>0</v>
      </c>
      <c r="M228" s="214">
        <v>0</v>
      </c>
      <c r="N228" s="222" t="str">
        <f>IF('ZASOBY N'!BD227="x","",IF(W228="","",'ZASOBY N'!E227))</f>
        <v/>
      </c>
      <c r="O228" s="223">
        <v>0</v>
      </c>
      <c r="P228" s="223">
        <v>0</v>
      </c>
      <c r="Q228" s="226" t="str">
        <f>IF($N228="","",'UPR BILANS N'!G228*'UPR BILANS N'!N228)</f>
        <v/>
      </c>
      <c r="R228" s="225" t="str">
        <f>IF($N228="","",'ZASOBY N'!O227)</f>
        <v/>
      </c>
      <c r="S228" s="225" t="str">
        <f>IF($N228="","",IF('ZASOBY N'!Q227="",0,'ZASOBY N'!Q227))</f>
        <v/>
      </c>
      <c r="T228" s="225" t="str">
        <f>IF($N228="","",'ZASOBY N'!V227)</f>
        <v/>
      </c>
      <c r="U228" s="225" t="str">
        <f>IF($N228="","",IF('ZASOBY N'!AG227="",0,'ZASOBY N'!AG227))</f>
        <v/>
      </c>
      <c r="V228" s="225" t="str">
        <f>IF($N228="","",IF(NN!P230="",0,NN!P230))</f>
        <v/>
      </c>
      <c r="W228" s="225" t="str">
        <f t="shared" si="70"/>
        <v/>
      </c>
      <c r="X228" s="226" t="str">
        <f t="shared" si="73"/>
        <v/>
      </c>
      <c r="Y228" s="225" t="str">
        <f>IF('ZASOBY N'!AU227="","",IF(C228&lt;&gt;C227,'ZASOBY N'!AU227,IF(D228&lt;&gt;D227,'ZASOBY N'!AU227,IF(F228&lt;&gt;F227,'ZASOBY N'!AU227,IF(G228&lt;&gt;G227,'ZASOBY N'!AU227,IF(J228&lt;&gt;J227,'ZASOBY N'!AU227,IF(NN!AC230="","",IF(AND(C227=C228,H227=H228,J227=J228,NN!AC230&gt;0),"",IF(AND(C228=C229,H228=DO226,NN!CW228&gt;0),'ZASOBY N'!AU227,'ZASOBY N'!AU227)))))))))</f>
        <v/>
      </c>
      <c r="Z228" s="225" t="str">
        <f t="shared" si="71"/>
        <v/>
      </c>
      <c r="AA228" s="227" t="str">
        <f t="shared" si="75"/>
        <v/>
      </c>
      <c r="AB228" s="400" t="str">
        <f t="shared" si="72"/>
        <v/>
      </c>
      <c r="AC228" s="228" t="str">
        <f t="shared" si="74"/>
        <v/>
      </c>
      <c r="AD228" s="222">
        <f>IF(B228="",0,IF(F228="",0,INDEX(POBRANIE_!$B$6:$F$101,MATCH('UPR BILANS N'!$F228,POBRANIE_!$A$6:$A$101,0),2)))</f>
        <v>0</v>
      </c>
      <c r="AE228" s="224">
        <f>IF(OR('ZASOBY N'!G227="",'ZASOBY N'!E227=""),0,IF(B228="",0,'ZASOBY N'!G227*'ZASOBY N'!E227))</f>
        <v>0</v>
      </c>
      <c r="AF228" s="225">
        <f>IF('ZASOBY N'!O227="",0,'ZASOBY N'!O227)</f>
        <v>0</v>
      </c>
      <c r="AG228" s="225">
        <f>IF('ZASOBY N'!Q227="",0,'ZASOBY N'!Q227)</f>
        <v>0</v>
      </c>
      <c r="AH228" s="225">
        <f>IF('ZASOBY N'!V227="",0,'ZASOBY N'!V227)</f>
        <v>0</v>
      </c>
      <c r="AI228" s="225">
        <f>IF('ZASOBY N'!AG227="",0,'ZASOBY N'!AG227)</f>
        <v>0</v>
      </c>
      <c r="AJ228" s="225">
        <f>IF(NN!P230="",0,IF(NN!P230="BRAK kol.7","BRAK BADAŃ",NN!P230))</f>
        <v>0</v>
      </c>
      <c r="AK228" s="225">
        <f>IF(NN!AC230="",0,IF(NN!AC230="BRAK kol.7","BRAK BADAŃ",NN!AC230))</f>
        <v>0</v>
      </c>
      <c r="BJ228" s="414" t="str">
        <f>IF(AND(BL228=1,BM228=1,SUMIF($C228:$C$525,$C228,$AK228:$AK$525)=$AK228),$AK228,IF($BO228&gt;0,$BO228,IF(AND(COUNTIF($C$11:$C227,$C228)&gt;=1,COUNTIF($D227:$D227,$D228)&gt;=1),"",IF(AND(SUMIF($C228:$C$525,$C228,$AK228:$AK$525)&gt;=$AK228,SUMIF($D228:$D$525,$D228,$AK228:$AK$525)&gt;=$AK228),SUMIF($C228:$C$525,$C228,$AK228:$AK$525),""))))</f>
        <v/>
      </c>
      <c r="BL228" s="409">
        <f>COUNTIFS('ZASOBY N'!$B227:$B$525,'ZASOBY N'!$B227,'ZASOBY N'!$C227:'ZASOBY N'!$C$525,'ZASOBY N'!$C227,'ZASOBY N'!$D227:'ZASOBY N'!$D$525,'ZASOBY N'!$D227,'ZASOBY N'!$H227:'ZASOBY N'!$H$525,'ZASOBY N'!$H227 )</f>
        <v>0</v>
      </c>
      <c r="BM228" s="410">
        <f>COUNTIFS('ZASOBY N'!$B$10:$B227,'ZASOBY N'!$B227,'ZASOBY N'!$C$10:'ZASOBY N'!$C227,'ZASOBY N'!$C227,'ZASOBY N'!$D$10:'ZASOBY N'!$D227,'ZASOBY N'!$D227,'ZASOBY N'!$H$10:'ZASOBY N'!$H227,'ZASOBY N'!$H227 )</f>
        <v>0</v>
      </c>
      <c r="BN228" s="411">
        <f t="shared" si="76"/>
        <v>0</v>
      </c>
      <c r="BO228" s="412">
        <f t="shared" si="77"/>
        <v>0</v>
      </c>
      <c r="BP228" s="94" t="str">
        <f t="shared" si="78"/>
        <v/>
      </c>
      <c r="BQ228" s="414" t="str">
        <f>IF(AND(BS228=1,BT228=1,SUMIF($C228:$C$525,$C228,$AJ228:$AJ$525)=$AJ228),$AJ228,IF($BV228&gt;0,$BV228,IF(AND(COUNTIF($C$11:$C227,$C228)&gt;=1,COUNTIF($D227:$D227,$D228)&gt;=1),"",IF(AND(SUMIF($C228:$C$525,$C228,$AJ228:$AJ$525)&gt;$AJ228,SUMIF($D228:$D$525,$D228,$AJ228:$AJ$525)&gt;$AJ228),SUMIF($C228:$C$525,$C228,$AJ228:$AJ$525),""))))</f>
        <v/>
      </c>
      <c r="BS228" s="409">
        <f>COUNTIFS('ZASOBY N'!$B227:$B$525,'ZASOBY N'!$B227,'ZASOBY N'!$C227:'ZASOBY N'!$C$525,'ZASOBY N'!$C227,'ZASOBY N'!$D227:'ZASOBY N'!$D$525,'ZASOBY N'!$D227,'ZASOBY N'!$H227:'ZASOBY N'!$H$525,'ZASOBY N'!$H227 )</f>
        <v>0</v>
      </c>
      <c r="BT228" s="410">
        <f>COUNTIFS('ZASOBY N'!$B$10:$B227,'ZASOBY N'!$B227,'ZASOBY N'!$C$10:'ZASOBY N'!$C227,'ZASOBY N'!$C227,'ZASOBY N'!$D$10:'ZASOBY N'!$D227,'ZASOBY N'!$D227,'ZASOBY N'!$H$10:'ZASOBY N'!$H227,'ZASOBY N'!$H227 )</f>
        <v>0</v>
      </c>
      <c r="BU228" s="411">
        <f t="shared" si="79"/>
        <v>0</v>
      </c>
      <c r="BV228" s="412">
        <f t="shared" si="80"/>
        <v>0</v>
      </c>
      <c r="BW228" s="94" t="s">
        <v>499</v>
      </c>
      <c r="BX228" s="414" t="str">
        <f>IF(AND(BZ228=1,CA228=1,SUMIF($C228:$C$525,$C228,$AI228:$AI$525)=$AI228),$AI228,IF($CC228&gt;0,$CC228,IF(AND(COUNTIF($C$11:$C227,$C228)&gt;=1,COUNTIF($D227:$D227,$D228)&gt;=1),"",IF(AND(SUMIF($C228:$C$525,$C228,$AI228:$AI$525)&gt;$AI228,SUMIF($D228:$D$525,$D228,$AI228:$AI$525)&gt;$IG228),_xlfn.AGGREGATE(14,4,$CB$11:$CB$31*($C$11:$C$31=$C228),1),""))))</f>
        <v/>
      </c>
      <c r="BZ228" s="409">
        <f>COUNTIFS('ZASOBY N'!$B227:$B$525,'ZASOBY N'!$B227,'ZASOBY N'!$C227:'ZASOBY N'!$C$525,'ZASOBY N'!$C227,'ZASOBY N'!$D227:'ZASOBY N'!$D$525,'ZASOBY N'!$D227,'ZASOBY N'!$H227:'ZASOBY N'!$H$525,'ZASOBY N'!$H227 )</f>
        <v>0</v>
      </c>
      <c r="CA228" s="410">
        <f>COUNTIFS('ZASOBY N'!$B$10:$B227,'ZASOBY N'!$B227,'ZASOBY N'!$C$10:'ZASOBY N'!$C227,'ZASOBY N'!$C227,'ZASOBY N'!$D$10:'ZASOBY N'!$D227,'ZASOBY N'!$D227,'ZASOBY N'!$H$10:'ZASOBY N'!$H227,'ZASOBY N'!$H227 )</f>
        <v>0</v>
      </c>
      <c r="CB228" s="411">
        <f t="shared" si="81"/>
        <v>0</v>
      </c>
      <c r="CC228" s="412">
        <f t="shared" si="82"/>
        <v>0</v>
      </c>
      <c r="CE228" s="414" t="str">
        <f>IF(AND(CG228=1,CH228=1,SUMIF($C228:$C$525,$C228,$AH228:$AH$525)=$AH228),$AH228,IF($CJ228&gt;0,$CJ228,IF(AND(COUNTIF($C$11:$C227,$C228)&gt;=1,COUNTIF($D227:$D227,$D228)&gt;=1),"",IF(AND(SUMIF($C228:$C$525,$C228,$AH228:$AH$525)&gt;$AH228,SUMIF($D228:$D$525,$D228,$AH228:$AH$525)&gt;$AH228),_xlfn.AGGREGATE(14,4,$CI$11:$CI$31*($C$11:$C$31=$C228),1),""))))</f>
        <v/>
      </c>
      <c r="CG228" s="409">
        <f>COUNTIFS('ZASOBY N'!$B227:$B$525,'ZASOBY N'!$B227,'ZASOBY N'!$C227:'ZASOBY N'!$C$525,'ZASOBY N'!$C227,'ZASOBY N'!$D227:'ZASOBY N'!$D$525,'ZASOBY N'!$D227,'ZASOBY N'!$H227:'ZASOBY N'!$H$525,'ZASOBY N'!$H227 )</f>
        <v>0</v>
      </c>
      <c r="CH228" s="410">
        <f>COUNTIFS('ZASOBY N'!$B$10:$B227,'ZASOBY N'!$B227,'ZASOBY N'!$C$10:'ZASOBY N'!$C227,'ZASOBY N'!$C227,'ZASOBY N'!$D$10:'ZASOBY N'!$D227,'ZASOBY N'!$D227,'ZASOBY N'!$H$10:'ZASOBY N'!$H227,'ZASOBY N'!$H227 )</f>
        <v>0</v>
      </c>
      <c r="CI228" s="411">
        <f t="shared" si="83"/>
        <v>0</v>
      </c>
      <c r="CJ228" s="412">
        <f t="shared" si="84"/>
        <v>0</v>
      </c>
      <c r="CL228" s="414" t="str">
        <f>IF(AND(CN228=1,CO228=1,SUMIF($C228:$C$525,$C228,$AG228:$AG$525)=$AG228),$AG228,IF($CQ228&gt;0,$CQ228,IF(AND(COUNTIF($C$11:$C227,$C228)&gt;=1,COUNTIF($D227:$D227,$D228)&gt;=1),"",IF(AND(SUMIF($C228:$C$525,$C228,$AG228:$AG$525)&gt;$AG228,SUMIF($D228:$D$525,$D228,$AG228:$AG$525)&gt;$AG228),_xlfn.AGGREGATE(14,4,$CP$11:$CP$31*($C$11:$C$31=$C228),1),""))))</f>
        <v/>
      </c>
      <c r="CN228" s="409">
        <f>COUNTIFS('ZASOBY N'!$B227:$B$525,'ZASOBY N'!$B227,'ZASOBY N'!$C227:'ZASOBY N'!$C$525,'ZASOBY N'!$C227,'ZASOBY N'!$D227:'ZASOBY N'!$D$525,'ZASOBY N'!$D227,'ZASOBY N'!$H227:'ZASOBY N'!$H$525,'ZASOBY N'!$H227 )</f>
        <v>0</v>
      </c>
      <c r="CO228" s="410">
        <f>COUNTIFS('ZASOBY N'!$B$10:$B227,'ZASOBY N'!$B227,'ZASOBY N'!$C$10:'ZASOBY N'!$C227,'ZASOBY N'!$C227,'ZASOBY N'!$D$10:'ZASOBY N'!$D227,'ZASOBY N'!$D227,'ZASOBY N'!$H$10:'ZASOBY N'!$H227,'ZASOBY N'!$H227 )</f>
        <v>0</v>
      </c>
      <c r="CP228" s="411">
        <f t="shared" si="85"/>
        <v>0</v>
      </c>
      <c r="CQ228" s="412">
        <f t="shared" si="86"/>
        <v>0</v>
      </c>
      <c r="CS228" s="414" t="str">
        <f>IF(AND(CU228=1,CV228=1,SUMIF($C228:$C$525,$C228,$AF228:$AF$525)=$AF228),$AF228,IF($CX228&gt;0,$CX228,IF(AND(COUNTIF($C$11:$C227,$C228)&gt;=1,COUNTIF($D227:$D227,$D228)&gt;=1),"",IF(AND(SUMIF($C228:$C$525,$C228,$AF228:$AF$525)&gt;$AF228,SUMIF($D228:$D$525,$D228,$AF228:$AF$525)&gt;$AF228),_xlfn.AGGREGATE(14,4,$CW$11:$CW$31*($C$11:$C$31=$C228),1),""))))</f>
        <v/>
      </c>
      <c r="CU228" s="409">
        <f>COUNTIFS('ZASOBY N'!$B227:$B$525,'ZASOBY N'!$B227,'ZASOBY N'!$C227:'ZASOBY N'!$C$525,'ZASOBY N'!$C227,'ZASOBY N'!$D227:'ZASOBY N'!$D$525,'ZASOBY N'!$D227,'ZASOBY N'!$H227:'ZASOBY N'!$H$525,'ZASOBY N'!$H227 )</f>
        <v>0</v>
      </c>
      <c r="CV228" s="410">
        <f>COUNTIFS('ZASOBY N'!$B$10:$B227,'ZASOBY N'!$B227,'ZASOBY N'!$C$10:'ZASOBY N'!$C227,'ZASOBY N'!$C227,'ZASOBY N'!$D$10:'ZASOBY N'!$D227,'ZASOBY N'!$D227,'ZASOBY N'!$H$10:'ZASOBY N'!$H227,'ZASOBY N'!$H227 )</f>
        <v>0</v>
      </c>
      <c r="CW228" s="411">
        <f t="shared" si="87"/>
        <v>0</v>
      </c>
      <c r="CX228" s="412">
        <f t="shared" si="88"/>
        <v>0</v>
      </c>
      <c r="CZ228" s="414" t="str">
        <f>IF(AND(DB228=1,DC228=1,SUMIF($C228:$C$525,$C228,$AE228:$AE$525)=$AE228),$AE228,IF($DE228&gt;0,$DE228,IF(AND(COUNTIF($C$11:$C227,$C228)&gt;=1,COUNTIF($D227:$D227,$D228)&gt;=1),"",IF(AND(SUMIF($C228:$C$525,$C228,$AE228:$AE$525)&gt;$AE228,SUMIF($D228:$D$525,$D228,$AE228:$AE$525)&gt;$AE228),_xlfn.AGGREGATE(14,4,$DD$11:$DD$31*($C$11:$C$31=$C228),1),""))))</f>
        <v/>
      </c>
      <c r="DB228" s="409">
        <f>COUNTIFS('ZASOBY N'!$B227:$B$525,'ZASOBY N'!$B227,'ZASOBY N'!$C227:'ZASOBY N'!$C$525,'ZASOBY N'!$C227,'ZASOBY N'!$D227:'ZASOBY N'!$D$525,'ZASOBY N'!$D227,'ZASOBY N'!$H227:'ZASOBY N'!$H$525,'ZASOBY N'!$H227 )</f>
        <v>0</v>
      </c>
      <c r="DC228" s="410">
        <f>COUNTIFS('ZASOBY N'!$B$10:$B227,'ZASOBY N'!$B227,'ZASOBY N'!$C$10:'ZASOBY N'!$C227,'ZASOBY N'!$C227,'ZASOBY N'!$D$10:'ZASOBY N'!$D227,'ZASOBY N'!$D227,'ZASOBY N'!$H$10:'ZASOBY N'!$H227,'ZASOBY N'!$H227 )</f>
        <v>0</v>
      </c>
      <c r="DD228" s="411">
        <f t="shared" si="89"/>
        <v>0</v>
      </c>
      <c r="DE228" s="412">
        <f t="shared" si="90"/>
        <v>0</v>
      </c>
      <c r="DF228" s="399" t="str">
        <f>IF(AND(DI228=1,DJ228=1,SUMIF($C228:$C$525,$C228,$AD228:$AD$525)=$AD228),$AD228,IF($DL228&gt;0,$DL228,IF(B228="","",IF(AND(COUNTIF($C$11:$C227,$C228)&gt;=1,COUNTIF($D227:$D227,$D228)&gt;=1,COUNTIF($Z225:$Z227,$C228)=0),"",IF(AND(COUNTIF($C$11:$C227,$C228)&gt;=1,COUNTIF($D227:$D227,$D228)&gt;=1),"UJĘTO WYŻEJ",IF(AND(SUMIF($C228:$C$525,$C228,$AD228:$AD$525)&gt;$AD228,SUMIF($D228:$D$525,$D228,$AD228:$AD$525)&gt;$AD228),_xlfn.AGGREGATE(14,4,$DK$11:$DK$31*($C$11:$C$31=$C228),1),""))))))</f>
        <v/>
      </c>
      <c r="DG228" s="414" t="str">
        <f>IF(AND(DI228=1,DJ228=1,SUMIF($C228:$C$525,$C228,$AD228:$AD$525)=$AD228),$AD228,IF($DL228&gt;0,$DL228,IF(AND(COUNTIF($C$11:$C227,$C228)&gt;=1,COUNTIF($D227:$D227,$D228)&gt;=1),"",IF(AND(SUMIF($C228:$C$525,$C228,$AD228:$AD$525)&gt;$AD228,SUMIF($D228:$D$525,$D228,$AD228:$AD$525)&gt;$AD228),_xlfn.AGGREGATE(14,4,$DK$11:$DK$31*($C$11:$C$31=$C228),1),""))))</f>
        <v/>
      </c>
      <c r="DI228" s="409">
        <f>COUNTIFS('ZASOBY N'!$B227:$B$525,'ZASOBY N'!$B227,'ZASOBY N'!$C227:'ZASOBY N'!$C$525,'ZASOBY N'!$C227,'ZASOBY N'!$D227:'ZASOBY N'!$D$525,'ZASOBY N'!$D227,'ZASOBY N'!$H227:'ZASOBY N'!$H$525,'ZASOBY N'!$H227 )</f>
        <v>0</v>
      </c>
      <c r="DJ228" s="410">
        <f>COUNTIFS('ZASOBY N'!$B$10:$B227,'ZASOBY N'!$B227,'ZASOBY N'!$C$10:'ZASOBY N'!$C227,'ZASOBY N'!$C227,'ZASOBY N'!$D$10:'ZASOBY N'!$D227,'ZASOBY N'!$D227,'ZASOBY N'!$H$10:'ZASOBY N'!$H227,'ZASOBY N'!$H227 )</f>
        <v>0</v>
      </c>
      <c r="DK228" s="411">
        <f t="shared" si="91"/>
        <v>0</v>
      </c>
      <c r="DL228" s="412">
        <f t="shared" si="92"/>
        <v>0</v>
      </c>
    </row>
    <row r="229" spans="1:116" ht="18.899999999999999" customHeight="1" x14ac:dyDescent="0.3">
      <c r="A229" s="219"/>
      <c r="B229" s="152" t="str">
        <f>IF('ZASOBY N'!A228="","",'ZASOBY N'!A228)</f>
        <v/>
      </c>
      <c r="C229" s="462" t="str">
        <f>IF('ZASOBY N'!C228="","",'ZASOBY N'!C228)</f>
        <v/>
      </c>
      <c r="D229" s="137" t="str">
        <f>IF('ZASOBY N'!B228="","",'ZASOBY N'!B228)</f>
        <v/>
      </c>
      <c r="E229" s="138"/>
      <c r="F229" s="356" t="str">
        <f>IF('ZASOBY N'!D228="","",'ZASOBY N'!D228)</f>
        <v/>
      </c>
      <c r="G229" s="220" t="str">
        <f>IF('ZASOBY N'!G228="","",'ZASOBY N'!G228)</f>
        <v/>
      </c>
      <c r="H229" s="221" t="str">
        <f>IF('ZASOBY N'!F228="","",'ZASOBY N'!F228)</f>
        <v/>
      </c>
      <c r="I229" s="221" t="str">
        <f>IF('ZASOBY N'!G228="","",'ZASOBY N'!G228)</f>
        <v/>
      </c>
      <c r="J229" s="221" t="str">
        <f>IF('ZASOBY N'!H228="","",'ZASOBY N'!H228)</f>
        <v/>
      </c>
      <c r="K229" s="214">
        <v>0</v>
      </c>
      <c r="L229" s="214">
        <v>0</v>
      </c>
      <c r="M229" s="214">
        <v>0</v>
      </c>
      <c r="N229" s="222" t="str">
        <f>IF('ZASOBY N'!BD228="x","",IF(W229="","",'ZASOBY N'!E228))</f>
        <v/>
      </c>
      <c r="O229" s="223">
        <v>0</v>
      </c>
      <c r="P229" s="223">
        <v>0</v>
      </c>
      <c r="Q229" s="226" t="str">
        <f>IF($N229="","",'UPR BILANS N'!G229*'UPR BILANS N'!N229)</f>
        <v/>
      </c>
      <c r="R229" s="225" t="str">
        <f>IF($N229="","",'ZASOBY N'!O228)</f>
        <v/>
      </c>
      <c r="S229" s="225" t="str">
        <f>IF($N229="","",IF('ZASOBY N'!Q228="",0,'ZASOBY N'!Q228))</f>
        <v/>
      </c>
      <c r="T229" s="225" t="str">
        <f>IF($N229="","",'ZASOBY N'!V228)</f>
        <v/>
      </c>
      <c r="U229" s="225" t="str">
        <f>IF($N229="","",IF('ZASOBY N'!AG228="",0,'ZASOBY N'!AG228))</f>
        <v/>
      </c>
      <c r="V229" s="225" t="str">
        <f>IF($N229="","",IF(NN!P231="",0,NN!P231))</f>
        <v/>
      </c>
      <c r="W229" s="225" t="str">
        <f t="shared" si="70"/>
        <v/>
      </c>
      <c r="X229" s="226" t="str">
        <f t="shared" si="73"/>
        <v/>
      </c>
      <c r="Y229" s="225" t="str">
        <f>IF('ZASOBY N'!AU228="","",IF(C229&lt;&gt;C228,'ZASOBY N'!AU228,IF(D229&lt;&gt;D228,'ZASOBY N'!AU228,IF(F229&lt;&gt;F228,'ZASOBY N'!AU228,IF(G229&lt;&gt;G228,'ZASOBY N'!AU228,IF(J229&lt;&gt;J228,'ZASOBY N'!AU228,IF(NN!AC231="","",IF(AND(C228=C229,H228=H229,J228=J229,NN!AC231&gt;0),"",IF(AND(C229=C230,H229=DO227,NN!CW229&gt;0),'ZASOBY N'!AU228,'ZASOBY N'!AU228)))))))))</f>
        <v/>
      </c>
      <c r="Z229" s="225" t="str">
        <f t="shared" si="71"/>
        <v/>
      </c>
      <c r="AA229" s="227" t="str">
        <f t="shared" si="75"/>
        <v/>
      </c>
      <c r="AB229" s="400" t="str">
        <f t="shared" si="72"/>
        <v/>
      </c>
      <c r="AC229" s="228" t="str">
        <f t="shared" si="74"/>
        <v/>
      </c>
      <c r="AD229" s="222">
        <f>IF(B229="",0,IF(F229="",0,INDEX(POBRANIE_!$B$6:$F$101,MATCH('UPR BILANS N'!$F229,POBRANIE_!$A$6:$A$101,0),2)))</f>
        <v>0</v>
      </c>
      <c r="AE229" s="224">
        <f>IF(OR('ZASOBY N'!G228="",'ZASOBY N'!E228=""),0,IF(B229="",0,'ZASOBY N'!G228*'ZASOBY N'!E228))</f>
        <v>0</v>
      </c>
      <c r="AF229" s="225">
        <f>IF('ZASOBY N'!O228="",0,'ZASOBY N'!O228)</f>
        <v>0</v>
      </c>
      <c r="AG229" s="225">
        <f>IF('ZASOBY N'!Q228="",0,'ZASOBY N'!Q228)</f>
        <v>0</v>
      </c>
      <c r="AH229" s="225">
        <f>IF('ZASOBY N'!V228="",0,'ZASOBY N'!V228)</f>
        <v>0</v>
      </c>
      <c r="AI229" s="225">
        <f>IF('ZASOBY N'!AG228="",0,'ZASOBY N'!AG228)</f>
        <v>0</v>
      </c>
      <c r="AJ229" s="225">
        <f>IF(NN!P231="",0,IF(NN!P231="BRAK kol.7","BRAK BADAŃ",NN!P231))</f>
        <v>0</v>
      </c>
      <c r="AK229" s="225">
        <f>IF(NN!AC231="",0,IF(NN!AC231="BRAK kol.7","BRAK BADAŃ",NN!AC231))</f>
        <v>0</v>
      </c>
      <c r="BJ229" s="414" t="str">
        <f>IF(AND(BL229=1,BM229=1,SUMIF($C229:$C$525,$C229,$AK229:$AK$525)=$AK229),$AK229,IF($BO229&gt;0,$BO229,IF(AND(COUNTIF($C$11:$C228,$C229)&gt;=1,COUNTIF($D228:$D228,$D229)&gt;=1),"",IF(AND(SUMIF($C229:$C$525,$C229,$AK229:$AK$525)&gt;=$AK229,SUMIF($D229:$D$525,$D229,$AK229:$AK$525)&gt;=$AK229),SUMIF($C229:$C$525,$C229,$AK229:$AK$525),""))))</f>
        <v/>
      </c>
      <c r="BL229" s="409">
        <f>COUNTIFS('ZASOBY N'!$B228:$B$525,'ZASOBY N'!$B228,'ZASOBY N'!$C228:'ZASOBY N'!$C$525,'ZASOBY N'!$C228,'ZASOBY N'!$D228:'ZASOBY N'!$D$525,'ZASOBY N'!$D228,'ZASOBY N'!$H228:'ZASOBY N'!$H$525,'ZASOBY N'!$H228 )</f>
        <v>0</v>
      </c>
      <c r="BM229" s="410">
        <f>COUNTIFS('ZASOBY N'!$B$10:$B228,'ZASOBY N'!$B228,'ZASOBY N'!$C$10:'ZASOBY N'!$C228,'ZASOBY N'!$C228,'ZASOBY N'!$D$10:'ZASOBY N'!$D228,'ZASOBY N'!$D228,'ZASOBY N'!$H$10:'ZASOBY N'!$H228,'ZASOBY N'!$H228 )</f>
        <v>0</v>
      </c>
      <c r="BN229" s="411">
        <f t="shared" si="76"/>
        <v>0</v>
      </c>
      <c r="BO229" s="412">
        <f t="shared" si="77"/>
        <v>0</v>
      </c>
      <c r="BP229" s="94" t="str">
        <f t="shared" si="78"/>
        <v/>
      </c>
      <c r="BQ229" s="414" t="str">
        <f>IF(AND(BS229=1,BT229=1,SUMIF($C229:$C$525,$C229,$AJ229:$AJ$525)=$AJ229),$AJ229,IF($BV229&gt;0,$BV229,IF(AND(COUNTIF($C$11:$C228,$C229)&gt;=1,COUNTIF($D228:$D228,$D229)&gt;=1),"",IF(AND(SUMIF($C229:$C$525,$C229,$AJ229:$AJ$525)&gt;$AJ229,SUMIF($D229:$D$525,$D229,$AJ229:$AJ$525)&gt;$AJ229),SUMIF($C229:$C$525,$C229,$AJ229:$AJ$525),""))))</f>
        <v/>
      </c>
      <c r="BS229" s="409">
        <f>COUNTIFS('ZASOBY N'!$B228:$B$525,'ZASOBY N'!$B228,'ZASOBY N'!$C228:'ZASOBY N'!$C$525,'ZASOBY N'!$C228,'ZASOBY N'!$D228:'ZASOBY N'!$D$525,'ZASOBY N'!$D228,'ZASOBY N'!$H228:'ZASOBY N'!$H$525,'ZASOBY N'!$H228 )</f>
        <v>0</v>
      </c>
      <c r="BT229" s="410">
        <f>COUNTIFS('ZASOBY N'!$B$10:$B228,'ZASOBY N'!$B228,'ZASOBY N'!$C$10:'ZASOBY N'!$C228,'ZASOBY N'!$C228,'ZASOBY N'!$D$10:'ZASOBY N'!$D228,'ZASOBY N'!$D228,'ZASOBY N'!$H$10:'ZASOBY N'!$H228,'ZASOBY N'!$H228 )</f>
        <v>0</v>
      </c>
      <c r="BU229" s="411">
        <f t="shared" si="79"/>
        <v>0</v>
      </c>
      <c r="BV229" s="412">
        <f t="shared" si="80"/>
        <v>0</v>
      </c>
      <c r="BW229" s="94" t="s">
        <v>499</v>
      </c>
      <c r="BX229" s="414" t="str">
        <f>IF(AND(BZ229=1,CA229=1,SUMIF($C229:$C$525,$C229,$AI229:$AI$525)=$AI229),$AI229,IF($CC229&gt;0,$CC229,IF(AND(COUNTIF($C$11:$C228,$C229)&gt;=1,COUNTIF($D228:$D228,$D229)&gt;=1),"",IF(AND(SUMIF($C229:$C$525,$C229,$AI229:$AI$525)&gt;$AI229,SUMIF($D229:$D$525,$D229,$AI229:$AI$525)&gt;$IG229),_xlfn.AGGREGATE(14,4,$CB$11:$CB$31*($C$11:$C$31=$C229),1),""))))</f>
        <v/>
      </c>
      <c r="BZ229" s="409">
        <f>COUNTIFS('ZASOBY N'!$B228:$B$525,'ZASOBY N'!$B228,'ZASOBY N'!$C228:'ZASOBY N'!$C$525,'ZASOBY N'!$C228,'ZASOBY N'!$D228:'ZASOBY N'!$D$525,'ZASOBY N'!$D228,'ZASOBY N'!$H228:'ZASOBY N'!$H$525,'ZASOBY N'!$H228 )</f>
        <v>0</v>
      </c>
      <c r="CA229" s="410">
        <f>COUNTIFS('ZASOBY N'!$B$10:$B228,'ZASOBY N'!$B228,'ZASOBY N'!$C$10:'ZASOBY N'!$C228,'ZASOBY N'!$C228,'ZASOBY N'!$D$10:'ZASOBY N'!$D228,'ZASOBY N'!$D228,'ZASOBY N'!$H$10:'ZASOBY N'!$H228,'ZASOBY N'!$H228 )</f>
        <v>0</v>
      </c>
      <c r="CB229" s="411">
        <f t="shared" si="81"/>
        <v>0</v>
      </c>
      <c r="CC229" s="412">
        <f t="shared" si="82"/>
        <v>0</v>
      </c>
      <c r="CE229" s="414" t="str">
        <f>IF(AND(CG229=1,CH229=1,SUMIF($C229:$C$525,$C229,$AH229:$AH$525)=$AH229),$AH229,IF($CJ229&gt;0,$CJ229,IF(AND(COUNTIF($C$11:$C228,$C229)&gt;=1,COUNTIF($D228:$D228,$D229)&gt;=1),"",IF(AND(SUMIF($C229:$C$525,$C229,$AH229:$AH$525)&gt;$AH229,SUMIF($D229:$D$525,$D229,$AH229:$AH$525)&gt;$AH229),_xlfn.AGGREGATE(14,4,$CI$11:$CI$31*($C$11:$C$31=$C229),1),""))))</f>
        <v/>
      </c>
      <c r="CG229" s="409">
        <f>COUNTIFS('ZASOBY N'!$B228:$B$525,'ZASOBY N'!$B228,'ZASOBY N'!$C228:'ZASOBY N'!$C$525,'ZASOBY N'!$C228,'ZASOBY N'!$D228:'ZASOBY N'!$D$525,'ZASOBY N'!$D228,'ZASOBY N'!$H228:'ZASOBY N'!$H$525,'ZASOBY N'!$H228 )</f>
        <v>0</v>
      </c>
      <c r="CH229" s="410">
        <f>COUNTIFS('ZASOBY N'!$B$10:$B228,'ZASOBY N'!$B228,'ZASOBY N'!$C$10:'ZASOBY N'!$C228,'ZASOBY N'!$C228,'ZASOBY N'!$D$10:'ZASOBY N'!$D228,'ZASOBY N'!$D228,'ZASOBY N'!$H$10:'ZASOBY N'!$H228,'ZASOBY N'!$H228 )</f>
        <v>0</v>
      </c>
      <c r="CI229" s="411">
        <f t="shared" si="83"/>
        <v>0</v>
      </c>
      <c r="CJ229" s="412">
        <f t="shared" si="84"/>
        <v>0</v>
      </c>
      <c r="CL229" s="414" t="str">
        <f>IF(AND(CN229=1,CO229=1,SUMIF($C229:$C$525,$C229,$AG229:$AG$525)=$AG229),$AG229,IF($CQ229&gt;0,$CQ229,IF(AND(COUNTIF($C$11:$C228,$C229)&gt;=1,COUNTIF($D228:$D228,$D229)&gt;=1),"",IF(AND(SUMIF($C229:$C$525,$C229,$AG229:$AG$525)&gt;$AG229,SUMIF($D229:$D$525,$D229,$AG229:$AG$525)&gt;$AG229),_xlfn.AGGREGATE(14,4,$CP$11:$CP$31*($C$11:$C$31=$C229),1),""))))</f>
        <v/>
      </c>
      <c r="CN229" s="409">
        <f>COUNTIFS('ZASOBY N'!$B228:$B$525,'ZASOBY N'!$B228,'ZASOBY N'!$C228:'ZASOBY N'!$C$525,'ZASOBY N'!$C228,'ZASOBY N'!$D228:'ZASOBY N'!$D$525,'ZASOBY N'!$D228,'ZASOBY N'!$H228:'ZASOBY N'!$H$525,'ZASOBY N'!$H228 )</f>
        <v>0</v>
      </c>
      <c r="CO229" s="410">
        <f>COUNTIFS('ZASOBY N'!$B$10:$B228,'ZASOBY N'!$B228,'ZASOBY N'!$C$10:'ZASOBY N'!$C228,'ZASOBY N'!$C228,'ZASOBY N'!$D$10:'ZASOBY N'!$D228,'ZASOBY N'!$D228,'ZASOBY N'!$H$10:'ZASOBY N'!$H228,'ZASOBY N'!$H228 )</f>
        <v>0</v>
      </c>
      <c r="CP229" s="411">
        <f t="shared" si="85"/>
        <v>0</v>
      </c>
      <c r="CQ229" s="412">
        <f t="shared" si="86"/>
        <v>0</v>
      </c>
      <c r="CS229" s="414" t="str">
        <f>IF(AND(CU229=1,CV229=1,SUMIF($C229:$C$525,$C229,$AF229:$AF$525)=$AF229),$AF229,IF($CX229&gt;0,$CX229,IF(AND(COUNTIF($C$11:$C228,$C229)&gt;=1,COUNTIF($D228:$D228,$D229)&gt;=1),"",IF(AND(SUMIF($C229:$C$525,$C229,$AF229:$AF$525)&gt;$AF229,SUMIF($D229:$D$525,$D229,$AF229:$AF$525)&gt;$AF229),_xlfn.AGGREGATE(14,4,$CW$11:$CW$31*($C$11:$C$31=$C229),1),""))))</f>
        <v/>
      </c>
      <c r="CU229" s="409">
        <f>COUNTIFS('ZASOBY N'!$B228:$B$525,'ZASOBY N'!$B228,'ZASOBY N'!$C228:'ZASOBY N'!$C$525,'ZASOBY N'!$C228,'ZASOBY N'!$D228:'ZASOBY N'!$D$525,'ZASOBY N'!$D228,'ZASOBY N'!$H228:'ZASOBY N'!$H$525,'ZASOBY N'!$H228 )</f>
        <v>0</v>
      </c>
      <c r="CV229" s="410">
        <f>COUNTIFS('ZASOBY N'!$B$10:$B228,'ZASOBY N'!$B228,'ZASOBY N'!$C$10:'ZASOBY N'!$C228,'ZASOBY N'!$C228,'ZASOBY N'!$D$10:'ZASOBY N'!$D228,'ZASOBY N'!$D228,'ZASOBY N'!$H$10:'ZASOBY N'!$H228,'ZASOBY N'!$H228 )</f>
        <v>0</v>
      </c>
      <c r="CW229" s="411">
        <f t="shared" si="87"/>
        <v>0</v>
      </c>
      <c r="CX229" s="412">
        <f t="shared" si="88"/>
        <v>0</v>
      </c>
      <c r="CZ229" s="414" t="str">
        <f>IF(AND(DB229=1,DC229=1,SUMIF($C229:$C$525,$C229,$AE229:$AE$525)=$AE229),$AE229,IF($DE229&gt;0,$DE229,IF(AND(COUNTIF($C$11:$C228,$C229)&gt;=1,COUNTIF($D228:$D228,$D229)&gt;=1),"",IF(AND(SUMIF($C229:$C$525,$C229,$AE229:$AE$525)&gt;$AE229,SUMIF($D229:$D$525,$D229,$AE229:$AE$525)&gt;$AE229),_xlfn.AGGREGATE(14,4,$DD$11:$DD$31*($C$11:$C$31=$C229),1),""))))</f>
        <v/>
      </c>
      <c r="DB229" s="409">
        <f>COUNTIFS('ZASOBY N'!$B228:$B$525,'ZASOBY N'!$B228,'ZASOBY N'!$C228:'ZASOBY N'!$C$525,'ZASOBY N'!$C228,'ZASOBY N'!$D228:'ZASOBY N'!$D$525,'ZASOBY N'!$D228,'ZASOBY N'!$H228:'ZASOBY N'!$H$525,'ZASOBY N'!$H228 )</f>
        <v>0</v>
      </c>
      <c r="DC229" s="410">
        <f>COUNTIFS('ZASOBY N'!$B$10:$B228,'ZASOBY N'!$B228,'ZASOBY N'!$C$10:'ZASOBY N'!$C228,'ZASOBY N'!$C228,'ZASOBY N'!$D$10:'ZASOBY N'!$D228,'ZASOBY N'!$D228,'ZASOBY N'!$H$10:'ZASOBY N'!$H228,'ZASOBY N'!$H228 )</f>
        <v>0</v>
      </c>
      <c r="DD229" s="411">
        <f t="shared" si="89"/>
        <v>0</v>
      </c>
      <c r="DE229" s="412">
        <f t="shared" si="90"/>
        <v>0</v>
      </c>
      <c r="DF229" s="399" t="str">
        <f>IF(AND(DI229=1,DJ229=1,SUMIF($C229:$C$525,$C229,$AD229:$AD$525)=$AD229),$AD229,IF($DL229&gt;0,$DL229,IF(B229="","",IF(AND(COUNTIF($C$11:$C228,$C229)&gt;=1,COUNTIF($D228:$D228,$D229)&gt;=1,COUNTIF($Z226:$Z228,$C229)=0),"",IF(AND(COUNTIF($C$11:$C228,$C229)&gt;=1,COUNTIF($D228:$D228,$D229)&gt;=1),"UJĘTO WYŻEJ",IF(AND(SUMIF($C229:$C$525,$C229,$AD229:$AD$525)&gt;$AD229,SUMIF($D229:$D$525,$D229,$AD229:$AD$525)&gt;$AD229),_xlfn.AGGREGATE(14,4,$DK$11:$DK$31*($C$11:$C$31=$C229),1),""))))))</f>
        <v/>
      </c>
      <c r="DG229" s="414" t="str">
        <f>IF(AND(DI229=1,DJ229=1,SUMIF($C229:$C$525,$C229,$AD229:$AD$525)=$AD229),$AD229,IF($DL229&gt;0,$DL229,IF(AND(COUNTIF($C$11:$C228,$C229)&gt;=1,COUNTIF($D228:$D228,$D229)&gt;=1),"",IF(AND(SUMIF($C229:$C$525,$C229,$AD229:$AD$525)&gt;$AD229,SUMIF($D229:$D$525,$D229,$AD229:$AD$525)&gt;$AD229),_xlfn.AGGREGATE(14,4,$DK$11:$DK$31*($C$11:$C$31=$C229),1),""))))</f>
        <v/>
      </c>
      <c r="DI229" s="409">
        <f>COUNTIFS('ZASOBY N'!$B228:$B$525,'ZASOBY N'!$B228,'ZASOBY N'!$C228:'ZASOBY N'!$C$525,'ZASOBY N'!$C228,'ZASOBY N'!$D228:'ZASOBY N'!$D$525,'ZASOBY N'!$D228,'ZASOBY N'!$H228:'ZASOBY N'!$H$525,'ZASOBY N'!$H228 )</f>
        <v>0</v>
      </c>
      <c r="DJ229" s="410">
        <f>COUNTIFS('ZASOBY N'!$B$10:$B228,'ZASOBY N'!$B228,'ZASOBY N'!$C$10:'ZASOBY N'!$C228,'ZASOBY N'!$C228,'ZASOBY N'!$D$10:'ZASOBY N'!$D228,'ZASOBY N'!$D228,'ZASOBY N'!$H$10:'ZASOBY N'!$H228,'ZASOBY N'!$H228 )</f>
        <v>0</v>
      </c>
      <c r="DK229" s="411">
        <f t="shared" si="91"/>
        <v>0</v>
      </c>
      <c r="DL229" s="412">
        <f t="shared" si="92"/>
        <v>0</v>
      </c>
    </row>
    <row r="230" spans="1:116" ht="18.899999999999999" customHeight="1" x14ac:dyDescent="0.3">
      <c r="A230" s="219"/>
      <c r="B230" s="152" t="str">
        <f>IF('ZASOBY N'!A229="","",'ZASOBY N'!A229)</f>
        <v/>
      </c>
      <c r="C230" s="462" t="str">
        <f>IF('ZASOBY N'!C229="","",'ZASOBY N'!C229)</f>
        <v/>
      </c>
      <c r="D230" s="137" t="str">
        <f>IF('ZASOBY N'!B229="","",'ZASOBY N'!B229)</f>
        <v/>
      </c>
      <c r="E230" s="138"/>
      <c r="F230" s="356" t="str">
        <f>IF('ZASOBY N'!D229="","",'ZASOBY N'!D229)</f>
        <v/>
      </c>
      <c r="G230" s="220" t="str">
        <f>IF('ZASOBY N'!G229="","",'ZASOBY N'!G229)</f>
        <v/>
      </c>
      <c r="H230" s="221" t="str">
        <f>IF('ZASOBY N'!F229="","",'ZASOBY N'!F229)</f>
        <v/>
      </c>
      <c r="I230" s="221" t="str">
        <f>IF('ZASOBY N'!G229="","",'ZASOBY N'!G229)</f>
        <v/>
      </c>
      <c r="J230" s="221" t="str">
        <f>IF('ZASOBY N'!H229="","",'ZASOBY N'!H229)</f>
        <v/>
      </c>
      <c r="K230" s="214">
        <v>0</v>
      </c>
      <c r="L230" s="214">
        <v>0</v>
      </c>
      <c r="M230" s="214">
        <v>0</v>
      </c>
      <c r="N230" s="222" t="str">
        <f>IF('ZASOBY N'!BD229="x","",IF(W230="","",'ZASOBY N'!E229))</f>
        <v/>
      </c>
      <c r="O230" s="223">
        <v>0</v>
      </c>
      <c r="P230" s="223">
        <v>0</v>
      </c>
      <c r="Q230" s="226" t="str">
        <f>IF($N230="","",'UPR BILANS N'!G230*'UPR BILANS N'!N230)</f>
        <v/>
      </c>
      <c r="R230" s="225" t="str">
        <f>IF($N230="","",'ZASOBY N'!O229)</f>
        <v/>
      </c>
      <c r="S230" s="225" t="str">
        <f>IF($N230="","",IF('ZASOBY N'!Q229="",0,'ZASOBY N'!Q229))</f>
        <v/>
      </c>
      <c r="T230" s="225" t="str">
        <f>IF($N230="","",'ZASOBY N'!V229)</f>
        <v/>
      </c>
      <c r="U230" s="225" t="str">
        <f>IF($N230="","",IF('ZASOBY N'!AG229="",0,'ZASOBY N'!AG229))</f>
        <v/>
      </c>
      <c r="V230" s="225" t="str">
        <f>IF($N230="","",IF(NN!P232="",0,NN!P232))</f>
        <v/>
      </c>
      <c r="W230" s="225" t="str">
        <f t="shared" si="70"/>
        <v/>
      </c>
      <c r="X230" s="226" t="str">
        <f t="shared" si="73"/>
        <v/>
      </c>
      <c r="Y230" s="225" t="str">
        <f>IF('ZASOBY N'!AU229="","",IF(C230&lt;&gt;C229,'ZASOBY N'!AU229,IF(D230&lt;&gt;D229,'ZASOBY N'!AU229,IF(F230&lt;&gt;F229,'ZASOBY N'!AU229,IF(G230&lt;&gt;G229,'ZASOBY N'!AU229,IF(J230&lt;&gt;J229,'ZASOBY N'!AU229,IF(NN!AC232="","",IF(AND(C229=C230,H229=H230,J229=J230,NN!AC232&gt;0),"",IF(AND(C230=C231,H230=DO228,NN!CW230&gt;0),'ZASOBY N'!AU229,'ZASOBY N'!AU229)))))))))</f>
        <v/>
      </c>
      <c r="Z230" s="225" t="str">
        <f t="shared" si="71"/>
        <v/>
      </c>
      <c r="AA230" s="227" t="str">
        <f t="shared" si="75"/>
        <v/>
      </c>
      <c r="AB230" s="400" t="str">
        <f t="shared" si="72"/>
        <v/>
      </c>
      <c r="AC230" s="228" t="str">
        <f t="shared" si="74"/>
        <v/>
      </c>
      <c r="AD230" s="222">
        <f>IF(B230="",0,IF(F230="",0,INDEX(POBRANIE_!$B$6:$F$101,MATCH('UPR BILANS N'!$F230,POBRANIE_!$A$6:$A$101,0),2)))</f>
        <v>0</v>
      </c>
      <c r="AE230" s="224">
        <f>IF(OR('ZASOBY N'!G229="",'ZASOBY N'!E229=""),0,IF(B230="",0,'ZASOBY N'!G229*'ZASOBY N'!E229))</f>
        <v>0</v>
      </c>
      <c r="AF230" s="225">
        <f>IF('ZASOBY N'!O229="",0,'ZASOBY N'!O229)</f>
        <v>0</v>
      </c>
      <c r="AG230" s="225">
        <f>IF('ZASOBY N'!Q229="",0,'ZASOBY N'!Q229)</f>
        <v>0</v>
      </c>
      <c r="AH230" s="225">
        <f>IF('ZASOBY N'!V229="",0,'ZASOBY N'!V229)</f>
        <v>0</v>
      </c>
      <c r="AI230" s="225">
        <f>IF('ZASOBY N'!AG229="",0,'ZASOBY N'!AG229)</f>
        <v>0</v>
      </c>
      <c r="AJ230" s="225">
        <f>IF(NN!P232="",0,IF(NN!P232="BRAK kol.7","BRAK BADAŃ",NN!P232))</f>
        <v>0</v>
      </c>
      <c r="AK230" s="225">
        <f>IF(NN!AC232="",0,IF(NN!AC232="BRAK kol.7","BRAK BADAŃ",NN!AC232))</f>
        <v>0</v>
      </c>
      <c r="BJ230" s="414" t="str">
        <f>IF(AND(BL230=1,BM230=1,SUMIF($C230:$C$525,$C230,$AK230:$AK$525)=$AK230),$AK230,IF($BO230&gt;0,$BO230,IF(AND(COUNTIF($C$11:$C229,$C230)&gt;=1,COUNTIF($D229:$D229,$D230)&gt;=1),"",IF(AND(SUMIF($C230:$C$525,$C230,$AK230:$AK$525)&gt;=$AK230,SUMIF($D230:$D$525,$D230,$AK230:$AK$525)&gt;=$AK230),SUMIF($C230:$C$525,$C230,$AK230:$AK$525),""))))</f>
        <v/>
      </c>
      <c r="BL230" s="409">
        <f>COUNTIFS('ZASOBY N'!$B229:$B$525,'ZASOBY N'!$B229,'ZASOBY N'!$C229:'ZASOBY N'!$C$525,'ZASOBY N'!$C229,'ZASOBY N'!$D229:'ZASOBY N'!$D$525,'ZASOBY N'!$D229,'ZASOBY N'!$H229:'ZASOBY N'!$H$525,'ZASOBY N'!$H229 )</f>
        <v>0</v>
      </c>
      <c r="BM230" s="410">
        <f>COUNTIFS('ZASOBY N'!$B$10:$B229,'ZASOBY N'!$B229,'ZASOBY N'!$C$10:'ZASOBY N'!$C229,'ZASOBY N'!$C229,'ZASOBY N'!$D$10:'ZASOBY N'!$D229,'ZASOBY N'!$D229,'ZASOBY N'!$H$10:'ZASOBY N'!$H229,'ZASOBY N'!$H229 )</f>
        <v>0</v>
      </c>
      <c r="BN230" s="411">
        <f t="shared" si="76"/>
        <v>0</v>
      </c>
      <c r="BO230" s="412">
        <f t="shared" si="77"/>
        <v>0</v>
      </c>
      <c r="BP230" s="94" t="str">
        <f t="shared" si="78"/>
        <v/>
      </c>
      <c r="BQ230" s="414" t="str">
        <f>IF(AND(BS230=1,BT230=1,SUMIF($C230:$C$525,$C230,$AJ230:$AJ$525)=$AJ230),$AJ230,IF($BV230&gt;0,$BV230,IF(AND(COUNTIF($C$11:$C229,$C230)&gt;=1,COUNTIF($D229:$D229,$D230)&gt;=1),"",IF(AND(SUMIF($C230:$C$525,$C230,$AJ230:$AJ$525)&gt;$AJ230,SUMIF($D230:$D$525,$D230,$AJ230:$AJ$525)&gt;$AJ230),SUMIF($C230:$C$525,$C230,$AJ230:$AJ$525),""))))</f>
        <v/>
      </c>
      <c r="BS230" s="409">
        <f>COUNTIFS('ZASOBY N'!$B229:$B$525,'ZASOBY N'!$B229,'ZASOBY N'!$C229:'ZASOBY N'!$C$525,'ZASOBY N'!$C229,'ZASOBY N'!$D229:'ZASOBY N'!$D$525,'ZASOBY N'!$D229,'ZASOBY N'!$H229:'ZASOBY N'!$H$525,'ZASOBY N'!$H229 )</f>
        <v>0</v>
      </c>
      <c r="BT230" s="410">
        <f>COUNTIFS('ZASOBY N'!$B$10:$B229,'ZASOBY N'!$B229,'ZASOBY N'!$C$10:'ZASOBY N'!$C229,'ZASOBY N'!$C229,'ZASOBY N'!$D$10:'ZASOBY N'!$D229,'ZASOBY N'!$D229,'ZASOBY N'!$H$10:'ZASOBY N'!$H229,'ZASOBY N'!$H229 )</f>
        <v>0</v>
      </c>
      <c r="BU230" s="411">
        <f t="shared" si="79"/>
        <v>0</v>
      </c>
      <c r="BV230" s="412">
        <f t="shared" si="80"/>
        <v>0</v>
      </c>
      <c r="BW230" s="94" t="s">
        <v>499</v>
      </c>
      <c r="BX230" s="414" t="str">
        <f>IF(AND(BZ230=1,CA230=1,SUMIF($C230:$C$525,$C230,$AI230:$AI$525)=$AI230),$AI230,IF($CC230&gt;0,$CC230,IF(AND(COUNTIF($C$11:$C229,$C230)&gt;=1,COUNTIF($D229:$D229,$D230)&gt;=1),"",IF(AND(SUMIF($C230:$C$525,$C230,$AI230:$AI$525)&gt;$AI230,SUMIF($D230:$D$525,$D230,$AI230:$AI$525)&gt;$IG230),_xlfn.AGGREGATE(14,4,$CB$11:$CB$31*($C$11:$C$31=$C230),1),""))))</f>
        <v/>
      </c>
      <c r="BZ230" s="409">
        <f>COUNTIFS('ZASOBY N'!$B229:$B$525,'ZASOBY N'!$B229,'ZASOBY N'!$C229:'ZASOBY N'!$C$525,'ZASOBY N'!$C229,'ZASOBY N'!$D229:'ZASOBY N'!$D$525,'ZASOBY N'!$D229,'ZASOBY N'!$H229:'ZASOBY N'!$H$525,'ZASOBY N'!$H229 )</f>
        <v>0</v>
      </c>
      <c r="CA230" s="410">
        <f>COUNTIFS('ZASOBY N'!$B$10:$B229,'ZASOBY N'!$B229,'ZASOBY N'!$C$10:'ZASOBY N'!$C229,'ZASOBY N'!$C229,'ZASOBY N'!$D$10:'ZASOBY N'!$D229,'ZASOBY N'!$D229,'ZASOBY N'!$H$10:'ZASOBY N'!$H229,'ZASOBY N'!$H229 )</f>
        <v>0</v>
      </c>
      <c r="CB230" s="411">
        <f t="shared" si="81"/>
        <v>0</v>
      </c>
      <c r="CC230" s="412">
        <f t="shared" si="82"/>
        <v>0</v>
      </c>
      <c r="CE230" s="414" t="str">
        <f>IF(AND(CG230=1,CH230=1,SUMIF($C230:$C$525,$C230,$AH230:$AH$525)=$AH230),$AH230,IF($CJ230&gt;0,$CJ230,IF(AND(COUNTIF($C$11:$C229,$C230)&gt;=1,COUNTIF($D229:$D229,$D230)&gt;=1),"",IF(AND(SUMIF($C230:$C$525,$C230,$AH230:$AH$525)&gt;$AH230,SUMIF($D230:$D$525,$D230,$AH230:$AH$525)&gt;$AH230),_xlfn.AGGREGATE(14,4,$CI$11:$CI$31*($C$11:$C$31=$C230),1),""))))</f>
        <v/>
      </c>
      <c r="CG230" s="409">
        <f>COUNTIFS('ZASOBY N'!$B229:$B$525,'ZASOBY N'!$B229,'ZASOBY N'!$C229:'ZASOBY N'!$C$525,'ZASOBY N'!$C229,'ZASOBY N'!$D229:'ZASOBY N'!$D$525,'ZASOBY N'!$D229,'ZASOBY N'!$H229:'ZASOBY N'!$H$525,'ZASOBY N'!$H229 )</f>
        <v>0</v>
      </c>
      <c r="CH230" s="410">
        <f>COUNTIFS('ZASOBY N'!$B$10:$B229,'ZASOBY N'!$B229,'ZASOBY N'!$C$10:'ZASOBY N'!$C229,'ZASOBY N'!$C229,'ZASOBY N'!$D$10:'ZASOBY N'!$D229,'ZASOBY N'!$D229,'ZASOBY N'!$H$10:'ZASOBY N'!$H229,'ZASOBY N'!$H229 )</f>
        <v>0</v>
      </c>
      <c r="CI230" s="411">
        <f t="shared" si="83"/>
        <v>0</v>
      </c>
      <c r="CJ230" s="412">
        <f t="shared" si="84"/>
        <v>0</v>
      </c>
      <c r="CL230" s="414" t="str">
        <f>IF(AND(CN230=1,CO230=1,SUMIF($C230:$C$525,$C230,$AG230:$AG$525)=$AG230),$AG230,IF($CQ230&gt;0,$CQ230,IF(AND(COUNTIF($C$11:$C229,$C230)&gt;=1,COUNTIF($D229:$D229,$D230)&gt;=1),"",IF(AND(SUMIF($C230:$C$525,$C230,$AG230:$AG$525)&gt;$AG230,SUMIF($D230:$D$525,$D230,$AG230:$AG$525)&gt;$AG230),_xlfn.AGGREGATE(14,4,$CP$11:$CP$31*($C$11:$C$31=$C230),1),""))))</f>
        <v/>
      </c>
      <c r="CN230" s="409">
        <f>COUNTIFS('ZASOBY N'!$B229:$B$525,'ZASOBY N'!$B229,'ZASOBY N'!$C229:'ZASOBY N'!$C$525,'ZASOBY N'!$C229,'ZASOBY N'!$D229:'ZASOBY N'!$D$525,'ZASOBY N'!$D229,'ZASOBY N'!$H229:'ZASOBY N'!$H$525,'ZASOBY N'!$H229 )</f>
        <v>0</v>
      </c>
      <c r="CO230" s="410">
        <f>COUNTIFS('ZASOBY N'!$B$10:$B229,'ZASOBY N'!$B229,'ZASOBY N'!$C$10:'ZASOBY N'!$C229,'ZASOBY N'!$C229,'ZASOBY N'!$D$10:'ZASOBY N'!$D229,'ZASOBY N'!$D229,'ZASOBY N'!$H$10:'ZASOBY N'!$H229,'ZASOBY N'!$H229 )</f>
        <v>0</v>
      </c>
      <c r="CP230" s="411">
        <f t="shared" si="85"/>
        <v>0</v>
      </c>
      <c r="CQ230" s="412">
        <f t="shared" si="86"/>
        <v>0</v>
      </c>
      <c r="CS230" s="414" t="str">
        <f>IF(AND(CU230=1,CV230=1,SUMIF($C230:$C$525,$C230,$AF230:$AF$525)=$AF230),$AF230,IF($CX230&gt;0,$CX230,IF(AND(COUNTIF($C$11:$C229,$C230)&gt;=1,COUNTIF($D229:$D229,$D230)&gt;=1),"",IF(AND(SUMIF($C230:$C$525,$C230,$AF230:$AF$525)&gt;$AF230,SUMIF($D230:$D$525,$D230,$AF230:$AF$525)&gt;$AF230),_xlfn.AGGREGATE(14,4,$CW$11:$CW$31*($C$11:$C$31=$C230),1),""))))</f>
        <v/>
      </c>
      <c r="CU230" s="409">
        <f>COUNTIFS('ZASOBY N'!$B229:$B$525,'ZASOBY N'!$B229,'ZASOBY N'!$C229:'ZASOBY N'!$C$525,'ZASOBY N'!$C229,'ZASOBY N'!$D229:'ZASOBY N'!$D$525,'ZASOBY N'!$D229,'ZASOBY N'!$H229:'ZASOBY N'!$H$525,'ZASOBY N'!$H229 )</f>
        <v>0</v>
      </c>
      <c r="CV230" s="410">
        <f>COUNTIFS('ZASOBY N'!$B$10:$B229,'ZASOBY N'!$B229,'ZASOBY N'!$C$10:'ZASOBY N'!$C229,'ZASOBY N'!$C229,'ZASOBY N'!$D$10:'ZASOBY N'!$D229,'ZASOBY N'!$D229,'ZASOBY N'!$H$10:'ZASOBY N'!$H229,'ZASOBY N'!$H229 )</f>
        <v>0</v>
      </c>
      <c r="CW230" s="411">
        <f t="shared" si="87"/>
        <v>0</v>
      </c>
      <c r="CX230" s="412">
        <f t="shared" si="88"/>
        <v>0</v>
      </c>
      <c r="CZ230" s="414" t="str">
        <f>IF(AND(DB230=1,DC230=1,SUMIF($C230:$C$525,$C230,$AE230:$AE$525)=$AE230),$AE230,IF($DE230&gt;0,$DE230,IF(AND(COUNTIF($C$11:$C229,$C230)&gt;=1,COUNTIF($D229:$D229,$D230)&gt;=1),"",IF(AND(SUMIF($C230:$C$525,$C230,$AE230:$AE$525)&gt;$AE230,SUMIF($D230:$D$525,$D230,$AE230:$AE$525)&gt;$AE230),_xlfn.AGGREGATE(14,4,$DD$11:$DD$31*($C$11:$C$31=$C230),1),""))))</f>
        <v/>
      </c>
      <c r="DB230" s="409">
        <f>COUNTIFS('ZASOBY N'!$B229:$B$525,'ZASOBY N'!$B229,'ZASOBY N'!$C229:'ZASOBY N'!$C$525,'ZASOBY N'!$C229,'ZASOBY N'!$D229:'ZASOBY N'!$D$525,'ZASOBY N'!$D229,'ZASOBY N'!$H229:'ZASOBY N'!$H$525,'ZASOBY N'!$H229 )</f>
        <v>0</v>
      </c>
      <c r="DC230" s="410">
        <f>COUNTIFS('ZASOBY N'!$B$10:$B229,'ZASOBY N'!$B229,'ZASOBY N'!$C$10:'ZASOBY N'!$C229,'ZASOBY N'!$C229,'ZASOBY N'!$D$10:'ZASOBY N'!$D229,'ZASOBY N'!$D229,'ZASOBY N'!$H$10:'ZASOBY N'!$H229,'ZASOBY N'!$H229 )</f>
        <v>0</v>
      </c>
      <c r="DD230" s="411">
        <f t="shared" si="89"/>
        <v>0</v>
      </c>
      <c r="DE230" s="412">
        <f t="shared" si="90"/>
        <v>0</v>
      </c>
      <c r="DF230" s="399" t="str">
        <f>IF(AND(DI230=1,DJ230=1,SUMIF($C230:$C$525,$C230,$AD230:$AD$525)=$AD230),$AD230,IF($DL230&gt;0,$DL230,IF(B230="","",IF(AND(COUNTIF($C$11:$C229,$C230)&gt;=1,COUNTIF($D229:$D229,$D230)&gt;=1,COUNTIF($Z227:$Z229,$C230)=0),"",IF(AND(COUNTIF($C$11:$C229,$C230)&gt;=1,COUNTIF($D229:$D229,$D230)&gt;=1),"UJĘTO WYŻEJ",IF(AND(SUMIF($C230:$C$525,$C230,$AD230:$AD$525)&gt;$AD230,SUMIF($D230:$D$525,$D230,$AD230:$AD$525)&gt;$AD230),_xlfn.AGGREGATE(14,4,$DK$11:$DK$31*($C$11:$C$31=$C230),1),""))))))</f>
        <v/>
      </c>
      <c r="DG230" s="414" t="str">
        <f>IF(AND(DI230=1,DJ230=1,SUMIF($C230:$C$525,$C230,$AD230:$AD$525)=$AD230),$AD230,IF($DL230&gt;0,$DL230,IF(AND(COUNTIF($C$11:$C229,$C230)&gt;=1,COUNTIF($D229:$D229,$D230)&gt;=1),"",IF(AND(SUMIF($C230:$C$525,$C230,$AD230:$AD$525)&gt;$AD230,SUMIF($D230:$D$525,$D230,$AD230:$AD$525)&gt;$AD230),_xlfn.AGGREGATE(14,4,$DK$11:$DK$31*($C$11:$C$31=$C230),1),""))))</f>
        <v/>
      </c>
      <c r="DI230" s="409">
        <f>COUNTIFS('ZASOBY N'!$B229:$B$525,'ZASOBY N'!$B229,'ZASOBY N'!$C229:'ZASOBY N'!$C$525,'ZASOBY N'!$C229,'ZASOBY N'!$D229:'ZASOBY N'!$D$525,'ZASOBY N'!$D229,'ZASOBY N'!$H229:'ZASOBY N'!$H$525,'ZASOBY N'!$H229 )</f>
        <v>0</v>
      </c>
      <c r="DJ230" s="410">
        <f>COUNTIFS('ZASOBY N'!$B$10:$B229,'ZASOBY N'!$B229,'ZASOBY N'!$C$10:'ZASOBY N'!$C229,'ZASOBY N'!$C229,'ZASOBY N'!$D$10:'ZASOBY N'!$D229,'ZASOBY N'!$D229,'ZASOBY N'!$H$10:'ZASOBY N'!$H229,'ZASOBY N'!$H229 )</f>
        <v>0</v>
      </c>
      <c r="DK230" s="411">
        <f t="shared" si="91"/>
        <v>0</v>
      </c>
      <c r="DL230" s="412">
        <f t="shared" si="92"/>
        <v>0</v>
      </c>
    </row>
    <row r="231" spans="1:116" ht="18.899999999999999" customHeight="1" x14ac:dyDescent="0.3">
      <c r="A231" s="219"/>
      <c r="B231" s="152" t="str">
        <f>IF('ZASOBY N'!A230="","",'ZASOBY N'!A230)</f>
        <v/>
      </c>
      <c r="C231" s="462" t="str">
        <f>IF('ZASOBY N'!C230="","",'ZASOBY N'!C230)</f>
        <v/>
      </c>
      <c r="D231" s="137" t="str">
        <f>IF('ZASOBY N'!B230="","",'ZASOBY N'!B230)</f>
        <v/>
      </c>
      <c r="E231" s="138"/>
      <c r="F231" s="356" t="str">
        <f>IF('ZASOBY N'!D230="","",'ZASOBY N'!D230)</f>
        <v/>
      </c>
      <c r="G231" s="220" t="str">
        <f>IF('ZASOBY N'!G230="","",'ZASOBY N'!G230)</f>
        <v/>
      </c>
      <c r="H231" s="221" t="str">
        <f>IF('ZASOBY N'!F230="","",'ZASOBY N'!F230)</f>
        <v/>
      </c>
      <c r="I231" s="221" t="str">
        <f>IF('ZASOBY N'!G230="","",'ZASOBY N'!G230)</f>
        <v/>
      </c>
      <c r="J231" s="221" t="str">
        <f>IF('ZASOBY N'!H230="","",'ZASOBY N'!H230)</f>
        <v/>
      </c>
      <c r="K231" s="214">
        <v>0</v>
      </c>
      <c r="L231" s="214">
        <v>0</v>
      </c>
      <c r="M231" s="214">
        <v>0</v>
      </c>
      <c r="N231" s="222" t="str">
        <f>IF('ZASOBY N'!BD230="x","",IF(W231="","",'ZASOBY N'!E230))</f>
        <v/>
      </c>
      <c r="O231" s="223">
        <v>0</v>
      </c>
      <c r="P231" s="223">
        <v>0</v>
      </c>
      <c r="Q231" s="226" t="str">
        <f>IF($N231="","",'UPR BILANS N'!G231*'UPR BILANS N'!N231)</f>
        <v/>
      </c>
      <c r="R231" s="225" t="str">
        <f>IF($N231="","",'ZASOBY N'!O230)</f>
        <v/>
      </c>
      <c r="S231" s="225" t="str">
        <f>IF($N231="","",IF('ZASOBY N'!Q230="",0,'ZASOBY N'!Q230))</f>
        <v/>
      </c>
      <c r="T231" s="225" t="str">
        <f>IF($N231="","",'ZASOBY N'!V230)</f>
        <v/>
      </c>
      <c r="U231" s="225" t="str">
        <f>IF($N231="","",IF('ZASOBY N'!AG230="",0,'ZASOBY N'!AG230))</f>
        <v/>
      </c>
      <c r="V231" s="225" t="str">
        <f>IF($N231="","",IF(NN!P233="",0,NN!P233))</f>
        <v/>
      </c>
      <c r="W231" s="225" t="str">
        <f t="shared" si="70"/>
        <v/>
      </c>
      <c r="X231" s="226" t="str">
        <f t="shared" si="73"/>
        <v/>
      </c>
      <c r="Y231" s="225" t="str">
        <f>IF('ZASOBY N'!AU230="","",IF(C231&lt;&gt;C230,'ZASOBY N'!AU230,IF(D231&lt;&gt;D230,'ZASOBY N'!AU230,IF(F231&lt;&gt;F230,'ZASOBY N'!AU230,IF(G231&lt;&gt;G230,'ZASOBY N'!AU230,IF(J231&lt;&gt;J230,'ZASOBY N'!AU230,IF(NN!AC233="","",IF(AND(C230=C231,H230=H231,J230=J231,NN!AC233&gt;0),"",IF(AND(C231=C232,H231=DO229,NN!CW231&gt;0),'ZASOBY N'!AU230,'ZASOBY N'!AU230)))))))))</f>
        <v/>
      </c>
      <c r="Z231" s="225" t="str">
        <f t="shared" si="71"/>
        <v/>
      </c>
      <c r="AA231" s="227" t="str">
        <f t="shared" si="75"/>
        <v/>
      </c>
      <c r="AB231" s="400" t="str">
        <f t="shared" si="72"/>
        <v/>
      </c>
      <c r="AC231" s="228" t="str">
        <f t="shared" si="74"/>
        <v/>
      </c>
      <c r="AD231" s="222">
        <f>IF(B231="",0,IF(F231="",0,INDEX(POBRANIE_!$B$6:$F$101,MATCH('UPR BILANS N'!$F231,POBRANIE_!$A$6:$A$101,0),2)))</f>
        <v>0</v>
      </c>
      <c r="AE231" s="224">
        <f>IF(OR('ZASOBY N'!G230="",'ZASOBY N'!E230=""),0,IF(B231="",0,'ZASOBY N'!G230*'ZASOBY N'!E230))</f>
        <v>0</v>
      </c>
      <c r="AF231" s="225">
        <f>IF('ZASOBY N'!O230="",0,'ZASOBY N'!O230)</f>
        <v>0</v>
      </c>
      <c r="AG231" s="225">
        <f>IF('ZASOBY N'!Q230="",0,'ZASOBY N'!Q230)</f>
        <v>0</v>
      </c>
      <c r="AH231" s="225">
        <f>IF('ZASOBY N'!V230="",0,'ZASOBY N'!V230)</f>
        <v>0</v>
      </c>
      <c r="AI231" s="225">
        <f>IF('ZASOBY N'!AG230="",0,'ZASOBY N'!AG230)</f>
        <v>0</v>
      </c>
      <c r="AJ231" s="225">
        <f>IF(NN!P233="",0,IF(NN!P233="BRAK kol.7","BRAK BADAŃ",NN!P233))</f>
        <v>0</v>
      </c>
      <c r="AK231" s="225">
        <f>IF(NN!AC233="",0,IF(NN!AC233="BRAK kol.7","BRAK BADAŃ",NN!AC233))</f>
        <v>0</v>
      </c>
      <c r="BJ231" s="414" t="str">
        <f>IF(AND(BL231=1,BM231=1,SUMIF($C231:$C$525,$C231,$AK231:$AK$525)=$AK231),$AK231,IF($BO231&gt;0,$BO231,IF(AND(COUNTIF($C$11:$C230,$C231)&gt;=1,COUNTIF($D230:$D230,$D231)&gt;=1),"",IF(AND(SUMIF($C231:$C$525,$C231,$AK231:$AK$525)&gt;=$AK231,SUMIF($D231:$D$525,$D231,$AK231:$AK$525)&gt;=$AK231),SUMIF($C231:$C$525,$C231,$AK231:$AK$525),""))))</f>
        <v/>
      </c>
      <c r="BL231" s="409">
        <f>COUNTIFS('ZASOBY N'!$B230:$B$525,'ZASOBY N'!$B230,'ZASOBY N'!$C230:'ZASOBY N'!$C$525,'ZASOBY N'!$C230,'ZASOBY N'!$D230:'ZASOBY N'!$D$525,'ZASOBY N'!$D230,'ZASOBY N'!$H230:'ZASOBY N'!$H$525,'ZASOBY N'!$H230 )</f>
        <v>0</v>
      </c>
      <c r="BM231" s="410">
        <f>COUNTIFS('ZASOBY N'!$B$10:$B230,'ZASOBY N'!$B230,'ZASOBY N'!$C$10:'ZASOBY N'!$C230,'ZASOBY N'!$C230,'ZASOBY N'!$D$10:'ZASOBY N'!$D230,'ZASOBY N'!$D230,'ZASOBY N'!$H$10:'ZASOBY N'!$H230,'ZASOBY N'!$H230 )</f>
        <v>0</v>
      </c>
      <c r="BN231" s="411">
        <f t="shared" si="76"/>
        <v>0</v>
      </c>
      <c r="BO231" s="412">
        <f t="shared" si="77"/>
        <v>0</v>
      </c>
      <c r="BP231" s="94" t="str">
        <f t="shared" si="78"/>
        <v/>
      </c>
      <c r="BQ231" s="414" t="str">
        <f>IF(AND(BS231=1,BT231=1,SUMIF($C231:$C$525,$C231,$AJ231:$AJ$525)=$AJ231),$AJ231,IF($BV231&gt;0,$BV231,IF(AND(COUNTIF($C$11:$C230,$C231)&gt;=1,COUNTIF($D230:$D230,$D231)&gt;=1),"",IF(AND(SUMIF($C231:$C$525,$C231,$AJ231:$AJ$525)&gt;$AJ231,SUMIF($D231:$D$525,$D231,$AJ231:$AJ$525)&gt;$AJ231),SUMIF($C231:$C$525,$C231,$AJ231:$AJ$525),""))))</f>
        <v/>
      </c>
      <c r="BS231" s="409">
        <f>COUNTIFS('ZASOBY N'!$B230:$B$525,'ZASOBY N'!$B230,'ZASOBY N'!$C230:'ZASOBY N'!$C$525,'ZASOBY N'!$C230,'ZASOBY N'!$D230:'ZASOBY N'!$D$525,'ZASOBY N'!$D230,'ZASOBY N'!$H230:'ZASOBY N'!$H$525,'ZASOBY N'!$H230 )</f>
        <v>0</v>
      </c>
      <c r="BT231" s="410">
        <f>COUNTIFS('ZASOBY N'!$B$10:$B230,'ZASOBY N'!$B230,'ZASOBY N'!$C$10:'ZASOBY N'!$C230,'ZASOBY N'!$C230,'ZASOBY N'!$D$10:'ZASOBY N'!$D230,'ZASOBY N'!$D230,'ZASOBY N'!$H$10:'ZASOBY N'!$H230,'ZASOBY N'!$H230 )</f>
        <v>0</v>
      </c>
      <c r="BU231" s="411">
        <f t="shared" si="79"/>
        <v>0</v>
      </c>
      <c r="BV231" s="412">
        <f t="shared" si="80"/>
        <v>0</v>
      </c>
      <c r="BW231" s="94" t="s">
        <v>499</v>
      </c>
      <c r="BX231" s="414" t="str">
        <f>IF(AND(BZ231=1,CA231=1,SUMIF($C231:$C$525,$C231,$AI231:$AI$525)=$AI231),$AI231,IF($CC231&gt;0,$CC231,IF(AND(COUNTIF($C$11:$C230,$C231)&gt;=1,COUNTIF($D230:$D230,$D231)&gt;=1),"",IF(AND(SUMIF($C231:$C$525,$C231,$AI231:$AI$525)&gt;$AI231,SUMIF($D231:$D$525,$D231,$AI231:$AI$525)&gt;$IG231),_xlfn.AGGREGATE(14,4,$CB$11:$CB$31*($C$11:$C$31=$C231),1),""))))</f>
        <v/>
      </c>
      <c r="BZ231" s="409">
        <f>COUNTIFS('ZASOBY N'!$B230:$B$525,'ZASOBY N'!$B230,'ZASOBY N'!$C230:'ZASOBY N'!$C$525,'ZASOBY N'!$C230,'ZASOBY N'!$D230:'ZASOBY N'!$D$525,'ZASOBY N'!$D230,'ZASOBY N'!$H230:'ZASOBY N'!$H$525,'ZASOBY N'!$H230 )</f>
        <v>0</v>
      </c>
      <c r="CA231" s="410">
        <f>COUNTIFS('ZASOBY N'!$B$10:$B230,'ZASOBY N'!$B230,'ZASOBY N'!$C$10:'ZASOBY N'!$C230,'ZASOBY N'!$C230,'ZASOBY N'!$D$10:'ZASOBY N'!$D230,'ZASOBY N'!$D230,'ZASOBY N'!$H$10:'ZASOBY N'!$H230,'ZASOBY N'!$H230 )</f>
        <v>0</v>
      </c>
      <c r="CB231" s="411">
        <f t="shared" si="81"/>
        <v>0</v>
      </c>
      <c r="CC231" s="412">
        <f t="shared" si="82"/>
        <v>0</v>
      </c>
      <c r="CE231" s="414" t="str">
        <f>IF(AND(CG231=1,CH231=1,SUMIF($C231:$C$525,$C231,$AH231:$AH$525)=$AH231),$AH231,IF($CJ231&gt;0,$CJ231,IF(AND(COUNTIF($C$11:$C230,$C231)&gt;=1,COUNTIF($D230:$D230,$D231)&gt;=1),"",IF(AND(SUMIF($C231:$C$525,$C231,$AH231:$AH$525)&gt;$AH231,SUMIF($D231:$D$525,$D231,$AH231:$AH$525)&gt;$AH231),_xlfn.AGGREGATE(14,4,$CI$11:$CI$31*($C$11:$C$31=$C231),1),""))))</f>
        <v/>
      </c>
      <c r="CG231" s="409">
        <f>COUNTIFS('ZASOBY N'!$B230:$B$525,'ZASOBY N'!$B230,'ZASOBY N'!$C230:'ZASOBY N'!$C$525,'ZASOBY N'!$C230,'ZASOBY N'!$D230:'ZASOBY N'!$D$525,'ZASOBY N'!$D230,'ZASOBY N'!$H230:'ZASOBY N'!$H$525,'ZASOBY N'!$H230 )</f>
        <v>0</v>
      </c>
      <c r="CH231" s="410">
        <f>COUNTIFS('ZASOBY N'!$B$10:$B230,'ZASOBY N'!$B230,'ZASOBY N'!$C$10:'ZASOBY N'!$C230,'ZASOBY N'!$C230,'ZASOBY N'!$D$10:'ZASOBY N'!$D230,'ZASOBY N'!$D230,'ZASOBY N'!$H$10:'ZASOBY N'!$H230,'ZASOBY N'!$H230 )</f>
        <v>0</v>
      </c>
      <c r="CI231" s="411">
        <f t="shared" si="83"/>
        <v>0</v>
      </c>
      <c r="CJ231" s="412">
        <f t="shared" si="84"/>
        <v>0</v>
      </c>
      <c r="CL231" s="414" t="str">
        <f>IF(AND(CN231=1,CO231=1,SUMIF($C231:$C$525,$C231,$AG231:$AG$525)=$AG231),$AG231,IF($CQ231&gt;0,$CQ231,IF(AND(COUNTIF($C$11:$C230,$C231)&gt;=1,COUNTIF($D230:$D230,$D231)&gt;=1),"",IF(AND(SUMIF($C231:$C$525,$C231,$AG231:$AG$525)&gt;$AG231,SUMIF($D231:$D$525,$D231,$AG231:$AG$525)&gt;$AG231),_xlfn.AGGREGATE(14,4,$CP$11:$CP$31*($C$11:$C$31=$C231),1),""))))</f>
        <v/>
      </c>
      <c r="CN231" s="409">
        <f>COUNTIFS('ZASOBY N'!$B230:$B$525,'ZASOBY N'!$B230,'ZASOBY N'!$C230:'ZASOBY N'!$C$525,'ZASOBY N'!$C230,'ZASOBY N'!$D230:'ZASOBY N'!$D$525,'ZASOBY N'!$D230,'ZASOBY N'!$H230:'ZASOBY N'!$H$525,'ZASOBY N'!$H230 )</f>
        <v>0</v>
      </c>
      <c r="CO231" s="410">
        <f>COUNTIFS('ZASOBY N'!$B$10:$B230,'ZASOBY N'!$B230,'ZASOBY N'!$C$10:'ZASOBY N'!$C230,'ZASOBY N'!$C230,'ZASOBY N'!$D$10:'ZASOBY N'!$D230,'ZASOBY N'!$D230,'ZASOBY N'!$H$10:'ZASOBY N'!$H230,'ZASOBY N'!$H230 )</f>
        <v>0</v>
      </c>
      <c r="CP231" s="411">
        <f t="shared" si="85"/>
        <v>0</v>
      </c>
      <c r="CQ231" s="412">
        <f t="shared" si="86"/>
        <v>0</v>
      </c>
      <c r="CS231" s="414" t="str">
        <f>IF(AND(CU231=1,CV231=1,SUMIF($C231:$C$525,$C231,$AF231:$AF$525)=$AF231),$AF231,IF($CX231&gt;0,$CX231,IF(AND(COUNTIF($C$11:$C230,$C231)&gt;=1,COUNTIF($D230:$D230,$D231)&gt;=1),"",IF(AND(SUMIF($C231:$C$525,$C231,$AF231:$AF$525)&gt;$AF231,SUMIF($D231:$D$525,$D231,$AF231:$AF$525)&gt;$AF231),_xlfn.AGGREGATE(14,4,$CW$11:$CW$31*($C$11:$C$31=$C231),1),""))))</f>
        <v/>
      </c>
      <c r="CU231" s="409">
        <f>COUNTIFS('ZASOBY N'!$B230:$B$525,'ZASOBY N'!$B230,'ZASOBY N'!$C230:'ZASOBY N'!$C$525,'ZASOBY N'!$C230,'ZASOBY N'!$D230:'ZASOBY N'!$D$525,'ZASOBY N'!$D230,'ZASOBY N'!$H230:'ZASOBY N'!$H$525,'ZASOBY N'!$H230 )</f>
        <v>0</v>
      </c>
      <c r="CV231" s="410">
        <f>COUNTIFS('ZASOBY N'!$B$10:$B230,'ZASOBY N'!$B230,'ZASOBY N'!$C$10:'ZASOBY N'!$C230,'ZASOBY N'!$C230,'ZASOBY N'!$D$10:'ZASOBY N'!$D230,'ZASOBY N'!$D230,'ZASOBY N'!$H$10:'ZASOBY N'!$H230,'ZASOBY N'!$H230 )</f>
        <v>0</v>
      </c>
      <c r="CW231" s="411">
        <f t="shared" si="87"/>
        <v>0</v>
      </c>
      <c r="CX231" s="412">
        <f t="shared" si="88"/>
        <v>0</v>
      </c>
      <c r="CZ231" s="414" t="str">
        <f>IF(AND(DB231=1,DC231=1,SUMIF($C231:$C$525,$C231,$AE231:$AE$525)=$AE231),$AE231,IF($DE231&gt;0,$DE231,IF(AND(COUNTIF($C$11:$C230,$C231)&gt;=1,COUNTIF($D230:$D230,$D231)&gt;=1),"",IF(AND(SUMIF($C231:$C$525,$C231,$AE231:$AE$525)&gt;$AE231,SUMIF($D231:$D$525,$D231,$AE231:$AE$525)&gt;$AE231),_xlfn.AGGREGATE(14,4,$DD$11:$DD$31*($C$11:$C$31=$C231),1),""))))</f>
        <v/>
      </c>
      <c r="DB231" s="409">
        <f>COUNTIFS('ZASOBY N'!$B230:$B$525,'ZASOBY N'!$B230,'ZASOBY N'!$C230:'ZASOBY N'!$C$525,'ZASOBY N'!$C230,'ZASOBY N'!$D230:'ZASOBY N'!$D$525,'ZASOBY N'!$D230,'ZASOBY N'!$H230:'ZASOBY N'!$H$525,'ZASOBY N'!$H230 )</f>
        <v>0</v>
      </c>
      <c r="DC231" s="410">
        <f>COUNTIFS('ZASOBY N'!$B$10:$B230,'ZASOBY N'!$B230,'ZASOBY N'!$C$10:'ZASOBY N'!$C230,'ZASOBY N'!$C230,'ZASOBY N'!$D$10:'ZASOBY N'!$D230,'ZASOBY N'!$D230,'ZASOBY N'!$H$10:'ZASOBY N'!$H230,'ZASOBY N'!$H230 )</f>
        <v>0</v>
      </c>
      <c r="DD231" s="411">
        <f t="shared" si="89"/>
        <v>0</v>
      </c>
      <c r="DE231" s="412">
        <f t="shared" si="90"/>
        <v>0</v>
      </c>
      <c r="DF231" s="399" t="str">
        <f>IF(AND(DI231=1,DJ231=1,SUMIF($C231:$C$525,$C231,$AD231:$AD$525)=$AD231),$AD231,IF($DL231&gt;0,$DL231,IF(B231="","",IF(AND(COUNTIF($C$11:$C230,$C231)&gt;=1,COUNTIF($D230:$D230,$D231)&gt;=1,COUNTIF($Z228:$Z230,$C231)=0),"",IF(AND(COUNTIF($C$11:$C230,$C231)&gt;=1,COUNTIF($D230:$D230,$D231)&gt;=1),"UJĘTO WYŻEJ",IF(AND(SUMIF($C231:$C$525,$C231,$AD231:$AD$525)&gt;$AD231,SUMIF($D231:$D$525,$D231,$AD231:$AD$525)&gt;$AD231),_xlfn.AGGREGATE(14,4,$DK$11:$DK$31*($C$11:$C$31=$C231),1),""))))))</f>
        <v/>
      </c>
      <c r="DG231" s="414" t="str">
        <f>IF(AND(DI231=1,DJ231=1,SUMIF($C231:$C$525,$C231,$AD231:$AD$525)=$AD231),$AD231,IF($DL231&gt;0,$DL231,IF(AND(COUNTIF($C$11:$C230,$C231)&gt;=1,COUNTIF($D230:$D230,$D231)&gt;=1),"",IF(AND(SUMIF($C231:$C$525,$C231,$AD231:$AD$525)&gt;$AD231,SUMIF($D231:$D$525,$D231,$AD231:$AD$525)&gt;$AD231),_xlfn.AGGREGATE(14,4,$DK$11:$DK$31*($C$11:$C$31=$C231),1),""))))</f>
        <v/>
      </c>
      <c r="DI231" s="409">
        <f>COUNTIFS('ZASOBY N'!$B230:$B$525,'ZASOBY N'!$B230,'ZASOBY N'!$C230:'ZASOBY N'!$C$525,'ZASOBY N'!$C230,'ZASOBY N'!$D230:'ZASOBY N'!$D$525,'ZASOBY N'!$D230,'ZASOBY N'!$H230:'ZASOBY N'!$H$525,'ZASOBY N'!$H230 )</f>
        <v>0</v>
      </c>
      <c r="DJ231" s="410">
        <f>COUNTIFS('ZASOBY N'!$B$10:$B230,'ZASOBY N'!$B230,'ZASOBY N'!$C$10:'ZASOBY N'!$C230,'ZASOBY N'!$C230,'ZASOBY N'!$D$10:'ZASOBY N'!$D230,'ZASOBY N'!$D230,'ZASOBY N'!$H$10:'ZASOBY N'!$H230,'ZASOBY N'!$H230 )</f>
        <v>0</v>
      </c>
      <c r="DK231" s="411">
        <f t="shared" si="91"/>
        <v>0</v>
      </c>
      <c r="DL231" s="412">
        <f t="shared" si="92"/>
        <v>0</v>
      </c>
    </row>
    <row r="232" spans="1:116" ht="18.899999999999999" customHeight="1" x14ac:dyDescent="0.3">
      <c r="A232" s="219"/>
      <c r="B232" s="152" t="str">
        <f>IF('ZASOBY N'!A231="","",'ZASOBY N'!A231)</f>
        <v/>
      </c>
      <c r="C232" s="462" t="str">
        <f>IF('ZASOBY N'!C231="","",'ZASOBY N'!C231)</f>
        <v/>
      </c>
      <c r="D232" s="137" t="str">
        <f>IF('ZASOBY N'!B231="","",'ZASOBY N'!B231)</f>
        <v/>
      </c>
      <c r="E232" s="138"/>
      <c r="F232" s="356" t="str">
        <f>IF('ZASOBY N'!D231="","",'ZASOBY N'!D231)</f>
        <v/>
      </c>
      <c r="G232" s="220" t="str">
        <f>IF('ZASOBY N'!G231="","",'ZASOBY N'!G231)</f>
        <v/>
      </c>
      <c r="H232" s="221" t="str">
        <f>IF('ZASOBY N'!F231="","",'ZASOBY N'!F231)</f>
        <v/>
      </c>
      <c r="I232" s="221" t="str">
        <f>IF('ZASOBY N'!G231="","",'ZASOBY N'!G231)</f>
        <v/>
      </c>
      <c r="J232" s="221" t="str">
        <f>IF('ZASOBY N'!H231="","",'ZASOBY N'!H231)</f>
        <v/>
      </c>
      <c r="K232" s="214">
        <v>0</v>
      </c>
      <c r="L232" s="214">
        <v>0</v>
      </c>
      <c r="M232" s="214">
        <v>0</v>
      </c>
      <c r="N232" s="222" t="str">
        <f>IF('ZASOBY N'!BD231="x","",IF(W232="","",'ZASOBY N'!E231))</f>
        <v/>
      </c>
      <c r="O232" s="223">
        <v>0</v>
      </c>
      <c r="P232" s="223">
        <v>0</v>
      </c>
      <c r="Q232" s="226" t="str">
        <f>IF($N232="","",'UPR BILANS N'!G232*'UPR BILANS N'!N232)</f>
        <v/>
      </c>
      <c r="R232" s="225" t="str">
        <f>IF($N232="","",'ZASOBY N'!O231)</f>
        <v/>
      </c>
      <c r="S232" s="225" t="str">
        <f>IF($N232="","",IF('ZASOBY N'!Q231="",0,'ZASOBY N'!Q231))</f>
        <v/>
      </c>
      <c r="T232" s="225" t="str">
        <f>IF($N232="","",'ZASOBY N'!V231)</f>
        <v/>
      </c>
      <c r="U232" s="225" t="str">
        <f>IF($N232="","",IF('ZASOBY N'!AG231="",0,'ZASOBY N'!AG231))</f>
        <v/>
      </c>
      <c r="V232" s="225" t="str">
        <f>IF($N232="","",IF(NN!P234="",0,NN!P234))</f>
        <v/>
      </c>
      <c r="W232" s="225" t="str">
        <f t="shared" si="70"/>
        <v/>
      </c>
      <c r="X232" s="226" t="str">
        <f t="shared" si="73"/>
        <v/>
      </c>
      <c r="Y232" s="225" t="str">
        <f>IF('ZASOBY N'!AU231="","",IF(C232&lt;&gt;C231,'ZASOBY N'!AU231,IF(D232&lt;&gt;D231,'ZASOBY N'!AU231,IF(F232&lt;&gt;F231,'ZASOBY N'!AU231,IF(G232&lt;&gt;G231,'ZASOBY N'!AU231,IF(J232&lt;&gt;J231,'ZASOBY N'!AU231,IF(NN!AC234="","",IF(AND(C231=C232,H231=H232,J231=J232,NN!AC234&gt;0),"",IF(AND(C232=C233,H232=DO230,NN!CW232&gt;0),'ZASOBY N'!AU231,'ZASOBY N'!AU231)))))))))</f>
        <v/>
      </c>
      <c r="Z232" s="225" t="str">
        <f t="shared" si="71"/>
        <v/>
      </c>
      <c r="AA232" s="227" t="str">
        <f t="shared" si="75"/>
        <v/>
      </c>
      <c r="AB232" s="400" t="str">
        <f t="shared" si="72"/>
        <v/>
      </c>
      <c r="AC232" s="228" t="str">
        <f t="shared" si="74"/>
        <v/>
      </c>
      <c r="AD232" s="222">
        <f>IF(B232="",0,IF(F232="",0,INDEX(POBRANIE_!$B$6:$F$101,MATCH('UPR BILANS N'!$F232,POBRANIE_!$A$6:$A$101,0),2)))</f>
        <v>0</v>
      </c>
      <c r="AE232" s="224">
        <f>IF(OR('ZASOBY N'!G231="",'ZASOBY N'!E231=""),0,IF(B232="",0,'ZASOBY N'!G231*'ZASOBY N'!E231))</f>
        <v>0</v>
      </c>
      <c r="AF232" s="225">
        <f>IF('ZASOBY N'!O231="",0,'ZASOBY N'!O231)</f>
        <v>0</v>
      </c>
      <c r="AG232" s="225">
        <f>IF('ZASOBY N'!Q231="",0,'ZASOBY N'!Q231)</f>
        <v>0</v>
      </c>
      <c r="AH232" s="225">
        <f>IF('ZASOBY N'!V231="",0,'ZASOBY N'!V231)</f>
        <v>0</v>
      </c>
      <c r="AI232" s="225">
        <f>IF('ZASOBY N'!AG231="",0,'ZASOBY N'!AG231)</f>
        <v>0</v>
      </c>
      <c r="AJ232" s="225">
        <f>IF(NN!P234="",0,IF(NN!P234="BRAK kol.7","BRAK BADAŃ",NN!P234))</f>
        <v>0</v>
      </c>
      <c r="AK232" s="225">
        <f>IF(NN!AC234="",0,IF(NN!AC234="BRAK kol.7","BRAK BADAŃ",NN!AC234))</f>
        <v>0</v>
      </c>
      <c r="BJ232" s="414" t="str">
        <f>IF(AND(BL232=1,BM232=1,SUMIF($C232:$C$525,$C232,$AK232:$AK$525)=$AK232),$AK232,IF($BO232&gt;0,$BO232,IF(AND(COUNTIF($C$11:$C231,$C232)&gt;=1,COUNTIF($D231:$D231,$D232)&gt;=1),"",IF(AND(SUMIF($C232:$C$525,$C232,$AK232:$AK$525)&gt;=$AK232,SUMIF($D232:$D$525,$D232,$AK232:$AK$525)&gt;=$AK232),SUMIF($C232:$C$525,$C232,$AK232:$AK$525),""))))</f>
        <v/>
      </c>
      <c r="BL232" s="409">
        <f>COUNTIFS('ZASOBY N'!$B231:$B$525,'ZASOBY N'!$B231,'ZASOBY N'!$C231:'ZASOBY N'!$C$525,'ZASOBY N'!$C231,'ZASOBY N'!$D231:'ZASOBY N'!$D$525,'ZASOBY N'!$D231,'ZASOBY N'!$H231:'ZASOBY N'!$H$525,'ZASOBY N'!$H231 )</f>
        <v>0</v>
      </c>
      <c r="BM232" s="410">
        <f>COUNTIFS('ZASOBY N'!$B$10:$B231,'ZASOBY N'!$B231,'ZASOBY N'!$C$10:'ZASOBY N'!$C231,'ZASOBY N'!$C231,'ZASOBY N'!$D$10:'ZASOBY N'!$D231,'ZASOBY N'!$D231,'ZASOBY N'!$H$10:'ZASOBY N'!$H231,'ZASOBY N'!$H231 )</f>
        <v>0</v>
      </c>
      <c r="BN232" s="411">
        <f t="shared" si="76"/>
        <v>0</v>
      </c>
      <c r="BO232" s="412">
        <f t="shared" si="77"/>
        <v>0</v>
      </c>
      <c r="BP232" s="94" t="str">
        <f t="shared" si="78"/>
        <v/>
      </c>
      <c r="BQ232" s="414" t="str">
        <f>IF(AND(BS232=1,BT232=1,SUMIF($C232:$C$525,$C232,$AJ232:$AJ$525)=$AJ232),$AJ232,IF($BV232&gt;0,$BV232,IF(AND(COUNTIF($C$11:$C231,$C232)&gt;=1,COUNTIF($D231:$D231,$D232)&gt;=1),"",IF(AND(SUMIF($C232:$C$525,$C232,$AJ232:$AJ$525)&gt;$AJ232,SUMIF($D232:$D$525,$D232,$AJ232:$AJ$525)&gt;$AJ232),SUMIF($C232:$C$525,$C232,$AJ232:$AJ$525),""))))</f>
        <v/>
      </c>
      <c r="BS232" s="409">
        <f>COUNTIFS('ZASOBY N'!$B231:$B$525,'ZASOBY N'!$B231,'ZASOBY N'!$C231:'ZASOBY N'!$C$525,'ZASOBY N'!$C231,'ZASOBY N'!$D231:'ZASOBY N'!$D$525,'ZASOBY N'!$D231,'ZASOBY N'!$H231:'ZASOBY N'!$H$525,'ZASOBY N'!$H231 )</f>
        <v>0</v>
      </c>
      <c r="BT232" s="410">
        <f>COUNTIFS('ZASOBY N'!$B$10:$B231,'ZASOBY N'!$B231,'ZASOBY N'!$C$10:'ZASOBY N'!$C231,'ZASOBY N'!$C231,'ZASOBY N'!$D$10:'ZASOBY N'!$D231,'ZASOBY N'!$D231,'ZASOBY N'!$H$10:'ZASOBY N'!$H231,'ZASOBY N'!$H231 )</f>
        <v>0</v>
      </c>
      <c r="BU232" s="411">
        <f t="shared" si="79"/>
        <v>0</v>
      </c>
      <c r="BV232" s="412">
        <f t="shared" si="80"/>
        <v>0</v>
      </c>
      <c r="BW232" s="94" t="s">
        <v>499</v>
      </c>
      <c r="BX232" s="414" t="str">
        <f>IF(AND(BZ232=1,CA232=1,SUMIF($C232:$C$525,$C232,$AI232:$AI$525)=$AI232),$AI232,IF($CC232&gt;0,$CC232,IF(AND(COUNTIF($C$11:$C231,$C232)&gt;=1,COUNTIF($D231:$D231,$D232)&gt;=1),"",IF(AND(SUMIF($C232:$C$525,$C232,$AI232:$AI$525)&gt;$AI232,SUMIF($D232:$D$525,$D232,$AI232:$AI$525)&gt;$IG232),_xlfn.AGGREGATE(14,4,$CB$11:$CB$31*($C$11:$C$31=$C232),1),""))))</f>
        <v/>
      </c>
      <c r="BZ232" s="409">
        <f>COUNTIFS('ZASOBY N'!$B231:$B$525,'ZASOBY N'!$B231,'ZASOBY N'!$C231:'ZASOBY N'!$C$525,'ZASOBY N'!$C231,'ZASOBY N'!$D231:'ZASOBY N'!$D$525,'ZASOBY N'!$D231,'ZASOBY N'!$H231:'ZASOBY N'!$H$525,'ZASOBY N'!$H231 )</f>
        <v>0</v>
      </c>
      <c r="CA232" s="410">
        <f>COUNTIFS('ZASOBY N'!$B$10:$B231,'ZASOBY N'!$B231,'ZASOBY N'!$C$10:'ZASOBY N'!$C231,'ZASOBY N'!$C231,'ZASOBY N'!$D$10:'ZASOBY N'!$D231,'ZASOBY N'!$D231,'ZASOBY N'!$H$10:'ZASOBY N'!$H231,'ZASOBY N'!$H231 )</f>
        <v>0</v>
      </c>
      <c r="CB232" s="411">
        <f t="shared" si="81"/>
        <v>0</v>
      </c>
      <c r="CC232" s="412">
        <f t="shared" si="82"/>
        <v>0</v>
      </c>
      <c r="CE232" s="414" t="str">
        <f>IF(AND(CG232=1,CH232=1,SUMIF($C232:$C$525,$C232,$AH232:$AH$525)=$AH232),$AH232,IF($CJ232&gt;0,$CJ232,IF(AND(COUNTIF($C$11:$C231,$C232)&gt;=1,COUNTIF($D231:$D231,$D232)&gt;=1),"",IF(AND(SUMIF($C232:$C$525,$C232,$AH232:$AH$525)&gt;$AH232,SUMIF($D232:$D$525,$D232,$AH232:$AH$525)&gt;$AH232),_xlfn.AGGREGATE(14,4,$CI$11:$CI$31*($C$11:$C$31=$C232),1),""))))</f>
        <v/>
      </c>
      <c r="CG232" s="409">
        <f>COUNTIFS('ZASOBY N'!$B231:$B$525,'ZASOBY N'!$B231,'ZASOBY N'!$C231:'ZASOBY N'!$C$525,'ZASOBY N'!$C231,'ZASOBY N'!$D231:'ZASOBY N'!$D$525,'ZASOBY N'!$D231,'ZASOBY N'!$H231:'ZASOBY N'!$H$525,'ZASOBY N'!$H231 )</f>
        <v>0</v>
      </c>
      <c r="CH232" s="410">
        <f>COUNTIFS('ZASOBY N'!$B$10:$B231,'ZASOBY N'!$B231,'ZASOBY N'!$C$10:'ZASOBY N'!$C231,'ZASOBY N'!$C231,'ZASOBY N'!$D$10:'ZASOBY N'!$D231,'ZASOBY N'!$D231,'ZASOBY N'!$H$10:'ZASOBY N'!$H231,'ZASOBY N'!$H231 )</f>
        <v>0</v>
      </c>
      <c r="CI232" s="411">
        <f t="shared" si="83"/>
        <v>0</v>
      </c>
      <c r="CJ232" s="412">
        <f t="shared" si="84"/>
        <v>0</v>
      </c>
      <c r="CL232" s="414" t="str">
        <f>IF(AND(CN232=1,CO232=1,SUMIF($C232:$C$525,$C232,$AG232:$AG$525)=$AG232),$AG232,IF($CQ232&gt;0,$CQ232,IF(AND(COUNTIF($C$11:$C231,$C232)&gt;=1,COUNTIF($D231:$D231,$D232)&gt;=1),"",IF(AND(SUMIF($C232:$C$525,$C232,$AG232:$AG$525)&gt;$AG232,SUMIF($D232:$D$525,$D232,$AG232:$AG$525)&gt;$AG232),_xlfn.AGGREGATE(14,4,$CP$11:$CP$31*($C$11:$C$31=$C232),1),""))))</f>
        <v/>
      </c>
      <c r="CN232" s="409">
        <f>COUNTIFS('ZASOBY N'!$B231:$B$525,'ZASOBY N'!$B231,'ZASOBY N'!$C231:'ZASOBY N'!$C$525,'ZASOBY N'!$C231,'ZASOBY N'!$D231:'ZASOBY N'!$D$525,'ZASOBY N'!$D231,'ZASOBY N'!$H231:'ZASOBY N'!$H$525,'ZASOBY N'!$H231 )</f>
        <v>0</v>
      </c>
      <c r="CO232" s="410">
        <f>COUNTIFS('ZASOBY N'!$B$10:$B231,'ZASOBY N'!$B231,'ZASOBY N'!$C$10:'ZASOBY N'!$C231,'ZASOBY N'!$C231,'ZASOBY N'!$D$10:'ZASOBY N'!$D231,'ZASOBY N'!$D231,'ZASOBY N'!$H$10:'ZASOBY N'!$H231,'ZASOBY N'!$H231 )</f>
        <v>0</v>
      </c>
      <c r="CP232" s="411">
        <f t="shared" si="85"/>
        <v>0</v>
      </c>
      <c r="CQ232" s="412">
        <f t="shared" si="86"/>
        <v>0</v>
      </c>
      <c r="CS232" s="414" t="str">
        <f>IF(AND(CU232=1,CV232=1,SUMIF($C232:$C$525,$C232,$AF232:$AF$525)=$AF232),$AF232,IF($CX232&gt;0,$CX232,IF(AND(COUNTIF($C$11:$C231,$C232)&gt;=1,COUNTIF($D231:$D231,$D232)&gt;=1),"",IF(AND(SUMIF($C232:$C$525,$C232,$AF232:$AF$525)&gt;$AF232,SUMIF($D232:$D$525,$D232,$AF232:$AF$525)&gt;$AF232),_xlfn.AGGREGATE(14,4,$CW$11:$CW$31*($C$11:$C$31=$C232),1),""))))</f>
        <v/>
      </c>
      <c r="CU232" s="409">
        <f>COUNTIFS('ZASOBY N'!$B231:$B$525,'ZASOBY N'!$B231,'ZASOBY N'!$C231:'ZASOBY N'!$C$525,'ZASOBY N'!$C231,'ZASOBY N'!$D231:'ZASOBY N'!$D$525,'ZASOBY N'!$D231,'ZASOBY N'!$H231:'ZASOBY N'!$H$525,'ZASOBY N'!$H231 )</f>
        <v>0</v>
      </c>
      <c r="CV232" s="410">
        <f>COUNTIFS('ZASOBY N'!$B$10:$B231,'ZASOBY N'!$B231,'ZASOBY N'!$C$10:'ZASOBY N'!$C231,'ZASOBY N'!$C231,'ZASOBY N'!$D$10:'ZASOBY N'!$D231,'ZASOBY N'!$D231,'ZASOBY N'!$H$10:'ZASOBY N'!$H231,'ZASOBY N'!$H231 )</f>
        <v>0</v>
      </c>
      <c r="CW232" s="411">
        <f t="shared" si="87"/>
        <v>0</v>
      </c>
      <c r="CX232" s="412">
        <f t="shared" si="88"/>
        <v>0</v>
      </c>
      <c r="CZ232" s="414" t="str">
        <f>IF(AND(DB232=1,DC232=1,SUMIF($C232:$C$525,$C232,$AE232:$AE$525)=$AE232),$AE232,IF($DE232&gt;0,$DE232,IF(AND(COUNTIF($C$11:$C231,$C232)&gt;=1,COUNTIF($D231:$D231,$D232)&gt;=1),"",IF(AND(SUMIF($C232:$C$525,$C232,$AE232:$AE$525)&gt;$AE232,SUMIF($D232:$D$525,$D232,$AE232:$AE$525)&gt;$AE232),_xlfn.AGGREGATE(14,4,$DD$11:$DD$31*($C$11:$C$31=$C232),1),""))))</f>
        <v/>
      </c>
      <c r="DB232" s="409">
        <f>COUNTIFS('ZASOBY N'!$B231:$B$525,'ZASOBY N'!$B231,'ZASOBY N'!$C231:'ZASOBY N'!$C$525,'ZASOBY N'!$C231,'ZASOBY N'!$D231:'ZASOBY N'!$D$525,'ZASOBY N'!$D231,'ZASOBY N'!$H231:'ZASOBY N'!$H$525,'ZASOBY N'!$H231 )</f>
        <v>0</v>
      </c>
      <c r="DC232" s="410">
        <f>COUNTIFS('ZASOBY N'!$B$10:$B231,'ZASOBY N'!$B231,'ZASOBY N'!$C$10:'ZASOBY N'!$C231,'ZASOBY N'!$C231,'ZASOBY N'!$D$10:'ZASOBY N'!$D231,'ZASOBY N'!$D231,'ZASOBY N'!$H$10:'ZASOBY N'!$H231,'ZASOBY N'!$H231 )</f>
        <v>0</v>
      </c>
      <c r="DD232" s="411">
        <f t="shared" si="89"/>
        <v>0</v>
      </c>
      <c r="DE232" s="412">
        <f t="shared" si="90"/>
        <v>0</v>
      </c>
      <c r="DF232" s="399" t="str">
        <f>IF(AND(DI232=1,DJ232=1,SUMIF($C232:$C$525,$C232,$AD232:$AD$525)=$AD232),$AD232,IF($DL232&gt;0,$DL232,IF(B232="","",IF(AND(COUNTIF($C$11:$C231,$C232)&gt;=1,COUNTIF($D231:$D231,$D232)&gt;=1,COUNTIF($Z229:$Z231,$C232)=0),"",IF(AND(COUNTIF($C$11:$C231,$C232)&gt;=1,COUNTIF($D231:$D231,$D232)&gt;=1),"UJĘTO WYŻEJ",IF(AND(SUMIF($C232:$C$525,$C232,$AD232:$AD$525)&gt;$AD232,SUMIF($D232:$D$525,$D232,$AD232:$AD$525)&gt;$AD232),_xlfn.AGGREGATE(14,4,$DK$11:$DK$31*($C$11:$C$31=$C232),1),""))))))</f>
        <v/>
      </c>
      <c r="DG232" s="414" t="str">
        <f>IF(AND(DI232=1,DJ232=1,SUMIF($C232:$C$525,$C232,$AD232:$AD$525)=$AD232),$AD232,IF($DL232&gt;0,$DL232,IF(AND(COUNTIF($C$11:$C231,$C232)&gt;=1,COUNTIF($D231:$D231,$D232)&gt;=1),"",IF(AND(SUMIF($C232:$C$525,$C232,$AD232:$AD$525)&gt;$AD232,SUMIF($D232:$D$525,$D232,$AD232:$AD$525)&gt;$AD232),_xlfn.AGGREGATE(14,4,$DK$11:$DK$31*($C$11:$C$31=$C232),1),""))))</f>
        <v/>
      </c>
      <c r="DI232" s="409">
        <f>COUNTIFS('ZASOBY N'!$B231:$B$525,'ZASOBY N'!$B231,'ZASOBY N'!$C231:'ZASOBY N'!$C$525,'ZASOBY N'!$C231,'ZASOBY N'!$D231:'ZASOBY N'!$D$525,'ZASOBY N'!$D231,'ZASOBY N'!$H231:'ZASOBY N'!$H$525,'ZASOBY N'!$H231 )</f>
        <v>0</v>
      </c>
      <c r="DJ232" s="410">
        <f>COUNTIFS('ZASOBY N'!$B$10:$B231,'ZASOBY N'!$B231,'ZASOBY N'!$C$10:'ZASOBY N'!$C231,'ZASOBY N'!$C231,'ZASOBY N'!$D$10:'ZASOBY N'!$D231,'ZASOBY N'!$D231,'ZASOBY N'!$H$10:'ZASOBY N'!$H231,'ZASOBY N'!$H231 )</f>
        <v>0</v>
      </c>
      <c r="DK232" s="411">
        <f t="shared" si="91"/>
        <v>0</v>
      </c>
      <c r="DL232" s="412">
        <f t="shared" si="92"/>
        <v>0</v>
      </c>
    </row>
    <row r="233" spans="1:116" ht="18.899999999999999" customHeight="1" x14ac:dyDescent="0.3">
      <c r="A233" s="219"/>
      <c r="B233" s="152" t="str">
        <f>IF('ZASOBY N'!A232="","",'ZASOBY N'!A232)</f>
        <v/>
      </c>
      <c r="C233" s="462" t="str">
        <f>IF('ZASOBY N'!C232="","",'ZASOBY N'!C232)</f>
        <v/>
      </c>
      <c r="D233" s="137" t="str">
        <f>IF('ZASOBY N'!B232="","",'ZASOBY N'!B232)</f>
        <v/>
      </c>
      <c r="E233" s="138"/>
      <c r="F233" s="356" t="str">
        <f>IF('ZASOBY N'!D232="","",'ZASOBY N'!D232)</f>
        <v/>
      </c>
      <c r="G233" s="220" t="str">
        <f>IF('ZASOBY N'!G232="","",'ZASOBY N'!G232)</f>
        <v/>
      </c>
      <c r="H233" s="221" t="str">
        <f>IF('ZASOBY N'!F232="","",'ZASOBY N'!F232)</f>
        <v/>
      </c>
      <c r="I233" s="221" t="str">
        <f>IF('ZASOBY N'!G232="","",'ZASOBY N'!G232)</f>
        <v/>
      </c>
      <c r="J233" s="221" t="str">
        <f>IF('ZASOBY N'!H232="","",'ZASOBY N'!H232)</f>
        <v/>
      </c>
      <c r="K233" s="214">
        <v>0</v>
      </c>
      <c r="L233" s="214">
        <v>0</v>
      </c>
      <c r="M233" s="214">
        <v>0</v>
      </c>
      <c r="N233" s="222" t="str">
        <f>IF('ZASOBY N'!BD232="x","",IF(W233="","",'ZASOBY N'!E232))</f>
        <v/>
      </c>
      <c r="O233" s="223">
        <v>0</v>
      </c>
      <c r="P233" s="223">
        <v>0</v>
      </c>
      <c r="Q233" s="226" t="str">
        <f>IF($N233="","",'UPR BILANS N'!G233*'UPR BILANS N'!N233)</f>
        <v/>
      </c>
      <c r="R233" s="225" t="str">
        <f>IF($N233="","",'ZASOBY N'!O232)</f>
        <v/>
      </c>
      <c r="S233" s="225" t="str">
        <f>IF($N233="","",IF('ZASOBY N'!Q232="",0,'ZASOBY N'!Q232))</f>
        <v/>
      </c>
      <c r="T233" s="225" t="str">
        <f>IF($N233="","",'ZASOBY N'!V232)</f>
        <v/>
      </c>
      <c r="U233" s="225" t="str">
        <f>IF($N233="","",IF('ZASOBY N'!AG232="",0,'ZASOBY N'!AG232))</f>
        <v/>
      </c>
      <c r="V233" s="225" t="str">
        <f>IF($N233="","",IF(NN!P235="",0,NN!P235))</f>
        <v/>
      </c>
      <c r="W233" s="225" t="str">
        <f t="shared" si="70"/>
        <v/>
      </c>
      <c r="X233" s="226" t="str">
        <f t="shared" si="73"/>
        <v/>
      </c>
      <c r="Y233" s="225" t="str">
        <f>IF('ZASOBY N'!AU232="","",IF(C233&lt;&gt;C232,'ZASOBY N'!AU232,IF(D233&lt;&gt;D232,'ZASOBY N'!AU232,IF(F233&lt;&gt;F232,'ZASOBY N'!AU232,IF(G233&lt;&gt;G232,'ZASOBY N'!AU232,IF(J233&lt;&gt;J232,'ZASOBY N'!AU232,IF(NN!AC235="","",IF(AND(C232=C233,H232=H233,J232=J233,NN!AC235&gt;0),"",IF(AND(C233=C234,H233=DO231,NN!CW233&gt;0),'ZASOBY N'!AU232,'ZASOBY N'!AU232)))))))))</f>
        <v/>
      </c>
      <c r="Z233" s="225" t="str">
        <f t="shared" si="71"/>
        <v/>
      </c>
      <c r="AA233" s="227" t="str">
        <f t="shared" si="75"/>
        <v/>
      </c>
      <c r="AB233" s="400" t="str">
        <f t="shared" si="72"/>
        <v/>
      </c>
      <c r="AC233" s="228" t="str">
        <f t="shared" si="74"/>
        <v/>
      </c>
      <c r="AD233" s="222">
        <f>IF(B233="",0,IF(F233="",0,INDEX(POBRANIE_!$B$6:$F$101,MATCH('UPR BILANS N'!$F233,POBRANIE_!$A$6:$A$101,0),2)))</f>
        <v>0</v>
      </c>
      <c r="AE233" s="224">
        <f>IF(OR('ZASOBY N'!G232="",'ZASOBY N'!E232=""),0,IF(B233="",0,'ZASOBY N'!G232*'ZASOBY N'!E232))</f>
        <v>0</v>
      </c>
      <c r="AF233" s="225">
        <f>IF('ZASOBY N'!O232="",0,'ZASOBY N'!O232)</f>
        <v>0</v>
      </c>
      <c r="AG233" s="225">
        <f>IF('ZASOBY N'!Q232="",0,'ZASOBY N'!Q232)</f>
        <v>0</v>
      </c>
      <c r="AH233" s="225">
        <f>IF('ZASOBY N'!V232="",0,'ZASOBY N'!V232)</f>
        <v>0</v>
      </c>
      <c r="AI233" s="225">
        <f>IF('ZASOBY N'!AG232="",0,'ZASOBY N'!AG232)</f>
        <v>0</v>
      </c>
      <c r="AJ233" s="225">
        <f>IF(NN!P235="",0,IF(NN!P235="BRAK kol.7","BRAK BADAŃ",NN!P235))</f>
        <v>0</v>
      </c>
      <c r="AK233" s="225">
        <f>IF(NN!AC235="",0,IF(NN!AC235="BRAK kol.7","BRAK BADAŃ",NN!AC235))</f>
        <v>0</v>
      </c>
      <c r="BJ233" s="414" t="str">
        <f>IF(AND(BL233=1,BM233=1,SUMIF($C233:$C$525,$C233,$AK233:$AK$525)=$AK233),$AK233,IF($BO233&gt;0,$BO233,IF(AND(COUNTIF($C$11:$C232,$C233)&gt;=1,COUNTIF($D232:$D232,$D233)&gt;=1),"",IF(AND(SUMIF($C233:$C$525,$C233,$AK233:$AK$525)&gt;=$AK233,SUMIF($D233:$D$525,$D233,$AK233:$AK$525)&gt;=$AK233),SUMIF($C233:$C$525,$C233,$AK233:$AK$525),""))))</f>
        <v/>
      </c>
      <c r="BL233" s="409">
        <f>COUNTIFS('ZASOBY N'!$B232:$B$525,'ZASOBY N'!$B232,'ZASOBY N'!$C232:'ZASOBY N'!$C$525,'ZASOBY N'!$C232,'ZASOBY N'!$D232:'ZASOBY N'!$D$525,'ZASOBY N'!$D232,'ZASOBY N'!$H232:'ZASOBY N'!$H$525,'ZASOBY N'!$H232 )</f>
        <v>0</v>
      </c>
      <c r="BM233" s="410">
        <f>COUNTIFS('ZASOBY N'!$B$10:$B232,'ZASOBY N'!$B232,'ZASOBY N'!$C$10:'ZASOBY N'!$C232,'ZASOBY N'!$C232,'ZASOBY N'!$D$10:'ZASOBY N'!$D232,'ZASOBY N'!$D232,'ZASOBY N'!$H$10:'ZASOBY N'!$H232,'ZASOBY N'!$H232 )</f>
        <v>0</v>
      </c>
      <c r="BN233" s="411">
        <f t="shared" si="76"/>
        <v>0</v>
      </c>
      <c r="BO233" s="412">
        <f t="shared" si="77"/>
        <v>0</v>
      </c>
      <c r="BP233" s="94" t="str">
        <f t="shared" si="78"/>
        <v/>
      </c>
      <c r="BQ233" s="414" t="str">
        <f>IF(AND(BS233=1,BT233=1,SUMIF($C233:$C$525,$C233,$AJ233:$AJ$525)=$AJ233),$AJ233,IF($BV233&gt;0,$BV233,IF(AND(COUNTIF($C$11:$C232,$C233)&gt;=1,COUNTIF($D232:$D232,$D233)&gt;=1),"",IF(AND(SUMIF($C233:$C$525,$C233,$AJ233:$AJ$525)&gt;$AJ233,SUMIF($D233:$D$525,$D233,$AJ233:$AJ$525)&gt;$AJ233),SUMIF($C233:$C$525,$C233,$AJ233:$AJ$525),""))))</f>
        <v/>
      </c>
      <c r="BS233" s="409">
        <f>COUNTIFS('ZASOBY N'!$B232:$B$525,'ZASOBY N'!$B232,'ZASOBY N'!$C232:'ZASOBY N'!$C$525,'ZASOBY N'!$C232,'ZASOBY N'!$D232:'ZASOBY N'!$D$525,'ZASOBY N'!$D232,'ZASOBY N'!$H232:'ZASOBY N'!$H$525,'ZASOBY N'!$H232 )</f>
        <v>0</v>
      </c>
      <c r="BT233" s="410">
        <f>COUNTIFS('ZASOBY N'!$B$10:$B232,'ZASOBY N'!$B232,'ZASOBY N'!$C$10:'ZASOBY N'!$C232,'ZASOBY N'!$C232,'ZASOBY N'!$D$10:'ZASOBY N'!$D232,'ZASOBY N'!$D232,'ZASOBY N'!$H$10:'ZASOBY N'!$H232,'ZASOBY N'!$H232 )</f>
        <v>0</v>
      </c>
      <c r="BU233" s="411">
        <f t="shared" si="79"/>
        <v>0</v>
      </c>
      <c r="BV233" s="412">
        <f t="shared" si="80"/>
        <v>0</v>
      </c>
      <c r="BW233" s="94" t="s">
        <v>499</v>
      </c>
      <c r="BX233" s="414" t="str">
        <f>IF(AND(BZ233=1,CA233=1,SUMIF($C233:$C$525,$C233,$AI233:$AI$525)=$AI233),$AI233,IF($CC233&gt;0,$CC233,IF(AND(COUNTIF($C$11:$C232,$C233)&gt;=1,COUNTIF($D232:$D232,$D233)&gt;=1),"",IF(AND(SUMIF($C233:$C$525,$C233,$AI233:$AI$525)&gt;$AI233,SUMIF($D233:$D$525,$D233,$AI233:$AI$525)&gt;$IG233),_xlfn.AGGREGATE(14,4,$CB$11:$CB$31*($C$11:$C$31=$C233),1),""))))</f>
        <v/>
      </c>
      <c r="BZ233" s="409">
        <f>COUNTIFS('ZASOBY N'!$B232:$B$525,'ZASOBY N'!$B232,'ZASOBY N'!$C232:'ZASOBY N'!$C$525,'ZASOBY N'!$C232,'ZASOBY N'!$D232:'ZASOBY N'!$D$525,'ZASOBY N'!$D232,'ZASOBY N'!$H232:'ZASOBY N'!$H$525,'ZASOBY N'!$H232 )</f>
        <v>0</v>
      </c>
      <c r="CA233" s="410">
        <f>COUNTIFS('ZASOBY N'!$B$10:$B232,'ZASOBY N'!$B232,'ZASOBY N'!$C$10:'ZASOBY N'!$C232,'ZASOBY N'!$C232,'ZASOBY N'!$D$10:'ZASOBY N'!$D232,'ZASOBY N'!$D232,'ZASOBY N'!$H$10:'ZASOBY N'!$H232,'ZASOBY N'!$H232 )</f>
        <v>0</v>
      </c>
      <c r="CB233" s="411">
        <f t="shared" si="81"/>
        <v>0</v>
      </c>
      <c r="CC233" s="412">
        <f t="shared" si="82"/>
        <v>0</v>
      </c>
      <c r="CE233" s="414" t="str">
        <f>IF(AND(CG233=1,CH233=1,SUMIF($C233:$C$525,$C233,$AH233:$AH$525)=$AH233),$AH233,IF($CJ233&gt;0,$CJ233,IF(AND(COUNTIF($C$11:$C232,$C233)&gt;=1,COUNTIF($D232:$D232,$D233)&gt;=1),"",IF(AND(SUMIF($C233:$C$525,$C233,$AH233:$AH$525)&gt;$AH233,SUMIF($D233:$D$525,$D233,$AH233:$AH$525)&gt;$AH233),_xlfn.AGGREGATE(14,4,$CI$11:$CI$31*($C$11:$C$31=$C233),1),""))))</f>
        <v/>
      </c>
      <c r="CG233" s="409">
        <f>COUNTIFS('ZASOBY N'!$B232:$B$525,'ZASOBY N'!$B232,'ZASOBY N'!$C232:'ZASOBY N'!$C$525,'ZASOBY N'!$C232,'ZASOBY N'!$D232:'ZASOBY N'!$D$525,'ZASOBY N'!$D232,'ZASOBY N'!$H232:'ZASOBY N'!$H$525,'ZASOBY N'!$H232 )</f>
        <v>0</v>
      </c>
      <c r="CH233" s="410">
        <f>COUNTIFS('ZASOBY N'!$B$10:$B232,'ZASOBY N'!$B232,'ZASOBY N'!$C$10:'ZASOBY N'!$C232,'ZASOBY N'!$C232,'ZASOBY N'!$D$10:'ZASOBY N'!$D232,'ZASOBY N'!$D232,'ZASOBY N'!$H$10:'ZASOBY N'!$H232,'ZASOBY N'!$H232 )</f>
        <v>0</v>
      </c>
      <c r="CI233" s="411">
        <f t="shared" si="83"/>
        <v>0</v>
      </c>
      <c r="CJ233" s="412">
        <f t="shared" si="84"/>
        <v>0</v>
      </c>
      <c r="CL233" s="414" t="str">
        <f>IF(AND(CN233=1,CO233=1,SUMIF($C233:$C$525,$C233,$AG233:$AG$525)=$AG233),$AG233,IF($CQ233&gt;0,$CQ233,IF(AND(COUNTIF($C$11:$C232,$C233)&gt;=1,COUNTIF($D232:$D232,$D233)&gt;=1),"",IF(AND(SUMIF($C233:$C$525,$C233,$AG233:$AG$525)&gt;$AG233,SUMIF($D233:$D$525,$D233,$AG233:$AG$525)&gt;$AG233),_xlfn.AGGREGATE(14,4,$CP$11:$CP$31*($C$11:$C$31=$C233),1),""))))</f>
        <v/>
      </c>
      <c r="CN233" s="409">
        <f>COUNTIFS('ZASOBY N'!$B232:$B$525,'ZASOBY N'!$B232,'ZASOBY N'!$C232:'ZASOBY N'!$C$525,'ZASOBY N'!$C232,'ZASOBY N'!$D232:'ZASOBY N'!$D$525,'ZASOBY N'!$D232,'ZASOBY N'!$H232:'ZASOBY N'!$H$525,'ZASOBY N'!$H232 )</f>
        <v>0</v>
      </c>
      <c r="CO233" s="410">
        <f>COUNTIFS('ZASOBY N'!$B$10:$B232,'ZASOBY N'!$B232,'ZASOBY N'!$C$10:'ZASOBY N'!$C232,'ZASOBY N'!$C232,'ZASOBY N'!$D$10:'ZASOBY N'!$D232,'ZASOBY N'!$D232,'ZASOBY N'!$H$10:'ZASOBY N'!$H232,'ZASOBY N'!$H232 )</f>
        <v>0</v>
      </c>
      <c r="CP233" s="411">
        <f t="shared" si="85"/>
        <v>0</v>
      </c>
      <c r="CQ233" s="412">
        <f t="shared" si="86"/>
        <v>0</v>
      </c>
      <c r="CS233" s="414" t="str">
        <f>IF(AND(CU233=1,CV233=1,SUMIF($C233:$C$525,$C233,$AF233:$AF$525)=$AF233),$AF233,IF($CX233&gt;0,$CX233,IF(AND(COUNTIF($C$11:$C232,$C233)&gt;=1,COUNTIF($D232:$D232,$D233)&gt;=1),"",IF(AND(SUMIF($C233:$C$525,$C233,$AF233:$AF$525)&gt;$AF233,SUMIF($D233:$D$525,$D233,$AF233:$AF$525)&gt;$AF233),_xlfn.AGGREGATE(14,4,$CW$11:$CW$31*($C$11:$C$31=$C233),1),""))))</f>
        <v/>
      </c>
      <c r="CU233" s="409">
        <f>COUNTIFS('ZASOBY N'!$B232:$B$525,'ZASOBY N'!$B232,'ZASOBY N'!$C232:'ZASOBY N'!$C$525,'ZASOBY N'!$C232,'ZASOBY N'!$D232:'ZASOBY N'!$D$525,'ZASOBY N'!$D232,'ZASOBY N'!$H232:'ZASOBY N'!$H$525,'ZASOBY N'!$H232 )</f>
        <v>0</v>
      </c>
      <c r="CV233" s="410">
        <f>COUNTIFS('ZASOBY N'!$B$10:$B232,'ZASOBY N'!$B232,'ZASOBY N'!$C$10:'ZASOBY N'!$C232,'ZASOBY N'!$C232,'ZASOBY N'!$D$10:'ZASOBY N'!$D232,'ZASOBY N'!$D232,'ZASOBY N'!$H$10:'ZASOBY N'!$H232,'ZASOBY N'!$H232 )</f>
        <v>0</v>
      </c>
      <c r="CW233" s="411">
        <f t="shared" si="87"/>
        <v>0</v>
      </c>
      <c r="CX233" s="412">
        <f t="shared" si="88"/>
        <v>0</v>
      </c>
      <c r="CZ233" s="414" t="str">
        <f>IF(AND(DB233=1,DC233=1,SUMIF($C233:$C$525,$C233,$AE233:$AE$525)=$AE233),$AE233,IF($DE233&gt;0,$DE233,IF(AND(COUNTIF($C$11:$C232,$C233)&gt;=1,COUNTIF($D232:$D232,$D233)&gt;=1),"",IF(AND(SUMIF($C233:$C$525,$C233,$AE233:$AE$525)&gt;$AE233,SUMIF($D233:$D$525,$D233,$AE233:$AE$525)&gt;$AE233),_xlfn.AGGREGATE(14,4,$DD$11:$DD$31*($C$11:$C$31=$C233),1),""))))</f>
        <v/>
      </c>
      <c r="DB233" s="409">
        <f>COUNTIFS('ZASOBY N'!$B232:$B$525,'ZASOBY N'!$B232,'ZASOBY N'!$C232:'ZASOBY N'!$C$525,'ZASOBY N'!$C232,'ZASOBY N'!$D232:'ZASOBY N'!$D$525,'ZASOBY N'!$D232,'ZASOBY N'!$H232:'ZASOBY N'!$H$525,'ZASOBY N'!$H232 )</f>
        <v>0</v>
      </c>
      <c r="DC233" s="410">
        <f>COUNTIFS('ZASOBY N'!$B$10:$B232,'ZASOBY N'!$B232,'ZASOBY N'!$C$10:'ZASOBY N'!$C232,'ZASOBY N'!$C232,'ZASOBY N'!$D$10:'ZASOBY N'!$D232,'ZASOBY N'!$D232,'ZASOBY N'!$H$10:'ZASOBY N'!$H232,'ZASOBY N'!$H232 )</f>
        <v>0</v>
      </c>
      <c r="DD233" s="411">
        <f t="shared" si="89"/>
        <v>0</v>
      </c>
      <c r="DE233" s="412">
        <f t="shared" si="90"/>
        <v>0</v>
      </c>
      <c r="DF233" s="399" t="str">
        <f>IF(AND(DI233=1,DJ233=1,SUMIF($C233:$C$525,$C233,$AD233:$AD$525)=$AD233),$AD233,IF($DL233&gt;0,$DL233,IF(B233="","",IF(AND(COUNTIF($C$11:$C232,$C233)&gt;=1,COUNTIF($D232:$D232,$D233)&gt;=1,COUNTIF($Z230:$Z232,$C233)=0),"",IF(AND(COUNTIF($C$11:$C232,$C233)&gt;=1,COUNTIF($D232:$D232,$D233)&gt;=1),"UJĘTO WYŻEJ",IF(AND(SUMIF($C233:$C$525,$C233,$AD233:$AD$525)&gt;$AD233,SUMIF($D233:$D$525,$D233,$AD233:$AD$525)&gt;$AD233),_xlfn.AGGREGATE(14,4,$DK$11:$DK$31*($C$11:$C$31=$C233),1),""))))))</f>
        <v/>
      </c>
      <c r="DG233" s="414" t="str">
        <f>IF(AND(DI233=1,DJ233=1,SUMIF($C233:$C$525,$C233,$AD233:$AD$525)=$AD233),$AD233,IF($DL233&gt;0,$DL233,IF(AND(COUNTIF($C$11:$C232,$C233)&gt;=1,COUNTIF($D232:$D232,$D233)&gt;=1),"",IF(AND(SUMIF($C233:$C$525,$C233,$AD233:$AD$525)&gt;$AD233,SUMIF($D233:$D$525,$D233,$AD233:$AD$525)&gt;$AD233),_xlfn.AGGREGATE(14,4,$DK$11:$DK$31*($C$11:$C$31=$C233),1),""))))</f>
        <v/>
      </c>
      <c r="DI233" s="409">
        <f>COUNTIFS('ZASOBY N'!$B232:$B$525,'ZASOBY N'!$B232,'ZASOBY N'!$C232:'ZASOBY N'!$C$525,'ZASOBY N'!$C232,'ZASOBY N'!$D232:'ZASOBY N'!$D$525,'ZASOBY N'!$D232,'ZASOBY N'!$H232:'ZASOBY N'!$H$525,'ZASOBY N'!$H232 )</f>
        <v>0</v>
      </c>
      <c r="DJ233" s="410">
        <f>COUNTIFS('ZASOBY N'!$B$10:$B232,'ZASOBY N'!$B232,'ZASOBY N'!$C$10:'ZASOBY N'!$C232,'ZASOBY N'!$C232,'ZASOBY N'!$D$10:'ZASOBY N'!$D232,'ZASOBY N'!$D232,'ZASOBY N'!$H$10:'ZASOBY N'!$H232,'ZASOBY N'!$H232 )</f>
        <v>0</v>
      </c>
      <c r="DK233" s="411">
        <f t="shared" si="91"/>
        <v>0</v>
      </c>
      <c r="DL233" s="412">
        <f t="shared" si="92"/>
        <v>0</v>
      </c>
    </row>
    <row r="234" spans="1:116" ht="18.899999999999999" customHeight="1" x14ac:dyDescent="0.3">
      <c r="A234" s="219"/>
      <c r="B234" s="152" t="str">
        <f>IF('ZASOBY N'!A233="","",'ZASOBY N'!A233)</f>
        <v/>
      </c>
      <c r="C234" s="462" t="str">
        <f>IF('ZASOBY N'!C233="","",'ZASOBY N'!C233)</f>
        <v/>
      </c>
      <c r="D234" s="137" t="str">
        <f>IF('ZASOBY N'!B233="","",'ZASOBY N'!B233)</f>
        <v/>
      </c>
      <c r="E234" s="138"/>
      <c r="F234" s="356" t="str">
        <f>IF('ZASOBY N'!D233="","",'ZASOBY N'!D233)</f>
        <v/>
      </c>
      <c r="G234" s="220" t="str">
        <f>IF('ZASOBY N'!G233="","",'ZASOBY N'!G233)</f>
        <v/>
      </c>
      <c r="H234" s="221" t="str">
        <f>IF('ZASOBY N'!F233="","",'ZASOBY N'!F233)</f>
        <v/>
      </c>
      <c r="I234" s="221" t="str">
        <f>IF('ZASOBY N'!G233="","",'ZASOBY N'!G233)</f>
        <v/>
      </c>
      <c r="J234" s="221" t="str">
        <f>IF('ZASOBY N'!H233="","",'ZASOBY N'!H233)</f>
        <v/>
      </c>
      <c r="K234" s="214">
        <v>0</v>
      </c>
      <c r="L234" s="214">
        <v>0</v>
      </c>
      <c r="M234" s="214">
        <v>0</v>
      </c>
      <c r="N234" s="222" t="str">
        <f>IF('ZASOBY N'!BD233="x","",IF(W234="","",'ZASOBY N'!E233))</f>
        <v/>
      </c>
      <c r="O234" s="223">
        <v>0</v>
      </c>
      <c r="P234" s="223">
        <v>0</v>
      </c>
      <c r="Q234" s="226" t="str">
        <f>IF($N234="","",'UPR BILANS N'!G234*'UPR BILANS N'!N234)</f>
        <v/>
      </c>
      <c r="R234" s="225" t="str">
        <f>IF($N234="","",'ZASOBY N'!O233)</f>
        <v/>
      </c>
      <c r="S234" s="225" t="str">
        <f>IF($N234="","",IF('ZASOBY N'!Q233="",0,'ZASOBY N'!Q233))</f>
        <v/>
      </c>
      <c r="T234" s="225" t="str">
        <f>IF($N234="","",'ZASOBY N'!V233)</f>
        <v/>
      </c>
      <c r="U234" s="225" t="str">
        <f>IF($N234="","",IF('ZASOBY N'!AG233="",0,'ZASOBY N'!AG233))</f>
        <v/>
      </c>
      <c r="V234" s="225" t="str">
        <f>IF($N234="","",IF(NN!P236="",0,NN!P236))</f>
        <v/>
      </c>
      <c r="W234" s="225" t="str">
        <f t="shared" si="70"/>
        <v/>
      </c>
      <c r="X234" s="226" t="str">
        <f t="shared" si="73"/>
        <v/>
      </c>
      <c r="Y234" s="225" t="str">
        <f>IF('ZASOBY N'!AU233="","",IF(C234&lt;&gt;C233,'ZASOBY N'!AU233,IF(D234&lt;&gt;D233,'ZASOBY N'!AU233,IF(F234&lt;&gt;F233,'ZASOBY N'!AU233,IF(G234&lt;&gt;G233,'ZASOBY N'!AU233,IF(J234&lt;&gt;J233,'ZASOBY N'!AU233,IF(NN!AC236="","",IF(AND(C233=C234,H233=H234,J233=J234,NN!AC236&gt;0),"",IF(AND(C234=C235,H234=DO232,NN!CW234&gt;0),'ZASOBY N'!AU233,'ZASOBY N'!AU233)))))))))</f>
        <v/>
      </c>
      <c r="Z234" s="225" t="str">
        <f t="shared" si="71"/>
        <v/>
      </c>
      <c r="AA234" s="227" t="str">
        <f t="shared" si="75"/>
        <v/>
      </c>
      <c r="AB234" s="400" t="str">
        <f t="shared" si="72"/>
        <v/>
      </c>
      <c r="AC234" s="228" t="str">
        <f t="shared" si="74"/>
        <v/>
      </c>
      <c r="AD234" s="222">
        <f>IF(B234="",0,IF(F234="",0,INDEX(POBRANIE_!$B$6:$F$101,MATCH('UPR BILANS N'!$F234,POBRANIE_!$A$6:$A$101,0),2)))</f>
        <v>0</v>
      </c>
      <c r="AE234" s="224">
        <f>IF(OR('ZASOBY N'!G233="",'ZASOBY N'!E233=""),0,IF(B234="",0,'ZASOBY N'!G233*'ZASOBY N'!E233))</f>
        <v>0</v>
      </c>
      <c r="AF234" s="225">
        <f>IF('ZASOBY N'!O233="",0,'ZASOBY N'!O233)</f>
        <v>0</v>
      </c>
      <c r="AG234" s="225">
        <f>IF('ZASOBY N'!Q233="",0,'ZASOBY N'!Q233)</f>
        <v>0</v>
      </c>
      <c r="AH234" s="225">
        <f>IF('ZASOBY N'!V233="",0,'ZASOBY N'!V233)</f>
        <v>0</v>
      </c>
      <c r="AI234" s="225">
        <f>IF('ZASOBY N'!AG233="",0,'ZASOBY N'!AG233)</f>
        <v>0</v>
      </c>
      <c r="AJ234" s="225">
        <f>IF(NN!P236="",0,IF(NN!P236="BRAK kol.7","BRAK BADAŃ",NN!P236))</f>
        <v>0</v>
      </c>
      <c r="AK234" s="225">
        <f>IF(NN!AC236="",0,IF(NN!AC236="BRAK kol.7","BRAK BADAŃ",NN!AC236))</f>
        <v>0</v>
      </c>
      <c r="BJ234" s="414" t="str">
        <f>IF(AND(BL234=1,BM234=1,SUMIF($C234:$C$525,$C234,$AK234:$AK$525)=$AK234),$AK234,IF($BO234&gt;0,$BO234,IF(AND(COUNTIF($C$11:$C233,$C234)&gt;=1,COUNTIF($D233:$D233,$D234)&gt;=1),"",IF(AND(SUMIF($C234:$C$525,$C234,$AK234:$AK$525)&gt;=$AK234,SUMIF($D234:$D$525,$D234,$AK234:$AK$525)&gt;=$AK234),SUMIF($C234:$C$525,$C234,$AK234:$AK$525),""))))</f>
        <v/>
      </c>
      <c r="BL234" s="409">
        <f>COUNTIFS('ZASOBY N'!$B233:$B$525,'ZASOBY N'!$B233,'ZASOBY N'!$C233:'ZASOBY N'!$C$525,'ZASOBY N'!$C233,'ZASOBY N'!$D233:'ZASOBY N'!$D$525,'ZASOBY N'!$D233,'ZASOBY N'!$H233:'ZASOBY N'!$H$525,'ZASOBY N'!$H233 )</f>
        <v>0</v>
      </c>
      <c r="BM234" s="410">
        <f>COUNTIFS('ZASOBY N'!$B$10:$B233,'ZASOBY N'!$B233,'ZASOBY N'!$C$10:'ZASOBY N'!$C233,'ZASOBY N'!$C233,'ZASOBY N'!$D$10:'ZASOBY N'!$D233,'ZASOBY N'!$D233,'ZASOBY N'!$H$10:'ZASOBY N'!$H233,'ZASOBY N'!$H233 )</f>
        <v>0</v>
      </c>
      <c r="BN234" s="411">
        <f t="shared" si="76"/>
        <v>0</v>
      </c>
      <c r="BO234" s="412">
        <f t="shared" si="77"/>
        <v>0</v>
      </c>
      <c r="BP234" s="94" t="str">
        <f t="shared" si="78"/>
        <v/>
      </c>
      <c r="BQ234" s="414" t="str">
        <f>IF(AND(BS234=1,BT234=1,SUMIF($C234:$C$525,$C234,$AJ234:$AJ$525)=$AJ234),$AJ234,IF($BV234&gt;0,$BV234,IF(AND(COUNTIF($C$11:$C233,$C234)&gt;=1,COUNTIF($D233:$D233,$D234)&gt;=1),"",IF(AND(SUMIF($C234:$C$525,$C234,$AJ234:$AJ$525)&gt;$AJ234,SUMIF($D234:$D$525,$D234,$AJ234:$AJ$525)&gt;$AJ234),SUMIF($C234:$C$525,$C234,$AJ234:$AJ$525),""))))</f>
        <v/>
      </c>
      <c r="BS234" s="409">
        <f>COUNTIFS('ZASOBY N'!$B233:$B$525,'ZASOBY N'!$B233,'ZASOBY N'!$C233:'ZASOBY N'!$C$525,'ZASOBY N'!$C233,'ZASOBY N'!$D233:'ZASOBY N'!$D$525,'ZASOBY N'!$D233,'ZASOBY N'!$H233:'ZASOBY N'!$H$525,'ZASOBY N'!$H233 )</f>
        <v>0</v>
      </c>
      <c r="BT234" s="410">
        <f>COUNTIFS('ZASOBY N'!$B$10:$B233,'ZASOBY N'!$B233,'ZASOBY N'!$C$10:'ZASOBY N'!$C233,'ZASOBY N'!$C233,'ZASOBY N'!$D$10:'ZASOBY N'!$D233,'ZASOBY N'!$D233,'ZASOBY N'!$H$10:'ZASOBY N'!$H233,'ZASOBY N'!$H233 )</f>
        <v>0</v>
      </c>
      <c r="BU234" s="411">
        <f t="shared" si="79"/>
        <v>0</v>
      </c>
      <c r="BV234" s="412">
        <f t="shared" si="80"/>
        <v>0</v>
      </c>
      <c r="BW234" s="94" t="s">
        <v>499</v>
      </c>
      <c r="BX234" s="414" t="str">
        <f>IF(AND(BZ234=1,CA234=1,SUMIF($C234:$C$525,$C234,$AI234:$AI$525)=$AI234),$AI234,IF($CC234&gt;0,$CC234,IF(AND(COUNTIF($C$11:$C233,$C234)&gt;=1,COUNTIF($D233:$D233,$D234)&gt;=1),"",IF(AND(SUMIF($C234:$C$525,$C234,$AI234:$AI$525)&gt;$AI234,SUMIF($D234:$D$525,$D234,$AI234:$AI$525)&gt;$IG234),_xlfn.AGGREGATE(14,4,$CB$11:$CB$31*($C$11:$C$31=$C234),1),""))))</f>
        <v/>
      </c>
      <c r="BZ234" s="409">
        <f>COUNTIFS('ZASOBY N'!$B233:$B$525,'ZASOBY N'!$B233,'ZASOBY N'!$C233:'ZASOBY N'!$C$525,'ZASOBY N'!$C233,'ZASOBY N'!$D233:'ZASOBY N'!$D$525,'ZASOBY N'!$D233,'ZASOBY N'!$H233:'ZASOBY N'!$H$525,'ZASOBY N'!$H233 )</f>
        <v>0</v>
      </c>
      <c r="CA234" s="410">
        <f>COUNTIFS('ZASOBY N'!$B$10:$B233,'ZASOBY N'!$B233,'ZASOBY N'!$C$10:'ZASOBY N'!$C233,'ZASOBY N'!$C233,'ZASOBY N'!$D$10:'ZASOBY N'!$D233,'ZASOBY N'!$D233,'ZASOBY N'!$H$10:'ZASOBY N'!$H233,'ZASOBY N'!$H233 )</f>
        <v>0</v>
      </c>
      <c r="CB234" s="411">
        <f t="shared" si="81"/>
        <v>0</v>
      </c>
      <c r="CC234" s="412">
        <f t="shared" si="82"/>
        <v>0</v>
      </c>
      <c r="CE234" s="414" t="str">
        <f>IF(AND(CG234=1,CH234=1,SUMIF($C234:$C$525,$C234,$AH234:$AH$525)=$AH234),$AH234,IF($CJ234&gt;0,$CJ234,IF(AND(COUNTIF($C$11:$C233,$C234)&gt;=1,COUNTIF($D233:$D233,$D234)&gt;=1),"",IF(AND(SUMIF($C234:$C$525,$C234,$AH234:$AH$525)&gt;$AH234,SUMIF($D234:$D$525,$D234,$AH234:$AH$525)&gt;$AH234),_xlfn.AGGREGATE(14,4,$CI$11:$CI$31*($C$11:$C$31=$C234),1),""))))</f>
        <v/>
      </c>
      <c r="CG234" s="409">
        <f>COUNTIFS('ZASOBY N'!$B233:$B$525,'ZASOBY N'!$B233,'ZASOBY N'!$C233:'ZASOBY N'!$C$525,'ZASOBY N'!$C233,'ZASOBY N'!$D233:'ZASOBY N'!$D$525,'ZASOBY N'!$D233,'ZASOBY N'!$H233:'ZASOBY N'!$H$525,'ZASOBY N'!$H233 )</f>
        <v>0</v>
      </c>
      <c r="CH234" s="410">
        <f>COUNTIFS('ZASOBY N'!$B$10:$B233,'ZASOBY N'!$B233,'ZASOBY N'!$C$10:'ZASOBY N'!$C233,'ZASOBY N'!$C233,'ZASOBY N'!$D$10:'ZASOBY N'!$D233,'ZASOBY N'!$D233,'ZASOBY N'!$H$10:'ZASOBY N'!$H233,'ZASOBY N'!$H233 )</f>
        <v>0</v>
      </c>
      <c r="CI234" s="411">
        <f t="shared" si="83"/>
        <v>0</v>
      </c>
      <c r="CJ234" s="412">
        <f t="shared" si="84"/>
        <v>0</v>
      </c>
      <c r="CL234" s="414" t="str">
        <f>IF(AND(CN234=1,CO234=1,SUMIF($C234:$C$525,$C234,$AG234:$AG$525)=$AG234),$AG234,IF($CQ234&gt;0,$CQ234,IF(AND(COUNTIF($C$11:$C233,$C234)&gt;=1,COUNTIF($D233:$D233,$D234)&gt;=1),"",IF(AND(SUMIF($C234:$C$525,$C234,$AG234:$AG$525)&gt;$AG234,SUMIF($D234:$D$525,$D234,$AG234:$AG$525)&gt;$AG234),_xlfn.AGGREGATE(14,4,$CP$11:$CP$31*($C$11:$C$31=$C234),1),""))))</f>
        <v/>
      </c>
      <c r="CN234" s="409">
        <f>COUNTIFS('ZASOBY N'!$B233:$B$525,'ZASOBY N'!$B233,'ZASOBY N'!$C233:'ZASOBY N'!$C$525,'ZASOBY N'!$C233,'ZASOBY N'!$D233:'ZASOBY N'!$D$525,'ZASOBY N'!$D233,'ZASOBY N'!$H233:'ZASOBY N'!$H$525,'ZASOBY N'!$H233 )</f>
        <v>0</v>
      </c>
      <c r="CO234" s="410">
        <f>COUNTIFS('ZASOBY N'!$B$10:$B233,'ZASOBY N'!$B233,'ZASOBY N'!$C$10:'ZASOBY N'!$C233,'ZASOBY N'!$C233,'ZASOBY N'!$D$10:'ZASOBY N'!$D233,'ZASOBY N'!$D233,'ZASOBY N'!$H$10:'ZASOBY N'!$H233,'ZASOBY N'!$H233 )</f>
        <v>0</v>
      </c>
      <c r="CP234" s="411">
        <f t="shared" si="85"/>
        <v>0</v>
      </c>
      <c r="CQ234" s="412">
        <f t="shared" si="86"/>
        <v>0</v>
      </c>
      <c r="CS234" s="414" t="str">
        <f>IF(AND(CU234=1,CV234=1,SUMIF($C234:$C$525,$C234,$AF234:$AF$525)=$AF234),$AF234,IF($CX234&gt;0,$CX234,IF(AND(COUNTIF($C$11:$C233,$C234)&gt;=1,COUNTIF($D233:$D233,$D234)&gt;=1),"",IF(AND(SUMIF($C234:$C$525,$C234,$AF234:$AF$525)&gt;$AF234,SUMIF($D234:$D$525,$D234,$AF234:$AF$525)&gt;$AF234),_xlfn.AGGREGATE(14,4,$CW$11:$CW$31*($C$11:$C$31=$C234),1),""))))</f>
        <v/>
      </c>
      <c r="CU234" s="409">
        <f>COUNTIFS('ZASOBY N'!$B233:$B$525,'ZASOBY N'!$B233,'ZASOBY N'!$C233:'ZASOBY N'!$C$525,'ZASOBY N'!$C233,'ZASOBY N'!$D233:'ZASOBY N'!$D$525,'ZASOBY N'!$D233,'ZASOBY N'!$H233:'ZASOBY N'!$H$525,'ZASOBY N'!$H233 )</f>
        <v>0</v>
      </c>
      <c r="CV234" s="410">
        <f>COUNTIFS('ZASOBY N'!$B$10:$B233,'ZASOBY N'!$B233,'ZASOBY N'!$C$10:'ZASOBY N'!$C233,'ZASOBY N'!$C233,'ZASOBY N'!$D$10:'ZASOBY N'!$D233,'ZASOBY N'!$D233,'ZASOBY N'!$H$10:'ZASOBY N'!$H233,'ZASOBY N'!$H233 )</f>
        <v>0</v>
      </c>
      <c r="CW234" s="411">
        <f t="shared" si="87"/>
        <v>0</v>
      </c>
      <c r="CX234" s="412">
        <f t="shared" si="88"/>
        <v>0</v>
      </c>
      <c r="CZ234" s="414" t="str">
        <f>IF(AND(DB234=1,DC234=1,SUMIF($C234:$C$525,$C234,$AE234:$AE$525)=$AE234),$AE234,IF($DE234&gt;0,$DE234,IF(AND(COUNTIF($C$11:$C233,$C234)&gt;=1,COUNTIF($D233:$D233,$D234)&gt;=1),"",IF(AND(SUMIF($C234:$C$525,$C234,$AE234:$AE$525)&gt;$AE234,SUMIF($D234:$D$525,$D234,$AE234:$AE$525)&gt;$AE234),_xlfn.AGGREGATE(14,4,$DD$11:$DD$31*($C$11:$C$31=$C234),1),""))))</f>
        <v/>
      </c>
      <c r="DB234" s="409">
        <f>COUNTIFS('ZASOBY N'!$B233:$B$525,'ZASOBY N'!$B233,'ZASOBY N'!$C233:'ZASOBY N'!$C$525,'ZASOBY N'!$C233,'ZASOBY N'!$D233:'ZASOBY N'!$D$525,'ZASOBY N'!$D233,'ZASOBY N'!$H233:'ZASOBY N'!$H$525,'ZASOBY N'!$H233 )</f>
        <v>0</v>
      </c>
      <c r="DC234" s="410">
        <f>COUNTIFS('ZASOBY N'!$B$10:$B233,'ZASOBY N'!$B233,'ZASOBY N'!$C$10:'ZASOBY N'!$C233,'ZASOBY N'!$C233,'ZASOBY N'!$D$10:'ZASOBY N'!$D233,'ZASOBY N'!$D233,'ZASOBY N'!$H$10:'ZASOBY N'!$H233,'ZASOBY N'!$H233 )</f>
        <v>0</v>
      </c>
      <c r="DD234" s="411">
        <f t="shared" si="89"/>
        <v>0</v>
      </c>
      <c r="DE234" s="412">
        <f t="shared" si="90"/>
        <v>0</v>
      </c>
      <c r="DF234" s="399" t="str">
        <f>IF(AND(DI234=1,DJ234=1,SUMIF($C234:$C$525,$C234,$AD234:$AD$525)=$AD234),$AD234,IF($DL234&gt;0,$DL234,IF(B234="","",IF(AND(COUNTIF($C$11:$C233,$C234)&gt;=1,COUNTIF($D233:$D233,$D234)&gt;=1,COUNTIF($Z231:$Z233,$C234)=0),"",IF(AND(COUNTIF($C$11:$C233,$C234)&gt;=1,COUNTIF($D233:$D233,$D234)&gt;=1),"UJĘTO WYŻEJ",IF(AND(SUMIF($C234:$C$525,$C234,$AD234:$AD$525)&gt;$AD234,SUMIF($D234:$D$525,$D234,$AD234:$AD$525)&gt;$AD234),_xlfn.AGGREGATE(14,4,$DK$11:$DK$31*($C$11:$C$31=$C234),1),""))))))</f>
        <v/>
      </c>
      <c r="DG234" s="414" t="str">
        <f>IF(AND(DI234=1,DJ234=1,SUMIF($C234:$C$525,$C234,$AD234:$AD$525)=$AD234),$AD234,IF($DL234&gt;0,$DL234,IF(AND(COUNTIF($C$11:$C233,$C234)&gt;=1,COUNTIF($D233:$D233,$D234)&gt;=1),"",IF(AND(SUMIF($C234:$C$525,$C234,$AD234:$AD$525)&gt;$AD234,SUMIF($D234:$D$525,$D234,$AD234:$AD$525)&gt;$AD234),_xlfn.AGGREGATE(14,4,$DK$11:$DK$31*($C$11:$C$31=$C234),1),""))))</f>
        <v/>
      </c>
      <c r="DI234" s="409">
        <f>COUNTIFS('ZASOBY N'!$B233:$B$525,'ZASOBY N'!$B233,'ZASOBY N'!$C233:'ZASOBY N'!$C$525,'ZASOBY N'!$C233,'ZASOBY N'!$D233:'ZASOBY N'!$D$525,'ZASOBY N'!$D233,'ZASOBY N'!$H233:'ZASOBY N'!$H$525,'ZASOBY N'!$H233 )</f>
        <v>0</v>
      </c>
      <c r="DJ234" s="410">
        <f>COUNTIFS('ZASOBY N'!$B$10:$B233,'ZASOBY N'!$B233,'ZASOBY N'!$C$10:'ZASOBY N'!$C233,'ZASOBY N'!$C233,'ZASOBY N'!$D$10:'ZASOBY N'!$D233,'ZASOBY N'!$D233,'ZASOBY N'!$H$10:'ZASOBY N'!$H233,'ZASOBY N'!$H233 )</f>
        <v>0</v>
      </c>
      <c r="DK234" s="411">
        <f t="shared" si="91"/>
        <v>0</v>
      </c>
      <c r="DL234" s="412">
        <f t="shared" si="92"/>
        <v>0</v>
      </c>
    </row>
    <row r="235" spans="1:116" ht="18.899999999999999" customHeight="1" x14ac:dyDescent="0.3">
      <c r="A235" s="219"/>
      <c r="B235" s="152" t="str">
        <f>IF('ZASOBY N'!A234="","",'ZASOBY N'!A234)</f>
        <v/>
      </c>
      <c r="C235" s="462" t="str">
        <f>IF('ZASOBY N'!C234="","",'ZASOBY N'!C234)</f>
        <v/>
      </c>
      <c r="D235" s="137" t="str">
        <f>IF('ZASOBY N'!B234="","",'ZASOBY N'!B234)</f>
        <v/>
      </c>
      <c r="E235" s="138"/>
      <c r="F235" s="356" t="str">
        <f>IF('ZASOBY N'!D234="","",'ZASOBY N'!D234)</f>
        <v/>
      </c>
      <c r="G235" s="220" t="str">
        <f>IF('ZASOBY N'!G234="","",'ZASOBY N'!G234)</f>
        <v/>
      </c>
      <c r="H235" s="221" t="str">
        <f>IF('ZASOBY N'!F234="","",'ZASOBY N'!F234)</f>
        <v/>
      </c>
      <c r="I235" s="221" t="str">
        <f>IF('ZASOBY N'!G234="","",'ZASOBY N'!G234)</f>
        <v/>
      </c>
      <c r="J235" s="221" t="str">
        <f>IF('ZASOBY N'!H234="","",'ZASOBY N'!H234)</f>
        <v/>
      </c>
      <c r="K235" s="214">
        <v>0</v>
      </c>
      <c r="L235" s="214">
        <v>0</v>
      </c>
      <c r="M235" s="214">
        <v>0</v>
      </c>
      <c r="N235" s="222" t="str">
        <f>IF('ZASOBY N'!BD234="x","",IF(W235="","",'ZASOBY N'!E234))</f>
        <v/>
      </c>
      <c r="O235" s="223">
        <v>0</v>
      </c>
      <c r="P235" s="223">
        <v>0</v>
      </c>
      <c r="Q235" s="226" t="str">
        <f>IF($N235="","",'UPR BILANS N'!G235*'UPR BILANS N'!N235)</f>
        <v/>
      </c>
      <c r="R235" s="225" t="str">
        <f>IF($N235="","",'ZASOBY N'!O234)</f>
        <v/>
      </c>
      <c r="S235" s="225" t="str">
        <f>IF($N235="","",IF('ZASOBY N'!Q234="",0,'ZASOBY N'!Q234))</f>
        <v/>
      </c>
      <c r="T235" s="225" t="str">
        <f>IF($N235="","",'ZASOBY N'!V234)</f>
        <v/>
      </c>
      <c r="U235" s="225" t="str">
        <f>IF($N235="","",IF('ZASOBY N'!AG234="",0,'ZASOBY N'!AG234))</f>
        <v/>
      </c>
      <c r="V235" s="225" t="str">
        <f>IF($N235="","",IF(NN!P237="",0,NN!P237))</f>
        <v/>
      </c>
      <c r="W235" s="225" t="str">
        <f t="shared" ref="W235:W298" si="93">BJ235</f>
        <v/>
      </c>
      <c r="X235" s="226" t="str">
        <f t="shared" si="73"/>
        <v/>
      </c>
      <c r="Y235" s="225" t="str">
        <f>IF('ZASOBY N'!AU234="","",IF(C235&lt;&gt;C234,'ZASOBY N'!AU234,IF(D235&lt;&gt;D234,'ZASOBY N'!AU234,IF(F235&lt;&gt;F234,'ZASOBY N'!AU234,IF(G235&lt;&gt;G234,'ZASOBY N'!AU234,IF(J235&lt;&gt;J234,'ZASOBY N'!AU234,IF(NN!AC237="","",IF(AND(C234=C235,H234=H235,J234=J235,NN!AC237&gt;0),"",IF(AND(C235=C236,H235=DO233,NN!CW235&gt;0),'ZASOBY N'!AU234,'ZASOBY N'!AU234)))))))))</f>
        <v/>
      </c>
      <c r="Z235" s="225" t="str">
        <f t="shared" ref="Z235:Z298" si="94">IF(AND(Q235="",X235=""),"",IF(Q235="",0,IF(Q235-X235&lt;0,0,IF(Y235="",Q235-X235,IF(Q235-X235+Y235&lt;0,0,Q235-X235+Y235)))))</f>
        <v/>
      </c>
      <c r="AA235" s="227" t="str">
        <f t="shared" si="75"/>
        <v/>
      </c>
      <c r="AB235" s="400" t="str">
        <f t="shared" ref="AB235:AB298" si="95">IF(DF235="UJĘTO WYŻEJ",DF235,IF(Z235="","",IF(Z235=0,0,Z235/AA235)))</f>
        <v/>
      </c>
      <c r="AC235" s="228" t="str">
        <f t="shared" si="74"/>
        <v/>
      </c>
      <c r="AD235" s="222">
        <f>IF(B235="",0,IF(F235="",0,INDEX(POBRANIE_!$B$6:$F$101,MATCH('UPR BILANS N'!$F235,POBRANIE_!$A$6:$A$101,0),2)))</f>
        <v>0</v>
      </c>
      <c r="AE235" s="224">
        <f>IF(OR('ZASOBY N'!G234="",'ZASOBY N'!E234=""),0,IF(B235="",0,'ZASOBY N'!G234*'ZASOBY N'!E234))</f>
        <v>0</v>
      </c>
      <c r="AF235" s="225">
        <f>IF('ZASOBY N'!O234="",0,'ZASOBY N'!O234)</f>
        <v>0</v>
      </c>
      <c r="AG235" s="225">
        <f>IF('ZASOBY N'!Q234="",0,'ZASOBY N'!Q234)</f>
        <v>0</v>
      </c>
      <c r="AH235" s="225">
        <f>IF('ZASOBY N'!V234="",0,'ZASOBY N'!V234)</f>
        <v>0</v>
      </c>
      <c r="AI235" s="225">
        <f>IF('ZASOBY N'!AG234="",0,'ZASOBY N'!AG234)</f>
        <v>0</v>
      </c>
      <c r="AJ235" s="225">
        <f>IF(NN!P237="",0,IF(NN!P237="BRAK kol.7","BRAK BADAŃ",NN!P237))</f>
        <v>0</v>
      </c>
      <c r="AK235" s="225">
        <f>IF(NN!AC237="",0,IF(NN!AC237="BRAK kol.7","BRAK BADAŃ",NN!AC237))</f>
        <v>0</v>
      </c>
      <c r="BJ235" s="414" t="str">
        <f>IF(AND(BL235=1,BM235=1,SUMIF($C235:$C$525,$C235,$AK235:$AK$525)=$AK235),$AK235,IF($BO235&gt;0,$BO235,IF(AND(COUNTIF($C$11:$C234,$C235)&gt;=1,COUNTIF($D234:$D234,$D235)&gt;=1),"",IF(AND(SUMIF($C235:$C$525,$C235,$AK235:$AK$525)&gt;=$AK235,SUMIF($D235:$D$525,$D235,$AK235:$AK$525)&gt;=$AK235),SUMIF($C235:$C$525,$C235,$AK235:$AK$525),""))))</f>
        <v/>
      </c>
      <c r="BL235" s="409">
        <f>COUNTIFS('ZASOBY N'!$B234:$B$525,'ZASOBY N'!$B234,'ZASOBY N'!$C234:'ZASOBY N'!$C$525,'ZASOBY N'!$C234,'ZASOBY N'!$D234:'ZASOBY N'!$D$525,'ZASOBY N'!$D234,'ZASOBY N'!$H234:'ZASOBY N'!$H$525,'ZASOBY N'!$H234 )</f>
        <v>0</v>
      </c>
      <c r="BM235" s="410">
        <f>COUNTIFS('ZASOBY N'!$B$10:$B234,'ZASOBY N'!$B234,'ZASOBY N'!$C$10:'ZASOBY N'!$C234,'ZASOBY N'!$C234,'ZASOBY N'!$D$10:'ZASOBY N'!$D234,'ZASOBY N'!$D234,'ZASOBY N'!$H$10:'ZASOBY N'!$H234,'ZASOBY N'!$H234 )</f>
        <v>0</v>
      </c>
      <c r="BN235" s="411">
        <f t="shared" si="76"/>
        <v>0</v>
      </c>
      <c r="BO235" s="412">
        <f t="shared" si="77"/>
        <v>0</v>
      </c>
      <c r="BP235" s="94" t="str">
        <f t="shared" si="78"/>
        <v/>
      </c>
      <c r="BQ235" s="414" t="str">
        <f>IF(AND(BS235=1,BT235=1,SUMIF($C235:$C$525,$C235,$AJ235:$AJ$525)=$AJ235),$AJ235,IF($BV235&gt;0,$BV235,IF(AND(COUNTIF($C$11:$C234,$C235)&gt;=1,COUNTIF($D234:$D234,$D235)&gt;=1),"",IF(AND(SUMIF($C235:$C$525,$C235,$AJ235:$AJ$525)&gt;$AJ235,SUMIF($D235:$D$525,$D235,$AJ235:$AJ$525)&gt;$AJ235),SUMIF($C235:$C$525,$C235,$AJ235:$AJ$525),""))))</f>
        <v/>
      </c>
      <c r="BS235" s="409">
        <f>COUNTIFS('ZASOBY N'!$B234:$B$525,'ZASOBY N'!$B234,'ZASOBY N'!$C234:'ZASOBY N'!$C$525,'ZASOBY N'!$C234,'ZASOBY N'!$D234:'ZASOBY N'!$D$525,'ZASOBY N'!$D234,'ZASOBY N'!$H234:'ZASOBY N'!$H$525,'ZASOBY N'!$H234 )</f>
        <v>0</v>
      </c>
      <c r="BT235" s="410">
        <f>COUNTIFS('ZASOBY N'!$B$10:$B234,'ZASOBY N'!$B234,'ZASOBY N'!$C$10:'ZASOBY N'!$C234,'ZASOBY N'!$C234,'ZASOBY N'!$D$10:'ZASOBY N'!$D234,'ZASOBY N'!$D234,'ZASOBY N'!$H$10:'ZASOBY N'!$H234,'ZASOBY N'!$H234 )</f>
        <v>0</v>
      </c>
      <c r="BU235" s="411">
        <f t="shared" si="79"/>
        <v>0</v>
      </c>
      <c r="BV235" s="412">
        <f t="shared" si="80"/>
        <v>0</v>
      </c>
      <c r="BW235" s="94" t="s">
        <v>499</v>
      </c>
      <c r="BX235" s="414" t="str">
        <f>IF(AND(BZ235=1,CA235=1,SUMIF($C235:$C$525,$C235,$AI235:$AI$525)=$AI235),$AI235,IF($CC235&gt;0,$CC235,IF(AND(COUNTIF($C$11:$C234,$C235)&gt;=1,COUNTIF($D234:$D234,$D235)&gt;=1),"",IF(AND(SUMIF($C235:$C$525,$C235,$AI235:$AI$525)&gt;$AI235,SUMIF($D235:$D$525,$D235,$AI235:$AI$525)&gt;$IG235),_xlfn.AGGREGATE(14,4,$CB$11:$CB$31*($C$11:$C$31=$C235),1),""))))</f>
        <v/>
      </c>
      <c r="BZ235" s="409">
        <f>COUNTIFS('ZASOBY N'!$B234:$B$525,'ZASOBY N'!$B234,'ZASOBY N'!$C234:'ZASOBY N'!$C$525,'ZASOBY N'!$C234,'ZASOBY N'!$D234:'ZASOBY N'!$D$525,'ZASOBY N'!$D234,'ZASOBY N'!$H234:'ZASOBY N'!$H$525,'ZASOBY N'!$H234 )</f>
        <v>0</v>
      </c>
      <c r="CA235" s="410">
        <f>COUNTIFS('ZASOBY N'!$B$10:$B234,'ZASOBY N'!$B234,'ZASOBY N'!$C$10:'ZASOBY N'!$C234,'ZASOBY N'!$C234,'ZASOBY N'!$D$10:'ZASOBY N'!$D234,'ZASOBY N'!$D234,'ZASOBY N'!$H$10:'ZASOBY N'!$H234,'ZASOBY N'!$H234 )</f>
        <v>0</v>
      </c>
      <c r="CB235" s="411">
        <f t="shared" si="81"/>
        <v>0</v>
      </c>
      <c r="CC235" s="412">
        <f t="shared" si="82"/>
        <v>0</v>
      </c>
      <c r="CE235" s="414" t="str">
        <f>IF(AND(CG235=1,CH235=1,SUMIF($C235:$C$525,$C235,$AH235:$AH$525)=$AH235),$AH235,IF($CJ235&gt;0,$CJ235,IF(AND(COUNTIF($C$11:$C234,$C235)&gt;=1,COUNTIF($D234:$D234,$D235)&gt;=1),"",IF(AND(SUMIF($C235:$C$525,$C235,$AH235:$AH$525)&gt;$AH235,SUMIF($D235:$D$525,$D235,$AH235:$AH$525)&gt;$AH235),_xlfn.AGGREGATE(14,4,$CI$11:$CI$31*($C$11:$C$31=$C235),1),""))))</f>
        <v/>
      </c>
      <c r="CG235" s="409">
        <f>COUNTIFS('ZASOBY N'!$B234:$B$525,'ZASOBY N'!$B234,'ZASOBY N'!$C234:'ZASOBY N'!$C$525,'ZASOBY N'!$C234,'ZASOBY N'!$D234:'ZASOBY N'!$D$525,'ZASOBY N'!$D234,'ZASOBY N'!$H234:'ZASOBY N'!$H$525,'ZASOBY N'!$H234 )</f>
        <v>0</v>
      </c>
      <c r="CH235" s="410">
        <f>COUNTIFS('ZASOBY N'!$B$10:$B234,'ZASOBY N'!$B234,'ZASOBY N'!$C$10:'ZASOBY N'!$C234,'ZASOBY N'!$C234,'ZASOBY N'!$D$10:'ZASOBY N'!$D234,'ZASOBY N'!$D234,'ZASOBY N'!$H$10:'ZASOBY N'!$H234,'ZASOBY N'!$H234 )</f>
        <v>0</v>
      </c>
      <c r="CI235" s="411">
        <f t="shared" si="83"/>
        <v>0</v>
      </c>
      <c r="CJ235" s="412">
        <f t="shared" si="84"/>
        <v>0</v>
      </c>
      <c r="CL235" s="414" t="str">
        <f>IF(AND(CN235=1,CO235=1,SUMIF($C235:$C$525,$C235,$AG235:$AG$525)=$AG235),$AG235,IF($CQ235&gt;0,$CQ235,IF(AND(COUNTIF($C$11:$C234,$C235)&gt;=1,COUNTIF($D234:$D234,$D235)&gt;=1),"",IF(AND(SUMIF($C235:$C$525,$C235,$AG235:$AG$525)&gt;$AG235,SUMIF($D235:$D$525,$D235,$AG235:$AG$525)&gt;$AG235),_xlfn.AGGREGATE(14,4,$CP$11:$CP$31*($C$11:$C$31=$C235),1),""))))</f>
        <v/>
      </c>
      <c r="CN235" s="409">
        <f>COUNTIFS('ZASOBY N'!$B234:$B$525,'ZASOBY N'!$B234,'ZASOBY N'!$C234:'ZASOBY N'!$C$525,'ZASOBY N'!$C234,'ZASOBY N'!$D234:'ZASOBY N'!$D$525,'ZASOBY N'!$D234,'ZASOBY N'!$H234:'ZASOBY N'!$H$525,'ZASOBY N'!$H234 )</f>
        <v>0</v>
      </c>
      <c r="CO235" s="410">
        <f>COUNTIFS('ZASOBY N'!$B$10:$B234,'ZASOBY N'!$B234,'ZASOBY N'!$C$10:'ZASOBY N'!$C234,'ZASOBY N'!$C234,'ZASOBY N'!$D$10:'ZASOBY N'!$D234,'ZASOBY N'!$D234,'ZASOBY N'!$H$10:'ZASOBY N'!$H234,'ZASOBY N'!$H234 )</f>
        <v>0</v>
      </c>
      <c r="CP235" s="411">
        <f t="shared" si="85"/>
        <v>0</v>
      </c>
      <c r="CQ235" s="412">
        <f t="shared" si="86"/>
        <v>0</v>
      </c>
      <c r="CS235" s="414" t="str">
        <f>IF(AND(CU235=1,CV235=1,SUMIF($C235:$C$525,$C235,$AF235:$AF$525)=$AF235),$AF235,IF($CX235&gt;0,$CX235,IF(AND(COUNTIF($C$11:$C234,$C235)&gt;=1,COUNTIF($D234:$D234,$D235)&gt;=1),"",IF(AND(SUMIF($C235:$C$525,$C235,$AF235:$AF$525)&gt;$AF235,SUMIF($D235:$D$525,$D235,$AF235:$AF$525)&gt;$AF235),_xlfn.AGGREGATE(14,4,$CW$11:$CW$31*($C$11:$C$31=$C235),1),""))))</f>
        <v/>
      </c>
      <c r="CU235" s="409">
        <f>COUNTIFS('ZASOBY N'!$B234:$B$525,'ZASOBY N'!$B234,'ZASOBY N'!$C234:'ZASOBY N'!$C$525,'ZASOBY N'!$C234,'ZASOBY N'!$D234:'ZASOBY N'!$D$525,'ZASOBY N'!$D234,'ZASOBY N'!$H234:'ZASOBY N'!$H$525,'ZASOBY N'!$H234 )</f>
        <v>0</v>
      </c>
      <c r="CV235" s="410">
        <f>COUNTIFS('ZASOBY N'!$B$10:$B234,'ZASOBY N'!$B234,'ZASOBY N'!$C$10:'ZASOBY N'!$C234,'ZASOBY N'!$C234,'ZASOBY N'!$D$10:'ZASOBY N'!$D234,'ZASOBY N'!$D234,'ZASOBY N'!$H$10:'ZASOBY N'!$H234,'ZASOBY N'!$H234 )</f>
        <v>0</v>
      </c>
      <c r="CW235" s="411">
        <f t="shared" si="87"/>
        <v>0</v>
      </c>
      <c r="CX235" s="412">
        <f t="shared" si="88"/>
        <v>0</v>
      </c>
      <c r="CZ235" s="414" t="str">
        <f>IF(AND(DB235=1,DC235=1,SUMIF($C235:$C$525,$C235,$AE235:$AE$525)=$AE235),$AE235,IF($DE235&gt;0,$DE235,IF(AND(COUNTIF($C$11:$C234,$C235)&gt;=1,COUNTIF($D234:$D234,$D235)&gt;=1),"",IF(AND(SUMIF($C235:$C$525,$C235,$AE235:$AE$525)&gt;$AE235,SUMIF($D235:$D$525,$D235,$AE235:$AE$525)&gt;$AE235),_xlfn.AGGREGATE(14,4,$DD$11:$DD$31*($C$11:$C$31=$C235),1),""))))</f>
        <v/>
      </c>
      <c r="DB235" s="409">
        <f>COUNTIFS('ZASOBY N'!$B234:$B$525,'ZASOBY N'!$B234,'ZASOBY N'!$C234:'ZASOBY N'!$C$525,'ZASOBY N'!$C234,'ZASOBY N'!$D234:'ZASOBY N'!$D$525,'ZASOBY N'!$D234,'ZASOBY N'!$H234:'ZASOBY N'!$H$525,'ZASOBY N'!$H234 )</f>
        <v>0</v>
      </c>
      <c r="DC235" s="410">
        <f>COUNTIFS('ZASOBY N'!$B$10:$B234,'ZASOBY N'!$B234,'ZASOBY N'!$C$10:'ZASOBY N'!$C234,'ZASOBY N'!$C234,'ZASOBY N'!$D$10:'ZASOBY N'!$D234,'ZASOBY N'!$D234,'ZASOBY N'!$H$10:'ZASOBY N'!$H234,'ZASOBY N'!$H234 )</f>
        <v>0</v>
      </c>
      <c r="DD235" s="411">
        <f t="shared" si="89"/>
        <v>0</v>
      </c>
      <c r="DE235" s="412">
        <f t="shared" si="90"/>
        <v>0</v>
      </c>
      <c r="DF235" s="399" t="str">
        <f>IF(AND(DI235=1,DJ235=1,SUMIF($C235:$C$525,$C235,$AD235:$AD$525)=$AD235),$AD235,IF($DL235&gt;0,$DL235,IF(B235="","",IF(AND(COUNTIF($C$11:$C234,$C235)&gt;=1,COUNTIF($D234:$D234,$D235)&gt;=1,COUNTIF($Z232:$Z234,$C235)=0),"",IF(AND(COUNTIF($C$11:$C234,$C235)&gt;=1,COUNTIF($D234:$D234,$D235)&gt;=1),"UJĘTO WYŻEJ",IF(AND(SUMIF($C235:$C$525,$C235,$AD235:$AD$525)&gt;$AD235,SUMIF($D235:$D$525,$D235,$AD235:$AD$525)&gt;$AD235),_xlfn.AGGREGATE(14,4,$DK$11:$DK$31*($C$11:$C$31=$C235),1),""))))))</f>
        <v/>
      </c>
      <c r="DG235" s="414" t="str">
        <f>IF(AND(DI235=1,DJ235=1,SUMIF($C235:$C$525,$C235,$AD235:$AD$525)=$AD235),$AD235,IF($DL235&gt;0,$DL235,IF(AND(COUNTIF($C$11:$C234,$C235)&gt;=1,COUNTIF($D234:$D234,$D235)&gt;=1),"",IF(AND(SUMIF($C235:$C$525,$C235,$AD235:$AD$525)&gt;$AD235,SUMIF($D235:$D$525,$D235,$AD235:$AD$525)&gt;$AD235),_xlfn.AGGREGATE(14,4,$DK$11:$DK$31*($C$11:$C$31=$C235),1),""))))</f>
        <v/>
      </c>
      <c r="DI235" s="409">
        <f>COUNTIFS('ZASOBY N'!$B234:$B$525,'ZASOBY N'!$B234,'ZASOBY N'!$C234:'ZASOBY N'!$C$525,'ZASOBY N'!$C234,'ZASOBY N'!$D234:'ZASOBY N'!$D$525,'ZASOBY N'!$D234,'ZASOBY N'!$H234:'ZASOBY N'!$H$525,'ZASOBY N'!$H234 )</f>
        <v>0</v>
      </c>
      <c r="DJ235" s="410">
        <f>COUNTIFS('ZASOBY N'!$B$10:$B234,'ZASOBY N'!$B234,'ZASOBY N'!$C$10:'ZASOBY N'!$C234,'ZASOBY N'!$C234,'ZASOBY N'!$D$10:'ZASOBY N'!$D234,'ZASOBY N'!$D234,'ZASOBY N'!$H$10:'ZASOBY N'!$H234,'ZASOBY N'!$H234 )</f>
        <v>0</v>
      </c>
      <c r="DK235" s="411">
        <f t="shared" si="91"/>
        <v>0</v>
      </c>
      <c r="DL235" s="412">
        <f t="shared" si="92"/>
        <v>0</v>
      </c>
    </row>
    <row r="236" spans="1:116" ht="18.899999999999999" customHeight="1" x14ac:dyDescent="0.3">
      <c r="A236" s="219"/>
      <c r="B236" s="152" t="str">
        <f>IF('ZASOBY N'!A235="","",'ZASOBY N'!A235)</f>
        <v/>
      </c>
      <c r="C236" s="462" t="str">
        <f>IF('ZASOBY N'!C235="","",'ZASOBY N'!C235)</f>
        <v/>
      </c>
      <c r="D236" s="137" t="str">
        <f>IF('ZASOBY N'!B235="","",'ZASOBY N'!B235)</f>
        <v/>
      </c>
      <c r="E236" s="138"/>
      <c r="F236" s="356" t="str">
        <f>IF('ZASOBY N'!D235="","",'ZASOBY N'!D235)</f>
        <v/>
      </c>
      <c r="G236" s="220" t="str">
        <f>IF('ZASOBY N'!G235="","",'ZASOBY N'!G235)</f>
        <v/>
      </c>
      <c r="H236" s="221" t="str">
        <f>IF('ZASOBY N'!F235="","",'ZASOBY N'!F235)</f>
        <v/>
      </c>
      <c r="I236" s="221" t="str">
        <f>IF('ZASOBY N'!G235="","",'ZASOBY N'!G235)</f>
        <v/>
      </c>
      <c r="J236" s="221" t="str">
        <f>IF('ZASOBY N'!H235="","",'ZASOBY N'!H235)</f>
        <v/>
      </c>
      <c r="K236" s="214">
        <v>0</v>
      </c>
      <c r="L236" s="214">
        <v>0</v>
      </c>
      <c r="M236" s="214">
        <v>0</v>
      </c>
      <c r="N236" s="222" t="str">
        <f>IF('ZASOBY N'!BD235="x","",IF(W236="","",'ZASOBY N'!E235))</f>
        <v/>
      </c>
      <c r="O236" s="223">
        <v>0</v>
      </c>
      <c r="P236" s="223">
        <v>0</v>
      </c>
      <c r="Q236" s="226" t="str">
        <f>IF($N236="","",'UPR BILANS N'!G236*'UPR BILANS N'!N236)</f>
        <v/>
      </c>
      <c r="R236" s="225" t="str">
        <f>IF($N236="","",'ZASOBY N'!O235)</f>
        <v/>
      </c>
      <c r="S236" s="225" t="str">
        <f>IF($N236="","",IF('ZASOBY N'!Q235="",0,'ZASOBY N'!Q235))</f>
        <v/>
      </c>
      <c r="T236" s="225" t="str">
        <f>IF($N236="","",'ZASOBY N'!V235)</f>
        <v/>
      </c>
      <c r="U236" s="225" t="str">
        <f>IF($N236="","",IF('ZASOBY N'!AG235="",0,'ZASOBY N'!AG235))</f>
        <v/>
      </c>
      <c r="V236" s="225" t="str">
        <f>IF($N236="","",IF(NN!P238="",0,NN!P238))</f>
        <v/>
      </c>
      <c r="W236" s="225" t="str">
        <f t="shared" si="93"/>
        <v/>
      </c>
      <c r="X236" s="226" t="str">
        <f t="shared" si="73"/>
        <v/>
      </c>
      <c r="Y236" s="225" t="str">
        <f>IF('ZASOBY N'!AU235="","",IF(C236&lt;&gt;C235,'ZASOBY N'!AU235,IF(D236&lt;&gt;D235,'ZASOBY N'!AU235,IF(F236&lt;&gt;F235,'ZASOBY N'!AU235,IF(G236&lt;&gt;G235,'ZASOBY N'!AU235,IF(J236&lt;&gt;J235,'ZASOBY N'!AU235,IF(NN!AC238="","",IF(AND(C235=C236,H235=H236,J235=J236,NN!AC238&gt;0),"",IF(AND(C236=C237,H236=DO234,NN!CW236&gt;0),'ZASOBY N'!AU235,'ZASOBY N'!AU235)))))))))</f>
        <v/>
      </c>
      <c r="Z236" s="225" t="str">
        <f t="shared" si="94"/>
        <v/>
      </c>
      <c r="AA236" s="227" t="str">
        <f t="shared" si="75"/>
        <v/>
      </c>
      <c r="AB236" s="400" t="str">
        <f t="shared" si="95"/>
        <v/>
      </c>
      <c r="AC236" s="228" t="str">
        <f t="shared" si="74"/>
        <v/>
      </c>
      <c r="AD236" s="222">
        <f>IF(B236="",0,IF(F236="",0,INDEX(POBRANIE_!$B$6:$F$101,MATCH('UPR BILANS N'!$F236,POBRANIE_!$A$6:$A$101,0),2)))</f>
        <v>0</v>
      </c>
      <c r="AE236" s="224">
        <f>IF(OR('ZASOBY N'!G235="",'ZASOBY N'!E235=""),0,IF(B236="",0,'ZASOBY N'!G235*'ZASOBY N'!E235))</f>
        <v>0</v>
      </c>
      <c r="AF236" s="225">
        <f>IF('ZASOBY N'!O235="",0,'ZASOBY N'!O235)</f>
        <v>0</v>
      </c>
      <c r="AG236" s="225">
        <f>IF('ZASOBY N'!Q235="",0,'ZASOBY N'!Q235)</f>
        <v>0</v>
      </c>
      <c r="AH236" s="225">
        <f>IF('ZASOBY N'!V235="",0,'ZASOBY N'!V235)</f>
        <v>0</v>
      </c>
      <c r="AI236" s="225">
        <f>IF('ZASOBY N'!AG235="",0,'ZASOBY N'!AG235)</f>
        <v>0</v>
      </c>
      <c r="AJ236" s="225">
        <f>IF(NN!P238="",0,IF(NN!P238="BRAK kol.7","BRAK BADAŃ",NN!P238))</f>
        <v>0</v>
      </c>
      <c r="AK236" s="225">
        <f>IF(NN!AC238="",0,IF(NN!AC238="BRAK kol.7","BRAK BADAŃ",NN!AC238))</f>
        <v>0</v>
      </c>
      <c r="BJ236" s="414" t="str">
        <f>IF(AND(BL236=1,BM236=1,SUMIF($C236:$C$525,$C236,$AK236:$AK$525)=$AK236),$AK236,IF($BO236&gt;0,$BO236,IF(AND(COUNTIF($C$11:$C235,$C236)&gt;=1,COUNTIF($D235:$D235,$D236)&gt;=1),"",IF(AND(SUMIF($C236:$C$525,$C236,$AK236:$AK$525)&gt;=$AK236,SUMIF($D236:$D$525,$D236,$AK236:$AK$525)&gt;=$AK236),SUMIF($C236:$C$525,$C236,$AK236:$AK$525),""))))</f>
        <v/>
      </c>
      <c r="BL236" s="409">
        <f>COUNTIFS('ZASOBY N'!$B235:$B$525,'ZASOBY N'!$B235,'ZASOBY N'!$C235:'ZASOBY N'!$C$525,'ZASOBY N'!$C235,'ZASOBY N'!$D235:'ZASOBY N'!$D$525,'ZASOBY N'!$D235,'ZASOBY N'!$H235:'ZASOBY N'!$H$525,'ZASOBY N'!$H235 )</f>
        <v>0</v>
      </c>
      <c r="BM236" s="410">
        <f>COUNTIFS('ZASOBY N'!$B$10:$B235,'ZASOBY N'!$B235,'ZASOBY N'!$C$10:'ZASOBY N'!$C235,'ZASOBY N'!$C235,'ZASOBY N'!$D$10:'ZASOBY N'!$D235,'ZASOBY N'!$D235,'ZASOBY N'!$H$10:'ZASOBY N'!$H235,'ZASOBY N'!$H235 )</f>
        <v>0</v>
      </c>
      <c r="BN236" s="411">
        <f t="shared" si="76"/>
        <v>0</v>
      </c>
      <c r="BO236" s="412">
        <f t="shared" si="77"/>
        <v>0</v>
      </c>
      <c r="BP236" s="94" t="str">
        <f t="shared" si="78"/>
        <v/>
      </c>
      <c r="BQ236" s="414" t="str">
        <f>IF(AND(BS236=1,BT236=1,SUMIF($C236:$C$525,$C236,$AJ236:$AJ$525)=$AJ236),$AJ236,IF($BV236&gt;0,$BV236,IF(AND(COUNTIF($C$11:$C235,$C236)&gt;=1,COUNTIF($D235:$D235,$D236)&gt;=1),"",IF(AND(SUMIF($C236:$C$525,$C236,$AJ236:$AJ$525)&gt;$AJ236,SUMIF($D236:$D$525,$D236,$AJ236:$AJ$525)&gt;$AJ236),SUMIF($C236:$C$525,$C236,$AJ236:$AJ$525),""))))</f>
        <v/>
      </c>
      <c r="BS236" s="409">
        <f>COUNTIFS('ZASOBY N'!$B235:$B$525,'ZASOBY N'!$B235,'ZASOBY N'!$C235:'ZASOBY N'!$C$525,'ZASOBY N'!$C235,'ZASOBY N'!$D235:'ZASOBY N'!$D$525,'ZASOBY N'!$D235,'ZASOBY N'!$H235:'ZASOBY N'!$H$525,'ZASOBY N'!$H235 )</f>
        <v>0</v>
      </c>
      <c r="BT236" s="410">
        <f>COUNTIFS('ZASOBY N'!$B$10:$B235,'ZASOBY N'!$B235,'ZASOBY N'!$C$10:'ZASOBY N'!$C235,'ZASOBY N'!$C235,'ZASOBY N'!$D$10:'ZASOBY N'!$D235,'ZASOBY N'!$D235,'ZASOBY N'!$H$10:'ZASOBY N'!$H235,'ZASOBY N'!$H235 )</f>
        <v>0</v>
      </c>
      <c r="BU236" s="411">
        <f t="shared" si="79"/>
        <v>0</v>
      </c>
      <c r="BV236" s="412">
        <f t="shared" si="80"/>
        <v>0</v>
      </c>
      <c r="BW236" s="94" t="s">
        <v>499</v>
      </c>
      <c r="BX236" s="414" t="str">
        <f>IF(AND(BZ236=1,CA236=1,SUMIF($C236:$C$525,$C236,$AI236:$AI$525)=$AI236),$AI236,IF($CC236&gt;0,$CC236,IF(AND(COUNTIF($C$11:$C235,$C236)&gt;=1,COUNTIF($D235:$D235,$D236)&gt;=1),"",IF(AND(SUMIF($C236:$C$525,$C236,$AI236:$AI$525)&gt;$AI236,SUMIF($D236:$D$525,$D236,$AI236:$AI$525)&gt;$IG236),_xlfn.AGGREGATE(14,4,$CB$11:$CB$31*($C$11:$C$31=$C236),1),""))))</f>
        <v/>
      </c>
      <c r="BZ236" s="409">
        <f>COUNTIFS('ZASOBY N'!$B235:$B$525,'ZASOBY N'!$B235,'ZASOBY N'!$C235:'ZASOBY N'!$C$525,'ZASOBY N'!$C235,'ZASOBY N'!$D235:'ZASOBY N'!$D$525,'ZASOBY N'!$D235,'ZASOBY N'!$H235:'ZASOBY N'!$H$525,'ZASOBY N'!$H235 )</f>
        <v>0</v>
      </c>
      <c r="CA236" s="410">
        <f>COUNTIFS('ZASOBY N'!$B$10:$B235,'ZASOBY N'!$B235,'ZASOBY N'!$C$10:'ZASOBY N'!$C235,'ZASOBY N'!$C235,'ZASOBY N'!$D$10:'ZASOBY N'!$D235,'ZASOBY N'!$D235,'ZASOBY N'!$H$10:'ZASOBY N'!$H235,'ZASOBY N'!$H235 )</f>
        <v>0</v>
      </c>
      <c r="CB236" s="411">
        <f t="shared" si="81"/>
        <v>0</v>
      </c>
      <c r="CC236" s="412">
        <f t="shared" si="82"/>
        <v>0</v>
      </c>
      <c r="CE236" s="414" t="str">
        <f>IF(AND(CG236=1,CH236=1,SUMIF($C236:$C$525,$C236,$AH236:$AH$525)=$AH236),$AH236,IF($CJ236&gt;0,$CJ236,IF(AND(COUNTIF($C$11:$C235,$C236)&gt;=1,COUNTIF($D235:$D235,$D236)&gt;=1),"",IF(AND(SUMIF($C236:$C$525,$C236,$AH236:$AH$525)&gt;$AH236,SUMIF($D236:$D$525,$D236,$AH236:$AH$525)&gt;$AH236),_xlfn.AGGREGATE(14,4,$CI$11:$CI$31*($C$11:$C$31=$C236),1),""))))</f>
        <v/>
      </c>
      <c r="CG236" s="409">
        <f>COUNTIFS('ZASOBY N'!$B235:$B$525,'ZASOBY N'!$B235,'ZASOBY N'!$C235:'ZASOBY N'!$C$525,'ZASOBY N'!$C235,'ZASOBY N'!$D235:'ZASOBY N'!$D$525,'ZASOBY N'!$D235,'ZASOBY N'!$H235:'ZASOBY N'!$H$525,'ZASOBY N'!$H235 )</f>
        <v>0</v>
      </c>
      <c r="CH236" s="410">
        <f>COUNTIFS('ZASOBY N'!$B$10:$B235,'ZASOBY N'!$B235,'ZASOBY N'!$C$10:'ZASOBY N'!$C235,'ZASOBY N'!$C235,'ZASOBY N'!$D$10:'ZASOBY N'!$D235,'ZASOBY N'!$D235,'ZASOBY N'!$H$10:'ZASOBY N'!$H235,'ZASOBY N'!$H235 )</f>
        <v>0</v>
      </c>
      <c r="CI236" s="411">
        <f t="shared" si="83"/>
        <v>0</v>
      </c>
      <c r="CJ236" s="412">
        <f t="shared" si="84"/>
        <v>0</v>
      </c>
      <c r="CL236" s="414" t="str">
        <f>IF(AND(CN236=1,CO236=1,SUMIF($C236:$C$525,$C236,$AG236:$AG$525)=$AG236),$AG236,IF($CQ236&gt;0,$CQ236,IF(AND(COUNTIF($C$11:$C235,$C236)&gt;=1,COUNTIF($D235:$D235,$D236)&gt;=1),"",IF(AND(SUMIF($C236:$C$525,$C236,$AG236:$AG$525)&gt;$AG236,SUMIF($D236:$D$525,$D236,$AG236:$AG$525)&gt;$AG236),_xlfn.AGGREGATE(14,4,$CP$11:$CP$31*($C$11:$C$31=$C236),1),""))))</f>
        <v/>
      </c>
      <c r="CN236" s="409">
        <f>COUNTIFS('ZASOBY N'!$B235:$B$525,'ZASOBY N'!$B235,'ZASOBY N'!$C235:'ZASOBY N'!$C$525,'ZASOBY N'!$C235,'ZASOBY N'!$D235:'ZASOBY N'!$D$525,'ZASOBY N'!$D235,'ZASOBY N'!$H235:'ZASOBY N'!$H$525,'ZASOBY N'!$H235 )</f>
        <v>0</v>
      </c>
      <c r="CO236" s="410">
        <f>COUNTIFS('ZASOBY N'!$B$10:$B235,'ZASOBY N'!$B235,'ZASOBY N'!$C$10:'ZASOBY N'!$C235,'ZASOBY N'!$C235,'ZASOBY N'!$D$10:'ZASOBY N'!$D235,'ZASOBY N'!$D235,'ZASOBY N'!$H$10:'ZASOBY N'!$H235,'ZASOBY N'!$H235 )</f>
        <v>0</v>
      </c>
      <c r="CP236" s="411">
        <f t="shared" si="85"/>
        <v>0</v>
      </c>
      <c r="CQ236" s="412">
        <f t="shared" si="86"/>
        <v>0</v>
      </c>
      <c r="CS236" s="414" t="str">
        <f>IF(AND(CU236=1,CV236=1,SUMIF($C236:$C$525,$C236,$AF236:$AF$525)=$AF236),$AF236,IF($CX236&gt;0,$CX236,IF(AND(COUNTIF($C$11:$C235,$C236)&gt;=1,COUNTIF($D235:$D235,$D236)&gt;=1),"",IF(AND(SUMIF($C236:$C$525,$C236,$AF236:$AF$525)&gt;$AF236,SUMIF($D236:$D$525,$D236,$AF236:$AF$525)&gt;$AF236),_xlfn.AGGREGATE(14,4,$CW$11:$CW$31*($C$11:$C$31=$C236),1),""))))</f>
        <v/>
      </c>
      <c r="CU236" s="409">
        <f>COUNTIFS('ZASOBY N'!$B235:$B$525,'ZASOBY N'!$B235,'ZASOBY N'!$C235:'ZASOBY N'!$C$525,'ZASOBY N'!$C235,'ZASOBY N'!$D235:'ZASOBY N'!$D$525,'ZASOBY N'!$D235,'ZASOBY N'!$H235:'ZASOBY N'!$H$525,'ZASOBY N'!$H235 )</f>
        <v>0</v>
      </c>
      <c r="CV236" s="410">
        <f>COUNTIFS('ZASOBY N'!$B$10:$B235,'ZASOBY N'!$B235,'ZASOBY N'!$C$10:'ZASOBY N'!$C235,'ZASOBY N'!$C235,'ZASOBY N'!$D$10:'ZASOBY N'!$D235,'ZASOBY N'!$D235,'ZASOBY N'!$H$10:'ZASOBY N'!$H235,'ZASOBY N'!$H235 )</f>
        <v>0</v>
      </c>
      <c r="CW236" s="411">
        <f t="shared" si="87"/>
        <v>0</v>
      </c>
      <c r="CX236" s="412">
        <f t="shared" si="88"/>
        <v>0</v>
      </c>
      <c r="CZ236" s="414" t="str">
        <f>IF(AND(DB236=1,DC236=1,SUMIF($C236:$C$525,$C236,$AE236:$AE$525)=$AE236),$AE236,IF($DE236&gt;0,$DE236,IF(AND(COUNTIF($C$11:$C235,$C236)&gt;=1,COUNTIF($D235:$D235,$D236)&gt;=1),"",IF(AND(SUMIF($C236:$C$525,$C236,$AE236:$AE$525)&gt;$AE236,SUMIF($D236:$D$525,$D236,$AE236:$AE$525)&gt;$AE236),_xlfn.AGGREGATE(14,4,$DD$11:$DD$31*($C$11:$C$31=$C236),1),""))))</f>
        <v/>
      </c>
      <c r="DB236" s="409">
        <f>COUNTIFS('ZASOBY N'!$B235:$B$525,'ZASOBY N'!$B235,'ZASOBY N'!$C235:'ZASOBY N'!$C$525,'ZASOBY N'!$C235,'ZASOBY N'!$D235:'ZASOBY N'!$D$525,'ZASOBY N'!$D235,'ZASOBY N'!$H235:'ZASOBY N'!$H$525,'ZASOBY N'!$H235 )</f>
        <v>0</v>
      </c>
      <c r="DC236" s="410">
        <f>COUNTIFS('ZASOBY N'!$B$10:$B235,'ZASOBY N'!$B235,'ZASOBY N'!$C$10:'ZASOBY N'!$C235,'ZASOBY N'!$C235,'ZASOBY N'!$D$10:'ZASOBY N'!$D235,'ZASOBY N'!$D235,'ZASOBY N'!$H$10:'ZASOBY N'!$H235,'ZASOBY N'!$H235 )</f>
        <v>0</v>
      </c>
      <c r="DD236" s="411">
        <f t="shared" si="89"/>
        <v>0</v>
      </c>
      <c r="DE236" s="412">
        <f t="shared" si="90"/>
        <v>0</v>
      </c>
      <c r="DF236" s="399" t="str">
        <f>IF(AND(DI236=1,DJ236=1,SUMIF($C236:$C$525,$C236,$AD236:$AD$525)=$AD236),$AD236,IF($DL236&gt;0,$DL236,IF(B236="","",IF(AND(COUNTIF($C$11:$C235,$C236)&gt;=1,COUNTIF($D235:$D235,$D236)&gt;=1,COUNTIF($Z233:$Z235,$C236)=0),"",IF(AND(COUNTIF($C$11:$C235,$C236)&gt;=1,COUNTIF($D235:$D235,$D236)&gt;=1),"UJĘTO WYŻEJ",IF(AND(SUMIF($C236:$C$525,$C236,$AD236:$AD$525)&gt;$AD236,SUMIF($D236:$D$525,$D236,$AD236:$AD$525)&gt;$AD236),_xlfn.AGGREGATE(14,4,$DK$11:$DK$31*($C$11:$C$31=$C236),1),""))))))</f>
        <v/>
      </c>
      <c r="DG236" s="414" t="str">
        <f>IF(AND(DI236=1,DJ236=1,SUMIF($C236:$C$525,$C236,$AD236:$AD$525)=$AD236),$AD236,IF($DL236&gt;0,$DL236,IF(AND(COUNTIF($C$11:$C235,$C236)&gt;=1,COUNTIF($D235:$D235,$D236)&gt;=1),"",IF(AND(SUMIF($C236:$C$525,$C236,$AD236:$AD$525)&gt;$AD236,SUMIF($D236:$D$525,$D236,$AD236:$AD$525)&gt;$AD236),_xlfn.AGGREGATE(14,4,$DK$11:$DK$31*($C$11:$C$31=$C236),1),""))))</f>
        <v/>
      </c>
      <c r="DI236" s="409">
        <f>COUNTIFS('ZASOBY N'!$B235:$B$525,'ZASOBY N'!$B235,'ZASOBY N'!$C235:'ZASOBY N'!$C$525,'ZASOBY N'!$C235,'ZASOBY N'!$D235:'ZASOBY N'!$D$525,'ZASOBY N'!$D235,'ZASOBY N'!$H235:'ZASOBY N'!$H$525,'ZASOBY N'!$H235 )</f>
        <v>0</v>
      </c>
      <c r="DJ236" s="410">
        <f>COUNTIFS('ZASOBY N'!$B$10:$B235,'ZASOBY N'!$B235,'ZASOBY N'!$C$10:'ZASOBY N'!$C235,'ZASOBY N'!$C235,'ZASOBY N'!$D$10:'ZASOBY N'!$D235,'ZASOBY N'!$D235,'ZASOBY N'!$H$10:'ZASOBY N'!$H235,'ZASOBY N'!$H235 )</f>
        <v>0</v>
      </c>
      <c r="DK236" s="411">
        <f t="shared" si="91"/>
        <v>0</v>
      </c>
      <c r="DL236" s="412">
        <f t="shared" si="92"/>
        <v>0</v>
      </c>
    </row>
    <row r="237" spans="1:116" ht="18.899999999999999" customHeight="1" x14ac:dyDescent="0.3">
      <c r="A237" s="219"/>
      <c r="B237" s="152" t="str">
        <f>IF('ZASOBY N'!A236="","",'ZASOBY N'!A236)</f>
        <v/>
      </c>
      <c r="C237" s="462" t="str">
        <f>IF('ZASOBY N'!C236="","",'ZASOBY N'!C236)</f>
        <v/>
      </c>
      <c r="D237" s="137" t="str">
        <f>IF('ZASOBY N'!B236="","",'ZASOBY N'!B236)</f>
        <v/>
      </c>
      <c r="E237" s="138"/>
      <c r="F237" s="356" t="str">
        <f>IF('ZASOBY N'!D236="","",'ZASOBY N'!D236)</f>
        <v/>
      </c>
      <c r="G237" s="220" t="str">
        <f>IF('ZASOBY N'!G236="","",'ZASOBY N'!G236)</f>
        <v/>
      </c>
      <c r="H237" s="221" t="str">
        <f>IF('ZASOBY N'!F236="","",'ZASOBY N'!F236)</f>
        <v/>
      </c>
      <c r="I237" s="221" t="str">
        <f>IF('ZASOBY N'!G236="","",'ZASOBY N'!G236)</f>
        <v/>
      </c>
      <c r="J237" s="221" t="str">
        <f>IF('ZASOBY N'!H236="","",'ZASOBY N'!H236)</f>
        <v/>
      </c>
      <c r="K237" s="214">
        <v>0</v>
      </c>
      <c r="L237" s="214">
        <v>0</v>
      </c>
      <c r="M237" s="214">
        <v>0</v>
      </c>
      <c r="N237" s="222" t="str">
        <f>IF('ZASOBY N'!BD236="x","",IF(W237="","",'ZASOBY N'!E236))</f>
        <v/>
      </c>
      <c r="O237" s="223">
        <v>0</v>
      </c>
      <c r="P237" s="223">
        <v>0</v>
      </c>
      <c r="Q237" s="226" t="str">
        <f>IF($N237="","",'UPR BILANS N'!G237*'UPR BILANS N'!N237)</f>
        <v/>
      </c>
      <c r="R237" s="225" t="str">
        <f>IF($N237="","",'ZASOBY N'!O236)</f>
        <v/>
      </c>
      <c r="S237" s="225" t="str">
        <f>IF($N237="","",IF('ZASOBY N'!Q236="",0,'ZASOBY N'!Q236))</f>
        <v/>
      </c>
      <c r="T237" s="225" t="str">
        <f>IF($N237="","",'ZASOBY N'!V236)</f>
        <v/>
      </c>
      <c r="U237" s="225" t="str">
        <f>IF($N237="","",IF('ZASOBY N'!AG236="",0,'ZASOBY N'!AG236))</f>
        <v/>
      </c>
      <c r="V237" s="225" t="str">
        <f>IF($N237="","",IF(NN!P239="",0,NN!P239))</f>
        <v/>
      </c>
      <c r="W237" s="225" t="str">
        <f t="shared" si="93"/>
        <v/>
      </c>
      <c r="X237" s="226" t="str">
        <f t="shared" si="73"/>
        <v/>
      </c>
      <c r="Y237" s="225" t="str">
        <f>IF('ZASOBY N'!AU236="","",IF(C237&lt;&gt;C236,'ZASOBY N'!AU236,IF(D237&lt;&gt;D236,'ZASOBY N'!AU236,IF(F237&lt;&gt;F236,'ZASOBY N'!AU236,IF(G237&lt;&gt;G236,'ZASOBY N'!AU236,IF(J237&lt;&gt;J236,'ZASOBY N'!AU236,IF(NN!AC239="","",IF(AND(C236=C237,H236=H237,J236=J237,NN!AC239&gt;0),"",IF(AND(C237=C238,H237=DO235,NN!CW237&gt;0),'ZASOBY N'!AU236,'ZASOBY N'!AU236)))))))))</f>
        <v/>
      </c>
      <c r="Z237" s="225" t="str">
        <f t="shared" si="94"/>
        <v/>
      </c>
      <c r="AA237" s="227" t="str">
        <f t="shared" si="75"/>
        <v/>
      </c>
      <c r="AB237" s="400" t="str">
        <f t="shared" si="95"/>
        <v/>
      </c>
      <c r="AC237" s="228" t="str">
        <f t="shared" si="74"/>
        <v/>
      </c>
      <c r="AD237" s="222">
        <f>IF(B237="",0,IF(F237="",0,INDEX(POBRANIE_!$B$6:$F$101,MATCH('UPR BILANS N'!$F237,POBRANIE_!$A$6:$A$101,0),2)))</f>
        <v>0</v>
      </c>
      <c r="AE237" s="224">
        <f>IF(OR('ZASOBY N'!G236="",'ZASOBY N'!E236=""),0,IF(B237="",0,'ZASOBY N'!G236*'ZASOBY N'!E236))</f>
        <v>0</v>
      </c>
      <c r="AF237" s="225">
        <f>IF('ZASOBY N'!O236="",0,'ZASOBY N'!O236)</f>
        <v>0</v>
      </c>
      <c r="AG237" s="225">
        <f>IF('ZASOBY N'!Q236="",0,'ZASOBY N'!Q236)</f>
        <v>0</v>
      </c>
      <c r="AH237" s="225">
        <f>IF('ZASOBY N'!V236="",0,'ZASOBY N'!V236)</f>
        <v>0</v>
      </c>
      <c r="AI237" s="225">
        <f>IF('ZASOBY N'!AG236="",0,'ZASOBY N'!AG236)</f>
        <v>0</v>
      </c>
      <c r="AJ237" s="225">
        <f>IF(NN!P239="",0,IF(NN!P239="BRAK kol.7","BRAK BADAŃ",NN!P239))</f>
        <v>0</v>
      </c>
      <c r="AK237" s="225">
        <f>IF(NN!AC239="",0,IF(NN!AC239="BRAK kol.7","BRAK BADAŃ",NN!AC239))</f>
        <v>0</v>
      </c>
      <c r="BJ237" s="414" t="str">
        <f>IF(AND(BL237=1,BM237=1,SUMIF($C237:$C$525,$C237,$AK237:$AK$525)=$AK237),$AK237,IF($BO237&gt;0,$BO237,IF(AND(COUNTIF($C$11:$C236,$C237)&gt;=1,COUNTIF($D236:$D236,$D237)&gt;=1),"",IF(AND(SUMIF($C237:$C$525,$C237,$AK237:$AK$525)&gt;=$AK237,SUMIF($D237:$D$525,$D237,$AK237:$AK$525)&gt;=$AK237),SUMIF($C237:$C$525,$C237,$AK237:$AK$525),""))))</f>
        <v/>
      </c>
      <c r="BL237" s="409">
        <f>COUNTIFS('ZASOBY N'!$B236:$B$525,'ZASOBY N'!$B236,'ZASOBY N'!$C236:'ZASOBY N'!$C$525,'ZASOBY N'!$C236,'ZASOBY N'!$D236:'ZASOBY N'!$D$525,'ZASOBY N'!$D236,'ZASOBY N'!$H236:'ZASOBY N'!$H$525,'ZASOBY N'!$H236 )</f>
        <v>0</v>
      </c>
      <c r="BM237" s="410">
        <f>COUNTIFS('ZASOBY N'!$B$10:$B236,'ZASOBY N'!$B236,'ZASOBY N'!$C$10:'ZASOBY N'!$C236,'ZASOBY N'!$C236,'ZASOBY N'!$D$10:'ZASOBY N'!$D236,'ZASOBY N'!$D236,'ZASOBY N'!$H$10:'ZASOBY N'!$H236,'ZASOBY N'!$H236 )</f>
        <v>0</v>
      </c>
      <c r="BN237" s="411">
        <f t="shared" si="76"/>
        <v>0</v>
      </c>
      <c r="BO237" s="412">
        <f t="shared" si="77"/>
        <v>0</v>
      </c>
      <c r="BP237" s="94" t="str">
        <f t="shared" si="78"/>
        <v/>
      </c>
      <c r="BQ237" s="414" t="str">
        <f>IF(AND(BS237=1,BT237=1,SUMIF($C237:$C$525,$C237,$AJ237:$AJ$525)=$AJ237),$AJ237,IF($BV237&gt;0,$BV237,IF(AND(COUNTIF($C$11:$C236,$C237)&gt;=1,COUNTIF($D236:$D236,$D237)&gt;=1),"",IF(AND(SUMIF($C237:$C$525,$C237,$AJ237:$AJ$525)&gt;$AJ237,SUMIF($D237:$D$525,$D237,$AJ237:$AJ$525)&gt;$AJ237),SUMIF($C237:$C$525,$C237,$AJ237:$AJ$525),""))))</f>
        <v/>
      </c>
      <c r="BS237" s="409">
        <f>COUNTIFS('ZASOBY N'!$B236:$B$525,'ZASOBY N'!$B236,'ZASOBY N'!$C236:'ZASOBY N'!$C$525,'ZASOBY N'!$C236,'ZASOBY N'!$D236:'ZASOBY N'!$D$525,'ZASOBY N'!$D236,'ZASOBY N'!$H236:'ZASOBY N'!$H$525,'ZASOBY N'!$H236 )</f>
        <v>0</v>
      </c>
      <c r="BT237" s="410">
        <f>COUNTIFS('ZASOBY N'!$B$10:$B236,'ZASOBY N'!$B236,'ZASOBY N'!$C$10:'ZASOBY N'!$C236,'ZASOBY N'!$C236,'ZASOBY N'!$D$10:'ZASOBY N'!$D236,'ZASOBY N'!$D236,'ZASOBY N'!$H$10:'ZASOBY N'!$H236,'ZASOBY N'!$H236 )</f>
        <v>0</v>
      </c>
      <c r="BU237" s="411">
        <f t="shared" si="79"/>
        <v>0</v>
      </c>
      <c r="BV237" s="412">
        <f t="shared" si="80"/>
        <v>0</v>
      </c>
      <c r="BW237" s="94" t="s">
        <v>499</v>
      </c>
      <c r="BX237" s="414" t="str">
        <f>IF(AND(BZ237=1,CA237=1,SUMIF($C237:$C$525,$C237,$AI237:$AI$525)=$AI237),$AI237,IF($CC237&gt;0,$CC237,IF(AND(COUNTIF($C$11:$C236,$C237)&gt;=1,COUNTIF($D236:$D236,$D237)&gt;=1),"",IF(AND(SUMIF($C237:$C$525,$C237,$AI237:$AI$525)&gt;$AI237,SUMIF($D237:$D$525,$D237,$AI237:$AI$525)&gt;$IG237),_xlfn.AGGREGATE(14,4,$CB$11:$CB$31*($C$11:$C$31=$C237),1),""))))</f>
        <v/>
      </c>
      <c r="BZ237" s="409">
        <f>COUNTIFS('ZASOBY N'!$B236:$B$525,'ZASOBY N'!$B236,'ZASOBY N'!$C236:'ZASOBY N'!$C$525,'ZASOBY N'!$C236,'ZASOBY N'!$D236:'ZASOBY N'!$D$525,'ZASOBY N'!$D236,'ZASOBY N'!$H236:'ZASOBY N'!$H$525,'ZASOBY N'!$H236 )</f>
        <v>0</v>
      </c>
      <c r="CA237" s="410">
        <f>COUNTIFS('ZASOBY N'!$B$10:$B236,'ZASOBY N'!$B236,'ZASOBY N'!$C$10:'ZASOBY N'!$C236,'ZASOBY N'!$C236,'ZASOBY N'!$D$10:'ZASOBY N'!$D236,'ZASOBY N'!$D236,'ZASOBY N'!$H$10:'ZASOBY N'!$H236,'ZASOBY N'!$H236 )</f>
        <v>0</v>
      </c>
      <c r="CB237" s="411">
        <f t="shared" si="81"/>
        <v>0</v>
      </c>
      <c r="CC237" s="412">
        <f t="shared" si="82"/>
        <v>0</v>
      </c>
      <c r="CE237" s="414" t="str">
        <f>IF(AND(CG237=1,CH237=1,SUMIF($C237:$C$525,$C237,$AH237:$AH$525)=$AH237),$AH237,IF($CJ237&gt;0,$CJ237,IF(AND(COUNTIF($C$11:$C236,$C237)&gt;=1,COUNTIF($D236:$D236,$D237)&gt;=1),"",IF(AND(SUMIF($C237:$C$525,$C237,$AH237:$AH$525)&gt;$AH237,SUMIF($D237:$D$525,$D237,$AH237:$AH$525)&gt;$AH237),_xlfn.AGGREGATE(14,4,$CI$11:$CI$31*($C$11:$C$31=$C237),1),""))))</f>
        <v/>
      </c>
      <c r="CG237" s="409">
        <f>COUNTIFS('ZASOBY N'!$B236:$B$525,'ZASOBY N'!$B236,'ZASOBY N'!$C236:'ZASOBY N'!$C$525,'ZASOBY N'!$C236,'ZASOBY N'!$D236:'ZASOBY N'!$D$525,'ZASOBY N'!$D236,'ZASOBY N'!$H236:'ZASOBY N'!$H$525,'ZASOBY N'!$H236 )</f>
        <v>0</v>
      </c>
      <c r="CH237" s="410">
        <f>COUNTIFS('ZASOBY N'!$B$10:$B236,'ZASOBY N'!$B236,'ZASOBY N'!$C$10:'ZASOBY N'!$C236,'ZASOBY N'!$C236,'ZASOBY N'!$D$10:'ZASOBY N'!$D236,'ZASOBY N'!$D236,'ZASOBY N'!$H$10:'ZASOBY N'!$H236,'ZASOBY N'!$H236 )</f>
        <v>0</v>
      </c>
      <c r="CI237" s="411">
        <f t="shared" si="83"/>
        <v>0</v>
      </c>
      <c r="CJ237" s="412">
        <f t="shared" si="84"/>
        <v>0</v>
      </c>
      <c r="CL237" s="414" t="str">
        <f>IF(AND(CN237=1,CO237=1,SUMIF($C237:$C$525,$C237,$AG237:$AG$525)=$AG237),$AG237,IF($CQ237&gt;0,$CQ237,IF(AND(COUNTIF($C$11:$C236,$C237)&gt;=1,COUNTIF($D236:$D236,$D237)&gt;=1),"",IF(AND(SUMIF($C237:$C$525,$C237,$AG237:$AG$525)&gt;$AG237,SUMIF($D237:$D$525,$D237,$AG237:$AG$525)&gt;$AG237),_xlfn.AGGREGATE(14,4,$CP$11:$CP$31*($C$11:$C$31=$C237),1),""))))</f>
        <v/>
      </c>
      <c r="CN237" s="409">
        <f>COUNTIFS('ZASOBY N'!$B236:$B$525,'ZASOBY N'!$B236,'ZASOBY N'!$C236:'ZASOBY N'!$C$525,'ZASOBY N'!$C236,'ZASOBY N'!$D236:'ZASOBY N'!$D$525,'ZASOBY N'!$D236,'ZASOBY N'!$H236:'ZASOBY N'!$H$525,'ZASOBY N'!$H236 )</f>
        <v>0</v>
      </c>
      <c r="CO237" s="410">
        <f>COUNTIFS('ZASOBY N'!$B$10:$B236,'ZASOBY N'!$B236,'ZASOBY N'!$C$10:'ZASOBY N'!$C236,'ZASOBY N'!$C236,'ZASOBY N'!$D$10:'ZASOBY N'!$D236,'ZASOBY N'!$D236,'ZASOBY N'!$H$10:'ZASOBY N'!$H236,'ZASOBY N'!$H236 )</f>
        <v>0</v>
      </c>
      <c r="CP237" s="411">
        <f t="shared" si="85"/>
        <v>0</v>
      </c>
      <c r="CQ237" s="412">
        <f t="shared" si="86"/>
        <v>0</v>
      </c>
      <c r="CS237" s="414" t="str">
        <f>IF(AND(CU237=1,CV237=1,SUMIF($C237:$C$525,$C237,$AF237:$AF$525)=$AF237),$AF237,IF($CX237&gt;0,$CX237,IF(AND(COUNTIF($C$11:$C236,$C237)&gt;=1,COUNTIF($D236:$D236,$D237)&gt;=1),"",IF(AND(SUMIF($C237:$C$525,$C237,$AF237:$AF$525)&gt;$AF237,SUMIF($D237:$D$525,$D237,$AF237:$AF$525)&gt;$AF237),_xlfn.AGGREGATE(14,4,$CW$11:$CW$31*($C$11:$C$31=$C237),1),""))))</f>
        <v/>
      </c>
      <c r="CU237" s="409">
        <f>COUNTIFS('ZASOBY N'!$B236:$B$525,'ZASOBY N'!$B236,'ZASOBY N'!$C236:'ZASOBY N'!$C$525,'ZASOBY N'!$C236,'ZASOBY N'!$D236:'ZASOBY N'!$D$525,'ZASOBY N'!$D236,'ZASOBY N'!$H236:'ZASOBY N'!$H$525,'ZASOBY N'!$H236 )</f>
        <v>0</v>
      </c>
      <c r="CV237" s="410">
        <f>COUNTIFS('ZASOBY N'!$B$10:$B236,'ZASOBY N'!$B236,'ZASOBY N'!$C$10:'ZASOBY N'!$C236,'ZASOBY N'!$C236,'ZASOBY N'!$D$10:'ZASOBY N'!$D236,'ZASOBY N'!$D236,'ZASOBY N'!$H$10:'ZASOBY N'!$H236,'ZASOBY N'!$H236 )</f>
        <v>0</v>
      </c>
      <c r="CW237" s="411">
        <f t="shared" si="87"/>
        <v>0</v>
      </c>
      <c r="CX237" s="412">
        <f t="shared" si="88"/>
        <v>0</v>
      </c>
      <c r="CZ237" s="414" t="str">
        <f>IF(AND(DB237=1,DC237=1,SUMIF($C237:$C$525,$C237,$AE237:$AE$525)=$AE237),$AE237,IF($DE237&gt;0,$DE237,IF(AND(COUNTIF($C$11:$C236,$C237)&gt;=1,COUNTIF($D236:$D236,$D237)&gt;=1),"",IF(AND(SUMIF($C237:$C$525,$C237,$AE237:$AE$525)&gt;$AE237,SUMIF($D237:$D$525,$D237,$AE237:$AE$525)&gt;$AE237),_xlfn.AGGREGATE(14,4,$DD$11:$DD$31*($C$11:$C$31=$C237),1),""))))</f>
        <v/>
      </c>
      <c r="DB237" s="409">
        <f>COUNTIFS('ZASOBY N'!$B236:$B$525,'ZASOBY N'!$B236,'ZASOBY N'!$C236:'ZASOBY N'!$C$525,'ZASOBY N'!$C236,'ZASOBY N'!$D236:'ZASOBY N'!$D$525,'ZASOBY N'!$D236,'ZASOBY N'!$H236:'ZASOBY N'!$H$525,'ZASOBY N'!$H236 )</f>
        <v>0</v>
      </c>
      <c r="DC237" s="410">
        <f>COUNTIFS('ZASOBY N'!$B$10:$B236,'ZASOBY N'!$B236,'ZASOBY N'!$C$10:'ZASOBY N'!$C236,'ZASOBY N'!$C236,'ZASOBY N'!$D$10:'ZASOBY N'!$D236,'ZASOBY N'!$D236,'ZASOBY N'!$H$10:'ZASOBY N'!$H236,'ZASOBY N'!$H236 )</f>
        <v>0</v>
      </c>
      <c r="DD237" s="411">
        <f t="shared" si="89"/>
        <v>0</v>
      </c>
      <c r="DE237" s="412">
        <f t="shared" si="90"/>
        <v>0</v>
      </c>
      <c r="DF237" s="399" t="str">
        <f>IF(AND(DI237=1,DJ237=1,SUMIF($C237:$C$525,$C237,$AD237:$AD$525)=$AD237),$AD237,IF($DL237&gt;0,$DL237,IF(B237="","",IF(AND(COUNTIF($C$11:$C236,$C237)&gt;=1,COUNTIF($D236:$D236,$D237)&gt;=1,COUNTIF($Z234:$Z236,$C237)=0),"",IF(AND(COUNTIF($C$11:$C236,$C237)&gt;=1,COUNTIF($D236:$D236,$D237)&gt;=1),"UJĘTO WYŻEJ",IF(AND(SUMIF($C237:$C$525,$C237,$AD237:$AD$525)&gt;$AD237,SUMIF($D237:$D$525,$D237,$AD237:$AD$525)&gt;$AD237),_xlfn.AGGREGATE(14,4,$DK$11:$DK$31*($C$11:$C$31=$C237),1),""))))))</f>
        <v/>
      </c>
      <c r="DG237" s="414" t="str">
        <f>IF(AND(DI237=1,DJ237=1,SUMIF($C237:$C$525,$C237,$AD237:$AD$525)=$AD237),$AD237,IF($DL237&gt;0,$DL237,IF(AND(COUNTIF($C$11:$C236,$C237)&gt;=1,COUNTIF($D236:$D236,$D237)&gt;=1),"",IF(AND(SUMIF($C237:$C$525,$C237,$AD237:$AD$525)&gt;$AD237,SUMIF($D237:$D$525,$D237,$AD237:$AD$525)&gt;$AD237),_xlfn.AGGREGATE(14,4,$DK$11:$DK$31*($C$11:$C$31=$C237),1),""))))</f>
        <v/>
      </c>
      <c r="DI237" s="409">
        <f>COUNTIFS('ZASOBY N'!$B236:$B$525,'ZASOBY N'!$B236,'ZASOBY N'!$C236:'ZASOBY N'!$C$525,'ZASOBY N'!$C236,'ZASOBY N'!$D236:'ZASOBY N'!$D$525,'ZASOBY N'!$D236,'ZASOBY N'!$H236:'ZASOBY N'!$H$525,'ZASOBY N'!$H236 )</f>
        <v>0</v>
      </c>
      <c r="DJ237" s="410">
        <f>COUNTIFS('ZASOBY N'!$B$10:$B236,'ZASOBY N'!$B236,'ZASOBY N'!$C$10:'ZASOBY N'!$C236,'ZASOBY N'!$C236,'ZASOBY N'!$D$10:'ZASOBY N'!$D236,'ZASOBY N'!$D236,'ZASOBY N'!$H$10:'ZASOBY N'!$H236,'ZASOBY N'!$H236 )</f>
        <v>0</v>
      </c>
      <c r="DK237" s="411">
        <f t="shared" si="91"/>
        <v>0</v>
      </c>
      <c r="DL237" s="412">
        <f t="shared" si="92"/>
        <v>0</v>
      </c>
    </row>
    <row r="238" spans="1:116" ht="18.899999999999999" customHeight="1" x14ac:dyDescent="0.3">
      <c r="A238" s="219"/>
      <c r="B238" s="152" t="str">
        <f>IF('ZASOBY N'!A237="","",'ZASOBY N'!A237)</f>
        <v/>
      </c>
      <c r="C238" s="462" t="str">
        <f>IF('ZASOBY N'!C237="","",'ZASOBY N'!C237)</f>
        <v/>
      </c>
      <c r="D238" s="137" t="str">
        <f>IF('ZASOBY N'!B237="","",'ZASOBY N'!B237)</f>
        <v/>
      </c>
      <c r="E238" s="138"/>
      <c r="F238" s="356" t="str">
        <f>IF('ZASOBY N'!D237="","",'ZASOBY N'!D237)</f>
        <v/>
      </c>
      <c r="G238" s="220" t="str">
        <f>IF('ZASOBY N'!G237="","",'ZASOBY N'!G237)</f>
        <v/>
      </c>
      <c r="H238" s="221" t="str">
        <f>IF('ZASOBY N'!F237="","",'ZASOBY N'!F237)</f>
        <v/>
      </c>
      <c r="I238" s="221" t="str">
        <f>IF('ZASOBY N'!G237="","",'ZASOBY N'!G237)</f>
        <v/>
      </c>
      <c r="J238" s="221" t="str">
        <f>IF('ZASOBY N'!H237="","",'ZASOBY N'!H237)</f>
        <v/>
      </c>
      <c r="K238" s="214">
        <v>0</v>
      </c>
      <c r="L238" s="214">
        <v>0</v>
      </c>
      <c r="M238" s="214">
        <v>0</v>
      </c>
      <c r="N238" s="222" t="str">
        <f>IF('ZASOBY N'!BD237="x","",IF(W238="","",'ZASOBY N'!E237))</f>
        <v/>
      </c>
      <c r="O238" s="223">
        <v>0</v>
      </c>
      <c r="P238" s="223">
        <v>0</v>
      </c>
      <c r="Q238" s="226" t="str">
        <f>IF($N238="","",'UPR BILANS N'!G238*'UPR BILANS N'!N238)</f>
        <v/>
      </c>
      <c r="R238" s="225" t="str">
        <f>IF($N238="","",'ZASOBY N'!O237)</f>
        <v/>
      </c>
      <c r="S238" s="225" t="str">
        <f>IF($N238="","",IF('ZASOBY N'!Q237="",0,'ZASOBY N'!Q237))</f>
        <v/>
      </c>
      <c r="T238" s="225" t="str">
        <f>IF($N238="","",'ZASOBY N'!V237)</f>
        <v/>
      </c>
      <c r="U238" s="225" t="str">
        <f>IF($N238="","",IF('ZASOBY N'!AG237="",0,'ZASOBY N'!AG237))</f>
        <v/>
      </c>
      <c r="V238" s="225" t="str">
        <f>IF($N238="","",IF(NN!P240="",0,NN!P240))</f>
        <v/>
      </c>
      <c r="W238" s="225" t="str">
        <f t="shared" si="93"/>
        <v/>
      </c>
      <c r="X238" s="226" t="str">
        <f t="shared" si="73"/>
        <v/>
      </c>
      <c r="Y238" s="225" t="str">
        <f>IF('ZASOBY N'!AU237="","",IF(C238&lt;&gt;C237,'ZASOBY N'!AU237,IF(D238&lt;&gt;D237,'ZASOBY N'!AU237,IF(F238&lt;&gt;F237,'ZASOBY N'!AU237,IF(G238&lt;&gt;G237,'ZASOBY N'!AU237,IF(J238&lt;&gt;J237,'ZASOBY N'!AU237,IF(NN!AC240="","",IF(AND(C237=C238,H237=H238,J237=J238,NN!AC240&gt;0),"",IF(AND(C238=C239,H238=DO236,NN!CW238&gt;0),'ZASOBY N'!AU237,'ZASOBY N'!AU237)))))))))</f>
        <v/>
      </c>
      <c r="Z238" s="225" t="str">
        <f t="shared" si="94"/>
        <v/>
      </c>
      <c r="AA238" s="227" t="str">
        <f t="shared" si="75"/>
        <v/>
      </c>
      <c r="AB238" s="400" t="str">
        <f t="shared" si="95"/>
        <v/>
      </c>
      <c r="AC238" s="228" t="str">
        <f t="shared" si="74"/>
        <v/>
      </c>
      <c r="AD238" s="222">
        <f>IF(B238="",0,IF(F238="",0,INDEX(POBRANIE_!$B$6:$F$101,MATCH('UPR BILANS N'!$F238,POBRANIE_!$A$6:$A$101,0),2)))</f>
        <v>0</v>
      </c>
      <c r="AE238" s="224">
        <f>IF(OR('ZASOBY N'!G237="",'ZASOBY N'!E237=""),0,IF(B238="",0,'ZASOBY N'!G237*'ZASOBY N'!E237))</f>
        <v>0</v>
      </c>
      <c r="AF238" s="225">
        <f>IF('ZASOBY N'!O237="",0,'ZASOBY N'!O237)</f>
        <v>0</v>
      </c>
      <c r="AG238" s="225">
        <f>IF('ZASOBY N'!Q237="",0,'ZASOBY N'!Q237)</f>
        <v>0</v>
      </c>
      <c r="AH238" s="225">
        <f>IF('ZASOBY N'!V237="",0,'ZASOBY N'!V237)</f>
        <v>0</v>
      </c>
      <c r="AI238" s="225">
        <f>IF('ZASOBY N'!AG237="",0,'ZASOBY N'!AG237)</f>
        <v>0</v>
      </c>
      <c r="AJ238" s="225">
        <f>IF(NN!P240="",0,IF(NN!P240="BRAK kol.7","BRAK BADAŃ",NN!P240))</f>
        <v>0</v>
      </c>
      <c r="AK238" s="225">
        <f>IF(NN!AC240="",0,IF(NN!AC240="BRAK kol.7","BRAK BADAŃ",NN!AC240))</f>
        <v>0</v>
      </c>
      <c r="BJ238" s="414" t="str">
        <f>IF(AND(BL238=1,BM238=1,SUMIF($C238:$C$525,$C238,$AK238:$AK$525)=$AK238),$AK238,IF($BO238&gt;0,$BO238,IF(AND(COUNTIF($C$11:$C237,$C238)&gt;=1,COUNTIF($D237:$D237,$D238)&gt;=1),"",IF(AND(SUMIF($C238:$C$525,$C238,$AK238:$AK$525)&gt;=$AK238,SUMIF($D238:$D$525,$D238,$AK238:$AK$525)&gt;=$AK238),SUMIF($C238:$C$525,$C238,$AK238:$AK$525),""))))</f>
        <v/>
      </c>
      <c r="BL238" s="409">
        <f>COUNTIFS('ZASOBY N'!$B237:$B$525,'ZASOBY N'!$B237,'ZASOBY N'!$C237:'ZASOBY N'!$C$525,'ZASOBY N'!$C237,'ZASOBY N'!$D237:'ZASOBY N'!$D$525,'ZASOBY N'!$D237,'ZASOBY N'!$H237:'ZASOBY N'!$H$525,'ZASOBY N'!$H237 )</f>
        <v>0</v>
      </c>
      <c r="BM238" s="410">
        <f>COUNTIFS('ZASOBY N'!$B$10:$B237,'ZASOBY N'!$B237,'ZASOBY N'!$C$10:'ZASOBY N'!$C237,'ZASOBY N'!$C237,'ZASOBY N'!$D$10:'ZASOBY N'!$D237,'ZASOBY N'!$D237,'ZASOBY N'!$H$10:'ZASOBY N'!$H237,'ZASOBY N'!$H237 )</f>
        <v>0</v>
      </c>
      <c r="BN238" s="411">
        <f t="shared" si="76"/>
        <v>0</v>
      </c>
      <c r="BO238" s="412">
        <f t="shared" si="77"/>
        <v>0</v>
      </c>
      <c r="BP238" s="94" t="str">
        <f t="shared" si="78"/>
        <v/>
      </c>
      <c r="BQ238" s="414" t="str">
        <f>IF(AND(BS238=1,BT238=1,SUMIF($C238:$C$525,$C238,$AJ238:$AJ$525)=$AJ238),$AJ238,IF($BV238&gt;0,$BV238,IF(AND(COUNTIF($C$11:$C237,$C238)&gt;=1,COUNTIF($D237:$D237,$D238)&gt;=1),"",IF(AND(SUMIF($C238:$C$525,$C238,$AJ238:$AJ$525)&gt;$AJ238,SUMIF($D238:$D$525,$D238,$AJ238:$AJ$525)&gt;$AJ238),SUMIF($C238:$C$525,$C238,$AJ238:$AJ$525),""))))</f>
        <v/>
      </c>
      <c r="BS238" s="409">
        <f>COUNTIFS('ZASOBY N'!$B237:$B$525,'ZASOBY N'!$B237,'ZASOBY N'!$C237:'ZASOBY N'!$C$525,'ZASOBY N'!$C237,'ZASOBY N'!$D237:'ZASOBY N'!$D$525,'ZASOBY N'!$D237,'ZASOBY N'!$H237:'ZASOBY N'!$H$525,'ZASOBY N'!$H237 )</f>
        <v>0</v>
      </c>
      <c r="BT238" s="410">
        <f>COUNTIFS('ZASOBY N'!$B$10:$B237,'ZASOBY N'!$B237,'ZASOBY N'!$C$10:'ZASOBY N'!$C237,'ZASOBY N'!$C237,'ZASOBY N'!$D$10:'ZASOBY N'!$D237,'ZASOBY N'!$D237,'ZASOBY N'!$H$10:'ZASOBY N'!$H237,'ZASOBY N'!$H237 )</f>
        <v>0</v>
      </c>
      <c r="BU238" s="411">
        <f t="shared" si="79"/>
        <v>0</v>
      </c>
      <c r="BV238" s="412">
        <f t="shared" si="80"/>
        <v>0</v>
      </c>
      <c r="BW238" s="94" t="s">
        <v>499</v>
      </c>
      <c r="BX238" s="414" t="str">
        <f>IF(AND(BZ238=1,CA238=1,SUMIF($C238:$C$525,$C238,$AI238:$AI$525)=$AI238),$AI238,IF($CC238&gt;0,$CC238,IF(AND(COUNTIF($C$11:$C237,$C238)&gt;=1,COUNTIF($D237:$D237,$D238)&gt;=1),"",IF(AND(SUMIF($C238:$C$525,$C238,$AI238:$AI$525)&gt;$AI238,SUMIF($D238:$D$525,$D238,$AI238:$AI$525)&gt;$IG238),_xlfn.AGGREGATE(14,4,$CB$11:$CB$31*($C$11:$C$31=$C238),1),""))))</f>
        <v/>
      </c>
      <c r="BZ238" s="409">
        <f>COUNTIFS('ZASOBY N'!$B237:$B$525,'ZASOBY N'!$B237,'ZASOBY N'!$C237:'ZASOBY N'!$C$525,'ZASOBY N'!$C237,'ZASOBY N'!$D237:'ZASOBY N'!$D$525,'ZASOBY N'!$D237,'ZASOBY N'!$H237:'ZASOBY N'!$H$525,'ZASOBY N'!$H237 )</f>
        <v>0</v>
      </c>
      <c r="CA238" s="410">
        <f>COUNTIFS('ZASOBY N'!$B$10:$B237,'ZASOBY N'!$B237,'ZASOBY N'!$C$10:'ZASOBY N'!$C237,'ZASOBY N'!$C237,'ZASOBY N'!$D$10:'ZASOBY N'!$D237,'ZASOBY N'!$D237,'ZASOBY N'!$H$10:'ZASOBY N'!$H237,'ZASOBY N'!$H237 )</f>
        <v>0</v>
      </c>
      <c r="CB238" s="411">
        <f t="shared" si="81"/>
        <v>0</v>
      </c>
      <c r="CC238" s="412">
        <f t="shared" si="82"/>
        <v>0</v>
      </c>
      <c r="CE238" s="414" t="str">
        <f>IF(AND(CG238=1,CH238=1,SUMIF($C238:$C$525,$C238,$AH238:$AH$525)=$AH238),$AH238,IF($CJ238&gt;0,$CJ238,IF(AND(COUNTIF($C$11:$C237,$C238)&gt;=1,COUNTIF($D237:$D237,$D238)&gt;=1),"",IF(AND(SUMIF($C238:$C$525,$C238,$AH238:$AH$525)&gt;$AH238,SUMIF($D238:$D$525,$D238,$AH238:$AH$525)&gt;$AH238),_xlfn.AGGREGATE(14,4,$CI$11:$CI$31*($C$11:$C$31=$C238),1),""))))</f>
        <v/>
      </c>
      <c r="CG238" s="409">
        <f>COUNTIFS('ZASOBY N'!$B237:$B$525,'ZASOBY N'!$B237,'ZASOBY N'!$C237:'ZASOBY N'!$C$525,'ZASOBY N'!$C237,'ZASOBY N'!$D237:'ZASOBY N'!$D$525,'ZASOBY N'!$D237,'ZASOBY N'!$H237:'ZASOBY N'!$H$525,'ZASOBY N'!$H237 )</f>
        <v>0</v>
      </c>
      <c r="CH238" s="410">
        <f>COUNTIFS('ZASOBY N'!$B$10:$B237,'ZASOBY N'!$B237,'ZASOBY N'!$C$10:'ZASOBY N'!$C237,'ZASOBY N'!$C237,'ZASOBY N'!$D$10:'ZASOBY N'!$D237,'ZASOBY N'!$D237,'ZASOBY N'!$H$10:'ZASOBY N'!$H237,'ZASOBY N'!$H237 )</f>
        <v>0</v>
      </c>
      <c r="CI238" s="411">
        <f t="shared" si="83"/>
        <v>0</v>
      </c>
      <c r="CJ238" s="412">
        <f t="shared" si="84"/>
        <v>0</v>
      </c>
      <c r="CL238" s="414" t="str">
        <f>IF(AND(CN238=1,CO238=1,SUMIF($C238:$C$525,$C238,$AG238:$AG$525)=$AG238),$AG238,IF($CQ238&gt;0,$CQ238,IF(AND(COUNTIF($C$11:$C237,$C238)&gt;=1,COUNTIF($D237:$D237,$D238)&gt;=1),"",IF(AND(SUMIF($C238:$C$525,$C238,$AG238:$AG$525)&gt;$AG238,SUMIF($D238:$D$525,$D238,$AG238:$AG$525)&gt;$AG238),_xlfn.AGGREGATE(14,4,$CP$11:$CP$31*($C$11:$C$31=$C238),1),""))))</f>
        <v/>
      </c>
      <c r="CN238" s="409">
        <f>COUNTIFS('ZASOBY N'!$B237:$B$525,'ZASOBY N'!$B237,'ZASOBY N'!$C237:'ZASOBY N'!$C$525,'ZASOBY N'!$C237,'ZASOBY N'!$D237:'ZASOBY N'!$D$525,'ZASOBY N'!$D237,'ZASOBY N'!$H237:'ZASOBY N'!$H$525,'ZASOBY N'!$H237 )</f>
        <v>0</v>
      </c>
      <c r="CO238" s="410">
        <f>COUNTIFS('ZASOBY N'!$B$10:$B237,'ZASOBY N'!$B237,'ZASOBY N'!$C$10:'ZASOBY N'!$C237,'ZASOBY N'!$C237,'ZASOBY N'!$D$10:'ZASOBY N'!$D237,'ZASOBY N'!$D237,'ZASOBY N'!$H$10:'ZASOBY N'!$H237,'ZASOBY N'!$H237 )</f>
        <v>0</v>
      </c>
      <c r="CP238" s="411">
        <f t="shared" si="85"/>
        <v>0</v>
      </c>
      <c r="CQ238" s="412">
        <f t="shared" si="86"/>
        <v>0</v>
      </c>
      <c r="CS238" s="414" t="str">
        <f>IF(AND(CU238=1,CV238=1,SUMIF($C238:$C$525,$C238,$AF238:$AF$525)=$AF238),$AF238,IF($CX238&gt;0,$CX238,IF(AND(COUNTIF($C$11:$C237,$C238)&gt;=1,COUNTIF($D237:$D237,$D238)&gt;=1),"",IF(AND(SUMIF($C238:$C$525,$C238,$AF238:$AF$525)&gt;$AF238,SUMIF($D238:$D$525,$D238,$AF238:$AF$525)&gt;$AF238),_xlfn.AGGREGATE(14,4,$CW$11:$CW$31*($C$11:$C$31=$C238),1),""))))</f>
        <v/>
      </c>
      <c r="CU238" s="409">
        <f>COUNTIFS('ZASOBY N'!$B237:$B$525,'ZASOBY N'!$B237,'ZASOBY N'!$C237:'ZASOBY N'!$C$525,'ZASOBY N'!$C237,'ZASOBY N'!$D237:'ZASOBY N'!$D$525,'ZASOBY N'!$D237,'ZASOBY N'!$H237:'ZASOBY N'!$H$525,'ZASOBY N'!$H237 )</f>
        <v>0</v>
      </c>
      <c r="CV238" s="410">
        <f>COUNTIFS('ZASOBY N'!$B$10:$B237,'ZASOBY N'!$B237,'ZASOBY N'!$C$10:'ZASOBY N'!$C237,'ZASOBY N'!$C237,'ZASOBY N'!$D$10:'ZASOBY N'!$D237,'ZASOBY N'!$D237,'ZASOBY N'!$H$10:'ZASOBY N'!$H237,'ZASOBY N'!$H237 )</f>
        <v>0</v>
      </c>
      <c r="CW238" s="411">
        <f t="shared" si="87"/>
        <v>0</v>
      </c>
      <c r="CX238" s="412">
        <f t="shared" si="88"/>
        <v>0</v>
      </c>
      <c r="CZ238" s="414" t="str">
        <f>IF(AND(DB238=1,DC238=1,SUMIF($C238:$C$525,$C238,$AE238:$AE$525)=$AE238),$AE238,IF($DE238&gt;0,$DE238,IF(AND(COUNTIF($C$11:$C237,$C238)&gt;=1,COUNTIF($D237:$D237,$D238)&gt;=1),"",IF(AND(SUMIF($C238:$C$525,$C238,$AE238:$AE$525)&gt;$AE238,SUMIF($D238:$D$525,$D238,$AE238:$AE$525)&gt;$AE238),_xlfn.AGGREGATE(14,4,$DD$11:$DD$31*($C$11:$C$31=$C238),1),""))))</f>
        <v/>
      </c>
      <c r="DB238" s="409">
        <f>COUNTIFS('ZASOBY N'!$B237:$B$525,'ZASOBY N'!$B237,'ZASOBY N'!$C237:'ZASOBY N'!$C$525,'ZASOBY N'!$C237,'ZASOBY N'!$D237:'ZASOBY N'!$D$525,'ZASOBY N'!$D237,'ZASOBY N'!$H237:'ZASOBY N'!$H$525,'ZASOBY N'!$H237 )</f>
        <v>0</v>
      </c>
      <c r="DC238" s="410">
        <f>COUNTIFS('ZASOBY N'!$B$10:$B237,'ZASOBY N'!$B237,'ZASOBY N'!$C$10:'ZASOBY N'!$C237,'ZASOBY N'!$C237,'ZASOBY N'!$D$10:'ZASOBY N'!$D237,'ZASOBY N'!$D237,'ZASOBY N'!$H$10:'ZASOBY N'!$H237,'ZASOBY N'!$H237 )</f>
        <v>0</v>
      </c>
      <c r="DD238" s="411">
        <f t="shared" si="89"/>
        <v>0</v>
      </c>
      <c r="DE238" s="412">
        <f t="shared" si="90"/>
        <v>0</v>
      </c>
      <c r="DF238" s="399" t="str">
        <f>IF(AND(DI238=1,DJ238=1,SUMIF($C238:$C$525,$C238,$AD238:$AD$525)=$AD238),$AD238,IF($DL238&gt;0,$DL238,IF(B238="","",IF(AND(COUNTIF($C$11:$C237,$C238)&gt;=1,COUNTIF($D237:$D237,$D238)&gt;=1,COUNTIF($Z235:$Z237,$C238)=0),"",IF(AND(COUNTIF($C$11:$C237,$C238)&gt;=1,COUNTIF($D237:$D237,$D238)&gt;=1),"UJĘTO WYŻEJ",IF(AND(SUMIF($C238:$C$525,$C238,$AD238:$AD$525)&gt;$AD238,SUMIF($D238:$D$525,$D238,$AD238:$AD$525)&gt;$AD238),_xlfn.AGGREGATE(14,4,$DK$11:$DK$31*($C$11:$C$31=$C238),1),""))))))</f>
        <v/>
      </c>
      <c r="DG238" s="414" t="str">
        <f>IF(AND(DI238=1,DJ238=1,SUMIF($C238:$C$525,$C238,$AD238:$AD$525)=$AD238),$AD238,IF($DL238&gt;0,$DL238,IF(AND(COUNTIF($C$11:$C237,$C238)&gt;=1,COUNTIF($D237:$D237,$D238)&gt;=1),"",IF(AND(SUMIF($C238:$C$525,$C238,$AD238:$AD$525)&gt;$AD238,SUMIF($D238:$D$525,$D238,$AD238:$AD$525)&gt;$AD238),_xlfn.AGGREGATE(14,4,$DK$11:$DK$31*($C$11:$C$31=$C238),1),""))))</f>
        <v/>
      </c>
      <c r="DI238" s="409">
        <f>COUNTIFS('ZASOBY N'!$B237:$B$525,'ZASOBY N'!$B237,'ZASOBY N'!$C237:'ZASOBY N'!$C$525,'ZASOBY N'!$C237,'ZASOBY N'!$D237:'ZASOBY N'!$D$525,'ZASOBY N'!$D237,'ZASOBY N'!$H237:'ZASOBY N'!$H$525,'ZASOBY N'!$H237 )</f>
        <v>0</v>
      </c>
      <c r="DJ238" s="410">
        <f>COUNTIFS('ZASOBY N'!$B$10:$B237,'ZASOBY N'!$B237,'ZASOBY N'!$C$10:'ZASOBY N'!$C237,'ZASOBY N'!$C237,'ZASOBY N'!$D$10:'ZASOBY N'!$D237,'ZASOBY N'!$D237,'ZASOBY N'!$H$10:'ZASOBY N'!$H237,'ZASOBY N'!$H237 )</f>
        <v>0</v>
      </c>
      <c r="DK238" s="411">
        <f t="shared" si="91"/>
        <v>0</v>
      </c>
      <c r="DL238" s="412">
        <f t="shared" si="92"/>
        <v>0</v>
      </c>
    </row>
    <row r="239" spans="1:116" ht="18.899999999999999" customHeight="1" x14ac:dyDescent="0.3">
      <c r="A239" s="219"/>
      <c r="B239" s="152" t="str">
        <f>IF('ZASOBY N'!A238="","",'ZASOBY N'!A238)</f>
        <v/>
      </c>
      <c r="C239" s="462" t="str">
        <f>IF('ZASOBY N'!C238="","",'ZASOBY N'!C238)</f>
        <v/>
      </c>
      <c r="D239" s="137" t="str">
        <f>IF('ZASOBY N'!B238="","",'ZASOBY N'!B238)</f>
        <v/>
      </c>
      <c r="E239" s="138"/>
      <c r="F239" s="356" t="str">
        <f>IF('ZASOBY N'!D238="","",'ZASOBY N'!D238)</f>
        <v/>
      </c>
      <c r="G239" s="220" t="str">
        <f>IF('ZASOBY N'!G238="","",'ZASOBY N'!G238)</f>
        <v/>
      </c>
      <c r="H239" s="221" t="str">
        <f>IF('ZASOBY N'!F238="","",'ZASOBY N'!F238)</f>
        <v/>
      </c>
      <c r="I239" s="221" t="str">
        <f>IF('ZASOBY N'!G238="","",'ZASOBY N'!G238)</f>
        <v/>
      </c>
      <c r="J239" s="221" t="str">
        <f>IF('ZASOBY N'!H238="","",'ZASOBY N'!H238)</f>
        <v/>
      </c>
      <c r="K239" s="214">
        <v>0</v>
      </c>
      <c r="L239" s="214">
        <v>0</v>
      </c>
      <c r="M239" s="214">
        <v>0</v>
      </c>
      <c r="N239" s="222" t="str">
        <f>IF('ZASOBY N'!BD238="x","",IF(W239="","",'ZASOBY N'!E238))</f>
        <v/>
      </c>
      <c r="O239" s="223">
        <v>0</v>
      </c>
      <c r="P239" s="223">
        <v>0</v>
      </c>
      <c r="Q239" s="226" t="str">
        <f>IF($N239="","",'UPR BILANS N'!G239*'UPR BILANS N'!N239)</f>
        <v/>
      </c>
      <c r="R239" s="225" t="str">
        <f>IF($N239="","",'ZASOBY N'!O238)</f>
        <v/>
      </c>
      <c r="S239" s="225" t="str">
        <f>IF($N239="","",IF('ZASOBY N'!Q238="",0,'ZASOBY N'!Q238))</f>
        <v/>
      </c>
      <c r="T239" s="225" t="str">
        <f>IF($N239="","",'ZASOBY N'!V238)</f>
        <v/>
      </c>
      <c r="U239" s="225" t="str">
        <f>IF($N239="","",IF('ZASOBY N'!AG238="",0,'ZASOBY N'!AG238))</f>
        <v/>
      </c>
      <c r="V239" s="225" t="str">
        <f>IF($N239="","",IF(NN!P241="",0,NN!P241))</f>
        <v/>
      </c>
      <c r="W239" s="225" t="str">
        <f t="shared" si="93"/>
        <v/>
      </c>
      <c r="X239" s="226" t="str">
        <f t="shared" si="73"/>
        <v/>
      </c>
      <c r="Y239" s="225" t="str">
        <f>IF('ZASOBY N'!AU238="","",IF(C239&lt;&gt;C238,'ZASOBY N'!AU238,IF(D239&lt;&gt;D238,'ZASOBY N'!AU238,IF(F239&lt;&gt;F238,'ZASOBY N'!AU238,IF(G239&lt;&gt;G238,'ZASOBY N'!AU238,IF(J239&lt;&gt;J238,'ZASOBY N'!AU238,IF(NN!AC241="","",IF(AND(C238=C239,H238=H239,J238=J239,NN!AC241&gt;0),"",IF(AND(C239=C240,H239=DO237,NN!CW239&gt;0),'ZASOBY N'!AU238,'ZASOBY N'!AU238)))))))))</f>
        <v/>
      </c>
      <c r="Z239" s="225" t="str">
        <f t="shared" si="94"/>
        <v/>
      </c>
      <c r="AA239" s="227" t="str">
        <f t="shared" si="75"/>
        <v/>
      </c>
      <c r="AB239" s="400" t="str">
        <f t="shared" si="95"/>
        <v/>
      </c>
      <c r="AC239" s="228" t="str">
        <f t="shared" si="74"/>
        <v/>
      </c>
      <c r="AD239" s="222">
        <f>IF(B239="",0,IF(F239="",0,INDEX(POBRANIE_!$B$6:$F$101,MATCH('UPR BILANS N'!$F239,POBRANIE_!$A$6:$A$101,0),2)))</f>
        <v>0</v>
      </c>
      <c r="AE239" s="224">
        <f>IF(OR('ZASOBY N'!G238="",'ZASOBY N'!E238=""),0,IF(B239="",0,'ZASOBY N'!G238*'ZASOBY N'!E238))</f>
        <v>0</v>
      </c>
      <c r="AF239" s="225">
        <f>IF('ZASOBY N'!O238="",0,'ZASOBY N'!O238)</f>
        <v>0</v>
      </c>
      <c r="AG239" s="225">
        <f>IF('ZASOBY N'!Q238="",0,'ZASOBY N'!Q238)</f>
        <v>0</v>
      </c>
      <c r="AH239" s="225">
        <f>IF('ZASOBY N'!V238="",0,'ZASOBY N'!V238)</f>
        <v>0</v>
      </c>
      <c r="AI239" s="225">
        <f>IF('ZASOBY N'!AG238="",0,'ZASOBY N'!AG238)</f>
        <v>0</v>
      </c>
      <c r="AJ239" s="225">
        <f>IF(NN!P241="",0,IF(NN!P241="BRAK kol.7","BRAK BADAŃ",NN!P241))</f>
        <v>0</v>
      </c>
      <c r="AK239" s="225">
        <f>IF(NN!AC241="",0,IF(NN!AC241="BRAK kol.7","BRAK BADAŃ",NN!AC241))</f>
        <v>0</v>
      </c>
      <c r="BJ239" s="414" t="str">
        <f>IF(AND(BL239=1,BM239=1,SUMIF($C239:$C$525,$C239,$AK239:$AK$525)=$AK239),$AK239,IF($BO239&gt;0,$BO239,IF(AND(COUNTIF($C$11:$C238,$C239)&gt;=1,COUNTIF($D238:$D238,$D239)&gt;=1),"",IF(AND(SUMIF($C239:$C$525,$C239,$AK239:$AK$525)&gt;=$AK239,SUMIF($D239:$D$525,$D239,$AK239:$AK$525)&gt;=$AK239),SUMIF($C239:$C$525,$C239,$AK239:$AK$525),""))))</f>
        <v/>
      </c>
      <c r="BL239" s="409">
        <f>COUNTIFS('ZASOBY N'!$B238:$B$525,'ZASOBY N'!$B238,'ZASOBY N'!$C238:'ZASOBY N'!$C$525,'ZASOBY N'!$C238,'ZASOBY N'!$D238:'ZASOBY N'!$D$525,'ZASOBY N'!$D238,'ZASOBY N'!$H238:'ZASOBY N'!$H$525,'ZASOBY N'!$H238 )</f>
        <v>0</v>
      </c>
      <c r="BM239" s="410">
        <f>COUNTIFS('ZASOBY N'!$B$10:$B238,'ZASOBY N'!$B238,'ZASOBY N'!$C$10:'ZASOBY N'!$C238,'ZASOBY N'!$C238,'ZASOBY N'!$D$10:'ZASOBY N'!$D238,'ZASOBY N'!$D238,'ZASOBY N'!$H$10:'ZASOBY N'!$H238,'ZASOBY N'!$H238 )</f>
        <v>0</v>
      </c>
      <c r="BN239" s="411">
        <f t="shared" si="76"/>
        <v>0</v>
      </c>
      <c r="BO239" s="412">
        <f t="shared" si="77"/>
        <v>0</v>
      </c>
      <c r="BP239" s="94" t="str">
        <f t="shared" si="78"/>
        <v/>
      </c>
      <c r="BQ239" s="414" t="str">
        <f>IF(AND(BS239=1,BT239=1,SUMIF($C239:$C$525,$C239,$AJ239:$AJ$525)=$AJ239),$AJ239,IF($BV239&gt;0,$BV239,IF(AND(COUNTIF($C$11:$C238,$C239)&gt;=1,COUNTIF($D238:$D238,$D239)&gt;=1),"",IF(AND(SUMIF($C239:$C$525,$C239,$AJ239:$AJ$525)&gt;$AJ239,SUMIF($D239:$D$525,$D239,$AJ239:$AJ$525)&gt;$AJ239),SUMIF($C239:$C$525,$C239,$AJ239:$AJ$525),""))))</f>
        <v/>
      </c>
      <c r="BS239" s="409">
        <f>COUNTIFS('ZASOBY N'!$B238:$B$525,'ZASOBY N'!$B238,'ZASOBY N'!$C238:'ZASOBY N'!$C$525,'ZASOBY N'!$C238,'ZASOBY N'!$D238:'ZASOBY N'!$D$525,'ZASOBY N'!$D238,'ZASOBY N'!$H238:'ZASOBY N'!$H$525,'ZASOBY N'!$H238 )</f>
        <v>0</v>
      </c>
      <c r="BT239" s="410">
        <f>COUNTIFS('ZASOBY N'!$B$10:$B238,'ZASOBY N'!$B238,'ZASOBY N'!$C$10:'ZASOBY N'!$C238,'ZASOBY N'!$C238,'ZASOBY N'!$D$10:'ZASOBY N'!$D238,'ZASOBY N'!$D238,'ZASOBY N'!$H$10:'ZASOBY N'!$H238,'ZASOBY N'!$H238 )</f>
        <v>0</v>
      </c>
      <c r="BU239" s="411">
        <f t="shared" si="79"/>
        <v>0</v>
      </c>
      <c r="BV239" s="412">
        <f t="shared" si="80"/>
        <v>0</v>
      </c>
      <c r="BW239" s="94" t="s">
        <v>499</v>
      </c>
      <c r="BX239" s="414" t="str">
        <f>IF(AND(BZ239=1,CA239=1,SUMIF($C239:$C$525,$C239,$AI239:$AI$525)=$AI239),$AI239,IF($CC239&gt;0,$CC239,IF(AND(COUNTIF($C$11:$C238,$C239)&gt;=1,COUNTIF($D238:$D238,$D239)&gt;=1),"",IF(AND(SUMIF($C239:$C$525,$C239,$AI239:$AI$525)&gt;$AI239,SUMIF($D239:$D$525,$D239,$AI239:$AI$525)&gt;$IG239),_xlfn.AGGREGATE(14,4,$CB$11:$CB$31*($C$11:$C$31=$C239),1),""))))</f>
        <v/>
      </c>
      <c r="BZ239" s="409">
        <f>COUNTIFS('ZASOBY N'!$B238:$B$525,'ZASOBY N'!$B238,'ZASOBY N'!$C238:'ZASOBY N'!$C$525,'ZASOBY N'!$C238,'ZASOBY N'!$D238:'ZASOBY N'!$D$525,'ZASOBY N'!$D238,'ZASOBY N'!$H238:'ZASOBY N'!$H$525,'ZASOBY N'!$H238 )</f>
        <v>0</v>
      </c>
      <c r="CA239" s="410">
        <f>COUNTIFS('ZASOBY N'!$B$10:$B238,'ZASOBY N'!$B238,'ZASOBY N'!$C$10:'ZASOBY N'!$C238,'ZASOBY N'!$C238,'ZASOBY N'!$D$10:'ZASOBY N'!$D238,'ZASOBY N'!$D238,'ZASOBY N'!$H$10:'ZASOBY N'!$H238,'ZASOBY N'!$H238 )</f>
        <v>0</v>
      </c>
      <c r="CB239" s="411">
        <f t="shared" si="81"/>
        <v>0</v>
      </c>
      <c r="CC239" s="412">
        <f t="shared" si="82"/>
        <v>0</v>
      </c>
      <c r="CE239" s="414" t="str">
        <f>IF(AND(CG239=1,CH239=1,SUMIF($C239:$C$525,$C239,$AH239:$AH$525)=$AH239),$AH239,IF($CJ239&gt;0,$CJ239,IF(AND(COUNTIF($C$11:$C238,$C239)&gt;=1,COUNTIF($D238:$D238,$D239)&gt;=1),"",IF(AND(SUMIF($C239:$C$525,$C239,$AH239:$AH$525)&gt;$AH239,SUMIF($D239:$D$525,$D239,$AH239:$AH$525)&gt;$AH239),_xlfn.AGGREGATE(14,4,$CI$11:$CI$31*($C$11:$C$31=$C239),1),""))))</f>
        <v/>
      </c>
      <c r="CG239" s="409">
        <f>COUNTIFS('ZASOBY N'!$B238:$B$525,'ZASOBY N'!$B238,'ZASOBY N'!$C238:'ZASOBY N'!$C$525,'ZASOBY N'!$C238,'ZASOBY N'!$D238:'ZASOBY N'!$D$525,'ZASOBY N'!$D238,'ZASOBY N'!$H238:'ZASOBY N'!$H$525,'ZASOBY N'!$H238 )</f>
        <v>0</v>
      </c>
      <c r="CH239" s="410">
        <f>COUNTIFS('ZASOBY N'!$B$10:$B238,'ZASOBY N'!$B238,'ZASOBY N'!$C$10:'ZASOBY N'!$C238,'ZASOBY N'!$C238,'ZASOBY N'!$D$10:'ZASOBY N'!$D238,'ZASOBY N'!$D238,'ZASOBY N'!$H$10:'ZASOBY N'!$H238,'ZASOBY N'!$H238 )</f>
        <v>0</v>
      </c>
      <c r="CI239" s="411">
        <f t="shared" si="83"/>
        <v>0</v>
      </c>
      <c r="CJ239" s="412">
        <f t="shared" si="84"/>
        <v>0</v>
      </c>
      <c r="CL239" s="414" t="str">
        <f>IF(AND(CN239=1,CO239=1,SUMIF($C239:$C$525,$C239,$AG239:$AG$525)=$AG239),$AG239,IF($CQ239&gt;0,$CQ239,IF(AND(COUNTIF($C$11:$C238,$C239)&gt;=1,COUNTIF($D238:$D238,$D239)&gt;=1),"",IF(AND(SUMIF($C239:$C$525,$C239,$AG239:$AG$525)&gt;$AG239,SUMIF($D239:$D$525,$D239,$AG239:$AG$525)&gt;$AG239),_xlfn.AGGREGATE(14,4,$CP$11:$CP$31*($C$11:$C$31=$C239),1),""))))</f>
        <v/>
      </c>
      <c r="CN239" s="409">
        <f>COUNTIFS('ZASOBY N'!$B238:$B$525,'ZASOBY N'!$B238,'ZASOBY N'!$C238:'ZASOBY N'!$C$525,'ZASOBY N'!$C238,'ZASOBY N'!$D238:'ZASOBY N'!$D$525,'ZASOBY N'!$D238,'ZASOBY N'!$H238:'ZASOBY N'!$H$525,'ZASOBY N'!$H238 )</f>
        <v>0</v>
      </c>
      <c r="CO239" s="410">
        <f>COUNTIFS('ZASOBY N'!$B$10:$B238,'ZASOBY N'!$B238,'ZASOBY N'!$C$10:'ZASOBY N'!$C238,'ZASOBY N'!$C238,'ZASOBY N'!$D$10:'ZASOBY N'!$D238,'ZASOBY N'!$D238,'ZASOBY N'!$H$10:'ZASOBY N'!$H238,'ZASOBY N'!$H238 )</f>
        <v>0</v>
      </c>
      <c r="CP239" s="411">
        <f t="shared" si="85"/>
        <v>0</v>
      </c>
      <c r="CQ239" s="412">
        <f t="shared" si="86"/>
        <v>0</v>
      </c>
      <c r="CS239" s="414" t="str">
        <f>IF(AND(CU239=1,CV239=1,SUMIF($C239:$C$525,$C239,$AF239:$AF$525)=$AF239),$AF239,IF($CX239&gt;0,$CX239,IF(AND(COUNTIF($C$11:$C238,$C239)&gt;=1,COUNTIF($D238:$D238,$D239)&gt;=1),"",IF(AND(SUMIF($C239:$C$525,$C239,$AF239:$AF$525)&gt;$AF239,SUMIF($D239:$D$525,$D239,$AF239:$AF$525)&gt;$AF239),_xlfn.AGGREGATE(14,4,$CW$11:$CW$31*($C$11:$C$31=$C239),1),""))))</f>
        <v/>
      </c>
      <c r="CU239" s="409">
        <f>COUNTIFS('ZASOBY N'!$B238:$B$525,'ZASOBY N'!$B238,'ZASOBY N'!$C238:'ZASOBY N'!$C$525,'ZASOBY N'!$C238,'ZASOBY N'!$D238:'ZASOBY N'!$D$525,'ZASOBY N'!$D238,'ZASOBY N'!$H238:'ZASOBY N'!$H$525,'ZASOBY N'!$H238 )</f>
        <v>0</v>
      </c>
      <c r="CV239" s="410">
        <f>COUNTIFS('ZASOBY N'!$B$10:$B238,'ZASOBY N'!$B238,'ZASOBY N'!$C$10:'ZASOBY N'!$C238,'ZASOBY N'!$C238,'ZASOBY N'!$D$10:'ZASOBY N'!$D238,'ZASOBY N'!$D238,'ZASOBY N'!$H$10:'ZASOBY N'!$H238,'ZASOBY N'!$H238 )</f>
        <v>0</v>
      </c>
      <c r="CW239" s="411">
        <f t="shared" si="87"/>
        <v>0</v>
      </c>
      <c r="CX239" s="412">
        <f t="shared" si="88"/>
        <v>0</v>
      </c>
      <c r="CZ239" s="414" t="str">
        <f>IF(AND(DB239=1,DC239=1,SUMIF($C239:$C$525,$C239,$AE239:$AE$525)=$AE239),$AE239,IF($DE239&gt;0,$DE239,IF(AND(COUNTIF($C$11:$C238,$C239)&gt;=1,COUNTIF($D238:$D238,$D239)&gt;=1),"",IF(AND(SUMIF($C239:$C$525,$C239,$AE239:$AE$525)&gt;$AE239,SUMIF($D239:$D$525,$D239,$AE239:$AE$525)&gt;$AE239),_xlfn.AGGREGATE(14,4,$DD$11:$DD$31*($C$11:$C$31=$C239),1),""))))</f>
        <v/>
      </c>
      <c r="DB239" s="409">
        <f>COUNTIFS('ZASOBY N'!$B238:$B$525,'ZASOBY N'!$B238,'ZASOBY N'!$C238:'ZASOBY N'!$C$525,'ZASOBY N'!$C238,'ZASOBY N'!$D238:'ZASOBY N'!$D$525,'ZASOBY N'!$D238,'ZASOBY N'!$H238:'ZASOBY N'!$H$525,'ZASOBY N'!$H238 )</f>
        <v>0</v>
      </c>
      <c r="DC239" s="410">
        <f>COUNTIFS('ZASOBY N'!$B$10:$B238,'ZASOBY N'!$B238,'ZASOBY N'!$C$10:'ZASOBY N'!$C238,'ZASOBY N'!$C238,'ZASOBY N'!$D$10:'ZASOBY N'!$D238,'ZASOBY N'!$D238,'ZASOBY N'!$H$10:'ZASOBY N'!$H238,'ZASOBY N'!$H238 )</f>
        <v>0</v>
      </c>
      <c r="DD239" s="411">
        <f t="shared" si="89"/>
        <v>0</v>
      </c>
      <c r="DE239" s="412">
        <f t="shared" si="90"/>
        <v>0</v>
      </c>
      <c r="DF239" s="399" t="str">
        <f>IF(AND(DI239=1,DJ239=1,SUMIF($C239:$C$525,$C239,$AD239:$AD$525)=$AD239),$AD239,IF($DL239&gt;0,$DL239,IF(B239="","",IF(AND(COUNTIF($C$11:$C238,$C239)&gt;=1,COUNTIF($D238:$D238,$D239)&gt;=1,COUNTIF($Z236:$Z238,$C239)=0),"",IF(AND(COUNTIF($C$11:$C238,$C239)&gt;=1,COUNTIF($D238:$D238,$D239)&gt;=1),"UJĘTO WYŻEJ",IF(AND(SUMIF($C239:$C$525,$C239,$AD239:$AD$525)&gt;$AD239,SUMIF($D239:$D$525,$D239,$AD239:$AD$525)&gt;$AD239),_xlfn.AGGREGATE(14,4,$DK$11:$DK$31*($C$11:$C$31=$C239),1),""))))))</f>
        <v/>
      </c>
      <c r="DG239" s="414" t="str">
        <f>IF(AND(DI239=1,DJ239=1,SUMIF($C239:$C$525,$C239,$AD239:$AD$525)=$AD239),$AD239,IF($DL239&gt;0,$DL239,IF(AND(COUNTIF($C$11:$C238,$C239)&gt;=1,COUNTIF($D238:$D238,$D239)&gt;=1),"",IF(AND(SUMIF($C239:$C$525,$C239,$AD239:$AD$525)&gt;$AD239,SUMIF($D239:$D$525,$D239,$AD239:$AD$525)&gt;$AD239),_xlfn.AGGREGATE(14,4,$DK$11:$DK$31*($C$11:$C$31=$C239),1),""))))</f>
        <v/>
      </c>
      <c r="DI239" s="409">
        <f>COUNTIFS('ZASOBY N'!$B238:$B$525,'ZASOBY N'!$B238,'ZASOBY N'!$C238:'ZASOBY N'!$C$525,'ZASOBY N'!$C238,'ZASOBY N'!$D238:'ZASOBY N'!$D$525,'ZASOBY N'!$D238,'ZASOBY N'!$H238:'ZASOBY N'!$H$525,'ZASOBY N'!$H238 )</f>
        <v>0</v>
      </c>
      <c r="DJ239" s="410">
        <f>COUNTIFS('ZASOBY N'!$B$10:$B238,'ZASOBY N'!$B238,'ZASOBY N'!$C$10:'ZASOBY N'!$C238,'ZASOBY N'!$C238,'ZASOBY N'!$D$10:'ZASOBY N'!$D238,'ZASOBY N'!$D238,'ZASOBY N'!$H$10:'ZASOBY N'!$H238,'ZASOBY N'!$H238 )</f>
        <v>0</v>
      </c>
      <c r="DK239" s="411">
        <f t="shared" si="91"/>
        <v>0</v>
      </c>
      <c r="DL239" s="412">
        <f t="shared" si="92"/>
        <v>0</v>
      </c>
    </row>
    <row r="240" spans="1:116" ht="18.899999999999999" customHeight="1" x14ac:dyDescent="0.3">
      <c r="A240" s="219"/>
      <c r="B240" s="152" t="str">
        <f>IF('ZASOBY N'!A239="","",'ZASOBY N'!A239)</f>
        <v/>
      </c>
      <c r="C240" s="462" t="str">
        <f>IF('ZASOBY N'!C239="","",'ZASOBY N'!C239)</f>
        <v/>
      </c>
      <c r="D240" s="137" t="str">
        <f>IF('ZASOBY N'!B239="","",'ZASOBY N'!B239)</f>
        <v/>
      </c>
      <c r="E240" s="138"/>
      <c r="F240" s="356" t="str">
        <f>IF('ZASOBY N'!D239="","",'ZASOBY N'!D239)</f>
        <v/>
      </c>
      <c r="G240" s="220" t="str">
        <f>IF('ZASOBY N'!G239="","",'ZASOBY N'!G239)</f>
        <v/>
      </c>
      <c r="H240" s="221" t="str">
        <f>IF('ZASOBY N'!F239="","",'ZASOBY N'!F239)</f>
        <v/>
      </c>
      <c r="I240" s="221" t="str">
        <f>IF('ZASOBY N'!G239="","",'ZASOBY N'!G239)</f>
        <v/>
      </c>
      <c r="J240" s="221" t="str">
        <f>IF('ZASOBY N'!H239="","",'ZASOBY N'!H239)</f>
        <v/>
      </c>
      <c r="K240" s="214">
        <v>0</v>
      </c>
      <c r="L240" s="214">
        <v>0</v>
      </c>
      <c r="M240" s="214">
        <v>0</v>
      </c>
      <c r="N240" s="222" t="str">
        <f>IF('ZASOBY N'!BD239="x","",IF(W240="","",'ZASOBY N'!E239))</f>
        <v/>
      </c>
      <c r="O240" s="223">
        <v>0</v>
      </c>
      <c r="P240" s="223">
        <v>0</v>
      </c>
      <c r="Q240" s="226" t="str">
        <f>IF($N240="","",'UPR BILANS N'!G240*'UPR BILANS N'!N240)</f>
        <v/>
      </c>
      <c r="R240" s="225" t="str">
        <f>IF($N240="","",'ZASOBY N'!O239)</f>
        <v/>
      </c>
      <c r="S240" s="225" t="str">
        <f>IF($N240="","",IF('ZASOBY N'!Q239="",0,'ZASOBY N'!Q239))</f>
        <v/>
      </c>
      <c r="T240" s="225" t="str">
        <f>IF($N240="","",'ZASOBY N'!V239)</f>
        <v/>
      </c>
      <c r="U240" s="225" t="str">
        <f>IF($N240="","",IF('ZASOBY N'!AG239="",0,'ZASOBY N'!AG239))</f>
        <v/>
      </c>
      <c r="V240" s="225" t="str">
        <f>IF($N240="","",IF(NN!P242="",0,NN!P242))</f>
        <v/>
      </c>
      <c r="W240" s="225" t="str">
        <f t="shared" si="93"/>
        <v/>
      </c>
      <c r="X240" s="226" t="str">
        <f t="shared" si="73"/>
        <v/>
      </c>
      <c r="Y240" s="225" t="str">
        <f>IF('ZASOBY N'!AU239="","",IF(C240&lt;&gt;C239,'ZASOBY N'!AU239,IF(D240&lt;&gt;D239,'ZASOBY N'!AU239,IF(F240&lt;&gt;F239,'ZASOBY N'!AU239,IF(G240&lt;&gt;G239,'ZASOBY N'!AU239,IF(J240&lt;&gt;J239,'ZASOBY N'!AU239,IF(NN!AC242="","",IF(AND(C239=C240,H239=H240,J239=J240,NN!AC242&gt;0),"",IF(AND(C240=C241,H240=DO238,NN!CW240&gt;0),'ZASOBY N'!AU239,'ZASOBY N'!AU239)))))))))</f>
        <v/>
      </c>
      <c r="Z240" s="225" t="str">
        <f t="shared" si="94"/>
        <v/>
      </c>
      <c r="AA240" s="227" t="str">
        <f t="shared" si="75"/>
        <v/>
      </c>
      <c r="AB240" s="400" t="str">
        <f t="shared" si="95"/>
        <v/>
      </c>
      <c r="AC240" s="228" t="str">
        <f t="shared" si="74"/>
        <v/>
      </c>
      <c r="AD240" s="222">
        <f>IF(B240="",0,IF(F240="",0,INDEX(POBRANIE_!$B$6:$F$101,MATCH('UPR BILANS N'!$F240,POBRANIE_!$A$6:$A$101,0),2)))</f>
        <v>0</v>
      </c>
      <c r="AE240" s="224">
        <f>IF(OR('ZASOBY N'!G239="",'ZASOBY N'!E239=""),0,IF(B240="",0,'ZASOBY N'!G239*'ZASOBY N'!E239))</f>
        <v>0</v>
      </c>
      <c r="AF240" s="225">
        <f>IF('ZASOBY N'!O239="",0,'ZASOBY N'!O239)</f>
        <v>0</v>
      </c>
      <c r="AG240" s="225">
        <f>IF('ZASOBY N'!Q239="",0,'ZASOBY N'!Q239)</f>
        <v>0</v>
      </c>
      <c r="AH240" s="225">
        <f>IF('ZASOBY N'!V239="",0,'ZASOBY N'!V239)</f>
        <v>0</v>
      </c>
      <c r="AI240" s="225">
        <f>IF('ZASOBY N'!AG239="",0,'ZASOBY N'!AG239)</f>
        <v>0</v>
      </c>
      <c r="AJ240" s="225">
        <f>IF(NN!P242="",0,IF(NN!P242="BRAK kol.7","BRAK BADAŃ",NN!P242))</f>
        <v>0</v>
      </c>
      <c r="AK240" s="225">
        <f>IF(NN!AC242="",0,IF(NN!AC242="BRAK kol.7","BRAK BADAŃ",NN!AC242))</f>
        <v>0</v>
      </c>
      <c r="BJ240" s="414" t="str">
        <f>IF(AND(BL240=1,BM240=1,SUMIF($C240:$C$525,$C240,$AK240:$AK$525)=$AK240),$AK240,IF($BO240&gt;0,$BO240,IF(AND(COUNTIF($C$11:$C239,$C240)&gt;=1,COUNTIF($D239:$D239,$D240)&gt;=1),"",IF(AND(SUMIF($C240:$C$525,$C240,$AK240:$AK$525)&gt;=$AK240,SUMIF($D240:$D$525,$D240,$AK240:$AK$525)&gt;=$AK240),SUMIF($C240:$C$525,$C240,$AK240:$AK$525),""))))</f>
        <v/>
      </c>
      <c r="BL240" s="409">
        <f>COUNTIFS('ZASOBY N'!$B239:$B$525,'ZASOBY N'!$B239,'ZASOBY N'!$C239:'ZASOBY N'!$C$525,'ZASOBY N'!$C239,'ZASOBY N'!$D239:'ZASOBY N'!$D$525,'ZASOBY N'!$D239,'ZASOBY N'!$H239:'ZASOBY N'!$H$525,'ZASOBY N'!$H239 )</f>
        <v>0</v>
      </c>
      <c r="BM240" s="410">
        <f>COUNTIFS('ZASOBY N'!$B$10:$B239,'ZASOBY N'!$B239,'ZASOBY N'!$C$10:'ZASOBY N'!$C239,'ZASOBY N'!$C239,'ZASOBY N'!$D$10:'ZASOBY N'!$D239,'ZASOBY N'!$D239,'ZASOBY N'!$H$10:'ZASOBY N'!$H239,'ZASOBY N'!$H239 )</f>
        <v>0</v>
      </c>
      <c r="BN240" s="411">
        <f t="shared" si="76"/>
        <v>0</v>
      </c>
      <c r="BO240" s="412">
        <f t="shared" si="77"/>
        <v>0</v>
      </c>
      <c r="BP240" s="94" t="str">
        <f t="shared" si="78"/>
        <v/>
      </c>
      <c r="BQ240" s="414" t="str">
        <f>IF(AND(BS240=1,BT240=1,SUMIF($C240:$C$525,$C240,$AJ240:$AJ$525)=$AJ240),$AJ240,IF($BV240&gt;0,$BV240,IF(AND(COUNTIF($C$11:$C239,$C240)&gt;=1,COUNTIF($D239:$D239,$D240)&gt;=1),"",IF(AND(SUMIF($C240:$C$525,$C240,$AJ240:$AJ$525)&gt;$AJ240,SUMIF($D240:$D$525,$D240,$AJ240:$AJ$525)&gt;$AJ240),SUMIF($C240:$C$525,$C240,$AJ240:$AJ$525),""))))</f>
        <v/>
      </c>
      <c r="BS240" s="409">
        <f>COUNTIFS('ZASOBY N'!$B239:$B$525,'ZASOBY N'!$B239,'ZASOBY N'!$C239:'ZASOBY N'!$C$525,'ZASOBY N'!$C239,'ZASOBY N'!$D239:'ZASOBY N'!$D$525,'ZASOBY N'!$D239,'ZASOBY N'!$H239:'ZASOBY N'!$H$525,'ZASOBY N'!$H239 )</f>
        <v>0</v>
      </c>
      <c r="BT240" s="410">
        <f>COUNTIFS('ZASOBY N'!$B$10:$B239,'ZASOBY N'!$B239,'ZASOBY N'!$C$10:'ZASOBY N'!$C239,'ZASOBY N'!$C239,'ZASOBY N'!$D$10:'ZASOBY N'!$D239,'ZASOBY N'!$D239,'ZASOBY N'!$H$10:'ZASOBY N'!$H239,'ZASOBY N'!$H239 )</f>
        <v>0</v>
      </c>
      <c r="BU240" s="411">
        <f t="shared" si="79"/>
        <v>0</v>
      </c>
      <c r="BV240" s="412">
        <f t="shared" si="80"/>
        <v>0</v>
      </c>
      <c r="BW240" s="94" t="s">
        <v>499</v>
      </c>
      <c r="BX240" s="414" t="str">
        <f>IF(AND(BZ240=1,CA240=1,SUMIF($C240:$C$525,$C240,$AI240:$AI$525)=$AI240),$AI240,IF($CC240&gt;0,$CC240,IF(AND(COUNTIF($C$11:$C239,$C240)&gt;=1,COUNTIF($D239:$D239,$D240)&gt;=1),"",IF(AND(SUMIF($C240:$C$525,$C240,$AI240:$AI$525)&gt;$AI240,SUMIF($D240:$D$525,$D240,$AI240:$AI$525)&gt;$IG240),_xlfn.AGGREGATE(14,4,$CB$11:$CB$31*($C$11:$C$31=$C240),1),""))))</f>
        <v/>
      </c>
      <c r="BZ240" s="409">
        <f>COUNTIFS('ZASOBY N'!$B239:$B$525,'ZASOBY N'!$B239,'ZASOBY N'!$C239:'ZASOBY N'!$C$525,'ZASOBY N'!$C239,'ZASOBY N'!$D239:'ZASOBY N'!$D$525,'ZASOBY N'!$D239,'ZASOBY N'!$H239:'ZASOBY N'!$H$525,'ZASOBY N'!$H239 )</f>
        <v>0</v>
      </c>
      <c r="CA240" s="410">
        <f>COUNTIFS('ZASOBY N'!$B$10:$B239,'ZASOBY N'!$B239,'ZASOBY N'!$C$10:'ZASOBY N'!$C239,'ZASOBY N'!$C239,'ZASOBY N'!$D$10:'ZASOBY N'!$D239,'ZASOBY N'!$D239,'ZASOBY N'!$H$10:'ZASOBY N'!$H239,'ZASOBY N'!$H239 )</f>
        <v>0</v>
      </c>
      <c r="CB240" s="411">
        <f t="shared" si="81"/>
        <v>0</v>
      </c>
      <c r="CC240" s="412">
        <f t="shared" si="82"/>
        <v>0</v>
      </c>
      <c r="CE240" s="414" t="str">
        <f>IF(AND(CG240=1,CH240=1,SUMIF($C240:$C$525,$C240,$AH240:$AH$525)=$AH240),$AH240,IF($CJ240&gt;0,$CJ240,IF(AND(COUNTIF($C$11:$C239,$C240)&gt;=1,COUNTIF($D239:$D239,$D240)&gt;=1),"",IF(AND(SUMIF($C240:$C$525,$C240,$AH240:$AH$525)&gt;$AH240,SUMIF($D240:$D$525,$D240,$AH240:$AH$525)&gt;$AH240),_xlfn.AGGREGATE(14,4,$CI$11:$CI$31*($C$11:$C$31=$C240),1),""))))</f>
        <v/>
      </c>
      <c r="CG240" s="409">
        <f>COUNTIFS('ZASOBY N'!$B239:$B$525,'ZASOBY N'!$B239,'ZASOBY N'!$C239:'ZASOBY N'!$C$525,'ZASOBY N'!$C239,'ZASOBY N'!$D239:'ZASOBY N'!$D$525,'ZASOBY N'!$D239,'ZASOBY N'!$H239:'ZASOBY N'!$H$525,'ZASOBY N'!$H239 )</f>
        <v>0</v>
      </c>
      <c r="CH240" s="410">
        <f>COUNTIFS('ZASOBY N'!$B$10:$B239,'ZASOBY N'!$B239,'ZASOBY N'!$C$10:'ZASOBY N'!$C239,'ZASOBY N'!$C239,'ZASOBY N'!$D$10:'ZASOBY N'!$D239,'ZASOBY N'!$D239,'ZASOBY N'!$H$10:'ZASOBY N'!$H239,'ZASOBY N'!$H239 )</f>
        <v>0</v>
      </c>
      <c r="CI240" s="411">
        <f t="shared" si="83"/>
        <v>0</v>
      </c>
      <c r="CJ240" s="412">
        <f t="shared" si="84"/>
        <v>0</v>
      </c>
      <c r="CL240" s="414" t="str">
        <f>IF(AND(CN240=1,CO240=1,SUMIF($C240:$C$525,$C240,$AG240:$AG$525)=$AG240),$AG240,IF($CQ240&gt;0,$CQ240,IF(AND(COUNTIF($C$11:$C239,$C240)&gt;=1,COUNTIF($D239:$D239,$D240)&gt;=1),"",IF(AND(SUMIF($C240:$C$525,$C240,$AG240:$AG$525)&gt;$AG240,SUMIF($D240:$D$525,$D240,$AG240:$AG$525)&gt;$AG240),_xlfn.AGGREGATE(14,4,$CP$11:$CP$31*($C$11:$C$31=$C240),1),""))))</f>
        <v/>
      </c>
      <c r="CN240" s="409">
        <f>COUNTIFS('ZASOBY N'!$B239:$B$525,'ZASOBY N'!$B239,'ZASOBY N'!$C239:'ZASOBY N'!$C$525,'ZASOBY N'!$C239,'ZASOBY N'!$D239:'ZASOBY N'!$D$525,'ZASOBY N'!$D239,'ZASOBY N'!$H239:'ZASOBY N'!$H$525,'ZASOBY N'!$H239 )</f>
        <v>0</v>
      </c>
      <c r="CO240" s="410">
        <f>COUNTIFS('ZASOBY N'!$B$10:$B239,'ZASOBY N'!$B239,'ZASOBY N'!$C$10:'ZASOBY N'!$C239,'ZASOBY N'!$C239,'ZASOBY N'!$D$10:'ZASOBY N'!$D239,'ZASOBY N'!$D239,'ZASOBY N'!$H$10:'ZASOBY N'!$H239,'ZASOBY N'!$H239 )</f>
        <v>0</v>
      </c>
      <c r="CP240" s="411">
        <f t="shared" si="85"/>
        <v>0</v>
      </c>
      <c r="CQ240" s="412">
        <f t="shared" si="86"/>
        <v>0</v>
      </c>
      <c r="CS240" s="414" t="str">
        <f>IF(AND(CU240=1,CV240=1,SUMIF($C240:$C$525,$C240,$AF240:$AF$525)=$AF240),$AF240,IF($CX240&gt;0,$CX240,IF(AND(COUNTIF($C$11:$C239,$C240)&gt;=1,COUNTIF($D239:$D239,$D240)&gt;=1),"",IF(AND(SUMIF($C240:$C$525,$C240,$AF240:$AF$525)&gt;$AF240,SUMIF($D240:$D$525,$D240,$AF240:$AF$525)&gt;$AF240),_xlfn.AGGREGATE(14,4,$CW$11:$CW$31*($C$11:$C$31=$C240),1),""))))</f>
        <v/>
      </c>
      <c r="CU240" s="409">
        <f>COUNTIFS('ZASOBY N'!$B239:$B$525,'ZASOBY N'!$B239,'ZASOBY N'!$C239:'ZASOBY N'!$C$525,'ZASOBY N'!$C239,'ZASOBY N'!$D239:'ZASOBY N'!$D$525,'ZASOBY N'!$D239,'ZASOBY N'!$H239:'ZASOBY N'!$H$525,'ZASOBY N'!$H239 )</f>
        <v>0</v>
      </c>
      <c r="CV240" s="410">
        <f>COUNTIFS('ZASOBY N'!$B$10:$B239,'ZASOBY N'!$B239,'ZASOBY N'!$C$10:'ZASOBY N'!$C239,'ZASOBY N'!$C239,'ZASOBY N'!$D$10:'ZASOBY N'!$D239,'ZASOBY N'!$D239,'ZASOBY N'!$H$10:'ZASOBY N'!$H239,'ZASOBY N'!$H239 )</f>
        <v>0</v>
      </c>
      <c r="CW240" s="411">
        <f t="shared" si="87"/>
        <v>0</v>
      </c>
      <c r="CX240" s="412">
        <f t="shared" si="88"/>
        <v>0</v>
      </c>
      <c r="CZ240" s="414" t="str">
        <f>IF(AND(DB240=1,DC240=1,SUMIF($C240:$C$525,$C240,$AE240:$AE$525)=$AE240),$AE240,IF($DE240&gt;0,$DE240,IF(AND(COUNTIF($C$11:$C239,$C240)&gt;=1,COUNTIF($D239:$D239,$D240)&gt;=1),"",IF(AND(SUMIF($C240:$C$525,$C240,$AE240:$AE$525)&gt;$AE240,SUMIF($D240:$D$525,$D240,$AE240:$AE$525)&gt;$AE240),_xlfn.AGGREGATE(14,4,$DD$11:$DD$31*($C$11:$C$31=$C240),1),""))))</f>
        <v/>
      </c>
      <c r="DB240" s="409">
        <f>COUNTIFS('ZASOBY N'!$B239:$B$525,'ZASOBY N'!$B239,'ZASOBY N'!$C239:'ZASOBY N'!$C$525,'ZASOBY N'!$C239,'ZASOBY N'!$D239:'ZASOBY N'!$D$525,'ZASOBY N'!$D239,'ZASOBY N'!$H239:'ZASOBY N'!$H$525,'ZASOBY N'!$H239 )</f>
        <v>0</v>
      </c>
      <c r="DC240" s="410">
        <f>COUNTIFS('ZASOBY N'!$B$10:$B239,'ZASOBY N'!$B239,'ZASOBY N'!$C$10:'ZASOBY N'!$C239,'ZASOBY N'!$C239,'ZASOBY N'!$D$10:'ZASOBY N'!$D239,'ZASOBY N'!$D239,'ZASOBY N'!$H$10:'ZASOBY N'!$H239,'ZASOBY N'!$H239 )</f>
        <v>0</v>
      </c>
      <c r="DD240" s="411">
        <f t="shared" si="89"/>
        <v>0</v>
      </c>
      <c r="DE240" s="412">
        <f t="shared" si="90"/>
        <v>0</v>
      </c>
      <c r="DF240" s="399" t="str">
        <f>IF(AND(DI240=1,DJ240=1,SUMIF($C240:$C$525,$C240,$AD240:$AD$525)=$AD240),$AD240,IF($DL240&gt;0,$DL240,IF(B240="","",IF(AND(COUNTIF($C$11:$C239,$C240)&gt;=1,COUNTIF($D239:$D239,$D240)&gt;=1,COUNTIF($Z237:$Z239,$C240)=0),"",IF(AND(COUNTIF($C$11:$C239,$C240)&gt;=1,COUNTIF($D239:$D239,$D240)&gt;=1),"UJĘTO WYŻEJ",IF(AND(SUMIF($C240:$C$525,$C240,$AD240:$AD$525)&gt;$AD240,SUMIF($D240:$D$525,$D240,$AD240:$AD$525)&gt;$AD240),_xlfn.AGGREGATE(14,4,$DK$11:$DK$31*($C$11:$C$31=$C240),1),""))))))</f>
        <v/>
      </c>
      <c r="DG240" s="414" t="str">
        <f>IF(AND(DI240=1,DJ240=1,SUMIF($C240:$C$525,$C240,$AD240:$AD$525)=$AD240),$AD240,IF($DL240&gt;0,$DL240,IF(AND(COUNTIF($C$11:$C239,$C240)&gt;=1,COUNTIF($D239:$D239,$D240)&gt;=1),"",IF(AND(SUMIF($C240:$C$525,$C240,$AD240:$AD$525)&gt;$AD240,SUMIF($D240:$D$525,$D240,$AD240:$AD$525)&gt;$AD240),_xlfn.AGGREGATE(14,4,$DK$11:$DK$31*($C$11:$C$31=$C240),1),""))))</f>
        <v/>
      </c>
      <c r="DI240" s="409">
        <f>COUNTIFS('ZASOBY N'!$B239:$B$525,'ZASOBY N'!$B239,'ZASOBY N'!$C239:'ZASOBY N'!$C$525,'ZASOBY N'!$C239,'ZASOBY N'!$D239:'ZASOBY N'!$D$525,'ZASOBY N'!$D239,'ZASOBY N'!$H239:'ZASOBY N'!$H$525,'ZASOBY N'!$H239 )</f>
        <v>0</v>
      </c>
      <c r="DJ240" s="410">
        <f>COUNTIFS('ZASOBY N'!$B$10:$B239,'ZASOBY N'!$B239,'ZASOBY N'!$C$10:'ZASOBY N'!$C239,'ZASOBY N'!$C239,'ZASOBY N'!$D$10:'ZASOBY N'!$D239,'ZASOBY N'!$D239,'ZASOBY N'!$H$10:'ZASOBY N'!$H239,'ZASOBY N'!$H239 )</f>
        <v>0</v>
      </c>
      <c r="DK240" s="411">
        <f t="shared" si="91"/>
        <v>0</v>
      </c>
      <c r="DL240" s="412">
        <f t="shared" si="92"/>
        <v>0</v>
      </c>
    </row>
    <row r="241" spans="1:116" ht="18.899999999999999" customHeight="1" x14ac:dyDescent="0.3">
      <c r="A241" s="219"/>
      <c r="B241" s="152" t="str">
        <f>IF('ZASOBY N'!A240="","",'ZASOBY N'!A240)</f>
        <v/>
      </c>
      <c r="C241" s="462" t="str">
        <f>IF('ZASOBY N'!C240="","",'ZASOBY N'!C240)</f>
        <v/>
      </c>
      <c r="D241" s="137" t="str">
        <f>IF('ZASOBY N'!B240="","",'ZASOBY N'!B240)</f>
        <v/>
      </c>
      <c r="E241" s="138"/>
      <c r="F241" s="356" t="str">
        <f>IF('ZASOBY N'!D240="","",'ZASOBY N'!D240)</f>
        <v/>
      </c>
      <c r="G241" s="220" t="str">
        <f>IF('ZASOBY N'!G240="","",'ZASOBY N'!G240)</f>
        <v/>
      </c>
      <c r="H241" s="221" t="str">
        <f>IF('ZASOBY N'!F240="","",'ZASOBY N'!F240)</f>
        <v/>
      </c>
      <c r="I241" s="221" t="str">
        <f>IF('ZASOBY N'!G240="","",'ZASOBY N'!G240)</f>
        <v/>
      </c>
      <c r="J241" s="221" t="str">
        <f>IF('ZASOBY N'!H240="","",'ZASOBY N'!H240)</f>
        <v/>
      </c>
      <c r="K241" s="214">
        <v>0</v>
      </c>
      <c r="L241" s="214">
        <v>0</v>
      </c>
      <c r="M241" s="214">
        <v>0</v>
      </c>
      <c r="N241" s="222" t="str">
        <f>IF('ZASOBY N'!BD240="x","",IF(W241="","",'ZASOBY N'!E240))</f>
        <v/>
      </c>
      <c r="O241" s="223">
        <v>0</v>
      </c>
      <c r="P241" s="223">
        <v>0</v>
      </c>
      <c r="Q241" s="226" t="str">
        <f>IF($N241="","",'UPR BILANS N'!G241*'UPR BILANS N'!N241)</f>
        <v/>
      </c>
      <c r="R241" s="225" t="str">
        <f>IF($N241="","",'ZASOBY N'!O240)</f>
        <v/>
      </c>
      <c r="S241" s="225" t="str">
        <f>IF($N241="","",IF('ZASOBY N'!Q240="",0,'ZASOBY N'!Q240))</f>
        <v/>
      </c>
      <c r="T241" s="225" t="str">
        <f>IF($N241="","",'ZASOBY N'!V240)</f>
        <v/>
      </c>
      <c r="U241" s="225" t="str">
        <f>IF($N241="","",IF('ZASOBY N'!AG240="",0,'ZASOBY N'!AG240))</f>
        <v/>
      </c>
      <c r="V241" s="225" t="str">
        <f>IF($N241="","",IF(NN!P243="",0,NN!P243))</f>
        <v/>
      </c>
      <c r="W241" s="225" t="str">
        <f t="shared" si="93"/>
        <v/>
      </c>
      <c r="X241" s="226" t="str">
        <f t="shared" si="73"/>
        <v/>
      </c>
      <c r="Y241" s="225" t="str">
        <f>IF('ZASOBY N'!AU240="","",IF(C241&lt;&gt;C240,'ZASOBY N'!AU240,IF(D241&lt;&gt;D240,'ZASOBY N'!AU240,IF(F241&lt;&gt;F240,'ZASOBY N'!AU240,IF(G241&lt;&gt;G240,'ZASOBY N'!AU240,IF(J241&lt;&gt;J240,'ZASOBY N'!AU240,IF(NN!AC243="","",IF(AND(C240=C241,H240=H241,J240=J241,NN!AC243&gt;0),"",IF(AND(C241=C242,H241=DO239,NN!CW241&gt;0),'ZASOBY N'!AU240,'ZASOBY N'!AU240)))))))))</f>
        <v/>
      </c>
      <c r="Z241" s="225" t="str">
        <f t="shared" si="94"/>
        <v/>
      </c>
      <c r="AA241" s="227" t="str">
        <f t="shared" si="75"/>
        <v/>
      </c>
      <c r="AB241" s="400" t="str">
        <f t="shared" si="95"/>
        <v/>
      </c>
      <c r="AC241" s="228" t="str">
        <f t="shared" si="74"/>
        <v/>
      </c>
      <c r="AD241" s="222">
        <f>IF(B241="",0,IF(F241="",0,INDEX(POBRANIE_!$B$6:$F$101,MATCH('UPR BILANS N'!$F241,POBRANIE_!$A$6:$A$101,0),2)))</f>
        <v>0</v>
      </c>
      <c r="AE241" s="224">
        <f>IF(OR('ZASOBY N'!G240="",'ZASOBY N'!E240=""),0,IF(B241="",0,'ZASOBY N'!G240*'ZASOBY N'!E240))</f>
        <v>0</v>
      </c>
      <c r="AF241" s="225">
        <f>IF('ZASOBY N'!O240="",0,'ZASOBY N'!O240)</f>
        <v>0</v>
      </c>
      <c r="AG241" s="225">
        <f>IF('ZASOBY N'!Q240="",0,'ZASOBY N'!Q240)</f>
        <v>0</v>
      </c>
      <c r="AH241" s="225">
        <f>IF('ZASOBY N'!V240="",0,'ZASOBY N'!V240)</f>
        <v>0</v>
      </c>
      <c r="AI241" s="225">
        <f>IF('ZASOBY N'!AG240="",0,'ZASOBY N'!AG240)</f>
        <v>0</v>
      </c>
      <c r="AJ241" s="225">
        <f>IF(NN!P243="",0,IF(NN!P243="BRAK kol.7","BRAK BADAŃ",NN!P243))</f>
        <v>0</v>
      </c>
      <c r="AK241" s="225">
        <f>IF(NN!AC243="",0,IF(NN!AC243="BRAK kol.7","BRAK BADAŃ",NN!AC243))</f>
        <v>0</v>
      </c>
      <c r="BJ241" s="414" t="str">
        <f>IF(AND(BL241=1,BM241=1,SUMIF($C241:$C$525,$C241,$AK241:$AK$525)=$AK241),$AK241,IF($BO241&gt;0,$BO241,IF(AND(COUNTIF($C$11:$C240,$C241)&gt;=1,COUNTIF($D240:$D240,$D241)&gt;=1),"",IF(AND(SUMIF($C241:$C$525,$C241,$AK241:$AK$525)&gt;=$AK241,SUMIF($D241:$D$525,$D241,$AK241:$AK$525)&gt;=$AK241),SUMIF($C241:$C$525,$C241,$AK241:$AK$525),""))))</f>
        <v/>
      </c>
      <c r="BL241" s="409">
        <f>COUNTIFS('ZASOBY N'!$B240:$B$525,'ZASOBY N'!$B240,'ZASOBY N'!$C240:'ZASOBY N'!$C$525,'ZASOBY N'!$C240,'ZASOBY N'!$D240:'ZASOBY N'!$D$525,'ZASOBY N'!$D240,'ZASOBY N'!$H240:'ZASOBY N'!$H$525,'ZASOBY N'!$H240 )</f>
        <v>0</v>
      </c>
      <c r="BM241" s="410">
        <f>COUNTIFS('ZASOBY N'!$B$10:$B240,'ZASOBY N'!$B240,'ZASOBY N'!$C$10:'ZASOBY N'!$C240,'ZASOBY N'!$C240,'ZASOBY N'!$D$10:'ZASOBY N'!$D240,'ZASOBY N'!$D240,'ZASOBY N'!$H$10:'ZASOBY N'!$H240,'ZASOBY N'!$H240 )</f>
        <v>0</v>
      </c>
      <c r="BN241" s="411">
        <f t="shared" si="76"/>
        <v>0</v>
      </c>
      <c r="BO241" s="412">
        <f t="shared" si="77"/>
        <v>0</v>
      </c>
      <c r="BP241" s="94" t="str">
        <f t="shared" si="78"/>
        <v/>
      </c>
      <c r="BQ241" s="414" t="str">
        <f>IF(AND(BS241=1,BT241=1,SUMIF($C241:$C$525,$C241,$AJ241:$AJ$525)=$AJ241),$AJ241,IF($BV241&gt;0,$BV241,IF(AND(COUNTIF($C$11:$C240,$C241)&gt;=1,COUNTIF($D240:$D240,$D241)&gt;=1),"",IF(AND(SUMIF($C241:$C$525,$C241,$AJ241:$AJ$525)&gt;$AJ241,SUMIF($D241:$D$525,$D241,$AJ241:$AJ$525)&gt;$AJ241),SUMIF($C241:$C$525,$C241,$AJ241:$AJ$525),""))))</f>
        <v/>
      </c>
      <c r="BS241" s="409">
        <f>COUNTIFS('ZASOBY N'!$B240:$B$525,'ZASOBY N'!$B240,'ZASOBY N'!$C240:'ZASOBY N'!$C$525,'ZASOBY N'!$C240,'ZASOBY N'!$D240:'ZASOBY N'!$D$525,'ZASOBY N'!$D240,'ZASOBY N'!$H240:'ZASOBY N'!$H$525,'ZASOBY N'!$H240 )</f>
        <v>0</v>
      </c>
      <c r="BT241" s="410">
        <f>COUNTIFS('ZASOBY N'!$B$10:$B240,'ZASOBY N'!$B240,'ZASOBY N'!$C$10:'ZASOBY N'!$C240,'ZASOBY N'!$C240,'ZASOBY N'!$D$10:'ZASOBY N'!$D240,'ZASOBY N'!$D240,'ZASOBY N'!$H$10:'ZASOBY N'!$H240,'ZASOBY N'!$H240 )</f>
        <v>0</v>
      </c>
      <c r="BU241" s="411">
        <f t="shared" si="79"/>
        <v>0</v>
      </c>
      <c r="BV241" s="412">
        <f t="shared" si="80"/>
        <v>0</v>
      </c>
      <c r="BW241" s="94" t="s">
        <v>499</v>
      </c>
      <c r="BX241" s="414" t="str">
        <f>IF(AND(BZ241=1,CA241=1,SUMIF($C241:$C$525,$C241,$AI241:$AI$525)=$AI241),$AI241,IF($CC241&gt;0,$CC241,IF(AND(COUNTIF($C$11:$C240,$C241)&gt;=1,COUNTIF($D240:$D240,$D241)&gt;=1),"",IF(AND(SUMIF($C241:$C$525,$C241,$AI241:$AI$525)&gt;$AI241,SUMIF($D241:$D$525,$D241,$AI241:$AI$525)&gt;$IG241),_xlfn.AGGREGATE(14,4,$CB$11:$CB$31*($C$11:$C$31=$C241),1),""))))</f>
        <v/>
      </c>
      <c r="BZ241" s="409">
        <f>COUNTIFS('ZASOBY N'!$B240:$B$525,'ZASOBY N'!$B240,'ZASOBY N'!$C240:'ZASOBY N'!$C$525,'ZASOBY N'!$C240,'ZASOBY N'!$D240:'ZASOBY N'!$D$525,'ZASOBY N'!$D240,'ZASOBY N'!$H240:'ZASOBY N'!$H$525,'ZASOBY N'!$H240 )</f>
        <v>0</v>
      </c>
      <c r="CA241" s="410">
        <f>COUNTIFS('ZASOBY N'!$B$10:$B240,'ZASOBY N'!$B240,'ZASOBY N'!$C$10:'ZASOBY N'!$C240,'ZASOBY N'!$C240,'ZASOBY N'!$D$10:'ZASOBY N'!$D240,'ZASOBY N'!$D240,'ZASOBY N'!$H$10:'ZASOBY N'!$H240,'ZASOBY N'!$H240 )</f>
        <v>0</v>
      </c>
      <c r="CB241" s="411">
        <f t="shared" si="81"/>
        <v>0</v>
      </c>
      <c r="CC241" s="412">
        <f t="shared" si="82"/>
        <v>0</v>
      </c>
      <c r="CE241" s="414" t="str">
        <f>IF(AND(CG241=1,CH241=1,SUMIF($C241:$C$525,$C241,$AH241:$AH$525)=$AH241),$AH241,IF($CJ241&gt;0,$CJ241,IF(AND(COUNTIF($C$11:$C240,$C241)&gt;=1,COUNTIF($D240:$D240,$D241)&gt;=1),"",IF(AND(SUMIF($C241:$C$525,$C241,$AH241:$AH$525)&gt;$AH241,SUMIF($D241:$D$525,$D241,$AH241:$AH$525)&gt;$AH241),_xlfn.AGGREGATE(14,4,$CI$11:$CI$31*($C$11:$C$31=$C241),1),""))))</f>
        <v/>
      </c>
      <c r="CG241" s="409">
        <f>COUNTIFS('ZASOBY N'!$B240:$B$525,'ZASOBY N'!$B240,'ZASOBY N'!$C240:'ZASOBY N'!$C$525,'ZASOBY N'!$C240,'ZASOBY N'!$D240:'ZASOBY N'!$D$525,'ZASOBY N'!$D240,'ZASOBY N'!$H240:'ZASOBY N'!$H$525,'ZASOBY N'!$H240 )</f>
        <v>0</v>
      </c>
      <c r="CH241" s="410">
        <f>COUNTIFS('ZASOBY N'!$B$10:$B240,'ZASOBY N'!$B240,'ZASOBY N'!$C$10:'ZASOBY N'!$C240,'ZASOBY N'!$C240,'ZASOBY N'!$D$10:'ZASOBY N'!$D240,'ZASOBY N'!$D240,'ZASOBY N'!$H$10:'ZASOBY N'!$H240,'ZASOBY N'!$H240 )</f>
        <v>0</v>
      </c>
      <c r="CI241" s="411">
        <f t="shared" si="83"/>
        <v>0</v>
      </c>
      <c r="CJ241" s="412">
        <f t="shared" si="84"/>
        <v>0</v>
      </c>
      <c r="CL241" s="414" t="str">
        <f>IF(AND(CN241=1,CO241=1,SUMIF($C241:$C$525,$C241,$AG241:$AG$525)=$AG241),$AG241,IF($CQ241&gt;0,$CQ241,IF(AND(COUNTIF($C$11:$C240,$C241)&gt;=1,COUNTIF($D240:$D240,$D241)&gt;=1),"",IF(AND(SUMIF($C241:$C$525,$C241,$AG241:$AG$525)&gt;$AG241,SUMIF($D241:$D$525,$D241,$AG241:$AG$525)&gt;$AG241),_xlfn.AGGREGATE(14,4,$CP$11:$CP$31*($C$11:$C$31=$C241),1),""))))</f>
        <v/>
      </c>
      <c r="CN241" s="409">
        <f>COUNTIFS('ZASOBY N'!$B240:$B$525,'ZASOBY N'!$B240,'ZASOBY N'!$C240:'ZASOBY N'!$C$525,'ZASOBY N'!$C240,'ZASOBY N'!$D240:'ZASOBY N'!$D$525,'ZASOBY N'!$D240,'ZASOBY N'!$H240:'ZASOBY N'!$H$525,'ZASOBY N'!$H240 )</f>
        <v>0</v>
      </c>
      <c r="CO241" s="410">
        <f>COUNTIFS('ZASOBY N'!$B$10:$B240,'ZASOBY N'!$B240,'ZASOBY N'!$C$10:'ZASOBY N'!$C240,'ZASOBY N'!$C240,'ZASOBY N'!$D$10:'ZASOBY N'!$D240,'ZASOBY N'!$D240,'ZASOBY N'!$H$10:'ZASOBY N'!$H240,'ZASOBY N'!$H240 )</f>
        <v>0</v>
      </c>
      <c r="CP241" s="411">
        <f t="shared" si="85"/>
        <v>0</v>
      </c>
      <c r="CQ241" s="412">
        <f t="shared" si="86"/>
        <v>0</v>
      </c>
      <c r="CS241" s="414" t="str">
        <f>IF(AND(CU241=1,CV241=1,SUMIF($C241:$C$525,$C241,$AF241:$AF$525)=$AF241),$AF241,IF($CX241&gt;0,$CX241,IF(AND(COUNTIF($C$11:$C240,$C241)&gt;=1,COUNTIF($D240:$D240,$D241)&gt;=1),"",IF(AND(SUMIF($C241:$C$525,$C241,$AF241:$AF$525)&gt;$AF241,SUMIF($D241:$D$525,$D241,$AF241:$AF$525)&gt;$AF241),_xlfn.AGGREGATE(14,4,$CW$11:$CW$31*($C$11:$C$31=$C241),1),""))))</f>
        <v/>
      </c>
      <c r="CU241" s="409">
        <f>COUNTIFS('ZASOBY N'!$B240:$B$525,'ZASOBY N'!$B240,'ZASOBY N'!$C240:'ZASOBY N'!$C$525,'ZASOBY N'!$C240,'ZASOBY N'!$D240:'ZASOBY N'!$D$525,'ZASOBY N'!$D240,'ZASOBY N'!$H240:'ZASOBY N'!$H$525,'ZASOBY N'!$H240 )</f>
        <v>0</v>
      </c>
      <c r="CV241" s="410">
        <f>COUNTIFS('ZASOBY N'!$B$10:$B240,'ZASOBY N'!$B240,'ZASOBY N'!$C$10:'ZASOBY N'!$C240,'ZASOBY N'!$C240,'ZASOBY N'!$D$10:'ZASOBY N'!$D240,'ZASOBY N'!$D240,'ZASOBY N'!$H$10:'ZASOBY N'!$H240,'ZASOBY N'!$H240 )</f>
        <v>0</v>
      </c>
      <c r="CW241" s="411">
        <f t="shared" si="87"/>
        <v>0</v>
      </c>
      <c r="CX241" s="412">
        <f t="shared" si="88"/>
        <v>0</v>
      </c>
      <c r="CZ241" s="414" t="str">
        <f>IF(AND(DB241=1,DC241=1,SUMIF($C241:$C$525,$C241,$AE241:$AE$525)=$AE241),$AE241,IF($DE241&gt;0,$DE241,IF(AND(COUNTIF($C$11:$C240,$C241)&gt;=1,COUNTIF($D240:$D240,$D241)&gt;=1),"",IF(AND(SUMIF($C241:$C$525,$C241,$AE241:$AE$525)&gt;$AE241,SUMIF($D241:$D$525,$D241,$AE241:$AE$525)&gt;$AE241),_xlfn.AGGREGATE(14,4,$DD$11:$DD$31*($C$11:$C$31=$C241),1),""))))</f>
        <v/>
      </c>
      <c r="DB241" s="409">
        <f>COUNTIFS('ZASOBY N'!$B240:$B$525,'ZASOBY N'!$B240,'ZASOBY N'!$C240:'ZASOBY N'!$C$525,'ZASOBY N'!$C240,'ZASOBY N'!$D240:'ZASOBY N'!$D$525,'ZASOBY N'!$D240,'ZASOBY N'!$H240:'ZASOBY N'!$H$525,'ZASOBY N'!$H240 )</f>
        <v>0</v>
      </c>
      <c r="DC241" s="410">
        <f>COUNTIFS('ZASOBY N'!$B$10:$B240,'ZASOBY N'!$B240,'ZASOBY N'!$C$10:'ZASOBY N'!$C240,'ZASOBY N'!$C240,'ZASOBY N'!$D$10:'ZASOBY N'!$D240,'ZASOBY N'!$D240,'ZASOBY N'!$H$10:'ZASOBY N'!$H240,'ZASOBY N'!$H240 )</f>
        <v>0</v>
      </c>
      <c r="DD241" s="411">
        <f t="shared" si="89"/>
        <v>0</v>
      </c>
      <c r="DE241" s="412">
        <f t="shared" si="90"/>
        <v>0</v>
      </c>
      <c r="DF241" s="399" t="str">
        <f>IF(AND(DI241=1,DJ241=1,SUMIF($C241:$C$525,$C241,$AD241:$AD$525)=$AD241),$AD241,IF($DL241&gt;0,$DL241,IF(B241="","",IF(AND(COUNTIF($C$11:$C240,$C241)&gt;=1,COUNTIF($D240:$D240,$D241)&gt;=1,COUNTIF($Z238:$Z240,$C241)=0),"",IF(AND(COUNTIF($C$11:$C240,$C241)&gt;=1,COUNTIF($D240:$D240,$D241)&gt;=1),"UJĘTO WYŻEJ",IF(AND(SUMIF($C241:$C$525,$C241,$AD241:$AD$525)&gt;$AD241,SUMIF($D241:$D$525,$D241,$AD241:$AD$525)&gt;$AD241),_xlfn.AGGREGATE(14,4,$DK$11:$DK$31*($C$11:$C$31=$C241),1),""))))))</f>
        <v/>
      </c>
      <c r="DG241" s="414" t="str">
        <f>IF(AND(DI241=1,DJ241=1,SUMIF($C241:$C$525,$C241,$AD241:$AD$525)=$AD241),$AD241,IF($DL241&gt;0,$DL241,IF(AND(COUNTIF($C$11:$C240,$C241)&gt;=1,COUNTIF($D240:$D240,$D241)&gt;=1),"",IF(AND(SUMIF($C241:$C$525,$C241,$AD241:$AD$525)&gt;$AD241,SUMIF($D241:$D$525,$D241,$AD241:$AD$525)&gt;$AD241),_xlfn.AGGREGATE(14,4,$DK$11:$DK$31*($C$11:$C$31=$C241),1),""))))</f>
        <v/>
      </c>
      <c r="DI241" s="409">
        <f>COUNTIFS('ZASOBY N'!$B240:$B$525,'ZASOBY N'!$B240,'ZASOBY N'!$C240:'ZASOBY N'!$C$525,'ZASOBY N'!$C240,'ZASOBY N'!$D240:'ZASOBY N'!$D$525,'ZASOBY N'!$D240,'ZASOBY N'!$H240:'ZASOBY N'!$H$525,'ZASOBY N'!$H240 )</f>
        <v>0</v>
      </c>
      <c r="DJ241" s="410">
        <f>COUNTIFS('ZASOBY N'!$B$10:$B240,'ZASOBY N'!$B240,'ZASOBY N'!$C$10:'ZASOBY N'!$C240,'ZASOBY N'!$C240,'ZASOBY N'!$D$10:'ZASOBY N'!$D240,'ZASOBY N'!$D240,'ZASOBY N'!$H$10:'ZASOBY N'!$H240,'ZASOBY N'!$H240 )</f>
        <v>0</v>
      </c>
      <c r="DK241" s="411">
        <f t="shared" si="91"/>
        <v>0</v>
      </c>
      <c r="DL241" s="412">
        <f t="shared" si="92"/>
        <v>0</v>
      </c>
    </row>
    <row r="242" spans="1:116" ht="18.899999999999999" customHeight="1" x14ac:dyDescent="0.3">
      <c r="A242" s="219"/>
      <c r="B242" s="152" t="str">
        <f>IF('ZASOBY N'!A241="","",'ZASOBY N'!A241)</f>
        <v/>
      </c>
      <c r="C242" s="462" t="str">
        <f>IF('ZASOBY N'!C241="","",'ZASOBY N'!C241)</f>
        <v/>
      </c>
      <c r="D242" s="137" t="str">
        <f>IF('ZASOBY N'!B241="","",'ZASOBY N'!B241)</f>
        <v/>
      </c>
      <c r="E242" s="138"/>
      <c r="F242" s="356" t="str">
        <f>IF('ZASOBY N'!D241="","",'ZASOBY N'!D241)</f>
        <v/>
      </c>
      <c r="G242" s="220" t="str">
        <f>IF('ZASOBY N'!G241="","",'ZASOBY N'!G241)</f>
        <v/>
      </c>
      <c r="H242" s="221" t="str">
        <f>IF('ZASOBY N'!F241="","",'ZASOBY N'!F241)</f>
        <v/>
      </c>
      <c r="I242" s="221" t="str">
        <f>IF('ZASOBY N'!G241="","",'ZASOBY N'!G241)</f>
        <v/>
      </c>
      <c r="J242" s="221" t="str">
        <f>IF('ZASOBY N'!H241="","",'ZASOBY N'!H241)</f>
        <v/>
      </c>
      <c r="K242" s="214">
        <v>0</v>
      </c>
      <c r="L242" s="214">
        <v>0</v>
      </c>
      <c r="M242" s="214">
        <v>0</v>
      </c>
      <c r="N242" s="222" t="str">
        <f>IF('ZASOBY N'!BD241="x","",IF(W242="","",'ZASOBY N'!E241))</f>
        <v/>
      </c>
      <c r="O242" s="223">
        <v>0</v>
      </c>
      <c r="P242" s="223">
        <v>0</v>
      </c>
      <c r="Q242" s="226" t="str">
        <f>IF($N242="","",'UPR BILANS N'!G242*'UPR BILANS N'!N242)</f>
        <v/>
      </c>
      <c r="R242" s="225" t="str">
        <f>IF($N242="","",'ZASOBY N'!O241)</f>
        <v/>
      </c>
      <c r="S242" s="225" t="str">
        <f>IF($N242="","",IF('ZASOBY N'!Q241="",0,'ZASOBY N'!Q241))</f>
        <v/>
      </c>
      <c r="T242" s="225" t="str">
        <f>IF($N242="","",'ZASOBY N'!V241)</f>
        <v/>
      </c>
      <c r="U242" s="225" t="str">
        <f>IF($N242="","",IF('ZASOBY N'!AG241="",0,'ZASOBY N'!AG241))</f>
        <v/>
      </c>
      <c r="V242" s="225" t="str">
        <f>IF($N242="","",IF(NN!P244="",0,NN!P244))</f>
        <v/>
      </c>
      <c r="W242" s="225" t="str">
        <f t="shared" si="93"/>
        <v/>
      </c>
      <c r="X242" s="226" t="str">
        <f t="shared" si="73"/>
        <v/>
      </c>
      <c r="Y242" s="225" t="str">
        <f>IF('ZASOBY N'!AU241="","",IF(C242&lt;&gt;C241,'ZASOBY N'!AU241,IF(D242&lt;&gt;D241,'ZASOBY N'!AU241,IF(F242&lt;&gt;F241,'ZASOBY N'!AU241,IF(G242&lt;&gt;G241,'ZASOBY N'!AU241,IF(J242&lt;&gt;J241,'ZASOBY N'!AU241,IF(NN!AC244="","",IF(AND(C241=C242,H241=H242,J241=J242,NN!AC244&gt;0),"",IF(AND(C242=C243,H242=DO240,NN!CW242&gt;0),'ZASOBY N'!AU241,'ZASOBY N'!AU241)))))))))</f>
        <v/>
      </c>
      <c r="Z242" s="225" t="str">
        <f t="shared" si="94"/>
        <v/>
      </c>
      <c r="AA242" s="227" t="str">
        <f t="shared" si="75"/>
        <v/>
      </c>
      <c r="AB242" s="400" t="str">
        <f t="shared" si="95"/>
        <v/>
      </c>
      <c r="AC242" s="228" t="str">
        <f t="shared" si="74"/>
        <v/>
      </c>
      <c r="AD242" s="222">
        <f>IF(B242="",0,IF(F242="",0,INDEX(POBRANIE_!$B$6:$F$101,MATCH('UPR BILANS N'!$F242,POBRANIE_!$A$6:$A$101,0),2)))</f>
        <v>0</v>
      </c>
      <c r="AE242" s="224">
        <f>IF(OR('ZASOBY N'!G241="",'ZASOBY N'!E241=""),0,IF(B242="",0,'ZASOBY N'!G241*'ZASOBY N'!E241))</f>
        <v>0</v>
      </c>
      <c r="AF242" s="225">
        <f>IF('ZASOBY N'!O241="",0,'ZASOBY N'!O241)</f>
        <v>0</v>
      </c>
      <c r="AG242" s="225">
        <f>IF('ZASOBY N'!Q241="",0,'ZASOBY N'!Q241)</f>
        <v>0</v>
      </c>
      <c r="AH242" s="225">
        <f>IF('ZASOBY N'!V241="",0,'ZASOBY N'!V241)</f>
        <v>0</v>
      </c>
      <c r="AI242" s="225">
        <f>IF('ZASOBY N'!AG241="",0,'ZASOBY N'!AG241)</f>
        <v>0</v>
      </c>
      <c r="AJ242" s="225">
        <f>IF(NN!P244="",0,IF(NN!P244="BRAK kol.7","BRAK BADAŃ",NN!P244))</f>
        <v>0</v>
      </c>
      <c r="AK242" s="225">
        <f>IF(NN!AC244="",0,IF(NN!AC244="BRAK kol.7","BRAK BADAŃ",NN!AC244))</f>
        <v>0</v>
      </c>
      <c r="BJ242" s="414" t="str">
        <f>IF(AND(BL242=1,BM242=1,SUMIF($C242:$C$525,$C242,$AK242:$AK$525)=$AK242),$AK242,IF($BO242&gt;0,$BO242,IF(AND(COUNTIF($C$11:$C241,$C242)&gt;=1,COUNTIF($D241:$D241,$D242)&gt;=1),"",IF(AND(SUMIF($C242:$C$525,$C242,$AK242:$AK$525)&gt;=$AK242,SUMIF($D242:$D$525,$D242,$AK242:$AK$525)&gt;=$AK242),SUMIF($C242:$C$525,$C242,$AK242:$AK$525),""))))</f>
        <v/>
      </c>
      <c r="BL242" s="409">
        <f>COUNTIFS('ZASOBY N'!$B241:$B$525,'ZASOBY N'!$B241,'ZASOBY N'!$C241:'ZASOBY N'!$C$525,'ZASOBY N'!$C241,'ZASOBY N'!$D241:'ZASOBY N'!$D$525,'ZASOBY N'!$D241,'ZASOBY N'!$H241:'ZASOBY N'!$H$525,'ZASOBY N'!$H241 )</f>
        <v>0</v>
      </c>
      <c r="BM242" s="410">
        <f>COUNTIFS('ZASOBY N'!$B$10:$B241,'ZASOBY N'!$B241,'ZASOBY N'!$C$10:'ZASOBY N'!$C241,'ZASOBY N'!$C241,'ZASOBY N'!$D$10:'ZASOBY N'!$D241,'ZASOBY N'!$D241,'ZASOBY N'!$H$10:'ZASOBY N'!$H241,'ZASOBY N'!$H241 )</f>
        <v>0</v>
      </c>
      <c r="BN242" s="411">
        <f t="shared" si="76"/>
        <v>0</v>
      </c>
      <c r="BO242" s="412">
        <f t="shared" si="77"/>
        <v>0</v>
      </c>
      <c r="BP242" s="94" t="str">
        <f t="shared" si="78"/>
        <v/>
      </c>
      <c r="BQ242" s="414" t="str">
        <f>IF(AND(BS242=1,BT242=1,SUMIF($C242:$C$525,$C242,$AJ242:$AJ$525)=$AJ242),$AJ242,IF($BV242&gt;0,$BV242,IF(AND(COUNTIF($C$11:$C241,$C242)&gt;=1,COUNTIF($D241:$D241,$D242)&gt;=1),"",IF(AND(SUMIF($C242:$C$525,$C242,$AJ242:$AJ$525)&gt;$AJ242,SUMIF($D242:$D$525,$D242,$AJ242:$AJ$525)&gt;$AJ242),SUMIF($C242:$C$525,$C242,$AJ242:$AJ$525),""))))</f>
        <v/>
      </c>
      <c r="BS242" s="409">
        <f>COUNTIFS('ZASOBY N'!$B241:$B$525,'ZASOBY N'!$B241,'ZASOBY N'!$C241:'ZASOBY N'!$C$525,'ZASOBY N'!$C241,'ZASOBY N'!$D241:'ZASOBY N'!$D$525,'ZASOBY N'!$D241,'ZASOBY N'!$H241:'ZASOBY N'!$H$525,'ZASOBY N'!$H241 )</f>
        <v>0</v>
      </c>
      <c r="BT242" s="410">
        <f>COUNTIFS('ZASOBY N'!$B$10:$B241,'ZASOBY N'!$B241,'ZASOBY N'!$C$10:'ZASOBY N'!$C241,'ZASOBY N'!$C241,'ZASOBY N'!$D$10:'ZASOBY N'!$D241,'ZASOBY N'!$D241,'ZASOBY N'!$H$10:'ZASOBY N'!$H241,'ZASOBY N'!$H241 )</f>
        <v>0</v>
      </c>
      <c r="BU242" s="411">
        <f t="shared" si="79"/>
        <v>0</v>
      </c>
      <c r="BV242" s="412">
        <f t="shared" si="80"/>
        <v>0</v>
      </c>
      <c r="BW242" s="94" t="s">
        <v>499</v>
      </c>
      <c r="BX242" s="414" t="str">
        <f>IF(AND(BZ242=1,CA242=1,SUMIF($C242:$C$525,$C242,$AI242:$AI$525)=$AI242),$AI242,IF($CC242&gt;0,$CC242,IF(AND(COUNTIF($C$11:$C241,$C242)&gt;=1,COUNTIF($D241:$D241,$D242)&gt;=1),"",IF(AND(SUMIF($C242:$C$525,$C242,$AI242:$AI$525)&gt;$AI242,SUMIF($D242:$D$525,$D242,$AI242:$AI$525)&gt;$IG242),_xlfn.AGGREGATE(14,4,$CB$11:$CB$31*($C$11:$C$31=$C242),1),""))))</f>
        <v/>
      </c>
      <c r="BZ242" s="409">
        <f>COUNTIFS('ZASOBY N'!$B241:$B$525,'ZASOBY N'!$B241,'ZASOBY N'!$C241:'ZASOBY N'!$C$525,'ZASOBY N'!$C241,'ZASOBY N'!$D241:'ZASOBY N'!$D$525,'ZASOBY N'!$D241,'ZASOBY N'!$H241:'ZASOBY N'!$H$525,'ZASOBY N'!$H241 )</f>
        <v>0</v>
      </c>
      <c r="CA242" s="410">
        <f>COUNTIFS('ZASOBY N'!$B$10:$B241,'ZASOBY N'!$B241,'ZASOBY N'!$C$10:'ZASOBY N'!$C241,'ZASOBY N'!$C241,'ZASOBY N'!$D$10:'ZASOBY N'!$D241,'ZASOBY N'!$D241,'ZASOBY N'!$H$10:'ZASOBY N'!$H241,'ZASOBY N'!$H241 )</f>
        <v>0</v>
      </c>
      <c r="CB242" s="411">
        <f t="shared" si="81"/>
        <v>0</v>
      </c>
      <c r="CC242" s="412">
        <f t="shared" si="82"/>
        <v>0</v>
      </c>
      <c r="CE242" s="414" t="str">
        <f>IF(AND(CG242=1,CH242=1,SUMIF($C242:$C$525,$C242,$AH242:$AH$525)=$AH242),$AH242,IF($CJ242&gt;0,$CJ242,IF(AND(COUNTIF($C$11:$C241,$C242)&gt;=1,COUNTIF($D241:$D241,$D242)&gt;=1),"",IF(AND(SUMIF($C242:$C$525,$C242,$AH242:$AH$525)&gt;$AH242,SUMIF($D242:$D$525,$D242,$AH242:$AH$525)&gt;$AH242),_xlfn.AGGREGATE(14,4,$CI$11:$CI$31*($C$11:$C$31=$C242),1),""))))</f>
        <v/>
      </c>
      <c r="CG242" s="409">
        <f>COUNTIFS('ZASOBY N'!$B241:$B$525,'ZASOBY N'!$B241,'ZASOBY N'!$C241:'ZASOBY N'!$C$525,'ZASOBY N'!$C241,'ZASOBY N'!$D241:'ZASOBY N'!$D$525,'ZASOBY N'!$D241,'ZASOBY N'!$H241:'ZASOBY N'!$H$525,'ZASOBY N'!$H241 )</f>
        <v>0</v>
      </c>
      <c r="CH242" s="410">
        <f>COUNTIFS('ZASOBY N'!$B$10:$B241,'ZASOBY N'!$B241,'ZASOBY N'!$C$10:'ZASOBY N'!$C241,'ZASOBY N'!$C241,'ZASOBY N'!$D$10:'ZASOBY N'!$D241,'ZASOBY N'!$D241,'ZASOBY N'!$H$10:'ZASOBY N'!$H241,'ZASOBY N'!$H241 )</f>
        <v>0</v>
      </c>
      <c r="CI242" s="411">
        <f t="shared" si="83"/>
        <v>0</v>
      </c>
      <c r="CJ242" s="412">
        <f t="shared" si="84"/>
        <v>0</v>
      </c>
      <c r="CL242" s="414" t="str">
        <f>IF(AND(CN242=1,CO242=1,SUMIF($C242:$C$525,$C242,$AG242:$AG$525)=$AG242),$AG242,IF($CQ242&gt;0,$CQ242,IF(AND(COUNTIF($C$11:$C241,$C242)&gt;=1,COUNTIF($D241:$D241,$D242)&gt;=1),"",IF(AND(SUMIF($C242:$C$525,$C242,$AG242:$AG$525)&gt;$AG242,SUMIF($D242:$D$525,$D242,$AG242:$AG$525)&gt;$AG242),_xlfn.AGGREGATE(14,4,$CP$11:$CP$31*($C$11:$C$31=$C242),1),""))))</f>
        <v/>
      </c>
      <c r="CN242" s="409">
        <f>COUNTIFS('ZASOBY N'!$B241:$B$525,'ZASOBY N'!$B241,'ZASOBY N'!$C241:'ZASOBY N'!$C$525,'ZASOBY N'!$C241,'ZASOBY N'!$D241:'ZASOBY N'!$D$525,'ZASOBY N'!$D241,'ZASOBY N'!$H241:'ZASOBY N'!$H$525,'ZASOBY N'!$H241 )</f>
        <v>0</v>
      </c>
      <c r="CO242" s="410">
        <f>COUNTIFS('ZASOBY N'!$B$10:$B241,'ZASOBY N'!$B241,'ZASOBY N'!$C$10:'ZASOBY N'!$C241,'ZASOBY N'!$C241,'ZASOBY N'!$D$10:'ZASOBY N'!$D241,'ZASOBY N'!$D241,'ZASOBY N'!$H$10:'ZASOBY N'!$H241,'ZASOBY N'!$H241 )</f>
        <v>0</v>
      </c>
      <c r="CP242" s="411">
        <f t="shared" si="85"/>
        <v>0</v>
      </c>
      <c r="CQ242" s="412">
        <f t="shared" si="86"/>
        <v>0</v>
      </c>
      <c r="CS242" s="414" t="str">
        <f>IF(AND(CU242=1,CV242=1,SUMIF($C242:$C$525,$C242,$AF242:$AF$525)=$AF242),$AF242,IF($CX242&gt;0,$CX242,IF(AND(COUNTIF($C$11:$C241,$C242)&gt;=1,COUNTIF($D241:$D241,$D242)&gt;=1),"",IF(AND(SUMIF($C242:$C$525,$C242,$AF242:$AF$525)&gt;$AF242,SUMIF($D242:$D$525,$D242,$AF242:$AF$525)&gt;$AF242),_xlfn.AGGREGATE(14,4,$CW$11:$CW$31*($C$11:$C$31=$C242),1),""))))</f>
        <v/>
      </c>
      <c r="CU242" s="409">
        <f>COUNTIFS('ZASOBY N'!$B241:$B$525,'ZASOBY N'!$B241,'ZASOBY N'!$C241:'ZASOBY N'!$C$525,'ZASOBY N'!$C241,'ZASOBY N'!$D241:'ZASOBY N'!$D$525,'ZASOBY N'!$D241,'ZASOBY N'!$H241:'ZASOBY N'!$H$525,'ZASOBY N'!$H241 )</f>
        <v>0</v>
      </c>
      <c r="CV242" s="410">
        <f>COUNTIFS('ZASOBY N'!$B$10:$B241,'ZASOBY N'!$B241,'ZASOBY N'!$C$10:'ZASOBY N'!$C241,'ZASOBY N'!$C241,'ZASOBY N'!$D$10:'ZASOBY N'!$D241,'ZASOBY N'!$D241,'ZASOBY N'!$H$10:'ZASOBY N'!$H241,'ZASOBY N'!$H241 )</f>
        <v>0</v>
      </c>
      <c r="CW242" s="411">
        <f t="shared" si="87"/>
        <v>0</v>
      </c>
      <c r="CX242" s="412">
        <f t="shared" si="88"/>
        <v>0</v>
      </c>
      <c r="CZ242" s="414" t="str">
        <f>IF(AND(DB242=1,DC242=1,SUMIF($C242:$C$525,$C242,$AE242:$AE$525)=$AE242),$AE242,IF($DE242&gt;0,$DE242,IF(AND(COUNTIF($C$11:$C241,$C242)&gt;=1,COUNTIF($D241:$D241,$D242)&gt;=1),"",IF(AND(SUMIF($C242:$C$525,$C242,$AE242:$AE$525)&gt;$AE242,SUMIF($D242:$D$525,$D242,$AE242:$AE$525)&gt;$AE242),_xlfn.AGGREGATE(14,4,$DD$11:$DD$31*($C$11:$C$31=$C242),1),""))))</f>
        <v/>
      </c>
      <c r="DB242" s="409">
        <f>COUNTIFS('ZASOBY N'!$B241:$B$525,'ZASOBY N'!$B241,'ZASOBY N'!$C241:'ZASOBY N'!$C$525,'ZASOBY N'!$C241,'ZASOBY N'!$D241:'ZASOBY N'!$D$525,'ZASOBY N'!$D241,'ZASOBY N'!$H241:'ZASOBY N'!$H$525,'ZASOBY N'!$H241 )</f>
        <v>0</v>
      </c>
      <c r="DC242" s="410">
        <f>COUNTIFS('ZASOBY N'!$B$10:$B241,'ZASOBY N'!$B241,'ZASOBY N'!$C$10:'ZASOBY N'!$C241,'ZASOBY N'!$C241,'ZASOBY N'!$D$10:'ZASOBY N'!$D241,'ZASOBY N'!$D241,'ZASOBY N'!$H$10:'ZASOBY N'!$H241,'ZASOBY N'!$H241 )</f>
        <v>0</v>
      </c>
      <c r="DD242" s="411">
        <f t="shared" si="89"/>
        <v>0</v>
      </c>
      <c r="DE242" s="412">
        <f t="shared" si="90"/>
        <v>0</v>
      </c>
      <c r="DF242" s="399" t="str">
        <f>IF(AND(DI242=1,DJ242=1,SUMIF($C242:$C$525,$C242,$AD242:$AD$525)=$AD242),$AD242,IF($DL242&gt;0,$DL242,IF(B242="","",IF(AND(COUNTIF($C$11:$C241,$C242)&gt;=1,COUNTIF($D241:$D241,$D242)&gt;=1,COUNTIF($Z239:$Z241,$C242)=0),"",IF(AND(COUNTIF($C$11:$C241,$C242)&gt;=1,COUNTIF($D241:$D241,$D242)&gt;=1),"UJĘTO WYŻEJ",IF(AND(SUMIF($C242:$C$525,$C242,$AD242:$AD$525)&gt;$AD242,SUMIF($D242:$D$525,$D242,$AD242:$AD$525)&gt;$AD242),_xlfn.AGGREGATE(14,4,$DK$11:$DK$31*($C$11:$C$31=$C242),1),""))))))</f>
        <v/>
      </c>
      <c r="DG242" s="414" t="str">
        <f>IF(AND(DI242=1,DJ242=1,SUMIF($C242:$C$525,$C242,$AD242:$AD$525)=$AD242),$AD242,IF($DL242&gt;0,$DL242,IF(AND(COUNTIF($C$11:$C241,$C242)&gt;=1,COUNTIF($D241:$D241,$D242)&gt;=1),"",IF(AND(SUMIF($C242:$C$525,$C242,$AD242:$AD$525)&gt;$AD242,SUMIF($D242:$D$525,$D242,$AD242:$AD$525)&gt;$AD242),_xlfn.AGGREGATE(14,4,$DK$11:$DK$31*($C$11:$C$31=$C242),1),""))))</f>
        <v/>
      </c>
      <c r="DI242" s="409">
        <f>COUNTIFS('ZASOBY N'!$B241:$B$525,'ZASOBY N'!$B241,'ZASOBY N'!$C241:'ZASOBY N'!$C$525,'ZASOBY N'!$C241,'ZASOBY N'!$D241:'ZASOBY N'!$D$525,'ZASOBY N'!$D241,'ZASOBY N'!$H241:'ZASOBY N'!$H$525,'ZASOBY N'!$H241 )</f>
        <v>0</v>
      </c>
      <c r="DJ242" s="410">
        <f>COUNTIFS('ZASOBY N'!$B$10:$B241,'ZASOBY N'!$B241,'ZASOBY N'!$C$10:'ZASOBY N'!$C241,'ZASOBY N'!$C241,'ZASOBY N'!$D$10:'ZASOBY N'!$D241,'ZASOBY N'!$D241,'ZASOBY N'!$H$10:'ZASOBY N'!$H241,'ZASOBY N'!$H241 )</f>
        <v>0</v>
      </c>
      <c r="DK242" s="411">
        <f t="shared" si="91"/>
        <v>0</v>
      </c>
      <c r="DL242" s="412">
        <f t="shared" si="92"/>
        <v>0</v>
      </c>
    </row>
    <row r="243" spans="1:116" ht="18.899999999999999" customHeight="1" x14ac:dyDescent="0.3">
      <c r="A243" s="219"/>
      <c r="B243" s="152" t="str">
        <f>IF('ZASOBY N'!A242="","",'ZASOBY N'!A242)</f>
        <v/>
      </c>
      <c r="C243" s="462" t="str">
        <f>IF('ZASOBY N'!C242="","",'ZASOBY N'!C242)</f>
        <v/>
      </c>
      <c r="D243" s="137" t="str">
        <f>IF('ZASOBY N'!B242="","",'ZASOBY N'!B242)</f>
        <v/>
      </c>
      <c r="E243" s="138"/>
      <c r="F243" s="356" t="str">
        <f>IF('ZASOBY N'!D242="","",'ZASOBY N'!D242)</f>
        <v/>
      </c>
      <c r="G243" s="220" t="str">
        <f>IF('ZASOBY N'!G242="","",'ZASOBY N'!G242)</f>
        <v/>
      </c>
      <c r="H243" s="221" t="str">
        <f>IF('ZASOBY N'!F242="","",'ZASOBY N'!F242)</f>
        <v/>
      </c>
      <c r="I243" s="221" t="str">
        <f>IF('ZASOBY N'!G242="","",'ZASOBY N'!G242)</f>
        <v/>
      </c>
      <c r="J243" s="221" t="str">
        <f>IF('ZASOBY N'!H242="","",'ZASOBY N'!H242)</f>
        <v/>
      </c>
      <c r="K243" s="214">
        <v>0</v>
      </c>
      <c r="L243" s="214">
        <v>0</v>
      </c>
      <c r="M243" s="214">
        <v>0</v>
      </c>
      <c r="N243" s="222" t="str">
        <f>IF('ZASOBY N'!BD242="x","",IF(W243="","",'ZASOBY N'!E242))</f>
        <v/>
      </c>
      <c r="O243" s="223">
        <v>0</v>
      </c>
      <c r="P243" s="223">
        <v>0</v>
      </c>
      <c r="Q243" s="226" t="str">
        <f>IF($N243="","",'UPR BILANS N'!G243*'UPR BILANS N'!N243)</f>
        <v/>
      </c>
      <c r="R243" s="225" t="str">
        <f>IF($N243="","",'ZASOBY N'!O242)</f>
        <v/>
      </c>
      <c r="S243" s="225" t="str">
        <f>IF($N243="","",IF('ZASOBY N'!Q242="",0,'ZASOBY N'!Q242))</f>
        <v/>
      </c>
      <c r="T243" s="225" t="str">
        <f>IF($N243="","",'ZASOBY N'!V242)</f>
        <v/>
      </c>
      <c r="U243" s="225" t="str">
        <f>IF($N243="","",IF('ZASOBY N'!AG242="",0,'ZASOBY N'!AG242))</f>
        <v/>
      </c>
      <c r="V243" s="225" t="str">
        <f>IF($N243="","",IF(NN!P245="",0,NN!P245))</f>
        <v/>
      </c>
      <c r="W243" s="225" t="str">
        <f t="shared" si="93"/>
        <v/>
      </c>
      <c r="X243" s="226" t="str">
        <f t="shared" si="73"/>
        <v/>
      </c>
      <c r="Y243" s="225" t="str">
        <f>IF('ZASOBY N'!AU242="","",IF(C243&lt;&gt;C242,'ZASOBY N'!AU242,IF(D243&lt;&gt;D242,'ZASOBY N'!AU242,IF(F243&lt;&gt;F242,'ZASOBY N'!AU242,IF(G243&lt;&gt;G242,'ZASOBY N'!AU242,IF(J243&lt;&gt;J242,'ZASOBY N'!AU242,IF(NN!AC245="","",IF(AND(C242=C243,H242=H243,J242=J243,NN!AC245&gt;0),"",IF(AND(C243=C244,H243=DO241,NN!CW243&gt;0),'ZASOBY N'!AU242,'ZASOBY N'!AU242)))))))))</f>
        <v/>
      </c>
      <c r="Z243" s="225" t="str">
        <f t="shared" si="94"/>
        <v/>
      </c>
      <c r="AA243" s="227" t="str">
        <f t="shared" si="75"/>
        <v/>
      </c>
      <c r="AB243" s="400" t="str">
        <f t="shared" si="95"/>
        <v/>
      </c>
      <c r="AC243" s="228" t="str">
        <f t="shared" si="74"/>
        <v/>
      </c>
      <c r="AD243" s="222">
        <f>IF(B243="",0,IF(F243="",0,INDEX(POBRANIE_!$B$6:$F$101,MATCH('UPR BILANS N'!$F243,POBRANIE_!$A$6:$A$101,0),2)))</f>
        <v>0</v>
      </c>
      <c r="AE243" s="224">
        <f>IF(OR('ZASOBY N'!G242="",'ZASOBY N'!E242=""),0,IF(B243="",0,'ZASOBY N'!G242*'ZASOBY N'!E242))</f>
        <v>0</v>
      </c>
      <c r="AF243" s="225">
        <f>IF('ZASOBY N'!O242="",0,'ZASOBY N'!O242)</f>
        <v>0</v>
      </c>
      <c r="AG243" s="225">
        <f>IF('ZASOBY N'!Q242="",0,'ZASOBY N'!Q242)</f>
        <v>0</v>
      </c>
      <c r="AH243" s="225">
        <f>IF('ZASOBY N'!V242="",0,'ZASOBY N'!V242)</f>
        <v>0</v>
      </c>
      <c r="AI243" s="225">
        <f>IF('ZASOBY N'!AG242="",0,'ZASOBY N'!AG242)</f>
        <v>0</v>
      </c>
      <c r="AJ243" s="225">
        <f>IF(NN!P245="",0,IF(NN!P245="BRAK kol.7","BRAK BADAŃ",NN!P245))</f>
        <v>0</v>
      </c>
      <c r="AK243" s="225">
        <f>IF(NN!AC245="",0,IF(NN!AC245="BRAK kol.7","BRAK BADAŃ",NN!AC245))</f>
        <v>0</v>
      </c>
      <c r="BJ243" s="414" t="str">
        <f>IF(AND(BL243=1,BM243=1,SUMIF($C243:$C$525,$C243,$AK243:$AK$525)=$AK243),$AK243,IF($BO243&gt;0,$BO243,IF(AND(COUNTIF($C$11:$C242,$C243)&gt;=1,COUNTIF($D242:$D242,$D243)&gt;=1),"",IF(AND(SUMIF($C243:$C$525,$C243,$AK243:$AK$525)&gt;=$AK243,SUMIF($D243:$D$525,$D243,$AK243:$AK$525)&gt;=$AK243),SUMIF($C243:$C$525,$C243,$AK243:$AK$525),""))))</f>
        <v/>
      </c>
      <c r="BL243" s="409">
        <f>COUNTIFS('ZASOBY N'!$B242:$B$525,'ZASOBY N'!$B242,'ZASOBY N'!$C242:'ZASOBY N'!$C$525,'ZASOBY N'!$C242,'ZASOBY N'!$D242:'ZASOBY N'!$D$525,'ZASOBY N'!$D242,'ZASOBY N'!$H242:'ZASOBY N'!$H$525,'ZASOBY N'!$H242 )</f>
        <v>0</v>
      </c>
      <c r="BM243" s="410">
        <f>COUNTIFS('ZASOBY N'!$B$10:$B242,'ZASOBY N'!$B242,'ZASOBY N'!$C$10:'ZASOBY N'!$C242,'ZASOBY N'!$C242,'ZASOBY N'!$D$10:'ZASOBY N'!$D242,'ZASOBY N'!$D242,'ZASOBY N'!$H$10:'ZASOBY N'!$H242,'ZASOBY N'!$H242 )</f>
        <v>0</v>
      </c>
      <c r="BN243" s="411">
        <f t="shared" si="76"/>
        <v>0</v>
      </c>
      <c r="BO243" s="412">
        <f t="shared" si="77"/>
        <v>0</v>
      </c>
      <c r="BP243" s="94" t="str">
        <f t="shared" si="78"/>
        <v/>
      </c>
      <c r="BQ243" s="414" t="str">
        <f>IF(AND(BS243=1,BT243=1,SUMIF($C243:$C$525,$C243,$AJ243:$AJ$525)=$AJ243),$AJ243,IF($BV243&gt;0,$BV243,IF(AND(COUNTIF($C$11:$C242,$C243)&gt;=1,COUNTIF($D242:$D242,$D243)&gt;=1),"",IF(AND(SUMIF($C243:$C$525,$C243,$AJ243:$AJ$525)&gt;$AJ243,SUMIF($D243:$D$525,$D243,$AJ243:$AJ$525)&gt;$AJ243),SUMIF($C243:$C$525,$C243,$AJ243:$AJ$525),""))))</f>
        <v/>
      </c>
      <c r="BS243" s="409">
        <f>COUNTIFS('ZASOBY N'!$B242:$B$525,'ZASOBY N'!$B242,'ZASOBY N'!$C242:'ZASOBY N'!$C$525,'ZASOBY N'!$C242,'ZASOBY N'!$D242:'ZASOBY N'!$D$525,'ZASOBY N'!$D242,'ZASOBY N'!$H242:'ZASOBY N'!$H$525,'ZASOBY N'!$H242 )</f>
        <v>0</v>
      </c>
      <c r="BT243" s="410">
        <f>COUNTIFS('ZASOBY N'!$B$10:$B242,'ZASOBY N'!$B242,'ZASOBY N'!$C$10:'ZASOBY N'!$C242,'ZASOBY N'!$C242,'ZASOBY N'!$D$10:'ZASOBY N'!$D242,'ZASOBY N'!$D242,'ZASOBY N'!$H$10:'ZASOBY N'!$H242,'ZASOBY N'!$H242 )</f>
        <v>0</v>
      </c>
      <c r="BU243" s="411">
        <f t="shared" si="79"/>
        <v>0</v>
      </c>
      <c r="BV243" s="412">
        <f t="shared" si="80"/>
        <v>0</v>
      </c>
      <c r="BW243" s="94" t="s">
        <v>499</v>
      </c>
      <c r="BX243" s="414" t="str">
        <f>IF(AND(BZ243=1,CA243=1,SUMIF($C243:$C$525,$C243,$AI243:$AI$525)=$AI243),$AI243,IF($CC243&gt;0,$CC243,IF(AND(COUNTIF($C$11:$C242,$C243)&gt;=1,COUNTIF($D242:$D242,$D243)&gt;=1),"",IF(AND(SUMIF($C243:$C$525,$C243,$AI243:$AI$525)&gt;$AI243,SUMIF($D243:$D$525,$D243,$AI243:$AI$525)&gt;$IG243),_xlfn.AGGREGATE(14,4,$CB$11:$CB$31*($C$11:$C$31=$C243),1),""))))</f>
        <v/>
      </c>
      <c r="BZ243" s="409">
        <f>COUNTIFS('ZASOBY N'!$B242:$B$525,'ZASOBY N'!$B242,'ZASOBY N'!$C242:'ZASOBY N'!$C$525,'ZASOBY N'!$C242,'ZASOBY N'!$D242:'ZASOBY N'!$D$525,'ZASOBY N'!$D242,'ZASOBY N'!$H242:'ZASOBY N'!$H$525,'ZASOBY N'!$H242 )</f>
        <v>0</v>
      </c>
      <c r="CA243" s="410">
        <f>COUNTIFS('ZASOBY N'!$B$10:$B242,'ZASOBY N'!$B242,'ZASOBY N'!$C$10:'ZASOBY N'!$C242,'ZASOBY N'!$C242,'ZASOBY N'!$D$10:'ZASOBY N'!$D242,'ZASOBY N'!$D242,'ZASOBY N'!$H$10:'ZASOBY N'!$H242,'ZASOBY N'!$H242 )</f>
        <v>0</v>
      </c>
      <c r="CB243" s="411">
        <f t="shared" si="81"/>
        <v>0</v>
      </c>
      <c r="CC243" s="412">
        <f t="shared" si="82"/>
        <v>0</v>
      </c>
      <c r="CE243" s="414" t="str">
        <f>IF(AND(CG243=1,CH243=1,SUMIF($C243:$C$525,$C243,$AH243:$AH$525)=$AH243),$AH243,IF($CJ243&gt;0,$CJ243,IF(AND(COUNTIF($C$11:$C242,$C243)&gt;=1,COUNTIF($D242:$D242,$D243)&gt;=1),"",IF(AND(SUMIF($C243:$C$525,$C243,$AH243:$AH$525)&gt;$AH243,SUMIF($D243:$D$525,$D243,$AH243:$AH$525)&gt;$AH243),_xlfn.AGGREGATE(14,4,$CI$11:$CI$31*($C$11:$C$31=$C243),1),""))))</f>
        <v/>
      </c>
      <c r="CG243" s="409">
        <f>COUNTIFS('ZASOBY N'!$B242:$B$525,'ZASOBY N'!$B242,'ZASOBY N'!$C242:'ZASOBY N'!$C$525,'ZASOBY N'!$C242,'ZASOBY N'!$D242:'ZASOBY N'!$D$525,'ZASOBY N'!$D242,'ZASOBY N'!$H242:'ZASOBY N'!$H$525,'ZASOBY N'!$H242 )</f>
        <v>0</v>
      </c>
      <c r="CH243" s="410">
        <f>COUNTIFS('ZASOBY N'!$B$10:$B242,'ZASOBY N'!$B242,'ZASOBY N'!$C$10:'ZASOBY N'!$C242,'ZASOBY N'!$C242,'ZASOBY N'!$D$10:'ZASOBY N'!$D242,'ZASOBY N'!$D242,'ZASOBY N'!$H$10:'ZASOBY N'!$H242,'ZASOBY N'!$H242 )</f>
        <v>0</v>
      </c>
      <c r="CI243" s="411">
        <f t="shared" si="83"/>
        <v>0</v>
      </c>
      <c r="CJ243" s="412">
        <f t="shared" si="84"/>
        <v>0</v>
      </c>
      <c r="CL243" s="414" t="str">
        <f>IF(AND(CN243=1,CO243=1,SUMIF($C243:$C$525,$C243,$AG243:$AG$525)=$AG243),$AG243,IF($CQ243&gt;0,$CQ243,IF(AND(COUNTIF($C$11:$C242,$C243)&gt;=1,COUNTIF($D242:$D242,$D243)&gt;=1),"",IF(AND(SUMIF($C243:$C$525,$C243,$AG243:$AG$525)&gt;$AG243,SUMIF($D243:$D$525,$D243,$AG243:$AG$525)&gt;$AG243),_xlfn.AGGREGATE(14,4,$CP$11:$CP$31*($C$11:$C$31=$C243),1),""))))</f>
        <v/>
      </c>
      <c r="CN243" s="409">
        <f>COUNTIFS('ZASOBY N'!$B242:$B$525,'ZASOBY N'!$B242,'ZASOBY N'!$C242:'ZASOBY N'!$C$525,'ZASOBY N'!$C242,'ZASOBY N'!$D242:'ZASOBY N'!$D$525,'ZASOBY N'!$D242,'ZASOBY N'!$H242:'ZASOBY N'!$H$525,'ZASOBY N'!$H242 )</f>
        <v>0</v>
      </c>
      <c r="CO243" s="410">
        <f>COUNTIFS('ZASOBY N'!$B$10:$B242,'ZASOBY N'!$B242,'ZASOBY N'!$C$10:'ZASOBY N'!$C242,'ZASOBY N'!$C242,'ZASOBY N'!$D$10:'ZASOBY N'!$D242,'ZASOBY N'!$D242,'ZASOBY N'!$H$10:'ZASOBY N'!$H242,'ZASOBY N'!$H242 )</f>
        <v>0</v>
      </c>
      <c r="CP243" s="411">
        <f t="shared" si="85"/>
        <v>0</v>
      </c>
      <c r="CQ243" s="412">
        <f t="shared" si="86"/>
        <v>0</v>
      </c>
      <c r="CS243" s="414" t="str">
        <f>IF(AND(CU243=1,CV243=1,SUMIF($C243:$C$525,$C243,$AF243:$AF$525)=$AF243),$AF243,IF($CX243&gt;0,$CX243,IF(AND(COUNTIF($C$11:$C242,$C243)&gt;=1,COUNTIF($D242:$D242,$D243)&gt;=1),"",IF(AND(SUMIF($C243:$C$525,$C243,$AF243:$AF$525)&gt;$AF243,SUMIF($D243:$D$525,$D243,$AF243:$AF$525)&gt;$AF243),_xlfn.AGGREGATE(14,4,$CW$11:$CW$31*($C$11:$C$31=$C243),1),""))))</f>
        <v/>
      </c>
      <c r="CU243" s="409">
        <f>COUNTIFS('ZASOBY N'!$B242:$B$525,'ZASOBY N'!$B242,'ZASOBY N'!$C242:'ZASOBY N'!$C$525,'ZASOBY N'!$C242,'ZASOBY N'!$D242:'ZASOBY N'!$D$525,'ZASOBY N'!$D242,'ZASOBY N'!$H242:'ZASOBY N'!$H$525,'ZASOBY N'!$H242 )</f>
        <v>0</v>
      </c>
      <c r="CV243" s="410">
        <f>COUNTIFS('ZASOBY N'!$B$10:$B242,'ZASOBY N'!$B242,'ZASOBY N'!$C$10:'ZASOBY N'!$C242,'ZASOBY N'!$C242,'ZASOBY N'!$D$10:'ZASOBY N'!$D242,'ZASOBY N'!$D242,'ZASOBY N'!$H$10:'ZASOBY N'!$H242,'ZASOBY N'!$H242 )</f>
        <v>0</v>
      </c>
      <c r="CW243" s="411">
        <f t="shared" si="87"/>
        <v>0</v>
      </c>
      <c r="CX243" s="412">
        <f t="shared" si="88"/>
        <v>0</v>
      </c>
      <c r="CZ243" s="414" t="str">
        <f>IF(AND(DB243=1,DC243=1,SUMIF($C243:$C$525,$C243,$AE243:$AE$525)=$AE243),$AE243,IF($DE243&gt;0,$DE243,IF(AND(COUNTIF($C$11:$C242,$C243)&gt;=1,COUNTIF($D242:$D242,$D243)&gt;=1),"",IF(AND(SUMIF($C243:$C$525,$C243,$AE243:$AE$525)&gt;$AE243,SUMIF($D243:$D$525,$D243,$AE243:$AE$525)&gt;$AE243),_xlfn.AGGREGATE(14,4,$DD$11:$DD$31*($C$11:$C$31=$C243),1),""))))</f>
        <v/>
      </c>
      <c r="DB243" s="409">
        <f>COUNTIFS('ZASOBY N'!$B242:$B$525,'ZASOBY N'!$B242,'ZASOBY N'!$C242:'ZASOBY N'!$C$525,'ZASOBY N'!$C242,'ZASOBY N'!$D242:'ZASOBY N'!$D$525,'ZASOBY N'!$D242,'ZASOBY N'!$H242:'ZASOBY N'!$H$525,'ZASOBY N'!$H242 )</f>
        <v>0</v>
      </c>
      <c r="DC243" s="410">
        <f>COUNTIFS('ZASOBY N'!$B$10:$B242,'ZASOBY N'!$B242,'ZASOBY N'!$C$10:'ZASOBY N'!$C242,'ZASOBY N'!$C242,'ZASOBY N'!$D$10:'ZASOBY N'!$D242,'ZASOBY N'!$D242,'ZASOBY N'!$H$10:'ZASOBY N'!$H242,'ZASOBY N'!$H242 )</f>
        <v>0</v>
      </c>
      <c r="DD243" s="411">
        <f t="shared" si="89"/>
        <v>0</v>
      </c>
      <c r="DE243" s="412">
        <f t="shared" si="90"/>
        <v>0</v>
      </c>
      <c r="DF243" s="399" t="str">
        <f>IF(AND(DI243=1,DJ243=1,SUMIF($C243:$C$525,$C243,$AD243:$AD$525)=$AD243),$AD243,IF($DL243&gt;0,$DL243,IF(B243="","",IF(AND(COUNTIF($C$11:$C242,$C243)&gt;=1,COUNTIF($D242:$D242,$D243)&gt;=1,COUNTIF($Z240:$Z242,$C243)=0),"",IF(AND(COUNTIF($C$11:$C242,$C243)&gt;=1,COUNTIF($D242:$D242,$D243)&gt;=1),"UJĘTO WYŻEJ",IF(AND(SUMIF($C243:$C$525,$C243,$AD243:$AD$525)&gt;$AD243,SUMIF($D243:$D$525,$D243,$AD243:$AD$525)&gt;$AD243),_xlfn.AGGREGATE(14,4,$DK$11:$DK$31*($C$11:$C$31=$C243),1),""))))))</f>
        <v/>
      </c>
      <c r="DG243" s="414" t="str">
        <f>IF(AND(DI243=1,DJ243=1,SUMIF($C243:$C$525,$C243,$AD243:$AD$525)=$AD243),$AD243,IF($DL243&gt;0,$DL243,IF(AND(COUNTIF($C$11:$C242,$C243)&gt;=1,COUNTIF($D242:$D242,$D243)&gt;=1),"",IF(AND(SUMIF($C243:$C$525,$C243,$AD243:$AD$525)&gt;$AD243,SUMIF($D243:$D$525,$D243,$AD243:$AD$525)&gt;$AD243),_xlfn.AGGREGATE(14,4,$DK$11:$DK$31*($C$11:$C$31=$C243),1),""))))</f>
        <v/>
      </c>
      <c r="DI243" s="409">
        <f>COUNTIFS('ZASOBY N'!$B242:$B$525,'ZASOBY N'!$B242,'ZASOBY N'!$C242:'ZASOBY N'!$C$525,'ZASOBY N'!$C242,'ZASOBY N'!$D242:'ZASOBY N'!$D$525,'ZASOBY N'!$D242,'ZASOBY N'!$H242:'ZASOBY N'!$H$525,'ZASOBY N'!$H242 )</f>
        <v>0</v>
      </c>
      <c r="DJ243" s="410">
        <f>COUNTIFS('ZASOBY N'!$B$10:$B242,'ZASOBY N'!$B242,'ZASOBY N'!$C$10:'ZASOBY N'!$C242,'ZASOBY N'!$C242,'ZASOBY N'!$D$10:'ZASOBY N'!$D242,'ZASOBY N'!$D242,'ZASOBY N'!$H$10:'ZASOBY N'!$H242,'ZASOBY N'!$H242 )</f>
        <v>0</v>
      </c>
      <c r="DK243" s="411">
        <f t="shared" si="91"/>
        <v>0</v>
      </c>
      <c r="DL243" s="412">
        <f t="shared" si="92"/>
        <v>0</v>
      </c>
    </row>
    <row r="244" spans="1:116" ht="18.899999999999999" customHeight="1" x14ac:dyDescent="0.3">
      <c r="A244" s="219"/>
      <c r="B244" s="152" t="str">
        <f>IF('ZASOBY N'!A243="","",'ZASOBY N'!A243)</f>
        <v/>
      </c>
      <c r="C244" s="462" t="str">
        <f>IF('ZASOBY N'!C243="","",'ZASOBY N'!C243)</f>
        <v/>
      </c>
      <c r="D244" s="137" t="str">
        <f>IF('ZASOBY N'!B243="","",'ZASOBY N'!B243)</f>
        <v/>
      </c>
      <c r="E244" s="138"/>
      <c r="F244" s="356" t="str">
        <f>IF('ZASOBY N'!D243="","",'ZASOBY N'!D243)</f>
        <v/>
      </c>
      <c r="G244" s="220" t="str">
        <f>IF('ZASOBY N'!G243="","",'ZASOBY N'!G243)</f>
        <v/>
      </c>
      <c r="H244" s="221" t="str">
        <f>IF('ZASOBY N'!F243="","",'ZASOBY N'!F243)</f>
        <v/>
      </c>
      <c r="I244" s="221" t="str">
        <f>IF('ZASOBY N'!G243="","",'ZASOBY N'!G243)</f>
        <v/>
      </c>
      <c r="J244" s="221" t="str">
        <f>IF('ZASOBY N'!H243="","",'ZASOBY N'!H243)</f>
        <v/>
      </c>
      <c r="K244" s="214">
        <v>0</v>
      </c>
      <c r="L244" s="214">
        <v>0</v>
      </c>
      <c r="M244" s="214">
        <v>0</v>
      </c>
      <c r="N244" s="222" t="str">
        <f>IF('ZASOBY N'!BD243="x","",IF(W244="","",'ZASOBY N'!E243))</f>
        <v/>
      </c>
      <c r="O244" s="223">
        <v>0</v>
      </c>
      <c r="P244" s="223">
        <v>0</v>
      </c>
      <c r="Q244" s="226" t="str">
        <f>IF($N244="","",'UPR BILANS N'!G244*'UPR BILANS N'!N244)</f>
        <v/>
      </c>
      <c r="R244" s="225" t="str">
        <f>IF($N244="","",'ZASOBY N'!O243)</f>
        <v/>
      </c>
      <c r="S244" s="225" t="str">
        <f>IF($N244="","",IF('ZASOBY N'!Q243="",0,'ZASOBY N'!Q243))</f>
        <v/>
      </c>
      <c r="T244" s="225" t="str">
        <f>IF($N244="","",'ZASOBY N'!V243)</f>
        <v/>
      </c>
      <c r="U244" s="225" t="str">
        <f>IF($N244="","",IF('ZASOBY N'!AG243="",0,'ZASOBY N'!AG243))</f>
        <v/>
      </c>
      <c r="V244" s="225" t="str">
        <f>IF($N244="","",IF(NN!P246="",0,NN!P246))</f>
        <v/>
      </c>
      <c r="W244" s="225" t="str">
        <f t="shared" si="93"/>
        <v/>
      </c>
      <c r="X244" s="226" t="str">
        <f t="shared" si="73"/>
        <v/>
      </c>
      <c r="Y244" s="225" t="str">
        <f>IF('ZASOBY N'!AU243="","",IF(C244&lt;&gt;C243,'ZASOBY N'!AU243,IF(D244&lt;&gt;D243,'ZASOBY N'!AU243,IF(F244&lt;&gt;F243,'ZASOBY N'!AU243,IF(G244&lt;&gt;G243,'ZASOBY N'!AU243,IF(J244&lt;&gt;J243,'ZASOBY N'!AU243,IF(NN!AC246="","",IF(AND(C243=C244,H243=H244,J243=J244,NN!AC246&gt;0),"",IF(AND(C244=C245,H244=DO242,NN!CW244&gt;0),'ZASOBY N'!AU243,'ZASOBY N'!AU243)))))))))</f>
        <v/>
      </c>
      <c r="Z244" s="225" t="str">
        <f t="shared" si="94"/>
        <v/>
      </c>
      <c r="AA244" s="227" t="str">
        <f t="shared" si="75"/>
        <v/>
      </c>
      <c r="AB244" s="400" t="str">
        <f t="shared" si="95"/>
        <v/>
      </c>
      <c r="AC244" s="228" t="str">
        <f t="shared" si="74"/>
        <v/>
      </c>
      <c r="AD244" s="222">
        <f>IF(B244="",0,IF(F244="",0,INDEX(POBRANIE_!$B$6:$F$101,MATCH('UPR BILANS N'!$F244,POBRANIE_!$A$6:$A$101,0),2)))</f>
        <v>0</v>
      </c>
      <c r="AE244" s="224">
        <f>IF(OR('ZASOBY N'!G243="",'ZASOBY N'!E243=""),0,IF(B244="",0,'ZASOBY N'!G243*'ZASOBY N'!E243))</f>
        <v>0</v>
      </c>
      <c r="AF244" s="225">
        <f>IF('ZASOBY N'!O243="",0,'ZASOBY N'!O243)</f>
        <v>0</v>
      </c>
      <c r="AG244" s="225">
        <f>IF('ZASOBY N'!Q243="",0,'ZASOBY N'!Q243)</f>
        <v>0</v>
      </c>
      <c r="AH244" s="225">
        <f>IF('ZASOBY N'!V243="",0,'ZASOBY N'!V243)</f>
        <v>0</v>
      </c>
      <c r="AI244" s="225">
        <f>IF('ZASOBY N'!AG243="",0,'ZASOBY N'!AG243)</f>
        <v>0</v>
      </c>
      <c r="AJ244" s="225">
        <f>IF(NN!P246="",0,IF(NN!P246="BRAK kol.7","BRAK BADAŃ",NN!P246))</f>
        <v>0</v>
      </c>
      <c r="AK244" s="225">
        <f>IF(NN!AC246="",0,IF(NN!AC246="BRAK kol.7","BRAK BADAŃ",NN!AC246))</f>
        <v>0</v>
      </c>
      <c r="BJ244" s="414" t="str">
        <f>IF(AND(BL244=1,BM244=1,SUMIF($C244:$C$525,$C244,$AK244:$AK$525)=$AK244),$AK244,IF($BO244&gt;0,$BO244,IF(AND(COUNTIF($C$11:$C243,$C244)&gt;=1,COUNTIF($D243:$D243,$D244)&gt;=1),"",IF(AND(SUMIF($C244:$C$525,$C244,$AK244:$AK$525)&gt;=$AK244,SUMIF($D244:$D$525,$D244,$AK244:$AK$525)&gt;=$AK244),SUMIF($C244:$C$525,$C244,$AK244:$AK$525),""))))</f>
        <v/>
      </c>
      <c r="BL244" s="409">
        <f>COUNTIFS('ZASOBY N'!$B243:$B$525,'ZASOBY N'!$B243,'ZASOBY N'!$C243:'ZASOBY N'!$C$525,'ZASOBY N'!$C243,'ZASOBY N'!$D243:'ZASOBY N'!$D$525,'ZASOBY N'!$D243,'ZASOBY N'!$H243:'ZASOBY N'!$H$525,'ZASOBY N'!$H243 )</f>
        <v>0</v>
      </c>
      <c r="BM244" s="410">
        <f>COUNTIFS('ZASOBY N'!$B$10:$B243,'ZASOBY N'!$B243,'ZASOBY N'!$C$10:'ZASOBY N'!$C243,'ZASOBY N'!$C243,'ZASOBY N'!$D$10:'ZASOBY N'!$D243,'ZASOBY N'!$D243,'ZASOBY N'!$H$10:'ZASOBY N'!$H243,'ZASOBY N'!$H243 )</f>
        <v>0</v>
      </c>
      <c r="BN244" s="411">
        <f t="shared" si="76"/>
        <v>0</v>
      </c>
      <c r="BO244" s="412">
        <f t="shared" si="77"/>
        <v>0</v>
      </c>
      <c r="BP244" s="94" t="str">
        <f t="shared" si="78"/>
        <v/>
      </c>
      <c r="BQ244" s="414" t="str">
        <f>IF(AND(BS244=1,BT244=1,SUMIF($C244:$C$525,$C244,$AJ244:$AJ$525)=$AJ244),$AJ244,IF($BV244&gt;0,$BV244,IF(AND(COUNTIF($C$11:$C243,$C244)&gt;=1,COUNTIF($D243:$D243,$D244)&gt;=1),"",IF(AND(SUMIF($C244:$C$525,$C244,$AJ244:$AJ$525)&gt;$AJ244,SUMIF($D244:$D$525,$D244,$AJ244:$AJ$525)&gt;$AJ244),SUMIF($C244:$C$525,$C244,$AJ244:$AJ$525),""))))</f>
        <v/>
      </c>
      <c r="BS244" s="409">
        <f>COUNTIFS('ZASOBY N'!$B243:$B$525,'ZASOBY N'!$B243,'ZASOBY N'!$C243:'ZASOBY N'!$C$525,'ZASOBY N'!$C243,'ZASOBY N'!$D243:'ZASOBY N'!$D$525,'ZASOBY N'!$D243,'ZASOBY N'!$H243:'ZASOBY N'!$H$525,'ZASOBY N'!$H243 )</f>
        <v>0</v>
      </c>
      <c r="BT244" s="410">
        <f>COUNTIFS('ZASOBY N'!$B$10:$B243,'ZASOBY N'!$B243,'ZASOBY N'!$C$10:'ZASOBY N'!$C243,'ZASOBY N'!$C243,'ZASOBY N'!$D$10:'ZASOBY N'!$D243,'ZASOBY N'!$D243,'ZASOBY N'!$H$10:'ZASOBY N'!$H243,'ZASOBY N'!$H243 )</f>
        <v>0</v>
      </c>
      <c r="BU244" s="411">
        <f t="shared" si="79"/>
        <v>0</v>
      </c>
      <c r="BV244" s="412">
        <f t="shared" si="80"/>
        <v>0</v>
      </c>
      <c r="BW244" s="94" t="s">
        <v>499</v>
      </c>
      <c r="BX244" s="414" t="str">
        <f>IF(AND(BZ244=1,CA244=1,SUMIF($C244:$C$525,$C244,$AI244:$AI$525)=$AI244),$AI244,IF($CC244&gt;0,$CC244,IF(AND(COUNTIF($C$11:$C243,$C244)&gt;=1,COUNTIF($D243:$D243,$D244)&gt;=1),"",IF(AND(SUMIF($C244:$C$525,$C244,$AI244:$AI$525)&gt;$AI244,SUMIF($D244:$D$525,$D244,$AI244:$AI$525)&gt;$IG244),_xlfn.AGGREGATE(14,4,$CB$11:$CB$31*($C$11:$C$31=$C244),1),""))))</f>
        <v/>
      </c>
      <c r="BZ244" s="409">
        <f>COUNTIFS('ZASOBY N'!$B243:$B$525,'ZASOBY N'!$B243,'ZASOBY N'!$C243:'ZASOBY N'!$C$525,'ZASOBY N'!$C243,'ZASOBY N'!$D243:'ZASOBY N'!$D$525,'ZASOBY N'!$D243,'ZASOBY N'!$H243:'ZASOBY N'!$H$525,'ZASOBY N'!$H243 )</f>
        <v>0</v>
      </c>
      <c r="CA244" s="410">
        <f>COUNTIFS('ZASOBY N'!$B$10:$B243,'ZASOBY N'!$B243,'ZASOBY N'!$C$10:'ZASOBY N'!$C243,'ZASOBY N'!$C243,'ZASOBY N'!$D$10:'ZASOBY N'!$D243,'ZASOBY N'!$D243,'ZASOBY N'!$H$10:'ZASOBY N'!$H243,'ZASOBY N'!$H243 )</f>
        <v>0</v>
      </c>
      <c r="CB244" s="411">
        <f t="shared" si="81"/>
        <v>0</v>
      </c>
      <c r="CC244" s="412">
        <f t="shared" si="82"/>
        <v>0</v>
      </c>
      <c r="CE244" s="414" t="str">
        <f>IF(AND(CG244=1,CH244=1,SUMIF($C244:$C$525,$C244,$AH244:$AH$525)=$AH244),$AH244,IF($CJ244&gt;0,$CJ244,IF(AND(COUNTIF($C$11:$C243,$C244)&gt;=1,COUNTIF($D243:$D243,$D244)&gt;=1),"",IF(AND(SUMIF($C244:$C$525,$C244,$AH244:$AH$525)&gt;$AH244,SUMIF($D244:$D$525,$D244,$AH244:$AH$525)&gt;$AH244),_xlfn.AGGREGATE(14,4,$CI$11:$CI$31*($C$11:$C$31=$C244),1),""))))</f>
        <v/>
      </c>
      <c r="CG244" s="409">
        <f>COUNTIFS('ZASOBY N'!$B243:$B$525,'ZASOBY N'!$B243,'ZASOBY N'!$C243:'ZASOBY N'!$C$525,'ZASOBY N'!$C243,'ZASOBY N'!$D243:'ZASOBY N'!$D$525,'ZASOBY N'!$D243,'ZASOBY N'!$H243:'ZASOBY N'!$H$525,'ZASOBY N'!$H243 )</f>
        <v>0</v>
      </c>
      <c r="CH244" s="410">
        <f>COUNTIFS('ZASOBY N'!$B$10:$B243,'ZASOBY N'!$B243,'ZASOBY N'!$C$10:'ZASOBY N'!$C243,'ZASOBY N'!$C243,'ZASOBY N'!$D$10:'ZASOBY N'!$D243,'ZASOBY N'!$D243,'ZASOBY N'!$H$10:'ZASOBY N'!$H243,'ZASOBY N'!$H243 )</f>
        <v>0</v>
      </c>
      <c r="CI244" s="411">
        <f t="shared" si="83"/>
        <v>0</v>
      </c>
      <c r="CJ244" s="412">
        <f t="shared" si="84"/>
        <v>0</v>
      </c>
      <c r="CL244" s="414" t="str">
        <f>IF(AND(CN244=1,CO244=1,SUMIF($C244:$C$525,$C244,$AG244:$AG$525)=$AG244),$AG244,IF($CQ244&gt;0,$CQ244,IF(AND(COUNTIF($C$11:$C243,$C244)&gt;=1,COUNTIF($D243:$D243,$D244)&gt;=1),"",IF(AND(SUMIF($C244:$C$525,$C244,$AG244:$AG$525)&gt;$AG244,SUMIF($D244:$D$525,$D244,$AG244:$AG$525)&gt;$AG244),_xlfn.AGGREGATE(14,4,$CP$11:$CP$31*($C$11:$C$31=$C244),1),""))))</f>
        <v/>
      </c>
      <c r="CN244" s="409">
        <f>COUNTIFS('ZASOBY N'!$B243:$B$525,'ZASOBY N'!$B243,'ZASOBY N'!$C243:'ZASOBY N'!$C$525,'ZASOBY N'!$C243,'ZASOBY N'!$D243:'ZASOBY N'!$D$525,'ZASOBY N'!$D243,'ZASOBY N'!$H243:'ZASOBY N'!$H$525,'ZASOBY N'!$H243 )</f>
        <v>0</v>
      </c>
      <c r="CO244" s="410">
        <f>COUNTIFS('ZASOBY N'!$B$10:$B243,'ZASOBY N'!$B243,'ZASOBY N'!$C$10:'ZASOBY N'!$C243,'ZASOBY N'!$C243,'ZASOBY N'!$D$10:'ZASOBY N'!$D243,'ZASOBY N'!$D243,'ZASOBY N'!$H$10:'ZASOBY N'!$H243,'ZASOBY N'!$H243 )</f>
        <v>0</v>
      </c>
      <c r="CP244" s="411">
        <f t="shared" si="85"/>
        <v>0</v>
      </c>
      <c r="CQ244" s="412">
        <f t="shared" si="86"/>
        <v>0</v>
      </c>
      <c r="CS244" s="414" t="str">
        <f>IF(AND(CU244=1,CV244=1,SUMIF($C244:$C$525,$C244,$AF244:$AF$525)=$AF244),$AF244,IF($CX244&gt;0,$CX244,IF(AND(COUNTIF($C$11:$C243,$C244)&gt;=1,COUNTIF($D243:$D243,$D244)&gt;=1),"",IF(AND(SUMIF($C244:$C$525,$C244,$AF244:$AF$525)&gt;$AF244,SUMIF($D244:$D$525,$D244,$AF244:$AF$525)&gt;$AF244),_xlfn.AGGREGATE(14,4,$CW$11:$CW$31*($C$11:$C$31=$C244),1),""))))</f>
        <v/>
      </c>
      <c r="CU244" s="409">
        <f>COUNTIFS('ZASOBY N'!$B243:$B$525,'ZASOBY N'!$B243,'ZASOBY N'!$C243:'ZASOBY N'!$C$525,'ZASOBY N'!$C243,'ZASOBY N'!$D243:'ZASOBY N'!$D$525,'ZASOBY N'!$D243,'ZASOBY N'!$H243:'ZASOBY N'!$H$525,'ZASOBY N'!$H243 )</f>
        <v>0</v>
      </c>
      <c r="CV244" s="410">
        <f>COUNTIFS('ZASOBY N'!$B$10:$B243,'ZASOBY N'!$B243,'ZASOBY N'!$C$10:'ZASOBY N'!$C243,'ZASOBY N'!$C243,'ZASOBY N'!$D$10:'ZASOBY N'!$D243,'ZASOBY N'!$D243,'ZASOBY N'!$H$10:'ZASOBY N'!$H243,'ZASOBY N'!$H243 )</f>
        <v>0</v>
      </c>
      <c r="CW244" s="411">
        <f t="shared" si="87"/>
        <v>0</v>
      </c>
      <c r="CX244" s="412">
        <f t="shared" si="88"/>
        <v>0</v>
      </c>
      <c r="CZ244" s="414" t="str">
        <f>IF(AND(DB244=1,DC244=1,SUMIF($C244:$C$525,$C244,$AE244:$AE$525)=$AE244),$AE244,IF($DE244&gt;0,$DE244,IF(AND(COUNTIF($C$11:$C243,$C244)&gt;=1,COUNTIF($D243:$D243,$D244)&gt;=1),"",IF(AND(SUMIF($C244:$C$525,$C244,$AE244:$AE$525)&gt;$AE244,SUMIF($D244:$D$525,$D244,$AE244:$AE$525)&gt;$AE244),_xlfn.AGGREGATE(14,4,$DD$11:$DD$31*($C$11:$C$31=$C244),1),""))))</f>
        <v/>
      </c>
      <c r="DB244" s="409">
        <f>COUNTIFS('ZASOBY N'!$B243:$B$525,'ZASOBY N'!$B243,'ZASOBY N'!$C243:'ZASOBY N'!$C$525,'ZASOBY N'!$C243,'ZASOBY N'!$D243:'ZASOBY N'!$D$525,'ZASOBY N'!$D243,'ZASOBY N'!$H243:'ZASOBY N'!$H$525,'ZASOBY N'!$H243 )</f>
        <v>0</v>
      </c>
      <c r="DC244" s="410">
        <f>COUNTIFS('ZASOBY N'!$B$10:$B243,'ZASOBY N'!$B243,'ZASOBY N'!$C$10:'ZASOBY N'!$C243,'ZASOBY N'!$C243,'ZASOBY N'!$D$10:'ZASOBY N'!$D243,'ZASOBY N'!$D243,'ZASOBY N'!$H$10:'ZASOBY N'!$H243,'ZASOBY N'!$H243 )</f>
        <v>0</v>
      </c>
      <c r="DD244" s="411">
        <f t="shared" si="89"/>
        <v>0</v>
      </c>
      <c r="DE244" s="412">
        <f t="shared" si="90"/>
        <v>0</v>
      </c>
      <c r="DF244" s="399" t="str">
        <f>IF(AND(DI244=1,DJ244=1,SUMIF($C244:$C$525,$C244,$AD244:$AD$525)=$AD244),$AD244,IF($DL244&gt;0,$DL244,IF(B244="","",IF(AND(COUNTIF($C$11:$C243,$C244)&gt;=1,COUNTIF($D243:$D243,$D244)&gt;=1,COUNTIF($Z241:$Z243,$C244)=0),"",IF(AND(COUNTIF($C$11:$C243,$C244)&gt;=1,COUNTIF($D243:$D243,$D244)&gt;=1),"UJĘTO WYŻEJ",IF(AND(SUMIF($C244:$C$525,$C244,$AD244:$AD$525)&gt;$AD244,SUMIF($D244:$D$525,$D244,$AD244:$AD$525)&gt;$AD244),_xlfn.AGGREGATE(14,4,$DK$11:$DK$31*($C$11:$C$31=$C244),1),""))))))</f>
        <v/>
      </c>
      <c r="DG244" s="414" t="str">
        <f>IF(AND(DI244=1,DJ244=1,SUMIF($C244:$C$525,$C244,$AD244:$AD$525)=$AD244),$AD244,IF($DL244&gt;0,$DL244,IF(AND(COUNTIF($C$11:$C243,$C244)&gt;=1,COUNTIF($D243:$D243,$D244)&gt;=1),"",IF(AND(SUMIF($C244:$C$525,$C244,$AD244:$AD$525)&gt;$AD244,SUMIF($D244:$D$525,$D244,$AD244:$AD$525)&gt;$AD244),_xlfn.AGGREGATE(14,4,$DK$11:$DK$31*($C$11:$C$31=$C244),1),""))))</f>
        <v/>
      </c>
      <c r="DI244" s="409">
        <f>COUNTIFS('ZASOBY N'!$B243:$B$525,'ZASOBY N'!$B243,'ZASOBY N'!$C243:'ZASOBY N'!$C$525,'ZASOBY N'!$C243,'ZASOBY N'!$D243:'ZASOBY N'!$D$525,'ZASOBY N'!$D243,'ZASOBY N'!$H243:'ZASOBY N'!$H$525,'ZASOBY N'!$H243 )</f>
        <v>0</v>
      </c>
      <c r="DJ244" s="410">
        <f>COUNTIFS('ZASOBY N'!$B$10:$B243,'ZASOBY N'!$B243,'ZASOBY N'!$C$10:'ZASOBY N'!$C243,'ZASOBY N'!$C243,'ZASOBY N'!$D$10:'ZASOBY N'!$D243,'ZASOBY N'!$D243,'ZASOBY N'!$H$10:'ZASOBY N'!$H243,'ZASOBY N'!$H243 )</f>
        <v>0</v>
      </c>
      <c r="DK244" s="411">
        <f t="shared" si="91"/>
        <v>0</v>
      </c>
      <c r="DL244" s="412">
        <f t="shared" si="92"/>
        <v>0</v>
      </c>
    </row>
    <row r="245" spans="1:116" ht="18.899999999999999" customHeight="1" x14ac:dyDescent="0.3">
      <c r="A245" s="219"/>
      <c r="B245" s="152" t="str">
        <f>IF('ZASOBY N'!A244="","",'ZASOBY N'!A244)</f>
        <v/>
      </c>
      <c r="C245" s="462" t="str">
        <f>IF('ZASOBY N'!C244="","",'ZASOBY N'!C244)</f>
        <v/>
      </c>
      <c r="D245" s="137" t="str">
        <f>IF('ZASOBY N'!B244="","",'ZASOBY N'!B244)</f>
        <v/>
      </c>
      <c r="E245" s="138"/>
      <c r="F245" s="356" t="str">
        <f>IF('ZASOBY N'!D244="","",'ZASOBY N'!D244)</f>
        <v/>
      </c>
      <c r="G245" s="220" t="str">
        <f>IF('ZASOBY N'!G244="","",'ZASOBY N'!G244)</f>
        <v/>
      </c>
      <c r="H245" s="221" t="str">
        <f>IF('ZASOBY N'!F244="","",'ZASOBY N'!F244)</f>
        <v/>
      </c>
      <c r="I245" s="221" t="str">
        <f>IF('ZASOBY N'!G244="","",'ZASOBY N'!G244)</f>
        <v/>
      </c>
      <c r="J245" s="221" t="str">
        <f>IF('ZASOBY N'!H244="","",'ZASOBY N'!H244)</f>
        <v/>
      </c>
      <c r="K245" s="214">
        <v>0</v>
      </c>
      <c r="L245" s="214">
        <v>0</v>
      </c>
      <c r="M245" s="214">
        <v>0</v>
      </c>
      <c r="N245" s="222" t="str">
        <f>IF('ZASOBY N'!BD244="x","",IF(W245="","",'ZASOBY N'!E244))</f>
        <v/>
      </c>
      <c r="O245" s="223">
        <v>0</v>
      </c>
      <c r="P245" s="223">
        <v>0</v>
      </c>
      <c r="Q245" s="226" t="str">
        <f>IF($N245="","",'UPR BILANS N'!G245*'UPR BILANS N'!N245)</f>
        <v/>
      </c>
      <c r="R245" s="225" t="str">
        <f>IF($N245="","",'ZASOBY N'!O244)</f>
        <v/>
      </c>
      <c r="S245" s="225" t="str">
        <f>IF($N245="","",IF('ZASOBY N'!Q244="",0,'ZASOBY N'!Q244))</f>
        <v/>
      </c>
      <c r="T245" s="225" t="str">
        <f>IF($N245="","",'ZASOBY N'!V244)</f>
        <v/>
      </c>
      <c r="U245" s="225" t="str">
        <f>IF($N245="","",IF('ZASOBY N'!AG244="",0,'ZASOBY N'!AG244))</f>
        <v/>
      </c>
      <c r="V245" s="225" t="str">
        <f>IF($N245="","",IF(NN!P247="",0,NN!P247))</f>
        <v/>
      </c>
      <c r="W245" s="225" t="str">
        <f t="shared" si="93"/>
        <v/>
      </c>
      <c r="X245" s="226" t="str">
        <f t="shared" si="73"/>
        <v/>
      </c>
      <c r="Y245" s="225" t="str">
        <f>IF('ZASOBY N'!AU244="","",IF(C245&lt;&gt;C244,'ZASOBY N'!AU244,IF(D245&lt;&gt;D244,'ZASOBY N'!AU244,IF(F245&lt;&gt;F244,'ZASOBY N'!AU244,IF(G245&lt;&gt;G244,'ZASOBY N'!AU244,IF(J245&lt;&gt;J244,'ZASOBY N'!AU244,IF(NN!AC247="","",IF(AND(C244=C245,H244=H245,J244=J245,NN!AC247&gt;0),"",IF(AND(C245=C246,H245=DO243,NN!CW245&gt;0),'ZASOBY N'!AU244,'ZASOBY N'!AU244)))))))))</f>
        <v/>
      </c>
      <c r="Z245" s="225" t="str">
        <f t="shared" si="94"/>
        <v/>
      </c>
      <c r="AA245" s="227" t="str">
        <f t="shared" si="75"/>
        <v/>
      </c>
      <c r="AB245" s="400" t="str">
        <f t="shared" si="95"/>
        <v/>
      </c>
      <c r="AC245" s="228" t="str">
        <f t="shared" si="74"/>
        <v/>
      </c>
      <c r="AD245" s="222">
        <f>IF(B245="",0,IF(F245="",0,INDEX(POBRANIE_!$B$6:$F$101,MATCH('UPR BILANS N'!$F245,POBRANIE_!$A$6:$A$101,0),2)))</f>
        <v>0</v>
      </c>
      <c r="AE245" s="224">
        <f>IF(OR('ZASOBY N'!G244="",'ZASOBY N'!E244=""),0,IF(B245="",0,'ZASOBY N'!G244*'ZASOBY N'!E244))</f>
        <v>0</v>
      </c>
      <c r="AF245" s="225">
        <f>IF('ZASOBY N'!O244="",0,'ZASOBY N'!O244)</f>
        <v>0</v>
      </c>
      <c r="AG245" s="225">
        <f>IF('ZASOBY N'!Q244="",0,'ZASOBY N'!Q244)</f>
        <v>0</v>
      </c>
      <c r="AH245" s="225">
        <f>IF('ZASOBY N'!V244="",0,'ZASOBY N'!V244)</f>
        <v>0</v>
      </c>
      <c r="AI245" s="225">
        <f>IF('ZASOBY N'!AG244="",0,'ZASOBY N'!AG244)</f>
        <v>0</v>
      </c>
      <c r="AJ245" s="225">
        <f>IF(NN!P247="",0,IF(NN!P247="BRAK kol.7","BRAK BADAŃ",NN!P247))</f>
        <v>0</v>
      </c>
      <c r="AK245" s="225">
        <f>IF(NN!AC247="",0,IF(NN!AC247="BRAK kol.7","BRAK BADAŃ",NN!AC247))</f>
        <v>0</v>
      </c>
      <c r="BJ245" s="414" t="str">
        <f>IF(AND(BL245=1,BM245=1,SUMIF($C245:$C$525,$C245,$AK245:$AK$525)=$AK245),$AK245,IF($BO245&gt;0,$BO245,IF(AND(COUNTIF($C$11:$C244,$C245)&gt;=1,COUNTIF($D244:$D244,$D245)&gt;=1),"",IF(AND(SUMIF($C245:$C$525,$C245,$AK245:$AK$525)&gt;=$AK245,SUMIF($D245:$D$525,$D245,$AK245:$AK$525)&gt;=$AK245),SUMIF($C245:$C$525,$C245,$AK245:$AK$525),""))))</f>
        <v/>
      </c>
      <c r="BL245" s="409">
        <f>COUNTIFS('ZASOBY N'!$B244:$B$525,'ZASOBY N'!$B244,'ZASOBY N'!$C244:'ZASOBY N'!$C$525,'ZASOBY N'!$C244,'ZASOBY N'!$D244:'ZASOBY N'!$D$525,'ZASOBY N'!$D244,'ZASOBY N'!$H244:'ZASOBY N'!$H$525,'ZASOBY N'!$H244 )</f>
        <v>0</v>
      </c>
      <c r="BM245" s="410">
        <f>COUNTIFS('ZASOBY N'!$B$10:$B244,'ZASOBY N'!$B244,'ZASOBY N'!$C$10:'ZASOBY N'!$C244,'ZASOBY N'!$C244,'ZASOBY N'!$D$10:'ZASOBY N'!$D244,'ZASOBY N'!$D244,'ZASOBY N'!$H$10:'ZASOBY N'!$H244,'ZASOBY N'!$H244 )</f>
        <v>0</v>
      </c>
      <c r="BN245" s="411">
        <f t="shared" si="76"/>
        <v>0</v>
      </c>
      <c r="BO245" s="412">
        <f t="shared" si="77"/>
        <v>0</v>
      </c>
      <c r="BP245" s="94" t="str">
        <f t="shared" si="78"/>
        <v/>
      </c>
      <c r="BQ245" s="414" t="str">
        <f>IF(AND(BS245=1,BT245=1,SUMIF($C245:$C$525,$C245,$AJ245:$AJ$525)=$AJ245),$AJ245,IF($BV245&gt;0,$BV245,IF(AND(COUNTIF($C$11:$C244,$C245)&gt;=1,COUNTIF($D244:$D244,$D245)&gt;=1),"",IF(AND(SUMIF($C245:$C$525,$C245,$AJ245:$AJ$525)&gt;$AJ245,SUMIF($D245:$D$525,$D245,$AJ245:$AJ$525)&gt;$AJ245),SUMIF($C245:$C$525,$C245,$AJ245:$AJ$525),""))))</f>
        <v/>
      </c>
      <c r="BS245" s="409">
        <f>COUNTIFS('ZASOBY N'!$B244:$B$525,'ZASOBY N'!$B244,'ZASOBY N'!$C244:'ZASOBY N'!$C$525,'ZASOBY N'!$C244,'ZASOBY N'!$D244:'ZASOBY N'!$D$525,'ZASOBY N'!$D244,'ZASOBY N'!$H244:'ZASOBY N'!$H$525,'ZASOBY N'!$H244 )</f>
        <v>0</v>
      </c>
      <c r="BT245" s="410">
        <f>COUNTIFS('ZASOBY N'!$B$10:$B244,'ZASOBY N'!$B244,'ZASOBY N'!$C$10:'ZASOBY N'!$C244,'ZASOBY N'!$C244,'ZASOBY N'!$D$10:'ZASOBY N'!$D244,'ZASOBY N'!$D244,'ZASOBY N'!$H$10:'ZASOBY N'!$H244,'ZASOBY N'!$H244 )</f>
        <v>0</v>
      </c>
      <c r="BU245" s="411">
        <f t="shared" si="79"/>
        <v>0</v>
      </c>
      <c r="BV245" s="412">
        <f t="shared" si="80"/>
        <v>0</v>
      </c>
      <c r="BW245" s="94" t="s">
        <v>499</v>
      </c>
      <c r="BX245" s="414" t="str">
        <f>IF(AND(BZ245=1,CA245=1,SUMIF($C245:$C$525,$C245,$AI245:$AI$525)=$AI245),$AI245,IF($CC245&gt;0,$CC245,IF(AND(COUNTIF($C$11:$C244,$C245)&gt;=1,COUNTIF($D244:$D244,$D245)&gt;=1),"",IF(AND(SUMIF($C245:$C$525,$C245,$AI245:$AI$525)&gt;$AI245,SUMIF($D245:$D$525,$D245,$AI245:$AI$525)&gt;$IG245),_xlfn.AGGREGATE(14,4,$CB$11:$CB$31*($C$11:$C$31=$C245),1),""))))</f>
        <v/>
      </c>
      <c r="BZ245" s="409">
        <f>COUNTIFS('ZASOBY N'!$B244:$B$525,'ZASOBY N'!$B244,'ZASOBY N'!$C244:'ZASOBY N'!$C$525,'ZASOBY N'!$C244,'ZASOBY N'!$D244:'ZASOBY N'!$D$525,'ZASOBY N'!$D244,'ZASOBY N'!$H244:'ZASOBY N'!$H$525,'ZASOBY N'!$H244 )</f>
        <v>0</v>
      </c>
      <c r="CA245" s="410">
        <f>COUNTIFS('ZASOBY N'!$B$10:$B244,'ZASOBY N'!$B244,'ZASOBY N'!$C$10:'ZASOBY N'!$C244,'ZASOBY N'!$C244,'ZASOBY N'!$D$10:'ZASOBY N'!$D244,'ZASOBY N'!$D244,'ZASOBY N'!$H$10:'ZASOBY N'!$H244,'ZASOBY N'!$H244 )</f>
        <v>0</v>
      </c>
      <c r="CB245" s="411">
        <f t="shared" si="81"/>
        <v>0</v>
      </c>
      <c r="CC245" s="412">
        <f t="shared" si="82"/>
        <v>0</v>
      </c>
      <c r="CE245" s="414" t="str">
        <f>IF(AND(CG245=1,CH245=1,SUMIF($C245:$C$525,$C245,$AH245:$AH$525)=$AH245),$AH245,IF($CJ245&gt;0,$CJ245,IF(AND(COUNTIF($C$11:$C244,$C245)&gt;=1,COUNTIF($D244:$D244,$D245)&gt;=1),"",IF(AND(SUMIF($C245:$C$525,$C245,$AH245:$AH$525)&gt;$AH245,SUMIF($D245:$D$525,$D245,$AH245:$AH$525)&gt;$AH245),_xlfn.AGGREGATE(14,4,$CI$11:$CI$31*($C$11:$C$31=$C245),1),""))))</f>
        <v/>
      </c>
      <c r="CG245" s="409">
        <f>COUNTIFS('ZASOBY N'!$B244:$B$525,'ZASOBY N'!$B244,'ZASOBY N'!$C244:'ZASOBY N'!$C$525,'ZASOBY N'!$C244,'ZASOBY N'!$D244:'ZASOBY N'!$D$525,'ZASOBY N'!$D244,'ZASOBY N'!$H244:'ZASOBY N'!$H$525,'ZASOBY N'!$H244 )</f>
        <v>0</v>
      </c>
      <c r="CH245" s="410">
        <f>COUNTIFS('ZASOBY N'!$B$10:$B244,'ZASOBY N'!$B244,'ZASOBY N'!$C$10:'ZASOBY N'!$C244,'ZASOBY N'!$C244,'ZASOBY N'!$D$10:'ZASOBY N'!$D244,'ZASOBY N'!$D244,'ZASOBY N'!$H$10:'ZASOBY N'!$H244,'ZASOBY N'!$H244 )</f>
        <v>0</v>
      </c>
      <c r="CI245" s="411">
        <f t="shared" si="83"/>
        <v>0</v>
      </c>
      <c r="CJ245" s="412">
        <f t="shared" si="84"/>
        <v>0</v>
      </c>
      <c r="CL245" s="414" t="str">
        <f>IF(AND(CN245=1,CO245=1,SUMIF($C245:$C$525,$C245,$AG245:$AG$525)=$AG245),$AG245,IF($CQ245&gt;0,$CQ245,IF(AND(COUNTIF($C$11:$C244,$C245)&gt;=1,COUNTIF($D244:$D244,$D245)&gt;=1),"",IF(AND(SUMIF($C245:$C$525,$C245,$AG245:$AG$525)&gt;$AG245,SUMIF($D245:$D$525,$D245,$AG245:$AG$525)&gt;$AG245),_xlfn.AGGREGATE(14,4,$CP$11:$CP$31*($C$11:$C$31=$C245),1),""))))</f>
        <v/>
      </c>
      <c r="CN245" s="409">
        <f>COUNTIFS('ZASOBY N'!$B244:$B$525,'ZASOBY N'!$B244,'ZASOBY N'!$C244:'ZASOBY N'!$C$525,'ZASOBY N'!$C244,'ZASOBY N'!$D244:'ZASOBY N'!$D$525,'ZASOBY N'!$D244,'ZASOBY N'!$H244:'ZASOBY N'!$H$525,'ZASOBY N'!$H244 )</f>
        <v>0</v>
      </c>
      <c r="CO245" s="410">
        <f>COUNTIFS('ZASOBY N'!$B$10:$B244,'ZASOBY N'!$B244,'ZASOBY N'!$C$10:'ZASOBY N'!$C244,'ZASOBY N'!$C244,'ZASOBY N'!$D$10:'ZASOBY N'!$D244,'ZASOBY N'!$D244,'ZASOBY N'!$H$10:'ZASOBY N'!$H244,'ZASOBY N'!$H244 )</f>
        <v>0</v>
      </c>
      <c r="CP245" s="411">
        <f t="shared" si="85"/>
        <v>0</v>
      </c>
      <c r="CQ245" s="412">
        <f t="shared" si="86"/>
        <v>0</v>
      </c>
      <c r="CS245" s="414" t="str">
        <f>IF(AND(CU245=1,CV245=1,SUMIF($C245:$C$525,$C245,$AF245:$AF$525)=$AF245),$AF245,IF($CX245&gt;0,$CX245,IF(AND(COUNTIF($C$11:$C244,$C245)&gt;=1,COUNTIF($D244:$D244,$D245)&gt;=1),"",IF(AND(SUMIF($C245:$C$525,$C245,$AF245:$AF$525)&gt;$AF245,SUMIF($D245:$D$525,$D245,$AF245:$AF$525)&gt;$AF245),_xlfn.AGGREGATE(14,4,$CW$11:$CW$31*($C$11:$C$31=$C245),1),""))))</f>
        <v/>
      </c>
      <c r="CU245" s="409">
        <f>COUNTIFS('ZASOBY N'!$B244:$B$525,'ZASOBY N'!$B244,'ZASOBY N'!$C244:'ZASOBY N'!$C$525,'ZASOBY N'!$C244,'ZASOBY N'!$D244:'ZASOBY N'!$D$525,'ZASOBY N'!$D244,'ZASOBY N'!$H244:'ZASOBY N'!$H$525,'ZASOBY N'!$H244 )</f>
        <v>0</v>
      </c>
      <c r="CV245" s="410">
        <f>COUNTIFS('ZASOBY N'!$B$10:$B244,'ZASOBY N'!$B244,'ZASOBY N'!$C$10:'ZASOBY N'!$C244,'ZASOBY N'!$C244,'ZASOBY N'!$D$10:'ZASOBY N'!$D244,'ZASOBY N'!$D244,'ZASOBY N'!$H$10:'ZASOBY N'!$H244,'ZASOBY N'!$H244 )</f>
        <v>0</v>
      </c>
      <c r="CW245" s="411">
        <f t="shared" si="87"/>
        <v>0</v>
      </c>
      <c r="CX245" s="412">
        <f t="shared" si="88"/>
        <v>0</v>
      </c>
      <c r="CZ245" s="414" t="str">
        <f>IF(AND(DB245=1,DC245=1,SUMIF($C245:$C$525,$C245,$AE245:$AE$525)=$AE245),$AE245,IF($DE245&gt;0,$DE245,IF(AND(COUNTIF($C$11:$C244,$C245)&gt;=1,COUNTIF($D244:$D244,$D245)&gt;=1),"",IF(AND(SUMIF($C245:$C$525,$C245,$AE245:$AE$525)&gt;$AE245,SUMIF($D245:$D$525,$D245,$AE245:$AE$525)&gt;$AE245),_xlfn.AGGREGATE(14,4,$DD$11:$DD$31*($C$11:$C$31=$C245),1),""))))</f>
        <v/>
      </c>
      <c r="DB245" s="409">
        <f>COUNTIFS('ZASOBY N'!$B244:$B$525,'ZASOBY N'!$B244,'ZASOBY N'!$C244:'ZASOBY N'!$C$525,'ZASOBY N'!$C244,'ZASOBY N'!$D244:'ZASOBY N'!$D$525,'ZASOBY N'!$D244,'ZASOBY N'!$H244:'ZASOBY N'!$H$525,'ZASOBY N'!$H244 )</f>
        <v>0</v>
      </c>
      <c r="DC245" s="410">
        <f>COUNTIFS('ZASOBY N'!$B$10:$B244,'ZASOBY N'!$B244,'ZASOBY N'!$C$10:'ZASOBY N'!$C244,'ZASOBY N'!$C244,'ZASOBY N'!$D$10:'ZASOBY N'!$D244,'ZASOBY N'!$D244,'ZASOBY N'!$H$10:'ZASOBY N'!$H244,'ZASOBY N'!$H244 )</f>
        <v>0</v>
      </c>
      <c r="DD245" s="411">
        <f t="shared" si="89"/>
        <v>0</v>
      </c>
      <c r="DE245" s="412">
        <f t="shared" si="90"/>
        <v>0</v>
      </c>
      <c r="DF245" s="399" t="str">
        <f>IF(AND(DI245=1,DJ245=1,SUMIF($C245:$C$525,$C245,$AD245:$AD$525)=$AD245),$AD245,IF($DL245&gt;0,$DL245,IF(B245="","",IF(AND(COUNTIF($C$11:$C244,$C245)&gt;=1,COUNTIF($D244:$D244,$D245)&gt;=1,COUNTIF($Z242:$Z244,$C245)=0),"",IF(AND(COUNTIF($C$11:$C244,$C245)&gt;=1,COUNTIF($D244:$D244,$D245)&gt;=1),"UJĘTO WYŻEJ",IF(AND(SUMIF($C245:$C$525,$C245,$AD245:$AD$525)&gt;$AD245,SUMIF($D245:$D$525,$D245,$AD245:$AD$525)&gt;$AD245),_xlfn.AGGREGATE(14,4,$DK$11:$DK$31*($C$11:$C$31=$C245),1),""))))))</f>
        <v/>
      </c>
      <c r="DG245" s="414" t="str">
        <f>IF(AND(DI245=1,DJ245=1,SUMIF($C245:$C$525,$C245,$AD245:$AD$525)=$AD245),$AD245,IF($DL245&gt;0,$DL245,IF(AND(COUNTIF($C$11:$C244,$C245)&gt;=1,COUNTIF($D244:$D244,$D245)&gt;=1),"",IF(AND(SUMIF($C245:$C$525,$C245,$AD245:$AD$525)&gt;$AD245,SUMIF($D245:$D$525,$D245,$AD245:$AD$525)&gt;$AD245),_xlfn.AGGREGATE(14,4,$DK$11:$DK$31*($C$11:$C$31=$C245),1),""))))</f>
        <v/>
      </c>
      <c r="DI245" s="409">
        <f>COUNTIFS('ZASOBY N'!$B244:$B$525,'ZASOBY N'!$B244,'ZASOBY N'!$C244:'ZASOBY N'!$C$525,'ZASOBY N'!$C244,'ZASOBY N'!$D244:'ZASOBY N'!$D$525,'ZASOBY N'!$D244,'ZASOBY N'!$H244:'ZASOBY N'!$H$525,'ZASOBY N'!$H244 )</f>
        <v>0</v>
      </c>
      <c r="DJ245" s="410">
        <f>COUNTIFS('ZASOBY N'!$B$10:$B244,'ZASOBY N'!$B244,'ZASOBY N'!$C$10:'ZASOBY N'!$C244,'ZASOBY N'!$C244,'ZASOBY N'!$D$10:'ZASOBY N'!$D244,'ZASOBY N'!$D244,'ZASOBY N'!$H$10:'ZASOBY N'!$H244,'ZASOBY N'!$H244 )</f>
        <v>0</v>
      </c>
      <c r="DK245" s="411">
        <f t="shared" si="91"/>
        <v>0</v>
      </c>
      <c r="DL245" s="412">
        <f t="shared" si="92"/>
        <v>0</v>
      </c>
    </row>
    <row r="246" spans="1:116" ht="18.899999999999999" customHeight="1" x14ac:dyDescent="0.3">
      <c r="A246" s="219"/>
      <c r="B246" s="152" t="str">
        <f>IF('ZASOBY N'!A245="","",'ZASOBY N'!A245)</f>
        <v/>
      </c>
      <c r="C246" s="462" t="str">
        <f>IF('ZASOBY N'!C245="","",'ZASOBY N'!C245)</f>
        <v/>
      </c>
      <c r="D246" s="137" t="str">
        <f>IF('ZASOBY N'!B245="","",'ZASOBY N'!B245)</f>
        <v/>
      </c>
      <c r="E246" s="138"/>
      <c r="F246" s="356" t="str">
        <f>IF('ZASOBY N'!D245="","",'ZASOBY N'!D245)</f>
        <v/>
      </c>
      <c r="G246" s="220" t="str">
        <f>IF('ZASOBY N'!G245="","",'ZASOBY N'!G245)</f>
        <v/>
      </c>
      <c r="H246" s="221" t="str">
        <f>IF('ZASOBY N'!F245="","",'ZASOBY N'!F245)</f>
        <v/>
      </c>
      <c r="I246" s="221" t="str">
        <f>IF('ZASOBY N'!G245="","",'ZASOBY N'!G245)</f>
        <v/>
      </c>
      <c r="J246" s="221" t="str">
        <f>IF('ZASOBY N'!H245="","",'ZASOBY N'!H245)</f>
        <v/>
      </c>
      <c r="K246" s="214">
        <v>0</v>
      </c>
      <c r="L246" s="214">
        <v>0</v>
      </c>
      <c r="M246" s="214">
        <v>0</v>
      </c>
      <c r="N246" s="222" t="str">
        <f>IF('ZASOBY N'!BD245="x","",IF(W246="","",'ZASOBY N'!E245))</f>
        <v/>
      </c>
      <c r="O246" s="223">
        <v>0</v>
      </c>
      <c r="P246" s="223">
        <v>0</v>
      </c>
      <c r="Q246" s="226" t="str">
        <f>IF($N246="","",'UPR BILANS N'!G246*'UPR BILANS N'!N246)</f>
        <v/>
      </c>
      <c r="R246" s="225" t="str">
        <f>IF($N246="","",'ZASOBY N'!O245)</f>
        <v/>
      </c>
      <c r="S246" s="225" t="str">
        <f>IF($N246="","",IF('ZASOBY N'!Q245="",0,'ZASOBY N'!Q245))</f>
        <v/>
      </c>
      <c r="T246" s="225" t="str">
        <f>IF($N246="","",'ZASOBY N'!V245)</f>
        <v/>
      </c>
      <c r="U246" s="225" t="str">
        <f>IF($N246="","",IF('ZASOBY N'!AG245="",0,'ZASOBY N'!AG245))</f>
        <v/>
      </c>
      <c r="V246" s="225" t="str">
        <f>IF($N246="","",IF(NN!P248="",0,NN!P248))</f>
        <v/>
      </c>
      <c r="W246" s="225" t="str">
        <f t="shared" si="93"/>
        <v/>
      </c>
      <c r="X246" s="226" t="str">
        <f t="shared" si="73"/>
        <v/>
      </c>
      <c r="Y246" s="225" t="str">
        <f>IF('ZASOBY N'!AU245="","",IF(C246&lt;&gt;C245,'ZASOBY N'!AU245,IF(D246&lt;&gt;D245,'ZASOBY N'!AU245,IF(F246&lt;&gt;F245,'ZASOBY N'!AU245,IF(G246&lt;&gt;G245,'ZASOBY N'!AU245,IF(J246&lt;&gt;J245,'ZASOBY N'!AU245,IF(NN!AC248="","",IF(AND(C245=C246,H245=H246,J245=J246,NN!AC248&gt;0),"",IF(AND(C246=C247,H246=DO244,NN!CW246&gt;0),'ZASOBY N'!AU245,'ZASOBY N'!AU245)))))))))</f>
        <v/>
      </c>
      <c r="Z246" s="225" t="str">
        <f t="shared" si="94"/>
        <v/>
      </c>
      <c r="AA246" s="227" t="str">
        <f t="shared" si="75"/>
        <v/>
      </c>
      <c r="AB246" s="400" t="str">
        <f t="shared" si="95"/>
        <v/>
      </c>
      <c r="AC246" s="228" t="str">
        <f t="shared" si="74"/>
        <v/>
      </c>
      <c r="AD246" s="222">
        <f>IF(B246="",0,IF(F246="",0,INDEX(POBRANIE_!$B$6:$F$101,MATCH('UPR BILANS N'!$F246,POBRANIE_!$A$6:$A$101,0),2)))</f>
        <v>0</v>
      </c>
      <c r="AE246" s="224">
        <f>IF(OR('ZASOBY N'!G245="",'ZASOBY N'!E245=""),0,IF(B246="",0,'ZASOBY N'!G245*'ZASOBY N'!E245))</f>
        <v>0</v>
      </c>
      <c r="AF246" s="225">
        <f>IF('ZASOBY N'!O245="",0,'ZASOBY N'!O245)</f>
        <v>0</v>
      </c>
      <c r="AG246" s="225">
        <f>IF('ZASOBY N'!Q245="",0,'ZASOBY N'!Q245)</f>
        <v>0</v>
      </c>
      <c r="AH246" s="225">
        <f>IF('ZASOBY N'!V245="",0,'ZASOBY N'!V245)</f>
        <v>0</v>
      </c>
      <c r="AI246" s="225">
        <f>IF('ZASOBY N'!AG245="",0,'ZASOBY N'!AG245)</f>
        <v>0</v>
      </c>
      <c r="AJ246" s="225">
        <f>IF(NN!P248="",0,IF(NN!P248="BRAK kol.7","BRAK BADAŃ",NN!P248))</f>
        <v>0</v>
      </c>
      <c r="AK246" s="225">
        <f>IF(NN!AC248="",0,IF(NN!AC248="BRAK kol.7","BRAK BADAŃ",NN!AC248))</f>
        <v>0</v>
      </c>
      <c r="BJ246" s="414" t="str">
        <f>IF(AND(BL246=1,BM246=1,SUMIF($C246:$C$525,$C246,$AK246:$AK$525)=$AK246),$AK246,IF($BO246&gt;0,$BO246,IF(AND(COUNTIF($C$11:$C245,$C246)&gt;=1,COUNTIF($D245:$D245,$D246)&gt;=1),"",IF(AND(SUMIF($C246:$C$525,$C246,$AK246:$AK$525)&gt;=$AK246,SUMIF($D246:$D$525,$D246,$AK246:$AK$525)&gt;=$AK246),SUMIF($C246:$C$525,$C246,$AK246:$AK$525),""))))</f>
        <v/>
      </c>
      <c r="BL246" s="409">
        <f>COUNTIFS('ZASOBY N'!$B245:$B$525,'ZASOBY N'!$B245,'ZASOBY N'!$C245:'ZASOBY N'!$C$525,'ZASOBY N'!$C245,'ZASOBY N'!$D245:'ZASOBY N'!$D$525,'ZASOBY N'!$D245,'ZASOBY N'!$H245:'ZASOBY N'!$H$525,'ZASOBY N'!$H245 )</f>
        <v>0</v>
      </c>
      <c r="BM246" s="410">
        <f>COUNTIFS('ZASOBY N'!$B$10:$B245,'ZASOBY N'!$B245,'ZASOBY N'!$C$10:'ZASOBY N'!$C245,'ZASOBY N'!$C245,'ZASOBY N'!$D$10:'ZASOBY N'!$D245,'ZASOBY N'!$D245,'ZASOBY N'!$H$10:'ZASOBY N'!$H245,'ZASOBY N'!$H245 )</f>
        <v>0</v>
      </c>
      <c r="BN246" s="411">
        <f t="shared" si="76"/>
        <v>0</v>
      </c>
      <c r="BO246" s="412">
        <f t="shared" si="77"/>
        <v>0</v>
      </c>
      <c r="BP246" s="94" t="str">
        <f t="shared" si="78"/>
        <v/>
      </c>
      <c r="BQ246" s="414" t="str">
        <f>IF(AND(BS246=1,BT246=1,SUMIF($C246:$C$525,$C246,$AJ246:$AJ$525)=$AJ246),$AJ246,IF($BV246&gt;0,$BV246,IF(AND(COUNTIF($C$11:$C245,$C246)&gt;=1,COUNTIF($D245:$D245,$D246)&gt;=1),"",IF(AND(SUMIF($C246:$C$525,$C246,$AJ246:$AJ$525)&gt;$AJ246,SUMIF($D246:$D$525,$D246,$AJ246:$AJ$525)&gt;$AJ246),SUMIF($C246:$C$525,$C246,$AJ246:$AJ$525),""))))</f>
        <v/>
      </c>
      <c r="BS246" s="409">
        <f>COUNTIFS('ZASOBY N'!$B245:$B$525,'ZASOBY N'!$B245,'ZASOBY N'!$C245:'ZASOBY N'!$C$525,'ZASOBY N'!$C245,'ZASOBY N'!$D245:'ZASOBY N'!$D$525,'ZASOBY N'!$D245,'ZASOBY N'!$H245:'ZASOBY N'!$H$525,'ZASOBY N'!$H245 )</f>
        <v>0</v>
      </c>
      <c r="BT246" s="410">
        <f>COUNTIFS('ZASOBY N'!$B$10:$B245,'ZASOBY N'!$B245,'ZASOBY N'!$C$10:'ZASOBY N'!$C245,'ZASOBY N'!$C245,'ZASOBY N'!$D$10:'ZASOBY N'!$D245,'ZASOBY N'!$D245,'ZASOBY N'!$H$10:'ZASOBY N'!$H245,'ZASOBY N'!$H245 )</f>
        <v>0</v>
      </c>
      <c r="BU246" s="411">
        <f t="shared" si="79"/>
        <v>0</v>
      </c>
      <c r="BV246" s="412">
        <f t="shared" si="80"/>
        <v>0</v>
      </c>
      <c r="BW246" s="94" t="s">
        <v>499</v>
      </c>
      <c r="BX246" s="414" t="str">
        <f>IF(AND(BZ246=1,CA246=1,SUMIF($C246:$C$525,$C246,$AI246:$AI$525)=$AI246),$AI246,IF($CC246&gt;0,$CC246,IF(AND(COUNTIF($C$11:$C245,$C246)&gt;=1,COUNTIF($D245:$D245,$D246)&gt;=1),"",IF(AND(SUMIF($C246:$C$525,$C246,$AI246:$AI$525)&gt;$AI246,SUMIF($D246:$D$525,$D246,$AI246:$AI$525)&gt;$IG246),_xlfn.AGGREGATE(14,4,$CB$11:$CB$31*($C$11:$C$31=$C246),1),""))))</f>
        <v/>
      </c>
      <c r="BZ246" s="409">
        <f>COUNTIFS('ZASOBY N'!$B245:$B$525,'ZASOBY N'!$B245,'ZASOBY N'!$C245:'ZASOBY N'!$C$525,'ZASOBY N'!$C245,'ZASOBY N'!$D245:'ZASOBY N'!$D$525,'ZASOBY N'!$D245,'ZASOBY N'!$H245:'ZASOBY N'!$H$525,'ZASOBY N'!$H245 )</f>
        <v>0</v>
      </c>
      <c r="CA246" s="410">
        <f>COUNTIFS('ZASOBY N'!$B$10:$B245,'ZASOBY N'!$B245,'ZASOBY N'!$C$10:'ZASOBY N'!$C245,'ZASOBY N'!$C245,'ZASOBY N'!$D$10:'ZASOBY N'!$D245,'ZASOBY N'!$D245,'ZASOBY N'!$H$10:'ZASOBY N'!$H245,'ZASOBY N'!$H245 )</f>
        <v>0</v>
      </c>
      <c r="CB246" s="411">
        <f t="shared" si="81"/>
        <v>0</v>
      </c>
      <c r="CC246" s="412">
        <f t="shared" si="82"/>
        <v>0</v>
      </c>
      <c r="CE246" s="414" t="str">
        <f>IF(AND(CG246=1,CH246=1,SUMIF($C246:$C$525,$C246,$AH246:$AH$525)=$AH246),$AH246,IF($CJ246&gt;0,$CJ246,IF(AND(COUNTIF($C$11:$C245,$C246)&gt;=1,COUNTIF($D245:$D245,$D246)&gt;=1),"",IF(AND(SUMIF($C246:$C$525,$C246,$AH246:$AH$525)&gt;$AH246,SUMIF($D246:$D$525,$D246,$AH246:$AH$525)&gt;$AH246),_xlfn.AGGREGATE(14,4,$CI$11:$CI$31*($C$11:$C$31=$C246),1),""))))</f>
        <v/>
      </c>
      <c r="CG246" s="409">
        <f>COUNTIFS('ZASOBY N'!$B245:$B$525,'ZASOBY N'!$B245,'ZASOBY N'!$C245:'ZASOBY N'!$C$525,'ZASOBY N'!$C245,'ZASOBY N'!$D245:'ZASOBY N'!$D$525,'ZASOBY N'!$D245,'ZASOBY N'!$H245:'ZASOBY N'!$H$525,'ZASOBY N'!$H245 )</f>
        <v>0</v>
      </c>
      <c r="CH246" s="410">
        <f>COUNTIFS('ZASOBY N'!$B$10:$B245,'ZASOBY N'!$B245,'ZASOBY N'!$C$10:'ZASOBY N'!$C245,'ZASOBY N'!$C245,'ZASOBY N'!$D$10:'ZASOBY N'!$D245,'ZASOBY N'!$D245,'ZASOBY N'!$H$10:'ZASOBY N'!$H245,'ZASOBY N'!$H245 )</f>
        <v>0</v>
      </c>
      <c r="CI246" s="411">
        <f t="shared" si="83"/>
        <v>0</v>
      </c>
      <c r="CJ246" s="412">
        <f t="shared" si="84"/>
        <v>0</v>
      </c>
      <c r="CL246" s="414" t="str">
        <f>IF(AND(CN246=1,CO246=1,SUMIF($C246:$C$525,$C246,$AG246:$AG$525)=$AG246),$AG246,IF($CQ246&gt;0,$CQ246,IF(AND(COUNTIF($C$11:$C245,$C246)&gt;=1,COUNTIF($D245:$D245,$D246)&gt;=1),"",IF(AND(SUMIF($C246:$C$525,$C246,$AG246:$AG$525)&gt;$AG246,SUMIF($D246:$D$525,$D246,$AG246:$AG$525)&gt;$AG246),_xlfn.AGGREGATE(14,4,$CP$11:$CP$31*($C$11:$C$31=$C246),1),""))))</f>
        <v/>
      </c>
      <c r="CN246" s="409">
        <f>COUNTIFS('ZASOBY N'!$B245:$B$525,'ZASOBY N'!$B245,'ZASOBY N'!$C245:'ZASOBY N'!$C$525,'ZASOBY N'!$C245,'ZASOBY N'!$D245:'ZASOBY N'!$D$525,'ZASOBY N'!$D245,'ZASOBY N'!$H245:'ZASOBY N'!$H$525,'ZASOBY N'!$H245 )</f>
        <v>0</v>
      </c>
      <c r="CO246" s="410">
        <f>COUNTIFS('ZASOBY N'!$B$10:$B245,'ZASOBY N'!$B245,'ZASOBY N'!$C$10:'ZASOBY N'!$C245,'ZASOBY N'!$C245,'ZASOBY N'!$D$10:'ZASOBY N'!$D245,'ZASOBY N'!$D245,'ZASOBY N'!$H$10:'ZASOBY N'!$H245,'ZASOBY N'!$H245 )</f>
        <v>0</v>
      </c>
      <c r="CP246" s="411">
        <f t="shared" si="85"/>
        <v>0</v>
      </c>
      <c r="CQ246" s="412">
        <f t="shared" si="86"/>
        <v>0</v>
      </c>
      <c r="CS246" s="414" t="str">
        <f>IF(AND(CU246=1,CV246=1,SUMIF($C246:$C$525,$C246,$AF246:$AF$525)=$AF246),$AF246,IF($CX246&gt;0,$CX246,IF(AND(COUNTIF($C$11:$C245,$C246)&gt;=1,COUNTIF($D245:$D245,$D246)&gt;=1),"",IF(AND(SUMIF($C246:$C$525,$C246,$AF246:$AF$525)&gt;$AF246,SUMIF($D246:$D$525,$D246,$AF246:$AF$525)&gt;$AF246),_xlfn.AGGREGATE(14,4,$CW$11:$CW$31*($C$11:$C$31=$C246),1),""))))</f>
        <v/>
      </c>
      <c r="CU246" s="409">
        <f>COUNTIFS('ZASOBY N'!$B245:$B$525,'ZASOBY N'!$B245,'ZASOBY N'!$C245:'ZASOBY N'!$C$525,'ZASOBY N'!$C245,'ZASOBY N'!$D245:'ZASOBY N'!$D$525,'ZASOBY N'!$D245,'ZASOBY N'!$H245:'ZASOBY N'!$H$525,'ZASOBY N'!$H245 )</f>
        <v>0</v>
      </c>
      <c r="CV246" s="410">
        <f>COUNTIFS('ZASOBY N'!$B$10:$B245,'ZASOBY N'!$B245,'ZASOBY N'!$C$10:'ZASOBY N'!$C245,'ZASOBY N'!$C245,'ZASOBY N'!$D$10:'ZASOBY N'!$D245,'ZASOBY N'!$D245,'ZASOBY N'!$H$10:'ZASOBY N'!$H245,'ZASOBY N'!$H245 )</f>
        <v>0</v>
      </c>
      <c r="CW246" s="411">
        <f t="shared" si="87"/>
        <v>0</v>
      </c>
      <c r="CX246" s="412">
        <f t="shared" si="88"/>
        <v>0</v>
      </c>
      <c r="CZ246" s="414" t="str">
        <f>IF(AND(DB246=1,DC246=1,SUMIF($C246:$C$525,$C246,$AE246:$AE$525)=$AE246),$AE246,IF($DE246&gt;0,$DE246,IF(AND(COUNTIF($C$11:$C245,$C246)&gt;=1,COUNTIF($D245:$D245,$D246)&gt;=1),"",IF(AND(SUMIF($C246:$C$525,$C246,$AE246:$AE$525)&gt;$AE246,SUMIF($D246:$D$525,$D246,$AE246:$AE$525)&gt;$AE246),_xlfn.AGGREGATE(14,4,$DD$11:$DD$31*($C$11:$C$31=$C246),1),""))))</f>
        <v/>
      </c>
      <c r="DB246" s="409">
        <f>COUNTIFS('ZASOBY N'!$B245:$B$525,'ZASOBY N'!$B245,'ZASOBY N'!$C245:'ZASOBY N'!$C$525,'ZASOBY N'!$C245,'ZASOBY N'!$D245:'ZASOBY N'!$D$525,'ZASOBY N'!$D245,'ZASOBY N'!$H245:'ZASOBY N'!$H$525,'ZASOBY N'!$H245 )</f>
        <v>0</v>
      </c>
      <c r="DC246" s="410">
        <f>COUNTIFS('ZASOBY N'!$B$10:$B245,'ZASOBY N'!$B245,'ZASOBY N'!$C$10:'ZASOBY N'!$C245,'ZASOBY N'!$C245,'ZASOBY N'!$D$10:'ZASOBY N'!$D245,'ZASOBY N'!$D245,'ZASOBY N'!$H$10:'ZASOBY N'!$H245,'ZASOBY N'!$H245 )</f>
        <v>0</v>
      </c>
      <c r="DD246" s="411">
        <f t="shared" si="89"/>
        <v>0</v>
      </c>
      <c r="DE246" s="412">
        <f t="shared" si="90"/>
        <v>0</v>
      </c>
      <c r="DF246" s="399" t="str">
        <f>IF(AND(DI246=1,DJ246=1,SUMIF($C246:$C$525,$C246,$AD246:$AD$525)=$AD246),$AD246,IF($DL246&gt;0,$DL246,IF(B246="","",IF(AND(COUNTIF($C$11:$C245,$C246)&gt;=1,COUNTIF($D245:$D245,$D246)&gt;=1,COUNTIF($Z243:$Z245,$C246)=0),"",IF(AND(COUNTIF($C$11:$C245,$C246)&gt;=1,COUNTIF($D245:$D245,$D246)&gt;=1),"UJĘTO WYŻEJ",IF(AND(SUMIF($C246:$C$525,$C246,$AD246:$AD$525)&gt;$AD246,SUMIF($D246:$D$525,$D246,$AD246:$AD$525)&gt;$AD246),_xlfn.AGGREGATE(14,4,$DK$11:$DK$31*($C$11:$C$31=$C246),1),""))))))</f>
        <v/>
      </c>
      <c r="DG246" s="414" t="str">
        <f>IF(AND(DI246=1,DJ246=1,SUMIF($C246:$C$525,$C246,$AD246:$AD$525)=$AD246),$AD246,IF($DL246&gt;0,$DL246,IF(AND(COUNTIF($C$11:$C245,$C246)&gt;=1,COUNTIF($D245:$D245,$D246)&gt;=1),"",IF(AND(SUMIF($C246:$C$525,$C246,$AD246:$AD$525)&gt;$AD246,SUMIF($D246:$D$525,$D246,$AD246:$AD$525)&gt;$AD246),_xlfn.AGGREGATE(14,4,$DK$11:$DK$31*($C$11:$C$31=$C246),1),""))))</f>
        <v/>
      </c>
      <c r="DI246" s="409">
        <f>COUNTIFS('ZASOBY N'!$B245:$B$525,'ZASOBY N'!$B245,'ZASOBY N'!$C245:'ZASOBY N'!$C$525,'ZASOBY N'!$C245,'ZASOBY N'!$D245:'ZASOBY N'!$D$525,'ZASOBY N'!$D245,'ZASOBY N'!$H245:'ZASOBY N'!$H$525,'ZASOBY N'!$H245 )</f>
        <v>0</v>
      </c>
      <c r="DJ246" s="410">
        <f>COUNTIFS('ZASOBY N'!$B$10:$B245,'ZASOBY N'!$B245,'ZASOBY N'!$C$10:'ZASOBY N'!$C245,'ZASOBY N'!$C245,'ZASOBY N'!$D$10:'ZASOBY N'!$D245,'ZASOBY N'!$D245,'ZASOBY N'!$H$10:'ZASOBY N'!$H245,'ZASOBY N'!$H245 )</f>
        <v>0</v>
      </c>
      <c r="DK246" s="411">
        <f t="shared" si="91"/>
        <v>0</v>
      </c>
      <c r="DL246" s="412">
        <f t="shared" si="92"/>
        <v>0</v>
      </c>
    </row>
    <row r="247" spans="1:116" ht="18.899999999999999" customHeight="1" x14ac:dyDescent="0.3">
      <c r="A247" s="219"/>
      <c r="B247" s="152" t="str">
        <f>IF('ZASOBY N'!A246="","",'ZASOBY N'!A246)</f>
        <v/>
      </c>
      <c r="C247" s="462" t="str">
        <f>IF('ZASOBY N'!C246="","",'ZASOBY N'!C246)</f>
        <v/>
      </c>
      <c r="D247" s="137" t="str">
        <f>IF('ZASOBY N'!B246="","",'ZASOBY N'!B246)</f>
        <v/>
      </c>
      <c r="E247" s="138"/>
      <c r="F247" s="356" t="str">
        <f>IF('ZASOBY N'!D246="","",'ZASOBY N'!D246)</f>
        <v/>
      </c>
      <c r="G247" s="220" t="str">
        <f>IF('ZASOBY N'!G246="","",'ZASOBY N'!G246)</f>
        <v/>
      </c>
      <c r="H247" s="221" t="str">
        <f>IF('ZASOBY N'!F246="","",'ZASOBY N'!F246)</f>
        <v/>
      </c>
      <c r="I247" s="221" t="str">
        <f>IF('ZASOBY N'!G246="","",'ZASOBY N'!G246)</f>
        <v/>
      </c>
      <c r="J247" s="221" t="str">
        <f>IF('ZASOBY N'!H246="","",'ZASOBY N'!H246)</f>
        <v/>
      </c>
      <c r="K247" s="214">
        <v>0</v>
      </c>
      <c r="L247" s="214">
        <v>0</v>
      </c>
      <c r="M247" s="214">
        <v>0</v>
      </c>
      <c r="N247" s="222" t="str">
        <f>IF('ZASOBY N'!BD246="x","",IF(W247="","",'ZASOBY N'!E246))</f>
        <v/>
      </c>
      <c r="O247" s="223">
        <v>0</v>
      </c>
      <c r="P247" s="223">
        <v>0</v>
      </c>
      <c r="Q247" s="226" t="str">
        <f>IF($N247="","",'UPR BILANS N'!G247*'UPR BILANS N'!N247)</f>
        <v/>
      </c>
      <c r="R247" s="225" t="str">
        <f>IF($N247="","",'ZASOBY N'!O246)</f>
        <v/>
      </c>
      <c r="S247" s="225" t="str">
        <f>IF($N247="","",IF('ZASOBY N'!Q246="",0,'ZASOBY N'!Q246))</f>
        <v/>
      </c>
      <c r="T247" s="225" t="str">
        <f>IF($N247="","",'ZASOBY N'!V246)</f>
        <v/>
      </c>
      <c r="U247" s="225" t="str">
        <f>IF($N247="","",IF('ZASOBY N'!AG246="",0,'ZASOBY N'!AG246))</f>
        <v/>
      </c>
      <c r="V247" s="225" t="str">
        <f>IF($N247="","",IF(NN!P249="",0,NN!P249))</f>
        <v/>
      </c>
      <c r="W247" s="225" t="str">
        <f t="shared" si="93"/>
        <v/>
      </c>
      <c r="X247" s="226" t="str">
        <f t="shared" si="73"/>
        <v/>
      </c>
      <c r="Y247" s="225" t="str">
        <f>IF('ZASOBY N'!AU246="","",IF(C247&lt;&gt;C246,'ZASOBY N'!AU246,IF(D247&lt;&gt;D246,'ZASOBY N'!AU246,IF(F247&lt;&gt;F246,'ZASOBY N'!AU246,IF(G247&lt;&gt;G246,'ZASOBY N'!AU246,IF(J247&lt;&gt;J246,'ZASOBY N'!AU246,IF(NN!AC249="","",IF(AND(C246=C247,H246=H247,J246=J247,NN!AC249&gt;0),"",IF(AND(C247=C248,H247=DO245,NN!CW247&gt;0),'ZASOBY N'!AU246,'ZASOBY N'!AU246)))))))))</f>
        <v/>
      </c>
      <c r="Z247" s="225" t="str">
        <f t="shared" si="94"/>
        <v/>
      </c>
      <c r="AA247" s="227" t="str">
        <f t="shared" si="75"/>
        <v/>
      </c>
      <c r="AB247" s="400" t="str">
        <f t="shared" si="95"/>
        <v/>
      </c>
      <c r="AC247" s="228" t="str">
        <f t="shared" si="74"/>
        <v/>
      </c>
      <c r="AD247" s="222">
        <f>IF(B247="",0,IF(F247="",0,INDEX(POBRANIE_!$B$6:$F$101,MATCH('UPR BILANS N'!$F247,POBRANIE_!$A$6:$A$101,0),2)))</f>
        <v>0</v>
      </c>
      <c r="AE247" s="224">
        <f>IF(OR('ZASOBY N'!G246="",'ZASOBY N'!E246=""),0,IF(B247="",0,'ZASOBY N'!G246*'ZASOBY N'!E246))</f>
        <v>0</v>
      </c>
      <c r="AF247" s="225">
        <f>IF('ZASOBY N'!O246="",0,'ZASOBY N'!O246)</f>
        <v>0</v>
      </c>
      <c r="AG247" s="225">
        <f>IF('ZASOBY N'!Q246="",0,'ZASOBY N'!Q246)</f>
        <v>0</v>
      </c>
      <c r="AH247" s="225">
        <f>IF('ZASOBY N'!V246="",0,'ZASOBY N'!V246)</f>
        <v>0</v>
      </c>
      <c r="AI247" s="225">
        <f>IF('ZASOBY N'!AG246="",0,'ZASOBY N'!AG246)</f>
        <v>0</v>
      </c>
      <c r="AJ247" s="225">
        <f>IF(NN!P249="",0,IF(NN!P249="BRAK kol.7","BRAK BADAŃ",NN!P249))</f>
        <v>0</v>
      </c>
      <c r="AK247" s="225">
        <f>IF(NN!AC249="",0,IF(NN!AC249="BRAK kol.7","BRAK BADAŃ",NN!AC249))</f>
        <v>0</v>
      </c>
      <c r="BJ247" s="414" t="str">
        <f>IF(AND(BL247=1,BM247=1,SUMIF($C247:$C$525,$C247,$AK247:$AK$525)=$AK247),$AK247,IF($BO247&gt;0,$BO247,IF(AND(COUNTIF($C$11:$C246,$C247)&gt;=1,COUNTIF($D246:$D246,$D247)&gt;=1),"",IF(AND(SUMIF($C247:$C$525,$C247,$AK247:$AK$525)&gt;=$AK247,SUMIF($D247:$D$525,$D247,$AK247:$AK$525)&gt;=$AK247),SUMIF($C247:$C$525,$C247,$AK247:$AK$525),""))))</f>
        <v/>
      </c>
      <c r="BL247" s="409">
        <f>COUNTIFS('ZASOBY N'!$B246:$B$525,'ZASOBY N'!$B246,'ZASOBY N'!$C246:'ZASOBY N'!$C$525,'ZASOBY N'!$C246,'ZASOBY N'!$D246:'ZASOBY N'!$D$525,'ZASOBY N'!$D246,'ZASOBY N'!$H246:'ZASOBY N'!$H$525,'ZASOBY N'!$H246 )</f>
        <v>0</v>
      </c>
      <c r="BM247" s="410">
        <f>COUNTIFS('ZASOBY N'!$B$10:$B246,'ZASOBY N'!$B246,'ZASOBY N'!$C$10:'ZASOBY N'!$C246,'ZASOBY N'!$C246,'ZASOBY N'!$D$10:'ZASOBY N'!$D246,'ZASOBY N'!$D246,'ZASOBY N'!$H$10:'ZASOBY N'!$H246,'ZASOBY N'!$H246 )</f>
        <v>0</v>
      </c>
      <c r="BN247" s="411">
        <f t="shared" si="76"/>
        <v>0</v>
      </c>
      <c r="BO247" s="412">
        <f t="shared" si="77"/>
        <v>0</v>
      </c>
      <c r="BP247" s="94" t="str">
        <f t="shared" si="78"/>
        <v/>
      </c>
      <c r="BQ247" s="414" t="str">
        <f>IF(AND(BS247=1,BT247=1,SUMIF($C247:$C$525,$C247,$AJ247:$AJ$525)=$AJ247),$AJ247,IF($BV247&gt;0,$BV247,IF(AND(COUNTIF($C$11:$C246,$C247)&gt;=1,COUNTIF($D246:$D246,$D247)&gt;=1),"",IF(AND(SUMIF($C247:$C$525,$C247,$AJ247:$AJ$525)&gt;$AJ247,SUMIF($D247:$D$525,$D247,$AJ247:$AJ$525)&gt;$AJ247),SUMIF($C247:$C$525,$C247,$AJ247:$AJ$525),""))))</f>
        <v/>
      </c>
      <c r="BS247" s="409">
        <f>COUNTIFS('ZASOBY N'!$B246:$B$525,'ZASOBY N'!$B246,'ZASOBY N'!$C246:'ZASOBY N'!$C$525,'ZASOBY N'!$C246,'ZASOBY N'!$D246:'ZASOBY N'!$D$525,'ZASOBY N'!$D246,'ZASOBY N'!$H246:'ZASOBY N'!$H$525,'ZASOBY N'!$H246 )</f>
        <v>0</v>
      </c>
      <c r="BT247" s="410">
        <f>COUNTIFS('ZASOBY N'!$B$10:$B246,'ZASOBY N'!$B246,'ZASOBY N'!$C$10:'ZASOBY N'!$C246,'ZASOBY N'!$C246,'ZASOBY N'!$D$10:'ZASOBY N'!$D246,'ZASOBY N'!$D246,'ZASOBY N'!$H$10:'ZASOBY N'!$H246,'ZASOBY N'!$H246 )</f>
        <v>0</v>
      </c>
      <c r="BU247" s="411">
        <f t="shared" si="79"/>
        <v>0</v>
      </c>
      <c r="BV247" s="412">
        <f t="shared" si="80"/>
        <v>0</v>
      </c>
      <c r="BW247" s="94" t="s">
        <v>499</v>
      </c>
      <c r="BX247" s="414" t="str">
        <f>IF(AND(BZ247=1,CA247=1,SUMIF($C247:$C$525,$C247,$AI247:$AI$525)=$AI247),$AI247,IF($CC247&gt;0,$CC247,IF(AND(COUNTIF($C$11:$C246,$C247)&gt;=1,COUNTIF($D246:$D246,$D247)&gt;=1),"",IF(AND(SUMIF($C247:$C$525,$C247,$AI247:$AI$525)&gt;$AI247,SUMIF($D247:$D$525,$D247,$AI247:$AI$525)&gt;$IG247),_xlfn.AGGREGATE(14,4,$CB$11:$CB$31*($C$11:$C$31=$C247),1),""))))</f>
        <v/>
      </c>
      <c r="BZ247" s="409">
        <f>COUNTIFS('ZASOBY N'!$B246:$B$525,'ZASOBY N'!$B246,'ZASOBY N'!$C246:'ZASOBY N'!$C$525,'ZASOBY N'!$C246,'ZASOBY N'!$D246:'ZASOBY N'!$D$525,'ZASOBY N'!$D246,'ZASOBY N'!$H246:'ZASOBY N'!$H$525,'ZASOBY N'!$H246 )</f>
        <v>0</v>
      </c>
      <c r="CA247" s="410">
        <f>COUNTIFS('ZASOBY N'!$B$10:$B246,'ZASOBY N'!$B246,'ZASOBY N'!$C$10:'ZASOBY N'!$C246,'ZASOBY N'!$C246,'ZASOBY N'!$D$10:'ZASOBY N'!$D246,'ZASOBY N'!$D246,'ZASOBY N'!$H$10:'ZASOBY N'!$H246,'ZASOBY N'!$H246 )</f>
        <v>0</v>
      </c>
      <c r="CB247" s="411">
        <f t="shared" si="81"/>
        <v>0</v>
      </c>
      <c r="CC247" s="412">
        <f t="shared" si="82"/>
        <v>0</v>
      </c>
      <c r="CE247" s="414" t="str">
        <f>IF(AND(CG247=1,CH247=1,SUMIF($C247:$C$525,$C247,$AH247:$AH$525)=$AH247),$AH247,IF($CJ247&gt;0,$CJ247,IF(AND(COUNTIF($C$11:$C246,$C247)&gt;=1,COUNTIF($D246:$D246,$D247)&gt;=1),"",IF(AND(SUMIF($C247:$C$525,$C247,$AH247:$AH$525)&gt;$AH247,SUMIF($D247:$D$525,$D247,$AH247:$AH$525)&gt;$AH247),_xlfn.AGGREGATE(14,4,$CI$11:$CI$31*($C$11:$C$31=$C247),1),""))))</f>
        <v/>
      </c>
      <c r="CG247" s="409">
        <f>COUNTIFS('ZASOBY N'!$B246:$B$525,'ZASOBY N'!$B246,'ZASOBY N'!$C246:'ZASOBY N'!$C$525,'ZASOBY N'!$C246,'ZASOBY N'!$D246:'ZASOBY N'!$D$525,'ZASOBY N'!$D246,'ZASOBY N'!$H246:'ZASOBY N'!$H$525,'ZASOBY N'!$H246 )</f>
        <v>0</v>
      </c>
      <c r="CH247" s="410">
        <f>COUNTIFS('ZASOBY N'!$B$10:$B246,'ZASOBY N'!$B246,'ZASOBY N'!$C$10:'ZASOBY N'!$C246,'ZASOBY N'!$C246,'ZASOBY N'!$D$10:'ZASOBY N'!$D246,'ZASOBY N'!$D246,'ZASOBY N'!$H$10:'ZASOBY N'!$H246,'ZASOBY N'!$H246 )</f>
        <v>0</v>
      </c>
      <c r="CI247" s="411">
        <f t="shared" si="83"/>
        <v>0</v>
      </c>
      <c r="CJ247" s="412">
        <f t="shared" si="84"/>
        <v>0</v>
      </c>
      <c r="CL247" s="414" t="str">
        <f>IF(AND(CN247=1,CO247=1,SUMIF($C247:$C$525,$C247,$AG247:$AG$525)=$AG247),$AG247,IF($CQ247&gt;0,$CQ247,IF(AND(COUNTIF($C$11:$C246,$C247)&gt;=1,COUNTIF($D246:$D246,$D247)&gt;=1),"",IF(AND(SUMIF($C247:$C$525,$C247,$AG247:$AG$525)&gt;$AG247,SUMIF($D247:$D$525,$D247,$AG247:$AG$525)&gt;$AG247),_xlfn.AGGREGATE(14,4,$CP$11:$CP$31*($C$11:$C$31=$C247),1),""))))</f>
        <v/>
      </c>
      <c r="CN247" s="409">
        <f>COUNTIFS('ZASOBY N'!$B246:$B$525,'ZASOBY N'!$B246,'ZASOBY N'!$C246:'ZASOBY N'!$C$525,'ZASOBY N'!$C246,'ZASOBY N'!$D246:'ZASOBY N'!$D$525,'ZASOBY N'!$D246,'ZASOBY N'!$H246:'ZASOBY N'!$H$525,'ZASOBY N'!$H246 )</f>
        <v>0</v>
      </c>
      <c r="CO247" s="410">
        <f>COUNTIFS('ZASOBY N'!$B$10:$B246,'ZASOBY N'!$B246,'ZASOBY N'!$C$10:'ZASOBY N'!$C246,'ZASOBY N'!$C246,'ZASOBY N'!$D$10:'ZASOBY N'!$D246,'ZASOBY N'!$D246,'ZASOBY N'!$H$10:'ZASOBY N'!$H246,'ZASOBY N'!$H246 )</f>
        <v>0</v>
      </c>
      <c r="CP247" s="411">
        <f t="shared" si="85"/>
        <v>0</v>
      </c>
      <c r="CQ247" s="412">
        <f t="shared" si="86"/>
        <v>0</v>
      </c>
      <c r="CS247" s="414" t="str">
        <f>IF(AND(CU247=1,CV247=1,SUMIF($C247:$C$525,$C247,$AF247:$AF$525)=$AF247),$AF247,IF($CX247&gt;0,$CX247,IF(AND(COUNTIF($C$11:$C246,$C247)&gt;=1,COUNTIF($D246:$D246,$D247)&gt;=1),"",IF(AND(SUMIF($C247:$C$525,$C247,$AF247:$AF$525)&gt;$AF247,SUMIF($D247:$D$525,$D247,$AF247:$AF$525)&gt;$AF247),_xlfn.AGGREGATE(14,4,$CW$11:$CW$31*($C$11:$C$31=$C247),1),""))))</f>
        <v/>
      </c>
      <c r="CU247" s="409">
        <f>COUNTIFS('ZASOBY N'!$B246:$B$525,'ZASOBY N'!$B246,'ZASOBY N'!$C246:'ZASOBY N'!$C$525,'ZASOBY N'!$C246,'ZASOBY N'!$D246:'ZASOBY N'!$D$525,'ZASOBY N'!$D246,'ZASOBY N'!$H246:'ZASOBY N'!$H$525,'ZASOBY N'!$H246 )</f>
        <v>0</v>
      </c>
      <c r="CV247" s="410">
        <f>COUNTIFS('ZASOBY N'!$B$10:$B246,'ZASOBY N'!$B246,'ZASOBY N'!$C$10:'ZASOBY N'!$C246,'ZASOBY N'!$C246,'ZASOBY N'!$D$10:'ZASOBY N'!$D246,'ZASOBY N'!$D246,'ZASOBY N'!$H$10:'ZASOBY N'!$H246,'ZASOBY N'!$H246 )</f>
        <v>0</v>
      </c>
      <c r="CW247" s="411">
        <f t="shared" si="87"/>
        <v>0</v>
      </c>
      <c r="CX247" s="412">
        <f t="shared" si="88"/>
        <v>0</v>
      </c>
      <c r="CZ247" s="414" t="str">
        <f>IF(AND(DB247=1,DC247=1,SUMIF($C247:$C$525,$C247,$AE247:$AE$525)=$AE247),$AE247,IF($DE247&gt;0,$DE247,IF(AND(COUNTIF($C$11:$C246,$C247)&gt;=1,COUNTIF($D246:$D246,$D247)&gt;=1),"",IF(AND(SUMIF($C247:$C$525,$C247,$AE247:$AE$525)&gt;$AE247,SUMIF($D247:$D$525,$D247,$AE247:$AE$525)&gt;$AE247),_xlfn.AGGREGATE(14,4,$DD$11:$DD$31*($C$11:$C$31=$C247),1),""))))</f>
        <v/>
      </c>
      <c r="DB247" s="409">
        <f>COUNTIFS('ZASOBY N'!$B246:$B$525,'ZASOBY N'!$B246,'ZASOBY N'!$C246:'ZASOBY N'!$C$525,'ZASOBY N'!$C246,'ZASOBY N'!$D246:'ZASOBY N'!$D$525,'ZASOBY N'!$D246,'ZASOBY N'!$H246:'ZASOBY N'!$H$525,'ZASOBY N'!$H246 )</f>
        <v>0</v>
      </c>
      <c r="DC247" s="410">
        <f>COUNTIFS('ZASOBY N'!$B$10:$B246,'ZASOBY N'!$B246,'ZASOBY N'!$C$10:'ZASOBY N'!$C246,'ZASOBY N'!$C246,'ZASOBY N'!$D$10:'ZASOBY N'!$D246,'ZASOBY N'!$D246,'ZASOBY N'!$H$10:'ZASOBY N'!$H246,'ZASOBY N'!$H246 )</f>
        <v>0</v>
      </c>
      <c r="DD247" s="411">
        <f t="shared" si="89"/>
        <v>0</v>
      </c>
      <c r="DE247" s="412">
        <f t="shared" si="90"/>
        <v>0</v>
      </c>
      <c r="DF247" s="399" t="str">
        <f>IF(AND(DI247=1,DJ247=1,SUMIF($C247:$C$525,$C247,$AD247:$AD$525)=$AD247),$AD247,IF($DL247&gt;0,$DL247,IF(B247="","",IF(AND(COUNTIF($C$11:$C246,$C247)&gt;=1,COUNTIF($D246:$D246,$D247)&gt;=1,COUNTIF($Z244:$Z246,$C247)=0),"",IF(AND(COUNTIF($C$11:$C246,$C247)&gt;=1,COUNTIF($D246:$D246,$D247)&gt;=1),"UJĘTO WYŻEJ",IF(AND(SUMIF($C247:$C$525,$C247,$AD247:$AD$525)&gt;$AD247,SUMIF($D247:$D$525,$D247,$AD247:$AD$525)&gt;$AD247),_xlfn.AGGREGATE(14,4,$DK$11:$DK$31*($C$11:$C$31=$C247),1),""))))))</f>
        <v/>
      </c>
      <c r="DG247" s="414" t="str">
        <f>IF(AND(DI247=1,DJ247=1,SUMIF($C247:$C$525,$C247,$AD247:$AD$525)=$AD247),$AD247,IF($DL247&gt;0,$DL247,IF(AND(COUNTIF($C$11:$C246,$C247)&gt;=1,COUNTIF($D246:$D246,$D247)&gt;=1),"",IF(AND(SUMIF($C247:$C$525,$C247,$AD247:$AD$525)&gt;$AD247,SUMIF($D247:$D$525,$D247,$AD247:$AD$525)&gt;$AD247),_xlfn.AGGREGATE(14,4,$DK$11:$DK$31*($C$11:$C$31=$C247),1),""))))</f>
        <v/>
      </c>
      <c r="DI247" s="409">
        <f>COUNTIFS('ZASOBY N'!$B246:$B$525,'ZASOBY N'!$B246,'ZASOBY N'!$C246:'ZASOBY N'!$C$525,'ZASOBY N'!$C246,'ZASOBY N'!$D246:'ZASOBY N'!$D$525,'ZASOBY N'!$D246,'ZASOBY N'!$H246:'ZASOBY N'!$H$525,'ZASOBY N'!$H246 )</f>
        <v>0</v>
      </c>
      <c r="DJ247" s="410">
        <f>COUNTIFS('ZASOBY N'!$B$10:$B246,'ZASOBY N'!$B246,'ZASOBY N'!$C$10:'ZASOBY N'!$C246,'ZASOBY N'!$C246,'ZASOBY N'!$D$10:'ZASOBY N'!$D246,'ZASOBY N'!$D246,'ZASOBY N'!$H$10:'ZASOBY N'!$H246,'ZASOBY N'!$H246 )</f>
        <v>0</v>
      </c>
      <c r="DK247" s="411">
        <f t="shared" si="91"/>
        <v>0</v>
      </c>
      <c r="DL247" s="412">
        <f t="shared" si="92"/>
        <v>0</v>
      </c>
    </row>
    <row r="248" spans="1:116" ht="18.899999999999999" customHeight="1" x14ac:dyDescent="0.3">
      <c r="A248" s="219"/>
      <c r="B248" s="152" t="str">
        <f>IF('ZASOBY N'!A247="","",'ZASOBY N'!A247)</f>
        <v/>
      </c>
      <c r="C248" s="462" t="str">
        <f>IF('ZASOBY N'!C247="","",'ZASOBY N'!C247)</f>
        <v/>
      </c>
      <c r="D248" s="137" t="str">
        <f>IF('ZASOBY N'!B247="","",'ZASOBY N'!B247)</f>
        <v/>
      </c>
      <c r="E248" s="138"/>
      <c r="F248" s="356" t="str">
        <f>IF('ZASOBY N'!D247="","",'ZASOBY N'!D247)</f>
        <v/>
      </c>
      <c r="G248" s="220" t="str">
        <f>IF('ZASOBY N'!G247="","",'ZASOBY N'!G247)</f>
        <v/>
      </c>
      <c r="H248" s="221" t="str">
        <f>IF('ZASOBY N'!F247="","",'ZASOBY N'!F247)</f>
        <v/>
      </c>
      <c r="I248" s="221" t="str">
        <f>IF('ZASOBY N'!G247="","",'ZASOBY N'!G247)</f>
        <v/>
      </c>
      <c r="J248" s="221" t="str">
        <f>IF('ZASOBY N'!H247="","",'ZASOBY N'!H247)</f>
        <v/>
      </c>
      <c r="K248" s="214">
        <v>0</v>
      </c>
      <c r="L248" s="214">
        <v>0</v>
      </c>
      <c r="M248" s="214">
        <v>0</v>
      </c>
      <c r="N248" s="222" t="str">
        <f>IF('ZASOBY N'!BD247="x","",IF(W248="","",'ZASOBY N'!E247))</f>
        <v/>
      </c>
      <c r="O248" s="223">
        <v>0</v>
      </c>
      <c r="P248" s="223">
        <v>0</v>
      </c>
      <c r="Q248" s="226" t="str">
        <f>IF($N248="","",'UPR BILANS N'!G248*'UPR BILANS N'!N248)</f>
        <v/>
      </c>
      <c r="R248" s="225" t="str">
        <f>IF($N248="","",'ZASOBY N'!O247)</f>
        <v/>
      </c>
      <c r="S248" s="225" t="str">
        <f>IF($N248="","",IF('ZASOBY N'!Q247="",0,'ZASOBY N'!Q247))</f>
        <v/>
      </c>
      <c r="T248" s="225" t="str">
        <f>IF($N248="","",'ZASOBY N'!V247)</f>
        <v/>
      </c>
      <c r="U248" s="225" t="str">
        <f>IF($N248="","",IF('ZASOBY N'!AG247="",0,'ZASOBY N'!AG247))</f>
        <v/>
      </c>
      <c r="V248" s="225" t="str">
        <f>IF($N248="","",IF(NN!P250="",0,NN!P250))</f>
        <v/>
      </c>
      <c r="W248" s="225" t="str">
        <f t="shared" si="93"/>
        <v/>
      </c>
      <c r="X248" s="226" t="str">
        <f t="shared" si="73"/>
        <v/>
      </c>
      <c r="Y248" s="225" t="str">
        <f>IF('ZASOBY N'!AU247="","",IF(C248&lt;&gt;C247,'ZASOBY N'!AU247,IF(D248&lt;&gt;D247,'ZASOBY N'!AU247,IF(F248&lt;&gt;F247,'ZASOBY N'!AU247,IF(G248&lt;&gt;G247,'ZASOBY N'!AU247,IF(J248&lt;&gt;J247,'ZASOBY N'!AU247,IF(NN!AC250="","",IF(AND(C247=C248,H247=H248,J247=J248,NN!AC250&gt;0),"",IF(AND(C248=C249,H248=DO246,NN!CW248&gt;0),'ZASOBY N'!AU247,'ZASOBY N'!AU247)))))))))</f>
        <v/>
      </c>
      <c r="Z248" s="225" t="str">
        <f t="shared" si="94"/>
        <v/>
      </c>
      <c r="AA248" s="227" t="str">
        <f t="shared" si="75"/>
        <v/>
      </c>
      <c r="AB248" s="400" t="str">
        <f t="shared" si="95"/>
        <v/>
      </c>
      <c r="AC248" s="228" t="str">
        <f t="shared" si="74"/>
        <v/>
      </c>
      <c r="AD248" s="222">
        <f>IF(B248="",0,IF(F248="",0,INDEX(POBRANIE_!$B$6:$F$101,MATCH('UPR BILANS N'!$F248,POBRANIE_!$A$6:$A$101,0),2)))</f>
        <v>0</v>
      </c>
      <c r="AE248" s="224">
        <f>IF(OR('ZASOBY N'!G247="",'ZASOBY N'!E247=""),0,IF(B248="",0,'ZASOBY N'!G247*'ZASOBY N'!E247))</f>
        <v>0</v>
      </c>
      <c r="AF248" s="225">
        <f>IF('ZASOBY N'!O247="",0,'ZASOBY N'!O247)</f>
        <v>0</v>
      </c>
      <c r="AG248" s="225">
        <f>IF('ZASOBY N'!Q247="",0,'ZASOBY N'!Q247)</f>
        <v>0</v>
      </c>
      <c r="AH248" s="225">
        <f>IF('ZASOBY N'!V247="",0,'ZASOBY N'!V247)</f>
        <v>0</v>
      </c>
      <c r="AI248" s="225">
        <f>IF('ZASOBY N'!AG247="",0,'ZASOBY N'!AG247)</f>
        <v>0</v>
      </c>
      <c r="AJ248" s="225">
        <f>IF(NN!P250="",0,IF(NN!P250="BRAK kol.7","BRAK BADAŃ",NN!P250))</f>
        <v>0</v>
      </c>
      <c r="AK248" s="225">
        <f>IF(NN!AC250="",0,IF(NN!AC250="BRAK kol.7","BRAK BADAŃ",NN!AC250))</f>
        <v>0</v>
      </c>
      <c r="BJ248" s="414" t="str">
        <f>IF(AND(BL248=1,BM248=1,SUMIF($C248:$C$525,$C248,$AK248:$AK$525)=$AK248),$AK248,IF($BO248&gt;0,$BO248,IF(AND(COUNTIF($C$11:$C247,$C248)&gt;=1,COUNTIF($D247:$D247,$D248)&gt;=1),"",IF(AND(SUMIF($C248:$C$525,$C248,$AK248:$AK$525)&gt;=$AK248,SUMIF($D248:$D$525,$D248,$AK248:$AK$525)&gt;=$AK248),SUMIF($C248:$C$525,$C248,$AK248:$AK$525),""))))</f>
        <v/>
      </c>
      <c r="BL248" s="409">
        <f>COUNTIFS('ZASOBY N'!$B247:$B$525,'ZASOBY N'!$B247,'ZASOBY N'!$C247:'ZASOBY N'!$C$525,'ZASOBY N'!$C247,'ZASOBY N'!$D247:'ZASOBY N'!$D$525,'ZASOBY N'!$D247,'ZASOBY N'!$H247:'ZASOBY N'!$H$525,'ZASOBY N'!$H247 )</f>
        <v>0</v>
      </c>
      <c r="BM248" s="410">
        <f>COUNTIFS('ZASOBY N'!$B$10:$B247,'ZASOBY N'!$B247,'ZASOBY N'!$C$10:'ZASOBY N'!$C247,'ZASOBY N'!$C247,'ZASOBY N'!$D$10:'ZASOBY N'!$D247,'ZASOBY N'!$D247,'ZASOBY N'!$H$10:'ZASOBY N'!$H247,'ZASOBY N'!$H247 )</f>
        <v>0</v>
      </c>
      <c r="BN248" s="411">
        <f t="shared" si="76"/>
        <v>0</v>
      </c>
      <c r="BO248" s="412">
        <f t="shared" si="77"/>
        <v>0</v>
      </c>
      <c r="BP248" s="94" t="str">
        <f t="shared" si="78"/>
        <v/>
      </c>
      <c r="BQ248" s="414" t="str">
        <f>IF(AND(BS248=1,BT248=1,SUMIF($C248:$C$525,$C248,$AJ248:$AJ$525)=$AJ248),$AJ248,IF($BV248&gt;0,$BV248,IF(AND(COUNTIF($C$11:$C247,$C248)&gt;=1,COUNTIF($D247:$D247,$D248)&gt;=1),"",IF(AND(SUMIF($C248:$C$525,$C248,$AJ248:$AJ$525)&gt;$AJ248,SUMIF($D248:$D$525,$D248,$AJ248:$AJ$525)&gt;$AJ248),SUMIF($C248:$C$525,$C248,$AJ248:$AJ$525),""))))</f>
        <v/>
      </c>
      <c r="BS248" s="409">
        <f>COUNTIFS('ZASOBY N'!$B247:$B$525,'ZASOBY N'!$B247,'ZASOBY N'!$C247:'ZASOBY N'!$C$525,'ZASOBY N'!$C247,'ZASOBY N'!$D247:'ZASOBY N'!$D$525,'ZASOBY N'!$D247,'ZASOBY N'!$H247:'ZASOBY N'!$H$525,'ZASOBY N'!$H247 )</f>
        <v>0</v>
      </c>
      <c r="BT248" s="410">
        <f>COUNTIFS('ZASOBY N'!$B$10:$B247,'ZASOBY N'!$B247,'ZASOBY N'!$C$10:'ZASOBY N'!$C247,'ZASOBY N'!$C247,'ZASOBY N'!$D$10:'ZASOBY N'!$D247,'ZASOBY N'!$D247,'ZASOBY N'!$H$10:'ZASOBY N'!$H247,'ZASOBY N'!$H247 )</f>
        <v>0</v>
      </c>
      <c r="BU248" s="411">
        <f t="shared" si="79"/>
        <v>0</v>
      </c>
      <c r="BV248" s="412">
        <f t="shared" si="80"/>
        <v>0</v>
      </c>
      <c r="BW248" s="94" t="s">
        <v>499</v>
      </c>
      <c r="BX248" s="414" t="str">
        <f>IF(AND(BZ248=1,CA248=1,SUMIF($C248:$C$525,$C248,$AI248:$AI$525)=$AI248),$AI248,IF($CC248&gt;0,$CC248,IF(AND(COUNTIF($C$11:$C247,$C248)&gt;=1,COUNTIF($D247:$D247,$D248)&gt;=1),"",IF(AND(SUMIF($C248:$C$525,$C248,$AI248:$AI$525)&gt;$AI248,SUMIF($D248:$D$525,$D248,$AI248:$AI$525)&gt;$IG248),_xlfn.AGGREGATE(14,4,$CB$11:$CB$31*($C$11:$C$31=$C248),1),""))))</f>
        <v/>
      </c>
      <c r="BZ248" s="409">
        <f>COUNTIFS('ZASOBY N'!$B247:$B$525,'ZASOBY N'!$B247,'ZASOBY N'!$C247:'ZASOBY N'!$C$525,'ZASOBY N'!$C247,'ZASOBY N'!$D247:'ZASOBY N'!$D$525,'ZASOBY N'!$D247,'ZASOBY N'!$H247:'ZASOBY N'!$H$525,'ZASOBY N'!$H247 )</f>
        <v>0</v>
      </c>
      <c r="CA248" s="410">
        <f>COUNTIFS('ZASOBY N'!$B$10:$B247,'ZASOBY N'!$B247,'ZASOBY N'!$C$10:'ZASOBY N'!$C247,'ZASOBY N'!$C247,'ZASOBY N'!$D$10:'ZASOBY N'!$D247,'ZASOBY N'!$D247,'ZASOBY N'!$H$10:'ZASOBY N'!$H247,'ZASOBY N'!$H247 )</f>
        <v>0</v>
      </c>
      <c r="CB248" s="411">
        <f t="shared" si="81"/>
        <v>0</v>
      </c>
      <c r="CC248" s="412">
        <f t="shared" si="82"/>
        <v>0</v>
      </c>
      <c r="CE248" s="414" t="str">
        <f>IF(AND(CG248=1,CH248=1,SUMIF($C248:$C$525,$C248,$AH248:$AH$525)=$AH248),$AH248,IF($CJ248&gt;0,$CJ248,IF(AND(COUNTIF($C$11:$C247,$C248)&gt;=1,COUNTIF($D247:$D247,$D248)&gt;=1),"",IF(AND(SUMIF($C248:$C$525,$C248,$AH248:$AH$525)&gt;$AH248,SUMIF($D248:$D$525,$D248,$AH248:$AH$525)&gt;$AH248),_xlfn.AGGREGATE(14,4,$CI$11:$CI$31*($C$11:$C$31=$C248),1),""))))</f>
        <v/>
      </c>
      <c r="CG248" s="409">
        <f>COUNTIFS('ZASOBY N'!$B247:$B$525,'ZASOBY N'!$B247,'ZASOBY N'!$C247:'ZASOBY N'!$C$525,'ZASOBY N'!$C247,'ZASOBY N'!$D247:'ZASOBY N'!$D$525,'ZASOBY N'!$D247,'ZASOBY N'!$H247:'ZASOBY N'!$H$525,'ZASOBY N'!$H247 )</f>
        <v>0</v>
      </c>
      <c r="CH248" s="410">
        <f>COUNTIFS('ZASOBY N'!$B$10:$B247,'ZASOBY N'!$B247,'ZASOBY N'!$C$10:'ZASOBY N'!$C247,'ZASOBY N'!$C247,'ZASOBY N'!$D$10:'ZASOBY N'!$D247,'ZASOBY N'!$D247,'ZASOBY N'!$H$10:'ZASOBY N'!$H247,'ZASOBY N'!$H247 )</f>
        <v>0</v>
      </c>
      <c r="CI248" s="411">
        <f t="shared" si="83"/>
        <v>0</v>
      </c>
      <c r="CJ248" s="412">
        <f t="shared" si="84"/>
        <v>0</v>
      </c>
      <c r="CL248" s="414" t="str">
        <f>IF(AND(CN248=1,CO248=1,SUMIF($C248:$C$525,$C248,$AG248:$AG$525)=$AG248),$AG248,IF($CQ248&gt;0,$CQ248,IF(AND(COUNTIF($C$11:$C247,$C248)&gt;=1,COUNTIF($D247:$D247,$D248)&gt;=1),"",IF(AND(SUMIF($C248:$C$525,$C248,$AG248:$AG$525)&gt;$AG248,SUMIF($D248:$D$525,$D248,$AG248:$AG$525)&gt;$AG248),_xlfn.AGGREGATE(14,4,$CP$11:$CP$31*($C$11:$C$31=$C248),1),""))))</f>
        <v/>
      </c>
      <c r="CN248" s="409">
        <f>COUNTIFS('ZASOBY N'!$B247:$B$525,'ZASOBY N'!$B247,'ZASOBY N'!$C247:'ZASOBY N'!$C$525,'ZASOBY N'!$C247,'ZASOBY N'!$D247:'ZASOBY N'!$D$525,'ZASOBY N'!$D247,'ZASOBY N'!$H247:'ZASOBY N'!$H$525,'ZASOBY N'!$H247 )</f>
        <v>0</v>
      </c>
      <c r="CO248" s="410">
        <f>COUNTIFS('ZASOBY N'!$B$10:$B247,'ZASOBY N'!$B247,'ZASOBY N'!$C$10:'ZASOBY N'!$C247,'ZASOBY N'!$C247,'ZASOBY N'!$D$10:'ZASOBY N'!$D247,'ZASOBY N'!$D247,'ZASOBY N'!$H$10:'ZASOBY N'!$H247,'ZASOBY N'!$H247 )</f>
        <v>0</v>
      </c>
      <c r="CP248" s="411">
        <f t="shared" si="85"/>
        <v>0</v>
      </c>
      <c r="CQ248" s="412">
        <f t="shared" si="86"/>
        <v>0</v>
      </c>
      <c r="CS248" s="414" t="str">
        <f>IF(AND(CU248=1,CV248=1,SUMIF($C248:$C$525,$C248,$AF248:$AF$525)=$AF248),$AF248,IF($CX248&gt;0,$CX248,IF(AND(COUNTIF($C$11:$C247,$C248)&gt;=1,COUNTIF($D247:$D247,$D248)&gt;=1),"",IF(AND(SUMIF($C248:$C$525,$C248,$AF248:$AF$525)&gt;$AF248,SUMIF($D248:$D$525,$D248,$AF248:$AF$525)&gt;$AF248),_xlfn.AGGREGATE(14,4,$CW$11:$CW$31*($C$11:$C$31=$C248),1),""))))</f>
        <v/>
      </c>
      <c r="CU248" s="409">
        <f>COUNTIFS('ZASOBY N'!$B247:$B$525,'ZASOBY N'!$B247,'ZASOBY N'!$C247:'ZASOBY N'!$C$525,'ZASOBY N'!$C247,'ZASOBY N'!$D247:'ZASOBY N'!$D$525,'ZASOBY N'!$D247,'ZASOBY N'!$H247:'ZASOBY N'!$H$525,'ZASOBY N'!$H247 )</f>
        <v>0</v>
      </c>
      <c r="CV248" s="410">
        <f>COUNTIFS('ZASOBY N'!$B$10:$B247,'ZASOBY N'!$B247,'ZASOBY N'!$C$10:'ZASOBY N'!$C247,'ZASOBY N'!$C247,'ZASOBY N'!$D$10:'ZASOBY N'!$D247,'ZASOBY N'!$D247,'ZASOBY N'!$H$10:'ZASOBY N'!$H247,'ZASOBY N'!$H247 )</f>
        <v>0</v>
      </c>
      <c r="CW248" s="411">
        <f t="shared" si="87"/>
        <v>0</v>
      </c>
      <c r="CX248" s="412">
        <f t="shared" si="88"/>
        <v>0</v>
      </c>
      <c r="CZ248" s="414" t="str">
        <f>IF(AND(DB248=1,DC248=1,SUMIF($C248:$C$525,$C248,$AE248:$AE$525)=$AE248),$AE248,IF($DE248&gt;0,$DE248,IF(AND(COUNTIF($C$11:$C247,$C248)&gt;=1,COUNTIF($D247:$D247,$D248)&gt;=1),"",IF(AND(SUMIF($C248:$C$525,$C248,$AE248:$AE$525)&gt;$AE248,SUMIF($D248:$D$525,$D248,$AE248:$AE$525)&gt;$AE248),_xlfn.AGGREGATE(14,4,$DD$11:$DD$31*($C$11:$C$31=$C248),1),""))))</f>
        <v/>
      </c>
      <c r="DB248" s="409">
        <f>COUNTIFS('ZASOBY N'!$B247:$B$525,'ZASOBY N'!$B247,'ZASOBY N'!$C247:'ZASOBY N'!$C$525,'ZASOBY N'!$C247,'ZASOBY N'!$D247:'ZASOBY N'!$D$525,'ZASOBY N'!$D247,'ZASOBY N'!$H247:'ZASOBY N'!$H$525,'ZASOBY N'!$H247 )</f>
        <v>0</v>
      </c>
      <c r="DC248" s="410">
        <f>COUNTIFS('ZASOBY N'!$B$10:$B247,'ZASOBY N'!$B247,'ZASOBY N'!$C$10:'ZASOBY N'!$C247,'ZASOBY N'!$C247,'ZASOBY N'!$D$10:'ZASOBY N'!$D247,'ZASOBY N'!$D247,'ZASOBY N'!$H$10:'ZASOBY N'!$H247,'ZASOBY N'!$H247 )</f>
        <v>0</v>
      </c>
      <c r="DD248" s="411">
        <f t="shared" si="89"/>
        <v>0</v>
      </c>
      <c r="DE248" s="412">
        <f t="shared" si="90"/>
        <v>0</v>
      </c>
      <c r="DF248" s="399" t="str">
        <f>IF(AND(DI248=1,DJ248=1,SUMIF($C248:$C$525,$C248,$AD248:$AD$525)=$AD248),$AD248,IF($DL248&gt;0,$DL248,IF(B248="","",IF(AND(COUNTIF($C$11:$C247,$C248)&gt;=1,COUNTIF($D247:$D247,$D248)&gt;=1,COUNTIF($Z245:$Z247,$C248)=0),"",IF(AND(COUNTIF($C$11:$C247,$C248)&gt;=1,COUNTIF($D247:$D247,$D248)&gt;=1),"UJĘTO WYŻEJ",IF(AND(SUMIF($C248:$C$525,$C248,$AD248:$AD$525)&gt;$AD248,SUMIF($D248:$D$525,$D248,$AD248:$AD$525)&gt;$AD248),_xlfn.AGGREGATE(14,4,$DK$11:$DK$31*($C$11:$C$31=$C248),1),""))))))</f>
        <v/>
      </c>
      <c r="DG248" s="414" t="str">
        <f>IF(AND(DI248=1,DJ248=1,SUMIF($C248:$C$525,$C248,$AD248:$AD$525)=$AD248),$AD248,IF($DL248&gt;0,$DL248,IF(AND(COUNTIF($C$11:$C247,$C248)&gt;=1,COUNTIF($D247:$D247,$D248)&gt;=1),"",IF(AND(SUMIF($C248:$C$525,$C248,$AD248:$AD$525)&gt;$AD248,SUMIF($D248:$D$525,$D248,$AD248:$AD$525)&gt;$AD248),_xlfn.AGGREGATE(14,4,$DK$11:$DK$31*($C$11:$C$31=$C248),1),""))))</f>
        <v/>
      </c>
      <c r="DI248" s="409">
        <f>COUNTIFS('ZASOBY N'!$B247:$B$525,'ZASOBY N'!$B247,'ZASOBY N'!$C247:'ZASOBY N'!$C$525,'ZASOBY N'!$C247,'ZASOBY N'!$D247:'ZASOBY N'!$D$525,'ZASOBY N'!$D247,'ZASOBY N'!$H247:'ZASOBY N'!$H$525,'ZASOBY N'!$H247 )</f>
        <v>0</v>
      </c>
      <c r="DJ248" s="410">
        <f>COUNTIFS('ZASOBY N'!$B$10:$B247,'ZASOBY N'!$B247,'ZASOBY N'!$C$10:'ZASOBY N'!$C247,'ZASOBY N'!$C247,'ZASOBY N'!$D$10:'ZASOBY N'!$D247,'ZASOBY N'!$D247,'ZASOBY N'!$H$10:'ZASOBY N'!$H247,'ZASOBY N'!$H247 )</f>
        <v>0</v>
      </c>
      <c r="DK248" s="411">
        <f t="shared" si="91"/>
        <v>0</v>
      </c>
      <c r="DL248" s="412">
        <f t="shared" si="92"/>
        <v>0</v>
      </c>
    </row>
    <row r="249" spans="1:116" ht="18.899999999999999" customHeight="1" x14ac:dyDescent="0.3">
      <c r="A249" s="219"/>
      <c r="B249" s="152" t="str">
        <f>IF('ZASOBY N'!A248="","",'ZASOBY N'!A248)</f>
        <v/>
      </c>
      <c r="C249" s="462" t="str">
        <f>IF('ZASOBY N'!C248="","",'ZASOBY N'!C248)</f>
        <v/>
      </c>
      <c r="D249" s="137" t="str">
        <f>IF('ZASOBY N'!B248="","",'ZASOBY N'!B248)</f>
        <v/>
      </c>
      <c r="E249" s="138"/>
      <c r="F249" s="356" t="str">
        <f>IF('ZASOBY N'!D248="","",'ZASOBY N'!D248)</f>
        <v/>
      </c>
      <c r="G249" s="220" t="str">
        <f>IF('ZASOBY N'!G248="","",'ZASOBY N'!G248)</f>
        <v/>
      </c>
      <c r="H249" s="221" t="str">
        <f>IF('ZASOBY N'!F248="","",'ZASOBY N'!F248)</f>
        <v/>
      </c>
      <c r="I249" s="221" t="str">
        <f>IF('ZASOBY N'!G248="","",'ZASOBY N'!G248)</f>
        <v/>
      </c>
      <c r="J249" s="221" t="str">
        <f>IF('ZASOBY N'!H248="","",'ZASOBY N'!H248)</f>
        <v/>
      </c>
      <c r="K249" s="214">
        <v>0</v>
      </c>
      <c r="L249" s="214">
        <v>0</v>
      </c>
      <c r="M249" s="214">
        <v>0</v>
      </c>
      <c r="N249" s="222" t="str">
        <f>IF('ZASOBY N'!BD248="x","",IF(W249="","",'ZASOBY N'!E248))</f>
        <v/>
      </c>
      <c r="O249" s="223">
        <v>0</v>
      </c>
      <c r="P249" s="223">
        <v>0</v>
      </c>
      <c r="Q249" s="226" t="str">
        <f>IF($N249="","",'UPR BILANS N'!G249*'UPR BILANS N'!N249)</f>
        <v/>
      </c>
      <c r="R249" s="225" t="str">
        <f>IF($N249="","",'ZASOBY N'!O248)</f>
        <v/>
      </c>
      <c r="S249" s="225" t="str">
        <f>IF($N249="","",IF('ZASOBY N'!Q248="",0,'ZASOBY N'!Q248))</f>
        <v/>
      </c>
      <c r="T249" s="225" t="str">
        <f>IF($N249="","",'ZASOBY N'!V248)</f>
        <v/>
      </c>
      <c r="U249" s="225" t="str">
        <f>IF($N249="","",IF('ZASOBY N'!AG248="",0,'ZASOBY N'!AG248))</f>
        <v/>
      </c>
      <c r="V249" s="225" t="str">
        <f>IF($N249="","",IF(NN!P251="",0,NN!P251))</f>
        <v/>
      </c>
      <c r="W249" s="225" t="str">
        <f t="shared" si="93"/>
        <v/>
      </c>
      <c r="X249" s="226" t="str">
        <f t="shared" si="73"/>
        <v/>
      </c>
      <c r="Y249" s="225" t="str">
        <f>IF('ZASOBY N'!AU248="","",IF(C249&lt;&gt;C248,'ZASOBY N'!AU248,IF(D249&lt;&gt;D248,'ZASOBY N'!AU248,IF(F249&lt;&gt;F248,'ZASOBY N'!AU248,IF(G249&lt;&gt;G248,'ZASOBY N'!AU248,IF(J249&lt;&gt;J248,'ZASOBY N'!AU248,IF(NN!AC251="","",IF(AND(C248=C249,H248=H249,J248=J249,NN!AC251&gt;0),"",IF(AND(C249=C250,H249=DO247,NN!CW249&gt;0),'ZASOBY N'!AU248,'ZASOBY N'!AU248)))))))))</f>
        <v/>
      </c>
      <c r="Z249" s="225" t="str">
        <f t="shared" si="94"/>
        <v/>
      </c>
      <c r="AA249" s="227" t="str">
        <f t="shared" si="75"/>
        <v/>
      </c>
      <c r="AB249" s="400" t="str">
        <f t="shared" si="95"/>
        <v/>
      </c>
      <c r="AC249" s="228" t="str">
        <f t="shared" si="74"/>
        <v/>
      </c>
      <c r="AD249" s="222">
        <f>IF(B249="",0,IF(F249="",0,INDEX(POBRANIE_!$B$6:$F$101,MATCH('UPR BILANS N'!$F249,POBRANIE_!$A$6:$A$101,0),2)))</f>
        <v>0</v>
      </c>
      <c r="AE249" s="224">
        <f>IF(OR('ZASOBY N'!G248="",'ZASOBY N'!E248=""),0,IF(B249="",0,'ZASOBY N'!G248*'ZASOBY N'!E248))</f>
        <v>0</v>
      </c>
      <c r="AF249" s="225">
        <f>IF('ZASOBY N'!O248="",0,'ZASOBY N'!O248)</f>
        <v>0</v>
      </c>
      <c r="AG249" s="225">
        <f>IF('ZASOBY N'!Q248="",0,'ZASOBY N'!Q248)</f>
        <v>0</v>
      </c>
      <c r="AH249" s="225">
        <f>IF('ZASOBY N'!V248="",0,'ZASOBY N'!V248)</f>
        <v>0</v>
      </c>
      <c r="AI249" s="225">
        <f>IF('ZASOBY N'!AG248="",0,'ZASOBY N'!AG248)</f>
        <v>0</v>
      </c>
      <c r="AJ249" s="225">
        <f>IF(NN!P251="",0,IF(NN!P251="BRAK kol.7","BRAK BADAŃ",NN!P251))</f>
        <v>0</v>
      </c>
      <c r="AK249" s="225">
        <f>IF(NN!AC251="",0,IF(NN!AC251="BRAK kol.7","BRAK BADAŃ",NN!AC251))</f>
        <v>0</v>
      </c>
      <c r="BJ249" s="414" t="str">
        <f>IF(AND(BL249=1,BM249=1,SUMIF($C249:$C$525,$C249,$AK249:$AK$525)=$AK249),$AK249,IF($BO249&gt;0,$BO249,IF(AND(COUNTIF($C$11:$C248,$C249)&gt;=1,COUNTIF($D248:$D248,$D249)&gt;=1),"",IF(AND(SUMIF($C249:$C$525,$C249,$AK249:$AK$525)&gt;=$AK249,SUMIF($D249:$D$525,$D249,$AK249:$AK$525)&gt;=$AK249),SUMIF($C249:$C$525,$C249,$AK249:$AK$525),""))))</f>
        <v/>
      </c>
      <c r="BL249" s="409">
        <f>COUNTIFS('ZASOBY N'!$B248:$B$525,'ZASOBY N'!$B248,'ZASOBY N'!$C248:'ZASOBY N'!$C$525,'ZASOBY N'!$C248,'ZASOBY N'!$D248:'ZASOBY N'!$D$525,'ZASOBY N'!$D248,'ZASOBY N'!$H248:'ZASOBY N'!$H$525,'ZASOBY N'!$H248 )</f>
        <v>0</v>
      </c>
      <c r="BM249" s="410">
        <f>COUNTIFS('ZASOBY N'!$B$10:$B248,'ZASOBY N'!$B248,'ZASOBY N'!$C$10:'ZASOBY N'!$C248,'ZASOBY N'!$C248,'ZASOBY N'!$D$10:'ZASOBY N'!$D248,'ZASOBY N'!$D248,'ZASOBY N'!$H$10:'ZASOBY N'!$H248,'ZASOBY N'!$H248 )</f>
        <v>0</v>
      </c>
      <c r="BN249" s="411">
        <f t="shared" si="76"/>
        <v>0</v>
      </c>
      <c r="BO249" s="412">
        <f t="shared" si="77"/>
        <v>0</v>
      </c>
      <c r="BP249" s="94" t="str">
        <f t="shared" si="78"/>
        <v/>
      </c>
      <c r="BQ249" s="414" t="str">
        <f>IF(AND(BS249=1,BT249=1,SUMIF($C249:$C$525,$C249,$AJ249:$AJ$525)=$AJ249),$AJ249,IF($BV249&gt;0,$BV249,IF(AND(COUNTIF($C$11:$C248,$C249)&gt;=1,COUNTIF($D248:$D248,$D249)&gt;=1),"",IF(AND(SUMIF($C249:$C$525,$C249,$AJ249:$AJ$525)&gt;$AJ249,SUMIF($D249:$D$525,$D249,$AJ249:$AJ$525)&gt;$AJ249),SUMIF($C249:$C$525,$C249,$AJ249:$AJ$525),""))))</f>
        <v/>
      </c>
      <c r="BS249" s="409">
        <f>COUNTIFS('ZASOBY N'!$B248:$B$525,'ZASOBY N'!$B248,'ZASOBY N'!$C248:'ZASOBY N'!$C$525,'ZASOBY N'!$C248,'ZASOBY N'!$D248:'ZASOBY N'!$D$525,'ZASOBY N'!$D248,'ZASOBY N'!$H248:'ZASOBY N'!$H$525,'ZASOBY N'!$H248 )</f>
        <v>0</v>
      </c>
      <c r="BT249" s="410">
        <f>COUNTIFS('ZASOBY N'!$B$10:$B248,'ZASOBY N'!$B248,'ZASOBY N'!$C$10:'ZASOBY N'!$C248,'ZASOBY N'!$C248,'ZASOBY N'!$D$10:'ZASOBY N'!$D248,'ZASOBY N'!$D248,'ZASOBY N'!$H$10:'ZASOBY N'!$H248,'ZASOBY N'!$H248 )</f>
        <v>0</v>
      </c>
      <c r="BU249" s="411">
        <f t="shared" si="79"/>
        <v>0</v>
      </c>
      <c r="BV249" s="412">
        <f t="shared" si="80"/>
        <v>0</v>
      </c>
      <c r="BW249" s="94" t="s">
        <v>499</v>
      </c>
      <c r="BX249" s="414" t="str">
        <f>IF(AND(BZ249=1,CA249=1,SUMIF($C249:$C$525,$C249,$AI249:$AI$525)=$AI249),$AI249,IF($CC249&gt;0,$CC249,IF(AND(COUNTIF($C$11:$C248,$C249)&gt;=1,COUNTIF($D248:$D248,$D249)&gt;=1),"",IF(AND(SUMIF($C249:$C$525,$C249,$AI249:$AI$525)&gt;$AI249,SUMIF($D249:$D$525,$D249,$AI249:$AI$525)&gt;$IG249),_xlfn.AGGREGATE(14,4,$CB$11:$CB$31*($C$11:$C$31=$C249),1),""))))</f>
        <v/>
      </c>
      <c r="BZ249" s="409">
        <f>COUNTIFS('ZASOBY N'!$B248:$B$525,'ZASOBY N'!$B248,'ZASOBY N'!$C248:'ZASOBY N'!$C$525,'ZASOBY N'!$C248,'ZASOBY N'!$D248:'ZASOBY N'!$D$525,'ZASOBY N'!$D248,'ZASOBY N'!$H248:'ZASOBY N'!$H$525,'ZASOBY N'!$H248 )</f>
        <v>0</v>
      </c>
      <c r="CA249" s="410">
        <f>COUNTIFS('ZASOBY N'!$B$10:$B248,'ZASOBY N'!$B248,'ZASOBY N'!$C$10:'ZASOBY N'!$C248,'ZASOBY N'!$C248,'ZASOBY N'!$D$10:'ZASOBY N'!$D248,'ZASOBY N'!$D248,'ZASOBY N'!$H$10:'ZASOBY N'!$H248,'ZASOBY N'!$H248 )</f>
        <v>0</v>
      </c>
      <c r="CB249" s="411">
        <f t="shared" si="81"/>
        <v>0</v>
      </c>
      <c r="CC249" s="412">
        <f t="shared" si="82"/>
        <v>0</v>
      </c>
      <c r="CE249" s="414" t="str">
        <f>IF(AND(CG249=1,CH249=1,SUMIF($C249:$C$525,$C249,$AH249:$AH$525)=$AH249),$AH249,IF($CJ249&gt;0,$CJ249,IF(AND(COUNTIF($C$11:$C248,$C249)&gt;=1,COUNTIF($D248:$D248,$D249)&gt;=1),"",IF(AND(SUMIF($C249:$C$525,$C249,$AH249:$AH$525)&gt;$AH249,SUMIF($D249:$D$525,$D249,$AH249:$AH$525)&gt;$AH249),_xlfn.AGGREGATE(14,4,$CI$11:$CI$31*($C$11:$C$31=$C249),1),""))))</f>
        <v/>
      </c>
      <c r="CG249" s="409">
        <f>COUNTIFS('ZASOBY N'!$B248:$B$525,'ZASOBY N'!$B248,'ZASOBY N'!$C248:'ZASOBY N'!$C$525,'ZASOBY N'!$C248,'ZASOBY N'!$D248:'ZASOBY N'!$D$525,'ZASOBY N'!$D248,'ZASOBY N'!$H248:'ZASOBY N'!$H$525,'ZASOBY N'!$H248 )</f>
        <v>0</v>
      </c>
      <c r="CH249" s="410">
        <f>COUNTIFS('ZASOBY N'!$B$10:$B248,'ZASOBY N'!$B248,'ZASOBY N'!$C$10:'ZASOBY N'!$C248,'ZASOBY N'!$C248,'ZASOBY N'!$D$10:'ZASOBY N'!$D248,'ZASOBY N'!$D248,'ZASOBY N'!$H$10:'ZASOBY N'!$H248,'ZASOBY N'!$H248 )</f>
        <v>0</v>
      </c>
      <c r="CI249" s="411">
        <f t="shared" si="83"/>
        <v>0</v>
      </c>
      <c r="CJ249" s="412">
        <f t="shared" si="84"/>
        <v>0</v>
      </c>
      <c r="CL249" s="414" t="str">
        <f>IF(AND(CN249=1,CO249=1,SUMIF($C249:$C$525,$C249,$AG249:$AG$525)=$AG249),$AG249,IF($CQ249&gt;0,$CQ249,IF(AND(COUNTIF($C$11:$C248,$C249)&gt;=1,COUNTIF($D248:$D248,$D249)&gt;=1),"",IF(AND(SUMIF($C249:$C$525,$C249,$AG249:$AG$525)&gt;$AG249,SUMIF($D249:$D$525,$D249,$AG249:$AG$525)&gt;$AG249),_xlfn.AGGREGATE(14,4,$CP$11:$CP$31*($C$11:$C$31=$C249),1),""))))</f>
        <v/>
      </c>
      <c r="CN249" s="409">
        <f>COUNTIFS('ZASOBY N'!$B248:$B$525,'ZASOBY N'!$B248,'ZASOBY N'!$C248:'ZASOBY N'!$C$525,'ZASOBY N'!$C248,'ZASOBY N'!$D248:'ZASOBY N'!$D$525,'ZASOBY N'!$D248,'ZASOBY N'!$H248:'ZASOBY N'!$H$525,'ZASOBY N'!$H248 )</f>
        <v>0</v>
      </c>
      <c r="CO249" s="410">
        <f>COUNTIFS('ZASOBY N'!$B$10:$B248,'ZASOBY N'!$B248,'ZASOBY N'!$C$10:'ZASOBY N'!$C248,'ZASOBY N'!$C248,'ZASOBY N'!$D$10:'ZASOBY N'!$D248,'ZASOBY N'!$D248,'ZASOBY N'!$H$10:'ZASOBY N'!$H248,'ZASOBY N'!$H248 )</f>
        <v>0</v>
      </c>
      <c r="CP249" s="411">
        <f t="shared" si="85"/>
        <v>0</v>
      </c>
      <c r="CQ249" s="412">
        <f t="shared" si="86"/>
        <v>0</v>
      </c>
      <c r="CS249" s="414" t="str">
        <f>IF(AND(CU249=1,CV249=1,SUMIF($C249:$C$525,$C249,$AF249:$AF$525)=$AF249),$AF249,IF($CX249&gt;0,$CX249,IF(AND(COUNTIF($C$11:$C248,$C249)&gt;=1,COUNTIF($D248:$D248,$D249)&gt;=1),"",IF(AND(SUMIF($C249:$C$525,$C249,$AF249:$AF$525)&gt;$AF249,SUMIF($D249:$D$525,$D249,$AF249:$AF$525)&gt;$AF249),_xlfn.AGGREGATE(14,4,$CW$11:$CW$31*($C$11:$C$31=$C249),1),""))))</f>
        <v/>
      </c>
      <c r="CU249" s="409">
        <f>COUNTIFS('ZASOBY N'!$B248:$B$525,'ZASOBY N'!$B248,'ZASOBY N'!$C248:'ZASOBY N'!$C$525,'ZASOBY N'!$C248,'ZASOBY N'!$D248:'ZASOBY N'!$D$525,'ZASOBY N'!$D248,'ZASOBY N'!$H248:'ZASOBY N'!$H$525,'ZASOBY N'!$H248 )</f>
        <v>0</v>
      </c>
      <c r="CV249" s="410">
        <f>COUNTIFS('ZASOBY N'!$B$10:$B248,'ZASOBY N'!$B248,'ZASOBY N'!$C$10:'ZASOBY N'!$C248,'ZASOBY N'!$C248,'ZASOBY N'!$D$10:'ZASOBY N'!$D248,'ZASOBY N'!$D248,'ZASOBY N'!$H$10:'ZASOBY N'!$H248,'ZASOBY N'!$H248 )</f>
        <v>0</v>
      </c>
      <c r="CW249" s="411">
        <f t="shared" si="87"/>
        <v>0</v>
      </c>
      <c r="CX249" s="412">
        <f t="shared" si="88"/>
        <v>0</v>
      </c>
      <c r="CZ249" s="414" t="str">
        <f>IF(AND(DB249=1,DC249=1,SUMIF($C249:$C$525,$C249,$AE249:$AE$525)=$AE249),$AE249,IF($DE249&gt;0,$DE249,IF(AND(COUNTIF($C$11:$C248,$C249)&gt;=1,COUNTIF($D248:$D248,$D249)&gt;=1),"",IF(AND(SUMIF($C249:$C$525,$C249,$AE249:$AE$525)&gt;$AE249,SUMIF($D249:$D$525,$D249,$AE249:$AE$525)&gt;$AE249),_xlfn.AGGREGATE(14,4,$DD$11:$DD$31*($C$11:$C$31=$C249),1),""))))</f>
        <v/>
      </c>
      <c r="DB249" s="409">
        <f>COUNTIFS('ZASOBY N'!$B248:$B$525,'ZASOBY N'!$B248,'ZASOBY N'!$C248:'ZASOBY N'!$C$525,'ZASOBY N'!$C248,'ZASOBY N'!$D248:'ZASOBY N'!$D$525,'ZASOBY N'!$D248,'ZASOBY N'!$H248:'ZASOBY N'!$H$525,'ZASOBY N'!$H248 )</f>
        <v>0</v>
      </c>
      <c r="DC249" s="410">
        <f>COUNTIFS('ZASOBY N'!$B$10:$B248,'ZASOBY N'!$B248,'ZASOBY N'!$C$10:'ZASOBY N'!$C248,'ZASOBY N'!$C248,'ZASOBY N'!$D$10:'ZASOBY N'!$D248,'ZASOBY N'!$D248,'ZASOBY N'!$H$10:'ZASOBY N'!$H248,'ZASOBY N'!$H248 )</f>
        <v>0</v>
      </c>
      <c r="DD249" s="411">
        <f t="shared" si="89"/>
        <v>0</v>
      </c>
      <c r="DE249" s="412">
        <f t="shared" si="90"/>
        <v>0</v>
      </c>
      <c r="DF249" s="399" t="str">
        <f>IF(AND(DI249=1,DJ249=1,SUMIF($C249:$C$525,$C249,$AD249:$AD$525)=$AD249),$AD249,IF($DL249&gt;0,$DL249,IF(B249="","",IF(AND(COUNTIF($C$11:$C248,$C249)&gt;=1,COUNTIF($D248:$D248,$D249)&gt;=1,COUNTIF($Z246:$Z248,$C249)=0),"",IF(AND(COUNTIF($C$11:$C248,$C249)&gt;=1,COUNTIF($D248:$D248,$D249)&gt;=1),"UJĘTO WYŻEJ",IF(AND(SUMIF($C249:$C$525,$C249,$AD249:$AD$525)&gt;$AD249,SUMIF($D249:$D$525,$D249,$AD249:$AD$525)&gt;$AD249),_xlfn.AGGREGATE(14,4,$DK$11:$DK$31*($C$11:$C$31=$C249),1),""))))))</f>
        <v/>
      </c>
      <c r="DG249" s="414" t="str">
        <f>IF(AND(DI249=1,DJ249=1,SUMIF($C249:$C$525,$C249,$AD249:$AD$525)=$AD249),$AD249,IF($DL249&gt;0,$DL249,IF(AND(COUNTIF($C$11:$C248,$C249)&gt;=1,COUNTIF($D248:$D248,$D249)&gt;=1),"",IF(AND(SUMIF($C249:$C$525,$C249,$AD249:$AD$525)&gt;$AD249,SUMIF($D249:$D$525,$D249,$AD249:$AD$525)&gt;$AD249),_xlfn.AGGREGATE(14,4,$DK$11:$DK$31*($C$11:$C$31=$C249),1),""))))</f>
        <v/>
      </c>
      <c r="DI249" s="409">
        <f>COUNTIFS('ZASOBY N'!$B248:$B$525,'ZASOBY N'!$B248,'ZASOBY N'!$C248:'ZASOBY N'!$C$525,'ZASOBY N'!$C248,'ZASOBY N'!$D248:'ZASOBY N'!$D$525,'ZASOBY N'!$D248,'ZASOBY N'!$H248:'ZASOBY N'!$H$525,'ZASOBY N'!$H248 )</f>
        <v>0</v>
      </c>
      <c r="DJ249" s="410">
        <f>COUNTIFS('ZASOBY N'!$B$10:$B248,'ZASOBY N'!$B248,'ZASOBY N'!$C$10:'ZASOBY N'!$C248,'ZASOBY N'!$C248,'ZASOBY N'!$D$10:'ZASOBY N'!$D248,'ZASOBY N'!$D248,'ZASOBY N'!$H$10:'ZASOBY N'!$H248,'ZASOBY N'!$H248 )</f>
        <v>0</v>
      </c>
      <c r="DK249" s="411">
        <f t="shared" si="91"/>
        <v>0</v>
      </c>
      <c r="DL249" s="412">
        <f t="shared" si="92"/>
        <v>0</v>
      </c>
    </row>
    <row r="250" spans="1:116" ht="18.899999999999999" customHeight="1" x14ac:dyDescent="0.3">
      <c r="A250" s="219"/>
      <c r="B250" s="152" t="str">
        <f>IF('ZASOBY N'!A249="","",'ZASOBY N'!A249)</f>
        <v/>
      </c>
      <c r="C250" s="462" t="str">
        <f>IF('ZASOBY N'!C249="","",'ZASOBY N'!C249)</f>
        <v/>
      </c>
      <c r="D250" s="137" t="str">
        <f>IF('ZASOBY N'!B249="","",'ZASOBY N'!B249)</f>
        <v/>
      </c>
      <c r="E250" s="138"/>
      <c r="F250" s="356" t="str">
        <f>IF('ZASOBY N'!D249="","",'ZASOBY N'!D249)</f>
        <v/>
      </c>
      <c r="G250" s="220" t="str">
        <f>IF('ZASOBY N'!G249="","",'ZASOBY N'!G249)</f>
        <v/>
      </c>
      <c r="H250" s="221" t="str">
        <f>IF('ZASOBY N'!F249="","",'ZASOBY N'!F249)</f>
        <v/>
      </c>
      <c r="I250" s="221" t="str">
        <f>IF('ZASOBY N'!G249="","",'ZASOBY N'!G249)</f>
        <v/>
      </c>
      <c r="J250" s="221" t="str">
        <f>IF('ZASOBY N'!H249="","",'ZASOBY N'!H249)</f>
        <v/>
      </c>
      <c r="K250" s="214">
        <v>0</v>
      </c>
      <c r="L250" s="214">
        <v>0</v>
      </c>
      <c r="M250" s="214">
        <v>0</v>
      </c>
      <c r="N250" s="222" t="str">
        <f>IF('ZASOBY N'!BD249="x","",IF(W250="","",'ZASOBY N'!E249))</f>
        <v/>
      </c>
      <c r="O250" s="223">
        <v>0</v>
      </c>
      <c r="P250" s="223">
        <v>0</v>
      </c>
      <c r="Q250" s="226" t="str">
        <f>IF($N250="","",'UPR BILANS N'!G250*'UPR BILANS N'!N250)</f>
        <v/>
      </c>
      <c r="R250" s="225" t="str">
        <f>IF($N250="","",'ZASOBY N'!O249)</f>
        <v/>
      </c>
      <c r="S250" s="225" t="str">
        <f>IF($N250="","",IF('ZASOBY N'!Q249="",0,'ZASOBY N'!Q249))</f>
        <v/>
      </c>
      <c r="T250" s="225" t="str">
        <f>IF($N250="","",'ZASOBY N'!V249)</f>
        <v/>
      </c>
      <c r="U250" s="225" t="str">
        <f>IF($N250="","",IF('ZASOBY N'!AG249="",0,'ZASOBY N'!AG249))</f>
        <v/>
      </c>
      <c r="V250" s="225" t="str">
        <f>IF($N250="","",IF(NN!P252="",0,NN!P252))</f>
        <v/>
      </c>
      <c r="W250" s="225" t="str">
        <f t="shared" si="93"/>
        <v/>
      </c>
      <c r="X250" s="226" t="str">
        <f t="shared" si="73"/>
        <v/>
      </c>
      <c r="Y250" s="225" t="str">
        <f>IF('ZASOBY N'!AU249="","",IF(C250&lt;&gt;C249,'ZASOBY N'!AU249,IF(D250&lt;&gt;D249,'ZASOBY N'!AU249,IF(F250&lt;&gt;F249,'ZASOBY N'!AU249,IF(G250&lt;&gt;G249,'ZASOBY N'!AU249,IF(J250&lt;&gt;J249,'ZASOBY N'!AU249,IF(NN!AC252="","",IF(AND(C249=C250,H249=H250,J249=J250,NN!AC252&gt;0),"",IF(AND(C250=C251,H250=DO248,NN!CW250&gt;0),'ZASOBY N'!AU249,'ZASOBY N'!AU249)))))))))</f>
        <v/>
      </c>
      <c r="Z250" s="225" t="str">
        <f t="shared" si="94"/>
        <v/>
      </c>
      <c r="AA250" s="227" t="str">
        <f t="shared" si="75"/>
        <v/>
      </c>
      <c r="AB250" s="400" t="str">
        <f t="shared" si="95"/>
        <v/>
      </c>
      <c r="AC250" s="228" t="str">
        <f t="shared" si="74"/>
        <v/>
      </c>
      <c r="AD250" s="222">
        <f>IF(B250="",0,IF(F250="",0,INDEX(POBRANIE_!$B$6:$F$101,MATCH('UPR BILANS N'!$F250,POBRANIE_!$A$6:$A$101,0),2)))</f>
        <v>0</v>
      </c>
      <c r="AE250" s="224">
        <f>IF(OR('ZASOBY N'!G249="",'ZASOBY N'!E249=""),0,IF(B250="",0,'ZASOBY N'!G249*'ZASOBY N'!E249))</f>
        <v>0</v>
      </c>
      <c r="AF250" s="225">
        <f>IF('ZASOBY N'!O249="",0,'ZASOBY N'!O249)</f>
        <v>0</v>
      </c>
      <c r="AG250" s="225">
        <f>IF('ZASOBY N'!Q249="",0,'ZASOBY N'!Q249)</f>
        <v>0</v>
      </c>
      <c r="AH250" s="225">
        <f>IF('ZASOBY N'!V249="",0,'ZASOBY N'!V249)</f>
        <v>0</v>
      </c>
      <c r="AI250" s="225">
        <f>IF('ZASOBY N'!AG249="",0,'ZASOBY N'!AG249)</f>
        <v>0</v>
      </c>
      <c r="AJ250" s="225">
        <f>IF(NN!P252="",0,IF(NN!P252="BRAK kol.7","BRAK BADAŃ",NN!P252))</f>
        <v>0</v>
      </c>
      <c r="AK250" s="225">
        <f>IF(NN!AC252="",0,IF(NN!AC252="BRAK kol.7","BRAK BADAŃ",NN!AC252))</f>
        <v>0</v>
      </c>
      <c r="BJ250" s="414" t="str">
        <f>IF(AND(BL250=1,BM250=1,SUMIF($C250:$C$525,$C250,$AK250:$AK$525)=$AK250),$AK250,IF($BO250&gt;0,$BO250,IF(AND(COUNTIF($C$11:$C249,$C250)&gt;=1,COUNTIF($D249:$D249,$D250)&gt;=1),"",IF(AND(SUMIF($C250:$C$525,$C250,$AK250:$AK$525)&gt;=$AK250,SUMIF($D250:$D$525,$D250,$AK250:$AK$525)&gt;=$AK250),SUMIF($C250:$C$525,$C250,$AK250:$AK$525),""))))</f>
        <v/>
      </c>
      <c r="BL250" s="409">
        <f>COUNTIFS('ZASOBY N'!$B249:$B$525,'ZASOBY N'!$B249,'ZASOBY N'!$C249:'ZASOBY N'!$C$525,'ZASOBY N'!$C249,'ZASOBY N'!$D249:'ZASOBY N'!$D$525,'ZASOBY N'!$D249,'ZASOBY N'!$H249:'ZASOBY N'!$H$525,'ZASOBY N'!$H249 )</f>
        <v>0</v>
      </c>
      <c r="BM250" s="410">
        <f>COUNTIFS('ZASOBY N'!$B$10:$B249,'ZASOBY N'!$B249,'ZASOBY N'!$C$10:'ZASOBY N'!$C249,'ZASOBY N'!$C249,'ZASOBY N'!$D$10:'ZASOBY N'!$D249,'ZASOBY N'!$D249,'ZASOBY N'!$H$10:'ZASOBY N'!$H249,'ZASOBY N'!$H249 )</f>
        <v>0</v>
      </c>
      <c r="BN250" s="411">
        <f t="shared" si="76"/>
        <v>0</v>
      </c>
      <c r="BO250" s="412">
        <f t="shared" si="77"/>
        <v>0</v>
      </c>
      <c r="BP250" s="94" t="str">
        <f t="shared" si="78"/>
        <v/>
      </c>
      <c r="BQ250" s="414" t="str">
        <f>IF(AND(BS250=1,BT250=1,SUMIF($C250:$C$525,$C250,$AJ250:$AJ$525)=$AJ250),$AJ250,IF($BV250&gt;0,$BV250,IF(AND(COUNTIF($C$11:$C249,$C250)&gt;=1,COUNTIF($D249:$D249,$D250)&gt;=1),"",IF(AND(SUMIF($C250:$C$525,$C250,$AJ250:$AJ$525)&gt;$AJ250,SUMIF($D250:$D$525,$D250,$AJ250:$AJ$525)&gt;$AJ250),SUMIF($C250:$C$525,$C250,$AJ250:$AJ$525),""))))</f>
        <v/>
      </c>
      <c r="BS250" s="409">
        <f>COUNTIFS('ZASOBY N'!$B249:$B$525,'ZASOBY N'!$B249,'ZASOBY N'!$C249:'ZASOBY N'!$C$525,'ZASOBY N'!$C249,'ZASOBY N'!$D249:'ZASOBY N'!$D$525,'ZASOBY N'!$D249,'ZASOBY N'!$H249:'ZASOBY N'!$H$525,'ZASOBY N'!$H249 )</f>
        <v>0</v>
      </c>
      <c r="BT250" s="410">
        <f>COUNTIFS('ZASOBY N'!$B$10:$B249,'ZASOBY N'!$B249,'ZASOBY N'!$C$10:'ZASOBY N'!$C249,'ZASOBY N'!$C249,'ZASOBY N'!$D$10:'ZASOBY N'!$D249,'ZASOBY N'!$D249,'ZASOBY N'!$H$10:'ZASOBY N'!$H249,'ZASOBY N'!$H249 )</f>
        <v>0</v>
      </c>
      <c r="BU250" s="411">
        <f t="shared" si="79"/>
        <v>0</v>
      </c>
      <c r="BV250" s="412">
        <f t="shared" si="80"/>
        <v>0</v>
      </c>
      <c r="BW250" s="94" t="s">
        <v>499</v>
      </c>
      <c r="BX250" s="414" t="str">
        <f>IF(AND(BZ250=1,CA250=1,SUMIF($C250:$C$525,$C250,$AI250:$AI$525)=$AI250),$AI250,IF($CC250&gt;0,$CC250,IF(AND(COUNTIF($C$11:$C249,$C250)&gt;=1,COUNTIF($D249:$D249,$D250)&gt;=1),"",IF(AND(SUMIF($C250:$C$525,$C250,$AI250:$AI$525)&gt;$AI250,SUMIF($D250:$D$525,$D250,$AI250:$AI$525)&gt;$IG250),_xlfn.AGGREGATE(14,4,$CB$11:$CB$31*($C$11:$C$31=$C250),1),""))))</f>
        <v/>
      </c>
      <c r="BZ250" s="409">
        <f>COUNTIFS('ZASOBY N'!$B249:$B$525,'ZASOBY N'!$B249,'ZASOBY N'!$C249:'ZASOBY N'!$C$525,'ZASOBY N'!$C249,'ZASOBY N'!$D249:'ZASOBY N'!$D$525,'ZASOBY N'!$D249,'ZASOBY N'!$H249:'ZASOBY N'!$H$525,'ZASOBY N'!$H249 )</f>
        <v>0</v>
      </c>
      <c r="CA250" s="410">
        <f>COUNTIFS('ZASOBY N'!$B$10:$B249,'ZASOBY N'!$B249,'ZASOBY N'!$C$10:'ZASOBY N'!$C249,'ZASOBY N'!$C249,'ZASOBY N'!$D$10:'ZASOBY N'!$D249,'ZASOBY N'!$D249,'ZASOBY N'!$H$10:'ZASOBY N'!$H249,'ZASOBY N'!$H249 )</f>
        <v>0</v>
      </c>
      <c r="CB250" s="411">
        <f t="shared" si="81"/>
        <v>0</v>
      </c>
      <c r="CC250" s="412">
        <f t="shared" si="82"/>
        <v>0</v>
      </c>
      <c r="CE250" s="414" t="str">
        <f>IF(AND(CG250=1,CH250=1,SUMIF($C250:$C$525,$C250,$AH250:$AH$525)=$AH250),$AH250,IF($CJ250&gt;0,$CJ250,IF(AND(COUNTIF($C$11:$C249,$C250)&gt;=1,COUNTIF($D249:$D249,$D250)&gt;=1),"",IF(AND(SUMIF($C250:$C$525,$C250,$AH250:$AH$525)&gt;$AH250,SUMIF($D250:$D$525,$D250,$AH250:$AH$525)&gt;$AH250),_xlfn.AGGREGATE(14,4,$CI$11:$CI$31*($C$11:$C$31=$C250),1),""))))</f>
        <v/>
      </c>
      <c r="CG250" s="409">
        <f>COUNTIFS('ZASOBY N'!$B249:$B$525,'ZASOBY N'!$B249,'ZASOBY N'!$C249:'ZASOBY N'!$C$525,'ZASOBY N'!$C249,'ZASOBY N'!$D249:'ZASOBY N'!$D$525,'ZASOBY N'!$D249,'ZASOBY N'!$H249:'ZASOBY N'!$H$525,'ZASOBY N'!$H249 )</f>
        <v>0</v>
      </c>
      <c r="CH250" s="410">
        <f>COUNTIFS('ZASOBY N'!$B$10:$B249,'ZASOBY N'!$B249,'ZASOBY N'!$C$10:'ZASOBY N'!$C249,'ZASOBY N'!$C249,'ZASOBY N'!$D$10:'ZASOBY N'!$D249,'ZASOBY N'!$D249,'ZASOBY N'!$H$10:'ZASOBY N'!$H249,'ZASOBY N'!$H249 )</f>
        <v>0</v>
      </c>
      <c r="CI250" s="411">
        <f t="shared" si="83"/>
        <v>0</v>
      </c>
      <c r="CJ250" s="412">
        <f t="shared" si="84"/>
        <v>0</v>
      </c>
      <c r="CL250" s="414" t="str">
        <f>IF(AND(CN250=1,CO250=1,SUMIF($C250:$C$525,$C250,$AG250:$AG$525)=$AG250),$AG250,IF($CQ250&gt;0,$CQ250,IF(AND(COUNTIF($C$11:$C249,$C250)&gt;=1,COUNTIF($D249:$D249,$D250)&gt;=1),"",IF(AND(SUMIF($C250:$C$525,$C250,$AG250:$AG$525)&gt;$AG250,SUMIF($D250:$D$525,$D250,$AG250:$AG$525)&gt;$AG250),_xlfn.AGGREGATE(14,4,$CP$11:$CP$31*($C$11:$C$31=$C250),1),""))))</f>
        <v/>
      </c>
      <c r="CN250" s="409">
        <f>COUNTIFS('ZASOBY N'!$B249:$B$525,'ZASOBY N'!$B249,'ZASOBY N'!$C249:'ZASOBY N'!$C$525,'ZASOBY N'!$C249,'ZASOBY N'!$D249:'ZASOBY N'!$D$525,'ZASOBY N'!$D249,'ZASOBY N'!$H249:'ZASOBY N'!$H$525,'ZASOBY N'!$H249 )</f>
        <v>0</v>
      </c>
      <c r="CO250" s="410">
        <f>COUNTIFS('ZASOBY N'!$B$10:$B249,'ZASOBY N'!$B249,'ZASOBY N'!$C$10:'ZASOBY N'!$C249,'ZASOBY N'!$C249,'ZASOBY N'!$D$10:'ZASOBY N'!$D249,'ZASOBY N'!$D249,'ZASOBY N'!$H$10:'ZASOBY N'!$H249,'ZASOBY N'!$H249 )</f>
        <v>0</v>
      </c>
      <c r="CP250" s="411">
        <f t="shared" si="85"/>
        <v>0</v>
      </c>
      <c r="CQ250" s="412">
        <f t="shared" si="86"/>
        <v>0</v>
      </c>
      <c r="CS250" s="414" t="str">
        <f>IF(AND(CU250=1,CV250=1,SUMIF($C250:$C$525,$C250,$AF250:$AF$525)=$AF250),$AF250,IF($CX250&gt;0,$CX250,IF(AND(COUNTIF($C$11:$C249,$C250)&gt;=1,COUNTIF($D249:$D249,$D250)&gt;=1),"",IF(AND(SUMIF($C250:$C$525,$C250,$AF250:$AF$525)&gt;$AF250,SUMIF($D250:$D$525,$D250,$AF250:$AF$525)&gt;$AF250),_xlfn.AGGREGATE(14,4,$CW$11:$CW$31*($C$11:$C$31=$C250),1),""))))</f>
        <v/>
      </c>
      <c r="CU250" s="409">
        <f>COUNTIFS('ZASOBY N'!$B249:$B$525,'ZASOBY N'!$B249,'ZASOBY N'!$C249:'ZASOBY N'!$C$525,'ZASOBY N'!$C249,'ZASOBY N'!$D249:'ZASOBY N'!$D$525,'ZASOBY N'!$D249,'ZASOBY N'!$H249:'ZASOBY N'!$H$525,'ZASOBY N'!$H249 )</f>
        <v>0</v>
      </c>
      <c r="CV250" s="410">
        <f>COUNTIFS('ZASOBY N'!$B$10:$B249,'ZASOBY N'!$B249,'ZASOBY N'!$C$10:'ZASOBY N'!$C249,'ZASOBY N'!$C249,'ZASOBY N'!$D$10:'ZASOBY N'!$D249,'ZASOBY N'!$D249,'ZASOBY N'!$H$10:'ZASOBY N'!$H249,'ZASOBY N'!$H249 )</f>
        <v>0</v>
      </c>
      <c r="CW250" s="411">
        <f t="shared" si="87"/>
        <v>0</v>
      </c>
      <c r="CX250" s="412">
        <f t="shared" si="88"/>
        <v>0</v>
      </c>
      <c r="CZ250" s="414" t="str">
        <f>IF(AND(DB250=1,DC250=1,SUMIF($C250:$C$525,$C250,$AE250:$AE$525)=$AE250),$AE250,IF($DE250&gt;0,$DE250,IF(AND(COUNTIF($C$11:$C249,$C250)&gt;=1,COUNTIF($D249:$D249,$D250)&gt;=1),"",IF(AND(SUMIF($C250:$C$525,$C250,$AE250:$AE$525)&gt;$AE250,SUMIF($D250:$D$525,$D250,$AE250:$AE$525)&gt;$AE250),_xlfn.AGGREGATE(14,4,$DD$11:$DD$31*($C$11:$C$31=$C250),1),""))))</f>
        <v/>
      </c>
      <c r="DB250" s="409">
        <f>COUNTIFS('ZASOBY N'!$B249:$B$525,'ZASOBY N'!$B249,'ZASOBY N'!$C249:'ZASOBY N'!$C$525,'ZASOBY N'!$C249,'ZASOBY N'!$D249:'ZASOBY N'!$D$525,'ZASOBY N'!$D249,'ZASOBY N'!$H249:'ZASOBY N'!$H$525,'ZASOBY N'!$H249 )</f>
        <v>0</v>
      </c>
      <c r="DC250" s="410">
        <f>COUNTIFS('ZASOBY N'!$B$10:$B249,'ZASOBY N'!$B249,'ZASOBY N'!$C$10:'ZASOBY N'!$C249,'ZASOBY N'!$C249,'ZASOBY N'!$D$10:'ZASOBY N'!$D249,'ZASOBY N'!$D249,'ZASOBY N'!$H$10:'ZASOBY N'!$H249,'ZASOBY N'!$H249 )</f>
        <v>0</v>
      </c>
      <c r="DD250" s="411">
        <f t="shared" si="89"/>
        <v>0</v>
      </c>
      <c r="DE250" s="412">
        <f t="shared" si="90"/>
        <v>0</v>
      </c>
      <c r="DF250" s="399" t="str">
        <f>IF(AND(DI250=1,DJ250=1,SUMIF($C250:$C$525,$C250,$AD250:$AD$525)=$AD250),$AD250,IF($DL250&gt;0,$DL250,IF(B250="","",IF(AND(COUNTIF($C$11:$C249,$C250)&gt;=1,COUNTIF($D249:$D249,$D250)&gt;=1,COUNTIF($Z247:$Z249,$C250)=0),"",IF(AND(COUNTIF($C$11:$C249,$C250)&gt;=1,COUNTIF($D249:$D249,$D250)&gt;=1),"UJĘTO WYŻEJ",IF(AND(SUMIF($C250:$C$525,$C250,$AD250:$AD$525)&gt;$AD250,SUMIF($D250:$D$525,$D250,$AD250:$AD$525)&gt;$AD250),_xlfn.AGGREGATE(14,4,$DK$11:$DK$31*($C$11:$C$31=$C250),1),""))))))</f>
        <v/>
      </c>
      <c r="DG250" s="414" t="str">
        <f>IF(AND(DI250=1,DJ250=1,SUMIF($C250:$C$525,$C250,$AD250:$AD$525)=$AD250),$AD250,IF($DL250&gt;0,$DL250,IF(AND(COUNTIF($C$11:$C249,$C250)&gt;=1,COUNTIF($D249:$D249,$D250)&gt;=1),"",IF(AND(SUMIF($C250:$C$525,$C250,$AD250:$AD$525)&gt;$AD250,SUMIF($D250:$D$525,$D250,$AD250:$AD$525)&gt;$AD250),_xlfn.AGGREGATE(14,4,$DK$11:$DK$31*($C$11:$C$31=$C250),1),""))))</f>
        <v/>
      </c>
      <c r="DI250" s="409">
        <f>COUNTIFS('ZASOBY N'!$B249:$B$525,'ZASOBY N'!$B249,'ZASOBY N'!$C249:'ZASOBY N'!$C$525,'ZASOBY N'!$C249,'ZASOBY N'!$D249:'ZASOBY N'!$D$525,'ZASOBY N'!$D249,'ZASOBY N'!$H249:'ZASOBY N'!$H$525,'ZASOBY N'!$H249 )</f>
        <v>0</v>
      </c>
      <c r="DJ250" s="410">
        <f>COUNTIFS('ZASOBY N'!$B$10:$B249,'ZASOBY N'!$B249,'ZASOBY N'!$C$10:'ZASOBY N'!$C249,'ZASOBY N'!$C249,'ZASOBY N'!$D$10:'ZASOBY N'!$D249,'ZASOBY N'!$D249,'ZASOBY N'!$H$10:'ZASOBY N'!$H249,'ZASOBY N'!$H249 )</f>
        <v>0</v>
      </c>
      <c r="DK250" s="411">
        <f t="shared" si="91"/>
        <v>0</v>
      </c>
      <c r="DL250" s="412">
        <f t="shared" si="92"/>
        <v>0</v>
      </c>
    </row>
    <row r="251" spans="1:116" ht="18.899999999999999" customHeight="1" x14ac:dyDescent="0.3">
      <c r="A251" s="219"/>
      <c r="B251" s="152" t="str">
        <f>IF('ZASOBY N'!A250="","",'ZASOBY N'!A250)</f>
        <v/>
      </c>
      <c r="C251" s="462" t="str">
        <f>IF('ZASOBY N'!C250="","",'ZASOBY N'!C250)</f>
        <v/>
      </c>
      <c r="D251" s="137" t="str">
        <f>IF('ZASOBY N'!B250="","",'ZASOBY N'!B250)</f>
        <v/>
      </c>
      <c r="E251" s="138"/>
      <c r="F251" s="356" t="str">
        <f>IF('ZASOBY N'!D250="","",'ZASOBY N'!D250)</f>
        <v/>
      </c>
      <c r="G251" s="220" t="str">
        <f>IF('ZASOBY N'!G250="","",'ZASOBY N'!G250)</f>
        <v/>
      </c>
      <c r="H251" s="221" t="str">
        <f>IF('ZASOBY N'!F250="","",'ZASOBY N'!F250)</f>
        <v/>
      </c>
      <c r="I251" s="221" t="str">
        <f>IF('ZASOBY N'!G250="","",'ZASOBY N'!G250)</f>
        <v/>
      </c>
      <c r="J251" s="221" t="str">
        <f>IF('ZASOBY N'!H250="","",'ZASOBY N'!H250)</f>
        <v/>
      </c>
      <c r="K251" s="214">
        <v>0</v>
      </c>
      <c r="L251" s="214">
        <v>0</v>
      </c>
      <c r="M251" s="214">
        <v>0</v>
      </c>
      <c r="N251" s="222" t="str">
        <f>IF('ZASOBY N'!BD250="x","",IF(W251="","",'ZASOBY N'!E250))</f>
        <v/>
      </c>
      <c r="O251" s="223">
        <v>0</v>
      </c>
      <c r="P251" s="223">
        <v>0</v>
      </c>
      <c r="Q251" s="226" t="str">
        <f>IF($N251="","",'UPR BILANS N'!G251*'UPR BILANS N'!N251)</f>
        <v/>
      </c>
      <c r="R251" s="225" t="str">
        <f>IF($N251="","",'ZASOBY N'!O250)</f>
        <v/>
      </c>
      <c r="S251" s="225" t="str">
        <f>IF($N251="","",IF('ZASOBY N'!Q250="",0,'ZASOBY N'!Q250))</f>
        <v/>
      </c>
      <c r="T251" s="225" t="str">
        <f>IF($N251="","",'ZASOBY N'!V250)</f>
        <v/>
      </c>
      <c r="U251" s="225" t="str">
        <f>IF($N251="","",IF('ZASOBY N'!AG250="",0,'ZASOBY N'!AG250))</f>
        <v/>
      </c>
      <c r="V251" s="225" t="str">
        <f>IF($N251="","",IF(NN!P253="",0,NN!P253))</f>
        <v/>
      </c>
      <c r="W251" s="225" t="str">
        <f t="shared" si="93"/>
        <v/>
      </c>
      <c r="X251" s="226" t="str">
        <f t="shared" si="73"/>
        <v/>
      </c>
      <c r="Y251" s="225" t="str">
        <f>IF('ZASOBY N'!AU250="","",IF(C251&lt;&gt;C250,'ZASOBY N'!AU250,IF(D251&lt;&gt;D250,'ZASOBY N'!AU250,IF(F251&lt;&gt;F250,'ZASOBY N'!AU250,IF(G251&lt;&gt;G250,'ZASOBY N'!AU250,IF(J251&lt;&gt;J250,'ZASOBY N'!AU250,IF(NN!AC253="","",IF(AND(C250=C251,H250=H251,J250=J251,NN!AC253&gt;0),"",IF(AND(C251=C252,H251=DO249,NN!CW251&gt;0),'ZASOBY N'!AU250,'ZASOBY N'!AU250)))))))))</f>
        <v/>
      </c>
      <c r="Z251" s="225" t="str">
        <f t="shared" si="94"/>
        <v/>
      </c>
      <c r="AA251" s="227" t="str">
        <f t="shared" si="75"/>
        <v/>
      </c>
      <c r="AB251" s="400" t="str">
        <f t="shared" si="95"/>
        <v/>
      </c>
      <c r="AC251" s="228" t="str">
        <f t="shared" si="74"/>
        <v/>
      </c>
      <c r="AD251" s="222">
        <f>IF(B251="",0,IF(F251="",0,INDEX(POBRANIE_!$B$6:$F$101,MATCH('UPR BILANS N'!$F251,POBRANIE_!$A$6:$A$101,0),2)))</f>
        <v>0</v>
      </c>
      <c r="AE251" s="224">
        <f>IF(OR('ZASOBY N'!G250="",'ZASOBY N'!E250=""),0,IF(B251="",0,'ZASOBY N'!G250*'ZASOBY N'!E250))</f>
        <v>0</v>
      </c>
      <c r="AF251" s="225">
        <f>IF('ZASOBY N'!O250="",0,'ZASOBY N'!O250)</f>
        <v>0</v>
      </c>
      <c r="AG251" s="225">
        <f>IF('ZASOBY N'!Q250="",0,'ZASOBY N'!Q250)</f>
        <v>0</v>
      </c>
      <c r="AH251" s="225">
        <f>IF('ZASOBY N'!V250="",0,'ZASOBY N'!V250)</f>
        <v>0</v>
      </c>
      <c r="AI251" s="225">
        <f>IF('ZASOBY N'!AG250="",0,'ZASOBY N'!AG250)</f>
        <v>0</v>
      </c>
      <c r="AJ251" s="225">
        <f>IF(NN!P253="",0,IF(NN!P253="BRAK kol.7","BRAK BADAŃ",NN!P253))</f>
        <v>0</v>
      </c>
      <c r="AK251" s="225">
        <f>IF(NN!AC253="",0,IF(NN!AC253="BRAK kol.7","BRAK BADAŃ",NN!AC253))</f>
        <v>0</v>
      </c>
      <c r="BJ251" s="414" t="str">
        <f>IF(AND(BL251=1,BM251=1,SUMIF($C251:$C$525,$C251,$AK251:$AK$525)=$AK251),$AK251,IF($BO251&gt;0,$BO251,IF(AND(COUNTIF($C$11:$C250,$C251)&gt;=1,COUNTIF($D250:$D250,$D251)&gt;=1),"",IF(AND(SUMIF($C251:$C$525,$C251,$AK251:$AK$525)&gt;=$AK251,SUMIF($D251:$D$525,$D251,$AK251:$AK$525)&gt;=$AK251),SUMIF($C251:$C$525,$C251,$AK251:$AK$525),""))))</f>
        <v/>
      </c>
      <c r="BL251" s="409">
        <f>COUNTIFS('ZASOBY N'!$B250:$B$525,'ZASOBY N'!$B250,'ZASOBY N'!$C250:'ZASOBY N'!$C$525,'ZASOBY N'!$C250,'ZASOBY N'!$D250:'ZASOBY N'!$D$525,'ZASOBY N'!$D250,'ZASOBY N'!$H250:'ZASOBY N'!$H$525,'ZASOBY N'!$H250 )</f>
        <v>0</v>
      </c>
      <c r="BM251" s="410">
        <f>COUNTIFS('ZASOBY N'!$B$10:$B250,'ZASOBY N'!$B250,'ZASOBY N'!$C$10:'ZASOBY N'!$C250,'ZASOBY N'!$C250,'ZASOBY N'!$D$10:'ZASOBY N'!$D250,'ZASOBY N'!$D250,'ZASOBY N'!$H$10:'ZASOBY N'!$H250,'ZASOBY N'!$H250 )</f>
        <v>0</v>
      </c>
      <c r="BN251" s="411">
        <f t="shared" si="76"/>
        <v>0</v>
      </c>
      <c r="BO251" s="412">
        <f t="shared" si="77"/>
        <v>0</v>
      </c>
      <c r="BP251" s="94" t="str">
        <f t="shared" si="78"/>
        <v/>
      </c>
      <c r="BQ251" s="414" t="str">
        <f>IF(AND(BS251=1,BT251=1,SUMIF($C251:$C$525,$C251,$AJ251:$AJ$525)=$AJ251),$AJ251,IF($BV251&gt;0,$BV251,IF(AND(COUNTIF($C$11:$C250,$C251)&gt;=1,COUNTIF($D250:$D250,$D251)&gt;=1),"",IF(AND(SUMIF($C251:$C$525,$C251,$AJ251:$AJ$525)&gt;$AJ251,SUMIF($D251:$D$525,$D251,$AJ251:$AJ$525)&gt;$AJ251),SUMIF($C251:$C$525,$C251,$AJ251:$AJ$525),""))))</f>
        <v/>
      </c>
      <c r="BS251" s="409">
        <f>COUNTIFS('ZASOBY N'!$B250:$B$525,'ZASOBY N'!$B250,'ZASOBY N'!$C250:'ZASOBY N'!$C$525,'ZASOBY N'!$C250,'ZASOBY N'!$D250:'ZASOBY N'!$D$525,'ZASOBY N'!$D250,'ZASOBY N'!$H250:'ZASOBY N'!$H$525,'ZASOBY N'!$H250 )</f>
        <v>0</v>
      </c>
      <c r="BT251" s="410">
        <f>COUNTIFS('ZASOBY N'!$B$10:$B250,'ZASOBY N'!$B250,'ZASOBY N'!$C$10:'ZASOBY N'!$C250,'ZASOBY N'!$C250,'ZASOBY N'!$D$10:'ZASOBY N'!$D250,'ZASOBY N'!$D250,'ZASOBY N'!$H$10:'ZASOBY N'!$H250,'ZASOBY N'!$H250 )</f>
        <v>0</v>
      </c>
      <c r="BU251" s="411">
        <f t="shared" si="79"/>
        <v>0</v>
      </c>
      <c r="BV251" s="412">
        <f t="shared" si="80"/>
        <v>0</v>
      </c>
      <c r="BW251" s="94" t="s">
        <v>499</v>
      </c>
      <c r="BX251" s="414" t="str">
        <f>IF(AND(BZ251=1,CA251=1,SUMIF($C251:$C$525,$C251,$AI251:$AI$525)=$AI251),$AI251,IF($CC251&gt;0,$CC251,IF(AND(COUNTIF($C$11:$C250,$C251)&gt;=1,COUNTIF($D250:$D250,$D251)&gt;=1),"",IF(AND(SUMIF($C251:$C$525,$C251,$AI251:$AI$525)&gt;$AI251,SUMIF($D251:$D$525,$D251,$AI251:$AI$525)&gt;$IG251),_xlfn.AGGREGATE(14,4,$CB$11:$CB$31*($C$11:$C$31=$C251),1),""))))</f>
        <v/>
      </c>
      <c r="BZ251" s="409">
        <f>COUNTIFS('ZASOBY N'!$B250:$B$525,'ZASOBY N'!$B250,'ZASOBY N'!$C250:'ZASOBY N'!$C$525,'ZASOBY N'!$C250,'ZASOBY N'!$D250:'ZASOBY N'!$D$525,'ZASOBY N'!$D250,'ZASOBY N'!$H250:'ZASOBY N'!$H$525,'ZASOBY N'!$H250 )</f>
        <v>0</v>
      </c>
      <c r="CA251" s="410">
        <f>COUNTIFS('ZASOBY N'!$B$10:$B250,'ZASOBY N'!$B250,'ZASOBY N'!$C$10:'ZASOBY N'!$C250,'ZASOBY N'!$C250,'ZASOBY N'!$D$10:'ZASOBY N'!$D250,'ZASOBY N'!$D250,'ZASOBY N'!$H$10:'ZASOBY N'!$H250,'ZASOBY N'!$H250 )</f>
        <v>0</v>
      </c>
      <c r="CB251" s="411">
        <f t="shared" si="81"/>
        <v>0</v>
      </c>
      <c r="CC251" s="412">
        <f t="shared" si="82"/>
        <v>0</v>
      </c>
      <c r="CE251" s="414" t="str">
        <f>IF(AND(CG251=1,CH251=1,SUMIF($C251:$C$525,$C251,$AH251:$AH$525)=$AH251),$AH251,IF($CJ251&gt;0,$CJ251,IF(AND(COUNTIF($C$11:$C250,$C251)&gt;=1,COUNTIF($D250:$D250,$D251)&gt;=1),"",IF(AND(SUMIF($C251:$C$525,$C251,$AH251:$AH$525)&gt;$AH251,SUMIF($D251:$D$525,$D251,$AH251:$AH$525)&gt;$AH251),_xlfn.AGGREGATE(14,4,$CI$11:$CI$31*($C$11:$C$31=$C251),1),""))))</f>
        <v/>
      </c>
      <c r="CG251" s="409">
        <f>COUNTIFS('ZASOBY N'!$B250:$B$525,'ZASOBY N'!$B250,'ZASOBY N'!$C250:'ZASOBY N'!$C$525,'ZASOBY N'!$C250,'ZASOBY N'!$D250:'ZASOBY N'!$D$525,'ZASOBY N'!$D250,'ZASOBY N'!$H250:'ZASOBY N'!$H$525,'ZASOBY N'!$H250 )</f>
        <v>0</v>
      </c>
      <c r="CH251" s="410">
        <f>COUNTIFS('ZASOBY N'!$B$10:$B250,'ZASOBY N'!$B250,'ZASOBY N'!$C$10:'ZASOBY N'!$C250,'ZASOBY N'!$C250,'ZASOBY N'!$D$10:'ZASOBY N'!$D250,'ZASOBY N'!$D250,'ZASOBY N'!$H$10:'ZASOBY N'!$H250,'ZASOBY N'!$H250 )</f>
        <v>0</v>
      </c>
      <c r="CI251" s="411">
        <f t="shared" si="83"/>
        <v>0</v>
      </c>
      <c r="CJ251" s="412">
        <f t="shared" si="84"/>
        <v>0</v>
      </c>
      <c r="CL251" s="414" t="str">
        <f>IF(AND(CN251=1,CO251=1,SUMIF($C251:$C$525,$C251,$AG251:$AG$525)=$AG251),$AG251,IF($CQ251&gt;0,$CQ251,IF(AND(COUNTIF($C$11:$C250,$C251)&gt;=1,COUNTIF($D250:$D250,$D251)&gt;=1),"",IF(AND(SUMIF($C251:$C$525,$C251,$AG251:$AG$525)&gt;$AG251,SUMIF($D251:$D$525,$D251,$AG251:$AG$525)&gt;$AG251),_xlfn.AGGREGATE(14,4,$CP$11:$CP$31*($C$11:$C$31=$C251),1),""))))</f>
        <v/>
      </c>
      <c r="CN251" s="409">
        <f>COUNTIFS('ZASOBY N'!$B250:$B$525,'ZASOBY N'!$B250,'ZASOBY N'!$C250:'ZASOBY N'!$C$525,'ZASOBY N'!$C250,'ZASOBY N'!$D250:'ZASOBY N'!$D$525,'ZASOBY N'!$D250,'ZASOBY N'!$H250:'ZASOBY N'!$H$525,'ZASOBY N'!$H250 )</f>
        <v>0</v>
      </c>
      <c r="CO251" s="410">
        <f>COUNTIFS('ZASOBY N'!$B$10:$B250,'ZASOBY N'!$B250,'ZASOBY N'!$C$10:'ZASOBY N'!$C250,'ZASOBY N'!$C250,'ZASOBY N'!$D$10:'ZASOBY N'!$D250,'ZASOBY N'!$D250,'ZASOBY N'!$H$10:'ZASOBY N'!$H250,'ZASOBY N'!$H250 )</f>
        <v>0</v>
      </c>
      <c r="CP251" s="411">
        <f t="shared" si="85"/>
        <v>0</v>
      </c>
      <c r="CQ251" s="412">
        <f t="shared" si="86"/>
        <v>0</v>
      </c>
      <c r="CS251" s="414" t="str">
        <f>IF(AND(CU251=1,CV251=1,SUMIF($C251:$C$525,$C251,$AF251:$AF$525)=$AF251),$AF251,IF($CX251&gt;0,$CX251,IF(AND(COUNTIF($C$11:$C250,$C251)&gt;=1,COUNTIF($D250:$D250,$D251)&gt;=1),"",IF(AND(SUMIF($C251:$C$525,$C251,$AF251:$AF$525)&gt;$AF251,SUMIF($D251:$D$525,$D251,$AF251:$AF$525)&gt;$AF251),_xlfn.AGGREGATE(14,4,$CW$11:$CW$31*($C$11:$C$31=$C251),1),""))))</f>
        <v/>
      </c>
      <c r="CU251" s="409">
        <f>COUNTIFS('ZASOBY N'!$B250:$B$525,'ZASOBY N'!$B250,'ZASOBY N'!$C250:'ZASOBY N'!$C$525,'ZASOBY N'!$C250,'ZASOBY N'!$D250:'ZASOBY N'!$D$525,'ZASOBY N'!$D250,'ZASOBY N'!$H250:'ZASOBY N'!$H$525,'ZASOBY N'!$H250 )</f>
        <v>0</v>
      </c>
      <c r="CV251" s="410">
        <f>COUNTIFS('ZASOBY N'!$B$10:$B250,'ZASOBY N'!$B250,'ZASOBY N'!$C$10:'ZASOBY N'!$C250,'ZASOBY N'!$C250,'ZASOBY N'!$D$10:'ZASOBY N'!$D250,'ZASOBY N'!$D250,'ZASOBY N'!$H$10:'ZASOBY N'!$H250,'ZASOBY N'!$H250 )</f>
        <v>0</v>
      </c>
      <c r="CW251" s="411">
        <f t="shared" si="87"/>
        <v>0</v>
      </c>
      <c r="CX251" s="412">
        <f t="shared" si="88"/>
        <v>0</v>
      </c>
      <c r="CZ251" s="414" t="str">
        <f>IF(AND(DB251=1,DC251=1,SUMIF($C251:$C$525,$C251,$AE251:$AE$525)=$AE251),$AE251,IF($DE251&gt;0,$DE251,IF(AND(COUNTIF($C$11:$C250,$C251)&gt;=1,COUNTIF($D250:$D250,$D251)&gt;=1),"",IF(AND(SUMIF($C251:$C$525,$C251,$AE251:$AE$525)&gt;$AE251,SUMIF($D251:$D$525,$D251,$AE251:$AE$525)&gt;$AE251),_xlfn.AGGREGATE(14,4,$DD$11:$DD$31*($C$11:$C$31=$C251),1),""))))</f>
        <v/>
      </c>
      <c r="DB251" s="409">
        <f>COUNTIFS('ZASOBY N'!$B250:$B$525,'ZASOBY N'!$B250,'ZASOBY N'!$C250:'ZASOBY N'!$C$525,'ZASOBY N'!$C250,'ZASOBY N'!$D250:'ZASOBY N'!$D$525,'ZASOBY N'!$D250,'ZASOBY N'!$H250:'ZASOBY N'!$H$525,'ZASOBY N'!$H250 )</f>
        <v>0</v>
      </c>
      <c r="DC251" s="410">
        <f>COUNTIFS('ZASOBY N'!$B$10:$B250,'ZASOBY N'!$B250,'ZASOBY N'!$C$10:'ZASOBY N'!$C250,'ZASOBY N'!$C250,'ZASOBY N'!$D$10:'ZASOBY N'!$D250,'ZASOBY N'!$D250,'ZASOBY N'!$H$10:'ZASOBY N'!$H250,'ZASOBY N'!$H250 )</f>
        <v>0</v>
      </c>
      <c r="DD251" s="411">
        <f t="shared" si="89"/>
        <v>0</v>
      </c>
      <c r="DE251" s="412">
        <f t="shared" si="90"/>
        <v>0</v>
      </c>
      <c r="DF251" s="399" t="str">
        <f>IF(AND(DI251=1,DJ251=1,SUMIF($C251:$C$525,$C251,$AD251:$AD$525)=$AD251),$AD251,IF($DL251&gt;0,$DL251,IF(B251="","",IF(AND(COUNTIF($C$11:$C250,$C251)&gt;=1,COUNTIF($D250:$D250,$D251)&gt;=1,COUNTIF($Z248:$Z250,$C251)=0),"",IF(AND(COUNTIF($C$11:$C250,$C251)&gt;=1,COUNTIF($D250:$D250,$D251)&gt;=1),"UJĘTO WYŻEJ",IF(AND(SUMIF($C251:$C$525,$C251,$AD251:$AD$525)&gt;$AD251,SUMIF($D251:$D$525,$D251,$AD251:$AD$525)&gt;$AD251),_xlfn.AGGREGATE(14,4,$DK$11:$DK$31*($C$11:$C$31=$C251),1),""))))))</f>
        <v/>
      </c>
      <c r="DG251" s="414" t="str">
        <f>IF(AND(DI251=1,DJ251=1,SUMIF($C251:$C$525,$C251,$AD251:$AD$525)=$AD251),$AD251,IF($DL251&gt;0,$DL251,IF(AND(COUNTIF($C$11:$C250,$C251)&gt;=1,COUNTIF($D250:$D250,$D251)&gt;=1),"",IF(AND(SUMIF($C251:$C$525,$C251,$AD251:$AD$525)&gt;$AD251,SUMIF($D251:$D$525,$D251,$AD251:$AD$525)&gt;$AD251),_xlfn.AGGREGATE(14,4,$DK$11:$DK$31*($C$11:$C$31=$C251),1),""))))</f>
        <v/>
      </c>
      <c r="DI251" s="409">
        <f>COUNTIFS('ZASOBY N'!$B250:$B$525,'ZASOBY N'!$B250,'ZASOBY N'!$C250:'ZASOBY N'!$C$525,'ZASOBY N'!$C250,'ZASOBY N'!$D250:'ZASOBY N'!$D$525,'ZASOBY N'!$D250,'ZASOBY N'!$H250:'ZASOBY N'!$H$525,'ZASOBY N'!$H250 )</f>
        <v>0</v>
      </c>
      <c r="DJ251" s="410">
        <f>COUNTIFS('ZASOBY N'!$B$10:$B250,'ZASOBY N'!$B250,'ZASOBY N'!$C$10:'ZASOBY N'!$C250,'ZASOBY N'!$C250,'ZASOBY N'!$D$10:'ZASOBY N'!$D250,'ZASOBY N'!$D250,'ZASOBY N'!$H$10:'ZASOBY N'!$H250,'ZASOBY N'!$H250 )</f>
        <v>0</v>
      </c>
      <c r="DK251" s="411">
        <f t="shared" si="91"/>
        <v>0</v>
      </c>
      <c r="DL251" s="412">
        <f t="shared" si="92"/>
        <v>0</v>
      </c>
    </row>
    <row r="252" spans="1:116" ht="18.899999999999999" customHeight="1" x14ac:dyDescent="0.3">
      <c r="A252" s="219"/>
      <c r="B252" s="152" t="str">
        <f>IF('ZASOBY N'!A251="","",'ZASOBY N'!A251)</f>
        <v/>
      </c>
      <c r="C252" s="462" t="str">
        <f>IF('ZASOBY N'!C251="","",'ZASOBY N'!C251)</f>
        <v/>
      </c>
      <c r="D252" s="137" t="str">
        <f>IF('ZASOBY N'!B251="","",'ZASOBY N'!B251)</f>
        <v/>
      </c>
      <c r="E252" s="138"/>
      <c r="F252" s="356" t="str">
        <f>IF('ZASOBY N'!D251="","",'ZASOBY N'!D251)</f>
        <v/>
      </c>
      <c r="G252" s="220" t="str">
        <f>IF('ZASOBY N'!G251="","",'ZASOBY N'!G251)</f>
        <v/>
      </c>
      <c r="H252" s="221" t="str">
        <f>IF('ZASOBY N'!F251="","",'ZASOBY N'!F251)</f>
        <v/>
      </c>
      <c r="I252" s="221" t="str">
        <f>IF('ZASOBY N'!G251="","",'ZASOBY N'!G251)</f>
        <v/>
      </c>
      <c r="J252" s="221" t="str">
        <f>IF('ZASOBY N'!H251="","",'ZASOBY N'!H251)</f>
        <v/>
      </c>
      <c r="K252" s="214">
        <v>0</v>
      </c>
      <c r="L252" s="214">
        <v>0</v>
      </c>
      <c r="M252" s="214">
        <v>0</v>
      </c>
      <c r="N252" s="222" t="str">
        <f>IF('ZASOBY N'!BD251="x","",IF(W252="","",'ZASOBY N'!E251))</f>
        <v/>
      </c>
      <c r="O252" s="223">
        <v>0</v>
      </c>
      <c r="P252" s="223">
        <v>0</v>
      </c>
      <c r="Q252" s="226" t="str">
        <f>IF($N252="","",'UPR BILANS N'!G252*'UPR BILANS N'!N252)</f>
        <v/>
      </c>
      <c r="R252" s="225" t="str">
        <f>IF($N252="","",'ZASOBY N'!O251)</f>
        <v/>
      </c>
      <c r="S252" s="225" t="str">
        <f>IF($N252="","",IF('ZASOBY N'!Q251="",0,'ZASOBY N'!Q251))</f>
        <v/>
      </c>
      <c r="T252" s="225" t="str">
        <f>IF($N252="","",'ZASOBY N'!V251)</f>
        <v/>
      </c>
      <c r="U252" s="225" t="str">
        <f>IF($N252="","",IF('ZASOBY N'!AG251="",0,'ZASOBY N'!AG251))</f>
        <v/>
      </c>
      <c r="V252" s="225" t="str">
        <f>IF($N252="","",IF(NN!P254="",0,NN!P254))</f>
        <v/>
      </c>
      <c r="W252" s="225" t="str">
        <f t="shared" si="93"/>
        <v/>
      </c>
      <c r="X252" s="226" t="str">
        <f t="shared" si="73"/>
        <v/>
      </c>
      <c r="Y252" s="225" t="str">
        <f>IF('ZASOBY N'!AU251="","",IF(C252&lt;&gt;C251,'ZASOBY N'!AU251,IF(D252&lt;&gt;D251,'ZASOBY N'!AU251,IF(F252&lt;&gt;F251,'ZASOBY N'!AU251,IF(G252&lt;&gt;G251,'ZASOBY N'!AU251,IF(J252&lt;&gt;J251,'ZASOBY N'!AU251,IF(NN!AC254="","",IF(AND(C251=C252,H251=H252,J251=J252,NN!AC254&gt;0),"",IF(AND(C252=C253,H252=DO250,NN!CW252&gt;0),'ZASOBY N'!AU251,'ZASOBY N'!AU251)))))))))</f>
        <v/>
      </c>
      <c r="Z252" s="225" t="str">
        <f t="shared" si="94"/>
        <v/>
      </c>
      <c r="AA252" s="227" t="str">
        <f t="shared" si="75"/>
        <v/>
      </c>
      <c r="AB252" s="400" t="str">
        <f t="shared" si="95"/>
        <v/>
      </c>
      <c r="AC252" s="228" t="str">
        <f t="shared" si="74"/>
        <v/>
      </c>
      <c r="AD252" s="222">
        <f>IF(B252="",0,IF(F252="",0,INDEX(POBRANIE_!$B$6:$F$101,MATCH('UPR BILANS N'!$F252,POBRANIE_!$A$6:$A$101,0),2)))</f>
        <v>0</v>
      </c>
      <c r="AE252" s="224">
        <f>IF(OR('ZASOBY N'!G251="",'ZASOBY N'!E251=""),0,IF(B252="",0,'ZASOBY N'!G251*'ZASOBY N'!E251))</f>
        <v>0</v>
      </c>
      <c r="AF252" s="225">
        <f>IF('ZASOBY N'!O251="",0,'ZASOBY N'!O251)</f>
        <v>0</v>
      </c>
      <c r="AG252" s="225">
        <f>IF('ZASOBY N'!Q251="",0,'ZASOBY N'!Q251)</f>
        <v>0</v>
      </c>
      <c r="AH252" s="225">
        <f>IF('ZASOBY N'!V251="",0,'ZASOBY N'!V251)</f>
        <v>0</v>
      </c>
      <c r="AI252" s="225">
        <f>IF('ZASOBY N'!AG251="",0,'ZASOBY N'!AG251)</f>
        <v>0</v>
      </c>
      <c r="AJ252" s="225">
        <f>IF(NN!P254="",0,IF(NN!P254="BRAK kol.7","BRAK BADAŃ",NN!P254))</f>
        <v>0</v>
      </c>
      <c r="AK252" s="225">
        <f>IF(NN!AC254="",0,IF(NN!AC254="BRAK kol.7","BRAK BADAŃ",NN!AC254))</f>
        <v>0</v>
      </c>
      <c r="BJ252" s="414" t="str">
        <f>IF(AND(BL252=1,BM252=1,SUMIF($C252:$C$525,$C252,$AK252:$AK$525)=$AK252),$AK252,IF($BO252&gt;0,$BO252,IF(AND(COUNTIF($C$11:$C251,$C252)&gt;=1,COUNTIF($D251:$D251,$D252)&gt;=1),"",IF(AND(SUMIF($C252:$C$525,$C252,$AK252:$AK$525)&gt;=$AK252,SUMIF($D252:$D$525,$D252,$AK252:$AK$525)&gt;=$AK252),SUMIF($C252:$C$525,$C252,$AK252:$AK$525),""))))</f>
        <v/>
      </c>
      <c r="BL252" s="409">
        <f>COUNTIFS('ZASOBY N'!$B251:$B$525,'ZASOBY N'!$B251,'ZASOBY N'!$C251:'ZASOBY N'!$C$525,'ZASOBY N'!$C251,'ZASOBY N'!$D251:'ZASOBY N'!$D$525,'ZASOBY N'!$D251,'ZASOBY N'!$H251:'ZASOBY N'!$H$525,'ZASOBY N'!$H251 )</f>
        <v>0</v>
      </c>
      <c r="BM252" s="410">
        <f>COUNTIFS('ZASOBY N'!$B$10:$B251,'ZASOBY N'!$B251,'ZASOBY N'!$C$10:'ZASOBY N'!$C251,'ZASOBY N'!$C251,'ZASOBY N'!$D$10:'ZASOBY N'!$D251,'ZASOBY N'!$D251,'ZASOBY N'!$H$10:'ZASOBY N'!$H251,'ZASOBY N'!$H251 )</f>
        <v>0</v>
      </c>
      <c r="BN252" s="411">
        <f t="shared" si="76"/>
        <v>0</v>
      </c>
      <c r="BO252" s="412">
        <f t="shared" si="77"/>
        <v>0</v>
      </c>
      <c r="BP252" s="94" t="str">
        <f t="shared" si="78"/>
        <v/>
      </c>
      <c r="BQ252" s="414" t="str">
        <f>IF(AND(BS252=1,BT252=1,SUMIF($C252:$C$525,$C252,$AJ252:$AJ$525)=$AJ252),$AJ252,IF($BV252&gt;0,$BV252,IF(AND(COUNTIF($C$11:$C251,$C252)&gt;=1,COUNTIF($D251:$D251,$D252)&gt;=1),"",IF(AND(SUMIF($C252:$C$525,$C252,$AJ252:$AJ$525)&gt;$AJ252,SUMIF($D252:$D$525,$D252,$AJ252:$AJ$525)&gt;$AJ252),SUMIF($C252:$C$525,$C252,$AJ252:$AJ$525),""))))</f>
        <v/>
      </c>
      <c r="BS252" s="409">
        <f>COUNTIFS('ZASOBY N'!$B251:$B$525,'ZASOBY N'!$B251,'ZASOBY N'!$C251:'ZASOBY N'!$C$525,'ZASOBY N'!$C251,'ZASOBY N'!$D251:'ZASOBY N'!$D$525,'ZASOBY N'!$D251,'ZASOBY N'!$H251:'ZASOBY N'!$H$525,'ZASOBY N'!$H251 )</f>
        <v>0</v>
      </c>
      <c r="BT252" s="410">
        <f>COUNTIFS('ZASOBY N'!$B$10:$B251,'ZASOBY N'!$B251,'ZASOBY N'!$C$10:'ZASOBY N'!$C251,'ZASOBY N'!$C251,'ZASOBY N'!$D$10:'ZASOBY N'!$D251,'ZASOBY N'!$D251,'ZASOBY N'!$H$10:'ZASOBY N'!$H251,'ZASOBY N'!$H251 )</f>
        <v>0</v>
      </c>
      <c r="BU252" s="411">
        <f t="shared" si="79"/>
        <v>0</v>
      </c>
      <c r="BV252" s="412">
        <f t="shared" si="80"/>
        <v>0</v>
      </c>
      <c r="BW252" s="94" t="s">
        <v>499</v>
      </c>
      <c r="BX252" s="414" t="str">
        <f>IF(AND(BZ252=1,CA252=1,SUMIF($C252:$C$525,$C252,$AI252:$AI$525)=$AI252),$AI252,IF($CC252&gt;0,$CC252,IF(AND(COUNTIF($C$11:$C251,$C252)&gt;=1,COUNTIF($D251:$D251,$D252)&gt;=1),"",IF(AND(SUMIF($C252:$C$525,$C252,$AI252:$AI$525)&gt;$AI252,SUMIF($D252:$D$525,$D252,$AI252:$AI$525)&gt;$IG252),_xlfn.AGGREGATE(14,4,$CB$11:$CB$31*($C$11:$C$31=$C252),1),""))))</f>
        <v/>
      </c>
      <c r="BZ252" s="409">
        <f>COUNTIFS('ZASOBY N'!$B251:$B$525,'ZASOBY N'!$B251,'ZASOBY N'!$C251:'ZASOBY N'!$C$525,'ZASOBY N'!$C251,'ZASOBY N'!$D251:'ZASOBY N'!$D$525,'ZASOBY N'!$D251,'ZASOBY N'!$H251:'ZASOBY N'!$H$525,'ZASOBY N'!$H251 )</f>
        <v>0</v>
      </c>
      <c r="CA252" s="410">
        <f>COUNTIFS('ZASOBY N'!$B$10:$B251,'ZASOBY N'!$B251,'ZASOBY N'!$C$10:'ZASOBY N'!$C251,'ZASOBY N'!$C251,'ZASOBY N'!$D$10:'ZASOBY N'!$D251,'ZASOBY N'!$D251,'ZASOBY N'!$H$10:'ZASOBY N'!$H251,'ZASOBY N'!$H251 )</f>
        <v>0</v>
      </c>
      <c r="CB252" s="411">
        <f t="shared" si="81"/>
        <v>0</v>
      </c>
      <c r="CC252" s="412">
        <f t="shared" si="82"/>
        <v>0</v>
      </c>
      <c r="CE252" s="414" t="str">
        <f>IF(AND(CG252=1,CH252=1,SUMIF($C252:$C$525,$C252,$AH252:$AH$525)=$AH252),$AH252,IF($CJ252&gt;0,$CJ252,IF(AND(COUNTIF($C$11:$C251,$C252)&gt;=1,COUNTIF($D251:$D251,$D252)&gt;=1),"",IF(AND(SUMIF($C252:$C$525,$C252,$AH252:$AH$525)&gt;$AH252,SUMIF($D252:$D$525,$D252,$AH252:$AH$525)&gt;$AH252),_xlfn.AGGREGATE(14,4,$CI$11:$CI$31*($C$11:$C$31=$C252),1),""))))</f>
        <v/>
      </c>
      <c r="CG252" s="409">
        <f>COUNTIFS('ZASOBY N'!$B251:$B$525,'ZASOBY N'!$B251,'ZASOBY N'!$C251:'ZASOBY N'!$C$525,'ZASOBY N'!$C251,'ZASOBY N'!$D251:'ZASOBY N'!$D$525,'ZASOBY N'!$D251,'ZASOBY N'!$H251:'ZASOBY N'!$H$525,'ZASOBY N'!$H251 )</f>
        <v>0</v>
      </c>
      <c r="CH252" s="410">
        <f>COUNTIFS('ZASOBY N'!$B$10:$B251,'ZASOBY N'!$B251,'ZASOBY N'!$C$10:'ZASOBY N'!$C251,'ZASOBY N'!$C251,'ZASOBY N'!$D$10:'ZASOBY N'!$D251,'ZASOBY N'!$D251,'ZASOBY N'!$H$10:'ZASOBY N'!$H251,'ZASOBY N'!$H251 )</f>
        <v>0</v>
      </c>
      <c r="CI252" s="411">
        <f t="shared" si="83"/>
        <v>0</v>
      </c>
      <c r="CJ252" s="412">
        <f t="shared" si="84"/>
        <v>0</v>
      </c>
      <c r="CL252" s="414" t="str">
        <f>IF(AND(CN252=1,CO252=1,SUMIF($C252:$C$525,$C252,$AG252:$AG$525)=$AG252),$AG252,IF($CQ252&gt;0,$CQ252,IF(AND(COUNTIF($C$11:$C251,$C252)&gt;=1,COUNTIF($D251:$D251,$D252)&gt;=1),"",IF(AND(SUMIF($C252:$C$525,$C252,$AG252:$AG$525)&gt;$AG252,SUMIF($D252:$D$525,$D252,$AG252:$AG$525)&gt;$AG252),_xlfn.AGGREGATE(14,4,$CP$11:$CP$31*($C$11:$C$31=$C252),1),""))))</f>
        <v/>
      </c>
      <c r="CN252" s="409">
        <f>COUNTIFS('ZASOBY N'!$B251:$B$525,'ZASOBY N'!$B251,'ZASOBY N'!$C251:'ZASOBY N'!$C$525,'ZASOBY N'!$C251,'ZASOBY N'!$D251:'ZASOBY N'!$D$525,'ZASOBY N'!$D251,'ZASOBY N'!$H251:'ZASOBY N'!$H$525,'ZASOBY N'!$H251 )</f>
        <v>0</v>
      </c>
      <c r="CO252" s="410">
        <f>COUNTIFS('ZASOBY N'!$B$10:$B251,'ZASOBY N'!$B251,'ZASOBY N'!$C$10:'ZASOBY N'!$C251,'ZASOBY N'!$C251,'ZASOBY N'!$D$10:'ZASOBY N'!$D251,'ZASOBY N'!$D251,'ZASOBY N'!$H$10:'ZASOBY N'!$H251,'ZASOBY N'!$H251 )</f>
        <v>0</v>
      </c>
      <c r="CP252" s="411">
        <f t="shared" si="85"/>
        <v>0</v>
      </c>
      <c r="CQ252" s="412">
        <f t="shared" si="86"/>
        <v>0</v>
      </c>
      <c r="CS252" s="414" t="str">
        <f>IF(AND(CU252=1,CV252=1,SUMIF($C252:$C$525,$C252,$AF252:$AF$525)=$AF252),$AF252,IF($CX252&gt;0,$CX252,IF(AND(COUNTIF($C$11:$C251,$C252)&gt;=1,COUNTIF($D251:$D251,$D252)&gt;=1),"",IF(AND(SUMIF($C252:$C$525,$C252,$AF252:$AF$525)&gt;$AF252,SUMIF($D252:$D$525,$D252,$AF252:$AF$525)&gt;$AF252),_xlfn.AGGREGATE(14,4,$CW$11:$CW$31*($C$11:$C$31=$C252),1),""))))</f>
        <v/>
      </c>
      <c r="CU252" s="409">
        <f>COUNTIFS('ZASOBY N'!$B251:$B$525,'ZASOBY N'!$B251,'ZASOBY N'!$C251:'ZASOBY N'!$C$525,'ZASOBY N'!$C251,'ZASOBY N'!$D251:'ZASOBY N'!$D$525,'ZASOBY N'!$D251,'ZASOBY N'!$H251:'ZASOBY N'!$H$525,'ZASOBY N'!$H251 )</f>
        <v>0</v>
      </c>
      <c r="CV252" s="410">
        <f>COUNTIFS('ZASOBY N'!$B$10:$B251,'ZASOBY N'!$B251,'ZASOBY N'!$C$10:'ZASOBY N'!$C251,'ZASOBY N'!$C251,'ZASOBY N'!$D$10:'ZASOBY N'!$D251,'ZASOBY N'!$D251,'ZASOBY N'!$H$10:'ZASOBY N'!$H251,'ZASOBY N'!$H251 )</f>
        <v>0</v>
      </c>
      <c r="CW252" s="411">
        <f t="shared" si="87"/>
        <v>0</v>
      </c>
      <c r="CX252" s="412">
        <f t="shared" si="88"/>
        <v>0</v>
      </c>
      <c r="CZ252" s="414" t="str">
        <f>IF(AND(DB252=1,DC252=1,SUMIF($C252:$C$525,$C252,$AE252:$AE$525)=$AE252),$AE252,IF($DE252&gt;0,$DE252,IF(AND(COUNTIF($C$11:$C251,$C252)&gt;=1,COUNTIF($D251:$D251,$D252)&gt;=1),"",IF(AND(SUMIF($C252:$C$525,$C252,$AE252:$AE$525)&gt;$AE252,SUMIF($D252:$D$525,$D252,$AE252:$AE$525)&gt;$AE252),_xlfn.AGGREGATE(14,4,$DD$11:$DD$31*($C$11:$C$31=$C252),1),""))))</f>
        <v/>
      </c>
      <c r="DB252" s="409">
        <f>COUNTIFS('ZASOBY N'!$B251:$B$525,'ZASOBY N'!$B251,'ZASOBY N'!$C251:'ZASOBY N'!$C$525,'ZASOBY N'!$C251,'ZASOBY N'!$D251:'ZASOBY N'!$D$525,'ZASOBY N'!$D251,'ZASOBY N'!$H251:'ZASOBY N'!$H$525,'ZASOBY N'!$H251 )</f>
        <v>0</v>
      </c>
      <c r="DC252" s="410">
        <f>COUNTIFS('ZASOBY N'!$B$10:$B251,'ZASOBY N'!$B251,'ZASOBY N'!$C$10:'ZASOBY N'!$C251,'ZASOBY N'!$C251,'ZASOBY N'!$D$10:'ZASOBY N'!$D251,'ZASOBY N'!$D251,'ZASOBY N'!$H$10:'ZASOBY N'!$H251,'ZASOBY N'!$H251 )</f>
        <v>0</v>
      </c>
      <c r="DD252" s="411">
        <f t="shared" si="89"/>
        <v>0</v>
      </c>
      <c r="DE252" s="412">
        <f t="shared" si="90"/>
        <v>0</v>
      </c>
      <c r="DF252" s="399" t="str">
        <f>IF(AND(DI252=1,DJ252=1,SUMIF($C252:$C$525,$C252,$AD252:$AD$525)=$AD252),$AD252,IF($DL252&gt;0,$DL252,IF(B252="","",IF(AND(COUNTIF($C$11:$C251,$C252)&gt;=1,COUNTIF($D251:$D251,$D252)&gt;=1,COUNTIF($Z249:$Z251,$C252)=0),"",IF(AND(COUNTIF($C$11:$C251,$C252)&gt;=1,COUNTIF($D251:$D251,$D252)&gt;=1),"UJĘTO WYŻEJ",IF(AND(SUMIF($C252:$C$525,$C252,$AD252:$AD$525)&gt;$AD252,SUMIF($D252:$D$525,$D252,$AD252:$AD$525)&gt;$AD252),_xlfn.AGGREGATE(14,4,$DK$11:$DK$31*($C$11:$C$31=$C252),1),""))))))</f>
        <v/>
      </c>
      <c r="DG252" s="414" t="str">
        <f>IF(AND(DI252=1,DJ252=1,SUMIF($C252:$C$525,$C252,$AD252:$AD$525)=$AD252),$AD252,IF($DL252&gt;0,$DL252,IF(AND(COUNTIF($C$11:$C251,$C252)&gt;=1,COUNTIF($D251:$D251,$D252)&gt;=1),"",IF(AND(SUMIF($C252:$C$525,$C252,$AD252:$AD$525)&gt;$AD252,SUMIF($D252:$D$525,$D252,$AD252:$AD$525)&gt;$AD252),_xlfn.AGGREGATE(14,4,$DK$11:$DK$31*($C$11:$C$31=$C252),1),""))))</f>
        <v/>
      </c>
      <c r="DI252" s="409">
        <f>COUNTIFS('ZASOBY N'!$B251:$B$525,'ZASOBY N'!$B251,'ZASOBY N'!$C251:'ZASOBY N'!$C$525,'ZASOBY N'!$C251,'ZASOBY N'!$D251:'ZASOBY N'!$D$525,'ZASOBY N'!$D251,'ZASOBY N'!$H251:'ZASOBY N'!$H$525,'ZASOBY N'!$H251 )</f>
        <v>0</v>
      </c>
      <c r="DJ252" s="410">
        <f>COUNTIFS('ZASOBY N'!$B$10:$B251,'ZASOBY N'!$B251,'ZASOBY N'!$C$10:'ZASOBY N'!$C251,'ZASOBY N'!$C251,'ZASOBY N'!$D$10:'ZASOBY N'!$D251,'ZASOBY N'!$D251,'ZASOBY N'!$H$10:'ZASOBY N'!$H251,'ZASOBY N'!$H251 )</f>
        <v>0</v>
      </c>
      <c r="DK252" s="411">
        <f t="shared" si="91"/>
        <v>0</v>
      </c>
      <c r="DL252" s="412">
        <f t="shared" si="92"/>
        <v>0</v>
      </c>
    </row>
    <row r="253" spans="1:116" ht="18.899999999999999" customHeight="1" x14ac:dyDescent="0.3">
      <c r="A253" s="219"/>
      <c r="B253" s="152" t="str">
        <f>IF('ZASOBY N'!A252="","",'ZASOBY N'!A252)</f>
        <v/>
      </c>
      <c r="C253" s="462" t="str">
        <f>IF('ZASOBY N'!C252="","",'ZASOBY N'!C252)</f>
        <v/>
      </c>
      <c r="D253" s="137" t="str">
        <f>IF('ZASOBY N'!B252="","",'ZASOBY N'!B252)</f>
        <v/>
      </c>
      <c r="E253" s="138"/>
      <c r="F253" s="356" t="str">
        <f>IF('ZASOBY N'!D252="","",'ZASOBY N'!D252)</f>
        <v/>
      </c>
      <c r="G253" s="220" t="str">
        <f>IF('ZASOBY N'!G252="","",'ZASOBY N'!G252)</f>
        <v/>
      </c>
      <c r="H253" s="221" t="str">
        <f>IF('ZASOBY N'!F252="","",'ZASOBY N'!F252)</f>
        <v/>
      </c>
      <c r="I253" s="221" t="str">
        <f>IF('ZASOBY N'!G252="","",'ZASOBY N'!G252)</f>
        <v/>
      </c>
      <c r="J253" s="221" t="str">
        <f>IF('ZASOBY N'!H252="","",'ZASOBY N'!H252)</f>
        <v/>
      </c>
      <c r="K253" s="214">
        <v>0</v>
      </c>
      <c r="L253" s="214">
        <v>0</v>
      </c>
      <c r="M253" s="214">
        <v>0</v>
      </c>
      <c r="N253" s="222" t="str">
        <f>IF('ZASOBY N'!BD252="x","",IF(W253="","",'ZASOBY N'!E252))</f>
        <v/>
      </c>
      <c r="O253" s="223">
        <v>0</v>
      </c>
      <c r="P253" s="223">
        <v>0</v>
      </c>
      <c r="Q253" s="226" t="str">
        <f>IF($N253="","",'UPR BILANS N'!G253*'UPR BILANS N'!N253)</f>
        <v/>
      </c>
      <c r="R253" s="225" t="str">
        <f>IF($N253="","",'ZASOBY N'!O252)</f>
        <v/>
      </c>
      <c r="S253" s="225" t="str">
        <f>IF($N253="","",IF('ZASOBY N'!Q252="",0,'ZASOBY N'!Q252))</f>
        <v/>
      </c>
      <c r="T253" s="225" t="str">
        <f>IF($N253="","",'ZASOBY N'!V252)</f>
        <v/>
      </c>
      <c r="U253" s="225" t="str">
        <f>IF($N253="","",IF('ZASOBY N'!AG252="",0,'ZASOBY N'!AG252))</f>
        <v/>
      </c>
      <c r="V253" s="225" t="str">
        <f>IF($N253="","",IF(NN!P255="",0,NN!P255))</f>
        <v/>
      </c>
      <c r="W253" s="225" t="str">
        <f t="shared" si="93"/>
        <v/>
      </c>
      <c r="X253" s="226" t="str">
        <f t="shared" si="73"/>
        <v/>
      </c>
      <c r="Y253" s="225" t="str">
        <f>IF('ZASOBY N'!AU252="","",IF(C253&lt;&gt;C252,'ZASOBY N'!AU252,IF(D253&lt;&gt;D252,'ZASOBY N'!AU252,IF(F253&lt;&gt;F252,'ZASOBY N'!AU252,IF(G253&lt;&gt;G252,'ZASOBY N'!AU252,IF(J253&lt;&gt;J252,'ZASOBY N'!AU252,IF(NN!AC255="","",IF(AND(C252=C253,H252=H253,J252=J253,NN!AC255&gt;0),"",IF(AND(C253=C254,H253=DO251,NN!CW253&gt;0),'ZASOBY N'!AU252,'ZASOBY N'!AU252)))))))))</f>
        <v/>
      </c>
      <c r="Z253" s="225" t="str">
        <f t="shared" si="94"/>
        <v/>
      </c>
      <c r="AA253" s="227" t="str">
        <f t="shared" si="75"/>
        <v/>
      </c>
      <c r="AB253" s="400" t="str">
        <f t="shared" si="95"/>
        <v/>
      </c>
      <c r="AC253" s="228" t="str">
        <f t="shared" si="74"/>
        <v/>
      </c>
      <c r="AD253" s="222">
        <f>IF(B253="",0,IF(F253="",0,INDEX(POBRANIE_!$B$6:$F$101,MATCH('UPR BILANS N'!$F253,POBRANIE_!$A$6:$A$101,0),2)))</f>
        <v>0</v>
      </c>
      <c r="AE253" s="224">
        <f>IF(OR('ZASOBY N'!G252="",'ZASOBY N'!E252=""),0,IF(B253="",0,'ZASOBY N'!G252*'ZASOBY N'!E252))</f>
        <v>0</v>
      </c>
      <c r="AF253" s="225">
        <f>IF('ZASOBY N'!O252="",0,'ZASOBY N'!O252)</f>
        <v>0</v>
      </c>
      <c r="AG253" s="225">
        <f>IF('ZASOBY N'!Q252="",0,'ZASOBY N'!Q252)</f>
        <v>0</v>
      </c>
      <c r="AH253" s="225">
        <f>IF('ZASOBY N'!V252="",0,'ZASOBY N'!V252)</f>
        <v>0</v>
      </c>
      <c r="AI253" s="225">
        <f>IF('ZASOBY N'!AG252="",0,'ZASOBY N'!AG252)</f>
        <v>0</v>
      </c>
      <c r="AJ253" s="225">
        <f>IF(NN!P255="",0,IF(NN!P255="BRAK kol.7","BRAK BADAŃ",NN!P255))</f>
        <v>0</v>
      </c>
      <c r="AK253" s="225">
        <f>IF(NN!AC255="",0,IF(NN!AC255="BRAK kol.7","BRAK BADAŃ",NN!AC255))</f>
        <v>0</v>
      </c>
      <c r="BJ253" s="414" t="str">
        <f>IF(AND(BL253=1,BM253=1,SUMIF($C253:$C$525,$C253,$AK253:$AK$525)=$AK253),$AK253,IF($BO253&gt;0,$BO253,IF(AND(COUNTIF($C$11:$C252,$C253)&gt;=1,COUNTIF($D252:$D252,$D253)&gt;=1),"",IF(AND(SUMIF($C253:$C$525,$C253,$AK253:$AK$525)&gt;=$AK253,SUMIF($D253:$D$525,$D253,$AK253:$AK$525)&gt;=$AK253),SUMIF($C253:$C$525,$C253,$AK253:$AK$525),""))))</f>
        <v/>
      </c>
      <c r="BL253" s="409">
        <f>COUNTIFS('ZASOBY N'!$B252:$B$525,'ZASOBY N'!$B252,'ZASOBY N'!$C252:'ZASOBY N'!$C$525,'ZASOBY N'!$C252,'ZASOBY N'!$D252:'ZASOBY N'!$D$525,'ZASOBY N'!$D252,'ZASOBY N'!$H252:'ZASOBY N'!$H$525,'ZASOBY N'!$H252 )</f>
        <v>0</v>
      </c>
      <c r="BM253" s="410">
        <f>COUNTIFS('ZASOBY N'!$B$10:$B252,'ZASOBY N'!$B252,'ZASOBY N'!$C$10:'ZASOBY N'!$C252,'ZASOBY N'!$C252,'ZASOBY N'!$D$10:'ZASOBY N'!$D252,'ZASOBY N'!$D252,'ZASOBY N'!$H$10:'ZASOBY N'!$H252,'ZASOBY N'!$H252 )</f>
        <v>0</v>
      </c>
      <c r="BN253" s="411">
        <f t="shared" si="76"/>
        <v>0</v>
      </c>
      <c r="BO253" s="412">
        <f t="shared" si="77"/>
        <v>0</v>
      </c>
      <c r="BP253" s="94" t="str">
        <f t="shared" si="78"/>
        <v/>
      </c>
      <c r="BQ253" s="414" t="str">
        <f>IF(AND(BS253=1,BT253=1,SUMIF($C253:$C$525,$C253,$AJ253:$AJ$525)=$AJ253),$AJ253,IF($BV253&gt;0,$BV253,IF(AND(COUNTIF($C$11:$C252,$C253)&gt;=1,COUNTIF($D252:$D252,$D253)&gt;=1),"",IF(AND(SUMIF($C253:$C$525,$C253,$AJ253:$AJ$525)&gt;$AJ253,SUMIF($D253:$D$525,$D253,$AJ253:$AJ$525)&gt;$AJ253),SUMIF($C253:$C$525,$C253,$AJ253:$AJ$525),""))))</f>
        <v/>
      </c>
      <c r="BS253" s="409">
        <f>COUNTIFS('ZASOBY N'!$B252:$B$525,'ZASOBY N'!$B252,'ZASOBY N'!$C252:'ZASOBY N'!$C$525,'ZASOBY N'!$C252,'ZASOBY N'!$D252:'ZASOBY N'!$D$525,'ZASOBY N'!$D252,'ZASOBY N'!$H252:'ZASOBY N'!$H$525,'ZASOBY N'!$H252 )</f>
        <v>0</v>
      </c>
      <c r="BT253" s="410">
        <f>COUNTIFS('ZASOBY N'!$B$10:$B252,'ZASOBY N'!$B252,'ZASOBY N'!$C$10:'ZASOBY N'!$C252,'ZASOBY N'!$C252,'ZASOBY N'!$D$10:'ZASOBY N'!$D252,'ZASOBY N'!$D252,'ZASOBY N'!$H$10:'ZASOBY N'!$H252,'ZASOBY N'!$H252 )</f>
        <v>0</v>
      </c>
      <c r="BU253" s="411">
        <f t="shared" si="79"/>
        <v>0</v>
      </c>
      <c r="BV253" s="412">
        <f t="shared" si="80"/>
        <v>0</v>
      </c>
      <c r="BW253" s="94" t="s">
        <v>499</v>
      </c>
      <c r="BX253" s="414" t="str">
        <f>IF(AND(BZ253=1,CA253=1,SUMIF($C253:$C$525,$C253,$AI253:$AI$525)=$AI253),$AI253,IF($CC253&gt;0,$CC253,IF(AND(COUNTIF($C$11:$C252,$C253)&gt;=1,COUNTIF($D252:$D252,$D253)&gt;=1),"",IF(AND(SUMIF($C253:$C$525,$C253,$AI253:$AI$525)&gt;$AI253,SUMIF($D253:$D$525,$D253,$AI253:$AI$525)&gt;$IG253),_xlfn.AGGREGATE(14,4,$CB$11:$CB$31*($C$11:$C$31=$C253),1),""))))</f>
        <v/>
      </c>
      <c r="BZ253" s="409">
        <f>COUNTIFS('ZASOBY N'!$B252:$B$525,'ZASOBY N'!$B252,'ZASOBY N'!$C252:'ZASOBY N'!$C$525,'ZASOBY N'!$C252,'ZASOBY N'!$D252:'ZASOBY N'!$D$525,'ZASOBY N'!$D252,'ZASOBY N'!$H252:'ZASOBY N'!$H$525,'ZASOBY N'!$H252 )</f>
        <v>0</v>
      </c>
      <c r="CA253" s="410">
        <f>COUNTIFS('ZASOBY N'!$B$10:$B252,'ZASOBY N'!$B252,'ZASOBY N'!$C$10:'ZASOBY N'!$C252,'ZASOBY N'!$C252,'ZASOBY N'!$D$10:'ZASOBY N'!$D252,'ZASOBY N'!$D252,'ZASOBY N'!$H$10:'ZASOBY N'!$H252,'ZASOBY N'!$H252 )</f>
        <v>0</v>
      </c>
      <c r="CB253" s="411">
        <f t="shared" si="81"/>
        <v>0</v>
      </c>
      <c r="CC253" s="412">
        <f t="shared" si="82"/>
        <v>0</v>
      </c>
      <c r="CE253" s="414" t="str">
        <f>IF(AND(CG253=1,CH253=1,SUMIF($C253:$C$525,$C253,$AH253:$AH$525)=$AH253),$AH253,IF($CJ253&gt;0,$CJ253,IF(AND(COUNTIF($C$11:$C252,$C253)&gt;=1,COUNTIF($D252:$D252,$D253)&gt;=1),"",IF(AND(SUMIF($C253:$C$525,$C253,$AH253:$AH$525)&gt;$AH253,SUMIF($D253:$D$525,$D253,$AH253:$AH$525)&gt;$AH253),_xlfn.AGGREGATE(14,4,$CI$11:$CI$31*($C$11:$C$31=$C253),1),""))))</f>
        <v/>
      </c>
      <c r="CG253" s="409">
        <f>COUNTIFS('ZASOBY N'!$B252:$B$525,'ZASOBY N'!$B252,'ZASOBY N'!$C252:'ZASOBY N'!$C$525,'ZASOBY N'!$C252,'ZASOBY N'!$D252:'ZASOBY N'!$D$525,'ZASOBY N'!$D252,'ZASOBY N'!$H252:'ZASOBY N'!$H$525,'ZASOBY N'!$H252 )</f>
        <v>0</v>
      </c>
      <c r="CH253" s="410">
        <f>COUNTIFS('ZASOBY N'!$B$10:$B252,'ZASOBY N'!$B252,'ZASOBY N'!$C$10:'ZASOBY N'!$C252,'ZASOBY N'!$C252,'ZASOBY N'!$D$10:'ZASOBY N'!$D252,'ZASOBY N'!$D252,'ZASOBY N'!$H$10:'ZASOBY N'!$H252,'ZASOBY N'!$H252 )</f>
        <v>0</v>
      </c>
      <c r="CI253" s="411">
        <f t="shared" si="83"/>
        <v>0</v>
      </c>
      <c r="CJ253" s="412">
        <f t="shared" si="84"/>
        <v>0</v>
      </c>
      <c r="CL253" s="414" t="str">
        <f>IF(AND(CN253=1,CO253=1,SUMIF($C253:$C$525,$C253,$AG253:$AG$525)=$AG253),$AG253,IF($CQ253&gt;0,$CQ253,IF(AND(COUNTIF($C$11:$C252,$C253)&gt;=1,COUNTIF($D252:$D252,$D253)&gt;=1),"",IF(AND(SUMIF($C253:$C$525,$C253,$AG253:$AG$525)&gt;$AG253,SUMIF($D253:$D$525,$D253,$AG253:$AG$525)&gt;$AG253),_xlfn.AGGREGATE(14,4,$CP$11:$CP$31*($C$11:$C$31=$C253),1),""))))</f>
        <v/>
      </c>
      <c r="CN253" s="409">
        <f>COUNTIFS('ZASOBY N'!$B252:$B$525,'ZASOBY N'!$B252,'ZASOBY N'!$C252:'ZASOBY N'!$C$525,'ZASOBY N'!$C252,'ZASOBY N'!$D252:'ZASOBY N'!$D$525,'ZASOBY N'!$D252,'ZASOBY N'!$H252:'ZASOBY N'!$H$525,'ZASOBY N'!$H252 )</f>
        <v>0</v>
      </c>
      <c r="CO253" s="410">
        <f>COUNTIFS('ZASOBY N'!$B$10:$B252,'ZASOBY N'!$B252,'ZASOBY N'!$C$10:'ZASOBY N'!$C252,'ZASOBY N'!$C252,'ZASOBY N'!$D$10:'ZASOBY N'!$D252,'ZASOBY N'!$D252,'ZASOBY N'!$H$10:'ZASOBY N'!$H252,'ZASOBY N'!$H252 )</f>
        <v>0</v>
      </c>
      <c r="CP253" s="411">
        <f t="shared" si="85"/>
        <v>0</v>
      </c>
      <c r="CQ253" s="412">
        <f t="shared" si="86"/>
        <v>0</v>
      </c>
      <c r="CS253" s="414" t="str">
        <f>IF(AND(CU253=1,CV253=1,SUMIF($C253:$C$525,$C253,$AF253:$AF$525)=$AF253),$AF253,IF($CX253&gt;0,$CX253,IF(AND(COUNTIF($C$11:$C252,$C253)&gt;=1,COUNTIF($D252:$D252,$D253)&gt;=1),"",IF(AND(SUMIF($C253:$C$525,$C253,$AF253:$AF$525)&gt;$AF253,SUMIF($D253:$D$525,$D253,$AF253:$AF$525)&gt;$AF253),_xlfn.AGGREGATE(14,4,$CW$11:$CW$31*($C$11:$C$31=$C253),1),""))))</f>
        <v/>
      </c>
      <c r="CU253" s="409">
        <f>COUNTIFS('ZASOBY N'!$B252:$B$525,'ZASOBY N'!$B252,'ZASOBY N'!$C252:'ZASOBY N'!$C$525,'ZASOBY N'!$C252,'ZASOBY N'!$D252:'ZASOBY N'!$D$525,'ZASOBY N'!$D252,'ZASOBY N'!$H252:'ZASOBY N'!$H$525,'ZASOBY N'!$H252 )</f>
        <v>0</v>
      </c>
      <c r="CV253" s="410">
        <f>COUNTIFS('ZASOBY N'!$B$10:$B252,'ZASOBY N'!$B252,'ZASOBY N'!$C$10:'ZASOBY N'!$C252,'ZASOBY N'!$C252,'ZASOBY N'!$D$10:'ZASOBY N'!$D252,'ZASOBY N'!$D252,'ZASOBY N'!$H$10:'ZASOBY N'!$H252,'ZASOBY N'!$H252 )</f>
        <v>0</v>
      </c>
      <c r="CW253" s="411">
        <f t="shared" si="87"/>
        <v>0</v>
      </c>
      <c r="CX253" s="412">
        <f t="shared" si="88"/>
        <v>0</v>
      </c>
      <c r="CZ253" s="414" t="str">
        <f>IF(AND(DB253=1,DC253=1,SUMIF($C253:$C$525,$C253,$AE253:$AE$525)=$AE253),$AE253,IF($DE253&gt;0,$DE253,IF(AND(COUNTIF($C$11:$C252,$C253)&gt;=1,COUNTIF($D252:$D252,$D253)&gt;=1),"",IF(AND(SUMIF($C253:$C$525,$C253,$AE253:$AE$525)&gt;$AE253,SUMIF($D253:$D$525,$D253,$AE253:$AE$525)&gt;$AE253),_xlfn.AGGREGATE(14,4,$DD$11:$DD$31*($C$11:$C$31=$C253),1),""))))</f>
        <v/>
      </c>
      <c r="DB253" s="409">
        <f>COUNTIFS('ZASOBY N'!$B252:$B$525,'ZASOBY N'!$B252,'ZASOBY N'!$C252:'ZASOBY N'!$C$525,'ZASOBY N'!$C252,'ZASOBY N'!$D252:'ZASOBY N'!$D$525,'ZASOBY N'!$D252,'ZASOBY N'!$H252:'ZASOBY N'!$H$525,'ZASOBY N'!$H252 )</f>
        <v>0</v>
      </c>
      <c r="DC253" s="410">
        <f>COUNTIFS('ZASOBY N'!$B$10:$B252,'ZASOBY N'!$B252,'ZASOBY N'!$C$10:'ZASOBY N'!$C252,'ZASOBY N'!$C252,'ZASOBY N'!$D$10:'ZASOBY N'!$D252,'ZASOBY N'!$D252,'ZASOBY N'!$H$10:'ZASOBY N'!$H252,'ZASOBY N'!$H252 )</f>
        <v>0</v>
      </c>
      <c r="DD253" s="411">
        <f t="shared" si="89"/>
        <v>0</v>
      </c>
      <c r="DE253" s="412">
        <f t="shared" si="90"/>
        <v>0</v>
      </c>
      <c r="DF253" s="399" t="str">
        <f>IF(AND(DI253=1,DJ253=1,SUMIF($C253:$C$525,$C253,$AD253:$AD$525)=$AD253),$AD253,IF($DL253&gt;0,$DL253,IF(B253="","",IF(AND(COUNTIF($C$11:$C252,$C253)&gt;=1,COUNTIF($D252:$D252,$D253)&gt;=1,COUNTIF($Z250:$Z252,$C253)=0),"",IF(AND(COUNTIF($C$11:$C252,$C253)&gt;=1,COUNTIF($D252:$D252,$D253)&gt;=1),"UJĘTO WYŻEJ",IF(AND(SUMIF($C253:$C$525,$C253,$AD253:$AD$525)&gt;$AD253,SUMIF($D253:$D$525,$D253,$AD253:$AD$525)&gt;$AD253),_xlfn.AGGREGATE(14,4,$DK$11:$DK$31*($C$11:$C$31=$C253),1),""))))))</f>
        <v/>
      </c>
      <c r="DG253" s="414" t="str">
        <f>IF(AND(DI253=1,DJ253=1,SUMIF($C253:$C$525,$C253,$AD253:$AD$525)=$AD253),$AD253,IF($DL253&gt;0,$DL253,IF(AND(COUNTIF($C$11:$C252,$C253)&gt;=1,COUNTIF($D252:$D252,$D253)&gt;=1),"",IF(AND(SUMIF($C253:$C$525,$C253,$AD253:$AD$525)&gt;$AD253,SUMIF($D253:$D$525,$D253,$AD253:$AD$525)&gt;$AD253),_xlfn.AGGREGATE(14,4,$DK$11:$DK$31*($C$11:$C$31=$C253),1),""))))</f>
        <v/>
      </c>
      <c r="DI253" s="409">
        <f>COUNTIFS('ZASOBY N'!$B252:$B$525,'ZASOBY N'!$B252,'ZASOBY N'!$C252:'ZASOBY N'!$C$525,'ZASOBY N'!$C252,'ZASOBY N'!$D252:'ZASOBY N'!$D$525,'ZASOBY N'!$D252,'ZASOBY N'!$H252:'ZASOBY N'!$H$525,'ZASOBY N'!$H252 )</f>
        <v>0</v>
      </c>
      <c r="DJ253" s="410">
        <f>COUNTIFS('ZASOBY N'!$B$10:$B252,'ZASOBY N'!$B252,'ZASOBY N'!$C$10:'ZASOBY N'!$C252,'ZASOBY N'!$C252,'ZASOBY N'!$D$10:'ZASOBY N'!$D252,'ZASOBY N'!$D252,'ZASOBY N'!$H$10:'ZASOBY N'!$H252,'ZASOBY N'!$H252 )</f>
        <v>0</v>
      </c>
      <c r="DK253" s="411">
        <f t="shared" si="91"/>
        <v>0</v>
      </c>
      <c r="DL253" s="412">
        <f t="shared" si="92"/>
        <v>0</v>
      </c>
    </row>
    <row r="254" spans="1:116" ht="18.899999999999999" customHeight="1" x14ac:dyDescent="0.3">
      <c r="A254" s="219"/>
      <c r="B254" s="152" t="str">
        <f>IF('ZASOBY N'!A253="","",'ZASOBY N'!A253)</f>
        <v/>
      </c>
      <c r="C254" s="462" t="str">
        <f>IF('ZASOBY N'!C253="","",'ZASOBY N'!C253)</f>
        <v/>
      </c>
      <c r="D254" s="137" t="str">
        <f>IF('ZASOBY N'!B253="","",'ZASOBY N'!B253)</f>
        <v/>
      </c>
      <c r="E254" s="138"/>
      <c r="F254" s="356" t="str">
        <f>IF('ZASOBY N'!D253="","",'ZASOBY N'!D253)</f>
        <v/>
      </c>
      <c r="G254" s="220" t="str">
        <f>IF('ZASOBY N'!G253="","",'ZASOBY N'!G253)</f>
        <v/>
      </c>
      <c r="H254" s="221" t="str">
        <f>IF('ZASOBY N'!F253="","",'ZASOBY N'!F253)</f>
        <v/>
      </c>
      <c r="I254" s="221" t="str">
        <f>IF('ZASOBY N'!G253="","",'ZASOBY N'!G253)</f>
        <v/>
      </c>
      <c r="J254" s="221" t="str">
        <f>IF('ZASOBY N'!H253="","",'ZASOBY N'!H253)</f>
        <v/>
      </c>
      <c r="K254" s="214">
        <v>0</v>
      </c>
      <c r="L254" s="214">
        <v>0</v>
      </c>
      <c r="M254" s="214">
        <v>0</v>
      </c>
      <c r="N254" s="222" t="str">
        <f>IF('ZASOBY N'!BD253="x","",IF(W254="","",'ZASOBY N'!E253))</f>
        <v/>
      </c>
      <c r="O254" s="223">
        <v>0</v>
      </c>
      <c r="P254" s="223">
        <v>0</v>
      </c>
      <c r="Q254" s="226" t="str">
        <f>IF($N254="","",'UPR BILANS N'!G254*'UPR BILANS N'!N254)</f>
        <v/>
      </c>
      <c r="R254" s="225" t="str">
        <f>IF($N254="","",'ZASOBY N'!O253)</f>
        <v/>
      </c>
      <c r="S254" s="225" t="str">
        <f>IF($N254="","",IF('ZASOBY N'!Q253="",0,'ZASOBY N'!Q253))</f>
        <v/>
      </c>
      <c r="T254" s="225" t="str">
        <f>IF($N254="","",'ZASOBY N'!V253)</f>
        <v/>
      </c>
      <c r="U254" s="225" t="str">
        <f>IF($N254="","",IF('ZASOBY N'!AG253="",0,'ZASOBY N'!AG253))</f>
        <v/>
      </c>
      <c r="V254" s="225" t="str">
        <f>IF($N254="","",IF(NN!P256="",0,NN!P256))</f>
        <v/>
      </c>
      <c r="W254" s="225" t="str">
        <f t="shared" si="93"/>
        <v/>
      </c>
      <c r="X254" s="226" t="str">
        <f t="shared" si="73"/>
        <v/>
      </c>
      <c r="Y254" s="225" t="str">
        <f>IF('ZASOBY N'!AU253="","",IF(C254&lt;&gt;C253,'ZASOBY N'!AU253,IF(D254&lt;&gt;D253,'ZASOBY N'!AU253,IF(F254&lt;&gt;F253,'ZASOBY N'!AU253,IF(G254&lt;&gt;G253,'ZASOBY N'!AU253,IF(J254&lt;&gt;J253,'ZASOBY N'!AU253,IF(NN!AC256="","",IF(AND(C253=C254,H253=H254,J253=J254,NN!AC256&gt;0),"",IF(AND(C254=C255,H254=DO252,NN!CW254&gt;0),'ZASOBY N'!AU253,'ZASOBY N'!AU253)))))))))</f>
        <v/>
      </c>
      <c r="Z254" s="225" t="str">
        <f t="shared" si="94"/>
        <v/>
      </c>
      <c r="AA254" s="227" t="str">
        <f t="shared" si="75"/>
        <v/>
      </c>
      <c r="AB254" s="400" t="str">
        <f t="shared" si="95"/>
        <v/>
      </c>
      <c r="AC254" s="228" t="str">
        <f t="shared" si="74"/>
        <v/>
      </c>
      <c r="AD254" s="222">
        <f>IF(B254="",0,IF(F254="",0,INDEX(POBRANIE_!$B$6:$F$101,MATCH('UPR BILANS N'!$F254,POBRANIE_!$A$6:$A$101,0),2)))</f>
        <v>0</v>
      </c>
      <c r="AE254" s="224">
        <f>IF(OR('ZASOBY N'!G253="",'ZASOBY N'!E253=""),0,IF(B254="",0,'ZASOBY N'!G253*'ZASOBY N'!E253))</f>
        <v>0</v>
      </c>
      <c r="AF254" s="225">
        <f>IF('ZASOBY N'!O253="",0,'ZASOBY N'!O253)</f>
        <v>0</v>
      </c>
      <c r="AG254" s="225">
        <f>IF('ZASOBY N'!Q253="",0,'ZASOBY N'!Q253)</f>
        <v>0</v>
      </c>
      <c r="AH254" s="225">
        <f>IF('ZASOBY N'!V253="",0,'ZASOBY N'!V253)</f>
        <v>0</v>
      </c>
      <c r="AI254" s="225">
        <f>IF('ZASOBY N'!AG253="",0,'ZASOBY N'!AG253)</f>
        <v>0</v>
      </c>
      <c r="AJ254" s="225">
        <f>IF(NN!P256="",0,IF(NN!P256="BRAK kol.7","BRAK BADAŃ",NN!P256))</f>
        <v>0</v>
      </c>
      <c r="AK254" s="225">
        <f>IF(NN!AC256="",0,IF(NN!AC256="BRAK kol.7","BRAK BADAŃ",NN!AC256))</f>
        <v>0</v>
      </c>
      <c r="BJ254" s="414" t="str">
        <f>IF(AND(BL254=1,BM254=1,SUMIF($C254:$C$525,$C254,$AK254:$AK$525)=$AK254),$AK254,IF($BO254&gt;0,$BO254,IF(AND(COUNTIF($C$11:$C253,$C254)&gt;=1,COUNTIF($D253:$D253,$D254)&gt;=1),"",IF(AND(SUMIF($C254:$C$525,$C254,$AK254:$AK$525)&gt;=$AK254,SUMIF($D254:$D$525,$D254,$AK254:$AK$525)&gt;=$AK254),SUMIF($C254:$C$525,$C254,$AK254:$AK$525),""))))</f>
        <v/>
      </c>
      <c r="BL254" s="409">
        <f>COUNTIFS('ZASOBY N'!$B253:$B$525,'ZASOBY N'!$B253,'ZASOBY N'!$C253:'ZASOBY N'!$C$525,'ZASOBY N'!$C253,'ZASOBY N'!$D253:'ZASOBY N'!$D$525,'ZASOBY N'!$D253,'ZASOBY N'!$H253:'ZASOBY N'!$H$525,'ZASOBY N'!$H253 )</f>
        <v>0</v>
      </c>
      <c r="BM254" s="410">
        <f>COUNTIFS('ZASOBY N'!$B$10:$B253,'ZASOBY N'!$B253,'ZASOBY N'!$C$10:'ZASOBY N'!$C253,'ZASOBY N'!$C253,'ZASOBY N'!$D$10:'ZASOBY N'!$D253,'ZASOBY N'!$D253,'ZASOBY N'!$H$10:'ZASOBY N'!$H253,'ZASOBY N'!$H253 )</f>
        <v>0</v>
      </c>
      <c r="BN254" s="411">
        <f t="shared" si="76"/>
        <v>0</v>
      </c>
      <c r="BO254" s="412">
        <f t="shared" si="77"/>
        <v>0</v>
      </c>
      <c r="BP254" s="94" t="str">
        <f t="shared" si="78"/>
        <v/>
      </c>
      <c r="BQ254" s="414" t="str">
        <f>IF(AND(BS254=1,BT254=1,SUMIF($C254:$C$525,$C254,$AJ254:$AJ$525)=$AJ254),$AJ254,IF($BV254&gt;0,$BV254,IF(AND(COUNTIF($C$11:$C253,$C254)&gt;=1,COUNTIF($D253:$D253,$D254)&gt;=1),"",IF(AND(SUMIF($C254:$C$525,$C254,$AJ254:$AJ$525)&gt;$AJ254,SUMIF($D254:$D$525,$D254,$AJ254:$AJ$525)&gt;$AJ254),SUMIF($C254:$C$525,$C254,$AJ254:$AJ$525),""))))</f>
        <v/>
      </c>
      <c r="BS254" s="409">
        <f>COUNTIFS('ZASOBY N'!$B253:$B$525,'ZASOBY N'!$B253,'ZASOBY N'!$C253:'ZASOBY N'!$C$525,'ZASOBY N'!$C253,'ZASOBY N'!$D253:'ZASOBY N'!$D$525,'ZASOBY N'!$D253,'ZASOBY N'!$H253:'ZASOBY N'!$H$525,'ZASOBY N'!$H253 )</f>
        <v>0</v>
      </c>
      <c r="BT254" s="410">
        <f>COUNTIFS('ZASOBY N'!$B$10:$B253,'ZASOBY N'!$B253,'ZASOBY N'!$C$10:'ZASOBY N'!$C253,'ZASOBY N'!$C253,'ZASOBY N'!$D$10:'ZASOBY N'!$D253,'ZASOBY N'!$D253,'ZASOBY N'!$H$10:'ZASOBY N'!$H253,'ZASOBY N'!$H253 )</f>
        <v>0</v>
      </c>
      <c r="BU254" s="411">
        <f t="shared" si="79"/>
        <v>0</v>
      </c>
      <c r="BV254" s="412">
        <f t="shared" si="80"/>
        <v>0</v>
      </c>
      <c r="BW254" s="94" t="s">
        <v>499</v>
      </c>
      <c r="BX254" s="414" t="str">
        <f>IF(AND(BZ254=1,CA254=1,SUMIF($C254:$C$525,$C254,$AI254:$AI$525)=$AI254),$AI254,IF($CC254&gt;0,$CC254,IF(AND(COUNTIF($C$11:$C253,$C254)&gt;=1,COUNTIF($D253:$D253,$D254)&gt;=1),"",IF(AND(SUMIF($C254:$C$525,$C254,$AI254:$AI$525)&gt;$AI254,SUMIF($D254:$D$525,$D254,$AI254:$AI$525)&gt;$IG254),_xlfn.AGGREGATE(14,4,$CB$11:$CB$31*($C$11:$C$31=$C254),1),""))))</f>
        <v/>
      </c>
      <c r="BZ254" s="409">
        <f>COUNTIFS('ZASOBY N'!$B253:$B$525,'ZASOBY N'!$B253,'ZASOBY N'!$C253:'ZASOBY N'!$C$525,'ZASOBY N'!$C253,'ZASOBY N'!$D253:'ZASOBY N'!$D$525,'ZASOBY N'!$D253,'ZASOBY N'!$H253:'ZASOBY N'!$H$525,'ZASOBY N'!$H253 )</f>
        <v>0</v>
      </c>
      <c r="CA254" s="410">
        <f>COUNTIFS('ZASOBY N'!$B$10:$B253,'ZASOBY N'!$B253,'ZASOBY N'!$C$10:'ZASOBY N'!$C253,'ZASOBY N'!$C253,'ZASOBY N'!$D$10:'ZASOBY N'!$D253,'ZASOBY N'!$D253,'ZASOBY N'!$H$10:'ZASOBY N'!$H253,'ZASOBY N'!$H253 )</f>
        <v>0</v>
      </c>
      <c r="CB254" s="411">
        <f t="shared" si="81"/>
        <v>0</v>
      </c>
      <c r="CC254" s="412">
        <f t="shared" si="82"/>
        <v>0</v>
      </c>
      <c r="CE254" s="414" t="str">
        <f>IF(AND(CG254=1,CH254=1,SUMIF($C254:$C$525,$C254,$AH254:$AH$525)=$AH254),$AH254,IF($CJ254&gt;0,$CJ254,IF(AND(COUNTIF($C$11:$C253,$C254)&gt;=1,COUNTIF($D253:$D253,$D254)&gt;=1),"",IF(AND(SUMIF($C254:$C$525,$C254,$AH254:$AH$525)&gt;$AH254,SUMIF($D254:$D$525,$D254,$AH254:$AH$525)&gt;$AH254),_xlfn.AGGREGATE(14,4,$CI$11:$CI$31*($C$11:$C$31=$C254),1),""))))</f>
        <v/>
      </c>
      <c r="CG254" s="409">
        <f>COUNTIFS('ZASOBY N'!$B253:$B$525,'ZASOBY N'!$B253,'ZASOBY N'!$C253:'ZASOBY N'!$C$525,'ZASOBY N'!$C253,'ZASOBY N'!$D253:'ZASOBY N'!$D$525,'ZASOBY N'!$D253,'ZASOBY N'!$H253:'ZASOBY N'!$H$525,'ZASOBY N'!$H253 )</f>
        <v>0</v>
      </c>
      <c r="CH254" s="410">
        <f>COUNTIFS('ZASOBY N'!$B$10:$B253,'ZASOBY N'!$B253,'ZASOBY N'!$C$10:'ZASOBY N'!$C253,'ZASOBY N'!$C253,'ZASOBY N'!$D$10:'ZASOBY N'!$D253,'ZASOBY N'!$D253,'ZASOBY N'!$H$10:'ZASOBY N'!$H253,'ZASOBY N'!$H253 )</f>
        <v>0</v>
      </c>
      <c r="CI254" s="411">
        <f t="shared" si="83"/>
        <v>0</v>
      </c>
      <c r="CJ254" s="412">
        <f t="shared" si="84"/>
        <v>0</v>
      </c>
      <c r="CL254" s="414" t="str">
        <f>IF(AND(CN254=1,CO254=1,SUMIF($C254:$C$525,$C254,$AG254:$AG$525)=$AG254),$AG254,IF($CQ254&gt;0,$CQ254,IF(AND(COUNTIF($C$11:$C253,$C254)&gt;=1,COUNTIF($D253:$D253,$D254)&gt;=1),"",IF(AND(SUMIF($C254:$C$525,$C254,$AG254:$AG$525)&gt;$AG254,SUMIF($D254:$D$525,$D254,$AG254:$AG$525)&gt;$AG254),_xlfn.AGGREGATE(14,4,$CP$11:$CP$31*($C$11:$C$31=$C254),1),""))))</f>
        <v/>
      </c>
      <c r="CN254" s="409">
        <f>COUNTIFS('ZASOBY N'!$B253:$B$525,'ZASOBY N'!$B253,'ZASOBY N'!$C253:'ZASOBY N'!$C$525,'ZASOBY N'!$C253,'ZASOBY N'!$D253:'ZASOBY N'!$D$525,'ZASOBY N'!$D253,'ZASOBY N'!$H253:'ZASOBY N'!$H$525,'ZASOBY N'!$H253 )</f>
        <v>0</v>
      </c>
      <c r="CO254" s="410">
        <f>COUNTIFS('ZASOBY N'!$B$10:$B253,'ZASOBY N'!$B253,'ZASOBY N'!$C$10:'ZASOBY N'!$C253,'ZASOBY N'!$C253,'ZASOBY N'!$D$10:'ZASOBY N'!$D253,'ZASOBY N'!$D253,'ZASOBY N'!$H$10:'ZASOBY N'!$H253,'ZASOBY N'!$H253 )</f>
        <v>0</v>
      </c>
      <c r="CP254" s="411">
        <f t="shared" si="85"/>
        <v>0</v>
      </c>
      <c r="CQ254" s="412">
        <f t="shared" si="86"/>
        <v>0</v>
      </c>
      <c r="CS254" s="414" t="str">
        <f>IF(AND(CU254=1,CV254=1,SUMIF($C254:$C$525,$C254,$AF254:$AF$525)=$AF254),$AF254,IF($CX254&gt;0,$CX254,IF(AND(COUNTIF($C$11:$C253,$C254)&gt;=1,COUNTIF($D253:$D253,$D254)&gt;=1),"",IF(AND(SUMIF($C254:$C$525,$C254,$AF254:$AF$525)&gt;$AF254,SUMIF($D254:$D$525,$D254,$AF254:$AF$525)&gt;$AF254),_xlfn.AGGREGATE(14,4,$CW$11:$CW$31*($C$11:$C$31=$C254),1),""))))</f>
        <v/>
      </c>
      <c r="CU254" s="409">
        <f>COUNTIFS('ZASOBY N'!$B253:$B$525,'ZASOBY N'!$B253,'ZASOBY N'!$C253:'ZASOBY N'!$C$525,'ZASOBY N'!$C253,'ZASOBY N'!$D253:'ZASOBY N'!$D$525,'ZASOBY N'!$D253,'ZASOBY N'!$H253:'ZASOBY N'!$H$525,'ZASOBY N'!$H253 )</f>
        <v>0</v>
      </c>
      <c r="CV254" s="410">
        <f>COUNTIFS('ZASOBY N'!$B$10:$B253,'ZASOBY N'!$B253,'ZASOBY N'!$C$10:'ZASOBY N'!$C253,'ZASOBY N'!$C253,'ZASOBY N'!$D$10:'ZASOBY N'!$D253,'ZASOBY N'!$D253,'ZASOBY N'!$H$10:'ZASOBY N'!$H253,'ZASOBY N'!$H253 )</f>
        <v>0</v>
      </c>
      <c r="CW254" s="411">
        <f t="shared" si="87"/>
        <v>0</v>
      </c>
      <c r="CX254" s="412">
        <f t="shared" si="88"/>
        <v>0</v>
      </c>
      <c r="CZ254" s="414" t="str">
        <f>IF(AND(DB254=1,DC254=1,SUMIF($C254:$C$525,$C254,$AE254:$AE$525)=$AE254),$AE254,IF($DE254&gt;0,$DE254,IF(AND(COUNTIF($C$11:$C253,$C254)&gt;=1,COUNTIF($D253:$D253,$D254)&gt;=1),"",IF(AND(SUMIF($C254:$C$525,$C254,$AE254:$AE$525)&gt;$AE254,SUMIF($D254:$D$525,$D254,$AE254:$AE$525)&gt;$AE254),_xlfn.AGGREGATE(14,4,$DD$11:$DD$31*($C$11:$C$31=$C254),1),""))))</f>
        <v/>
      </c>
      <c r="DB254" s="409">
        <f>COUNTIFS('ZASOBY N'!$B253:$B$525,'ZASOBY N'!$B253,'ZASOBY N'!$C253:'ZASOBY N'!$C$525,'ZASOBY N'!$C253,'ZASOBY N'!$D253:'ZASOBY N'!$D$525,'ZASOBY N'!$D253,'ZASOBY N'!$H253:'ZASOBY N'!$H$525,'ZASOBY N'!$H253 )</f>
        <v>0</v>
      </c>
      <c r="DC254" s="410">
        <f>COUNTIFS('ZASOBY N'!$B$10:$B253,'ZASOBY N'!$B253,'ZASOBY N'!$C$10:'ZASOBY N'!$C253,'ZASOBY N'!$C253,'ZASOBY N'!$D$10:'ZASOBY N'!$D253,'ZASOBY N'!$D253,'ZASOBY N'!$H$10:'ZASOBY N'!$H253,'ZASOBY N'!$H253 )</f>
        <v>0</v>
      </c>
      <c r="DD254" s="411">
        <f t="shared" si="89"/>
        <v>0</v>
      </c>
      <c r="DE254" s="412">
        <f t="shared" si="90"/>
        <v>0</v>
      </c>
      <c r="DF254" s="399" t="str">
        <f>IF(AND(DI254=1,DJ254=1,SUMIF($C254:$C$525,$C254,$AD254:$AD$525)=$AD254),$AD254,IF($DL254&gt;0,$DL254,IF(B254="","",IF(AND(COUNTIF($C$11:$C253,$C254)&gt;=1,COUNTIF($D253:$D253,$D254)&gt;=1,COUNTIF($Z251:$Z253,$C254)=0),"",IF(AND(COUNTIF($C$11:$C253,$C254)&gt;=1,COUNTIF($D253:$D253,$D254)&gt;=1),"UJĘTO WYŻEJ",IF(AND(SUMIF($C254:$C$525,$C254,$AD254:$AD$525)&gt;$AD254,SUMIF($D254:$D$525,$D254,$AD254:$AD$525)&gt;$AD254),_xlfn.AGGREGATE(14,4,$DK$11:$DK$31*($C$11:$C$31=$C254),1),""))))))</f>
        <v/>
      </c>
      <c r="DG254" s="414" t="str">
        <f>IF(AND(DI254=1,DJ254=1,SUMIF($C254:$C$525,$C254,$AD254:$AD$525)=$AD254),$AD254,IF($DL254&gt;0,$DL254,IF(AND(COUNTIF($C$11:$C253,$C254)&gt;=1,COUNTIF($D253:$D253,$D254)&gt;=1),"",IF(AND(SUMIF($C254:$C$525,$C254,$AD254:$AD$525)&gt;$AD254,SUMIF($D254:$D$525,$D254,$AD254:$AD$525)&gt;$AD254),_xlfn.AGGREGATE(14,4,$DK$11:$DK$31*($C$11:$C$31=$C254),1),""))))</f>
        <v/>
      </c>
      <c r="DI254" s="409">
        <f>COUNTIFS('ZASOBY N'!$B253:$B$525,'ZASOBY N'!$B253,'ZASOBY N'!$C253:'ZASOBY N'!$C$525,'ZASOBY N'!$C253,'ZASOBY N'!$D253:'ZASOBY N'!$D$525,'ZASOBY N'!$D253,'ZASOBY N'!$H253:'ZASOBY N'!$H$525,'ZASOBY N'!$H253 )</f>
        <v>0</v>
      </c>
      <c r="DJ254" s="410">
        <f>COUNTIFS('ZASOBY N'!$B$10:$B253,'ZASOBY N'!$B253,'ZASOBY N'!$C$10:'ZASOBY N'!$C253,'ZASOBY N'!$C253,'ZASOBY N'!$D$10:'ZASOBY N'!$D253,'ZASOBY N'!$D253,'ZASOBY N'!$H$10:'ZASOBY N'!$H253,'ZASOBY N'!$H253 )</f>
        <v>0</v>
      </c>
      <c r="DK254" s="411">
        <f t="shared" si="91"/>
        <v>0</v>
      </c>
      <c r="DL254" s="412">
        <f t="shared" si="92"/>
        <v>0</v>
      </c>
    </row>
    <row r="255" spans="1:116" ht="18.899999999999999" customHeight="1" x14ac:dyDescent="0.3">
      <c r="A255" s="219"/>
      <c r="B255" s="152" t="str">
        <f>IF('ZASOBY N'!A254="","",'ZASOBY N'!A254)</f>
        <v/>
      </c>
      <c r="C255" s="462" t="str">
        <f>IF('ZASOBY N'!C254="","",'ZASOBY N'!C254)</f>
        <v/>
      </c>
      <c r="D255" s="137" t="str">
        <f>IF('ZASOBY N'!B254="","",'ZASOBY N'!B254)</f>
        <v/>
      </c>
      <c r="E255" s="138"/>
      <c r="F255" s="356" t="str">
        <f>IF('ZASOBY N'!D254="","",'ZASOBY N'!D254)</f>
        <v/>
      </c>
      <c r="G255" s="220" t="str">
        <f>IF('ZASOBY N'!G254="","",'ZASOBY N'!G254)</f>
        <v/>
      </c>
      <c r="H255" s="221" t="str">
        <f>IF('ZASOBY N'!F254="","",'ZASOBY N'!F254)</f>
        <v/>
      </c>
      <c r="I255" s="221" t="str">
        <f>IF('ZASOBY N'!G254="","",'ZASOBY N'!G254)</f>
        <v/>
      </c>
      <c r="J255" s="221" t="str">
        <f>IF('ZASOBY N'!H254="","",'ZASOBY N'!H254)</f>
        <v/>
      </c>
      <c r="K255" s="214">
        <v>0</v>
      </c>
      <c r="L255" s="214">
        <v>0</v>
      </c>
      <c r="M255" s="214">
        <v>0</v>
      </c>
      <c r="N255" s="222" t="str">
        <f>IF('ZASOBY N'!BD254="x","",IF(W255="","",'ZASOBY N'!E254))</f>
        <v/>
      </c>
      <c r="O255" s="223">
        <v>0</v>
      </c>
      <c r="P255" s="223">
        <v>0</v>
      </c>
      <c r="Q255" s="226" t="str">
        <f>IF($N255="","",'UPR BILANS N'!G255*'UPR BILANS N'!N255)</f>
        <v/>
      </c>
      <c r="R255" s="225" t="str">
        <f>IF($N255="","",'ZASOBY N'!O254)</f>
        <v/>
      </c>
      <c r="S255" s="225" t="str">
        <f>IF($N255="","",IF('ZASOBY N'!Q254="",0,'ZASOBY N'!Q254))</f>
        <v/>
      </c>
      <c r="T255" s="225" t="str">
        <f>IF($N255="","",'ZASOBY N'!V254)</f>
        <v/>
      </c>
      <c r="U255" s="225" t="str">
        <f>IF($N255="","",IF('ZASOBY N'!AG254="",0,'ZASOBY N'!AG254))</f>
        <v/>
      </c>
      <c r="V255" s="225" t="str">
        <f>IF($N255="","",IF(NN!P257="",0,NN!P257))</f>
        <v/>
      </c>
      <c r="W255" s="225" t="str">
        <f t="shared" si="93"/>
        <v/>
      </c>
      <c r="X255" s="226" t="str">
        <f t="shared" si="73"/>
        <v/>
      </c>
      <c r="Y255" s="225" t="str">
        <f>IF('ZASOBY N'!AU254="","",IF(C255&lt;&gt;C254,'ZASOBY N'!AU254,IF(D255&lt;&gt;D254,'ZASOBY N'!AU254,IF(F255&lt;&gt;F254,'ZASOBY N'!AU254,IF(G255&lt;&gt;G254,'ZASOBY N'!AU254,IF(J255&lt;&gt;J254,'ZASOBY N'!AU254,IF(NN!AC257="","",IF(AND(C254=C255,H254=H255,J254=J255,NN!AC257&gt;0),"",IF(AND(C255=C256,H255=DO253,NN!CW255&gt;0),'ZASOBY N'!AU254,'ZASOBY N'!AU254)))))))))</f>
        <v/>
      </c>
      <c r="Z255" s="225" t="str">
        <f t="shared" si="94"/>
        <v/>
      </c>
      <c r="AA255" s="227" t="str">
        <f t="shared" si="75"/>
        <v/>
      </c>
      <c r="AB255" s="400" t="str">
        <f t="shared" si="95"/>
        <v/>
      </c>
      <c r="AC255" s="228" t="str">
        <f t="shared" si="74"/>
        <v/>
      </c>
      <c r="AD255" s="222">
        <f>IF(B255="",0,IF(F255="",0,INDEX(POBRANIE_!$B$6:$F$101,MATCH('UPR BILANS N'!$F255,POBRANIE_!$A$6:$A$101,0),2)))</f>
        <v>0</v>
      </c>
      <c r="AE255" s="224">
        <f>IF(OR('ZASOBY N'!G254="",'ZASOBY N'!E254=""),0,IF(B255="",0,'ZASOBY N'!G254*'ZASOBY N'!E254))</f>
        <v>0</v>
      </c>
      <c r="AF255" s="225">
        <f>IF('ZASOBY N'!O254="",0,'ZASOBY N'!O254)</f>
        <v>0</v>
      </c>
      <c r="AG255" s="225">
        <f>IF('ZASOBY N'!Q254="",0,'ZASOBY N'!Q254)</f>
        <v>0</v>
      </c>
      <c r="AH255" s="225">
        <f>IF('ZASOBY N'!V254="",0,'ZASOBY N'!V254)</f>
        <v>0</v>
      </c>
      <c r="AI255" s="225">
        <f>IF('ZASOBY N'!AG254="",0,'ZASOBY N'!AG254)</f>
        <v>0</v>
      </c>
      <c r="AJ255" s="225">
        <f>IF(NN!P257="",0,IF(NN!P257="BRAK kol.7","BRAK BADAŃ",NN!P257))</f>
        <v>0</v>
      </c>
      <c r="AK255" s="225">
        <f>IF(NN!AC257="",0,IF(NN!AC257="BRAK kol.7","BRAK BADAŃ",NN!AC257))</f>
        <v>0</v>
      </c>
      <c r="BJ255" s="414" t="str">
        <f>IF(AND(BL255=1,BM255=1,SUMIF($C255:$C$525,$C255,$AK255:$AK$525)=$AK255),$AK255,IF($BO255&gt;0,$BO255,IF(AND(COUNTIF($C$11:$C254,$C255)&gt;=1,COUNTIF($D254:$D254,$D255)&gt;=1),"",IF(AND(SUMIF($C255:$C$525,$C255,$AK255:$AK$525)&gt;=$AK255,SUMIF($D255:$D$525,$D255,$AK255:$AK$525)&gt;=$AK255),SUMIF($C255:$C$525,$C255,$AK255:$AK$525),""))))</f>
        <v/>
      </c>
      <c r="BL255" s="409">
        <f>COUNTIFS('ZASOBY N'!$B254:$B$525,'ZASOBY N'!$B254,'ZASOBY N'!$C254:'ZASOBY N'!$C$525,'ZASOBY N'!$C254,'ZASOBY N'!$D254:'ZASOBY N'!$D$525,'ZASOBY N'!$D254,'ZASOBY N'!$H254:'ZASOBY N'!$H$525,'ZASOBY N'!$H254 )</f>
        <v>0</v>
      </c>
      <c r="BM255" s="410">
        <f>COUNTIFS('ZASOBY N'!$B$10:$B254,'ZASOBY N'!$B254,'ZASOBY N'!$C$10:'ZASOBY N'!$C254,'ZASOBY N'!$C254,'ZASOBY N'!$D$10:'ZASOBY N'!$D254,'ZASOBY N'!$D254,'ZASOBY N'!$H$10:'ZASOBY N'!$H254,'ZASOBY N'!$H254 )</f>
        <v>0</v>
      </c>
      <c r="BN255" s="411">
        <f t="shared" si="76"/>
        <v>0</v>
      </c>
      <c r="BO255" s="412">
        <f t="shared" si="77"/>
        <v>0</v>
      </c>
      <c r="BP255" s="94" t="str">
        <f t="shared" si="78"/>
        <v/>
      </c>
      <c r="BQ255" s="414" t="str">
        <f>IF(AND(BS255=1,BT255=1,SUMIF($C255:$C$525,$C255,$AJ255:$AJ$525)=$AJ255),$AJ255,IF($BV255&gt;0,$BV255,IF(AND(COUNTIF($C$11:$C254,$C255)&gt;=1,COUNTIF($D254:$D254,$D255)&gt;=1),"",IF(AND(SUMIF($C255:$C$525,$C255,$AJ255:$AJ$525)&gt;$AJ255,SUMIF($D255:$D$525,$D255,$AJ255:$AJ$525)&gt;$AJ255),SUMIF($C255:$C$525,$C255,$AJ255:$AJ$525),""))))</f>
        <v/>
      </c>
      <c r="BS255" s="409">
        <f>COUNTIFS('ZASOBY N'!$B254:$B$525,'ZASOBY N'!$B254,'ZASOBY N'!$C254:'ZASOBY N'!$C$525,'ZASOBY N'!$C254,'ZASOBY N'!$D254:'ZASOBY N'!$D$525,'ZASOBY N'!$D254,'ZASOBY N'!$H254:'ZASOBY N'!$H$525,'ZASOBY N'!$H254 )</f>
        <v>0</v>
      </c>
      <c r="BT255" s="410">
        <f>COUNTIFS('ZASOBY N'!$B$10:$B254,'ZASOBY N'!$B254,'ZASOBY N'!$C$10:'ZASOBY N'!$C254,'ZASOBY N'!$C254,'ZASOBY N'!$D$10:'ZASOBY N'!$D254,'ZASOBY N'!$D254,'ZASOBY N'!$H$10:'ZASOBY N'!$H254,'ZASOBY N'!$H254 )</f>
        <v>0</v>
      </c>
      <c r="BU255" s="411">
        <f t="shared" si="79"/>
        <v>0</v>
      </c>
      <c r="BV255" s="412">
        <f t="shared" si="80"/>
        <v>0</v>
      </c>
      <c r="BW255" s="94" t="s">
        <v>499</v>
      </c>
      <c r="BX255" s="414" t="str">
        <f>IF(AND(BZ255=1,CA255=1,SUMIF($C255:$C$525,$C255,$AI255:$AI$525)=$AI255),$AI255,IF($CC255&gt;0,$CC255,IF(AND(COUNTIF($C$11:$C254,$C255)&gt;=1,COUNTIF($D254:$D254,$D255)&gt;=1),"",IF(AND(SUMIF($C255:$C$525,$C255,$AI255:$AI$525)&gt;$AI255,SUMIF($D255:$D$525,$D255,$AI255:$AI$525)&gt;$IG255),_xlfn.AGGREGATE(14,4,$CB$11:$CB$31*($C$11:$C$31=$C255),1),""))))</f>
        <v/>
      </c>
      <c r="BZ255" s="409">
        <f>COUNTIFS('ZASOBY N'!$B254:$B$525,'ZASOBY N'!$B254,'ZASOBY N'!$C254:'ZASOBY N'!$C$525,'ZASOBY N'!$C254,'ZASOBY N'!$D254:'ZASOBY N'!$D$525,'ZASOBY N'!$D254,'ZASOBY N'!$H254:'ZASOBY N'!$H$525,'ZASOBY N'!$H254 )</f>
        <v>0</v>
      </c>
      <c r="CA255" s="410">
        <f>COUNTIFS('ZASOBY N'!$B$10:$B254,'ZASOBY N'!$B254,'ZASOBY N'!$C$10:'ZASOBY N'!$C254,'ZASOBY N'!$C254,'ZASOBY N'!$D$10:'ZASOBY N'!$D254,'ZASOBY N'!$D254,'ZASOBY N'!$H$10:'ZASOBY N'!$H254,'ZASOBY N'!$H254 )</f>
        <v>0</v>
      </c>
      <c r="CB255" s="411">
        <f t="shared" si="81"/>
        <v>0</v>
      </c>
      <c r="CC255" s="412">
        <f t="shared" si="82"/>
        <v>0</v>
      </c>
      <c r="CE255" s="414" t="str">
        <f>IF(AND(CG255=1,CH255=1,SUMIF($C255:$C$525,$C255,$AH255:$AH$525)=$AH255),$AH255,IF($CJ255&gt;0,$CJ255,IF(AND(COUNTIF($C$11:$C254,$C255)&gt;=1,COUNTIF($D254:$D254,$D255)&gt;=1),"",IF(AND(SUMIF($C255:$C$525,$C255,$AH255:$AH$525)&gt;$AH255,SUMIF($D255:$D$525,$D255,$AH255:$AH$525)&gt;$AH255),_xlfn.AGGREGATE(14,4,$CI$11:$CI$31*($C$11:$C$31=$C255),1),""))))</f>
        <v/>
      </c>
      <c r="CG255" s="409">
        <f>COUNTIFS('ZASOBY N'!$B254:$B$525,'ZASOBY N'!$B254,'ZASOBY N'!$C254:'ZASOBY N'!$C$525,'ZASOBY N'!$C254,'ZASOBY N'!$D254:'ZASOBY N'!$D$525,'ZASOBY N'!$D254,'ZASOBY N'!$H254:'ZASOBY N'!$H$525,'ZASOBY N'!$H254 )</f>
        <v>0</v>
      </c>
      <c r="CH255" s="410">
        <f>COUNTIFS('ZASOBY N'!$B$10:$B254,'ZASOBY N'!$B254,'ZASOBY N'!$C$10:'ZASOBY N'!$C254,'ZASOBY N'!$C254,'ZASOBY N'!$D$10:'ZASOBY N'!$D254,'ZASOBY N'!$D254,'ZASOBY N'!$H$10:'ZASOBY N'!$H254,'ZASOBY N'!$H254 )</f>
        <v>0</v>
      </c>
      <c r="CI255" s="411">
        <f t="shared" si="83"/>
        <v>0</v>
      </c>
      <c r="CJ255" s="412">
        <f t="shared" si="84"/>
        <v>0</v>
      </c>
      <c r="CL255" s="414" t="str">
        <f>IF(AND(CN255=1,CO255=1,SUMIF($C255:$C$525,$C255,$AG255:$AG$525)=$AG255),$AG255,IF($CQ255&gt;0,$CQ255,IF(AND(COUNTIF($C$11:$C254,$C255)&gt;=1,COUNTIF($D254:$D254,$D255)&gt;=1),"",IF(AND(SUMIF($C255:$C$525,$C255,$AG255:$AG$525)&gt;$AG255,SUMIF($D255:$D$525,$D255,$AG255:$AG$525)&gt;$AG255),_xlfn.AGGREGATE(14,4,$CP$11:$CP$31*($C$11:$C$31=$C255),1),""))))</f>
        <v/>
      </c>
      <c r="CN255" s="409">
        <f>COUNTIFS('ZASOBY N'!$B254:$B$525,'ZASOBY N'!$B254,'ZASOBY N'!$C254:'ZASOBY N'!$C$525,'ZASOBY N'!$C254,'ZASOBY N'!$D254:'ZASOBY N'!$D$525,'ZASOBY N'!$D254,'ZASOBY N'!$H254:'ZASOBY N'!$H$525,'ZASOBY N'!$H254 )</f>
        <v>0</v>
      </c>
      <c r="CO255" s="410">
        <f>COUNTIFS('ZASOBY N'!$B$10:$B254,'ZASOBY N'!$B254,'ZASOBY N'!$C$10:'ZASOBY N'!$C254,'ZASOBY N'!$C254,'ZASOBY N'!$D$10:'ZASOBY N'!$D254,'ZASOBY N'!$D254,'ZASOBY N'!$H$10:'ZASOBY N'!$H254,'ZASOBY N'!$H254 )</f>
        <v>0</v>
      </c>
      <c r="CP255" s="411">
        <f t="shared" si="85"/>
        <v>0</v>
      </c>
      <c r="CQ255" s="412">
        <f t="shared" si="86"/>
        <v>0</v>
      </c>
      <c r="CS255" s="414" t="str">
        <f>IF(AND(CU255=1,CV255=1,SUMIF($C255:$C$525,$C255,$AF255:$AF$525)=$AF255),$AF255,IF($CX255&gt;0,$CX255,IF(AND(COUNTIF($C$11:$C254,$C255)&gt;=1,COUNTIF($D254:$D254,$D255)&gt;=1),"",IF(AND(SUMIF($C255:$C$525,$C255,$AF255:$AF$525)&gt;$AF255,SUMIF($D255:$D$525,$D255,$AF255:$AF$525)&gt;$AF255),_xlfn.AGGREGATE(14,4,$CW$11:$CW$31*($C$11:$C$31=$C255),1),""))))</f>
        <v/>
      </c>
      <c r="CU255" s="409">
        <f>COUNTIFS('ZASOBY N'!$B254:$B$525,'ZASOBY N'!$B254,'ZASOBY N'!$C254:'ZASOBY N'!$C$525,'ZASOBY N'!$C254,'ZASOBY N'!$D254:'ZASOBY N'!$D$525,'ZASOBY N'!$D254,'ZASOBY N'!$H254:'ZASOBY N'!$H$525,'ZASOBY N'!$H254 )</f>
        <v>0</v>
      </c>
      <c r="CV255" s="410">
        <f>COUNTIFS('ZASOBY N'!$B$10:$B254,'ZASOBY N'!$B254,'ZASOBY N'!$C$10:'ZASOBY N'!$C254,'ZASOBY N'!$C254,'ZASOBY N'!$D$10:'ZASOBY N'!$D254,'ZASOBY N'!$D254,'ZASOBY N'!$H$10:'ZASOBY N'!$H254,'ZASOBY N'!$H254 )</f>
        <v>0</v>
      </c>
      <c r="CW255" s="411">
        <f t="shared" si="87"/>
        <v>0</v>
      </c>
      <c r="CX255" s="412">
        <f t="shared" si="88"/>
        <v>0</v>
      </c>
      <c r="CZ255" s="414" t="str">
        <f>IF(AND(DB255=1,DC255=1,SUMIF($C255:$C$525,$C255,$AE255:$AE$525)=$AE255),$AE255,IF($DE255&gt;0,$DE255,IF(AND(COUNTIF($C$11:$C254,$C255)&gt;=1,COUNTIF($D254:$D254,$D255)&gt;=1),"",IF(AND(SUMIF($C255:$C$525,$C255,$AE255:$AE$525)&gt;$AE255,SUMIF($D255:$D$525,$D255,$AE255:$AE$525)&gt;$AE255),_xlfn.AGGREGATE(14,4,$DD$11:$DD$31*($C$11:$C$31=$C255),1),""))))</f>
        <v/>
      </c>
      <c r="DB255" s="409">
        <f>COUNTIFS('ZASOBY N'!$B254:$B$525,'ZASOBY N'!$B254,'ZASOBY N'!$C254:'ZASOBY N'!$C$525,'ZASOBY N'!$C254,'ZASOBY N'!$D254:'ZASOBY N'!$D$525,'ZASOBY N'!$D254,'ZASOBY N'!$H254:'ZASOBY N'!$H$525,'ZASOBY N'!$H254 )</f>
        <v>0</v>
      </c>
      <c r="DC255" s="410">
        <f>COUNTIFS('ZASOBY N'!$B$10:$B254,'ZASOBY N'!$B254,'ZASOBY N'!$C$10:'ZASOBY N'!$C254,'ZASOBY N'!$C254,'ZASOBY N'!$D$10:'ZASOBY N'!$D254,'ZASOBY N'!$D254,'ZASOBY N'!$H$10:'ZASOBY N'!$H254,'ZASOBY N'!$H254 )</f>
        <v>0</v>
      </c>
      <c r="DD255" s="411">
        <f t="shared" si="89"/>
        <v>0</v>
      </c>
      <c r="DE255" s="412">
        <f t="shared" si="90"/>
        <v>0</v>
      </c>
      <c r="DF255" s="399" t="str">
        <f>IF(AND(DI255=1,DJ255=1,SUMIF($C255:$C$525,$C255,$AD255:$AD$525)=$AD255),$AD255,IF($DL255&gt;0,$DL255,IF(B255="","",IF(AND(COUNTIF($C$11:$C254,$C255)&gt;=1,COUNTIF($D254:$D254,$D255)&gt;=1,COUNTIF($Z252:$Z254,$C255)=0),"",IF(AND(COUNTIF($C$11:$C254,$C255)&gt;=1,COUNTIF($D254:$D254,$D255)&gt;=1),"UJĘTO WYŻEJ",IF(AND(SUMIF($C255:$C$525,$C255,$AD255:$AD$525)&gt;$AD255,SUMIF($D255:$D$525,$D255,$AD255:$AD$525)&gt;$AD255),_xlfn.AGGREGATE(14,4,$DK$11:$DK$31*($C$11:$C$31=$C255),1),""))))))</f>
        <v/>
      </c>
      <c r="DG255" s="414" t="str">
        <f>IF(AND(DI255=1,DJ255=1,SUMIF($C255:$C$525,$C255,$AD255:$AD$525)=$AD255),$AD255,IF($DL255&gt;0,$DL255,IF(AND(COUNTIF($C$11:$C254,$C255)&gt;=1,COUNTIF($D254:$D254,$D255)&gt;=1),"",IF(AND(SUMIF($C255:$C$525,$C255,$AD255:$AD$525)&gt;$AD255,SUMIF($D255:$D$525,$D255,$AD255:$AD$525)&gt;$AD255),_xlfn.AGGREGATE(14,4,$DK$11:$DK$31*($C$11:$C$31=$C255),1),""))))</f>
        <v/>
      </c>
      <c r="DI255" s="409">
        <f>COUNTIFS('ZASOBY N'!$B254:$B$525,'ZASOBY N'!$B254,'ZASOBY N'!$C254:'ZASOBY N'!$C$525,'ZASOBY N'!$C254,'ZASOBY N'!$D254:'ZASOBY N'!$D$525,'ZASOBY N'!$D254,'ZASOBY N'!$H254:'ZASOBY N'!$H$525,'ZASOBY N'!$H254 )</f>
        <v>0</v>
      </c>
      <c r="DJ255" s="410">
        <f>COUNTIFS('ZASOBY N'!$B$10:$B254,'ZASOBY N'!$B254,'ZASOBY N'!$C$10:'ZASOBY N'!$C254,'ZASOBY N'!$C254,'ZASOBY N'!$D$10:'ZASOBY N'!$D254,'ZASOBY N'!$D254,'ZASOBY N'!$H$10:'ZASOBY N'!$H254,'ZASOBY N'!$H254 )</f>
        <v>0</v>
      </c>
      <c r="DK255" s="411">
        <f t="shared" si="91"/>
        <v>0</v>
      </c>
      <c r="DL255" s="412">
        <f t="shared" si="92"/>
        <v>0</v>
      </c>
    </row>
    <row r="256" spans="1:116" ht="18.899999999999999" customHeight="1" x14ac:dyDescent="0.3">
      <c r="A256" s="219"/>
      <c r="B256" s="152" t="str">
        <f>IF('ZASOBY N'!A255="","",'ZASOBY N'!A255)</f>
        <v/>
      </c>
      <c r="C256" s="462" t="str">
        <f>IF('ZASOBY N'!C255="","",'ZASOBY N'!C255)</f>
        <v/>
      </c>
      <c r="D256" s="137" t="str">
        <f>IF('ZASOBY N'!B255="","",'ZASOBY N'!B255)</f>
        <v/>
      </c>
      <c r="E256" s="138"/>
      <c r="F256" s="356" t="str">
        <f>IF('ZASOBY N'!D255="","",'ZASOBY N'!D255)</f>
        <v/>
      </c>
      <c r="G256" s="220" t="str">
        <f>IF('ZASOBY N'!G255="","",'ZASOBY N'!G255)</f>
        <v/>
      </c>
      <c r="H256" s="221" t="str">
        <f>IF('ZASOBY N'!F255="","",'ZASOBY N'!F255)</f>
        <v/>
      </c>
      <c r="I256" s="221" t="str">
        <f>IF('ZASOBY N'!G255="","",'ZASOBY N'!G255)</f>
        <v/>
      </c>
      <c r="J256" s="221" t="str">
        <f>IF('ZASOBY N'!H255="","",'ZASOBY N'!H255)</f>
        <v/>
      </c>
      <c r="K256" s="214">
        <v>0</v>
      </c>
      <c r="L256" s="214">
        <v>0</v>
      </c>
      <c r="M256" s="214">
        <v>0</v>
      </c>
      <c r="N256" s="222" t="str">
        <f>IF('ZASOBY N'!BD255="x","",IF(W256="","",'ZASOBY N'!E255))</f>
        <v/>
      </c>
      <c r="O256" s="223">
        <v>0</v>
      </c>
      <c r="P256" s="223">
        <v>0</v>
      </c>
      <c r="Q256" s="226" t="str">
        <f>IF($N256="","",'UPR BILANS N'!G256*'UPR BILANS N'!N256)</f>
        <v/>
      </c>
      <c r="R256" s="225" t="str">
        <f>IF($N256="","",'ZASOBY N'!O255)</f>
        <v/>
      </c>
      <c r="S256" s="225" t="str">
        <f>IF($N256="","",IF('ZASOBY N'!Q255="",0,'ZASOBY N'!Q255))</f>
        <v/>
      </c>
      <c r="T256" s="225" t="str">
        <f>IF($N256="","",'ZASOBY N'!V255)</f>
        <v/>
      </c>
      <c r="U256" s="225" t="str">
        <f>IF($N256="","",IF('ZASOBY N'!AG255="",0,'ZASOBY N'!AG255))</f>
        <v/>
      </c>
      <c r="V256" s="225" t="str">
        <f>IF($N256="","",IF(NN!P258="",0,NN!P258))</f>
        <v/>
      </c>
      <c r="W256" s="225" t="str">
        <f t="shared" si="93"/>
        <v/>
      </c>
      <c r="X256" s="226" t="str">
        <f t="shared" si="73"/>
        <v/>
      </c>
      <c r="Y256" s="225" t="str">
        <f>IF('ZASOBY N'!AU255="","",IF(C256&lt;&gt;C255,'ZASOBY N'!AU255,IF(D256&lt;&gt;D255,'ZASOBY N'!AU255,IF(F256&lt;&gt;F255,'ZASOBY N'!AU255,IF(G256&lt;&gt;G255,'ZASOBY N'!AU255,IF(J256&lt;&gt;J255,'ZASOBY N'!AU255,IF(NN!AC258="","",IF(AND(C255=C256,H255=H256,J255=J256,NN!AC258&gt;0),"",IF(AND(C256=C257,H256=DO254,NN!CW256&gt;0),'ZASOBY N'!AU255,'ZASOBY N'!AU255)))))))))</f>
        <v/>
      </c>
      <c r="Z256" s="225" t="str">
        <f t="shared" si="94"/>
        <v/>
      </c>
      <c r="AA256" s="227" t="str">
        <f t="shared" si="75"/>
        <v/>
      </c>
      <c r="AB256" s="400" t="str">
        <f t="shared" si="95"/>
        <v/>
      </c>
      <c r="AC256" s="228" t="str">
        <f t="shared" si="74"/>
        <v/>
      </c>
      <c r="AD256" s="222">
        <f>IF(B256="",0,IF(F256="",0,INDEX(POBRANIE_!$B$6:$F$101,MATCH('UPR BILANS N'!$F256,POBRANIE_!$A$6:$A$101,0),2)))</f>
        <v>0</v>
      </c>
      <c r="AE256" s="224">
        <f>IF(OR('ZASOBY N'!G255="",'ZASOBY N'!E255=""),0,IF(B256="",0,'ZASOBY N'!G255*'ZASOBY N'!E255))</f>
        <v>0</v>
      </c>
      <c r="AF256" s="225">
        <f>IF('ZASOBY N'!O255="",0,'ZASOBY N'!O255)</f>
        <v>0</v>
      </c>
      <c r="AG256" s="225">
        <f>IF('ZASOBY N'!Q255="",0,'ZASOBY N'!Q255)</f>
        <v>0</v>
      </c>
      <c r="AH256" s="225">
        <f>IF('ZASOBY N'!V255="",0,'ZASOBY N'!V255)</f>
        <v>0</v>
      </c>
      <c r="AI256" s="225">
        <f>IF('ZASOBY N'!AG255="",0,'ZASOBY N'!AG255)</f>
        <v>0</v>
      </c>
      <c r="AJ256" s="225">
        <f>IF(NN!P258="",0,IF(NN!P258="BRAK kol.7","BRAK BADAŃ",NN!P258))</f>
        <v>0</v>
      </c>
      <c r="AK256" s="225">
        <f>IF(NN!AC258="",0,IF(NN!AC258="BRAK kol.7","BRAK BADAŃ",NN!AC258))</f>
        <v>0</v>
      </c>
      <c r="BJ256" s="414" t="str">
        <f>IF(AND(BL256=1,BM256=1,SUMIF($C256:$C$525,$C256,$AK256:$AK$525)=$AK256),$AK256,IF($BO256&gt;0,$BO256,IF(AND(COUNTIF($C$11:$C255,$C256)&gt;=1,COUNTIF($D255:$D255,$D256)&gt;=1),"",IF(AND(SUMIF($C256:$C$525,$C256,$AK256:$AK$525)&gt;=$AK256,SUMIF($D256:$D$525,$D256,$AK256:$AK$525)&gt;=$AK256),SUMIF($C256:$C$525,$C256,$AK256:$AK$525),""))))</f>
        <v/>
      </c>
      <c r="BL256" s="409">
        <f>COUNTIFS('ZASOBY N'!$B255:$B$525,'ZASOBY N'!$B255,'ZASOBY N'!$C255:'ZASOBY N'!$C$525,'ZASOBY N'!$C255,'ZASOBY N'!$D255:'ZASOBY N'!$D$525,'ZASOBY N'!$D255,'ZASOBY N'!$H255:'ZASOBY N'!$H$525,'ZASOBY N'!$H255 )</f>
        <v>0</v>
      </c>
      <c r="BM256" s="410">
        <f>COUNTIFS('ZASOBY N'!$B$10:$B255,'ZASOBY N'!$B255,'ZASOBY N'!$C$10:'ZASOBY N'!$C255,'ZASOBY N'!$C255,'ZASOBY N'!$D$10:'ZASOBY N'!$D255,'ZASOBY N'!$D255,'ZASOBY N'!$H$10:'ZASOBY N'!$H255,'ZASOBY N'!$H255 )</f>
        <v>0</v>
      </c>
      <c r="BN256" s="411">
        <f t="shared" si="76"/>
        <v>0</v>
      </c>
      <c r="BO256" s="412">
        <f t="shared" si="77"/>
        <v>0</v>
      </c>
      <c r="BP256" s="94" t="str">
        <f t="shared" si="78"/>
        <v/>
      </c>
      <c r="BQ256" s="414" t="str">
        <f>IF(AND(BS256=1,BT256=1,SUMIF($C256:$C$525,$C256,$AJ256:$AJ$525)=$AJ256),$AJ256,IF($BV256&gt;0,$BV256,IF(AND(COUNTIF($C$11:$C255,$C256)&gt;=1,COUNTIF($D255:$D255,$D256)&gt;=1),"",IF(AND(SUMIF($C256:$C$525,$C256,$AJ256:$AJ$525)&gt;$AJ256,SUMIF($D256:$D$525,$D256,$AJ256:$AJ$525)&gt;$AJ256),SUMIF($C256:$C$525,$C256,$AJ256:$AJ$525),""))))</f>
        <v/>
      </c>
      <c r="BS256" s="409">
        <f>COUNTIFS('ZASOBY N'!$B255:$B$525,'ZASOBY N'!$B255,'ZASOBY N'!$C255:'ZASOBY N'!$C$525,'ZASOBY N'!$C255,'ZASOBY N'!$D255:'ZASOBY N'!$D$525,'ZASOBY N'!$D255,'ZASOBY N'!$H255:'ZASOBY N'!$H$525,'ZASOBY N'!$H255 )</f>
        <v>0</v>
      </c>
      <c r="BT256" s="410">
        <f>COUNTIFS('ZASOBY N'!$B$10:$B255,'ZASOBY N'!$B255,'ZASOBY N'!$C$10:'ZASOBY N'!$C255,'ZASOBY N'!$C255,'ZASOBY N'!$D$10:'ZASOBY N'!$D255,'ZASOBY N'!$D255,'ZASOBY N'!$H$10:'ZASOBY N'!$H255,'ZASOBY N'!$H255 )</f>
        <v>0</v>
      </c>
      <c r="BU256" s="411">
        <f t="shared" si="79"/>
        <v>0</v>
      </c>
      <c r="BV256" s="412">
        <f t="shared" si="80"/>
        <v>0</v>
      </c>
      <c r="BW256" s="94" t="s">
        <v>499</v>
      </c>
      <c r="BX256" s="414" t="str">
        <f>IF(AND(BZ256=1,CA256=1,SUMIF($C256:$C$525,$C256,$AI256:$AI$525)=$AI256),$AI256,IF($CC256&gt;0,$CC256,IF(AND(COUNTIF($C$11:$C255,$C256)&gt;=1,COUNTIF($D255:$D255,$D256)&gt;=1),"",IF(AND(SUMIF($C256:$C$525,$C256,$AI256:$AI$525)&gt;$AI256,SUMIF($D256:$D$525,$D256,$AI256:$AI$525)&gt;$IG256),_xlfn.AGGREGATE(14,4,$CB$11:$CB$31*($C$11:$C$31=$C256),1),""))))</f>
        <v/>
      </c>
      <c r="BZ256" s="409">
        <f>COUNTIFS('ZASOBY N'!$B255:$B$525,'ZASOBY N'!$B255,'ZASOBY N'!$C255:'ZASOBY N'!$C$525,'ZASOBY N'!$C255,'ZASOBY N'!$D255:'ZASOBY N'!$D$525,'ZASOBY N'!$D255,'ZASOBY N'!$H255:'ZASOBY N'!$H$525,'ZASOBY N'!$H255 )</f>
        <v>0</v>
      </c>
      <c r="CA256" s="410">
        <f>COUNTIFS('ZASOBY N'!$B$10:$B255,'ZASOBY N'!$B255,'ZASOBY N'!$C$10:'ZASOBY N'!$C255,'ZASOBY N'!$C255,'ZASOBY N'!$D$10:'ZASOBY N'!$D255,'ZASOBY N'!$D255,'ZASOBY N'!$H$10:'ZASOBY N'!$H255,'ZASOBY N'!$H255 )</f>
        <v>0</v>
      </c>
      <c r="CB256" s="411">
        <f t="shared" si="81"/>
        <v>0</v>
      </c>
      <c r="CC256" s="412">
        <f t="shared" si="82"/>
        <v>0</v>
      </c>
      <c r="CE256" s="414" t="str">
        <f>IF(AND(CG256=1,CH256=1,SUMIF($C256:$C$525,$C256,$AH256:$AH$525)=$AH256),$AH256,IF($CJ256&gt;0,$CJ256,IF(AND(COUNTIF($C$11:$C255,$C256)&gt;=1,COUNTIF($D255:$D255,$D256)&gt;=1),"",IF(AND(SUMIF($C256:$C$525,$C256,$AH256:$AH$525)&gt;$AH256,SUMIF($D256:$D$525,$D256,$AH256:$AH$525)&gt;$AH256),_xlfn.AGGREGATE(14,4,$CI$11:$CI$31*($C$11:$C$31=$C256),1),""))))</f>
        <v/>
      </c>
      <c r="CG256" s="409">
        <f>COUNTIFS('ZASOBY N'!$B255:$B$525,'ZASOBY N'!$B255,'ZASOBY N'!$C255:'ZASOBY N'!$C$525,'ZASOBY N'!$C255,'ZASOBY N'!$D255:'ZASOBY N'!$D$525,'ZASOBY N'!$D255,'ZASOBY N'!$H255:'ZASOBY N'!$H$525,'ZASOBY N'!$H255 )</f>
        <v>0</v>
      </c>
      <c r="CH256" s="410">
        <f>COUNTIFS('ZASOBY N'!$B$10:$B255,'ZASOBY N'!$B255,'ZASOBY N'!$C$10:'ZASOBY N'!$C255,'ZASOBY N'!$C255,'ZASOBY N'!$D$10:'ZASOBY N'!$D255,'ZASOBY N'!$D255,'ZASOBY N'!$H$10:'ZASOBY N'!$H255,'ZASOBY N'!$H255 )</f>
        <v>0</v>
      </c>
      <c r="CI256" s="411">
        <f t="shared" si="83"/>
        <v>0</v>
      </c>
      <c r="CJ256" s="412">
        <f t="shared" si="84"/>
        <v>0</v>
      </c>
      <c r="CL256" s="414" t="str">
        <f>IF(AND(CN256=1,CO256=1,SUMIF($C256:$C$525,$C256,$AG256:$AG$525)=$AG256),$AG256,IF($CQ256&gt;0,$CQ256,IF(AND(COUNTIF($C$11:$C255,$C256)&gt;=1,COUNTIF($D255:$D255,$D256)&gt;=1),"",IF(AND(SUMIF($C256:$C$525,$C256,$AG256:$AG$525)&gt;$AG256,SUMIF($D256:$D$525,$D256,$AG256:$AG$525)&gt;$AG256),_xlfn.AGGREGATE(14,4,$CP$11:$CP$31*($C$11:$C$31=$C256),1),""))))</f>
        <v/>
      </c>
      <c r="CN256" s="409">
        <f>COUNTIFS('ZASOBY N'!$B255:$B$525,'ZASOBY N'!$B255,'ZASOBY N'!$C255:'ZASOBY N'!$C$525,'ZASOBY N'!$C255,'ZASOBY N'!$D255:'ZASOBY N'!$D$525,'ZASOBY N'!$D255,'ZASOBY N'!$H255:'ZASOBY N'!$H$525,'ZASOBY N'!$H255 )</f>
        <v>0</v>
      </c>
      <c r="CO256" s="410">
        <f>COUNTIFS('ZASOBY N'!$B$10:$B255,'ZASOBY N'!$B255,'ZASOBY N'!$C$10:'ZASOBY N'!$C255,'ZASOBY N'!$C255,'ZASOBY N'!$D$10:'ZASOBY N'!$D255,'ZASOBY N'!$D255,'ZASOBY N'!$H$10:'ZASOBY N'!$H255,'ZASOBY N'!$H255 )</f>
        <v>0</v>
      </c>
      <c r="CP256" s="411">
        <f t="shared" si="85"/>
        <v>0</v>
      </c>
      <c r="CQ256" s="412">
        <f t="shared" si="86"/>
        <v>0</v>
      </c>
      <c r="CS256" s="414" t="str">
        <f>IF(AND(CU256=1,CV256=1,SUMIF($C256:$C$525,$C256,$AF256:$AF$525)=$AF256),$AF256,IF($CX256&gt;0,$CX256,IF(AND(COUNTIF($C$11:$C255,$C256)&gt;=1,COUNTIF($D255:$D255,$D256)&gt;=1),"",IF(AND(SUMIF($C256:$C$525,$C256,$AF256:$AF$525)&gt;$AF256,SUMIF($D256:$D$525,$D256,$AF256:$AF$525)&gt;$AF256),_xlfn.AGGREGATE(14,4,$CW$11:$CW$31*($C$11:$C$31=$C256),1),""))))</f>
        <v/>
      </c>
      <c r="CU256" s="409">
        <f>COUNTIFS('ZASOBY N'!$B255:$B$525,'ZASOBY N'!$B255,'ZASOBY N'!$C255:'ZASOBY N'!$C$525,'ZASOBY N'!$C255,'ZASOBY N'!$D255:'ZASOBY N'!$D$525,'ZASOBY N'!$D255,'ZASOBY N'!$H255:'ZASOBY N'!$H$525,'ZASOBY N'!$H255 )</f>
        <v>0</v>
      </c>
      <c r="CV256" s="410">
        <f>COUNTIFS('ZASOBY N'!$B$10:$B255,'ZASOBY N'!$B255,'ZASOBY N'!$C$10:'ZASOBY N'!$C255,'ZASOBY N'!$C255,'ZASOBY N'!$D$10:'ZASOBY N'!$D255,'ZASOBY N'!$D255,'ZASOBY N'!$H$10:'ZASOBY N'!$H255,'ZASOBY N'!$H255 )</f>
        <v>0</v>
      </c>
      <c r="CW256" s="411">
        <f t="shared" si="87"/>
        <v>0</v>
      </c>
      <c r="CX256" s="412">
        <f t="shared" si="88"/>
        <v>0</v>
      </c>
      <c r="CZ256" s="414" t="str">
        <f>IF(AND(DB256=1,DC256=1,SUMIF($C256:$C$525,$C256,$AE256:$AE$525)=$AE256),$AE256,IF($DE256&gt;0,$DE256,IF(AND(COUNTIF($C$11:$C255,$C256)&gt;=1,COUNTIF($D255:$D255,$D256)&gt;=1),"",IF(AND(SUMIF($C256:$C$525,$C256,$AE256:$AE$525)&gt;$AE256,SUMIF($D256:$D$525,$D256,$AE256:$AE$525)&gt;$AE256),_xlfn.AGGREGATE(14,4,$DD$11:$DD$31*($C$11:$C$31=$C256),1),""))))</f>
        <v/>
      </c>
      <c r="DB256" s="409">
        <f>COUNTIFS('ZASOBY N'!$B255:$B$525,'ZASOBY N'!$B255,'ZASOBY N'!$C255:'ZASOBY N'!$C$525,'ZASOBY N'!$C255,'ZASOBY N'!$D255:'ZASOBY N'!$D$525,'ZASOBY N'!$D255,'ZASOBY N'!$H255:'ZASOBY N'!$H$525,'ZASOBY N'!$H255 )</f>
        <v>0</v>
      </c>
      <c r="DC256" s="410">
        <f>COUNTIFS('ZASOBY N'!$B$10:$B255,'ZASOBY N'!$B255,'ZASOBY N'!$C$10:'ZASOBY N'!$C255,'ZASOBY N'!$C255,'ZASOBY N'!$D$10:'ZASOBY N'!$D255,'ZASOBY N'!$D255,'ZASOBY N'!$H$10:'ZASOBY N'!$H255,'ZASOBY N'!$H255 )</f>
        <v>0</v>
      </c>
      <c r="DD256" s="411">
        <f t="shared" si="89"/>
        <v>0</v>
      </c>
      <c r="DE256" s="412">
        <f t="shared" si="90"/>
        <v>0</v>
      </c>
      <c r="DF256" s="399" t="str">
        <f>IF(AND(DI256=1,DJ256=1,SUMIF($C256:$C$525,$C256,$AD256:$AD$525)=$AD256),$AD256,IF($DL256&gt;0,$DL256,IF(B256="","",IF(AND(COUNTIF($C$11:$C255,$C256)&gt;=1,COUNTIF($D255:$D255,$D256)&gt;=1,COUNTIF($Z253:$Z255,$C256)=0),"",IF(AND(COUNTIF($C$11:$C255,$C256)&gt;=1,COUNTIF($D255:$D255,$D256)&gt;=1),"UJĘTO WYŻEJ",IF(AND(SUMIF($C256:$C$525,$C256,$AD256:$AD$525)&gt;$AD256,SUMIF($D256:$D$525,$D256,$AD256:$AD$525)&gt;$AD256),_xlfn.AGGREGATE(14,4,$DK$11:$DK$31*($C$11:$C$31=$C256),1),""))))))</f>
        <v/>
      </c>
      <c r="DG256" s="414" t="str">
        <f>IF(AND(DI256=1,DJ256=1,SUMIF($C256:$C$525,$C256,$AD256:$AD$525)=$AD256),$AD256,IF($DL256&gt;0,$DL256,IF(AND(COUNTIF($C$11:$C255,$C256)&gt;=1,COUNTIF($D255:$D255,$D256)&gt;=1),"",IF(AND(SUMIF($C256:$C$525,$C256,$AD256:$AD$525)&gt;$AD256,SUMIF($D256:$D$525,$D256,$AD256:$AD$525)&gt;$AD256),_xlfn.AGGREGATE(14,4,$DK$11:$DK$31*($C$11:$C$31=$C256),1),""))))</f>
        <v/>
      </c>
      <c r="DI256" s="409">
        <f>COUNTIFS('ZASOBY N'!$B255:$B$525,'ZASOBY N'!$B255,'ZASOBY N'!$C255:'ZASOBY N'!$C$525,'ZASOBY N'!$C255,'ZASOBY N'!$D255:'ZASOBY N'!$D$525,'ZASOBY N'!$D255,'ZASOBY N'!$H255:'ZASOBY N'!$H$525,'ZASOBY N'!$H255 )</f>
        <v>0</v>
      </c>
      <c r="DJ256" s="410">
        <f>COUNTIFS('ZASOBY N'!$B$10:$B255,'ZASOBY N'!$B255,'ZASOBY N'!$C$10:'ZASOBY N'!$C255,'ZASOBY N'!$C255,'ZASOBY N'!$D$10:'ZASOBY N'!$D255,'ZASOBY N'!$D255,'ZASOBY N'!$H$10:'ZASOBY N'!$H255,'ZASOBY N'!$H255 )</f>
        <v>0</v>
      </c>
      <c r="DK256" s="411">
        <f t="shared" si="91"/>
        <v>0</v>
      </c>
      <c r="DL256" s="412">
        <f t="shared" si="92"/>
        <v>0</v>
      </c>
    </row>
    <row r="257" spans="1:116" ht="18.899999999999999" customHeight="1" x14ac:dyDescent="0.3">
      <c r="A257" s="219"/>
      <c r="B257" s="152" t="str">
        <f>IF('ZASOBY N'!A256="","",'ZASOBY N'!A256)</f>
        <v/>
      </c>
      <c r="C257" s="462" t="str">
        <f>IF('ZASOBY N'!C256="","",'ZASOBY N'!C256)</f>
        <v/>
      </c>
      <c r="D257" s="137" t="str">
        <f>IF('ZASOBY N'!B256="","",'ZASOBY N'!B256)</f>
        <v/>
      </c>
      <c r="E257" s="138"/>
      <c r="F257" s="356" t="str">
        <f>IF('ZASOBY N'!D256="","",'ZASOBY N'!D256)</f>
        <v/>
      </c>
      <c r="G257" s="220" t="str">
        <f>IF('ZASOBY N'!G256="","",'ZASOBY N'!G256)</f>
        <v/>
      </c>
      <c r="H257" s="221" t="str">
        <f>IF('ZASOBY N'!F256="","",'ZASOBY N'!F256)</f>
        <v/>
      </c>
      <c r="I257" s="221" t="str">
        <f>IF('ZASOBY N'!G256="","",'ZASOBY N'!G256)</f>
        <v/>
      </c>
      <c r="J257" s="221" t="str">
        <f>IF('ZASOBY N'!H256="","",'ZASOBY N'!H256)</f>
        <v/>
      </c>
      <c r="K257" s="214">
        <v>0</v>
      </c>
      <c r="L257" s="214">
        <v>0</v>
      </c>
      <c r="M257" s="214">
        <v>0</v>
      </c>
      <c r="N257" s="222" t="str">
        <f>IF('ZASOBY N'!BD256="x","",IF(W257="","",'ZASOBY N'!E256))</f>
        <v/>
      </c>
      <c r="O257" s="223">
        <v>0</v>
      </c>
      <c r="P257" s="223">
        <v>0</v>
      </c>
      <c r="Q257" s="226" t="str">
        <f>IF($N257="","",'UPR BILANS N'!G257*'UPR BILANS N'!N257)</f>
        <v/>
      </c>
      <c r="R257" s="225" t="str">
        <f>IF($N257="","",'ZASOBY N'!O256)</f>
        <v/>
      </c>
      <c r="S257" s="225" t="str">
        <f>IF($N257="","",IF('ZASOBY N'!Q256="",0,'ZASOBY N'!Q256))</f>
        <v/>
      </c>
      <c r="T257" s="225" t="str">
        <f>IF($N257="","",'ZASOBY N'!V256)</f>
        <v/>
      </c>
      <c r="U257" s="225" t="str">
        <f>IF($N257="","",IF('ZASOBY N'!AG256="",0,'ZASOBY N'!AG256))</f>
        <v/>
      </c>
      <c r="V257" s="225" t="str">
        <f>IF($N257="","",IF(NN!P259="",0,NN!P259))</f>
        <v/>
      </c>
      <c r="W257" s="225" t="str">
        <f t="shared" si="93"/>
        <v/>
      </c>
      <c r="X257" s="226" t="str">
        <f t="shared" si="73"/>
        <v/>
      </c>
      <c r="Y257" s="225" t="str">
        <f>IF('ZASOBY N'!AU256="","",IF(C257&lt;&gt;C256,'ZASOBY N'!AU256,IF(D257&lt;&gt;D256,'ZASOBY N'!AU256,IF(F257&lt;&gt;F256,'ZASOBY N'!AU256,IF(G257&lt;&gt;G256,'ZASOBY N'!AU256,IF(J257&lt;&gt;J256,'ZASOBY N'!AU256,IF(NN!AC259="","",IF(AND(C256=C257,H256=H257,J256=J257,NN!AC259&gt;0),"",IF(AND(C257=C258,H257=DO255,NN!CW257&gt;0),'ZASOBY N'!AU256,'ZASOBY N'!AU256)))))))))</f>
        <v/>
      </c>
      <c r="Z257" s="225" t="str">
        <f t="shared" si="94"/>
        <v/>
      </c>
      <c r="AA257" s="227" t="str">
        <f t="shared" si="75"/>
        <v/>
      </c>
      <c r="AB257" s="400" t="str">
        <f t="shared" si="95"/>
        <v/>
      </c>
      <c r="AC257" s="228" t="str">
        <f t="shared" si="74"/>
        <v/>
      </c>
      <c r="AD257" s="222">
        <f>IF(B257="",0,IF(F257="",0,INDEX(POBRANIE_!$B$6:$F$101,MATCH('UPR BILANS N'!$F257,POBRANIE_!$A$6:$A$101,0),2)))</f>
        <v>0</v>
      </c>
      <c r="AE257" s="224">
        <f>IF(OR('ZASOBY N'!G256="",'ZASOBY N'!E256=""),0,IF(B257="",0,'ZASOBY N'!G256*'ZASOBY N'!E256))</f>
        <v>0</v>
      </c>
      <c r="AF257" s="225">
        <f>IF('ZASOBY N'!O256="",0,'ZASOBY N'!O256)</f>
        <v>0</v>
      </c>
      <c r="AG257" s="225">
        <f>IF('ZASOBY N'!Q256="",0,'ZASOBY N'!Q256)</f>
        <v>0</v>
      </c>
      <c r="AH257" s="225">
        <f>IF('ZASOBY N'!V256="",0,'ZASOBY N'!V256)</f>
        <v>0</v>
      </c>
      <c r="AI257" s="225">
        <f>IF('ZASOBY N'!AG256="",0,'ZASOBY N'!AG256)</f>
        <v>0</v>
      </c>
      <c r="AJ257" s="225">
        <f>IF(NN!P259="",0,IF(NN!P259="BRAK kol.7","BRAK BADAŃ",NN!P259))</f>
        <v>0</v>
      </c>
      <c r="AK257" s="225">
        <f>IF(NN!AC259="",0,IF(NN!AC259="BRAK kol.7","BRAK BADAŃ",NN!AC259))</f>
        <v>0</v>
      </c>
      <c r="BJ257" s="414" t="str">
        <f>IF(AND(BL257=1,BM257=1,SUMIF($C257:$C$525,$C257,$AK257:$AK$525)=$AK257),$AK257,IF($BO257&gt;0,$BO257,IF(AND(COUNTIF($C$11:$C256,$C257)&gt;=1,COUNTIF($D256:$D256,$D257)&gt;=1),"",IF(AND(SUMIF($C257:$C$525,$C257,$AK257:$AK$525)&gt;=$AK257,SUMIF($D257:$D$525,$D257,$AK257:$AK$525)&gt;=$AK257),SUMIF($C257:$C$525,$C257,$AK257:$AK$525),""))))</f>
        <v/>
      </c>
      <c r="BL257" s="409">
        <f>COUNTIFS('ZASOBY N'!$B256:$B$525,'ZASOBY N'!$B256,'ZASOBY N'!$C256:'ZASOBY N'!$C$525,'ZASOBY N'!$C256,'ZASOBY N'!$D256:'ZASOBY N'!$D$525,'ZASOBY N'!$D256,'ZASOBY N'!$H256:'ZASOBY N'!$H$525,'ZASOBY N'!$H256 )</f>
        <v>0</v>
      </c>
      <c r="BM257" s="410">
        <f>COUNTIFS('ZASOBY N'!$B$10:$B256,'ZASOBY N'!$B256,'ZASOBY N'!$C$10:'ZASOBY N'!$C256,'ZASOBY N'!$C256,'ZASOBY N'!$D$10:'ZASOBY N'!$D256,'ZASOBY N'!$D256,'ZASOBY N'!$H$10:'ZASOBY N'!$H256,'ZASOBY N'!$H256 )</f>
        <v>0</v>
      </c>
      <c r="BN257" s="411">
        <f t="shared" si="76"/>
        <v>0</v>
      </c>
      <c r="BO257" s="412">
        <f t="shared" si="77"/>
        <v>0</v>
      </c>
      <c r="BP257" s="94" t="str">
        <f t="shared" si="78"/>
        <v/>
      </c>
      <c r="BQ257" s="414" t="str">
        <f>IF(AND(BS257=1,BT257=1,SUMIF($C257:$C$525,$C257,$AJ257:$AJ$525)=$AJ257),$AJ257,IF($BV257&gt;0,$BV257,IF(AND(COUNTIF($C$11:$C256,$C257)&gt;=1,COUNTIF($D256:$D256,$D257)&gt;=1),"",IF(AND(SUMIF($C257:$C$525,$C257,$AJ257:$AJ$525)&gt;$AJ257,SUMIF($D257:$D$525,$D257,$AJ257:$AJ$525)&gt;$AJ257),SUMIF($C257:$C$525,$C257,$AJ257:$AJ$525),""))))</f>
        <v/>
      </c>
      <c r="BS257" s="409">
        <f>COUNTIFS('ZASOBY N'!$B256:$B$525,'ZASOBY N'!$B256,'ZASOBY N'!$C256:'ZASOBY N'!$C$525,'ZASOBY N'!$C256,'ZASOBY N'!$D256:'ZASOBY N'!$D$525,'ZASOBY N'!$D256,'ZASOBY N'!$H256:'ZASOBY N'!$H$525,'ZASOBY N'!$H256 )</f>
        <v>0</v>
      </c>
      <c r="BT257" s="410">
        <f>COUNTIFS('ZASOBY N'!$B$10:$B256,'ZASOBY N'!$B256,'ZASOBY N'!$C$10:'ZASOBY N'!$C256,'ZASOBY N'!$C256,'ZASOBY N'!$D$10:'ZASOBY N'!$D256,'ZASOBY N'!$D256,'ZASOBY N'!$H$10:'ZASOBY N'!$H256,'ZASOBY N'!$H256 )</f>
        <v>0</v>
      </c>
      <c r="BU257" s="411">
        <f t="shared" si="79"/>
        <v>0</v>
      </c>
      <c r="BV257" s="412">
        <f t="shared" si="80"/>
        <v>0</v>
      </c>
      <c r="BW257" s="94" t="s">
        <v>499</v>
      </c>
      <c r="BX257" s="414" t="str">
        <f>IF(AND(BZ257=1,CA257=1,SUMIF($C257:$C$525,$C257,$AI257:$AI$525)=$AI257),$AI257,IF($CC257&gt;0,$CC257,IF(AND(COUNTIF($C$11:$C256,$C257)&gt;=1,COUNTIF($D256:$D256,$D257)&gt;=1),"",IF(AND(SUMIF($C257:$C$525,$C257,$AI257:$AI$525)&gt;$AI257,SUMIF($D257:$D$525,$D257,$AI257:$AI$525)&gt;$IG257),_xlfn.AGGREGATE(14,4,$CB$11:$CB$31*($C$11:$C$31=$C257),1),""))))</f>
        <v/>
      </c>
      <c r="BZ257" s="409">
        <f>COUNTIFS('ZASOBY N'!$B256:$B$525,'ZASOBY N'!$B256,'ZASOBY N'!$C256:'ZASOBY N'!$C$525,'ZASOBY N'!$C256,'ZASOBY N'!$D256:'ZASOBY N'!$D$525,'ZASOBY N'!$D256,'ZASOBY N'!$H256:'ZASOBY N'!$H$525,'ZASOBY N'!$H256 )</f>
        <v>0</v>
      </c>
      <c r="CA257" s="410">
        <f>COUNTIFS('ZASOBY N'!$B$10:$B256,'ZASOBY N'!$B256,'ZASOBY N'!$C$10:'ZASOBY N'!$C256,'ZASOBY N'!$C256,'ZASOBY N'!$D$10:'ZASOBY N'!$D256,'ZASOBY N'!$D256,'ZASOBY N'!$H$10:'ZASOBY N'!$H256,'ZASOBY N'!$H256 )</f>
        <v>0</v>
      </c>
      <c r="CB257" s="411">
        <f t="shared" si="81"/>
        <v>0</v>
      </c>
      <c r="CC257" s="412">
        <f t="shared" si="82"/>
        <v>0</v>
      </c>
      <c r="CE257" s="414" t="str">
        <f>IF(AND(CG257=1,CH257=1,SUMIF($C257:$C$525,$C257,$AH257:$AH$525)=$AH257),$AH257,IF($CJ257&gt;0,$CJ257,IF(AND(COUNTIF($C$11:$C256,$C257)&gt;=1,COUNTIF($D256:$D256,$D257)&gt;=1),"",IF(AND(SUMIF($C257:$C$525,$C257,$AH257:$AH$525)&gt;$AH257,SUMIF($D257:$D$525,$D257,$AH257:$AH$525)&gt;$AH257),_xlfn.AGGREGATE(14,4,$CI$11:$CI$31*($C$11:$C$31=$C257),1),""))))</f>
        <v/>
      </c>
      <c r="CG257" s="409">
        <f>COUNTIFS('ZASOBY N'!$B256:$B$525,'ZASOBY N'!$B256,'ZASOBY N'!$C256:'ZASOBY N'!$C$525,'ZASOBY N'!$C256,'ZASOBY N'!$D256:'ZASOBY N'!$D$525,'ZASOBY N'!$D256,'ZASOBY N'!$H256:'ZASOBY N'!$H$525,'ZASOBY N'!$H256 )</f>
        <v>0</v>
      </c>
      <c r="CH257" s="410">
        <f>COUNTIFS('ZASOBY N'!$B$10:$B256,'ZASOBY N'!$B256,'ZASOBY N'!$C$10:'ZASOBY N'!$C256,'ZASOBY N'!$C256,'ZASOBY N'!$D$10:'ZASOBY N'!$D256,'ZASOBY N'!$D256,'ZASOBY N'!$H$10:'ZASOBY N'!$H256,'ZASOBY N'!$H256 )</f>
        <v>0</v>
      </c>
      <c r="CI257" s="411">
        <f t="shared" si="83"/>
        <v>0</v>
      </c>
      <c r="CJ257" s="412">
        <f t="shared" si="84"/>
        <v>0</v>
      </c>
      <c r="CL257" s="414" t="str">
        <f>IF(AND(CN257=1,CO257=1,SUMIF($C257:$C$525,$C257,$AG257:$AG$525)=$AG257),$AG257,IF($CQ257&gt;0,$CQ257,IF(AND(COUNTIF($C$11:$C256,$C257)&gt;=1,COUNTIF($D256:$D256,$D257)&gt;=1),"",IF(AND(SUMIF($C257:$C$525,$C257,$AG257:$AG$525)&gt;$AG257,SUMIF($D257:$D$525,$D257,$AG257:$AG$525)&gt;$AG257),_xlfn.AGGREGATE(14,4,$CP$11:$CP$31*($C$11:$C$31=$C257),1),""))))</f>
        <v/>
      </c>
      <c r="CN257" s="409">
        <f>COUNTIFS('ZASOBY N'!$B256:$B$525,'ZASOBY N'!$B256,'ZASOBY N'!$C256:'ZASOBY N'!$C$525,'ZASOBY N'!$C256,'ZASOBY N'!$D256:'ZASOBY N'!$D$525,'ZASOBY N'!$D256,'ZASOBY N'!$H256:'ZASOBY N'!$H$525,'ZASOBY N'!$H256 )</f>
        <v>0</v>
      </c>
      <c r="CO257" s="410">
        <f>COUNTIFS('ZASOBY N'!$B$10:$B256,'ZASOBY N'!$B256,'ZASOBY N'!$C$10:'ZASOBY N'!$C256,'ZASOBY N'!$C256,'ZASOBY N'!$D$10:'ZASOBY N'!$D256,'ZASOBY N'!$D256,'ZASOBY N'!$H$10:'ZASOBY N'!$H256,'ZASOBY N'!$H256 )</f>
        <v>0</v>
      </c>
      <c r="CP257" s="411">
        <f t="shared" si="85"/>
        <v>0</v>
      </c>
      <c r="CQ257" s="412">
        <f t="shared" si="86"/>
        <v>0</v>
      </c>
      <c r="CS257" s="414" t="str">
        <f>IF(AND(CU257=1,CV257=1,SUMIF($C257:$C$525,$C257,$AF257:$AF$525)=$AF257),$AF257,IF($CX257&gt;0,$CX257,IF(AND(COUNTIF($C$11:$C256,$C257)&gt;=1,COUNTIF($D256:$D256,$D257)&gt;=1),"",IF(AND(SUMIF($C257:$C$525,$C257,$AF257:$AF$525)&gt;$AF257,SUMIF($D257:$D$525,$D257,$AF257:$AF$525)&gt;$AF257),_xlfn.AGGREGATE(14,4,$CW$11:$CW$31*($C$11:$C$31=$C257),1),""))))</f>
        <v/>
      </c>
      <c r="CU257" s="409">
        <f>COUNTIFS('ZASOBY N'!$B256:$B$525,'ZASOBY N'!$B256,'ZASOBY N'!$C256:'ZASOBY N'!$C$525,'ZASOBY N'!$C256,'ZASOBY N'!$D256:'ZASOBY N'!$D$525,'ZASOBY N'!$D256,'ZASOBY N'!$H256:'ZASOBY N'!$H$525,'ZASOBY N'!$H256 )</f>
        <v>0</v>
      </c>
      <c r="CV257" s="410">
        <f>COUNTIFS('ZASOBY N'!$B$10:$B256,'ZASOBY N'!$B256,'ZASOBY N'!$C$10:'ZASOBY N'!$C256,'ZASOBY N'!$C256,'ZASOBY N'!$D$10:'ZASOBY N'!$D256,'ZASOBY N'!$D256,'ZASOBY N'!$H$10:'ZASOBY N'!$H256,'ZASOBY N'!$H256 )</f>
        <v>0</v>
      </c>
      <c r="CW257" s="411">
        <f t="shared" si="87"/>
        <v>0</v>
      </c>
      <c r="CX257" s="412">
        <f t="shared" si="88"/>
        <v>0</v>
      </c>
      <c r="CZ257" s="414" t="str">
        <f>IF(AND(DB257=1,DC257=1,SUMIF($C257:$C$525,$C257,$AE257:$AE$525)=$AE257),$AE257,IF($DE257&gt;0,$DE257,IF(AND(COUNTIF($C$11:$C256,$C257)&gt;=1,COUNTIF($D256:$D256,$D257)&gt;=1),"",IF(AND(SUMIF($C257:$C$525,$C257,$AE257:$AE$525)&gt;$AE257,SUMIF($D257:$D$525,$D257,$AE257:$AE$525)&gt;$AE257),_xlfn.AGGREGATE(14,4,$DD$11:$DD$31*($C$11:$C$31=$C257),1),""))))</f>
        <v/>
      </c>
      <c r="DB257" s="409">
        <f>COUNTIFS('ZASOBY N'!$B256:$B$525,'ZASOBY N'!$B256,'ZASOBY N'!$C256:'ZASOBY N'!$C$525,'ZASOBY N'!$C256,'ZASOBY N'!$D256:'ZASOBY N'!$D$525,'ZASOBY N'!$D256,'ZASOBY N'!$H256:'ZASOBY N'!$H$525,'ZASOBY N'!$H256 )</f>
        <v>0</v>
      </c>
      <c r="DC257" s="410">
        <f>COUNTIFS('ZASOBY N'!$B$10:$B256,'ZASOBY N'!$B256,'ZASOBY N'!$C$10:'ZASOBY N'!$C256,'ZASOBY N'!$C256,'ZASOBY N'!$D$10:'ZASOBY N'!$D256,'ZASOBY N'!$D256,'ZASOBY N'!$H$10:'ZASOBY N'!$H256,'ZASOBY N'!$H256 )</f>
        <v>0</v>
      </c>
      <c r="DD257" s="411">
        <f t="shared" si="89"/>
        <v>0</v>
      </c>
      <c r="DE257" s="412">
        <f t="shared" si="90"/>
        <v>0</v>
      </c>
      <c r="DF257" s="399" t="str">
        <f>IF(AND(DI257=1,DJ257=1,SUMIF($C257:$C$525,$C257,$AD257:$AD$525)=$AD257),$AD257,IF($DL257&gt;0,$DL257,IF(B257="","",IF(AND(COUNTIF($C$11:$C256,$C257)&gt;=1,COUNTIF($D256:$D256,$D257)&gt;=1,COUNTIF($Z254:$Z256,$C257)=0),"",IF(AND(COUNTIF($C$11:$C256,$C257)&gt;=1,COUNTIF($D256:$D256,$D257)&gt;=1),"UJĘTO WYŻEJ",IF(AND(SUMIF($C257:$C$525,$C257,$AD257:$AD$525)&gt;$AD257,SUMIF($D257:$D$525,$D257,$AD257:$AD$525)&gt;$AD257),_xlfn.AGGREGATE(14,4,$DK$11:$DK$31*($C$11:$C$31=$C257),1),""))))))</f>
        <v/>
      </c>
      <c r="DG257" s="414" t="str">
        <f>IF(AND(DI257=1,DJ257=1,SUMIF($C257:$C$525,$C257,$AD257:$AD$525)=$AD257),$AD257,IF($DL257&gt;0,$DL257,IF(AND(COUNTIF($C$11:$C256,$C257)&gt;=1,COUNTIF($D256:$D256,$D257)&gt;=1),"",IF(AND(SUMIF($C257:$C$525,$C257,$AD257:$AD$525)&gt;$AD257,SUMIF($D257:$D$525,$D257,$AD257:$AD$525)&gt;$AD257),_xlfn.AGGREGATE(14,4,$DK$11:$DK$31*($C$11:$C$31=$C257),1),""))))</f>
        <v/>
      </c>
      <c r="DI257" s="409">
        <f>COUNTIFS('ZASOBY N'!$B256:$B$525,'ZASOBY N'!$B256,'ZASOBY N'!$C256:'ZASOBY N'!$C$525,'ZASOBY N'!$C256,'ZASOBY N'!$D256:'ZASOBY N'!$D$525,'ZASOBY N'!$D256,'ZASOBY N'!$H256:'ZASOBY N'!$H$525,'ZASOBY N'!$H256 )</f>
        <v>0</v>
      </c>
      <c r="DJ257" s="410">
        <f>COUNTIFS('ZASOBY N'!$B$10:$B256,'ZASOBY N'!$B256,'ZASOBY N'!$C$10:'ZASOBY N'!$C256,'ZASOBY N'!$C256,'ZASOBY N'!$D$10:'ZASOBY N'!$D256,'ZASOBY N'!$D256,'ZASOBY N'!$H$10:'ZASOBY N'!$H256,'ZASOBY N'!$H256 )</f>
        <v>0</v>
      </c>
      <c r="DK257" s="411">
        <f t="shared" si="91"/>
        <v>0</v>
      </c>
      <c r="DL257" s="412">
        <f t="shared" si="92"/>
        <v>0</v>
      </c>
    </row>
    <row r="258" spans="1:116" ht="18.899999999999999" customHeight="1" x14ac:dyDescent="0.3">
      <c r="A258" s="219"/>
      <c r="B258" s="152" t="str">
        <f>IF('ZASOBY N'!A257="","",'ZASOBY N'!A257)</f>
        <v/>
      </c>
      <c r="C258" s="462" t="str">
        <f>IF('ZASOBY N'!C257="","",'ZASOBY N'!C257)</f>
        <v/>
      </c>
      <c r="D258" s="137" t="str">
        <f>IF('ZASOBY N'!B257="","",'ZASOBY N'!B257)</f>
        <v/>
      </c>
      <c r="E258" s="138"/>
      <c r="F258" s="356" t="str">
        <f>IF('ZASOBY N'!D257="","",'ZASOBY N'!D257)</f>
        <v/>
      </c>
      <c r="G258" s="220" t="str">
        <f>IF('ZASOBY N'!G257="","",'ZASOBY N'!G257)</f>
        <v/>
      </c>
      <c r="H258" s="221" t="str">
        <f>IF('ZASOBY N'!F257="","",'ZASOBY N'!F257)</f>
        <v/>
      </c>
      <c r="I258" s="221" t="str">
        <f>IF('ZASOBY N'!G257="","",'ZASOBY N'!G257)</f>
        <v/>
      </c>
      <c r="J258" s="221" t="str">
        <f>IF('ZASOBY N'!H257="","",'ZASOBY N'!H257)</f>
        <v/>
      </c>
      <c r="K258" s="214">
        <v>0</v>
      </c>
      <c r="L258" s="214">
        <v>0</v>
      </c>
      <c r="M258" s="214">
        <v>0</v>
      </c>
      <c r="N258" s="222" t="str">
        <f>IF('ZASOBY N'!BD257="x","",IF(W258="","",'ZASOBY N'!E257))</f>
        <v/>
      </c>
      <c r="O258" s="223">
        <v>0</v>
      </c>
      <c r="P258" s="223">
        <v>0</v>
      </c>
      <c r="Q258" s="226" t="str">
        <f>IF($N258="","",'UPR BILANS N'!G258*'UPR BILANS N'!N258)</f>
        <v/>
      </c>
      <c r="R258" s="225" t="str">
        <f>IF($N258="","",'ZASOBY N'!O257)</f>
        <v/>
      </c>
      <c r="S258" s="225" t="str">
        <f>IF($N258="","",IF('ZASOBY N'!Q257="",0,'ZASOBY N'!Q257))</f>
        <v/>
      </c>
      <c r="T258" s="225" t="str">
        <f>IF($N258="","",'ZASOBY N'!V257)</f>
        <v/>
      </c>
      <c r="U258" s="225" t="str">
        <f>IF($N258="","",IF('ZASOBY N'!AG257="",0,'ZASOBY N'!AG257))</f>
        <v/>
      </c>
      <c r="V258" s="225" t="str">
        <f>IF($N258="","",IF(NN!P260="",0,NN!P260))</f>
        <v/>
      </c>
      <c r="W258" s="225" t="str">
        <f t="shared" si="93"/>
        <v/>
      </c>
      <c r="X258" s="226" t="str">
        <f t="shared" si="73"/>
        <v/>
      </c>
      <c r="Y258" s="225" t="str">
        <f>IF('ZASOBY N'!AU257="","",IF(C258&lt;&gt;C257,'ZASOBY N'!AU257,IF(D258&lt;&gt;D257,'ZASOBY N'!AU257,IF(F258&lt;&gt;F257,'ZASOBY N'!AU257,IF(G258&lt;&gt;G257,'ZASOBY N'!AU257,IF(J258&lt;&gt;J257,'ZASOBY N'!AU257,IF(NN!AC260="","",IF(AND(C257=C258,H257=H258,J257=J258,NN!AC260&gt;0),"",IF(AND(C258=C259,H258=DO256,NN!CW258&gt;0),'ZASOBY N'!AU257,'ZASOBY N'!AU257)))))))))</f>
        <v/>
      </c>
      <c r="Z258" s="225" t="str">
        <f t="shared" si="94"/>
        <v/>
      </c>
      <c r="AA258" s="227" t="str">
        <f t="shared" si="75"/>
        <v/>
      </c>
      <c r="AB258" s="400" t="str">
        <f t="shared" si="95"/>
        <v/>
      </c>
      <c r="AC258" s="228" t="str">
        <f t="shared" si="74"/>
        <v/>
      </c>
      <c r="AD258" s="222">
        <f>IF(B258="",0,IF(F258="",0,INDEX(POBRANIE_!$B$6:$F$101,MATCH('UPR BILANS N'!$F258,POBRANIE_!$A$6:$A$101,0),2)))</f>
        <v>0</v>
      </c>
      <c r="AE258" s="224">
        <f>IF(OR('ZASOBY N'!G257="",'ZASOBY N'!E257=""),0,IF(B258="",0,'ZASOBY N'!G257*'ZASOBY N'!E257))</f>
        <v>0</v>
      </c>
      <c r="AF258" s="225">
        <f>IF('ZASOBY N'!O257="",0,'ZASOBY N'!O257)</f>
        <v>0</v>
      </c>
      <c r="AG258" s="225">
        <f>IF('ZASOBY N'!Q257="",0,'ZASOBY N'!Q257)</f>
        <v>0</v>
      </c>
      <c r="AH258" s="225">
        <f>IF('ZASOBY N'!V257="",0,'ZASOBY N'!V257)</f>
        <v>0</v>
      </c>
      <c r="AI258" s="225">
        <f>IF('ZASOBY N'!AG257="",0,'ZASOBY N'!AG257)</f>
        <v>0</v>
      </c>
      <c r="AJ258" s="225">
        <f>IF(NN!P260="",0,IF(NN!P260="BRAK kol.7","BRAK BADAŃ",NN!P260))</f>
        <v>0</v>
      </c>
      <c r="AK258" s="225">
        <f>IF(NN!AC260="",0,IF(NN!AC260="BRAK kol.7","BRAK BADAŃ",NN!AC260))</f>
        <v>0</v>
      </c>
      <c r="BJ258" s="414" t="str">
        <f>IF(AND(BL258=1,BM258=1,SUMIF($C258:$C$525,$C258,$AK258:$AK$525)=$AK258),$AK258,IF($BO258&gt;0,$BO258,IF(AND(COUNTIF($C$11:$C257,$C258)&gt;=1,COUNTIF($D257:$D257,$D258)&gt;=1),"",IF(AND(SUMIF($C258:$C$525,$C258,$AK258:$AK$525)&gt;=$AK258,SUMIF($D258:$D$525,$D258,$AK258:$AK$525)&gt;=$AK258),SUMIF($C258:$C$525,$C258,$AK258:$AK$525),""))))</f>
        <v/>
      </c>
      <c r="BL258" s="409">
        <f>COUNTIFS('ZASOBY N'!$B257:$B$525,'ZASOBY N'!$B257,'ZASOBY N'!$C257:'ZASOBY N'!$C$525,'ZASOBY N'!$C257,'ZASOBY N'!$D257:'ZASOBY N'!$D$525,'ZASOBY N'!$D257,'ZASOBY N'!$H257:'ZASOBY N'!$H$525,'ZASOBY N'!$H257 )</f>
        <v>0</v>
      </c>
      <c r="BM258" s="410">
        <f>COUNTIFS('ZASOBY N'!$B$10:$B257,'ZASOBY N'!$B257,'ZASOBY N'!$C$10:'ZASOBY N'!$C257,'ZASOBY N'!$C257,'ZASOBY N'!$D$10:'ZASOBY N'!$D257,'ZASOBY N'!$D257,'ZASOBY N'!$H$10:'ZASOBY N'!$H257,'ZASOBY N'!$H257 )</f>
        <v>0</v>
      </c>
      <c r="BN258" s="411">
        <f t="shared" si="76"/>
        <v>0</v>
      </c>
      <c r="BO258" s="412">
        <f t="shared" si="77"/>
        <v>0</v>
      </c>
      <c r="BP258" s="94" t="str">
        <f t="shared" si="78"/>
        <v/>
      </c>
      <c r="BQ258" s="414" t="str">
        <f>IF(AND(BS258=1,BT258=1,SUMIF($C258:$C$525,$C258,$AJ258:$AJ$525)=$AJ258),$AJ258,IF($BV258&gt;0,$BV258,IF(AND(COUNTIF($C$11:$C257,$C258)&gt;=1,COUNTIF($D257:$D257,$D258)&gt;=1),"",IF(AND(SUMIF($C258:$C$525,$C258,$AJ258:$AJ$525)&gt;$AJ258,SUMIF($D258:$D$525,$D258,$AJ258:$AJ$525)&gt;$AJ258),SUMIF($C258:$C$525,$C258,$AJ258:$AJ$525),""))))</f>
        <v/>
      </c>
      <c r="BS258" s="409">
        <f>COUNTIFS('ZASOBY N'!$B257:$B$525,'ZASOBY N'!$B257,'ZASOBY N'!$C257:'ZASOBY N'!$C$525,'ZASOBY N'!$C257,'ZASOBY N'!$D257:'ZASOBY N'!$D$525,'ZASOBY N'!$D257,'ZASOBY N'!$H257:'ZASOBY N'!$H$525,'ZASOBY N'!$H257 )</f>
        <v>0</v>
      </c>
      <c r="BT258" s="410">
        <f>COUNTIFS('ZASOBY N'!$B$10:$B257,'ZASOBY N'!$B257,'ZASOBY N'!$C$10:'ZASOBY N'!$C257,'ZASOBY N'!$C257,'ZASOBY N'!$D$10:'ZASOBY N'!$D257,'ZASOBY N'!$D257,'ZASOBY N'!$H$10:'ZASOBY N'!$H257,'ZASOBY N'!$H257 )</f>
        <v>0</v>
      </c>
      <c r="BU258" s="411">
        <f t="shared" si="79"/>
        <v>0</v>
      </c>
      <c r="BV258" s="412">
        <f t="shared" si="80"/>
        <v>0</v>
      </c>
      <c r="BW258" s="94" t="s">
        <v>499</v>
      </c>
      <c r="BX258" s="414" t="str">
        <f>IF(AND(BZ258=1,CA258=1,SUMIF($C258:$C$525,$C258,$AI258:$AI$525)=$AI258),$AI258,IF($CC258&gt;0,$CC258,IF(AND(COUNTIF($C$11:$C257,$C258)&gt;=1,COUNTIF($D257:$D257,$D258)&gt;=1),"",IF(AND(SUMIF($C258:$C$525,$C258,$AI258:$AI$525)&gt;$AI258,SUMIF($D258:$D$525,$D258,$AI258:$AI$525)&gt;$IG258),_xlfn.AGGREGATE(14,4,$CB$11:$CB$31*($C$11:$C$31=$C258),1),""))))</f>
        <v/>
      </c>
      <c r="BZ258" s="409">
        <f>COUNTIFS('ZASOBY N'!$B257:$B$525,'ZASOBY N'!$B257,'ZASOBY N'!$C257:'ZASOBY N'!$C$525,'ZASOBY N'!$C257,'ZASOBY N'!$D257:'ZASOBY N'!$D$525,'ZASOBY N'!$D257,'ZASOBY N'!$H257:'ZASOBY N'!$H$525,'ZASOBY N'!$H257 )</f>
        <v>0</v>
      </c>
      <c r="CA258" s="410">
        <f>COUNTIFS('ZASOBY N'!$B$10:$B257,'ZASOBY N'!$B257,'ZASOBY N'!$C$10:'ZASOBY N'!$C257,'ZASOBY N'!$C257,'ZASOBY N'!$D$10:'ZASOBY N'!$D257,'ZASOBY N'!$D257,'ZASOBY N'!$H$10:'ZASOBY N'!$H257,'ZASOBY N'!$H257 )</f>
        <v>0</v>
      </c>
      <c r="CB258" s="411">
        <f t="shared" si="81"/>
        <v>0</v>
      </c>
      <c r="CC258" s="412">
        <f t="shared" si="82"/>
        <v>0</v>
      </c>
      <c r="CE258" s="414" t="str">
        <f>IF(AND(CG258=1,CH258=1,SUMIF($C258:$C$525,$C258,$AH258:$AH$525)=$AH258),$AH258,IF($CJ258&gt;0,$CJ258,IF(AND(COUNTIF($C$11:$C257,$C258)&gt;=1,COUNTIF($D257:$D257,$D258)&gt;=1),"",IF(AND(SUMIF($C258:$C$525,$C258,$AH258:$AH$525)&gt;$AH258,SUMIF($D258:$D$525,$D258,$AH258:$AH$525)&gt;$AH258),_xlfn.AGGREGATE(14,4,$CI$11:$CI$31*($C$11:$C$31=$C258),1),""))))</f>
        <v/>
      </c>
      <c r="CG258" s="409">
        <f>COUNTIFS('ZASOBY N'!$B257:$B$525,'ZASOBY N'!$B257,'ZASOBY N'!$C257:'ZASOBY N'!$C$525,'ZASOBY N'!$C257,'ZASOBY N'!$D257:'ZASOBY N'!$D$525,'ZASOBY N'!$D257,'ZASOBY N'!$H257:'ZASOBY N'!$H$525,'ZASOBY N'!$H257 )</f>
        <v>0</v>
      </c>
      <c r="CH258" s="410">
        <f>COUNTIFS('ZASOBY N'!$B$10:$B257,'ZASOBY N'!$B257,'ZASOBY N'!$C$10:'ZASOBY N'!$C257,'ZASOBY N'!$C257,'ZASOBY N'!$D$10:'ZASOBY N'!$D257,'ZASOBY N'!$D257,'ZASOBY N'!$H$10:'ZASOBY N'!$H257,'ZASOBY N'!$H257 )</f>
        <v>0</v>
      </c>
      <c r="CI258" s="411">
        <f t="shared" si="83"/>
        <v>0</v>
      </c>
      <c r="CJ258" s="412">
        <f t="shared" si="84"/>
        <v>0</v>
      </c>
      <c r="CL258" s="414" t="str">
        <f>IF(AND(CN258=1,CO258=1,SUMIF($C258:$C$525,$C258,$AG258:$AG$525)=$AG258),$AG258,IF($CQ258&gt;0,$CQ258,IF(AND(COUNTIF($C$11:$C257,$C258)&gt;=1,COUNTIF($D257:$D257,$D258)&gt;=1),"",IF(AND(SUMIF($C258:$C$525,$C258,$AG258:$AG$525)&gt;$AG258,SUMIF($D258:$D$525,$D258,$AG258:$AG$525)&gt;$AG258),_xlfn.AGGREGATE(14,4,$CP$11:$CP$31*($C$11:$C$31=$C258),1),""))))</f>
        <v/>
      </c>
      <c r="CN258" s="409">
        <f>COUNTIFS('ZASOBY N'!$B257:$B$525,'ZASOBY N'!$B257,'ZASOBY N'!$C257:'ZASOBY N'!$C$525,'ZASOBY N'!$C257,'ZASOBY N'!$D257:'ZASOBY N'!$D$525,'ZASOBY N'!$D257,'ZASOBY N'!$H257:'ZASOBY N'!$H$525,'ZASOBY N'!$H257 )</f>
        <v>0</v>
      </c>
      <c r="CO258" s="410">
        <f>COUNTIFS('ZASOBY N'!$B$10:$B257,'ZASOBY N'!$B257,'ZASOBY N'!$C$10:'ZASOBY N'!$C257,'ZASOBY N'!$C257,'ZASOBY N'!$D$10:'ZASOBY N'!$D257,'ZASOBY N'!$D257,'ZASOBY N'!$H$10:'ZASOBY N'!$H257,'ZASOBY N'!$H257 )</f>
        <v>0</v>
      </c>
      <c r="CP258" s="411">
        <f t="shared" si="85"/>
        <v>0</v>
      </c>
      <c r="CQ258" s="412">
        <f t="shared" si="86"/>
        <v>0</v>
      </c>
      <c r="CS258" s="414" t="str">
        <f>IF(AND(CU258=1,CV258=1,SUMIF($C258:$C$525,$C258,$AF258:$AF$525)=$AF258),$AF258,IF($CX258&gt;0,$CX258,IF(AND(COUNTIF($C$11:$C257,$C258)&gt;=1,COUNTIF($D257:$D257,$D258)&gt;=1),"",IF(AND(SUMIF($C258:$C$525,$C258,$AF258:$AF$525)&gt;$AF258,SUMIF($D258:$D$525,$D258,$AF258:$AF$525)&gt;$AF258),_xlfn.AGGREGATE(14,4,$CW$11:$CW$31*($C$11:$C$31=$C258),1),""))))</f>
        <v/>
      </c>
      <c r="CU258" s="409">
        <f>COUNTIFS('ZASOBY N'!$B257:$B$525,'ZASOBY N'!$B257,'ZASOBY N'!$C257:'ZASOBY N'!$C$525,'ZASOBY N'!$C257,'ZASOBY N'!$D257:'ZASOBY N'!$D$525,'ZASOBY N'!$D257,'ZASOBY N'!$H257:'ZASOBY N'!$H$525,'ZASOBY N'!$H257 )</f>
        <v>0</v>
      </c>
      <c r="CV258" s="410">
        <f>COUNTIFS('ZASOBY N'!$B$10:$B257,'ZASOBY N'!$B257,'ZASOBY N'!$C$10:'ZASOBY N'!$C257,'ZASOBY N'!$C257,'ZASOBY N'!$D$10:'ZASOBY N'!$D257,'ZASOBY N'!$D257,'ZASOBY N'!$H$10:'ZASOBY N'!$H257,'ZASOBY N'!$H257 )</f>
        <v>0</v>
      </c>
      <c r="CW258" s="411">
        <f t="shared" si="87"/>
        <v>0</v>
      </c>
      <c r="CX258" s="412">
        <f t="shared" si="88"/>
        <v>0</v>
      </c>
      <c r="CZ258" s="414" t="str">
        <f>IF(AND(DB258=1,DC258=1,SUMIF($C258:$C$525,$C258,$AE258:$AE$525)=$AE258),$AE258,IF($DE258&gt;0,$DE258,IF(AND(COUNTIF($C$11:$C257,$C258)&gt;=1,COUNTIF($D257:$D257,$D258)&gt;=1),"",IF(AND(SUMIF($C258:$C$525,$C258,$AE258:$AE$525)&gt;$AE258,SUMIF($D258:$D$525,$D258,$AE258:$AE$525)&gt;$AE258),_xlfn.AGGREGATE(14,4,$DD$11:$DD$31*($C$11:$C$31=$C258),1),""))))</f>
        <v/>
      </c>
      <c r="DB258" s="409">
        <f>COUNTIFS('ZASOBY N'!$B257:$B$525,'ZASOBY N'!$B257,'ZASOBY N'!$C257:'ZASOBY N'!$C$525,'ZASOBY N'!$C257,'ZASOBY N'!$D257:'ZASOBY N'!$D$525,'ZASOBY N'!$D257,'ZASOBY N'!$H257:'ZASOBY N'!$H$525,'ZASOBY N'!$H257 )</f>
        <v>0</v>
      </c>
      <c r="DC258" s="410">
        <f>COUNTIFS('ZASOBY N'!$B$10:$B257,'ZASOBY N'!$B257,'ZASOBY N'!$C$10:'ZASOBY N'!$C257,'ZASOBY N'!$C257,'ZASOBY N'!$D$10:'ZASOBY N'!$D257,'ZASOBY N'!$D257,'ZASOBY N'!$H$10:'ZASOBY N'!$H257,'ZASOBY N'!$H257 )</f>
        <v>0</v>
      </c>
      <c r="DD258" s="411">
        <f t="shared" si="89"/>
        <v>0</v>
      </c>
      <c r="DE258" s="412">
        <f t="shared" si="90"/>
        <v>0</v>
      </c>
      <c r="DF258" s="399" t="str">
        <f>IF(AND(DI258=1,DJ258=1,SUMIF($C258:$C$525,$C258,$AD258:$AD$525)=$AD258),$AD258,IF($DL258&gt;0,$DL258,IF(B258="","",IF(AND(COUNTIF($C$11:$C257,$C258)&gt;=1,COUNTIF($D257:$D257,$D258)&gt;=1,COUNTIF($Z255:$Z257,$C258)=0),"",IF(AND(COUNTIF($C$11:$C257,$C258)&gt;=1,COUNTIF($D257:$D257,$D258)&gt;=1),"UJĘTO WYŻEJ",IF(AND(SUMIF($C258:$C$525,$C258,$AD258:$AD$525)&gt;$AD258,SUMIF($D258:$D$525,$D258,$AD258:$AD$525)&gt;$AD258),_xlfn.AGGREGATE(14,4,$DK$11:$DK$31*($C$11:$C$31=$C258),1),""))))))</f>
        <v/>
      </c>
      <c r="DG258" s="414" t="str">
        <f>IF(AND(DI258=1,DJ258=1,SUMIF($C258:$C$525,$C258,$AD258:$AD$525)=$AD258),$AD258,IF($DL258&gt;0,$DL258,IF(AND(COUNTIF($C$11:$C257,$C258)&gt;=1,COUNTIF($D257:$D257,$D258)&gt;=1),"",IF(AND(SUMIF($C258:$C$525,$C258,$AD258:$AD$525)&gt;$AD258,SUMIF($D258:$D$525,$D258,$AD258:$AD$525)&gt;$AD258),_xlfn.AGGREGATE(14,4,$DK$11:$DK$31*($C$11:$C$31=$C258),1),""))))</f>
        <v/>
      </c>
      <c r="DI258" s="409">
        <f>COUNTIFS('ZASOBY N'!$B257:$B$525,'ZASOBY N'!$B257,'ZASOBY N'!$C257:'ZASOBY N'!$C$525,'ZASOBY N'!$C257,'ZASOBY N'!$D257:'ZASOBY N'!$D$525,'ZASOBY N'!$D257,'ZASOBY N'!$H257:'ZASOBY N'!$H$525,'ZASOBY N'!$H257 )</f>
        <v>0</v>
      </c>
      <c r="DJ258" s="410">
        <f>COUNTIFS('ZASOBY N'!$B$10:$B257,'ZASOBY N'!$B257,'ZASOBY N'!$C$10:'ZASOBY N'!$C257,'ZASOBY N'!$C257,'ZASOBY N'!$D$10:'ZASOBY N'!$D257,'ZASOBY N'!$D257,'ZASOBY N'!$H$10:'ZASOBY N'!$H257,'ZASOBY N'!$H257 )</f>
        <v>0</v>
      </c>
      <c r="DK258" s="411">
        <f t="shared" si="91"/>
        <v>0</v>
      </c>
      <c r="DL258" s="412">
        <f t="shared" si="92"/>
        <v>0</v>
      </c>
    </row>
    <row r="259" spans="1:116" ht="18.899999999999999" customHeight="1" x14ac:dyDescent="0.3">
      <c r="A259" s="219"/>
      <c r="B259" s="152" t="str">
        <f>IF('ZASOBY N'!A258="","",'ZASOBY N'!A258)</f>
        <v/>
      </c>
      <c r="C259" s="462" t="str">
        <f>IF('ZASOBY N'!C258="","",'ZASOBY N'!C258)</f>
        <v/>
      </c>
      <c r="D259" s="137" t="str">
        <f>IF('ZASOBY N'!B258="","",'ZASOBY N'!B258)</f>
        <v/>
      </c>
      <c r="E259" s="138"/>
      <c r="F259" s="356" t="str">
        <f>IF('ZASOBY N'!D258="","",'ZASOBY N'!D258)</f>
        <v/>
      </c>
      <c r="G259" s="220" t="str">
        <f>IF('ZASOBY N'!G258="","",'ZASOBY N'!G258)</f>
        <v/>
      </c>
      <c r="H259" s="221" t="str">
        <f>IF('ZASOBY N'!F258="","",'ZASOBY N'!F258)</f>
        <v/>
      </c>
      <c r="I259" s="221" t="str">
        <f>IF('ZASOBY N'!G258="","",'ZASOBY N'!G258)</f>
        <v/>
      </c>
      <c r="J259" s="221" t="str">
        <f>IF('ZASOBY N'!H258="","",'ZASOBY N'!H258)</f>
        <v/>
      </c>
      <c r="K259" s="214">
        <v>0</v>
      </c>
      <c r="L259" s="214">
        <v>0</v>
      </c>
      <c r="M259" s="214">
        <v>0</v>
      </c>
      <c r="N259" s="222" t="str">
        <f>IF('ZASOBY N'!BD258="x","",IF(W259="","",'ZASOBY N'!E258))</f>
        <v/>
      </c>
      <c r="O259" s="223">
        <v>0</v>
      </c>
      <c r="P259" s="223">
        <v>0</v>
      </c>
      <c r="Q259" s="226" t="str">
        <f>IF($N259="","",'UPR BILANS N'!G259*'UPR BILANS N'!N259)</f>
        <v/>
      </c>
      <c r="R259" s="225" t="str">
        <f>IF($N259="","",'ZASOBY N'!O258)</f>
        <v/>
      </c>
      <c r="S259" s="225" t="str">
        <f>IF($N259="","",IF('ZASOBY N'!Q258="",0,'ZASOBY N'!Q258))</f>
        <v/>
      </c>
      <c r="T259" s="225" t="str">
        <f>IF($N259="","",'ZASOBY N'!V258)</f>
        <v/>
      </c>
      <c r="U259" s="225" t="str">
        <f>IF($N259="","",IF('ZASOBY N'!AG258="",0,'ZASOBY N'!AG258))</f>
        <v/>
      </c>
      <c r="V259" s="225" t="str">
        <f>IF($N259="","",IF(NN!P261="",0,NN!P261))</f>
        <v/>
      </c>
      <c r="W259" s="225" t="str">
        <f t="shared" si="93"/>
        <v/>
      </c>
      <c r="X259" s="226" t="str">
        <f t="shared" si="73"/>
        <v/>
      </c>
      <c r="Y259" s="225" t="str">
        <f>IF('ZASOBY N'!AU258="","",IF(C259&lt;&gt;C258,'ZASOBY N'!AU258,IF(D259&lt;&gt;D258,'ZASOBY N'!AU258,IF(F259&lt;&gt;F258,'ZASOBY N'!AU258,IF(G259&lt;&gt;G258,'ZASOBY N'!AU258,IF(J259&lt;&gt;J258,'ZASOBY N'!AU258,IF(NN!AC261="","",IF(AND(C258=C259,H258=H259,J258=J259,NN!AC261&gt;0),"",IF(AND(C259=C260,H259=DO257,NN!CW259&gt;0),'ZASOBY N'!AU258,'ZASOBY N'!AU258)))))))))</f>
        <v/>
      </c>
      <c r="Z259" s="225" t="str">
        <f t="shared" si="94"/>
        <v/>
      </c>
      <c r="AA259" s="227" t="str">
        <f t="shared" si="75"/>
        <v/>
      </c>
      <c r="AB259" s="400" t="str">
        <f t="shared" si="95"/>
        <v/>
      </c>
      <c r="AC259" s="228" t="str">
        <f t="shared" si="74"/>
        <v/>
      </c>
      <c r="AD259" s="222">
        <f>IF(B259="",0,IF(F259="",0,INDEX(POBRANIE_!$B$6:$F$101,MATCH('UPR BILANS N'!$F259,POBRANIE_!$A$6:$A$101,0),2)))</f>
        <v>0</v>
      </c>
      <c r="AE259" s="224">
        <f>IF(OR('ZASOBY N'!G258="",'ZASOBY N'!E258=""),0,IF(B259="",0,'ZASOBY N'!G258*'ZASOBY N'!E258))</f>
        <v>0</v>
      </c>
      <c r="AF259" s="225">
        <f>IF('ZASOBY N'!O258="",0,'ZASOBY N'!O258)</f>
        <v>0</v>
      </c>
      <c r="AG259" s="225">
        <f>IF('ZASOBY N'!Q258="",0,'ZASOBY N'!Q258)</f>
        <v>0</v>
      </c>
      <c r="AH259" s="225">
        <f>IF('ZASOBY N'!V258="",0,'ZASOBY N'!V258)</f>
        <v>0</v>
      </c>
      <c r="AI259" s="225">
        <f>IF('ZASOBY N'!AG258="",0,'ZASOBY N'!AG258)</f>
        <v>0</v>
      </c>
      <c r="AJ259" s="225">
        <f>IF(NN!P261="",0,IF(NN!P261="BRAK kol.7","BRAK BADAŃ",NN!P261))</f>
        <v>0</v>
      </c>
      <c r="AK259" s="225">
        <f>IF(NN!AC261="",0,IF(NN!AC261="BRAK kol.7","BRAK BADAŃ",NN!AC261))</f>
        <v>0</v>
      </c>
      <c r="BJ259" s="414" t="str">
        <f>IF(AND(BL259=1,BM259=1,SUMIF($C259:$C$525,$C259,$AK259:$AK$525)=$AK259),$AK259,IF($BO259&gt;0,$BO259,IF(AND(COUNTIF($C$11:$C258,$C259)&gt;=1,COUNTIF($D258:$D258,$D259)&gt;=1),"",IF(AND(SUMIF($C259:$C$525,$C259,$AK259:$AK$525)&gt;=$AK259,SUMIF($D259:$D$525,$D259,$AK259:$AK$525)&gt;=$AK259),SUMIF($C259:$C$525,$C259,$AK259:$AK$525),""))))</f>
        <v/>
      </c>
      <c r="BL259" s="409">
        <f>COUNTIFS('ZASOBY N'!$B258:$B$525,'ZASOBY N'!$B258,'ZASOBY N'!$C258:'ZASOBY N'!$C$525,'ZASOBY N'!$C258,'ZASOBY N'!$D258:'ZASOBY N'!$D$525,'ZASOBY N'!$D258,'ZASOBY N'!$H258:'ZASOBY N'!$H$525,'ZASOBY N'!$H258 )</f>
        <v>0</v>
      </c>
      <c r="BM259" s="410">
        <f>COUNTIFS('ZASOBY N'!$B$10:$B258,'ZASOBY N'!$B258,'ZASOBY N'!$C$10:'ZASOBY N'!$C258,'ZASOBY N'!$C258,'ZASOBY N'!$D$10:'ZASOBY N'!$D258,'ZASOBY N'!$D258,'ZASOBY N'!$H$10:'ZASOBY N'!$H258,'ZASOBY N'!$H258 )</f>
        <v>0</v>
      </c>
      <c r="BN259" s="411">
        <f t="shared" si="76"/>
        <v>0</v>
      </c>
      <c r="BO259" s="412">
        <f t="shared" si="77"/>
        <v>0</v>
      </c>
      <c r="BP259" s="94" t="str">
        <f t="shared" si="78"/>
        <v/>
      </c>
      <c r="BQ259" s="414" t="str">
        <f>IF(AND(BS259=1,BT259=1,SUMIF($C259:$C$525,$C259,$AJ259:$AJ$525)=$AJ259),$AJ259,IF($BV259&gt;0,$BV259,IF(AND(COUNTIF($C$11:$C258,$C259)&gt;=1,COUNTIF($D258:$D258,$D259)&gt;=1),"",IF(AND(SUMIF($C259:$C$525,$C259,$AJ259:$AJ$525)&gt;$AJ259,SUMIF($D259:$D$525,$D259,$AJ259:$AJ$525)&gt;$AJ259),SUMIF($C259:$C$525,$C259,$AJ259:$AJ$525),""))))</f>
        <v/>
      </c>
      <c r="BS259" s="409">
        <f>COUNTIFS('ZASOBY N'!$B258:$B$525,'ZASOBY N'!$B258,'ZASOBY N'!$C258:'ZASOBY N'!$C$525,'ZASOBY N'!$C258,'ZASOBY N'!$D258:'ZASOBY N'!$D$525,'ZASOBY N'!$D258,'ZASOBY N'!$H258:'ZASOBY N'!$H$525,'ZASOBY N'!$H258 )</f>
        <v>0</v>
      </c>
      <c r="BT259" s="410">
        <f>COUNTIFS('ZASOBY N'!$B$10:$B258,'ZASOBY N'!$B258,'ZASOBY N'!$C$10:'ZASOBY N'!$C258,'ZASOBY N'!$C258,'ZASOBY N'!$D$10:'ZASOBY N'!$D258,'ZASOBY N'!$D258,'ZASOBY N'!$H$10:'ZASOBY N'!$H258,'ZASOBY N'!$H258 )</f>
        <v>0</v>
      </c>
      <c r="BU259" s="411">
        <f t="shared" si="79"/>
        <v>0</v>
      </c>
      <c r="BV259" s="412">
        <f t="shared" si="80"/>
        <v>0</v>
      </c>
      <c r="BW259" s="94" t="s">
        <v>499</v>
      </c>
      <c r="BX259" s="414" t="str">
        <f>IF(AND(BZ259=1,CA259=1,SUMIF($C259:$C$525,$C259,$AI259:$AI$525)=$AI259),$AI259,IF($CC259&gt;0,$CC259,IF(AND(COUNTIF($C$11:$C258,$C259)&gt;=1,COUNTIF($D258:$D258,$D259)&gt;=1),"",IF(AND(SUMIF($C259:$C$525,$C259,$AI259:$AI$525)&gt;$AI259,SUMIF($D259:$D$525,$D259,$AI259:$AI$525)&gt;$IG259),_xlfn.AGGREGATE(14,4,$CB$11:$CB$31*($C$11:$C$31=$C259),1),""))))</f>
        <v/>
      </c>
      <c r="BZ259" s="409">
        <f>COUNTIFS('ZASOBY N'!$B258:$B$525,'ZASOBY N'!$B258,'ZASOBY N'!$C258:'ZASOBY N'!$C$525,'ZASOBY N'!$C258,'ZASOBY N'!$D258:'ZASOBY N'!$D$525,'ZASOBY N'!$D258,'ZASOBY N'!$H258:'ZASOBY N'!$H$525,'ZASOBY N'!$H258 )</f>
        <v>0</v>
      </c>
      <c r="CA259" s="410">
        <f>COUNTIFS('ZASOBY N'!$B$10:$B258,'ZASOBY N'!$B258,'ZASOBY N'!$C$10:'ZASOBY N'!$C258,'ZASOBY N'!$C258,'ZASOBY N'!$D$10:'ZASOBY N'!$D258,'ZASOBY N'!$D258,'ZASOBY N'!$H$10:'ZASOBY N'!$H258,'ZASOBY N'!$H258 )</f>
        <v>0</v>
      </c>
      <c r="CB259" s="411">
        <f t="shared" si="81"/>
        <v>0</v>
      </c>
      <c r="CC259" s="412">
        <f t="shared" si="82"/>
        <v>0</v>
      </c>
      <c r="CE259" s="414" t="str">
        <f>IF(AND(CG259=1,CH259=1,SUMIF($C259:$C$525,$C259,$AH259:$AH$525)=$AH259),$AH259,IF($CJ259&gt;0,$CJ259,IF(AND(COUNTIF($C$11:$C258,$C259)&gt;=1,COUNTIF($D258:$D258,$D259)&gt;=1),"",IF(AND(SUMIF($C259:$C$525,$C259,$AH259:$AH$525)&gt;$AH259,SUMIF($D259:$D$525,$D259,$AH259:$AH$525)&gt;$AH259),_xlfn.AGGREGATE(14,4,$CI$11:$CI$31*($C$11:$C$31=$C259),1),""))))</f>
        <v/>
      </c>
      <c r="CG259" s="409">
        <f>COUNTIFS('ZASOBY N'!$B258:$B$525,'ZASOBY N'!$B258,'ZASOBY N'!$C258:'ZASOBY N'!$C$525,'ZASOBY N'!$C258,'ZASOBY N'!$D258:'ZASOBY N'!$D$525,'ZASOBY N'!$D258,'ZASOBY N'!$H258:'ZASOBY N'!$H$525,'ZASOBY N'!$H258 )</f>
        <v>0</v>
      </c>
      <c r="CH259" s="410">
        <f>COUNTIFS('ZASOBY N'!$B$10:$B258,'ZASOBY N'!$B258,'ZASOBY N'!$C$10:'ZASOBY N'!$C258,'ZASOBY N'!$C258,'ZASOBY N'!$D$10:'ZASOBY N'!$D258,'ZASOBY N'!$D258,'ZASOBY N'!$H$10:'ZASOBY N'!$H258,'ZASOBY N'!$H258 )</f>
        <v>0</v>
      </c>
      <c r="CI259" s="411">
        <f t="shared" si="83"/>
        <v>0</v>
      </c>
      <c r="CJ259" s="412">
        <f t="shared" si="84"/>
        <v>0</v>
      </c>
      <c r="CL259" s="414" t="str">
        <f>IF(AND(CN259=1,CO259=1,SUMIF($C259:$C$525,$C259,$AG259:$AG$525)=$AG259),$AG259,IF($CQ259&gt;0,$CQ259,IF(AND(COUNTIF($C$11:$C258,$C259)&gt;=1,COUNTIF($D258:$D258,$D259)&gt;=1),"",IF(AND(SUMIF($C259:$C$525,$C259,$AG259:$AG$525)&gt;$AG259,SUMIF($D259:$D$525,$D259,$AG259:$AG$525)&gt;$AG259),_xlfn.AGGREGATE(14,4,$CP$11:$CP$31*($C$11:$C$31=$C259),1),""))))</f>
        <v/>
      </c>
      <c r="CN259" s="409">
        <f>COUNTIFS('ZASOBY N'!$B258:$B$525,'ZASOBY N'!$B258,'ZASOBY N'!$C258:'ZASOBY N'!$C$525,'ZASOBY N'!$C258,'ZASOBY N'!$D258:'ZASOBY N'!$D$525,'ZASOBY N'!$D258,'ZASOBY N'!$H258:'ZASOBY N'!$H$525,'ZASOBY N'!$H258 )</f>
        <v>0</v>
      </c>
      <c r="CO259" s="410">
        <f>COUNTIFS('ZASOBY N'!$B$10:$B258,'ZASOBY N'!$B258,'ZASOBY N'!$C$10:'ZASOBY N'!$C258,'ZASOBY N'!$C258,'ZASOBY N'!$D$10:'ZASOBY N'!$D258,'ZASOBY N'!$D258,'ZASOBY N'!$H$10:'ZASOBY N'!$H258,'ZASOBY N'!$H258 )</f>
        <v>0</v>
      </c>
      <c r="CP259" s="411">
        <f t="shared" si="85"/>
        <v>0</v>
      </c>
      <c r="CQ259" s="412">
        <f t="shared" si="86"/>
        <v>0</v>
      </c>
      <c r="CS259" s="414" t="str">
        <f>IF(AND(CU259=1,CV259=1,SUMIF($C259:$C$525,$C259,$AF259:$AF$525)=$AF259),$AF259,IF($CX259&gt;0,$CX259,IF(AND(COUNTIF($C$11:$C258,$C259)&gt;=1,COUNTIF($D258:$D258,$D259)&gt;=1),"",IF(AND(SUMIF($C259:$C$525,$C259,$AF259:$AF$525)&gt;$AF259,SUMIF($D259:$D$525,$D259,$AF259:$AF$525)&gt;$AF259),_xlfn.AGGREGATE(14,4,$CW$11:$CW$31*($C$11:$C$31=$C259),1),""))))</f>
        <v/>
      </c>
      <c r="CU259" s="409">
        <f>COUNTIFS('ZASOBY N'!$B258:$B$525,'ZASOBY N'!$B258,'ZASOBY N'!$C258:'ZASOBY N'!$C$525,'ZASOBY N'!$C258,'ZASOBY N'!$D258:'ZASOBY N'!$D$525,'ZASOBY N'!$D258,'ZASOBY N'!$H258:'ZASOBY N'!$H$525,'ZASOBY N'!$H258 )</f>
        <v>0</v>
      </c>
      <c r="CV259" s="410">
        <f>COUNTIFS('ZASOBY N'!$B$10:$B258,'ZASOBY N'!$B258,'ZASOBY N'!$C$10:'ZASOBY N'!$C258,'ZASOBY N'!$C258,'ZASOBY N'!$D$10:'ZASOBY N'!$D258,'ZASOBY N'!$D258,'ZASOBY N'!$H$10:'ZASOBY N'!$H258,'ZASOBY N'!$H258 )</f>
        <v>0</v>
      </c>
      <c r="CW259" s="411">
        <f t="shared" si="87"/>
        <v>0</v>
      </c>
      <c r="CX259" s="412">
        <f t="shared" si="88"/>
        <v>0</v>
      </c>
      <c r="CZ259" s="414" t="str">
        <f>IF(AND(DB259=1,DC259=1,SUMIF($C259:$C$525,$C259,$AE259:$AE$525)=$AE259),$AE259,IF($DE259&gt;0,$DE259,IF(AND(COUNTIF($C$11:$C258,$C259)&gt;=1,COUNTIF($D258:$D258,$D259)&gt;=1),"",IF(AND(SUMIF($C259:$C$525,$C259,$AE259:$AE$525)&gt;$AE259,SUMIF($D259:$D$525,$D259,$AE259:$AE$525)&gt;$AE259),_xlfn.AGGREGATE(14,4,$DD$11:$DD$31*($C$11:$C$31=$C259),1),""))))</f>
        <v/>
      </c>
      <c r="DB259" s="409">
        <f>COUNTIFS('ZASOBY N'!$B258:$B$525,'ZASOBY N'!$B258,'ZASOBY N'!$C258:'ZASOBY N'!$C$525,'ZASOBY N'!$C258,'ZASOBY N'!$D258:'ZASOBY N'!$D$525,'ZASOBY N'!$D258,'ZASOBY N'!$H258:'ZASOBY N'!$H$525,'ZASOBY N'!$H258 )</f>
        <v>0</v>
      </c>
      <c r="DC259" s="410">
        <f>COUNTIFS('ZASOBY N'!$B$10:$B258,'ZASOBY N'!$B258,'ZASOBY N'!$C$10:'ZASOBY N'!$C258,'ZASOBY N'!$C258,'ZASOBY N'!$D$10:'ZASOBY N'!$D258,'ZASOBY N'!$D258,'ZASOBY N'!$H$10:'ZASOBY N'!$H258,'ZASOBY N'!$H258 )</f>
        <v>0</v>
      </c>
      <c r="DD259" s="411">
        <f t="shared" si="89"/>
        <v>0</v>
      </c>
      <c r="DE259" s="412">
        <f t="shared" si="90"/>
        <v>0</v>
      </c>
      <c r="DF259" s="399" t="str">
        <f>IF(AND(DI259=1,DJ259=1,SUMIF($C259:$C$525,$C259,$AD259:$AD$525)=$AD259),$AD259,IF($DL259&gt;0,$DL259,IF(B259="","",IF(AND(COUNTIF($C$11:$C258,$C259)&gt;=1,COUNTIF($D258:$D258,$D259)&gt;=1,COUNTIF($Z256:$Z258,$C259)=0),"",IF(AND(COUNTIF($C$11:$C258,$C259)&gt;=1,COUNTIF($D258:$D258,$D259)&gt;=1),"UJĘTO WYŻEJ",IF(AND(SUMIF($C259:$C$525,$C259,$AD259:$AD$525)&gt;$AD259,SUMIF($D259:$D$525,$D259,$AD259:$AD$525)&gt;$AD259),_xlfn.AGGREGATE(14,4,$DK$11:$DK$31*($C$11:$C$31=$C259),1),""))))))</f>
        <v/>
      </c>
      <c r="DG259" s="414" t="str">
        <f>IF(AND(DI259=1,DJ259=1,SUMIF($C259:$C$525,$C259,$AD259:$AD$525)=$AD259),$AD259,IF($DL259&gt;0,$DL259,IF(AND(COUNTIF($C$11:$C258,$C259)&gt;=1,COUNTIF($D258:$D258,$D259)&gt;=1),"",IF(AND(SUMIF($C259:$C$525,$C259,$AD259:$AD$525)&gt;$AD259,SUMIF($D259:$D$525,$D259,$AD259:$AD$525)&gt;$AD259),_xlfn.AGGREGATE(14,4,$DK$11:$DK$31*($C$11:$C$31=$C259),1),""))))</f>
        <v/>
      </c>
      <c r="DI259" s="409">
        <f>COUNTIFS('ZASOBY N'!$B258:$B$525,'ZASOBY N'!$B258,'ZASOBY N'!$C258:'ZASOBY N'!$C$525,'ZASOBY N'!$C258,'ZASOBY N'!$D258:'ZASOBY N'!$D$525,'ZASOBY N'!$D258,'ZASOBY N'!$H258:'ZASOBY N'!$H$525,'ZASOBY N'!$H258 )</f>
        <v>0</v>
      </c>
      <c r="DJ259" s="410">
        <f>COUNTIFS('ZASOBY N'!$B$10:$B258,'ZASOBY N'!$B258,'ZASOBY N'!$C$10:'ZASOBY N'!$C258,'ZASOBY N'!$C258,'ZASOBY N'!$D$10:'ZASOBY N'!$D258,'ZASOBY N'!$D258,'ZASOBY N'!$H$10:'ZASOBY N'!$H258,'ZASOBY N'!$H258 )</f>
        <v>0</v>
      </c>
      <c r="DK259" s="411">
        <f t="shared" si="91"/>
        <v>0</v>
      </c>
      <c r="DL259" s="412">
        <f t="shared" si="92"/>
        <v>0</v>
      </c>
    </row>
    <row r="260" spans="1:116" ht="18.899999999999999" customHeight="1" x14ac:dyDescent="0.3">
      <c r="A260" s="219"/>
      <c r="B260" s="152" t="str">
        <f>IF('ZASOBY N'!A259="","",'ZASOBY N'!A259)</f>
        <v/>
      </c>
      <c r="C260" s="462" t="str">
        <f>IF('ZASOBY N'!C259="","",'ZASOBY N'!C259)</f>
        <v/>
      </c>
      <c r="D260" s="137" t="str">
        <f>IF('ZASOBY N'!B259="","",'ZASOBY N'!B259)</f>
        <v/>
      </c>
      <c r="E260" s="138"/>
      <c r="F260" s="356" t="str">
        <f>IF('ZASOBY N'!D259="","",'ZASOBY N'!D259)</f>
        <v/>
      </c>
      <c r="G260" s="220" t="str">
        <f>IF('ZASOBY N'!G259="","",'ZASOBY N'!G259)</f>
        <v/>
      </c>
      <c r="H260" s="221" t="str">
        <f>IF('ZASOBY N'!F259="","",'ZASOBY N'!F259)</f>
        <v/>
      </c>
      <c r="I260" s="221" t="str">
        <f>IF('ZASOBY N'!G259="","",'ZASOBY N'!G259)</f>
        <v/>
      </c>
      <c r="J260" s="221" t="str">
        <f>IF('ZASOBY N'!H259="","",'ZASOBY N'!H259)</f>
        <v/>
      </c>
      <c r="K260" s="214">
        <v>0</v>
      </c>
      <c r="L260" s="214">
        <v>0</v>
      </c>
      <c r="M260" s="214">
        <v>0</v>
      </c>
      <c r="N260" s="222" t="str">
        <f>IF('ZASOBY N'!BD259="x","",IF(W260="","",'ZASOBY N'!E259))</f>
        <v/>
      </c>
      <c r="O260" s="223">
        <v>0</v>
      </c>
      <c r="P260" s="223">
        <v>0</v>
      </c>
      <c r="Q260" s="226" t="str">
        <f>IF($N260="","",'UPR BILANS N'!G260*'UPR BILANS N'!N260)</f>
        <v/>
      </c>
      <c r="R260" s="225" t="str">
        <f>IF($N260="","",'ZASOBY N'!O259)</f>
        <v/>
      </c>
      <c r="S260" s="225" t="str">
        <f>IF($N260="","",IF('ZASOBY N'!Q259="",0,'ZASOBY N'!Q259))</f>
        <v/>
      </c>
      <c r="T260" s="225" t="str">
        <f>IF($N260="","",'ZASOBY N'!V259)</f>
        <v/>
      </c>
      <c r="U260" s="225" t="str">
        <f>IF($N260="","",IF('ZASOBY N'!AG259="",0,'ZASOBY N'!AG259))</f>
        <v/>
      </c>
      <c r="V260" s="225" t="str">
        <f>IF($N260="","",IF(NN!P262="",0,NN!P262))</f>
        <v/>
      </c>
      <c r="W260" s="225" t="str">
        <f t="shared" si="93"/>
        <v/>
      </c>
      <c r="X260" s="226" t="str">
        <f t="shared" si="73"/>
        <v/>
      </c>
      <c r="Y260" s="225" t="str">
        <f>IF('ZASOBY N'!AU259="","",IF(C260&lt;&gt;C259,'ZASOBY N'!AU259,IF(D260&lt;&gt;D259,'ZASOBY N'!AU259,IF(F260&lt;&gt;F259,'ZASOBY N'!AU259,IF(G260&lt;&gt;G259,'ZASOBY N'!AU259,IF(J260&lt;&gt;J259,'ZASOBY N'!AU259,IF(NN!AC262="","",IF(AND(C259=C260,H259=H260,J259=J260,NN!AC262&gt;0),"",IF(AND(C260=C261,H260=DO258,NN!CW260&gt;0),'ZASOBY N'!AU259,'ZASOBY N'!AU259)))))))))</f>
        <v/>
      </c>
      <c r="Z260" s="225" t="str">
        <f t="shared" si="94"/>
        <v/>
      </c>
      <c r="AA260" s="227" t="str">
        <f t="shared" si="75"/>
        <v/>
      </c>
      <c r="AB260" s="400" t="str">
        <f t="shared" si="95"/>
        <v/>
      </c>
      <c r="AC260" s="228" t="str">
        <f t="shared" si="74"/>
        <v/>
      </c>
      <c r="AD260" s="222">
        <f>IF(B260="",0,IF(F260="",0,INDEX(POBRANIE_!$B$6:$F$101,MATCH('UPR BILANS N'!$F260,POBRANIE_!$A$6:$A$101,0),2)))</f>
        <v>0</v>
      </c>
      <c r="AE260" s="224">
        <f>IF(OR('ZASOBY N'!G259="",'ZASOBY N'!E259=""),0,IF(B260="",0,'ZASOBY N'!G259*'ZASOBY N'!E259))</f>
        <v>0</v>
      </c>
      <c r="AF260" s="225">
        <f>IF('ZASOBY N'!O259="",0,'ZASOBY N'!O259)</f>
        <v>0</v>
      </c>
      <c r="AG260" s="225">
        <f>IF('ZASOBY N'!Q259="",0,'ZASOBY N'!Q259)</f>
        <v>0</v>
      </c>
      <c r="AH260" s="225">
        <f>IF('ZASOBY N'!V259="",0,'ZASOBY N'!V259)</f>
        <v>0</v>
      </c>
      <c r="AI260" s="225">
        <f>IF('ZASOBY N'!AG259="",0,'ZASOBY N'!AG259)</f>
        <v>0</v>
      </c>
      <c r="AJ260" s="225">
        <f>IF(NN!P262="",0,IF(NN!P262="BRAK kol.7","BRAK BADAŃ",NN!P262))</f>
        <v>0</v>
      </c>
      <c r="AK260" s="225">
        <f>IF(NN!AC262="",0,IF(NN!AC262="BRAK kol.7","BRAK BADAŃ",NN!AC262))</f>
        <v>0</v>
      </c>
      <c r="BJ260" s="414" t="str">
        <f>IF(AND(BL260=1,BM260=1,SUMIF($C260:$C$525,$C260,$AK260:$AK$525)=$AK260),$AK260,IF($BO260&gt;0,$BO260,IF(AND(COUNTIF($C$11:$C259,$C260)&gt;=1,COUNTIF($D259:$D259,$D260)&gt;=1),"",IF(AND(SUMIF($C260:$C$525,$C260,$AK260:$AK$525)&gt;=$AK260,SUMIF($D260:$D$525,$D260,$AK260:$AK$525)&gt;=$AK260),SUMIF($C260:$C$525,$C260,$AK260:$AK$525),""))))</f>
        <v/>
      </c>
      <c r="BL260" s="409">
        <f>COUNTIFS('ZASOBY N'!$B259:$B$525,'ZASOBY N'!$B259,'ZASOBY N'!$C259:'ZASOBY N'!$C$525,'ZASOBY N'!$C259,'ZASOBY N'!$D259:'ZASOBY N'!$D$525,'ZASOBY N'!$D259,'ZASOBY N'!$H259:'ZASOBY N'!$H$525,'ZASOBY N'!$H259 )</f>
        <v>0</v>
      </c>
      <c r="BM260" s="410">
        <f>COUNTIFS('ZASOBY N'!$B$10:$B259,'ZASOBY N'!$B259,'ZASOBY N'!$C$10:'ZASOBY N'!$C259,'ZASOBY N'!$C259,'ZASOBY N'!$D$10:'ZASOBY N'!$D259,'ZASOBY N'!$D259,'ZASOBY N'!$H$10:'ZASOBY N'!$H259,'ZASOBY N'!$H259 )</f>
        <v>0</v>
      </c>
      <c r="BN260" s="411">
        <f t="shared" si="76"/>
        <v>0</v>
      </c>
      <c r="BO260" s="412">
        <f t="shared" si="77"/>
        <v>0</v>
      </c>
      <c r="BP260" s="94" t="str">
        <f t="shared" si="78"/>
        <v/>
      </c>
      <c r="BQ260" s="414" t="str">
        <f>IF(AND(BS260=1,BT260=1,SUMIF($C260:$C$525,$C260,$AJ260:$AJ$525)=$AJ260),$AJ260,IF($BV260&gt;0,$BV260,IF(AND(COUNTIF($C$11:$C259,$C260)&gt;=1,COUNTIF($D259:$D259,$D260)&gt;=1),"",IF(AND(SUMIF($C260:$C$525,$C260,$AJ260:$AJ$525)&gt;$AJ260,SUMIF($D260:$D$525,$D260,$AJ260:$AJ$525)&gt;$AJ260),SUMIF($C260:$C$525,$C260,$AJ260:$AJ$525),""))))</f>
        <v/>
      </c>
      <c r="BS260" s="409">
        <f>COUNTIFS('ZASOBY N'!$B259:$B$525,'ZASOBY N'!$B259,'ZASOBY N'!$C259:'ZASOBY N'!$C$525,'ZASOBY N'!$C259,'ZASOBY N'!$D259:'ZASOBY N'!$D$525,'ZASOBY N'!$D259,'ZASOBY N'!$H259:'ZASOBY N'!$H$525,'ZASOBY N'!$H259 )</f>
        <v>0</v>
      </c>
      <c r="BT260" s="410">
        <f>COUNTIFS('ZASOBY N'!$B$10:$B259,'ZASOBY N'!$B259,'ZASOBY N'!$C$10:'ZASOBY N'!$C259,'ZASOBY N'!$C259,'ZASOBY N'!$D$10:'ZASOBY N'!$D259,'ZASOBY N'!$D259,'ZASOBY N'!$H$10:'ZASOBY N'!$H259,'ZASOBY N'!$H259 )</f>
        <v>0</v>
      </c>
      <c r="BU260" s="411">
        <f t="shared" si="79"/>
        <v>0</v>
      </c>
      <c r="BV260" s="412">
        <f t="shared" si="80"/>
        <v>0</v>
      </c>
      <c r="BW260" s="94" t="s">
        <v>499</v>
      </c>
      <c r="BX260" s="414" t="str">
        <f>IF(AND(BZ260=1,CA260=1,SUMIF($C260:$C$525,$C260,$AI260:$AI$525)=$AI260),$AI260,IF($CC260&gt;0,$CC260,IF(AND(COUNTIF($C$11:$C259,$C260)&gt;=1,COUNTIF($D259:$D259,$D260)&gt;=1),"",IF(AND(SUMIF($C260:$C$525,$C260,$AI260:$AI$525)&gt;$AI260,SUMIF($D260:$D$525,$D260,$AI260:$AI$525)&gt;$IG260),_xlfn.AGGREGATE(14,4,$CB$11:$CB$31*($C$11:$C$31=$C260),1),""))))</f>
        <v/>
      </c>
      <c r="BZ260" s="409">
        <f>COUNTIFS('ZASOBY N'!$B259:$B$525,'ZASOBY N'!$B259,'ZASOBY N'!$C259:'ZASOBY N'!$C$525,'ZASOBY N'!$C259,'ZASOBY N'!$D259:'ZASOBY N'!$D$525,'ZASOBY N'!$D259,'ZASOBY N'!$H259:'ZASOBY N'!$H$525,'ZASOBY N'!$H259 )</f>
        <v>0</v>
      </c>
      <c r="CA260" s="410">
        <f>COUNTIFS('ZASOBY N'!$B$10:$B259,'ZASOBY N'!$B259,'ZASOBY N'!$C$10:'ZASOBY N'!$C259,'ZASOBY N'!$C259,'ZASOBY N'!$D$10:'ZASOBY N'!$D259,'ZASOBY N'!$D259,'ZASOBY N'!$H$10:'ZASOBY N'!$H259,'ZASOBY N'!$H259 )</f>
        <v>0</v>
      </c>
      <c r="CB260" s="411">
        <f t="shared" si="81"/>
        <v>0</v>
      </c>
      <c r="CC260" s="412">
        <f t="shared" si="82"/>
        <v>0</v>
      </c>
      <c r="CE260" s="414" t="str">
        <f>IF(AND(CG260=1,CH260=1,SUMIF($C260:$C$525,$C260,$AH260:$AH$525)=$AH260),$AH260,IF($CJ260&gt;0,$CJ260,IF(AND(COUNTIF($C$11:$C259,$C260)&gt;=1,COUNTIF($D259:$D259,$D260)&gt;=1),"",IF(AND(SUMIF($C260:$C$525,$C260,$AH260:$AH$525)&gt;$AH260,SUMIF($D260:$D$525,$D260,$AH260:$AH$525)&gt;$AH260),_xlfn.AGGREGATE(14,4,$CI$11:$CI$31*($C$11:$C$31=$C260),1),""))))</f>
        <v/>
      </c>
      <c r="CG260" s="409">
        <f>COUNTIFS('ZASOBY N'!$B259:$B$525,'ZASOBY N'!$B259,'ZASOBY N'!$C259:'ZASOBY N'!$C$525,'ZASOBY N'!$C259,'ZASOBY N'!$D259:'ZASOBY N'!$D$525,'ZASOBY N'!$D259,'ZASOBY N'!$H259:'ZASOBY N'!$H$525,'ZASOBY N'!$H259 )</f>
        <v>0</v>
      </c>
      <c r="CH260" s="410">
        <f>COUNTIFS('ZASOBY N'!$B$10:$B259,'ZASOBY N'!$B259,'ZASOBY N'!$C$10:'ZASOBY N'!$C259,'ZASOBY N'!$C259,'ZASOBY N'!$D$10:'ZASOBY N'!$D259,'ZASOBY N'!$D259,'ZASOBY N'!$H$10:'ZASOBY N'!$H259,'ZASOBY N'!$H259 )</f>
        <v>0</v>
      </c>
      <c r="CI260" s="411">
        <f t="shared" si="83"/>
        <v>0</v>
      </c>
      <c r="CJ260" s="412">
        <f t="shared" si="84"/>
        <v>0</v>
      </c>
      <c r="CL260" s="414" t="str">
        <f>IF(AND(CN260=1,CO260=1,SUMIF($C260:$C$525,$C260,$AG260:$AG$525)=$AG260),$AG260,IF($CQ260&gt;0,$CQ260,IF(AND(COUNTIF($C$11:$C259,$C260)&gt;=1,COUNTIF($D259:$D259,$D260)&gt;=1),"",IF(AND(SUMIF($C260:$C$525,$C260,$AG260:$AG$525)&gt;$AG260,SUMIF($D260:$D$525,$D260,$AG260:$AG$525)&gt;$AG260),_xlfn.AGGREGATE(14,4,$CP$11:$CP$31*($C$11:$C$31=$C260),1),""))))</f>
        <v/>
      </c>
      <c r="CN260" s="409">
        <f>COUNTIFS('ZASOBY N'!$B259:$B$525,'ZASOBY N'!$B259,'ZASOBY N'!$C259:'ZASOBY N'!$C$525,'ZASOBY N'!$C259,'ZASOBY N'!$D259:'ZASOBY N'!$D$525,'ZASOBY N'!$D259,'ZASOBY N'!$H259:'ZASOBY N'!$H$525,'ZASOBY N'!$H259 )</f>
        <v>0</v>
      </c>
      <c r="CO260" s="410">
        <f>COUNTIFS('ZASOBY N'!$B$10:$B259,'ZASOBY N'!$B259,'ZASOBY N'!$C$10:'ZASOBY N'!$C259,'ZASOBY N'!$C259,'ZASOBY N'!$D$10:'ZASOBY N'!$D259,'ZASOBY N'!$D259,'ZASOBY N'!$H$10:'ZASOBY N'!$H259,'ZASOBY N'!$H259 )</f>
        <v>0</v>
      </c>
      <c r="CP260" s="411">
        <f t="shared" si="85"/>
        <v>0</v>
      </c>
      <c r="CQ260" s="412">
        <f t="shared" si="86"/>
        <v>0</v>
      </c>
      <c r="CS260" s="414" t="str">
        <f>IF(AND(CU260=1,CV260=1,SUMIF($C260:$C$525,$C260,$AF260:$AF$525)=$AF260),$AF260,IF($CX260&gt;0,$CX260,IF(AND(COUNTIF($C$11:$C259,$C260)&gt;=1,COUNTIF($D259:$D259,$D260)&gt;=1),"",IF(AND(SUMIF($C260:$C$525,$C260,$AF260:$AF$525)&gt;$AF260,SUMIF($D260:$D$525,$D260,$AF260:$AF$525)&gt;$AF260),_xlfn.AGGREGATE(14,4,$CW$11:$CW$31*($C$11:$C$31=$C260),1),""))))</f>
        <v/>
      </c>
      <c r="CU260" s="409">
        <f>COUNTIFS('ZASOBY N'!$B259:$B$525,'ZASOBY N'!$B259,'ZASOBY N'!$C259:'ZASOBY N'!$C$525,'ZASOBY N'!$C259,'ZASOBY N'!$D259:'ZASOBY N'!$D$525,'ZASOBY N'!$D259,'ZASOBY N'!$H259:'ZASOBY N'!$H$525,'ZASOBY N'!$H259 )</f>
        <v>0</v>
      </c>
      <c r="CV260" s="410">
        <f>COUNTIFS('ZASOBY N'!$B$10:$B259,'ZASOBY N'!$B259,'ZASOBY N'!$C$10:'ZASOBY N'!$C259,'ZASOBY N'!$C259,'ZASOBY N'!$D$10:'ZASOBY N'!$D259,'ZASOBY N'!$D259,'ZASOBY N'!$H$10:'ZASOBY N'!$H259,'ZASOBY N'!$H259 )</f>
        <v>0</v>
      </c>
      <c r="CW260" s="411">
        <f t="shared" si="87"/>
        <v>0</v>
      </c>
      <c r="CX260" s="412">
        <f t="shared" si="88"/>
        <v>0</v>
      </c>
      <c r="CZ260" s="414" t="str">
        <f>IF(AND(DB260=1,DC260=1,SUMIF($C260:$C$525,$C260,$AE260:$AE$525)=$AE260),$AE260,IF($DE260&gt;0,$DE260,IF(AND(COUNTIF($C$11:$C259,$C260)&gt;=1,COUNTIF($D259:$D259,$D260)&gt;=1),"",IF(AND(SUMIF($C260:$C$525,$C260,$AE260:$AE$525)&gt;$AE260,SUMIF($D260:$D$525,$D260,$AE260:$AE$525)&gt;$AE260),_xlfn.AGGREGATE(14,4,$DD$11:$DD$31*($C$11:$C$31=$C260),1),""))))</f>
        <v/>
      </c>
      <c r="DB260" s="409">
        <f>COUNTIFS('ZASOBY N'!$B259:$B$525,'ZASOBY N'!$B259,'ZASOBY N'!$C259:'ZASOBY N'!$C$525,'ZASOBY N'!$C259,'ZASOBY N'!$D259:'ZASOBY N'!$D$525,'ZASOBY N'!$D259,'ZASOBY N'!$H259:'ZASOBY N'!$H$525,'ZASOBY N'!$H259 )</f>
        <v>0</v>
      </c>
      <c r="DC260" s="410">
        <f>COUNTIFS('ZASOBY N'!$B$10:$B259,'ZASOBY N'!$B259,'ZASOBY N'!$C$10:'ZASOBY N'!$C259,'ZASOBY N'!$C259,'ZASOBY N'!$D$10:'ZASOBY N'!$D259,'ZASOBY N'!$D259,'ZASOBY N'!$H$10:'ZASOBY N'!$H259,'ZASOBY N'!$H259 )</f>
        <v>0</v>
      </c>
      <c r="DD260" s="411">
        <f t="shared" si="89"/>
        <v>0</v>
      </c>
      <c r="DE260" s="412">
        <f t="shared" si="90"/>
        <v>0</v>
      </c>
      <c r="DF260" s="399" t="str">
        <f>IF(AND(DI260=1,DJ260=1,SUMIF($C260:$C$525,$C260,$AD260:$AD$525)=$AD260),$AD260,IF($DL260&gt;0,$DL260,IF(B260="","",IF(AND(COUNTIF($C$11:$C259,$C260)&gt;=1,COUNTIF($D259:$D259,$D260)&gt;=1,COUNTIF($Z257:$Z259,$C260)=0),"",IF(AND(COUNTIF($C$11:$C259,$C260)&gt;=1,COUNTIF($D259:$D259,$D260)&gt;=1),"UJĘTO WYŻEJ",IF(AND(SUMIF($C260:$C$525,$C260,$AD260:$AD$525)&gt;$AD260,SUMIF($D260:$D$525,$D260,$AD260:$AD$525)&gt;$AD260),_xlfn.AGGREGATE(14,4,$DK$11:$DK$31*($C$11:$C$31=$C260),1),""))))))</f>
        <v/>
      </c>
      <c r="DG260" s="414" t="str">
        <f>IF(AND(DI260=1,DJ260=1,SUMIF($C260:$C$525,$C260,$AD260:$AD$525)=$AD260),$AD260,IF($DL260&gt;0,$DL260,IF(AND(COUNTIF($C$11:$C259,$C260)&gt;=1,COUNTIF($D259:$D259,$D260)&gt;=1),"",IF(AND(SUMIF($C260:$C$525,$C260,$AD260:$AD$525)&gt;$AD260,SUMIF($D260:$D$525,$D260,$AD260:$AD$525)&gt;$AD260),_xlfn.AGGREGATE(14,4,$DK$11:$DK$31*($C$11:$C$31=$C260),1),""))))</f>
        <v/>
      </c>
      <c r="DI260" s="409">
        <f>COUNTIFS('ZASOBY N'!$B259:$B$525,'ZASOBY N'!$B259,'ZASOBY N'!$C259:'ZASOBY N'!$C$525,'ZASOBY N'!$C259,'ZASOBY N'!$D259:'ZASOBY N'!$D$525,'ZASOBY N'!$D259,'ZASOBY N'!$H259:'ZASOBY N'!$H$525,'ZASOBY N'!$H259 )</f>
        <v>0</v>
      </c>
      <c r="DJ260" s="410">
        <f>COUNTIFS('ZASOBY N'!$B$10:$B259,'ZASOBY N'!$B259,'ZASOBY N'!$C$10:'ZASOBY N'!$C259,'ZASOBY N'!$C259,'ZASOBY N'!$D$10:'ZASOBY N'!$D259,'ZASOBY N'!$D259,'ZASOBY N'!$H$10:'ZASOBY N'!$H259,'ZASOBY N'!$H259 )</f>
        <v>0</v>
      </c>
      <c r="DK260" s="411">
        <f t="shared" si="91"/>
        <v>0</v>
      </c>
      <c r="DL260" s="412">
        <f t="shared" si="92"/>
        <v>0</v>
      </c>
    </row>
    <row r="261" spans="1:116" ht="18.899999999999999" customHeight="1" x14ac:dyDescent="0.3">
      <c r="A261" s="219"/>
      <c r="B261" s="152" t="str">
        <f>IF('ZASOBY N'!A260="","",'ZASOBY N'!A260)</f>
        <v/>
      </c>
      <c r="C261" s="462" t="str">
        <f>IF('ZASOBY N'!C260="","",'ZASOBY N'!C260)</f>
        <v/>
      </c>
      <c r="D261" s="137" t="str">
        <f>IF('ZASOBY N'!B260="","",'ZASOBY N'!B260)</f>
        <v/>
      </c>
      <c r="E261" s="138"/>
      <c r="F261" s="356" t="str">
        <f>IF('ZASOBY N'!D260="","",'ZASOBY N'!D260)</f>
        <v/>
      </c>
      <c r="G261" s="220" t="str">
        <f>IF('ZASOBY N'!G260="","",'ZASOBY N'!G260)</f>
        <v/>
      </c>
      <c r="H261" s="221" t="str">
        <f>IF('ZASOBY N'!F260="","",'ZASOBY N'!F260)</f>
        <v/>
      </c>
      <c r="I261" s="221" t="str">
        <f>IF('ZASOBY N'!G260="","",'ZASOBY N'!G260)</f>
        <v/>
      </c>
      <c r="J261" s="221" t="str">
        <f>IF('ZASOBY N'!H260="","",'ZASOBY N'!H260)</f>
        <v/>
      </c>
      <c r="K261" s="214">
        <v>0</v>
      </c>
      <c r="L261" s="214">
        <v>0</v>
      </c>
      <c r="M261" s="214">
        <v>0</v>
      </c>
      <c r="N261" s="222" t="str">
        <f>IF('ZASOBY N'!BD260="x","",IF(W261="","",'ZASOBY N'!E260))</f>
        <v/>
      </c>
      <c r="O261" s="223">
        <v>0</v>
      </c>
      <c r="P261" s="223">
        <v>0</v>
      </c>
      <c r="Q261" s="226" t="str">
        <f>IF($N261="","",'UPR BILANS N'!G261*'UPR BILANS N'!N261)</f>
        <v/>
      </c>
      <c r="R261" s="225" t="str">
        <f>IF($N261="","",'ZASOBY N'!O260)</f>
        <v/>
      </c>
      <c r="S261" s="225" t="str">
        <f>IF($N261="","",IF('ZASOBY N'!Q260="",0,'ZASOBY N'!Q260))</f>
        <v/>
      </c>
      <c r="T261" s="225" t="str">
        <f>IF($N261="","",'ZASOBY N'!V260)</f>
        <v/>
      </c>
      <c r="U261" s="225" t="str">
        <f>IF($N261="","",IF('ZASOBY N'!AG260="",0,'ZASOBY N'!AG260))</f>
        <v/>
      </c>
      <c r="V261" s="225" t="str">
        <f>IF($N261="","",IF(NN!P263="",0,NN!P263))</f>
        <v/>
      </c>
      <c r="W261" s="225" t="str">
        <f t="shared" si="93"/>
        <v/>
      </c>
      <c r="X261" s="226" t="str">
        <f t="shared" si="73"/>
        <v/>
      </c>
      <c r="Y261" s="225" t="str">
        <f>IF('ZASOBY N'!AU260="","",IF(C261&lt;&gt;C260,'ZASOBY N'!AU260,IF(D261&lt;&gt;D260,'ZASOBY N'!AU260,IF(F261&lt;&gt;F260,'ZASOBY N'!AU260,IF(G261&lt;&gt;G260,'ZASOBY N'!AU260,IF(J261&lt;&gt;J260,'ZASOBY N'!AU260,IF(NN!AC263="","",IF(AND(C260=C261,H260=H261,J260=J261,NN!AC263&gt;0),"",IF(AND(C261=C262,H261=DO259,NN!CW261&gt;0),'ZASOBY N'!AU260,'ZASOBY N'!AU260)))))))))</f>
        <v/>
      </c>
      <c r="Z261" s="225" t="str">
        <f t="shared" si="94"/>
        <v/>
      </c>
      <c r="AA261" s="227" t="str">
        <f t="shared" si="75"/>
        <v/>
      </c>
      <c r="AB261" s="400" t="str">
        <f t="shared" si="95"/>
        <v/>
      </c>
      <c r="AC261" s="228" t="str">
        <f t="shared" si="74"/>
        <v/>
      </c>
      <c r="AD261" s="222">
        <f>IF(B261="",0,IF(F261="",0,INDEX(POBRANIE_!$B$6:$F$101,MATCH('UPR BILANS N'!$F261,POBRANIE_!$A$6:$A$101,0),2)))</f>
        <v>0</v>
      </c>
      <c r="AE261" s="224">
        <f>IF(OR('ZASOBY N'!G260="",'ZASOBY N'!E260=""),0,IF(B261="",0,'ZASOBY N'!G260*'ZASOBY N'!E260))</f>
        <v>0</v>
      </c>
      <c r="AF261" s="225">
        <f>IF('ZASOBY N'!O260="",0,'ZASOBY N'!O260)</f>
        <v>0</v>
      </c>
      <c r="AG261" s="225">
        <f>IF('ZASOBY N'!Q260="",0,'ZASOBY N'!Q260)</f>
        <v>0</v>
      </c>
      <c r="AH261" s="225">
        <f>IF('ZASOBY N'!V260="",0,'ZASOBY N'!V260)</f>
        <v>0</v>
      </c>
      <c r="AI261" s="225">
        <f>IF('ZASOBY N'!AG260="",0,'ZASOBY N'!AG260)</f>
        <v>0</v>
      </c>
      <c r="AJ261" s="225">
        <f>IF(NN!P263="",0,IF(NN!P263="BRAK kol.7","BRAK BADAŃ",NN!P263))</f>
        <v>0</v>
      </c>
      <c r="AK261" s="225">
        <f>IF(NN!AC263="",0,IF(NN!AC263="BRAK kol.7","BRAK BADAŃ",NN!AC263))</f>
        <v>0</v>
      </c>
      <c r="BJ261" s="414" t="str">
        <f>IF(AND(BL261=1,BM261=1,SUMIF($C261:$C$525,$C261,$AK261:$AK$525)=$AK261),$AK261,IF($BO261&gt;0,$BO261,IF(AND(COUNTIF($C$11:$C260,$C261)&gt;=1,COUNTIF($D260:$D260,$D261)&gt;=1),"",IF(AND(SUMIF($C261:$C$525,$C261,$AK261:$AK$525)&gt;=$AK261,SUMIF($D261:$D$525,$D261,$AK261:$AK$525)&gt;=$AK261),SUMIF($C261:$C$525,$C261,$AK261:$AK$525),""))))</f>
        <v/>
      </c>
      <c r="BL261" s="409">
        <f>COUNTIFS('ZASOBY N'!$B260:$B$525,'ZASOBY N'!$B260,'ZASOBY N'!$C260:'ZASOBY N'!$C$525,'ZASOBY N'!$C260,'ZASOBY N'!$D260:'ZASOBY N'!$D$525,'ZASOBY N'!$D260,'ZASOBY N'!$H260:'ZASOBY N'!$H$525,'ZASOBY N'!$H260 )</f>
        <v>0</v>
      </c>
      <c r="BM261" s="410">
        <f>COUNTIFS('ZASOBY N'!$B$10:$B260,'ZASOBY N'!$B260,'ZASOBY N'!$C$10:'ZASOBY N'!$C260,'ZASOBY N'!$C260,'ZASOBY N'!$D$10:'ZASOBY N'!$D260,'ZASOBY N'!$D260,'ZASOBY N'!$H$10:'ZASOBY N'!$H260,'ZASOBY N'!$H260 )</f>
        <v>0</v>
      </c>
      <c r="BN261" s="411">
        <f t="shared" si="76"/>
        <v>0</v>
      </c>
      <c r="BO261" s="412">
        <f t="shared" si="77"/>
        <v>0</v>
      </c>
      <c r="BP261" s="94" t="str">
        <f t="shared" si="78"/>
        <v/>
      </c>
      <c r="BQ261" s="414" t="str">
        <f>IF(AND(BS261=1,BT261=1,SUMIF($C261:$C$525,$C261,$AJ261:$AJ$525)=$AJ261),$AJ261,IF($BV261&gt;0,$BV261,IF(AND(COUNTIF($C$11:$C260,$C261)&gt;=1,COUNTIF($D260:$D260,$D261)&gt;=1),"",IF(AND(SUMIF($C261:$C$525,$C261,$AJ261:$AJ$525)&gt;$AJ261,SUMIF($D261:$D$525,$D261,$AJ261:$AJ$525)&gt;$AJ261),SUMIF($C261:$C$525,$C261,$AJ261:$AJ$525),""))))</f>
        <v/>
      </c>
      <c r="BS261" s="409">
        <f>COUNTIFS('ZASOBY N'!$B260:$B$525,'ZASOBY N'!$B260,'ZASOBY N'!$C260:'ZASOBY N'!$C$525,'ZASOBY N'!$C260,'ZASOBY N'!$D260:'ZASOBY N'!$D$525,'ZASOBY N'!$D260,'ZASOBY N'!$H260:'ZASOBY N'!$H$525,'ZASOBY N'!$H260 )</f>
        <v>0</v>
      </c>
      <c r="BT261" s="410">
        <f>COUNTIFS('ZASOBY N'!$B$10:$B260,'ZASOBY N'!$B260,'ZASOBY N'!$C$10:'ZASOBY N'!$C260,'ZASOBY N'!$C260,'ZASOBY N'!$D$10:'ZASOBY N'!$D260,'ZASOBY N'!$D260,'ZASOBY N'!$H$10:'ZASOBY N'!$H260,'ZASOBY N'!$H260 )</f>
        <v>0</v>
      </c>
      <c r="BU261" s="411">
        <f t="shared" si="79"/>
        <v>0</v>
      </c>
      <c r="BV261" s="412">
        <f t="shared" si="80"/>
        <v>0</v>
      </c>
      <c r="BW261" s="94" t="s">
        <v>499</v>
      </c>
      <c r="BX261" s="414" t="str">
        <f>IF(AND(BZ261=1,CA261=1,SUMIF($C261:$C$525,$C261,$AI261:$AI$525)=$AI261),$AI261,IF($CC261&gt;0,$CC261,IF(AND(COUNTIF($C$11:$C260,$C261)&gt;=1,COUNTIF($D260:$D260,$D261)&gt;=1),"",IF(AND(SUMIF($C261:$C$525,$C261,$AI261:$AI$525)&gt;$AI261,SUMIF($D261:$D$525,$D261,$AI261:$AI$525)&gt;$IG261),_xlfn.AGGREGATE(14,4,$CB$11:$CB$31*($C$11:$C$31=$C261),1),""))))</f>
        <v/>
      </c>
      <c r="BZ261" s="409">
        <f>COUNTIFS('ZASOBY N'!$B260:$B$525,'ZASOBY N'!$B260,'ZASOBY N'!$C260:'ZASOBY N'!$C$525,'ZASOBY N'!$C260,'ZASOBY N'!$D260:'ZASOBY N'!$D$525,'ZASOBY N'!$D260,'ZASOBY N'!$H260:'ZASOBY N'!$H$525,'ZASOBY N'!$H260 )</f>
        <v>0</v>
      </c>
      <c r="CA261" s="410">
        <f>COUNTIFS('ZASOBY N'!$B$10:$B260,'ZASOBY N'!$B260,'ZASOBY N'!$C$10:'ZASOBY N'!$C260,'ZASOBY N'!$C260,'ZASOBY N'!$D$10:'ZASOBY N'!$D260,'ZASOBY N'!$D260,'ZASOBY N'!$H$10:'ZASOBY N'!$H260,'ZASOBY N'!$H260 )</f>
        <v>0</v>
      </c>
      <c r="CB261" s="411">
        <f t="shared" si="81"/>
        <v>0</v>
      </c>
      <c r="CC261" s="412">
        <f t="shared" si="82"/>
        <v>0</v>
      </c>
      <c r="CE261" s="414" t="str">
        <f>IF(AND(CG261=1,CH261=1,SUMIF($C261:$C$525,$C261,$AH261:$AH$525)=$AH261),$AH261,IF($CJ261&gt;0,$CJ261,IF(AND(COUNTIF($C$11:$C260,$C261)&gt;=1,COUNTIF($D260:$D260,$D261)&gt;=1),"",IF(AND(SUMIF($C261:$C$525,$C261,$AH261:$AH$525)&gt;$AH261,SUMIF($D261:$D$525,$D261,$AH261:$AH$525)&gt;$AH261),_xlfn.AGGREGATE(14,4,$CI$11:$CI$31*($C$11:$C$31=$C261),1),""))))</f>
        <v/>
      </c>
      <c r="CG261" s="409">
        <f>COUNTIFS('ZASOBY N'!$B260:$B$525,'ZASOBY N'!$B260,'ZASOBY N'!$C260:'ZASOBY N'!$C$525,'ZASOBY N'!$C260,'ZASOBY N'!$D260:'ZASOBY N'!$D$525,'ZASOBY N'!$D260,'ZASOBY N'!$H260:'ZASOBY N'!$H$525,'ZASOBY N'!$H260 )</f>
        <v>0</v>
      </c>
      <c r="CH261" s="410">
        <f>COUNTIFS('ZASOBY N'!$B$10:$B260,'ZASOBY N'!$B260,'ZASOBY N'!$C$10:'ZASOBY N'!$C260,'ZASOBY N'!$C260,'ZASOBY N'!$D$10:'ZASOBY N'!$D260,'ZASOBY N'!$D260,'ZASOBY N'!$H$10:'ZASOBY N'!$H260,'ZASOBY N'!$H260 )</f>
        <v>0</v>
      </c>
      <c r="CI261" s="411">
        <f t="shared" si="83"/>
        <v>0</v>
      </c>
      <c r="CJ261" s="412">
        <f t="shared" si="84"/>
        <v>0</v>
      </c>
      <c r="CL261" s="414" t="str">
        <f>IF(AND(CN261=1,CO261=1,SUMIF($C261:$C$525,$C261,$AG261:$AG$525)=$AG261),$AG261,IF($CQ261&gt;0,$CQ261,IF(AND(COUNTIF($C$11:$C260,$C261)&gt;=1,COUNTIF($D260:$D260,$D261)&gt;=1),"",IF(AND(SUMIF($C261:$C$525,$C261,$AG261:$AG$525)&gt;$AG261,SUMIF($D261:$D$525,$D261,$AG261:$AG$525)&gt;$AG261),_xlfn.AGGREGATE(14,4,$CP$11:$CP$31*($C$11:$C$31=$C261),1),""))))</f>
        <v/>
      </c>
      <c r="CN261" s="409">
        <f>COUNTIFS('ZASOBY N'!$B260:$B$525,'ZASOBY N'!$B260,'ZASOBY N'!$C260:'ZASOBY N'!$C$525,'ZASOBY N'!$C260,'ZASOBY N'!$D260:'ZASOBY N'!$D$525,'ZASOBY N'!$D260,'ZASOBY N'!$H260:'ZASOBY N'!$H$525,'ZASOBY N'!$H260 )</f>
        <v>0</v>
      </c>
      <c r="CO261" s="410">
        <f>COUNTIFS('ZASOBY N'!$B$10:$B260,'ZASOBY N'!$B260,'ZASOBY N'!$C$10:'ZASOBY N'!$C260,'ZASOBY N'!$C260,'ZASOBY N'!$D$10:'ZASOBY N'!$D260,'ZASOBY N'!$D260,'ZASOBY N'!$H$10:'ZASOBY N'!$H260,'ZASOBY N'!$H260 )</f>
        <v>0</v>
      </c>
      <c r="CP261" s="411">
        <f t="shared" si="85"/>
        <v>0</v>
      </c>
      <c r="CQ261" s="412">
        <f t="shared" si="86"/>
        <v>0</v>
      </c>
      <c r="CS261" s="414" t="str">
        <f>IF(AND(CU261=1,CV261=1,SUMIF($C261:$C$525,$C261,$AF261:$AF$525)=$AF261),$AF261,IF($CX261&gt;0,$CX261,IF(AND(COUNTIF($C$11:$C260,$C261)&gt;=1,COUNTIF($D260:$D260,$D261)&gt;=1),"",IF(AND(SUMIF($C261:$C$525,$C261,$AF261:$AF$525)&gt;$AF261,SUMIF($D261:$D$525,$D261,$AF261:$AF$525)&gt;$AF261),_xlfn.AGGREGATE(14,4,$CW$11:$CW$31*($C$11:$C$31=$C261),1),""))))</f>
        <v/>
      </c>
      <c r="CU261" s="409">
        <f>COUNTIFS('ZASOBY N'!$B260:$B$525,'ZASOBY N'!$B260,'ZASOBY N'!$C260:'ZASOBY N'!$C$525,'ZASOBY N'!$C260,'ZASOBY N'!$D260:'ZASOBY N'!$D$525,'ZASOBY N'!$D260,'ZASOBY N'!$H260:'ZASOBY N'!$H$525,'ZASOBY N'!$H260 )</f>
        <v>0</v>
      </c>
      <c r="CV261" s="410">
        <f>COUNTIFS('ZASOBY N'!$B$10:$B260,'ZASOBY N'!$B260,'ZASOBY N'!$C$10:'ZASOBY N'!$C260,'ZASOBY N'!$C260,'ZASOBY N'!$D$10:'ZASOBY N'!$D260,'ZASOBY N'!$D260,'ZASOBY N'!$H$10:'ZASOBY N'!$H260,'ZASOBY N'!$H260 )</f>
        <v>0</v>
      </c>
      <c r="CW261" s="411">
        <f t="shared" si="87"/>
        <v>0</v>
      </c>
      <c r="CX261" s="412">
        <f t="shared" si="88"/>
        <v>0</v>
      </c>
      <c r="CZ261" s="414" t="str">
        <f>IF(AND(DB261=1,DC261=1,SUMIF($C261:$C$525,$C261,$AE261:$AE$525)=$AE261),$AE261,IF($DE261&gt;0,$DE261,IF(AND(COUNTIF($C$11:$C260,$C261)&gt;=1,COUNTIF($D260:$D260,$D261)&gt;=1),"",IF(AND(SUMIF($C261:$C$525,$C261,$AE261:$AE$525)&gt;$AE261,SUMIF($D261:$D$525,$D261,$AE261:$AE$525)&gt;$AE261),_xlfn.AGGREGATE(14,4,$DD$11:$DD$31*($C$11:$C$31=$C261),1),""))))</f>
        <v/>
      </c>
      <c r="DB261" s="409">
        <f>COUNTIFS('ZASOBY N'!$B260:$B$525,'ZASOBY N'!$B260,'ZASOBY N'!$C260:'ZASOBY N'!$C$525,'ZASOBY N'!$C260,'ZASOBY N'!$D260:'ZASOBY N'!$D$525,'ZASOBY N'!$D260,'ZASOBY N'!$H260:'ZASOBY N'!$H$525,'ZASOBY N'!$H260 )</f>
        <v>0</v>
      </c>
      <c r="DC261" s="410">
        <f>COUNTIFS('ZASOBY N'!$B$10:$B260,'ZASOBY N'!$B260,'ZASOBY N'!$C$10:'ZASOBY N'!$C260,'ZASOBY N'!$C260,'ZASOBY N'!$D$10:'ZASOBY N'!$D260,'ZASOBY N'!$D260,'ZASOBY N'!$H$10:'ZASOBY N'!$H260,'ZASOBY N'!$H260 )</f>
        <v>0</v>
      </c>
      <c r="DD261" s="411">
        <f t="shared" si="89"/>
        <v>0</v>
      </c>
      <c r="DE261" s="412">
        <f t="shared" si="90"/>
        <v>0</v>
      </c>
      <c r="DF261" s="399" t="str">
        <f>IF(AND(DI261=1,DJ261=1,SUMIF($C261:$C$525,$C261,$AD261:$AD$525)=$AD261),$AD261,IF($DL261&gt;0,$DL261,IF(B261="","",IF(AND(COUNTIF($C$11:$C260,$C261)&gt;=1,COUNTIF($D260:$D260,$D261)&gt;=1,COUNTIF($Z258:$Z260,$C261)=0),"",IF(AND(COUNTIF($C$11:$C260,$C261)&gt;=1,COUNTIF($D260:$D260,$D261)&gt;=1),"UJĘTO WYŻEJ",IF(AND(SUMIF($C261:$C$525,$C261,$AD261:$AD$525)&gt;$AD261,SUMIF($D261:$D$525,$D261,$AD261:$AD$525)&gt;$AD261),_xlfn.AGGREGATE(14,4,$DK$11:$DK$31*($C$11:$C$31=$C261),1),""))))))</f>
        <v/>
      </c>
      <c r="DG261" s="414" t="str">
        <f>IF(AND(DI261=1,DJ261=1,SUMIF($C261:$C$525,$C261,$AD261:$AD$525)=$AD261),$AD261,IF($DL261&gt;0,$DL261,IF(AND(COUNTIF($C$11:$C260,$C261)&gt;=1,COUNTIF($D260:$D260,$D261)&gt;=1),"",IF(AND(SUMIF($C261:$C$525,$C261,$AD261:$AD$525)&gt;$AD261,SUMIF($D261:$D$525,$D261,$AD261:$AD$525)&gt;$AD261),_xlfn.AGGREGATE(14,4,$DK$11:$DK$31*($C$11:$C$31=$C261),1),""))))</f>
        <v/>
      </c>
      <c r="DI261" s="409">
        <f>COUNTIFS('ZASOBY N'!$B260:$B$525,'ZASOBY N'!$B260,'ZASOBY N'!$C260:'ZASOBY N'!$C$525,'ZASOBY N'!$C260,'ZASOBY N'!$D260:'ZASOBY N'!$D$525,'ZASOBY N'!$D260,'ZASOBY N'!$H260:'ZASOBY N'!$H$525,'ZASOBY N'!$H260 )</f>
        <v>0</v>
      </c>
      <c r="DJ261" s="410">
        <f>COUNTIFS('ZASOBY N'!$B$10:$B260,'ZASOBY N'!$B260,'ZASOBY N'!$C$10:'ZASOBY N'!$C260,'ZASOBY N'!$C260,'ZASOBY N'!$D$10:'ZASOBY N'!$D260,'ZASOBY N'!$D260,'ZASOBY N'!$H$10:'ZASOBY N'!$H260,'ZASOBY N'!$H260 )</f>
        <v>0</v>
      </c>
      <c r="DK261" s="411">
        <f t="shared" si="91"/>
        <v>0</v>
      </c>
      <c r="DL261" s="412">
        <f t="shared" si="92"/>
        <v>0</v>
      </c>
    </row>
    <row r="262" spans="1:116" ht="18.899999999999999" customHeight="1" x14ac:dyDescent="0.3">
      <c r="A262" s="219"/>
      <c r="B262" s="152" t="str">
        <f>IF('ZASOBY N'!A261="","",'ZASOBY N'!A261)</f>
        <v/>
      </c>
      <c r="C262" s="462" t="str">
        <f>IF('ZASOBY N'!C261="","",'ZASOBY N'!C261)</f>
        <v/>
      </c>
      <c r="D262" s="137" t="str">
        <f>IF('ZASOBY N'!B261="","",'ZASOBY N'!B261)</f>
        <v/>
      </c>
      <c r="E262" s="138"/>
      <c r="F262" s="356" t="str">
        <f>IF('ZASOBY N'!D261="","",'ZASOBY N'!D261)</f>
        <v/>
      </c>
      <c r="G262" s="220" t="str">
        <f>IF('ZASOBY N'!G261="","",'ZASOBY N'!G261)</f>
        <v/>
      </c>
      <c r="H262" s="221" t="str">
        <f>IF('ZASOBY N'!F261="","",'ZASOBY N'!F261)</f>
        <v/>
      </c>
      <c r="I262" s="221" t="str">
        <f>IF('ZASOBY N'!G261="","",'ZASOBY N'!G261)</f>
        <v/>
      </c>
      <c r="J262" s="221" t="str">
        <f>IF('ZASOBY N'!H261="","",'ZASOBY N'!H261)</f>
        <v/>
      </c>
      <c r="K262" s="214">
        <v>0</v>
      </c>
      <c r="L262" s="214">
        <v>0</v>
      </c>
      <c r="M262" s="214">
        <v>0</v>
      </c>
      <c r="N262" s="222" t="str">
        <f>IF('ZASOBY N'!BD261="x","",IF(W262="","",'ZASOBY N'!E261))</f>
        <v/>
      </c>
      <c r="O262" s="223">
        <v>0</v>
      </c>
      <c r="P262" s="223">
        <v>0</v>
      </c>
      <c r="Q262" s="226" t="str">
        <f>IF($N262="","",'UPR BILANS N'!G262*'UPR BILANS N'!N262)</f>
        <v/>
      </c>
      <c r="R262" s="225" t="str">
        <f>IF($N262="","",'ZASOBY N'!O261)</f>
        <v/>
      </c>
      <c r="S262" s="225" t="str">
        <f>IF($N262="","",IF('ZASOBY N'!Q261="",0,'ZASOBY N'!Q261))</f>
        <v/>
      </c>
      <c r="T262" s="225" t="str">
        <f>IF($N262="","",'ZASOBY N'!V261)</f>
        <v/>
      </c>
      <c r="U262" s="225" t="str">
        <f>IF($N262="","",IF('ZASOBY N'!AG261="",0,'ZASOBY N'!AG261))</f>
        <v/>
      </c>
      <c r="V262" s="225" t="str">
        <f>IF($N262="","",IF(NN!P264="",0,NN!P264))</f>
        <v/>
      </c>
      <c r="W262" s="225" t="str">
        <f t="shared" si="93"/>
        <v/>
      </c>
      <c r="X262" s="226" t="str">
        <f t="shared" si="73"/>
        <v/>
      </c>
      <c r="Y262" s="225" t="str">
        <f>IF('ZASOBY N'!AU261="","",IF(C262&lt;&gt;C261,'ZASOBY N'!AU261,IF(D262&lt;&gt;D261,'ZASOBY N'!AU261,IF(F262&lt;&gt;F261,'ZASOBY N'!AU261,IF(G262&lt;&gt;G261,'ZASOBY N'!AU261,IF(J262&lt;&gt;J261,'ZASOBY N'!AU261,IF(NN!AC264="","",IF(AND(C261=C262,H261=H262,J261=J262,NN!AC264&gt;0),"",IF(AND(C262=C263,H262=DO260,NN!CW262&gt;0),'ZASOBY N'!AU261,'ZASOBY N'!AU261)))))))))</f>
        <v/>
      </c>
      <c r="Z262" s="225" t="str">
        <f t="shared" si="94"/>
        <v/>
      </c>
      <c r="AA262" s="227" t="str">
        <f t="shared" si="75"/>
        <v/>
      </c>
      <c r="AB262" s="400" t="str">
        <f t="shared" si="95"/>
        <v/>
      </c>
      <c r="AC262" s="228" t="str">
        <f t="shared" si="74"/>
        <v/>
      </c>
      <c r="AD262" s="222">
        <f>IF(B262="",0,IF(F262="",0,INDEX(POBRANIE_!$B$6:$F$101,MATCH('UPR BILANS N'!$F262,POBRANIE_!$A$6:$A$101,0),2)))</f>
        <v>0</v>
      </c>
      <c r="AE262" s="224">
        <f>IF(OR('ZASOBY N'!G261="",'ZASOBY N'!E261=""),0,IF(B262="",0,'ZASOBY N'!G261*'ZASOBY N'!E261))</f>
        <v>0</v>
      </c>
      <c r="AF262" s="225">
        <f>IF('ZASOBY N'!O261="",0,'ZASOBY N'!O261)</f>
        <v>0</v>
      </c>
      <c r="AG262" s="225">
        <f>IF('ZASOBY N'!Q261="",0,'ZASOBY N'!Q261)</f>
        <v>0</v>
      </c>
      <c r="AH262" s="225">
        <f>IF('ZASOBY N'!V261="",0,'ZASOBY N'!V261)</f>
        <v>0</v>
      </c>
      <c r="AI262" s="225">
        <f>IF('ZASOBY N'!AG261="",0,'ZASOBY N'!AG261)</f>
        <v>0</v>
      </c>
      <c r="AJ262" s="225">
        <f>IF(NN!P264="",0,IF(NN!P264="BRAK kol.7","BRAK BADAŃ",NN!P264))</f>
        <v>0</v>
      </c>
      <c r="AK262" s="225">
        <f>IF(NN!AC264="",0,IF(NN!AC264="BRAK kol.7","BRAK BADAŃ",NN!AC264))</f>
        <v>0</v>
      </c>
      <c r="BJ262" s="414" t="str">
        <f>IF(AND(BL262=1,BM262=1,SUMIF($C262:$C$525,$C262,$AK262:$AK$525)=$AK262),$AK262,IF($BO262&gt;0,$BO262,IF(AND(COUNTIF($C$11:$C261,$C262)&gt;=1,COUNTIF($D261:$D261,$D262)&gt;=1),"",IF(AND(SUMIF($C262:$C$525,$C262,$AK262:$AK$525)&gt;=$AK262,SUMIF($D262:$D$525,$D262,$AK262:$AK$525)&gt;=$AK262),SUMIF($C262:$C$525,$C262,$AK262:$AK$525),""))))</f>
        <v/>
      </c>
      <c r="BL262" s="409">
        <f>COUNTIFS('ZASOBY N'!$B261:$B$525,'ZASOBY N'!$B261,'ZASOBY N'!$C261:'ZASOBY N'!$C$525,'ZASOBY N'!$C261,'ZASOBY N'!$D261:'ZASOBY N'!$D$525,'ZASOBY N'!$D261,'ZASOBY N'!$H261:'ZASOBY N'!$H$525,'ZASOBY N'!$H261 )</f>
        <v>0</v>
      </c>
      <c r="BM262" s="410">
        <f>COUNTIFS('ZASOBY N'!$B$10:$B261,'ZASOBY N'!$B261,'ZASOBY N'!$C$10:'ZASOBY N'!$C261,'ZASOBY N'!$C261,'ZASOBY N'!$D$10:'ZASOBY N'!$D261,'ZASOBY N'!$D261,'ZASOBY N'!$H$10:'ZASOBY N'!$H261,'ZASOBY N'!$H261 )</f>
        <v>0</v>
      </c>
      <c r="BN262" s="411">
        <f t="shared" si="76"/>
        <v>0</v>
      </c>
      <c r="BO262" s="412">
        <f t="shared" si="77"/>
        <v>0</v>
      </c>
      <c r="BP262" s="94" t="str">
        <f t="shared" si="78"/>
        <v/>
      </c>
      <c r="BQ262" s="414" t="str">
        <f>IF(AND(BS262=1,BT262=1,SUMIF($C262:$C$525,$C262,$AJ262:$AJ$525)=$AJ262),$AJ262,IF($BV262&gt;0,$BV262,IF(AND(COUNTIF($C$11:$C261,$C262)&gt;=1,COUNTIF($D261:$D261,$D262)&gt;=1),"",IF(AND(SUMIF($C262:$C$525,$C262,$AJ262:$AJ$525)&gt;$AJ262,SUMIF($D262:$D$525,$D262,$AJ262:$AJ$525)&gt;$AJ262),SUMIF($C262:$C$525,$C262,$AJ262:$AJ$525),""))))</f>
        <v/>
      </c>
      <c r="BS262" s="409">
        <f>COUNTIFS('ZASOBY N'!$B261:$B$525,'ZASOBY N'!$B261,'ZASOBY N'!$C261:'ZASOBY N'!$C$525,'ZASOBY N'!$C261,'ZASOBY N'!$D261:'ZASOBY N'!$D$525,'ZASOBY N'!$D261,'ZASOBY N'!$H261:'ZASOBY N'!$H$525,'ZASOBY N'!$H261 )</f>
        <v>0</v>
      </c>
      <c r="BT262" s="410">
        <f>COUNTIFS('ZASOBY N'!$B$10:$B261,'ZASOBY N'!$B261,'ZASOBY N'!$C$10:'ZASOBY N'!$C261,'ZASOBY N'!$C261,'ZASOBY N'!$D$10:'ZASOBY N'!$D261,'ZASOBY N'!$D261,'ZASOBY N'!$H$10:'ZASOBY N'!$H261,'ZASOBY N'!$H261 )</f>
        <v>0</v>
      </c>
      <c r="BU262" s="411">
        <f t="shared" si="79"/>
        <v>0</v>
      </c>
      <c r="BV262" s="412">
        <f t="shared" si="80"/>
        <v>0</v>
      </c>
      <c r="BW262" s="94" t="s">
        <v>499</v>
      </c>
      <c r="BX262" s="414" t="str">
        <f>IF(AND(BZ262=1,CA262=1,SUMIF($C262:$C$525,$C262,$AI262:$AI$525)=$AI262),$AI262,IF($CC262&gt;0,$CC262,IF(AND(COUNTIF($C$11:$C261,$C262)&gt;=1,COUNTIF($D261:$D261,$D262)&gt;=1),"",IF(AND(SUMIF($C262:$C$525,$C262,$AI262:$AI$525)&gt;$AI262,SUMIF($D262:$D$525,$D262,$AI262:$AI$525)&gt;$IG262),_xlfn.AGGREGATE(14,4,$CB$11:$CB$31*($C$11:$C$31=$C262),1),""))))</f>
        <v/>
      </c>
      <c r="BZ262" s="409">
        <f>COUNTIFS('ZASOBY N'!$B261:$B$525,'ZASOBY N'!$B261,'ZASOBY N'!$C261:'ZASOBY N'!$C$525,'ZASOBY N'!$C261,'ZASOBY N'!$D261:'ZASOBY N'!$D$525,'ZASOBY N'!$D261,'ZASOBY N'!$H261:'ZASOBY N'!$H$525,'ZASOBY N'!$H261 )</f>
        <v>0</v>
      </c>
      <c r="CA262" s="410">
        <f>COUNTIFS('ZASOBY N'!$B$10:$B261,'ZASOBY N'!$B261,'ZASOBY N'!$C$10:'ZASOBY N'!$C261,'ZASOBY N'!$C261,'ZASOBY N'!$D$10:'ZASOBY N'!$D261,'ZASOBY N'!$D261,'ZASOBY N'!$H$10:'ZASOBY N'!$H261,'ZASOBY N'!$H261 )</f>
        <v>0</v>
      </c>
      <c r="CB262" s="411">
        <f t="shared" si="81"/>
        <v>0</v>
      </c>
      <c r="CC262" s="412">
        <f t="shared" si="82"/>
        <v>0</v>
      </c>
      <c r="CE262" s="414" t="str">
        <f>IF(AND(CG262=1,CH262=1,SUMIF($C262:$C$525,$C262,$AH262:$AH$525)=$AH262),$AH262,IF($CJ262&gt;0,$CJ262,IF(AND(COUNTIF($C$11:$C261,$C262)&gt;=1,COUNTIF($D261:$D261,$D262)&gt;=1),"",IF(AND(SUMIF($C262:$C$525,$C262,$AH262:$AH$525)&gt;$AH262,SUMIF($D262:$D$525,$D262,$AH262:$AH$525)&gt;$AH262),_xlfn.AGGREGATE(14,4,$CI$11:$CI$31*($C$11:$C$31=$C262),1),""))))</f>
        <v/>
      </c>
      <c r="CG262" s="409">
        <f>COUNTIFS('ZASOBY N'!$B261:$B$525,'ZASOBY N'!$B261,'ZASOBY N'!$C261:'ZASOBY N'!$C$525,'ZASOBY N'!$C261,'ZASOBY N'!$D261:'ZASOBY N'!$D$525,'ZASOBY N'!$D261,'ZASOBY N'!$H261:'ZASOBY N'!$H$525,'ZASOBY N'!$H261 )</f>
        <v>0</v>
      </c>
      <c r="CH262" s="410">
        <f>COUNTIFS('ZASOBY N'!$B$10:$B261,'ZASOBY N'!$B261,'ZASOBY N'!$C$10:'ZASOBY N'!$C261,'ZASOBY N'!$C261,'ZASOBY N'!$D$10:'ZASOBY N'!$D261,'ZASOBY N'!$D261,'ZASOBY N'!$H$10:'ZASOBY N'!$H261,'ZASOBY N'!$H261 )</f>
        <v>0</v>
      </c>
      <c r="CI262" s="411">
        <f t="shared" si="83"/>
        <v>0</v>
      </c>
      <c r="CJ262" s="412">
        <f t="shared" si="84"/>
        <v>0</v>
      </c>
      <c r="CL262" s="414" t="str">
        <f>IF(AND(CN262=1,CO262=1,SUMIF($C262:$C$525,$C262,$AG262:$AG$525)=$AG262),$AG262,IF($CQ262&gt;0,$CQ262,IF(AND(COUNTIF($C$11:$C261,$C262)&gt;=1,COUNTIF($D261:$D261,$D262)&gt;=1),"",IF(AND(SUMIF($C262:$C$525,$C262,$AG262:$AG$525)&gt;$AG262,SUMIF($D262:$D$525,$D262,$AG262:$AG$525)&gt;$AG262),_xlfn.AGGREGATE(14,4,$CP$11:$CP$31*($C$11:$C$31=$C262),1),""))))</f>
        <v/>
      </c>
      <c r="CN262" s="409">
        <f>COUNTIFS('ZASOBY N'!$B261:$B$525,'ZASOBY N'!$B261,'ZASOBY N'!$C261:'ZASOBY N'!$C$525,'ZASOBY N'!$C261,'ZASOBY N'!$D261:'ZASOBY N'!$D$525,'ZASOBY N'!$D261,'ZASOBY N'!$H261:'ZASOBY N'!$H$525,'ZASOBY N'!$H261 )</f>
        <v>0</v>
      </c>
      <c r="CO262" s="410">
        <f>COUNTIFS('ZASOBY N'!$B$10:$B261,'ZASOBY N'!$B261,'ZASOBY N'!$C$10:'ZASOBY N'!$C261,'ZASOBY N'!$C261,'ZASOBY N'!$D$10:'ZASOBY N'!$D261,'ZASOBY N'!$D261,'ZASOBY N'!$H$10:'ZASOBY N'!$H261,'ZASOBY N'!$H261 )</f>
        <v>0</v>
      </c>
      <c r="CP262" s="411">
        <f t="shared" si="85"/>
        <v>0</v>
      </c>
      <c r="CQ262" s="412">
        <f t="shared" si="86"/>
        <v>0</v>
      </c>
      <c r="CS262" s="414" t="str">
        <f>IF(AND(CU262=1,CV262=1,SUMIF($C262:$C$525,$C262,$AF262:$AF$525)=$AF262),$AF262,IF($CX262&gt;0,$CX262,IF(AND(COUNTIF($C$11:$C261,$C262)&gt;=1,COUNTIF($D261:$D261,$D262)&gt;=1),"",IF(AND(SUMIF($C262:$C$525,$C262,$AF262:$AF$525)&gt;$AF262,SUMIF($D262:$D$525,$D262,$AF262:$AF$525)&gt;$AF262),_xlfn.AGGREGATE(14,4,$CW$11:$CW$31*($C$11:$C$31=$C262),1),""))))</f>
        <v/>
      </c>
      <c r="CU262" s="409">
        <f>COUNTIFS('ZASOBY N'!$B261:$B$525,'ZASOBY N'!$B261,'ZASOBY N'!$C261:'ZASOBY N'!$C$525,'ZASOBY N'!$C261,'ZASOBY N'!$D261:'ZASOBY N'!$D$525,'ZASOBY N'!$D261,'ZASOBY N'!$H261:'ZASOBY N'!$H$525,'ZASOBY N'!$H261 )</f>
        <v>0</v>
      </c>
      <c r="CV262" s="410">
        <f>COUNTIFS('ZASOBY N'!$B$10:$B261,'ZASOBY N'!$B261,'ZASOBY N'!$C$10:'ZASOBY N'!$C261,'ZASOBY N'!$C261,'ZASOBY N'!$D$10:'ZASOBY N'!$D261,'ZASOBY N'!$D261,'ZASOBY N'!$H$10:'ZASOBY N'!$H261,'ZASOBY N'!$H261 )</f>
        <v>0</v>
      </c>
      <c r="CW262" s="411">
        <f t="shared" si="87"/>
        <v>0</v>
      </c>
      <c r="CX262" s="412">
        <f t="shared" si="88"/>
        <v>0</v>
      </c>
      <c r="CZ262" s="414" t="str">
        <f>IF(AND(DB262=1,DC262=1,SUMIF($C262:$C$525,$C262,$AE262:$AE$525)=$AE262),$AE262,IF($DE262&gt;0,$DE262,IF(AND(COUNTIF($C$11:$C261,$C262)&gt;=1,COUNTIF($D261:$D261,$D262)&gt;=1),"",IF(AND(SUMIF($C262:$C$525,$C262,$AE262:$AE$525)&gt;$AE262,SUMIF($D262:$D$525,$D262,$AE262:$AE$525)&gt;$AE262),_xlfn.AGGREGATE(14,4,$DD$11:$DD$31*($C$11:$C$31=$C262),1),""))))</f>
        <v/>
      </c>
      <c r="DB262" s="409">
        <f>COUNTIFS('ZASOBY N'!$B261:$B$525,'ZASOBY N'!$B261,'ZASOBY N'!$C261:'ZASOBY N'!$C$525,'ZASOBY N'!$C261,'ZASOBY N'!$D261:'ZASOBY N'!$D$525,'ZASOBY N'!$D261,'ZASOBY N'!$H261:'ZASOBY N'!$H$525,'ZASOBY N'!$H261 )</f>
        <v>0</v>
      </c>
      <c r="DC262" s="410">
        <f>COUNTIFS('ZASOBY N'!$B$10:$B261,'ZASOBY N'!$B261,'ZASOBY N'!$C$10:'ZASOBY N'!$C261,'ZASOBY N'!$C261,'ZASOBY N'!$D$10:'ZASOBY N'!$D261,'ZASOBY N'!$D261,'ZASOBY N'!$H$10:'ZASOBY N'!$H261,'ZASOBY N'!$H261 )</f>
        <v>0</v>
      </c>
      <c r="DD262" s="411">
        <f t="shared" si="89"/>
        <v>0</v>
      </c>
      <c r="DE262" s="412">
        <f t="shared" si="90"/>
        <v>0</v>
      </c>
      <c r="DF262" s="399" t="str">
        <f>IF(AND(DI262=1,DJ262=1,SUMIF($C262:$C$525,$C262,$AD262:$AD$525)=$AD262),$AD262,IF($DL262&gt;0,$DL262,IF(B262="","",IF(AND(COUNTIF($C$11:$C261,$C262)&gt;=1,COUNTIF($D261:$D261,$D262)&gt;=1,COUNTIF($Z259:$Z261,$C262)=0),"",IF(AND(COUNTIF($C$11:$C261,$C262)&gt;=1,COUNTIF($D261:$D261,$D262)&gt;=1),"UJĘTO WYŻEJ",IF(AND(SUMIF($C262:$C$525,$C262,$AD262:$AD$525)&gt;$AD262,SUMIF($D262:$D$525,$D262,$AD262:$AD$525)&gt;$AD262),_xlfn.AGGREGATE(14,4,$DK$11:$DK$31*($C$11:$C$31=$C262),1),""))))))</f>
        <v/>
      </c>
      <c r="DG262" s="414" t="str">
        <f>IF(AND(DI262=1,DJ262=1,SUMIF($C262:$C$525,$C262,$AD262:$AD$525)=$AD262),$AD262,IF($DL262&gt;0,$DL262,IF(AND(COUNTIF($C$11:$C261,$C262)&gt;=1,COUNTIF($D261:$D261,$D262)&gt;=1),"",IF(AND(SUMIF($C262:$C$525,$C262,$AD262:$AD$525)&gt;$AD262,SUMIF($D262:$D$525,$D262,$AD262:$AD$525)&gt;$AD262),_xlfn.AGGREGATE(14,4,$DK$11:$DK$31*($C$11:$C$31=$C262),1),""))))</f>
        <v/>
      </c>
      <c r="DI262" s="409">
        <f>COUNTIFS('ZASOBY N'!$B261:$B$525,'ZASOBY N'!$B261,'ZASOBY N'!$C261:'ZASOBY N'!$C$525,'ZASOBY N'!$C261,'ZASOBY N'!$D261:'ZASOBY N'!$D$525,'ZASOBY N'!$D261,'ZASOBY N'!$H261:'ZASOBY N'!$H$525,'ZASOBY N'!$H261 )</f>
        <v>0</v>
      </c>
      <c r="DJ262" s="410">
        <f>COUNTIFS('ZASOBY N'!$B$10:$B261,'ZASOBY N'!$B261,'ZASOBY N'!$C$10:'ZASOBY N'!$C261,'ZASOBY N'!$C261,'ZASOBY N'!$D$10:'ZASOBY N'!$D261,'ZASOBY N'!$D261,'ZASOBY N'!$H$10:'ZASOBY N'!$H261,'ZASOBY N'!$H261 )</f>
        <v>0</v>
      </c>
      <c r="DK262" s="411">
        <f t="shared" si="91"/>
        <v>0</v>
      </c>
      <c r="DL262" s="412">
        <f t="shared" si="92"/>
        <v>0</v>
      </c>
    </row>
    <row r="263" spans="1:116" ht="18.899999999999999" customHeight="1" x14ac:dyDescent="0.3">
      <c r="A263" s="219"/>
      <c r="B263" s="152" t="str">
        <f>IF('ZASOBY N'!A262="","",'ZASOBY N'!A262)</f>
        <v/>
      </c>
      <c r="C263" s="462" t="str">
        <f>IF('ZASOBY N'!C262="","",'ZASOBY N'!C262)</f>
        <v/>
      </c>
      <c r="D263" s="137" t="str">
        <f>IF('ZASOBY N'!B262="","",'ZASOBY N'!B262)</f>
        <v/>
      </c>
      <c r="E263" s="138"/>
      <c r="F263" s="356" t="str">
        <f>IF('ZASOBY N'!D262="","",'ZASOBY N'!D262)</f>
        <v/>
      </c>
      <c r="G263" s="220" t="str">
        <f>IF('ZASOBY N'!G262="","",'ZASOBY N'!G262)</f>
        <v/>
      </c>
      <c r="H263" s="221" t="str">
        <f>IF('ZASOBY N'!F262="","",'ZASOBY N'!F262)</f>
        <v/>
      </c>
      <c r="I263" s="221" t="str">
        <f>IF('ZASOBY N'!G262="","",'ZASOBY N'!G262)</f>
        <v/>
      </c>
      <c r="J263" s="221" t="str">
        <f>IF('ZASOBY N'!H262="","",'ZASOBY N'!H262)</f>
        <v/>
      </c>
      <c r="K263" s="214">
        <v>0</v>
      </c>
      <c r="L263" s="214">
        <v>0</v>
      </c>
      <c r="M263" s="214">
        <v>0</v>
      </c>
      <c r="N263" s="222" t="str">
        <f>IF('ZASOBY N'!BD262="x","",IF(W263="","",'ZASOBY N'!E262))</f>
        <v/>
      </c>
      <c r="O263" s="223">
        <v>0</v>
      </c>
      <c r="P263" s="223">
        <v>0</v>
      </c>
      <c r="Q263" s="226" t="str">
        <f>IF($N263="","",'UPR BILANS N'!G263*'UPR BILANS N'!N263)</f>
        <v/>
      </c>
      <c r="R263" s="225" t="str">
        <f>IF($N263="","",'ZASOBY N'!O262)</f>
        <v/>
      </c>
      <c r="S263" s="225" t="str">
        <f>IF($N263="","",IF('ZASOBY N'!Q262="",0,'ZASOBY N'!Q262))</f>
        <v/>
      </c>
      <c r="T263" s="225" t="str">
        <f>IF($N263="","",'ZASOBY N'!V262)</f>
        <v/>
      </c>
      <c r="U263" s="225" t="str">
        <f>IF($N263="","",IF('ZASOBY N'!AG262="",0,'ZASOBY N'!AG262))</f>
        <v/>
      </c>
      <c r="V263" s="225" t="str">
        <f>IF($N263="","",IF(NN!P265="",0,NN!P265))</f>
        <v/>
      </c>
      <c r="W263" s="225" t="str">
        <f t="shared" si="93"/>
        <v/>
      </c>
      <c r="X263" s="226" t="str">
        <f t="shared" si="73"/>
        <v/>
      </c>
      <c r="Y263" s="225" t="str">
        <f>IF('ZASOBY N'!AU262="","",IF(C263&lt;&gt;C262,'ZASOBY N'!AU262,IF(D263&lt;&gt;D262,'ZASOBY N'!AU262,IF(F263&lt;&gt;F262,'ZASOBY N'!AU262,IF(G263&lt;&gt;G262,'ZASOBY N'!AU262,IF(J263&lt;&gt;J262,'ZASOBY N'!AU262,IF(NN!AC265="","",IF(AND(C262=C263,H262=H263,J262=J263,NN!AC265&gt;0),"",IF(AND(C263=C264,H263=DO261,NN!CW263&gt;0),'ZASOBY N'!AU262,'ZASOBY N'!AU262)))))))))</f>
        <v/>
      </c>
      <c r="Z263" s="225" t="str">
        <f t="shared" si="94"/>
        <v/>
      </c>
      <c r="AA263" s="227" t="str">
        <f t="shared" si="75"/>
        <v/>
      </c>
      <c r="AB263" s="400" t="str">
        <f t="shared" si="95"/>
        <v/>
      </c>
      <c r="AC263" s="228" t="str">
        <f t="shared" si="74"/>
        <v/>
      </c>
      <c r="AD263" s="222">
        <f>IF(B263="",0,IF(F263="",0,INDEX(POBRANIE_!$B$6:$F$101,MATCH('UPR BILANS N'!$F263,POBRANIE_!$A$6:$A$101,0),2)))</f>
        <v>0</v>
      </c>
      <c r="AE263" s="224">
        <f>IF(OR('ZASOBY N'!G262="",'ZASOBY N'!E262=""),0,IF(B263="",0,'ZASOBY N'!G262*'ZASOBY N'!E262))</f>
        <v>0</v>
      </c>
      <c r="AF263" s="225">
        <f>IF('ZASOBY N'!O262="",0,'ZASOBY N'!O262)</f>
        <v>0</v>
      </c>
      <c r="AG263" s="225">
        <f>IF('ZASOBY N'!Q262="",0,'ZASOBY N'!Q262)</f>
        <v>0</v>
      </c>
      <c r="AH263" s="225">
        <f>IF('ZASOBY N'!V262="",0,'ZASOBY N'!V262)</f>
        <v>0</v>
      </c>
      <c r="AI263" s="225">
        <f>IF('ZASOBY N'!AG262="",0,'ZASOBY N'!AG262)</f>
        <v>0</v>
      </c>
      <c r="AJ263" s="225">
        <f>IF(NN!P265="",0,IF(NN!P265="BRAK kol.7","BRAK BADAŃ",NN!P265))</f>
        <v>0</v>
      </c>
      <c r="AK263" s="225">
        <f>IF(NN!AC265="",0,IF(NN!AC265="BRAK kol.7","BRAK BADAŃ",NN!AC265))</f>
        <v>0</v>
      </c>
      <c r="BJ263" s="414" t="str">
        <f>IF(AND(BL263=1,BM263=1,SUMIF($C263:$C$525,$C263,$AK263:$AK$525)=$AK263),$AK263,IF($BO263&gt;0,$BO263,IF(AND(COUNTIF($C$11:$C262,$C263)&gt;=1,COUNTIF($D262:$D262,$D263)&gt;=1),"",IF(AND(SUMIF($C263:$C$525,$C263,$AK263:$AK$525)&gt;=$AK263,SUMIF($D263:$D$525,$D263,$AK263:$AK$525)&gt;=$AK263),SUMIF($C263:$C$525,$C263,$AK263:$AK$525),""))))</f>
        <v/>
      </c>
      <c r="BL263" s="409">
        <f>COUNTIFS('ZASOBY N'!$B262:$B$525,'ZASOBY N'!$B262,'ZASOBY N'!$C262:'ZASOBY N'!$C$525,'ZASOBY N'!$C262,'ZASOBY N'!$D262:'ZASOBY N'!$D$525,'ZASOBY N'!$D262,'ZASOBY N'!$H262:'ZASOBY N'!$H$525,'ZASOBY N'!$H262 )</f>
        <v>0</v>
      </c>
      <c r="BM263" s="410">
        <f>COUNTIFS('ZASOBY N'!$B$10:$B262,'ZASOBY N'!$B262,'ZASOBY N'!$C$10:'ZASOBY N'!$C262,'ZASOBY N'!$C262,'ZASOBY N'!$D$10:'ZASOBY N'!$D262,'ZASOBY N'!$D262,'ZASOBY N'!$H$10:'ZASOBY N'!$H262,'ZASOBY N'!$H262 )</f>
        <v>0</v>
      </c>
      <c r="BN263" s="411">
        <f t="shared" si="76"/>
        <v>0</v>
      </c>
      <c r="BO263" s="412">
        <f t="shared" si="77"/>
        <v>0</v>
      </c>
      <c r="BP263" s="94" t="str">
        <f t="shared" si="78"/>
        <v/>
      </c>
      <c r="BQ263" s="414" t="str">
        <f>IF(AND(BS263=1,BT263=1,SUMIF($C263:$C$525,$C263,$AJ263:$AJ$525)=$AJ263),$AJ263,IF($BV263&gt;0,$BV263,IF(AND(COUNTIF($C$11:$C262,$C263)&gt;=1,COUNTIF($D262:$D262,$D263)&gt;=1),"",IF(AND(SUMIF($C263:$C$525,$C263,$AJ263:$AJ$525)&gt;$AJ263,SUMIF($D263:$D$525,$D263,$AJ263:$AJ$525)&gt;$AJ263),SUMIF($C263:$C$525,$C263,$AJ263:$AJ$525),""))))</f>
        <v/>
      </c>
      <c r="BS263" s="409">
        <f>COUNTIFS('ZASOBY N'!$B262:$B$525,'ZASOBY N'!$B262,'ZASOBY N'!$C262:'ZASOBY N'!$C$525,'ZASOBY N'!$C262,'ZASOBY N'!$D262:'ZASOBY N'!$D$525,'ZASOBY N'!$D262,'ZASOBY N'!$H262:'ZASOBY N'!$H$525,'ZASOBY N'!$H262 )</f>
        <v>0</v>
      </c>
      <c r="BT263" s="410">
        <f>COUNTIFS('ZASOBY N'!$B$10:$B262,'ZASOBY N'!$B262,'ZASOBY N'!$C$10:'ZASOBY N'!$C262,'ZASOBY N'!$C262,'ZASOBY N'!$D$10:'ZASOBY N'!$D262,'ZASOBY N'!$D262,'ZASOBY N'!$H$10:'ZASOBY N'!$H262,'ZASOBY N'!$H262 )</f>
        <v>0</v>
      </c>
      <c r="BU263" s="411">
        <f t="shared" si="79"/>
        <v>0</v>
      </c>
      <c r="BV263" s="412">
        <f t="shared" si="80"/>
        <v>0</v>
      </c>
      <c r="BW263" s="94" t="s">
        <v>499</v>
      </c>
      <c r="BX263" s="414" t="str">
        <f>IF(AND(BZ263=1,CA263=1,SUMIF($C263:$C$525,$C263,$AI263:$AI$525)=$AI263),$AI263,IF($CC263&gt;0,$CC263,IF(AND(COUNTIF($C$11:$C262,$C263)&gt;=1,COUNTIF($D262:$D262,$D263)&gt;=1),"",IF(AND(SUMIF($C263:$C$525,$C263,$AI263:$AI$525)&gt;$AI263,SUMIF($D263:$D$525,$D263,$AI263:$AI$525)&gt;$IG263),_xlfn.AGGREGATE(14,4,$CB$11:$CB$31*($C$11:$C$31=$C263),1),""))))</f>
        <v/>
      </c>
      <c r="BZ263" s="409">
        <f>COUNTIFS('ZASOBY N'!$B262:$B$525,'ZASOBY N'!$B262,'ZASOBY N'!$C262:'ZASOBY N'!$C$525,'ZASOBY N'!$C262,'ZASOBY N'!$D262:'ZASOBY N'!$D$525,'ZASOBY N'!$D262,'ZASOBY N'!$H262:'ZASOBY N'!$H$525,'ZASOBY N'!$H262 )</f>
        <v>0</v>
      </c>
      <c r="CA263" s="410">
        <f>COUNTIFS('ZASOBY N'!$B$10:$B262,'ZASOBY N'!$B262,'ZASOBY N'!$C$10:'ZASOBY N'!$C262,'ZASOBY N'!$C262,'ZASOBY N'!$D$10:'ZASOBY N'!$D262,'ZASOBY N'!$D262,'ZASOBY N'!$H$10:'ZASOBY N'!$H262,'ZASOBY N'!$H262 )</f>
        <v>0</v>
      </c>
      <c r="CB263" s="411">
        <f t="shared" si="81"/>
        <v>0</v>
      </c>
      <c r="CC263" s="412">
        <f t="shared" si="82"/>
        <v>0</v>
      </c>
      <c r="CE263" s="414" t="str">
        <f>IF(AND(CG263=1,CH263=1,SUMIF($C263:$C$525,$C263,$AH263:$AH$525)=$AH263),$AH263,IF($CJ263&gt;0,$CJ263,IF(AND(COUNTIF($C$11:$C262,$C263)&gt;=1,COUNTIF($D262:$D262,$D263)&gt;=1),"",IF(AND(SUMIF($C263:$C$525,$C263,$AH263:$AH$525)&gt;$AH263,SUMIF($D263:$D$525,$D263,$AH263:$AH$525)&gt;$AH263),_xlfn.AGGREGATE(14,4,$CI$11:$CI$31*($C$11:$C$31=$C263),1),""))))</f>
        <v/>
      </c>
      <c r="CG263" s="409">
        <f>COUNTIFS('ZASOBY N'!$B262:$B$525,'ZASOBY N'!$B262,'ZASOBY N'!$C262:'ZASOBY N'!$C$525,'ZASOBY N'!$C262,'ZASOBY N'!$D262:'ZASOBY N'!$D$525,'ZASOBY N'!$D262,'ZASOBY N'!$H262:'ZASOBY N'!$H$525,'ZASOBY N'!$H262 )</f>
        <v>0</v>
      </c>
      <c r="CH263" s="410">
        <f>COUNTIFS('ZASOBY N'!$B$10:$B262,'ZASOBY N'!$B262,'ZASOBY N'!$C$10:'ZASOBY N'!$C262,'ZASOBY N'!$C262,'ZASOBY N'!$D$10:'ZASOBY N'!$D262,'ZASOBY N'!$D262,'ZASOBY N'!$H$10:'ZASOBY N'!$H262,'ZASOBY N'!$H262 )</f>
        <v>0</v>
      </c>
      <c r="CI263" s="411">
        <f t="shared" si="83"/>
        <v>0</v>
      </c>
      <c r="CJ263" s="412">
        <f t="shared" si="84"/>
        <v>0</v>
      </c>
      <c r="CL263" s="414" t="str">
        <f>IF(AND(CN263=1,CO263=1,SUMIF($C263:$C$525,$C263,$AG263:$AG$525)=$AG263),$AG263,IF($CQ263&gt;0,$CQ263,IF(AND(COUNTIF($C$11:$C262,$C263)&gt;=1,COUNTIF($D262:$D262,$D263)&gt;=1),"",IF(AND(SUMIF($C263:$C$525,$C263,$AG263:$AG$525)&gt;$AG263,SUMIF($D263:$D$525,$D263,$AG263:$AG$525)&gt;$AG263),_xlfn.AGGREGATE(14,4,$CP$11:$CP$31*($C$11:$C$31=$C263),1),""))))</f>
        <v/>
      </c>
      <c r="CN263" s="409">
        <f>COUNTIFS('ZASOBY N'!$B262:$B$525,'ZASOBY N'!$B262,'ZASOBY N'!$C262:'ZASOBY N'!$C$525,'ZASOBY N'!$C262,'ZASOBY N'!$D262:'ZASOBY N'!$D$525,'ZASOBY N'!$D262,'ZASOBY N'!$H262:'ZASOBY N'!$H$525,'ZASOBY N'!$H262 )</f>
        <v>0</v>
      </c>
      <c r="CO263" s="410">
        <f>COUNTIFS('ZASOBY N'!$B$10:$B262,'ZASOBY N'!$B262,'ZASOBY N'!$C$10:'ZASOBY N'!$C262,'ZASOBY N'!$C262,'ZASOBY N'!$D$10:'ZASOBY N'!$D262,'ZASOBY N'!$D262,'ZASOBY N'!$H$10:'ZASOBY N'!$H262,'ZASOBY N'!$H262 )</f>
        <v>0</v>
      </c>
      <c r="CP263" s="411">
        <f t="shared" si="85"/>
        <v>0</v>
      </c>
      <c r="CQ263" s="412">
        <f t="shared" si="86"/>
        <v>0</v>
      </c>
      <c r="CS263" s="414" t="str">
        <f>IF(AND(CU263=1,CV263=1,SUMIF($C263:$C$525,$C263,$AF263:$AF$525)=$AF263),$AF263,IF($CX263&gt;0,$CX263,IF(AND(COUNTIF($C$11:$C262,$C263)&gt;=1,COUNTIF($D262:$D262,$D263)&gt;=1),"",IF(AND(SUMIF($C263:$C$525,$C263,$AF263:$AF$525)&gt;$AF263,SUMIF($D263:$D$525,$D263,$AF263:$AF$525)&gt;$AF263),_xlfn.AGGREGATE(14,4,$CW$11:$CW$31*($C$11:$C$31=$C263),1),""))))</f>
        <v/>
      </c>
      <c r="CU263" s="409">
        <f>COUNTIFS('ZASOBY N'!$B262:$B$525,'ZASOBY N'!$B262,'ZASOBY N'!$C262:'ZASOBY N'!$C$525,'ZASOBY N'!$C262,'ZASOBY N'!$D262:'ZASOBY N'!$D$525,'ZASOBY N'!$D262,'ZASOBY N'!$H262:'ZASOBY N'!$H$525,'ZASOBY N'!$H262 )</f>
        <v>0</v>
      </c>
      <c r="CV263" s="410">
        <f>COUNTIFS('ZASOBY N'!$B$10:$B262,'ZASOBY N'!$B262,'ZASOBY N'!$C$10:'ZASOBY N'!$C262,'ZASOBY N'!$C262,'ZASOBY N'!$D$10:'ZASOBY N'!$D262,'ZASOBY N'!$D262,'ZASOBY N'!$H$10:'ZASOBY N'!$H262,'ZASOBY N'!$H262 )</f>
        <v>0</v>
      </c>
      <c r="CW263" s="411">
        <f t="shared" si="87"/>
        <v>0</v>
      </c>
      <c r="CX263" s="412">
        <f t="shared" si="88"/>
        <v>0</v>
      </c>
      <c r="CZ263" s="414" t="str">
        <f>IF(AND(DB263=1,DC263=1,SUMIF($C263:$C$525,$C263,$AE263:$AE$525)=$AE263),$AE263,IF($DE263&gt;0,$DE263,IF(AND(COUNTIF($C$11:$C262,$C263)&gt;=1,COUNTIF($D262:$D262,$D263)&gt;=1),"",IF(AND(SUMIF($C263:$C$525,$C263,$AE263:$AE$525)&gt;$AE263,SUMIF($D263:$D$525,$D263,$AE263:$AE$525)&gt;$AE263),_xlfn.AGGREGATE(14,4,$DD$11:$DD$31*($C$11:$C$31=$C263),1),""))))</f>
        <v/>
      </c>
      <c r="DB263" s="409">
        <f>COUNTIFS('ZASOBY N'!$B262:$B$525,'ZASOBY N'!$B262,'ZASOBY N'!$C262:'ZASOBY N'!$C$525,'ZASOBY N'!$C262,'ZASOBY N'!$D262:'ZASOBY N'!$D$525,'ZASOBY N'!$D262,'ZASOBY N'!$H262:'ZASOBY N'!$H$525,'ZASOBY N'!$H262 )</f>
        <v>0</v>
      </c>
      <c r="DC263" s="410">
        <f>COUNTIFS('ZASOBY N'!$B$10:$B262,'ZASOBY N'!$B262,'ZASOBY N'!$C$10:'ZASOBY N'!$C262,'ZASOBY N'!$C262,'ZASOBY N'!$D$10:'ZASOBY N'!$D262,'ZASOBY N'!$D262,'ZASOBY N'!$H$10:'ZASOBY N'!$H262,'ZASOBY N'!$H262 )</f>
        <v>0</v>
      </c>
      <c r="DD263" s="411">
        <f t="shared" si="89"/>
        <v>0</v>
      </c>
      <c r="DE263" s="412">
        <f t="shared" si="90"/>
        <v>0</v>
      </c>
      <c r="DF263" s="399" t="str">
        <f>IF(AND(DI263=1,DJ263=1,SUMIF($C263:$C$525,$C263,$AD263:$AD$525)=$AD263),$AD263,IF($DL263&gt;0,$DL263,IF(B263="","",IF(AND(COUNTIF($C$11:$C262,$C263)&gt;=1,COUNTIF($D262:$D262,$D263)&gt;=1,COUNTIF($Z260:$Z262,$C263)=0),"",IF(AND(COUNTIF($C$11:$C262,$C263)&gt;=1,COUNTIF($D262:$D262,$D263)&gt;=1),"UJĘTO WYŻEJ",IF(AND(SUMIF($C263:$C$525,$C263,$AD263:$AD$525)&gt;$AD263,SUMIF($D263:$D$525,$D263,$AD263:$AD$525)&gt;$AD263),_xlfn.AGGREGATE(14,4,$DK$11:$DK$31*($C$11:$C$31=$C263),1),""))))))</f>
        <v/>
      </c>
      <c r="DG263" s="414" t="str">
        <f>IF(AND(DI263=1,DJ263=1,SUMIF($C263:$C$525,$C263,$AD263:$AD$525)=$AD263),$AD263,IF($DL263&gt;0,$DL263,IF(AND(COUNTIF($C$11:$C262,$C263)&gt;=1,COUNTIF($D262:$D262,$D263)&gt;=1),"",IF(AND(SUMIF($C263:$C$525,$C263,$AD263:$AD$525)&gt;$AD263,SUMIF($D263:$D$525,$D263,$AD263:$AD$525)&gt;$AD263),_xlfn.AGGREGATE(14,4,$DK$11:$DK$31*($C$11:$C$31=$C263),1),""))))</f>
        <v/>
      </c>
      <c r="DI263" s="409">
        <f>COUNTIFS('ZASOBY N'!$B262:$B$525,'ZASOBY N'!$B262,'ZASOBY N'!$C262:'ZASOBY N'!$C$525,'ZASOBY N'!$C262,'ZASOBY N'!$D262:'ZASOBY N'!$D$525,'ZASOBY N'!$D262,'ZASOBY N'!$H262:'ZASOBY N'!$H$525,'ZASOBY N'!$H262 )</f>
        <v>0</v>
      </c>
      <c r="DJ263" s="410">
        <f>COUNTIFS('ZASOBY N'!$B$10:$B262,'ZASOBY N'!$B262,'ZASOBY N'!$C$10:'ZASOBY N'!$C262,'ZASOBY N'!$C262,'ZASOBY N'!$D$10:'ZASOBY N'!$D262,'ZASOBY N'!$D262,'ZASOBY N'!$H$10:'ZASOBY N'!$H262,'ZASOBY N'!$H262 )</f>
        <v>0</v>
      </c>
      <c r="DK263" s="411">
        <f t="shared" si="91"/>
        <v>0</v>
      </c>
      <c r="DL263" s="412">
        <f t="shared" si="92"/>
        <v>0</v>
      </c>
    </row>
    <row r="264" spans="1:116" ht="18.899999999999999" customHeight="1" x14ac:dyDescent="0.3">
      <c r="A264" s="219"/>
      <c r="B264" s="152" t="str">
        <f>IF('ZASOBY N'!A263="","",'ZASOBY N'!A263)</f>
        <v/>
      </c>
      <c r="C264" s="462" t="str">
        <f>IF('ZASOBY N'!C263="","",'ZASOBY N'!C263)</f>
        <v/>
      </c>
      <c r="D264" s="137" t="str">
        <f>IF('ZASOBY N'!B263="","",'ZASOBY N'!B263)</f>
        <v/>
      </c>
      <c r="E264" s="138"/>
      <c r="F264" s="356" t="str">
        <f>IF('ZASOBY N'!D263="","",'ZASOBY N'!D263)</f>
        <v/>
      </c>
      <c r="G264" s="220" t="str">
        <f>IF('ZASOBY N'!G263="","",'ZASOBY N'!G263)</f>
        <v/>
      </c>
      <c r="H264" s="221" t="str">
        <f>IF('ZASOBY N'!F263="","",'ZASOBY N'!F263)</f>
        <v/>
      </c>
      <c r="I264" s="221" t="str">
        <f>IF('ZASOBY N'!G263="","",'ZASOBY N'!G263)</f>
        <v/>
      </c>
      <c r="J264" s="221" t="str">
        <f>IF('ZASOBY N'!H263="","",'ZASOBY N'!H263)</f>
        <v/>
      </c>
      <c r="K264" s="214">
        <v>0</v>
      </c>
      <c r="L264" s="214">
        <v>0</v>
      </c>
      <c r="M264" s="214">
        <v>0</v>
      </c>
      <c r="N264" s="222" t="str">
        <f>IF('ZASOBY N'!BD263="x","",IF(W264="","",'ZASOBY N'!E263))</f>
        <v/>
      </c>
      <c r="O264" s="223">
        <v>0</v>
      </c>
      <c r="P264" s="223">
        <v>0</v>
      </c>
      <c r="Q264" s="226" t="str">
        <f>IF($N264="","",'UPR BILANS N'!G264*'UPR BILANS N'!N264)</f>
        <v/>
      </c>
      <c r="R264" s="225" t="str">
        <f>IF($N264="","",'ZASOBY N'!O263)</f>
        <v/>
      </c>
      <c r="S264" s="225" t="str">
        <f>IF($N264="","",IF('ZASOBY N'!Q263="",0,'ZASOBY N'!Q263))</f>
        <v/>
      </c>
      <c r="T264" s="225" t="str">
        <f>IF($N264="","",'ZASOBY N'!V263)</f>
        <v/>
      </c>
      <c r="U264" s="225" t="str">
        <f>IF($N264="","",IF('ZASOBY N'!AG263="",0,'ZASOBY N'!AG263))</f>
        <v/>
      </c>
      <c r="V264" s="225" t="str">
        <f>IF($N264="","",IF(NN!P266="",0,NN!P266))</f>
        <v/>
      </c>
      <c r="W264" s="225" t="str">
        <f t="shared" si="93"/>
        <v/>
      </c>
      <c r="X264" s="226" t="str">
        <f t="shared" si="73"/>
        <v/>
      </c>
      <c r="Y264" s="225" t="str">
        <f>IF('ZASOBY N'!AU263="","",IF(C264&lt;&gt;C263,'ZASOBY N'!AU263,IF(D264&lt;&gt;D263,'ZASOBY N'!AU263,IF(F264&lt;&gt;F263,'ZASOBY N'!AU263,IF(G264&lt;&gt;G263,'ZASOBY N'!AU263,IF(J264&lt;&gt;J263,'ZASOBY N'!AU263,IF(NN!AC266="","",IF(AND(C263=C264,H263=H264,J263=J264,NN!AC266&gt;0),"",IF(AND(C264=C265,H264=DO262,NN!CW264&gt;0),'ZASOBY N'!AU263,'ZASOBY N'!AU263)))))))))</f>
        <v/>
      </c>
      <c r="Z264" s="225" t="str">
        <f t="shared" si="94"/>
        <v/>
      </c>
      <c r="AA264" s="227" t="str">
        <f t="shared" si="75"/>
        <v/>
      </c>
      <c r="AB264" s="400" t="str">
        <f t="shared" si="95"/>
        <v/>
      </c>
      <c r="AC264" s="228" t="str">
        <f t="shared" si="74"/>
        <v/>
      </c>
      <c r="AD264" s="222">
        <f>IF(B264="",0,IF(F264="",0,INDEX(POBRANIE_!$B$6:$F$101,MATCH('UPR BILANS N'!$F264,POBRANIE_!$A$6:$A$101,0),2)))</f>
        <v>0</v>
      </c>
      <c r="AE264" s="224">
        <f>IF(OR('ZASOBY N'!G263="",'ZASOBY N'!E263=""),0,IF(B264="",0,'ZASOBY N'!G263*'ZASOBY N'!E263))</f>
        <v>0</v>
      </c>
      <c r="AF264" s="225">
        <f>IF('ZASOBY N'!O263="",0,'ZASOBY N'!O263)</f>
        <v>0</v>
      </c>
      <c r="AG264" s="225">
        <f>IF('ZASOBY N'!Q263="",0,'ZASOBY N'!Q263)</f>
        <v>0</v>
      </c>
      <c r="AH264" s="225">
        <f>IF('ZASOBY N'!V263="",0,'ZASOBY N'!V263)</f>
        <v>0</v>
      </c>
      <c r="AI264" s="225">
        <f>IF('ZASOBY N'!AG263="",0,'ZASOBY N'!AG263)</f>
        <v>0</v>
      </c>
      <c r="AJ264" s="225">
        <f>IF(NN!P266="",0,IF(NN!P266="BRAK kol.7","BRAK BADAŃ",NN!P266))</f>
        <v>0</v>
      </c>
      <c r="AK264" s="225">
        <f>IF(NN!AC266="",0,IF(NN!AC266="BRAK kol.7","BRAK BADAŃ",NN!AC266))</f>
        <v>0</v>
      </c>
      <c r="BJ264" s="414" t="str">
        <f>IF(AND(BL264=1,BM264=1,SUMIF($C264:$C$525,$C264,$AK264:$AK$525)=$AK264),$AK264,IF($BO264&gt;0,$BO264,IF(AND(COUNTIF($C$11:$C263,$C264)&gt;=1,COUNTIF($D263:$D263,$D264)&gt;=1),"",IF(AND(SUMIF($C264:$C$525,$C264,$AK264:$AK$525)&gt;=$AK264,SUMIF($D264:$D$525,$D264,$AK264:$AK$525)&gt;=$AK264),SUMIF($C264:$C$525,$C264,$AK264:$AK$525),""))))</f>
        <v/>
      </c>
      <c r="BL264" s="409">
        <f>COUNTIFS('ZASOBY N'!$B263:$B$525,'ZASOBY N'!$B263,'ZASOBY N'!$C263:'ZASOBY N'!$C$525,'ZASOBY N'!$C263,'ZASOBY N'!$D263:'ZASOBY N'!$D$525,'ZASOBY N'!$D263,'ZASOBY N'!$H263:'ZASOBY N'!$H$525,'ZASOBY N'!$H263 )</f>
        <v>0</v>
      </c>
      <c r="BM264" s="410">
        <f>COUNTIFS('ZASOBY N'!$B$10:$B263,'ZASOBY N'!$B263,'ZASOBY N'!$C$10:'ZASOBY N'!$C263,'ZASOBY N'!$C263,'ZASOBY N'!$D$10:'ZASOBY N'!$D263,'ZASOBY N'!$D263,'ZASOBY N'!$H$10:'ZASOBY N'!$H263,'ZASOBY N'!$H263 )</f>
        <v>0</v>
      </c>
      <c r="BN264" s="411">
        <f t="shared" si="76"/>
        <v>0</v>
      </c>
      <c r="BO264" s="412">
        <f t="shared" si="77"/>
        <v>0</v>
      </c>
      <c r="BP264" s="94" t="str">
        <f t="shared" si="78"/>
        <v/>
      </c>
      <c r="BQ264" s="414" t="str">
        <f>IF(AND(BS264=1,BT264=1,SUMIF($C264:$C$525,$C264,$AJ264:$AJ$525)=$AJ264),$AJ264,IF($BV264&gt;0,$BV264,IF(AND(COUNTIF($C$11:$C263,$C264)&gt;=1,COUNTIF($D263:$D263,$D264)&gt;=1),"",IF(AND(SUMIF($C264:$C$525,$C264,$AJ264:$AJ$525)&gt;$AJ264,SUMIF($D264:$D$525,$D264,$AJ264:$AJ$525)&gt;$AJ264),SUMIF($C264:$C$525,$C264,$AJ264:$AJ$525),""))))</f>
        <v/>
      </c>
      <c r="BS264" s="409">
        <f>COUNTIFS('ZASOBY N'!$B263:$B$525,'ZASOBY N'!$B263,'ZASOBY N'!$C263:'ZASOBY N'!$C$525,'ZASOBY N'!$C263,'ZASOBY N'!$D263:'ZASOBY N'!$D$525,'ZASOBY N'!$D263,'ZASOBY N'!$H263:'ZASOBY N'!$H$525,'ZASOBY N'!$H263 )</f>
        <v>0</v>
      </c>
      <c r="BT264" s="410">
        <f>COUNTIFS('ZASOBY N'!$B$10:$B263,'ZASOBY N'!$B263,'ZASOBY N'!$C$10:'ZASOBY N'!$C263,'ZASOBY N'!$C263,'ZASOBY N'!$D$10:'ZASOBY N'!$D263,'ZASOBY N'!$D263,'ZASOBY N'!$H$10:'ZASOBY N'!$H263,'ZASOBY N'!$H263 )</f>
        <v>0</v>
      </c>
      <c r="BU264" s="411">
        <f t="shared" si="79"/>
        <v>0</v>
      </c>
      <c r="BV264" s="412">
        <f t="shared" si="80"/>
        <v>0</v>
      </c>
      <c r="BW264" s="94" t="s">
        <v>499</v>
      </c>
      <c r="BX264" s="414" t="str">
        <f>IF(AND(BZ264=1,CA264=1,SUMIF($C264:$C$525,$C264,$AI264:$AI$525)=$AI264),$AI264,IF($CC264&gt;0,$CC264,IF(AND(COUNTIF($C$11:$C263,$C264)&gt;=1,COUNTIF($D263:$D263,$D264)&gt;=1),"",IF(AND(SUMIF($C264:$C$525,$C264,$AI264:$AI$525)&gt;$AI264,SUMIF($D264:$D$525,$D264,$AI264:$AI$525)&gt;$IG264),_xlfn.AGGREGATE(14,4,$CB$11:$CB$31*($C$11:$C$31=$C264),1),""))))</f>
        <v/>
      </c>
      <c r="BZ264" s="409">
        <f>COUNTIFS('ZASOBY N'!$B263:$B$525,'ZASOBY N'!$B263,'ZASOBY N'!$C263:'ZASOBY N'!$C$525,'ZASOBY N'!$C263,'ZASOBY N'!$D263:'ZASOBY N'!$D$525,'ZASOBY N'!$D263,'ZASOBY N'!$H263:'ZASOBY N'!$H$525,'ZASOBY N'!$H263 )</f>
        <v>0</v>
      </c>
      <c r="CA264" s="410">
        <f>COUNTIFS('ZASOBY N'!$B$10:$B263,'ZASOBY N'!$B263,'ZASOBY N'!$C$10:'ZASOBY N'!$C263,'ZASOBY N'!$C263,'ZASOBY N'!$D$10:'ZASOBY N'!$D263,'ZASOBY N'!$D263,'ZASOBY N'!$H$10:'ZASOBY N'!$H263,'ZASOBY N'!$H263 )</f>
        <v>0</v>
      </c>
      <c r="CB264" s="411">
        <f t="shared" si="81"/>
        <v>0</v>
      </c>
      <c r="CC264" s="412">
        <f t="shared" si="82"/>
        <v>0</v>
      </c>
      <c r="CE264" s="414" t="str">
        <f>IF(AND(CG264=1,CH264=1,SUMIF($C264:$C$525,$C264,$AH264:$AH$525)=$AH264),$AH264,IF($CJ264&gt;0,$CJ264,IF(AND(COUNTIF($C$11:$C263,$C264)&gt;=1,COUNTIF($D263:$D263,$D264)&gt;=1),"",IF(AND(SUMIF($C264:$C$525,$C264,$AH264:$AH$525)&gt;$AH264,SUMIF($D264:$D$525,$D264,$AH264:$AH$525)&gt;$AH264),_xlfn.AGGREGATE(14,4,$CI$11:$CI$31*($C$11:$C$31=$C264),1),""))))</f>
        <v/>
      </c>
      <c r="CG264" s="409">
        <f>COUNTIFS('ZASOBY N'!$B263:$B$525,'ZASOBY N'!$B263,'ZASOBY N'!$C263:'ZASOBY N'!$C$525,'ZASOBY N'!$C263,'ZASOBY N'!$D263:'ZASOBY N'!$D$525,'ZASOBY N'!$D263,'ZASOBY N'!$H263:'ZASOBY N'!$H$525,'ZASOBY N'!$H263 )</f>
        <v>0</v>
      </c>
      <c r="CH264" s="410">
        <f>COUNTIFS('ZASOBY N'!$B$10:$B263,'ZASOBY N'!$B263,'ZASOBY N'!$C$10:'ZASOBY N'!$C263,'ZASOBY N'!$C263,'ZASOBY N'!$D$10:'ZASOBY N'!$D263,'ZASOBY N'!$D263,'ZASOBY N'!$H$10:'ZASOBY N'!$H263,'ZASOBY N'!$H263 )</f>
        <v>0</v>
      </c>
      <c r="CI264" s="411">
        <f t="shared" si="83"/>
        <v>0</v>
      </c>
      <c r="CJ264" s="412">
        <f t="shared" si="84"/>
        <v>0</v>
      </c>
      <c r="CL264" s="414" t="str">
        <f>IF(AND(CN264=1,CO264=1,SUMIF($C264:$C$525,$C264,$AG264:$AG$525)=$AG264),$AG264,IF($CQ264&gt;0,$CQ264,IF(AND(COUNTIF($C$11:$C263,$C264)&gt;=1,COUNTIF($D263:$D263,$D264)&gt;=1),"",IF(AND(SUMIF($C264:$C$525,$C264,$AG264:$AG$525)&gt;$AG264,SUMIF($D264:$D$525,$D264,$AG264:$AG$525)&gt;$AG264),_xlfn.AGGREGATE(14,4,$CP$11:$CP$31*($C$11:$C$31=$C264),1),""))))</f>
        <v/>
      </c>
      <c r="CN264" s="409">
        <f>COUNTIFS('ZASOBY N'!$B263:$B$525,'ZASOBY N'!$B263,'ZASOBY N'!$C263:'ZASOBY N'!$C$525,'ZASOBY N'!$C263,'ZASOBY N'!$D263:'ZASOBY N'!$D$525,'ZASOBY N'!$D263,'ZASOBY N'!$H263:'ZASOBY N'!$H$525,'ZASOBY N'!$H263 )</f>
        <v>0</v>
      </c>
      <c r="CO264" s="410">
        <f>COUNTIFS('ZASOBY N'!$B$10:$B263,'ZASOBY N'!$B263,'ZASOBY N'!$C$10:'ZASOBY N'!$C263,'ZASOBY N'!$C263,'ZASOBY N'!$D$10:'ZASOBY N'!$D263,'ZASOBY N'!$D263,'ZASOBY N'!$H$10:'ZASOBY N'!$H263,'ZASOBY N'!$H263 )</f>
        <v>0</v>
      </c>
      <c r="CP264" s="411">
        <f t="shared" si="85"/>
        <v>0</v>
      </c>
      <c r="CQ264" s="412">
        <f t="shared" si="86"/>
        <v>0</v>
      </c>
      <c r="CS264" s="414" t="str">
        <f>IF(AND(CU264=1,CV264=1,SUMIF($C264:$C$525,$C264,$AF264:$AF$525)=$AF264),$AF264,IF($CX264&gt;0,$CX264,IF(AND(COUNTIF($C$11:$C263,$C264)&gt;=1,COUNTIF($D263:$D263,$D264)&gt;=1),"",IF(AND(SUMIF($C264:$C$525,$C264,$AF264:$AF$525)&gt;$AF264,SUMIF($D264:$D$525,$D264,$AF264:$AF$525)&gt;$AF264),_xlfn.AGGREGATE(14,4,$CW$11:$CW$31*($C$11:$C$31=$C264),1),""))))</f>
        <v/>
      </c>
      <c r="CU264" s="409">
        <f>COUNTIFS('ZASOBY N'!$B263:$B$525,'ZASOBY N'!$B263,'ZASOBY N'!$C263:'ZASOBY N'!$C$525,'ZASOBY N'!$C263,'ZASOBY N'!$D263:'ZASOBY N'!$D$525,'ZASOBY N'!$D263,'ZASOBY N'!$H263:'ZASOBY N'!$H$525,'ZASOBY N'!$H263 )</f>
        <v>0</v>
      </c>
      <c r="CV264" s="410">
        <f>COUNTIFS('ZASOBY N'!$B$10:$B263,'ZASOBY N'!$B263,'ZASOBY N'!$C$10:'ZASOBY N'!$C263,'ZASOBY N'!$C263,'ZASOBY N'!$D$10:'ZASOBY N'!$D263,'ZASOBY N'!$D263,'ZASOBY N'!$H$10:'ZASOBY N'!$H263,'ZASOBY N'!$H263 )</f>
        <v>0</v>
      </c>
      <c r="CW264" s="411">
        <f t="shared" si="87"/>
        <v>0</v>
      </c>
      <c r="CX264" s="412">
        <f t="shared" si="88"/>
        <v>0</v>
      </c>
      <c r="CZ264" s="414" t="str">
        <f>IF(AND(DB264=1,DC264=1,SUMIF($C264:$C$525,$C264,$AE264:$AE$525)=$AE264),$AE264,IF($DE264&gt;0,$DE264,IF(AND(COUNTIF($C$11:$C263,$C264)&gt;=1,COUNTIF($D263:$D263,$D264)&gt;=1),"",IF(AND(SUMIF($C264:$C$525,$C264,$AE264:$AE$525)&gt;$AE264,SUMIF($D264:$D$525,$D264,$AE264:$AE$525)&gt;$AE264),_xlfn.AGGREGATE(14,4,$DD$11:$DD$31*($C$11:$C$31=$C264),1),""))))</f>
        <v/>
      </c>
      <c r="DB264" s="409">
        <f>COUNTIFS('ZASOBY N'!$B263:$B$525,'ZASOBY N'!$B263,'ZASOBY N'!$C263:'ZASOBY N'!$C$525,'ZASOBY N'!$C263,'ZASOBY N'!$D263:'ZASOBY N'!$D$525,'ZASOBY N'!$D263,'ZASOBY N'!$H263:'ZASOBY N'!$H$525,'ZASOBY N'!$H263 )</f>
        <v>0</v>
      </c>
      <c r="DC264" s="410">
        <f>COUNTIFS('ZASOBY N'!$B$10:$B263,'ZASOBY N'!$B263,'ZASOBY N'!$C$10:'ZASOBY N'!$C263,'ZASOBY N'!$C263,'ZASOBY N'!$D$10:'ZASOBY N'!$D263,'ZASOBY N'!$D263,'ZASOBY N'!$H$10:'ZASOBY N'!$H263,'ZASOBY N'!$H263 )</f>
        <v>0</v>
      </c>
      <c r="DD264" s="411">
        <f t="shared" si="89"/>
        <v>0</v>
      </c>
      <c r="DE264" s="412">
        <f t="shared" si="90"/>
        <v>0</v>
      </c>
      <c r="DF264" s="399" t="str">
        <f>IF(AND(DI264=1,DJ264=1,SUMIF($C264:$C$525,$C264,$AD264:$AD$525)=$AD264),$AD264,IF($DL264&gt;0,$DL264,IF(B264="","",IF(AND(COUNTIF($C$11:$C263,$C264)&gt;=1,COUNTIF($D263:$D263,$D264)&gt;=1,COUNTIF($Z261:$Z263,$C264)=0),"",IF(AND(COUNTIF($C$11:$C263,$C264)&gt;=1,COUNTIF($D263:$D263,$D264)&gt;=1),"UJĘTO WYŻEJ",IF(AND(SUMIF($C264:$C$525,$C264,$AD264:$AD$525)&gt;$AD264,SUMIF($D264:$D$525,$D264,$AD264:$AD$525)&gt;$AD264),_xlfn.AGGREGATE(14,4,$DK$11:$DK$31*($C$11:$C$31=$C264),1),""))))))</f>
        <v/>
      </c>
      <c r="DG264" s="414" t="str">
        <f>IF(AND(DI264=1,DJ264=1,SUMIF($C264:$C$525,$C264,$AD264:$AD$525)=$AD264),$AD264,IF($DL264&gt;0,$DL264,IF(AND(COUNTIF($C$11:$C263,$C264)&gt;=1,COUNTIF($D263:$D263,$D264)&gt;=1),"",IF(AND(SUMIF($C264:$C$525,$C264,$AD264:$AD$525)&gt;$AD264,SUMIF($D264:$D$525,$D264,$AD264:$AD$525)&gt;$AD264),_xlfn.AGGREGATE(14,4,$DK$11:$DK$31*($C$11:$C$31=$C264),1),""))))</f>
        <v/>
      </c>
      <c r="DI264" s="409">
        <f>COUNTIFS('ZASOBY N'!$B263:$B$525,'ZASOBY N'!$B263,'ZASOBY N'!$C263:'ZASOBY N'!$C$525,'ZASOBY N'!$C263,'ZASOBY N'!$D263:'ZASOBY N'!$D$525,'ZASOBY N'!$D263,'ZASOBY N'!$H263:'ZASOBY N'!$H$525,'ZASOBY N'!$H263 )</f>
        <v>0</v>
      </c>
      <c r="DJ264" s="410">
        <f>COUNTIFS('ZASOBY N'!$B$10:$B263,'ZASOBY N'!$B263,'ZASOBY N'!$C$10:'ZASOBY N'!$C263,'ZASOBY N'!$C263,'ZASOBY N'!$D$10:'ZASOBY N'!$D263,'ZASOBY N'!$D263,'ZASOBY N'!$H$10:'ZASOBY N'!$H263,'ZASOBY N'!$H263 )</f>
        <v>0</v>
      </c>
      <c r="DK264" s="411">
        <f t="shared" si="91"/>
        <v>0</v>
      </c>
      <c r="DL264" s="412">
        <f t="shared" si="92"/>
        <v>0</v>
      </c>
    </row>
    <row r="265" spans="1:116" ht="18.899999999999999" customHeight="1" x14ac:dyDescent="0.3">
      <c r="A265" s="219"/>
      <c r="B265" s="152" t="str">
        <f>IF('ZASOBY N'!A264="","",'ZASOBY N'!A264)</f>
        <v/>
      </c>
      <c r="C265" s="462" t="str">
        <f>IF('ZASOBY N'!C264="","",'ZASOBY N'!C264)</f>
        <v/>
      </c>
      <c r="D265" s="137" t="str">
        <f>IF('ZASOBY N'!B264="","",'ZASOBY N'!B264)</f>
        <v/>
      </c>
      <c r="E265" s="138"/>
      <c r="F265" s="356" t="str">
        <f>IF('ZASOBY N'!D264="","",'ZASOBY N'!D264)</f>
        <v/>
      </c>
      <c r="G265" s="220" t="str">
        <f>IF('ZASOBY N'!G264="","",'ZASOBY N'!G264)</f>
        <v/>
      </c>
      <c r="H265" s="221" t="str">
        <f>IF('ZASOBY N'!F264="","",'ZASOBY N'!F264)</f>
        <v/>
      </c>
      <c r="I265" s="221" t="str">
        <f>IF('ZASOBY N'!G264="","",'ZASOBY N'!G264)</f>
        <v/>
      </c>
      <c r="J265" s="221" t="str">
        <f>IF('ZASOBY N'!H264="","",'ZASOBY N'!H264)</f>
        <v/>
      </c>
      <c r="K265" s="214">
        <v>0</v>
      </c>
      <c r="L265" s="214">
        <v>0</v>
      </c>
      <c r="M265" s="214">
        <v>0</v>
      </c>
      <c r="N265" s="222" t="str">
        <f>IF('ZASOBY N'!BD264="x","",IF(W265="","",'ZASOBY N'!E264))</f>
        <v/>
      </c>
      <c r="O265" s="223">
        <v>0</v>
      </c>
      <c r="P265" s="223">
        <v>0</v>
      </c>
      <c r="Q265" s="226" t="str">
        <f>IF($N265="","",'UPR BILANS N'!G265*'UPR BILANS N'!N265)</f>
        <v/>
      </c>
      <c r="R265" s="225" t="str">
        <f>IF($N265="","",'ZASOBY N'!O264)</f>
        <v/>
      </c>
      <c r="S265" s="225" t="str">
        <f>IF($N265="","",IF('ZASOBY N'!Q264="",0,'ZASOBY N'!Q264))</f>
        <v/>
      </c>
      <c r="T265" s="225" t="str">
        <f>IF($N265="","",'ZASOBY N'!V264)</f>
        <v/>
      </c>
      <c r="U265" s="225" t="str">
        <f>IF($N265="","",IF('ZASOBY N'!AG264="",0,'ZASOBY N'!AG264))</f>
        <v/>
      </c>
      <c r="V265" s="225" t="str">
        <f>IF($N265="","",IF(NN!P267="",0,NN!P267))</f>
        <v/>
      </c>
      <c r="W265" s="225" t="str">
        <f t="shared" si="93"/>
        <v/>
      </c>
      <c r="X265" s="226" t="str">
        <f t="shared" si="73"/>
        <v/>
      </c>
      <c r="Y265" s="225" t="str">
        <f>IF('ZASOBY N'!AU264="","",IF(C265&lt;&gt;C264,'ZASOBY N'!AU264,IF(D265&lt;&gt;D264,'ZASOBY N'!AU264,IF(F265&lt;&gt;F264,'ZASOBY N'!AU264,IF(G265&lt;&gt;G264,'ZASOBY N'!AU264,IF(J265&lt;&gt;J264,'ZASOBY N'!AU264,IF(NN!AC267="","",IF(AND(C264=C265,H264=H265,J264=J265,NN!AC267&gt;0),"",IF(AND(C265=C266,H265=DO263,NN!CW265&gt;0),'ZASOBY N'!AU264,'ZASOBY N'!AU264)))))))))</f>
        <v/>
      </c>
      <c r="Z265" s="225" t="str">
        <f t="shared" si="94"/>
        <v/>
      </c>
      <c r="AA265" s="227" t="str">
        <f t="shared" si="75"/>
        <v/>
      </c>
      <c r="AB265" s="400" t="str">
        <f t="shared" si="95"/>
        <v/>
      </c>
      <c r="AC265" s="228" t="str">
        <f t="shared" si="74"/>
        <v/>
      </c>
      <c r="AD265" s="222">
        <f>IF(B265="",0,IF(F265="",0,INDEX(POBRANIE_!$B$6:$F$101,MATCH('UPR BILANS N'!$F265,POBRANIE_!$A$6:$A$101,0),2)))</f>
        <v>0</v>
      </c>
      <c r="AE265" s="224">
        <f>IF(OR('ZASOBY N'!G264="",'ZASOBY N'!E264=""),0,IF(B265="",0,'ZASOBY N'!G264*'ZASOBY N'!E264))</f>
        <v>0</v>
      </c>
      <c r="AF265" s="225">
        <f>IF('ZASOBY N'!O264="",0,'ZASOBY N'!O264)</f>
        <v>0</v>
      </c>
      <c r="AG265" s="225">
        <f>IF('ZASOBY N'!Q264="",0,'ZASOBY N'!Q264)</f>
        <v>0</v>
      </c>
      <c r="AH265" s="225">
        <f>IF('ZASOBY N'!V264="",0,'ZASOBY N'!V264)</f>
        <v>0</v>
      </c>
      <c r="AI265" s="225">
        <f>IF('ZASOBY N'!AG264="",0,'ZASOBY N'!AG264)</f>
        <v>0</v>
      </c>
      <c r="AJ265" s="225">
        <f>IF(NN!P267="",0,IF(NN!P267="BRAK kol.7","BRAK BADAŃ",NN!P267))</f>
        <v>0</v>
      </c>
      <c r="AK265" s="225">
        <f>IF(NN!AC267="",0,IF(NN!AC267="BRAK kol.7","BRAK BADAŃ",NN!AC267))</f>
        <v>0</v>
      </c>
      <c r="BJ265" s="414" t="str">
        <f>IF(AND(BL265=1,BM265=1,SUMIF($C265:$C$525,$C265,$AK265:$AK$525)=$AK265),$AK265,IF($BO265&gt;0,$BO265,IF(AND(COUNTIF($C$11:$C264,$C265)&gt;=1,COUNTIF($D264:$D264,$D265)&gt;=1),"",IF(AND(SUMIF($C265:$C$525,$C265,$AK265:$AK$525)&gt;=$AK265,SUMIF($D265:$D$525,$D265,$AK265:$AK$525)&gt;=$AK265),SUMIF($C265:$C$525,$C265,$AK265:$AK$525),""))))</f>
        <v/>
      </c>
      <c r="BL265" s="409">
        <f>COUNTIFS('ZASOBY N'!$B264:$B$525,'ZASOBY N'!$B264,'ZASOBY N'!$C264:'ZASOBY N'!$C$525,'ZASOBY N'!$C264,'ZASOBY N'!$D264:'ZASOBY N'!$D$525,'ZASOBY N'!$D264,'ZASOBY N'!$H264:'ZASOBY N'!$H$525,'ZASOBY N'!$H264 )</f>
        <v>0</v>
      </c>
      <c r="BM265" s="410">
        <f>COUNTIFS('ZASOBY N'!$B$10:$B264,'ZASOBY N'!$B264,'ZASOBY N'!$C$10:'ZASOBY N'!$C264,'ZASOBY N'!$C264,'ZASOBY N'!$D$10:'ZASOBY N'!$D264,'ZASOBY N'!$D264,'ZASOBY N'!$H$10:'ZASOBY N'!$H264,'ZASOBY N'!$H264 )</f>
        <v>0</v>
      </c>
      <c r="BN265" s="411">
        <f t="shared" si="76"/>
        <v>0</v>
      </c>
      <c r="BO265" s="412">
        <f t="shared" si="77"/>
        <v>0</v>
      </c>
      <c r="BP265" s="94" t="str">
        <f t="shared" si="78"/>
        <v/>
      </c>
      <c r="BQ265" s="414" t="str">
        <f>IF(AND(BS265=1,BT265=1,SUMIF($C265:$C$525,$C265,$AJ265:$AJ$525)=$AJ265),$AJ265,IF($BV265&gt;0,$BV265,IF(AND(COUNTIF($C$11:$C264,$C265)&gt;=1,COUNTIF($D264:$D264,$D265)&gt;=1),"",IF(AND(SUMIF($C265:$C$525,$C265,$AJ265:$AJ$525)&gt;$AJ265,SUMIF($D265:$D$525,$D265,$AJ265:$AJ$525)&gt;$AJ265),SUMIF($C265:$C$525,$C265,$AJ265:$AJ$525),""))))</f>
        <v/>
      </c>
      <c r="BS265" s="409">
        <f>COUNTIFS('ZASOBY N'!$B264:$B$525,'ZASOBY N'!$B264,'ZASOBY N'!$C264:'ZASOBY N'!$C$525,'ZASOBY N'!$C264,'ZASOBY N'!$D264:'ZASOBY N'!$D$525,'ZASOBY N'!$D264,'ZASOBY N'!$H264:'ZASOBY N'!$H$525,'ZASOBY N'!$H264 )</f>
        <v>0</v>
      </c>
      <c r="BT265" s="410">
        <f>COUNTIFS('ZASOBY N'!$B$10:$B264,'ZASOBY N'!$B264,'ZASOBY N'!$C$10:'ZASOBY N'!$C264,'ZASOBY N'!$C264,'ZASOBY N'!$D$10:'ZASOBY N'!$D264,'ZASOBY N'!$D264,'ZASOBY N'!$H$10:'ZASOBY N'!$H264,'ZASOBY N'!$H264 )</f>
        <v>0</v>
      </c>
      <c r="BU265" s="411">
        <f t="shared" si="79"/>
        <v>0</v>
      </c>
      <c r="BV265" s="412">
        <f t="shared" si="80"/>
        <v>0</v>
      </c>
      <c r="BW265" s="94" t="s">
        <v>499</v>
      </c>
      <c r="BX265" s="414" t="str">
        <f>IF(AND(BZ265=1,CA265=1,SUMIF($C265:$C$525,$C265,$AI265:$AI$525)=$AI265),$AI265,IF($CC265&gt;0,$CC265,IF(AND(COUNTIF($C$11:$C264,$C265)&gt;=1,COUNTIF($D264:$D264,$D265)&gt;=1),"",IF(AND(SUMIF($C265:$C$525,$C265,$AI265:$AI$525)&gt;$AI265,SUMIF($D265:$D$525,$D265,$AI265:$AI$525)&gt;$IG265),_xlfn.AGGREGATE(14,4,$CB$11:$CB$31*($C$11:$C$31=$C265),1),""))))</f>
        <v/>
      </c>
      <c r="BZ265" s="409">
        <f>COUNTIFS('ZASOBY N'!$B264:$B$525,'ZASOBY N'!$B264,'ZASOBY N'!$C264:'ZASOBY N'!$C$525,'ZASOBY N'!$C264,'ZASOBY N'!$D264:'ZASOBY N'!$D$525,'ZASOBY N'!$D264,'ZASOBY N'!$H264:'ZASOBY N'!$H$525,'ZASOBY N'!$H264 )</f>
        <v>0</v>
      </c>
      <c r="CA265" s="410">
        <f>COUNTIFS('ZASOBY N'!$B$10:$B264,'ZASOBY N'!$B264,'ZASOBY N'!$C$10:'ZASOBY N'!$C264,'ZASOBY N'!$C264,'ZASOBY N'!$D$10:'ZASOBY N'!$D264,'ZASOBY N'!$D264,'ZASOBY N'!$H$10:'ZASOBY N'!$H264,'ZASOBY N'!$H264 )</f>
        <v>0</v>
      </c>
      <c r="CB265" s="411">
        <f t="shared" si="81"/>
        <v>0</v>
      </c>
      <c r="CC265" s="412">
        <f t="shared" si="82"/>
        <v>0</v>
      </c>
      <c r="CE265" s="414" t="str">
        <f>IF(AND(CG265=1,CH265=1,SUMIF($C265:$C$525,$C265,$AH265:$AH$525)=$AH265),$AH265,IF($CJ265&gt;0,$CJ265,IF(AND(COUNTIF($C$11:$C264,$C265)&gt;=1,COUNTIF($D264:$D264,$D265)&gt;=1),"",IF(AND(SUMIF($C265:$C$525,$C265,$AH265:$AH$525)&gt;$AH265,SUMIF($D265:$D$525,$D265,$AH265:$AH$525)&gt;$AH265),_xlfn.AGGREGATE(14,4,$CI$11:$CI$31*($C$11:$C$31=$C265),1),""))))</f>
        <v/>
      </c>
      <c r="CG265" s="409">
        <f>COUNTIFS('ZASOBY N'!$B264:$B$525,'ZASOBY N'!$B264,'ZASOBY N'!$C264:'ZASOBY N'!$C$525,'ZASOBY N'!$C264,'ZASOBY N'!$D264:'ZASOBY N'!$D$525,'ZASOBY N'!$D264,'ZASOBY N'!$H264:'ZASOBY N'!$H$525,'ZASOBY N'!$H264 )</f>
        <v>0</v>
      </c>
      <c r="CH265" s="410">
        <f>COUNTIFS('ZASOBY N'!$B$10:$B264,'ZASOBY N'!$B264,'ZASOBY N'!$C$10:'ZASOBY N'!$C264,'ZASOBY N'!$C264,'ZASOBY N'!$D$10:'ZASOBY N'!$D264,'ZASOBY N'!$D264,'ZASOBY N'!$H$10:'ZASOBY N'!$H264,'ZASOBY N'!$H264 )</f>
        <v>0</v>
      </c>
      <c r="CI265" s="411">
        <f t="shared" si="83"/>
        <v>0</v>
      </c>
      <c r="CJ265" s="412">
        <f t="shared" si="84"/>
        <v>0</v>
      </c>
      <c r="CL265" s="414" t="str">
        <f>IF(AND(CN265=1,CO265=1,SUMIF($C265:$C$525,$C265,$AG265:$AG$525)=$AG265),$AG265,IF($CQ265&gt;0,$CQ265,IF(AND(COUNTIF($C$11:$C264,$C265)&gt;=1,COUNTIF($D264:$D264,$D265)&gt;=1),"",IF(AND(SUMIF($C265:$C$525,$C265,$AG265:$AG$525)&gt;$AG265,SUMIF($D265:$D$525,$D265,$AG265:$AG$525)&gt;$AG265),_xlfn.AGGREGATE(14,4,$CP$11:$CP$31*($C$11:$C$31=$C265),1),""))))</f>
        <v/>
      </c>
      <c r="CN265" s="409">
        <f>COUNTIFS('ZASOBY N'!$B264:$B$525,'ZASOBY N'!$B264,'ZASOBY N'!$C264:'ZASOBY N'!$C$525,'ZASOBY N'!$C264,'ZASOBY N'!$D264:'ZASOBY N'!$D$525,'ZASOBY N'!$D264,'ZASOBY N'!$H264:'ZASOBY N'!$H$525,'ZASOBY N'!$H264 )</f>
        <v>0</v>
      </c>
      <c r="CO265" s="410">
        <f>COUNTIFS('ZASOBY N'!$B$10:$B264,'ZASOBY N'!$B264,'ZASOBY N'!$C$10:'ZASOBY N'!$C264,'ZASOBY N'!$C264,'ZASOBY N'!$D$10:'ZASOBY N'!$D264,'ZASOBY N'!$D264,'ZASOBY N'!$H$10:'ZASOBY N'!$H264,'ZASOBY N'!$H264 )</f>
        <v>0</v>
      </c>
      <c r="CP265" s="411">
        <f t="shared" si="85"/>
        <v>0</v>
      </c>
      <c r="CQ265" s="412">
        <f t="shared" si="86"/>
        <v>0</v>
      </c>
      <c r="CS265" s="414" t="str">
        <f>IF(AND(CU265=1,CV265=1,SUMIF($C265:$C$525,$C265,$AF265:$AF$525)=$AF265),$AF265,IF($CX265&gt;0,$CX265,IF(AND(COUNTIF($C$11:$C264,$C265)&gt;=1,COUNTIF($D264:$D264,$D265)&gt;=1),"",IF(AND(SUMIF($C265:$C$525,$C265,$AF265:$AF$525)&gt;$AF265,SUMIF($D265:$D$525,$D265,$AF265:$AF$525)&gt;$AF265),_xlfn.AGGREGATE(14,4,$CW$11:$CW$31*($C$11:$C$31=$C265),1),""))))</f>
        <v/>
      </c>
      <c r="CU265" s="409">
        <f>COUNTIFS('ZASOBY N'!$B264:$B$525,'ZASOBY N'!$B264,'ZASOBY N'!$C264:'ZASOBY N'!$C$525,'ZASOBY N'!$C264,'ZASOBY N'!$D264:'ZASOBY N'!$D$525,'ZASOBY N'!$D264,'ZASOBY N'!$H264:'ZASOBY N'!$H$525,'ZASOBY N'!$H264 )</f>
        <v>0</v>
      </c>
      <c r="CV265" s="410">
        <f>COUNTIFS('ZASOBY N'!$B$10:$B264,'ZASOBY N'!$B264,'ZASOBY N'!$C$10:'ZASOBY N'!$C264,'ZASOBY N'!$C264,'ZASOBY N'!$D$10:'ZASOBY N'!$D264,'ZASOBY N'!$D264,'ZASOBY N'!$H$10:'ZASOBY N'!$H264,'ZASOBY N'!$H264 )</f>
        <v>0</v>
      </c>
      <c r="CW265" s="411">
        <f t="shared" si="87"/>
        <v>0</v>
      </c>
      <c r="CX265" s="412">
        <f t="shared" si="88"/>
        <v>0</v>
      </c>
      <c r="CZ265" s="414" t="str">
        <f>IF(AND(DB265=1,DC265=1,SUMIF($C265:$C$525,$C265,$AE265:$AE$525)=$AE265),$AE265,IF($DE265&gt;0,$DE265,IF(AND(COUNTIF($C$11:$C264,$C265)&gt;=1,COUNTIF($D264:$D264,$D265)&gt;=1),"",IF(AND(SUMIF($C265:$C$525,$C265,$AE265:$AE$525)&gt;$AE265,SUMIF($D265:$D$525,$D265,$AE265:$AE$525)&gt;$AE265),_xlfn.AGGREGATE(14,4,$DD$11:$DD$31*($C$11:$C$31=$C265),1),""))))</f>
        <v/>
      </c>
      <c r="DB265" s="409">
        <f>COUNTIFS('ZASOBY N'!$B264:$B$525,'ZASOBY N'!$B264,'ZASOBY N'!$C264:'ZASOBY N'!$C$525,'ZASOBY N'!$C264,'ZASOBY N'!$D264:'ZASOBY N'!$D$525,'ZASOBY N'!$D264,'ZASOBY N'!$H264:'ZASOBY N'!$H$525,'ZASOBY N'!$H264 )</f>
        <v>0</v>
      </c>
      <c r="DC265" s="410">
        <f>COUNTIFS('ZASOBY N'!$B$10:$B264,'ZASOBY N'!$B264,'ZASOBY N'!$C$10:'ZASOBY N'!$C264,'ZASOBY N'!$C264,'ZASOBY N'!$D$10:'ZASOBY N'!$D264,'ZASOBY N'!$D264,'ZASOBY N'!$H$10:'ZASOBY N'!$H264,'ZASOBY N'!$H264 )</f>
        <v>0</v>
      </c>
      <c r="DD265" s="411">
        <f t="shared" si="89"/>
        <v>0</v>
      </c>
      <c r="DE265" s="412">
        <f t="shared" si="90"/>
        <v>0</v>
      </c>
      <c r="DF265" s="399" t="str">
        <f>IF(AND(DI265=1,DJ265=1,SUMIF($C265:$C$525,$C265,$AD265:$AD$525)=$AD265),$AD265,IF($DL265&gt;0,$DL265,IF(B265="","",IF(AND(COUNTIF($C$11:$C264,$C265)&gt;=1,COUNTIF($D264:$D264,$D265)&gt;=1,COUNTIF($Z262:$Z264,$C265)=0),"",IF(AND(COUNTIF($C$11:$C264,$C265)&gt;=1,COUNTIF($D264:$D264,$D265)&gt;=1),"UJĘTO WYŻEJ",IF(AND(SUMIF($C265:$C$525,$C265,$AD265:$AD$525)&gt;$AD265,SUMIF($D265:$D$525,$D265,$AD265:$AD$525)&gt;$AD265),_xlfn.AGGREGATE(14,4,$DK$11:$DK$31*($C$11:$C$31=$C265),1),""))))))</f>
        <v/>
      </c>
      <c r="DG265" s="414" t="str">
        <f>IF(AND(DI265=1,DJ265=1,SUMIF($C265:$C$525,$C265,$AD265:$AD$525)=$AD265),$AD265,IF($DL265&gt;0,$DL265,IF(AND(COUNTIF($C$11:$C264,$C265)&gt;=1,COUNTIF($D264:$D264,$D265)&gt;=1),"",IF(AND(SUMIF($C265:$C$525,$C265,$AD265:$AD$525)&gt;$AD265,SUMIF($D265:$D$525,$D265,$AD265:$AD$525)&gt;$AD265),_xlfn.AGGREGATE(14,4,$DK$11:$DK$31*($C$11:$C$31=$C265),1),""))))</f>
        <v/>
      </c>
      <c r="DI265" s="409">
        <f>COUNTIFS('ZASOBY N'!$B264:$B$525,'ZASOBY N'!$B264,'ZASOBY N'!$C264:'ZASOBY N'!$C$525,'ZASOBY N'!$C264,'ZASOBY N'!$D264:'ZASOBY N'!$D$525,'ZASOBY N'!$D264,'ZASOBY N'!$H264:'ZASOBY N'!$H$525,'ZASOBY N'!$H264 )</f>
        <v>0</v>
      </c>
      <c r="DJ265" s="410">
        <f>COUNTIFS('ZASOBY N'!$B$10:$B264,'ZASOBY N'!$B264,'ZASOBY N'!$C$10:'ZASOBY N'!$C264,'ZASOBY N'!$C264,'ZASOBY N'!$D$10:'ZASOBY N'!$D264,'ZASOBY N'!$D264,'ZASOBY N'!$H$10:'ZASOBY N'!$H264,'ZASOBY N'!$H264 )</f>
        <v>0</v>
      </c>
      <c r="DK265" s="411">
        <f t="shared" si="91"/>
        <v>0</v>
      </c>
      <c r="DL265" s="412">
        <f t="shared" si="92"/>
        <v>0</v>
      </c>
    </row>
    <row r="266" spans="1:116" ht="18.899999999999999" customHeight="1" x14ac:dyDescent="0.3">
      <c r="A266" s="219"/>
      <c r="B266" s="152" t="str">
        <f>IF('ZASOBY N'!A265="","",'ZASOBY N'!A265)</f>
        <v/>
      </c>
      <c r="C266" s="462" t="str">
        <f>IF('ZASOBY N'!C265="","",'ZASOBY N'!C265)</f>
        <v/>
      </c>
      <c r="D266" s="137" t="str">
        <f>IF('ZASOBY N'!B265="","",'ZASOBY N'!B265)</f>
        <v/>
      </c>
      <c r="E266" s="138"/>
      <c r="F266" s="356" t="str">
        <f>IF('ZASOBY N'!D265="","",'ZASOBY N'!D265)</f>
        <v/>
      </c>
      <c r="G266" s="220" t="str">
        <f>IF('ZASOBY N'!G265="","",'ZASOBY N'!G265)</f>
        <v/>
      </c>
      <c r="H266" s="221" t="str">
        <f>IF('ZASOBY N'!F265="","",'ZASOBY N'!F265)</f>
        <v/>
      </c>
      <c r="I266" s="221" t="str">
        <f>IF('ZASOBY N'!G265="","",'ZASOBY N'!G265)</f>
        <v/>
      </c>
      <c r="J266" s="221" t="str">
        <f>IF('ZASOBY N'!H265="","",'ZASOBY N'!H265)</f>
        <v/>
      </c>
      <c r="K266" s="214">
        <v>0</v>
      </c>
      <c r="L266" s="214">
        <v>0</v>
      </c>
      <c r="M266" s="214">
        <v>0</v>
      </c>
      <c r="N266" s="222" t="str">
        <f>IF('ZASOBY N'!BD265="x","",IF(W266="","",'ZASOBY N'!E265))</f>
        <v/>
      </c>
      <c r="O266" s="223">
        <v>0</v>
      </c>
      <c r="P266" s="223">
        <v>0</v>
      </c>
      <c r="Q266" s="226" t="str">
        <f>IF($N266="","",'UPR BILANS N'!G266*'UPR BILANS N'!N266)</f>
        <v/>
      </c>
      <c r="R266" s="225" t="str">
        <f>IF($N266="","",'ZASOBY N'!O265)</f>
        <v/>
      </c>
      <c r="S266" s="225" t="str">
        <f>IF($N266="","",IF('ZASOBY N'!Q265="",0,'ZASOBY N'!Q265))</f>
        <v/>
      </c>
      <c r="T266" s="225" t="str">
        <f>IF($N266="","",'ZASOBY N'!V265)</f>
        <v/>
      </c>
      <c r="U266" s="225" t="str">
        <f>IF($N266="","",IF('ZASOBY N'!AG265="",0,'ZASOBY N'!AG265))</f>
        <v/>
      </c>
      <c r="V266" s="225" t="str">
        <f>IF($N266="","",IF(NN!P268="",0,NN!P268))</f>
        <v/>
      </c>
      <c r="W266" s="225" t="str">
        <f t="shared" si="93"/>
        <v/>
      </c>
      <c r="X266" s="226" t="str">
        <f t="shared" si="73"/>
        <v/>
      </c>
      <c r="Y266" s="225" t="str">
        <f>IF('ZASOBY N'!AU265="","",IF(C266&lt;&gt;C265,'ZASOBY N'!AU265,IF(D266&lt;&gt;D265,'ZASOBY N'!AU265,IF(F266&lt;&gt;F265,'ZASOBY N'!AU265,IF(G266&lt;&gt;G265,'ZASOBY N'!AU265,IF(J266&lt;&gt;J265,'ZASOBY N'!AU265,IF(NN!AC268="","",IF(AND(C265=C266,H265=H266,J265=J266,NN!AC268&gt;0),"",IF(AND(C266=C267,H266=DO264,NN!CW266&gt;0),'ZASOBY N'!AU265,'ZASOBY N'!AU265)))))))))</f>
        <v/>
      </c>
      <c r="Z266" s="225" t="str">
        <f t="shared" si="94"/>
        <v/>
      </c>
      <c r="AA266" s="227" t="str">
        <f t="shared" si="75"/>
        <v/>
      </c>
      <c r="AB266" s="400" t="str">
        <f t="shared" si="95"/>
        <v/>
      </c>
      <c r="AC266" s="228" t="str">
        <f t="shared" si="74"/>
        <v/>
      </c>
      <c r="AD266" s="222">
        <f>IF(B266="",0,IF(F266="",0,INDEX(POBRANIE_!$B$6:$F$101,MATCH('UPR BILANS N'!$F266,POBRANIE_!$A$6:$A$101,0),2)))</f>
        <v>0</v>
      </c>
      <c r="AE266" s="224">
        <f>IF(OR('ZASOBY N'!G265="",'ZASOBY N'!E265=""),0,IF(B266="",0,'ZASOBY N'!G265*'ZASOBY N'!E265))</f>
        <v>0</v>
      </c>
      <c r="AF266" s="225">
        <f>IF('ZASOBY N'!O265="",0,'ZASOBY N'!O265)</f>
        <v>0</v>
      </c>
      <c r="AG266" s="225">
        <f>IF('ZASOBY N'!Q265="",0,'ZASOBY N'!Q265)</f>
        <v>0</v>
      </c>
      <c r="AH266" s="225">
        <f>IF('ZASOBY N'!V265="",0,'ZASOBY N'!V265)</f>
        <v>0</v>
      </c>
      <c r="AI266" s="225">
        <f>IF('ZASOBY N'!AG265="",0,'ZASOBY N'!AG265)</f>
        <v>0</v>
      </c>
      <c r="AJ266" s="225">
        <f>IF(NN!P268="",0,IF(NN!P268="BRAK kol.7","BRAK BADAŃ",NN!P268))</f>
        <v>0</v>
      </c>
      <c r="AK266" s="225">
        <f>IF(NN!AC268="",0,IF(NN!AC268="BRAK kol.7","BRAK BADAŃ",NN!AC268))</f>
        <v>0</v>
      </c>
      <c r="BJ266" s="414" t="str">
        <f>IF(AND(BL266=1,BM266=1,SUMIF($C266:$C$525,$C266,$AK266:$AK$525)=$AK266),$AK266,IF($BO266&gt;0,$BO266,IF(AND(COUNTIF($C$11:$C265,$C266)&gt;=1,COUNTIF($D265:$D265,$D266)&gt;=1),"",IF(AND(SUMIF($C266:$C$525,$C266,$AK266:$AK$525)&gt;=$AK266,SUMIF($D266:$D$525,$D266,$AK266:$AK$525)&gt;=$AK266),SUMIF($C266:$C$525,$C266,$AK266:$AK$525),""))))</f>
        <v/>
      </c>
      <c r="BL266" s="409">
        <f>COUNTIFS('ZASOBY N'!$B265:$B$525,'ZASOBY N'!$B265,'ZASOBY N'!$C265:'ZASOBY N'!$C$525,'ZASOBY N'!$C265,'ZASOBY N'!$D265:'ZASOBY N'!$D$525,'ZASOBY N'!$D265,'ZASOBY N'!$H265:'ZASOBY N'!$H$525,'ZASOBY N'!$H265 )</f>
        <v>0</v>
      </c>
      <c r="BM266" s="410">
        <f>COUNTIFS('ZASOBY N'!$B$10:$B265,'ZASOBY N'!$B265,'ZASOBY N'!$C$10:'ZASOBY N'!$C265,'ZASOBY N'!$C265,'ZASOBY N'!$D$10:'ZASOBY N'!$D265,'ZASOBY N'!$D265,'ZASOBY N'!$H$10:'ZASOBY N'!$H265,'ZASOBY N'!$H265 )</f>
        <v>0</v>
      </c>
      <c r="BN266" s="411">
        <f t="shared" si="76"/>
        <v>0</v>
      </c>
      <c r="BO266" s="412">
        <f t="shared" si="77"/>
        <v>0</v>
      </c>
      <c r="BP266" s="94" t="str">
        <f t="shared" si="78"/>
        <v/>
      </c>
      <c r="BQ266" s="414" t="str">
        <f>IF(AND(BS266=1,BT266=1,SUMIF($C266:$C$525,$C266,$AJ266:$AJ$525)=$AJ266),$AJ266,IF($BV266&gt;0,$BV266,IF(AND(COUNTIF($C$11:$C265,$C266)&gt;=1,COUNTIF($D265:$D265,$D266)&gt;=1),"",IF(AND(SUMIF($C266:$C$525,$C266,$AJ266:$AJ$525)&gt;$AJ266,SUMIF($D266:$D$525,$D266,$AJ266:$AJ$525)&gt;$AJ266),SUMIF($C266:$C$525,$C266,$AJ266:$AJ$525),""))))</f>
        <v/>
      </c>
      <c r="BS266" s="409">
        <f>COUNTIFS('ZASOBY N'!$B265:$B$525,'ZASOBY N'!$B265,'ZASOBY N'!$C265:'ZASOBY N'!$C$525,'ZASOBY N'!$C265,'ZASOBY N'!$D265:'ZASOBY N'!$D$525,'ZASOBY N'!$D265,'ZASOBY N'!$H265:'ZASOBY N'!$H$525,'ZASOBY N'!$H265 )</f>
        <v>0</v>
      </c>
      <c r="BT266" s="410">
        <f>COUNTIFS('ZASOBY N'!$B$10:$B265,'ZASOBY N'!$B265,'ZASOBY N'!$C$10:'ZASOBY N'!$C265,'ZASOBY N'!$C265,'ZASOBY N'!$D$10:'ZASOBY N'!$D265,'ZASOBY N'!$D265,'ZASOBY N'!$H$10:'ZASOBY N'!$H265,'ZASOBY N'!$H265 )</f>
        <v>0</v>
      </c>
      <c r="BU266" s="411">
        <f t="shared" si="79"/>
        <v>0</v>
      </c>
      <c r="BV266" s="412">
        <f t="shared" si="80"/>
        <v>0</v>
      </c>
      <c r="BW266" s="94" t="s">
        <v>499</v>
      </c>
      <c r="BX266" s="414" t="str">
        <f>IF(AND(BZ266=1,CA266=1,SUMIF($C266:$C$525,$C266,$AI266:$AI$525)=$AI266),$AI266,IF($CC266&gt;0,$CC266,IF(AND(COUNTIF($C$11:$C265,$C266)&gt;=1,COUNTIF($D265:$D265,$D266)&gt;=1),"",IF(AND(SUMIF($C266:$C$525,$C266,$AI266:$AI$525)&gt;$AI266,SUMIF($D266:$D$525,$D266,$AI266:$AI$525)&gt;$IG266),_xlfn.AGGREGATE(14,4,$CB$11:$CB$31*($C$11:$C$31=$C266),1),""))))</f>
        <v/>
      </c>
      <c r="BZ266" s="409">
        <f>COUNTIFS('ZASOBY N'!$B265:$B$525,'ZASOBY N'!$B265,'ZASOBY N'!$C265:'ZASOBY N'!$C$525,'ZASOBY N'!$C265,'ZASOBY N'!$D265:'ZASOBY N'!$D$525,'ZASOBY N'!$D265,'ZASOBY N'!$H265:'ZASOBY N'!$H$525,'ZASOBY N'!$H265 )</f>
        <v>0</v>
      </c>
      <c r="CA266" s="410">
        <f>COUNTIFS('ZASOBY N'!$B$10:$B265,'ZASOBY N'!$B265,'ZASOBY N'!$C$10:'ZASOBY N'!$C265,'ZASOBY N'!$C265,'ZASOBY N'!$D$10:'ZASOBY N'!$D265,'ZASOBY N'!$D265,'ZASOBY N'!$H$10:'ZASOBY N'!$H265,'ZASOBY N'!$H265 )</f>
        <v>0</v>
      </c>
      <c r="CB266" s="411">
        <f t="shared" si="81"/>
        <v>0</v>
      </c>
      <c r="CC266" s="412">
        <f t="shared" si="82"/>
        <v>0</v>
      </c>
      <c r="CE266" s="414" t="str">
        <f>IF(AND(CG266=1,CH266=1,SUMIF($C266:$C$525,$C266,$AH266:$AH$525)=$AH266),$AH266,IF($CJ266&gt;0,$CJ266,IF(AND(COUNTIF($C$11:$C265,$C266)&gt;=1,COUNTIF($D265:$D265,$D266)&gt;=1),"",IF(AND(SUMIF($C266:$C$525,$C266,$AH266:$AH$525)&gt;$AH266,SUMIF($D266:$D$525,$D266,$AH266:$AH$525)&gt;$AH266),_xlfn.AGGREGATE(14,4,$CI$11:$CI$31*($C$11:$C$31=$C266),1),""))))</f>
        <v/>
      </c>
      <c r="CG266" s="409">
        <f>COUNTIFS('ZASOBY N'!$B265:$B$525,'ZASOBY N'!$B265,'ZASOBY N'!$C265:'ZASOBY N'!$C$525,'ZASOBY N'!$C265,'ZASOBY N'!$D265:'ZASOBY N'!$D$525,'ZASOBY N'!$D265,'ZASOBY N'!$H265:'ZASOBY N'!$H$525,'ZASOBY N'!$H265 )</f>
        <v>0</v>
      </c>
      <c r="CH266" s="410">
        <f>COUNTIFS('ZASOBY N'!$B$10:$B265,'ZASOBY N'!$B265,'ZASOBY N'!$C$10:'ZASOBY N'!$C265,'ZASOBY N'!$C265,'ZASOBY N'!$D$10:'ZASOBY N'!$D265,'ZASOBY N'!$D265,'ZASOBY N'!$H$10:'ZASOBY N'!$H265,'ZASOBY N'!$H265 )</f>
        <v>0</v>
      </c>
      <c r="CI266" s="411">
        <f t="shared" si="83"/>
        <v>0</v>
      </c>
      <c r="CJ266" s="412">
        <f t="shared" si="84"/>
        <v>0</v>
      </c>
      <c r="CL266" s="414" t="str">
        <f>IF(AND(CN266=1,CO266=1,SUMIF($C266:$C$525,$C266,$AG266:$AG$525)=$AG266),$AG266,IF($CQ266&gt;0,$CQ266,IF(AND(COUNTIF($C$11:$C265,$C266)&gt;=1,COUNTIF($D265:$D265,$D266)&gt;=1),"",IF(AND(SUMIF($C266:$C$525,$C266,$AG266:$AG$525)&gt;$AG266,SUMIF($D266:$D$525,$D266,$AG266:$AG$525)&gt;$AG266),_xlfn.AGGREGATE(14,4,$CP$11:$CP$31*($C$11:$C$31=$C266),1),""))))</f>
        <v/>
      </c>
      <c r="CN266" s="409">
        <f>COUNTIFS('ZASOBY N'!$B265:$B$525,'ZASOBY N'!$B265,'ZASOBY N'!$C265:'ZASOBY N'!$C$525,'ZASOBY N'!$C265,'ZASOBY N'!$D265:'ZASOBY N'!$D$525,'ZASOBY N'!$D265,'ZASOBY N'!$H265:'ZASOBY N'!$H$525,'ZASOBY N'!$H265 )</f>
        <v>0</v>
      </c>
      <c r="CO266" s="410">
        <f>COUNTIFS('ZASOBY N'!$B$10:$B265,'ZASOBY N'!$B265,'ZASOBY N'!$C$10:'ZASOBY N'!$C265,'ZASOBY N'!$C265,'ZASOBY N'!$D$10:'ZASOBY N'!$D265,'ZASOBY N'!$D265,'ZASOBY N'!$H$10:'ZASOBY N'!$H265,'ZASOBY N'!$H265 )</f>
        <v>0</v>
      </c>
      <c r="CP266" s="411">
        <f t="shared" si="85"/>
        <v>0</v>
      </c>
      <c r="CQ266" s="412">
        <f t="shared" si="86"/>
        <v>0</v>
      </c>
      <c r="CS266" s="414" t="str">
        <f>IF(AND(CU266=1,CV266=1,SUMIF($C266:$C$525,$C266,$AF266:$AF$525)=$AF266),$AF266,IF($CX266&gt;0,$CX266,IF(AND(COUNTIF($C$11:$C265,$C266)&gt;=1,COUNTIF($D265:$D265,$D266)&gt;=1),"",IF(AND(SUMIF($C266:$C$525,$C266,$AF266:$AF$525)&gt;$AF266,SUMIF($D266:$D$525,$D266,$AF266:$AF$525)&gt;$AF266),_xlfn.AGGREGATE(14,4,$CW$11:$CW$31*($C$11:$C$31=$C266),1),""))))</f>
        <v/>
      </c>
      <c r="CU266" s="409">
        <f>COUNTIFS('ZASOBY N'!$B265:$B$525,'ZASOBY N'!$B265,'ZASOBY N'!$C265:'ZASOBY N'!$C$525,'ZASOBY N'!$C265,'ZASOBY N'!$D265:'ZASOBY N'!$D$525,'ZASOBY N'!$D265,'ZASOBY N'!$H265:'ZASOBY N'!$H$525,'ZASOBY N'!$H265 )</f>
        <v>0</v>
      </c>
      <c r="CV266" s="410">
        <f>COUNTIFS('ZASOBY N'!$B$10:$B265,'ZASOBY N'!$B265,'ZASOBY N'!$C$10:'ZASOBY N'!$C265,'ZASOBY N'!$C265,'ZASOBY N'!$D$10:'ZASOBY N'!$D265,'ZASOBY N'!$D265,'ZASOBY N'!$H$10:'ZASOBY N'!$H265,'ZASOBY N'!$H265 )</f>
        <v>0</v>
      </c>
      <c r="CW266" s="411">
        <f t="shared" si="87"/>
        <v>0</v>
      </c>
      <c r="CX266" s="412">
        <f t="shared" si="88"/>
        <v>0</v>
      </c>
      <c r="CZ266" s="414" t="str">
        <f>IF(AND(DB266=1,DC266=1,SUMIF($C266:$C$525,$C266,$AE266:$AE$525)=$AE266),$AE266,IF($DE266&gt;0,$DE266,IF(AND(COUNTIF($C$11:$C265,$C266)&gt;=1,COUNTIF($D265:$D265,$D266)&gt;=1),"",IF(AND(SUMIF($C266:$C$525,$C266,$AE266:$AE$525)&gt;$AE266,SUMIF($D266:$D$525,$D266,$AE266:$AE$525)&gt;$AE266),_xlfn.AGGREGATE(14,4,$DD$11:$DD$31*($C$11:$C$31=$C266),1),""))))</f>
        <v/>
      </c>
      <c r="DB266" s="409">
        <f>COUNTIFS('ZASOBY N'!$B265:$B$525,'ZASOBY N'!$B265,'ZASOBY N'!$C265:'ZASOBY N'!$C$525,'ZASOBY N'!$C265,'ZASOBY N'!$D265:'ZASOBY N'!$D$525,'ZASOBY N'!$D265,'ZASOBY N'!$H265:'ZASOBY N'!$H$525,'ZASOBY N'!$H265 )</f>
        <v>0</v>
      </c>
      <c r="DC266" s="410">
        <f>COUNTIFS('ZASOBY N'!$B$10:$B265,'ZASOBY N'!$B265,'ZASOBY N'!$C$10:'ZASOBY N'!$C265,'ZASOBY N'!$C265,'ZASOBY N'!$D$10:'ZASOBY N'!$D265,'ZASOBY N'!$D265,'ZASOBY N'!$H$10:'ZASOBY N'!$H265,'ZASOBY N'!$H265 )</f>
        <v>0</v>
      </c>
      <c r="DD266" s="411">
        <f t="shared" si="89"/>
        <v>0</v>
      </c>
      <c r="DE266" s="412">
        <f t="shared" si="90"/>
        <v>0</v>
      </c>
      <c r="DF266" s="399" t="str">
        <f>IF(AND(DI266=1,DJ266=1,SUMIF($C266:$C$525,$C266,$AD266:$AD$525)=$AD266),$AD266,IF($DL266&gt;0,$DL266,IF(B266="","",IF(AND(COUNTIF($C$11:$C265,$C266)&gt;=1,COUNTIF($D265:$D265,$D266)&gt;=1,COUNTIF($Z263:$Z265,$C266)=0),"",IF(AND(COUNTIF($C$11:$C265,$C266)&gt;=1,COUNTIF($D265:$D265,$D266)&gt;=1),"UJĘTO WYŻEJ",IF(AND(SUMIF($C266:$C$525,$C266,$AD266:$AD$525)&gt;$AD266,SUMIF($D266:$D$525,$D266,$AD266:$AD$525)&gt;$AD266),_xlfn.AGGREGATE(14,4,$DK$11:$DK$31*($C$11:$C$31=$C266),1),""))))))</f>
        <v/>
      </c>
      <c r="DG266" s="414" t="str">
        <f>IF(AND(DI266=1,DJ266=1,SUMIF($C266:$C$525,$C266,$AD266:$AD$525)=$AD266),$AD266,IF($DL266&gt;0,$DL266,IF(AND(COUNTIF($C$11:$C265,$C266)&gt;=1,COUNTIF($D265:$D265,$D266)&gt;=1),"",IF(AND(SUMIF($C266:$C$525,$C266,$AD266:$AD$525)&gt;$AD266,SUMIF($D266:$D$525,$D266,$AD266:$AD$525)&gt;$AD266),_xlfn.AGGREGATE(14,4,$DK$11:$DK$31*($C$11:$C$31=$C266),1),""))))</f>
        <v/>
      </c>
      <c r="DI266" s="409">
        <f>COUNTIFS('ZASOBY N'!$B265:$B$525,'ZASOBY N'!$B265,'ZASOBY N'!$C265:'ZASOBY N'!$C$525,'ZASOBY N'!$C265,'ZASOBY N'!$D265:'ZASOBY N'!$D$525,'ZASOBY N'!$D265,'ZASOBY N'!$H265:'ZASOBY N'!$H$525,'ZASOBY N'!$H265 )</f>
        <v>0</v>
      </c>
      <c r="DJ266" s="410">
        <f>COUNTIFS('ZASOBY N'!$B$10:$B265,'ZASOBY N'!$B265,'ZASOBY N'!$C$10:'ZASOBY N'!$C265,'ZASOBY N'!$C265,'ZASOBY N'!$D$10:'ZASOBY N'!$D265,'ZASOBY N'!$D265,'ZASOBY N'!$H$10:'ZASOBY N'!$H265,'ZASOBY N'!$H265 )</f>
        <v>0</v>
      </c>
      <c r="DK266" s="411">
        <f t="shared" si="91"/>
        <v>0</v>
      </c>
      <c r="DL266" s="412">
        <f t="shared" si="92"/>
        <v>0</v>
      </c>
    </row>
    <row r="267" spans="1:116" ht="18.899999999999999" customHeight="1" x14ac:dyDescent="0.3">
      <c r="A267" s="219"/>
      <c r="B267" s="152" t="str">
        <f>IF('ZASOBY N'!A266="","",'ZASOBY N'!A266)</f>
        <v/>
      </c>
      <c r="C267" s="462" t="str">
        <f>IF('ZASOBY N'!C266="","",'ZASOBY N'!C266)</f>
        <v/>
      </c>
      <c r="D267" s="137" t="str">
        <f>IF('ZASOBY N'!B266="","",'ZASOBY N'!B266)</f>
        <v/>
      </c>
      <c r="E267" s="138"/>
      <c r="F267" s="356" t="str">
        <f>IF('ZASOBY N'!D266="","",'ZASOBY N'!D266)</f>
        <v/>
      </c>
      <c r="G267" s="220" t="str">
        <f>IF('ZASOBY N'!G266="","",'ZASOBY N'!G266)</f>
        <v/>
      </c>
      <c r="H267" s="221" t="str">
        <f>IF('ZASOBY N'!F266="","",'ZASOBY N'!F266)</f>
        <v/>
      </c>
      <c r="I267" s="221" t="str">
        <f>IF('ZASOBY N'!G266="","",'ZASOBY N'!G266)</f>
        <v/>
      </c>
      <c r="J267" s="221" t="str">
        <f>IF('ZASOBY N'!H266="","",'ZASOBY N'!H266)</f>
        <v/>
      </c>
      <c r="K267" s="214">
        <v>0</v>
      </c>
      <c r="L267" s="214">
        <v>0</v>
      </c>
      <c r="M267" s="214">
        <v>0</v>
      </c>
      <c r="N267" s="222" t="str">
        <f>IF('ZASOBY N'!BD266="x","",IF(W267="","",'ZASOBY N'!E266))</f>
        <v/>
      </c>
      <c r="O267" s="223">
        <v>0</v>
      </c>
      <c r="P267" s="223">
        <v>0</v>
      </c>
      <c r="Q267" s="226" t="str">
        <f>IF($N267="","",'UPR BILANS N'!G267*'UPR BILANS N'!N267)</f>
        <v/>
      </c>
      <c r="R267" s="225" t="str">
        <f>IF($N267="","",'ZASOBY N'!O266)</f>
        <v/>
      </c>
      <c r="S267" s="225" t="str">
        <f>IF($N267="","",IF('ZASOBY N'!Q266="",0,'ZASOBY N'!Q266))</f>
        <v/>
      </c>
      <c r="T267" s="225" t="str">
        <f>IF($N267="","",'ZASOBY N'!V266)</f>
        <v/>
      </c>
      <c r="U267" s="225" t="str">
        <f>IF($N267="","",IF('ZASOBY N'!AG266="",0,'ZASOBY N'!AG266))</f>
        <v/>
      </c>
      <c r="V267" s="225" t="str">
        <f>IF($N267="","",IF(NN!P269="",0,NN!P269))</f>
        <v/>
      </c>
      <c r="W267" s="225" t="str">
        <f t="shared" si="93"/>
        <v/>
      </c>
      <c r="X267" s="226" t="str">
        <f t="shared" si="73"/>
        <v/>
      </c>
      <c r="Y267" s="225" t="str">
        <f>IF('ZASOBY N'!AU266="","",IF(C267&lt;&gt;C266,'ZASOBY N'!AU266,IF(D267&lt;&gt;D266,'ZASOBY N'!AU266,IF(F267&lt;&gt;F266,'ZASOBY N'!AU266,IF(G267&lt;&gt;G266,'ZASOBY N'!AU266,IF(J267&lt;&gt;J266,'ZASOBY N'!AU266,IF(NN!AC269="","",IF(AND(C266=C267,H266=H267,J266=J267,NN!AC269&gt;0),"",IF(AND(C267=C268,H267=DO265,NN!CW267&gt;0),'ZASOBY N'!AU266,'ZASOBY N'!AU266)))))))))</f>
        <v/>
      </c>
      <c r="Z267" s="225" t="str">
        <f t="shared" si="94"/>
        <v/>
      </c>
      <c r="AA267" s="227" t="str">
        <f t="shared" si="75"/>
        <v/>
      </c>
      <c r="AB267" s="400" t="str">
        <f t="shared" si="95"/>
        <v/>
      </c>
      <c r="AC267" s="228" t="str">
        <f t="shared" si="74"/>
        <v/>
      </c>
      <c r="AD267" s="222">
        <f>IF(B267="",0,IF(F267="",0,INDEX(POBRANIE_!$B$6:$F$101,MATCH('UPR BILANS N'!$F267,POBRANIE_!$A$6:$A$101,0),2)))</f>
        <v>0</v>
      </c>
      <c r="AE267" s="224">
        <f>IF(OR('ZASOBY N'!G266="",'ZASOBY N'!E266=""),0,IF(B267="",0,'ZASOBY N'!G266*'ZASOBY N'!E266))</f>
        <v>0</v>
      </c>
      <c r="AF267" s="225">
        <f>IF('ZASOBY N'!O266="",0,'ZASOBY N'!O266)</f>
        <v>0</v>
      </c>
      <c r="AG267" s="225">
        <f>IF('ZASOBY N'!Q266="",0,'ZASOBY N'!Q266)</f>
        <v>0</v>
      </c>
      <c r="AH267" s="225">
        <f>IF('ZASOBY N'!V266="",0,'ZASOBY N'!V266)</f>
        <v>0</v>
      </c>
      <c r="AI267" s="225">
        <f>IF('ZASOBY N'!AG266="",0,'ZASOBY N'!AG266)</f>
        <v>0</v>
      </c>
      <c r="AJ267" s="225">
        <f>IF(NN!P269="",0,IF(NN!P269="BRAK kol.7","BRAK BADAŃ",NN!P269))</f>
        <v>0</v>
      </c>
      <c r="AK267" s="225">
        <f>IF(NN!AC269="",0,IF(NN!AC269="BRAK kol.7","BRAK BADAŃ",NN!AC269))</f>
        <v>0</v>
      </c>
      <c r="BJ267" s="414" t="str">
        <f>IF(AND(BL267=1,BM267=1,SUMIF($C267:$C$525,$C267,$AK267:$AK$525)=$AK267),$AK267,IF($BO267&gt;0,$BO267,IF(AND(COUNTIF($C$11:$C266,$C267)&gt;=1,COUNTIF($D266:$D266,$D267)&gt;=1),"",IF(AND(SUMIF($C267:$C$525,$C267,$AK267:$AK$525)&gt;=$AK267,SUMIF($D267:$D$525,$D267,$AK267:$AK$525)&gt;=$AK267),SUMIF($C267:$C$525,$C267,$AK267:$AK$525),""))))</f>
        <v/>
      </c>
      <c r="BL267" s="409">
        <f>COUNTIFS('ZASOBY N'!$B266:$B$525,'ZASOBY N'!$B266,'ZASOBY N'!$C266:'ZASOBY N'!$C$525,'ZASOBY N'!$C266,'ZASOBY N'!$D266:'ZASOBY N'!$D$525,'ZASOBY N'!$D266,'ZASOBY N'!$H266:'ZASOBY N'!$H$525,'ZASOBY N'!$H266 )</f>
        <v>0</v>
      </c>
      <c r="BM267" s="410">
        <f>COUNTIFS('ZASOBY N'!$B$10:$B266,'ZASOBY N'!$B266,'ZASOBY N'!$C$10:'ZASOBY N'!$C266,'ZASOBY N'!$C266,'ZASOBY N'!$D$10:'ZASOBY N'!$D266,'ZASOBY N'!$D266,'ZASOBY N'!$H$10:'ZASOBY N'!$H266,'ZASOBY N'!$H266 )</f>
        <v>0</v>
      </c>
      <c r="BN267" s="411">
        <f t="shared" si="76"/>
        <v>0</v>
      </c>
      <c r="BO267" s="412">
        <f t="shared" si="77"/>
        <v>0</v>
      </c>
      <c r="BP267" s="94" t="str">
        <f t="shared" si="78"/>
        <v/>
      </c>
      <c r="BQ267" s="414" t="str">
        <f>IF(AND(BS267=1,BT267=1,SUMIF($C267:$C$525,$C267,$AJ267:$AJ$525)=$AJ267),$AJ267,IF($BV267&gt;0,$BV267,IF(AND(COUNTIF($C$11:$C266,$C267)&gt;=1,COUNTIF($D266:$D266,$D267)&gt;=1),"",IF(AND(SUMIF($C267:$C$525,$C267,$AJ267:$AJ$525)&gt;$AJ267,SUMIF($D267:$D$525,$D267,$AJ267:$AJ$525)&gt;$AJ267),SUMIF($C267:$C$525,$C267,$AJ267:$AJ$525),""))))</f>
        <v/>
      </c>
      <c r="BS267" s="409">
        <f>COUNTIFS('ZASOBY N'!$B266:$B$525,'ZASOBY N'!$B266,'ZASOBY N'!$C266:'ZASOBY N'!$C$525,'ZASOBY N'!$C266,'ZASOBY N'!$D266:'ZASOBY N'!$D$525,'ZASOBY N'!$D266,'ZASOBY N'!$H266:'ZASOBY N'!$H$525,'ZASOBY N'!$H266 )</f>
        <v>0</v>
      </c>
      <c r="BT267" s="410">
        <f>COUNTIFS('ZASOBY N'!$B$10:$B266,'ZASOBY N'!$B266,'ZASOBY N'!$C$10:'ZASOBY N'!$C266,'ZASOBY N'!$C266,'ZASOBY N'!$D$10:'ZASOBY N'!$D266,'ZASOBY N'!$D266,'ZASOBY N'!$H$10:'ZASOBY N'!$H266,'ZASOBY N'!$H266 )</f>
        <v>0</v>
      </c>
      <c r="BU267" s="411">
        <f t="shared" si="79"/>
        <v>0</v>
      </c>
      <c r="BV267" s="412">
        <f t="shared" si="80"/>
        <v>0</v>
      </c>
      <c r="BW267" s="94" t="s">
        <v>499</v>
      </c>
      <c r="BX267" s="414" t="str">
        <f>IF(AND(BZ267=1,CA267=1,SUMIF($C267:$C$525,$C267,$AI267:$AI$525)=$AI267),$AI267,IF($CC267&gt;0,$CC267,IF(AND(COUNTIF($C$11:$C266,$C267)&gt;=1,COUNTIF($D266:$D266,$D267)&gt;=1),"",IF(AND(SUMIF($C267:$C$525,$C267,$AI267:$AI$525)&gt;$AI267,SUMIF($D267:$D$525,$D267,$AI267:$AI$525)&gt;$IG267),_xlfn.AGGREGATE(14,4,$CB$11:$CB$31*($C$11:$C$31=$C267),1),""))))</f>
        <v/>
      </c>
      <c r="BZ267" s="409">
        <f>COUNTIFS('ZASOBY N'!$B266:$B$525,'ZASOBY N'!$B266,'ZASOBY N'!$C266:'ZASOBY N'!$C$525,'ZASOBY N'!$C266,'ZASOBY N'!$D266:'ZASOBY N'!$D$525,'ZASOBY N'!$D266,'ZASOBY N'!$H266:'ZASOBY N'!$H$525,'ZASOBY N'!$H266 )</f>
        <v>0</v>
      </c>
      <c r="CA267" s="410">
        <f>COUNTIFS('ZASOBY N'!$B$10:$B266,'ZASOBY N'!$B266,'ZASOBY N'!$C$10:'ZASOBY N'!$C266,'ZASOBY N'!$C266,'ZASOBY N'!$D$10:'ZASOBY N'!$D266,'ZASOBY N'!$D266,'ZASOBY N'!$H$10:'ZASOBY N'!$H266,'ZASOBY N'!$H266 )</f>
        <v>0</v>
      </c>
      <c r="CB267" s="411">
        <f t="shared" si="81"/>
        <v>0</v>
      </c>
      <c r="CC267" s="412">
        <f t="shared" si="82"/>
        <v>0</v>
      </c>
      <c r="CE267" s="414" t="str">
        <f>IF(AND(CG267=1,CH267=1,SUMIF($C267:$C$525,$C267,$AH267:$AH$525)=$AH267),$AH267,IF($CJ267&gt;0,$CJ267,IF(AND(COUNTIF($C$11:$C266,$C267)&gt;=1,COUNTIF($D266:$D266,$D267)&gt;=1),"",IF(AND(SUMIF($C267:$C$525,$C267,$AH267:$AH$525)&gt;$AH267,SUMIF($D267:$D$525,$D267,$AH267:$AH$525)&gt;$AH267),_xlfn.AGGREGATE(14,4,$CI$11:$CI$31*($C$11:$C$31=$C267),1),""))))</f>
        <v/>
      </c>
      <c r="CG267" s="409">
        <f>COUNTIFS('ZASOBY N'!$B266:$B$525,'ZASOBY N'!$B266,'ZASOBY N'!$C266:'ZASOBY N'!$C$525,'ZASOBY N'!$C266,'ZASOBY N'!$D266:'ZASOBY N'!$D$525,'ZASOBY N'!$D266,'ZASOBY N'!$H266:'ZASOBY N'!$H$525,'ZASOBY N'!$H266 )</f>
        <v>0</v>
      </c>
      <c r="CH267" s="410">
        <f>COUNTIFS('ZASOBY N'!$B$10:$B266,'ZASOBY N'!$B266,'ZASOBY N'!$C$10:'ZASOBY N'!$C266,'ZASOBY N'!$C266,'ZASOBY N'!$D$10:'ZASOBY N'!$D266,'ZASOBY N'!$D266,'ZASOBY N'!$H$10:'ZASOBY N'!$H266,'ZASOBY N'!$H266 )</f>
        <v>0</v>
      </c>
      <c r="CI267" s="411">
        <f t="shared" si="83"/>
        <v>0</v>
      </c>
      <c r="CJ267" s="412">
        <f t="shared" si="84"/>
        <v>0</v>
      </c>
      <c r="CL267" s="414" t="str">
        <f>IF(AND(CN267=1,CO267=1,SUMIF($C267:$C$525,$C267,$AG267:$AG$525)=$AG267),$AG267,IF($CQ267&gt;0,$CQ267,IF(AND(COUNTIF($C$11:$C266,$C267)&gt;=1,COUNTIF($D266:$D266,$D267)&gt;=1),"",IF(AND(SUMIF($C267:$C$525,$C267,$AG267:$AG$525)&gt;$AG267,SUMIF($D267:$D$525,$D267,$AG267:$AG$525)&gt;$AG267),_xlfn.AGGREGATE(14,4,$CP$11:$CP$31*($C$11:$C$31=$C267),1),""))))</f>
        <v/>
      </c>
      <c r="CN267" s="409">
        <f>COUNTIFS('ZASOBY N'!$B266:$B$525,'ZASOBY N'!$B266,'ZASOBY N'!$C266:'ZASOBY N'!$C$525,'ZASOBY N'!$C266,'ZASOBY N'!$D266:'ZASOBY N'!$D$525,'ZASOBY N'!$D266,'ZASOBY N'!$H266:'ZASOBY N'!$H$525,'ZASOBY N'!$H266 )</f>
        <v>0</v>
      </c>
      <c r="CO267" s="410">
        <f>COUNTIFS('ZASOBY N'!$B$10:$B266,'ZASOBY N'!$B266,'ZASOBY N'!$C$10:'ZASOBY N'!$C266,'ZASOBY N'!$C266,'ZASOBY N'!$D$10:'ZASOBY N'!$D266,'ZASOBY N'!$D266,'ZASOBY N'!$H$10:'ZASOBY N'!$H266,'ZASOBY N'!$H266 )</f>
        <v>0</v>
      </c>
      <c r="CP267" s="411">
        <f t="shared" si="85"/>
        <v>0</v>
      </c>
      <c r="CQ267" s="412">
        <f t="shared" si="86"/>
        <v>0</v>
      </c>
      <c r="CS267" s="414" t="str">
        <f>IF(AND(CU267=1,CV267=1,SUMIF($C267:$C$525,$C267,$AF267:$AF$525)=$AF267),$AF267,IF($CX267&gt;0,$CX267,IF(AND(COUNTIF($C$11:$C266,$C267)&gt;=1,COUNTIF($D266:$D266,$D267)&gt;=1),"",IF(AND(SUMIF($C267:$C$525,$C267,$AF267:$AF$525)&gt;$AF267,SUMIF($D267:$D$525,$D267,$AF267:$AF$525)&gt;$AF267),_xlfn.AGGREGATE(14,4,$CW$11:$CW$31*($C$11:$C$31=$C267),1),""))))</f>
        <v/>
      </c>
      <c r="CU267" s="409">
        <f>COUNTIFS('ZASOBY N'!$B266:$B$525,'ZASOBY N'!$B266,'ZASOBY N'!$C266:'ZASOBY N'!$C$525,'ZASOBY N'!$C266,'ZASOBY N'!$D266:'ZASOBY N'!$D$525,'ZASOBY N'!$D266,'ZASOBY N'!$H266:'ZASOBY N'!$H$525,'ZASOBY N'!$H266 )</f>
        <v>0</v>
      </c>
      <c r="CV267" s="410">
        <f>COUNTIFS('ZASOBY N'!$B$10:$B266,'ZASOBY N'!$B266,'ZASOBY N'!$C$10:'ZASOBY N'!$C266,'ZASOBY N'!$C266,'ZASOBY N'!$D$10:'ZASOBY N'!$D266,'ZASOBY N'!$D266,'ZASOBY N'!$H$10:'ZASOBY N'!$H266,'ZASOBY N'!$H266 )</f>
        <v>0</v>
      </c>
      <c r="CW267" s="411">
        <f t="shared" si="87"/>
        <v>0</v>
      </c>
      <c r="CX267" s="412">
        <f t="shared" si="88"/>
        <v>0</v>
      </c>
      <c r="CZ267" s="414" t="str">
        <f>IF(AND(DB267=1,DC267=1,SUMIF($C267:$C$525,$C267,$AE267:$AE$525)=$AE267),$AE267,IF($DE267&gt;0,$DE267,IF(AND(COUNTIF($C$11:$C266,$C267)&gt;=1,COUNTIF($D266:$D266,$D267)&gt;=1),"",IF(AND(SUMIF($C267:$C$525,$C267,$AE267:$AE$525)&gt;$AE267,SUMIF($D267:$D$525,$D267,$AE267:$AE$525)&gt;$AE267),_xlfn.AGGREGATE(14,4,$DD$11:$DD$31*($C$11:$C$31=$C267),1),""))))</f>
        <v/>
      </c>
      <c r="DB267" s="409">
        <f>COUNTIFS('ZASOBY N'!$B266:$B$525,'ZASOBY N'!$B266,'ZASOBY N'!$C266:'ZASOBY N'!$C$525,'ZASOBY N'!$C266,'ZASOBY N'!$D266:'ZASOBY N'!$D$525,'ZASOBY N'!$D266,'ZASOBY N'!$H266:'ZASOBY N'!$H$525,'ZASOBY N'!$H266 )</f>
        <v>0</v>
      </c>
      <c r="DC267" s="410">
        <f>COUNTIFS('ZASOBY N'!$B$10:$B266,'ZASOBY N'!$B266,'ZASOBY N'!$C$10:'ZASOBY N'!$C266,'ZASOBY N'!$C266,'ZASOBY N'!$D$10:'ZASOBY N'!$D266,'ZASOBY N'!$D266,'ZASOBY N'!$H$10:'ZASOBY N'!$H266,'ZASOBY N'!$H266 )</f>
        <v>0</v>
      </c>
      <c r="DD267" s="411">
        <f t="shared" si="89"/>
        <v>0</v>
      </c>
      <c r="DE267" s="412">
        <f t="shared" si="90"/>
        <v>0</v>
      </c>
      <c r="DF267" s="399" t="str">
        <f>IF(AND(DI267=1,DJ267=1,SUMIF($C267:$C$525,$C267,$AD267:$AD$525)=$AD267),$AD267,IF($DL267&gt;0,$DL267,IF(B267="","",IF(AND(COUNTIF($C$11:$C266,$C267)&gt;=1,COUNTIF($D266:$D266,$D267)&gt;=1,COUNTIF($Z264:$Z266,$C267)=0),"",IF(AND(COUNTIF($C$11:$C266,$C267)&gt;=1,COUNTIF($D266:$D266,$D267)&gt;=1),"UJĘTO WYŻEJ",IF(AND(SUMIF($C267:$C$525,$C267,$AD267:$AD$525)&gt;$AD267,SUMIF($D267:$D$525,$D267,$AD267:$AD$525)&gt;$AD267),_xlfn.AGGREGATE(14,4,$DK$11:$DK$31*($C$11:$C$31=$C267),1),""))))))</f>
        <v/>
      </c>
      <c r="DG267" s="414" t="str">
        <f>IF(AND(DI267=1,DJ267=1,SUMIF($C267:$C$525,$C267,$AD267:$AD$525)=$AD267),$AD267,IF($DL267&gt;0,$DL267,IF(AND(COUNTIF($C$11:$C266,$C267)&gt;=1,COUNTIF($D266:$D266,$D267)&gt;=1),"",IF(AND(SUMIF($C267:$C$525,$C267,$AD267:$AD$525)&gt;$AD267,SUMIF($D267:$D$525,$D267,$AD267:$AD$525)&gt;$AD267),_xlfn.AGGREGATE(14,4,$DK$11:$DK$31*($C$11:$C$31=$C267),1),""))))</f>
        <v/>
      </c>
      <c r="DI267" s="409">
        <f>COUNTIFS('ZASOBY N'!$B266:$B$525,'ZASOBY N'!$B266,'ZASOBY N'!$C266:'ZASOBY N'!$C$525,'ZASOBY N'!$C266,'ZASOBY N'!$D266:'ZASOBY N'!$D$525,'ZASOBY N'!$D266,'ZASOBY N'!$H266:'ZASOBY N'!$H$525,'ZASOBY N'!$H266 )</f>
        <v>0</v>
      </c>
      <c r="DJ267" s="410">
        <f>COUNTIFS('ZASOBY N'!$B$10:$B266,'ZASOBY N'!$B266,'ZASOBY N'!$C$10:'ZASOBY N'!$C266,'ZASOBY N'!$C266,'ZASOBY N'!$D$10:'ZASOBY N'!$D266,'ZASOBY N'!$D266,'ZASOBY N'!$H$10:'ZASOBY N'!$H266,'ZASOBY N'!$H266 )</f>
        <v>0</v>
      </c>
      <c r="DK267" s="411">
        <f t="shared" si="91"/>
        <v>0</v>
      </c>
      <c r="DL267" s="412">
        <f t="shared" si="92"/>
        <v>0</v>
      </c>
    </row>
    <row r="268" spans="1:116" ht="18.899999999999999" customHeight="1" x14ac:dyDescent="0.3">
      <c r="A268" s="219"/>
      <c r="B268" s="152" t="str">
        <f>IF('ZASOBY N'!A267="","",'ZASOBY N'!A267)</f>
        <v/>
      </c>
      <c r="C268" s="462" t="str">
        <f>IF('ZASOBY N'!C267="","",'ZASOBY N'!C267)</f>
        <v/>
      </c>
      <c r="D268" s="137" t="str">
        <f>IF('ZASOBY N'!B267="","",'ZASOBY N'!B267)</f>
        <v/>
      </c>
      <c r="E268" s="138"/>
      <c r="F268" s="356" t="str">
        <f>IF('ZASOBY N'!D267="","",'ZASOBY N'!D267)</f>
        <v/>
      </c>
      <c r="G268" s="220" t="str">
        <f>IF('ZASOBY N'!G267="","",'ZASOBY N'!G267)</f>
        <v/>
      </c>
      <c r="H268" s="221" t="str">
        <f>IF('ZASOBY N'!F267="","",'ZASOBY N'!F267)</f>
        <v/>
      </c>
      <c r="I268" s="221" t="str">
        <f>IF('ZASOBY N'!G267="","",'ZASOBY N'!G267)</f>
        <v/>
      </c>
      <c r="J268" s="221" t="str">
        <f>IF('ZASOBY N'!H267="","",'ZASOBY N'!H267)</f>
        <v/>
      </c>
      <c r="K268" s="214">
        <v>0</v>
      </c>
      <c r="L268" s="214">
        <v>0</v>
      </c>
      <c r="M268" s="214">
        <v>0</v>
      </c>
      <c r="N268" s="222" t="str">
        <f>IF('ZASOBY N'!BD267="x","",IF(W268="","",'ZASOBY N'!E267))</f>
        <v/>
      </c>
      <c r="O268" s="223">
        <v>0</v>
      </c>
      <c r="P268" s="223">
        <v>0</v>
      </c>
      <c r="Q268" s="226" t="str">
        <f>IF($N268="","",'UPR BILANS N'!G268*'UPR BILANS N'!N268)</f>
        <v/>
      </c>
      <c r="R268" s="225" t="str">
        <f>IF($N268="","",'ZASOBY N'!O267)</f>
        <v/>
      </c>
      <c r="S268" s="225" t="str">
        <f>IF($N268="","",IF('ZASOBY N'!Q267="",0,'ZASOBY N'!Q267))</f>
        <v/>
      </c>
      <c r="T268" s="225" t="str">
        <f>IF($N268="","",'ZASOBY N'!V267)</f>
        <v/>
      </c>
      <c r="U268" s="225" t="str">
        <f>IF($N268="","",IF('ZASOBY N'!AG267="",0,'ZASOBY N'!AG267))</f>
        <v/>
      </c>
      <c r="V268" s="225" t="str">
        <f>IF($N268="","",IF(NN!P270="",0,NN!P270))</f>
        <v/>
      </c>
      <c r="W268" s="225" t="str">
        <f t="shared" si="93"/>
        <v/>
      </c>
      <c r="X268" s="226" t="str">
        <f t="shared" ref="X268:X316" si="96">IF(N268="","",SUM(R268:W268))</f>
        <v/>
      </c>
      <c r="Y268" s="225" t="str">
        <f>IF('ZASOBY N'!AU267="","",IF(C268&lt;&gt;C267,'ZASOBY N'!AU267,IF(D268&lt;&gt;D267,'ZASOBY N'!AU267,IF(F268&lt;&gt;F267,'ZASOBY N'!AU267,IF(G268&lt;&gt;G267,'ZASOBY N'!AU267,IF(J268&lt;&gt;J267,'ZASOBY N'!AU267,IF(NN!AC270="","",IF(AND(C267=C268,H267=H268,J267=J268,NN!AC270&gt;0),"",IF(AND(C268=C269,H268=DO266,NN!CW268&gt;0),'ZASOBY N'!AU267,'ZASOBY N'!AU267)))))))))</f>
        <v/>
      </c>
      <c r="Z268" s="225" t="str">
        <f t="shared" si="94"/>
        <v/>
      </c>
      <c r="AA268" s="227" t="str">
        <f t="shared" si="75"/>
        <v/>
      </c>
      <c r="AB268" s="400" t="str">
        <f t="shared" si="95"/>
        <v/>
      </c>
      <c r="AC268" s="228" t="str">
        <f t="shared" ref="AC268:AC331" si="97">IFERROR(IF(N268="","",H268*AB268),"")</f>
        <v/>
      </c>
      <c r="AD268" s="222">
        <f>IF(B268="",0,IF(F268="",0,INDEX(POBRANIE_!$B$6:$F$101,MATCH('UPR BILANS N'!$F268,POBRANIE_!$A$6:$A$101,0),2)))</f>
        <v>0</v>
      </c>
      <c r="AE268" s="224">
        <f>IF(OR('ZASOBY N'!G267="",'ZASOBY N'!E267=""),0,IF(B268="",0,'ZASOBY N'!G267*'ZASOBY N'!E267))</f>
        <v>0</v>
      </c>
      <c r="AF268" s="225">
        <f>IF('ZASOBY N'!O267="",0,'ZASOBY N'!O267)</f>
        <v>0</v>
      </c>
      <c r="AG268" s="225">
        <f>IF('ZASOBY N'!Q267="",0,'ZASOBY N'!Q267)</f>
        <v>0</v>
      </c>
      <c r="AH268" s="225">
        <f>IF('ZASOBY N'!V267="",0,'ZASOBY N'!V267)</f>
        <v>0</v>
      </c>
      <c r="AI268" s="225">
        <f>IF('ZASOBY N'!AG267="",0,'ZASOBY N'!AG267)</f>
        <v>0</v>
      </c>
      <c r="AJ268" s="225">
        <f>IF(NN!P270="",0,IF(NN!P270="BRAK kol.7","BRAK BADAŃ",NN!P270))</f>
        <v>0</v>
      </c>
      <c r="AK268" s="225">
        <f>IF(NN!AC270="",0,IF(NN!AC270="BRAK kol.7","BRAK BADAŃ",NN!AC270))</f>
        <v>0</v>
      </c>
      <c r="BJ268" s="414" t="str">
        <f>IF(AND(BL268=1,BM268=1,SUMIF($C268:$C$525,$C268,$AK268:$AK$525)=$AK268),$AK268,IF($BO268&gt;0,$BO268,IF(AND(COUNTIF($C$11:$C267,$C268)&gt;=1,COUNTIF($D267:$D267,$D268)&gt;=1),"",IF(AND(SUMIF($C268:$C$525,$C268,$AK268:$AK$525)&gt;=$AK268,SUMIF($D268:$D$525,$D268,$AK268:$AK$525)&gt;=$AK268),SUMIF($C268:$C$525,$C268,$AK268:$AK$525),""))))</f>
        <v/>
      </c>
      <c r="BL268" s="409">
        <f>COUNTIFS('ZASOBY N'!$B267:$B$525,'ZASOBY N'!$B267,'ZASOBY N'!$C267:'ZASOBY N'!$C$525,'ZASOBY N'!$C267,'ZASOBY N'!$D267:'ZASOBY N'!$D$525,'ZASOBY N'!$D267,'ZASOBY N'!$H267:'ZASOBY N'!$H$525,'ZASOBY N'!$H267 )</f>
        <v>0</v>
      </c>
      <c r="BM268" s="410">
        <f>COUNTIFS('ZASOBY N'!$B$10:$B267,'ZASOBY N'!$B267,'ZASOBY N'!$C$10:'ZASOBY N'!$C267,'ZASOBY N'!$C267,'ZASOBY N'!$D$10:'ZASOBY N'!$D267,'ZASOBY N'!$D267,'ZASOBY N'!$H$10:'ZASOBY N'!$H267,'ZASOBY N'!$H267 )</f>
        <v>0</v>
      </c>
      <c r="BN268" s="411">
        <f t="shared" si="76"/>
        <v>0</v>
      </c>
      <c r="BO268" s="412">
        <f t="shared" si="77"/>
        <v>0</v>
      </c>
      <c r="BP268" s="94" t="str">
        <f t="shared" si="78"/>
        <v/>
      </c>
      <c r="BQ268" s="414" t="str">
        <f>IF(AND(BS268=1,BT268=1,SUMIF($C268:$C$525,$C268,$AJ268:$AJ$525)=$AJ268),$AJ268,IF($BV268&gt;0,$BV268,IF(AND(COUNTIF($C$11:$C267,$C268)&gt;=1,COUNTIF($D267:$D267,$D268)&gt;=1),"",IF(AND(SUMIF($C268:$C$525,$C268,$AJ268:$AJ$525)&gt;$AJ268,SUMIF($D268:$D$525,$D268,$AJ268:$AJ$525)&gt;$AJ268),SUMIF($C268:$C$525,$C268,$AJ268:$AJ$525),""))))</f>
        <v/>
      </c>
      <c r="BS268" s="409">
        <f>COUNTIFS('ZASOBY N'!$B267:$B$525,'ZASOBY N'!$B267,'ZASOBY N'!$C267:'ZASOBY N'!$C$525,'ZASOBY N'!$C267,'ZASOBY N'!$D267:'ZASOBY N'!$D$525,'ZASOBY N'!$D267,'ZASOBY N'!$H267:'ZASOBY N'!$H$525,'ZASOBY N'!$H267 )</f>
        <v>0</v>
      </c>
      <c r="BT268" s="410">
        <f>COUNTIFS('ZASOBY N'!$B$10:$B267,'ZASOBY N'!$B267,'ZASOBY N'!$C$10:'ZASOBY N'!$C267,'ZASOBY N'!$C267,'ZASOBY N'!$D$10:'ZASOBY N'!$D267,'ZASOBY N'!$D267,'ZASOBY N'!$H$10:'ZASOBY N'!$H267,'ZASOBY N'!$H267 )</f>
        <v>0</v>
      </c>
      <c r="BU268" s="411">
        <f t="shared" si="79"/>
        <v>0</v>
      </c>
      <c r="BV268" s="412">
        <f t="shared" si="80"/>
        <v>0</v>
      </c>
      <c r="BW268" s="94" t="s">
        <v>499</v>
      </c>
      <c r="BX268" s="414" t="str">
        <f>IF(AND(BZ268=1,CA268=1,SUMIF($C268:$C$525,$C268,$AI268:$AI$525)=$AI268),$AI268,IF($CC268&gt;0,$CC268,IF(AND(COUNTIF($C$11:$C267,$C268)&gt;=1,COUNTIF($D267:$D267,$D268)&gt;=1),"",IF(AND(SUMIF($C268:$C$525,$C268,$AI268:$AI$525)&gt;$AI268,SUMIF($D268:$D$525,$D268,$AI268:$AI$525)&gt;$IG268),_xlfn.AGGREGATE(14,4,$CB$11:$CB$31*($C$11:$C$31=$C268),1),""))))</f>
        <v/>
      </c>
      <c r="BZ268" s="409">
        <f>COUNTIFS('ZASOBY N'!$B267:$B$525,'ZASOBY N'!$B267,'ZASOBY N'!$C267:'ZASOBY N'!$C$525,'ZASOBY N'!$C267,'ZASOBY N'!$D267:'ZASOBY N'!$D$525,'ZASOBY N'!$D267,'ZASOBY N'!$H267:'ZASOBY N'!$H$525,'ZASOBY N'!$H267 )</f>
        <v>0</v>
      </c>
      <c r="CA268" s="410">
        <f>COUNTIFS('ZASOBY N'!$B$10:$B267,'ZASOBY N'!$B267,'ZASOBY N'!$C$10:'ZASOBY N'!$C267,'ZASOBY N'!$C267,'ZASOBY N'!$D$10:'ZASOBY N'!$D267,'ZASOBY N'!$D267,'ZASOBY N'!$H$10:'ZASOBY N'!$H267,'ZASOBY N'!$H267 )</f>
        <v>0</v>
      </c>
      <c r="CB268" s="411">
        <f t="shared" si="81"/>
        <v>0</v>
      </c>
      <c r="CC268" s="412">
        <f t="shared" si="82"/>
        <v>0</v>
      </c>
      <c r="CE268" s="414" t="str">
        <f>IF(AND(CG268=1,CH268=1,SUMIF($C268:$C$525,$C268,$AH268:$AH$525)=$AH268),$AH268,IF($CJ268&gt;0,$CJ268,IF(AND(COUNTIF($C$11:$C267,$C268)&gt;=1,COUNTIF($D267:$D267,$D268)&gt;=1),"",IF(AND(SUMIF($C268:$C$525,$C268,$AH268:$AH$525)&gt;$AH268,SUMIF($D268:$D$525,$D268,$AH268:$AH$525)&gt;$AH268),_xlfn.AGGREGATE(14,4,$CI$11:$CI$31*($C$11:$C$31=$C268),1),""))))</f>
        <v/>
      </c>
      <c r="CG268" s="409">
        <f>COUNTIFS('ZASOBY N'!$B267:$B$525,'ZASOBY N'!$B267,'ZASOBY N'!$C267:'ZASOBY N'!$C$525,'ZASOBY N'!$C267,'ZASOBY N'!$D267:'ZASOBY N'!$D$525,'ZASOBY N'!$D267,'ZASOBY N'!$H267:'ZASOBY N'!$H$525,'ZASOBY N'!$H267 )</f>
        <v>0</v>
      </c>
      <c r="CH268" s="410">
        <f>COUNTIFS('ZASOBY N'!$B$10:$B267,'ZASOBY N'!$B267,'ZASOBY N'!$C$10:'ZASOBY N'!$C267,'ZASOBY N'!$C267,'ZASOBY N'!$D$10:'ZASOBY N'!$D267,'ZASOBY N'!$D267,'ZASOBY N'!$H$10:'ZASOBY N'!$H267,'ZASOBY N'!$H267 )</f>
        <v>0</v>
      </c>
      <c r="CI268" s="411">
        <f t="shared" si="83"/>
        <v>0</v>
      </c>
      <c r="CJ268" s="412">
        <f t="shared" si="84"/>
        <v>0</v>
      </c>
      <c r="CL268" s="414" t="str">
        <f>IF(AND(CN268=1,CO268=1,SUMIF($C268:$C$525,$C268,$AG268:$AG$525)=$AG268),$AG268,IF($CQ268&gt;0,$CQ268,IF(AND(COUNTIF($C$11:$C267,$C268)&gt;=1,COUNTIF($D267:$D267,$D268)&gt;=1),"",IF(AND(SUMIF($C268:$C$525,$C268,$AG268:$AG$525)&gt;$AG268,SUMIF($D268:$D$525,$D268,$AG268:$AG$525)&gt;$AG268),_xlfn.AGGREGATE(14,4,$CP$11:$CP$31*($C$11:$C$31=$C268),1),""))))</f>
        <v/>
      </c>
      <c r="CN268" s="409">
        <f>COUNTIFS('ZASOBY N'!$B267:$B$525,'ZASOBY N'!$B267,'ZASOBY N'!$C267:'ZASOBY N'!$C$525,'ZASOBY N'!$C267,'ZASOBY N'!$D267:'ZASOBY N'!$D$525,'ZASOBY N'!$D267,'ZASOBY N'!$H267:'ZASOBY N'!$H$525,'ZASOBY N'!$H267 )</f>
        <v>0</v>
      </c>
      <c r="CO268" s="410">
        <f>COUNTIFS('ZASOBY N'!$B$10:$B267,'ZASOBY N'!$B267,'ZASOBY N'!$C$10:'ZASOBY N'!$C267,'ZASOBY N'!$C267,'ZASOBY N'!$D$10:'ZASOBY N'!$D267,'ZASOBY N'!$D267,'ZASOBY N'!$H$10:'ZASOBY N'!$H267,'ZASOBY N'!$H267 )</f>
        <v>0</v>
      </c>
      <c r="CP268" s="411">
        <f t="shared" si="85"/>
        <v>0</v>
      </c>
      <c r="CQ268" s="412">
        <f t="shared" si="86"/>
        <v>0</v>
      </c>
      <c r="CS268" s="414" t="str">
        <f>IF(AND(CU268=1,CV268=1,SUMIF($C268:$C$525,$C268,$AF268:$AF$525)=$AF268),$AF268,IF($CX268&gt;0,$CX268,IF(AND(COUNTIF($C$11:$C267,$C268)&gt;=1,COUNTIF($D267:$D267,$D268)&gt;=1),"",IF(AND(SUMIF($C268:$C$525,$C268,$AF268:$AF$525)&gt;$AF268,SUMIF($D268:$D$525,$D268,$AF268:$AF$525)&gt;$AF268),_xlfn.AGGREGATE(14,4,$CW$11:$CW$31*($C$11:$C$31=$C268),1),""))))</f>
        <v/>
      </c>
      <c r="CU268" s="409">
        <f>COUNTIFS('ZASOBY N'!$B267:$B$525,'ZASOBY N'!$B267,'ZASOBY N'!$C267:'ZASOBY N'!$C$525,'ZASOBY N'!$C267,'ZASOBY N'!$D267:'ZASOBY N'!$D$525,'ZASOBY N'!$D267,'ZASOBY N'!$H267:'ZASOBY N'!$H$525,'ZASOBY N'!$H267 )</f>
        <v>0</v>
      </c>
      <c r="CV268" s="410">
        <f>COUNTIFS('ZASOBY N'!$B$10:$B267,'ZASOBY N'!$B267,'ZASOBY N'!$C$10:'ZASOBY N'!$C267,'ZASOBY N'!$C267,'ZASOBY N'!$D$10:'ZASOBY N'!$D267,'ZASOBY N'!$D267,'ZASOBY N'!$H$10:'ZASOBY N'!$H267,'ZASOBY N'!$H267 )</f>
        <v>0</v>
      </c>
      <c r="CW268" s="411">
        <f t="shared" si="87"/>
        <v>0</v>
      </c>
      <c r="CX268" s="412">
        <f t="shared" si="88"/>
        <v>0</v>
      </c>
      <c r="CZ268" s="414" t="str">
        <f>IF(AND(DB268=1,DC268=1,SUMIF($C268:$C$525,$C268,$AE268:$AE$525)=$AE268),$AE268,IF($DE268&gt;0,$DE268,IF(AND(COUNTIF($C$11:$C267,$C268)&gt;=1,COUNTIF($D267:$D267,$D268)&gt;=1),"",IF(AND(SUMIF($C268:$C$525,$C268,$AE268:$AE$525)&gt;$AE268,SUMIF($D268:$D$525,$D268,$AE268:$AE$525)&gt;$AE268),_xlfn.AGGREGATE(14,4,$DD$11:$DD$31*($C$11:$C$31=$C268),1),""))))</f>
        <v/>
      </c>
      <c r="DB268" s="409">
        <f>COUNTIFS('ZASOBY N'!$B267:$B$525,'ZASOBY N'!$B267,'ZASOBY N'!$C267:'ZASOBY N'!$C$525,'ZASOBY N'!$C267,'ZASOBY N'!$D267:'ZASOBY N'!$D$525,'ZASOBY N'!$D267,'ZASOBY N'!$H267:'ZASOBY N'!$H$525,'ZASOBY N'!$H267 )</f>
        <v>0</v>
      </c>
      <c r="DC268" s="410">
        <f>COUNTIFS('ZASOBY N'!$B$10:$B267,'ZASOBY N'!$B267,'ZASOBY N'!$C$10:'ZASOBY N'!$C267,'ZASOBY N'!$C267,'ZASOBY N'!$D$10:'ZASOBY N'!$D267,'ZASOBY N'!$D267,'ZASOBY N'!$H$10:'ZASOBY N'!$H267,'ZASOBY N'!$H267 )</f>
        <v>0</v>
      </c>
      <c r="DD268" s="411">
        <f t="shared" si="89"/>
        <v>0</v>
      </c>
      <c r="DE268" s="412">
        <f t="shared" si="90"/>
        <v>0</v>
      </c>
      <c r="DF268" s="399" t="str">
        <f>IF(AND(DI268=1,DJ268=1,SUMIF($C268:$C$525,$C268,$AD268:$AD$525)=$AD268),$AD268,IF($DL268&gt;0,$DL268,IF(B268="","",IF(AND(COUNTIF($C$11:$C267,$C268)&gt;=1,COUNTIF($D267:$D267,$D268)&gt;=1,COUNTIF($Z265:$Z267,$C268)=0),"",IF(AND(COUNTIF($C$11:$C267,$C268)&gt;=1,COUNTIF($D267:$D267,$D268)&gt;=1),"UJĘTO WYŻEJ",IF(AND(SUMIF($C268:$C$525,$C268,$AD268:$AD$525)&gt;$AD268,SUMIF($D268:$D$525,$D268,$AD268:$AD$525)&gt;$AD268),_xlfn.AGGREGATE(14,4,$DK$11:$DK$31*($C$11:$C$31=$C268),1),""))))))</f>
        <v/>
      </c>
      <c r="DG268" s="414" t="str">
        <f>IF(AND(DI268=1,DJ268=1,SUMIF($C268:$C$525,$C268,$AD268:$AD$525)=$AD268),$AD268,IF($DL268&gt;0,$DL268,IF(AND(COUNTIF($C$11:$C267,$C268)&gt;=1,COUNTIF($D267:$D267,$D268)&gt;=1),"",IF(AND(SUMIF($C268:$C$525,$C268,$AD268:$AD$525)&gt;$AD268,SUMIF($D268:$D$525,$D268,$AD268:$AD$525)&gt;$AD268),_xlfn.AGGREGATE(14,4,$DK$11:$DK$31*($C$11:$C$31=$C268),1),""))))</f>
        <v/>
      </c>
      <c r="DI268" s="409">
        <f>COUNTIFS('ZASOBY N'!$B267:$B$525,'ZASOBY N'!$B267,'ZASOBY N'!$C267:'ZASOBY N'!$C$525,'ZASOBY N'!$C267,'ZASOBY N'!$D267:'ZASOBY N'!$D$525,'ZASOBY N'!$D267,'ZASOBY N'!$H267:'ZASOBY N'!$H$525,'ZASOBY N'!$H267 )</f>
        <v>0</v>
      </c>
      <c r="DJ268" s="410">
        <f>COUNTIFS('ZASOBY N'!$B$10:$B267,'ZASOBY N'!$B267,'ZASOBY N'!$C$10:'ZASOBY N'!$C267,'ZASOBY N'!$C267,'ZASOBY N'!$D$10:'ZASOBY N'!$D267,'ZASOBY N'!$D267,'ZASOBY N'!$H$10:'ZASOBY N'!$H267,'ZASOBY N'!$H267 )</f>
        <v>0</v>
      </c>
      <c r="DK268" s="411">
        <f t="shared" si="91"/>
        <v>0</v>
      </c>
      <c r="DL268" s="412">
        <f t="shared" si="92"/>
        <v>0</v>
      </c>
    </row>
    <row r="269" spans="1:116" ht="18.899999999999999" customHeight="1" x14ac:dyDescent="0.3">
      <c r="A269" s="219"/>
      <c r="B269" s="152" t="str">
        <f>IF('ZASOBY N'!A268="","",'ZASOBY N'!A268)</f>
        <v/>
      </c>
      <c r="C269" s="462" t="str">
        <f>IF('ZASOBY N'!C268="","",'ZASOBY N'!C268)</f>
        <v/>
      </c>
      <c r="D269" s="137" t="str">
        <f>IF('ZASOBY N'!B268="","",'ZASOBY N'!B268)</f>
        <v/>
      </c>
      <c r="E269" s="138"/>
      <c r="F269" s="356" t="str">
        <f>IF('ZASOBY N'!D268="","",'ZASOBY N'!D268)</f>
        <v/>
      </c>
      <c r="G269" s="220" t="str">
        <f>IF('ZASOBY N'!G268="","",'ZASOBY N'!G268)</f>
        <v/>
      </c>
      <c r="H269" s="221" t="str">
        <f>IF('ZASOBY N'!F268="","",'ZASOBY N'!F268)</f>
        <v/>
      </c>
      <c r="I269" s="221" t="str">
        <f>IF('ZASOBY N'!G268="","",'ZASOBY N'!G268)</f>
        <v/>
      </c>
      <c r="J269" s="221" t="str">
        <f>IF('ZASOBY N'!H268="","",'ZASOBY N'!H268)</f>
        <v/>
      </c>
      <c r="K269" s="214">
        <v>0</v>
      </c>
      <c r="L269" s="214">
        <v>0</v>
      </c>
      <c r="M269" s="214">
        <v>0</v>
      </c>
      <c r="N269" s="222" t="str">
        <f>IF('ZASOBY N'!BD268="x","",IF(W269="","",'ZASOBY N'!E268))</f>
        <v/>
      </c>
      <c r="O269" s="223">
        <v>0</v>
      </c>
      <c r="P269" s="223">
        <v>0</v>
      </c>
      <c r="Q269" s="226" t="str">
        <f>IF($N269="","",'UPR BILANS N'!G269*'UPR BILANS N'!N269)</f>
        <v/>
      </c>
      <c r="R269" s="225" t="str">
        <f>IF($N269="","",'ZASOBY N'!O268)</f>
        <v/>
      </c>
      <c r="S269" s="225" t="str">
        <f>IF($N269="","",IF('ZASOBY N'!Q268="",0,'ZASOBY N'!Q268))</f>
        <v/>
      </c>
      <c r="T269" s="225" t="str">
        <f>IF($N269="","",'ZASOBY N'!V268)</f>
        <v/>
      </c>
      <c r="U269" s="225" t="str">
        <f>IF($N269="","",IF('ZASOBY N'!AG268="",0,'ZASOBY N'!AG268))</f>
        <v/>
      </c>
      <c r="V269" s="225" t="str">
        <f>IF($N269="","",IF(NN!P271="",0,NN!P271))</f>
        <v/>
      </c>
      <c r="W269" s="225" t="str">
        <f t="shared" si="93"/>
        <v/>
      </c>
      <c r="X269" s="226" t="str">
        <f t="shared" si="96"/>
        <v/>
      </c>
      <c r="Y269" s="225" t="str">
        <f>IF('ZASOBY N'!AU268="","",IF(C269&lt;&gt;C268,'ZASOBY N'!AU268,IF(D269&lt;&gt;D268,'ZASOBY N'!AU268,IF(F269&lt;&gt;F268,'ZASOBY N'!AU268,IF(G269&lt;&gt;G268,'ZASOBY N'!AU268,IF(J269&lt;&gt;J268,'ZASOBY N'!AU268,IF(NN!AC271="","",IF(AND(C268=C269,H268=H269,J268=J269,NN!AC271&gt;0),"",IF(AND(C269=C270,H269=DO267,NN!CW269&gt;0),'ZASOBY N'!AU268,'ZASOBY N'!AU268)))))))))</f>
        <v/>
      </c>
      <c r="Z269" s="225" t="str">
        <f t="shared" si="94"/>
        <v/>
      </c>
      <c r="AA269" s="227" t="str">
        <f t="shared" ref="AA269:AA332" si="98">IF(D269="","",IF(Z269="","",IF(Z269=0,0,IF(F269="TUZ",0.8,0.7))))</f>
        <v/>
      </c>
      <c r="AB269" s="400" t="str">
        <f t="shared" si="95"/>
        <v/>
      </c>
      <c r="AC269" s="228" t="str">
        <f t="shared" si="97"/>
        <v/>
      </c>
      <c r="AD269" s="222">
        <f>IF(B269="",0,IF(F269="",0,INDEX(POBRANIE_!$B$6:$F$101,MATCH('UPR BILANS N'!$F269,POBRANIE_!$A$6:$A$101,0),2)))</f>
        <v>0</v>
      </c>
      <c r="AE269" s="224">
        <f>IF(OR('ZASOBY N'!G268="",'ZASOBY N'!E268=""),0,IF(B269="",0,'ZASOBY N'!G268*'ZASOBY N'!E268))</f>
        <v>0</v>
      </c>
      <c r="AF269" s="225">
        <f>IF('ZASOBY N'!O268="",0,'ZASOBY N'!O268)</f>
        <v>0</v>
      </c>
      <c r="AG269" s="225">
        <f>IF('ZASOBY N'!Q268="",0,'ZASOBY N'!Q268)</f>
        <v>0</v>
      </c>
      <c r="AH269" s="225">
        <f>IF('ZASOBY N'!V268="",0,'ZASOBY N'!V268)</f>
        <v>0</v>
      </c>
      <c r="AI269" s="225">
        <f>IF('ZASOBY N'!AG268="",0,'ZASOBY N'!AG268)</f>
        <v>0</v>
      </c>
      <c r="AJ269" s="225">
        <f>IF(NN!P271="",0,IF(NN!P271="BRAK kol.7","BRAK BADAŃ",NN!P271))</f>
        <v>0</v>
      </c>
      <c r="AK269" s="225">
        <f>IF(NN!AC271="",0,IF(NN!AC271="BRAK kol.7","BRAK BADAŃ",NN!AC271))</f>
        <v>0</v>
      </c>
      <c r="BJ269" s="414" t="str">
        <f>IF(AND(BL269=1,BM269=1,SUMIF($C269:$C$525,$C269,$AK269:$AK$525)=$AK269),$AK269,IF($BO269&gt;0,$BO269,IF(AND(COUNTIF($C$11:$C268,$C269)&gt;=1,COUNTIF($D268:$D268,$D269)&gt;=1),"",IF(AND(SUMIF($C269:$C$525,$C269,$AK269:$AK$525)&gt;=$AK269,SUMIF($D269:$D$525,$D269,$AK269:$AK$525)&gt;=$AK269),SUMIF($C269:$C$525,$C269,$AK269:$AK$525),""))))</f>
        <v/>
      </c>
      <c r="BL269" s="409">
        <f>COUNTIFS('ZASOBY N'!$B268:$B$525,'ZASOBY N'!$B268,'ZASOBY N'!$C268:'ZASOBY N'!$C$525,'ZASOBY N'!$C268,'ZASOBY N'!$D268:'ZASOBY N'!$D$525,'ZASOBY N'!$D268,'ZASOBY N'!$H268:'ZASOBY N'!$H$525,'ZASOBY N'!$H268 )</f>
        <v>0</v>
      </c>
      <c r="BM269" s="410">
        <f>COUNTIFS('ZASOBY N'!$B$10:$B268,'ZASOBY N'!$B268,'ZASOBY N'!$C$10:'ZASOBY N'!$C268,'ZASOBY N'!$C268,'ZASOBY N'!$D$10:'ZASOBY N'!$D268,'ZASOBY N'!$D268,'ZASOBY N'!$H$10:'ZASOBY N'!$H268,'ZASOBY N'!$H268 )</f>
        <v>0</v>
      </c>
      <c r="BN269" s="411">
        <f t="shared" ref="BN269:BN332" si="99">IF(AND($BL269&gt;1,$BM269&gt;=1),$AK269,IF(AND($BL269=1,$BM269&gt;1),$AK269,0))</f>
        <v>0</v>
      </c>
      <c r="BO269" s="412">
        <f t="shared" ref="BO269:BO332" si="100">IF(AND($BL269=1,$BM269=1),$AK269,0)</f>
        <v>0</v>
      </c>
      <c r="BP269" s="94" t="str">
        <f t="shared" ref="BP269:BP332" si="101">C269</f>
        <v/>
      </c>
      <c r="BQ269" s="414" t="str">
        <f>IF(AND(BS269=1,BT269=1,SUMIF($C269:$C$525,$C269,$AJ269:$AJ$525)=$AJ269),$AJ269,IF($BV269&gt;0,$BV269,IF(AND(COUNTIF($C$11:$C268,$C269)&gt;=1,COUNTIF($D268:$D268,$D269)&gt;=1),"",IF(AND(SUMIF($C269:$C$525,$C269,$AJ269:$AJ$525)&gt;$AJ269,SUMIF($D269:$D$525,$D269,$AJ269:$AJ$525)&gt;$AJ269),SUMIF($C269:$C$525,$C269,$AJ269:$AJ$525),""))))</f>
        <v/>
      </c>
      <c r="BS269" s="409">
        <f>COUNTIFS('ZASOBY N'!$B268:$B$525,'ZASOBY N'!$B268,'ZASOBY N'!$C268:'ZASOBY N'!$C$525,'ZASOBY N'!$C268,'ZASOBY N'!$D268:'ZASOBY N'!$D$525,'ZASOBY N'!$D268,'ZASOBY N'!$H268:'ZASOBY N'!$H$525,'ZASOBY N'!$H268 )</f>
        <v>0</v>
      </c>
      <c r="BT269" s="410">
        <f>COUNTIFS('ZASOBY N'!$B$10:$B268,'ZASOBY N'!$B268,'ZASOBY N'!$C$10:'ZASOBY N'!$C268,'ZASOBY N'!$C268,'ZASOBY N'!$D$10:'ZASOBY N'!$D268,'ZASOBY N'!$D268,'ZASOBY N'!$H$10:'ZASOBY N'!$H268,'ZASOBY N'!$H268 )</f>
        <v>0</v>
      </c>
      <c r="BU269" s="411">
        <f t="shared" ref="BU269:BU332" si="102">IF(AND($BS269&gt;1,$BT269&gt;=1),$AJ269,IF(AND($BS269=1,$BT269&gt;1),$AJ269,0))</f>
        <v>0</v>
      </c>
      <c r="BV269" s="412">
        <f t="shared" ref="BV269:BV332" si="103">IF(AND($BS269=1,$BT269=1),$AJ269,0)</f>
        <v>0</v>
      </c>
      <c r="BW269" s="94" t="s">
        <v>499</v>
      </c>
      <c r="BX269" s="414" t="str">
        <f>IF(AND(BZ269=1,CA269=1,SUMIF($C269:$C$525,$C269,$AI269:$AI$525)=$AI269),$AI269,IF($CC269&gt;0,$CC269,IF(AND(COUNTIF($C$11:$C268,$C269)&gt;=1,COUNTIF($D268:$D268,$D269)&gt;=1),"",IF(AND(SUMIF($C269:$C$525,$C269,$AI269:$AI$525)&gt;$AI269,SUMIF($D269:$D$525,$D269,$AI269:$AI$525)&gt;$IG269),_xlfn.AGGREGATE(14,4,$CB$11:$CB$31*($C$11:$C$31=$C269),1),""))))</f>
        <v/>
      </c>
      <c r="BZ269" s="409">
        <f>COUNTIFS('ZASOBY N'!$B268:$B$525,'ZASOBY N'!$B268,'ZASOBY N'!$C268:'ZASOBY N'!$C$525,'ZASOBY N'!$C268,'ZASOBY N'!$D268:'ZASOBY N'!$D$525,'ZASOBY N'!$D268,'ZASOBY N'!$H268:'ZASOBY N'!$H$525,'ZASOBY N'!$H268 )</f>
        <v>0</v>
      </c>
      <c r="CA269" s="410">
        <f>COUNTIFS('ZASOBY N'!$B$10:$B268,'ZASOBY N'!$B268,'ZASOBY N'!$C$10:'ZASOBY N'!$C268,'ZASOBY N'!$C268,'ZASOBY N'!$D$10:'ZASOBY N'!$D268,'ZASOBY N'!$D268,'ZASOBY N'!$H$10:'ZASOBY N'!$H268,'ZASOBY N'!$H268 )</f>
        <v>0</v>
      </c>
      <c r="CB269" s="411">
        <f t="shared" ref="CB269:CB332" si="104">IF(AND($BZ269&gt;1,$CA269&gt;=1),$AI269,IF(AND($BZ269=1,$CA269&gt;1),$AI269,0))</f>
        <v>0</v>
      </c>
      <c r="CC269" s="412">
        <f t="shared" ref="CC269:CC332" si="105">IF(AND($BZ269=1,$CA269=1),$AI269,0)</f>
        <v>0</v>
      </c>
      <c r="CE269" s="414" t="str">
        <f>IF(AND(CG269=1,CH269=1,SUMIF($C269:$C$525,$C269,$AH269:$AH$525)=$AH269),$AH269,IF($CJ269&gt;0,$CJ269,IF(AND(COUNTIF($C$11:$C268,$C269)&gt;=1,COUNTIF($D268:$D268,$D269)&gt;=1),"",IF(AND(SUMIF($C269:$C$525,$C269,$AH269:$AH$525)&gt;$AH269,SUMIF($D269:$D$525,$D269,$AH269:$AH$525)&gt;$AH269),_xlfn.AGGREGATE(14,4,$CI$11:$CI$31*($C$11:$C$31=$C269),1),""))))</f>
        <v/>
      </c>
      <c r="CG269" s="409">
        <f>COUNTIFS('ZASOBY N'!$B268:$B$525,'ZASOBY N'!$B268,'ZASOBY N'!$C268:'ZASOBY N'!$C$525,'ZASOBY N'!$C268,'ZASOBY N'!$D268:'ZASOBY N'!$D$525,'ZASOBY N'!$D268,'ZASOBY N'!$H268:'ZASOBY N'!$H$525,'ZASOBY N'!$H268 )</f>
        <v>0</v>
      </c>
      <c r="CH269" s="410">
        <f>COUNTIFS('ZASOBY N'!$B$10:$B268,'ZASOBY N'!$B268,'ZASOBY N'!$C$10:'ZASOBY N'!$C268,'ZASOBY N'!$C268,'ZASOBY N'!$D$10:'ZASOBY N'!$D268,'ZASOBY N'!$D268,'ZASOBY N'!$H$10:'ZASOBY N'!$H268,'ZASOBY N'!$H268 )</f>
        <v>0</v>
      </c>
      <c r="CI269" s="411">
        <f t="shared" ref="CI269:CI332" si="106">IF(AND($CG269&gt;1,$CH269&gt;=1),$AH269,IF(AND($CG269=1,$CH269&gt;1),$AH269,0))</f>
        <v>0</v>
      </c>
      <c r="CJ269" s="412">
        <f t="shared" ref="CJ269:CJ332" si="107">IF(AND($CG269=1,$CH269=1),$AH269,0)</f>
        <v>0</v>
      </c>
      <c r="CL269" s="414" t="str">
        <f>IF(AND(CN269=1,CO269=1,SUMIF($C269:$C$525,$C269,$AG269:$AG$525)=$AG269),$AG269,IF($CQ269&gt;0,$CQ269,IF(AND(COUNTIF($C$11:$C268,$C269)&gt;=1,COUNTIF($D268:$D268,$D269)&gt;=1),"",IF(AND(SUMIF($C269:$C$525,$C269,$AG269:$AG$525)&gt;$AG269,SUMIF($D269:$D$525,$D269,$AG269:$AG$525)&gt;$AG269),_xlfn.AGGREGATE(14,4,$CP$11:$CP$31*($C$11:$C$31=$C269),1),""))))</f>
        <v/>
      </c>
      <c r="CN269" s="409">
        <f>COUNTIFS('ZASOBY N'!$B268:$B$525,'ZASOBY N'!$B268,'ZASOBY N'!$C268:'ZASOBY N'!$C$525,'ZASOBY N'!$C268,'ZASOBY N'!$D268:'ZASOBY N'!$D$525,'ZASOBY N'!$D268,'ZASOBY N'!$H268:'ZASOBY N'!$H$525,'ZASOBY N'!$H268 )</f>
        <v>0</v>
      </c>
      <c r="CO269" s="410">
        <f>COUNTIFS('ZASOBY N'!$B$10:$B268,'ZASOBY N'!$B268,'ZASOBY N'!$C$10:'ZASOBY N'!$C268,'ZASOBY N'!$C268,'ZASOBY N'!$D$10:'ZASOBY N'!$D268,'ZASOBY N'!$D268,'ZASOBY N'!$H$10:'ZASOBY N'!$H268,'ZASOBY N'!$H268 )</f>
        <v>0</v>
      </c>
      <c r="CP269" s="411">
        <f t="shared" ref="CP269:CP332" si="108">IF(AND($CN269&gt;1,$CO269&gt;=1),$AG269,IF(AND($CN269=1,$CO269&gt;1),$AG269,0))</f>
        <v>0</v>
      </c>
      <c r="CQ269" s="412">
        <f t="shared" ref="CQ269:CQ332" si="109">IF(AND($CN269=1,$CO269=1),$AG269,0)</f>
        <v>0</v>
      </c>
      <c r="CS269" s="414" t="str">
        <f>IF(AND(CU269=1,CV269=1,SUMIF($C269:$C$525,$C269,$AF269:$AF$525)=$AF269),$AF269,IF($CX269&gt;0,$CX269,IF(AND(COUNTIF($C$11:$C268,$C269)&gt;=1,COUNTIF($D268:$D268,$D269)&gt;=1),"",IF(AND(SUMIF($C269:$C$525,$C269,$AF269:$AF$525)&gt;$AF269,SUMIF($D269:$D$525,$D269,$AF269:$AF$525)&gt;$AF269),_xlfn.AGGREGATE(14,4,$CW$11:$CW$31*($C$11:$C$31=$C269),1),""))))</f>
        <v/>
      </c>
      <c r="CU269" s="409">
        <f>COUNTIFS('ZASOBY N'!$B268:$B$525,'ZASOBY N'!$B268,'ZASOBY N'!$C268:'ZASOBY N'!$C$525,'ZASOBY N'!$C268,'ZASOBY N'!$D268:'ZASOBY N'!$D$525,'ZASOBY N'!$D268,'ZASOBY N'!$H268:'ZASOBY N'!$H$525,'ZASOBY N'!$H268 )</f>
        <v>0</v>
      </c>
      <c r="CV269" s="410">
        <f>COUNTIFS('ZASOBY N'!$B$10:$B268,'ZASOBY N'!$B268,'ZASOBY N'!$C$10:'ZASOBY N'!$C268,'ZASOBY N'!$C268,'ZASOBY N'!$D$10:'ZASOBY N'!$D268,'ZASOBY N'!$D268,'ZASOBY N'!$H$10:'ZASOBY N'!$H268,'ZASOBY N'!$H268 )</f>
        <v>0</v>
      </c>
      <c r="CW269" s="411">
        <f t="shared" ref="CW269:CW332" si="110">IF(AND($CU269&gt;1,$CV269&gt;=1),$AF269,IF(AND($CU269=1,$CV269&gt;1),$AF269,0))</f>
        <v>0</v>
      </c>
      <c r="CX269" s="412">
        <f t="shared" ref="CX269:CX332" si="111">IF(AND($CU269=1,$CV269=1),$AF269,0)</f>
        <v>0</v>
      </c>
      <c r="CZ269" s="414" t="str">
        <f>IF(AND(DB269=1,DC269=1,SUMIF($C269:$C$525,$C269,$AE269:$AE$525)=$AE269),$AE269,IF($DE269&gt;0,$DE269,IF(AND(COUNTIF($C$11:$C268,$C269)&gt;=1,COUNTIF($D268:$D268,$D269)&gt;=1),"",IF(AND(SUMIF($C269:$C$525,$C269,$AE269:$AE$525)&gt;$AE269,SUMIF($D269:$D$525,$D269,$AE269:$AE$525)&gt;$AE269),_xlfn.AGGREGATE(14,4,$DD$11:$DD$31*($C$11:$C$31=$C269),1),""))))</f>
        <v/>
      </c>
      <c r="DB269" s="409">
        <f>COUNTIFS('ZASOBY N'!$B268:$B$525,'ZASOBY N'!$B268,'ZASOBY N'!$C268:'ZASOBY N'!$C$525,'ZASOBY N'!$C268,'ZASOBY N'!$D268:'ZASOBY N'!$D$525,'ZASOBY N'!$D268,'ZASOBY N'!$H268:'ZASOBY N'!$H$525,'ZASOBY N'!$H268 )</f>
        <v>0</v>
      </c>
      <c r="DC269" s="410">
        <f>COUNTIFS('ZASOBY N'!$B$10:$B268,'ZASOBY N'!$B268,'ZASOBY N'!$C$10:'ZASOBY N'!$C268,'ZASOBY N'!$C268,'ZASOBY N'!$D$10:'ZASOBY N'!$D268,'ZASOBY N'!$D268,'ZASOBY N'!$H$10:'ZASOBY N'!$H268,'ZASOBY N'!$H268 )</f>
        <v>0</v>
      </c>
      <c r="DD269" s="411">
        <f t="shared" ref="DD269:DD332" si="112">IF(AND($DB269&gt;1,$DC269&gt;=1),$AE269,IF(AND($DB269=1,$DC269&gt;1),$AE269,0))</f>
        <v>0</v>
      </c>
      <c r="DE269" s="412">
        <f t="shared" ref="DE269:DE332" si="113">IF(AND($DB269=1,$DC269=1),$AE269,0)</f>
        <v>0</v>
      </c>
      <c r="DF269" s="399" t="str">
        <f>IF(AND(DI269=1,DJ269=1,SUMIF($C269:$C$525,$C269,$AD269:$AD$525)=$AD269),$AD269,IF($DL269&gt;0,$DL269,IF(B269="","",IF(AND(COUNTIF($C$11:$C268,$C269)&gt;=1,COUNTIF($D268:$D268,$D269)&gt;=1,COUNTIF($Z266:$Z268,$C269)=0),"",IF(AND(COUNTIF($C$11:$C268,$C269)&gt;=1,COUNTIF($D268:$D268,$D269)&gt;=1),"UJĘTO WYŻEJ",IF(AND(SUMIF($C269:$C$525,$C269,$AD269:$AD$525)&gt;$AD269,SUMIF($D269:$D$525,$D269,$AD269:$AD$525)&gt;$AD269),_xlfn.AGGREGATE(14,4,$DK$11:$DK$31*($C$11:$C$31=$C269),1),""))))))</f>
        <v/>
      </c>
      <c r="DG269" s="414" t="str">
        <f>IF(AND(DI269=1,DJ269=1,SUMIF($C269:$C$525,$C269,$AD269:$AD$525)=$AD269),$AD269,IF($DL269&gt;0,$DL269,IF(AND(COUNTIF($C$11:$C268,$C269)&gt;=1,COUNTIF($D268:$D268,$D269)&gt;=1),"",IF(AND(SUMIF($C269:$C$525,$C269,$AD269:$AD$525)&gt;$AD269,SUMIF($D269:$D$525,$D269,$AD269:$AD$525)&gt;$AD269),_xlfn.AGGREGATE(14,4,$DK$11:$DK$31*($C$11:$C$31=$C269),1),""))))</f>
        <v/>
      </c>
      <c r="DI269" s="409">
        <f>COUNTIFS('ZASOBY N'!$B268:$B$525,'ZASOBY N'!$B268,'ZASOBY N'!$C268:'ZASOBY N'!$C$525,'ZASOBY N'!$C268,'ZASOBY N'!$D268:'ZASOBY N'!$D$525,'ZASOBY N'!$D268,'ZASOBY N'!$H268:'ZASOBY N'!$H$525,'ZASOBY N'!$H268 )</f>
        <v>0</v>
      </c>
      <c r="DJ269" s="410">
        <f>COUNTIFS('ZASOBY N'!$B$10:$B268,'ZASOBY N'!$B268,'ZASOBY N'!$C$10:'ZASOBY N'!$C268,'ZASOBY N'!$C268,'ZASOBY N'!$D$10:'ZASOBY N'!$D268,'ZASOBY N'!$D268,'ZASOBY N'!$H$10:'ZASOBY N'!$H268,'ZASOBY N'!$H268 )</f>
        <v>0</v>
      </c>
      <c r="DK269" s="411">
        <f t="shared" ref="DK269:DK332" si="114">IF(AND($DI269&gt;1,$DJ269&gt;=1),$AD269,IF(AND($DI269=1,$DJ269&gt;1),$AD269,0))</f>
        <v>0</v>
      </c>
      <c r="DL269" s="412">
        <f t="shared" ref="DL269:DL332" si="115">IF(AND($DI269=1,$DJ269=1),$AD269,0)</f>
        <v>0</v>
      </c>
    </row>
    <row r="270" spans="1:116" ht="18.899999999999999" customHeight="1" x14ac:dyDescent="0.3">
      <c r="A270" s="219"/>
      <c r="B270" s="152" t="str">
        <f>IF('ZASOBY N'!A269="","",'ZASOBY N'!A269)</f>
        <v/>
      </c>
      <c r="C270" s="462" t="str">
        <f>IF('ZASOBY N'!C269="","",'ZASOBY N'!C269)</f>
        <v/>
      </c>
      <c r="D270" s="137" t="str">
        <f>IF('ZASOBY N'!B269="","",'ZASOBY N'!B269)</f>
        <v/>
      </c>
      <c r="E270" s="138"/>
      <c r="F270" s="356" t="str">
        <f>IF('ZASOBY N'!D269="","",'ZASOBY N'!D269)</f>
        <v/>
      </c>
      <c r="G270" s="220" t="str">
        <f>IF('ZASOBY N'!G269="","",'ZASOBY N'!G269)</f>
        <v/>
      </c>
      <c r="H270" s="221" t="str">
        <f>IF('ZASOBY N'!F269="","",'ZASOBY N'!F269)</f>
        <v/>
      </c>
      <c r="I270" s="221" t="str">
        <f>IF('ZASOBY N'!G269="","",'ZASOBY N'!G269)</f>
        <v/>
      </c>
      <c r="J270" s="221" t="str">
        <f>IF('ZASOBY N'!H269="","",'ZASOBY N'!H269)</f>
        <v/>
      </c>
      <c r="K270" s="214">
        <v>0</v>
      </c>
      <c r="L270" s="214">
        <v>0</v>
      </c>
      <c r="M270" s="214">
        <v>0</v>
      </c>
      <c r="N270" s="222" t="str">
        <f>IF('ZASOBY N'!BD269="x","",IF(W270="","",'ZASOBY N'!E269))</f>
        <v/>
      </c>
      <c r="O270" s="223">
        <v>0</v>
      </c>
      <c r="P270" s="223">
        <v>0</v>
      </c>
      <c r="Q270" s="226" t="str">
        <f>IF($N270="","",'UPR BILANS N'!G270*'UPR BILANS N'!N270)</f>
        <v/>
      </c>
      <c r="R270" s="225" t="str">
        <f>IF($N270="","",'ZASOBY N'!O269)</f>
        <v/>
      </c>
      <c r="S270" s="225" t="str">
        <f>IF($N270="","",IF('ZASOBY N'!Q269="",0,'ZASOBY N'!Q269))</f>
        <v/>
      </c>
      <c r="T270" s="225" t="str">
        <f>IF($N270="","",'ZASOBY N'!V269)</f>
        <v/>
      </c>
      <c r="U270" s="225" t="str">
        <f>IF($N270="","",IF('ZASOBY N'!AG269="",0,'ZASOBY N'!AG269))</f>
        <v/>
      </c>
      <c r="V270" s="225" t="str">
        <f>IF($N270="","",IF(NN!P272="",0,NN!P272))</f>
        <v/>
      </c>
      <c r="W270" s="225" t="str">
        <f t="shared" si="93"/>
        <v/>
      </c>
      <c r="X270" s="226" t="str">
        <f t="shared" si="96"/>
        <v/>
      </c>
      <c r="Y270" s="225" t="str">
        <f>IF('ZASOBY N'!AU269="","",IF(C270&lt;&gt;C269,'ZASOBY N'!AU269,IF(D270&lt;&gt;D269,'ZASOBY N'!AU269,IF(F270&lt;&gt;F269,'ZASOBY N'!AU269,IF(G270&lt;&gt;G269,'ZASOBY N'!AU269,IF(J270&lt;&gt;J269,'ZASOBY N'!AU269,IF(NN!AC272="","",IF(AND(C269=C270,H269=H270,J269=J270,NN!AC272&gt;0),"",IF(AND(C270=C271,H270=DO268,NN!CW270&gt;0),'ZASOBY N'!AU269,'ZASOBY N'!AU269)))))))))</f>
        <v/>
      </c>
      <c r="Z270" s="225" t="str">
        <f t="shared" si="94"/>
        <v/>
      </c>
      <c r="AA270" s="227" t="str">
        <f t="shared" si="98"/>
        <v/>
      </c>
      <c r="AB270" s="400" t="str">
        <f t="shared" si="95"/>
        <v/>
      </c>
      <c r="AC270" s="228" t="str">
        <f t="shared" si="97"/>
        <v/>
      </c>
      <c r="AD270" s="222">
        <f>IF(B270="",0,IF(F270="",0,INDEX(POBRANIE_!$B$6:$F$101,MATCH('UPR BILANS N'!$F270,POBRANIE_!$A$6:$A$101,0),2)))</f>
        <v>0</v>
      </c>
      <c r="AE270" s="224">
        <f>IF(OR('ZASOBY N'!G269="",'ZASOBY N'!E269=""),0,IF(B270="",0,'ZASOBY N'!G269*'ZASOBY N'!E269))</f>
        <v>0</v>
      </c>
      <c r="AF270" s="225">
        <f>IF('ZASOBY N'!O269="",0,'ZASOBY N'!O269)</f>
        <v>0</v>
      </c>
      <c r="AG270" s="225">
        <f>IF('ZASOBY N'!Q269="",0,'ZASOBY N'!Q269)</f>
        <v>0</v>
      </c>
      <c r="AH270" s="225">
        <f>IF('ZASOBY N'!V269="",0,'ZASOBY N'!V269)</f>
        <v>0</v>
      </c>
      <c r="AI270" s="225">
        <f>IF('ZASOBY N'!AG269="",0,'ZASOBY N'!AG269)</f>
        <v>0</v>
      </c>
      <c r="AJ270" s="225">
        <f>IF(NN!P272="",0,IF(NN!P272="BRAK kol.7","BRAK BADAŃ",NN!P272))</f>
        <v>0</v>
      </c>
      <c r="AK270" s="225">
        <f>IF(NN!AC272="",0,IF(NN!AC272="BRAK kol.7","BRAK BADAŃ",NN!AC272))</f>
        <v>0</v>
      </c>
      <c r="BJ270" s="414" t="str">
        <f>IF(AND(BL270=1,BM270=1,SUMIF($C270:$C$525,$C270,$AK270:$AK$525)=$AK270),$AK270,IF($BO270&gt;0,$BO270,IF(AND(COUNTIF($C$11:$C269,$C270)&gt;=1,COUNTIF($D269:$D269,$D270)&gt;=1),"",IF(AND(SUMIF($C270:$C$525,$C270,$AK270:$AK$525)&gt;=$AK270,SUMIF($D270:$D$525,$D270,$AK270:$AK$525)&gt;=$AK270),SUMIF($C270:$C$525,$C270,$AK270:$AK$525),""))))</f>
        <v/>
      </c>
      <c r="BL270" s="409">
        <f>COUNTIFS('ZASOBY N'!$B269:$B$525,'ZASOBY N'!$B269,'ZASOBY N'!$C269:'ZASOBY N'!$C$525,'ZASOBY N'!$C269,'ZASOBY N'!$D269:'ZASOBY N'!$D$525,'ZASOBY N'!$D269,'ZASOBY N'!$H269:'ZASOBY N'!$H$525,'ZASOBY N'!$H269 )</f>
        <v>0</v>
      </c>
      <c r="BM270" s="410">
        <f>COUNTIFS('ZASOBY N'!$B$10:$B269,'ZASOBY N'!$B269,'ZASOBY N'!$C$10:'ZASOBY N'!$C269,'ZASOBY N'!$C269,'ZASOBY N'!$D$10:'ZASOBY N'!$D269,'ZASOBY N'!$D269,'ZASOBY N'!$H$10:'ZASOBY N'!$H269,'ZASOBY N'!$H269 )</f>
        <v>0</v>
      </c>
      <c r="BN270" s="411">
        <f t="shared" si="99"/>
        <v>0</v>
      </c>
      <c r="BO270" s="412">
        <f t="shared" si="100"/>
        <v>0</v>
      </c>
      <c r="BP270" s="94" t="str">
        <f t="shared" si="101"/>
        <v/>
      </c>
      <c r="BQ270" s="414" t="str">
        <f>IF(AND(BS270=1,BT270=1,SUMIF($C270:$C$525,$C270,$AJ270:$AJ$525)=$AJ270),$AJ270,IF($BV270&gt;0,$BV270,IF(AND(COUNTIF($C$11:$C269,$C270)&gt;=1,COUNTIF($D269:$D269,$D270)&gt;=1),"",IF(AND(SUMIF($C270:$C$525,$C270,$AJ270:$AJ$525)&gt;$AJ270,SUMIF($D270:$D$525,$D270,$AJ270:$AJ$525)&gt;$AJ270),SUMIF($C270:$C$525,$C270,$AJ270:$AJ$525),""))))</f>
        <v/>
      </c>
      <c r="BS270" s="409">
        <f>COUNTIFS('ZASOBY N'!$B269:$B$525,'ZASOBY N'!$B269,'ZASOBY N'!$C269:'ZASOBY N'!$C$525,'ZASOBY N'!$C269,'ZASOBY N'!$D269:'ZASOBY N'!$D$525,'ZASOBY N'!$D269,'ZASOBY N'!$H269:'ZASOBY N'!$H$525,'ZASOBY N'!$H269 )</f>
        <v>0</v>
      </c>
      <c r="BT270" s="410">
        <f>COUNTIFS('ZASOBY N'!$B$10:$B269,'ZASOBY N'!$B269,'ZASOBY N'!$C$10:'ZASOBY N'!$C269,'ZASOBY N'!$C269,'ZASOBY N'!$D$10:'ZASOBY N'!$D269,'ZASOBY N'!$D269,'ZASOBY N'!$H$10:'ZASOBY N'!$H269,'ZASOBY N'!$H269 )</f>
        <v>0</v>
      </c>
      <c r="BU270" s="411">
        <f t="shared" si="102"/>
        <v>0</v>
      </c>
      <c r="BV270" s="412">
        <f t="shared" si="103"/>
        <v>0</v>
      </c>
      <c r="BW270" s="94" t="s">
        <v>499</v>
      </c>
      <c r="BX270" s="414" t="str">
        <f>IF(AND(BZ270=1,CA270=1,SUMIF($C270:$C$525,$C270,$AI270:$AI$525)=$AI270),$AI270,IF($CC270&gt;0,$CC270,IF(AND(COUNTIF($C$11:$C269,$C270)&gt;=1,COUNTIF($D269:$D269,$D270)&gt;=1),"",IF(AND(SUMIF($C270:$C$525,$C270,$AI270:$AI$525)&gt;$AI270,SUMIF($D270:$D$525,$D270,$AI270:$AI$525)&gt;$IG270),_xlfn.AGGREGATE(14,4,$CB$11:$CB$31*($C$11:$C$31=$C270),1),""))))</f>
        <v/>
      </c>
      <c r="BZ270" s="409">
        <f>COUNTIFS('ZASOBY N'!$B269:$B$525,'ZASOBY N'!$B269,'ZASOBY N'!$C269:'ZASOBY N'!$C$525,'ZASOBY N'!$C269,'ZASOBY N'!$D269:'ZASOBY N'!$D$525,'ZASOBY N'!$D269,'ZASOBY N'!$H269:'ZASOBY N'!$H$525,'ZASOBY N'!$H269 )</f>
        <v>0</v>
      </c>
      <c r="CA270" s="410">
        <f>COUNTIFS('ZASOBY N'!$B$10:$B269,'ZASOBY N'!$B269,'ZASOBY N'!$C$10:'ZASOBY N'!$C269,'ZASOBY N'!$C269,'ZASOBY N'!$D$10:'ZASOBY N'!$D269,'ZASOBY N'!$D269,'ZASOBY N'!$H$10:'ZASOBY N'!$H269,'ZASOBY N'!$H269 )</f>
        <v>0</v>
      </c>
      <c r="CB270" s="411">
        <f t="shared" si="104"/>
        <v>0</v>
      </c>
      <c r="CC270" s="412">
        <f t="shared" si="105"/>
        <v>0</v>
      </c>
      <c r="CE270" s="414" t="str">
        <f>IF(AND(CG270=1,CH270=1,SUMIF($C270:$C$525,$C270,$AH270:$AH$525)=$AH270),$AH270,IF($CJ270&gt;0,$CJ270,IF(AND(COUNTIF($C$11:$C269,$C270)&gt;=1,COUNTIF($D269:$D269,$D270)&gt;=1),"",IF(AND(SUMIF($C270:$C$525,$C270,$AH270:$AH$525)&gt;$AH270,SUMIF($D270:$D$525,$D270,$AH270:$AH$525)&gt;$AH270),_xlfn.AGGREGATE(14,4,$CI$11:$CI$31*($C$11:$C$31=$C270),1),""))))</f>
        <v/>
      </c>
      <c r="CG270" s="409">
        <f>COUNTIFS('ZASOBY N'!$B269:$B$525,'ZASOBY N'!$B269,'ZASOBY N'!$C269:'ZASOBY N'!$C$525,'ZASOBY N'!$C269,'ZASOBY N'!$D269:'ZASOBY N'!$D$525,'ZASOBY N'!$D269,'ZASOBY N'!$H269:'ZASOBY N'!$H$525,'ZASOBY N'!$H269 )</f>
        <v>0</v>
      </c>
      <c r="CH270" s="410">
        <f>COUNTIFS('ZASOBY N'!$B$10:$B269,'ZASOBY N'!$B269,'ZASOBY N'!$C$10:'ZASOBY N'!$C269,'ZASOBY N'!$C269,'ZASOBY N'!$D$10:'ZASOBY N'!$D269,'ZASOBY N'!$D269,'ZASOBY N'!$H$10:'ZASOBY N'!$H269,'ZASOBY N'!$H269 )</f>
        <v>0</v>
      </c>
      <c r="CI270" s="411">
        <f t="shared" si="106"/>
        <v>0</v>
      </c>
      <c r="CJ270" s="412">
        <f t="shared" si="107"/>
        <v>0</v>
      </c>
      <c r="CL270" s="414" t="str">
        <f>IF(AND(CN270=1,CO270=1,SUMIF($C270:$C$525,$C270,$AG270:$AG$525)=$AG270),$AG270,IF($CQ270&gt;0,$CQ270,IF(AND(COUNTIF($C$11:$C269,$C270)&gt;=1,COUNTIF($D269:$D269,$D270)&gt;=1),"",IF(AND(SUMIF($C270:$C$525,$C270,$AG270:$AG$525)&gt;$AG270,SUMIF($D270:$D$525,$D270,$AG270:$AG$525)&gt;$AG270),_xlfn.AGGREGATE(14,4,$CP$11:$CP$31*($C$11:$C$31=$C270),1),""))))</f>
        <v/>
      </c>
      <c r="CN270" s="409">
        <f>COUNTIFS('ZASOBY N'!$B269:$B$525,'ZASOBY N'!$B269,'ZASOBY N'!$C269:'ZASOBY N'!$C$525,'ZASOBY N'!$C269,'ZASOBY N'!$D269:'ZASOBY N'!$D$525,'ZASOBY N'!$D269,'ZASOBY N'!$H269:'ZASOBY N'!$H$525,'ZASOBY N'!$H269 )</f>
        <v>0</v>
      </c>
      <c r="CO270" s="410">
        <f>COUNTIFS('ZASOBY N'!$B$10:$B269,'ZASOBY N'!$B269,'ZASOBY N'!$C$10:'ZASOBY N'!$C269,'ZASOBY N'!$C269,'ZASOBY N'!$D$10:'ZASOBY N'!$D269,'ZASOBY N'!$D269,'ZASOBY N'!$H$10:'ZASOBY N'!$H269,'ZASOBY N'!$H269 )</f>
        <v>0</v>
      </c>
      <c r="CP270" s="411">
        <f t="shared" si="108"/>
        <v>0</v>
      </c>
      <c r="CQ270" s="412">
        <f t="shared" si="109"/>
        <v>0</v>
      </c>
      <c r="CS270" s="414" t="str">
        <f>IF(AND(CU270=1,CV270=1,SUMIF($C270:$C$525,$C270,$AF270:$AF$525)=$AF270),$AF270,IF($CX270&gt;0,$CX270,IF(AND(COUNTIF($C$11:$C269,$C270)&gt;=1,COUNTIF($D269:$D269,$D270)&gt;=1),"",IF(AND(SUMIF($C270:$C$525,$C270,$AF270:$AF$525)&gt;$AF270,SUMIF($D270:$D$525,$D270,$AF270:$AF$525)&gt;$AF270),_xlfn.AGGREGATE(14,4,$CW$11:$CW$31*($C$11:$C$31=$C270),1),""))))</f>
        <v/>
      </c>
      <c r="CU270" s="409">
        <f>COUNTIFS('ZASOBY N'!$B269:$B$525,'ZASOBY N'!$B269,'ZASOBY N'!$C269:'ZASOBY N'!$C$525,'ZASOBY N'!$C269,'ZASOBY N'!$D269:'ZASOBY N'!$D$525,'ZASOBY N'!$D269,'ZASOBY N'!$H269:'ZASOBY N'!$H$525,'ZASOBY N'!$H269 )</f>
        <v>0</v>
      </c>
      <c r="CV270" s="410">
        <f>COUNTIFS('ZASOBY N'!$B$10:$B269,'ZASOBY N'!$B269,'ZASOBY N'!$C$10:'ZASOBY N'!$C269,'ZASOBY N'!$C269,'ZASOBY N'!$D$10:'ZASOBY N'!$D269,'ZASOBY N'!$D269,'ZASOBY N'!$H$10:'ZASOBY N'!$H269,'ZASOBY N'!$H269 )</f>
        <v>0</v>
      </c>
      <c r="CW270" s="411">
        <f t="shared" si="110"/>
        <v>0</v>
      </c>
      <c r="CX270" s="412">
        <f t="shared" si="111"/>
        <v>0</v>
      </c>
      <c r="CZ270" s="414" t="str">
        <f>IF(AND(DB270=1,DC270=1,SUMIF($C270:$C$525,$C270,$AE270:$AE$525)=$AE270),$AE270,IF($DE270&gt;0,$DE270,IF(AND(COUNTIF($C$11:$C269,$C270)&gt;=1,COUNTIF($D269:$D269,$D270)&gt;=1),"",IF(AND(SUMIF($C270:$C$525,$C270,$AE270:$AE$525)&gt;$AE270,SUMIF($D270:$D$525,$D270,$AE270:$AE$525)&gt;$AE270),_xlfn.AGGREGATE(14,4,$DD$11:$DD$31*($C$11:$C$31=$C270),1),""))))</f>
        <v/>
      </c>
      <c r="DB270" s="409">
        <f>COUNTIFS('ZASOBY N'!$B269:$B$525,'ZASOBY N'!$B269,'ZASOBY N'!$C269:'ZASOBY N'!$C$525,'ZASOBY N'!$C269,'ZASOBY N'!$D269:'ZASOBY N'!$D$525,'ZASOBY N'!$D269,'ZASOBY N'!$H269:'ZASOBY N'!$H$525,'ZASOBY N'!$H269 )</f>
        <v>0</v>
      </c>
      <c r="DC270" s="410">
        <f>COUNTIFS('ZASOBY N'!$B$10:$B269,'ZASOBY N'!$B269,'ZASOBY N'!$C$10:'ZASOBY N'!$C269,'ZASOBY N'!$C269,'ZASOBY N'!$D$10:'ZASOBY N'!$D269,'ZASOBY N'!$D269,'ZASOBY N'!$H$10:'ZASOBY N'!$H269,'ZASOBY N'!$H269 )</f>
        <v>0</v>
      </c>
      <c r="DD270" s="411">
        <f t="shared" si="112"/>
        <v>0</v>
      </c>
      <c r="DE270" s="412">
        <f t="shared" si="113"/>
        <v>0</v>
      </c>
      <c r="DF270" s="399" t="str">
        <f>IF(AND(DI270=1,DJ270=1,SUMIF($C270:$C$525,$C270,$AD270:$AD$525)=$AD270),$AD270,IF($DL270&gt;0,$DL270,IF(B270="","",IF(AND(COUNTIF($C$11:$C269,$C270)&gt;=1,COUNTIF($D269:$D269,$D270)&gt;=1,COUNTIF($Z267:$Z269,$C270)=0),"",IF(AND(COUNTIF($C$11:$C269,$C270)&gt;=1,COUNTIF($D269:$D269,$D270)&gt;=1),"UJĘTO WYŻEJ",IF(AND(SUMIF($C270:$C$525,$C270,$AD270:$AD$525)&gt;$AD270,SUMIF($D270:$D$525,$D270,$AD270:$AD$525)&gt;$AD270),_xlfn.AGGREGATE(14,4,$DK$11:$DK$31*($C$11:$C$31=$C270),1),""))))))</f>
        <v/>
      </c>
      <c r="DG270" s="414" t="str">
        <f>IF(AND(DI270=1,DJ270=1,SUMIF($C270:$C$525,$C270,$AD270:$AD$525)=$AD270),$AD270,IF($DL270&gt;0,$DL270,IF(AND(COUNTIF($C$11:$C269,$C270)&gt;=1,COUNTIF($D269:$D269,$D270)&gt;=1),"",IF(AND(SUMIF($C270:$C$525,$C270,$AD270:$AD$525)&gt;$AD270,SUMIF($D270:$D$525,$D270,$AD270:$AD$525)&gt;$AD270),_xlfn.AGGREGATE(14,4,$DK$11:$DK$31*($C$11:$C$31=$C270),1),""))))</f>
        <v/>
      </c>
      <c r="DI270" s="409">
        <f>COUNTIFS('ZASOBY N'!$B269:$B$525,'ZASOBY N'!$B269,'ZASOBY N'!$C269:'ZASOBY N'!$C$525,'ZASOBY N'!$C269,'ZASOBY N'!$D269:'ZASOBY N'!$D$525,'ZASOBY N'!$D269,'ZASOBY N'!$H269:'ZASOBY N'!$H$525,'ZASOBY N'!$H269 )</f>
        <v>0</v>
      </c>
      <c r="DJ270" s="410">
        <f>COUNTIFS('ZASOBY N'!$B$10:$B269,'ZASOBY N'!$B269,'ZASOBY N'!$C$10:'ZASOBY N'!$C269,'ZASOBY N'!$C269,'ZASOBY N'!$D$10:'ZASOBY N'!$D269,'ZASOBY N'!$D269,'ZASOBY N'!$H$10:'ZASOBY N'!$H269,'ZASOBY N'!$H269 )</f>
        <v>0</v>
      </c>
      <c r="DK270" s="411">
        <f t="shared" si="114"/>
        <v>0</v>
      </c>
      <c r="DL270" s="412">
        <f t="shared" si="115"/>
        <v>0</v>
      </c>
    </row>
    <row r="271" spans="1:116" ht="18.899999999999999" customHeight="1" x14ac:dyDescent="0.3">
      <c r="A271" s="219"/>
      <c r="B271" s="152" t="str">
        <f>IF('ZASOBY N'!A270="","",'ZASOBY N'!A270)</f>
        <v/>
      </c>
      <c r="C271" s="462" t="str">
        <f>IF('ZASOBY N'!C270="","",'ZASOBY N'!C270)</f>
        <v/>
      </c>
      <c r="D271" s="137" t="str">
        <f>IF('ZASOBY N'!B270="","",'ZASOBY N'!B270)</f>
        <v/>
      </c>
      <c r="E271" s="138"/>
      <c r="F271" s="356" t="str">
        <f>IF('ZASOBY N'!D270="","",'ZASOBY N'!D270)</f>
        <v/>
      </c>
      <c r="G271" s="220" t="str">
        <f>IF('ZASOBY N'!G270="","",'ZASOBY N'!G270)</f>
        <v/>
      </c>
      <c r="H271" s="221" t="str">
        <f>IF('ZASOBY N'!F270="","",'ZASOBY N'!F270)</f>
        <v/>
      </c>
      <c r="I271" s="221" t="str">
        <f>IF('ZASOBY N'!G270="","",'ZASOBY N'!G270)</f>
        <v/>
      </c>
      <c r="J271" s="221" t="str">
        <f>IF('ZASOBY N'!H270="","",'ZASOBY N'!H270)</f>
        <v/>
      </c>
      <c r="K271" s="214">
        <v>0</v>
      </c>
      <c r="L271" s="214">
        <v>0</v>
      </c>
      <c r="M271" s="214">
        <v>0</v>
      </c>
      <c r="N271" s="222" t="str">
        <f>IF('ZASOBY N'!BD270="x","",IF(W271="","",'ZASOBY N'!E270))</f>
        <v/>
      </c>
      <c r="O271" s="223">
        <v>0</v>
      </c>
      <c r="P271" s="223">
        <v>0</v>
      </c>
      <c r="Q271" s="226" t="str">
        <f>IF($N271="","",'UPR BILANS N'!G271*'UPR BILANS N'!N271)</f>
        <v/>
      </c>
      <c r="R271" s="225" t="str">
        <f>IF($N271="","",'ZASOBY N'!O270)</f>
        <v/>
      </c>
      <c r="S271" s="225" t="str">
        <f>IF($N271="","",IF('ZASOBY N'!Q270="",0,'ZASOBY N'!Q270))</f>
        <v/>
      </c>
      <c r="T271" s="225" t="str">
        <f>IF($N271="","",'ZASOBY N'!V270)</f>
        <v/>
      </c>
      <c r="U271" s="225" t="str">
        <f>IF($N271="","",IF('ZASOBY N'!AG270="",0,'ZASOBY N'!AG270))</f>
        <v/>
      </c>
      <c r="V271" s="225" t="str">
        <f>IF($N271="","",IF(NN!P273="",0,NN!P273))</f>
        <v/>
      </c>
      <c r="W271" s="225" t="str">
        <f t="shared" si="93"/>
        <v/>
      </c>
      <c r="X271" s="226" t="str">
        <f t="shared" si="96"/>
        <v/>
      </c>
      <c r="Y271" s="225" t="str">
        <f>IF('ZASOBY N'!AU270="","",IF(C271&lt;&gt;C270,'ZASOBY N'!AU270,IF(D271&lt;&gt;D270,'ZASOBY N'!AU270,IF(F271&lt;&gt;F270,'ZASOBY N'!AU270,IF(G271&lt;&gt;G270,'ZASOBY N'!AU270,IF(J271&lt;&gt;J270,'ZASOBY N'!AU270,IF(NN!AC273="","",IF(AND(C270=C271,H270=H271,J270=J271,NN!AC273&gt;0),"",IF(AND(C271=C272,H271=DO269,NN!CW271&gt;0),'ZASOBY N'!AU270,'ZASOBY N'!AU270)))))))))</f>
        <v/>
      </c>
      <c r="Z271" s="225" t="str">
        <f t="shared" si="94"/>
        <v/>
      </c>
      <c r="AA271" s="227" t="str">
        <f t="shared" si="98"/>
        <v/>
      </c>
      <c r="AB271" s="400" t="str">
        <f t="shared" si="95"/>
        <v/>
      </c>
      <c r="AC271" s="228" t="str">
        <f t="shared" si="97"/>
        <v/>
      </c>
      <c r="AD271" s="222">
        <f>IF(B271="",0,IF(F271="",0,INDEX(POBRANIE_!$B$6:$F$101,MATCH('UPR BILANS N'!$F271,POBRANIE_!$A$6:$A$101,0),2)))</f>
        <v>0</v>
      </c>
      <c r="AE271" s="224">
        <f>IF(OR('ZASOBY N'!G270="",'ZASOBY N'!E270=""),0,IF(B271="",0,'ZASOBY N'!G270*'ZASOBY N'!E270))</f>
        <v>0</v>
      </c>
      <c r="AF271" s="225">
        <f>IF('ZASOBY N'!O270="",0,'ZASOBY N'!O270)</f>
        <v>0</v>
      </c>
      <c r="AG271" s="225">
        <f>IF('ZASOBY N'!Q270="",0,'ZASOBY N'!Q270)</f>
        <v>0</v>
      </c>
      <c r="AH271" s="225">
        <f>IF('ZASOBY N'!V270="",0,'ZASOBY N'!V270)</f>
        <v>0</v>
      </c>
      <c r="AI271" s="225">
        <f>IF('ZASOBY N'!AG270="",0,'ZASOBY N'!AG270)</f>
        <v>0</v>
      </c>
      <c r="AJ271" s="225">
        <f>IF(NN!P273="",0,IF(NN!P273="BRAK kol.7","BRAK BADAŃ",NN!P273))</f>
        <v>0</v>
      </c>
      <c r="AK271" s="225">
        <f>IF(NN!AC273="",0,IF(NN!AC273="BRAK kol.7","BRAK BADAŃ",NN!AC273))</f>
        <v>0</v>
      </c>
      <c r="BJ271" s="414" t="str">
        <f>IF(AND(BL271=1,BM271=1,SUMIF($C271:$C$525,$C271,$AK271:$AK$525)=$AK271),$AK271,IF($BO271&gt;0,$BO271,IF(AND(COUNTIF($C$11:$C270,$C271)&gt;=1,COUNTIF($D270:$D270,$D271)&gt;=1),"",IF(AND(SUMIF($C271:$C$525,$C271,$AK271:$AK$525)&gt;=$AK271,SUMIF($D271:$D$525,$D271,$AK271:$AK$525)&gt;=$AK271),SUMIF($C271:$C$525,$C271,$AK271:$AK$525),""))))</f>
        <v/>
      </c>
      <c r="BL271" s="409">
        <f>COUNTIFS('ZASOBY N'!$B270:$B$525,'ZASOBY N'!$B270,'ZASOBY N'!$C270:'ZASOBY N'!$C$525,'ZASOBY N'!$C270,'ZASOBY N'!$D270:'ZASOBY N'!$D$525,'ZASOBY N'!$D270,'ZASOBY N'!$H270:'ZASOBY N'!$H$525,'ZASOBY N'!$H270 )</f>
        <v>0</v>
      </c>
      <c r="BM271" s="410">
        <f>COUNTIFS('ZASOBY N'!$B$10:$B270,'ZASOBY N'!$B270,'ZASOBY N'!$C$10:'ZASOBY N'!$C270,'ZASOBY N'!$C270,'ZASOBY N'!$D$10:'ZASOBY N'!$D270,'ZASOBY N'!$D270,'ZASOBY N'!$H$10:'ZASOBY N'!$H270,'ZASOBY N'!$H270 )</f>
        <v>0</v>
      </c>
      <c r="BN271" s="411">
        <f t="shared" si="99"/>
        <v>0</v>
      </c>
      <c r="BO271" s="412">
        <f t="shared" si="100"/>
        <v>0</v>
      </c>
      <c r="BP271" s="94" t="str">
        <f t="shared" si="101"/>
        <v/>
      </c>
      <c r="BQ271" s="414" t="str">
        <f>IF(AND(BS271=1,BT271=1,SUMIF($C271:$C$525,$C271,$AJ271:$AJ$525)=$AJ271),$AJ271,IF($BV271&gt;0,$BV271,IF(AND(COUNTIF($C$11:$C270,$C271)&gt;=1,COUNTIF($D270:$D270,$D271)&gt;=1),"",IF(AND(SUMIF($C271:$C$525,$C271,$AJ271:$AJ$525)&gt;$AJ271,SUMIF($D271:$D$525,$D271,$AJ271:$AJ$525)&gt;$AJ271),SUMIF($C271:$C$525,$C271,$AJ271:$AJ$525),""))))</f>
        <v/>
      </c>
      <c r="BS271" s="409">
        <f>COUNTIFS('ZASOBY N'!$B270:$B$525,'ZASOBY N'!$B270,'ZASOBY N'!$C270:'ZASOBY N'!$C$525,'ZASOBY N'!$C270,'ZASOBY N'!$D270:'ZASOBY N'!$D$525,'ZASOBY N'!$D270,'ZASOBY N'!$H270:'ZASOBY N'!$H$525,'ZASOBY N'!$H270 )</f>
        <v>0</v>
      </c>
      <c r="BT271" s="410">
        <f>COUNTIFS('ZASOBY N'!$B$10:$B270,'ZASOBY N'!$B270,'ZASOBY N'!$C$10:'ZASOBY N'!$C270,'ZASOBY N'!$C270,'ZASOBY N'!$D$10:'ZASOBY N'!$D270,'ZASOBY N'!$D270,'ZASOBY N'!$H$10:'ZASOBY N'!$H270,'ZASOBY N'!$H270 )</f>
        <v>0</v>
      </c>
      <c r="BU271" s="411">
        <f t="shared" si="102"/>
        <v>0</v>
      </c>
      <c r="BV271" s="412">
        <f t="shared" si="103"/>
        <v>0</v>
      </c>
      <c r="BW271" s="94" t="s">
        <v>499</v>
      </c>
      <c r="BX271" s="414" t="str">
        <f>IF(AND(BZ271=1,CA271=1,SUMIF($C271:$C$525,$C271,$AI271:$AI$525)=$AI271),$AI271,IF($CC271&gt;0,$CC271,IF(AND(COUNTIF($C$11:$C270,$C271)&gt;=1,COUNTIF($D270:$D270,$D271)&gt;=1),"",IF(AND(SUMIF($C271:$C$525,$C271,$AI271:$AI$525)&gt;$AI271,SUMIF($D271:$D$525,$D271,$AI271:$AI$525)&gt;$IG271),_xlfn.AGGREGATE(14,4,$CB$11:$CB$31*($C$11:$C$31=$C271),1),""))))</f>
        <v/>
      </c>
      <c r="BZ271" s="409">
        <f>COUNTIFS('ZASOBY N'!$B270:$B$525,'ZASOBY N'!$B270,'ZASOBY N'!$C270:'ZASOBY N'!$C$525,'ZASOBY N'!$C270,'ZASOBY N'!$D270:'ZASOBY N'!$D$525,'ZASOBY N'!$D270,'ZASOBY N'!$H270:'ZASOBY N'!$H$525,'ZASOBY N'!$H270 )</f>
        <v>0</v>
      </c>
      <c r="CA271" s="410">
        <f>COUNTIFS('ZASOBY N'!$B$10:$B270,'ZASOBY N'!$B270,'ZASOBY N'!$C$10:'ZASOBY N'!$C270,'ZASOBY N'!$C270,'ZASOBY N'!$D$10:'ZASOBY N'!$D270,'ZASOBY N'!$D270,'ZASOBY N'!$H$10:'ZASOBY N'!$H270,'ZASOBY N'!$H270 )</f>
        <v>0</v>
      </c>
      <c r="CB271" s="411">
        <f t="shared" si="104"/>
        <v>0</v>
      </c>
      <c r="CC271" s="412">
        <f t="shared" si="105"/>
        <v>0</v>
      </c>
      <c r="CE271" s="414" t="str">
        <f>IF(AND(CG271=1,CH271=1,SUMIF($C271:$C$525,$C271,$AH271:$AH$525)=$AH271),$AH271,IF($CJ271&gt;0,$CJ271,IF(AND(COUNTIF($C$11:$C270,$C271)&gt;=1,COUNTIF($D270:$D270,$D271)&gt;=1),"",IF(AND(SUMIF($C271:$C$525,$C271,$AH271:$AH$525)&gt;$AH271,SUMIF($D271:$D$525,$D271,$AH271:$AH$525)&gt;$AH271),_xlfn.AGGREGATE(14,4,$CI$11:$CI$31*($C$11:$C$31=$C271),1),""))))</f>
        <v/>
      </c>
      <c r="CG271" s="409">
        <f>COUNTIFS('ZASOBY N'!$B270:$B$525,'ZASOBY N'!$B270,'ZASOBY N'!$C270:'ZASOBY N'!$C$525,'ZASOBY N'!$C270,'ZASOBY N'!$D270:'ZASOBY N'!$D$525,'ZASOBY N'!$D270,'ZASOBY N'!$H270:'ZASOBY N'!$H$525,'ZASOBY N'!$H270 )</f>
        <v>0</v>
      </c>
      <c r="CH271" s="410">
        <f>COUNTIFS('ZASOBY N'!$B$10:$B270,'ZASOBY N'!$B270,'ZASOBY N'!$C$10:'ZASOBY N'!$C270,'ZASOBY N'!$C270,'ZASOBY N'!$D$10:'ZASOBY N'!$D270,'ZASOBY N'!$D270,'ZASOBY N'!$H$10:'ZASOBY N'!$H270,'ZASOBY N'!$H270 )</f>
        <v>0</v>
      </c>
      <c r="CI271" s="411">
        <f t="shared" si="106"/>
        <v>0</v>
      </c>
      <c r="CJ271" s="412">
        <f t="shared" si="107"/>
        <v>0</v>
      </c>
      <c r="CL271" s="414" t="str">
        <f>IF(AND(CN271=1,CO271=1,SUMIF($C271:$C$525,$C271,$AG271:$AG$525)=$AG271),$AG271,IF($CQ271&gt;0,$CQ271,IF(AND(COUNTIF($C$11:$C270,$C271)&gt;=1,COUNTIF($D270:$D270,$D271)&gt;=1),"",IF(AND(SUMIF($C271:$C$525,$C271,$AG271:$AG$525)&gt;$AG271,SUMIF($D271:$D$525,$D271,$AG271:$AG$525)&gt;$AG271),_xlfn.AGGREGATE(14,4,$CP$11:$CP$31*($C$11:$C$31=$C271),1),""))))</f>
        <v/>
      </c>
      <c r="CN271" s="409">
        <f>COUNTIFS('ZASOBY N'!$B270:$B$525,'ZASOBY N'!$B270,'ZASOBY N'!$C270:'ZASOBY N'!$C$525,'ZASOBY N'!$C270,'ZASOBY N'!$D270:'ZASOBY N'!$D$525,'ZASOBY N'!$D270,'ZASOBY N'!$H270:'ZASOBY N'!$H$525,'ZASOBY N'!$H270 )</f>
        <v>0</v>
      </c>
      <c r="CO271" s="410">
        <f>COUNTIFS('ZASOBY N'!$B$10:$B270,'ZASOBY N'!$B270,'ZASOBY N'!$C$10:'ZASOBY N'!$C270,'ZASOBY N'!$C270,'ZASOBY N'!$D$10:'ZASOBY N'!$D270,'ZASOBY N'!$D270,'ZASOBY N'!$H$10:'ZASOBY N'!$H270,'ZASOBY N'!$H270 )</f>
        <v>0</v>
      </c>
      <c r="CP271" s="411">
        <f t="shared" si="108"/>
        <v>0</v>
      </c>
      <c r="CQ271" s="412">
        <f t="shared" si="109"/>
        <v>0</v>
      </c>
      <c r="CS271" s="414" t="str">
        <f>IF(AND(CU271=1,CV271=1,SUMIF($C271:$C$525,$C271,$AF271:$AF$525)=$AF271),$AF271,IF($CX271&gt;0,$CX271,IF(AND(COUNTIF($C$11:$C270,$C271)&gt;=1,COUNTIF($D270:$D270,$D271)&gt;=1),"",IF(AND(SUMIF($C271:$C$525,$C271,$AF271:$AF$525)&gt;$AF271,SUMIF($D271:$D$525,$D271,$AF271:$AF$525)&gt;$AF271),_xlfn.AGGREGATE(14,4,$CW$11:$CW$31*($C$11:$C$31=$C271),1),""))))</f>
        <v/>
      </c>
      <c r="CU271" s="409">
        <f>COUNTIFS('ZASOBY N'!$B270:$B$525,'ZASOBY N'!$B270,'ZASOBY N'!$C270:'ZASOBY N'!$C$525,'ZASOBY N'!$C270,'ZASOBY N'!$D270:'ZASOBY N'!$D$525,'ZASOBY N'!$D270,'ZASOBY N'!$H270:'ZASOBY N'!$H$525,'ZASOBY N'!$H270 )</f>
        <v>0</v>
      </c>
      <c r="CV271" s="410">
        <f>COUNTIFS('ZASOBY N'!$B$10:$B270,'ZASOBY N'!$B270,'ZASOBY N'!$C$10:'ZASOBY N'!$C270,'ZASOBY N'!$C270,'ZASOBY N'!$D$10:'ZASOBY N'!$D270,'ZASOBY N'!$D270,'ZASOBY N'!$H$10:'ZASOBY N'!$H270,'ZASOBY N'!$H270 )</f>
        <v>0</v>
      </c>
      <c r="CW271" s="411">
        <f t="shared" si="110"/>
        <v>0</v>
      </c>
      <c r="CX271" s="412">
        <f t="shared" si="111"/>
        <v>0</v>
      </c>
      <c r="CZ271" s="414" t="str">
        <f>IF(AND(DB271=1,DC271=1,SUMIF($C271:$C$525,$C271,$AE271:$AE$525)=$AE271),$AE271,IF($DE271&gt;0,$DE271,IF(AND(COUNTIF($C$11:$C270,$C271)&gt;=1,COUNTIF($D270:$D270,$D271)&gt;=1),"",IF(AND(SUMIF($C271:$C$525,$C271,$AE271:$AE$525)&gt;$AE271,SUMIF($D271:$D$525,$D271,$AE271:$AE$525)&gt;$AE271),_xlfn.AGGREGATE(14,4,$DD$11:$DD$31*($C$11:$C$31=$C271),1),""))))</f>
        <v/>
      </c>
      <c r="DB271" s="409">
        <f>COUNTIFS('ZASOBY N'!$B270:$B$525,'ZASOBY N'!$B270,'ZASOBY N'!$C270:'ZASOBY N'!$C$525,'ZASOBY N'!$C270,'ZASOBY N'!$D270:'ZASOBY N'!$D$525,'ZASOBY N'!$D270,'ZASOBY N'!$H270:'ZASOBY N'!$H$525,'ZASOBY N'!$H270 )</f>
        <v>0</v>
      </c>
      <c r="DC271" s="410">
        <f>COUNTIFS('ZASOBY N'!$B$10:$B270,'ZASOBY N'!$B270,'ZASOBY N'!$C$10:'ZASOBY N'!$C270,'ZASOBY N'!$C270,'ZASOBY N'!$D$10:'ZASOBY N'!$D270,'ZASOBY N'!$D270,'ZASOBY N'!$H$10:'ZASOBY N'!$H270,'ZASOBY N'!$H270 )</f>
        <v>0</v>
      </c>
      <c r="DD271" s="411">
        <f t="shared" si="112"/>
        <v>0</v>
      </c>
      <c r="DE271" s="412">
        <f t="shared" si="113"/>
        <v>0</v>
      </c>
      <c r="DF271" s="399" t="str">
        <f>IF(AND(DI271=1,DJ271=1,SUMIF($C271:$C$525,$C271,$AD271:$AD$525)=$AD271),$AD271,IF($DL271&gt;0,$DL271,IF(B271="","",IF(AND(COUNTIF($C$11:$C270,$C271)&gt;=1,COUNTIF($D270:$D270,$D271)&gt;=1,COUNTIF($Z268:$Z270,$C271)=0),"",IF(AND(COUNTIF($C$11:$C270,$C271)&gt;=1,COUNTIF($D270:$D270,$D271)&gt;=1),"UJĘTO WYŻEJ",IF(AND(SUMIF($C271:$C$525,$C271,$AD271:$AD$525)&gt;$AD271,SUMIF($D271:$D$525,$D271,$AD271:$AD$525)&gt;$AD271),_xlfn.AGGREGATE(14,4,$DK$11:$DK$31*($C$11:$C$31=$C271),1),""))))))</f>
        <v/>
      </c>
      <c r="DG271" s="414" t="str">
        <f>IF(AND(DI271=1,DJ271=1,SUMIF($C271:$C$525,$C271,$AD271:$AD$525)=$AD271),$AD271,IF($DL271&gt;0,$DL271,IF(AND(COUNTIF($C$11:$C270,$C271)&gt;=1,COUNTIF($D270:$D270,$D271)&gt;=1),"",IF(AND(SUMIF($C271:$C$525,$C271,$AD271:$AD$525)&gt;$AD271,SUMIF($D271:$D$525,$D271,$AD271:$AD$525)&gt;$AD271),_xlfn.AGGREGATE(14,4,$DK$11:$DK$31*($C$11:$C$31=$C271),1),""))))</f>
        <v/>
      </c>
      <c r="DI271" s="409">
        <f>COUNTIFS('ZASOBY N'!$B270:$B$525,'ZASOBY N'!$B270,'ZASOBY N'!$C270:'ZASOBY N'!$C$525,'ZASOBY N'!$C270,'ZASOBY N'!$D270:'ZASOBY N'!$D$525,'ZASOBY N'!$D270,'ZASOBY N'!$H270:'ZASOBY N'!$H$525,'ZASOBY N'!$H270 )</f>
        <v>0</v>
      </c>
      <c r="DJ271" s="410">
        <f>COUNTIFS('ZASOBY N'!$B$10:$B270,'ZASOBY N'!$B270,'ZASOBY N'!$C$10:'ZASOBY N'!$C270,'ZASOBY N'!$C270,'ZASOBY N'!$D$10:'ZASOBY N'!$D270,'ZASOBY N'!$D270,'ZASOBY N'!$H$10:'ZASOBY N'!$H270,'ZASOBY N'!$H270 )</f>
        <v>0</v>
      </c>
      <c r="DK271" s="411">
        <f t="shared" si="114"/>
        <v>0</v>
      </c>
      <c r="DL271" s="412">
        <f t="shared" si="115"/>
        <v>0</v>
      </c>
    </row>
    <row r="272" spans="1:116" ht="18.899999999999999" customHeight="1" x14ac:dyDescent="0.3">
      <c r="A272" s="219"/>
      <c r="B272" s="152" t="str">
        <f>IF('ZASOBY N'!A271="","",'ZASOBY N'!A271)</f>
        <v/>
      </c>
      <c r="C272" s="462" t="str">
        <f>IF('ZASOBY N'!C271="","",'ZASOBY N'!C271)</f>
        <v/>
      </c>
      <c r="D272" s="137" t="str">
        <f>IF('ZASOBY N'!B271="","",'ZASOBY N'!B271)</f>
        <v/>
      </c>
      <c r="E272" s="138"/>
      <c r="F272" s="356" t="str">
        <f>IF('ZASOBY N'!D271="","",'ZASOBY N'!D271)</f>
        <v/>
      </c>
      <c r="G272" s="220" t="str">
        <f>IF('ZASOBY N'!G271="","",'ZASOBY N'!G271)</f>
        <v/>
      </c>
      <c r="H272" s="221" t="str">
        <f>IF('ZASOBY N'!F271="","",'ZASOBY N'!F271)</f>
        <v/>
      </c>
      <c r="I272" s="221" t="str">
        <f>IF('ZASOBY N'!G271="","",'ZASOBY N'!G271)</f>
        <v/>
      </c>
      <c r="J272" s="221" t="str">
        <f>IF('ZASOBY N'!H271="","",'ZASOBY N'!H271)</f>
        <v/>
      </c>
      <c r="K272" s="214">
        <v>0</v>
      </c>
      <c r="L272" s="214">
        <v>0</v>
      </c>
      <c r="M272" s="214">
        <v>0</v>
      </c>
      <c r="N272" s="222" t="str">
        <f>IF('ZASOBY N'!BD271="x","",IF(W272="","",'ZASOBY N'!E271))</f>
        <v/>
      </c>
      <c r="O272" s="223">
        <v>0</v>
      </c>
      <c r="P272" s="223">
        <v>0</v>
      </c>
      <c r="Q272" s="226" t="str">
        <f>IF($N272="","",'UPR BILANS N'!G272*'UPR BILANS N'!N272)</f>
        <v/>
      </c>
      <c r="R272" s="225" t="str">
        <f>IF($N272="","",'ZASOBY N'!O271)</f>
        <v/>
      </c>
      <c r="S272" s="225" t="str">
        <f>IF($N272="","",IF('ZASOBY N'!Q271="",0,'ZASOBY N'!Q271))</f>
        <v/>
      </c>
      <c r="T272" s="225" t="str">
        <f>IF($N272="","",'ZASOBY N'!V271)</f>
        <v/>
      </c>
      <c r="U272" s="225" t="str">
        <f>IF($N272="","",IF('ZASOBY N'!AG271="",0,'ZASOBY N'!AG271))</f>
        <v/>
      </c>
      <c r="V272" s="225" t="str">
        <f>IF($N272="","",IF(NN!P274="",0,NN!P274))</f>
        <v/>
      </c>
      <c r="W272" s="225" t="str">
        <f t="shared" si="93"/>
        <v/>
      </c>
      <c r="X272" s="226" t="str">
        <f t="shared" si="96"/>
        <v/>
      </c>
      <c r="Y272" s="225" t="str">
        <f>IF('ZASOBY N'!AU271="","",IF(C272&lt;&gt;C271,'ZASOBY N'!AU271,IF(D272&lt;&gt;D271,'ZASOBY N'!AU271,IF(F272&lt;&gt;F271,'ZASOBY N'!AU271,IF(G272&lt;&gt;G271,'ZASOBY N'!AU271,IF(J272&lt;&gt;J271,'ZASOBY N'!AU271,IF(NN!AC274="","",IF(AND(C271=C272,H271=H272,J271=J272,NN!AC274&gt;0),"",IF(AND(C272=C273,H272=DO270,NN!CW272&gt;0),'ZASOBY N'!AU271,'ZASOBY N'!AU271)))))))))</f>
        <v/>
      </c>
      <c r="Z272" s="225" t="str">
        <f t="shared" si="94"/>
        <v/>
      </c>
      <c r="AA272" s="227" t="str">
        <f t="shared" si="98"/>
        <v/>
      </c>
      <c r="AB272" s="400" t="str">
        <f t="shared" si="95"/>
        <v/>
      </c>
      <c r="AC272" s="228" t="str">
        <f t="shared" si="97"/>
        <v/>
      </c>
      <c r="AD272" s="222">
        <f>IF(B272="",0,IF(F272="",0,INDEX(POBRANIE_!$B$6:$F$101,MATCH('UPR BILANS N'!$F272,POBRANIE_!$A$6:$A$101,0),2)))</f>
        <v>0</v>
      </c>
      <c r="AE272" s="224">
        <f>IF(OR('ZASOBY N'!G271="",'ZASOBY N'!E271=""),0,IF(B272="",0,'ZASOBY N'!G271*'ZASOBY N'!E271))</f>
        <v>0</v>
      </c>
      <c r="AF272" s="225">
        <f>IF('ZASOBY N'!O271="",0,'ZASOBY N'!O271)</f>
        <v>0</v>
      </c>
      <c r="AG272" s="225">
        <f>IF('ZASOBY N'!Q271="",0,'ZASOBY N'!Q271)</f>
        <v>0</v>
      </c>
      <c r="AH272" s="225">
        <f>IF('ZASOBY N'!V271="",0,'ZASOBY N'!V271)</f>
        <v>0</v>
      </c>
      <c r="AI272" s="225">
        <f>IF('ZASOBY N'!AG271="",0,'ZASOBY N'!AG271)</f>
        <v>0</v>
      </c>
      <c r="AJ272" s="225">
        <f>IF(NN!P274="",0,IF(NN!P274="BRAK kol.7","BRAK BADAŃ",NN!P274))</f>
        <v>0</v>
      </c>
      <c r="AK272" s="225">
        <f>IF(NN!AC274="",0,IF(NN!AC274="BRAK kol.7","BRAK BADAŃ",NN!AC274))</f>
        <v>0</v>
      </c>
      <c r="BJ272" s="414" t="str">
        <f>IF(AND(BL272=1,BM272=1,SUMIF($C272:$C$525,$C272,$AK272:$AK$525)=$AK272),$AK272,IF($BO272&gt;0,$BO272,IF(AND(COUNTIF($C$11:$C271,$C272)&gt;=1,COUNTIF($D271:$D271,$D272)&gt;=1),"",IF(AND(SUMIF($C272:$C$525,$C272,$AK272:$AK$525)&gt;=$AK272,SUMIF($D272:$D$525,$D272,$AK272:$AK$525)&gt;=$AK272),SUMIF($C272:$C$525,$C272,$AK272:$AK$525),""))))</f>
        <v/>
      </c>
      <c r="BL272" s="409">
        <f>COUNTIFS('ZASOBY N'!$B271:$B$525,'ZASOBY N'!$B271,'ZASOBY N'!$C271:'ZASOBY N'!$C$525,'ZASOBY N'!$C271,'ZASOBY N'!$D271:'ZASOBY N'!$D$525,'ZASOBY N'!$D271,'ZASOBY N'!$H271:'ZASOBY N'!$H$525,'ZASOBY N'!$H271 )</f>
        <v>0</v>
      </c>
      <c r="BM272" s="410">
        <f>COUNTIFS('ZASOBY N'!$B$10:$B271,'ZASOBY N'!$B271,'ZASOBY N'!$C$10:'ZASOBY N'!$C271,'ZASOBY N'!$C271,'ZASOBY N'!$D$10:'ZASOBY N'!$D271,'ZASOBY N'!$D271,'ZASOBY N'!$H$10:'ZASOBY N'!$H271,'ZASOBY N'!$H271 )</f>
        <v>0</v>
      </c>
      <c r="BN272" s="411">
        <f t="shared" si="99"/>
        <v>0</v>
      </c>
      <c r="BO272" s="412">
        <f t="shared" si="100"/>
        <v>0</v>
      </c>
      <c r="BP272" s="94" t="str">
        <f t="shared" si="101"/>
        <v/>
      </c>
      <c r="BQ272" s="414" t="str">
        <f>IF(AND(BS272=1,BT272=1,SUMIF($C272:$C$525,$C272,$AJ272:$AJ$525)=$AJ272),$AJ272,IF($BV272&gt;0,$BV272,IF(AND(COUNTIF($C$11:$C271,$C272)&gt;=1,COUNTIF($D271:$D271,$D272)&gt;=1),"",IF(AND(SUMIF($C272:$C$525,$C272,$AJ272:$AJ$525)&gt;$AJ272,SUMIF($D272:$D$525,$D272,$AJ272:$AJ$525)&gt;$AJ272),SUMIF($C272:$C$525,$C272,$AJ272:$AJ$525),""))))</f>
        <v/>
      </c>
      <c r="BS272" s="409">
        <f>COUNTIFS('ZASOBY N'!$B271:$B$525,'ZASOBY N'!$B271,'ZASOBY N'!$C271:'ZASOBY N'!$C$525,'ZASOBY N'!$C271,'ZASOBY N'!$D271:'ZASOBY N'!$D$525,'ZASOBY N'!$D271,'ZASOBY N'!$H271:'ZASOBY N'!$H$525,'ZASOBY N'!$H271 )</f>
        <v>0</v>
      </c>
      <c r="BT272" s="410">
        <f>COUNTIFS('ZASOBY N'!$B$10:$B271,'ZASOBY N'!$B271,'ZASOBY N'!$C$10:'ZASOBY N'!$C271,'ZASOBY N'!$C271,'ZASOBY N'!$D$10:'ZASOBY N'!$D271,'ZASOBY N'!$D271,'ZASOBY N'!$H$10:'ZASOBY N'!$H271,'ZASOBY N'!$H271 )</f>
        <v>0</v>
      </c>
      <c r="BU272" s="411">
        <f t="shared" si="102"/>
        <v>0</v>
      </c>
      <c r="BV272" s="412">
        <f t="shared" si="103"/>
        <v>0</v>
      </c>
      <c r="BW272" s="94" t="s">
        <v>499</v>
      </c>
      <c r="BX272" s="414" t="str">
        <f>IF(AND(BZ272=1,CA272=1,SUMIF($C272:$C$525,$C272,$AI272:$AI$525)=$AI272),$AI272,IF($CC272&gt;0,$CC272,IF(AND(COUNTIF($C$11:$C271,$C272)&gt;=1,COUNTIF($D271:$D271,$D272)&gt;=1),"",IF(AND(SUMIF($C272:$C$525,$C272,$AI272:$AI$525)&gt;$AI272,SUMIF($D272:$D$525,$D272,$AI272:$AI$525)&gt;$IG272),_xlfn.AGGREGATE(14,4,$CB$11:$CB$31*($C$11:$C$31=$C272),1),""))))</f>
        <v/>
      </c>
      <c r="BZ272" s="409">
        <f>COUNTIFS('ZASOBY N'!$B271:$B$525,'ZASOBY N'!$B271,'ZASOBY N'!$C271:'ZASOBY N'!$C$525,'ZASOBY N'!$C271,'ZASOBY N'!$D271:'ZASOBY N'!$D$525,'ZASOBY N'!$D271,'ZASOBY N'!$H271:'ZASOBY N'!$H$525,'ZASOBY N'!$H271 )</f>
        <v>0</v>
      </c>
      <c r="CA272" s="410">
        <f>COUNTIFS('ZASOBY N'!$B$10:$B271,'ZASOBY N'!$B271,'ZASOBY N'!$C$10:'ZASOBY N'!$C271,'ZASOBY N'!$C271,'ZASOBY N'!$D$10:'ZASOBY N'!$D271,'ZASOBY N'!$D271,'ZASOBY N'!$H$10:'ZASOBY N'!$H271,'ZASOBY N'!$H271 )</f>
        <v>0</v>
      </c>
      <c r="CB272" s="411">
        <f t="shared" si="104"/>
        <v>0</v>
      </c>
      <c r="CC272" s="412">
        <f t="shared" si="105"/>
        <v>0</v>
      </c>
      <c r="CE272" s="414" t="str">
        <f>IF(AND(CG272=1,CH272=1,SUMIF($C272:$C$525,$C272,$AH272:$AH$525)=$AH272),$AH272,IF($CJ272&gt;0,$CJ272,IF(AND(COUNTIF($C$11:$C271,$C272)&gt;=1,COUNTIF($D271:$D271,$D272)&gt;=1),"",IF(AND(SUMIF($C272:$C$525,$C272,$AH272:$AH$525)&gt;$AH272,SUMIF($D272:$D$525,$D272,$AH272:$AH$525)&gt;$AH272),_xlfn.AGGREGATE(14,4,$CI$11:$CI$31*($C$11:$C$31=$C272),1),""))))</f>
        <v/>
      </c>
      <c r="CG272" s="409">
        <f>COUNTIFS('ZASOBY N'!$B271:$B$525,'ZASOBY N'!$B271,'ZASOBY N'!$C271:'ZASOBY N'!$C$525,'ZASOBY N'!$C271,'ZASOBY N'!$D271:'ZASOBY N'!$D$525,'ZASOBY N'!$D271,'ZASOBY N'!$H271:'ZASOBY N'!$H$525,'ZASOBY N'!$H271 )</f>
        <v>0</v>
      </c>
      <c r="CH272" s="410">
        <f>COUNTIFS('ZASOBY N'!$B$10:$B271,'ZASOBY N'!$B271,'ZASOBY N'!$C$10:'ZASOBY N'!$C271,'ZASOBY N'!$C271,'ZASOBY N'!$D$10:'ZASOBY N'!$D271,'ZASOBY N'!$D271,'ZASOBY N'!$H$10:'ZASOBY N'!$H271,'ZASOBY N'!$H271 )</f>
        <v>0</v>
      </c>
      <c r="CI272" s="411">
        <f t="shared" si="106"/>
        <v>0</v>
      </c>
      <c r="CJ272" s="412">
        <f t="shared" si="107"/>
        <v>0</v>
      </c>
      <c r="CL272" s="414" t="str">
        <f>IF(AND(CN272=1,CO272=1,SUMIF($C272:$C$525,$C272,$AG272:$AG$525)=$AG272),$AG272,IF($CQ272&gt;0,$CQ272,IF(AND(COUNTIF($C$11:$C271,$C272)&gt;=1,COUNTIF($D271:$D271,$D272)&gt;=1),"",IF(AND(SUMIF($C272:$C$525,$C272,$AG272:$AG$525)&gt;$AG272,SUMIF($D272:$D$525,$D272,$AG272:$AG$525)&gt;$AG272),_xlfn.AGGREGATE(14,4,$CP$11:$CP$31*($C$11:$C$31=$C272),1),""))))</f>
        <v/>
      </c>
      <c r="CN272" s="409">
        <f>COUNTIFS('ZASOBY N'!$B271:$B$525,'ZASOBY N'!$B271,'ZASOBY N'!$C271:'ZASOBY N'!$C$525,'ZASOBY N'!$C271,'ZASOBY N'!$D271:'ZASOBY N'!$D$525,'ZASOBY N'!$D271,'ZASOBY N'!$H271:'ZASOBY N'!$H$525,'ZASOBY N'!$H271 )</f>
        <v>0</v>
      </c>
      <c r="CO272" s="410">
        <f>COUNTIFS('ZASOBY N'!$B$10:$B271,'ZASOBY N'!$B271,'ZASOBY N'!$C$10:'ZASOBY N'!$C271,'ZASOBY N'!$C271,'ZASOBY N'!$D$10:'ZASOBY N'!$D271,'ZASOBY N'!$D271,'ZASOBY N'!$H$10:'ZASOBY N'!$H271,'ZASOBY N'!$H271 )</f>
        <v>0</v>
      </c>
      <c r="CP272" s="411">
        <f t="shared" si="108"/>
        <v>0</v>
      </c>
      <c r="CQ272" s="412">
        <f t="shared" si="109"/>
        <v>0</v>
      </c>
      <c r="CS272" s="414" t="str">
        <f>IF(AND(CU272=1,CV272=1,SUMIF($C272:$C$525,$C272,$AF272:$AF$525)=$AF272),$AF272,IF($CX272&gt;0,$CX272,IF(AND(COUNTIF($C$11:$C271,$C272)&gt;=1,COUNTIF($D271:$D271,$D272)&gt;=1),"",IF(AND(SUMIF($C272:$C$525,$C272,$AF272:$AF$525)&gt;$AF272,SUMIF($D272:$D$525,$D272,$AF272:$AF$525)&gt;$AF272),_xlfn.AGGREGATE(14,4,$CW$11:$CW$31*($C$11:$C$31=$C272),1),""))))</f>
        <v/>
      </c>
      <c r="CU272" s="409">
        <f>COUNTIFS('ZASOBY N'!$B271:$B$525,'ZASOBY N'!$B271,'ZASOBY N'!$C271:'ZASOBY N'!$C$525,'ZASOBY N'!$C271,'ZASOBY N'!$D271:'ZASOBY N'!$D$525,'ZASOBY N'!$D271,'ZASOBY N'!$H271:'ZASOBY N'!$H$525,'ZASOBY N'!$H271 )</f>
        <v>0</v>
      </c>
      <c r="CV272" s="410">
        <f>COUNTIFS('ZASOBY N'!$B$10:$B271,'ZASOBY N'!$B271,'ZASOBY N'!$C$10:'ZASOBY N'!$C271,'ZASOBY N'!$C271,'ZASOBY N'!$D$10:'ZASOBY N'!$D271,'ZASOBY N'!$D271,'ZASOBY N'!$H$10:'ZASOBY N'!$H271,'ZASOBY N'!$H271 )</f>
        <v>0</v>
      </c>
      <c r="CW272" s="411">
        <f t="shared" si="110"/>
        <v>0</v>
      </c>
      <c r="CX272" s="412">
        <f t="shared" si="111"/>
        <v>0</v>
      </c>
      <c r="CZ272" s="414" t="str">
        <f>IF(AND(DB272=1,DC272=1,SUMIF($C272:$C$525,$C272,$AE272:$AE$525)=$AE272),$AE272,IF($DE272&gt;0,$DE272,IF(AND(COUNTIF($C$11:$C271,$C272)&gt;=1,COUNTIF($D271:$D271,$D272)&gt;=1),"",IF(AND(SUMIF($C272:$C$525,$C272,$AE272:$AE$525)&gt;$AE272,SUMIF($D272:$D$525,$D272,$AE272:$AE$525)&gt;$AE272),_xlfn.AGGREGATE(14,4,$DD$11:$DD$31*($C$11:$C$31=$C272),1),""))))</f>
        <v/>
      </c>
      <c r="DB272" s="409">
        <f>COUNTIFS('ZASOBY N'!$B271:$B$525,'ZASOBY N'!$B271,'ZASOBY N'!$C271:'ZASOBY N'!$C$525,'ZASOBY N'!$C271,'ZASOBY N'!$D271:'ZASOBY N'!$D$525,'ZASOBY N'!$D271,'ZASOBY N'!$H271:'ZASOBY N'!$H$525,'ZASOBY N'!$H271 )</f>
        <v>0</v>
      </c>
      <c r="DC272" s="410">
        <f>COUNTIFS('ZASOBY N'!$B$10:$B271,'ZASOBY N'!$B271,'ZASOBY N'!$C$10:'ZASOBY N'!$C271,'ZASOBY N'!$C271,'ZASOBY N'!$D$10:'ZASOBY N'!$D271,'ZASOBY N'!$D271,'ZASOBY N'!$H$10:'ZASOBY N'!$H271,'ZASOBY N'!$H271 )</f>
        <v>0</v>
      </c>
      <c r="DD272" s="411">
        <f t="shared" si="112"/>
        <v>0</v>
      </c>
      <c r="DE272" s="412">
        <f t="shared" si="113"/>
        <v>0</v>
      </c>
      <c r="DF272" s="399" t="str">
        <f>IF(AND(DI272=1,DJ272=1,SUMIF($C272:$C$525,$C272,$AD272:$AD$525)=$AD272),$AD272,IF($DL272&gt;0,$DL272,IF(B272="","",IF(AND(COUNTIF($C$11:$C271,$C272)&gt;=1,COUNTIF($D271:$D271,$D272)&gt;=1,COUNTIF($Z269:$Z271,$C272)=0),"",IF(AND(COUNTIF($C$11:$C271,$C272)&gt;=1,COUNTIF($D271:$D271,$D272)&gt;=1),"UJĘTO WYŻEJ",IF(AND(SUMIF($C272:$C$525,$C272,$AD272:$AD$525)&gt;$AD272,SUMIF($D272:$D$525,$D272,$AD272:$AD$525)&gt;$AD272),_xlfn.AGGREGATE(14,4,$DK$11:$DK$31*($C$11:$C$31=$C272),1),""))))))</f>
        <v/>
      </c>
      <c r="DG272" s="414" t="str">
        <f>IF(AND(DI272=1,DJ272=1,SUMIF($C272:$C$525,$C272,$AD272:$AD$525)=$AD272),$AD272,IF($DL272&gt;0,$DL272,IF(AND(COUNTIF($C$11:$C271,$C272)&gt;=1,COUNTIF($D271:$D271,$D272)&gt;=1),"",IF(AND(SUMIF($C272:$C$525,$C272,$AD272:$AD$525)&gt;$AD272,SUMIF($D272:$D$525,$D272,$AD272:$AD$525)&gt;$AD272),_xlfn.AGGREGATE(14,4,$DK$11:$DK$31*($C$11:$C$31=$C272),1),""))))</f>
        <v/>
      </c>
      <c r="DI272" s="409">
        <f>COUNTIFS('ZASOBY N'!$B271:$B$525,'ZASOBY N'!$B271,'ZASOBY N'!$C271:'ZASOBY N'!$C$525,'ZASOBY N'!$C271,'ZASOBY N'!$D271:'ZASOBY N'!$D$525,'ZASOBY N'!$D271,'ZASOBY N'!$H271:'ZASOBY N'!$H$525,'ZASOBY N'!$H271 )</f>
        <v>0</v>
      </c>
      <c r="DJ272" s="410">
        <f>COUNTIFS('ZASOBY N'!$B$10:$B271,'ZASOBY N'!$B271,'ZASOBY N'!$C$10:'ZASOBY N'!$C271,'ZASOBY N'!$C271,'ZASOBY N'!$D$10:'ZASOBY N'!$D271,'ZASOBY N'!$D271,'ZASOBY N'!$H$10:'ZASOBY N'!$H271,'ZASOBY N'!$H271 )</f>
        <v>0</v>
      </c>
      <c r="DK272" s="411">
        <f t="shared" si="114"/>
        <v>0</v>
      </c>
      <c r="DL272" s="412">
        <f t="shared" si="115"/>
        <v>0</v>
      </c>
    </row>
    <row r="273" spans="1:116" ht="18.899999999999999" customHeight="1" x14ac:dyDescent="0.3">
      <c r="A273" s="219"/>
      <c r="B273" s="152" t="str">
        <f>IF('ZASOBY N'!A272="","",'ZASOBY N'!A272)</f>
        <v/>
      </c>
      <c r="C273" s="462" t="str">
        <f>IF('ZASOBY N'!C272="","",'ZASOBY N'!C272)</f>
        <v/>
      </c>
      <c r="D273" s="137" t="str">
        <f>IF('ZASOBY N'!B272="","",'ZASOBY N'!B272)</f>
        <v/>
      </c>
      <c r="E273" s="138"/>
      <c r="F273" s="356" t="str">
        <f>IF('ZASOBY N'!D272="","",'ZASOBY N'!D272)</f>
        <v/>
      </c>
      <c r="G273" s="220" t="str">
        <f>IF('ZASOBY N'!G272="","",'ZASOBY N'!G272)</f>
        <v/>
      </c>
      <c r="H273" s="221" t="str">
        <f>IF('ZASOBY N'!F272="","",'ZASOBY N'!F272)</f>
        <v/>
      </c>
      <c r="I273" s="221" t="str">
        <f>IF('ZASOBY N'!G272="","",'ZASOBY N'!G272)</f>
        <v/>
      </c>
      <c r="J273" s="221" t="str">
        <f>IF('ZASOBY N'!H272="","",'ZASOBY N'!H272)</f>
        <v/>
      </c>
      <c r="K273" s="214">
        <v>0</v>
      </c>
      <c r="L273" s="214">
        <v>0</v>
      </c>
      <c r="M273" s="214">
        <v>0</v>
      </c>
      <c r="N273" s="222" t="str">
        <f>IF('ZASOBY N'!BD272="x","",IF(W273="","",'ZASOBY N'!E272))</f>
        <v/>
      </c>
      <c r="O273" s="223">
        <v>0</v>
      </c>
      <c r="P273" s="223">
        <v>0</v>
      </c>
      <c r="Q273" s="226" t="str">
        <f>IF($N273="","",'UPR BILANS N'!G273*'UPR BILANS N'!N273)</f>
        <v/>
      </c>
      <c r="R273" s="225" t="str">
        <f>IF($N273="","",'ZASOBY N'!O272)</f>
        <v/>
      </c>
      <c r="S273" s="225" t="str">
        <f>IF($N273="","",IF('ZASOBY N'!Q272="",0,'ZASOBY N'!Q272))</f>
        <v/>
      </c>
      <c r="T273" s="225" t="str">
        <f>IF($N273="","",'ZASOBY N'!V272)</f>
        <v/>
      </c>
      <c r="U273" s="225" t="str">
        <f>IF($N273="","",IF('ZASOBY N'!AG272="",0,'ZASOBY N'!AG272))</f>
        <v/>
      </c>
      <c r="V273" s="225" t="str">
        <f>IF($N273="","",IF(NN!P275="",0,NN!P275))</f>
        <v/>
      </c>
      <c r="W273" s="225" t="str">
        <f t="shared" si="93"/>
        <v/>
      </c>
      <c r="X273" s="226" t="str">
        <f t="shared" si="96"/>
        <v/>
      </c>
      <c r="Y273" s="225" t="str">
        <f>IF('ZASOBY N'!AU272="","",IF(C273&lt;&gt;C272,'ZASOBY N'!AU272,IF(D273&lt;&gt;D272,'ZASOBY N'!AU272,IF(F273&lt;&gt;F272,'ZASOBY N'!AU272,IF(G273&lt;&gt;G272,'ZASOBY N'!AU272,IF(J273&lt;&gt;J272,'ZASOBY N'!AU272,IF(NN!AC275="","",IF(AND(C272=C273,H272=H273,J272=J273,NN!AC275&gt;0),"",IF(AND(C273=C274,H273=DO271,NN!CW273&gt;0),'ZASOBY N'!AU272,'ZASOBY N'!AU272)))))))))</f>
        <v/>
      </c>
      <c r="Z273" s="225" t="str">
        <f t="shared" si="94"/>
        <v/>
      </c>
      <c r="AA273" s="227" t="str">
        <f t="shared" si="98"/>
        <v/>
      </c>
      <c r="AB273" s="400" t="str">
        <f t="shared" si="95"/>
        <v/>
      </c>
      <c r="AC273" s="228" t="str">
        <f t="shared" si="97"/>
        <v/>
      </c>
      <c r="AD273" s="222">
        <f>IF(B273="",0,IF(F273="",0,INDEX(POBRANIE_!$B$6:$F$101,MATCH('UPR BILANS N'!$F273,POBRANIE_!$A$6:$A$101,0),2)))</f>
        <v>0</v>
      </c>
      <c r="AE273" s="224">
        <f>IF(OR('ZASOBY N'!G272="",'ZASOBY N'!E272=""),0,IF(B273="",0,'ZASOBY N'!G272*'ZASOBY N'!E272))</f>
        <v>0</v>
      </c>
      <c r="AF273" s="225">
        <f>IF('ZASOBY N'!O272="",0,'ZASOBY N'!O272)</f>
        <v>0</v>
      </c>
      <c r="AG273" s="225">
        <f>IF('ZASOBY N'!Q272="",0,'ZASOBY N'!Q272)</f>
        <v>0</v>
      </c>
      <c r="AH273" s="225">
        <f>IF('ZASOBY N'!V272="",0,'ZASOBY N'!V272)</f>
        <v>0</v>
      </c>
      <c r="AI273" s="225">
        <f>IF('ZASOBY N'!AG272="",0,'ZASOBY N'!AG272)</f>
        <v>0</v>
      </c>
      <c r="AJ273" s="225">
        <f>IF(NN!P275="",0,IF(NN!P275="BRAK kol.7","BRAK BADAŃ",NN!P275))</f>
        <v>0</v>
      </c>
      <c r="AK273" s="225">
        <f>IF(NN!AC275="",0,IF(NN!AC275="BRAK kol.7","BRAK BADAŃ",NN!AC275))</f>
        <v>0</v>
      </c>
      <c r="BJ273" s="414" t="str">
        <f>IF(AND(BL273=1,BM273=1,SUMIF($C273:$C$525,$C273,$AK273:$AK$525)=$AK273),$AK273,IF($BO273&gt;0,$BO273,IF(AND(COUNTIF($C$11:$C272,$C273)&gt;=1,COUNTIF($D272:$D272,$D273)&gt;=1),"",IF(AND(SUMIF($C273:$C$525,$C273,$AK273:$AK$525)&gt;=$AK273,SUMIF($D273:$D$525,$D273,$AK273:$AK$525)&gt;=$AK273),SUMIF($C273:$C$525,$C273,$AK273:$AK$525),""))))</f>
        <v/>
      </c>
      <c r="BL273" s="409">
        <f>COUNTIFS('ZASOBY N'!$B272:$B$525,'ZASOBY N'!$B272,'ZASOBY N'!$C272:'ZASOBY N'!$C$525,'ZASOBY N'!$C272,'ZASOBY N'!$D272:'ZASOBY N'!$D$525,'ZASOBY N'!$D272,'ZASOBY N'!$H272:'ZASOBY N'!$H$525,'ZASOBY N'!$H272 )</f>
        <v>0</v>
      </c>
      <c r="BM273" s="410">
        <f>COUNTIFS('ZASOBY N'!$B$10:$B272,'ZASOBY N'!$B272,'ZASOBY N'!$C$10:'ZASOBY N'!$C272,'ZASOBY N'!$C272,'ZASOBY N'!$D$10:'ZASOBY N'!$D272,'ZASOBY N'!$D272,'ZASOBY N'!$H$10:'ZASOBY N'!$H272,'ZASOBY N'!$H272 )</f>
        <v>0</v>
      </c>
      <c r="BN273" s="411">
        <f t="shared" si="99"/>
        <v>0</v>
      </c>
      <c r="BO273" s="412">
        <f t="shared" si="100"/>
        <v>0</v>
      </c>
      <c r="BP273" s="94" t="str">
        <f t="shared" si="101"/>
        <v/>
      </c>
      <c r="BQ273" s="414" t="str">
        <f>IF(AND(BS273=1,BT273=1,SUMIF($C273:$C$525,$C273,$AJ273:$AJ$525)=$AJ273),$AJ273,IF($BV273&gt;0,$BV273,IF(AND(COUNTIF($C$11:$C272,$C273)&gt;=1,COUNTIF($D272:$D272,$D273)&gt;=1),"",IF(AND(SUMIF($C273:$C$525,$C273,$AJ273:$AJ$525)&gt;$AJ273,SUMIF($D273:$D$525,$D273,$AJ273:$AJ$525)&gt;$AJ273),SUMIF($C273:$C$525,$C273,$AJ273:$AJ$525),""))))</f>
        <v/>
      </c>
      <c r="BS273" s="409">
        <f>COUNTIFS('ZASOBY N'!$B272:$B$525,'ZASOBY N'!$B272,'ZASOBY N'!$C272:'ZASOBY N'!$C$525,'ZASOBY N'!$C272,'ZASOBY N'!$D272:'ZASOBY N'!$D$525,'ZASOBY N'!$D272,'ZASOBY N'!$H272:'ZASOBY N'!$H$525,'ZASOBY N'!$H272 )</f>
        <v>0</v>
      </c>
      <c r="BT273" s="410">
        <f>COUNTIFS('ZASOBY N'!$B$10:$B272,'ZASOBY N'!$B272,'ZASOBY N'!$C$10:'ZASOBY N'!$C272,'ZASOBY N'!$C272,'ZASOBY N'!$D$10:'ZASOBY N'!$D272,'ZASOBY N'!$D272,'ZASOBY N'!$H$10:'ZASOBY N'!$H272,'ZASOBY N'!$H272 )</f>
        <v>0</v>
      </c>
      <c r="BU273" s="411">
        <f t="shared" si="102"/>
        <v>0</v>
      </c>
      <c r="BV273" s="412">
        <f t="shared" si="103"/>
        <v>0</v>
      </c>
      <c r="BW273" s="94" t="s">
        <v>499</v>
      </c>
      <c r="BX273" s="414" t="str">
        <f>IF(AND(BZ273=1,CA273=1,SUMIF($C273:$C$525,$C273,$AI273:$AI$525)=$AI273),$AI273,IF($CC273&gt;0,$CC273,IF(AND(COUNTIF($C$11:$C272,$C273)&gt;=1,COUNTIF($D272:$D272,$D273)&gt;=1),"",IF(AND(SUMIF($C273:$C$525,$C273,$AI273:$AI$525)&gt;$AI273,SUMIF($D273:$D$525,$D273,$AI273:$AI$525)&gt;$IG273),_xlfn.AGGREGATE(14,4,$CB$11:$CB$31*($C$11:$C$31=$C273),1),""))))</f>
        <v/>
      </c>
      <c r="BZ273" s="409">
        <f>COUNTIFS('ZASOBY N'!$B272:$B$525,'ZASOBY N'!$B272,'ZASOBY N'!$C272:'ZASOBY N'!$C$525,'ZASOBY N'!$C272,'ZASOBY N'!$D272:'ZASOBY N'!$D$525,'ZASOBY N'!$D272,'ZASOBY N'!$H272:'ZASOBY N'!$H$525,'ZASOBY N'!$H272 )</f>
        <v>0</v>
      </c>
      <c r="CA273" s="410">
        <f>COUNTIFS('ZASOBY N'!$B$10:$B272,'ZASOBY N'!$B272,'ZASOBY N'!$C$10:'ZASOBY N'!$C272,'ZASOBY N'!$C272,'ZASOBY N'!$D$10:'ZASOBY N'!$D272,'ZASOBY N'!$D272,'ZASOBY N'!$H$10:'ZASOBY N'!$H272,'ZASOBY N'!$H272 )</f>
        <v>0</v>
      </c>
      <c r="CB273" s="411">
        <f t="shared" si="104"/>
        <v>0</v>
      </c>
      <c r="CC273" s="412">
        <f t="shared" si="105"/>
        <v>0</v>
      </c>
      <c r="CE273" s="414" t="str">
        <f>IF(AND(CG273=1,CH273=1,SUMIF($C273:$C$525,$C273,$AH273:$AH$525)=$AH273),$AH273,IF($CJ273&gt;0,$CJ273,IF(AND(COUNTIF($C$11:$C272,$C273)&gt;=1,COUNTIF($D272:$D272,$D273)&gt;=1),"",IF(AND(SUMIF($C273:$C$525,$C273,$AH273:$AH$525)&gt;$AH273,SUMIF($D273:$D$525,$D273,$AH273:$AH$525)&gt;$AH273),_xlfn.AGGREGATE(14,4,$CI$11:$CI$31*($C$11:$C$31=$C273),1),""))))</f>
        <v/>
      </c>
      <c r="CG273" s="409">
        <f>COUNTIFS('ZASOBY N'!$B272:$B$525,'ZASOBY N'!$B272,'ZASOBY N'!$C272:'ZASOBY N'!$C$525,'ZASOBY N'!$C272,'ZASOBY N'!$D272:'ZASOBY N'!$D$525,'ZASOBY N'!$D272,'ZASOBY N'!$H272:'ZASOBY N'!$H$525,'ZASOBY N'!$H272 )</f>
        <v>0</v>
      </c>
      <c r="CH273" s="410">
        <f>COUNTIFS('ZASOBY N'!$B$10:$B272,'ZASOBY N'!$B272,'ZASOBY N'!$C$10:'ZASOBY N'!$C272,'ZASOBY N'!$C272,'ZASOBY N'!$D$10:'ZASOBY N'!$D272,'ZASOBY N'!$D272,'ZASOBY N'!$H$10:'ZASOBY N'!$H272,'ZASOBY N'!$H272 )</f>
        <v>0</v>
      </c>
      <c r="CI273" s="411">
        <f t="shared" si="106"/>
        <v>0</v>
      </c>
      <c r="CJ273" s="412">
        <f t="shared" si="107"/>
        <v>0</v>
      </c>
      <c r="CL273" s="414" t="str">
        <f>IF(AND(CN273=1,CO273=1,SUMIF($C273:$C$525,$C273,$AG273:$AG$525)=$AG273),$AG273,IF($CQ273&gt;0,$CQ273,IF(AND(COUNTIF($C$11:$C272,$C273)&gt;=1,COUNTIF($D272:$D272,$D273)&gt;=1),"",IF(AND(SUMIF($C273:$C$525,$C273,$AG273:$AG$525)&gt;$AG273,SUMIF($D273:$D$525,$D273,$AG273:$AG$525)&gt;$AG273),_xlfn.AGGREGATE(14,4,$CP$11:$CP$31*($C$11:$C$31=$C273),1),""))))</f>
        <v/>
      </c>
      <c r="CN273" s="409">
        <f>COUNTIFS('ZASOBY N'!$B272:$B$525,'ZASOBY N'!$B272,'ZASOBY N'!$C272:'ZASOBY N'!$C$525,'ZASOBY N'!$C272,'ZASOBY N'!$D272:'ZASOBY N'!$D$525,'ZASOBY N'!$D272,'ZASOBY N'!$H272:'ZASOBY N'!$H$525,'ZASOBY N'!$H272 )</f>
        <v>0</v>
      </c>
      <c r="CO273" s="410">
        <f>COUNTIFS('ZASOBY N'!$B$10:$B272,'ZASOBY N'!$B272,'ZASOBY N'!$C$10:'ZASOBY N'!$C272,'ZASOBY N'!$C272,'ZASOBY N'!$D$10:'ZASOBY N'!$D272,'ZASOBY N'!$D272,'ZASOBY N'!$H$10:'ZASOBY N'!$H272,'ZASOBY N'!$H272 )</f>
        <v>0</v>
      </c>
      <c r="CP273" s="411">
        <f t="shared" si="108"/>
        <v>0</v>
      </c>
      <c r="CQ273" s="412">
        <f t="shared" si="109"/>
        <v>0</v>
      </c>
      <c r="CS273" s="414" t="str">
        <f>IF(AND(CU273=1,CV273=1,SUMIF($C273:$C$525,$C273,$AF273:$AF$525)=$AF273),$AF273,IF($CX273&gt;0,$CX273,IF(AND(COUNTIF($C$11:$C272,$C273)&gt;=1,COUNTIF($D272:$D272,$D273)&gt;=1),"",IF(AND(SUMIF($C273:$C$525,$C273,$AF273:$AF$525)&gt;$AF273,SUMIF($D273:$D$525,$D273,$AF273:$AF$525)&gt;$AF273),_xlfn.AGGREGATE(14,4,$CW$11:$CW$31*($C$11:$C$31=$C273),1),""))))</f>
        <v/>
      </c>
      <c r="CU273" s="409">
        <f>COUNTIFS('ZASOBY N'!$B272:$B$525,'ZASOBY N'!$B272,'ZASOBY N'!$C272:'ZASOBY N'!$C$525,'ZASOBY N'!$C272,'ZASOBY N'!$D272:'ZASOBY N'!$D$525,'ZASOBY N'!$D272,'ZASOBY N'!$H272:'ZASOBY N'!$H$525,'ZASOBY N'!$H272 )</f>
        <v>0</v>
      </c>
      <c r="CV273" s="410">
        <f>COUNTIFS('ZASOBY N'!$B$10:$B272,'ZASOBY N'!$B272,'ZASOBY N'!$C$10:'ZASOBY N'!$C272,'ZASOBY N'!$C272,'ZASOBY N'!$D$10:'ZASOBY N'!$D272,'ZASOBY N'!$D272,'ZASOBY N'!$H$10:'ZASOBY N'!$H272,'ZASOBY N'!$H272 )</f>
        <v>0</v>
      </c>
      <c r="CW273" s="411">
        <f t="shared" si="110"/>
        <v>0</v>
      </c>
      <c r="CX273" s="412">
        <f t="shared" si="111"/>
        <v>0</v>
      </c>
      <c r="CZ273" s="414" t="str">
        <f>IF(AND(DB273=1,DC273=1,SUMIF($C273:$C$525,$C273,$AE273:$AE$525)=$AE273),$AE273,IF($DE273&gt;0,$DE273,IF(AND(COUNTIF($C$11:$C272,$C273)&gt;=1,COUNTIF($D272:$D272,$D273)&gt;=1),"",IF(AND(SUMIF($C273:$C$525,$C273,$AE273:$AE$525)&gt;$AE273,SUMIF($D273:$D$525,$D273,$AE273:$AE$525)&gt;$AE273),_xlfn.AGGREGATE(14,4,$DD$11:$DD$31*($C$11:$C$31=$C273),1),""))))</f>
        <v/>
      </c>
      <c r="DB273" s="409">
        <f>COUNTIFS('ZASOBY N'!$B272:$B$525,'ZASOBY N'!$B272,'ZASOBY N'!$C272:'ZASOBY N'!$C$525,'ZASOBY N'!$C272,'ZASOBY N'!$D272:'ZASOBY N'!$D$525,'ZASOBY N'!$D272,'ZASOBY N'!$H272:'ZASOBY N'!$H$525,'ZASOBY N'!$H272 )</f>
        <v>0</v>
      </c>
      <c r="DC273" s="410">
        <f>COUNTIFS('ZASOBY N'!$B$10:$B272,'ZASOBY N'!$B272,'ZASOBY N'!$C$10:'ZASOBY N'!$C272,'ZASOBY N'!$C272,'ZASOBY N'!$D$10:'ZASOBY N'!$D272,'ZASOBY N'!$D272,'ZASOBY N'!$H$10:'ZASOBY N'!$H272,'ZASOBY N'!$H272 )</f>
        <v>0</v>
      </c>
      <c r="DD273" s="411">
        <f t="shared" si="112"/>
        <v>0</v>
      </c>
      <c r="DE273" s="412">
        <f t="shared" si="113"/>
        <v>0</v>
      </c>
      <c r="DF273" s="399" t="str">
        <f>IF(AND(DI273=1,DJ273=1,SUMIF($C273:$C$525,$C273,$AD273:$AD$525)=$AD273),$AD273,IF($DL273&gt;0,$DL273,IF(B273="","",IF(AND(COUNTIF($C$11:$C272,$C273)&gt;=1,COUNTIF($D272:$D272,$D273)&gt;=1,COUNTIF($Z270:$Z272,$C273)=0),"",IF(AND(COUNTIF($C$11:$C272,$C273)&gt;=1,COUNTIF($D272:$D272,$D273)&gt;=1),"UJĘTO WYŻEJ",IF(AND(SUMIF($C273:$C$525,$C273,$AD273:$AD$525)&gt;$AD273,SUMIF($D273:$D$525,$D273,$AD273:$AD$525)&gt;$AD273),_xlfn.AGGREGATE(14,4,$DK$11:$DK$31*($C$11:$C$31=$C273),1),""))))))</f>
        <v/>
      </c>
      <c r="DG273" s="414" t="str">
        <f>IF(AND(DI273=1,DJ273=1,SUMIF($C273:$C$525,$C273,$AD273:$AD$525)=$AD273),$AD273,IF($DL273&gt;0,$DL273,IF(AND(COUNTIF($C$11:$C272,$C273)&gt;=1,COUNTIF($D272:$D272,$D273)&gt;=1),"",IF(AND(SUMIF($C273:$C$525,$C273,$AD273:$AD$525)&gt;$AD273,SUMIF($D273:$D$525,$D273,$AD273:$AD$525)&gt;$AD273),_xlfn.AGGREGATE(14,4,$DK$11:$DK$31*($C$11:$C$31=$C273),1),""))))</f>
        <v/>
      </c>
      <c r="DI273" s="409">
        <f>COUNTIFS('ZASOBY N'!$B272:$B$525,'ZASOBY N'!$B272,'ZASOBY N'!$C272:'ZASOBY N'!$C$525,'ZASOBY N'!$C272,'ZASOBY N'!$D272:'ZASOBY N'!$D$525,'ZASOBY N'!$D272,'ZASOBY N'!$H272:'ZASOBY N'!$H$525,'ZASOBY N'!$H272 )</f>
        <v>0</v>
      </c>
      <c r="DJ273" s="410">
        <f>COUNTIFS('ZASOBY N'!$B$10:$B272,'ZASOBY N'!$B272,'ZASOBY N'!$C$10:'ZASOBY N'!$C272,'ZASOBY N'!$C272,'ZASOBY N'!$D$10:'ZASOBY N'!$D272,'ZASOBY N'!$D272,'ZASOBY N'!$H$10:'ZASOBY N'!$H272,'ZASOBY N'!$H272 )</f>
        <v>0</v>
      </c>
      <c r="DK273" s="411">
        <f t="shared" si="114"/>
        <v>0</v>
      </c>
      <c r="DL273" s="412">
        <f t="shared" si="115"/>
        <v>0</v>
      </c>
    </row>
    <row r="274" spans="1:116" ht="18.899999999999999" customHeight="1" x14ac:dyDescent="0.3">
      <c r="A274" s="219"/>
      <c r="B274" s="152" t="str">
        <f>IF('ZASOBY N'!A273="","",'ZASOBY N'!A273)</f>
        <v/>
      </c>
      <c r="C274" s="462" t="str">
        <f>IF('ZASOBY N'!C273="","",'ZASOBY N'!C273)</f>
        <v/>
      </c>
      <c r="D274" s="137" t="str">
        <f>IF('ZASOBY N'!B273="","",'ZASOBY N'!B273)</f>
        <v/>
      </c>
      <c r="E274" s="138"/>
      <c r="F274" s="356" t="str">
        <f>IF('ZASOBY N'!D273="","",'ZASOBY N'!D273)</f>
        <v/>
      </c>
      <c r="G274" s="220" t="str">
        <f>IF('ZASOBY N'!G273="","",'ZASOBY N'!G273)</f>
        <v/>
      </c>
      <c r="H274" s="221" t="str">
        <f>IF('ZASOBY N'!F273="","",'ZASOBY N'!F273)</f>
        <v/>
      </c>
      <c r="I274" s="221" t="str">
        <f>IF('ZASOBY N'!G273="","",'ZASOBY N'!G273)</f>
        <v/>
      </c>
      <c r="J274" s="221" t="str">
        <f>IF('ZASOBY N'!H273="","",'ZASOBY N'!H273)</f>
        <v/>
      </c>
      <c r="K274" s="214">
        <v>0</v>
      </c>
      <c r="L274" s="214">
        <v>0</v>
      </c>
      <c r="M274" s="214">
        <v>0</v>
      </c>
      <c r="N274" s="222" t="str">
        <f>IF('ZASOBY N'!BD273="x","",IF(W274="","",'ZASOBY N'!E273))</f>
        <v/>
      </c>
      <c r="O274" s="223">
        <v>0</v>
      </c>
      <c r="P274" s="223">
        <v>0</v>
      </c>
      <c r="Q274" s="226" t="str">
        <f>IF($N274="","",'UPR BILANS N'!G274*'UPR BILANS N'!N274)</f>
        <v/>
      </c>
      <c r="R274" s="225" t="str">
        <f>IF($N274="","",'ZASOBY N'!O273)</f>
        <v/>
      </c>
      <c r="S274" s="225" t="str">
        <f>IF($N274="","",IF('ZASOBY N'!Q273="",0,'ZASOBY N'!Q273))</f>
        <v/>
      </c>
      <c r="T274" s="225" t="str">
        <f>IF($N274="","",'ZASOBY N'!V273)</f>
        <v/>
      </c>
      <c r="U274" s="225" t="str">
        <f>IF($N274="","",IF('ZASOBY N'!AG273="",0,'ZASOBY N'!AG273))</f>
        <v/>
      </c>
      <c r="V274" s="225" t="str">
        <f>IF($N274="","",IF(NN!P276="",0,NN!P276))</f>
        <v/>
      </c>
      <c r="W274" s="225" t="str">
        <f t="shared" si="93"/>
        <v/>
      </c>
      <c r="X274" s="226" t="str">
        <f t="shared" si="96"/>
        <v/>
      </c>
      <c r="Y274" s="225" t="str">
        <f>IF('ZASOBY N'!AU273="","",IF(C274&lt;&gt;C273,'ZASOBY N'!AU273,IF(D274&lt;&gt;D273,'ZASOBY N'!AU273,IF(F274&lt;&gt;F273,'ZASOBY N'!AU273,IF(G274&lt;&gt;G273,'ZASOBY N'!AU273,IF(J274&lt;&gt;J273,'ZASOBY N'!AU273,IF(NN!AC276="","",IF(AND(C273=C274,H273=H274,J273=J274,NN!AC276&gt;0),"",IF(AND(C274=C275,H274=DO272,NN!CW274&gt;0),'ZASOBY N'!AU273,'ZASOBY N'!AU273)))))))))</f>
        <v/>
      </c>
      <c r="Z274" s="225" t="str">
        <f t="shared" si="94"/>
        <v/>
      </c>
      <c r="AA274" s="227" t="str">
        <f t="shared" si="98"/>
        <v/>
      </c>
      <c r="AB274" s="400" t="str">
        <f t="shared" si="95"/>
        <v/>
      </c>
      <c r="AC274" s="228" t="str">
        <f t="shared" si="97"/>
        <v/>
      </c>
      <c r="AD274" s="222">
        <f>IF(B274="",0,IF(F274="",0,INDEX(POBRANIE_!$B$6:$F$101,MATCH('UPR BILANS N'!$F274,POBRANIE_!$A$6:$A$101,0),2)))</f>
        <v>0</v>
      </c>
      <c r="AE274" s="224">
        <f>IF(OR('ZASOBY N'!G273="",'ZASOBY N'!E273=""),0,IF(B274="",0,'ZASOBY N'!G273*'ZASOBY N'!E273))</f>
        <v>0</v>
      </c>
      <c r="AF274" s="225">
        <f>IF('ZASOBY N'!O273="",0,'ZASOBY N'!O273)</f>
        <v>0</v>
      </c>
      <c r="AG274" s="225">
        <f>IF('ZASOBY N'!Q273="",0,'ZASOBY N'!Q273)</f>
        <v>0</v>
      </c>
      <c r="AH274" s="225">
        <f>IF('ZASOBY N'!V273="",0,'ZASOBY N'!V273)</f>
        <v>0</v>
      </c>
      <c r="AI274" s="225">
        <f>IF('ZASOBY N'!AG273="",0,'ZASOBY N'!AG273)</f>
        <v>0</v>
      </c>
      <c r="AJ274" s="225">
        <f>IF(NN!P276="",0,IF(NN!P276="BRAK kol.7","BRAK BADAŃ",NN!P276))</f>
        <v>0</v>
      </c>
      <c r="AK274" s="225">
        <f>IF(NN!AC276="",0,IF(NN!AC276="BRAK kol.7","BRAK BADAŃ",NN!AC276))</f>
        <v>0</v>
      </c>
      <c r="BJ274" s="414" t="str">
        <f>IF(AND(BL274=1,BM274=1,SUMIF($C274:$C$525,$C274,$AK274:$AK$525)=$AK274),$AK274,IF($BO274&gt;0,$BO274,IF(AND(COUNTIF($C$11:$C273,$C274)&gt;=1,COUNTIF($D273:$D273,$D274)&gt;=1),"",IF(AND(SUMIF($C274:$C$525,$C274,$AK274:$AK$525)&gt;=$AK274,SUMIF($D274:$D$525,$D274,$AK274:$AK$525)&gt;=$AK274),SUMIF($C274:$C$525,$C274,$AK274:$AK$525),""))))</f>
        <v/>
      </c>
      <c r="BL274" s="409">
        <f>COUNTIFS('ZASOBY N'!$B273:$B$525,'ZASOBY N'!$B273,'ZASOBY N'!$C273:'ZASOBY N'!$C$525,'ZASOBY N'!$C273,'ZASOBY N'!$D273:'ZASOBY N'!$D$525,'ZASOBY N'!$D273,'ZASOBY N'!$H273:'ZASOBY N'!$H$525,'ZASOBY N'!$H273 )</f>
        <v>0</v>
      </c>
      <c r="BM274" s="410">
        <f>COUNTIFS('ZASOBY N'!$B$10:$B273,'ZASOBY N'!$B273,'ZASOBY N'!$C$10:'ZASOBY N'!$C273,'ZASOBY N'!$C273,'ZASOBY N'!$D$10:'ZASOBY N'!$D273,'ZASOBY N'!$D273,'ZASOBY N'!$H$10:'ZASOBY N'!$H273,'ZASOBY N'!$H273 )</f>
        <v>0</v>
      </c>
      <c r="BN274" s="411">
        <f t="shared" si="99"/>
        <v>0</v>
      </c>
      <c r="BO274" s="412">
        <f t="shared" si="100"/>
        <v>0</v>
      </c>
      <c r="BP274" s="94" t="str">
        <f t="shared" si="101"/>
        <v/>
      </c>
      <c r="BQ274" s="414" t="str">
        <f>IF(AND(BS274=1,BT274=1,SUMIF($C274:$C$525,$C274,$AJ274:$AJ$525)=$AJ274),$AJ274,IF($BV274&gt;0,$BV274,IF(AND(COUNTIF($C$11:$C273,$C274)&gt;=1,COUNTIF($D273:$D273,$D274)&gt;=1),"",IF(AND(SUMIF($C274:$C$525,$C274,$AJ274:$AJ$525)&gt;$AJ274,SUMIF($D274:$D$525,$D274,$AJ274:$AJ$525)&gt;$AJ274),SUMIF($C274:$C$525,$C274,$AJ274:$AJ$525),""))))</f>
        <v/>
      </c>
      <c r="BS274" s="409">
        <f>COUNTIFS('ZASOBY N'!$B273:$B$525,'ZASOBY N'!$B273,'ZASOBY N'!$C273:'ZASOBY N'!$C$525,'ZASOBY N'!$C273,'ZASOBY N'!$D273:'ZASOBY N'!$D$525,'ZASOBY N'!$D273,'ZASOBY N'!$H273:'ZASOBY N'!$H$525,'ZASOBY N'!$H273 )</f>
        <v>0</v>
      </c>
      <c r="BT274" s="410">
        <f>COUNTIFS('ZASOBY N'!$B$10:$B273,'ZASOBY N'!$B273,'ZASOBY N'!$C$10:'ZASOBY N'!$C273,'ZASOBY N'!$C273,'ZASOBY N'!$D$10:'ZASOBY N'!$D273,'ZASOBY N'!$D273,'ZASOBY N'!$H$10:'ZASOBY N'!$H273,'ZASOBY N'!$H273 )</f>
        <v>0</v>
      </c>
      <c r="BU274" s="411">
        <f t="shared" si="102"/>
        <v>0</v>
      </c>
      <c r="BV274" s="412">
        <f t="shared" si="103"/>
        <v>0</v>
      </c>
      <c r="BW274" s="94" t="s">
        <v>499</v>
      </c>
      <c r="BX274" s="414" t="str">
        <f>IF(AND(BZ274=1,CA274=1,SUMIF($C274:$C$525,$C274,$AI274:$AI$525)=$AI274),$AI274,IF($CC274&gt;0,$CC274,IF(AND(COUNTIF($C$11:$C273,$C274)&gt;=1,COUNTIF($D273:$D273,$D274)&gt;=1),"",IF(AND(SUMIF($C274:$C$525,$C274,$AI274:$AI$525)&gt;$AI274,SUMIF($D274:$D$525,$D274,$AI274:$AI$525)&gt;$IG274),_xlfn.AGGREGATE(14,4,$CB$11:$CB$31*($C$11:$C$31=$C274),1),""))))</f>
        <v/>
      </c>
      <c r="BZ274" s="409">
        <f>COUNTIFS('ZASOBY N'!$B273:$B$525,'ZASOBY N'!$B273,'ZASOBY N'!$C273:'ZASOBY N'!$C$525,'ZASOBY N'!$C273,'ZASOBY N'!$D273:'ZASOBY N'!$D$525,'ZASOBY N'!$D273,'ZASOBY N'!$H273:'ZASOBY N'!$H$525,'ZASOBY N'!$H273 )</f>
        <v>0</v>
      </c>
      <c r="CA274" s="410">
        <f>COUNTIFS('ZASOBY N'!$B$10:$B273,'ZASOBY N'!$B273,'ZASOBY N'!$C$10:'ZASOBY N'!$C273,'ZASOBY N'!$C273,'ZASOBY N'!$D$10:'ZASOBY N'!$D273,'ZASOBY N'!$D273,'ZASOBY N'!$H$10:'ZASOBY N'!$H273,'ZASOBY N'!$H273 )</f>
        <v>0</v>
      </c>
      <c r="CB274" s="411">
        <f t="shared" si="104"/>
        <v>0</v>
      </c>
      <c r="CC274" s="412">
        <f t="shared" si="105"/>
        <v>0</v>
      </c>
      <c r="CE274" s="414" t="str">
        <f>IF(AND(CG274=1,CH274=1,SUMIF($C274:$C$525,$C274,$AH274:$AH$525)=$AH274),$AH274,IF($CJ274&gt;0,$CJ274,IF(AND(COUNTIF($C$11:$C273,$C274)&gt;=1,COUNTIF($D273:$D273,$D274)&gt;=1),"",IF(AND(SUMIF($C274:$C$525,$C274,$AH274:$AH$525)&gt;$AH274,SUMIF($D274:$D$525,$D274,$AH274:$AH$525)&gt;$AH274),_xlfn.AGGREGATE(14,4,$CI$11:$CI$31*($C$11:$C$31=$C274),1),""))))</f>
        <v/>
      </c>
      <c r="CG274" s="409">
        <f>COUNTIFS('ZASOBY N'!$B273:$B$525,'ZASOBY N'!$B273,'ZASOBY N'!$C273:'ZASOBY N'!$C$525,'ZASOBY N'!$C273,'ZASOBY N'!$D273:'ZASOBY N'!$D$525,'ZASOBY N'!$D273,'ZASOBY N'!$H273:'ZASOBY N'!$H$525,'ZASOBY N'!$H273 )</f>
        <v>0</v>
      </c>
      <c r="CH274" s="410">
        <f>COUNTIFS('ZASOBY N'!$B$10:$B273,'ZASOBY N'!$B273,'ZASOBY N'!$C$10:'ZASOBY N'!$C273,'ZASOBY N'!$C273,'ZASOBY N'!$D$10:'ZASOBY N'!$D273,'ZASOBY N'!$D273,'ZASOBY N'!$H$10:'ZASOBY N'!$H273,'ZASOBY N'!$H273 )</f>
        <v>0</v>
      </c>
      <c r="CI274" s="411">
        <f t="shared" si="106"/>
        <v>0</v>
      </c>
      <c r="CJ274" s="412">
        <f t="shared" si="107"/>
        <v>0</v>
      </c>
      <c r="CL274" s="414" t="str">
        <f>IF(AND(CN274=1,CO274=1,SUMIF($C274:$C$525,$C274,$AG274:$AG$525)=$AG274),$AG274,IF($CQ274&gt;0,$CQ274,IF(AND(COUNTIF($C$11:$C273,$C274)&gt;=1,COUNTIF($D273:$D273,$D274)&gt;=1),"",IF(AND(SUMIF($C274:$C$525,$C274,$AG274:$AG$525)&gt;$AG274,SUMIF($D274:$D$525,$D274,$AG274:$AG$525)&gt;$AG274),_xlfn.AGGREGATE(14,4,$CP$11:$CP$31*($C$11:$C$31=$C274),1),""))))</f>
        <v/>
      </c>
      <c r="CN274" s="409">
        <f>COUNTIFS('ZASOBY N'!$B273:$B$525,'ZASOBY N'!$B273,'ZASOBY N'!$C273:'ZASOBY N'!$C$525,'ZASOBY N'!$C273,'ZASOBY N'!$D273:'ZASOBY N'!$D$525,'ZASOBY N'!$D273,'ZASOBY N'!$H273:'ZASOBY N'!$H$525,'ZASOBY N'!$H273 )</f>
        <v>0</v>
      </c>
      <c r="CO274" s="410">
        <f>COUNTIFS('ZASOBY N'!$B$10:$B273,'ZASOBY N'!$B273,'ZASOBY N'!$C$10:'ZASOBY N'!$C273,'ZASOBY N'!$C273,'ZASOBY N'!$D$10:'ZASOBY N'!$D273,'ZASOBY N'!$D273,'ZASOBY N'!$H$10:'ZASOBY N'!$H273,'ZASOBY N'!$H273 )</f>
        <v>0</v>
      </c>
      <c r="CP274" s="411">
        <f t="shared" si="108"/>
        <v>0</v>
      </c>
      <c r="CQ274" s="412">
        <f t="shared" si="109"/>
        <v>0</v>
      </c>
      <c r="CS274" s="414" t="str">
        <f>IF(AND(CU274=1,CV274=1,SUMIF($C274:$C$525,$C274,$AF274:$AF$525)=$AF274),$AF274,IF($CX274&gt;0,$CX274,IF(AND(COUNTIF($C$11:$C273,$C274)&gt;=1,COUNTIF($D273:$D273,$D274)&gt;=1),"",IF(AND(SUMIF($C274:$C$525,$C274,$AF274:$AF$525)&gt;$AF274,SUMIF($D274:$D$525,$D274,$AF274:$AF$525)&gt;$AF274),_xlfn.AGGREGATE(14,4,$CW$11:$CW$31*($C$11:$C$31=$C274),1),""))))</f>
        <v/>
      </c>
      <c r="CU274" s="409">
        <f>COUNTIFS('ZASOBY N'!$B273:$B$525,'ZASOBY N'!$B273,'ZASOBY N'!$C273:'ZASOBY N'!$C$525,'ZASOBY N'!$C273,'ZASOBY N'!$D273:'ZASOBY N'!$D$525,'ZASOBY N'!$D273,'ZASOBY N'!$H273:'ZASOBY N'!$H$525,'ZASOBY N'!$H273 )</f>
        <v>0</v>
      </c>
      <c r="CV274" s="410">
        <f>COUNTIFS('ZASOBY N'!$B$10:$B273,'ZASOBY N'!$B273,'ZASOBY N'!$C$10:'ZASOBY N'!$C273,'ZASOBY N'!$C273,'ZASOBY N'!$D$10:'ZASOBY N'!$D273,'ZASOBY N'!$D273,'ZASOBY N'!$H$10:'ZASOBY N'!$H273,'ZASOBY N'!$H273 )</f>
        <v>0</v>
      </c>
      <c r="CW274" s="411">
        <f t="shared" si="110"/>
        <v>0</v>
      </c>
      <c r="CX274" s="412">
        <f t="shared" si="111"/>
        <v>0</v>
      </c>
      <c r="CZ274" s="414" t="str">
        <f>IF(AND(DB274=1,DC274=1,SUMIF($C274:$C$525,$C274,$AE274:$AE$525)=$AE274),$AE274,IF($DE274&gt;0,$DE274,IF(AND(COUNTIF($C$11:$C273,$C274)&gt;=1,COUNTIF($D273:$D273,$D274)&gt;=1),"",IF(AND(SUMIF($C274:$C$525,$C274,$AE274:$AE$525)&gt;$AE274,SUMIF($D274:$D$525,$D274,$AE274:$AE$525)&gt;$AE274),_xlfn.AGGREGATE(14,4,$DD$11:$DD$31*($C$11:$C$31=$C274),1),""))))</f>
        <v/>
      </c>
      <c r="DB274" s="409">
        <f>COUNTIFS('ZASOBY N'!$B273:$B$525,'ZASOBY N'!$B273,'ZASOBY N'!$C273:'ZASOBY N'!$C$525,'ZASOBY N'!$C273,'ZASOBY N'!$D273:'ZASOBY N'!$D$525,'ZASOBY N'!$D273,'ZASOBY N'!$H273:'ZASOBY N'!$H$525,'ZASOBY N'!$H273 )</f>
        <v>0</v>
      </c>
      <c r="DC274" s="410">
        <f>COUNTIFS('ZASOBY N'!$B$10:$B273,'ZASOBY N'!$B273,'ZASOBY N'!$C$10:'ZASOBY N'!$C273,'ZASOBY N'!$C273,'ZASOBY N'!$D$10:'ZASOBY N'!$D273,'ZASOBY N'!$D273,'ZASOBY N'!$H$10:'ZASOBY N'!$H273,'ZASOBY N'!$H273 )</f>
        <v>0</v>
      </c>
      <c r="DD274" s="411">
        <f t="shared" si="112"/>
        <v>0</v>
      </c>
      <c r="DE274" s="412">
        <f t="shared" si="113"/>
        <v>0</v>
      </c>
      <c r="DF274" s="399" t="str">
        <f>IF(AND(DI274=1,DJ274=1,SUMIF($C274:$C$525,$C274,$AD274:$AD$525)=$AD274),$AD274,IF($DL274&gt;0,$DL274,IF(B274="","",IF(AND(COUNTIF($C$11:$C273,$C274)&gt;=1,COUNTIF($D273:$D273,$D274)&gt;=1,COUNTIF($Z271:$Z273,$C274)=0),"",IF(AND(COUNTIF($C$11:$C273,$C274)&gt;=1,COUNTIF($D273:$D273,$D274)&gt;=1),"UJĘTO WYŻEJ",IF(AND(SUMIF($C274:$C$525,$C274,$AD274:$AD$525)&gt;$AD274,SUMIF($D274:$D$525,$D274,$AD274:$AD$525)&gt;$AD274),_xlfn.AGGREGATE(14,4,$DK$11:$DK$31*($C$11:$C$31=$C274),1),""))))))</f>
        <v/>
      </c>
      <c r="DG274" s="414" t="str">
        <f>IF(AND(DI274=1,DJ274=1,SUMIF($C274:$C$525,$C274,$AD274:$AD$525)=$AD274),$AD274,IF($DL274&gt;0,$DL274,IF(AND(COUNTIF($C$11:$C273,$C274)&gt;=1,COUNTIF($D273:$D273,$D274)&gt;=1),"",IF(AND(SUMIF($C274:$C$525,$C274,$AD274:$AD$525)&gt;$AD274,SUMIF($D274:$D$525,$D274,$AD274:$AD$525)&gt;$AD274),_xlfn.AGGREGATE(14,4,$DK$11:$DK$31*($C$11:$C$31=$C274),1),""))))</f>
        <v/>
      </c>
      <c r="DI274" s="409">
        <f>COUNTIFS('ZASOBY N'!$B273:$B$525,'ZASOBY N'!$B273,'ZASOBY N'!$C273:'ZASOBY N'!$C$525,'ZASOBY N'!$C273,'ZASOBY N'!$D273:'ZASOBY N'!$D$525,'ZASOBY N'!$D273,'ZASOBY N'!$H273:'ZASOBY N'!$H$525,'ZASOBY N'!$H273 )</f>
        <v>0</v>
      </c>
      <c r="DJ274" s="410">
        <f>COUNTIFS('ZASOBY N'!$B$10:$B273,'ZASOBY N'!$B273,'ZASOBY N'!$C$10:'ZASOBY N'!$C273,'ZASOBY N'!$C273,'ZASOBY N'!$D$10:'ZASOBY N'!$D273,'ZASOBY N'!$D273,'ZASOBY N'!$H$10:'ZASOBY N'!$H273,'ZASOBY N'!$H273 )</f>
        <v>0</v>
      </c>
      <c r="DK274" s="411">
        <f t="shared" si="114"/>
        <v>0</v>
      </c>
      <c r="DL274" s="412">
        <f t="shared" si="115"/>
        <v>0</v>
      </c>
    </row>
    <row r="275" spans="1:116" ht="18.899999999999999" customHeight="1" x14ac:dyDescent="0.3">
      <c r="A275" s="219"/>
      <c r="B275" s="152" t="str">
        <f>IF('ZASOBY N'!A274="","",'ZASOBY N'!A274)</f>
        <v/>
      </c>
      <c r="C275" s="462" t="str">
        <f>IF('ZASOBY N'!C274="","",'ZASOBY N'!C274)</f>
        <v/>
      </c>
      <c r="D275" s="137" t="str">
        <f>IF('ZASOBY N'!B274="","",'ZASOBY N'!B274)</f>
        <v/>
      </c>
      <c r="E275" s="138"/>
      <c r="F275" s="356" t="str">
        <f>IF('ZASOBY N'!D274="","",'ZASOBY N'!D274)</f>
        <v/>
      </c>
      <c r="G275" s="220" t="str">
        <f>IF('ZASOBY N'!G274="","",'ZASOBY N'!G274)</f>
        <v/>
      </c>
      <c r="H275" s="221" t="str">
        <f>IF('ZASOBY N'!F274="","",'ZASOBY N'!F274)</f>
        <v/>
      </c>
      <c r="I275" s="221" t="str">
        <f>IF('ZASOBY N'!G274="","",'ZASOBY N'!G274)</f>
        <v/>
      </c>
      <c r="J275" s="221" t="str">
        <f>IF('ZASOBY N'!H274="","",'ZASOBY N'!H274)</f>
        <v/>
      </c>
      <c r="K275" s="214">
        <v>0</v>
      </c>
      <c r="L275" s="214">
        <v>0</v>
      </c>
      <c r="M275" s="214">
        <v>0</v>
      </c>
      <c r="N275" s="222" t="str">
        <f>IF('ZASOBY N'!BD274="x","",IF(W275="","",'ZASOBY N'!E274))</f>
        <v/>
      </c>
      <c r="O275" s="223">
        <v>0</v>
      </c>
      <c r="P275" s="223">
        <v>0</v>
      </c>
      <c r="Q275" s="226" t="str">
        <f>IF($N275="","",'UPR BILANS N'!G275*'UPR BILANS N'!N275)</f>
        <v/>
      </c>
      <c r="R275" s="225" t="str">
        <f>IF($N275="","",'ZASOBY N'!O274)</f>
        <v/>
      </c>
      <c r="S275" s="225" t="str">
        <f>IF($N275="","",IF('ZASOBY N'!Q274="",0,'ZASOBY N'!Q274))</f>
        <v/>
      </c>
      <c r="T275" s="225" t="str">
        <f>IF($N275="","",'ZASOBY N'!V274)</f>
        <v/>
      </c>
      <c r="U275" s="225" t="str">
        <f>IF($N275="","",IF('ZASOBY N'!AG274="",0,'ZASOBY N'!AG274))</f>
        <v/>
      </c>
      <c r="V275" s="225" t="str">
        <f>IF($N275="","",IF(NN!P277="",0,NN!P277))</f>
        <v/>
      </c>
      <c r="W275" s="225" t="str">
        <f t="shared" si="93"/>
        <v/>
      </c>
      <c r="X275" s="226" t="str">
        <f t="shared" si="96"/>
        <v/>
      </c>
      <c r="Y275" s="225" t="str">
        <f>IF('ZASOBY N'!AU274="","",IF(C275&lt;&gt;C274,'ZASOBY N'!AU274,IF(D275&lt;&gt;D274,'ZASOBY N'!AU274,IF(F275&lt;&gt;F274,'ZASOBY N'!AU274,IF(G275&lt;&gt;G274,'ZASOBY N'!AU274,IF(J275&lt;&gt;J274,'ZASOBY N'!AU274,IF(NN!AC277="","",IF(AND(C274=C275,H274=H275,J274=J275,NN!AC277&gt;0),"",IF(AND(C275=C276,H275=DO273,NN!CW275&gt;0),'ZASOBY N'!AU274,'ZASOBY N'!AU274)))))))))</f>
        <v/>
      </c>
      <c r="Z275" s="225" t="str">
        <f t="shared" si="94"/>
        <v/>
      </c>
      <c r="AA275" s="227" t="str">
        <f t="shared" si="98"/>
        <v/>
      </c>
      <c r="AB275" s="400" t="str">
        <f t="shared" si="95"/>
        <v/>
      </c>
      <c r="AC275" s="228" t="str">
        <f t="shared" si="97"/>
        <v/>
      </c>
      <c r="AD275" s="222">
        <f>IF(B275="",0,IF(F275="",0,INDEX(POBRANIE_!$B$6:$F$101,MATCH('UPR BILANS N'!$F275,POBRANIE_!$A$6:$A$101,0),2)))</f>
        <v>0</v>
      </c>
      <c r="AE275" s="224">
        <f>IF(OR('ZASOBY N'!G274="",'ZASOBY N'!E274=""),0,IF(B275="",0,'ZASOBY N'!G274*'ZASOBY N'!E274))</f>
        <v>0</v>
      </c>
      <c r="AF275" s="225">
        <f>IF('ZASOBY N'!O274="",0,'ZASOBY N'!O274)</f>
        <v>0</v>
      </c>
      <c r="AG275" s="225">
        <f>IF('ZASOBY N'!Q274="",0,'ZASOBY N'!Q274)</f>
        <v>0</v>
      </c>
      <c r="AH275" s="225">
        <f>IF('ZASOBY N'!V274="",0,'ZASOBY N'!V274)</f>
        <v>0</v>
      </c>
      <c r="AI275" s="225">
        <f>IF('ZASOBY N'!AG274="",0,'ZASOBY N'!AG274)</f>
        <v>0</v>
      </c>
      <c r="AJ275" s="225">
        <f>IF(NN!P277="",0,IF(NN!P277="BRAK kol.7","BRAK BADAŃ",NN!P277))</f>
        <v>0</v>
      </c>
      <c r="AK275" s="225">
        <f>IF(NN!AC277="",0,IF(NN!AC277="BRAK kol.7","BRAK BADAŃ",NN!AC277))</f>
        <v>0</v>
      </c>
      <c r="BJ275" s="414" t="str">
        <f>IF(AND(BL275=1,BM275=1,SUMIF($C275:$C$525,$C275,$AK275:$AK$525)=$AK275),$AK275,IF($BO275&gt;0,$BO275,IF(AND(COUNTIF($C$11:$C274,$C275)&gt;=1,COUNTIF($D274:$D274,$D275)&gt;=1),"",IF(AND(SUMIF($C275:$C$525,$C275,$AK275:$AK$525)&gt;=$AK275,SUMIF($D275:$D$525,$D275,$AK275:$AK$525)&gt;=$AK275),SUMIF($C275:$C$525,$C275,$AK275:$AK$525),""))))</f>
        <v/>
      </c>
      <c r="BL275" s="409">
        <f>COUNTIFS('ZASOBY N'!$B274:$B$525,'ZASOBY N'!$B274,'ZASOBY N'!$C274:'ZASOBY N'!$C$525,'ZASOBY N'!$C274,'ZASOBY N'!$D274:'ZASOBY N'!$D$525,'ZASOBY N'!$D274,'ZASOBY N'!$H274:'ZASOBY N'!$H$525,'ZASOBY N'!$H274 )</f>
        <v>0</v>
      </c>
      <c r="BM275" s="410">
        <f>COUNTIFS('ZASOBY N'!$B$10:$B274,'ZASOBY N'!$B274,'ZASOBY N'!$C$10:'ZASOBY N'!$C274,'ZASOBY N'!$C274,'ZASOBY N'!$D$10:'ZASOBY N'!$D274,'ZASOBY N'!$D274,'ZASOBY N'!$H$10:'ZASOBY N'!$H274,'ZASOBY N'!$H274 )</f>
        <v>0</v>
      </c>
      <c r="BN275" s="411">
        <f t="shared" si="99"/>
        <v>0</v>
      </c>
      <c r="BO275" s="412">
        <f t="shared" si="100"/>
        <v>0</v>
      </c>
      <c r="BP275" s="94" t="str">
        <f t="shared" si="101"/>
        <v/>
      </c>
      <c r="BQ275" s="414" t="str">
        <f>IF(AND(BS275=1,BT275=1,SUMIF($C275:$C$525,$C275,$AJ275:$AJ$525)=$AJ275),$AJ275,IF($BV275&gt;0,$BV275,IF(AND(COUNTIF($C$11:$C274,$C275)&gt;=1,COUNTIF($D274:$D274,$D275)&gt;=1),"",IF(AND(SUMIF($C275:$C$525,$C275,$AJ275:$AJ$525)&gt;$AJ275,SUMIF($D275:$D$525,$D275,$AJ275:$AJ$525)&gt;$AJ275),SUMIF($C275:$C$525,$C275,$AJ275:$AJ$525),""))))</f>
        <v/>
      </c>
      <c r="BS275" s="409">
        <f>COUNTIFS('ZASOBY N'!$B274:$B$525,'ZASOBY N'!$B274,'ZASOBY N'!$C274:'ZASOBY N'!$C$525,'ZASOBY N'!$C274,'ZASOBY N'!$D274:'ZASOBY N'!$D$525,'ZASOBY N'!$D274,'ZASOBY N'!$H274:'ZASOBY N'!$H$525,'ZASOBY N'!$H274 )</f>
        <v>0</v>
      </c>
      <c r="BT275" s="410">
        <f>COUNTIFS('ZASOBY N'!$B$10:$B274,'ZASOBY N'!$B274,'ZASOBY N'!$C$10:'ZASOBY N'!$C274,'ZASOBY N'!$C274,'ZASOBY N'!$D$10:'ZASOBY N'!$D274,'ZASOBY N'!$D274,'ZASOBY N'!$H$10:'ZASOBY N'!$H274,'ZASOBY N'!$H274 )</f>
        <v>0</v>
      </c>
      <c r="BU275" s="411">
        <f t="shared" si="102"/>
        <v>0</v>
      </c>
      <c r="BV275" s="412">
        <f t="shared" si="103"/>
        <v>0</v>
      </c>
      <c r="BW275" s="94" t="s">
        <v>499</v>
      </c>
      <c r="BX275" s="414" t="str">
        <f>IF(AND(BZ275=1,CA275=1,SUMIF($C275:$C$525,$C275,$AI275:$AI$525)=$AI275),$AI275,IF($CC275&gt;0,$CC275,IF(AND(COUNTIF($C$11:$C274,$C275)&gt;=1,COUNTIF($D274:$D274,$D275)&gt;=1),"",IF(AND(SUMIF($C275:$C$525,$C275,$AI275:$AI$525)&gt;$AI275,SUMIF($D275:$D$525,$D275,$AI275:$AI$525)&gt;$IG275),_xlfn.AGGREGATE(14,4,$CB$11:$CB$31*($C$11:$C$31=$C275),1),""))))</f>
        <v/>
      </c>
      <c r="BZ275" s="409">
        <f>COUNTIFS('ZASOBY N'!$B274:$B$525,'ZASOBY N'!$B274,'ZASOBY N'!$C274:'ZASOBY N'!$C$525,'ZASOBY N'!$C274,'ZASOBY N'!$D274:'ZASOBY N'!$D$525,'ZASOBY N'!$D274,'ZASOBY N'!$H274:'ZASOBY N'!$H$525,'ZASOBY N'!$H274 )</f>
        <v>0</v>
      </c>
      <c r="CA275" s="410">
        <f>COUNTIFS('ZASOBY N'!$B$10:$B274,'ZASOBY N'!$B274,'ZASOBY N'!$C$10:'ZASOBY N'!$C274,'ZASOBY N'!$C274,'ZASOBY N'!$D$10:'ZASOBY N'!$D274,'ZASOBY N'!$D274,'ZASOBY N'!$H$10:'ZASOBY N'!$H274,'ZASOBY N'!$H274 )</f>
        <v>0</v>
      </c>
      <c r="CB275" s="411">
        <f t="shared" si="104"/>
        <v>0</v>
      </c>
      <c r="CC275" s="412">
        <f t="shared" si="105"/>
        <v>0</v>
      </c>
      <c r="CE275" s="414" t="str">
        <f>IF(AND(CG275=1,CH275=1,SUMIF($C275:$C$525,$C275,$AH275:$AH$525)=$AH275),$AH275,IF($CJ275&gt;0,$CJ275,IF(AND(COUNTIF($C$11:$C274,$C275)&gt;=1,COUNTIF($D274:$D274,$D275)&gt;=1),"",IF(AND(SUMIF($C275:$C$525,$C275,$AH275:$AH$525)&gt;$AH275,SUMIF($D275:$D$525,$D275,$AH275:$AH$525)&gt;$AH275),_xlfn.AGGREGATE(14,4,$CI$11:$CI$31*($C$11:$C$31=$C275),1),""))))</f>
        <v/>
      </c>
      <c r="CG275" s="409">
        <f>COUNTIFS('ZASOBY N'!$B274:$B$525,'ZASOBY N'!$B274,'ZASOBY N'!$C274:'ZASOBY N'!$C$525,'ZASOBY N'!$C274,'ZASOBY N'!$D274:'ZASOBY N'!$D$525,'ZASOBY N'!$D274,'ZASOBY N'!$H274:'ZASOBY N'!$H$525,'ZASOBY N'!$H274 )</f>
        <v>0</v>
      </c>
      <c r="CH275" s="410">
        <f>COUNTIFS('ZASOBY N'!$B$10:$B274,'ZASOBY N'!$B274,'ZASOBY N'!$C$10:'ZASOBY N'!$C274,'ZASOBY N'!$C274,'ZASOBY N'!$D$10:'ZASOBY N'!$D274,'ZASOBY N'!$D274,'ZASOBY N'!$H$10:'ZASOBY N'!$H274,'ZASOBY N'!$H274 )</f>
        <v>0</v>
      </c>
      <c r="CI275" s="411">
        <f t="shared" si="106"/>
        <v>0</v>
      </c>
      <c r="CJ275" s="412">
        <f t="shared" si="107"/>
        <v>0</v>
      </c>
      <c r="CL275" s="414" t="str">
        <f>IF(AND(CN275=1,CO275=1,SUMIF($C275:$C$525,$C275,$AG275:$AG$525)=$AG275),$AG275,IF($CQ275&gt;0,$CQ275,IF(AND(COUNTIF($C$11:$C274,$C275)&gt;=1,COUNTIF($D274:$D274,$D275)&gt;=1),"",IF(AND(SUMIF($C275:$C$525,$C275,$AG275:$AG$525)&gt;$AG275,SUMIF($D275:$D$525,$D275,$AG275:$AG$525)&gt;$AG275),_xlfn.AGGREGATE(14,4,$CP$11:$CP$31*($C$11:$C$31=$C275),1),""))))</f>
        <v/>
      </c>
      <c r="CN275" s="409">
        <f>COUNTIFS('ZASOBY N'!$B274:$B$525,'ZASOBY N'!$B274,'ZASOBY N'!$C274:'ZASOBY N'!$C$525,'ZASOBY N'!$C274,'ZASOBY N'!$D274:'ZASOBY N'!$D$525,'ZASOBY N'!$D274,'ZASOBY N'!$H274:'ZASOBY N'!$H$525,'ZASOBY N'!$H274 )</f>
        <v>0</v>
      </c>
      <c r="CO275" s="410">
        <f>COUNTIFS('ZASOBY N'!$B$10:$B274,'ZASOBY N'!$B274,'ZASOBY N'!$C$10:'ZASOBY N'!$C274,'ZASOBY N'!$C274,'ZASOBY N'!$D$10:'ZASOBY N'!$D274,'ZASOBY N'!$D274,'ZASOBY N'!$H$10:'ZASOBY N'!$H274,'ZASOBY N'!$H274 )</f>
        <v>0</v>
      </c>
      <c r="CP275" s="411">
        <f t="shared" si="108"/>
        <v>0</v>
      </c>
      <c r="CQ275" s="412">
        <f t="shared" si="109"/>
        <v>0</v>
      </c>
      <c r="CS275" s="414" t="str">
        <f>IF(AND(CU275=1,CV275=1,SUMIF($C275:$C$525,$C275,$AF275:$AF$525)=$AF275),$AF275,IF($CX275&gt;0,$CX275,IF(AND(COUNTIF($C$11:$C274,$C275)&gt;=1,COUNTIF($D274:$D274,$D275)&gt;=1),"",IF(AND(SUMIF($C275:$C$525,$C275,$AF275:$AF$525)&gt;$AF275,SUMIF($D275:$D$525,$D275,$AF275:$AF$525)&gt;$AF275),_xlfn.AGGREGATE(14,4,$CW$11:$CW$31*($C$11:$C$31=$C275),1),""))))</f>
        <v/>
      </c>
      <c r="CU275" s="409">
        <f>COUNTIFS('ZASOBY N'!$B274:$B$525,'ZASOBY N'!$B274,'ZASOBY N'!$C274:'ZASOBY N'!$C$525,'ZASOBY N'!$C274,'ZASOBY N'!$D274:'ZASOBY N'!$D$525,'ZASOBY N'!$D274,'ZASOBY N'!$H274:'ZASOBY N'!$H$525,'ZASOBY N'!$H274 )</f>
        <v>0</v>
      </c>
      <c r="CV275" s="410">
        <f>COUNTIFS('ZASOBY N'!$B$10:$B274,'ZASOBY N'!$B274,'ZASOBY N'!$C$10:'ZASOBY N'!$C274,'ZASOBY N'!$C274,'ZASOBY N'!$D$10:'ZASOBY N'!$D274,'ZASOBY N'!$D274,'ZASOBY N'!$H$10:'ZASOBY N'!$H274,'ZASOBY N'!$H274 )</f>
        <v>0</v>
      </c>
      <c r="CW275" s="411">
        <f t="shared" si="110"/>
        <v>0</v>
      </c>
      <c r="CX275" s="412">
        <f t="shared" si="111"/>
        <v>0</v>
      </c>
      <c r="CZ275" s="414" t="str">
        <f>IF(AND(DB275=1,DC275=1,SUMIF($C275:$C$525,$C275,$AE275:$AE$525)=$AE275),$AE275,IF($DE275&gt;0,$DE275,IF(AND(COUNTIF($C$11:$C274,$C275)&gt;=1,COUNTIF($D274:$D274,$D275)&gt;=1),"",IF(AND(SUMIF($C275:$C$525,$C275,$AE275:$AE$525)&gt;$AE275,SUMIF($D275:$D$525,$D275,$AE275:$AE$525)&gt;$AE275),_xlfn.AGGREGATE(14,4,$DD$11:$DD$31*($C$11:$C$31=$C275),1),""))))</f>
        <v/>
      </c>
      <c r="DB275" s="409">
        <f>COUNTIFS('ZASOBY N'!$B274:$B$525,'ZASOBY N'!$B274,'ZASOBY N'!$C274:'ZASOBY N'!$C$525,'ZASOBY N'!$C274,'ZASOBY N'!$D274:'ZASOBY N'!$D$525,'ZASOBY N'!$D274,'ZASOBY N'!$H274:'ZASOBY N'!$H$525,'ZASOBY N'!$H274 )</f>
        <v>0</v>
      </c>
      <c r="DC275" s="410">
        <f>COUNTIFS('ZASOBY N'!$B$10:$B274,'ZASOBY N'!$B274,'ZASOBY N'!$C$10:'ZASOBY N'!$C274,'ZASOBY N'!$C274,'ZASOBY N'!$D$10:'ZASOBY N'!$D274,'ZASOBY N'!$D274,'ZASOBY N'!$H$10:'ZASOBY N'!$H274,'ZASOBY N'!$H274 )</f>
        <v>0</v>
      </c>
      <c r="DD275" s="411">
        <f t="shared" si="112"/>
        <v>0</v>
      </c>
      <c r="DE275" s="412">
        <f t="shared" si="113"/>
        <v>0</v>
      </c>
      <c r="DF275" s="399" t="str">
        <f>IF(AND(DI275=1,DJ275=1,SUMIF($C275:$C$525,$C275,$AD275:$AD$525)=$AD275),$AD275,IF($DL275&gt;0,$DL275,IF(B275="","",IF(AND(COUNTIF($C$11:$C274,$C275)&gt;=1,COUNTIF($D274:$D274,$D275)&gt;=1,COUNTIF($Z272:$Z274,$C275)=0),"",IF(AND(COUNTIF($C$11:$C274,$C275)&gt;=1,COUNTIF($D274:$D274,$D275)&gt;=1),"UJĘTO WYŻEJ",IF(AND(SUMIF($C275:$C$525,$C275,$AD275:$AD$525)&gt;$AD275,SUMIF($D275:$D$525,$D275,$AD275:$AD$525)&gt;$AD275),_xlfn.AGGREGATE(14,4,$DK$11:$DK$31*($C$11:$C$31=$C275),1),""))))))</f>
        <v/>
      </c>
      <c r="DG275" s="414" t="str">
        <f>IF(AND(DI275=1,DJ275=1,SUMIF($C275:$C$525,$C275,$AD275:$AD$525)=$AD275),$AD275,IF($DL275&gt;0,$DL275,IF(AND(COUNTIF($C$11:$C274,$C275)&gt;=1,COUNTIF($D274:$D274,$D275)&gt;=1),"",IF(AND(SUMIF($C275:$C$525,$C275,$AD275:$AD$525)&gt;$AD275,SUMIF($D275:$D$525,$D275,$AD275:$AD$525)&gt;$AD275),_xlfn.AGGREGATE(14,4,$DK$11:$DK$31*($C$11:$C$31=$C275),1),""))))</f>
        <v/>
      </c>
      <c r="DI275" s="409">
        <f>COUNTIFS('ZASOBY N'!$B274:$B$525,'ZASOBY N'!$B274,'ZASOBY N'!$C274:'ZASOBY N'!$C$525,'ZASOBY N'!$C274,'ZASOBY N'!$D274:'ZASOBY N'!$D$525,'ZASOBY N'!$D274,'ZASOBY N'!$H274:'ZASOBY N'!$H$525,'ZASOBY N'!$H274 )</f>
        <v>0</v>
      </c>
      <c r="DJ275" s="410">
        <f>COUNTIFS('ZASOBY N'!$B$10:$B274,'ZASOBY N'!$B274,'ZASOBY N'!$C$10:'ZASOBY N'!$C274,'ZASOBY N'!$C274,'ZASOBY N'!$D$10:'ZASOBY N'!$D274,'ZASOBY N'!$D274,'ZASOBY N'!$H$10:'ZASOBY N'!$H274,'ZASOBY N'!$H274 )</f>
        <v>0</v>
      </c>
      <c r="DK275" s="411">
        <f t="shared" si="114"/>
        <v>0</v>
      </c>
      <c r="DL275" s="412">
        <f t="shared" si="115"/>
        <v>0</v>
      </c>
    </row>
    <row r="276" spans="1:116" ht="18.899999999999999" customHeight="1" x14ac:dyDescent="0.3">
      <c r="A276" s="219"/>
      <c r="B276" s="152" t="str">
        <f>IF('ZASOBY N'!A275="","",'ZASOBY N'!A275)</f>
        <v/>
      </c>
      <c r="C276" s="462" t="str">
        <f>IF('ZASOBY N'!C275="","",'ZASOBY N'!C275)</f>
        <v/>
      </c>
      <c r="D276" s="137" t="str">
        <f>IF('ZASOBY N'!B275="","",'ZASOBY N'!B275)</f>
        <v/>
      </c>
      <c r="E276" s="138"/>
      <c r="F276" s="356" t="str">
        <f>IF('ZASOBY N'!D275="","",'ZASOBY N'!D275)</f>
        <v/>
      </c>
      <c r="G276" s="220" t="str">
        <f>IF('ZASOBY N'!G275="","",'ZASOBY N'!G275)</f>
        <v/>
      </c>
      <c r="H276" s="221" t="str">
        <f>IF('ZASOBY N'!F275="","",'ZASOBY N'!F275)</f>
        <v/>
      </c>
      <c r="I276" s="221" t="str">
        <f>IF('ZASOBY N'!G275="","",'ZASOBY N'!G275)</f>
        <v/>
      </c>
      <c r="J276" s="221" t="str">
        <f>IF('ZASOBY N'!H275="","",'ZASOBY N'!H275)</f>
        <v/>
      </c>
      <c r="K276" s="214">
        <v>0</v>
      </c>
      <c r="L276" s="214">
        <v>0</v>
      </c>
      <c r="M276" s="214">
        <v>0</v>
      </c>
      <c r="N276" s="222" t="str">
        <f>IF('ZASOBY N'!BD275="x","",IF(W276="","",'ZASOBY N'!E275))</f>
        <v/>
      </c>
      <c r="O276" s="223">
        <v>0</v>
      </c>
      <c r="P276" s="223">
        <v>0</v>
      </c>
      <c r="Q276" s="226" t="str">
        <f>IF($N276="","",'UPR BILANS N'!G276*'UPR BILANS N'!N276)</f>
        <v/>
      </c>
      <c r="R276" s="225" t="str">
        <f>IF($N276="","",'ZASOBY N'!O275)</f>
        <v/>
      </c>
      <c r="S276" s="225" t="str">
        <f>IF($N276="","",IF('ZASOBY N'!Q275="",0,'ZASOBY N'!Q275))</f>
        <v/>
      </c>
      <c r="T276" s="225" t="str">
        <f>IF($N276="","",'ZASOBY N'!V275)</f>
        <v/>
      </c>
      <c r="U276" s="225" t="str">
        <f>IF($N276="","",IF('ZASOBY N'!AG275="",0,'ZASOBY N'!AG275))</f>
        <v/>
      </c>
      <c r="V276" s="225" t="str">
        <f>IF($N276="","",IF(NN!P278="",0,NN!P278))</f>
        <v/>
      </c>
      <c r="W276" s="225" t="str">
        <f t="shared" si="93"/>
        <v/>
      </c>
      <c r="X276" s="226" t="str">
        <f t="shared" si="96"/>
        <v/>
      </c>
      <c r="Y276" s="225" t="str">
        <f>IF('ZASOBY N'!AU275="","",IF(C276&lt;&gt;C275,'ZASOBY N'!AU275,IF(D276&lt;&gt;D275,'ZASOBY N'!AU275,IF(F276&lt;&gt;F275,'ZASOBY N'!AU275,IF(G276&lt;&gt;G275,'ZASOBY N'!AU275,IF(J276&lt;&gt;J275,'ZASOBY N'!AU275,IF(NN!AC278="","",IF(AND(C275=C276,H275=H276,J275=J276,NN!AC278&gt;0),"",IF(AND(C276=C277,H276=DO274,NN!CW276&gt;0),'ZASOBY N'!AU275,'ZASOBY N'!AU275)))))))))</f>
        <v/>
      </c>
      <c r="Z276" s="225" t="str">
        <f t="shared" si="94"/>
        <v/>
      </c>
      <c r="AA276" s="227" t="str">
        <f t="shared" si="98"/>
        <v/>
      </c>
      <c r="AB276" s="400" t="str">
        <f t="shared" si="95"/>
        <v/>
      </c>
      <c r="AC276" s="228" t="str">
        <f t="shared" si="97"/>
        <v/>
      </c>
      <c r="AD276" s="222">
        <f>IF(B276="",0,IF(F276="",0,INDEX(POBRANIE_!$B$6:$F$101,MATCH('UPR BILANS N'!$F276,POBRANIE_!$A$6:$A$101,0),2)))</f>
        <v>0</v>
      </c>
      <c r="AE276" s="224">
        <f>IF(OR('ZASOBY N'!G275="",'ZASOBY N'!E275=""),0,IF(B276="",0,'ZASOBY N'!G275*'ZASOBY N'!E275))</f>
        <v>0</v>
      </c>
      <c r="AF276" s="225">
        <f>IF('ZASOBY N'!O275="",0,'ZASOBY N'!O275)</f>
        <v>0</v>
      </c>
      <c r="AG276" s="225">
        <f>IF('ZASOBY N'!Q275="",0,'ZASOBY N'!Q275)</f>
        <v>0</v>
      </c>
      <c r="AH276" s="225">
        <f>IF('ZASOBY N'!V275="",0,'ZASOBY N'!V275)</f>
        <v>0</v>
      </c>
      <c r="AI276" s="225">
        <f>IF('ZASOBY N'!AG275="",0,'ZASOBY N'!AG275)</f>
        <v>0</v>
      </c>
      <c r="AJ276" s="225">
        <f>IF(NN!P278="",0,IF(NN!P278="BRAK kol.7","BRAK BADAŃ",NN!P278))</f>
        <v>0</v>
      </c>
      <c r="AK276" s="225">
        <f>IF(NN!AC278="",0,IF(NN!AC278="BRAK kol.7","BRAK BADAŃ",NN!AC278))</f>
        <v>0</v>
      </c>
      <c r="BJ276" s="414" t="str">
        <f>IF(AND(BL276=1,BM276=1,SUMIF($C276:$C$525,$C276,$AK276:$AK$525)=$AK276),$AK276,IF($BO276&gt;0,$BO276,IF(AND(COUNTIF($C$11:$C275,$C276)&gt;=1,COUNTIF($D275:$D275,$D276)&gt;=1),"",IF(AND(SUMIF($C276:$C$525,$C276,$AK276:$AK$525)&gt;=$AK276,SUMIF($D276:$D$525,$D276,$AK276:$AK$525)&gt;=$AK276),SUMIF($C276:$C$525,$C276,$AK276:$AK$525),""))))</f>
        <v/>
      </c>
      <c r="BL276" s="409">
        <f>COUNTIFS('ZASOBY N'!$B275:$B$525,'ZASOBY N'!$B275,'ZASOBY N'!$C275:'ZASOBY N'!$C$525,'ZASOBY N'!$C275,'ZASOBY N'!$D275:'ZASOBY N'!$D$525,'ZASOBY N'!$D275,'ZASOBY N'!$H275:'ZASOBY N'!$H$525,'ZASOBY N'!$H275 )</f>
        <v>0</v>
      </c>
      <c r="BM276" s="410">
        <f>COUNTIFS('ZASOBY N'!$B$10:$B275,'ZASOBY N'!$B275,'ZASOBY N'!$C$10:'ZASOBY N'!$C275,'ZASOBY N'!$C275,'ZASOBY N'!$D$10:'ZASOBY N'!$D275,'ZASOBY N'!$D275,'ZASOBY N'!$H$10:'ZASOBY N'!$H275,'ZASOBY N'!$H275 )</f>
        <v>0</v>
      </c>
      <c r="BN276" s="411">
        <f t="shared" si="99"/>
        <v>0</v>
      </c>
      <c r="BO276" s="412">
        <f t="shared" si="100"/>
        <v>0</v>
      </c>
      <c r="BP276" s="94" t="str">
        <f t="shared" si="101"/>
        <v/>
      </c>
      <c r="BQ276" s="414" t="str">
        <f>IF(AND(BS276=1,BT276=1,SUMIF($C276:$C$525,$C276,$AJ276:$AJ$525)=$AJ276),$AJ276,IF($BV276&gt;0,$BV276,IF(AND(COUNTIF($C$11:$C275,$C276)&gt;=1,COUNTIF($D275:$D275,$D276)&gt;=1),"",IF(AND(SUMIF($C276:$C$525,$C276,$AJ276:$AJ$525)&gt;$AJ276,SUMIF($D276:$D$525,$D276,$AJ276:$AJ$525)&gt;$AJ276),SUMIF($C276:$C$525,$C276,$AJ276:$AJ$525),""))))</f>
        <v/>
      </c>
      <c r="BS276" s="409">
        <f>COUNTIFS('ZASOBY N'!$B275:$B$525,'ZASOBY N'!$B275,'ZASOBY N'!$C275:'ZASOBY N'!$C$525,'ZASOBY N'!$C275,'ZASOBY N'!$D275:'ZASOBY N'!$D$525,'ZASOBY N'!$D275,'ZASOBY N'!$H275:'ZASOBY N'!$H$525,'ZASOBY N'!$H275 )</f>
        <v>0</v>
      </c>
      <c r="BT276" s="410">
        <f>COUNTIFS('ZASOBY N'!$B$10:$B275,'ZASOBY N'!$B275,'ZASOBY N'!$C$10:'ZASOBY N'!$C275,'ZASOBY N'!$C275,'ZASOBY N'!$D$10:'ZASOBY N'!$D275,'ZASOBY N'!$D275,'ZASOBY N'!$H$10:'ZASOBY N'!$H275,'ZASOBY N'!$H275 )</f>
        <v>0</v>
      </c>
      <c r="BU276" s="411">
        <f t="shared" si="102"/>
        <v>0</v>
      </c>
      <c r="BV276" s="412">
        <f t="shared" si="103"/>
        <v>0</v>
      </c>
      <c r="BW276" s="94" t="s">
        <v>499</v>
      </c>
      <c r="BX276" s="414" t="str">
        <f>IF(AND(BZ276=1,CA276=1,SUMIF($C276:$C$525,$C276,$AI276:$AI$525)=$AI276),$AI276,IF($CC276&gt;0,$CC276,IF(AND(COUNTIF($C$11:$C275,$C276)&gt;=1,COUNTIF($D275:$D275,$D276)&gt;=1),"",IF(AND(SUMIF($C276:$C$525,$C276,$AI276:$AI$525)&gt;$AI276,SUMIF($D276:$D$525,$D276,$AI276:$AI$525)&gt;$IG276),_xlfn.AGGREGATE(14,4,$CB$11:$CB$31*($C$11:$C$31=$C276),1),""))))</f>
        <v/>
      </c>
      <c r="BZ276" s="409">
        <f>COUNTIFS('ZASOBY N'!$B275:$B$525,'ZASOBY N'!$B275,'ZASOBY N'!$C275:'ZASOBY N'!$C$525,'ZASOBY N'!$C275,'ZASOBY N'!$D275:'ZASOBY N'!$D$525,'ZASOBY N'!$D275,'ZASOBY N'!$H275:'ZASOBY N'!$H$525,'ZASOBY N'!$H275 )</f>
        <v>0</v>
      </c>
      <c r="CA276" s="410">
        <f>COUNTIFS('ZASOBY N'!$B$10:$B275,'ZASOBY N'!$B275,'ZASOBY N'!$C$10:'ZASOBY N'!$C275,'ZASOBY N'!$C275,'ZASOBY N'!$D$10:'ZASOBY N'!$D275,'ZASOBY N'!$D275,'ZASOBY N'!$H$10:'ZASOBY N'!$H275,'ZASOBY N'!$H275 )</f>
        <v>0</v>
      </c>
      <c r="CB276" s="411">
        <f t="shared" si="104"/>
        <v>0</v>
      </c>
      <c r="CC276" s="412">
        <f t="shared" si="105"/>
        <v>0</v>
      </c>
      <c r="CE276" s="414" t="str">
        <f>IF(AND(CG276=1,CH276=1,SUMIF($C276:$C$525,$C276,$AH276:$AH$525)=$AH276),$AH276,IF($CJ276&gt;0,$CJ276,IF(AND(COUNTIF($C$11:$C275,$C276)&gt;=1,COUNTIF($D275:$D275,$D276)&gt;=1),"",IF(AND(SUMIF($C276:$C$525,$C276,$AH276:$AH$525)&gt;$AH276,SUMIF($D276:$D$525,$D276,$AH276:$AH$525)&gt;$AH276),_xlfn.AGGREGATE(14,4,$CI$11:$CI$31*($C$11:$C$31=$C276),1),""))))</f>
        <v/>
      </c>
      <c r="CG276" s="409">
        <f>COUNTIFS('ZASOBY N'!$B275:$B$525,'ZASOBY N'!$B275,'ZASOBY N'!$C275:'ZASOBY N'!$C$525,'ZASOBY N'!$C275,'ZASOBY N'!$D275:'ZASOBY N'!$D$525,'ZASOBY N'!$D275,'ZASOBY N'!$H275:'ZASOBY N'!$H$525,'ZASOBY N'!$H275 )</f>
        <v>0</v>
      </c>
      <c r="CH276" s="410">
        <f>COUNTIFS('ZASOBY N'!$B$10:$B275,'ZASOBY N'!$B275,'ZASOBY N'!$C$10:'ZASOBY N'!$C275,'ZASOBY N'!$C275,'ZASOBY N'!$D$10:'ZASOBY N'!$D275,'ZASOBY N'!$D275,'ZASOBY N'!$H$10:'ZASOBY N'!$H275,'ZASOBY N'!$H275 )</f>
        <v>0</v>
      </c>
      <c r="CI276" s="411">
        <f t="shared" si="106"/>
        <v>0</v>
      </c>
      <c r="CJ276" s="412">
        <f t="shared" si="107"/>
        <v>0</v>
      </c>
      <c r="CL276" s="414" t="str">
        <f>IF(AND(CN276=1,CO276=1,SUMIF($C276:$C$525,$C276,$AG276:$AG$525)=$AG276),$AG276,IF($CQ276&gt;0,$CQ276,IF(AND(COUNTIF($C$11:$C275,$C276)&gt;=1,COUNTIF($D275:$D275,$D276)&gt;=1),"",IF(AND(SUMIF($C276:$C$525,$C276,$AG276:$AG$525)&gt;$AG276,SUMIF($D276:$D$525,$D276,$AG276:$AG$525)&gt;$AG276),_xlfn.AGGREGATE(14,4,$CP$11:$CP$31*($C$11:$C$31=$C276),1),""))))</f>
        <v/>
      </c>
      <c r="CN276" s="409">
        <f>COUNTIFS('ZASOBY N'!$B275:$B$525,'ZASOBY N'!$B275,'ZASOBY N'!$C275:'ZASOBY N'!$C$525,'ZASOBY N'!$C275,'ZASOBY N'!$D275:'ZASOBY N'!$D$525,'ZASOBY N'!$D275,'ZASOBY N'!$H275:'ZASOBY N'!$H$525,'ZASOBY N'!$H275 )</f>
        <v>0</v>
      </c>
      <c r="CO276" s="410">
        <f>COUNTIFS('ZASOBY N'!$B$10:$B275,'ZASOBY N'!$B275,'ZASOBY N'!$C$10:'ZASOBY N'!$C275,'ZASOBY N'!$C275,'ZASOBY N'!$D$10:'ZASOBY N'!$D275,'ZASOBY N'!$D275,'ZASOBY N'!$H$10:'ZASOBY N'!$H275,'ZASOBY N'!$H275 )</f>
        <v>0</v>
      </c>
      <c r="CP276" s="411">
        <f t="shared" si="108"/>
        <v>0</v>
      </c>
      <c r="CQ276" s="412">
        <f t="shared" si="109"/>
        <v>0</v>
      </c>
      <c r="CS276" s="414" t="str">
        <f>IF(AND(CU276=1,CV276=1,SUMIF($C276:$C$525,$C276,$AF276:$AF$525)=$AF276),$AF276,IF($CX276&gt;0,$CX276,IF(AND(COUNTIF($C$11:$C275,$C276)&gt;=1,COUNTIF($D275:$D275,$D276)&gt;=1),"",IF(AND(SUMIF($C276:$C$525,$C276,$AF276:$AF$525)&gt;$AF276,SUMIF($D276:$D$525,$D276,$AF276:$AF$525)&gt;$AF276),_xlfn.AGGREGATE(14,4,$CW$11:$CW$31*($C$11:$C$31=$C276),1),""))))</f>
        <v/>
      </c>
      <c r="CU276" s="409">
        <f>COUNTIFS('ZASOBY N'!$B275:$B$525,'ZASOBY N'!$B275,'ZASOBY N'!$C275:'ZASOBY N'!$C$525,'ZASOBY N'!$C275,'ZASOBY N'!$D275:'ZASOBY N'!$D$525,'ZASOBY N'!$D275,'ZASOBY N'!$H275:'ZASOBY N'!$H$525,'ZASOBY N'!$H275 )</f>
        <v>0</v>
      </c>
      <c r="CV276" s="410">
        <f>COUNTIFS('ZASOBY N'!$B$10:$B275,'ZASOBY N'!$B275,'ZASOBY N'!$C$10:'ZASOBY N'!$C275,'ZASOBY N'!$C275,'ZASOBY N'!$D$10:'ZASOBY N'!$D275,'ZASOBY N'!$D275,'ZASOBY N'!$H$10:'ZASOBY N'!$H275,'ZASOBY N'!$H275 )</f>
        <v>0</v>
      </c>
      <c r="CW276" s="411">
        <f t="shared" si="110"/>
        <v>0</v>
      </c>
      <c r="CX276" s="412">
        <f t="shared" si="111"/>
        <v>0</v>
      </c>
      <c r="CZ276" s="414" t="str">
        <f>IF(AND(DB276=1,DC276=1,SUMIF($C276:$C$525,$C276,$AE276:$AE$525)=$AE276),$AE276,IF($DE276&gt;0,$DE276,IF(AND(COUNTIF($C$11:$C275,$C276)&gt;=1,COUNTIF($D275:$D275,$D276)&gt;=1),"",IF(AND(SUMIF($C276:$C$525,$C276,$AE276:$AE$525)&gt;$AE276,SUMIF($D276:$D$525,$D276,$AE276:$AE$525)&gt;$AE276),_xlfn.AGGREGATE(14,4,$DD$11:$DD$31*($C$11:$C$31=$C276),1),""))))</f>
        <v/>
      </c>
      <c r="DB276" s="409">
        <f>COUNTIFS('ZASOBY N'!$B275:$B$525,'ZASOBY N'!$B275,'ZASOBY N'!$C275:'ZASOBY N'!$C$525,'ZASOBY N'!$C275,'ZASOBY N'!$D275:'ZASOBY N'!$D$525,'ZASOBY N'!$D275,'ZASOBY N'!$H275:'ZASOBY N'!$H$525,'ZASOBY N'!$H275 )</f>
        <v>0</v>
      </c>
      <c r="DC276" s="410">
        <f>COUNTIFS('ZASOBY N'!$B$10:$B275,'ZASOBY N'!$B275,'ZASOBY N'!$C$10:'ZASOBY N'!$C275,'ZASOBY N'!$C275,'ZASOBY N'!$D$10:'ZASOBY N'!$D275,'ZASOBY N'!$D275,'ZASOBY N'!$H$10:'ZASOBY N'!$H275,'ZASOBY N'!$H275 )</f>
        <v>0</v>
      </c>
      <c r="DD276" s="411">
        <f t="shared" si="112"/>
        <v>0</v>
      </c>
      <c r="DE276" s="412">
        <f t="shared" si="113"/>
        <v>0</v>
      </c>
      <c r="DF276" s="399" t="str">
        <f>IF(AND(DI276=1,DJ276=1,SUMIF($C276:$C$525,$C276,$AD276:$AD$525)=$AD276),$AD276,IF($DL276&gt;0,$DL276,IF(B276="","",IF(AND(COUNTIF($C$11:$C275,$C276)&gt;=1,COUNTIF($D275:$D275,$D276)&gt;=1,COUNTIF($Z273:$Z275,$C276)=0),"",IF(AND(COUNTIF($C$11:$C275,$C276)&gt;=1,COUNTIF($D275:$D275,$D276)&gt;=1),"UJĘTO WYŻEJ",IF(AND(SUMIF($C276:$C$525,$C276,$AD276:$AD$525)&gt;$AD276,SUMIF($D276:$D$525,$D276,$AD276:$AD$525)&gt;$AD276),_xlfn.AGGREGATE(14,4,$DK$11:$DK$31*($C$11:$C$31=$C276),1),""))))))</f>
        <v/>
      </c>
      <c r="DG276" s="414" t="str">
        <f>IF(AND(DI276=1,DJ276=1,SUMIF($C276:$C$525,$C276,$AD276:$AD$525)=$AD276),$AD276,IF($DL276&gt;0,$DL276,IF(AND(COUNTIF($C$11:$C275,$C276)&gt;=1,COUNTIF($D275:$D275,$D276)&gt;=1),"",IF(AND(SUMIF($C276:$C$525,$C276,$AD276:$AD$525)&gt;$AD276,SUMIF($D276:$D$525,$D276,$AD276:$AD$525)&gt;$AD276),_xlfn.AGGREGATE(14,4,$DK$11:$DK$31*($C$11:$C$31=$C276),1),""))))</f>
        <v/>
      </c>
      <c r="DI276" s="409">
        <f>COUNTIFS('ZASOBY N'!$B275:$B$525,'ZASOBY N'!$B275,'ZASOBY N'!$C275:'ZASOBY N'!$C$525,'ZASOBY N'!$C275,'ZASOBY N'!$D275:'ZASOBY N'!$D$525,'ZASOBY N'!$D275,'ZASOBY N'!$H275:'ZASOBY N'!$H$525,'ZASOBY N'!$H275 )</f>
        <v>0</v>
      </c>
      <c r="DJ276" s="410">
        <f>COUNTIFS('ZASOBY N'!$B$10:$B275,'ZASOBY N'!$B275,'ZASOBY N'!$C$10:'ZASOBY N'!$C275,'ZASOBY N'!$C275,'ZASOBY N'!$D$10:'ZASOBY N'!$D275,'ZASOBY N'!$D275,'ZASOBY N'!$H$10:'ZASOBY N'!$H275,'ZASOBY N'!$H275 )</f>
        <v>0</v>
      </c>
      <c r="DK276" s="411">
        <f t="shared" si="114"/>
        <v>0</v>
      </c>
      <c r="DL276" s="412">
        <f t="shared" si="115"/>
        <v>0</v>
      </c>
    </row>
    <row r="277" spans="1:116" ht="18.899999999999999" customHeight="1" x14ac:dyDescent="0.3">
      <c r="A277" s="219"/>
      <c r="B277" s="152" t="str">
        <f>IF('ZASOBY N'!A276="","",'ZASOBY N'!A276)</f>
        <v/>
      </c>
      <c r="C277" s="462" t="str">
        <f>IF('ZASOBY N'!C276="","",'ZASOBY N'!C276)</f>
        <v/>
      </c>
      <c r="D277" s="137" t="str">
        <f>IF('ZASOBY N'!B276="","",'ZASOBY N'!B276)</f>
        <v/>
      </c>
      <c r="E277" s="138"/>
      <c r="F277" s="356" t="str">
        <f>IF('ZASOBY N'!D276="","",'ZASOBY N'!D276)</f>
        <v/>
      </c>
      <c r="G277" s="220" t="str">
        <f>IF('ZASOBY N'!G276="","",'ZASOBY N'!G276)</f>
        <v/>
      </c>
      <c r="H277" s="221" t="str">
        <f>IF('ZASOBY N'!F276="","",'ZASOBY N'!F276)</f>
        <v/>
      </c>
      <c r="I277" s="221" t="str">
        <f>IF('ZASOBY N'!G276="","",'ZASOBY N'!G276)</f>
        <v/>
      </c>
      <c r="J277" s="221" t="str">
        <f>IF('ZASOBY N'!H276="","",'ZASOBY N'!H276)</f>
        <v/>
      </c>
      <c r="K277" s="214">
        <v>0</v>
      </c>
      <c r="L277" s="214">
        <v>0</v>
      </c>
      <c r="M277" s="214">
        <v>0</v>
      </c>
      <c r="N277" s="222" t="str">
        <f>IF('ZASOBY N'!BD276="x","",IF(W277="","",'ZASOBY N'!E276))</f>
        <v/>
      </c>
      <c r="O277" s="223">
        <v>0</v>
      </c>
      <c r="P277" s="223">
        <v>0</v>
      </c>
      <c r="Q277" s="226" t="str">
        <f>IF($N277="","",'UPR BILANS N'!G277*'UPR BILANS N'!N277)</f>
        <v/>
      </c>
      <c r="R277" s="225" t="str">
        <f>IF($N277="","",'ZASOBY N'!O276)</f>
        <v/>
      </c>
      <c r="S277" s="225" t="str">
        <f>IF($N277="","",IF('ZASOBY N'!Q276="",0,'ZASOBY N'!Q276))</f>
        <v/>
      </c>
      <c r="T277" s="225" t="str">
        <f>IF($N277="","",'ZASOBY N'!V276)</f>
        <v/>
      </c>
      <c r="U277" s="225" t="str">
        <f>IF($N277="","",IF('ZASOBY N'!AG276="",0,'ZASOBY N'!AG276))</f>
        <v/>
      </c>
      <c r="V277" s="225" t="str">
        <f>IF($N277="","",IF(NN!P279="",0,NN!P279))</f>
        <v/>
      </c>
      <c r="W277" s="225" t="str">
        <f t="shared" si="93"/>
        <v/>
      </c>
      <c r="X277" s="226" t="str">
        <f t="shared" si="96"/>
        <v/>
      </c>
      <c r="Y277" s="225" t="str">
        <f>IF('ZASOBY N'!AU276="","",IF(C277&lt;&gt;C276,'ZASOBY N'!AU276,IF(D277&lt;&gt;D276,'ZASOBY N'!AU276,IF(F277&lt;&gt;F276,'ZASOBY N'!AU276,IF(G277&lt;&gt;G276,'ZASOBY N'!AU276,IF(J277&lt;&gt;J276,'ZASOBY N'!AU276,IF(NN!AC279="","",IF(AND(C276=C277,H276=H277,J276=J277,NN!AC279&gt;0),"",IF(AND(C277=C278,H277=DO275,NN!CW277&gt;0),'ZASOBY N'!AU276,'ZASOBY N'!AU276)))))))))</f>
        <v/>
      </c>
      <c r="Z277" s="225" t="str">
        <f t="shared" si="94"/>
        <v/>
      </c>
      <c r="AA277" s="227" t="str">
        <f t="shared" si="98"/>
        <v/>
      </c>
      <c r="AB277" s="400" t="str">
        <f t="shared" si="95"/>
        <v/>
      </c>
      <c r="AC277" s="228" t="str">
        <f t="shared" si="97"/>
        <v/>
      </c>
      <c r="AD277" s="222">
        <f>IF(B277="",0,IF(F277="",0,INDEX(POBRANIE_!$B$6:$F$101,MATCH('UPR BILANS N'!$F277,POBRANIE_!$A$6:$A$101,0),2)))</f>
        <v>0</v>
      </c>
      <c r="AE277" s="224">
        <f>IF(OR('ZASOBY N'!G276="",'ZASOBY N'!E276=""),0,IF(B277="",0,'ZASOBY N'!G276*'ZASOBY N'!E276))</f>
        <v>0</v>
      </c>
      <c r="AF277" s="225">
        <f>IF('ZASOBY N'!O276="",0,'ZASOBY N'!O276)</f>
        <v>0</v>
      </c>
      <c r="AG277" s="225">
        <f>IF('ZASOBY N'!Q276="",0,'ZASOBY N'!Q276)</f>
        <v>0</v>
      </c>
      <c r="AH277" s="225">
        <f>IF('ZASOBY N'!V276="",0,'ZASOBY N'!V276)</f>
        <v>0</v>
      </c>
      <c r="AI277" s="225">
        <f>IF('ZASOBY N'!AG276="",0,'ZASOBY N'!AG276)</f>
        <v>0</v>
      </c>
      <c r="AJ277" s="225">
        <f>IF(NN!P279="",0,IF(NN!P279="BRAK kol.7","BRAK BADAŃ",NN!P279))</f>
        <v>0</v>
      </c>
      <c r="AK277" s="225">
        <f>IF(NN!AC279="",0,IF(NN!AC279="BRAK kol.7","BRAK BADAŃ",NN!AC279))</f>
        <v>0</v>
      </c>
      <c r="BJ277" s="414" t="str">
        <f>IF(AND(BL277=1,BM277=1,SUMIF($C277:$C$525,$C277,$AK277:$AK$525)=$AK277),$AK277,IF($BO277&gt;0,$BO277,IF(AND(COUNTIF($C$11:$C276,$C277)&gt;=1,COUNTIF($D276:$D276,$D277)&gt;=1),"",IF(AND(SUMIF($C277:$C$525,$C277,$AK277:$AK$525)&gt;=$AK277,SUMIF($D277:$D$525,$D277,$AK277:$AK$525)&gt;=$AK277),SUMIF($C277:$C$525,$C277,$AK277:$AK$525),""))))</f>
        <v/>
      </c>
      <c r="BL277" s="409">
        <f>COUNTIFS('ZASOBY N'!$B276:$B$525,'ZASOBY N'!$B276,'ZASOBY N'!$C276:'ZASOBY N'!$C$525,'ZASOBY N'!$C276,'ZASOBY N'!$D276:'ZASOBY N'!$D$525,'ZASOBY N'!$D276,'ZASOBY N'!$H276:'ZASOBY N'!$H$525,'ZASOBY N'!$H276 )</f>
        <v>0</v>
      </c>
      <c r="BM277" s="410">
        <f>COUNTIFS('ZASOBY N'!$B$10:$B276,'ZASOBY N'!$B276,'ZASOBY N'!$C$10:'ZASOBY N'!$C276,'ZASOBY N'!$C276,'ZASOBY N'!$D$10:'ZASOBY N'!$D276,'ZASOBY N'!$D276,'ZASOBY N'!$H$10:'ZASOBY N'!$H276,'ZASOBY N'!$H276 )</f>
        <v>0</v>
      </c>
      <c r="BN277" s="411">
        <f t="shared" si="99"/>
        <v>0</v>
      </c>
      <c r="BO277" s="412">
        <f t="shared" si="100"/>
        <v>0</v>
      </c>
      <c r="BP277" s="94" t="str">
        <f t="shared" si="101"/>
        <v/>
      </c>
      <c r="BQ277" s="414" t="str">
        <f>IF(AND(BS277=1,BT277=1,SUMIF($C277:$C$525,$C277,$AJ277:$AJ$525)=$AJ277),$AJ277,IF($BV277&gt;0,$BV277,IF(AND(COUNTIF($C$11:$C276,$C277)&gt;=1,COUNTIF($D276:$D276,$D277)&gt;=1),"",IF(AND(SUMIF($C277:$C$525,$C277,$AJ277:$AJ$525)&gt;$AJ277,SUMIF($D277:$D$525,$D277,$AJ277:$AJ$525)&gt;$AJ277),SUMIF($C277:$C$525,$C277,$AJ277:$AJ$525),""))))</f>
        <v/>
      </c>
      <c r="BS277" s="409">
        <f>COUNTIFS('ZASOBY N'!$B276:$B$525,'ZASOBY N'!$B276,'ZASOBY N'!$C276:'ZASOBY N'!$C$525,'ZASOBY N'!$C276,'ZASOBY N'!$D276:'ZASOBY N'!$D$525,'ZASOBY N'!$D276,'ZASOBY N'!$H276:'ZASOBY N'!$H$525,'ZASOBY N'!$H276 )</f>
        <v>0</v>
      </c>
      <c r="BT277" s="410">
        <f>COUNTIFS('ZASOBY N'!$B$10:$B276,'ZASOBY N'!$B276,'ZASOBY N'!$C$10:'ZASOBY N'!$C276,'ZASOBY N'!$C276,'ZASOBY N'!$D$10:'ZASOBY N'!$D276,'ZASOBY N'!$D276,'ZASOBY N'!$H$10:'ZASOBY N'!$H276,'ZASOBY N'!$H276 )</f>
        <v>0</v>
      </c>
      <c r="BU277" s="411">
        <f t="shared" si="102"/>
        <v>0</v>
      </c>
      <c r="BV277" s="412">
        <f t="shared" si="103"/>
        <v>0</v>
      </c>
      <c r="BW277" s="94" t="s">
        <v>499</v>
      </c>
      <c r="BX277" s="414" t="str">
        <f>IF(AND(BZ277=1,CA277=1,SUMIF($C277:$C$525,$C277,$AI277:$AI$525)=$AI277),$AI277,IF($CC277&gt;0,$CC277,IF(AND(COUNTIF($C$11:$C276,$C277)&gt;=1,COUNTIF($D276:$D276,$D277)&gt;=1),"",IF(AND(SUMIF($C277:$C$525,$C277,$AI277:$AI$525)&gt;$AI277,SUMIF($D277:$D$525,$D277,$AI277:$AI$525)&gt;$IG277),_xlfn.AGGREGATE(14,4,$CB$11:$CB$31*($C$11:$C$31=$C277),1),""))))</f>
        <v/>
      </c>
      <c r="BZ277" s="409">
        <f>COUNTIFS('ZASOBY N'!$B276:$B$525,'ZASOBY N'!$B276,'ZASOBY N'!$C276:'ZASOBY N'!$C$525,'ZASOBY N'!$C276,'ZASOBY N'!$D276:'ZASOBY N'!$D$525,'ZASOBY N'!$D276,'ZASOBY N'!$H276:'ZASOBY N'!$H$525,'ZASOBY N'!$H276 )</f>
        <v>0</v>
      </c>
      <c r="CA277" s="410">
        <f>COUNTIFS('ZASOBY N'!$B$10:$B276,'ZASOBY N'!$B276,'ZASOBY N'!$C$10:'ZASOBY N'!$C276,'ZASOBY N'!$C276,'ZASOBY N'!$D$10:'ZASOBY N'!$D276,'ZASOBY N'!$D276,'ZASOBY N'!$H$10:'ZASOBY N'!$H276,'ZASOBY N'!$H276 )</f>
        <v>0</v>
      </c>
      <c r="CB277" s="411">
        <f t="shared" si="104"/>
        <v>0</v>
      </c>
      <c r="CC277" s="412">
        <f t="shared" si="105"/>
        <v>0</v>
      </c>
      <c r="CE277" s="414" t="str">
        <f>IF(AND(CG277=1,CH277=1,SUMIF($C277:$C$525,$C277,$AH277:$AH$525)=$AH277),$AH277,IF($CJ277&gt;0,$CJ277,IF(AND(COUNTIF($C$11:$C276,$C277)&gt;=1,COUNTIF($D276:$D276,$D277)&gt;=1),"",IF(AND(SUMIF($C277:$C$525,$C277,$AH277:$AH$525)&gt;$AH277,SUMIF($D277:$D$525,$D277,$AH277:$AH$525)&gt;$AH277),_xlfn.AGGREGATE(14,4,$CI$11:$CI$31*($C$11:$C$31=$C277),1),""))))</f>
        <v/>
      </c>
      <c r="CG277" s="409">
        <f>COUNTIFS('ZASOBY N'!$B276:$B$525,'ZASOBY N'!$B276,'ZASOBY N'!$C276:'ZASOBY N'!$C$525,'ZASOBY N'!$C276,'ZASOBY N'!$D276:'ZASOBY N'!$D$525,'ZASOBY N'!$D276,'ZASOBY N'!$H276:'ZASOBY N'!$H$525,'ZASOBY N'!$H276 )</f>
        <v>0</v>
      </c>
      <c r="CH277" s="410">
        <f>COUNTIFS('ZASOBY N'!$B$10:$B276,'ZASOBY N'!$B276,'ZASOBY N'!$C$10:'ZASOBY N'!$C276,'ZASOBY N'!$C276,'ZASOBY N'!$D$10:'ZASOBY N'!$D276,'ZASOBY N'!$D276,'ZASOBY N'!$H$10:'ZASOBY N'!$H276,'ZASOBY N'!$H276 )</f>
        <v>0</v>
      </c>
      <c r="CI277" s="411">
        <f t="shared" si="106"/>
        <v>0</v>
      </c>
      <c r="CJ277" s="412">
        <f t="shared" si="107"/>
        <v>0</v>
      </c>
      <c r="CL277" s="414" t="str">
        <f>IF(AND(CN277=1,CO277=1,SUMIF($C277:$C$525,$C277,$AG277:$AG$525)=$AG277),$AG277,IF($CQ277&gt;0,$CQ277,IF(AND(COUNTIF($C$11:$C276,$C277)&gt;=1,COUNTIF($D276:$D276,$D277)&gt;=1),"",IF(AND(SUMIF($C277:$C$525,$C277,$AG277:$AG$525)&gt;$AG277,SUMIF($D277:$D$525,$D277,$AG277:$AG$525)&gt;$AG277),_xlfn.AGGREGATE(14,4,$CP$11:$CP$31*($C$11:$C$31=$C277),1),""))))</f>
        <v/>
      </c>
      <c r="CN277" s="409">
        <f>COUNTIFS('ZASOBY N'!$B276:$B$525,'ZASOBY N'!$B276,'ZASOBY N'!$C276:'ZASOBY N'!$C$525,'ZASOBY N'!$C276,'ZASOBY N'!$D276:'ZASOBY N'!$D$525,'ZASOBY N'!$D276,'ZASOBY N'!$H276:'ZASOBY N'!$H$525,'ZASOBY N'!$H276 )</f>
        <v>0</v>
      </c>
      <c r="CO277" s="410">
        <f>COUNTIFS('ZASOBY N'!$B$10:$B276,'ZASOBY N'!$B276,'ZASOBY N'!$C$10:'ZASOBY N'!$C276,'ZASOBY N'!$C276,'ZASOBY N'!$D$10:'ZASOBY N'!$D276,'ZASOBY N'!$D276,'ZASOBY N'!$H$10:'ZASOBY N'!$H276,'ZASOBY N'!$H276 )</f>
        <v>0</v>
      </c>
      <c r="CP277" s="411">
        <f t="shared" si="108"/>
        <v>0</v>
      </c>
      <c r="CQ277" s="412">
        <f t="shared" si="109"/>
        <v>0</v>
      </c>
      <c r="CS277" s="414" t="str">
        <f>IF(AND(CU277=1,CV277=1,SUMIF($C277:$C$525,$C277,$AF277:$AF$525)=$AF277),$AF277,IF($CX277&gt;0,$CX277,IF(AND(COUNTIF($C$11:$C276,$C277)&gt;=1,COUNTIF($D276:$D276,$D277)&gt;=1),"",IF(AND(SUMIF($C277:$C$525,$C277,$AF277:$AF$525)&gt;$AF277,SUMIF($D277:$D$525,$D277,$AF277:$AF$525)&gt;$AF277),_xlfn.AGGREGATE(14,4,$CW$11:$CW$31*($C$11:$C$31=$C277),1),""))))</f>
        <v/>
      </c>
      <c r="CU277" s="409">
        <f>COUNTIFS('ZASOBY N'!$B276:$B$525,'ZASOBY N'!$B276,'ZASOBY N'!$C276:'ZASOBY N'!$C$525,'ZASOBY N'!$C276,'ZASOBY N'!$D276:'ZASOBY N'!$D$525,'ZASOBY N'!$D276,'ZASOBY N'!$H276:'ZASOBY N'!$H$525,'ZASOBY N'!$H276 )</f>
        <v>0</v>
      </c>
      <c r="CV277" s="410">
        <f>COUNTIFS('ZASOBY N'!$B$10:$B276,'ZASOBY N'!$B276,'ZASOBY N'!$C$10:'ZASOBY N'!$C276,'ZASOBY N'!$C276,'ZASOBY N'!$D$10:'ZASOBY N'!$D276,'ZASOBY N'!$D276,'ZASOBY N'!$H$10:'ZASOBY N'!$H276,'ZASOBY N'!$H276 )</f>
        <v>0</v>
      </c>
      <c r="CW277" s="411">
        <f t="shared" si="110"/>
        <v>0</v>
      </c>
      <c r="CX277" s="412">
        <f t="shared" si="111"/>
        <v>0</v>
      </c>
      <c r="CZ277" s="414" t="str">
        <f>IF(AND(DB277=1,DC277=1,SUMIF($C277:$C$525,$C277,$AE277:$AE$525)=$AE277),$AE277,IF($DE277&gt;0,$DE277,IF(AND(COUNTIF($C$11:$C276,$C277)&gt;=1,COUNTIF($D276:$D276,$D277)&gt;=1),"",IF(AND(SUMIF($C277:$C$525,$C277,$AE277:$AE$525)&gt;$AE277,SUMIF($D277:$D$525,$D277,$AE277:$AE$525)&gt;$AE277),_xlfn.AGGREGATE(14,4,$DD$11:$DD$31*($C$11:$C$31=$C277),1),""))))</f>
        <v/>
      </c>
      <c r="DB277" s="409">
        <f>COUNTIFS('ZASOBY N'!$B276:$B$525,'ZASOBY N'!$B276,'ZASOBY N'!$C276:'ZASOBY N'!$C$525,'ZASOBY N'!$C276,'ZASOBY N'!$D276:'ZASOBY N'!$D$525,'ZASOBY N'!$D276,'ZASOBY N'!$H276:'ZASOBY N'!$H$525,'ZASOBY N'!$H276 )</f>
        <v>0</v>
      </c>
      <c r="DC277" s="410">
        <f>COUNTIFS('ZASOBY N'!$B$10:$B276,'ZASOBY N'!$B276,'ZASOBY N'!$C$10:'ZASOBY N'!$C276,'ZASOBY N'!$C276,'ZASOBY N'!$D$10:'ZASOBY N'!$D276,'ZASOBY N'!$D276,'ZASOBY N'!$H$10:'ZASOBY N'!$H276,'ZASOBY N'!$H276 )</f>
        <v>0</v>
      </c>
      <c r="DD277" s="411">
        <f t="shared" si="112"/>
        <v>0</v>
      </c>
      <c r="DE277" s="412">
        <f t="shared" si="113"/>
        <v>0</v>
      </c>
      <c r="DF277" s="399" t="str">
        <f>IF(AND(DI277=1,DJ277=1,SUMIF($C277:$C$525,$C277,$AD277:$AD$525)=$AD277),$AD277,IF($DL277&gt;0,$DL277,IF(B277="","",IF(AND(COUNTIF($C$11:$C276,$C277)&gt;=1,COUNTIF($D276:$D276,$D277)&gt;=1,COUNTIF($Z274:$Z276,$C277)=0),"",IF(AND(COUNTIF($C$11:$C276,$C277)&gt;=1,COUNTIF($D276:$D276,$D277)&gt;=1),"UJĘTO WYŻEJ",IF(AND(SUMIF($C277:$C$525,$C277,$AD277:$AD$525)&gt;$AD277,SUMIF($D277:$D$525,$D277,$AD277:$AD$525)&gt;$AD277),_xlfn.AGGREGATE(14,4,$DK$11:$DK$31*($C$11:$C$31=$C277),1),""))))))</f>
        <v/>
      </c>
      <c r="DG277" s="414" t="str">
        <f>IF(AND(DI277=1,DJ277=1,SUMIF($C277:$C$525,$C277,$AD277:$AD$525)=$AD277),$AD277,IF($DL277&gt;0,$DL277,IF(AND(COUNTIF($C$11:$C276,$C277)&gt;=1,COUNTIF($D276:$D276,$D277)&gt;=1),"",IF(AND(SUMIF($C277:$C$525,$C277,$AD277:$AD$525)&gt;$AD277,SUMIF($D277:$D$525,$D277,$AD277:$AD$525)&gt;$AD277),_xlfn.AGGREGATE(14,4,$DK$11:$DK$31*($C$11:$C$31=$C277),1),""))))</f>
        <v/>
      </c>
      <c r="DI277" s="409">
        <f>COUNTIFS('ZASOBY N'!$B276:$B$525,'ZASOBY N'!$B276,'ZASOBY N'!$C276:'ZASOBY N'!$C$525,'ZASOBY N'!$C276,'ZASOBY N'!$D276:'ZASOBY N'!$D$525,'ZASOBY N'!$D276,'ZASOBY N'!$H276:'ZASOBY N'!$H$525,'ZASOBY N'!$H276 )</f>
        <v>0</v>
      </c>
      <c r="DJ277" s="410">
        <f>COUNTIFS('ZASOBY N'!$B$10:$B276,'ZASOBY N'!$B276,'ZASOBY N'!$C$10:'ZASOBY N'!$C276,'ZASOBY N'!$C276,'ZASOBY N'!$D$10:'ZASOBY N'!$D276,'ZASOBY N'!$D276,'ZASOBY N'!$H$10:'ZASOBY N'!$H276,'ZASOBY N'!$H276 )</f>
        <v>0</v>
      </c>
      <c r="DK277" s="411">
        <f t="shared" si="114"/>
        <v>0</v>
      </c>
      <c r="DL277" s="412">
        <f t="shared" si="115"/>
        <v>0</v>
      </c>
    </row>
    <row r="278" spans="1:116" ht="18.899999999999999" customHeight="1" x14ac:dyDescent="0.3">
      <c r="A278" s="219"/>
      <c r="B278" s="152" t="str">
        <f>IF('ZASOBY N'!A277="","",'ZASOBY N'!A277)</f>
        <v/>
      </c>
      <c r="C278" s="462" t="str">
        <f>IF('ZASOBY N'!C277="","",'ZASOBY N'!C277)</f>
        <v/>
      </c>
      <c r="D278" s="137" t="str">
        <f>IF('ZASOBY N'!B277="","",'ZASOBY N'!B277)</f>
        <v/>
      </c>
      <c r="E278" s="138"/>
      <c r="F278" s="356" t="str">
        <f>IF('ZASOBY N'!D277="","",'ZASOBY N'!D277)</f>
        <v/>
      </c>
      <c r="G278" s="220" t="str">
        <f>IF('ZASOBY N'!G277="","",'ZASOBY N'!G277)</f>
        <v/>
      </c>
      <c r="H278" s="221" t="str">
        <f>IF('ZASOBY N'!F277="","",'ZASOBY N'!F277)</f>
        <v/>
      </c>
      <c r="I278" s="221" t="str">
        <f>IF('ZASOBY N'!G277="","",'ZASOBY N'!G277)</f>
        <v/>
      </c>
      <c r="J278" s="221" t="str">
        <f>IF('ZASOBY N'!H277="","",'ZASOBY N'!H277)</f>
        <v/>
      </c>
      <c r="K278" s="214">
        <v>0</v>
      </c>
      <c r="L278" s="214">
        <v>0</v>
      </c>
      <c r="M278" s="214">
        <v>0</v>
      </c>
      <c r="N278" s="222" t="str">
        <f>IF('ZASOBY N'!BD277="x","",IF(W278="","",'ZASOBY N'!E277))</f>
        <v/>
      </c>
      <c r="O278" s="223">
        <v>0</v>
      </c>
      <c r="P278" s="223">
        <v>0</v>
      </c>
      <c r="Q278" s="226" t="str">
        <f>IF($N278="","",'UPR BILANS N'!G278*'UPR BILANS N'!N278)</f>
        <v/>
      </c>
      <c r="R278" s="225" t="str">
        <f>IF($N278="","",'ZASOBY N'!O277)</f>
        <v/>
      </c>
      <c r="S278" s="225" t="str">
        <f>IF($N278="","",IF('ZASOBY N'!Q277="",0,'ZASOBY N'!Q277))</f>
        <v/>
      </c>
      <c r="T278" s="225" t="str">
        <f>IF($N278="","",'ZASOBY N'!V277)</f>
        <v/>
      </c>
      <c r="U278" s="225" t="str">
        <f>IF($N278="","",IF('ZASOBY N'!AG277="",0,'ZASOBY N'!AG277))</f>
        <v/>
      </c>
      <c r="V278" s="225" t="str">
        <f>IF($N278="","",IF(NN!P280="",0,NN!P280))</f>
        <v/>
      </c>
      <c r="W278" s="225" t="str">
        <f t="shared" si="93"/>
        <v/>
      </c>
      <c r="X278" s="226" t="str">
        <f t="shared" si="96"/>
        <v/>
      </c>
      <c r="Y278" s="225" t="str">
        <f>IF('ZASOBY N'!AU277="","",IF(C278&lt;&gt;C277,'ZASOBY N'!AU277,IF(D278&lt;&gt;D277,'ZASOBY N'!AU277,IF(F278&lt;&gt;F277,'ZASOBY N'!AU277,IF(G278&lt;&gt;G277,'ZASOBY N'!AU277,IF(J278&lt;&gt;J277,'ZASOBY N'!AU277,IF(NN!AC280="","",IF(AND(C277=C278,H277=H278,J277=J278,NN!AC280&gt;0),"",IF(AND(C278=C279,H278=DO276,NN!CW278&gt;0),'ZASOBY N'!AU277,'ZASOBY N'!AU277)))))))))</f>
        <v/>
      </c>
      <c r="Z278" s="225" t="str">
        <f t="shared" si="94"/>
        <v/>
      </c>
      <c r="AA278" s="227" t="str">
        <f t="shared" si="98"/>
        <v/>
      </c>
      <c r="AB278" s="400" t="str">
        <f t="shared" si="95"/>
        <v/>
      </c>
      <c r="AC278" s="228" t="str">
        <f t="shared" si="97"/>
        <v/>
      </c>
      <c r="AD278" s="222">
        <f>IF(B278="",0,IF(F278="",0,INDEX(POBRANIE_!$B$6:$F$101,MATCH('UPR BILANS N'!$F278,POBRANIE_!$A$6:$A$101,0),2)))</f>
        <v>0</v>
      </c>
      <c r="AE278" s="224">
        <f>IF(OR('ZASOBY N'!G277="",'ZASOBY N'!E277=""),0,IF(B278="",0,'ZASOBY N'!G277*'ZASOBY N'!E277))</f>
        <v>0</v>
      </c>
      <c r="AF278" s="225">
        <f>IF('ZASOBY N'!O277="",0,'ZASOBY N'!O277)</f>
        <v>0</v>
      </c>
      <c r="AG278" s="225">
        <f>IF('ZASOBY N'!Q277="",0,'ZASOBY N'!Q277)</f>
        <v>0</v>
      </c>
      <c r="AH278" s="225">
        <f>IF('ZASOBY N'!V277="",0,'ZASOBY N'!V277)</f>
        <v>0</v>
      </c>
      <c r="AI278" s="225">
        <f>IF('ZASOBY N'!AG277="",0,'ZASOBY N'!AG277)</f>
        <v>0</v>
      </c>
      <c r="AJ278" s="225">
        <f>IF(NN!P280="",0,IF(NN!P280="BRAK kol.7","BRAK BADAŃ",NN!P280))</f>
        <v>0</v>
      </c>
      <c r="AK278" s="225">
        <f>IF(NN!AC280="",0,IF(NN!AC280="BRAK kol.7","BRAK BADAŃ",NN!AC280))</f>
        <v>0</v>
      </c>
      <c r="BJ278" s="414" t="str">
        <f>IF(AND(BL278=1,BM278=1,SUMIF($C278:$C$525,$C278,$AK278:$AK$525)=$AK278),$AK278,IF($BO278&gt;0,$BO278,IF(AND(COUNTIF($C$11:$C277,$C278)&gt;=1,COUNTIF($D277:$D277,$D278)&gt;=1),"",IF(AND(SUMIF($C278:$C$525,$C278,$AK278:$AK$525)&gt;=$AK278,SUMIF($D278:$D$525,$D278,$AK278:$AK$525)&gt;=$AK278),SUMIF($C278:$C$525,$C278,$AK278:$AK$525),""))))</f>
        <v/>
      </c>
      <c r="BL278" s="409">
        <f>COUNTIFS('ZASOBY N'!$B277:$B$525,'ZASOBY N'!$B277,'ZASOBY N'!$C277:'ZASOBY N'!$C$525,'ZASOBY N'!$C277,'ZASOBY N'!$D277:'ZASOBY N'!$D$525,'ZASOBY N'!$D277,'ZASOBY N'!$H277:'ZASOBY N'!$H$525,'ZASOBY N'!$H277 )</f>
        <v>0</v>
      </c>
      <c r="BM278" s="410">
        <f>COUNTIFS('ZASOBY N'!$B$10:$B277,'ZASOBY N'!$B277,'ZASOBY N'!$C$10:'ZASOBY N'!$C277,'ZASOBY N'!$C277,'ZASOBY N'!$D$10:'ZASOBY N'!$D277,'ZASOBY N'!$D277,'ZASOBY N'!$H$10:'ZASOBY N'!$H277,'ZASOBY N'!$H277 )</f>
        <v>0</v>
      </c>
      <c r="BN278" s="411">
        <f t="shared" si="99"/>
        <v>0</v>
      </c>
      <c r="BO278" s="412">
        <f t="shared" si="100"/>
        <v>0</v>
      </c>
      <c r="BP278" s="94" t="str">
        <f t="shared" si="101"/>
        <v/>
      </c>
      <c r="BQ278" s="414" t="str">
        <f>IF(AND(BS278=1,BT278=1,SUMIF($C278:$C$525,$C278,$AJ278:$AJ$525)=$AJ278),$AJ278,IF($BV278&gt;0,$BV278,IF(AND(COUNTIF($C$11:$C277,$C278)&gt;=1,COUNTIF($D277:$D277,$D278)&gt;=1),"",IF(AND(SUMIF($C278:$C$525,$C278,$AJ278:$AJ$525)&gt;$AJ278,SUMIF($D278:$D$525,$D278,$AJ278:$AJ$525)&gt;$AJ278),SUMIF($C278:$C$525,$C278,$AJ278:$AJ$525),""))))</f>
        <v/>
      </c>
      <c r="BS278" s="409">
        <f>COUNTIFS('ZASOBY N'!$B277:$B$525,'ZASOBY N'!$B277,'ZASOBY N'!$C277:'ZASOBY N'!$C$525,'ZASOBY N'!$C277,'ZASOBY N'!$D277:'ZASOBY N'!$D$525,'ZASOBY N'!$D277,'ZASOBY N'!$H277:'ZASOBY N'!$H$525,'ZASOBY N'!$H277 )</f>
        <v>0</v>
      </c>
      <c r="BT278" s="410">
        <f>COUNTIFS('ZASOBY N'!$B$10:$B277,'ZASOBY N'!$B277,'ZASOBY N'!$C$10:'ZASOBY N'!$C277,'ZASOBY N'!$C277,'ZASOBY N'!$D$10:'ZASOBY N'!$D277,'ZASOBY N'!$D277,'ZASOBY N'!$H$10:'ZASOBY N'!$H277,'ZASOBY N'!$H277 )</f>
        <v>0</v>
      </c>
      <c r="BU278" s="411">
        <f t="shared" si="102"/>
        <v>0</v>
      </c>
      <c r="BV278" s="412">
        <f t="shared" si="103"/>
        <v>0</v>
      </c>
      <c r="BW278" s="94" t="s">
        <v>499</v>
      </c>
      <c r="BX278" s="414" t="str">
        <f>IF(AND(BZ278=1,CA278=1,SUMIF($C278:$C$525,$C278,$AI278:$AI$525)=$AI278),$AI278,IF($CC278&gt;0,$CC278,IF(AND(COUNTIF($C$11:$C277,$C278)&gt;=1,COUNTIF($D277:$D277,$D278)&gt;=1),"",IF(AND(SUMIF($C278:$C$525,$C278,$AI278:$AI$525)&gt;$AI278,SUMIF($D278:$D$525,$D278,$AI278:$AI$525)&gt;$IG278),_xlfn.AGGREGATE(14,4,$CB$11:$CB$31*($C$11:$C$31=$C278),1),""))))</f>
        <v/>
      </c>
      <c r="BZ278" s="409">
        <f>COUNTIFS('ZASOBY N'!$B277:$B$525,'ZASOBY N'!$B277,'ZASOBY N'!$C277:'ZASOBY N'!$C$525,'ZASOBY N'!$C277,'ZASOBY N'!$D277:'ZASOBY N'!$D$525,'ZASOBY N'!$D277,'ZASOBY N'!$H277:'ZASOBY N'!$H$525,'ZASOBY N'!$H277 )</f>
        <v>0</v>
      </c>
      <c r="CA278" s="410">
        <f>COUNTIFS('ZASOBY N'!$B$10:$B277,'ZASOBY N'!$B277,'ZASOBY N'!$C$10:'ZASOBY N'!$C277,'ZASOBY N'!$C277,'ZASOBY N'!$D$10:'ZASOBY N'!$D277,'ZASOBY N'!$D277,'ZASOBY N'!$H$10:'ZASOBY N'!$H277,'ZASOBY N'!$H277 )</f>
        <v>0</v>
      </c>
      <c r="CB278" s="411">
        <f t="shared" si="104"/>
        <v>0</v>
      </c>
      <c r="CC278" s="412">
        <f t="shared" si="105"/>
        <v>0</v>
      </c>
      <c r="CE278" s="414" t="str">
        <f>IF(AND(CG278=1,CH278=1,SUMIF($C278:$C$525,$C278,$AH278:$AH$525)=$AH278),$AH278,IF($CJ278&gt;0,$CJ278,IF(AND(COUNTIF($C$11:$C277,$C278)&gt;=1,COUNTIF($D277:$D277,$D278)&gt;=1),"",IF(AND(SUMIF($C278:$C$525,$C278,$AH278:$AH$525)&gt;$AH278,SUMIF($D278:$D$525,$D278,$AH278:$AH$525)&gt;$AH278),_xlfn.AGGREGATE(14,4,$CI$11:$CI$31*($C$11:$C$31=$C278),1),""))))</f>
        <v/>
      </c>
      <c r="CG278" s="409">
        <f>COUNTIFS('ZASOBY N'!$B277:$B$525,'ZASOBY N'!$B277,'ZASOBY N'!$C277:'ZASOBY N'!$C$525,'ZASOBY N'!$C277,'ZASOBY N'!$D277:'ZASOBY N'!$D$525,'ZASOBY N'!$D277,'ZASOBY N'!$H277:'ZASOBY N'!$H$525,'ZASOBY N'!$H277 )</f>
        <v>0</v>
      </c>
      <c r="CH278" s="410">
        <f>COUNTIFS('ZASOBY N'!$B$10:$B277,'ZASOBY N'!$B277,'ZASOBY N'!$C$10:'ZASOBY N'!$C277,'ZASOBY N'!$C277,'ZASOBY N'!$D$10:'ZASOBY N'!$D277,'ZASOBY N'!$D277,'ZASOBY N'!$H$10:'ZASOBY N'!$H277,'ZASOBY N'!$H277 )</f>
        <v>0</v>
      </c>
      <c r="CI278" s="411">
        <f t="shared" si="106"/>
        <v>0</v>
      </c>
      <c r="CJ278" s="412">
        <f t="shared" si="107"/>
        <v>0</v>
      </c>
      <c r="CL278" s="414" t="str">
        <f>IF(AND(CN278=1,CO278=1,SUMIF($C278:$C$525,$C278,$AG278:$AG$525)=$AG278),$AG278,IF($CQ278&gt;0,$CQ278,IF(AND(COUNTIF($C$11:$C277,$C278)&gt;=1,COUNTIF($D277:$D277,$D278)&gt;=1),"",IF(AND(SUMIF($C278:$C$525,$C278,$AG278:$AG$525)&gt;$AG278,SUMIF($D278:$D$525,$D278,$AG278:$AG$525)&gt;$AG278),_xlfn.AGGREGATE(14,4,$CP$11:$CP$31*($C$11:$C$31=$C278),1),""))))</f>
        <v/>
      </c>
      <c r="CN278" s="409">
        <f>COUNTIFS('ZASOBY N'!$B277:$B$525,'ZASOBY N'!$B277,'ZASOBY N'!$C277:'ZASOBY N'!$C$525,'ZASOBY N'!$C277,'ZASOBY N'!$D277:'ZASOBY N'!$D$525,'ZASOBY N'!$D277,'ZASOBY N'!$H277:'ZASOBY N'!$H$525,'ZASOBY N'!$H277 )</f>
        <v>0</v>
      </c>
      <c r="CO278" s="410">
        <f>COUNTIFS('ZASOBY N'!$B$10:$B277,'ZASOBY N'!$B277,'ZASOBY N'!$C$10:'ZASOBY N'!$C277,'ZASOBY N'!$C277,'ZASOBY N'!$D$10:'ZASOBY N'!$D277,'ZASOBY N'!$D277,'ZASOBY N'!$H$10:'ZASOBY N'!$H277,'ZASOBY N'!$H277 )</f>
        <v>0</v>
      </c>
      <c r="CP278" s="411">
        <f t="shared" si="108"/>
        <v>0</v>
      </c>
      <c r="CQ278" s="412">
        <f t="shared" si="109"/>
        <v>0</v>
      </c>
      <c r="CS278" s="414" t="str">
        <f>IF(AND(CU278=1,CV278=1,SUMIF($C278:$C$525,$C278,$AF278:$AF$525)=$AF278),$AF278,IF($CX278&gt;0,$CX278,IF(AND(COUNTIF($C$11:$C277,$C278)&gt;=1,COUNTIF($D277:$D277,$D278)&gt;=1),"",IF(AND(SUMIF($C278:$C$525,$C278,$AF278:$AF$525)&gt;$AF278,SUMIF($D278:$D$525,$D278,$AF278:$AF$525)&gt;$AF278),_xlfn.AGGREGATE(14,4,$CW$11:$CW$31*($C$11:$C$31=$C278),1),""))))</f>
        <v/>
      </c>
      <c r="CU278" s="409">
        <f>COUNTIFS('ZASOBY N'!$B277:$B$525,'ZASOBY N'!$B277,'ZASOBY N'!$C277:'ZASOBY N'!$C$525,'ZASOBY N'!$C277,'ZASOBY N'!$D277:'ZASOBY N'!$D$525,'ZASOBY N'!$D277,'ZASOBY N'!$H277:'ZASOBY N'!$H$525,'ZASOBY N'!$H277 )</f>
        <v>0</v>
      </c>
      <c r="CV278" s="410">
        <f>COUNTIFS('ZASOBY N'!$B$10:$B277,'ZASOBY N'!$B277,'ZASOBY N'!$C$10:'ZASOBY N'!$C277,'ZASOBY N'!$C277,'ZASOBY N'!$D$10:'ZASOBY N'!$D277,'ZASOBY N'!$D277,'ZASOBY N'!$H$10:'ZASOBY N'!$H277,'ZASOBY N'!$H277 )</f>
        <v>0</v>
      </c>
      <c r="CW278" s="411">
        <f t="shared" si="110"/>
        <v>0</v>
      </c>
      <c r="CX278" s="412">
        <f t="shared" si="111"/>
        <v>0</v>
      </c>
      <c r="CZ278" s="414" t="str">
        <f>IF(AND(DB278=1,DC278=1,SUMIF($C278:$C$525,$C278,$AE278:$AE$525)=$AE278),$AE278,IF($DE278&gt;0,$DE278,IF(AND(COUNTIF($C$11:$C277,$C278)&gt;=1,COUNTIF($D277:$D277,$D278)&gt;=1),"",IF(AND(SUMIF($C278:$C$525,$C278,$AE278:$AE$525)&gt;$AE278,SUMIF($D278:$D$525,$D278,$AE278:$AE$525)&gt;$AE278),_xlfn.AGGREGATE(14,4,$DD$11:$DD$31*($C$11:$C$31=$C278),1),""))))</f>
        <v/>
      </c>
      <c r="DB278" s="409">
        <f>COUNTIFS('ZASOBY N'!$B277:$B$525,'ZASOBY N'!$B277,'ZASOBY N'!$C277:'ZASOBY N'!$C$525,'ZASOBY N'!$C277,'ZASOBY N'!$D277:'ZASOBY N'!$D$525,'ZASOBY N'!$D277,'ZASOBY N'!$H277:'ZASOBY N'!$H$525,'ZASOBY N'!$H277 )</f>
        <v>0</v>
      </c>
      <c r="DC278" s="410">
        <f>COUNTIFS('ZASOBY N'!$B$10:$B277,'ZASOBY N'!$B277,'ZASOBY N'!$C$10:'ZASOBY N'!$C277,'ZASOBY N'!$C277,'ZASOBY N'!$D$10:'ZASOBY N'!$D277,'ZASOBY N'!$D277,'ZASOBY N'!$H$10:'ZASOBY N'!$H277,'ZASOBY N'!$H277 )</f>
        <v>0</v>
      </c>
      <c r="DD278" s="411">
        <f t="shared" si="112"/>
        <v>0</v>
      </c>
      <c r="DE278" s="412">
        <f t="shared" si="113"/>
        <v>0</v>
      </c>
      <c r="DF278" s="399" t="str">
        <f>IF(AND(DI278=1,DJ278=1,SUMIF($C278:$C$525,$C278,$AD278:$AD$525)=$AD278),$AD278,IF($DL278&gt;0,$DL278,IF(B278="","",IF(AND(COUNTIF($C$11:$C277,$C278)&gt;=1,COUNTIF($D277:$D277,$D278)&gt;=1,COUNTIF($Z275:$Z277,$C278)=0),"",IF(AND(COUNTIF($C$11:$C277,$C278)&gt;=1,COUNTIF($D277:$D277,$D278)&gt;=1),"UJĘTO WYŻEJ",IF(AND(SUMIF($C278:$C$525,$C278,$AD278:$AD$525)&gt;$AD278,SUMIF($D278:$D$525,$D278,$AD278:$AD$525)&gt;$AD278),_xlfn.AGGREGATE(14,4,$DK$11:$DK$31*($C$11:$C$31=$C278),1),""))))))</f>
        <v/>
      </c>
      <c r="DG278" s="414" t="str">
        <f>IF(AND(DI278=1,DJ278=1,SUMIF($C278:$C$525,$C278,$AD278:$AD$525)=$AD278),$AD278,IF($DL278&gt;0,$DL278,IF(AND(COUNTIF($C$11:$C277,$C278)&gt;=1,COUNTIF($D277:$D277,$D278)&gt;=1),"",IF(AND(SUMIF($C278:$C$525,$C278,$AD278:$AD$525)&gt;$AD278,SUMIF($D278:$D$525,$D278,$AD278:$AD$525)&gt;$AD278),_xlfn.AGGREGATE(14,4,$DK$11:$DK$31*($C$11:$C$31=$C278),1),""))))</f>
        <v/>
      </c>
      <c r="DI278" s="409">
        <f>COUNTIFS('ZASOBY N'!$B277:$B$525,'ZASOBY N'!$B277,'ZASOBY N'!$C277:'ZASOBY N'!$C$525,'ZASOBY N'!$C277,'ZASOBY N'!$D277:'ZASOBY N'!$D$525,'ZASOBY N'!$D277,'ZASOBY N'!$H277:'ZASOBY N'!$H$525,'ZASOBY N'!$H277 )</f>
        <v>0</v>
      </c>
      <c r="DJ278" s="410">
        <f>COUNTIFS('ZASOBY N'!$B$10:$B277,'ZASOBY N'!$B277,'ZASOBY N'!$C$10:'ZASOBY N'!$C277,'ZASOBY N'!$C277,'ZASOBY N'!$D$10:'ZASOBY N'!$D277,'ZASOBY N'!$D277,'ZASOBY N'!$H$10:'ZASOBY N'!$H277,'ZASOBY N'!$H277 )</f>
        <v>0</v>
      </c>
      <c r="DK278" s="411">
        <f t="shared" si="114"/>
        <v>0</v>
      </c>
      <c r="DL278" s="412">
        <f t="shared" si="115"/>
        <v>0</v>
      </c>
    </row>
    <row r="279" spans="1:116" ht="18.899999999999999" customHeight="1" x14ac:dyDescent="0.3">
      <c r="A279" s="219"/>
      <c r="B279" s="152" t="str">
        <f>IF('ZASOBY N'!A278="","",'ZASOBY N'!A278)</f>
        <v/>
      </c>
      <c r="C279" s="462" t="str">
        <f>IF('ZASOBY N'!C278="","",'ZASOBY N'!C278)</f>
        <v/>
      </c>
      <c r="D279" s="137" t="str">
        <f>IF('ZASOBY N'!B278="","",'ZASOBY N'!B278)</f>
        <v/>
      </c>
      <c r="E279" s="138"/>
      <c r="F279" s="356" t="str">
        <f>IF('ZASOBY N'!D278="","",'ZASOBY N'!D278)</f>
        <v/>
      </c>
      <c r="G279" s="220" t="str">
        <f>IF('ZASOBY N'!G278="","",'ZASOBY N'!G278)</f>
        <v/>
      </c>
      <c r="H279" s="221" t="str">
        <f>IF('ZASOBY N'!F278="","",'ZASOBY N'!F278)</f>
        <v/>
      </c>
      <c r="I279" s="221" t="str">
        <f>IF('ZASOBY N'!G278="","",'ZASOBY N'!G278)</f>
        <v/>
      </c>
      <c r="J279" s="221" t="str">
        <f>IF('ZASOBY N'!H278="","",'ZASOBY N'!H278)</f>
        <v/>
      </c>
      <c r="K279" s="214">
        <v>0</v>
      </c>
      <c r="L279" s="214">
        <v>0</v>
      </c>
      <c r="M279" s="214">
        <v>0</v>
      </c>
      <c r="N279" s="222" t="str">
        <f>IF('ZASOBY N'!BD278="x","",IF(W279="","",'ZASOBY N'!E278))</f>
        <v/>
      </c>
      <c r="O279" s="223">
        <v>0</v>
      </c>
      <c r="P279" s="223">
        <v>0</v>
      </c>
      <c r="Q279" s="226" t="str">
        <f>IF($N279="","",'UPR BILANS N'!G279*'UPR BILANS N'!N279)</f>
        <v/>
      </c>
      <c r="R279" s="225" t="str">
        <f>IF($N279="","",'ZASOBY N'!O278)</f>
        <v/>
      </c>
      <c r="S279" s="225" t="str">
        <f>IF($N279="","",IF('ZASOBY N'!Q278="",0,'ZASOBY N'!Q278))</f>
        <v/>
      </c>
      <c r="T279" s="225" t="str">
        <f>IF($N279="","",'ZASOBY N'!V278)</f>
        <v/>
      </c>
      <c r="U279" s="225" t="str">
        <f>IF($N279="","",IF('ZASOBY N'!AG278="",0,'ZASOBY N'!AG278))</f>
        <v/>
      </c>
      <c r="V279" s="225" t="str">
        <f>IF($N279="","",IF(NN!P281="",0,NN!P281))</f>
        <v/>
      </c>
      <c r="W279" s="225" t="str">
        <f t="shared" si="93"/>
        <v/>
      </c>
      <c r="X279" s="226" t="str">
        <f t="shared" si="96"/>
        <v/>
      </c>
      <c r="Y279" s="225" t="str">
        <f>IF('ZASOBY N'!AU278="","",IF(C279&lt;&gt;C278,'ZASOBY N'!AU278,IF(D279&lt;&gt;D278,'ZASOBY N'!AU278,IF(F279&lt;&gt;F278,'ZASOBY N'!AU278,IF(G279&lt;&gt;G278,'ZASOBY N'!AU278,IF(J279&lt;&gt;J278,'ZASOBY N'!AU278,IF(NN!AC281="","",IF(AND(C278=C279,H278=H279,J278=J279,NN!AC281&gt;0),"",IF(AND(C279=C280,H279=DO277,NN!CW279&gt;0),'ZASOBY N'!AU278,'ZASOBY N'!AU278)))))))))</f>
        <v/>
      </c>
      <c r="Z279" s="225" t="str">
        <f t="shared" si="94"/>
        <v/>
      </c>
      <c r="AA279" s="227" t="str">
        <f t="shared" si="98"/>
        <v/>
      </c>
      <c r="AB279" s="400" t="str">
        <f t="shared" si="95"/>
        <v/>
      </c>
      <c r="AC279" s="228" t="str">
        <f t="shared" si="97"/>
        <v/>
      </c>
      <c r="AD279" s="222">
        <f>IF(B279="",0,IF(F279="",0,INDEX(POBRANIE_!$B$6:$F$101,MATCH('UPR BILANS N'!$F279,POBRANIE_!$A$6:$A$101,0),2)))</f>
        <v>0</v>
      </c>
      <c r="AE279" s="224">
        <f>IF(OR('ZASOBY N'!G278="",'ZASOBY N'!E278=""),0,IF(B279="",0,'ZASOBY N'!G278*'ZASOBY N'!E278))</f>
        <v>0</v>
      </c>
      <c r="AF279" s="225">
        <f>IF('ZASOBY N'!O278="",0,'ZASOBY N'!O278)</f>
        <v>0</v>
      </c>
      <c r="AG279" s="225">
        <f>IF('ZASOBY N'!Q278="",0,'ZASOBY N'!Q278)</f>
        <v>0</v>
      </c>
      <c r="AH279" s="225">
        <f>IF('ZASOBY N'!V278="",0,'ZASOBY N'!V278)</f>
        <v>0</v>
      </c>
      <c r="AI279" s="225">
        <f>IF('ZASOBY N'!AG278="",0,'ZASOBY N'!AG278)</f>
        <v>0</v>
      </c>
      <c r="AJ279" s="225">
        <f>IF(NN!P281="",0,IF(NN!P281="BRAK kol.7","BRAK BADAŃ",NN!P281))</f>
        <v>0</v>
      </c>
      <c r="AK279" s="225">
        <f>IF(NN!AC281="",0,IF(NN!AC281="BRAK kol.7","BRAK BADAŃ",NN!AC281))</f>
        <v>0</v>
      </c>
      <c r="BJ279" s="414" t="str">
        <f>IF(AND(BL279=1,BM279=1,SUMIF($C279:$C$525,$C279,$AK279:$AK$525)=$AK279),$AK279,IF($BO279&gt;0,$BO279,IF(AND(COUNTIF($C$11:$C278,$C279)&gt;=1,COUNTIF($D278:$D278,$D279)&gt;=1),"",IF(AND(SUMIF($C279:$C$525,$C279,$AK279:$AK$525)&gt;=$AK279,SUMIF($D279:$D$525,$D279,$AK279:$AK$525)&gt;=$AK279),SUMIF($C279:$C$525,$C279,$AK279:$AK$525),""))))</f>
        <v/>
      </c>
      <c r="BL279" s="409">
        <f>COUNTIFS('ZASOBY N'!$B278:$B$525,'ZASOBY N'!$B278,'ZASOBY N'!$C278:'ZASOBY N'!$C$525,'ZASOBY N'!$C278,'ZASOBY N'!$D278:'ZASOBY N'!$D$525,'ZASOBY N'!$D278,'ZASOBY N'!$H278:'ZASOBY N'!$H$525,'ZASOBY N'!$H278 )</f>
        <v>0</v>
      </c>
      <c r="BM279" s="410">
        <f>COUNTIFS('ZASOBY N'!$B$10:$B278,'ZASOBY N'!$B278,'ZASOBY N'!$C$10:'ZASOBY N'!$C278,'ZASOBY N'!$C278,'ZASOBY N'!$D$10:'ZASOBY N'!$D278,'ZASOBY N'!$D278,'ZASOBY N'!$H$10:'ZASOBY N'!$H278,'ZASOBY N'!$H278 )</f>
        <v>0</v>
      </c>
      <c r="BN279" s="411">
        <f t="shared" si="99"/>
        <v>0</v>
      </c>
      <c r="BO279" s="412">
        <f t="shared" si="100"/>
        <v>0</v>
      </c>
      <c r="BP279" s="94" t="str">
        <f t="shared" si="101"/>
        <v/>
      </c>
      <c r="BQ279" s="414" t="str">
        <f>IF(AND(BS279=1,BT279=1,SUMIF($C279:$C$525,$C279,$AJ279:$AJ$525)=$AJ279),$AJ279,IF($BV279&gt;0,$BV279,IF(AND(COUNTIF($C$11:$C278,$C279)&gt;=1,COUNTIF($D278:$D278,$D279)&gt;=1),"",IF(AND(SUMIF($C279:$C$525,$C279,$AJ279:$AJ$525)&gt;$AJ279,SUMIF($D279:$D$525,$D279,$AJ279:$AJ$525)&gt;$AJ279),SUMIF($C279:$C$525,$C279,$AJ279:$AJ$525),""))))</f>
        <v/>
      </c>
      <c r="BS279" s="409">
        <f>COUNTIFS('ZASOBY N'!$B278:$B$525,'ZASOBY N'!$B278,'ZASOBY N'!$C278:'ZASOBY N'!$C$525,'ZASOBY N'!$C278,'ZASOBY N'!$D278:'ZASOBY N'!$D$525,'ZASOBY N'!$D278,'ZASOBY N'!$H278:'ZASOBY N'!$H$525,'ZASOBY N'!$H278 )</f>
        <v>0</v>
      </c>
      <c r="BT279" s="410">
        <f>COUNTIFS('ZASOBY N'!$B$10:$B278,'ZASOBY N'!$B278,'ZASOBY N'!$C$10:'ZASOBY N'!$C278,'ZASOBY N'!$C278,'ZASOBY N'!$D$10:'ZASOBY N'!$D278,'ZASOBY N'!$D278,'ZASOBY N'!$H$10:'ZASOBY N'!$H278,'ZASOBY N'!$H278 )</f>
        <v>0</v>
      </c>
      <c r="BU279" s="411">
        <f t="shared" si="102"/>
        <v>0</v>
      </c>
      <c r="BV279" s="412">
        <f t="shared" si="103"/>
        <v>0</v>
      </c>
      <c r="BW279" s="94" t="s">
        <v>499</v>
      </c>
      <c r="BX279" s="414" t="str">
        <f>IF(AND(BZ279=1,CA279=1,SUMIF($C279:$C$525,$C279,$AI279:$AI$525)=$AI279),$AI279,IF($CC279&gt;0,$CC279,IF(AND(COUNTIF($C$11:$C278,$C279)&gt;=1,COUNTIF($D278:$D278,$D279)&gt;=1),"",IF(AND(SUMIF($C279:$C$525,$C279,$AI279:$AI$525)&gt;$AI279,SUMIF($D279:$D$525,$D279,$AI279:$AI$525)&gt;$IG279),_xlfn.AGGREGATE(14,4,$CB$11:$CB$31*($C$11:$C$31=$C279),1),""))))</f>
        <v/>
      </c>
      <c r="BZ279" s="409">
        <f>COUNTIFS('ZASOBY N'!$B278:$B$525,'ZASOBY N'!$B278,'ZASOBY N'!$C278:'ZASOBY N'!$C$525,'ZASOBY N'!$C278,'ZASOBY N'!$D278:'ZASOBY N'!$D$525,'ZASOBY N'!$D278,'ZASOBY N'!$H278:'ZASOBY N'!$H$525,'ZASOBY N'!$H278 )</f>
        <v>0</v>
      </c>
      <c r="CA279" s="410">
        <f>COUNTIFS('ZASOBY N'!$B$10:$B278,'ZASOBY N'!$B278,'ZASOBY N'!$C$10:'ZASOBY N'!$C278,'ZASOBY N'!$C278,'ZASOBY N'!$D$10:'ZASOBY N'!$D278,'ZASOBY N'!$D278,'ZASOBY N'!$H$10:'ZASOBY N'!$H278,'ZASOBY N'!$H278 )</f>
        <v>0</v>
      </c>
      <c r="CB279" s="411">
        <f t="shared" si="104"/>
        <v>0</v>
      </c>
      <c r="CC279" s="412">
        <f t="shared" si="105"/>
        <v>0</v>
      </c>
      <c r="CE279" s="414" t="str">
        <f>IF(AND(CG279=1,CH279=1,SUMIF($C279:$C$525,$C279,$AH279:$AH$525)=$AH279),$AH279,IF($CJ279&gt;0,$CJ279,IF(AND(COUNTIF($C$11:$C278,$C279)&gt;=1,COUNTIF($D278:$D278,$D279)&gt;=1),"",IF(AND(SUMIF($C279:$C$525,$C279,$AH279:$AH$525)&gt;$AH279,SUMIF($D279:$D$525,$D279,$AH279:$AH$525)&gt;$AH279),_xlfn.AGGREGATE(14,4,$CI$11:$CI$31*($C$11:$C$31=$C279),1),""))))</f>
        <v/>
      </c>
      <c r="CG279" s="409">
        <f>COUNTIFS('ZASOBY N'!$B278:$B$525,'ZASOBY N'!$B278,'ZASOBY N'!$C278:'ZASOBY N'!$C$525,'ZASOBY N'!$C278,'ZASOBY N'!$D278:'ZASOBY N'!$D$525,'ZASOBY N'!$D278,'ZASOBY N'!$H278:'ZASOBY N'!$H$525,'ZASOBY N'!$H278 )</f>
        <v>0</v>
      </c>
      <c r="CH279" s="410">
        <f>COUNTIFS('ZASOBY N'!$B$10:$B278,'ZASOBY N'!$B278,'ZASOBY N'!$C$10:'ZASOBY N'!$C278,'ZASOBY N'!$C278,'ZASOBY N'!$D$10:'ZASOBY N'!$D278,'ZASOBY N'!$D278,'ZASOBY N'!$H$10:'ZASOBY N'!$H278,'ZASOBY N'!$H278 )</f>
        <v>0</v>
      </c>
      <c r="CI279" s="411">
        <f t="shared" si="106"/>
        <v>0</v>
      </c>
      <c r="CJ279" s="412">
        <f t="shared" si="107"/>
        <v>0</v>
      </c>
      <c r="CL279" s="414" t="str">
        <f>IF(AND(CN279=1,CO279=1,SUMIF($C279:$C$525,$C279,$AG279:$AG$525)=$AG279),$AG279,IF($CQ279&gt;0,$CQ279,IF(AND(COUNTIF($C$11:$C278,$C279)&gt;=1,COUNTIF($D278:$D278,$D279)&gt;=1),"",IF(AND(SUMIF($C279:$C$525,$C279,$AG279:$AG$525)&gt;$AG279,SUMIF($D279:$D$525,$D279,$AG279:$AG$525)&gt;$AG279),_xlfn.AGGREGATE(14,4,$CP$11:$CP$31*($C$11:$C$31=$C279),1),""))))</f>
        <v/>
      </c>
      <c r="CN279" s="409">
        <f>COUNTIFS('ZASOBY N'!$B278:$B$525,'ZASOBY N'!$B278,'ZASOBY N'!$C278:'ZASOBY N'!$C$525,'ZASOBY N'!$C278,'ZASOBY N'!$D278:'ZASOBY N'!$D$525,'ZASOBY N'!$D278,'ZASOBY N'!$H278:'ZASOBY N'!$H$525,'ZASOBY N'!$H278 )</f>
        <v>0</v>
      </c>
      <c r="CO279" s="410">
        <f>COUNTIFS('ZASOBY N'!$B$10:$B278,'ZASOBY N'!$B278,'ZASOBY N'!$C$10:'ZASOBY N'!$C278,'ZASOBY N'!$C278,'ZASOBY N'!$D$10:'ZASOBY N'!$D278,'ZASOBY N'!$D278,'ZASOBY N'!$H$10:'ZASOBY N'!$H278,'ZASOBY N'!$H278 )</f>
        <v>0</v>
      </c>
      <c r="CP279" s="411">
        <f t="shared" si="108"/>
        <v>0</v>
      </c>
      <c r="CQ279" s="412">
        <f t="shared" si="109"/>
        <v>0</v>
      </c>
      <c r="CS279" s="414" t="str">
        <f>IF(AND(CU279=1,CV279=1,SUMIF($C279:$C$525,$C279,$AF279:$AF$525)=$AF279),$AF279,IF($CX279&gt;0,$CX279,IF(AND(COUNTIF($C$11:$C278,$C279)&gt;=1,COUNTIF($D278:$D278,$D279)&gt;=1),"",IF(AND(SUMIF($C279:$C$525,$C279,$AF279:$AF$525)&gt;$AF279,SUMIF($D279:$D$525,$D279,$AF279:$AF$525)&gt;$AF279),_xlfn.AGGREGATE(14,4,$CW$11:$CW$31*($C$11:$C$31=$C279),1),""))))</f>
        <v/>
      </c>
      <c r="CU279" s="409">
        <f>COUNTIFS('ZASOBY N'!$B278:$B$525,'ZASOBY N'!$B278,'ZASOBY N'!$C278:'ZASOBY N'!$C$525,'ZASOBY N'!$C278,'ZASOBY N'!$D278:'ZASOBY N'!$D$525,'ZASOBY N'!$D278,'ZASOBY N'!$H278:'ZASOBY N'!$H$525,'ZASOBY N'!$H278 )</f>
        <v>0</v>
      </c>
      <c r="CV279" s="410">
        <f>COUNTIFS('ZASOBY N'!$B$10:$B278,'ZASOBY N'!$B278,'ZASOBY N'!$C$10:'ZASOBY N'!$C278,'ZASOBY N'!$C278,'ZASOBY N'!$D$10:'ZASOBY N'!$D278,'ZASOBY N'!$D278,'ZASOBY N'!$H$10:'ZASOBY N'!$H278,'ZASOBY N'!$H278 )</f>
        <v>0</v>
      </c>
      <c r="CW279" s="411">
        <f t="shared" si="110"/>
        <v>0</v>
      </c>
      <c r="CX279" s="412">
        <f t="shared" si="111"/>
        <v>0</v>
      </c>
      <c r="CZ279" s="414" t="str">
        <f>IF(AND(DB279=1,DC279=1,SUMIF($C279:$C$525,$C279,$AE279:$AE$525)=$AE279),$AE279,IF($DE279&gt;0,$DE279,IF(AND(COUNTIF($C$11:$C278,$C279)&gt;=1,COUNTIF($D278:$D278,$D279)&gt;=1),"",IF(AND(SUMIF($C279:$C$525,$C279,$AE279:$AE$525)&gt;$AE279,SUMIF($D279:$D$525,$D279,$AE279:$AE$525)&gt;$AE279),_xlfn.AGGREGATE(14,4,$DD$11:$DD$31*($C$11:$C$31=$C279),1),""))))</f>
        <v/>
      </c>
      <c r="DB279" s="409">
        <f>COUNTIFS('ZASOBY N'!$B278:$B$525,'ZASOBY N'!$B278,'ZASOBY N'!$C278:'ZASOBY N'!$C$525,'ZASOBY N'!$C278,'ZASOBY N'!$D278:'ZASOBY N'!$D$525,'ZASOBY N'!$D278,'ZASOBY N'!$H278:'ZASOBY N'!$H$525,'ZASOBY N'!$H278 )</f>
        <v>0</v>
      </c>
      <c r="DC279" s="410">
        <f>COUNTIFS('ZASOBY N'!$B$10:$B278,'ZASOBY N'!$B278,'ZASOBY N'!$C$10:'ZASOBY N'!$C278,'ZASOBY N'!$C278,'ZASOBY N'!$D$10:'ZASOBY N'!$D278,'ZASOBY N'!$D278,'ZASOBY N'!$H$10:'ZASOBY N'!$H278,'ZASOBY N'!$H278 )</f>
        <v>0</v>
      </c>
      <c r="DD279" s="411">
        <f t="shared" si="112"/>
        <v>0</v>
      </c>
      <c r="DE279" s="412">
        <f t="shared" si="113"/>
        <v>0</v>
      </c>
      <c r="DF279" s="399" t="str">
        <f>IF(AND(DI279=1,DJ279=1,SUMIF($C279:$C$525,$C279,$AD279:$AD$525)=$AD279),$AD279,IF($DL279&gt;0,$DL279,IF(B279="","",IF(AND(COUNTIF($C$11:$C278,$C279)&gt;=1,COUNTIF($D278:$D278,$D279)&gt;=1,COUNTIF($Z276:$Z278,$C279)=0),"",IF(AND(COUNTIF($C$11:$C278,$C279)&gt;=1,COUNTIF($D278:$D278,$D279)&gt;=1),"UJĘTO WYŻEJ",IF(AND(SUMIF($C279:$C$525,$C279,$AD279:$AD$525)&gt;$AD279,SUMIF($D279:$D$525,$D279,$AD279:$AD$525)&gt;$AD279),_xlfn.AGGREGATE(14,4,$DK$11:$DK$31*($C$11:$C$31=$C279),1),""))))))</f>
        <v/>
      </c>
      <c r="DG279" s="414" t="str">
        <f>IF(AND(DI279=1,DJ279=1,SUMIF($C279:$C$525,$C279,$AD279:$AD$525)=$AD279),$AD279,IF($DL279&gt;0,$DL279,IF(AND(COUNTIF($C$11:$C278,$C279)&gt;=1,COUNTIF($D278:$D278,$D279)&gt;=1),"",IF(AND(SUMIF($C279:$C$525,$C279,$AD279:$AD$525)&gt;$AD279,SUMIF($D279:$D$525,$D279,$AD279:$AD$525)&gt;$AD279),_xlfn.AGGREGATE(14,4,$DK$11:$DK$31*($C$11:$C$31=$C279),1),""))))</f>
        <v/>
      </c>
      <c r="DI279" s="409">
        <f>COUNTIFS('ZASOBY N'!$B278:$B$525,'ZASOBY N'!$B278,'ZASOBY N'!$C278:'ZASOBY N'!$C$525,'ZASOBY N'!$C278,'ZASOBY N'!$D278:'ZASOBY N'!$D$525,'ZASOBY N'!$D278,'ZASOBY N'!$H278:'ZASOBY N'!$H$525,'ZASOBY N'!$H278 )</f>
        <v>0</v>
      </c>
      <c r="DJ279" s="410">
        <f>COUNTIFS('ZASOBY N'!$B$10:$B278,'ZASOBY N'!$B278,'ZASOBY N'!$C$10:'ZASOBY N'!$C278,'ZASOBY N'!$C278,'ZASOBY N'!$D$10:'ZASOBY N'!$D278,'ZASOBY N'!$D278,'ZASOBY N'!$H$10:'ZASOBY N'!$H278,'ZASOBY N'!$H278 )</f>
        <v>0</v>
      </c>
      <c r="DK279" s="411">
        <f t="shared" si="114"/>
        <v>0</v>
      </c>
      <c r="DL279" s="412">
        <f t="shared" si="115"/>
        <v>0</v>
      </c>
    </row>
    <row r="280" spans="1:116" ht="18.899999999999999" customHeight="1" x14ac:dyDescent="0.3">
      <c r="A280" s="219"/>
      <c r="B280" s="152" t="str">
        <f>IF('ZASOBY N'!A279="","",'ZASOBY N'!A279)</f>
        <v/>
      </c>
      <c r="C280" s="462" t="str">
        <f>IF('ZASOBY N'!C279="","",'ZASOBY N'!C279)</f>
        <v/>
      </c>
      <c r="D280" s="137" t="str">
        <f>IF('ZASOBY N'!B279="","",'ZASOBY N'!B279)</f>
        <v/>
      </c>
      <c r="E280" s="138"/>
      <c r="F280" s="356" t="str">
        <f>IF('ZASOBY N'!D279="","",'ZASOBY N'!D279)</f>
        <v/>
      </c>
      <c r="G280" s="220" t="str">
        <f>IF('ZASOBY N'!G279="","",'ZASOBY N'!G279)</f>
        <v/>
      </c>
      <c r="H280" s="221" t="str">
        <f>IF('ZASOBY N'!F279="","",'ZASOBY N'!F279)</f>
        <v/>
      </c>
      <c r="I280" s="221" t="str">
        <f>IF('ZASOBY N'!G279="","",'ZASOBY N'!G279)</f>
        <v/>
      </c>
      <c r="J280" s="221" t="str">
        <f>IF('ZASOBY N'!H279="","",'ZASOBY N'!H279)</f>
        <v/>
      </c>
      <c r="K280" s="214">
        <v>0</v>
      </c>
      <c r="L280" s="214">
        <v>0</v>
      </c>
      <c r="M280" s="214">
        <v>0</v>
      </c>
      <c r="N280" s="222" t="str">
        <f>IF('ZASOBY N'!BD279="x","",IF(W280="","",'ZASOBY N'!E279))</f>
        <v/>
      </c>
      <c r="O280" s="223">
        <v>0</v>
      </c>
      <c r="P280" s="223">
        <v>0</v>
      </c>
      <c r="Q280" s="226" t="str">
        <f>IF($N280="","",'UPR BILANS N'!G280*'UPR BILANS N'!N280)</f>
        <v/>
      </c>
      <c r="R280" s="225" t="str">
        <f>IF($N280="","",'ZASOBY N'!O279)</f>
        <v/>
      </c>
      <c r="S280" s="225" t="str">
        <f>IF($N280="","",IF('ZASOBY N'!Q279="",0,'ZASOBY N'!Q279))</f>
        <v/>
      </c>
      <c r="T280" s="225" t="str">
        <f>IF($N280="","",'ZASOBY N'!V279)</f>
        <v/>
      </c>
      <c r="U280" s="225" t="str">
        <f>IF($N280="","",IF('ZASOBY N'!AG279="",0,'ZASOBY N'!AG279))</f>
        <v/>
      </c>
      <c r="V280" s="225" t="str">
        <f>IF($N280="","",IF(NN!P282="",0,NN!P282))</f>
        <v/>
      </c>
      <c r="W280" s="225" t="str">
        <f t="shared" si="93"/>
        <v/>
      </c>
      <c r="X280" s="226" t="str">
        <f t="shared" si="96"/>
        <v/>
      </c>
      <c r="Y280" s="225" t="str">
        <f>IF('ZASOBY N'!AU279="","",IF(C280&lt;&gt;C279,'ZASOBY N'!AU279,IF(D280&lt;&gt;D279,'ZASOBY N'!AU279,IF(F280&lt;&gt;F279,'ZASOBY N'!AU279,IF(G280&lt;&gt;G279,'ZASOBY N'!AU279,IF(J280&lt;&gt;J279,'ZASOBY N'!AU279,IF(NN!AC282="","",IF(AND(C279=C280,H279=H280,J279=J280,NN!AC282&gt;0),"",IF(AND(C280=C281,H280=DO278,NN!CW280&gt;0),'ZASOBY N'!AU279,'ZASOBY N'!AU279)))))))))</f>
        <v/>
      </c>
      <c r="Z280" s="225" t="str">
        <f t="shared" si="94"/>
        <v/>
      </c>
      <c r="AA280" s="227" t="str">
        <f t="shared" si="98"/>
        <v/>
      </c>
      <c r="AB280" s="400" t="str">
        <f t="shared" si="95"/>
        <v/>
      </c>
      <c r="AC280" s="228" t="str">
        <f t="shared" si="97"/>
        <v/>
      </c>
      <c r="AD280" s="222">
        <f>IF(B280="",0,IF(F280="",0,INDEX(POBRANIE_!$B$6:$F$101,MATCH('UPR BILANS N'!$F280,POBRANIE_!$A$6:$A$101,0),2)))</f>
        <v>0</v>
      </c>
      <c r="AE280" s="224">
        <f>IF(OR('ZASOBY N'!G279="",'ZASOBY N'!E279=""),0,IF(B280="",0,'ZASOBY N'!G279*'ZASOBY N'!E279))</f>
        <v>0</v>
      </c>
      <c r="AF280" s="225">
        <f>IF('ZASOBY N'!O279="",0,'ZASOBY N'!O279)</f>
        <v>0</v>
      </c>
      <c r="AG280" s="225">
        <f>IF('ZASOBY N'!Q279="",0,'ZASOBY N'!Q279)</f>
        <v>0</v>
      </c>
      <c r="AH280" s="225">
        <f>IF('ZASOBY N'!V279="",0,'ZASOBY N'!V279)</f>
        <v>0</v>
      </c>
      <c r="AI280" s="225">
        <f>IF('ZASOBY N'!AG279="",0,'ZASOBY N'!AG279)</f>
        <v>0</v>
      </c>
      <c r="AJ280" s="225">
        <f>IF(NN!P282="",0,IF(NN!P282="BRAK kol.7","BRAK BADAŃ",NN!P282))</f>
        <v>0</v>
      </c>
      <c r="AK280" s="225">
        <f>IF(NN!AC282="",0,IF(NN!AC282="BRAK kol.7","BRAK BADAŃ",NN!AC282))</f>
        <v>0</v>
      </c>
      <c r="BJ280" s="414" t="str">
        <f>IF(AND(BL280=1,BM280=1,SUMIF($C280:$C$525,$C280,$AK280:$AK$525)=$AK280),$AK280,IF($BO280&gt;0,$BO280,IF(AND(COUNTIF($C$11:$C279,$C280)&gt;=1,COUNTIF($D279:$D279,$D280)&gt;=1),"",IF(AND(SUMIF($C280:$C$525,$C280,$AK280:$AK$525)&gt;=$AK280,SUMIF($D280:$D$525,$D280,$AK280:$AK$525)&gt;=$AK280),SUMIF($C280:$C$525,$C280,$AK280:$AK$525),""))))</f>
        <v/>
      </c>
      <c r="BL280" s="409">
        <f>COUNTIFS('ZASOBY N'!$B279:$B$525,'ZASOBY N'!$B279,'ZASOBY N'!$C279:'ZASOBY N'!$C$525,'ZASOBY N'!$C279,'ZASOBY N'!$D279:'ZASOBY N'!$D$525,'ZASOBY N'!$D279,'ZASOBY N'!$H279:'ZASOBY N'!$H$525,'ZASOBY N'!$H279 )</f>
        <v>0</v>
      </c>
      <c r="BM280" s="410">
        <f>COUNTIFS('ZASOBY N'!$B$10:$B279,'ZASOBY N'!$B279,'ZASOBY N'!$C$10:'ZASOBY N'!$C279,'ZASOBY N'!$C279,'ZASOBY N'!$D$10:'ZASOBY N'!$D279,'ZASOBY N'!$D279,'ZASOBY N'!$H$10:'ZASOBY N'!$H279,'ZASOBY N'!$H279 )</f>
        <v>0</v>
      </c>
      <c r="BN280" s="411">
        <f t="shared" si="99"/>
        <v>0</v>
      </c>
      <c r="BO280" s="412">
        <f t="shared" si="100"/>
        <v>0</v>
      </c>
      <c r="BP280" s="94" t="str">
        <f t="shared" si="101"/>
        <v/>
      </c>
      <c r="BQ280" s="414" t="str">
        <f>IF(AND(BS280=1,BT280=1,SUMIF($C280:$C$525,$C280,$AJ280:$AJ$525)=$AJ280),$AJ280,IF($BV280&gt;0,$BV280,IF(AND(COUNTIF($C$11:$C279,$C280)&gt;=1,COUNTIF($D279:$D279,$D280)&gt;=1),"",IF(AND(SUMIF($C280:$C$525,$C280,$AJ280:$AJ$525)&gt;$AJ280,SUMIF($D280:$D$525,$D280,$AJ280:$AJ$525)&gt;$AJ280),SUMIF($C280:$C$525,$C280,$AJ280:$AJ$525),""))))</f>
        <v/>
      </c>
      <c r="BS280" s="409">
        <f>COUNTIFS('ZASOBY N'!$B279:$B$525,'ZASOBY N'!$B279,'ZASOBY N'!$C279:'ZASOBY N'!$C$525,'ZASOBY N'!$C279,'ZASOBY N'!$D279:'ZASOBY N'!$D$525,'ZASOBY N'!$D279,'ZASOBY N'!$H279:'ZASOBY N'!$H$525,'ZASOBY N'!$H279 )</f>
        <v>0</v>
      </c>
      <c r="BT280" s="410">
        <f>COUNTIFS('ZASOBY N'!$B$10:$B279,'ZASOBY N'!$B279,'ZASOBY N'!$C$10:'ZASOBY N'!$C279,'ZASOBY N'!$C279,'ZASOBY N'!$D$10:'ZASOBY N'!$D279,'ZASOBY N'!$D279,'ZASOBY N'!$H$10:'ZASOBY N'!$H279,'ZASOBY N'!$H279 )</f>
        <v>0</v>
      </c>
      <c r="BU280" s="411">
        <f t="shared" si="102"/>
        <v>0</v>
      </c>
      <c r="BV280" s="412">
        <f t="shared" si="103"/>
        <v>0</v>
      </c>
      <c r="BW280" s="94" t="s">
        <v>499</v>
      </c>
      <c r="BX280" s="414" t="str">
        <f>IF(AND(BZ280=1,CA280=1,SUMIF($C280:$C$525,$C280,$AI280:$AI$525)=$AI280),$AI280,IF($CC280&gt;0,$CC280,IF(AND(COUNTIF($C$11:$C279,$C280)&gt;=1,COUNTIF($D279:$D279,$D280)&gt;=1),"",IF(AND(SUMIF($C280:$C$525,$C280,$AI280:$AI$525)&gt;$AI280,SUMIF($D280:$D$525,$D280,$AI280:$AI$525)&gt;$IG280),_xlfn.AGGREGATE(14,4,$CB$11:$CB$31*($C$11:$C$31=$C280),1),""))))</f>
        <v/>
      </c>
      <c r="BZ280" s="409">
        <f>COUNTIFS('ZASOBY N'!$B279:$B$525,'ZASOBY N'!$B279,'ZASOBY N'!$C279:'ZASOBY N'!$C$525,'ZASOBY N'!$C279,'ZASOBY N'!$D279:'ZASOBY N'!$D$525,'ZASOBY N'!$D279,'ZASOBY N'!$H279:'ZASOBY N'!$H$525,'ZASOBY N'!$H279 )</f>
        <v>0</v>
      </c>
      <c r="CA280" s="410">
        <f>COUNTIFS('ZASOBY N'!$B$10:$B279,'ZASOBY N'!$B279,'ZASOBY N'!$C$10:'ZASOBY N'!$C279,'ZASOBY N'!$C279,'ZASOBY N'!$D$10:'ZASOBY N'!$D279,'ZASOBY N'!$D279,'ZASOBY N'!$H$10:'ZASOBY N'!$H279,'ZASOBY N'!$H279 )</f>
        <v>0</v>
      </c>
      <c r="CB280" s="411">
        <f t="shared" si="104"/>
        <v>0</v>
      </c>
      <c r="CC280" s="412">
        <f t="shared" si="105"/>
        <v>0</v>
      </c>
      <c r="CE280" s="414" t="str">
        <f>IF(AND(CG280=1,CH280=1,SUMIF($C280:$C$525,$C280,$AH280:$AH$525)=$AH280),$AH280,IF($CJ280&gt;0,$CJ280,IF(AND(COUNTIF($C$11:$C279,$C280)&gt;=1,COUNTIF($D279:$D279,$D280)&gt;=1),"",IF(AND(SUMIF($C280:$C$525,$C280,$AH280:$AH$525)&gt;$AH280,SUMIF($D280:$D$525,$D280,$AH280:$AH$525)&gt;$AH280),_xlfn.AGGREGATE(14,4,$CI$11:$CI$31*($C$11:$C$31=$C280),1),""))))</f>
        <v/>
      </c>
      <c r="CG280" s="409">
        <f>COUNTIFS('ZASOBY N'!$B279:$B$525,'ZASOBY N'!$B279,'ZASOBY N'!$C279:'ZASOBY N'!$C$525,'ZASOBY N'!$C279,'ZASOBY N'!$D279:'ZASOBY N'!$D$525,'ZASOBY N'!$D279,'ZASOBY N'!$H279:'ZASOBY N'!$H$525,'ZASOBY N'!$H279 )</f>
        <v>0</v>
      </c>
      <c r="CH280" s="410">
        <f>COUNTIFS('ZASOBY N'!$B$10:$B279,'ZASOBY N'!$B279,'ZASOBY N'!$C$10:'ZASOBY N'!$C279,'ZASOBY N'!$C279,'ZASOBY N'!$D$10:'ZASOBY N'!$D279,'ZASOBY N'!$D279,'ZASOBY N'!$H$10:'ZASOBY N'!$H279,'ZASOBY N'!$H279 )</f>
        <v>0</v>
      </c>
      <c r="CI280" s="411">
        <f t="shared" si="106"/>
        <v>0</v>
      </c>
      <c r="CJ280" s="412">
        <f t="shared" si="107"/>
        <v>0</v>
      </c>
      <c r="CL280" s="414" t="str">
        <f>IF(AND(CN280=1,CO280=1,SUMIF($C280:$C$525,$C280,$AG280:$AG$525)=$AG280),$AG280,IF($CQ280&gt;0,$CQ280,IF(AND(COUNTIF($C$11:$C279,$C280)&gt;=1,COUNTIF($D279:$D279,$D280)&gt;=1),"",IF(AND(SUMIF($C280:$C$525,$C280,$AG280:$AG$525)&gt;$AG280,SUMIF($D280:$D$525,$D280,$AG280:$AG$525)&gt;$AG280),_xlfn.AGGREGATE(14,4,$CP$11:$CP$31*($C$11:$C$31=$C280),1),""))))</f>
        <v/>
      </c>
      <c r="CN280" s="409">
        <f>COUNTIFS('ZASOBY N'!$B279:$B$525,'ZASOBY N'!$B279,'ZASOBY N'!$C279:'ZASOBY N'!$C$525,'ZASOBY N'!$C279,'ZASOBY N'!$D279:'ZASOBY N'!$D$525,'ZASOBY N'!$D279,'ZASOBY N'!$H279:'ZASOBY N'!$H$525,'ZASOBY N'!$H279 )</f>
        <v>0</v>
      </c>
      <c r="CO280" s="410">
        <f>COUNTIFS('ZASOBY N'!$B$10:$B279,'ZASOBY N'!$B279,'ZASOBY N'!$C$10:'ZASOBY N'!$C279,'ZASOBY N'!$C279,'ZASOBY N'!$D$10:'ZASOBY N'!$D279,'ZASOBY N'!$D279,'ZASOBY N'!$H$10:'ZASOBY N'!$H279,'ZASOBY N'!$H279 )</f>
        <v>0</v>
      </c>
      <c r="CP280" s="411">
        <f t="shared" si="108"/>
        <v>0</v>
      </c>
      <c r="CQ280" s="412">
        <f t="shared" si="109"/>
        <v>0</v>
      </c>
      <c r="CS280" s="414" t="str">
        <f>IF(AND(CU280=1,CV280=1,SUMIF($C280:$C$525,$C280,$AF280:$AF$525)=$AF280),$AF280,IF($CX280&gt;0,$CX280,IF(AND(COUNTIF($C$11:$C279,$C280)&gt;=1,COUNTIF($D279:$D279,$D280)&gt;=1),"",IF(AND(SUMIF($C280:$C$525,$C280,$AF280:$AF$525)&gt;$AF280,SUMIF($D280:$D$525,$D280,$AF280:$AF$525)&gt;$AF280),_xlfn.AGGREGATE(14,4,$CW$11:$CW$31*($C$11:$C$31=$C280),1),""))))</f>
        <v/>
      </c>
      <c r="CU280" s="409">
        <f>COUNTIFS('ZASOBY N'!$B279:$B$525,'ZASOBY N'!$B279,'ZASOBY N'!$C279:'ZASOBY N'!$C$525,'ZASOBY N'!$C279,'ZASOBY N'!$D279:'ZASOBY N'!$D$525,'ZASOBY N'!$D279,'ZASOBY N'!$H279:'ZASOBY N'!$H$525,'ZASOBY N'!$H279 )</f>
        <v>0</v>
      </c>
      <c r="CV280" s="410">
        <f>COUNTIFS('ZASOBY N'!$B$10:$B279,'ZASOBY N'!$B279,'ZASOBY N'!$C$10:'ZASOBY N'!$C279,'ZASOBY N'!$C279,'ZASOBY N'!$D$10:'ZASOBY N'!$D279,'ZASOBY N'!$D279,'ZASOBY N'!$H$10:'ZASOBY N'!$H279,'ZASOBY N'!$H279 )</f>
        <v>0</v>
      </c>
      <c r="CW280" s="411">
        <f t="shared" si="110"/>
        <v>0</v>
      </c>
      <c r="CX280" s="412">
        <f t="shared" si="111"/>
        <v>0</v>
      </c>
      <c r="CZ280" s="414" t="str">
        <f>IF(AND(DB280=1,DC280=1,SUMIF($C280:$C$525,$C280,$AE280:$AE$525)=$AE280),$AE280,IF($DE280&gt;0,$DE280,IF(AND(COUNTIF($C$11:$C279,$C280)&gt;=1,COUNTIF($D279:$D279,$D280)&gt;=1),"",IF(AND(SUMIF($C280:$C$525,$C280,$AE280:$AE$525)&gt;$AE280,SUMIF($D280:$D$525,$D280,$AE280:$AE$525)&gt;$AE280),_xlfn.AGGREGATE(14,4,$DD$11:$DD$31*($C$11:$C$31=$C280),1),""))))</f>
        <v/>
      </c>
      <c r="DB280" s="409">
        <f>COUNTIFS('ZASOBY N'!$B279:$B$525,'ZASOBY N'!$B279,'ZASOBY N'!$C279:'ZASOBY N'!$C$525,'ZASOBY N'!$C279,'ZASOBY N'!$D279:'ZASOBY N'!$D$525,'ZASOBY N'!$D279,'ZASOBY N'!$H279:'ZASOBY N'!$H$525,'ZASOBY N'!$H279 )</f>
        <v>0</v>
      </c>
      <c r="DC280" s="410">
        <f>COUNTIFS('ZASOBY N'!$B$10:$B279,'ZASOBY N'!$B279,'ZASOBY N'!$C$10:'ZASOBY N'!$C279,'ZASOBY N'!$C279,'ZASOBY N'!$D$10:'ZASOBY N'!$D279,'ZASOBY N'!$D279,'ZASOBY N'!$H$10:'ZASOBY N'!$H279,'ZASOBY N'!$H279 )</f>
        <v>0</v>
      </c>
      <c r="DD280" s="411">
        <f t="shared" si="112"/>
        <v>0</v>
      </c>
      <c r="DE280" s="412">
        <f t="shared" si="113"/>
        <v>0</v>
      </c>
      <c r="DF280" s="399" t="str">
        <f>IF(AND(DI280=1,DJ280=1,SUMIF($C280:$C$525,$C280,$AD280:$AD$525)=$AD280),$AD280,IF($DL280&gt;0,$DL280,IF(B280="","",IF(AND(COUNTIF($C$11:$C279,$C280)&gt;=1,COUNTIF($D279:$D279,$D280)&gt;=1,COUNTIF($Z277:$Z279,$C280)=0),"",IF(AND(COUNTIF($C$11:$C279,$C280)&gt;=1,COUNTIF($D279:$D279,$D280)&gt;=1),"UJĘTO WYŻEJ",IF(AND(SUMIF($C280:$C$525,$C280,$AD280:$AD$525)&gt;$AD280,SUMIF($D280:$D$525,$D280,$AD280:$AD$525)&gt;$AD280),_xlfn.AGGREGATE(14,4,$DK$11:$DK$31*($C$11:$C$31=$C280),1),""))))))</f>
        <v/>
      </c>
      <c r="DG280" s="414" t="str">
        <f>IF(AND(DI280=1,DJ280=1,SUMIF($C280:$C$525,$C280,$AD280:$AD$525)=$AD280),$AD280,IF($DL280&gt;0,$DL280,IF(AND(COUNTIF($C$11:$C279,$C280)&gt;=1,COUNTIF($D279:$D279,$D280)&gt;=1),"",IF(AND(SUMIF($C280:$C$525,$C280,$AD280:$AD$525)&gt;$AD280,SUMIF($D280:$D$525,$D280,$AD280:$AD$525)&gt;$AD280),_xlfn.AGGREGATE(14,4,$DK$11:$DK$31*($C$11:$C$31=$C280),1),""))))</f>
        <v/>
      </c>
      <c r="DI280" s="409">
        <f>COUNTIFS('ZASOBY N'!$B279:$B$525,'ZASOBY N'!$B279,'ZASOBY N'!$C279:'ZASOBY N'!$C$525,'ZASOBY N'!$C279,'ZASOBY N'!$D279:'ZASOBY N'!$D$525,'ZASOBY N'!$D279,'ZASOBY N'!$H279:'ZASOBY N'!$H$525,'ZASOBY N'!$H279 )</f>
        <v>0</v>
      </c>
      <c r="DJ280" s="410">
        <f>COUNTIFS('ZASOBY N'!$B$10:$B279,'ZASOBY N'!$B279,'ZASOBY N'!$C$10:'ZASOBY N'!$C279,'ZASOBY N'!$C279,'ZASOBY N'!$D$10:'ZASOBY N'!$D279,'ZASOBY N'!$D279,'ZASOBY N'!$H$10:'ZASOBY N'!$H279,'ZASOBY N'!$H279 )</f>
        <v>0</v>
      </c>
      <c r="DK280" s="411">
        <f t="shared" si="114"/>
        <v>0</v>
      </c>
      <c r="DL280" s="412">
        <f t="shared" si="115"/>
        <v>0</v>
      </c>
    </row>
    <row r="281" spans="1:116" ht="18.899999999999999" customHeight="1" x14ac:dyDescent="0.3">
      <c r="A281" s="219"/>
      <c r="B281" s="152" t="str">
        <f>IF('ZASOBY N'!A280="","",'ZASOBY N'!A280)</f>
        <v/>
      </c>
      <c r="C281" s="462" t="str">
        <f>IF('ZASOBY N'!C280="","",'ZASOBY N'!C280)</f>
        <v/>
      </c>
      <c r="D281" s="137" t="str">
        <f>IF('ZASOBY N'!B280="","",'ZASOBY N'!B280)</f>
        <v/>
      </c>
      <c r="E281" s="138"/>
      <c r="F281" s="356" t="str">
        <f>IF('ZASOBY N'!D280="","",'ZASOBY N'!D280)</f>
        <v/>
      </c>
      <c r="G281" s="220" t="str">
        <f>IF('ZASOBY N'!G280="","",'ZASOBY N'!G280)</f>
        <v/>
      </c>
      <c r="H281" s="221" t="str">
        <f>IF('ZASOBY N'!F280="","",'ZASOBY N'!F280)</f>
        <v/>
      </c>
      <c r="I281" s="221" t="str">
        <f>IF('ZASOBY N'!G280="","",'ZASOBY N'!G280)</f>
        <v/>
      </c>
      <c r="J281" s="221" t="str">
        <f>IF('ZASOBY N'!H280="","",'ZASOBY N'!H280)</f>
        <v/>
      </c>
      <c r="K281" s="214">
        <v>0</v>
      </c>
      <c r="L281" s="214">
        <v>0</v>
      </c>
      <c r="M281" s="214">
        <v>0</v>
      </c>
      <c r="N281" s="222" t="str">
        <f>IF('ZASOBY N'!BD280="x","",IF(W281="","",'ZASOBY N'!E280))</f>
        <v/>
      </c>
      <c r="O281" s="223">
        <v>0</v>
      </c>
      <c r="P281" s="223">
        <v>0</v>
      </c>
      <c r="Q281" s="226" t="str">
        <f>IF($N281="","",'UPR BILANS N'!G281*'UPR BILANS N'!N281)</f>
        <v/>
      </c>
      <c r="R281" s="225" t="str">
        <f>IF($N281="","",'ZASOBY N'!O280)</f>
        <v/>
      </c>
      <c r="S281" s="225" t="str">
        <f>IF($N281="","",IF('ZASOBY N'!Q280="",0,'ZASOBY N'!Q280))</f>
        <v/>
      </c>
      <c r="T281" s="225" t="str">
        <f>IF($N281="","",'ZASOBY N'!V280)</f>
        <v/>
      </c>
      <c r="U281" s="225" t="str">
        <f>IF($N281="","",IF('ZASOBY N'!AG280="",0,'ZASOBY N'!AG280))</f>
        <v/>
      </c>
      <c r="V281" s="225" t="str">
        <f>IF($N281="","",IF(NN!P283="",0,NN!P283))</f>
        <v/>
      </c>
      <c r="W281" s="225" t="str">
        <f t="shared" si="93"/>
        <v/>
      </c>
      <c r="X281" s="226" t="str">
        <f t="shared" si="96"/>
        <v/>
      </c>
      <c r="Y281" s="225" t="str">
        <f>IF('ZASOBY N'!AU280="","",IF(C281&lt;&gt;C280,'ZASOBY N'!AU280,IF(D281&lt;&gt;D280,'ZASOBY N'!AU280,IF(F281&lt;&gt;F280,'ZASOBY N'!AU280,IF(G281&lt;&gt;G280,'ZASOBY N'!AU280,IF(J281&lt;&gt;J280,'ZASOBY N'!AU280,IF(NN!AC283="","",IF(AND(C280=C281,H280=H281,J280=J281,NN!AC283&gt;0),"",IF(AND(C281=C282,H281=DO279,NN!CW281&gt;0),'ZASOBY N'!AU280,'ZASOBY N'!AU280)))))))))</f>
        <v/>
      </c>
      <c r="Z281" s="225" t="str">
        <f t="shared" si="94"/>
        <v/>
      </c>
      <c r="AA281" s="227" t="str">
        <f t="shared" si="98"/>
        <v/>
      </c>
      <c r="AB281" s="400" t="str">
        <f t="shared" si="95"/>
        <v/>
      </c>
      <c r="AC281" s="228" t="str">
        <f t="shared" si="97"/>
        <v/>
      </c>
      <c r="AD281" s="222">
        <f>IF(B281="",0,IF(F281="",0,INDEX(POBRANIE_!$B$6:$F$101,MATCH('UPR BILANS N'!$F281,POBRANIE_!$A$6:$A$101,0),2)))</f>
        <v>0</v>
      </c>
      <c r="AE281" s="224">
        <f>IF(OR('ZASOBY N'!G280="",'ZASOBY N'!E280=""),0,IF(B281="",0,'ZASOBY N'!G280*'ZASOBY N'!E280))</f>
        <v>0</v>
      </c>
      <c r="AF281" s="225">
        <f>IF('ZASOBY N'!O280="",0,'ZASOBY N'!O280)</f>
        <v>0</v>
      </c>
      <c r="AG281" s="225">
        <f>IF('ZASOBY N'!Q280="",0,'ZASOBY N'!Q280)</f>
        <v>0</v>
      </c>
      <c r="AH281" s="225">
        <f>IF('ZASOBY N'!V280="",0,'ZASOBY N'!V280)</f>
        <v>0</v>
      </c>
      <c r="AI281" s="225">
        <f>IF('ZASOBY N'!AG280="",0,'ZASOBY N'!AG280)</f>
        <v>0</v>
      </c>
      <c r="AJ281" s="225">
        <f>IF(NN!P283="",0,IF(NN!P283="BRAK kol.7","BRAK BADAŃ",NN!P283))</f>
        <v>0</v>
      </c>
      <c r="AK281" s="225">
        <f>IF(NN!AC283="",0,IF(NN!AC283="BRAK kol.7","BRAK BADAŃ",NN!AC283))</f>
        <v>0</v>
      </c>
      <c r="BJ281" s="414" t="str">
        <f>IF(AND(BL281=1,BM281=1,SUMIF($C281:$C$525,$C281,$AK281:$AK$525)=$AK281),$AK281,IF($BO281&gt;0,$BO281,IF(AND(COUNTIF($C$11:$C280,$C281)&gt;=1,COUNTIF($D280:$D280,$D281)&gt;=1),"",IF(AND(SUMIF($C281:$C$525,$C281,$AK281:$AK$525)&gt;=$AK281,SUMIF($D281:$D$525,$D281,$AK281:$AK$525)&gt;=$AK281),SUMIF($C281:$C$525,$C281,$AK281:$AK$525),""))))</f>
        <v/>
      </c>
      <c r="BL281" s="409">
        <f>COUNTIFS('ZASOBY N'!$B280:$B$525,'ZASOBY N'!$B280,'ZASOBY N'!$C280:'ZASOBY N'!$C$525,'ZASOBY N'!$C280,'ZASOBY N'!$D280:'ZASOBY N'!$D$525,'ZASOBY N'!$D280,'ZASOBY N'!$H280:'ZASOBY N'!$H$525,'ZASOBY N'!$H280 )</f>
        <v>0</v>
      </c>
      <c r="BM281" s="410">
        <f>COUNTIFS('ZASOBY N'!$B$10:$B280,'ZASOBY N'!$B280,'ZASOBY N'!$C$10:'ZASOBY N'!$C280,'ZASOBY N'!$C280,'ZASOBY N'!$D$10:'ZASOBY N'!$D280,'ZASOBY N'!$D280,'ZASOBY N'!$H$10:'ZASOBY N'!$H280,'ZASOBY N'!$H280 )</f>
        <v>0</v>
      </c>
      <c r="BN281" s="411">
        <f t="shared" si="99"/>
        <v>0</v>
      </c>
      <c r="BO281" s="412">
        <f t="shared" si="100"/>
        <v>0</v>
      </c>
      <c r="BP281" s="94" t="str">
        <f t="shared" si="101"/>
        <v/>
      </c>
      <c r="BQ281" s="414" t="str">
        <f>IF(AND(BS281=1,BT281=1,SUMIF($C281:$C$525,$C281,$AJ281:$AJ$525)=$AJ281),$AJ281,IF($BV281&gt;0,$BV281,IF(AND(COUNTIF($C$11:$C280,$C281)&gt;=1,COUNTIF($D280:$D280,$D281)&gt;=1),"",IF(AND(SUMIF($C281:$C$525,$C281,$AJ281:$AJ$525)&gt;$AJ281,SUMIF($D281:$D$525,$D281,$AJ281:$AJ$525)&gt;$AJ281),SUMIF($C281:$C$525,$C281,$AJ281:$AJ$525),""))))</f>
        <v/>
      </c>
      <c r="BS281" s="409">
        <f>COUNTIFS('ZASOBY N'!$B280:$B$525,'ZASOBY N'!$B280,'ZASOBY N'!$C280:'ZASOBY N'!$C$525,'ZASOBY N'!$C280,'ZASOBY N'!$D280:'ZASOBY N'!$D$525,'ZASOBY N'!$D280,'ZASOBY N'!$H280:'ZASOBY N'!$H$525,'ZASOBY N'!$H280 )</f>
        <v>0</v>
      </c>
      <c r="BT281" s="410">
        <f>COUNTIFS('ZASOBY N'!$B$10:$B280,'ZASOBY N'!$B280,'ZASOBY N'!$C$10:'ZASOBY N'!$C280,'ZASOBY N'!$C280,'ZASOBY N'!$D$10:'ZASOBY N'!$D280,'ZASOBY N'!$D280,'ZASOBY N'!$H$10:'ZASOBY N'!$H280,'ZASOBY N'!$H280 )</f>
        <v>0</v>
      </c>
      <c r="BU281" s="411">
        <f t="shared" si="102"/>
        <v>0</v>
      </c>
      <c r="BV281" s="412">
        <f t="shared" si="103"/>
        <v>0</v>
      </c>
      <c r="BW281" s="94" t="s">
        <v>499</v>
      </c>
      <c r="BX281" s="414" t="str">
        <f>IF(AND(BZ281=1,CA281=1,SUMIF($C281:$C$525,$C281,$AI281:$AI$525)=$AI281),$AI281,IF($CC281&gt;0,$CC281,IF(AND(COUNTIF($C$11:$C280,$C281)&gt;=1,COUNTIF($D280:$D280,$D281)&gt;=1),"",IF(AND(SUMIF($C281:$C$525,$C281,$AI281:$AI$525)&gt;$AI281,SUMIF($D281:$D$525,$D281,$AI281:$AI$525)&gt;$IG281),_xlfn.AGGREGATE(14,4,$CB$11:$CB$31*($C$11:$C$31=$C281),1),""))))</f>
        <v/>
      </c>
      <c r="BZ281" s="409">
        <f>COUNTIFS('ZASOBY N'!$B280:$B$525,'ZASOBY N'!$B280,'ZASOBY N'!$C280:'ZASOBY N'!$C$525,'ZASOBY N'!$C280,'ZASOBY N'!$D280:'ZASOBY N'!$D$525,'ZASOBY N'!$D280,'ZASOBY N'!$H280:'ZASOBY N'!$H$525,'ZASOBY N'!$H280 )</f>
        <v>0</v>
      </c>
      <c r="CA281" s="410">
        <f>COUNTIFS('ZASOBY N'!$B$10:$B280,'ZASOBY N'!$B280,'ZASOBY N'!$C$10:'ZASOBY N'!$C280,'ZASOBY N'!$C280,'ZASOBY N'!$D$10:'ZASOBY N'!$D280,'ZASOBY N'!$D280,'ZASOBY N'!$H$10:'ZASOBY N'!$H280,'ZASOBY N'!$H280 )</f>
        <v>0</v>
      </c>
      <c r="CB281" s="411">
        <f t="shared" si="104"/>
        <v>0</v>
      </c>
      <c r="CC281" s="412">
        <f t="shared" si="105"/>
        <v>0</v>
      </c>
      <c r="CE281" s="414" t="str">
        <f>IF(AND(CG281=1,CH281=1,SUMIF($C281:$C$525,$C281,$AH281:$AH$525)=$AH281),$AH281,IF($CJ281&gt;0,$CJ281,IF(AND(COUNTIF($C$11:$C280,$C281)&gt;=1,COUNTIF($D280:$D280,$D281)&gt;=1),"",IF(AND(SUMIF($C281:$C$525,$C281,$AH281:$AH$525)&gt;$AH281,SUMIF($D281:$D$525,$D281,$AH281:$AH$525)&gt;$AH281),_xlfn.AGGREGATE(14,4,$CI$11:$CI$31*($C$11:$C$31=$C281),1),""))))</f>
        <v/>
      </c>
      <c r="CG281" s="409">
        <f>COUNTIFS('ZASOBY N'!$B280:$B$525,'ZASOBY N'!$B280,'ZASOBY N'!$C280:'ZASOBY N'!$C$525,'ZASOBY N'!$C280,'ZASOBY N'!$D280:'ZASOBY N'!$D$525,'ZASOBY N'!$D280,'ZASOBY N'!$H280:'ZASOBY N'!$H$525,'ZASOBY N'!$H280 )</f>
        <v>0</v>
      </c>
      <c r="CH281" s="410">
        <f>COUNTIFS('ZASOBY N'!$B$10:$B280,'ZASOBY N'!$B280,'ZASOBY N'!$C$10:'ZASOBY N'!$C280,'ZASOBY N'!$C280,'ZASOBY N'!$D$10:'ZASOBY N'!$D280,'ZASOBY N'!$D280,'ZASOBY N'!$H$10:'ZASOBY N'!$H280,'ZASOBY N'!$H280 )</f>
        <v>0</v>
      </c>
      <c r="CI281" s="411">
        <f t="shared" si="106"/>
        <v>0</v>
      </c>
      <c r="CJ281" s="412">
        <f t="shared" si="107"/>
        <v>0</v>
      </c>
      <c r="CL281" s="414" t="str">
        <f>IF(AND(CN281=1,CO281=1,SUMIF($C281:$C$525,$C281,$AG281:$AG$525)=$AG281),$AG281,IF($CQ281&gt;0,$CQ281,IF(AND(COUNTIF($C$11:$C280,$C281)&gt;=1,COUNTIF($D280:$D280,$D281)&gt;=1),"",IF(AND(SUMIF($C281:$C$525,$C281,$AG281:$AG$525)&gt;$AG281,SUMIF($D281:$D$525,$D281,$AG281:$AG$525)&gt;$AG281),_xlfn.AGGREGATE(14,4,$CP$11:$CP$31*($C$11:$C$31=$C281),1),""))))</f>
        <v/>
      </c>
      <c r="CN281" s="409">
        <f>COUNTIFS('ZASOBY N'!$B280:$B$525,'ZASOBY N'!$B280,'ZASOBY N'!$C280:'ZASOBY N'!$C$525,'ZASOBY N'!$C280,'ZASOBY N'!$D280:'ZASOBY N'!$D$525,'ZASOBY N'!$D280,'ZASOBY N'!$H280:'ZASOBY N'!$H$525,'ZASOBY N'!$H280 )</f>
        <v>0</v>
      </c>
      <c r="CO281" s="410">
        <f>COUNTIFS('ZASOBY N'!$B$10:$B280,'ZASOBY N'!$B280,'ZASOBY N'!$C$10:'ZASOBY N'!$C280,'ZASOBY N'!$C280,'ZASOBY N'!$D$10:'ZASOBY N'!$D280,'ZASOBY N'!$D280,'ZASOBY N'!$H$10:'ZASOBY N'!$H280,'ZASOBY N'!$H280 )</f>
        <v>0</v>
      </c>
      <c r="CP281" s="411">
        <f t="shared" si="108"/>
        <v>0</v>
      </c>
      <c r="CQ281" s="412">
        <f t="shared" si="109"/>
        <v>0</v>
      </c>
      <c r="CS281" s="414" t="str">
        <f>IF(AND(CU281=1,CV281=1,SUMIF($C281:$C$525,$C281,$AF281:$AF$525)=$AF281),$AF281,IF($CX281&gt;0,$CX281,IF(AND(COUNTIF($C$11:$C280,$C281)&gt;=1,COUNTIF($D280:$D280,$D281)&gt;=1),"",IF(AND(SUMIF($C281:$C$525,$C281,$AF281:$AF$525)&gt;$AF281,SUMIF($D281:$D$525,$D281,$AF281:$AF$525)&gt;$AF281),_xlfn.AGGREGATE(14,4,$CW$11:$CW$31*($C$11:$C$31=$C281),1),""))))</f>
        <v/>
      </c>
      <c r="CU281" s="409">
        <f>COUNTIFS('ZASOBY N'!$B280:$B$525,'ZASOBY N'!$B280,'ZASOBY N'!$C280:'ZASOBY N'!$C$525,'ZASOBY N'!$C280,'ZASOBY N'!$D280:'ZASOBY N'!$D$525,'ZASOBY N'!$D280,'ZASOBY N'!$H280:'ZASOBY N'!$H$525,'ZASOBY N'!$H280 )</f>
        <v>0</v>
      </c>
      <c r="CV281" s="410">
        <f>COUNTIFS('ZASOBY N'!$B$10:$B280,'ZASOBY N'!$B280,'ZASOBY N'!$C$10:'ZASOBY N'!$C280,'ZASOBY N'!$C280,'ZASOBY N'!$D$10:'ZASOBY N'!$D280,'ZASOBY N'!$D280,'ZASOBY N'!$H$10:'ZASOBY N'!$H280,'ZASOBY N'!$H280 )</f>
        <v>0</v>
      </c>
      <c r="CW281" s="411">
        <f t="shared" si="110"/>
        <v>0</v>
      </c>
      <c r="CX281" s="412">
        <f t="shared" si="111"/>
        <v>0</v>
      </c>
      <c r="CZ281" s="414" t="str">
        <f>IF(AND(DB281=1,DC281=1,SUMIF($C281:$C$525,$C281,$AE281:$AE$525)=$AE281),$AE281,IF($DE281&gt;0,$DE281,IF(AND(COUNTIF($C$11:$C280,$C281)&gt;=1,COUNTIF($D280:$D280,$D281)&gt;=1),"",IF(AND(SUMIF($C281:$C$525,$C281,$AE281:$AE$525)&gt;$AE281,SUMIF($D281:$D$525,$D281,$AE281:$AE$525)&gt;$AE281),_xlfn.AGGREGATE(14,4,$DD$11:$DD$31*($C$11:$C$31=$C281),1),""))))</f>
        <v/>
      </c>
      <c r="DB281" s="409">
        <f>COUNTIFS('ZASOBY N'!$B280:$B$525,'ZASOBY N'!$B280,'ZASOBY N'!$C280:'ZASOBY N'!$C$525,'ZASOBY N'!$C280,'ZASOBY N'!$D280:'ZASOBY N'!$D$525,'ZASOBY N'!$D280,'ZASOBY N'!$H280:'ZASOBY N'!$H$525,'ZASOBY N'!$H280 )</f>
        <v>0</v>
      </c>
      <c r="DC281" s="410">
        <f>COUNTIFS('ZASOBY N'!$B$10:$B280,'ZASOBY N'!$B280,'ZASOBY N'!$C$10:'ZASOBY N'!$C280,'ZASOBY N'!$C280,'ZASOBY N'!$D$10:'ZASOBY N'!$D280,'ZASOBY N'!$D280,'ZASOBY N'!$H$10:'ZASOBY N'!$H280,'ZASOBY N'!$H280 )</f>
        <v>0</v>
      </c>
      <c r="DD281" s="411">
        <f t="shared" si="112"/>
        <v>0</v>
      </c>
      <c r="DE281" s="412">
        <f t="shared" si="113"/>
        <v>0</v>
      </c>
      <c r="DF281" s="399" t="str">
        <f>IF(AND(DI281=1,DJ281=1,SUMIF($C281:$C$525,$C281,$AD281:$AD$525)=$AD281),$AD281,IF($DL281&gt;0,$DL281,IF(B281="","",IF(AND(COUNTIF($C$11:$C280,$C281)&gt;=1,COUNTIF($D280:$D280,$D281)&gt;=1,COUNTIF($Z278:$Z280,$C281)=0),"",IF(AND(COUNTIF($C$11:$C280,$C281)&gt;=1,COUNTIF($D280:$D280,$D281)&gt;=1),"UJĘTO WYŻEJ",IF(AND(SUMIF($C281:$C$525,$C281,$AD281:$AD$525)&gt;$AD281,SUMIF($D281:$D$525,$D281,$AD281:$AD$525)&gt;$AD281),_xlfn.AGGREGATE(14,4,$DK$11:$DK$31*($C$11:$C$31=$C281),1),""))))))</f>
        <v/>
      </c>
      <c r="DG281" s="414" t="str">
        <f>IF(AND(DI281=1,DJ281=1,SUMIF($C281:$C$525,$C281,$AD281:$AD$525)=$AD281),$AD281,IF($DL281&gt;0,$DL281,IF(AND(COUNTIF($C$11:$C280,$C281)&gt;=1,COUNTIF($D280:$D280,$D281)&gt;=1),"",IF(AND(SUMIF($C281:$C$525,$C281,$AD281:$AD$525)&gt;$AD281,SUMIF($D281:$D$525,$D281,$AD281:$AD$525)&gt;$AD281),_xlfn.AGGREGATE(14,4,$DK$11:$DK$31*($C$11:$C$31=$C281),1),""))))</f>
        <v/>
      </c>
      <c r="DI281" s="409">
        <f>COUNTIFS('ZASOBY N'!$B280:$B$525,'ZASOBY N'!$B280,'ZASOBY N'!$C280:'ZASOBY N'!$C$525,'ZASOBY N'!$C280,'ZASOBY N'!$D280:'ZASOBY N'!$D$525,'ZASOBY N'!$D280,'ZASOBY N'!$H280:'ZASOBY N'!$H$525,'ZASOBY N'!$H280 )</f>
        <v>0</v>
      </c>
      <c r="DJ281" s="410">
        <f>COUNTIFS('ZASOBY N'!$B$10:$B280,'ZASOBY N'!$B280,'ZASOBY N'!$C$10:'ZASOBY N'!$C280,'ZASOBY N'!$C280,'ZASOBY N'!$D$10:'ZASOBY N'!$D280,'ZASOBY N'!$D280,'ZASOBY N'!$H$10:'ZASOBY N'!$H280,'ZASOBY N'!$H280 )</f>
        <v>0</v>
      </c>
      <c r="DK281" s="411">
        <f t="shared" si="114"/>
        <v>0</v>
      </c>
      <c r="DL281" s="412">
        <f t="shared" si="115"/>
        <v>0</v>
      </c>
    </row>
    <row r="282" spans="1:116" ht="18.899999999999999" customHeight="1" x14ac:dyDescent="0.3">
      <c r="A282" s="219"/>
      <c r="B282" s="152" t="str">
        <f>IF('ZASOBY N'!A281="","",'ZASOBY N'!A281)</f>
        <v/>
      </c>
      <c r="C282" s="462" t="str">
        <f>IF('ZASOBY N'!C281="","",'ZASOBY N'!C281)</f>
        <v/>
      </c>
      <c r="D282" s="137" t="str">
        <f>IF('ZASOBY N'!B281="","",'ZASOBY N'!B281)</f>
        <v/>
      </c>
      <c r="E282" s="138"/>
      <c r="F282" s="356" t="str">
        <f>IF('ZASOBY N'!D281="","",'ZASOBY N'!D281)</f>
        <v/>
      </c>
      <c r="G282" s="220" t="str">
        <f>IF('ZASOBY N'!G281="","",'ZASOBY N'!G281)</f>
        <v/>
      </c>
      <c r="H282" s="221" t="str">
        <f>IF('ZASOBY N'!F281="","",'ZASOBY N'!F281)</f>
        <v/>
      </c>
      <c r="I282" s="221" t="str">
        <f>IF('ZASOBY N'!G281="","",'ZASOBY N'!G281)</f>
        <v/>
      </c>
      <c r="J282" s="221" t="str">
        <f>IF('ZASOBY N'!H281="","",'ZASOBY N'!H281)</f>
        <v/>
      </c>
      <c r="K282" s="214">
        <v>0</v>
      </c>
      <c r="L282" s="214">
        <v>0</v>
      </c>
      <c r="M282" s="214">
        <v>0</v>
      </c>
      <c r="N282" s="222" t="str">
        <f>IF('ZASOBY N'!BD281="x","",IF(W282="","",'ZASOBY N'!E281))</f>
        <v/>
      </c>
      <c r="O282" s="223">
        <v>0</v>
      </c>
      <c r="P282" s="223">
        <v>0</v>
      </c>
      <c r="Q282" s="226" t="str">
        <f>IF($N282="","",'UPR BILANS N'!G282*'UPR BILANS N'!N282)</f>
        <v/>
      </c>
      <c r="R282" s="225" t="str">
        <f>IF($N282="","",'ZASOBY N'!O281)</f>
        <v/>
      </c>
      <c r="S282" s="225" t="str">
        <f>IF($N282="","",IF('ZASOBY N'!Q281="",0,'ZASOBY N'!Q281))</f>
        <v/>
      </c>
      <c r="T282" s="225" t="str">
        <f>IF($N282="","",'ZASOBY N'!V281)</f>
        <v/>
      </c>
      <c r="U282" s="225" t="str">
        <f>IF($N282="","",IF('ZASOBY N'!AG281="",0,'ZASOBY N'!AG281))</f>
        <v/>
      </c>
      <c r="V282" s="225" t="str">
        <f>IF($N282="","",IF(NN!P284="",0,NN!P284))</f>
        <v/>
      </c>
      <c r="W282" s="225" t="str">
        <f t="shared" si="93"/>
        <v/>
      </c>
      <c r="X282" s="226" t="str">
        <f t="shared" si="96"/>
        <v/>
      </c>
      <c r="Y282" s="225" t="str">
        <f>IF('ZASOBY N'!AU281="","",IF(C282&lt;&gt;C281,'ZASOBY N'!AU281,IF(D282&lt;&gt;D281,'ZASOBY N'!AU281,IF(F282&lt;&gt;F281,'ZASOBY N'!AU281,IF(G282&lt;&gt;G281,'ZASOBY N'!AU281,IF(J282&lt;&gt;J281,'ZASOBY N'!AU281,IF(NN!AC284="","",IF(AND(C281=C282,H281=H282,J281=J282,NN!AC284&gt;0),"",IF(AND(C282=C283,H282=DO280,NN!CW282&gt;0),'ZASOBY N'!AU281,'ZASOBY N'!AU281)))))))))</f>
        <v/>
      </c>
      <c r="Z282" s="225" t="str">
        <f t="shared" si="94"/>
        <v/>
      </c>
      <c r="AA282" s="227" t="str">
        <f t="shared" si="98"/>
        <v/>
      </c>
      <c r="AB282" s="400" t="str">
        <f t="shared" si="95"/>
        <v/>
      </c>
      <c r="AC282" s="228" t="str">
        <f t="shared" si="97"/>
        <v/>
      </c>
      <c r="AD282" s="222">
        <f>IF(B282="",0,IF(F282="",0,INDEX(POBRANIE_!$B$6:$F$101,MATCH('UPR BILANS N'!$F282,POBRANIE_!$A$6:$A$101,0),2)))</f>
        <v>0</v>
      </c>
      <c r="AE282" s="224">
        <f>IF(OR('ZASOBY N'!G281="",'ZASOBY N'!E281=""),0,IF(B282="",0,'ZASOBY N'!G281*'ZASOBY N'!E281))</f>
        <v>0</v>
      </c>
      <c r="AF282" s="225">
        <f>IF('ZASOBY N'!O281="",0,'ZASOBY N'!O281)</f>
        <v>0</v>
      </c>
      <c r="AG282" s="225">
        <f>IF('ZASOBY N'!Q281="",0,'ZASOBY N'!Q281)</f>
        <v>0</v>
      </c>
      <c r="AH282" s="225">
        <f>IF('ZASOBY N'!V281="",0,'ZASOBY N'!V281)</f>
        <v>0</v>
      </c>
      <c r="AI282" s="225">
        <f>IF('ZASOBY N'!AG281="",0,'ZASOBY N'!AG281)</f>
        <v>0</v>
      </c>
      <c r="AJ282" s="225">
        <f>IF(NN!P284="",0,IF(NN!P284="BRAK kol.7","BRAK BADAŃ",NN!P284))</f>
        <v>0</v>
      </c>
      <c r="AK282" s="225">
        <f>IF(NN!AC284="",0,IF(NN!AC284="BRAK kol.7","BRAK BADAŃ",NN!AC284))</f>
        <v>0</v>
      </c>
      <c r="BJ282" s="414" t="str">
        <f>IF(AND(BL282=1,BM282=1,SUMIF($C282:$C$525,$C282,$AK282:$AK$525)=$AK282),$AK282,IF($BO282&gt;0,$BO282,IF(AND(COUNTIF($C$11:$C281,$C282)&gt;=1,COUNTIF($D281:$D281,$D282)&gt;=1),"",IF(AND(SUMIF($C282:$C$525,$C282,$AK282:$AK$525)&gt;=$AK282,SUMIF($D282:$D$525,$D282,$AK282:$AK$525)&gt;=$AK282),SUMIF($C282:$C$525,$C282,$AK282:$AK$525),""))))</f>
        <v/>
      </c>
      <c r="BL282" s="409">
        <f>COUNTIFS('ZASOBY N'!$B281:$B$525,'ZASOBY N'!$B281,'ZASOBY N'!$C281:'ZASOBY N'!$C$525,'ZASOBY N'!$C281,'ZASOBY N'!$D281:'ZASOBY N'!$D$525,'ZASOBY N'!$D281,'ZASOBY N'!$H281:'ZASOBY N'!$H$525,'ZASOBY N'!$H281 )</f>
        <v>0</v>
      </c>
      <c r="BM282" s="410">
        <f>COUNTIFS('ZASOBY N'!$B$10:$B281,'ZASOBY N'!$B281,'ZASOBY N'!$C$10:'ZASOBY N'!$C281,'ZASOBY N'!$C281,'ZASOBY N'!$D$10:'ZASOBY N'!$D281,'ZASOBY N'!$D281,'ZASOBY N'!$H$10:'ZASOBY N'!$H281,'ZASOBY N'!$H281 )</f>
        <v>0</v>
      </c>
      <c r="BN282" s="411">
        <f t="shared" si="99"/>
        <v>0</v>
      </c>
      <c r="BO282" s="412">
        <f t="shared" si="100"/>
        <v>0</v>
      </c>
      <c r="BP282" s="94" t="str">
        <f t="shared" si="101"/>
        <v/>
      </c>
      <c r="BQ282" s="414" t="str">
        <f>IF(AND(BS282=1,BT282=1,SUMIF($C282:$C$525,$C282,$AJ282:$AJ$525)=$AJ282),$AJ282,IF($BV282&gt;0,$BV282,IF(AND(COUNTIF($C$11:$C281,$C282)&gt;=1,COUNTIF($D281:$D281,$D282)&gt;=1),"",IF(AND(SUMIF($C282:$C$525,$C282,$AJ282:$AJ$525)&gt;$AJ282,SUMIF($D282:$D$525,$D282,$AJ282:$AJ$525)&gt;$AJ282),SUMIF($C282:$C$525,$C282,$AJ282:$AJ$525),""))))</f>
        <v/>
      </c>
      <c r="BS282" s="409">
        <f>COUNTIFS('ZASOBY N'!$B281:$B$525,'ZASOBY N'!$B281,'ZASOBY N'!$C281:'ZASOBY N'!$C$525,'ZASOBY N'!$C281,'ZASOBY N'!$D281:'ZASOBY N'!$D$525,'ZASOBY N'!$D281,'ZASOBY N'!$H281:'ZASOBY N'!$H$525,'ZASOBY N'!$H281 )</f>
        <v>0</v>
      </c>
      <c r="BT282" s="410">
        <f>COUNTIFS('ZASOBY N'!$B$10:$B281,'ZASOBY N'!$B281,'ZASOBY N'!$C$10:'ZASOBY N'!$C281,'ZASOBY N'!$C281,'ZASOBY N'!$D$10:'ZASOBY N'!$D281,'ZASOBY N'!$D281,'ZASOBY N'!$H$10:'ZASOBY N'!$H281,'ZASOBY N'!$H281 )</f>
        <v>0</v>
      </c>
      <c r="BU282" s="411">
        <f t="shared" si="102"/>
        <v>0</v>
      </c>
      <c r="BV282" s="412">
        <f t="shared" si="103"/>
        <v>0</v>
      </c>
      <c r="BW282" s="94" t="s">
        <v>499</v>
      </c>
      <c r="BX282" s="414" t="str">
        <f>IF(AND(BZ282=1,CA282=1,SUMIF($C282:$C$525,$C282,$AI282:$AI$525)=$AI282),$AI282,IF($CC282&gt;0,$CC282,IF(AND(COUNTIF($C$11:$C281,$C282)&gt;=1,COUNTIF($D281:$D281,$D282)&gt;=1),"",IF(AND(SUMIF($C282:$C$525,$C282,$AI282:$AI$525)&gt;$AI282,SUMIF($D282:$D$525,$D282,$AI282:$AI$525)&gt;$IG282),_xlfn.AGGREGATE(14,4,$CB$11:$CB$31*($C$11:$C$31=$C282),1),""))))</f>
        <v/>
      </c>
      <c r="BZ282" s="409">
        <f>COUNTIFS('ZASOBY N'!$B281:$B$525,'ZASOBY N'!$B281,'ZASOBY N'!$C281:'ZASOBY N'!$C$525,'ZASOBY N'!$C281,'ZASOBY N'!$D281:'ZASOBY N'!$D$525,'ZASOBY N'!$D281,'ZASOBY N'!$H281:'ZASOBY N'!$H$525,'ZASOBY N'!$H281 )</f>
        <v>0</v>
      </c>
      <c r="CA282" s="410">
        <f>COUNTIFS('ZASOBY N'!$B$10:$B281,'ZASOBY N'!$B281,'ZASOBY N'!$C$10:'ZASOBY N'!$C281,'ZASOBY N'!$C281,'ZASOBY N'!$D$10:'ZASOBY N'!$D281,'ZASOBY N'!$D281,'ZASOBY N'!$H$10:'ZASOBY N'!$H281,'ZASOBY N'!$H281 )</f>
        <v>0</v>
      </c>
      <c r="CB282" s="411">
        <f t="shared" si="104"/>
        <v>0</v>
      </c>
      <c r="CC282" s="412">
        <f t="shared" si="105"/>
        <v>0</v>
      </c>
      <c r="CE282" s="414" t="str">
        <f>IF(AND(CG282=1,CH282=1,SUMIF($C282:$C$525,$C282,$AH282:$AH$525)=$AH282),$AH282,IF($CJ282&gt;0,$CJ282,IF(AND(COUNTIF($C$11:$C281,$C282)&gt;=1,COUNTIF($D281:$D281,$D282)&gt;=1),"",IF(AND(SUMIF($C282:$C$525,$C282,$AH282:$AH$525)&gt;$AH282,SUMIF($D282:$D$525,$D282,$AH282:$AH$525)&gt;$AH282),_xlfn.AGGREGATE(14,4,$CI$11:$CI$31*($C$11:$C$31=$C282),1),""))))</f>
        <v/>
      </c>
      <c r="CG282" s="409">
        <f>COUNTIFS('ZASOBY N'!$B281:$B$525,'ZASOBY N'!$B281,'ZASOBY N'!$C281:'ZASOBY N'!$C$525,'ZASOBY N'!$C281,'ZASOBY N'!$D281:'ZASOBY N'!$D$525,'ZASOBY N'!$D281,'ZASOBY N'!$H281:'ZASOBY N'!$H$525,'ZASOBY N'!$H281 )</f>
        <v>0</v>
      </c>
      <c r="CH282" s="410">
        <f>COUNTIFS('ZASOBY N'!$B$10:$B281,'ZASOBY N'!$B281,'ZASOBY N'!$C$10:'ZASOBY N'!$C281,'ZASOBY N'!$C281,'ZASOBY N'!$D$10:'ZASOBY N'!$D281,'ZASOBY N'!$D281,'ZASOBY N'!$H$10:'ZASOBY N'!$H281,'ZASOBY N'!$H281 )</f>
        <v>0</v>
      </c>
      <c r="CI282" s="411">
        <f t="shared" si="106"/>
        <v>0</v>
      </c>
      <c r="CJ282" s="412">
        <f t="shared" si="107"/>
        <v>0</v>
      </c>
      <c r="CL282" s="414" t="str">
        <f>IF(AND(CN282=1,CO282=1,SUMIF($C282:$C$525,$C282,$AG282:$AG$525)=$AG282),$AG282,IF($CQ282&gt;0,$CQ282,IF(AND(COUNTIF($C$11:$C281,$C282)&gt;=1,COUNTIF($D281:$D281,$D282)&gt;=1),"",IF(AND(SUMIF($C282:$C$525,$C282,$AG282:$AG$525)&gt;$AG282,SUMIF($D282:$D$525,$D282,$AG282:$AG$525)&gt;$AG282),_xlfn.AGGREGATE(14,4,$CP$11:$CP$31*($C$11:$C$31=$C282),1),""))))</f>
        <v/>
      </c>
      <c r="CN282" s="409">
        <f>COUNTIFS('ZASOBY N'!$B281:$B$525,'ZASOBY N'!$B281,'ZASOBY N'!$C281:'ZASOBY N'!$C$525,'ZASOBY N'!$C281,'ZASOBY N'!$D281:'ZASOBY N'!$D$525,'ZASOBY N'!$D281,'ZASOBY N'!$H281:'ZASOBY N'!$H$525,'ZASOBY N'!$H281 )</f>
        <v>0</v>
      </c>
      <c r="CO282" s="410">
        <f>COUNTIFS('ZASOBY N'!$B$10:$B281,'ZASOBY N'!$B281,'ZASOBY N'!$C$10:'ZASOBY N'!$C281,'ZASOBY N'!$C281,'ZASOBY N'!$D$10:'ZASOBY N'!$D281,'ZASOBY N'!$D281,'ZASOBY N'!$H$10:'ZASOBY N'!$H281,'ZASOBY N'!$H281 )</f>
        <v>0</v>
      </c>
      <c r="CP282" s="411">
        <f t="shared" si="108"/>
        <v>0</v>
      </c>
      <c r="CQ282" s="412">
        <f t="shared" si="109"/>
        <v>0</v>
      </c>
      <c r="CS282" s="414" t="str">
        <f>IF(AND(CU282=1,CV282=1,SUMIF($C282:$C$525,$C282,$AF282:$AF$525)=$AF282),$AF282,IF($CX282&gt;0,$CX282,IF(AND(COUNTIF($C$11:$C281,$C282)&gt;=1,COUNTIF($D281:$D281,$D282)&gt;=1),"",IF(AND(SUMIF($C282:$C$525,$C282,$AF282:$AF$525)&gt;$AF282,SUMIF($D282:$D$525,$D282,$AF282:$AF$525)&gt;$AF282),_xlfn.AGGREGATE(14,4,$CW$11:$CW$31*($C$11:$C$31=$C282),1),""))))</f>
        <v/>
      </c>
      <c r="CU282" s="409">
        <f>COUNTIFS('ZASOBY N'!$B281:$B$525,'ZASOBY N'!$B281,'ZASOBY N'!$C281:'ZASOBY N'!$C$525,'ZASOBY N'!$C281,'ZASOBY N'!$D281:'ZASOBY N'!$D$525,'ZASOBY N'!$D281,'ZASOBY N'!$H281:'ZASOBY N'!$H$525,'ZASOBY N'!$H281 )</f>
        <v>0</v>
      </c>
      <c r="CV282" s="410">
        <f>COUNTIFS('ZASOBY N'!$B$10:$B281,'ZASOBY N'!$B281,'ZASOBY N'!$C$10:'ZASOBY N'!$C281,'ZASOBY N'!$C281,'ZASOBY N'!$D$10:'ZASOBY N'!$D281,'ZASOBY N'!$D281,'ZASOBY N'!$H$10:'ZASOBY N'!$H281,'ZASOBY N'!$H281 )</f>
        <v>0</v>
      </c>
      <c r="CW282" s="411">
        <f t="shared" si="110"/>
        <v>0</v>
      </c>
      <c r="CX282" s="412">
        <f t="shared" si="111"/>
        <v>0</v>
      </c>
      <c r="CZ282" s="414" t="str">
        <f>IF(AND(DB282=1,DC282=1,SUMIF($C282:$C$525,$C282,$AE282:$AE$525)=$AE282),$AE282,IF($DE282&gt;0,$DE282,IF(AND(COUNTIF($C$11:$C281,$C282)&gt;=1,COUNTIF($D281:$D281,$D282)&gt;=1),"",IF(AND(SUMIF($C282:$C$525,$C282,$AE282:$AE$525)&gt;$AE282,SUMIF($D282:$D$525,$D282,$AE282:$AE$525)&gt;$AE282),_xlfn.AGGREGATE(14,4,$DD$11:$DD$31*($C$11:$C$31=$C282),1),""))))</f>
        <v/>
      </c>
      <c r="DB282" s="409">
        <f>COUNTIFS('ZASOBY N'!$B281:$B$525,'ZASOBY N'!$B281,'ZASOBY N'!$C281:'ZASOBY N'!$C$525,'ZASOBY N'!$C281,'ZASOBY N'!$D281:'ZASOBY N'!$D$525,'ZASOBY N'!$D281,'ZASOBY N'!$H281:'ZASOBY N'!$H$525,'ZASOBY N'!$H281 )</f>
        <v>0</v>
      </c>
      <c r="DC282" s="410">
        <f>COUNTIFS('ZASOBY N'!$B$10:$B281,'ZASOBY N'!$B281,'ZASOBY N'!$C$10:'ZASOBY N'!$C281,'ZASOBY N'!$C281,'ZASOBY N'!$D$10:'ZASOBY N'!$D281,'ZASOBY N'!$D281,'ZASOBY N'!$H$10:'ZASOBY N'!$H281,'ZASOBY N'!$H281 )</f>
        <v>0</v>
      </c>
      <c r="DD282" s="411">
        <f t="shared" si="112"/>
        <v>0</v>
      </c>
      <c r="DE282" s="412">
        <f t="shared" si="113"/>
        <v>0</v>
      </c>
      <c r="DF282" s="399" t="str">
        <f>IF(AND(DI282=1,DJ282=1,SUMIF($C282:$C$525,$C282,$AD282:$AD$525)=$AD282),$AD282,IF($DL282&gt;0,$DL282,IF(B282="","",IF(AND(COUNTIF($C$11:$C281,$C282)&gt;=1,COUNTIF($D281:$D281,$D282)&gt;=1,COUNTIF($Z279:$Z281,$C282)=0),"",IF(AND(COUNTIF($C$11:$C281,$C282)&gt;=1,COUNTIF($D281:$D281,$D282)&gt;=1),"UJĘTO WYŻEJ",IF(AND(SUMIF($C282:$C$525,$C282,$AD282:$AD$525)&gt;$AD282,SUMIF($D282:$D$525,$D282,$AD282:$AD$525)&gt;$AD282),_xlfn.AGGREGATE(14,4,$DK$11:$DK$31*($C$11:$C$31=$C282),1),""))))))</f>
        <v/>
      </c>
      <c r="DG282" s="414" t="str">
        <f>IF(AND(DI282=1,DJ282=1,SUMIF($C282:$C$525,$C282,$AD282:$AD$525)=$AD282),$AD282,IF($DL282&gt;0,$DL282,IF(AND(COUNTIF($C$11:$C281,$C282)&gt;=1,COUNTIF($D281:$D281,$D282)&gt;=1),"",IF(AND(SUMIF($C282:$C$525,$C282,$AD282:$AD$525)&gt;$AD282,SUMIF($D282:$D$525,$D282,$AD282:$AD$525)&gt;$AD282),_xlfn.AGGREGATE(14,4,$DK$11:$DK$31*($C$11:$C$31=$C282),1),""))))</f>
        <v/>
      </c>
      <c r="DI282" s="409">
        <f>COUNTIFS('ZASOBY N'!$B281:$B$525,'ZASOBY N'!$B281,'ZASOBY N'!$C281:'ZASOBY N'!$C$525,'ZASOBY N'!$C281,'ZASOBY N'!$D281:'ZASOBY N'!$D$525,'ZASOBY N'!$D281,'ZASOBY N'!$H281:'ZASOBY N'!$H$525,'ZASOBY N'!$H281 )</f>
        <v>0</v>
      </c>
      <c r="DJ282" s="410">
        <f>COUNTIFS('ZASOBY N'!$B$10:$B281,'ZASOBY N'!$B281,'ZASOBY N'!$C$10:'ZASOBY N'!$C281,'ZASOBY N'!$C281,'ZASOBY N'!$D$10:'ZASOBY N'!$D281,'ZASOBY N'!$D281,'ZASOBY N'!$H$10:'ZASOBY N'!$H281,'ZASOBY N'!$H281 )</f>
        <v>0</v>
      </c>
      <c r="DK282" s="411">
        <f t="shared" si="114"/>
        <v>0</v>
      </c>
      <c r="DL282" s="412">
        <f t="shared" si="115"/>
        <v>0</v>
      </c>
    </row>
    <row r="283" spans="1:116" ht="18.899999999999999" customHeight="1" x14ac:dyDescent="0.3">
      <c r="A283" s="219"/>
      <c r="B283" s="152" t="str">
        <f>IF('ZASOBY N'!A282="","",'ZASOBY N'!A282)</f>
        <v/>
      </c>
      <c r="C283" s="462" t="str">
        <f>IF('ZASOBY N'!C282="","",'ZASOBY N'!C282)</f>
        <v/>
      </c>
      <c r="D283" s="137" t="str">
        <f>IF('ZASOBY N'!B282="","",'ZASOBY N'!B282)</f>
        <v/>
      </c>
      <c r="E283" s="138"/>
      <c r="F283" s="356" t="str">
        <f>IF('ZASOBY N'!D282="","",'ZASOBY N'!D282)</f>
        <v/>
      </c>
      <c r="G283" s="220" t="str">
        <f>IF('ZASOBY N'!G282="","",'ZASOBY N'!G282)</f>
        <v/>
      </c>
      <c r="H283" s="221" t="str">
        <f>IF('ZASOBY N'!F282="","",'ZASOBY N'!F282)</f>
        <v/>
      </c>
      <c r="I283" s="221" t="str">
        <f>IF('ZASOBY N'!G282="","",'ZASOBY N'!G282)</f>
        <v/>
      </c>
      <c r="J283" s="221" t="str">
        <f>IF('ZASOBY N'!H282="","",'ZASOBY N'!H282)</f>
        <v/>
      </c>
      <c r="K283" s="214">
        <v>0</v>
      </c>
      <c r="L283" s="214">
        <v>0</v>
      </c>
      <c r="M283" s="214">
        <v>0</v>
      </c>
      <c r="N283" s="222" t="str">
        <f>IF('ZASOBY N'!BD282="x","",IF(W283="","",'ZASOBY N'!E282))</f>
        <v/>
      </c>
      <c r="O283" s="223">
        <v>0</v>
      </c>
      <c r="P283" s="223">
        <v>0</v>
      </c>
      <c r="Q283" s="226" t="str">
        <f>IF($N283="","",'UPR BILANS N'!G283*'UPR BILANS N'!N283)</f>
        <v/>
      </c>
      <c r="R283" s="225" t="str">
        <f>IF($N283="","",'ZASOBY N'!O282)</f>
        <v/>
      </c>
      <c r="S283" s="225" t="str">
        <f>IF($N283="","",IF('ZASOBY N'!Q282="",0,'ZASOBY N'!Q282))</f>
        <v/>
      </c>
      <c r="T283" s="225" t="str">
        <f>IF($N283="","",'ZASOBY N'!V282)</f>
        <v/>
      </c>
      <c r="U283" s="225" t="str">
        <f>IF($N283="","",IF('ZASOBY N'!AG282="",0,'ZASOBY N'!AG282))</f>
        <v/>
      </c>
      <c r="V283" s="225" t="str">
        <f>IF($N283="","",IF(NN!P285="",0,NN!P285))</f>
        <v/>
      </c>
      <c r="W283" s="225" t="str">
        <f t="shared" si="93"/>
        <v/>
      </c>
      <c r="X283" s="226" t="str">
        <f t="shared" si="96"/>
        <v/>
      </c>
      <c r="Y283" s="225" t="str">
        <f>IF('ZASOBY N'!AU282="","",IF(C283&lt;&gt;C282,'ZASOBY N'!AU282,IF(D283&lt;&gt;D282,'ZASOBY N'!AU282,IF(F283&lt;&gt;F282,'ZASOBY N'!AU282,IF(G283&lt;&gt;G282,'ZASOBY N'!AU282,IF(J283&lt;&gt;J282,'ZASOBY N'!AU282,IF(NN!AC285="","",IF(AND(C282=C283,H282=H283,J282=J283,NN!AC285&gt;0),"",IF(AND(C283=C284,H283=DO281,NN!CW283&gt;0),'ZASOBY N'!AU282,'ZASOBY N'!AU282)))))))))</f>
        <v/>
      </c>
      <c r="Z283" s="225" t="str">
        <f t="shared" si="94"/>
        <v/>
      </c>
      <c r="AA283" s="227" t="str">
        <f t="shared" si="98"/>
        <v/>
      </c>
      <c r="AB283" s="400" t="str">
        <f t="shared" si="95"/>
        <v/>
      </c>
      <c r="AC283" s="228" t="str">
        <f t="shared" si="97"/>
        <v/>
      </c>
      <c r="AD283" s="222">
        <f>IF(B283="",0,IF(F283="",0,INDEX(POBRANIE_!$B$6:$F$101,MATCH('UPR BILANS N'!$F283,POBRANIE_!$A$6:$A$101,0),2)))</f>
        <v>0</v>
      </c>
      <c r="AE283" s="224">
        <f>IF(OR('ZASOBY N'!G282="",'ZASOBY N'!E282=""),0,IF(B283="",0,'ZASOBY N'!G282*'ZASOBY N'!E282))</f>
        <v>0</v>
      </c>
      <c r="AF283" s="225">
        <f>IF('ZASOBY N'!O282="",0,'ZASOBY N'!O282)</f>
        <v>0</v>
      </c>
      <c r="AG283" s="225">
        <f>IF('ZASOBY N'!Q282="",0,'ZASOBY N'!Q282)</f>
        <v>0</v>
      </c>
      <c r="AH283" s="225">
        <f>IF('ZASOBY N'!V282="",0,'ZASOBY N'!V282)</f>
        <v>0</v>
      </c>
      <c r="AI283" s="225">
        <f>IF('ZASOBY N'!AG282="",0,'ZASOBY N'!AG282)</f>
        <v>0</v>
      </c>
      <c r="AJ283" s="225">
        <f>IF(NN!P285="",0,IF(NN!P285="BRAK kol.7","BRAK BADAŃ",NN!P285))</f>
        <v>0</v>
      </c>
      <c r="AK283" s="225">
        <f>IF(NN!AC285="",0,IF(NN!AC285="BRAK kol.7","BRAK BADAŃ",NN!AC285))</f>
        <v>0</v>
      </c>
      <c r="BJ283" s="414" t="str">
        <f>IF(AND(BL283=1,BM283=1,SUMIF($C283:$C$525,$C283,$AK283:$AK$525)=$AK283),$AK283,IF($BO283&gt;0,$BO283,IF(AND(COUNTIF($C$11:$C282,$C283)&gt;=1,COUNTIF($D282:$D282,$D283)&gt;=1),"",IF(AND(SUMIF($C283:$C$525,$C283,$AK283:$AK$525)&gt;=$AK283,SUMIF($D283:$D$525,$D283,$AK283:$AK$525)&gt;=$AK283),SUMIF($C283:$C$525,$C283,$AK283:$AK$525),""))))</f>
        <v/>
      </c>
      <c r="BL283" s="409">
        <f>COUNTIFS('ZASOBY N'!$B282:$B$525,'ZASOBY N'!$B282,'ZASOBY N'!$C282:'ZASOBY N'!$C$525,'ZASOBY N'!$C282,'ZASOBY N'!$D282:'ZASOBY N'!$D$525,'ZASOBY N'!$D282,'ZASOBY N'!$H282:'ZASOBY N'!$H$525,'ZASOBY N'!$H282 )</f>
        <v>0</v>
      </c>
      <c r="BM283" s="410">
        <f>COUNTIFS('ZASOBY N'!$B$10:$B282,'ZASOBY N'!$B282,'ZASOBY N'!$C$10:'ZASOBY N'!$C282,'ZASOBY N'!$C282,'ZASOBY N'!$D$10:'ZASOBY N'!$D282,'ZASOBY N'!$D282,'ZASOBY N'!$H$10:'ZASOBY N'!$H282,'ZASOBY N'!$H282 )</f>
        <v>0</v>
      </c>
      <c r="BN283" s="411">
        <f t="shared" si="99"/>
        <v>0</v>
      </c>
      <c r="BO283" s="412">
        <f t="shared" si="100"/>
        <v>0</v>
      </c>
      <c r="BP283" s="94" t="str">
        <f t="shared" si="101"/>
        <v/>
      </c>
      <c r="BQ283" s="414" t="str">
        <f>IF(AND(BS283=1,BT283=1,SUMIF($C283:$C$525,$C283,$AJ283:$AJ$525)=$AJ283),$AJ283,IF($BV283&gt;0,$BV283,IF(AND(COUNTIF($C$11:$C282,$C283)&gt;=1,COUNTIF($D282:$D282,$D283)&gt;=1),"",IF(AND(SUMIF($C283:$C$525,$C283,$AJ283:$AJ$525)&gt;$AJ283,SUMIF($D283:$D$525,$D283,$AJ283:$AJ$525)&gt;$AJ283),SUMIF($C283:$C$525,$C283,$AJ283:$AJ$525),""))))</f>
        <v/>
      </c>
      <c r="BS283" s="409">
        <f>COUNTIFS('ZASOBY N'!$B282:$B$525,'ZASOBY N'!$B282,'ZASOBY N'!$C282:'ZASOBY N'!$C$525,'ZASOBY N'!$C282,'ZASOBY N'!$D282:'ZASOBY N'!$D$525,'ZASOBY N'!$D282,'ZASOBY N'!$H282:'ZASOBY N'!$H$525,'ZASOBY N'!$H282 )</f>
        <v>0</v>
      </c>
      <c r="BT283" s="410">
        <f>COUNTIFS('ZASOBY N'!$B$10:$B282,'ZASOBY N'!$B282,'ZASOBY N'!$C$10:'ZASOBY N'!$C282,'ZASOBY N'!$C282,'ZASOBY N'!$D$10:'ZASOBY N'!$D282,'ZASOBY N'!$D282,'ZASOBY N'!$H$10:'ZASOBY N'!$H282,'ZASOBY N'!$H282 )</f>
        <v>0</v>
      </c>
      <c r="BU283" s="411">
        <f t="shared" si="102"/>
        <v>0</v>
      </c>
      <c r="BV283" s="412">
        <f t="shared" si="103"/>
        <v>0</v>
      </c>
      <c r="BW283" s="94" t="s">
        <v>499</v>
      </c>
      <c r="BX283" s="414" t="str">
        <f>IF(AND(BZ283=1,CA283=1,SUMIF($C283:$C$525,$C283,$AI283:$AI$525)=$AI283),$AI283,IF($CC283&gt;0,$CC283,IF(AND(COUNTIF($C$11:$C282,$C283)&gt;=1,COUNTIF($D282:$D282,$D283)&gt;=1),"",IF(AND(SUMIF($C283:$C$525,$C283,$AI283:$AI$525)&gt;$AI283,SUMIF($D283:$D$525,$D283,$AI283:$AI$525)&gt;$IG283),_xlfn.AGGREGATE(14,4,$CB$11:$CB$31*($C$11:$C$31=$C283),1),""))))</f>
        <v/>
      </c>
      <c r="BZ283" s="409">
        <f>COUNTIFS('ZASOBY N'!$B282:$B$525,'ZASOBY N'!$B282,'ZASOBY N'!$C282:'ZASOBY N'!$C$525,'ZASOBY N'!$C282,'ZASOBY N'!$D282:'ZASOBY N'!$D$525,'ZASOBY N'!$D282,'ZASOBY N'!$H282:'ZASOBY N'!$H$525,'ZASOBY N'!$H282 )</f>
        <v>0</v>
      </c>
      <c r="CA283" s="410">
        <f>COUNTIFS('ZASOBY N'!$B$10:$B282,'ZASOBY N'!$B282,'ZASOBY N'!$C$10:'ZASOBY N'!$C282,'ZASOBY N'!$C282,'ZASOBY N'!$D$10:'ZASOBY N'!$D282,'ZASOBY N'!$D282,'ZASOBY N'!$H$10:'ZASOBY N'!$H282,'ZASOBY N'!$H282 )</f>
        <v>0</v>
      </c>
      <c r="CB283" s="411">
        <f t="shared" si="104"/>
        <v>0</v>
      </c>
      <c r="CC283" s="412">
        <f t="shared" si="105"/>
        <v>0</v>
      </c>
      <c r="CE283" s="414" t="str">
        <f>IF(AND(CG283=1,CH283=1,SUMIF($C283:$C$525,$C283,$AH283:$AH$525)=$AH283),$AH283,IF($CJ283&gt;0,$CJ283,IF(AND(COUNTIF($C$11:$C282,$C283)&gt;=1,COUNTIF($D282:$D282,$D283)&gt;=1),"",IF(AND(SUMIF($C283:$C$525,$C283,$AH283:$AH$525)&gt;$AH283,SUMIF($D283:$D$525,$D283,$AH283:$AH$525)&gt;$AH283),_xlfn.AGGREGATE(14,4,$CI$11:$CI$31*($C$11:$C$31=$C283),1),""))))</f>
        <v/>
      </c>
      <c r="CG283" s="409">
        <f>COUNTIFS('ZASOBY N'!$B282:$B$525,'ZASOBY N'!$B282,'ZASOBY N'!$C282:'ZASOBY N'!$C$525,'ZASOBY N'!$C282,'ZASOBY N'!$D282:'ZASOBY N'!$D$525,'ZASOBY N'!$D282,'ZASOBY N'!$H282:'ZASOBY N'!$H$525,'ZASOBY N'!$H282 )</f>
        <v>0</v>
      </c>
      <c r="CH283" s="410">
        <f>COUNTIFS('ZASOBY N'!$B$10:$B282,'ZASOBY N'!$B282,'ZASOBY N'!$C$10:'ZASOBY N'!$C282,'ZASOBY N'!$C282,'ZASOBY N'!$D$10:'ZASOBY N'!$D282,'ZASOBY N'!$D282,'ZASOBY N'!$H$10:'ZASOBY N'!$H282,'ZASOBY N'!$H282 )</f>
        <v>0</v>
      </c>
      <c r="CI283" s="411">
        <f t="shared" si="106"/>
        <v>0</v>
      </c>
      <c r="CJ283" s="412">
        <f t="shared" si="107"/>
        <v>0</v>
      </c>
      <c r="CL283" s="414" t="str">
        <f>IF(AND(CN283=1,CO283=1,SUMIF($C283:$C$525,$C283,$AG283:$AG$525)=$AG283),$AG283,IF($CQ283&gt;0,$CQ283,IF(AND(COUNTIF($C$11:$C282,$C283)&gt;=1,COUNTIF($D282:$D282,$D283)&gt;=1),"",IF(AND(SUMIF($C283:$C$525,$C283,$AG283:$AG$525)&gt;$AG283,SUMIF($D283:$D$525,$D283,$AG283:$AG$525)&gt;$AG283),_xlfn.AGGREGATE(14,4,$CP$11:$CP$31*($C$11:$C$31=$C283),1),""))))</f>
        <v/>
      </c>
      <c r="CN283" s="409">
        <f>COUNTIFS('ZASOBY N'!$B282:$B$525,'ZASOBY N'!$B282,'ZASOBY N'!$C282:'ZASOBY N'!$C$525,'ZASOBY N'!$C282,'ZASOBY N'!$D282:'ZASOBY N'!$D$525,'ZASOBY N'!$D282,'ZASOBY N'!$H282:'ZASOBY N'!$H$525,'ZASOBY N'!$H282 )</f>
        <v>0</v>
      </c>
      <c r="CO283" s="410">
        <f>COUNTIFS('ZASOBY N'!$B$10:$B282,'ZASOBY N'!$B282,'ZASOBY N'!$C$10:'ZASOBY N'!$C282,'ZASOBY N'!$C282,'ZASOBY N'!$D$10:'ZASOBY N'!$D282,'ZASOBY N'!$D282,'ZASOBY N'!$H$10:'ZASOBY N'!$H282,'ZASOBY N'!$H282 )</f>
        <v>0</v>
      </c>
      <c r="CP283" s="411">
        <f t="shared" si="108"/>
        <v>0</v>
      </c>
      <c r="CQ283" s="412">
        <f t="shared" si="109"/>
        <v>0</v>
      </c>
      <c r="CS283" s="414" t="str">
        <f>IF(AND(CU283=1,CV283=1,SUMIF($C283:$C$525,$C283,$AF283:$AF$525)=$AF283),$AF283,IF($CX283&gt;0,$CX283,IF(AND(COUNTIF($C$11:$C282,$C283)&gt;=1,COUNTIF($D282:$D282,$D283)&gt;=1),"",IF(AND(SUMIF($C283:$C$525,$C283,$AF283:$AF$525)&gt;$AF283,SUMIF($D283:$D$525,$D283,$AF283:$AF$525)&gt;$AF283),_xlfn.AGGREGATE(14,4,$CW$11:$CW$31*($C$11:$C$31=$C283),1),""))))</f>
        <v/>
      </c>
      <c r="CU283" s="409">
        <f>COUNTIFS('ZASOBY N'!$B282:$B$525,'ZASOBY N'!$B282,'ZASOBY N'!$C282:'ZASOBY N'!$C$525,'ZASOBY N'!$C282,'ZASOBY N'!$D282:'ZASOBY N'!$D$525,'ZASOBY N'!$D282,'ZASOBY N'!$H282:'ZASOBY N'!$H$525,'ZASOBY N'!$H282 )</f>
        <v>0</v>
      </c>
      <c r="CV283" s="410">
        <f>COUNTIFS('ZASOBY N'!$B$10:$B282,'ZASOBY N'!$B282,'ZASOBY N'!$C$10:'ZASOBY N'!$C282,'ZASOBY N'!$C282,'ZASOBY N'!$D$10:'ZASOBY N'!$D282,'ZASOBY N'!$D282,'ZASOBY N'!$H$10:'ZASOBY N'!$H282,'ZASOBY N'!$H282 )</f>
        <v>0</v>
      </c>
      <c r="CW283" s="411">
        <f t="shared" si="110"/>
        <v>0</v>
      </c>
      <c r="CX283" s="412">
        <f t="shared" si="111"/>
        <v>0</v>
      </c>
      <c r="CZ283" s="414" t="str">
        <f>IF(AND(DB283=1,DC283=1,SUMIF($C283:$C$525,$C283,$AE283:$AE$525)=$AE283),$AE283,IF($DE283&gt;0,$DE283,IF(AND(COUNTIF($C$11:$C282,$C283)&gt;=1,COUNTIF($D282:$D282,$D283)&gt;=1),"",IF(AND(SUMIF($C283:$C$525,$C283,$AE283:$AE$525)&gt;$AE283,SUMIF($D283:$D$525,$D283,$AE283:$AE$525)&gt;$AE283),_xlfn.AGGREGATE(14,4,$DD$11:$DD$31*($C$11:$C$31=$C283),1),""))))</f>
        <v/>
      </c>
      <c r="DB283" s="409">
        <f>COUNTIFS('ZASOBY N'!$B282:$B$525,'ZASOBY N'!$B282,'ZASOBY N'!$C282:'ZASOBY N'!$C$525,'ZASOBY N'!$C282,'ZASOBY N'!$D282:'ZASOBY N'!$D$525,'ZASOBY N'!$D282,'ZASOBY N'!$H282:'ZASOBY N'!$H$525,'ZASOBY N'!$H282 )</f>
        <v>0</v>
      </c>
      <c r="DC283" s="410">
        <f>COUNTIFS('ZASOBY N'!$B$10:$B282,'ZASOBY N'!$B282,'ZASOBY N'!$C$10:'ZASOBY N'!$C282,'ZASOBY N'!$C282,'ZASOBY N'!$D$10:'ZASOBY N'!$D282,'ZASOBY N'!$D282,'ZASOBY N'!$H$10:'ZASOBY N'!$H282,'ZASOBY N'!$H282 )</f>
        <v>0</v>
      </c>
      <c r="DD283" s="411">
        <f t="shared" si="112"/>
        <v>0</v>
      </c>
      <c r="DE283" s="412">
        <f t="shared" si="113"/>
        <v>0</v>
      </c>
      <c r="DF283" s="399" t="str">
        <f>IF(AND(DI283=1,DJ283=1,SUMIF($C283:$C$525,$C283,$AD283:$AD$525)=$AD283),$AD283,IF($DL283&gt;0,$DL283,IF(B283="","",IF(AND(COUNTIF($C$11:$C282,$C283)&gt;=1,COUNTIF($D282:$D282,$D283)&gt;=1,COUNTIF($Z280:$Z282,$C283)=0),"",IF(AND(COUNTIF($C$11:$C282,$C283)&gt;=1,COUNTIF($D282:$D282,$D283)&gt;=1),"UJĘTO WYŻEJ",IF(AND(SUMIF($C283:$C$525,$C283,$AD283:$AD$525)&gt;$AD283,SUMIF($D283:$D$525,$D283,$AD283:$AD$525)&gt;$AD283),_xlfn.AGGREGATE(14,4,$DK$11:$DK$31*($C$11:$C$31=$C283),1),""))))))</f>
        <v/>
      </c>
      <c r="DG283" s="414" t="str">
        <f>IF(AND(DI283=1,DJ283=1,SUMIF($C283:$C$525,$C283,$AD283:$AD$525)=$AD283),$AD283,IF($DL283&gt;0,$DL283,IF(AND(COUNTIF($C$11:$C282,$C283)&gt;=1,COUNTIF($D282:$D282,$D283)&gt;=1),"",IF(AND(SUMIF($C283:$C$525,$C283,$AD283:$AD$525)&gt;$AD283,SUMIF($D283:$D$525,$D283,$AD283:$AD$525)&gt;$AD283),_xlfn.AGGREGATE(14,4,$DK$11:$DK$31*($C$11:$C$31=$C283),1),""))))</f>
        <v/>
      </c>
      <c r="DI283" s="409">
        <f>COUNTIFS('ZASOBY N'!$B282:$B$525,'ZASOBY N'!$B282,'ZASOBY N'!$C282:'ZASOBY N'!$C$525,'ZASOBY N'!$C282,'ZASOBY N'!$D282:'ZASOBY N'!$D$525,'ZASOBY N'!$D282,'ZASOBY N'!$H282:'ZASOBY N'!$H$525,'ZASOBY N'!$H282 )</f>
        <v>0</v>
      </c>
      <c r="DJ283" s="410">
        <f>COUNTIFS('ZASOBY N'!$B$10:$B282,'ZASOBY N'!$B282,'ZASOBY N'!$C$10:'ZASOBY N'!$C282,'ZASOBY N'!$C282,'ZASOBY N'!$D$10:'ZASOBY N'!$D282,'ZASOBY N'!$D282,'ZASOBY N'!$H$10:'ZASOBY N'!$H282,'ZASOBY N'!$H282 )</f>
        <v>0</v>
      </c>
      <c r="DK283" s="411">
        <f t="shared" si="114"/>
        <v>0</v>
      </c>
      <c r="DL283" s="412">
        <f t="shared" si="115"/>
        <v>0</v>
      </c>
    </row>
    <row r="284" spans="1:116" ht="18.899999999999999" customHeight="1" x14ac:dyDescent="0.3">
      <c r="A284" s="219"/>
      <c r="B284" s="152" t="str">
        <f>IF('ZASOBY N'!A283="","",'ZASOBY N'!A283)</f>
        <v/>
      </c>
      <c r="C284" s="462" t="str">
        <f>IF('ZASOBY N'!C283="","",'ZASOBY N'!C283)</f>
        <v/>
      </c>
      <c r="D284" s="137" t="str">
        <f>IF('ZASOBY N'!B283="","",'ZASOBY N'!B283)</f>
        <v/>
      </c>
      <c r="E284" s="138"/>
      <c r="F284" s="356" t="str">
        <f>IF('ZASOBY N'!D283="","",'ZASOBY N'!D283)</f>
        <v/>
      </c>
      <c r="G284" s="220" t="str">
        <f>IF('ZASOBY N'!G283="","",'ZASOBY N'!G283)</f>
        <v/>
      </c>
      <c r="H284" s="221" t="str">
        <f>IF('ZASOBY N'!F283="","",'ZASOBY N'!F283)</f>
        <v/>
      </c>
      <c r="I284" s="221" t="str">
        <f>IF('ZASOBY N'!G283="","",'ZASOBY N'!G283)</f>
        <v/>
      </c>
      <c r="J284" s="221" t="str">
        <f>IF('ZASOBY N'!H283="","",'ZASOBY N'!H283)</f>
        <v/>
      </c>
      <c r="K284" s="214">
        <v>0</v>
      </c>
      <c r="L284" s="214">
        <v>0</v>
      </c>
      <c r="M284" s="214">
        <v>0</v>
      </c>
      <c r="N284" s="222" t="str">
        <f>IF('ZASOBY N'!BD283="x","",IF(W284="","",'ZASOBY N'!E283))</f>
        <v/>
      </c>
      <c r="O284" s="223">
        <v>0</v>
      </c>
      <c r="P284" s="223">
        <v>0</v>
      </c>
      <c r="Q284" s="226" t="str">
        <f>IF($N284="","",'UPR BILANS N'!G284*'UPR BILANS N'!N284)</f>
        <v/>
      </c>
      <c r="R284" s="225" t="str">
        <f>IF($N284="","",'ZASOBY N'!O283)</f>
        <v/>
      </c>
      <c r="S284" s="225" t="str">
        <f>IF($N284="","",IF('ZASOBY N'!Q283="",0,'ZASOBY N'!Q283))</f>
        <v/>
      </c>
      <c r="T284" s="225" t="str">
        <f>IF($N284="","",'ZASOBY N'!V283)</f>
        <v/>
      </c>
      <c r="U284" s="225" t="str">
        <f>IF($N284="","",IF('ZASOBY N'!AG283="",0,'ZASOBY N'!AG283))</f>
        <v/>
      </c>
      <c r="V284" s="225" t="str">
        <f>IF($N284="","",IF(NN!P286="",0,NN!P286))</f>
        <v/>
      </c>
      <c r="W284" s="225" t="str">
        <f t="shared" si="93"/>
        <v/>
      </c>
      <c r="X284" s="226" t="str">
        <f t="shared" si="96"/>
        <v/>
      </c>
      <c r="Y284" s="225" t="str">
        <f>IF('ZASOBY N'!AU283="","",IF(C284&lt;&gt;C283,'ZASOBY N'!AU283,IF(D284&lt;&gt;D283,'ZASOBY N'!AU283,IF(F284&lt;&gt;F283,'ZASOBY N'!AU283,IF(G284&lt;&gt;G283,'ZASOBY N'!AU283,IF(J284&lt;&gt;J283,'ZASOBY N'!AU283,IF(NN!AC286="","",IF(AND(C283=C284,H283=H284,J283=J284,NN!AC286&gt;0),"",IF(AND(C284=C285,H284=DO282,NN!CW284&gt;0),'ZASOBY N'!AU283,'ZASOBY N'!AU283)))))))))</f>
        <v/>
      </c>
      <c r="Z284" s="225" t="str">
        <f t="shared" si="94"/>
        <v/>
      </c>
      <c r="AA284" s="227" t="str">
        <f t="shared" si="98"/>
        <v/>
      </c>
      <c r="AB284" s="400" t="str">
        <f t="shared" si="95"/>
        <v/>
      </c>
      <c r="AC284" s="228" t="str">
        <f t="shared" si="97"/>
        <v/>
      </c>
      <c r="AD284" s="222">
        <f>IF(B284="",0,IF(F284="",0,INDEX(POBRANIE_!$B$6:$F$101,MATCH('UPR BILANS N'!$F284,POBRANIE_!$A$6:$A$101,0),2)))</f>
        <v>0</v>
      </c>
      <c r="AE284" s="224">
        <f>IF(OR('ZASOBY N'!G283="",'ZASOBY N'!E283=""),0,IF(B284="",0,'ZASOBY N'!G283*'ZASOBY N'!E283))</f>
        <v>0</v>
      </c>
      <c r="AF284" s="225">
        <f>IF('ZASOBY N'!O283="",0,'ZASOBY N'!O283)</f>
        <v>0</v>
      </c>
      <c r="AG284" s="225">
        <f>IF('ZASOBY N'!Q283="",0,'ZASOBY N'!Q283)</f>
        <v>0</v>
      </c>
      <c r="AH284" s="225">
        <f>IF('ZASOBY N'!V283="",0,'ZASOBY N'!V283)</f>
        <v>0</v>
      </c>
      <c r="AI284" s="225">
        <f>IF('ZASOBY N'!AG283="",0,'ZASOBY N'!AG283)</f>
        <v>0</v>
      </c>
      <c r="AJ284" s="225">
        <f>IF(NN!P286="",0,IF(NN!P286="BRAK kol.7","BRAK BADAŃ",NN!P286))</f>
        <v>0</v>
      </c>
      <c r="AK284" s="225">
        <f>IF(NN!AC286="",0,IF(NN!AC286="BRAK kol.7","BRAK BADAŃ",NN!AC286))</f>
        <v>0</v>
      </c>
      <c r="BJ284" s="414" t="str">
        <f>IF(AND(BL284=1,BM284=1,SUMIF($C284:$C$525,$C284,$AK284:$AK$525)=$AK284),$AK284,IF($BO284&gt;0,$BO284,IF(AND(COUNTIF($C$11:$C283,$C284)&gt;=1,COUNTIF($D283:$D283,$D284)&gt;=1),"",IF(AND(SUMIF($C284:$C$525,$C284,$AK284:$AK$525)&gt;=$AK284,SUMIF($D284:$D$525,$D284,$AK284:$AK$525)&gt;=$AK284),SUMIF($C284:$C$525,$C284,$AK284:$AK$525),""))))</f>
        <v/>
      </c>
      <c r="BL284" s="409">
        <f>COUNTIFS('ZASOBY N'!$B283:$B$525,'ZASOBY N'!$B283,'ZASOBY N'!$C283:'ZASOBY N'!$C$525,'ZASOBY N'!$C283,'ZASOBY N'!$D283:'ZASOBY N'!$D$525,'ZASOBY N'!$D283,'ZASOBY N'!$H283:'ZASOBY N'!$H$525,'ZASOBY N'!$H283 )</f>
        <v>0</v>
      </c>
      <c r="BM284" s="410">
        <f>COUNTIFS('ZASOBY N'!$B$10:$B283,'ZASOBY N'!$B283,'ZASOBY N'!$C$10:'ZASOBY N'!$C283,'ZASOBY N'!$C283,'ZASOBY N'!$D$10:'ZASOBY N'!$D283,'ZASOBY N'!$D283,'ZASOBY N'!$H$10:'ZASOBY N'!$H283,'ZASOBY N'!$H283 )</f>
        <v>0</v>
      </c>
      <c r="BN284" s="411">
        <f t="shared" si="99"/>
        <v>0</v>
      </c>
      <c r="BO284" s="412">
        <f t="shared" si="100"/>
        <v>0</v>
      </c>
      <c r="BP284" s="94" t="str">
        <f t="shared" si="101"/>
        <v/>
      </c>
      <c r="BQ284" s="414" t="str">
        <f>IF(AND(BS284=1,BT284=1,SUMIF($C284:$C$525,$C284,$AJ284:$AJ$525)=$AJ284),$AJ284,IF($BV284&gt;0,$BV284,IF(AND(COUNTIF($C$11:$C283,$C284)&gt;=1,COUNTIF($D283:$D283,$D284)&gt;=1),"",IF(AND(SUMIF($C284:$C$525,$C284,$AJ284:$AJ$525)&gt;$AJ284,SUMIF($D284:$D$525,$D284,$AJ284:$AJ$525)&gt;$AJ284),SUMIF($C284:$C$525,$C284,$AJ284:$AJ$525),""))))</f>
        <v/>
      </c>
      <c r="BS284" s="409">
        <f>COUNTIFS('ZASOBY N'!$B283:$B$525,'ZASOBY N'!$B283,'ZASOBY N'!$C283:'ZASOBY N'!$C$525,'ZASOBY N'!$C283,'ZASOBY N'!$D283:'ZASOBY N'!$D$525,'ZASOBY N'!$D283,'ZASOBY N'!$H283:'ZASOBY N'!$H$525,'ZASOBY N'!$H283 )</f>
        <v>0</v>
      </c>
      <c r="BT284" s="410">
        <f>COUNTIFS('ZASOBY N'!$B$10:$B283,'ZASOBY N'!$B283,'ZASOBY N'!$C$10:'ZASOBY N'!$C283,'ZASOBY N'!$C283,'ZASOBY N'!$D$10:'ZASOBY N'!$D283,'ZASOBY N'!$D283,'ZASOBY N'!$H$10:'ZASOBY N'!$H283,'ZASOBY N'!$H283 )</f>
        <v>0</v>
      </c>
      <c r="BU284" s="411">
        <f t="shared" si="102"/>
        <v>0</v>
      </c>
      <c r="BV284" s="412">
        <f t="shared" si="103"/>
        <v>0</v>
      </c>
      <c r="BW284" s="94" t="s">
        <v>499</v>
      </c>
      <c r="BX284" s="414" t="str">
        <f>IF(AND(BZ284=1,CA284=1,SUMIF($C284:$C$525,$C284,$AI284:$AI$525)=$AI284),$AI284,IF($CC284&gt;0,$CC284,IF(AND(COUNTIF($C$11:$C283,$C284)&gt;=1,COUNTIF($D283:$D283,$D284)&gt;=1),"",IF(AND(SUMIF($C284:$C$525,$C284,$AI284:$AI$525)&gt;$AI284,SUMIF($D284:$D$525,$D284,$AI284:$AI$525)&gt;$IG284),_xlfn.AGGREGATE(14,4,$CB$11:$CB$31*($C$11:$C$31=$C284),1),""))))</f>
        <v/>
      </c>
      <c r="BZ284" s="409">
        <f>COUNTIFS('ZASOBY N'!$B283:$B$525,'ZASOBY N'!$B283,'ZASOBY N'!$C283:'ZASOBY N'!$C$525,'ZASOBY N'!$C283,'ZASOBY N'!$D283:'ZASOBY N'!$D$525,'ZASOBY N'!$D283,'ZASOBY N'!$H283:'ZASOBY N'!$H$525,'ZASOBY N'!$H283 )</f>
        <v>0</v>
      </c>
      <c r="CA284" s="410">
        <f>COUNTIFS('ZASOBY N'!$B$10:$B283,'ZASOBY N'!$B283,'ZASOBY N'!$C$10:'ZASOBY N'!$C283,'ZASOBY N'!$C283,'ZASOBY N'!$D$10:'ZASOBY N'!$D283,'ZASOBY N'!$D283,'ZASOBY N'!$H$10:'ZASOBY N'!$H283,'ZASOBY N'!$H283 )</f>
        <v>0</v>
      </c>
      <c r="CB284" s="411">
        <f t="shared" si="104"/>
        <v>0</v>
      </c>
      <c r="CC284" s="412">
        <f t="shared" si="105"/>
        <v>0</v>
      </c>
      <c r="CE284" s="414" t="str">
        <f>IF(AND(CG284=1,CH284=1,SUMIF($C284:$C$525,$C284,$AH284:$AH$525)=$AH284),$AH284,IF($CJ284&gt;0,$CJ284,IF(AND(COUNTIF($C$11:$C283,$C284)&gt;=1,COUNTIF($D283:$D283,$D284)&gt;=1),"",IF(AND(SUMIF($C284:$C$525,$C284,$AH284:$AH$525)&gt;$AH284,SUMIF($D284:$D$525,$D284,$AH284:$AH$525)&gt;$AH284),_xlfn.AGGREGATE(14,4,$CI$11:$CI$31*($C$11:$C$31=$C284),1),""))))</f>
        <v/>
      </c>
      <c r="CG284" s="409">
        <f>COUNTIFS('ZASOBY N'!$B283:$B$525,'ZASOBY N'!$B283,'ZASOBY N'!$C283:'ZASOBY N'!$C$525,'ZASOBY N'!$C283,'ZASOBY N'!$D283:'ZASOBY N'!$D$525,'ZASOBY N'!$D283,'ZASOBY N'!$H283:'ZASOBY N'!$H$525,'ZASOBY N'!$H283 )</f>
        <v>0</v>
      </c>
      <c r="CH284" s="410">
        <f>COUNTIFS('ZASOBY N'!$B$10:$B283,'ZASOBY N'!$B283,'ZASOBY N'!$C$10:'ZASOBY N'!$C283,'ZASOBY N'!$C283,'ZASOBY N'!$D$10:'ZASOBY N'!$D283,'ZASOBY N'!$D283,'ZASOBY N'!$H$10:'ZASOBY N'!$H283,'ZASOBY N'!$H283 )</f>
        <v>0</v>
      </c>
      <c r="CI284" s="411">
        <f t="shared" si="106"/>
        <v>0</v>
      </c>
      <c r="CJ284" s="412">
        <f t="shared" si="107"/>
        <v>0</v>
      </c>
      <c r="CL284" s="414" t="str">
        <f>IF(AND(CN284=1,CO284=1,SUMIF($C284:$C$525,$C284,$AG284:$AG$525)=$AG284),$AG284,IF($CQ284&gt;0,$CQ284,IF(AND(COUNTIF($C$11:$C283,$C284)&gt;=1,COUNTIF($D283:$D283,$D284)&gt;=1),"",IF(AND(SUMIF($C284:$C$525,$C284,$AG284:$AG$525)&gt;$AG284,SUMIF($D284:$D$525,$D284,$AG284:$AG$525)&gt;$AG284),_xlfn.AGGREGATE(14,4,$CP$11:$CP$31*($C$11:$C$31=$C284),1),""))))</f>
        <v/>
      </c>
      <c r="CN284" s="409">
        <f>COUNTIFS('ZASOBY N'!$B283:$B$525,'ZASOBY N'!$B283,'ZASOBY N'!$C283:'ZASOBY N'!$C$525,'ZASOBY N'!$C283,'ZASOBY N'!$D283:'ZASOBY N'!$D$525,'ZASOBY N'!$D283,'ZASOBY N'!$H283:'ZASOBY N'!$H$525,'ZASOBY N'!$H283 )</f>
        <v>0</v>
      </c>
      <c r="CO284" s="410">
        <f>COUNTIFS('ZASOBY N'!$B$10:$B283,'ZASOBY N'!$B283,'ZASOBY N'!$C$10:'ZASOBY N'!$C283,'ZASOBY N'!$C283,'ZASOBY N'!$D$10:'ZASOBY N'!$D283,'ZASOBY N'!$D283,'ZASOBY N'!$H$10:'ZASOBY N'!$H283,'ZASOBY N'!$H283 )</f>
        <v>0</v>
      </c>
      <c r="CP284" s="411">
        <f t="shared" si="108"/>
        <v>0</v>
      </c>
      <c r="CQ284" s="412">
        <f t="shared" si="109"/>
        <v>0</v>
      </c>
      <c r="CS284" s="414" t="str">
        <f>IF(AND(CU284=1,CV284=1,SUMIF($C284:$C$525,$C284,$AF284:$AF$525)=$AF284),$AF284,IF($CX284&gt;0,$CX284,IF(AND(COUNTIF($C$11:$C283,$C284)&gt;=1,COUNTIF($D283:$D283,$D284)&gt;=1),"",IF(AND(SUMIF($C284:$C$525,$C284,$AF284:$AF$525)&gt;$AF284,SUMIF($D284:$D$525,$D284,$AF284:$AF$525)&gt;$AF284),_xlfn.AGGREGATE(14,4,$CW$11:$CW$31*($C$11:$C$31=$C284),1),""))))</f>
        <v/>
      </c>
      <c r="CU284" s="409">
        <f>COUNTIFS('ZASOBY N'!$B283:$B$525,'ZASOBY N'!$B283,'ZASOBY N'!$C283:'ZASOBY N'!$C$525,'ZASOBY N'!$C283,'ZASOBY N'!$D283:'ZASOBY N'!$D$525,'ZASOBY N'!$D283,'ZASOBY N'!$H283:'ZASOBY N'!$H$525,'ZASOBY N'!$H283 )</f>
        <v>0</v>
      </c>
      <c r="CV284" s="410">
        <f>COUNTIFS('ZASOBY N'!$B$10:$B283,'ZASOBY N'!$B283,'ZASOBY N'!$C$10:'ZASOBY N'!$C283,'ZASOBY N'!$C283,'ZASOBY N'!$D$10:'ZASOBY N'!$D283,'ZASOBY N'!$D283,'ZASOBY N'!$H$10:'ZASOBY N'!$H283,'ZASOBY N'!$H283 )</f>
        <v>0</v>
      </c>
      <c r="CW284" s="411">
        <f t="shared" si="110"/>
        <v>0</v>
      </c>
      <c r="CX284" s="412">
        <f t="shared" si="111"/>
        <v>0</v>
      </c>
      <c r="CZ284" s="414" t="str">
        <f>IF(AND(DB284=1,DC284=1,SUMIF($C284:$C$525,$C284,$AE284:$AE$525)=$AE284),$AE284,IF($DE284&gt;0,$DE284,IF(AND(COUNTIF($C$11:$C283,$C284)&gt;=1,COUNTIF($D283:$D283,$D284)&gt;=1),"",IF(AND(SUMIF($C284:$C$525,$C284,$AE284:$AE$525)&gt;$AE284,SUMIF($D284:$D$525,$D284,$AE284:$AE$525)&gt;$AE284),_xlfn.AGGREGATE(14,4,$DD$11:$DD$31*($C$11:$C$31=$C284),1),""))))</f>
        <v/>
      </c>
      <c r="DB284" s="409">
        <f>COUNTIFS('ZASOBY N'!$B283:$B$525,'ZASOBY N'!$B283,'ZASOBY N'!$C283:'ZASOBY N'!$C$525,'ZASOBY N'!$C283,'ZASOBY N'!$D283:'ZASOBY N'!$D$525,'ZASOBY N'!$D283,'ZASOBY N'!$H283:'ZASOBY N'!$H$525,'ZASOBY N'!$H283 )</f>
        <v>0</v>
      </c>
      <c r="DC284" s="410">
        <f>COUNTIFS('ZASOBY N'!$B$10:$B283,'ZASOBY N'!$B283,'ZASOBY N'!$C$10:'ZASOBY N'!$C283,'ZASOBY N'!$C283,'ZASOBY N'!$D$10:'ZASOBY N'!$D283,'ZASOBY N'!$D283,'ZASOBY N'!$H$10:'ZASOBY N'!$H283,'ZASOBY N'!$H283 )</f>
        <v>0</v>
      </c>
      <c r="DD284" s="411">
        <f t="shared" si="112"/>
        <v>0</v>
      </c>
      <c r="DE284" s="412">
        <f t="shared" si="113"/>
        <v>0</v>
      </c>
      <c r="DF284" s="399" t="str">
        <f>IF(AND(DI284=1,DJ284=1,SUMIF($C284:$C$525,$C284,$AD284:$AD$525)=$AD284),$AD284,IF($DL284&gt;0,$DL284,IF(B284="","",IF(AND(COUNTIF($C$11:$C283,$C284)&gt;=1,COUNTIF($D283:$D283,$D284)&gt;=1,COUNTIF($Z281:$Z283,$C284)=0),"",IF(AND(COUNTIF($C$11:$C283,$C284)&gt;=1,COUNTIF($D283:$D283,$D284)&gt;=1),"UJĘTO WYŻEJ",IF(AND(SUMIF($C284:$C$525,$C284,$AD284:$AD$525)&gt;$AD284,SUMIF($D284:$D$525,$D284,$AD284:$AD$525)&gt;$AD284),_xlfn.AGGREGATE(14,4,$DK$11:$DK$31*($C$11:$C$31=$C284),1),""))))))</f>
        <v/>
      </c>
      <c r="DG284" s="414" t="str">
        <f>IF(AND(DI284=1,DJ284=1,SUMIF($C284:$C$525,$C284,$AD284:$AD$525)=$AD284),$AD284,IF($DL284&gt;0,$DL284,IF(AND(COUNTIF($C$11:$C283,$C284)&gt;=1,COUNTIF($D283:$D283,$D284)&gt;=1),"",IF(AND(SUMIF($C284:$C$525,$C284,$AD284:$AD$525)&gt;$AD284,SUMIF($D284:$D$525,$D284,$AD284:$AD$525)&gt;$AD284),_xlfn.AGGREGATE(14,4,$DK$11:$DK$31*($C$11:$C$31=$C284),1),""))))</f>
        <v/>
      </c>
      <c r="DI284" s="409">
        <f>COUNTIFS('ZASOBY N'!$B283:$B$525,'ZASOBY N'!$B283,'ZASOBY N'!$C283:'ZASOBY N'!$C$525,'ZASOBY N'!$C283,'ZASOBY N'!$D283:'ZASOBY N'!$D$525,'ZASOBY N'!$D283,'ZASOBY N'!$H283:'ZASOBY N'!$H$525,'ZASOBY N'!$H283 )</f>
        <v>0</v>
      </c>
      <c r="DJ284" s="410">
        <f>COUNTIFS('ZASOBY N'!$B$10:$B283,'ZASOBY N'!$B283,'ZASOBY N'!$C$10:'ZASOBY N'!$C283,'ZASOBY N'!$C283,'ZASOBY N'!$D$10:'ZASOBY N'!$D283,'ZASOBY N'!$D283,'ZASOBY N'!$H$10:'ZASOBY N'!$H283,'ZASOBY N'!$H283 )</f>
        <v>0</v>
      </c>
      <c r="DK284" s="411">
        <f t="shared" si="114"/>
        <v>0</v>
      </c>
      <c r="DL284" s="412">
        <f t="shared" si="115"/>
        <v>0</v>
      </c>
    </row>
    <row r="285" spans="1:116" ht="18.899999999999999" customHeight="1" x14ac:dyDescent="0.3">
      <c r="A285" s="219"/>
      <c r="B285" s="152" t="str">
        <f>IF('ZASOBY N'!A284="","",'ZASOBY N'!A284)</f>
        <v/>
      </c>
      <c r="C285" s="462" t="str">
        <f>IF('ZASOBY N'!C284="","",'ZASOBY N'!C284)</f>
        <v/>
      </c>
      <c r="D285" s="137" t="str">
        <f>IF('ZASOBY N'!B284="","",'ZASOBY N'!B284)</f>
        <v/>
      </c>
      <c r="E285" s="138"/>
      <c r="F285" s="356" t="str">
        <f>IF('ZASOBY N'!D284="","",'ZASOBY N'!D284)</f>
        <v/>
      </c>
      <c r="G285" s="220" t="str">
        <f>IF('ZASOBY N'!G284="","",'ZASOBY N'!G284)</f>
        <v/>
      </c>
      <c r="H285" s="221" t="str">
        <f>IF('ZASOBY N'!F284="","",'ZASOBY N'!F284)</f>
        <v/>
      </c>
      <c r="I285" s="221" t="str">
        <f>IF('ZASOBY N'!G284="","",'ZASOBY N'!G284)</f>
        <v/>
      </c>
      <c r="J285" s="221" t="str">
        <f>IF('ZASOBY N'!H284="","",'ZASOBY N'!H284)</f>
        <v/>
      </c>
      <c r="K285" s="214">
        <v>0</v>
      </c>
      <c r="L285" s="214">
        <v>0</v>
      </c>
      <c r="M285" s="214">
        <v>0</v>
      </c>
      <c r="N285" s="222" t="str">
        <f>IF('ZASOBY N'!BD284="x","",IF(W285="","",'ZASOBY N'!E284))</f>
        <v/>
      </c>
      <c r="O285" s="223">
        <v>0</v>
      </c>
      <c r="P285" s="223">
        <v>0</v>
      </c>
      <c r="Q285" s="226" t="str">
        <f>IF($N285="","",'UPR BILANS N'!G285*'UPR BILANS N'!N285)</f>
        <v/>
      </c>
      <c r="R285" s="225" t="str">
        <f>IF($N285="","",'ZASOBY N'!O284)</f>
        <v/>
      </c>
      <c r="S285" s="225" t="str">
        <f>IF($N285="","",IF('ZASOBY N'!Q284="",0,'ZASOBY N'!Q284))</f>
        <v/>
      </c>
      <c r="T285" s="225" t="str">
        <f>IF($N285="","",'ZASOBY N'!V284)</f>
        <v/>
      </c>
      <c r="U285" s="225" t="str">
        <f>IF($N285="","",IF('ZASOBY N'!AG284="",0,'ZASOBY N'!AG284))</f>
        <v/>
      </c>
      <c r="V285" s="225" t="str">
        <f>IF($N285="","",IF(NN!P287="",0,NN!P287))</f>
        <v/>
      </c>
      <c r="W285" s="225" t="str">
        <f t="shared" si="93"/>
        <v/>
      </c>
      <c r="X285" s="226" t="str">
        <f t="shared" si="96"/>
        <v/>
      </c>
      <c r="Y285" s="225" t="str">
        <f>IF('ZASOBY N'!AU284="","",IF(C285&lt;&gt;C284,'ZASOBY N'!AU284,IF(D285&lt;&gt;D284,'ZASOBY N'!AU284,IF(F285&lt;&gt;F284,'ZASOBY N'!AU284,IF(G285&lt;&gt;G284,'ZASOBY N'!AU284,IF(J285&lt;&gt;J284,'ZASOBY N'!AU284,IF(NN!AC287="","",IF(AND(C284=C285,H284=H285,J284=J285,NN!AC287&gt;0),"",IF(AND(C285=C286,H285=DO283,NN!CW285&gt;0),'ZASOBY N'!AU284,'ZASOBY N'!AU284)))))))))</f>
        <v/>
      </c>
      <c r="Z285" s="225" t="str">
        <f t="shared" si="94"/>
        <v/>
      </c>
      <c r="AA285" s="227" t="str">
        <f t="shared" si="98"/>
        <v/>
      </c>
      <c r="AB285" s="400" t="str">
        <f t="shared" si="95"/>
        <v/>
      </c>
      <c r="AC285" s="228" t="str">
        <f t="shared" si="97"/>
        <v/>
      </c>
      <c r="AD285" s="222">
        <f>IF(B285="",0,IF(F285="",0,INDEX(POBRANIE_!$B$6:$F$101,MATCH('UPR BILANS N'!$F285,POBRANIE_!$A$6:$A$101,0),2)))</f>
        <v>0</v>
      </c>
      <c r="AE285" s="224">
        <f>IF(OR('ZASOBY N'!G284="",'ZASOBY N'!E284=""),0,IF(B285="",0,'ZASOBY N'!G284*'ZASOBY N'!E284))</f>
        <v>0</v>
      </c>
      <c r="AF285" s="225">
        <f>IF('ZASOBY N'!O284="",0,'ZASOBY N'!O284)</f>
        <v>0</v>
      </c>
      <c r="AG285" s="225">
        <f>IF('ZASOBY N'!Q284="",0,'ZASOBY N'!Q284)</f>
        <v>0</v>
      </c>
      <c r="AH285" s="225">
        <f>IF('ZASOBY N'!V284="",0,'ZASOBY N'!V284)</f>
        <v>0</v>
      </c>
      <c r="AI285" s="225">
        <f>IF('ZASOBY N'!AG284="",0,'ZASOBY N'!AG284)</f>
        <v>0</v>
      </c>
      <c r="AJ285" s="225">
        <f>IF(NN!P287="",0,IF(NN!P287="BRAK kol.7","BRAK BADAŃ",NN!P287))</f>
        <v>0</v>
      </c>
      <c r="AK285" s="225">
        <f>IF(NN!AC287="",0,IF(NN!AC287="BRAK kol.7","BRAK BADAŃ",NN!AC287))</f>
        <v>0</v>
      </c>
      <c r="BJ285" s="414" t="str">
        <f>IF(AND(BL285=1,BM285=1,SUMIF($C285:$C$525,$C285,$AK285:$AK$525)=$AK285),$AK285,IF($BO285&gt;0,$BO285,IF(AND(COUNTIF($C$11:$C284,$C285)&gt;=1,COUNTIF($D284:$D284,$D285)&gt;=1),"",IF(AND(SUMIF($C285:$C$525,$C285,$AK285:$AK$525)&gt;=$AK285,SUMIF($D285:$D$525,$D285,$AK285:$AK$525)&gt;=$AK285),SUMIF($C285:$C$525,$C285,$AK285:$AK$525),""))))</f>
        <v/>
      </c>
      <c r="BL285" s="409">
        <f>COUNTIFS('ZASOBY N'!$B284:$B$525,'ZASOBY N'!$B284,'ZASOBY N'!$C284:'ZASOBY N'!$C$525,'ZASOBY N'!$C284,'ZASOBY N'!$D284:'ZASOBY N'!$D$525,'ZASOBY N'!$D284,'ZASOBY N'!$H284:'ZASOBY N'!$H$525,'ZASOBY N'!$H284 )</f>
        <v>0</v>
      </c>
      <c r="BM285" s="410">
        <f>COUNTIFS('ZASOBY N'!$B$10:$B284,'ZASOBY N'!$B284,'ZASOBY N'!$C$10:'ZASOBY N'!$C284,'ZASOBY N'!$C284,'ZASOBY N'!$D$10:'ZASOBY N'!$D284,'ZASOBY N'!$D284,'ZASOBY N'!$H$10:'ZASOBY N'!$H284,'ZASOBY N'!$H284 )</f>
        <v>0</v>
      </c>
      <c r="BN285" s="411">
        <f t="shared" si="99"/>
        <v>0</v>
      </c>
      <c r="BO285" s="412">
        <f t="shared" si="100"/>
        <v>0</v>
      </c>
      <c r="BP285" s="94" t="str">
        <f t="shared" si="101"/>
        <v/>
      </c>
      <c r="BQ285" s="414" t="str">
        <f>IF(AND(BS285=1,BT285=1,SUMIF($C285:$C$525,$C285,$AJ285:$AJ$525)=$AJ285),$AJ285,IF($BV285&gt;0,$BV285,IF(AND(COUNTIF($C$11:$C284,$C285)&gt;=1,COUNTIF($D284:$D284,$D285)&gt;=1),"",IF(AND(SUMIF($C285:$C$525,$C285,$AJ285:$AJ$525)&gt;$AJ285,SUMIF($D285:$D$525,$D285,$AJ285:$AJ$525)&gt;$AJ285),SUMIF($C285:$C$525,$C285,$AJ285:$AJ$525),""))))</f>
        <v/>
      </c>
      <c r="BS285" s="409">
        <f>COUNTIFS('ZASOBY N'!$B284:$B$525,'ZASOBY N'!$B284,'ZASOBY N'!$C284:'ZASOBY N'!$C$525,'ZASOBY N'!$C284,'ZASOBY N'!$D284:'ZASOBY N'!$D$525,'ZASOBY N'!$D284,'ZASOBY N'!$H284:'ZASOBY N'!$H$525,'ZASOBY N'!$H284 )</f>
        <v>0</v>
      </c>
      <c r="BT285" s="410">
        <f>COUNTIFS('ZASOBY N'!$B$10:$B284,'ZASOBY N'!$B284,'ZASOBY N'!$C$10:'ZASOBY N'!$C284,'ZASOBY N'!$C284,'ZASOBY N'!$D$10:'ZASOBY N'!$D284,'ZASOBY N'!$D284,'ZASOBY N'!$H$10:'ZASOBY N'!$H284,'ZASOBY N'!$H284 )</f>
        <v>0</v>
      </c>
      <c r="BU285" s="411">
        <f t="shared" si="102"/>
        <v>0</v>
      </c>
      <c r="BV285" s="412">
        <f t="shared" si="103"/>
        <v>0</v>
      </c>
      <c r="BW285" s="94" t="s">
        <v>499</v>
      </c>
      <c r="BX285" s="414" t="str">
        <f>IF(AND(BZ285=1,CA285=1,SUMIF($C285:$C$525,$C285,$AI285:$AI$525)=$AI285),$AI285,IF($CC285&gt;0,$CC285,IF(AND(COUNTIF($C$11:$C284,$C285)&gt;=1,COUNTIF($D284:$D284,$D285)&gt;=1),"",IF(AND(SUMIF($C285:$C$525,$C285,$AI285:$AI$525)&gt;$AI285,SUMIF($D285:$D$525,$D285,$AI285:$AI$525)&gt;$IG285),_xlfn.AGGREGATE(14,4,$CB$11:$CB$31*($C$11:$C$31=$C285),1),""))))</f>
        <v/>
      </c>
      <c r="BZ285" s="409">
        <f>COUNTIFS('ZASOBY N'!$B284:$B$525,'ZASOBY N'!$B284,'ZASOBY N'!$C284:'ZASOBY N'!$C$525,'ZASOBY N'!$C284,'ZASOBY N'!$D284:'ZASOBY N'!$D$525,'ZASOBY N'!$D284,'ZASOBY N'!$H284:'ZASOBY N'!$H$525,'ZASOBY N'!$H284 )</f>
        <v>0</v>
      </c>
      <c r="CA285" s="410">
        <f>COUNTIFS('ZASOBY N'!$B$10:$B284,'ZASOBY N'!$B284,'ZASOBY N'!$C$10:'ZASOBY N'!$C284,'ZASOBY N'!$C284,'ZASOBY N'!$D$10:'ZASOBY N'!$D284,'ZASOBY N'!$D284,'ZASOBY N'!$H$10:'ZASOBY N'!$H284,'ZASOBY N'!$H284 )</f>
        <v>0</v>
      </c>
      <c r="CB285" s="411">
        <f t="shared" si="104"/>
        <v>0</v>
      </c>
      <c r="CC285" s="412">
        <f t="shared" si="105"/>
        <v>0</v>
      </c>
      <c r="CE285" s="414" t="str">
        <f>IF(AND(CG285=1,CH285=1,SUMIF($C285:$C$525,$C285,$AH285:$AH$525)=$AH285),$AH285,IF($CJ285&gt;0,$CJ285,IF(AND(COUNTIF($C$11:$C284,$C285)&gt;=1,COUNTIF($D284:$D284,$D285)&gt;=1),"",IF(AND(SUMIF($C285:$C$525,$C285,$AH285:$AH$525)&gt;$AH285,SUMIF($D285:$D$525,$D285,$AH285:$AH$525)&gt;$AH285),_xlfn.AGGREGATE(14,4,$CI$11:$CI$31*($C$11:$C$31=$C285),1),""))))</f>
        <v/>
      </c>
      <c r="CG285" s="409">
        <f>COUNTIFS('ZASOBY N'!$B284:$B$525,'ZASOBY N'!$B284,'ZASOBY N'!$C284:'ZASOBY N'!$C$525,'ZASOBY N'!$C284,'ZASOBY N'!$D284:'ZASOBY N'!$D$525,'ZASOBY N'!$D284,'ZASOBY N'!$H284:'ZASOBY N'!$H$525,'ZASOBY N'!$H284 )</f>
        <v>0</v>
      </c>
      <c r="CH285" s="410">
        <f>COUNTIFS('ZASOBY N'!$B$10:$B284,'ZASOBY N'!$B284,'ZASOBY N'!$C$10:'ZASOBY N'!$C284,'ZASOBY N'!$C284,'ZASOBY N'!$D$10:'ZASOBY N'!$D284,'ZASOBY N'!$D284,'ZASOBY N'!$H$10:'ZASOBY N'!$H284,'ZASOBY N'!$H284 )</f>
        <v>0</v>
      </c>
      <c r="CI285" s="411">
        <f t="shared" si="106"/>
        <v>0</v>
      </c>
      <c r="CJ285" s="412">
        <f t="shared" si="107"/>
        <v>0</v>
      </c>
      <c r="CL285" s="414" t="str">
        <f>IF(AND(CN285=1,CO285=1,SUMIF($C285:$C$525,$C285,$AG285:$AG$525)=$AG285),$AG285,IF($CQ285&gt;0,$CQ285,IF(AND(COUNTIF($C$11:$C284,$C285)&gt;=1,COUNTIF($D284:$D284,$D285)&gt;=1),"",IF(AND(SUMIF($C285:$C$525,$C285,$AG285:$AG$525)&gt;$AG285,SUMIF($D285:$D$525,$D285,$AG285:$AG$525)&gt;$AG285),_xlfn.AGGREGATE(14,4,$CP$11:$CP$31*($C$11:$C$31=$C285),1),""))))</f>
        <v/>
      </c>
      <c r="CN285" s="409">
        <f>COUNTIFS('ZASOBY N'!$B284:$B$525,'ZASOBY N'!$B284,'ZASOBY N'!$C284:'ZASOBY N'!$C$525,'ZASOBY N'!$C284,'ZASOBY N'!$D284:'ZASOBY N'!$D$525,'ZASOBY N'!$D284,'ZASOBY N'!$H284:'ZASOBY N'!$H$525,'ZASOBY N'!$H284 )</f>
        <v>0</v>
      </c>
      <c r="CO285" s="410">
        <f>COUNTIFS('ZASOBY N'!$B$10:$B284,'ZASOBY N'!$B284,'ZASOBY N'!$C$10:'ZASOBY N'!$C284,'ZASOBY N'!$C284,'ZASOBY N'!$D$10:'ZASOBY N'!$D284,'ZASOBY N'!$D284,'ZASOBY N'!$H$10:'ZASOBY N'!$H284,'ZASOBY N'!$H284 )</f>
        <v>0</v>
      </c>
      <c r="CP285" s="411">
        <f t="shared" si="108"/>
        <v>0</v>
      </c>
      <c r="CQ285" s="412">
        <f t="shared" si="109"/>
        <v>0</v>
      </c>
      <c r="CS285" s="414" t="str">
        <f>IF(AND(CU285=1,CV285=1,SUMIF($C285:$C$525,$C285,$AF285:$AF$525)=$AF285),$AF285,IF($CX285&gt;0,$CX285,IF(AND(COUNTIF($C$11:$C284,$C285)&gt;=1,COUNTIF($D284:$D284,$D285)&gt;=1),"",IF(AND(SUMIF($C285:$C$525,$C285,$AF285:$AF$525)&gt;$AF285,SUMIF($D285:$D$525,$D285,$AF285:$AF$525)&gt;$AF285),_xlfn.AGGREGATE(14,4,$CW$11:$CW$31*($C$11:$C$31=$C285),1),""))))</f>
        <v/>
      </c>
      <c r="CU285" s="409">
        <f>COUNTIFS('ZASOBY N'!$B284:$B$525,'ZASOBY N'!$B284,'ZASOBY N'!$C284:'ZASOBY N'!$C$525,'ZASOBY N'!$C284,'ZASOBY N'!$D284:'ZASOBY N'!$D$525,'ZASOBY N'!$D284,'ZASOBY N'!$H284:'ZASOBY N'!$H$525,'ZASOBY N'!$H284 )</f>
        <v>0</v>
      </c>
      <c r="CV285" s="410">
        <f>COUNTIFS('ZASOBY N'!$B$10:$B284,'ZASOBY N'!$B284,'ZASOBY N'!$C$10:'ZASOBY N'!$C284,'ZASOBY N'!$C284,'ZASOBY N'!$D$10:'ZASOBY N'!$D284,'ZASOBY N'!$D284,'ZASOBY N'!$H$10:'ZASOBY N'!$H284,'ZASOBY N'!$H284 )</f>
        <v>0</v>
      </c>
      <c r="CW285" s="411">
        <f t="shared" si="110"/>
        <v>0</v>
      </c>
      <c r="CX285" s="412">
        <f t="shared" si="111"/>
        <v>0</v>
      </c>
      <c r="CZ285" s="414" t="str">
        <f>IF(AND(DB285=1,DC285=1,SUMIF($C285:$C$525,$C285,$AE285:$AE$525)=$AE285),$AE285,IF($DE285&gt;0,$DE285,IF(AND(COUNTIF($C$11:$C284,$C285)&gt;=1,COUNTIF($D284:$D284,$D285)&gt;=1),"",IF(AND(SUMIF($C285:$C$525,$C285,$AE285:$AE$525)&gt;$AE285,SUMIF($D285:$D$525,$D285,$AE285:$AE$525)&gt;$AE285),_xlfn.AGGREGATE(14,4,$DD$11:$DD$31*($C$11:$C$31=$C285),1),""))))</f>
        <v/>
      </c>
      <c r="DB285" s="409">
        <f>COUNTIFS('ZASOBY N'!$B284:$B$525,'ZASOBY N'!$B284,'ZASOBY N'!$C284:'ZASOBY N'!$C$525,'ZASOBY N'!$C284,'ZASOBY N'!$D284:'ZASOBY N'!$D$525,'ZASOBY N'!$D284,'ZASOBY N'!$H284:'ZASOBY N'!$H$525,'ZASOBY N'!$H284 )</f>
        <v>0</v>
      </c>
      <c r="DC285" s="410">
        <f>COUNTIFS('ZASOBY N'!$B$10:$B284,'ZASOBY N'!$B284,'ZASOBY N'!$C$10:'ZASOBY N'!$C284,'ZASOBY N'!$C284,'ZASOBY N'!$D$10:'ZASOBY N'!$D284,'ZASOBY N'!$D284,'ZASOBY N'!$H$10:'ZASOBY N'!$H284,'ZASOBY N'!$H284 )</f>
        <v>0</v>
      </c>
      <c r="DD285" s="411">
        <f t="shared" si="112"/>
        <v>0</v>
      </c>
      <c r="DE285" s="412">
        <f t="shared" si="113"/>
        <v>0</v>
      </c>
      <c r="DF285" s="399" t="str">
        <f>IF(AND(DI285=1,DJ285=1,SUMIF($C285:$C$525,$C285,$AD285:$AD$525)=$AD285),$AD285,IF($DL285&gt;0,$DL285,IF(B285="","",IF(AND(COUNTIF($C$11:$C284,$C285)&gt;=1,COUNTIF($D284:$D284,$D285)&gt;=1,COUNTIF($Z282:$Z284,$C285)=0),"",IF(AND(COUNTIF($C$11:$C284,$C285)&gt;=1,COUNTIF($D284:$D284,$D285)&gt;=1),"UJĘTO WYŻEJ",IF(AND(SUMIF($C285:$C$525,$C285,$AD285:$AD$525)&gt;$AD285,SUMIF($D285:$D$525,$D285,$AD285:$AD$525)&gt;$AD285),_xlfn.AGGREGATE(14,4,$DK$11:$DK$31*($C$11:$C$31=$C285),1),""))))))</f>
        <v/>
      </c>
      <c r="DG285" s="414" t="str">
        <f>IF(AND(DI285=1,DJ285=1,SUMIF($C285:$C$525,$C285,$AD285:$AD$525)=$AD285),$AD285,IF($DL285&gt;0,$DL285,IF(AND(COUNTIF($C$11:$C284,$C285)&gt;=1,COUNTIF($D284:$D284,$D285)&gt;=1),"",IF(AND(SUMIF($C285:$C$525,$C285,$AD285:$AD$525)&gt;$AD285,SUMIF($D285:$D$525,$D285,$AD285:$AD$525)&gt;$AD285),_xlfn.AGGREGATE(14,4,$DK$11:$DK$31*($C$11:$C$31=$C285),1),""))))</f>
        <v/>
      </c>
      <c r="DI285" s="409">
        <f>COUNTIFS('ZASOBY N'!$B284:$B$525,'ZASOBY N'!$B284,'ZASOBY N'!$C284:'ZASOBY N'!$C$525,'ZASOBY N'!$C284,'ZASOBY N'!$D284:'ZASOBY N'!$D$525,'ZASOBY N'!$D284,'ZASOBY N'!$H284:'ZASOBY N'!$H$525,'ZASOBY N'!$H284 )</f>
        <v>0</v>
      </c>
      <c r="DJ285" s="410">
        <f>COUNTIFS('ZASOBY N'!$B$10:$B284,'ZASOBY N'!$B284,'ZASOBY N'!$C$10:'ZASOBY N'!$C284,'ZASOBY N'!$C284,'ZASOBY N'!$D$10:'ZASOBY N'!$D284,'ZASOBY N'!$D284,'ZASOBY N'!$H$10:'ZASOBY N'!$H284,'ZASOBY N'!$H284 )</f>
        <v>0</v>
      </c>
      <c r="DK285" s="411">
        <f t="shared" si="114"/>
        <v>0</v>
      </c>
      <c r="DL285" s="412">
        <f t="shared" si="115"/>
        <v>0</v>
      </c>
    </row>
    <row r="286" spans="1:116" ht="18.899999999999999" customHeight="1" x14ac:dyDescent="0.3">
      <c r="A286" s="219"/>
      <c r="B286" s="152" t="str">
        <f>IF('ZASOBY N'!A285="","",'ZASOBY N'!A285)</f>
        <v/>
      </c>
      <c r="C286" s="462" t="str">
        <f>IF('ZASOBY N'!C285="","",'ZASOBY N'!C285)</f>
        <v/>
      </c>
      <c r="D286" s="137" t="str">
        <f>IF('ZASOBY N'!B285="","",'ZASOBY N'!B285)</f>
        <v/>
      </c>
      <c r="E286" s="138"/>
      <c r="F286" s="356" t="str">
        <f>IF('ZASOBY N'!D285="","",'ZASOBY N'!D285)</f>
        <v/>
      </c>
      <c r="G286" s="220" t="str">
        <f>IF('ZASOBY N'!G285="","",'ZASOBY N'!G285)</f>
        <v/>
      </c>
      <c r="H286" s="221" t="str">
        <f>IF('ZASOBY N'!F285="","",'ZASOBY N'!F285)</f>
        <v/>
      </c>
      <c r="I286" s="221" t="str">
        <f>IF('ZASOBY N'!G285="","",'ZASOBY N'!G285)</f>
        <v/>
      </c>
      <c r="J286" s="221" t="str">
        <f>IF('ZASOBY N'!H285="","",'ZASOBY N'!H285)</f>
        <v/>
      </c>
      <c r="K286" s="214">
        <v>0</v>
      </c>
      <c r="L286" s="214">
        <v>0</v>
      </c>
      <c r="M286" s="214">
        <v>0</v>
      </c>
      <c r="N286" s="222" t="str">
        <f>IF('ZASOBY N'!BD285="x","",IF(W286="","",'ZASOBY N'!E285))</f>
        <v/>
      </c>
      <c r="O286" s="223">
        <v>0</v>
      </c>
      <c r="P286" s="223">
        <v>0</v>
      </c>
      <c r="Q286" s="226" t="str">
        <f>IF($N286="","",'UPR BILANS N'!G286*'UPR BILANS N'!N286)</f>
        <v/>
      </c>
      <c r="R286" s="225" t="str">
        <f>IF($N286="","",'ZASOBY N'!O285)</f>
        <v/>
      </c>
      <c r="S286" s="225" t="str">
        <f>IF($N286="","",IF('ZASOBY N'!Q285="",0,'ZASOBY N'!Q285))</f>
        <v/>
      </c>
      <c r="T286" s="225" t="str">
        <f>IF($N286="","",'ZASOBY N'!V285)</f>
        <v/>
      </c>
      <c r="U286" s="225" t="str">
        <f>IF($N286="","",IF('ZASOBY N'!AG285="",0,'ZASOBY N'!AG285))</f>
        <v/>
      </c>
      <c r="V286" s="225" t="str">
        <f>IF($N286="","",IF(NN!P288="",0,NN!P288))</f>
        <v/>
      </c>
      <c r="W286" s="225" t="str">
        <f t="shared" si="93"/>
        <v/>
      </c>
      <c r="X286" s="226" t="str">
        <f t="shared" si="96"/>
        <v/>
      </c>
      <c r="Y286" s="225" t="str">
        <f>IF('ZASOBY N'!AU285="","",IF(C286&lt;&gt;C285,'ZASOBY N'!AU285,IF(D286&lt;&gt;D285,'ZASOBY N'!AU285,IF(F286&lt;&gt;F285,'ZASOBY N'!AU285,IF(G286&lt;&gt;G285,'ZASOBY N'!AU285,IF(J286&lt;&gt;J285,'ZASOBY N'!AU285,IF(NN!AC288="","",IF(AND(C285=C286,H285=H286,J285=J286,NN!AC288&gt;0),"",IF(AND(C286=C287,H286=DO284,NN!CW286&gt;0),'ZASOBY N'!AU285,'ZASOBY N'!AU285)))))))))</f>
        <v/>
      </c>
      <c r="Z286" s="225" t="str">
        <f t="shared" si="94"/>
        <v/>
      </c>
      <c r="AA286" s="227" t="str">
        <f t="shared" si="98"/>
        <v/>
      </c>
      <c r="AB286" s="400" t="str">
        <f t="shared" si="95"/>
        <v/>
      </c>
      <c r="AC286" s="228" t="str">
        <f t="shared" si="97"/>
        <v/>
      </c>
      <c r="AD286" s="222">
        <f>IF(B286="",0,IF(F286="",0,INDEX(POBRANIE_!$B$6:$F$101,MATCH('UPR BILANS N'!$F286,POBRANIE_!$A$6:$A$101,0),2)))</f>
        <v>0</v>
      </c>
      <c r="AE286" s="224">
        <f>IF(OR('ZASOBY N'!G285="",'ZASOBY N'!E285=""),0,IF(B286="",0,'ZASOBY N'!G285*'ZASOBY N'!E285))</f>
        <v>0</v>
      </c>
      <c r="AF286" s="225">
        <f>IF('ZASOBY N'!O285="",0,'ZASOBY N'!O285)</f>
        <v>0</v>
      </c>
      <c r="AG286" s="225">
        <f>IF('ZASOBY N'!Q285="",0,'ZASOBY N'!Q285)</f>
        <v>0</v>
      </c>
      <c r="AH286" s="225">
        <f>IF('ZASOBY N'!V285="",0,'ZASOBY N'!V285)</f>
        <v>0</v>
      </c>
      <c r="AI286" s="225">
        <f>IF('ZASOBY N'!AG285="",0,'ZASOBY N'!AG285)</f>
        <v>0</v>
      </c>
      <c r="AJ286" s="225">
        <f>IF(NN!P288="",0,IF(NN!P288="BRAK kol.7","BRAK BADAŃ",NN!P288))</f>
        <v>0</v>
      </c>
      <c r="AK286" s="225">
        <f>IF(NN!AC288="",0,IF(NN!AC288="BRAK kol.7","BRAK BADAŃ",NN!AC288))</f>
        <v>0</v>
      </c>
      <c r="BJ286" s="414" t="str">
        <f>IF(AND(BL286=1,BM286=1,SUMIF($C286:$C$525,$C286,$AK286:$AK$525)=$AK286),$AK286,IF($BO286&gt;0,$BO286,IF(AND(COUNTIF($C$11:$C285,$C286)&gt;=1,COUNTIF($D285:$D285,$D286)&gt;=1),"",IF(AND(SUMIF($C286:$C$525,$C286,$AK286:$AK$525)&gt;=$AK286,SUMIF($D286:$D$525,$D286,$AK286:$AK$525)&gt;=$AK286),SUMIF($C286:$C$525,$C286,$AK286:$AK$525),""))))</f>
        <v/>
      </c>
      <c r="BL286" s="409">
        <f>COUNTIFS('ZASOBY N'!$B285:$B$525,'ZASOBY N'!$B285,'ZASOBY N'!$C285:'ZASOBY N'!$C$525,'ZASOBY N'!$C285,'ZASOBY N'!$D285:'ZASOBY N'!$D$525,'ZASOBY N'!$D285,'ZASOBY N'!$H285:'ZASOBY N'!$H$525,'ZASOBY N'!$H285 )</f>
        <v>0</v>
      </c>
      <c r="BM286" s="410">
        <f>COUNTIFS('ZASOBY N'!$B$10:$B285,'ZASOBY N'!$B285,'ZASOBY N'!$C$10:'ZASOBY N'!$C285,'ZASOBY N'!$C285,'ZASOBY N'!$D$10:'ZASOBY N'!$D285,'ZASOBY N'!$D285,'ZASOBY N'!$H$10:'ZASOBY N'!$H285,'ZASOBY N'!$H285 )</f>
        <v>0</v>
      </c>
      <c r="BN286" s="411">
        <f t="shared" si="99"/>
        <v>0</v>
      </c>
      <c r="BO286" s="412">
        <f t="shared" si="100"/>
        <v>0</v>
      </c>
      <c r="BP286" s="94" t="str">
        <f t="shared" si="101"/>
        <v/>
      </c>
      <c r="BQ286" s="414" t="str">
        <f>IF(AND(BS286=1,BT286=1,SUMIF($C286:$C$525,$C286,$AJ286:$AJ$525)=$AJ286),$AJ286,IF($BV286&gt;0,$BV286,IF(AND(COUNTIF($C$11:$C285,$C286)&gt;=1,COUNTIF($D285:$D285,$D286)&gt;=1),"",IF(AND(SUMIF($C286:$C$525,$C286,$AJ286:$AJ$525)&gt;$AJ286,SUMIF($D286:$D$525,$D286,$AJ286:$AJ$525)&gt;$AJ286),SUMIF($C286:$C$525,$C286,$AJ286:$AJ$525),""))))</f>
        <v/>
      </c>
      <c r="BS286" s="409">
        <f>COUNTIFS('ZASOBY N'!$B285:$B$525,'ZASOBY N'!$B285,'ZASOBY N'!$C285:'ZASOBY N'!$C$525,'ZASOBY N'!$C285,'ZASOBY N'!$D285:'ZASOBY N'!$D$525,'ZASOBY N'!$D285,'ZASOBY N'!$H285:'ZASOBY N'!$H$525,'ZASOBY N'!$H285 )</f>
        <v>0</v>
      </c>
      <c r="BT286" s="410">
        <f>COUNTIFS('ZASOBY N'!$B$10:$B285,'ZASOBY N'!$B285,'ZASOBY N'!$C$10:'ZASOBY N'!$C285,'ZASOBY N'!$C285,'ZASOBY N'!$D$10:'ZASOBY N'!$D285,'ZASOBY N'!$D285,'ZASOBY N'!$H$10:'ZASOBY N'!$H285,'ZASOBY N'!$H285 )</f>
        <v>0</v>
      </c>
      <c r="BU286" s="411">
        <f t="shared" si="102"/>
        <v>0</v>
      </c>
      <c r="BV286" s="412">
        <f t="shared" si="103"/>
        <v>0</v>
      </c>
      <c r="BW286" s="94" t="s">
        <v>499</v>
      </c>
      <c r="BX286" s="414" t="str">
        <f>IF(AND(BZ286=1,CA286=1,SUMIF($C286:$C$525,$C286,$AI286:$AI$525)=$AI286),$AI286,IF($CC286&gt;0,$CC286,IF(AND(COUNTIF($C$11:$C285,$C286)&gt;=1,COUNTIF($D285:$D285,$D286)&gt;=1),"",IF(AND(SUMIF($C286:$C$525,$C286,$AI286:$AI$525)&gt;$AI286,SUMIF($D286:$D$525,$D286,$AI286:$AI$525)&gt;$IG286),_xlfn.AGGREGATE(14,4,$CB$11:$CB$31*($C$11:$C$31=$C286),1),""))))</f>
        <v/>
      </c>
      <c r="BZ286" s="409">
        <f>COUNTIFS('ZASOBY N'!$B285:$B$525,'ZASOBY N'!$B285,'ZASOBY N'!$C285:'ZASOBY N'!$C$525,'ZASOBY N'!$C285,'ZASOBY N'!$D285:'ZASOBY N'!$D$525,'ZASOBY N'!$D285,'ZASOBY N'!$H285:'ZASOBY N'!$H$525,'ZASOBY N'!$H285 )</f>
        <v>0</v>
      </c>
      <c r="CA286" s="410">
        <f>COUNTIFS('ZASOBY N'!$B$10:$B285,'ZASOBY N'!$B285,'ZASOBY N'!$C$10:'ZASOBY N'!$C285,'ZASOBY N'!$C285,'ZASOBY N'!$D$10:'ZASOBY N'!$D285,'ZASOBY N'!$D285,'ZASOBY N'!$H$10:'ZASOBY N'!$H285,'ZASOBY N'!$H285 )</f>
        <v>0</v>
      </c>
      <c r="CB286" s="411">
        <f t="shared" si="104"/>
        <v>0</v>
      </c>
      <c r="CC286" s="412">
        <f t="shared" si="105"/>
        <v>0</v>
      </c>
      <c r="CE286" s="414" t="str">
        <f>IF(AND(CG286=1,CH286=1,SUMIF($C286:$C$525,$C286,$AH286:$AH$525)=$AH286),$AH286,IF($CJ286&gt;0,$CJ286,IF(AND(COUNTIF($C$11:$C285,$C286)&gt;=1,COUNTIF($D285:$D285,$D286)&gt;=1),"",IF(AND(SUMIF($C286:$C$525,$C286,$AH286:$AH$525)&gt;$AH286,SUMIF($D286:$D$525,$D286,$AH286:$AH$525)&gt;$AH286),_xlfn.AGGREGATE(14,4,$CI$11:$CI$31*($C$11:$C$31=$C286),1),""))))</f>
        <v/>
      </c>
      <c r="CG286" s="409">
        <f>COUNTIFS('ZASOBY N'!$B285:$B$525,'ZASOBY N'!$B285,'ZASOBY N'!$C285:'ZASOBY N'!$C$525,'ZASOBY N'!$C285,'ZASOBY N'!$D285:'ZASOBY N'!$D$525,'ZASOBY N'!$D285,'ZASOBY N'!$H285:'ZASOBY N'!$H$525,'ZASOBY N'!$H285 )</f>
        <v>0</v>
      </c>
      <c r="CH286" s="410">
        <f>COUNTIFS('ZASOBY N'!$B$10:$B285,'ZASOBY N'!$B285,'ZASOBY N'!$C$10:'ZASOBY N'!$C285,'ZASOBY N'!$C285,'ZASOBY N'!$D$10:'ZASOBY N'!$D285,'ZASOBY N'!$D285,'ZASOBY N'!$H$10:'ZASOBY N'!$H285,'ZASOBY N'!$H285 )</f>
        <v>0</v>
      </c>
      <c r="CI286" s="411">
        <f t="shared" si="106"/>
        <v>0</v>
      </c>
      <c r="CJ286" s="412">
        <f t="shared" si="107"/>
        <v>0</v>
      </c>
      <c r="CL286" s="414" t="str">
        <f>IF(AND(CN286=1,CO286=1,SUMIF($C286:$C$525,$C286,$AG286:$AG$525)=$AG286),$AG286,IF($CQ286&gt;0,$CQ286,IF(AND(COUNTIF($C$11:$C285,$C286)&gt;=1,COUNTIF($D285:$D285,$D286)&gt;=1),"",IF(AND(SUMIF($C286:$C$525,$C286,$AG286:$AG$525)&gt;$AG286,SUMIF($D286:$D$525,$D286,$AG286:$AG$525)&gt;$AG286),_xlfn.AGGREGATE(14,4,$CP$11:$CP$31*($C$11:$C$31=$C286),1),""))))</f>
        <v/>
      </c>
      <c r="CN286" s="409">
        <f>COUNTIFS('ZASOBY N'!$B285:$B$525,'ZASOBY N'!$B285,'ZASOBY N'!$C285:'ZASOBY N'!$C$525,'ZASOBY N'!$C285,'ZASOBY N'!$D285:'ZASOBY N'!$D$525,'ZASOBY N'!$D285,'ZASOBY N'!$H285:'ZASOBY N'!$H$525,'ZASOBY N'!$H285 )</f>
        <v>0</v>
      </c>
      <c r="CO286" s="410">
        <f>COUNTIFS('ZASOBY N'!$B$10:$B285,'ZASOBY N'!$B285,'ZASOBY N'!$C$10:'ZASOBY N'!$C285,'ZASOBY N'!$C285,'ZASOBY N'!$D$10:'ZASOBY N'!$D285,'ZASOBY N'!$D285,'ZASOBY N'!$H$10:'ZASOBY N'!$H285,'ZASOBY N'!$H285 )</f>
        <v>0</v>
      </c>
      <c r="CP286" s="411">
        <f t="shared" si="108"/>
        <v>0</v>
      </c>
      <c r="CQ286" s="412">
        <f t="shared" si="109"/>
        <v>0</v>
      </c>
      <c r="CS286" s="414" t="str">
        <f>IF(AND(CU286=1,CV286=1,SUMIF($C286:$C$525,$C286,$AF286:$AF$525)=$AF286),$AF286,IF($CX286&gt;0,$CX286,IF(AND(COUNTIF($C$11:$C285,$C286)&gt;=1,COUNTIF($D285:$D285,$D286)&gt;=1),"",IF(AND(SUMIF($C286:$C$525,$C286,$AF286:$AF$525)&gt;$AF286,SUMIF($D286:$D$525,$D286,$AF286:$AF$525)&gt;$AF286),_xlfn.AGGREGATE(14,4,$CW$11:$CW$31*($C$11:$C$31=$C286),1),""))))</f>
        <v/>
      </c>
      <c r="CU286" s="409">
        <f>COUNTIFS('ZASOBY N'!$B285:$B$525,'ZASOBY N'!$B285,'ZASOBY N'!$C285:'ZASOBY N'!$C$525,'ZASOBY N'!$C285,'ZASOBY N'!$D285:'ZASOBY N'!$D$525,'ZASOBY N'!$D285,'ZASOBY N'!$H285:'ZASOBY N'!$H$525,'ZASOBY N'!$H285 )</f>
        <v>0</v>
      </c>
      <c r="CV286" s="410">
        <f>COUNTIFS('ZASOBY N'!$B$10:$B285,'ZASOBY N'!$B285,'ZASOBY N'!$C$10:'ZASOBY N'!$C285,'ZASOBY N'!$C285,'ZASOBY N'!$D$10:'ZASOBY N'!$D285,'ZASOBY N'!$D285,'ZASOBY N'!$H$10:'ZASOBY N'!$H285,'ZASOBY N'!$H285 )</f>
        <v>0</v>
      </c>
      <c r="CW286" s="411">
        <f t="shared" si="110"/>
        <v>0</v>
      </c>
      <c r="CX286" s="412">
        <f t="shared" si="111"/>
        <v>0</v>
      </c>
      <c r="CZ286" s="414" t="str">
        <f>IF(AND(DB286=1,DC286=1,SUMIF($C286:$C$525,$C286,$AE286:$AE$525)=$AE286),$AE286,IF($DE286&gt;0,$DE286,IF(AND(COUNTIF($C$11:$C285,$C286)&gt;=1,COUNTIF($D285:$D285,$D286)&gt;=1),"",IF(AND(SUMIF($C286:$C$525,$C286,$AE286:$AE$525)&gt;$AE286,SUMIF($D286:$D$525,$D286,$AE286:$AE$525)&gt;$AE286),_xlfn.AGGREGATE(14,4,$DD$11:$DD$31*($C$11:$C$31=$C286),1),""))))</f>
        <v/>
      </c>
      <c r="DB286" s="409">
        <f>COUNTIFS('ZASOBY N'!$B285:$B$525,'ZASOBY N'!$B285,'ZASOBY N'!$C285:'ZASOBY N'!$C$525,'ZASOBY N'!$C285,'ZASOBY N'!$D285:'ZASOBY N'!$D$525,'ZASOBY N'!$D285,'ZASOBY N'!$H285:'ZASOBY N'!$H$525,'ZASOBY N'!$H285 )</f>
        <v>0</v>
      </c>
      <c r="DC286" s="410">
        <f>COUNTIFS('ZASOBY N'!$B$10:$B285,'ZASOBY N'!$B285,'ZASOBY N'!$C$10:'ZASOBY N'!$C285,'ZASOBY N'!$C285,'ZASOBY N'!$D$10:'ZASOBY N'!$D285,'ZASOBY N'!$D285,'ZASOBY N'!$H$10:'ZASOBY N'!$H285,'ZASOBY N'!$H285 )</f>
        <v>0</v>
      </c>
      <c r="DD286" s="411">
        <f t="shared" si="112"/>
        <v>0</v>
      </c>
      <c r="DE286" s="412">
        <f t="shared" si="113"/>
        <v>0</v>
      </c>
      <c r="DF286" s="399" t="str">
        <f>IF(AND(DI286=1,DJ286=1,SUMIF($C286:$C$525,$C286,$AD286:$AD$525)=$AD286),$AD286,IF($DL286&gt;0,$DL286,IF(B286="","",IF(AND(COUNTIF($C$11:$C285,$C286)&gt;=1,COUNTIF($D285:$D285,$D286)&gt;=1,COUNTIF($Z283:$Z285,$C286)=0),"",IF(AND(COUNTIF($C$11:$C285,$C286)&gt;=1,COUNTIF($D285:$D285,$D286)&gt;=1),"UJĘTO WYŻEJ",IF(AND(SUMIF($C286:$C$525,$C286,$AD286:$AD$525)&gt;$AD286,SUMIF($D286:$D$525,$D286,$AD286:$AD$525)&gt;$AD286),_xlfn.AGGREGATE(14,4,$DK$11:$DK$31*($C$11:$C$31=$C286),1),""))))))</f>
        <v/>
      </c>
      <c r="DG286" s="414" t="str">
        <f>IF(AND(DI286=1,DJ286=1,SUMIF($C286:$C$525,$C286,$AD286:$AD$525)=$AD286),$AD286,IF($DL286&gt;0,$DL286,IF(AND(COUNTIF($C$11:$C285,$C286)&gt;=1,COUNTIF($D285:$D285,$D286)&gt;=1),"",IF(AND(SUMIF($C286:$C$525,$C286,$AD286:$AD$525)&gt;$AD286,SUMIF($D286:$D$525,$D286,$AD286:$AD$525)&gt;$AD286),_xlfn.AGGREGATE(14,4,$DK$11:$DK$31*($C$11:$C$31=$C286),1),""))))</f>
        <v/>
      </c>
      <c r="DI286" s="409">
        <f>COUNTIFS('ZASOBY N'!$B285:$B$525,'ZASOBY N'!$B285,'ZASOBY N'!$C285:'ZASOBY N'!$C$525,'ZASOBY N'!$C285,'ZASOBY N'!$D285:'ZASOBY N'!$D$525,'ZASOBY N'!$D285,'ZASOBY N'!$H285:'ZASOBY N'!$H$525,'ZASOBY N'!$H285 )</f>
        <v>0</v>
      </c>
      <c r="DJ286" s="410">
        <f>COUNTIFS('ZASOBY N'!$B$10:$B285,'ZASOBY N'!$B285,'ZASOBY N'!$C$10:'ZASOBY N'!$C285,'ZASOBY N'!$C285,'ZASOBY N'!$D$10:'ZASOBY N'!$D285,'ZASOBY N'!$D285,'ZASOBY N'!$H$10:'ZASOBY N'!$H285,'ZASOBY N'!$H285 )</f>
        <v>0</v>
      </c>
      <c r="DK286" s="411">
        <f t="shared" si="114"/>
        <v>0</v>
      </c>
      <c r="DL286" s="412">
        <f t="shared" si="115"/>
        <v>0</v>
      </c>
    </row>
    <row r="287" spans="1:116" ht="18.899999999999999" customHeight="1" x14ac:dyDescent="0.3">
      <c r="A287" s="219"/>
      <c r="B287" s="152" t="str">
        <f>IF('ZASOBY N'!A286="","",'ZASOBY N'!A286)</f>
        <v/>
      </c>
      <c r="C287" s="462" t="str">
        <f>IF('ZASOBY N'!C286="","",'ZASOBY N'!C286)</f>
        <v/>
      </c>
      <c r="D287" s="137" t="str">
        <f>IF('ZASOBY N'!B286="","",'ZASOBY N'!B286)</f>
        <v/>
      </c>
      <c r="E287" s="138"/>
      <c r="F287" s="356" t="str">
        <f>IF('ZASOBY N'!D286="","",'ZASOBY N'!D286)</f>
        <v/>
      </c>
      <c r="G287" s="220" t="str">
        <f>IF('ZASOBY N'!G286="","",'ZASOBY N'!G286)</f>
        <v/>
      </c>
      <c r="H287" s="221" t="str">
        <f>IF('ZASOBY N'!F286="","",'ZASOBY N'!F286)</f>
        <v/>
      </c>
      <c r="I287" s="221" t="str">
        <f>IF('ZASOBY N'!G286="","",'ZASOBY N'!G286)</f>
        <v/>
      </c>
      <c r="J287" s="221" t="str">
        <f>IF('ZASOBY N'!H286="","",'ZASOBY N'!H286)</f>
        <v/>
      </c>
      <c r="K287" s="214">
        <v>0</v>
      </c>
      <c r="L287" s="214">
        <v>0</v>
      </c>
      <c r="M287" s="214">
        <v>0</v>
      </c>
      <c r="N287" s="222" t="str">
        <f>IF('ZASOBY N'!BD286="x","",IF(W287="","",'ZASOBY N'!E286))</f>
        <v/>
      </c>
      <c r="O287" s="223">
        <v>0</v>
      </c>
      <c r="P287" s="223">
        <v>0</v>
      </c>
      <c r="Q287" s="226" t="str">
        <f>IF($N287="","",'UPR BILANS N'!G287*'UPR BILANS N'!N287)</f>
        <v/>
      </c>
      <c r="R287" s="225" t="str">
        <f>IF($N287="","",'ZASOBY N'!O286)</f>
        <v/>
      </c>
      <c r="S287" s="225" t="str">
        <f>IF($N287="","",IF('ZASOBY N'!Q286="",0,'ZASOBY N'!Q286))</f>
        <v/>
      </c>
      <c r="T287" s="225" t="str">
        <f>IF($N287="","",'ZASOBY N'!V286)</f>
        <v/>
      </c>
      <c r="U287" s="225" t="str">
        <f>IF($N287="","",IF('ZASOBY N'!AG286="",0,'ZASOBY N'!AG286))</f>
        <v/>
      </c>
      <c r="V287" s="225" t="str">
        <f>IF($N287="","",IF(NN!P289="",0,NN!P289))</f>
        <v/>
      </c>
      <c r="W287" s="225" t="str">
        <f t="shared" si="93"/>
        <v/>
      </c>
      <c r="X287" s="226" t="str">
        <f t="shared" si="96"/>
        <v/>
      </c>
      <c r="Y287" s="225" t="str">
        <f>IF('ZASOBY N'!AU286="","",IF(C287&lt;&gt;C286,'ZASOBY N'!AU286,IF(D287&lt;&gt;D286,'ZASOBY N'!AU286,IF(F287&lt;&gt;F286,'ZASOBY N'!AU286,IF(G287&lt;&gt;G286,'ZASOBY N'!AU286,IF(J287&lt;&gt;J286,'ZASOBY N'!AU286,IF(NN!AC289="","",IF(AND(C286=C287,H286=H287,J286=J287,NN!AC289&gt;0),"",IF(AND(C287=C288,H287=DO285,NN!CW287&gt;0),'ZASOBY N'!AU286,'ZASOBY N'!AU286)))))))))</f>
        <v/>
      </c>
      <c r="Z287" s="225" t="str">
        <f t="shared" si="94"/>
        <v/>
      </c>
      <c r="AA287" s="227" t="str">
        <f t="shared" si="98"/>
        <v/>
      </c>
      <c r="AB287" s="400" t="str">
        <f t="shared" si="95"/>
        <v/>
      </c>
      <c r="AC287" s="228" t="str">
        <f t="shared" si="97"/>
        <v/>
      </c>
      <c r="AD287" s="222">
        <f>IF(B287="",0,IF(F287="",0,INDEX(POBRANIE_!$B$6:$F$101,MATCH('UPR BILANS N'!$F287,POBRANIE_!$A$6:$A$101,0),2)))</f>
        <v>0</v>
      </c>
      <c r="AE287" s="224">
        <f>IF(OR('ZASOBY N'!G286="",'ZASOBY N'!E286=""),0,IF(B287="",0,'ZASOBY N'!G286*'ZASOBY N'!E286))</f>
        <v>0</v>
      </c>
      <c r="AF287" s="225">
        <f>IF('ZASOBY N'!O286="",0,'ZASOBY N'!O286)</f>
        <v>0</v>
      </c>
      <c r="AG287" s="225">
        <f>IF('ZASOBY N'!Q286="",0,'ZASOBY N'!Q286)</f>
        <v>0</v>
      </c>
      <c r="AH287" s="225">
        <f>IF('ZASOBY N'!V286="",0,'ZASOBY N'!V286)</f>
        <v>0</v>
      </c>
      <c r="AI287" s="225">
        <f>IF('ZASOBY N'!AG286="",0,'ZASOBY N'!AG286)</f>
        <v>0</v>
      </c>
      <c r="AJ287" s="225">
        <f>IF(NN!P289="",0,IF(NN!P289="BRAK kol.7","BRAK BADAŃ",NN!P289))</f>
        <v>0</v>
      </c>
      <c r="AK287" s="225">
        <f>IF(NN!AC289="",0,IF(NN!AC289="BRAK kol.7","BRAK BADAŃ",NN!AC289))</f>
        <v>0</v>
      </c>
      <c r="BJ287" s="414" t="str">
        <f>IF(AND(BL287=1,BM287=1,SUMIF($C287:$C$525,$C287,$AK287:$AK$525)=$AK287),$AK287,IF($BO287&gt;0,$BO287,IF(AND(COUNTIF($C$11:$C286,$C287)&gt;=1,COUNTIF($D286:$D286,$D287)&gt;=1),"",IF(AND(SUMIF($C287:$C$525,$C287,$AK287:$AK$525)&gt;=$AK287,SUMIF($D287:$D$525,$D287,$AK287:$AK$525)&gt;=$AK287),SUMIF($C287:$C$525,$C287,$AK287:$AK$525),""))))</f>
        <v/>
      </c>
      <c r="BL287" s="409">
        <f>COUNTIFS('ZASOBY N'!$B286:$B$525,'ZASOBY N'!$B286,'ZASOBY N'!$C286:'ZASOBY N'!$C$525,'ZASOBY N'!$C286,'ZASOBY N'!$D286:'ZASOBY N'!$D$525,'ZASOBY N'!$D286,'ZASOBY N'!$H286:'ZASOBY N'!$H$525,'ZASOBY N'!$H286 )</f>
        <v>0</v>
      </c>
      <c r="BM287" s="410">
        <f>COUNTIFS('ZASOBY N'!$B$10:$B286,'ZASOBY N'!$B286,'ZASOBY N'!$C$10:'ZASOBY N'!$C286,'ZASOBY N'!$C286,'ZASOBY N'!$D$10:'ZASOBY N'!$D286,'ZASOBY N'!$D286,'ZASOBY N'!$H$10:'ZASOBY N'!$H286,'ZASOBY N'!$H286 )</f>
        <v>0</v>
      </c>
      <c r="BN287" s="411">
        <f t="shared" si="99"/>
        <v>0</v>
      </c>
      <c r="BO287" s="412">
        <f t="shared" si="100"/>
        <v>0</v>
      </c>
      <c r="BP287" s="94" t="str">
        <f t="shared" si="101"/>
        <v/>
      </c>
      <c r="BQ287" s="414" t="str">
        <f>IF(AND(BS287=1,BT287=1,SUMIF($C287:$C$525,$C287,$AJ287:$AJ$525)=$AJ287),$AJ287,IF($BV287&gt;0,$BV287,IF(AND(COUNTIF($C$11:$C286,$C287)&gt;=1,COUNTIF($D286:$D286,$D287)&gt;=1),"",IF(AND(SUMIF($C287:$C$525,$C287,$AJ287:$AJ$525)&gt;$AJ287,SUMIF($D287:$D$525,$D287,$AJ287:$AJ$525)&gt;$AJ287),SUMIF($C287:$C$525,$C287,$AJ287:$AJ$525),""))))</f>
        <v/>
      </c>
      <c r="BS287" s="409">
        <f>COUNTIFS('ZASOBY N'!$B286:$B$525,'ZASOBY N'!$B286,'ZASOBY N'!$C286:'ZASOBY N'!$C$525,'ZASOBY N'!$C286,'ZASOBY N'!$D286:'ZASOBY N'!$D$525,'ZASOBY N'!$D286,'ZASOBY N'!$H286:'ZASOBY N'!$H$525,'ZASOBY N'!$H286 )</f>
        <v>0</v>
      </c>
      <c r="BT287" s="410">
        <f>COUNTIFS('ZASOBY N'!$B$10:$B286,'ZASOBY N'!$B286,'ZASOBY N'!$C$10:'ZASOBY N'!$C286,'ZASOBY N'!$C286,'ZASOBY N'!$D$10:'ZASOBY N'!$D286,'ZASOBY N'!$D286,'ZASOBY N'!$H$10:'ZASOBY N'!$H286,'ZASOBY N'!$H286 )</f>
        <v>0</v>
      </c>
      <c r="BU287" s="411">
        <f t="shared" si="102"/>
        <v>0</v>
      </c>
      <c r="BV287" s="412">
        <f t="shared" si="103"/>
        <v>0</v>
      </c>
      <c r="BW287" s="94" t="s">
        <v>499</v>
      </c>
      <c r="BX287" s="414" t="str">
        <f>IF(AND(BZ287=1,CA287=1,SUMIF($C287:$C$525,$C287,$AI287:$AI$525)=$AI287),$AI287,IF($CC287&gt;0,$CC287,IF(AND(COUNTIF($C$11:$C286,$C287)&gt;=1,COUNTIF($D286:$D286,$D287)&gt;=1),"",IF(AND(SUMIF($C287:$C$525,$C287,$AI287:$AI$525)&gt;$AI287,SUMIF($D287:$D$525,$D287,$AI287:$AI$525)&gt;$IG287),_xlfn.AGGREGATE(14,4,$CB$11:$CB$31*($C$11:$C$31=$C287),1),""))))</f>
        <v/>
      </c>
      <c r="BZ287" s="409">
        <f>COUNTIFS('ZASOBY N'!$B286:$B$525,'ZASOBY N'!$B286,'ZASOBY N'!$C286:'ZASOBY N'!$C$525,'ZASOBY N'!$C286,'ZASOBY N'!$D286:'ZASOBY N'!$D$525,'ZASOBY N'!$D286,'ZASOBY N'!$H286:'ZASOBY N'!$H$525,'ZASOBY N'!$H286 )</f>
        <v>0</v>
      </c>
      <c r="CA287" s="410">
        <f>COUNTIFS('ZASOBY N'!$B$10:$B286,'ZASOBY N'!$B286,'ZASOBY N'!$C$10:'ZASOBY N'!$C286,'ZASOBY N'!$C286,'ZASOBY N'!$D$10:'ZASOBY N'!$D286,'ZASOBY N'!$D286,'ZASOBY N'!$H$10:'ZASOBY N'!$H286,'ZASOBY N'!$H286 )</f>
        <v>0</v>
      </c>
      <c r="CB287" s="411">
        <f t="shared" si="104"/>
        <v>0</v>
      </c>
      <c r="CC287" s="412">
        <f t="shared" si="105"/>
        <v>0</v>
      </c>
      <c r="CE287" s="414" t="str">
        <f>IF(AND(CG287=1,CH287=1,SUMIF($C287:$C$525,$C287,$AH287:$AH$525)=$AH287),$AH287,IF($CJ287&gt;0,$CJ287,IF(AND(COUNTIF($C$11:$C286,$C287)&gt;=1,COUNTIF($D286:$D286,$D287)&gt;=1),"",IF(AND(SUMIF($C287:$C$525,$C287,$AH287:$AH$525)&gt;$AH287,SUMIF($D287:$D$525,$D287,$AH287:$AH$525)&gt;$AH287),_xlfn.AGGREGATE(14,4,$CI$11:$CI$31*($C$11:$C$31=$C287),1),""))))</f>
        <v/>
      </c>
      <c r="CG287" s="409">
        <f>COUNTIFS('ZASOBY N'!$B286:$B$525,'ZASOBY N'!$B286,'ZASOBY N'!$C286:'ZASOBY N'!$C$525,'ZASOBY N'!$C286,'ZASOBY N'!$D286:'ZASOBY N'!$D$525,'ZASOBY N'!$D286,'ZASOBY N'!$H286:'ZASOBY N'!$H$525,'ZASOBY N'!$H286 )</f>
        <v>0</v>
      </c>
      <c r="CH287" s="410">
        <f>COUNTIFS('ZASOBY N'!$B$10:$B286,'ZASOBY N'!$B286,'ZASOBY N'!$C$10:'ZASOBY N'!$C286,'ZASOBY N'!$C286,'ZASOBY N'!$D$10:'ZASOBY N'!$D286,'ZASOBY N'!$D286,'ZASOBY N'!$H$10:'ZASOBY N'!$H286,'ZASOBY N'!$H286 )</f>
        <v>0</v>
      </c>
      <c r="CI287" s="411">
        <f t="shared" si="106"/>
        <v>0</v>
      </c>
      <c r="CJ287" s="412">
        <f t="shared" si="107"/>
        <v>0</v>
      </c>
      <c r="CL287" s="414" t="str">
        <f>IF(AND(CN287=1,CO287=1,SUMIF($C287:$C$525,$C287,$AG287:$AG$525)=$AG287),$AG287,IF($CQ287&gt;0,$CQ287,IF(AND(COUNTIF($C$11:$C286,$C287)&gt;=1,COUNTIF($D286:$D286,$D287)&gt;=1),"",IF(AND(SUMIF($C287:$C$525,$C287,$AG287:$AG$525)&gt;$AG287,SUMIF($D287:$D$525,$D287,$AG287:$AG$525)&gt;$AG287),_xlfn.AGGREGATE(14,4,$CP$11:$CP$31*($C$11:$C$31=$C287),1),""))))</f>
        <v/>
      </c>
      <c r="CN287" s="409">
        <f>COUNTIFS('ZASOBY N'!$B286:$B$525,'ZASOBY N'!$B286,'ZASOBY N'!$C286:'ZASOBY N'!$C$525,'ZASOBY N'!$C286,'ZASOBY N'!$D286:'ZASOBY N'!$D$525,'ZASOBY N'!$D286,'ZASOBY N'!$H286:'ZASOBY N'!$H$525,'ZASOBY N'!$H286 )</f>
        <v>0</v>
      </c>
      <c r="CO287" s="410">
        <f>COUNTIFS('ZASOBY N'!$B$10:$B286,'ZASOBY N'!$B286,'ZASOBY N'!$C$10:'ZASOBY N'!$C286,'ZASOBY N'!$C286,'ZASOBY N'!$D$10:'ZASOBY N'!$D286,'ZASOBY N'!$D286,'ZASOBY N'!$H$10:'ZASOBY N'!$H286,'ZASOBY N'!$H286 )</f>
        <v>0</v>
      </c>
      <c r="CP287" s="411">
        <f t="shared" si="108"/>
        <v>0</v>
      </c>
      <c r="CQ287" s="412">
        <f t="shared" si="109"/>
        <v>0</v>
      </c>
      <c r="CS287" s="414" t="str">
        <f>IF(AND(CU287=1,CV287=1,SUMIF($C287:$C$525,$C287,$AF287:$AF$525)=$AF287),$AF287,IF($CX287&gt;0,$CX287,IF(AND(COUNTIF($C$11:$C286,$C287)&gt;=1,COUNTIF($D286:$D286,$D287)&gt;=1),"",IF(AND(SUMIF($C287:$C$525,$C287,$AF287:$AF$525)&gt;$AF287,SUMIF($D287:$D$525,$D287,$AF287:$AF$525)&gt;$AF287),_xlfn.AGGREGATE(14,4,$CW$11:$CW$31*($C$11:$C$31=$C287),1),""))))</f>
        <v/>
      </c>
      <c r="CU287" s="409">
        <f>COUNTIFS('ZASOBY N'!$B286:$B$525,'ZASOBY N'!$B286,'ZASOBY N'!$C286:'ZASOBY N'!$C$525,'ZASOBY N'!$C286,'ZASOBY N'!$D286:'ZASOBY N'!$D$525,'ZASOBY N'!$D286,'ZASOBY N'!$H286:'ZASOBY N'!$H$525,'ZASOBY N'!$H286 )</f>
        <v>0</v>
      </c>
      <c r="CV287" s="410">
        <f>COUNTIFS('ZASOBY N'!$B$10:$B286,'ZASOBY N'!$B286,'ZASOBY N'!$C$10:'ZASOBY N'!$C286,'ZASOBY N'!$C286,'ZASOBY N'!$D$10:'ZASOBY N'!$D286,'ZASOBY N'!$D286,'ZASOBY N'!$H$10:'ZASOBY N'!$H286,'ZASOBY N'!$H286 )</f>
        <v>0</v>
      </c>
      <c r="CW287" s="411">
        <f t="shared" si="110"/>
        <v>0</v>
      </c>
      <c r="CX287" s="412">
        <f t="shared" si="111"/>
        <v>0</v>
      </c>
      <c r="CZ287" s="414" t="str">
        <f>IF(AND(DB287=1,DC287=1,SUMIF($C287:$C$525,$C287,$AE287:$AE$525)=$AE287),$AE287,IF($DE287&gt;0,$DE287,IF(AND(COUNTIF($C$11:$C286,$C287)&gt;=1,COUNTIF($D286:$D286,$D287)&gt;=1),"",IF(AND(SUMIF($C287:$C$525,$C287,$AE287:$AE$525)&gt;$AE287,SUMIF($D287:$D$525,$D287,$AE287:$AE$525)&gt;$AE287),_xlfn.AGGREGATE(14,4,$DD$11:$DD$31*($C$11:$C$31=$C287),1),""))))</f>
        <v/>
      </c>
      <c r="DB287" s="409">
        <f>COUNTIFS('ZASOBY N'!$B286:$B$525,'ZASOBY N'!$B286,'ZASOBY N'!$C286:'ZASOBY N'!$C$525,'ZASOBY N'!$C286,'ZASOBY N'!$D286:'ZASOBY N'!$D$525,'ZASOBY N'!$D286,'ZASOBY N'!$H286:'ZASOBY N'!$H$525,'ZASOBY N'!$H286 )</f>
        <v>0</v>
      </c>
      <c r="DC287" s="410">
        <f>COUNTIFS('ZASOBY N'!$B$10:$B286,'ZASOBY N'!$B286,'ZASOBY N'!$C$10:'ZASOBY N'!$C286,'ZASOBY N'!$C286,'ZASOBY N'!$D$10:'ZASOBY N'!$D286,'ZASOBY N'!$D286,'ZASOBY N'!$H$10:'ZASOBY N'!$H286,'ZASOBY N'!$H286 )</f>
        <v>0</v>
      </c>
      <c r="DD287" s="411">
        <f t="shared" si="112"/>
        <v>0</v>
      </c>
      <c r="DE287" s="412">
        <f t="shared" si="113"/>
        <v>0</v>
      </c>
      <c r="DF287" s="399" t="str">
        <f>IF(AND(DI287=1,DJ287=1,SUMIF($C287:$C$525,$C287,$AD287:$AD$525)=$AD287),$AD287,IF($DL287&gt;0,$DL287,IF(B287="","",IF(AND(COUNTIF($C$11:$C286,$C287)&gt;=1,COUNTIF($D286:$D286,$D287)&gt;=1,COUNTIF($Z284:$Z286,$C287)=0),"",IF(AND(COUNTIF($C$11:$C286,$C287)&gt;=1,COUNTIF($D286:$D286,$D287)&gt;=1),"UJĘTO WYŻEJ",IF(AND(SUMIF($C287:$C$525,$C287,$AD287:$AD$525)&gt;$AD287,SUMIF($D287:$D$525,$D287,$AD287:$AD$525)&gt;$AD287),_xlfn.AGGREGATE(14,4,$DK$11:$DK$31*($C$11:$C$31=$C287),1),""))))))</f>
        <v/>
      </c>
      <c r="DG287" s="414" t="str">
        <f>IF(AND(DI287=1,DJ287=1,SUMIF($C287:$C$525,$C287,$AD287:$AD$525)=$AD287),$AD287,IF($DL287&gt;0,$DL287,IF(AND(COUNTIF($C$11:$C286,$C287)&gt;=1,COUNTIF($D286:$D286,$D287)&gt;=1),"",IF(AND(SUMIF($C287:$C$525,$C287,$AD287:$AD$525)&gt;$AD287,SUMIF($D287:$D$525,$D287,$AD287:$AD$525)&gt;$AD287),_xlfn.AGGREGATE(14,4,$DK$11:$DK$31*($C$11:$C$31=$C287),1),""))))</f>
        <v/>
      </c>
      <c r="DI287" s="409">
        <f>COUNTIFS('ZASOBY N'!$B286:$B$525,'ZASOBY N'!$B286,'ZASOBY N'!$C286:'ZASOBY N'!$C$525,'ZASOBY N'!$C286,'ZASOBY N'!$D286:'ZASOBY N'!$D$525,'ZASOBY N'!$D286,'ZASOBY N'!$H286:'ZASOBY N'!$H$525,'ZASOBY N'!$H286 )</f>
        <v>0</v>
      </c>
      <c r="DJ287" s="410">
        <f>COUNTIFS('ZASOBY N'!$B$10:$B286,'ZASOBY N'!$B286,'ZASOBY N'!$C$10:'ZASOBY N'!$C286,'ZASOBY N'!$C286,'ZASOBY N'!$D$10:'ZASOBY N'!$D286,'ZASOBY N'!$D286,'ZASOBY N'!$H$10:'ZASOBY N'!$H286,'ZASOBY N'!$H286 )</f>
        <v>0</v>
      </c>
      <c r="DK287" s="411">
        <f t="shared" si="114"/>
        <v>0</v>
      </c>
      <c r="DL287" s="412">
        <f t="shared" si="115"/>
        <v>0</v>
      </c>
    </row>
    <row r="288" spans="1:116" ht="18.899999999999999" customHeight="1" x14ac:dyDescent="0.3">
      <c r="A288" s="219"/>
      <c r="B288" s="152" t="str">
        <f>IF('ZASOBY N'!A287="","",'ZASOBY N'!A287)</f>
        <v/>
      </c>
      <c r="C288" s="462" t="str">
        <f>IF('ZASOBY N'!C287="","",'ZASOBY N'!C287)</f>
        <v/>
      </c>
      <c r="D288" s="137" t="str">
        <f>IF('ZASOBY N'!B287="","",'ZASOBY N'!B287)</f>
        <v/>
      </c>
      <c r="E288" s="138"/>
      <c r="F288" s="356" t="str">
        <f>IF('ZASOBY N'!D287="","",'ZASOBY N'!D287)</f>
        <v/>
      </c>
      <c r="G288" s="220" t="str">
        <f>IF('ZASOBY N'!G287="","",'ZASOBY N'!G287)</f>
        <v/>
      </c>
      <c r="H288" s="221" t="str">
        <f>IF('ZASOBY N'!F287="","",'ZASOBY N'!F287)</f>
        <v/>
      </c>
      <c r="I288" s="221" t="str">
        <f>IF('ZASOBY N'!G287="","",'ZASOBY N'!G287)</f>
        <v/>
      </c>
      <c r="J288" s="221" t="str">
        <f>IF('ZASOBY N'!H287="","",'ZASOBY N'!H287)</f>
        <v/>
      </c>
      <c r="K288" s="214">
        <v>0</v>
      </c>
      <c r="L288" s="214">
        <v>0</v>
      </c>
      <c r="M288" s="214">
        <v>0</v>
      </c>
      <c r="N288" s="222" t="str">
        <f>IF('ZASOBY N'!BD287="x","",IF(W288="","",'ZASOBY N'!E287))</f>
        <v/>
      </c>
      <c r="O288" s="223">
        <v>0</v>
      </c>
      <c r="P288" s="223">
        <v>0</v>
      </c>
      <c r="Q288" s="226" t="str">
        <f>IF($N288="","",'UPR BILANS N'!G288*'UPR BILANS N'!N288)</f>
        <v/>
      </c>
      <c r="R288" s="225" t="str">
        <f>IF($N288="","",'ZASOBY N'!O287)</f>
        <v/>
      </c>
      <c r="S288" s="225" t="str">
        <f>IF($N288="","",IF('ZASOBY N'!Q287="",0,'ZASOBY N'!Q287))</f>
        <v/>
      </c>
      <c r="T288" s="225" t="str">
        <f>IF($N288="","",'ZASOBY N'!V287)</f>
        <v/>
      </c>
      <c r="U288" s="225" t="str">
        <f>IF($N288="","",IF('ZASOBY N'!AG287="",0,'ZASOBY N'!AG287))</f>
        <v/>
      </c>
      <c r="V288" s="225" t="str">
        <f>IF($N288="","",IF(NN!P290="",0,NN!P290))</f>
        <v/>
      </c>
      <c r="W288" s="225" t="str">
        <f t="shared" si="93"/>
        <v/>
      </c>
      <c r="X288" s="226" t="str">
        <f t="shared" si="96"/>
        <v/>
      </c>
      <c r="Y288" s="225" t="str">
        <f>IF('ZASOBY N'!AU287="","",IF(C288&lt;&gt;C287,'ZASOBY N'!AU287,IF(D288&lt;&gt;D287,'ZASOBY N'!AU287,IF(F288&lt;&gt;F287,'ZASOBY N'!AU287,IF(G288&lt;&gt;G287,'ZASOBY N'!AU287,IF(J288&lt;&gt;J287,'ZASOBY N'!AU287,IF(NN!AC290="","",IF(AND(C287=C288,H287=H288,J287=J288,NN!AC290&gt;0),"",IF(AND(C288=C289,H288=DO286,NN!CW288&gt;0),'ZASOBY N'!AU287,'ZASOBY N'!AU287)))))))))</f>
        <v/>
      </c>
      <c r="Z288" s="225" t="str">
        <f t="shared" si="94"/>
        <v/>
      </c>
      <c r="AA288" s="227" t="str">
        <f t="shared" si="98"/>
        <v/>
      </c>
      <c r="AB288" s="400" t="str">
        <f t="shared" si="95"/>
        <v/>
      </c>
      <c r="AC288" s="228" t="str">
        <f t="shared" si="97"/>
        <v/>
      </c>
      <c r="AD288" s="222">
        <f>IF(B288="",0,IF(F288="",0,INDEX(POBRANIE_!$B$6:$F$101,MATCH('UPR BILANS N'!$F288,POBRANIE_!$A$6:$A$101,0),2)))</f>
        <v>0</v>
      </c>
      <c r="AE288" s="224">
        <f>IF(OR('ZASOBY N'!G287="",'ZASOBY N'!E287=""),0,IF(B288="",0,'ZASOBY N'!G287*'ZASOBY N'!E287))</f>
        <v>0</v>
      </c>
      <c r="AF288" s="225">
        <f>IF('ZASOBY N'!O287="",0,'ZASOBY N'!O287)</f>
        <v>0</v>
      </c>
      <c r="AG288" s="225">
        <f>IF('ZASOBY N'!Q287="",0,'ZASOBY N'!Q287)</f>
        <v>0</v>
      </c>
      <c r="AH288" s="225">
        <f>IF('ZASOBY N'!V287="",0,'ZASOBY N'!V287)</f>
        <v>0</v>
      </c>
      <c r="AI288" s="225">
        <f>IF('ZASOBY N'!AG287="",0,'ZASOBY N'!AG287)</f>
        <v>0</v>
      </c>
      <c r="AJ288" s="225">
        <f>IF(NN!P290="",0,IF(NN!P290="BRAK kol.7","BRAK BADAŃ",NN!P290))</f>
        <v>0</v>
      </c>
      <c r="AK288" s="225">
        <f>IF(NN!AC290="",0,IF(NN!AC290="BRAK kol.7","BRAK BADAŃ",NN!AC290))</f>
        <v>0</v>
      </c>
      <c r="BJ288" s="414" t="str">
        <f>IF(AND(BL288=1,BM288=1,SUMIF($C288:$C$525,$C288,$AK288:$AK$525)=$AK288),$AK288,IF($BO288&gt;0,$BO288,IF(AND(COUNTIF($C$11:$C287,$C288)&gt;=1,COUNTIF($D287:$D287,$D288)&gt;=1),"",IF(AND(SUMIF($C288:$C$525,$C288,$AK288:$AK$525)&gt;=$AK288,SUMIF($D288:$D$525,$D288,$AK288:$AK$525)&gt;=$AK288),SUMIF($C288:$C$525,$C288,$AK288:$AK$525),""))))</f>
        <v/>
      </c>
      <c r="BL288" s="409">
        <f>COUNTIFS('ZASOBY N'!$B287:$B$525,'ZASOBY N'!$B287,'ZASOBY N'!$C287:'ZASOBY N'!$C$525,'ZASOBY N'!$C287,'ZASOBY N'!$D287:'ZASOBY N'!$D$525,'ZASOBY N'!$D287,'ZASOBY N'!$H287:'ZASOBY N'!$H$525,'ZASOBY N'!$H287 )</f>
        <v>0</v>
      </c>
      <c r="BM288" s="410">
        <f>COUNTIFS('ZASOBY N'!$B$10:$B287,'ZASOBY N'!$B287,'ZASOBY N'!$C$10:'ZASOBY N'!$C287,'ZASOBY N'!$C287,'ZASOBY N'!$D$10:'ZASOBY N'!$D287,'ZASOBY N'!$D287,'ZASOBY N'!$H$10:'ZASOBY N'!$H287,'ZASOBY N'!$H287 )</f>
        <v>0</v>
      </c>
      <c r="BN288" s="411">
        <f t="shared" si="99"/>
        <v>0</v>
      </c>
      <c r="BO288" s="412">
        <f t="shared" si="100"/>
        <v>0</v>
      </c>
      <c r="BP288" s="94" t="str">
        <f t="shared" si="101"/>
        <v/>
      </c>
      <c r="BQ288" s="414" t="str">
        <f>IF(AND(BS288=1,BT288=1,SUMIF($C288:$C$525,$C288,$AJ288:$AJ$525)=$AJ288),$AJ288,IF($BV288&gt;0,$BV288,IF(AND(COUNTIF($C$11:$C287,$C288)&gt;=1,COUNTIF($D287:$D287,$D288)&gt;=1),"",IF(AND(SUMIF($C288:$C$525,$C288,$AJ288:$AJ$525)&gt;$AJ288,SUMIF($D288:$D$525,$D288,$AJ288:$AJ$525)&gt;$AJ288),SUMIF($C288:$C$525,$C288,$AJ288:$AJ$525),""))))</f>
        <v/>
      </c>
      <c r="BS288" s="409">
        <f>COUNTIFS('ZASOBY N'!$B287:$B$525,'ZASOBY N'!$B287,'ZASOBY N'!$C287:'ZASOBY N'!$C$525,'ZASOBY N'!$C287,'ZASOBY N'!$D287:'ZASOBY N'!$D$525,'ZASOBY N'!$D287,'ZASOBY N'!$H287:'ZASOBY N'!$H$525,'ZASOBY N'!$H287 )</f>
        <v>0</v>
      </c>
      <c r="BT288" s="410">
        <f>COUNTIFS('ZASOBY N'!$B$10:$B287,'ZASOBY N'!$B287,'ZASOBY N'!$C$10:'ZASOBY N'!$C287,'ZASOBY N'!$C287,'ZASOBY N'!$D$10:'ZASOBY N'!$D287,'ZASOBY N'!$D287,'ZASOBY N'!$H$10:'ZASOBY N'!$H287,'ZASOBY N'!$H287 )</f>
        <v>0</v>
      </c>
      <c r="BU288" s="411">
        <f t="shared" si="102"/>
        <v>0</v>
      </c>
      <c r="BV288" s="412">
        <f t="shared" si="103"/>
        <v>0</v>
      </c>
      <c r="BW288" s="94" t="s">
        <v>499</v>
      </c>
      <c r="BX288" s="414" t="str">
        <f>IF(AND(BZ288=1,CA288=1,SUMIF($C288:$C$525,$C288,$AI288:$AI$525)=$AI288),$AI288,IF($CC288&gt;0,$CC288,IF(AND(COUNTIF($C$11:$C287,$C288)&gt;=1,COUNTIF($D287:$D287,$D288)&gt;=1),"",IF(AND(SUMIF($C288:$C$525,$C288,$AI288:$AI$525)&gt;$AI288,SUMIF($D288:$D$525,$D288,$AI288:$AI$525)&gt;$IG288),_xlfn.AGGREGATE(14,4,$CB$11:$CB$31*($C$11:$C$31=$C288),1),""))))</f>
        <v/>
      </c>
      <c r="BZ288" s="409">
        <f>COUNTIFS('ZASOBY N'!$B287:$B$525,'ZASOBY N'!$B287,'ZASOBY N'!$C287:'ZASOBY N'!$C$525,'ZASOBY N'!$C287,'ZASOBY N'!$D287:'ZASOBY N'!$D$525,'ZASOBY N'!$D287,'ZASOBY N'!$H287:'ZASOBY N'!$H$525,'ZASOBY N'!$H287 )</f>
        <v>0</v>
      </c>
      <c r="CA288" s="410">
        <f>COUNTIFS('ZASOBY N'!$B$10:$B287,'ZASOBY N'!$B287,'ZASOBY N'!$C$10:'ZASOBY N'!$C287,'ZASOBY N'!$C287,'ZASOBY N'!$D$10:'ZASOBY N'!$D287,'ZASOBY N'!$D287,'ZASOBY N'!$H$10:'ZASOBY N'!$H287,'ZASOBY N'!$H287 )</f>
        <v>0</v>
      </c>
      <c r="CB288" s="411">
        <f t="shared" si="104"/>
        <v>0</v>
      </c>
      <c r="CC288" s="412">
        <f t="shared" si="105"/>
        <v>0</v>
      </c>
      <c r="CE288" s="414" t="str">
        <f>IF(AND(CG288=1,CH288=1,SUMIF($C288:$C$525,$C288,$AH288:$AH$525)=$AH288),$AH288,IF($CJ288&gt;0,$CJ288,IF(AND(COUNTIF($C$11:$C287,$C288)&gt;=1,COUNTIF($D287:$D287,$D288)&gt;=1),"",IF(AND(SUMIF($C288:$C$525,$C288,$AH288:$AH$525)&gt;$AH288,SUMIF($D288:$D$525,$D288,$AH288:$AH$525)&gt;$AH288),_xlfn.AGGREGATE(14,4,$CI$11:$CI$31*($C$11:$C$31=$C288),1),""))))</f>
        <v/>
      </c>
      <c r="CG288" s="409">
        <f>COUNTIFS('ZASOBY N'!$B287:$B$525,'ZASOBY N'!$B287,'ZASOBY N'!$C287:'ZASOBY N'!$C$525,'ZASOBY N'!$C287,'ZASOBY N'!$D287:'ZASOBY N'!$D$525,'ZASOBY N'!$D287,'ZASOBY N'!$H287:'ZASOBY N'!$H$525,'ZASOBY N'!$H287 )</f>
        <v>0</v>
      </c>
      <c r="CH288" s="410">
        <f>COUNTIFS('ZASOBY N'!$B$10:$B287,'ZASOBY N'!$B287,'ZASOBY N'!$C$10:'ZASOBY N'!$C287,'ZASOBY N'!$C287,'ZASOBY N'!$D$10:'ZASOBY N'!$D287,'ZASOBY N'!$D287,'ZASOBY N'!$H$10:'ZASOBY N'!$H287,'ZASOBY N'!$H287 )</f>
        <v>0</v>
      </c>
      <c r="CI288" s="411">
        <f t="shared" si="106"/>
        <v>0</v>
      </c>
      <c r="CJ288" s="412">
        <f t="shared" si="107"/>
        <v>0</v>
      </c>
      <c r="CL288" s="414" t="str">
        <f>IF(AND(CN288=1,CO288=1,SUMIF($C288:$C$525,$C288,$AG288:$AG$525)=$AG288),$AG288,IF($CQ288&gt;0,$CQ288,IF(AND(COUNTIF($C$11:$C287,$C288)&gt;=1,COUNTIF($D287:$D287,$D288)&gt;=1),"",IF(AND(SUMIF($C288:$C$525,$C288,$AG288:$AG$525)&gt;$AG288,SUMIF($D288:$D$525,$D288,$AG288:$AG$525)&gt;$AG288),_xlfn.AGGREGATE(14,4,$CP$11:$CP$31*($C$11:$C$31=$C288),1),""))))</f>
        <v/>
      </c>
      <c r="CN288" s="409">
        <f>COUNTIFS('ZASOBY N'!$B287:$B$525,'ZASOBY N'!$B287,'ZASOBY N'!$C287:'ZASOBY N'!$C$525,'ZASOBY N'!$C287,'ZASOBY N'!$D287:'ZASOBY N'!$D$525,'ZASOBY N'!$D287,'ZASOBY N'!$H287:'ZASOBY N'!$H$525,'ZASOBY N'!$H287 )</f>
        <v>0</v>
      </c>
      <c r="CO288" s="410">
        <f>COUNTIFS('ZASOBY N'!$B$10:$B287,'ZASOBY N'!$B287,'ZASOBY N'!$C$10:'ZASOBY N'!$C287,'ZASOBY N'!$C287,'ZASOBY N'!$D$10:'ZASOBY N'!$D287,'ZASOBY N'!$D287,'ZASOBY N'!$H$10:'ZASOBY N'!$H287,'ZASOBY N'!$H287 )</f>
        <v>0</v>
      </c>
      <c r="CP288" s="411">
        <f t="shared" si="108"/>
        <v>0</v>
      </c>
      <c r="CQ288" s="412">
        <f t="shared" si="109"/>
        <v>0</v>
      </c>
      <c r="CS288" s="414" t="str">
        <f>IF(AND(CU288=1,CV288=1,SUMIF($C288:$C$525,$C288,$AF288:$AF$525)=$AF288),$AF288,IF($CX288&gt;0,$CX288,IF(AND(COUNTIF($C$11:$C287,$C288)&gt;=1,COUNTIF($D287:$D287,$D288)&gt;=1),"",IF(AND(SUMIF($C288:$C$525,$C288,$AF288:$AF$525)&gt;$AF288,SUMIF($D288:$D$525,$D288,$AF288:$AF$525)&gt;$AF288),_xlfn.AGGREGATE(14,4,$CW$11:$CW$31*($C$11:$C$31=$C288),1),""))))</f>
        <v/>
      </c>
      <c r="CU288" s="409">
        <f>COUNTIFS('ZASOBY N'!$B287:$B$525,'ZASOBY N'!$B287,'ZASOBY N'!$C287:'ZASOBY N'!$C$525,'ZASOBY N'!$C287,'ZASOBY N'!$D287:'ZASOBY N'!$D$525,'ZASOBY N'!$D287,'ZASOBY N'!$H287:'ZASOBY N'!$H$525,'ZASOBY N'!$H287 )</f>
        <v>0</v>
      </c>
      <c r="CV288" s="410">
        <f>COUNTIFS('ZASOBY N'!$B$10:$B287,'ZASOBY N'!$B287,'ZASOBY N'!$C$10:'ZASOBY N'!$C287,'ZASOBY N'!$C287,'ZASOBY N'!$D$10:'ZASOBY N'!$D287,'ZASOBY N'!$D287,'ZASOBY N'!$H$10:'ZASOBY N'!$H287,'ZASOBY N'!$H287 )</f>
        <v>0</v>
      </c>
      <c r="CW288" s="411">
        <f t="shared" si="110"/>
        <v>0</v>
      </c>
      <c r="CX288" s="412">
        <f t="shared" si="111"/>
        <v>0</v>
      </c>
      <c r="CZ288" s="414" t="str">
        <f>IF(AND(DB288=1,DC288=1,SUMIF($C288:$C$525,$C288,$AE288:$AE$525)=$AE288),$AE288,IF($DE288&gt;0,$DE288,IF(AND(COUNTIF($C$11:$C287,$C288)&gt;=1,COUNTIF($D287:$D287,$D288)&gt;=1),"",IF(AND(SUMIF($C288:$C$525,$C288,$AE288:$AE$525)&gt;$AE288,SUMIF($D288:$D$525,$D288,$AE288:$AE$525)&gt;$AE288),_xlfn.AGGREGATE(14,4,$DD$11:$DD$31*($C$11:$C$31=$C288),1),""))))</f>
        <v/>
      </c>
      <c r="DB288" s="409">
        <f>COUNTIFS('ZASOBY N'!$B287:$B$525,'ZASOBY N'!$B287,'ZASOBY N'!$C287:'ZASOBY N'!$C$525,'ZASOBY N'!$C287,'ZASOBY N'!$D287:'ZASOBY N'!$D$525,'ZASOBY N'!$D287,'ZASOBY N'!$H287:'ZASOBY N'!$H$525,'ZASOBY N'!$H287 )</f>
        <v>0</v>
      </c>
      <c r="DC288" s="410">
        <f>COUNTIFS('ZASOBY N'!$B$10:$B287,'ZASOBY N'!$B287,'ZASOBY N'!$C$10:'ZASOBY N'!$C287,'ZASOBY N'!$C287,'ZASOBY N'!$D$10:'ZASOBY N'!$D287,'ZASOBY N'!$D287,'ZASOBY N'!$H$10:'ZASOBY N'!$H287,'ZASOBY N'!$H287 )</f>
        <v>0</v>
      </c>
      <c r="DD288" s="411">
        <f t="shared" si="112"/>
        <v>0</v>
      </c>
      <c r="DE288" s="412">
        <f t="shared" si="113"/>
        <v>0</v>
      </c>
      <c r="DF288" s="399" t="str">
        <f>IF(AND(DI288=1,DJ288=1,SUMIF($C288:$C$525,$C288,$AD288:$AD$525)=$AD288),$AD288,IF($DL288&gt;0,$DL288,IF(B288="","",IF(AND(COUNTIF($C$11:$C287,$C288)&gt;=1,COUNTIF($D287:$D287,$D288)&gt;=1,COUNTIF($Z285:$Z287,$C288)=0),"",IF(AND(COUNTIF($C$11:$C287,$C288)&gt;=1,COUNTIF($D287:$D287,$D288)&gt;=1),"UJĘTO WYŻEJ",IF(AND(SUMIF($C288:$C$525,$C288,$AD288:$AD$525)&gt;$AD288,SUMIF($D288:$D$525,$D288,$AD288:$AD$525)&gt;$AD288),_xlfn.AGGREGATE(14,4,$DK$11:$DK$31*($C$11:$C$31=$C288),1),""))))))</f>
        <v/>
      </c>
      <c r="DG288" s="414" t="str">
        <f>IF(AND(DI288=1,DJ288=1,SUMIF($C288:$C$525,$C288,$AD288:$AD$525)=$AD288),$AD288,IF($DL288&gt;0,$DL288,IF(AND(COUNTIF($C$11:$C287,$C288)&gt;=1,COUNTIF($D287:$D287,$D288)&gt;=1),"",IF(AND(SUMIF($C288:$C$525,$C288,$AD288:$AD$525)&gt;$AD288,SUMIF($D288:$D$525,$D288,$AD288:$AD$525)&gt;$AD288),_xlfn.AGGREGATE(14,4,$DK$11:$DK$31*($C$11:$C$31=$C288),1),""))))</f>
        <v/>
      </c>
      <c r="DI288" s="409">
        <f>COUNTIFS('ZASOBY N'!$B287:$B$525,'ZASOBY N'!$B287,'ZASOBY N'!$C287:'ZASOBY N'!$C$525,'ZASOBY N'!$C287,'ZASOBY N'!$D287:'ZASOBY N'!$D$525,'ZASOBY N'!$D287,'ZASOBY N'!$H287:'ZASOBY N'!$H$525,'ZASOBY N'!$H287 )</f>
        <v>0</v>
      </c>
      <c r="DJ288" s="410">
        <f>COUNTIFS('ZASOBY N'!$B$10:$B287,'ZASOBY N'!$B287,'ZASOBY N'!$C$10:'ZASOBY N'!$C287,'ZASOBY N'!$C287,'ZASOBY N'!$D$10:'ZASOBY N'!$D287,'ZASOBY N'!$D287,'ZASOBY N'!$H$10:'ZASOBY N'!$H287,'ZASOBY N'!$H287 )</f>
        <v>0</v>
      </c>
      <c r="DK288" s="411">
        <f t="shared" si="114"/>
        <v>0</v>
      </c>
      <c r="DL288" s="412">
        <f t="shared" si="115"/>
        <v>0</v>
      </c>
    </row>
    <row r="289" spans="1:116" ht="18.899999999999999" customHeight="1" x14ac:dyDescent="0.3">
      <c r="A289" s="219"/>
      <c r="B289" s="152" t="str">
        <f>IF('ZASOBY N'!A288="","",'ZASOBY N'!A288)</f>
        <v/>
      </c>
      <c r="C289" s="462" t="str">
        <f>IF('ZASOBY N'!C288="","",'ZASOBY N'!C288)</f>
        <v/>
      </c>
      <c r="D289" s="137" t="str">
        <f>IF('ZASOBY N'!B288="","",'ZASOBY N'!B288)</f>
        <v/>
      </c>
      <c r="E289" s="138"/>
      <c r="F289" s="356" t="str">
        <f>IF('ZASOBY N'!D288="","",'ZASOBY N'!D288)</f>
        <v/>
      </c>
      <c r="G289" s="220" t="str">
        <f>IF('ZASOBY N'!G288="","",'ZASOBY N'!G288)</f>
        <v/>
      </c>
      <c r="H289" s="221" t="str">
        <f>IF('ZASOBY N'!F288="","",'ZASOBY N'!F288)</f>
        <v/>
      </c>
      <c r="I289" s="221" t="str">
        <f>IF('ZASOBY N'!G288="","",'ZASOBY N'!G288)</f>
        <v/>
      </c>
      <c r="J289" s="221" t="str">
        <f>IF('ZASOBY N'!H288="","",'ZASOBY N'!H288)</f>
        <v/>
      </c>
      <c r="K289" s="214">
        <v>0</v>
      </c>
      <c r="L289" s="214">
        <v>0</v>
      </c>
      <c r="M289" s="214">
        <v>0</v>
      </c>
      <c r="N289" s="222" t="str">
        <f>IF('ZASOBY N'!BD288="x","",IF(W289="","",'ZASOBY N'!E288))</f>
        <v/>
      </c>
      <c r="O289" s="223">
        <v>0</v>
      </c>
      <c r="P289" s="223">
        <v>0</v>
      </c>
      <c r="Q289" s="226" t="str">
        <f>IF($N289="","",'UPR BILANS N'!G289*'UPR BILANS N'!N289)</f>
        <v/>
      </c>
      <c r="R289" s="225" t="str">
        <f>IF($N289="","",'ZASOBY N'!O288)</f>
        <v/>
      </c>
      <c r="S289" s="225" t="str">
        <f>IF($N289="","",IF('ZASOBY N'!Q288="",0,'ZASOBY N'!Q288))</f>
        <v/>
      </c>
      <c r="T289" s="225" t="str">
        <f>IF($N289="","",'ZASOBY N'!V288)</f>
        <v/>
      </c>
      <c r="U289" s="225" t="str">
        <f>IF($N289="","",IF('ZASOBY N'!AG288="",0,'ZASOBY N'!AG288))</f>
        <v/>
      </c>
      <c r="V289" s="225" t="str">
        <f>IF($N289="","",IF(NN!P291="",0,NN!P291))</f>
        <v/>
      </c>
      <c r="W289" s="225" t="str">
        <f t="shared" si="93"/>
        <v/>
      </c>
      <c r="X289" s="226" t="str">
        <f t="shared" si="96"/>
        <v/>
      </c>
      <c r="Y289" s="225" t="str">
        <f>IF('ZASOBY N'!AU288="","",IF(C289&lt;&gt;C288,'ZASOBY N'!AU288,IF(D289&lt;&gt;D288,'ZASOBY N'!AU288,IF(F289&lt;&gt;F288,'ZASOBY N'!AU288,IF(G289&lt;&gt;G288,'ZASOBY N'!AU288,IF(J289&lt;&gt;J288,'ZASOBY N'!AU288,IF(NN!AC291="","",IF(AND(C288=C289,H288=H289,J288=J289,NN!AC291&gt;0),"",IF(AND(C289=C290,H289=DO287,NN!CW289&gt;0),'ZASOBY N'!AU288,'ZASOBY N'!AU288)))))))))</f>
        <v/>
      </c>
      <c r="Z289" s="225" t="str">
        <f t="shared" si="94"/>
        <v/>
      </c>
      <c r="AA289" s="227" t="str">
        <f t="shared" si="98"/>
        <v/>
      </c>
      <c r="AB289" s="400" t="str">
        <f t="shared" si="95"/>
        <v/>
      </c>
      <c r="AC289" s="228" t="str">
        <f t="shared" si="97"/>
        <v/>
      </c>
      <c r="AD289" s="222">
        <f>IF(B289="",0,IF(F289="",0,INDEX(POBRANIE_!$B$6:$F$101,MATCH('UPR BILANS N'!$F289,POBRANIE_!$A$6:$A$101,0),2)))</f>
        <v>0</v>
      </c>
      <c r="AE289" s="224">
        <f>IF(OR('ZASOBY N'!G288="",'ZASOBY N'!E288=""),0,IF(B289="",0,'ZASOBY N'!G288*'ZASOBY N'!E288))</f>
        <v>0</v>
      </c>
      <c r="AF289" s="225">
        <f>IF('ZASOBY N'!O288="",0,'ZASOBY N'!O288)</f>
        <v>0</v>
      </c>
      <c r="AG289" s="225">
        <f>IF('ZASOBY N'!Q288="",0,'ZASOBY N'!Q288)</f>
        <v>0</v>
      </c>
      <c r="AH289" s="225">
        <f>IF('ZASOBY N'!V288="",0,'ZASOBY N'!V288)</f>
        <v>0</v>
      </c>
      <c r="AI289" s="225">
        <f>IF('ZASOBY N'!AG288="",0,'ZASOBY N'!AG288)</f>
        <v>0</v>
      </c>
      <c r="AJ289" s="225">
        <f>IF(NN!P291="",0,IF(NN!P291="BRAK kol.7","BRAK BADAŃ",NN!P291))</f>
        <v>0</v>
      </c>
      <c r="AK289" s="225">
        <f>IF(NN!AC291="",0,IF(NN!AC291="BRAK kol.7","BRAK BADAŃ",NN!AC291))</f>
        <v>0</v>
      </c>
      <c r="BJ289" s="414" t="str">
        <f>IF(AND(BL289=1,BM289=1,SUMIF($C289:$C$525,$C289,$AK289:$AK$525)=$AK289),$AK289,IF($BO289&gt;0,$BO289,IF(AND(COUNTIF($C$11:$C288,$C289)&gt;=1,COUNTIF($D288:$D288,$D289)&gt;=1),"",IF(AND(SUMIF($C289:$C$525,$C289,$AK289:$AK$525)&gt;=$AK289,SUMIF($D289:$D$525,$D289,$AK289:$AK$525)&gt;=$AK289),SUMIF($C289:$C$525,$C289,$AK289:$AK$525),""))))</f>
        <v/>
      </c>
      <c r="BL289" s="409">
        <f>COUNTIFS('ZASOBY N'!$B288:$B$525,'ZASOBY N'!$B288,'ZASOBY N'!$C288:'ZASOBY N'!$C$525,'ZASOBY N'!$C288,'ZASOBY N'!$D288:'ZASOBY N'!$D$525,'ZASOBY N'!$D288,'ZASOBY N'!$H288:'ZASOBY N'!$H$525,'ZASOBY N'!$H288 )</f>
        <v>0</v>
      </c>
      <c r="BM289" s="410">
        <f>COUNTIFS('ZASOBY N'!$B$10:$B288,'ZASOBY N'!$B288,'ZASOBY N'!$C$10:'ZASOBY N'!$C288,'ZASOBY N'!$C288,'ZASOBY N'!$D$10:'ZASOBY N'!$D288,'ZASOBY N'!$D288,'ZASOBY N'!$H$10:'ZASOBY N'!$H288,'ZASOBY N'!$H288 )</f>
        <v>0</v>
      </c>
      <c r="BN289" s="411">
        <f t="shared" si="99"/>
        <v>0</v>
      </c>
      <c r="BO289" s="412">
        <f t="shared" si="100"/>
        <v>0</v>
      </c>
      <c r="BP289" s="94" t="str">
        <f t="shared" si="101"/>
        <v/>
      </c>
      <c r="BQ289" s="414" t="str">
        <f>IF(AND(BS289=1,BT289=1,SUMIF($C289:$C$525,$C289,$AJ289:$AJ$525)=$AJ289),$AJ289,IF($BV289&gt;0,$BV289,IF(AND(COUNTIF($C$11:$C288,$C289)&gt;=1,COUNTIF($D288:$D288,$D289)&gt;=1),"",IF(AND(SUMIF($C289:$C$525,$C289,$AJ289:$AJ$525)&gt;$AJ289,SUMIF($D289:$D$525,$D289,$AJ289:$AJ$525)&gt;$AJ289),SUMIF($C289:$C$525,$C289,$AJ289:$AJ$525),""))))</f>
        <v/>
      </c>
      <c r="BS289" s="409">
        <f>COUNTIFS('ZASOBY N'!$B288:$B$525,'ZASOBY N'!$B288,'ZASOBY N'!$C288:'ZASOBY N'!$C$525,'ZASOBY N'!$C288,'ZASOBY N'!$D288:'ZASOBY N'!$D$525,'ZASOBY N'!$D288,'ZASOBY N'!$H288:'ZASOBY N'!$H$525,'ZASOBY N'!$H288 )</f>
        <v>0</v>
      </c>
      <c r="BT289" s="410">
        <f>COUNTIFS('ZASOBY N'!$B$10:$B288,'ZASOBY N'!$B288,'ZASOBY N'!$C$10:'ZASOBY N'!$C288,'ZASOBY N'!$C288,'ZASOBY N'!$D$10:'ZASOBY N'!$D288,'ZASOBY N'!$D288,'ZASOBY N'!$H$10:'ZASOBY N'!$H288,'ZASOBY N'!$H288 )</f>
        <v>0</v>
      </c>
      <c r="BU289" s="411">
        <f t="shared" si="102"/>
        <v>0</v>
      </c>
      <c r="BV289" s="412">
        <f t="shared" si="103"/>
        <v>0</v>
      </c>
      <c r="BW289" s="94" t="s">
        <v>499</v>
      </c>
      <c r="BX289" s="414" t="str">
        <f>IF(AND(BZ289=1,CA289=1,SUMIF($C289:$C$525,$C289,$AI289:$AI$525)=$AI289),$AI289,IF($CC289&gt;0,$CC289,IF(AND(COUNTIF($C$11:$C288,$C289)&gt;=1,COUNTIF($D288:$D288,$D289)&gt;=1),"",IF(AND(SUMIF($C289:$C$525,$C289,$AI289:$AI$525)&gt;$AI289,SUMIF($D289:$D$525,$D289,$AI289:$AI$525)&gt;$IG289),_xlfn.AGGREGATE(14,4,$CB$11:$CB$31*($C$11:$C$31=$C289),1),""))))</f>
        <v/>
      </c>
      <c r="BZ289" s="409">
        <f>COUNTIFS('ZASOBY N'!$B288:$B$525,'ZASOBY N'!$B288,'ZASOBY N'!$C288:'ZASOBY N'!$C$525,'ZASOBY N'!$C288,'ZASOBY N'!$D288:'ZASOBY N'!$D$525,'ZASOBY N'!$D288,'ZASOBY N'!$H288:'ZASOBY N'!$H$525,'ZASOBY N'!$H288 )</f>
        <v>0</v>
      </c>
      <c r="CA289" s="410">
        <f>COUNTIFS('ZASOBY N'!$B$10:$B288,'ZASOBY N'!$B288,'ZASOBY N'!$C$10:'ZASOBY N'!$C288,'ZASOBY N'!$C288,'ZASOBY N'!$D$10:'ZASOBY N'!$D288,'ZASOBY N'!$D288,'ZASOBY N'!$H$10:'ZASOBY N'!$H288,'ZASOBY N'!$H288 )</f>
        <v>0</v>
      </c>
      <c r="CB289" s="411">
        <f t="shared" si="104"/>
        <v>0</v>
      </c>
      <c r="CC289" s="412">
        <f t="shared" si="105"/>
        <v>0</v>
      </c>
      <c r="CE289" s="414" t="str">
        <f>IF(AND(CG289=1,CH289=1,SUMIF($C289:$C$525,$C289,$AH289:$AH$525)=$AH289),$AH289,IF($CJ289&gt;0,$CJ289,IF(AND(COUNTIF($C$11:$C288,$C289)&gt;=1,COUNTIF($D288:$D288,$D289)&gt;=1),"",IF(AND(SUMIF($C289:$C$525,$C289,$AH289:$AH$525)&gt;$AH289,SUMIF($D289:$D$525,$D289,$AH289:$AH$525)&gt;$AH289),_xlfn.AGGREGATE(14,4,$CI$11:$CI$31*($C$11:$C$31=$C289),1),""))))</f>
        <v/>
      </c>
      <c r="CG289" s="409">
        <f>COUNTIFS('ZASOBY N'!$B288:$B$525,'ZASOBY N'!$B288,'ZASOBY N'!$C288:'ZASOBY N'!$C$525,'ZASOBY N'!$C288,'ZASOBY N'!$D288:'ZASOBY N'!$D$525,'ZASOBY N'!$D288,'ZASOBY N'!$H288:'ZASOBY N'!$H$525,'ZASOBY N'!$H288 )</f>
        <v>0</v>
      </c>
      <c r="CH289" s="410">
        <f>COUNTIFS('ZASOBY N'!$B$10:$B288,'ZASOBY N'!$B288,'ZASOBY N'!$C$10:'ZASOBY N'!$C288,'ZASOBY N'!$C288,'ZASOBY N'!$D$10:'ZASOBY N'!$D288,'ZASOBY N'!$D288,'ZASOBY N'!$H$10:'ZASOBY N'!$H288,'ZASOBY N'!$H288 )</f>
        <v>0</v>
      </c>
      <c r="CI289" s="411">
        <f t="shared" si="106"/>
        <v>0</v>
      </c>
      <c r="CJ289" s="412">
        <f t="shared" si="107"/>
        <v>0</v>
      </c>
      <c r="CL289" s="414" t="str">
        <f>IF(AND(CN289=1,CO289=1,SUMIF($C289:$C$525,$C289,$AG289:$AG$525)=$AG289),$AG289,IF($CQ289&gt;0,$CQ289,IF(AND(COUNTIF($C$11:$C288,$C289)&gt;=1,COUNTIF($D288:$D288,$D289)&gt;=1),"",IF(AND(SUMIF($C289:$C$525,$C289,$AG289:$AG$525)&gt;$AG289,SUMIF($D289:$D$525,$D289,$AG289:$AG$525)&gt;$AG289),_xlfn.AGGREGATE(14,4,$CP$11:$CP$31*($C$11:$C$31=$C289),1),""))))</f>
        <v/>
      </c>
      <c r="CN289" s="409">
        <f>COUNTIFS('ZASOBY N'!$B288:$B$525,'ZASOBY N'!$B288,'ZASOBY N'!$C288:'ZASOBY N'!$C$525,'ZASOBY N'!$C288,'ZASOBY N'!$D288:'ZASOBY N'!$D$525,'ZASOBY N'!$D288,'ZASOBY N'!$H288:'ZASOBY N'!$H$525,'ZASOBY N'!$H288 )</f>
        <v>0</v>
      </c>
      <c r="CO289" s="410">
        <f>COUNTIFS('ZASOBY N'!$B$10:$B288,'ZASOBY N'!$B288,'ZASOBY N'!$C$10:'ZASOBY N'!$C288,'ZASOBY N'!$C288,'ZASOBY N'!$D$10:'ZASOBY N'!$D288,'ZASOBY N'!$D288,'ZASOBY N'!$H$10:'ZASOBY N'!$H288,'ZASOBY N'!$H288 )</f>
        <v>0</v>
      </c>
      <c r="CP289" s="411">
        <f t="shared" si="108"/>
        <v>0</v>
      </c>
      <c r="CQ289" s="412">
        <f t="shared" si="109"/>
        <v>0</v>
      </c>
      <c r="CS289" s="414" t="str">
        <f>IF(AND(CU289=1,CV289=1,SUMIF($C289:$C$525,$C289,$AF289:$AF$525)=$AF289),$AF289,IF($CX289&gt;0,$CX289,IF(AND(COUNTIF($C$11:$C288,$C289)&gt;=1,COUNTIF($D288:$D288,$D289)&gt;=1),"",IF(AND(SUMIF($C289:$C$525,$C289,$AF289:$AF$525)&gt;$AF289,SUMIF($D289:$D$525,$D289,$AF289:$AF$525)&gt;$AF289),_xlfn.AGGREGATE(14,4,$CW$11:$CW$31*($C$11:$C$31=$C289),1),""))))</f>
        <v/>
      </c>
      <c r="CU289" s="409">
        <f>COUNTIFS('ZASOBY N'!$B288:$B$525,'ZASOBY N'!$B288,'ZASOBY N'!$C288:'ZASOBY N'!$C$525,'ZASOBY N'!$C288,'ZASOBY N'!$D288:'ZASOBY N'!$D$525,'ZASOBY N'!$D288,'ZASOBY N'!$H288:'ZASOBY N'!$H$525,'ZASOBY N'!$H288 )</f>
        <v>0</v>
      </c>
      <c r="CV289" s="410">
        <f>COUNTIFS('ZASOBY N'!$B$10:$B288,'ZASOBY N'!$B288,'ZASOBY N'!$C$10:'ZASOBY N'!$C288,'ZASOBY N'!$C288,'ZASOBY N'!$D$10:'ZASOBY N'!$D288,'ZASOBY N'!$D288,'ZASOBY N'!$H$10:'ZASOBY N'!$H288,'ZASOBY N'!$H288 )</f>
        <v>0</v>
      </c>
      <c r="CW289" s="411">
        <f t="shared" si="110"/>
        <v>0</v>
      </c>
      <c r="CX289" s="412">
        <f t="shared" si="111"/>
        <v>0</v>
      </c>
      <c r="CZ289" s="414" t="str">
        <f>IF(AND(DB289=1,DC289=1,SUMIF($C289:$C$525,$C289,$AE289:$AE$525)=$AE289),$AE289,IF($DE289&gt;0,$DE289,IF(AND(COUNTIF($C$11:$C288,$C289)&gt;=1,COUNTIF($D288:$D288,$D289)&gt;=1),"",IF(AND(SUMIF($C289:$C$525,$C289,$AE289:$AE$525)&gt;$AE289,SUMIF($D289:$D$525,$D289,$AE289:$AE$525)&gt;$AE289),_xlfn.AGGREGATE(14,4,$DD$11:$DD$31*($C$11:$C$31=$C289),1),""))))</f>
        <v/>
      </c>
      <c r="DB289" s="409">
        <f>COUNTIFS('ZASOBY N'!$B288:$B$525,'ZASOBY N'!$B288,'ZASOBY N'!$C288:'ZASOBY N'!$C$525,'ZASOBY N'!$C288,'ZASOBY N'!$D288:'ZASOBY N'!$D$525,'ZASOBY N'!$D288,'ZASOBY N'!$H288:'ZASOBY N'!$H$525,'ZASOBY N'!$H288 )</f>
        <v>0</v>
      </c>
      <c r="DC289" s="410">
        <f>COUNTIFS('ZASOBY N'!$B$10:$B288,'ZASOBY N'!$B288,'ZASOBY N'!$C$10:'ZASOBY N'!$C288,'ZASOBY N'!$C288,'ZASOBY N'!$D$10:'ZASOBY N'!$D288,'ZASOBY N'!$D288,'ZASOBY N'!$H$10:'ZASOBY N'!$H288,'ZASOBY N'!$H288 )</f>
        <v>0</v>
      </c>
      <c r="DD289" s="411">
        <f t="shared" si="112"/>
        <v>0</v>
      </c>
      <c r="DE289" s="412">
        <f t="shared" si="113"/>
        <v>0</v>
      </c>
      <c r="DF289" s="399" t="str">
        <f>IF(AND(DI289=1,DJ289=1,SUMIF($C289:$C$525,$C289,$AD289:$AD$525)=$AD289),$AD289,IF($DL289&gt;0,$DL289,IF(B289="","",IF(AND(COUNTIF($C$11:$C288,$C289)&gt;=1,COUNTIF($D288:$D288,$D289)&gt;=1,COUNTIF($Z286:$Z288,$C289)=0),"",IF(AND(COUNTIF($C$11:$C288,$C289)&gt;=1,COUNTIF($D288:$D288,$D289)&gt;=1),"UJĘTO WYŻEJ",IF(AND(SUMIF($C289:$C$525,$C289,$AD289:$AD$525)&gt;$AD289,SUMIF($D289:$D$525,$D289,$AD289:$AD$525)&gt;$AD289),_xlfn.AGGREGATE(14,4,$DK$11:$DK$31*($C$11:$C$31=$C289),1),""))))))</f>
        <v/>
      </c>
      <c r="DG289" s="414" t="str">
        <f>IF(AND(DI289=1,DJ289=1,SUMIF($C289:$C$525,$C289,$AD289:$AD$525)=$AD289),$AD289,IF($DL289&gt;0,$DL289,IF(AND(COUNTIF($C$11:$C288,$C289)&gt;=1,COUNTIF($D288:$D288,$D289)&gt;=1),"",IF(AND(SUMIF($C289:$C$525,$C289,$AD289:$AD$525)&gt;$AD289,SUMIF($D289:$D$525,$D289,$AD289:$AD$525)&gt;$AD289),_xlfn.AGGREGATE(14,4,$DK$11:$DK$31*($C$11:$C$31=$C289),1),""))))</f>
        <v/>
      </c>
      <c r="DI289" s="409">
        <f>COUNTIFS('ZASOBY N'!$B288:$B$525,'ZASOBY N'!$B288,'ZASOBY N'!$C288:'ZASOBY N'!$C$525,'ZASOBY N'!$C288,'ZASOBY N'!$D288:'ZASOBY N'!$D$525,'ZASOBY N'!$D288,'ZASOBY N'!$H288:'ZASOBY N'!$H$525,'ZASOBY N'!$H288 )</f>
        <v>0</v>
      </c>
      <c r="DJ289" s="410">
        <f>COUNTIFS('ZASOBY N'!$B$10:$B288,'ZASOBY N'!$B288,'ZASOBY N'!$C$10:'ZASOBY N'!$C288,'ZASOBY N'!$C288,'ZASOBY N'!$D$10:'ZASOBY N'!$D288,'ZASOBY N'!$D288,'ZASOBY N'!$H$10:'ZASOBY N'!$H288,'ZASOBY N'!$H288 )</f>
        <v>0</v>
      </c>
      <c r="DK289" s="411">
        <f t="shared" si="114"/>
        <v>0</v>
      </c>
      <c r="DL289" s="412">
        <f t="shared" si="115"/>
        <v>0</v>
      </c>
    </row>
    <row r="290" spans="1:116" ht="18.899999999999999" customHeight="1" x14ac:dyDescent="0.3">
      <c r="A290" s="219"/>
      <c r="B290" s="152" t="str">
        <f>IF('ZASOBY N'!A289="","",'ZASOBY N'!A289)</f>
        <v/>
      </c>
      <c r="C290" s="462" t="str">
        <f>IF('ZASOBY N'!C289="","",'ZASOBY N'!C289)</f>
        <v/>
      </c>
      <c r="D290" s="137" t="str">
        <f>IF('ZASOBY N'!B289="","",'ZASOBY N'!B289)</f>
        <v/>
      </c>
      <c r="E290" s="138"/>
      <c r="F290" s="356" t="str">
        <f>IF('ZASOBY N'!D289="","",'ZASOBY N'!D289)</f>
        <v/>
      </c>
      <c r="G290" s="220" t="str">
        <f>IF('ZASOBY N'!G289="","",'ZASOBY N'!G289)</f>
        <v/>
      </c>
      <c r="H290" s="221" t="str">
        <f>IF('ZASOBY N'!F289="","",'ZASOBY N'!F289)</f>
        <v/>
      </c>
      <c r="I290" s="221" t="str">
        <f>IF('ZASOBY N'!G289="","",'ZASOBY N'!G289)</f>
        <v/>
      </c>
      <c r="J290" s="221" t="str">
        <f>IF('ZASOBY N'!H289="","",'ZASOBY N'!H289)</f>
        <v/>
      </c>
      <c r="K290" s="214">
        <v>0</v>
      </c>
      <c r="L290" s="214">
        <v>0</v>
      </c>
      <c r="M290" s="214">
        <v>0</v>
      </c>
      <c r="N290" s="222" t="str">
        <f>IF('ZASOBY N'!BD289="x","",IF(W290="","",'ZASOBY N'!E289))</f>
        <v/>
      </c>
      <c r="O290" s="223">
        <v>0</v>
      </c>
      <c r="P290" s="223">
        <v>0</v>
      </c>
      <c r="Q290" s="226" t="str">
        <f>IF($N290="","",'UPR BILANS N'!G290*'UPR BILANS N'!N290)</f>
        <v/>
      </c>
      <c r="R290" s="225" t="str">
        <f>IF($N290="","",'ZASOBY N'!O289)</f>
        <v/>
      </c>
      <c r="S290" s="225" t="str">
        <f>IF($N290="","",IF('ZASOBY N'!Q289="",0,'ZASOBY N'!Q289))</f>
        <v/>
      </c>
      <c r="T290" s="225" t="str">
        <f>IF($N290="","",'ZASOBY N'!V289)</f>
        <v/>
      </c>
      <c r="U290" s="225" t="str">
        <f>IF($N290="","",IF('ZASOBY N'!AG289="",0,'ZASOBY N'!AG289))</f>
        <v/>
      </c>
      <c r="V290" s="225" t="str">
        <f>IF($N290="","",IF(NN!P292="",0,NN!P292))</f>
        <v/>
      </c>
      <c r="W290" s="225" t="str">
        <f t="shared" si="93"/>
        <v/>
      </c>
      <c r="X290" s="226" t="str">
        <f t="shared" si="96"/>
        <v/>
      </c>
      <c r="Y290" s="225" t="str">
        <f>IF('ZASOBY N'!AU289="","",IF(C290&lt;&gt;C289,'ZASOBY N'!AU289,IF(D290&lt;&gt;D289,'ZASOBY N'!AU289,IF(F290&lt;&gt;F289,'ZASOBY N'!AU289,IF(G290&lt;&gt;G289,'ZASOBY N'!AU289,IF(J290&lt;&gt;J289,'ZASOBY N'!AU289,IF(NN!AC292="","",IF(AND(C289=C290,H289=H290,J289=J290,NN!AC292&gt;0),"",IF(AND(C290=C291,H290=DO288,NN!CW290&gt;0),'ZASOBY N'!AU289,'ZASOBY N'!AU289)))))))))</f>
        <v/>
      </c>
      <c r="Z290" s="225" t="str">
        <f t="shared" si="94"/>
        <v/>
      </c>
      <c r="AA290" s="227" t="str">
        <f t="shared" si="98"/>
        <v/>
      </c>
      <c r="AB290" s="400" t="str">
        <f t="shared" si="95"/>
        <v/>
      </c>
      <c r="AC290" s="228" t="str">
        <f t="shared" si="97"/>
        <v/>
      </c>
      <c r="AD290" s="222">
        <f>IF(B290="",0,IF(F290="",0,INDEX(POBRANIE_!$B$6:$F$101,MATCH('UPR BILANS N'!$F290,POBRANIE_!$A$6:$A$101,0),2)))</f>
        <v>0</v>
      </c>
      <c r="AE290" s="224">
        <f>IF(OR('ZASOBY N'!G289="",'ZASOBY N'!E289=""),0,IF(B290="",0,'ZASOBY N'!G289*'ZASOBY N'!E289))</f>
        <v>0</v>
      </c>
      <c r="AF290" s="225">
        <f>IF('ZASOBY N'!O289="",0,'ZASOBY N'!O289)</f>
        <v>0</v>
      </c>
      <c r="AG290" s="225">
        <f>IF('ZASOBY N'!Q289="",0,'ZASOBY N'!Q289)</f>
        <v>0</v>
      </c>
      <c r="AH290" s="225">
        <f>IF('ZASOBY N'!V289="",0,'ZASOBY N'!V289)</f>
        <v>0</v>
      </c>
      <c r="AI290" s="225">
        <f>IF('ZASOBY N'!AG289="",0,'ZASOBY N'!AG289)</f>
        <v>0</v>
      </c>
      <c r="AJ290" s="225">
        <f>IF(NN!P292="",0,IF(NN!P292="BRAK kol.7","BRAK BADAŃ",NN!P292))</f>
        <v>0</v>
      </c>
      <c r="AK290" s="225">
        <f>IF(NN!AC292="",0,IF(NN!AC292="BRAK kol.7","BRAK BADAŃ",NN!AC292))</f>
        <v>0</v>
      </c>
      <c r="BJ290" s="414" t="str">
        <f>IF(AND(BL290=1,BM290=1,SUMIF($C290:$C$525,$C290,$AK290:$AK$525)=$AK290),$AK290,IF($BO290&gt;0,$BO290,IF(AND(COUNTIF($C$11:$C289,$C290)&gt;=1,COUNTIF($D289:$D289,$D290)&gt;=1),"",IF(AND(SUMIF($C290:$C$525,$C290,$AK290:$AK$525)&gt;=$AK290,SUMIF($D290:$D$525,$D290,$AK290:$AK$525)&gt;=$AK290),SUMIF($C290:$C$525,$C290,$AK290:$AK$525),""))))</f>
        <v/>
      </c>
      <c r="BL290" s="409">
        <f>COUNTIFS('ZASOBY N'!$B289:$B$525,'ZASOBY N'!$B289,'ZASOBY N'!$C289:'ZASOBY N'!$C$525,'ZASOBY N'!$C289,'ZASOBY N'!$D289:'ZASOBY N'!$D$525,'ZASOBY N'!$D289,'ZASOBY N'!$H289:'ZASOBY N'!$H$525,'ZASOBY N'!$H289 )</f>
        <v>0</v>
      </c>
      <c r="BM290" s="410">
        <f>COUNTIFS('ZASOBY N'!$B$10:$B289,'ZASOBY N'!$B289,'ZASOBY N'!$C$10:'ZASOBY N'!$C289,'ZASOBY N'!$C289,'ZASOBY N'!$D$10:'ZASOBY N'!$D289,'ZASOBY N'!$D289,'ZASOBY N'!$H$10:'ZASOBY N'!$H289,'ZASOBY N'!$H289 )</f>
        <v>0</v>
      </c>
      <c r="BN290" s="411">
        <f t="shared" si="99"/>
        <v>0</v>
      </c>
      <c r="BO290" s="412">
        <f t="shared" si="100"/>
        <v>0</v>
      </c>
      <c r="BP290" s="94" t="str">
        <f t="shared" si="101"/>
        <v/>
      </c>
      <c r="BQ290" s="414" t="str">
        <f>IF(AND(BS290=1,BT290=1,SUMIF($C290:$C$525,$C290,$AJ290:$AJ$525)=$AJ290),$AJ290,IF($BV290&gt;0,$BV290,IF(AND(COUNTIF($C$11:$C289,$C290)&gt;=1,COUNTIF($D289:$D289,$D290)&gt;=1),"",IF(AND(SUMIF($C290:$C$525,$C290,$AJ290:$AJ$525)&gt;$AJ290,SUMIF($D290:$D$525,$D290,$AJ290:$AJ$525)&gt;$AJ290),SUMIF($C290:$C$525,$C290,$AJ290:$AJ$525),""))))</f>
        <v/>
      </c>
      <c r="BS290" s="409">
        <f>COUNTIFS('ZASOBY N'!$B289:$B$525,'ZASOBY N'!$B289,'ZASOBY N'!$C289:'ZASOBY N'!$C$525,'ZASOBY N'!$C289,'ZASOBY N'!$D289:'ZASOBY N'!$D$525,'ZASOBY N'!$D289,'ZASOBY N'!$H289:'ZASOBY N'!$H$525,'ZASOBY N'!$H289 )</f>
        <v>0</v>
      </c>
      <c r="BT290" s="410">
        <f>COUNTIFS('ZASOBY N'!$B$10:$B289,'ZASOBY N'!$B289,'ZASOBY N'!$C$10:'ZASOBY N'!$C289,'ZASOBY N'!$C289,'ZASOBY N'!$D$10:'ZASOBY N'!$D289,'ZASOBY N'!$D289,'ZASOBY N'!$H$10:'ZASOBY N'!$H289,'ZASOBY N'!$H289 )</f>
        <v>0</v>
      </c>
      <c r="BU290" s="411">
        <f t="shared" si="102"/>
        <v>0</v>
      </c>
      <c r="BV290" s="412">
        <f t="shared" si="103"/>
        <v>0</v>
      </c>
      <c r="BW290" s="94" t="s">
        <v>499</v>
      </c>
      <c r="BX290" s="414" t="str">
        <f>IF(AND(BZ290=1,CA290=1,SUMIF($C290:$C$525,$C290,$AI290:$AI$525)=$AI290),$AI290,IF($CC290&gt;0,$CC290,IF(AND(COUNTIF($C$11:$C289,$C290)&gt;=1,COUNTIF($D289:$D289,$D290)&gt;=1),"",IF(AND(SUMIF($C290:$C$525,$C290,$AI290:$AI$525)&gt;$AI290,SUMIF($D290:$D$525,$D290,$AI290:$AI$525)&gt;$IG290),_xlfn.AGGREGATE(14,4,$CB$11:$CB$31*($C$11:$C$31=$C290),1),""))))</f>
        <v/>
      </c>
      <c r="BZ290" s="409">
        <f>COUNTIFS('ZASOBY N'!$B289:$B$525,'ZASOBY N'!$B289,'ZASOBY N'!$C289:'ZASOBY N'!$C$525,'ZASOBY N'!$C289,'ZASOBY N'!$D289:'ZASOBY N'!$D$525,'ZASOBY N'!$D289,'ZASOBY N'!$H289:'ZASOBY N'!$H$525,'ZASOBY N'!$H289 )</f>
        <v>0</v>
      </c>
      <c r="CA290" s="410">
        <f>COUNTIFS('ZASOBY N'!$B$10:$B289,'ZASOBY N'!$B289,'ZASOBY N'!$C$10:'ZASOBY N'!$C289,'ZASOBY N'!$C289,'ZASOBY N'!$D$10:'ZASOBY N'!$D289,'ZASOBY N'!$D289,'ZASOBY N'!$H$10:'ZASOBY N'!$H289,'ZASOBY N'!$H289 )</f>
        <v>0</v>
      </c>
      <c r="CB290" s="411">
        <f t="shared" si="104"/>
        <v>0</v>
      </c>
      <c r="CC290" s="412">
        <f t="shared" si="105"/>
        <v>0</v>
      </c>
      <c r="CE290" s="414" t="str">
        <f>IF(AND(CG290=1,CH290=1,SUMIF($C290:$C$525,$C290,$AH290:$AH$525)=$AH290),$AH290,IF($CJ290&gt;0,$CJ290,IF(AND(COUNTIF($C$11:$C289,$C290)&gt;=1,COUNTIF($D289:$D289,$D290)&gt;=1),"",IF(AND(SUMIF($C290:$C$525,$C290,$AH290:$AH$525)&gt;$AH290,SUMIF($D290:$D$525,$D290,$AH290:$AH$525)&gt;$AH290),_xlfn.AGGREGATE(14,4,$CI$11:$CI$31*($C$11:$C$31=$C290),1),""))))</f>
        <v/>
      </c>
      <c r="CG290" s="409">
        <f>COUNTIFS('ZASOBY N'!$B289:$B$525,'ZASOBY N'!$B289,'ZASOBY N'!$C289:'ZASOBY N'!$C$525,'ZASOBY N'!$C289,'ZASOBY N'!$D289:'ZASOBY N'!$D$525,'ZASOBY N'!$D289,'ZASOBY N'!$H289:'ZASOBY N'!$H$525,'ZASOBY N'!$H289 )</f>
        <v>0</v>
      </c>
      <c r="CH290" s="410">
        <f>COUNTIFS('ZASOBY N'!$B$10:$B289,'ZASOBY N'!$B289,'ZASOBY N'!$C$10:'ZASOBY N'!$C289,'ZASOBY N'!$C289,'ZASOBY N'!$D$10:'ZASOBY N'!$D289,'ZASOBY N'!$D289,'ZASOBY N'!$H$10:'ZASOBY N'!$H289,'ZASOBY N'!$H289 )</f>
        <v>0</v>
      </c>
      <c r="CI290" s="411">
        <f t="shared" si="106"/>
        <v>0</v>
      </c>
      <c r="CJ290" s="412">
        <f t="shared" si="107"/>
        <v>0</v>
      </c>
      <c r="CL290" s="414" t="str">
        <f>IF(AND(CN290=1,CO290=1,SUMIF($C290:$C$525,$C290,$AG290:$AG$525)=$AG290),$AG290,IF($CQ290&gt;0,$CQ290,IF(AND(COUNTIF($C$11:$C289,$C290)&gt;=1,COUNTIF($D289:$D289,$D290)&gt;=1),"",IF(AND(SUMIF($C290:$C$525,$C290,$AG290:$AG$525)&gt;$AG290,SUMIF($D290:$D$525,$D290,$AG290:$AG$525)&gt;$AG290),_xlfn.AGGREGATE(14,4,$CP$11:$CP$31*($C$11:$C$31=$C290),1),""))))</f>
        <v/>
      </c>
      <c r="CN290" s="409">
        <f>COUNTIFS('ZASOBY N'!$B289:$B$525,'ZASOBY N'!$B289,'ZASOBY N'!$C289:'ZASOBY N'!$C$525,'ZASOBY N'!$C289,'ZASOBY N'!$D289:'ZASOBY N'!$D$525,'ZASOBY N'!$D289,'ZASOBY N'!$H289:'ZASOBY N'!$H$525,'ZASOBY N'!$H289 )</f>
        <v>0</v>
      </c>
      <c r="CO290" s="410">
        <f>COUNTIFS('ZASOBY N'!$B$10:$B289,'ZASOBY N'!$B289,'ZASOBY N'!$C$10:'ZASOBY N'!$C289,'ZASOBY N'!$C289,'ZASOBY N'!$D$10:'ZASOBY N'!$D289,'ZASOBY N'!$D289,'ZASOBY N'!$H$10:'ZASOBY N'!$H289,'ZASOBY N'!$H289 )</f>
        <v>0</v>
      </c>
      <c r="CP290" s="411">
        <f t="shared" si="108"/>
        <v>0</v>
      </c>
      <c r="CQ290" s="412">
        <f t="shared" si="109"/>
        <v>0</v>
      </c>
      <c r="CS290" s="414" t="str">
        <f>IF(AND(CU290=1,CV290=1,SUMIF($C290:$C$525,$C290,$AF290:$AF$525)=$AF290),$AF290,IF($CX290&gt;0,$CX290,IF(AND(COUNTIF($C$11:$C289,$C290)&gt;=1,COUNTIF($D289:$D289,$D290)&gt;=1),"",IF(AND(SUMIF($C290:$C$525,$C290,$AF290:$AF$525)&gt;$AF290,SUMIF($D290:$D$525,$D290,$AF290:$AF$525)&gt;$AF290),_xlfn.AGGREGATE(14,4,$CW$11:$CW$31*($C$11:$C$31=$C290),1),""))))</f>
        <v/>
      </c>
      <c r="CU290" s="409">
        <f>COUNTIFS('ZASOBY N'!$B289:$B$525,'ZASOBY N'!$B289,'ZASOBY N'!$C289:'ZASOBY N'!$C$525,'ZASOBY N'!$C289,'ZASOBY N'!$D289:'ZASOBY N'!$D$525,'ZASOBY N'!$D289,'ZASOBY N'!$H289:'ZASOBY N'!$H$525,'ZASOBY N'!$H289 )</f>
        <v>0</v>
      </c>
      <c r="CV290" s="410">
        <f>COUNTIFS('ZASOBY N'!$B$10:$B289,'ZASOBY N'!$B289,'ZASOBY N'!$C$10:'ZASOBY N'!$C289,'ZASOBY N'!$C289,'ZASOBY N'!$D$10:'ZASOBY N'!$D289,'ZASOBY N'!$D289,'ZASOBY N'!$H$10:'ZASOBY N'!$H289,'ZASOBY N'!$H289 )</f>
        <v>0</v>
      </c>
      <c r="CW290" s="411">
        <f t="shared" si="110"/>
        <v>0</v>
      </c>
      <c r="CX290" s="412">
        <f t="shared" si="111"/>
        <v>0</v>
      </c>
      <c r="CZ290" s="414" t="str">
        <f>IF(AND(DB290=1,DC290=1,SUMIF($C290:$C$525,$C290,$AE290:$AE$525)=$AE290),$AE290,IF($DE290&gt;0,$DE290,IF(AND(COUNTIF($C$11:$C289,$C290)&gt;=1,COUNTIF($D289:$D289,$D290)&gt;=1),"",IF(AND(SUMIF($C290:$C$525,$C290,$AE290:$AE$525)&gt;$AE290,SUMIF($D290:$D$525,$D290,$AE290:$AE$525)&gt;$AE290),_xlfn.AGGREGATE(14,4,$DD$11:$DD$31*($C$11:$C$31=$C290),1),""))))</f>
        <v/>
      </c>
      <c r="DB290" s="409">
        <f>COUNTIFS('ZASOBY N'!$B289:$B$525,'ZASOBY N'!$B289,'ZASOBY N'!$C289:'ZASOBY N'!$C$525,'ZASOBY N'!$C289,'ZASOBY N'!$D289:'ZASOBY N'!$D$525,'ZASOBY N'!$D289,'ZASOBY N'!$H289:'ZASOBY N'!$H$525,'ZASOBY N'!$H289 )</f>
        <v>0</v>
      </c>
      <c r="DC290" s="410">
        <f>COUNTIFS('ZASOBY N'!$B$10:$B289,'ZASOBY N'!$B289,'ZASOBY N'!$C$10:'ZASOBY N'!$C289,'ZASOBY N'!$C289,'ZASOBY N'!$D$10:'ZASOBY N'!$D289,'ZASOBY N'!$D289,'ZASOBY N'!$H$10:'ZASOBY N'!$H289,'ZASOBY N'!$H289 )</f>
        <v>0</v>
      </c>
      <c r="DD290" s="411">
        <f t="shared" si="112"/>
        <v>0</v>
      </c>
      <c r="DE290" s="412">
        <f t="shared" si="113"/>
        <v>0</v>
      </c>
      <c r="DF290" s="399" t="str">
        <f>IF(AND(DI290=1,DJ290=1,SUMIF($C290:$C$525,$C290,$AD290:$AD$525)=$AD290),$AD290,IF($DL290&gt;0,$DL290,IF(B290="","",IF(AND(COUNTIF($C$11:$C289,$C290)&gt;=1,COUNTIF($D289:$D289,$D290)&gt;=1,COUNTIF($Z287:$Z289,$C290)=0),"",IF(AND(COUNTIF($C$11:$C289,$C290)&gt;=1,COUNTIF($D289:$D289,$D290)&gt;=1),"UJĘTO WYŻEJ",IF(AND(SUMIF($C290:$C$525,$C290,$AD290:$AD$525)&gt;$AD290,SUMIF($D290:$D$525,$D290,$AD290:$AD$525)&gt;$AD290),_xlfn.AGGREGATE(14,4,$DK$11:$DK$31*($C$11:$C$31=$C290),1),""))))))</f>
        <v/>
      </c>
      <c r="DG290" s="414" t="str">
        <f>IF(AND(DI290=1,DJ290=1,SUMIF($C290:$C$525,$C290,$AD290:$AD$525)=$AD290),$AD290,IF($DL290&gt;0,$DL290,IF(AND(COUNTIF($C$11:$C289,$C290)&gt;=1,COUNTIF($D289:$D289,$D290)&gt;=1),"",IF(AND(SUMIF($C290:$C$525,$C290,$AD290:$AD$525)&gt;$AD290,SUMIF($D290:$D$525,$D290,$AD290:$AD$525)&gt;$AD290),_xlfn.AGGREGATE(14,4,$DK$11:$DK$31*($C$11:$C$31=$C290),1),""))))</f>
        <v/>
      </c>
      <c r="DI290" s="409">
        <f>COUNTIFS('ZASOBY N'!$B289:$B$525,'ZASOBY N'!$B289,'ZASOBY N'!$C289:'ZASOBY N'!$C$525,'ZASOBY N'!$C289,'ZASOBY N'!$D289:'ZASOBY N'!$D$525,'ZASOBY N'!$D289,'ZASOBY N'!$H289:'ZASOBY N'!$H$525,'ZASOBY N'!$H289 )</f>
        <v>0</v>
      </c>
      <c r="DJ290" s="410">
        <f>COUNTIFS('ZASOBY N'!$B$10:$B289,'ZASOBY N'!$B289,'ZASOBY N'!$C$10:'ZASOBY N'!$C289,'ZASOBY N'!$C289,'ZASOBY N'!$D$10:'ZASOBY N'!$D289,'ZASOBY N'!$D289,'ZASOBY N'!$H$10:'ZASOBY N'!$H289,'ZASOBY N'!$H289 )</f>
        <v>0</v>
      </c>
      <c r="DK290" s="411">
        <f t="shared" si="114"/>
        <v>0</v>
      </c>
      <c r="DL290" s="412">
        <f t="shared" si="115"/>
        <v>0</v>
      </c>
    </row>
    <row r="291" spans="1:116" ht="18.899999999999999" customHeight="1" x14ac:dyDescent="0.3">
      <c r="A291" s="219"/>
      <c r="B291" s="152" t="str">
        <f>IF('ZASOBY N'!A290="","",'ZASOBY N'!A290)</f>
        <v/>
      </c>
      <c r="C291" s="462" t="str">
        <f>IF('ZASOBY N'!C290="","",'ZASOBY N'!C290)</f>
        <v/>
      </c>
      <c r="D291" s="137" t="str">
        <f>IF('ZASOBY N'!B290="","",'ZASOBY N'!B290)</f>
        <v/>
      </c>
      <c r="E291" s="138"/>
      <c r="F291" s="356" t="str">
        <f>IF('ZASOBY N'!D290="","",'ZASOBY N'!D290)</f>
        <v/>
      </c>
      <c r="G291" s="220" t="str">
        <f>IF('ZASOBY N'!G290="","",'ZASOBY N'!G290)</f>
        <v/>
      </c>
      <c r="H291" s="221" t="str">
        <f>IF('ZASOBY N'!F290="","",'ZASOBY N'!F290)</f>
        <v/>
      </c>
      <c r="I291" s="221" t="str">
        <f>IF('ZASOBY N'!G290="","",'ZASOBY N'!G290)</f>
        <v/>
      </c>
      <c r="J291" s="221" t="str">
        <f>IF('ZASOBY N'!H290="","",'ZASOBY N'!H290)</f>
        <v/>
      </c>
      <c r="K291" s="214">
        <v>0</v>
      </c>
      <c r="L291" s="214">
        <v>0</v>
      </c>
      <c r="M291" s="214">
        <v>0</v>
      </c>
      <c r="N291" s="222" t="str">
        <f>IF('ZASOBY N'!BD290="x","",IF(W291="","",'ZASOBY N'!E290))</f>
        <v/>
      </c>
      <c r="O291" s="223">
        <v>0</v>
      </c>
      <c r="P291" s="223">
        <v>0</v>
      </c>
      <c r="Q291" s="226" t="str">
        <f>IF($N291="","",'UPR BILANS N'!G291*'UPR BILANS N'!N291)</f>
        <v/>
      </c>
      <c r="R291" s="225" t="str">
        <f>IF($N291="","",'ZASOBY N'!O290)</f>
        <v/>
      </c>
      <c r="S291" s="225" t="str">
        <f>IF($N291="","",IF('ZASOBY N'!Q290="",0,'ZASOBY N'!Q290))</f>
        <v/>
      </c>
      <c r="T291" s="225" t="str">
        <f>IF($N291="","",'ZASOBY N'!V290)</f>
        <v/>
      </c>
      <c r="U291" s="225" t="str">
        <f>IF($N291="","",IF('ZASOBY N'!AG290="",0,'ZASOBY N'!AG290))</f>
        <v/>
      </c>
      <c r="V291" s="225" t="str">
        <f>IF($N291="","",IF(NN!P293="",0,NN!P293))</f>
        <v/>
      </c>
      <c r="W291" s="225" t="str">
        <f t="shared" si="93"/>
        <v/>
      </c>
      <c r="X291" s="226" t="str">
        <f t="shared" si="96"/>
        <v/>
      </c>
      <c r="Y291" s="225" t="str">
        <f>IF('ZASOBY N'!AU290="","",IF(C291&lt;&gt;C290,'ZASOBY N'!AU290,IF(D291&lt;&gt;D290,'ZASOBY N'!AU290,IF(F291&lt;&gt;F290,'ZASOBY N'!AU290,IF(G291&lt;&gt;G290,'ZASOBY N'!AU290,IF(J291&lt;&gt;J290,'ZASOBY N'!AU290,IF(NN!AC293="","",IF(AND(C290=C291,H290=H291,J290=J291,NN!AC293&gt;0),"",IF(AND(C291=C292,H291=DO289,NN!CW291&gt;0),'ZASOBY N'!AU290,'ZASOBY N'!AU290)))))))))</f>
        <v/>
      </c>
      <c r="Z291" s="225" t="str">
        <f t="shared" si="94"/>
        <v/>
      </c>
      <c r="AA291" s="227" t="str">
        <f t="shared" si="98"/>
        <v/>
      </c>
      <c r="AB291" s="400" t="str">
        <f t="shared" si="95"/>
        <v/>
      </c>
      <c r="AC291" s="228" t="str">
        <f t="shared" si="97"/>
        <v/>
      </c>
      <c r="AD291" s="222">
        <f>IF(B291="",0,IF(F291="",0,INDEX(POBRANIE_!$B$6:$F$101,MATCH('UPR BILANS N'!$F291,POBRANIE_!$A$6:$A$101,0),2)))</f>
        <v>0</v>
      </c>
      <c r="AE291" s="224">
        <f>IF(OR('ZASOBY N'!G290="",'ZASOBY N'!E290=""),0,IF(B291="",0,'ZASOBY N'!G290*'ZASOBY N'!E290))</f>
        <v>0</v>
      </c>
      <c r="AF291" s="225">
        <f>IF('ZASOBY N'!O290="",0,'ZASOBY N'!O290)</f>
        <v>0</v>
      </c>
      <c r="AG291" s="225">
        <f>IF('ZASOBY N'!Q290="",0,'ZASOBY N'!Q290)</f>
        <v>0</v>
      </c>
      <c r="AH291" s="225">
        <f>IF('ZASOBY N'!V290="",0,'ZASOBY N'!V290)</f>
        <v>0</v>
      </c>
      <c r="AI291" s="225">
        <f>IF('ZASOBY N'!AG290="",0,'ZASOBY N'!AG290)</f>
        <v>0</v>
      </c>
      <c r="AJ291" s="225">
        <f>IF(NN!P293="",0,IF(NN!P293="BRAK kol.7","BRAK BADAŃ",NN!P293))</f>
        <v>0</v>
      </c>
      <c r="AK291" s="225">
        <f>IF(NN!AC293="",0,IF(NN!AC293="BRAK kol.7","BRAK BADAŃ",NN!AC293))</f>
        <v>0</v>
      </c>
      <c r="BJ291" s="414" t="str">
        <f>IF(AND(BL291=1,BM291=1,SUMIF($C291:$C$525,$C291,$AK291:$AK$525)=$AK291),$AK291,IF($BO291&gt;0,$BO291,IF(AND(COUNTIF($C$11:$C290,$C291)&gt;=1,COUNTIF($D290:$D290,$D291)&gt;=1),"",IF(AND(SUMIF($C291:$C$525,$C291,$AK291:$AK$525)&gt;=$AK291,SUMIF($D291:$D$525,$D291,$AK291:$AK$525)&gt;=$AK291),SUMIF($C291:$C$525,$C291,$AK291:$AK$525),""))))</f>
        <v/>
      </c>
      <c r="BL291" s="409">
        <f>COUNTIFS('ZASOBY N'!$B290:$B$525,'ZASOBY N'!$B290,'ZASOBY N'!$C290:'ZASOBY N'!$C$525,'ZASOBY N'!$C290,'ZASOBY N'!$D290:'ZASOBY N'!$D$525,'ZASOBY N'!$D290,'ZASOBY N'!$H290:'ZASOBY N'!$H$525,'ZASOBY N'!$H290 )</f>
        <v>0</v>
      </c>
      <c r="BM291" s="410">
        <f>COUNTIFS('ZASOBY N'!$B$10:$B290,'ZASOBY N'!$B290,'ZASOBY N'!$C$10:'ZASOBY N'!$C290,'ZASOBY N'!$C290,'ZASOBY N'!$D$10:'ZASOBY N'!$D290,'ZASOBY N'!$D290,'ZASOBY N'!$H$10:'ZASOBY N'!$H290,'ZASOBY N'!$H290 )</f>
        <v>0</v>
      </c>
      <c r="BN291" s="411">
        <f t="shared" si="99"/>
        <v>0</v>
      </c>
      <c r="BO291" s="412">
        <f t="shared" si="100"/>
        <v>0</v>
      </c>
      <c r="BP291" s="94" t="str">
        <f t="shared" si="101"/>
        <v/>
      </c>
      <c r="BQ291" s="414" t="str">
        <f>IF(AND(BS291=1,BT291=1,SUMIF($C291:$C$525,$C291,$AJ291:$AJ$525)=$AJ291),$AJ291,IF($BV291&gt;0,$BV291,IF(AND(COUNTIF($C$11:$C290,$C291)&gt;=1,COUNTIF($D290:$D290,$D291)&gt;=1),"",IF(AND(SUMIF($C291:$C$525,$C291,$AJ291:$AJ$525)&gt;$AJ291,SUMIF($D291:$D$525,$D291,$AJ291:$AJ$525)&gt;$AJ291),SUMIF($C291:$C$525,$C291,$AJ291:$AJ$525),""))))</f>
        <v/>
      </c>
      <c r="BS291" s="409">
        <f>COUNTIFS('ZASOBY N'!$B290:$B$525,'ZASOBY N'!$B290,'ZASOBY N'!$C290:'ZASOBY N'!$C$525,'ZASOBY N'!$C290,'ZASOBY N'!$D290:'ZASOBY N'!$D$525,'ZASOBY N'!$D290,'ZASOBY N'!$H290:'ZASOBY N'!$H$525,'ZASOBY N'!$H290 )</f>
        <v>0</v>
      </c>
      <c r="BT291" s="410">
        <f>COUNTIFS('ZASOBY N'!$B$10:$B290,'ZASOBY N'!$B290,'ZASOBY N'!$C$10:'ZASOBY N'!$C290,'ZASOBY N'!$C290,'ZASOBY N'!$D$10:'ZASOBY N'!$D290,'ZASOBY N'!$D290,'ZASOBY N'!$H$10:'ZASOBY N'!$H290,'ZASOBY N'!$H290 )</f>
        <v>0</v>
      </c>
      <c r="BU291" s="411">
        <f t="shared" si="102"/>
        <v>0</v>
      </c>
      <c r="BV291" s="412">
        <f t="shared" si="103"/>
        <v>0</v>
      </c>
      <c r="BW291" s="94" t="s">
        <v>499</v>
      </c>
      <c r="BX291" s="414" t="str">
        <f>IF(AND(BZ291=1,CA291=1,SUMIF($C291:$C$525,$C291,$AI291:$AI$525)=$AI291),$AI291,IF($CC291&gt;0,$CC291,IF(AND(COUNTIF($C$11:$C290,$C291)&gt;=1,COUNTIF($D290:$D290,$D291)&gt;=1),"",IF(AND(SUMIF($C291:$C$525,$C291,$AI291:$AI$525)&gt;$AI291,SUMIF($D291:$D$525,$D291,$AI291:$AI$525)&gt;$IG291),_xlfn.AGGREGATE(14,4,$CB$11:$CB$31*($C$11:$C$31=$C291),1),""))))</f>
        <v/>
      </c>
      <c r="BZ291" s="409">
        <f>COUNTIFS('ZASOBY N'!$B290:$B$525,'ZASOBY N'!$B290,'ZASOBY N'!$C290:'ZASOBY N'!$C$525,'ZASOBY N'!$C290,'ZASOBY N'!$D290:'ZASOBY N'!$D$525,'ZASOBY N'!$D290,'ZASOBY N'!$H290:'ZASOBY N'!$H$525,'ZASOBY N'!$H290 )</f>
        <v>0</v>
      </c>
      <c r="CA291" s="410">
        <f>COUNTIFS('ZASOBY N'!$B$10:$B290,'ZASOBY N'!$B290,'ZASOBY N'!$C$10:'ZASOBY N'!$C290,'ZASOBY N'!$C290,'ZASOBY N'!$D$10:'ZASOBY N'!$D290,'ZASOBY N'!$D290,'ZASOBY N'!$H$10:'ZASOBY N'!$H290,'ZASOBY N'!$H290 )</f>
        <v>0</v>
      </c>
      <c r="CB291" s="411">
        <f t="shared" si="104"/>
        <v>0</v>
      </c>
      <c r="CC291" s="412">
        <f t="shared" si="105"/>
        <v>0</v>
      </c>
      <c r="CE291" s="414" t="str">
        <f>IF(AND(CG291=1,CH291=1,SUMIF($C291:$C$525,$C291,$AH291:$AH$525)=$AH291),$AH291,IF($CJ291&gt;0,$CJ291,IF(AND(COUNTIF($C$11:$C290,$C291)&gt;=1,COUNTIF($D290:$D290,$D291)&gt;=1),"",IF(AND(SUMIF($C291:$C$525,$C291,$AH291:$AH$525)&gt;$AH291,SUMIF($D291:$D$525,$D291,$AH291:$AH$525)&gt;$AH291),_xlfn.AGGREGATE(14,4,$CI$11:$CI$31*($C$11:$C$31=$C291),1),""))))</f>
        <v/>
      </c>
      <c r="CG291" s="409">
        <f>COUNTIFS('ZASOBY N'!$B290:$B$525,'ZASOBY N'!$B290,'ZASOBY N'!$C290:'ZASOBY N'!$C$525,'ZASOBY N'!$C290,'ZASOBY N'!$D290:'ZASOBY N'!$D$525,'ZASOBY N'!$D290,'ZASOBY N'!$H290:'ZASOBY N'!$H$525,'ZASOBY N'!$H290 )</f>
        <v>0</v>
      </c>
      <c r="CH291" s="410">
        <f>COUNTIFS('ZASOBY N'!$B$10:$B290,'ZASOBY N'!$B290,'ZASOBY N'!$C$10:'ZASOBY N'!$C290,'ZASOBY N'!$C290,'ZASOBY N'!$D$10:'ZASOBY N'!$D290,'ZASOBY N'!$D290,'ZASOBY N'!$H$10:'ZASOBY N'!$H290,'ZASOBY N'!$H290 )</f>
        <v>0</v>
      </c>
      <c r="CI291" s="411">
        <f t="shared" si="106"/>
        <v>0</v>
      </c>
      <c r="CJ291" s="412">
        <f t="shared" si="107"/>
        <v>0</v>
      </c>
      <c r="CL291" s="414" t="str">
        <f>IF(AND(CN291=1,CO291=1,SUMIF($C291:$C$525,$C291,$AG291:$AG$525)=$AG291),$AG291,IF($CQ291&gt;0,$CQ291,IF(AND(COUNTIF($C$11:$C290,$C291)&gt;=1,COUNTIF($D290:$D290,$D291)&gt;=1),"",IF(AND(SUMIF($C291:$C$525,$C291,$AG291:$AG$525)&gt;$AG291,SUMIF($D291:$D$525,$D291,$AG291:$AG$525)&gt;$AG291),_xlfn.AGGREGATE(14,4,$CP$11:$CP$31*($C$11:$C$31=$C291),1),""))))</f>
        <v/>
      </c>
      <c r="CN291" s="409">
        <f>COUNTIFS('ZASOBY N'!$B290:$B$525,'ZASOBY N'!$B290,'ZASOBY N'!$C290:'ZASOBY N'!$C$525,'ZASOBY N'!$C290,'ZASOBY N'!$D290:'ZASOBY N'!$D$525,'ZASOBY N'!$D290,'ZASOBY N'!$H290:'ZASOBY N'!$H$525,'ZASOBY N'!$H290 )</f>
        <v>0</v>
      </c>
      <c r="CO291" s="410">
        <f>COUNTIFS('ZASOBY N'!$B$10:$B290,'ZASOBY N'!$B290,'ZASOBY N'!$C$10:'ZASOBY N'!$C290,'ZASOBY N'!$C290,'ZASOBY N'!$D$10:'ZASOBY N'!$D290,'ZASOBY N'!$D290,'ZASOBY N'!$H$10:'ZASOBY N'!$H290,'ZASOBY N'!$H290 )</f>
        <v>0</v>
      </c>
      <c r="CP291" s="411">
        <f t="shared" si="108"/>
        <v>0</v>
      </c>
      <c r="CQ291" s="412">
        <f t="shared" si="109"/>
        <v>0</v>
      </c>
      <c r="CS291" s="414" t="str">
        <f>IF(AND(CU291=1,CV291=1,SUMIF($C291:$C$525,$C291,$AF291:$AF$525)=$AF291),$AF291,IF($CX291&gt;0,$CX291,IF(AND(COUNTIF($C$11:$C290,$C291)&gt;=1,COUNTIF($D290:$D290,$D291)&gt;=1),"",IF(AND(SUMIF($C291:$C$525,$C291,$AF291:$AF$525)&gt;$AF291,SUMIF($D291:$D$525,$D291,$AF291:$AF$525)&gt;$AF291),_xlfn.AGGREGATE(14,4,$CW$11:$CW$31*($C$11:$C$31=$C291),1),""))))</f>
        <v/>
      </c>
      <c r="CU291" s="409">
        <f>COUNTIFS('ZASOBY N'!$B290:$B$525,'ZASOBY N'!$B290,'ZASOBY N'!$C290:'ZASOBY N'!$C$525,'ZASOBY N'!$C290,'ZASOBY N'!$D290:'ZASOBY N'!$D$525,'ZASOBY N'!$D290,'ZASOBY N'!$H290:'ZASOBY N'!$H$525,'ZASOBY N'!$H290 )</f>
        <v>0</v>
      </c>
      <c r="CV291" s="410">
        <f>COUNTIFS('ZASOBY N'!$B$10:$B290,'ZASOBY N'!$B290,'ZASOBY N'!$C$10:'ZASOBY N'!$C290,'ZASOBY N'!$C290,'ZASOBY N'!$D$10:'ZASOBY N'!$D290,'ZASOBY N'!$D290,'ZASOBY N'!$H$10:'ZASOBY N'!$H290,'ZASOBY N'!$H290 )</f>
        <v>0</v>
      </c>
      <c r="CW291" s="411">
        <f t="shared" si="110"/>
        <v>0</v>
      </c>
      <c r="CX291" s="412">
        <f t="shared" si="111"/>
        <v>0</v>
      </c>
      <c r="CZ291" s="414" t="str">
        <f>IF(AND(DB291=1,DC291=1,SUMIF($C291:$C$525,$C291,$AE291:$AE$525)=$AE291),$AE291,IF($DE291&gt;0,$DE291,IF(AND(COUNTIF($C$11:$C290,$C291)&gt;=1,COUNTIF($D290:$D290,$D291)&gt;=1),"",IF(AND(SUMIF($C291:$C$525,$C291,$AE291:$AE$525)&gt;$AE291,SUMIF($D291:$D$525,$D291,$AE291:$AE$525)&gt;$AE291),_xlfn.AGGREGATE(14,4,$DD$11:$DD$31*($C$11:$C$31=$C291),1),""))))</f>
        <v/>
      </c>
      <c r="DB291" s="409">
        <f>COUNTIFS('ZASOBY N'!$B290:$B$525,'ZASOBY N'!$B290,'ZASOBY N'!$C290:'ZASOBY N'!$C$525,'ZASOBY N'!$C290,'ZASOBY N'!$D290:'ZASOBY N'!$D$525,'ZASOBY N'!$D290,'ZASOBY N'!$H290:'ZASOBY N'!$H$525,'ZASOBY N'!$H290 )</f>
        <v>0</v>
      </c>
      <c r="DC291" s="410">
        <f>COUNTIFS('ZASOBY N'!$B$10:$B290,'ZASOBY N'!$B290,'ZASOBY N'!$C$10:'ZASOBY N'!$C290,'ZASOBY N'!$C290,'ZASOBY N'!$D$10:'ZASOBY N'!$D290,'ZASOBY N'!$D290,'ZASOBY N'!$H$10:'ZASOBY N'!$H290,'ZASOBY N'!$H290 )</f>
        <v>0</v>
      </c>
      <c r="DD291" s="411">
        <f t="shared" si="112"/>
        <v>0</v>
      </c>
      <c r="DE291" s="412">
        <f t="shared" si="113"/>
        <v>0</v>
      </c>
      <c r="DF291" s="399" t="str">
        <f>IF(AND(DI291=1,DJ291=1,SUMIF($C291:$C$525,$C291,$AD291:$AD$525)=$AD291),$AD291,IF($DL291&gt;0,$DL291,IF(B291="","",IF(AND(COUNTIF($C$11:$C290,$C291)&gt;=1,COUNTIF($D290:$D290,$D291)&gt;=1,COUNTIF($Z288:$Z290,$C291)=0),"",IF(AND(COUNTIF($C$11:$C290,$C291)&gt;=1,COUNTIF($D290:$D290,$D291)&gt;=1),"UJĘTO WYŻEJ",IF(AND(SUMIF($C291:$C$525,$C291,$AD291:$AD$525)&gt;$AD291,SUMIF($D291:$D$525,$D291,$AD291:$AD$525)&gt;$AD291),_xlfn.AGGREGATE(14,4,$DK$11:$DK$31*($C$11:$C$31=$C291),1),""))))))</f>
        <v/>
      </c>
      <c r="DG291" s="414" t="str">
        <f>IF(AND(DI291=1,DJ291=1,SUMIF($C291:$C$525,$C291,$AD291:$AD$525)=$AD291),$AD291,IF($DL291&gt;0,$DL291,IF(AND(COUNTIF($C$11:$C290,$C291)&gt;=1,COUNTIF($D290:$D290,$D291)&gt;=1),"",IF(AND(SUMIF($C291:$C$525,$C291,$AD291:$AD$525)&gt;$AD291,SUMIF($D291:$D$525,$D291,$AD291:$AD$525)&gt;$AD291),_xlfn.AGGREGATE(14,4,$DK$11:$DK$31*($C$11:$C$31=$C291),1),""))))</f>
        <v/>
      </c>
      <c r="DI291" s="409">
        <f>COUNTIFS('ZASOBY N'!$B290:$B$525,'ZASOBY N'!$B290,'ZASOBY N'!$C290:'ZASOBY N'!$C$525,'ZASOBY N'!$C290,'ZASOBY N'!$D290:'ZASOBY N'!$D$525,'ZASOBY N'!$D290,'ZASOBY N'!$H290:'ZASOBY N'!$H$525,'ZASOBY N'!$H290 )</f>
        <v>0</v>
      </c>
      <c r="DJ291" s="410">
        <f>COUNTIFS('ZASOBY N'!$B$10:$B290,'ZASOBY N'!$B290,'ZASOBY N'!$C$10:'ZASOBY N'!$C290,'ZASOBY N'!$C290,'ZASOBY N'!$D$10:'ZASOBY N'!$D290,'ZASOBY N'!$D290,'ZASOBY N'!$H$10:'ZASOBY N'!$H290,'ZASOBY N'!$H290 )</f>
        <v>0</v>
      </c>
      <c r="DK291" s="411">
        <f t="shared" si="114"/>
        <v>0</v>
      </c>
      <c r="DL291" s="412">
        <f t="shared" si="115"/>
        <v>0</v>
      </c>
    </row>
    <row r="292" spans="1:116" ht="18.899999999999999" customHeight="1" x14ac:dyDescent="0.3">
      <c r="A292" s="219"/>
      <c r="B292" s="152" t="str">
        <f>IF('ZASOBY N'!A291="","",'ZASOBY N'!A291)</f>
        <v/>
      </c>
      <c r="C292" s="462" t="str">
        <f>IF('ZASOBY N'!C291="","",'ZASOBY N'!C291)</f>
        <v/>
      </c>
      <c r="D292" s="137" t="str">
        <f>IF('ZASOBY N'!B291="","",'ZASOBY N'!B291)</f>
        <v/>
      </c>
      <c r="E292" s="138"/>
      <c r="F292" s="356" t="str">
        <f>IF('ZASOBY N'!D291="","",'ZASOBY N'!D291)</f>
        <v/>
      </c>
      <c r="G292" s="220" t="str">
        <f>IF('ZASOBY N'!G291="","",'ZASOBY N'!G291)</f>
        <v/>
      </c>
      <c r="H292" s="221" t="str">
        <f>IF('ZASOBY N'!F291="","",'ZASOBY N'!F291)</f>
        <v/>
      </c>
      <c r="I292" s="221" t="str">
        <f>IF('ZASOBY N'!G291="","",'ZASOBY N'!G291)</f>
        <v/>
      </c>
      <c r="J292" s="221" t="str">
        <f>IF('ZASOBY N'!H291="","",'ZASOBY N'!H291)</f>
        <v/>
      </c>
      <c r="K292" s="214">
        <v>0</v>
      </c>
      <c r="L292" s="214">
        <v>0</v>
      </c>
      <c r="M292" s="214">
        <v>0</v>
      </c>
      <c r="N292" s="222" t="str">
        <f>IF('ZASOBY N'!BD291="x","",IF(W292="","",'ZASOBY N'!E291))</f>
        <v/>
      </c>
      <c r="O292" s="223">
        <v>0</v>
      </c>
      <c r="P292" s="223">
        <v>0</v>
      </c>
      <c r="Q292" s="226" t="str">
        <f>IF($N292="","",'UPR BILANS N'!G292*'UPR BILANS N'!N292)</f>
        <v/>
      </c>
      <c r="R292" s="225" t="str">
        <f>IF($N292="","",'ZASOBY N'!O291)</f>
        <v/>
      </c>
      <c r="S292" s="225" t="str">
        <f>IF($N292="","",IF('ZASOBY N'!Q291="",0,'ZASOBY N'!Q291))</f>
        <v/>
      </c>
      <c r="T292" s="225" t="str">
        <f>IF($N292="","",'ZASOBY N'!V291)</f>
        <v/>
      </c>
      <c r="U292" s="225" t="str">
        <f>IF($N292="","",IF('ZASOBY N'!AG291="",0,'ZASOBY N'!AG291))</f>
        <v/>
      </c>
      <c r="V292" s="225" t="str">
        <f>IF($N292="","",IF(NN!P294="",0,NN!P294))</f>
        <v/>
      </c>
      <c r="W292" s="225" t="str">
        <f t="shared" si="93"/>
        <v/>
      </c>
      <c r="X292" s="226" t="str">
        <f t="shared" si="96"/>
        <v/>
      </c>
      <c r="Y292" s="225" t="str">
        <f>IF('ZASOBY N'!AU291="","",IF(C292&lt;&gt;C291,'ZASOBY N'!AU291,IF(D292&lt;&gt;D291,'ZASOBY N'!AU291,IF(F292&lt;&gt;F291,'ZASOBY N'!AU291,IF(G292&lt;&gt;G291,'ZASOBY N'!AU291,IF(J292&lt;&gt;J291,'ZASOBY N'!AU291,IF(NN!AC294="","",IF(AND(C291=C292,H291=H292,J291=J292,NN!AC294&gt;0),"",IF(AND(C292=C293,H292=DO290,NN!CW292&gt;0),'ZASOBY N'!AU291,'ZASOBY N'!AU291)))))))))</f>
        <v/>
      </c>
      <c r="Z292" s="225" t="str">
        <f t="shared" si="94"/>
        <v/>
      </c>
      <c r="AA292" s="227" t="str">
        <f t="shared" si="98"/>
        <v/>
      </c>
      <c r="AB292" s="400" t="str">
        <f t="shared" si="95"/>
        <v/>
      </c>
      <c r="AC292" s="228" t="str">
        <f t="shared" si="97"/>
        <v/>
      </c>
      <c r="AD292" s="222">
        <f>IF(B292="",0,IF(F292="",0,INDEX(POBRANIE_!$B$6:$F$101,MATCH('UPR BILANS N'!$F292,POBRANIE_!$A$6:$A$101,0),2)))</f>
        <v>0</v>
      </c>
      <c r="AE292" s="224">
        <f>IF(OR('ZASOBY N'!G291="",'ZASOBY N'!E291=""),0,IF(B292="",0,'ZASOBY N'!G291*'ZASOBY N'!E291))</f>
        <v>0</v>
      </c>
      <c r="AF292" s="225">
        <f>IF('ZASOBY N'!O291="",0,'ZASOBY N'!O291)</f>
        <v>0</v>
      </c>
      <c r="AG292" s="225">
        <f>IF('ZASOBY N'!Q291="",0,'ZASOBY N'!Q291)</f>
        <v>0</v>
      </c>
      <c r="AH292" s="225">
        <f>IF('ZASOBY N'!V291="",0,'ZASOBY N'!V291)</f>
        <v>0</v>
      </c>
      <c r="AI292" s="225">
        <f>IF('ZASOBY N'!AG291="",0,'ZASOBY N'!AG291)</f>
        <v>0</v>
      </c>
      <c r="AJ292" s="225">
        <f>IF(NN!P294="",0,IF(NN!P294="BRAK kol.7","BRAK BADAŃ",NN!P294))</f>
        <v>0</v>
      </c>
      <c r="AK292" s="225">
        <f>IF(NN!AC294="",0,IF(NN!AC294="BRAK kol.7","BRAK BADAŃ",NN!AC294))</f>
        <v>0</v>
      </c>
      <c r="BJ292" s="414" t="str">
        <f>IF(AND(BL292=1,BM292=1,SUMIF($C292:$C$525,$C292,$AK292:$AK$525)=$AK292),$AK292,IF($BO292&gt;0,$BO292,IF(AND(COUNTIF($C$11:$C291,$C292)&gt;=1,COUNTIF($D291:$D291,$D292)&gt;=1),"",IF(AND(SUMIF($C292:$C$525,$C292,$AK292:$AK$525)&gt;=$AK292,SUMIF($D292:$D$525,$D292,$AK292:$AK$525)&gt;=$AK292),SUMIF($C292:$C$525,$C292,$AK292:$AK$525),""))))</f>
        <v/>
      </c>
      <c r="BL292" s="409">
        <f>COUNTIFS('ZASOBY N'!$B291:$B$525,'ZASOBY N'!$B291,'ZASOBY N'!$C291:'ZASOBY N'!$C$525,'ZASOBY N'!$C291,'ZASOBY N'!$D291:'ZASOBY N'!$D$525,'ZASOBY N'!$D291,'ZASOBY N'!$H291:'ZASOBY N'!$H$525,'ZASOBY N'!$H291 )</f>
        <v>0</v>
      </c>
      <c r="BM292" s="410">
        <f>COUNTIFS('ZASOBY N'!$B$10:$B291,'ZASOBY N'!$B291,'ZASOBY N'!$C$10:'ZASOBY N'!$C291,'ZASOBY N'!$C291,'ZASOBY N'!$D$10:'ZASOBY N'!$D291,'ZASOBY N'!$D291,'ZASOBY N'!$H$10:'ZASOBY N'!$H291,'ZASOBY N'!$H291 )</f>
        <v>0</v>
      </c>
      <c r="BN292" s="411">
        <f t="shared" si="99"/>
        <v>0</v>
      </c>
      <c r="BO292" s="412">
        <f t="shared" si="100"/>
        <v>0</v>
      </c>
      <c r="BP292" s="94" t="str">
        <f t="shared" si="101"/>
        <v/>
      </c>
      <c r="BQ292" s="414" t="str">
        <f>IF(AND(BS292=1,BT292=1,SUMIF($C292:$C$525,$C292,$AJ292:$AJ$525)=$AJ292),$AJ292,IF($BV292&gt;0,$BV292,IF(AND(COUNTIF($C$11:$C291,$C292)&gt;=1,COUNTIF($D291:$D291,$D292)&gt;=1),"",IF(AND(SUMIF($C292:$C$525,$C292,$AJ292:$AJ$525)&gt;$AJ292,SUMIF($D292:$D$525,$D292,$AJ292:$AJ$525)&gt;$AJ292),SUMIF($C292:$C$525,$C292,$AJ292:$AJ$525),""))))</f>
        <v/>
      </c>
      <c r="BS292" s="409">
        <f>COUNTIFS('ZASOBY N'!$B291:$B$525,'ZASOBY N'!$B291,'ZASOBY N'!$C291:'ZASOBY N'!$C$525,'ZASOBY N'!$C291,'ZASOBY N'!$D291:'ZASOBY N'!$D$525,'ZASOBY N'!$D291,'ZASOBY N'!$H291:'ZASOBY N'!$H$525,'ZASOBY N'!$H291 )</f>
        <v>0</v>
      </c>
      <c r="BT292" s="410">
        <f>COUNTIFS('ZASOBY N'!$B$10:$B291,'ZASOBY N'!$B291,'ZASOBY N'!$C$10:'ZASOBY N'!$C291,'ZASOBY N'!$C291,'ZASOBY N'!$D$10:'ZASOBY N'!$D291,'ZASOBY N'!$D291,'ZASOBY N'!$H$10:'ZASOBY N'!$H291,'ZASOBY N'!$H291 )</f>
        <v>0</v>
      </c>
      <c r="BU292" s="411">
        <f t="shared" si="102"/>
        <v>0</v>
      </c>
      <c r="BV292" s="412">
        <f t="shared" si="103"/>
        <v>0</v>
      </c>
      <c r="BW292" s="94" t="s">
        <v>499</v>
      </c>
      <c r="BX292" s="414" t="str">
        <f>IF(AND(BZ292=1,CA292=1,SUMIF($C292:$C$525,$C292,$AI292:$AI$525)=$AI292),$AI292,IF($CC292&gt;0,$CC292,IF(AND(COUNTIF($C$11:$C291,$C292)&gt;=1,COUNTIF($D291:$D291,$D292)&gt;=1),"",IF(AND(SUMIF($C292:$C$525,$C292,$AI292:$AI$525)&gt;$AI292,SUMIF($D292:$D$525,$D292,$AI292:$AI$525)&gt;$IG292),_xlfn.AGGREGATE(14,4,$CB$11:$CB$31*($C$11:$C$31=$C292),1),""))))</f>
        <v/>
      </c>
      <c r="BZ292" s="409">
        <f>COUNTIFS('ZASOBY N'!$B291:$B$525,'ZASOBY N'!$B291,'ZASOBY N'!$C291:'ZASOBY N'!$C$525,'ZASOBY N'!$C291,'ZASOBY N'!$D291:'ZASOBY N'!$D$525,'ZASOBY N'!$D291,'ZASOBY N'!$H291:'ZASOBY N'!$H$525,'ZASOBY N'!$H291 )</f>
        <v>0</v>
      </c>
      <c r="CA292" s="410">
        <f>COUNTIFS('ZASOBY N'!$B$10:$B291,'ZASOBY N'!$B291,'ZASOBY N'!$C$10:'ZASOBY N'!$C291,'ZASOBY N'!$C291,'ZASOBY N'!$D$10:'ZASOBY N'!$D291,'ZASOBY N'!$D291,'ZASOBY N'!$H$10:'ZASOBY N'!$H291,'ZASOBY N'!$H291 )</f>
        <v>0</v>
      </c>
      <c r="CB292" s="411">
        <f t="shared" si="104"/>
        <v>0</v>
      </c>
      <c r="CC292" s="412">
        <f t="shared" si="105"/>
        <v>0</v>
      </c>
      <c r="CE292" s="414" t="str">
        <f>IF(AND(CG292=1,CH292=1,SUMIF($C292:$C$525,$C292,$AH292:$AH$525)=$AH292),$AH292,IF($CJ292&gt;0,$CJ292,IF(AND(COUNTIF($C$11:$C291,$C292)&gt;=1,COUNTIF($D291:$D291,$D292)&gt;=1),"",IF(AND(SUMIF($C292:$C$525,$C292,$AH292:$AH$525)&gt;$AH292,SUMIF($D292:$D$525,$D292,$AH292:$AH$525)&gt;$AH292),_xlfn.AGGREGATE(14,4,$CI$11:$CI$31*($C$11:$C$31=$C292),1),""))))</f>
        <v/>
      </c>
      <c r="CG292" s="409">
        <f>COUNTIFS('ZASOBY N'!$B291:$B$525,'ZASOBY N'!$B291,'ZASOBY N'!$C291:'ZASOBY N'!$C$525,'ZASOBY N'!$C291,'ZASOBY N'!$D291:'ZASOBY N'!$D$525,'ZASOBY N'!$D291,'ZASOBY N'!$H291:'ZASOBY N'!$H$525,'ZASOBY N'!$H291 )</f>
        <v>0</v>
      </c>
      <c r="CH292" s="410">
        <f>COUNTIFS('ZASOBY N'!$B$10:$B291,'ZASOBY N'!$B291,'ZASOBY N'!$C$10:'ZASOBY N'!$C291,'ZASOBY N'!$C291,'ZASOBY N'!$D$10:'ZASOBY N'!$D291,'ZASOBY N'!$D291,'ZASOBY N'!$H$10:'ZASOBY N'!$H291,'ZASOBY N'!$H291 )</f>
        <v>0</v>
      </c>
      <c r="CI292" s="411">
        <f t="shared" si="106"/>
        <v>0</v>
      </c>
      <c r="CJ292" s="412">
        <f t="shared" si="107"/>
        <v>0</v>
      </c>
      <c r="CL292" s="414" t="str">
        <f>IF(AND(CN292=1,CO292=1,SUMIF($C292:$C$525,$C292,$AG292:$AG$525)=$AG292),$AG292,IF($CQ292&gt;0,$CQ292,IF(AND(COUNTIF($C$11:$C291,$C292)&gt;=1,COUNTIF($D291:$D291,$D292)&gt;=1),"",IF(AND(SUMIF($C292:$C$525,$C292,$AG292:$AG$525)&gt;$AG292,SUMIF($D292:$D$525,$D292,$AG292:$AG$525)&gt;$AG292),_xlfn.AGGREGATE(14,4,$CP$11:$CP$31*($C$11:$C$31=$C292),1),""))))</f>
        <v/>
      </c>
      <c r="CN292" s="409">
        <f>COUNTIFS('ZASOBY N'!$B291:$B$525,'ZASOBY N'!$B291,'ZASOBY N'!$C291:'ZASOBY N'!$C$525,'ZASOBY N'!$C291,'ZASOBY N'!$D291:'ZASOBY N'!$D$525,'ZASOBY N'!$D291,'ZASOBY N'!$H291:'ZASOBY N'!$H$525,'ZASOBY N'!$H291 )</f>
        <v>0</v>
      </c>
      <c r="CO292" s="410">
        <f>COUNTIFS('ZASOBY N'!$B$10:$B291,'ZASOBY N'!$B291,'ZASOBY N'!$C$10:'ZASOBY N'!$C291,'ZASOBY N'!$C291,'ZASOBY N'!$D$10:'ZASOBY N'!$D291,'ZASOBY N'!$D291,'ZASOBY N'!$H$10:'ZASOBY N'!$H291,'ZASOBY N'!$H291 )</f>
        <v>0</v>
      </c>
      <c r="CP292" s="411">
        <f t="shared" si="108"/>
        <v>0</v>
      </c>
      <c r="CQ292" s="412">
        <f t="shared" si="109"/>
        <v>0</v>
      </c>
      <c r="CS292" s="414" t="str">
        <f>IF(AND(CU292=1,CV292=1,SUMIF($C292:$C$525,$C292,$AF292:$AF$525)=$AF292),$AF292,IF($CX292&gt;0,$CX292,IF(AND(COUNTIF($C$11:$C291,$C292)&gt;=1,COUNTIF($D291:$D291,$D292)&gt;=1),"",IF(AND(SUMIF($C292:$C$525,$C292,$AF292:$AF$525)&gt;$AF292,SUMIF($D292:$D$525,$D292,$AF292:$AF$525)&gt;$AF292),_xlfn.AGGREGATE(14,4,$CW$11:$CW$31*($C$11:$C$31=$C292),1),""))))</f>
        <v/>
      </c>
      <c r="CU292" s="409">
        <f>COUNTIFS('ZASOBY N'!$B291:$B$525,'ZASOBY N'!$B291,'ZASOBY N'!$C291:'ZASOBY N'!$C$525,'ZASOBY N'!$C291,'ZASOBY N'!$D291:'ZASOBY N'!$D$525,'ZASOBY N'!$D291,'ZASOBY N'!$H291:'ZASOBY N'!$H$525,'ZASOBY N'!$H291 )</f>
        <v>0</v>
      </c>
      <c r="CV292" s="410">
        <f>COUNTIFS('ZASOBY N'!$B$10:$B291,'ZASOBY N'!$B291,'ZASOBY N'!$C$10:'ZASOBY N'!$C291,'ZASOBY N'!$C291,'ZASOBY N'!$D$10:'ZASOBY N'!$D291,'ZASOBY N'!$D291,'ZASOBY N'!$H$10:'ZASOBY N'!$H291,'ZASOBY N'!$H291 )</f>
        <v>0</v>
      </c>
      <c r="CW292" s="411">
        <f t="shared" si="110"/>
        <v>0</v>
      </c>
      <c r="CX292" s="412">
        <f t="shared" si="111"/>
        <v>0</v>
      </c>
      <c r="CZ292" s="414" t="str">
        <f>IF(AND(DB292=1,DC292=1,SUMIF($C292:$C$525,$C292,$AE292:$AE$525)=$AE292),$AE292,IF($DE292&gt;0,$DE292,IF(AND(COUNTIF($C$11:$C291,$C292)&gt;=1,COUNTIF($D291:$D291,$D292)&gt;=1),"",IF(AND(SUMIF($C292:$C$525,$C292,$AE292:$AE$525)&gt;$AE292,SUMIF($D292:$D$525,$D292,$AE292:$AE$525)&gt;$AE292),_xlfn.AGGREGATE(14,4,$DD$11:$DD$31*($C$11:$C$31=$C292),1),""))))</f>
        <v/>
      </c>
      <c r="DB292" s="409">
        <f>COUNTIFS('ZASOBY N'!$B291:$B$525,'ZASOBY N'!$B291,'ZASOBY N'!$C291:'ZASOBY N'!$C$525,'ZASOBY N'!$C291,'ZASOBY N'!$D291:'ZASOBY N'!$D$525,'ZASOBY N'!$D291,'ZASOBY N'!$H291:'ZASOBY N'!$H$525,'ZASOBY N'!$H291 )</f>
        <v>0</v>
      </c>
      <c r="DC292" s="410">
        <f>COUNTIFS('ZASOBY N'!$B$10:$B291,'ZASOBY N'!$B291,'ZASOBY N'!$C$10:'ZASOBY N'!$C291,'ZASOBY N'!$C291,'ZASOBY N'!$D$10:'ZASOBY N'!$D291,'ZASOBY N'!$D291,'ZASOBY N'!$H$10:'ZASOBY N'!$H291,'ZASOBY N'!$H291 )</f>
        <v>0</v>
      </c>
      <c r="DD292" s="411">
        <f t="shared" si="112"/>
        <v>0</v>
      </c>
      <c r="DE292" s="412">
        <f t="shared" si="113"/>
        <v>0</v>
      </c>
      <c r="DF292" s="399" t="str">
        <f>IF(AND(DI292=1,DJ292=1,SUMIF($C292:$C$525,$C292,$AD292:$AD$525)=$AD292),$AD292,IF($DL292&gt;0,$DL292,IF(B292="","",IF(AND(COUNTIF($C$11:$C291,$C292)&gt;=1,COUNTIF($D291:$D291,$D292)&gt;=1,COUNTIF($Z289:$Z291,$C292)=0),"",IF(AND(COUNTIF($C$11:$C291,$C292)&gt;=1,COUNTIF($D291:$D291,$D292)&gt;=1),"UJĘTO WYŻEJ",IF(AND(SUMIF($C292:$C$525,$C292,$AD292:$AD$525)&gt;$AD292,SUMIF($D292:$D$525,$D292,$AD292:$AD$525)&gt;$AD292),_xlfn.AGGREGATE(14,4,$DK$11:$DK$31*($C$11:$C$31=$C292),1),""))))))</f>
        <v/>
      </c>
      <c r="DG292" s="414" t="str">
        <f>IF(AND(DI292=1,DJ292=1,SUMIF($C292:$C$525,$C292,$AD292:$AD$525)=$AD292),$AD292,IF($DL292&gt;0,$DL292,IF(AND(COUNTIF($C$11:$C291,$C292)&gt;=1,COUNTIF($D291:$D291,$D292)&gt;=1),"",IF(AND(SUMIF($C292:$C$525,$C292,$AD292:$AD$525)&gt;$AD292,SUMIF($D292:$D$525,$D292,$AD292:$AD$525)&gt;$AD292),_xlfn.AGGREGATE(14,4,$DK$11:$DK$31*($C$11:$C$31=$C292),1),""))))</f>
        <v/>
      </c>
      <c r="DI292" s="409">
        <f>COUNTIFS('ZASOBY N'!$B291:$B$525,'ZASOBY N'!$B291,'ZASOBY N'!$C291:'ZASOBY N'!$C$525,'ZASOBY N'!$C291,'ZASOBY N'!$D291:'ZASOBY N'!$D$525,'ZASOBY N'!$D291,'ZASOBY N'!$H291:'ZASOBY N'!$H$525,'ZASOBY N'!$H291 )</f>
        <v>0</v>
      </c>
      <c r="DJ292" s="410">
        <f>COUNTIFS('ZASOBY N'!$B$10:$B291,'ZASOBY N'!$B291,'ZASOBY N'!$C$10:'ZASOBY N'!$C291,'ZASOBY N'!$C291,'ZASOBY N'!$D$10:'ZASOBY N'!$D291,'ZASOBY N'!$D291,'ZASOBY N'!$H$10:'ZASOBY N'!$H291,'ZASOBY N'!$H291 )</f>
        <v>0</v>
      </c>
      <c r="DK292" s="411">
        <f t="shared" si="114"/>
        <v>0</v>
      </c>
      <c r="DL292" s="412">
        <f t="shared" si="115"/>
        <v>0</v>
      </c>
    </row>
    <row r="293" spans="1:116" ht="18.899999999999999" customHeight="1" x14ac:dyDescent="0.3">
      <c r="A293" s="219"/>
      <c r="B293" s="152" t="str">
        <f>IF('ZASOBY N'!A292="","",'ZASOBY N'!A292)</f>
        <v/>
      </c>
      <c r="C293" s="462" t="str">
        <f>IF('ZASOBY N'!C292="","",'ZASOBY N'!C292)</f>
        <v/>
      </c>
      <c r="D293" s="137" t="str">
        <f>IF('ZASOBY N'!B292="","",'ZASOBY N'!B292)</f>
        <v/>
      </c>
      <c r="E293" s="138"/>
      <c r="F293" s="356" t="str">
        <f>IF('ZASOBY N'!D292="","",'ZASOBY N'!D292)</f>
        <v/>
      </c>
      <c r="G293" s="220" t="str">
        <f>IF('ZASOBY N'!G292="","",'ZASOBY N'!G292)</f>
        <v/>
      </c>
      <c r="H293" s="221" t="str">
        <f>IF('ZASOBY N'!F292="","",'ZASOBY N'!F292)</f>
        <v/>
      </c>
      <c r="I293" s="221" t="str">
        <f>IF('ZASOBY N'!G292="","",'ZASOBY N'!G292)</f>
        <v/>
      </c>
      <c r="J293" s="221" t="str">
        <f>IF('ZASOBY N'!H292="","",'ZASOBY N'!H292)</f>
        <v/>
      </c>
      <c r="K293" s="214">
        <v>0</v>
      </c>
      <c r="L293" s="214">
        <v>0</v>
      </c>
      <c r="M293" s="214">
        <v>0</v>
      </c>
      <c r="N293" s="222" t="str">
        <f>IF('ZASOBY N'!BD292="x","",IF(W293="","",'ZASOBY N'!E292))</f>
        <v/>
      </c>
      <c r="O293" s="223">
        <v>0</v>
      </c>
      <c r="P293" s="223">
        <v>0</v>
      </c>
      <c r="Q293" s="226" t="str">
        <f>IF($N293="","",'UPR BILANS N'!G293*'UPR BILANS N'!N293)</f>
        <v/>
      </c>
      <c r="R293" s="225" t="str">
        <f>IF($N293="","",'ZASOBY N'!O292)</f>
        <v/>
      </c>
      <c r="S293" s="225" t="str">
        <f>IF($N293="","",IF('ZASOBY N'!Q292="",0,'ZASOBY N'!Q292))</f>
        <v/>
      </c>
      <c r="T293" s="225" t="str">
        <f>IF($N293="","",'ZASOBY N'!V292)</f>
        <v/>
      </c>
      <c r="U293" s="225" t="str">
        <f>IF($N293="","",IF('ZASOBY N'!AG292="",0,'ZASOBY N'!AG292))</f>
        <v/>
      </c>
      <c r="V293" s="225" t="str">
        <f>IF($N293="","",IF(NN!P295="",0,NN!P295))</f>
        <v/>
      </c>
      <c r="W293" s="225" t="str">
        <f t="shared" si="93"/>
        <v/>
      </c>
      <c r="X293" s="226" t="str">
        <f t="shared" si="96"/>
        <v/>
      </c>
      <c r="Y293" s="225" t="str">
        <f>IF('ZASOBY N'!AU292="","",IF(C293&lt;&gt;C292,'ZASOBY N'!AU292,IF(D293&lt;&gt;D292,'ZASOBY N'!AU292,IF(F293&lt;&gt;F292,'ZASOBY N'!AU292,IF(G293&lt;&gt;G292,'ZASOBY N'!AU292,IF(J293&lt;&gt;J292,'ZASOBY N'!AU292,IF(NN!AC295="","",IF(AND(C292=C293,H292=H293,J292=J293,NN!AC295&gt;0),"",IF(AND(C293=C294,H293=DO291,NN!CW293&gt;0),'ZASOBY N'!AU292,'ZASOBY N'!AU292)))))))))</f>
        <v/>
      </c>
      <c r="Z293" s="225" t="str">
        <f t="shared" si="94"/>
        <v/>
      </c>
      <c r="AA293" s="227" t="str">
        <f t="shared" si="98"/>
        <v/>
      </c>
      <c r="AB293" s="400" t="str">
        <f t="shared" si="95"/>
        <v/>
      </c>
      <c r="AC293" s="228" t="str">
        <f t="shared" si="97"/>
        <v/>
      </c>
      <c r="AD293" s="222">
        <f>IF(B293="",0,IF(F293="",0,INDEX(POBRANIE_!$B$6:$F$101,MATCH('UPR BILANS N'!$F293,POBRANIE_!$A$6:$A$101,0),2)))</f>
        <v>0</v>
      </c>
      <c r="AE293" s="224">
        <f>IF(OR('ZASOBY N'!G292="",'ZASOBY N'!E292=""),0,IF(B293="",0,'ZASOBY N'!G292*'ZASOBY N'!E292))</f>
        <v>0</v>
      </c>
      <c r="AF293" s="225">
        <f>IF('ZASOBY N'!O292="",0,'ZASOBY N'!O292)</f>
        <v>0</v>
      </c>
      <c r="AG293" s="225">
        <f>IF('ZASOBY N'!Q292="",0,'ZASOBY N'!Q292)</f>
        <v>0</v>
      </c>
      <c r="AH293" s="225">
        <f>IF('ZASOBY N'!V292="",0,'ZASOBY N'!V292)</f>
        <v>0</v>
      </c>
      <c r="AI293" s="225">
        <f>IF('ZASOBY N'!AG292="",0,'ZASOBY N'!AG292)</f>
        <v>0</v>
      </c>
      <c r="AJ293" s="225">
        <f>IF(NN!P295="",0,IF(NN!P295="BRAK kol.7","BRAK BADAŃ",NN!P295))</f>
        <v>0</v>
      </c>
      <c r="AK293" s="225">
        <f>IF(NN!AC295="",0,IF(NN!AC295="BRAK kol.7","BRAK BADAŃ",NN!AC295))</f>
        <v>0</v>
      </c>
      <c r="BJ293" s="414" t="str">
        <f>IF(AND(BL293=1,BM293=1,SUMIF($C293:$C$525,$C293,$AK293:$AK$525)=$AK293),$AK293,IF($BO293&gt;0,$BO293,IF(AND(COUNTIF($C$11:$C292,$C293)&gt;=1,COUNTIF($D292:$D292,$D293)&gt;=1),"",IF(AND(SUMIF($C293:$C$525,$C293,$AK293:$AK$525)&gt;=$AK293,SUMIF($D293:$D$525,$D293,$AK293:$AK$525)&gt;=$AK293),SUMIF($C293:$C$525,$C293,$AK293:$AK$525),""))))</f>
        <v/>
      </c>
      <c r="BL293" s="409">
        <f>COUNTIFS('ZASOBY N'!$B292:$B$525,'ZASOBY N'!$B292,'ZASOBY N'!$C292:'ZASOBY N'!$C$525,'ZASOBY N'!$C292,'ZASOBY N'!$D292:'ZASOBY N'!$D$525,'ZASOBY N'!$D292,'ZASOBY N'!$H292:'ZASOBY N'!$H$525,'ZASOBY N'!$H292 )</f>
        <v>0</v>
      </c>
      <c r="BM293" s="410">
        <f>COUNTIFS('ZASOBY N'!$B$10:$B292,'ZASOBY N'!$B292,'ZASOBY N'!$C$10:'ZASOBY N'!$C292,'ZASOBY N'!$C292,'ZASOBY N'!$D$10:'ZASOBY N'!$D292,'ZASOBY N'!$D292,'ZASOBY N'!$H$10:'ZASOBY N'!$H292,'ZASOBY N'!$H292 )</f>
        <v>0</v>
      </c>
      <c r="BN293" s="411">
        <f t="shared" si="99"/>
        <v>0</v>
      </c>
      <c r="BO293" s="412">
        <f t="shared" si="100"/>
        <v>0</v>
      </c>
      <c r="BP293" s="94" t="str">
        <f t="shared" si="101"/>
        <v/>
      </c>
      <c r="BQ293" s="414" t="str">
        <f>IF(AND(BS293=1,BT293=1,SUMIF($C293:$C$525,$C293,$AJ293:$AJ$525)=$AJ293),$AJ293,IF($BV293&gt;0,$BV293,IF(AND(COUNTIF($C$11:$C292,$C293)&gt;=1,COUNTIF($D292:$D292,$D293)&gt;=1),"",IF(AND(SUMIF($C293:$C$525,$C293,$AJ293:$AJ$525)&gt;$AJ293,SUMIF($D293:$D$525,$D293,$AJ293:$AJ$525)&gt;$AJ293),SUMIF($C293:$C$525,$C293,$AJ293:$AJ$525),""))))</f>
        <v/>
      </c>
      <c r="BS293" s="409">
        <f>COUNTIFS('ZASOBY N'!$B292:$B$525,'ZASOBY N'!$B292,'ZASOBY N'!$C292:'ZASOBY N'!$C$525,'ZASOBY N'!$C292,'ZASOBY N'!$D292:'ZASOBY N'!$D$525,'ZASOBY N'!$D292,'ZASOBY N'!$H292:'ZASOBY N'!$H$525,'ZASOBY N'!$H292 )</f>
        <v>0</v>
      </c>
      <c r="BT293" s="410">
        <f>COUNTIFS('ZASOBY N'!$B$10:$B292,'ZASOBY N'!$B292,'ZASOBY N'!$C$10:'ZASOBY N'!$C292,'ZASOBY N'!$C292,'ZASOBY N'!$D$10:'ZASOBY N'!$D292,'ZASOBY N'!$D292,'ZASOBY N'!$H$10:'ZASOBY N'!$H292,'ZASOBY N'!$H292 )</f>
        <v>0</v>
      </c>
      <c r="BU293" s="411">
        <f t="shared" si="102"/>
        <v>0</v>
      </c>
      <c r="BV293" s="412">
        <f t="shared" si="103"/>
        <v>0</v>
      </c>
      <c r="BW293" s="94" t="s">
        <v>499</v>
      </c>
      <c r="BX293" s="414" t="str">
        <f>IF(AND(BZ293=1,CA293=1,SUMIF($C293:$C$525,$C293,$AI293:$AI$525)=$AI293),$AI293,IF($CC293&gt;0,$CC293,IF(AND(COUNTIF($C$11:$C292,$C293)&gt;=1,COUNTIF($D292:$D292,$D293)&gt;=1),"",IF(AND(SUMIF($C293:$C$525,$C293,$AI293:$AI$525)&gt;$AI293,SUMIF($D293:$D$525,$D293,$AI293:$AI$525)&gt;$IG293),_xlfn.AGGREGATE(14,4,$CB$11:$CB$31*($C$11:$C$31=$C293),1),""))))</f>
        <v/>
      </c>
      <c r="BZ293" s="409">
        <f>COUNTIFS('ZASOBY N'!$B292:$B$525,'ZASOBY N'!$B292,'ZASOBY N'!$C292:'ZASOBY N'!$C$525,'ZASOBY N'!$C292,'ZASOBY N'!$D292:'ZASOBY N'!$D$525,'ZASOBY N'!$D292,'ZASOBY N'!$H292:'ZASOBY N'!$H$525,'ZASOBY N'!$H292 )</f>
        <v>0</v>
      </c>
      <c r="CA293" s="410">
        <f>COUNTIFS('ZASOBY N'!$B$10:$B292,'ZASOBY N'!$B292,'ZASOBY N'!$C$10:'ZASOBY N'!$C292,'ZASOBY N'!$C292,'ZASOBY N'!$D$10:'ZASOBY N'!$D292,'ZASOBY N'!$D292,'ZASOBY N'!$H$10:'ZASOBY N'!$H292,'ZASOBY N'!$H292 )</f>
        <v>0</v>
      </c>
      <c r="CB293" s="411">
        <f t="shared" si="104"/>
        <v>0</v>
      </c>
      <c r="CC293" s="412">
        <f t="shared" si="105"/>
        <v>0</v>
      </c>
      <c r="CE293" s="414" t="str">
        <f>IF(AND(CG293=1,CH293=1,SUMIF($C293:$C$525,$C293,$AH293:$AH$525)=$AH293),$AH293,IF($CJ293&gt;0,$CJ293,IF(AND(COUNTIF($C$11:$C292,$C293)&gt;=1,COUNTIF($D292:$D292,$D293)&gt;=1),"",IF(AND(SUMIF($C293:$C$525,$C293,$AH293:$AH$525)&gt;$AH293,SUMIF($D293:$D$525,$D293,$AH293:$AH$525)&gt;$AH293),_xlfn.AGGREGATE(14,4,$CI$11:$CI$31*($C$11:$C$31=$C293),1),""))))</f>
        <v/>
      </c>
      <c r="CG293" s="409">
        <f>COUNTIFS('ZASOBY N'!$B292:$B$525,'ZASOBY N'!$B292,'ZASOBY N'!$C292:'ZASOBY N'!$C$525,'ZASOBY N'!$C292,'ZASOBY N'!$D292:'ZASOBY N'!$D$525,'ZASOBY N'!$D292,'ZASOBY N'!$H292:'ZASOBY N'!$H$525,'ZASOBY N'!$H292 )</f>
        <v>0</v>
      </c>
      <c r="CH293" s="410">
        <f>COUNTIFS('ZASOBY N'!$B$10:$B292,'ZASOBY N'!$B292,'ZASOBY N'!$C$10:'ZASOBY N'!$C292,'ZASOBY N'!$C292,'ZASOBY N'!$D$10:'ZASOBY N'!$D292,'ZASOBY N'!$D292,'ZASOBY N'!$H$10:'ZASOBY N'!$H292,'ZASOBY N'!$H292 )</f>
        <v>0</v>
      </c>
      <c r="CI293" s="411">
        <f t="shared" si="106"/>
        <v>0</v>
      </c>
      <c r="CJ293" s="412">
        <f t="shared" si="107"/>
        <v>0</v>
      </c>
      <c r="CL293" s="414" t="str">
        <f>IF(AND(CN293=1,CO293=1,SUMIF($C293:$C$525,$C293,$AG293:$AG$525)=$AG293),$AG293,IF($CQ293&gt;0,$CQ293,IF(AND(COUNTIF($C$11:$C292,$C293)&gt;=1,COUNTIF($D292:$D292,$D293)&gt;=1),"",IF(AND(SUMIF($C293:$C$525,$C293,$AG293:$AG$525)&gt;$AG293,SUMIF($D293:$D$525,$D293,$AG293:$AG$525)&gt;$AG293),_xlfn.AGGREGATE(14,4,$CP$11:$CP$31*($C$11:$C$31=$C293),1),""))))</f>
        <v/>
      </c>
      <c r="CN293" s="409">
        <f>COUNTIFS('ZASOBY N'!$B292:$B$525,'ZASOBY N'!$B292,'ZASOBY N'!$C292:'ZASOBY N'!$C$525,'ZASOBY N'!$C292,'ZASOBY N'!$D292:'ZASOBY N'!$D$525,'ZASOBY N'!$D292,'ZASOBY N'!$H292:'ZASOBY N'!$H$525,'ZASOBY N'!$H292 )</f>
        <v>0</v>
      </c>
      <c r="CO293" s="410">
        <f>COUNTIFS('ZASOBY N'!$B$10:$B292,'ZASOBY N'!$B292,'ZASOBY N'!$C$10:'ZASOBY N'!$C292,'ZASOBY N'!$C292,'ZASOBY N'!$D$10:'ZASOBY N'!$D292,'ZASOBY N'!$D292,'ZASOBY N'!$H$10:'ZASOBY N'!$H292,'ZASOBY N'!$H292 )</f>
        <v>0</v>
      </c>
      <c r="CP293" s="411">
        <f t="shared" si="108"/>
        <v>0</v>
      </c>
      <c r="CQ293" s="412">
        <f t="shared" si="109"/>
        <v>0</v>
      </c>
      <c r="CS293" s="414" t="str">
        <f>IF(AND(CU293=1,CV293=1,SUMIF($C293:$C$525,$C293,$AF293:$AF$525)=$AF293),$AF293,IF($CX293&gt;0,$CX293,IF(AND(COUNTIF($C$11:$C292,$C293)&gt;=1,COUNTIF($D292:$D292,$D293)&gt;=1),"",IF(AND(SUMIF($C293:$C$525,$C293,$AF293:$AF$525)&gt;$AF293,SUMIF($D293:$D$525,$D293,$AF293:$AF$525)&gt;$AF293),_xlfn.AGGREGATE(14,4,$CW$11:$CW$31*($C$11:$C$31=$C293),1),""))))</f>
        <v/>
      </c>
      <c r="CU293" s="409">
        <f>COUNTIFS('ZASOBY N'!$B292:$B$525,'ZASOBY N'!$B292,'ZASOBY N'!$C292:'ZASOBY N'!$C$525,'ZASOBY N'!$C292,'ZASOBY N'!$D292:'ZASOBY N'!$D$525,'ZASOBY N'!$D292,'ZASOBY N'!$H292:'ZASOBY N'!$H$525,'ZASOBY N'!$H292 )</f>
        <v>0</v>
      </c>
      <c r="CV293" s="410">
        <f>COUNTIFS('ZASOBY N'!$B$10:$B292,'ZASOBY N'!$B292,'ZASOBY N'!$C$10:'ZASOBY N'!$C292,'ZASOBY N'!$C292,'ZASOBY N'!$D$10:'ZASOBY N'!$D292,'ZASOBY N'!$D292,'ZASOBY N'!$H$10:'ZASOBY N'!$H292,'ZASOBY N'!$H292 )</f>
        <v>0</v>
      </c>
      <c r="CW293" s="411">
        <f t="shared" si="110"/>
        <v>0</v>
      </c>
      <c r="CX293" s="412">
        <f t="shared" si="111"/>
        <v>0</v>
      </c>
      <c r="CZ293" s="414" t="str">
        <f>IF(AND(DB293=1,DC293=1,SUMIF($C293:$C$525,$C293,$AE293:$AE$525)=$AE293),$AE293,IF($DE293&gt;0,$DE293,IF(AND(COUNTIF($C$11:$C292,$C293)&gt;=1,COUNTIF($D292:$D292,$D293)&gt;=1),"",IF(AND(SUMIF($C293:$C$525,$C293,$AE293:$AE$525)&gt;$AE293,SUMIF($D293:$D$525,$D293,$AE293:$AE$525)&gt;$AE293),_xlfn.AGGREGATE(14,4,$DD$11:$DD$31*($C$11:$C$31=$C293),1),""))))</f>
        <v/>
      </c>
      <c r="DB293" s="409">
        <f>COUNTIFS('ZASOBY N'!$B292:$B$525,'ZASOBY N'!$B292,'ZASOBY N'!$C292:'ZASOBY N'!$C$525,'ZASOBY N'!$C292,'ZASOBY N'!$D292:'ZASOBY N'!$D$525,'ZASOBY N'!$D292,'ZASOBY N'!$H292:'ZASOBY N'!$H$525,'ZASOBY N'!$H292 )</f>
        <v>0</v>
      </c>
      <c r="DC293" s="410">
        <f>COUNTIFS('ZASOBY N'!$B$10:$B292,'ZASOBY N'!$B292,'ZASOBY N'!$C$10:'ZASOBY N'!$C292,'ZASOBY N'!$C292,'ZASOBY N'!$D$10:'ZASOBY N'!$D292,'ZASOBY N'!$D292,'ZASOBY N'!$H$10:'ZASOBY N'!$H292,'ZASOBY N'!$H292 )</f>
        <v>0</v>
      </c>
      <c r="DD293" s="411">
        <f t="shared" si="112"/>
        <v>0</v>
      </c>
      <c r="DE293" s="412">
        <f t="shared" si="113"/>
        <v>0</v>
      </c>
      <c r="DF293" s="399" t="str">
        <f>IF(AND(DI293=1,DJ293=1,SUMIF($C293:$C$525,$C293,$AD293:$AD$525)=$AD293),$AD293,IF($DL293&gt;0,$DL293,IF(B293="","",IF(AND(COUNTIF($C$11:$C292,$C293)&gt;=1,COUNTIF($D292:$D292,$D293)&gt;=1,COUNTIF($Z290:$Z292,$C293)=0),"",IF(AND(COUNTIF($C$11:$C292,$C293)&gt;=1,COUNTIF($D292:$D292,$D293)&gt;=1),"UJĘTO WYŻEJ",IF(AND(SUMIF($C293:$C$525,$C293,$AD293:$AD$525)&gt;$AD293,SUMIF($D293:$D$525,$D293,$AD293:$AD$525)&gt;$AD293),_xlfn.AGGREGATE(14,4,$DK$11:$DK$31*($C$11:$C$31=$C293),1),""))))))</f>
        <v/>
      </c>
      <c r="DG293" s="414" t="str">
        <f>IF(AND(DI293=1,DJ293=1,SUMIF($C293:$C$525,$C293,$AD293:$AD$525)=$AD293),$AD293,IF($DL293&gt;0,$DL293,IF(AND(COUNTIF($C$11:$C292,$C293)&gt;=1,COUNTIF($D292:$D292,$D293)&gt;=1),"",IF(AND(SUMIF($C293:$C$525,$C293,$AD293:$AD$525)&gt;$AD293,SUMIF($D293:$D$525,$D293,$AD293:$AD$525)&gt;$AD293),_xlfn.AGGREGATE(14,4,$DK$11:$DK$31*($C$11:$C$31=$C293),1),""))))</f>
        <v/>
      </c>
      <c r="DI293" s="409">
        <f>COUNTIFS('ZASOBY N'!$B292:$B$525,'ZASOBY N'!$B292,'ZASOBY N'!$C292:'ZASOBY N'!$C$525,'ZASOBY N'!$C292,'ZASOBY N'!$D292:'ZASOBY N'!$D$525,'ZASOBY N'!$D292,'ZASOBY N'!$H292:'ZASOBY N'!$H$525,'ZASOBY N'!$H292 )</f>
        <v>0</v>
      </c>
      <c r="DJ293" s="410">
        <f>COUNTIFS('ZASOBY N'!$B$10:$B292,'ZASOBY N'!$B292,'ZASOBY N'!$C$10:'ZASOBY N'!$C292,'ZASOBY N'!$C292,'ZASOBY N'!$D$10:'ZASOBY N'!$D292,'ZASOBY N'!$D292,'ZASOBY N'!$H$10:'ZASOBY N'!$H292,'ZASOBY N'!$H292 )</f>
        <v>0</v>
      </c>
      <c r="DK293" s="411">
        <f t="shared" si="114"/>
        <v>0</v>
      </c>
      <c r="DL293" s="412">
        <f t="shared" si="115"/>
        <v>0</v>
      </c>
    </row>
    <row r="294" spans="1:116" ht="18.899999999999999" customHeight="1" x14ac:dyDescent="0.3">
      <c r="A294" s="219"/>
      <c r="B294" s="152" t="str">
        <f>IF('ZASOBY N'!A293="","",'ZASOBY N'!A293)</f>
        <v/>
      </c>
      <c r="C294" s="462" t="str">
        <f>IF('ZASOBY N'!C293="","",'ZASOBY N'!C293)</f>
        <v/>
      </c>
      <c r="D294" s="137" t="str">
        <f>IF('ZASOBY N'!B293="","",'ZASOBY N'!B293)</f>
        <v/>
      </c>
      <c r="E294" s="138"/>
      <c r="F294" s="356" t="str">
        <f>IF('ZASOBY N'!D293="","",'ZASOBY N'!D293)</f>
        <v/>
      </c>
      <c r="G294" s="220" t="str">
        <f>IF('ZASOBY N'!G293="","",'ZASOBY N'!G293)</f>
        <v/>
      </c>
      <c r="H294" s="221" t="str">
        <f>IF('ZASOBY N'!F293="","",'ZASOBY N'!F293)</f>
        <v/>
      </c>
      <c r="I294" s="221" t="str">
        <f>IF('ZASOBY N'!G293="","",'ZASOBY N'!G293)</f>
        <v/>
      </c>
      <c r="J294" s="221" t="str">
        <f>IF('ZASOBY N'!H293="","",'ZASOBY N'!H293)</f>
        <v/>
      </c>
      <c r="K294" s="214">
        <v>0</v>
      </c>
      <c r="L294" s="214">
        <v>0</v>
      </c>
      <c r="M294" s="214">
        <v>0</v>
      </c>
      <c r="N294" s="222" t="str">
        <f>IF('ZASOBY N'!BD293="x","",IF(W294="","",'ZASOBY N'!E293))</f>
        <v/>
      </c>
      <c r="O294" s="223">
        <v>0</v>
      </c>
      <c r="P294" s="223">
        <v>0</v>
      </c>
      <c r="Q294" s="226" t="str">
        <f>IF($N294="","",'UPR BILANS N'!G294*'UPR BILANS N'!N294)</f>
        <v/>
      </c>
      <c r="R294" s="225" t="str">
        <f>IF($N294="","",'ZASOBY N'!O293)</f>
        <v/>
      </c>
      <c r="S294" s="225" t="str">
        <f>IF($N294="","",IF('ZASOBY N'!Q293="",0,'ZASOBY N'!Q293))</f>
        <v/>
      </c>
      <c r="T294" s="225" t="str">
        <f>IF($N294="","",'ZASOBY N'!V293)</f>
        <v/>
      </c>
      <c r="U294" s="225" t="str">
        <f>IF($N294="","",IF('ZASOBY N'!AG293="",0,'ZASOBY N'!AG293))</f>
        <v/>
      </c>
      <c r="V294" s="225" t="str">
        <f>IF($N294="","",IF(NN!P296="",0,NN!P296))</f>
        <v/>
      </c>
      <c r="W294" s="225" t="str">
        <f t="shared" si="93"/>
        <v/>
      </c>
      <c r="X294" s="226" t="str">
        <f t="shared" si="96"/>
        <v/>
      </c>
      <c r="Y294" s="225" t="str">
        <f>IF('ZASOBY N'!AU293="","",IF(C294&lt;&gt;C293,'ZASOBY N'!AU293,IF(D294&lt;&gt;D293,'ZASOBY N'!AU293,IF(F294&lt;&gt;F293,'ZASOBY N'!AU293,IF(G294&lt;&gt;G293,'ZASOBY N'!AU293,IF(J294&lt;&gt;J293,'ZASOBY N'!AU293,IF(NN!AC296="","",IF(AND(C293=C294,H293=H294,J293=J294,NN!AC296&gt;0),"",IF(AND(C294=C295,H294=DO292,NN!CW294&gt;0),'ZASOBY N'!AU293,'ZASOBY N'!AU293)))))))))</f>
        <v/>
      </c>
      <c r="Z294" s="225" t="str">
        <f t="shared" si="94"/>
        <v/>
      </c>
      <c r="AA294" s="227" t="str">
        <f t="shared" si="98"/>
        <v/>
      </c>
      <c r="AB294" s="400" t="str">
        <f t="shared" si="95"/>
        <v/>
      </c>
      <c r="AC294" s="228" t="str">
        <f t="shared" si="97"/>
        <v/>
      </c>
      <c r="AD294" s="222">
        <f>IF(B294="",0,IF(F294="",0,INDEX(POBRANIE_!$B$6:$F$101,MATCH('UPR BILANS N'!$F294,POBRANIE_!$A$6:$A$101,0),2)))</f>
        <v>0</v>
      </c>
      <c r="AE294" s="224">
        <f>IF(OR('ZASOBY N'!G293="",'ZASOBY N'!E293=""),0,IF(B294="",0,'ZASOBY N'!G293*'ZASOBY N'!E293))</f>
        <v>0</v>
      </c>
      <c r="AF294" s="225">
        <f>IF('ZASOBY N'!O293="",0,'ZASOBY N'!O293)</f>
        <v>0</v>
      </c>
      <c r="AG294" s="225">
        <f>IF('ZASOBY N'!Q293="",0,'ZASOBY N'!Q293)</f>
        <v>0</v>
      </c>
      <c r="AH294" s="225">
        <f>IF('ZASOBY N'!V293="",0,'ZASOBY N'!V293)</f>
        <v>0</v>
      </c>
      <c r="AI294" s="225">
        <f>IF('ZASOBY N'!AG293="",0,'ZASOBY N'!AG293)</f>
        <v>0</v>
      </c>
      <c r="AJ294" s="225">
        <f>IF(NN!P296="",0,IF(NN!P296="BRAK kol.7","BRAK BADAŃ",NN!P296))</f>
        <v>0</v>
      </c>
      <c r="AK294" s="225">
        <f>IF(NN!AC296="",0,IF(NN!AC296="BRAK kol.7","BRAK BADAŃ",NN!AC296))</f>
        <v>0</v>
      </c>
      <c r="BJ294" s="414" t="str">
        <f>IF(AND(BL294=1,BM294=1,SUMIF($C294:$C$525,$C294,$AK294:$AK$525)=$AK294),$AK294,IF($BO294&gt;0,$BO294,IF(AND(COUNTIF($C$11:$C293,$C294)&gt;=1,COUNTIF($D293:$D293,$D294)&gt;=1),"",IF(AND(SUMIF($C294:$C$525,$C294,$AK294:$AK$525)&gt;=$AK294,SUMIF($D294:$D$525,$D294,$AK294:$AK$525)&gt;=$AK294),SUMIF($C294:$C$525,$C294,$AK294:$AK$525),""))))</f>
        <v/>
      </c>
      <c r="BL294" s="409">
        <f>COUNTIFS('ZASOBY N'!$B293:$B$525,'ZASOBY N'!$B293,'ZASOBY N'!$C293:'ZASOBY N'!$C$525,'ZASOBY N'!$C293,'ZASOBY N'!$D293:'ZASOBY N'!$D$525,'ZASOBY N'!$D293,'ZASOBY N'!$H293:'ZASOBY N'!$H$525,'ZASOBY N'!$H293 )</f>
        <v>0</v>
      </c>
      <c r="BM294" s="410">
        <f>COUNTIFS('ZASOBY N'!$B$10:$B293,'ZASOBY N'!$B293,'ZASOBY N'!$C$10:'ZASOBY N'!$C293,'ZASOBY N'!$C293,'ZASOBY N'!$D$10:'ZASOBY N'!$D293,'ZASOBY N'!$D293,'ZASOBY N'!$H$10:'ZASOBY N'!$H293,'ZASOBY N'!$H293 )</f>
        <v>0</v>
      </c>
      <c r="BN294" s="411">
        <f t="shared" si="99"/>
        <v>0</v>
      </c>
      <c r="BO294" s="412">
        <f t="shared" si="100"/>
        <v>0</v>
      </c>
      <c r="BP294" s="94" t="str">
        <f t="shared" si="101"/>
        <v/>
      </c>
      <c r="BQ294" s="414" t="str">
        <f>IF(AND(BS294=1,BT294=1,SUMIF($C294:$C$525,$C294,$AJ294:$AJ$525)=$AJ294),$AJ294,IF($BV294&gt;0,$BV294,IF(AND(COUNTIF($C$11:$C293,$C294)&gt;=1,COUNTIF($D293:$D293,$D294)&gt;=1),"",IF(AND(SUMIF($C294:$C$525,$C294,$AJ294:$AJ$525)&gt;$AJ294,SUMIF($D294:$D$525,$D294,$AJ294:$AJ$525)&gt;$AJ294),SUMIF($C294:$C$525,$C294,$AJ294:$AJ$525),""))))</f>
        <v/>
      </c>
      <c r="BS294" s="409">
        <f>COUNTIFS('ZASOBY N'!$B293:$B$525,'ZASOBY N'!$B293,'ZASOBY N'!$C293:'ZASOBY N'!$C$525,'ZASOBY N'!$C293,'ZASOBY N'!$D293:'ZASOBY N'!$D$525,'ZASOBY N'!$D293,'ZASOBY N'!$H293:'ZASOBY N'!$H$525,'ZASOBY N'!$H293 )</f>
        <v>0</v>
      </c>
      <c r="BT294" s="410">
        <f>COUNTIFS('ZASOBY N'!$B$10:$B293,'ZASOBY N'!$B293,'ZASOBY N'!$C$10:'ZASOBY N'!$C293,'ZASOBY N'!$C293,'ZASOBY N'!$D$10:'ZASOBY N'!$D293,'ZASOBY N'!$D293,'ZASOBY N'!$H$10:'ZASOBY N'!$H293,'ZASOBY N'!$H293 )</f>
        <v>0</v>
      </c>
      <c r="BU294" s="411">
        <f t="shared" si="102"/>
        <v>0</v>
      </c>
      <c r="BV294" s="412">
        <f t="shared" si="103"/>
        <v>0</v>
      </c>
      <c r="BW294" s="94" t="s">
        <v>499</v>
      </c>
      <c r="BX294" s="414" t="str">
        <f>IF(AND(BZ294=1,CA294=1,SUMIF($C294:$C$525,$C294,$AI294:$AI$525)=$AI294),$AI294,IF($CC294&gt;0,$CC294,IF(AND(COUNTIF($C$11:$C293,$C294)&gt;=1,COUNTIF($D293:$D293,$D294)&gt;=1),"",IF(AND(SUMIF($C294:$C$525,$C294,$AI294:$AI$525)&gt;$AI294,SUMIF($D294:$D$525,$D294,$AI294:$AI$525)&gt;$IG294),_xlfn.AGGREGATE(14,4,$CB$11:$CB$31*($C$11:$C$31=$C294),1),""))))</f>
        <v/>
      </c>
      <c r="BZ294" s="409">
        <f>COUNTIFS('ZASOBY N'!$B293:$B$525,'ZASOBY N'!$B293,'ZASOBY N'!$C293:'ZASOBY N'!$C$525,'ZASOBY N'!$C293,'ZASOBY N'!$D293:'ZASOBY N'!$D$525,'ZASOBY N'!$D293,'ZASOBY N'!$H293:'ZASOBY N'!$H$525,'ZASOBY N'!$H293 )</f>
        <v>0</v>
      </c>
      <c r="CA294" s="410">
        <f>COUNTIFS('ZASOBY N'!$B$10:$B293,'ZASOBY N'!$B293,'ZASOBY N'!$C$10:'ZASOBY N'!$C293,'ZASOBY N'!$C293,'ZASOBY N'!$D$10:'ZASOBY N'!$D293,'ZASOBY N'!$D293,'ZASOBY N'!$H$10:'ZASOBY N'!$H293,'ZASOBY N'!$H293 )</f>
        <v>0</v>
      </c>
      <c r="CB294" s="411">
        <f t="shared" si="104"/>
        <v>0</v>
      </c>
      <c r="CC294" s="412">
        <f t="shared" si="105"/>
        <v>0</v>
      </c>
      <c r="CE294" s="414" t="str">
        <f>IF(AND(CG294=1,CH294=1,SUMIF($C294:$C$525,$C294,$AH294:$AH$525)=$AH294),$AH294,IF($CJ294&gt;0,$CJ294,IF(AND(COUNTIF($C$11:$C293,$C294)&gt;=1,COUNTIF($D293:$D293,$D294)&gt;=1),"",IF(AND(SUMIF($C294:$C$525,$C294,$AH294:$AH$525)&gt;$AH294,SUMIF($D294:$D$525,$D294,$AH294:$AH$525)&gt;$AH294),_xlfn.AGGREGATE(14,4,$CI$11:$CI$31*($C$11:$C$31=$C294),1),""))))</f>
        <v/>
      </c>
      <c r="CG294" s="409">
        <f>COUNTIFS('ZASOBY N'!$B293:$B$525,'ZASOBY N'!$B293,'ZASOBY N'!$C293:'ZASOBY N'!$C$525,'ZASOBY N'!$C293,'ZASOBY N'!$D293:'ZASOBY N'!$D$525,'ZASOBY N'!$D293,'ZASOBY N'!$H293:'ZASOBY N'!$H$525,'ZASOBY N'!$H293 )</f>
        <v>0</v>
      </c>
      <c r="CH294" s="410">
        <f>COUNTIFS('ZASOBY N'!$B$10:$B293,'ZASOBY N'!$B293,'ZASOBY N'!$C$10:'ZASOBY N'!$C293,'ZASOBY N'!$C293,'ZASOBY N'!$D$10:'ZASOBY N'!$D293,'ZASOBY N'!$D293,'ZASOBY N'!$H$10:'ZASOBY N'!$H293,'ZASOBY N'!$H293 )</f>
        <v>0</v>
      </c>
      <c r="CI294" s="411">
        <f t="shared" si="106"/>
        <v>0</v>
      </c>
      <c r="CJ294" s="412">
        <f t="shared" si="107"/>
        <v>0</v>
      </c>
      <c r="CL294" s="414" t="str">
        <f>IF(AND(CN294=1,CO294=1,SUMIF($C294:$C$525,$C294,$AG294:$AG$525)=$AG294),$AG294,IF($CQ294&gt;0,$CQ294,IF(AND(COUNTIF($C$11:$C293,$C294)&gt;=1,COUNTIF($D293:$D293,$D294)&gt;=1),"",IF(AND(SUMIF($C294:$C$525,$C294,$AG294:$AG$525)&gt;$AG294,SUMIF($D294:$D$525,$D294,$AG294:$AG$525)&gt;$AG294),_xlfn.AGGREGATE(14,4,$CP$11:$CP$31*($C$11:$C$31=$C294),1),""))))</f>
        <v/>
      </c>
      <c r="CN294" s="409">
        <f>COUNTIFS('ZASOBY N'!$B293:$B$525,'ZASOBY N'!$B293,'ZASOBY N'!$C293:'ZASOBY N'!$C$525,'ZASOBY N'!$C293,'ZASOBY N'!$D293:'ZASOBY N'!$D$525,'ZASOBY N'!$D293,'ZASOBY N'!$H293:'ZASOBY N'!$H$525,'ZASOBY N'!$H293 )</f>
        <v>0</v>
      </c>
      <c r="CO294" s="410">
        <f>COUNTIFS('ZASOBY N'!$B$10:$B293,'ZASOBY N'!$B293,'ZASOBY N'!$C$10:'ZASOBY N'!$C293,'ZASOBY N'!$C293,'ZASOBY N'!$D$10:'ZASOBY N'!$D293,'ZASOBY N'!$D293,'ZASOBY N'!$H$10:'ZASOBY N'!$H293,'ZASOBY N'!$H293 )</f>
        <v>0</v>
      </c>
      <c r="CP294" s="411">
        <f t="shared" si="108"/>
        <v>0</v>
      </c>
      <c r="CQ294" s="412">
        <f t="shared" si="109"/>
        <v>0</v>
      </c>
      <c r="CS294" s="414" t="str">
        <f>IF(AND(CU294=1,CV294=1,SUMIF($C294:$C$525,$C294,$AF294:$AF$525)=$AF294),$AF294,IF($CX294&gt;0,$CX294,IF(AND(COUNTIF($C$11:$C293,$C294)&gt;=1,COUNTIF($D293:$D293,$D294)&gt;=1),"",IF(AND(SUMIF($C294:$C$525,$C294,$AF294:$AF$525)&gt;$AF294,SUMIF($D294:$D$525,$D294,$AF294:$AF$525)&gt;$AF294),_xlfn.AGGREGATE(14,4,$CW$11:$CW$31*($C$11:$C$31=$C294),1),""))))</f>
        <v/>
      </c>
      <c r="CU294" s="409">
        <f>COUNTIFS('ZASOBY N'!$B293:$B$525,'ZASOBY N'!$B293,'ZASOBY N'!$C293:'ZASOBY N'!$C$525,'ZASOBY N'!$C293,'ZASOBY N'!$D293:'ZASOBY N'!$D$525,'ZASOBY N'!$D293,'ZASOBY N'!$H293:'ZASOBY N'!$H$525,'ZASOBY N'!$H293 )</f>
        <v>0</v>
      </c>
      <c r="CV294" s="410">
        <f>COUNTIFS('ZASOBY N'!$B$10:$B293,'ZASOBY N'!$B293,'ZASOBY N'!$C$10:'ZASOBY N'!$C293,'ZASOBY N'!$C293,'ZASOBY N'!$D$10:'ZASOBY N'!$D293,'ZASOBY N'!$D293,'ZASOBY N'!$H$10:'ZASOBY N'!$H293,'ZASOBY N'!$H293 )</f>
        <v>0</v>
      </c>
      <c r="CW294" s="411">
        <f t="shared" si="110"/>
        <v>0</v>
      </c>
      <c r="CX294" s="412">
        <f t="shared" si="111"/>
        <v>0</v>
      </c>
      <c r="CZ294" s="414" t="str">
        <f>IF(AND(DB294=1,DC294=1,SUMIF($C294:$C$525,$C294,$AE294:$AE$525)=$AE294),$AE294,IF($DE294&gt;0,$DE294,IF(AND(COUNTIF($C$11:$C293,$C294)&gt;=1,COUNTIF($D293:$D293,$D294)&gt;=1),"",IF(AND(SUMIF($C294:$C$525,$C294,$AE294:$AE$525)&gt;$AE294,SUMIF($D294:$D$525,$D294,$AE294:$AE$525)&gt;$AE294),_xlfn.AGGREGATE(14,4,$DD$11:$DD$31*($C$11:$C$31=$C294),1),""))))</f>
        <v/>
      </c>
      <c r="DB294" s="409">
        <f>COUNTIFS('ZASOBY N'!$B293:$B$525,'ZASOBY N'!$B293,'ZASOBY N'!$C293:'ZASOBY N'!$C$525,'ZASOBY N'!$C293,'ZASOBY N'!$D293:'ZASOBY N'!$D$525,'ZASOBY N'!$D293,'ZASOBY N'!$H293:'ZASOBY N'!$H$525,'ZASOBY N'!$H293 )</f>
        <v>0</v>
      </c>
      <c r="DC294" s="410">
        <f>COUNTIFS('ZASOBY N'!$B$10:$B293,'ZASOBY N'!$B293,'ZASOBY N'!$C$10:'ZASOBY N'!$C293,'ZASOBY N'!$C293,'ZASOBY N'!$D$10:'ZASOBY N'!$D293,'ZASOBY N'!$D293,'ZASOBY N'!$H$10:'ZASOBY N'!$H293,'ZASOBY N'!$H293 )</f>
        <v>0</v>
      </c>
      <c r="DD294" s="411">
        <f t="shared" si="112"/>
        <v>0</v>
      </c>
      <c r="DE294" s="412">
        <f t="shared" si="113"/>
        <v>0</v>
      </c>
      <c r="DF294" s="399" t="str">
        <f>IF(AND(DI294=1,DJ294=1,SUMIF($C294:$C$525,$C294,$AD294:$AD$525)=$AD294),$AD294,IF($DL294&gt;0,$DL294,IF(B294="","",IF(AND(COUNTIF($C$11:$C293,$C294)&gt;=1,COUNTIF($D293:$D293,$D294)&gt;=1,COUNTIF($Z291:$Z293,$C294)=0),"",IF(AND(COUNTIF($C$11:$C293,$C294)&gt;=1,COUNTIF($D293:$D293,$D294)&gt;=1),"UJĘTO WYŻEJ",IF(AND(SUMIF($C294:$C$525,$C294,$AD294:$AD$525)&gt;$AD294,SUMIF($D294:$D$525,$D294,$AD294:$AD$525)&gt;$AD294),_xlfn.AGGREGATE(14,4,$DK$11:$DK$31*($C$11:$C$31=$C294),1),""))))))</f>
        <v/>
      </c>
      <c r="DG294" s="414" t="str">
        <f>IF(AND(DI294=1,DJ294=1,SUMIF($C294:$C$525,$C294,$AD294:$AD$525)=$AD294),$AD294,IF($DL294&gt;0,$DL294,IF(AND(COUNTIF($C$11:$C293,$C294)&gt;=1,COUNTIF($D293:$D293,$D294)&gt;=1),"",IF(AND(SUMIF($C294:$C$525,$C294,$AD294:$AD$525)&gt;$AD294,SUMIF($D294:$D$525,$D294,$AD294:$AD$525)&gt;$AD294),_xlfn.AGGREGATE(14,4,$DK$11:$DK$31*($C$11:$C$31=$C294),1),""))))</f>
        <v/>
      </c>
      <c r="DI294" s="409">
        <f>COUNTIFS('ZASOBY N'!$B293:$B$525,'ZASOBY N'!$B293,'ZASOBY N'!$C293:'ZASOBY N'!$C$525,'ZASOBY N'!$C293,'ZASOBY N'!$D293:'ZASOBY N'!$D$525,'ZASOBY N'!$D293,'ZASOBY N'!$H293:'ZASOBY N'!$H$525,'ZASOBY N'!$H293 )</f>
        <v>0</v>
      </c>
      <c r="DJ294" s="410">
        <f>COUNTIFS('ZASOBY N'!$B$10:$B293,'ZASOBY N'!$B293,'ZASOBY N'!$C$10:'ZASOBY N'!$C293,'ZASOBY N'!$C293,'ZASOBY N'!$D$10:'ZASOBY N'!$D293,'ZASOBY N'!$D293,'ZASOBY N'!$H$10:'ZASOBY N'!$H293,'ZASOBY N'!$H293 )</f>
        <v>0</v>
      </c>
      <c r="DK294" s="411">
        <f t="shared" si="114"/>
        <v>0</v>
      </c>
      <c r="DL294" s="412">
        <f t="shared" si="115"/>
        <v>0</v>
      </c>
    </row>
    <row r="295" spans="1:116" ht="18.899999999999999" customHeight="1" x14ac:dyDescent="0.3">
      <c r="A295" s="219"/>
      <c r="B295" s="152" t="str">
        <f>IF('ZASOBY N'!A294="","",'ZASOBY N'!A294)</f>
        <v/>
      </c>
      <c r="C295" s="462" t="str">
        <f>IF('ZASOBY N'!C294="","",'ZASOBY N'!C294)</f>
        <v/>
      </c>
      <c r="D295" s="137" t="str">
        <f>IF('ZASOBY N'!B294="","",'ZASOBY N'!B294)</f>
        <v/>
      </c>
      <c r="E295" s="138"/>
      <c r="F295" s="356" t="str">
        <f>IF('ZASOBY N'!D294="","",'ZASOBY N'!D294)</f>
        <v/>
      </c>
      <c r="G295" s="220" t="str">
        <f>IF('ZASOBY N'!G294="","",'ZASOBY N'!G294)</f>
        <v/>
      </c>
      <c r="H295" s="221" t="str">
        <f>IF('ZASOBY N'!F294="","",'ZASOBY N'!F294)</f>
        <v/>
      </c>
      <c r="I295" s="221" t="str">
        <f>IF('ZASOBY N'!G294="","",'ZASOBY N'!G294)</f>
        <v/>
      </c>
      <c r="J295" s="221" t="str">
        <f>IF('ZASOBY N'!H294="","",'ZASOBY N'!H294)</f>
        <v/>
      </c>
      <c r="K295" s="214">
        <v>0</v>
      </c>
      <c r="L295" s="214">
        <v>0</v>
      </c>
      <c r="M295" s="214">
        <v>0</v>
      </c>
      <c r="N295" s="222" t="str">
        <f>IF('ZASOBY N'!BD294="x","",IF(W295="","",'ZASOBY N'!E294))</f>
        <v/>
      </c>
      <c r="O295" s="223">
        <v>0</v>
      </c>
      <c r="P295" s="223">
        <v>0</v>
      </c>
      <c r="Q295" s="226" t="str">
        <f>IF($N295="","",'UPR BILANS N'!G295*'UPR BILANS N'!N295)</f>
        <v/>
      </c>
      <c r="R295" s="225" t="str">
        <f>IF($N295="","",'ZASOBY N'!O294)</f>
        <v/>
      </c>
      <c r="S295" s="225" t="str">
        <f>IF($N295="","",IF('ZASOBY N'!Q294="",0,'ZASOBY N'!Q294))</f>
        <v/>
      </c>
      <c r="T295" s="225" t="str">
        <f>IF($N295="","",'ZASOBY N'!V294)</f>
        <v/>
      </c>
      <c r="U295" s="225" t="str">
        <f>IF($N295="","",IF('ZASOBY N'!AG294="",0,'ZASOBY N'!AG294))</f>
        <v/>
      </c>
      <c r="V295" s="225" t="str">
        <f>IF($N295="","",IF(NN!P297="",0,NN!P297))</f>
        <v/>
      </c>
      <c r="W295" s="225" t="str">
        <f t="shared" si="93"/>
        <v/>
      </c>
      <c r="X295" s="226" t="str">
        <f t="shared" si="96"/>
        <v/>
      </c>
      <c r="Y295" s="225" t="str">
        <f>IF('ZASOBY N'!AU294="","",IF(C295&lt;&gt;C294,'ZASOBY N'!AU294,IF(D295&lt;&gt;D294,'ZASOBY N'!AU294,IF(F295&lt;&gt;F294,'ZASOBY N'!AU294,IF(G295&lt;&gt;G294,'ZASOBY N'!AU294,IF(J295&lt;&gt;J294,'ZASOBY N'!AU294,IF(NN!AC297="","",IF(AND(C294=C295,H294=H295,J294=J295,NN!AC297&gt;0),"",IF(AND(C295=C296,H295=DO293,NN!CW295&gt;0),'ZASOBY N'!AU294,'ZASOBY N'!AU294)))))))))</f>
        <v/>
      </c>
      <c r="Z295" s="225" t="str">
        <f t="shared" si="94"/>
        <v/>
      </c>
      <c r="AA295" s="227" t="str">
        <f t="shared" si="98"/>
        <v/>
      </c>
      <c r="AB295" s="400" t="str">
        <f t="shared" si="95"/>
        <v/>
      </c>
      <c r="AC295" s="228" t="str">
        <f t="shared" si="97"/>
        <v/>
      </c>
      <c r="AD295" s="222">
        <f>IF(B295="",0,IF(F295="",0,INDEX(POBRANIE_!$B$6:$F$101,MATCH('UPR BILANS N'!$F295,POBRANIE_!$A$6:$A$101,0),2)))</f>
        <v>0</v>
      </c>
      <c r="AE295" s="224">
        <f>IF(OR('ZASOBY N'!G294="",'ZASOBY N'!E294=""),0,IF(B295="",0,'ZASOBY N'!G294*'ZASOBY N'!E294))</f>
        <v>0</v>
      </c>
      <c r="AF295" s="225">
        <f>IF('ZASOBY N'!O294="",0,'ZASOBY N'!O294)</f>
        <v>0</v>
      </c>
      <c r="AG295" s="225">
        <f>IF('ZASOBY N'!Q294="",0,'ZASOBY N'!Q294)</f>
        <v>0</v>
      </c>
      <c r="AH295" s="225">
        <f>IF('ZASOBY N'!V294="",0,'ZASOBY N'!V294)</f>
        <v>0</v>
      </c>
      <c r="AI295" s="225">
        <f>IF('ZASOBY N'!AG294="",0,'ZASOBY N'!AG294)</f>
        <v>0</v>
      </c>
      <c r="AJ295" s="225">
        <f>IF(NN!P297="",0,IF(NN!P297="BRAK kol.7","BRAK BADAŃ",NN!P297))</f>
        <v>0</v>
      </c>
      <c r="AK295" s="225">
        <f>IF(NN!AC297="",0,IF(NN!AC297="BRAK kol.7","BRAK BADAŃ",NN!AC297))</f>
        <v>0</v>
      </c>
      <c r="BJ295" s="414" t="str">
        <f>IF(AND(BL295=1,BM295=1,SUMIF($C295:$C$525,$C295,$AK295:$AK$525)=$AK295),$AK295,IF($BO295&gt;0,$BO295,IF(AND(COUNTIF($C$11:$C294,$C295)&gt;=1,COUNTIF($D294:$D294,$D295)&gt;=1),"",IF(AND(SUMIF($C295:$C$525,$C295,$AK295:$AK$525)&gt;=$AK295,SUMIF($D295:$D$525,$D295,$AK295:$AK$525)&gt;=$AK295),SUMIF($C295:$C$525,$C295,$AK295:$AK$525),""))))</f>
        <v/>
      </c>
      <c r="BL295" s="409">
        <f>COUNTIFS('ZASOBY N'!$B294:$B$525,'ZASOBY N'!$B294,'ZASOBY N'!$C294:'ZASOBY N'!$C$525,'ZASOBY N'!$C294,'ZASOBY N'!$D294:'ZASOBY N'!$D$525,'ZASOBY N'!$D294,'ZASOBY N'!$H294:'ZASOBY N'!$H$525,'ZASOBY N'!$H294 )</f>
        <v>0</v>
      </c>
      <c r="BM295" s="410">
        <f>COUNTIFS('ZASOBY N'!$B$10:$B294,'ZASOBY N'!$B294,'ZASOBY N'!$C$10:'ZASOBY N'!$C294,'ZASOBY N'!$C294,'ZASOBY N'!$D$10:'ZASOBY N'!$D294,'ZASOBY N'!$D294,'ZASOBY N'!$H$10:'ZASOBY N'!$H294,'ZASOBY N'!$H294 )</f>
        <v>0</v>
      </c>
      <c r="BN295" s="411">
        <f t="shared" si="99"/>
        <v>0</v>
      </c>
      <c r="BO295" s="412">
        <f t="shared" si="100"/>
        <v>0</v>
      </c>
      <c r="BP295" s="94" t="str">
        <f t="shared" si="101"/>
        <v/>
      </c>
      <c r="BQ295" s="414" t="str">
        <f>IF(AND(BS295=1,BT295=1,SUMIF($C295:$C$525,$C295,$AJ295:$AJ$525)=$AJ295),$AJ295,IF($BV295&gt;0,$BV295,IF(AND(COUNTIF($C$11:$C294,$C295)&gt;=1,COUNTIF($D294:$D294,$D295)&gt;=1),"",IF(AND(SUMIF($C295:$C$525,$C295,$AJ295:$AJ$525)&gt;$AJ295,SUMIF($D295:$D$525,$D295,$AJ295:$AJ$525)&gt;$AJ295),SUMIF($C295:$C$525,$C295,$AJ295:$AJ$525),""))))</f>
        <v/>
      </c>
      <c r="BS295" s="409">
        <f>COUNTIFS('ZASOBY N'!$B294:$B$525,'ZASOBY N'!$B294,'ZASOBY N'!$C294:'ZASOBY N'!$C$525,'ZASOBY N'!$C294,'ZASOBY N'!$D294:'ZASOBY N'!$D$525,'ZASOBY N'!$D294,'ZASOBY N'!$H294:'ZASOBY N'!$H$525,'ZASOBY N'!$H294 )</f>
        <v>0</v>
      </c>
      <c r="BT295" s="410">
        <f>COUNTIFS('ZASOBY N'!$B$10:$B294,'ZASOBY N'!$B294,'ZASOBY N'!$C$10:'ZASOBY N'!$C294,'ZASOBY N'!$C294,'ZASOBY N'!$D$10:'ZASOBY N'!$D294,'ZASOBY N'!$D294,'ZASOBY N'!$H$10:'ZASOBY N'!$H294,'ZASOBY N'!$H294 )</f>
        <v>0</v>
      </c>
      <c r="BU295" s="411">
        <f t="shared" si="102"/>
        <v>0</v>
      </c>
      <c r="BV295" s="412">
        <f t="shared" si="103"/>
        <v>0</v>
      </c>
      <c r="BW295" s="94" t="s">
        <v>499</v>
      </c>
      <c r="BX295" s="414" t="str">
        <f>IF(AND(BZ295=1,CA295=1,SUMIF($C295:$C$525,$C295,$AI295:$AI$525)=$AI295),$AI295,IF($CC295&gt;0,$CC295,IF(AND(COUNTIF($C$11:$C294,$C295)&gt;=1,COUNTIF($D294:$D294,$D295)&gt;=1),"",IF(AND(SUMIF($C295:$C$525,$C295,$AI295:$AI$525)&gt;$AI295,SUMIF($D295:$D$525,$D295,$AI295:$AI$525)&gt;$IG295),_xlfn.AGGREGATE(14,4,$CB$11:$CB$31*($C$11:$C$31=$C295),1),""))))</f>
        <v/>
      </c>
      <c r="BZ295" s="409">
        <f>COUNTIFS('ZASOBY N'!$B294:$B$525,'ZASOBY N'!$B294,'ZASOBY N'!$C294:'ZASOBY N'!$C$525,'ZASOBY N'!$C294,'ZASOBY N'!$D294:'ZASOBY N'!$D$525,'ZASOBY N'!$D294,'ZASOBY N'!$H294:'ZASOBY N'!$H$525,'ZASOBY N'!$H294 )</f>
        <v>0</v>
      </c>
      <c r="CA295" s="410">
        <f>COUNTIFS('ZASOBY N'!$B$10:$B294,'ZASOBY N'!$B294,'ZASOBY N'!$C$10:'ZASOBY N'!$C294,'ZASOBY N'!$C294,'ZASOBY N'!$D$10:'ZASOBY N'!$D294,'ZASOBY N'!$D294,'ZASOBY N'!$H$10:'ZASOBY N'!$H294,'ZASOBY N'!$H294 )</f>
        <v>0</v>
      </c>
      <c r="CB295" s="411">
        <f t="shared" si="104"/>
        <v>0</v>
      </c>
      <c r="CC295" s="412">
        <f t="shared" si="105"/>
        <v>0</v>
      </c>
      <c r="CE295" s="414" t="str">
        <f>IF(AND(CG295=1,CH295=1,SUMIF($C295:$C$525,$C295,$AH295:$AH$525)=$AH295),$AH295,IF($CJ295&gt;0,$CJ295,IF(AND(COUNTIF($C$11:$C294,$C295)&gt;=1,COUNTIF($D294:$D294,$D295)&gt;=1),"",IF(AND(SUMIF($C295:$C$525,$C295,$AH295:$AH$525)&gt;$AH295,SUMIF($D295:$D$525,$D295,$AH295:$AH$525)&gt;$AH295),_xlfn.AGGREGATE(14,4,$CI$11:$CI$31*($C$11:$C$31=$C295),1),""))))</f>
        <v/>
      </c>
      <c r="CG295" s="409">
        <f>COUNTIFS('ZASOBY N'!$B294:$B$525,'ZASOBY N'!$B294,'ZASOBY N'!$C294:'ZASOBY N'!$C$525,'ZASOBY N'!$C294,'ZASOBY N'!$D294:'ZASOBY N'!$D$525,'ZASOBY N'!$D294,'ZASOBY N'!$H294:'ZASOBY N'!$H$525,'ZASOBY N'!$H294 )</f>
        <v>0</v>
      </c>
      <c r="CH295" s="410">
        <f>COUNTIFS('ZASOBY N'!$B$10:$B294,'ZASOBY N'!$B294,'ZASOBY N'!$C$10:'ZASOBY N'!$C294,'ZASOBY N'!$C294,'ZASOBY N'!$D$10:'ZASOBY N'!$D294,'ZASOBY N'!$D294,'ZASOBY N'!$H$10:'ZASOBY N'!$H294,'ZASOBY N'!$H294 )</f>
        <v>0</v>
      </c>
      <c r="CI295" s="411">
        <f t="shared" si="106"/>
        <v>0</v>
      </c>
      <c r="CJ295" s="412">
        <f t="shared" si="107"/>
        <v>0</v>
      </c>
      <c r="CL295" s="414" t="str">
        <f>IF(AND(CN295=1,CO295=1,SUMIF($C295:$C$525,$C295,$AG295:$AG$525)=$AG295),$AG295,IF($CQ295&gt;0,$CQ295,IF(AND(COUNTIF($C$11:$C294,$C295)&gt;=1,COUNTIF($D294:$D294,$D295)&gt;=1),"",IF(AND(SUMIF($C295:$C$525,$C295,$AG295:$AG$525)&gt;$AG295,SUMIF($D295:$D$525,$D295,$AG295:$AG$525)&gt;$AG295),_xlfn.AGGREGATE(14,4,$CP$11:$CP$31*($C$11:$C$31=$C295),1),""))))</f>
        <v/>
      </c>
      <c r="CN295" s="409">
        <f>COUNTIFS('ZASOBY N'!$B294:$B$525,'ZASOBY N'!$B294,'ZASOBY N'!$C294:'ZASOBY N'!$C$525,'ZASOBY N'!$C294,'ZASOBY N'!$D294:'ZASOBY N'!$D$525,'ZASOBY N'!$D294,'ZASOBY N'!$H294:'ZASOBY N'!$H$525,'ZASOBY N'!$H294 )</f>
        <v>0</v>
      </c>
      <c r="CO295" s="410">
        <f>COUNTIFS('ZASOBY N'!$B$10:$B294,'ZASOBY N'!$B294,'ZASOBY N'!$C$10:'ZASOBY N'!$C294,'ZASOBY N'!$C294,'ZASOBY N'!$D$10:'ZASOBY N'!$D294,'ZASOBY N'!$D294,'ZASOBY N'!$H$10:'ZASOBY N'!$H294,'ZASOBY N'!$H294 )</f>
        <v>0</v>
      </c>
      <c r="CP295" s="411">
        <f t="shared" si="108"/>
        <v>0</v>
      </c>
      <c r="CQ295" s="412">
        <f t="shared" si="109"/>
        <v>0</v>
      </c>
      <c r="CS295" s="414" t="str">
        <f>IF(AND(CU295=1,CV295=1,SUMIF($C295:$C$525,$C295,$AF295:$AF$525)=$AF295),$AF295,IF($CX295&gt;0,$CX295,IF(AND(COUNTIF($C$11:$C294,$C295)&gt;=1,COUNTIF($D294:$D294,$D295)&gt;=1),"",IF(AND(SUMIF($C295:$C$525,$C295,$AF295:$AF$525)&gt;$AF295,SUMIF($D295:$D$525,$D295,$AF295:$AF$525)&gt;$AF295),_xlfn.AGGREGATE(14,4,$CW$11:$CW$31*($C$11:$C$31=$C295),1),""))))</f>
        <v/>
      </c>
      <c r="CU295" s="409">
        <f>COUNTIFS('ZASOBY N'!$B294:$B$525,'ZASOBY N'!$B294,'ZASOBY N'!$C294:'ZASOBY N'!$C$525,'ZASOBY N'!$C294,'ZASOBY N'!$D294:'ZASOBY N'!$D$525,'ZASOBY N'!$D294,'ZASOBY N'!$H294:'ZASOBY N'!$H$525,'ZASOBY N'!$H294 )</f>
        <v>0</v>
      </c>
      <c r="CV295" s="410">
        <f>COUNTIFS('ZASOBY N'!$B$10:$B294,'ZASOBY N'!$B294,'ZASOBY N'!$C$10:'ZASOBY N'!$C294,'ZASOBY N'!$C294,'ZASOBY N'!$D$10:'ZASOBY N'!$D294,'ZASOBY N'!$D294,'ZASOBY N'!$H$10:'ZASOBY N'!$H294,'ZASOBY N'!$H294 )</f>
        <v>0</v>
      </c>
      <c r="CW295" s="411">
        <f t="shared" si="110"/>
        <v>0</v>
      </c>
      <c r="CX295" s="412">
        <f t="shared" si="111"/>
        <v>0</v>
      </c>
      <c r="CZ295" s="414" t="str">
        <f>IF(AND(DB295=1,DC295=1,SUMIF($C295:$C$525,$C295,$AE295:$AE$525)=$AE295),$AE295,IF($DE295&gt;0,$DE295,IF(AND(COUNTIF($C$11:$C294,$C295)&gt;=1,COUNTIF($D294:$D294,$D295)&gt;=1),"",IF(AND(SUMIF($C295:$C$525,$C295,$AE295:$AE$525)&gt;$AE295,SUMIF($D295:$D$525,$D295,$AE295:$AE$525)&gt;$AE295),_xlfn.AGGREGATE(14,4,$DD$11:$DD$31*($C$11:$C$31=$C295),1),""))))</f>
        <v/>
      </c>
      <c r="DB295" s="409">
        <f>COUNTIFS('ZASOBY N'!$B294:$B$525,'ZASOBY N'!$B294,'ZASOBY N'!$C294:'ZASOBY N'!$C$525,'ZASOBY N'!$C294,'ZASOBY N'!$D294:'ZASOBY N'!$D$525,'ZASOBY N'!$D294,'ZASOBY N'!$H294:'ZASOBY N'!$H$525,'ZASOBY N'!$H294 )</f>
        <v>0</v>
      </c>
      <c r="DC295" s="410">
        <f>COUNTIFS('ZASOBY N'!$B$10:$B294,'ZASOBY N'!$B294,'ZASOBY N'!$C$10:'ZASOBY N'!$C294,'ZASOBY N'!$C294,'ZASOBY N'!$D$10:'ZASOBY N'!$D294,'ZASOBY N'!$D294,'ZASOBY N'!$H$10:'ZASOBY N'!$H294,'ZASOBY N'!$H294 )</f>
        <v>0</v>
      </c>
      <c r="DD295" s="411">
        <f t="shared" si="112"/>
        <v>0</v>
      </c>
      <c r="DE295" s="412">
        <f t="shared" si="113"/>
        <v>0</v>
      </c>
      <c r="DF295" s="399" t="str">
        <f>IF(AND(DI295=1,DJ295=1,SUMIF($C295:$C$525,$C295,$AD295:$AD$525)=$AD295),$AD295,IF($DL295&gt;0,$DL295,IF(B295="","",IF(AND(COUNTIF($C$11:$C294,$C295)&gt;=1,COUNTIF($D294:$D294,$D295)&gt;=1,COUNTIF($Z292:$Z294,$C295)=0),"",IF(AND(COUNTIF($C$11:$C294,$C295)&gt;=1,COUNTIF($D294:$D294,$D295)&gt;=1),"UJĘTO WYŻEJ",IF(AND(SUMIF($C295:$C$525,$C295,$AD295:$AD$525)&gt;$AD295,SUMIF($D295:$D$525,$D295,$AD295:$AD$525)&gt;$AD295),_xlfn.AGGREGATE(14,4,$DK$11:$DK$31*($C$11:$C$31=$C295),1),""))))))</f>
        <v/>
      </c>
      <c r="DG295" s="414" t="str">
        <f>IF(AND(DI295=1,DJ295=1,SUMIF($C295:$C$525,$C295,$AD295:$AD$525)=$AD295),$AD295,IF($DL295&gt;0,$DL295,IF(AND(COUNTIF($C$11:$C294,$C295)&gt;=1,COUNTIF($D294:$D294,$D295)&gt;=1),"",IF(AND(SUMIF($C295:$C$525,$C295,$AD295:$AD$525)&gt;$AD295,SUMIF($D295:$D$525,$D295,$AD295:$AD$525)&gt;$AD295),_xlfn.AGGREGATE(14,4,$DK$11:$DK$31*($C$11:$C$31=$C295),1),""))))</f>
        <v/>
      </c>
      <c r="DI295" s="409">
        <f>COUNTIFS('ZASOBY N'!$B294:$B$525,'ZASOBY N'!$B294,'ZASOBY N'!$C294:'ZASOBY N'!$C$525,'ZASOBY N'!$C294,'ZASOBY N'!$D294:'ZASOBY N'!$D$525,'ZASOBY N'!$D294,'ZASOBY N'!$H294:'ZASOBY N'!$H$525,'ZASOBY N'!$H294 )</f>
        <v>0</v>
      </c>
      <c r="DJ295" s="410">
        <f>COUNTIFS('ZASOBY N'!$B$10:$B294,'ZASOBY N'!$B294,'ZASOBY N'!$C$10:'ZASOBY N'!$C294,'ZASOBY N'!$C294,'ZASOBY N'!$D$10:'ZASOBY N'!$D294,'ZASOBY N'!$D294,'ZASOBY N'!$H$10:'ZASOBY N'!$H294,'ZASOBY N'!$H294 )</f>
        <v>0</v>
      </c>
      <c r="DK295" s="411">
        <f t="shared" si="114"/>
        <v>0</v>
      </c>
      <c r="DL295" s="412">
        <f t="shared" si="115"/>
        <v>0</v>
      </c>
    </row>
    <row r="296" spans="1:116" ht="18.899999999999999" customHeight="1" x14ac:dyDescent="0.3">
      <c r="A296" s="219"/>
      <c r="B296" s="152" t="str">
        <f>IF('ZASOBY N'!A295="","",'ZASOBY N'!A295)</f>
        <v/>
      </c>
      <c r="C296" s="462" t="str">
        <f>IF('ZASOBY N'!C295="","",'ZASOBY N'!C295)</f>
        <v/>
      </c>
      <c r="D296" s="137" t="str">
        <f>IF('ZASOBY N'!B295="","",'ZASOBY N'!B295)</f>
        <v/>
      </c>
      <c r="E296" s="138"/>
      <c r="F296" s="356" t="str">
        <f>IF('ZASOBY N'!D295="","",'ZASOBY N'!D295)</f>
        <v/>
      </c>
      <c r="G296" s="220" t="str">
        <f>IF('ZASOBY N'!G295="","",'ZASOBY N'!G295)</f>
        <v/>
      </c>
      <c r="H296" s="221" t="str">
        <f>IF('ZASOBY N'!F295="","",'ZASOBY N'!F295)</f>
        <v/>
      </c>
      <c r="I296" s="221" t="str">
        <f>IF('ZASOBY N'!G295="","",'ZASOBY N'!G295)</f>
        <v/>
      </c>
      <c r="J296" s="221" t="str">
        <f>IF('ZASOBY N'!H295="","",'ZASOBY N'!H295)</f>
        <v/>
      </c>
      <c r="K296" s="214">
        <v>0</v>
      </c>
      <c r="L296" s="214">
        <v>0</v>
      </c>
      <c r="M296" s="214">
        <v>0</v>
      </c>
      <c r="N296" s="222" t="str">
        <f>IF('ZASOBY N'!BD295="x","",IF(W296="","",'ZASOBY N'!E295))</f>
        <v/>
      </c>
      <c r="O296" s="223">
        <v>0</v>
      </c>
      <c r="P296" s="223">
        <v>0</v>
      </c>
      <c r="Q296" s="226" t="str">
        <f>IF($N296="","",'UPR BILANS N'!G296*'UPR BILANS N'!N296)</f>
        <v/>
      </c>
      <c r="R296" s="225" t="str">
        <f>IF($N296="","",'ZASOBY N'!O295)</f>
        <v/>
      </c>
      <c r="S296" s="225" t="str">
        <f>IF($N296="","",IF('ZASOBY N'!Q295="",0,'ZASOBY N'!Q295))</f>
        <v/>
      </c>
      <c r="T296" s="225" t="str">
        <f>IF($N296="","",'ZASOBY N'!V295)</f>
        <v/>
      </c>
      <c r="U296" s="225" t="str">
        <f>IF($N296="","",IF('ZASOBY N'!AG295="",0,'ZASOBY N'!AG295))</f>
        <v/>
      </c>
      <c r="V296" s="225" t="str">
        <f>IF($N296="","",IF(NN!P298="",0,NN!P298))</f>
        <v/>
      </c>
      <c r="W296" s="225" t="str">
        <f t="shared" si="93"/>
        <v/>
      </c>
      <c r="X296" s="226" t="str">
        <f t="shared" si="96"/>
        <v/>
      </c>
      <c r="Y296" s="225" t="str">
        <f>IF('ZASOBY N'!AU295="","",IF(C296&lt;&gt;C295,'ZASOBY N'!AU295,IF(D296&lt;&gt;D295,'ZASOBY N'!AU295,IF(F296&lt;&gt;F295,'ZASOBY N'!AU295,IF(G296&lt;&gt;G295,'ZASOBY N'!AU295,IF(J296&lt;&gt;J295,'ZASOBY N'!AU295,IF(NN!AC298="","",IF(AND(C295=C296,H295=H296,J295=J296,NN!AC298&gt;0),"",IF(AND(C296=C297,H296=DO294,NN!CW296&gt;0),'ZASOBY N'!AU295,'ZASOBY N'!AU295)))))))))</f>
        <v/>
      </c>
      <c r="Z296" s="225" t="str">
        <f t="shared" si="94"/>
        <v/>
      </c>
      <c r="AA296" s="227" t="str">
        <f t="shared" si="98"/>
        <v/>
      </c>
      <c r="AB296" s="400" t="str">
        <f t="shared" si="95"/>
        <v/>
      </c>
      <c r="AC296" s="228" t="str">
        <f t="shared" si="97"/>
        <v/>
      </c>
      <c r="AD296" s="222">
        <f>IF(B296="",0,IF(F296="",0,INDEX(POBRANIE_!$B$6:$F$101,MATCH('UPR BILANS N'!$F296,POBRANIE_!$A$6:$A$101,0),2)))</f>
        <v>0</v>
      </c>
      <c r="AE296" s="224">
        <f>IF(OR('ZASOBY N'!G295="",'ZASOBY N'!E295=""),0,IF(B296="",0,'ZASOBY N'!G295*'ZASOBY N'!E295))</f>
        <v>0</v>
      </c>
      <c r="AF296" s="225">
        <f>IF('ZASOBY N'!O295="",0,'ZASOBY N'!O295)</f>
        <v>0</v>
      </c>
      <c r="AG296" s="225">
        <f>IF('ZASOBY N'!Q295="",0,'ZASOBY N'!Q295)</f>
        <v>0</v>
      </c>
      <c r="AH296" s="225">
        <f>IF('ZASOBY N'!V295="",0,'ZASOBY N'!V295)</f>
        <v>0</v>
      </c>
      <c r="AI296" s="225">
        <f>IF('ZASOBY N'!AG295="",0,'ZASOBY N'!AG295)</f>
        <v>0</v>
      </c>
      <c r="AJ296" s="225">
        <f>IF(NN!P298="",0,IF(NN!P298="BRAK kol.7","BRAK BADAŃ",NN!P298))</f>
        <v>0</v>
      </c>
      <c r="AK296" s="225">
        <f>IF(NN!AC298="",0,IF(NN!AC298="BRAK kol.7","BRAK BADAŃ",NN!AC298))</f>
        <v>0</v>
      </c>
      <c r="BJ296" s="414" t="str">
        <f>IF(AND(BL296=1,BM296=1,SUMIF($C296:$C$525,$C296,$AK296:$AK$525)=$AK296),$AK296,IF($BO296&gt;0,$BO296,IF(AND(COUNTIF($C$11:$C295,$C296)&gt;=1,COUNTIF($D295:$D295,$D296)&gt;=1),"",IF(AND(SUMIF($C296:$C$525,$C296,$AK296:$AK$525)&gt;=$AK296,SUMIF($D296:$D$525,$D296,$AK296:$AK$525)&gt;=$AK296),SUMIF($C296:$C$525,$C296,$AK296:$AK$525),""))))</f>
        <v/>
      </c>
      <c r="BL296" s="409">
        <f>COUNTIFS('ZASOBY N'!$B295:$B$525,'ZASOBY N'!$B295,'ZASOBY N'!$C295:'ZASOBY N'!$C$525,'ZASOBY N'!$C295,'ZASOBY N'!$D295:'ZASOBY N'!$D$525,'ZASOBY N'!$D295,'ZASOBY N'!$H295:'ZASOBY N'!$H$525,'ZASOBY N'!$H295 )</f>
        <v>0</v>
      </c>
      <c r="BM296" s="410">
        <f>COUNTIFS('ZASOBY N'!$B$10:$B295,'ZASOBY N'!$B295,'ZASOBY N'!$C$10:'ZASOBY N'!$C295,'ZASOBY N'!$C295,'ZASOBY N'!$D$10:'ZASOBY N'!$D295,'ZASOBY N'!$D295,'ZASOBY N'!$H$10:'ZASOBY N'!$H295,'ZASOBY N'!$H295 )</f>
        <v>0</v>
      </c>
      <c r="BN296" s="411">
        <f t="shared" si="99"/>
        <v>0</v>
      </c>
      <c r="BO296" s="412">
        <f t="shared" si="100"/>
        <v>0</v>
      </c>
      <c r="BP296" s="94" t="str">
        <f t="shared" si="101"/>
        <v/>
      </c>
      <c r="BQ296" s="414" t="str">
        <f>IF(AND(BS296=1,BT296=1,SUMIF($C296:$C$525,$C296,$AJ296:$AJ$525)=$AJ296),$AJ296,IF($BV296&gt;0,$BV296,IF(AND(COUNTIF($C$11:$C295,$C296)&gt;=1,COUNTIF($D295:$D295,$D296)&gt;=1),"",IF(AND(SUMIF($C296:$C$525,$C296,$AJ296:$AJ$525)&gt;$AJ296,SUMIF($D296:$D$525,$D296,$AJ296:$AJ$525)&gt;$AJ296),SUMIF($C296:$C$525,$C296,$AJ296:$AJ$525),""))))</f>
        <v/>
      </c>
      <c r="BS296" s="409">
        <f>COUNTIFS('ZASOBY N'!$B295:$B$525,'ZASOBY N'!$B295,'ZASOBY N'!$C295:'ZASOBY N'!$C$525,'ZASOBY N'!$C295,'ZASOBY N'!$D295:'ZASOBY N'!$D$525,'ZASOBY N'!$D295,'ZASOBY N'!$H295:'ZASOBY N'!$H$525,'ZASOBY N'!$H295 )</f>
        <v>0</v>
      </c>
      <c r="BT296" s="410">
        <f>COUNTIFS('ZASOBY N'!$B$10:$B295,'ZASOBY N'!$B295,'ZASOBY N'!$C$10:'ZASOBY N'!$C295,'ZASOBY N'!$C295,'ZASOBY N'!$D$10:'ZASOBY N'!$D295,'ZASOBY N'!$D295,'ZASOBY N'!$H$10:'ZASOBY N'!$H295,'ZASOBY N'!$H295 )</f>
        <v>0</v>
      </c>
      <c r="BU296" s="411">
        <f t="shared" si="102"/>
        <v>0</v>
      </c>
      <c r="BV296" s="412">
        <f t="shared" si="103"/>
        <v>0</v>
      </c>
      <c r="BW296" s="94" t="s">
        <v>499</v>
      </c>
      <c r="BX296" s="414" t="str">
        <f>IF(AND(BZ296=1,CA296=1,SUMIF($C296:$C$525,$C296,$AI296:$AI$525)=$AI296),$AI296,IF($CC296&gt;0,$CC296,IF(AND(COUNTIF($C$11:$C295,$C296)&gt;=1,COUNTIF($D295:$D295,$D296)&gt;=1),"",IF(AND(SUMIF($C296:$C$525,$C296,$AI296:$AI$525)&gt;$AI296,SUMIF($D296:$D$525,$D296,$AI296:$AI$525)&gt;$IG296),_xlfn.AGGREGATE(14,4,$CB$11:$CB$31*($C$11:$C$31=$C296),1),""))))</f>
        <v/>
      </c>
      <c r="BZ296" s="409">
        <f>COUNTIFS('ZASOBY N'!$B295:$B$525,'ZASOBY N'!$B295,'ZASOBY N'!$C295:'ZASOBY N'!$C$525,'ZASOBY N'!$C295,'ZASOBY N'!$D295:'ZASOBY N'!$D$525,'ZASOBY N'!$D295,'ZASOBY N'!$H295:'ZASOBY N'!$H$525,'ZASOBY N'!$H295 )</f>
        <v>0</v>
      </c>
      <c r="CA296" s="410">
        <f>COUNTIFS('ZASOBY N'!$B$10:$B295,'ZASOBY N'!$B295,'ZASOBY N'!$C$10:'ZASOBY N'!$C295,'ZASOBY N'!$C295,'ZASOBY N'!$D$10:'ZASOBY N'!$D295,'ZASOBY N'!$D295,'ZASOBY N'!$H$10:'ZASOBY N'!$H295,'ZASOBY N'!$H295 )</f>
        <v>0</v>
      </c>
      <c r="CB296" s="411">
        <f t="shared" si="104"/>
        <v>0</v>
      </c>
      <c r="CC296" s="412">
        <f t="shared" si="105"/>
        <v>0</v>
      </c>
      <c r="CE296" s="414" t="str">
        <f>IF(AND(CG296=1,CH296=1,SUMIF($C296:$C$525,$C296,$AH296:$AH$525)=$AH296),$AH296,IF($CJ296&gt;0,$CJ296,IF(AND(COUNTIF($C$11:$C295,$C296)&gt;=1,COUNTIF($D295:$D295,$D296)&gt;=1),"",IF(AND(SUMIF($C296:$C$525,$C296,$AH296:$AH$525)&gt;$AH296,SUMIF($D296:$D$525,$D296,$AH296:$AH$525)&gt;$AH296),_xlfn.AGGREGATE(14,4,$CI$11:$CI$31*($C$11:$C$31=$C296),1),""))))</f>
        <v/>
      </c>
      <c r="CG296" s="409">
        <f>COUNTIFS('ZASOBY N'!$B295:$B$525,'ZASOBY N'!$B295,'ZASOBY N'!$C295:'ZASOBY N'!$C$525,'ZASOBY N'!$C295,'ZASOBY N'!$D295:'ZASOBY N'!$D$525,'ZASOBY N'!$D295,'ZASOBY N'!$H295:'ZASOBY N'!$H$525,'ZASOBY N'!$H295 )</f>
        <v>0</v>
      </c>
      <c r="CH296" s="410">
        <f>COUNTIFS('ZASOBY N'!$B$10:$B295,'ZASOBY N'!$B295,'ZASOBY N'!$C$10:'ZASOBY N'!$C295,'ZASOBY N'!$C295,'ZASOBY N'!$D$10:'ZASOBY N'!$D295,'ZASOBY N'!$D295,'ZASOBY N'!$H$10:'ZASOBY N'!$H295,'ZASOBY N'!$H295 )</f>
        <v>0</v>
      </c>
      <c r="CI296" s="411">
        <f t="shared" si="106"/>
        <v>0</v>
      </c>
      <c r="CJ296" s="412">
        <f t="shared" si="107"/>
        <v>0</v>
      </c>
      <c r="CL296" s="414" t="str">
        <f>IF(AND(CN296=1,CO296=1,SUMIF($C296:$C$525,$C296,$AG296:$AG$525)=$AG296),$AG296,IF($CQ296&gt;0,$CQ296,IF(AND(COUNTIF($C$11:$C295,$C296)&gt;=1,COUNTIF($D295:$D295,$D296)&gt;=1),"",IF(AND(SUMIF($C296:$C$525,$C296,$AG296:$AG$525)&gt;$AG296,SUMIF($D296:$D$525,$D296,$AG296:$AG$525)&gt;$AG296),_xlfn.AGGREGATE(14,4,$CP$11:$CP$31*($C$11:$C$31=$C296),1),""))))</f>
        <v/>
      </c>
      <c r="CN296" s="409">
        <f>COUNTIFS('ZASOBY N'!$B295:$B$525,'ZASOBY N'!$B295,'ZASOBY N'!$C295:'ZASOBY N'!$C$525,'ZASOBY N'!$C295,'ZASOBY N'!$D295:'ZASOBY N'!$D$525,'ZASOBY N'!$D295,'ZASOBY N'!$H295:'ZASOBY N'!$H$525,'ZASOBY N'!$H295 )</f>
        <v>0</v>
      </c>
      <c r="CO296" s="410">
        <f>COUNTIFS('ZASOBY N'!$B$10:$B295,'ZASOBY N'!$B295,'ZASOBY N'!$C$10:'ZASOBY N'!$C295,'ZASOBY N'!$C295,'ZASOBY N'!$D$10:'ZASOBY N'!$D295,'ZASOBY N'!$D295,'ZASOBY N'!$H$10:'ZASOBY N'!$H295,'ZASOBY N'!$H295 )</f>
        <v>0</v>
      </c>
      <c r="CP296" s="411">
        <f t="shared" si="108"/>
        <v>0</v>
      </c>
      <c r="CQ296" s="412">
        <f t="shared" si="109"/>
        <v>0</v>
      </c>
      <c r="CS296" s="414" t="str">
        <f>IF(AND(CU296=1,CV296=1,SUMIF($C296:$C$525,$C296,$AF296:$AF$525)=$AF296),$AF296,IF($CX296&gt;0,$CX296,IF(AND(COUNTIF($C$11:$C295,$C296)&gt;=1,COUNTIF($D295:$D295,$D296)&gt;=1),"",IF(AND(SUMIF($C296:$C$525,$C296,$AF296:$AF$525)&gt;$AF296,SUMIF($D296:$D$525,$D296,$AF296:$AF$525)&gt;$AF296),_xlfn.AGGREGATE(14,4,$CW$11:$CW$31*($C$11:$C$31=$C296),1),""))))</f>
        <v/>
      </c>
      <c r="CU296" s="409">
        <f>COUNTIFS('ZASOBY N'!$B295:$B$525,'ZASOBY N'!$B295,'ZASOBY N'!$C295:'ZASOBY N'!$C$525,'ZASOBY N'!$C295,'ZASOBY N'!$D295:'ZASOBY N'!$D$525,'ZASOBY N'!$D295,'ZASOBY N'!$H295:'ZASOBY N'!$H$525,'ZASOBY N'!$H295 )</f>
        <v>0</v>
      </c>
      <c r="CV296" s="410">
        <f>COUNTIFS('ZASOBY N'!$B$10:$B295,'ZASOBY N'!$B295,'ZASOBY N'!$C$10:'ZASOBY N'!$C295,'ZASOBY N'!$C295,'ZASOBY N'!$D$10:'ZASOBY N'!$D295,'ZASOBY N'!$D295,'ZASOBY N'!$H$10:'ZASOBY N'!$H295,'ZASOBY N'!$H295 )</f>
        <v>0</v>
      </c>
      <c r="CW296" s="411">
        <f t="shared" si="110"/>
        <v>0</v>
      </c>
      <c r="CX296" s="412">
        <f t="shared" si="111"/>
        <v>0</v>
      </c>
      <c r="CZ296" s="414" t="str">
        <f>IF(AND(DB296=1,DC296=1,SUMIF($C296:$C$525,$C296,$AE296:$AE$525)=$AE296),$AE296,IF($DE296&gt;0,$DE296,IF(AND(COUNTIF($C$11:$C295,$C296)&gt;=1,COUNTIF($D295:$D295,$D296)&gt;=1),"",IF(AND(SUMIF($C296:$C$525,$C296,$AE296:$AE$525)&gt;$AE296,SUMIF($D296:$D$525,$D296,$AE296:$AE$525)&gt;$AE296),_xlfn.AGGREGATE(14,4,$DD$11:$DD$31*($C$11:$C$31=$C296),1),""))))</f>
        <v/>
      </c>
      <c r="DB296" s="409">
        <f>COUNTIFS('ZASOBY N'!$B295:$B$525,'ZASOBY N'!$B295,'ZASOBY N'!$C295:'ZASOBY N'!$C$525,'ZASOBY N'!$C295,'ZASOBY N'!$D295:'ZASOBY N'!$D$525,'ZASOBY N'!$D295,'ZASOBY N'!$H295:'ZASOBY N'!$H$525,'ZASOBY N'!$H295 )</f>
        <v>0</v>
      </c>
      <c r="DC296" s="410">
        <f>COUNTIFS('ZASOBY N'!$B$10:$B295,'ZASOBY N'!$B295,'ZASOBY N'!$C$10:'ZASOBY N'!$C295,'ZASOBY N'!$C295,'ZASOBY N'!$D$10:'ZASOBY N'!$D295,'ZASOBY N'!$D295,'ZASOBY N'!$H$10:'ZASOBY N'!$H295,'ZASOBY N'!$H295 )</f>
        <v>0</v>
      </c>
      <c r="DD296" s="411">
        <f t="shared" si="112"/>
        <v>0</v>
      </c>
      <c r="DE296" s="412">
        <f t="shared" si="113"/>
        <v>0</v>
      </c>
      <c r="DF296" s="399" t="str">
        <f>IF(AND(DI296=1,DJ296=1,SUMIF($C296:$C$525,$C296,$AD296:$AD$525)=$AD296),$AD296,IF($DL296&gt;0,$DL296,IF(B296="","",IF(AND(COUNTIF($C$11:$C295,$C296)&gt;=1,COUNTIF($D295:$D295,$D296)&gt;=1,COUNTIF($Z293:$Z295,$C296)=0),"",IF(AND(COUNTIF($C$11:$C295,$C296)&gt;=1,COUNTIF($D295:$D295,$D296)&gt;=1),"UJĘTO WYŻEJ",IF(AND(SUMIF($C296:$C$525,$C296,$AD296:$AD$525)&gt;$AD296,SUMIF($D296:$D$525,$D296,$AD296:$AD$525)&gt;$AD296),_xlfn.AGGREGATE(14,4,$DK$11:$DK$31*($C$11:$C$31=$C296),1),""))))))</f>
        <v/>
      </c>
      <c r="DG296" s="414" t="str">
        <f>IF(AND(DI296=1,DJ296=1,SUMIF($C296:$C$525,$C296,$AD296:$AD$525)=$AD296),$AD296,IF($DL296&gt;0,$DL296,IF(AND(COUNTIF($C$11:$C295,$C296)&gt;=1,COUNTIF($D295:$D295,$D296)&gt;=1),"",IF(AND(SUMIF($C296:$C$525,$C296,$AD296:$AD$525)&gt;$AD296,SUMIF($D296:$D$525,$D296,$AD296:$AD$525)&gt;$AD296),_xlfn.AGGREGATE(14,4,$DK$11:$DK$31*($C$11:$C$31=$C296),1),""))))</f>
        <v/>
      </c>
      <c r="DI296" s="409">
        <f>COUNTIFS('ZASOBY N'!$B295:$B$525,'ZASOBY N'!$B295,'ZASOBY N'!$C295:'ZASOBY N'!$C$525,'ZASOBY N'!$C295,'ZASOBY N'!$D295:'ZASOBY N'!$D$525,'ZASOBY N'!$D295,'ZASOBY N'!$H295:'ZASOBY N'!$H$525,'ZASOBY N'!$H295 )</f>
        <v>0</v>
      </c>
      <c r="DJ296" s="410">
        <f>COUNTIFS('ZASOBY N'!$B$10:$B295,'ZASOBY N'!$B295,'ZASOBY N'!$C$10:'ZASOBY N'!$C295,'ZASOBY N'!$C295,'ZASOBY N'!$D$10:'ZASOBY N'!$D295,'ZASOBY N'!$D295,'ZASOBY N'!$H$10:'ZASOBY N'!$H295,'ZASOBY N'!$H295 )</f>
        <v>0</v>
      </c>
      <c r="DK296" s="411">
        <f t="shared" si="114"/>
        <v>0</v>
      </c>
      <c r="DL296" s="412">
        <f t="shared" si="115"/>
        <v>0</v>
      </c>
    </row>
    <row r="297" spans="1:116" ht="18.899999999999999" customHeight="1" x14ac:dyDescent="0.3">
      <c r="A297" s="219"/>
      <c r="B297" s="152" t="str">
        <f>IF('ZASOBY N'!A296="","",'ZASOBY N'!A296)</f>
        <v/>
      </c>
      <c r="C297" s="462" t="str">
        <f>IF('ZASOBY N'!C296="","",'ZASOBY N'!C296)</f>
        <v/>
      </c>
      <c r="D297" s="137" t="str">
        <f>IF('ZASOBY N'!B296="","",'ZASOBY N'!B296)</f>
        <v/>
      </c>
      <c r="E297" s="138"/>
      <c r="F297" s="356" t="str">
        <f>IF('ZASOBY N'!D296="","",'ZASOBY N'!D296)</f>
        <v/>
      </c>
      <c r="G297" s="220" t="str">
        <f>IF('ZASOBY N'!G296="","",'ZASOBY N'!G296)</f>
        <v/>
      </c>
      <c r="H297" s="221" t="str">
        <f>IF('ZASOBY N'!F296="","",'ZASOBY N'!F296)</f>
        <v/>
      </c>
      <c r="I297" s="221" t="str">
        <f>IF('ZASOBY N'!G296="","",'ZASOBY N'!G296)</f>
        <v/>
      </c>
      <c r="J297" s="221" t="str">
        <f>IF('ZASOBY N'!H296="","",'ZASOBY N'!H296)</f>
        <v/>
      </c>
      <c r="K297" s="214">
        <v>0</v>
      </c>
      <c r="L297" s="214">
        <v>0</v>
      </c>
      <c r="M297" s="214">
        <v>0</v>
      </c>
      <c r="N297" s="222" t="str">
        <f>IF('ZASOBY N'!BD296="x","",IF(W297="","",'ZASOBY N'!E296))</f>
        <v/>
      </c>
      <c r="O297" s="223">
        <v>0</v>
      </c>
      <c r="P297" s="223">
        <v>0</v>
      </c>
      <c r="Q297" s="226" t="str">
        <f>IF($N297="","",'UPR BILANS N'!G297*'UPR BILANS N'!N297)</f>
        <v/>
      </c>
      <c r="R297" s="225" t="str">
        <f>IF($N297="","",'ZASOBY N'!O296)</f>
        <v/>
      </c>
      <c r="S297" s="225" t="str">
        <f>IF($N297="","",IF('ZASOBY N'!Q296="",0,'ZASOBY N'!Q296))</f>
        <v/>
      </c>
      <c r="T297" s="225" t="str">
        <f>IF($N297="","",'ZASOBY N'!V296)</f>
        <v/>
      </c>
      <c r="U297" s="225" t="str">
        <f>IF($N297="","",IF('ZASOBY N'!AG296="",0,'ZASOBY N'!AG296))</f>
        <v/>
      </c>
      <c r="V297" s="225" t="str">
        <f>IF($N297="","",IF(NN!P299="",0,NN!P299))</f>
        <v/>
      </c>
      <c r="W297" s="225" t="str">
        <f t="shared" si="93"/>
        <v/>
      </c>
      <c r="X297" s="226" t="str">
        <f t="shared" si="96"/>
        <v/>
      </c>
      <c r="Y297" s="225" t="str">
        <f>IF('ZASOBY N'!AU296="","",IF(C297&lt;&gt;C296,'ZASOBY N'!AU296,IF(D297&lt;&gt;D296,'ZASOBY N'!AU296,IF(F297&lt;&gt;F296,'ZASOBY N'!AU296,IF(G297&lt;&gt;G296,'ZASOBY N'!AU296,IF(J297&lt;&gt;J296,'ZASOBY N'!AU296,IF(NN!AC299="","",IF(AND(C296=C297,H296=H297,J296=J297,NN!AC299&gt;0),"",IF(AND(C297=C298,H297=DO295,NN!CW297&gt;0),'ZASOBY N'!AU296,'ZASOBY N'!AU296)))))))))</f>
        <v/>
      </c>
      <c r="Z297" s="225" t="str">
        <f t="shared" si="94"/>
        <v/>
      </c>
      <c r="AA297" s="227" t="str">
        <f t="shared" si="98"/>
        <v/>
      </c>
      <c r="AB297" s="400" t="str">
        <f t="shared" si="95"/>
        <v/>
      </c>
      <c r="AC297" s="228" t="str">
        <f t="shared" si="97"/>
        <v/>
      </c>
      <c r="AD297" s="222">
        <f>IF(B297="",0,IF(F297="",0,INDEX(POBRANIE_!$B$6:$F$101,MATCH('UPR BILANS N'!$F297,POBRANIE_!$A$6:$A$101,0),2)))</f>
        <v>0</v>
      </c>
      <c r="AE297" s="224">
        <f>IF(OR('ZASOBY N'!G296="",'ZASOBY N'!E296=""),0,IF(B297="",0,'ZASOBY N'!G296*'ZASOBY N'!E296))</f>
        <v>0</v>
      </c>
      <c r="AF297" s="225">
        <f>IF('ZASOBY N'!O296="",0,'ZASOBY N'!O296)</f>
        <v>0</v>
      </c>
      <c r="AG297" s="225">
        <f>IF('ZASOBY N'!Q296="",0,'ZASOBY N'!Q296)</f>
        <v>0</v>
      </c>
      <c r="AH297" s="225">
        <f>IF('ZASOBY N'!V296="",0,'ZASOBY N'!V296)</f>
        <v>0</v>
      </c>
      <c r="AI297" s="225">
        <f>IF('ZASOBY N'!AG296="",0,'ZASOBY N'!AG296)</f>
        <v>0</v>
      </c>
      <c r="AJ297" s="225">
        <f>IF(NN!P299="",0,IF(NN!P299="BRAK kol.7","BRAK BADAŃ",NN!P299))</f>
        <v>0</v>
      </c>
      <c r="AK297" s="225">
        <f>IF(NN!AC299="",0,IF(NN!AC299="BRAK kol.7","BRAK BADAŃ",NN!AC299))</f>
        <v>0</v>
      </c>
      <c r="BJ297" s="414" t="str">
        <f>IF(AND(BL297=1,BM297=1,SUMIF($C297:$C$525,$C297,$AK297:$AK$525)=$AK297),$AK297,IF($BO297&gt;0,$BO297,IF(AND(COUNTIF($C$11:$C296,$C297)&gt;=1,COUNTIF($D296:$D296,$D297)&gt;=1),"",IF(AND(SUMIF($C297:$C$525,$C297,$AK297:$AK$525)&gt;=$AK297,SUMIF($D297:$D$525,$D297,$AK297:$AK$525)&gt;=$AK297),SUMIF($C297:$C$525,$C297,$AK297:$AK$525),""))))</f>
        <v/>
      </c>
      <c r="BL297" s="409">
        <f>COUNTIFS('ZASOBY N'!$B296:$B$525,'ZASOBY N'!$B296,'ZASOBY N'!$C296:'ZASOBY N'!$C$525,'ZASOBY N'!$C296,'ZASOBY N'!$D296:'ZASOBY N'!$D$525,'ZASOBY N'!$D296,'ZASOBY N'!$H296:'ZASOBY N'!$H$525,'ZASOBY N'!$H296 )</f>
        <v>0</v>
      </c>
      <c r="BM297" s="410">
        <f>COUNTIFS('ZASOBY N'!$B$10:$B296,'ZASOBY N'!$B296,'ZASOBY N'!$C$10:'ZASOBY N'!$C296,'ZASOBY N'!$C296,'ZASOBY N'!$D$10:'ZASOBY N'!$D296,'ZASOBY N'!$D296,'ZASOBY N'!$H$10:'ZASOBY N'!$H296,'ZASOBY N'!$H296 )</f>
        <v>0</v>
      </c>
      <c r="BN297" s="411">
        <f t="shared" si="99"/>
        <v>0</v>
      </c>
      <c r="BO297" s="412">
        <f t="shared" si="100"/>
        <v>0</v>
      </c>
      <c r="BP297" s="94" t="str">
        <f t="shared" si="101"/>
        <v/>
      </c>
      <c r="BQ297" s="414" t="str">
        <f>IF(AND(BS297=1,BT297=1,SUMIF($C297:$C$525,$C297,$AJ297:$AJ$525)=$AJ297),$AJ297,IF($BV297&gt;0,$BV297,IF(AND(COUNTIF($C$11:$C296,$C297)&gt;=1,COUNTIF($D296:$D296,$D297)&gt;=1),"",IF(AND(SUMIF($C297:$C$525,$C297,$AJ297:$AJ$525)&gt;$AJ297,SUMIF($D297:$D$525,$D297,$AJ297:$AJ$525)&gt;$AJ297),SUMIF($C297:$C$525,$C297,$AJ297:$AJ$525),""))))</f>
        <v/>
      </c>
      <c r="BS297" s="409">
        <f>COUNTIFS('ZASOBY N'!$B296:$B$525,'ZASOBY N'!$B296,'ZASOBY N'!$C296:'ZASOBY N'!$C$525,'ZASOBY N'!$C296,'ZASOBY N'!$D296:'ZASOBY N'!$D$525,'ZASOBY N'!$D296,'ZASOBY N'!$H296:'ZASOBY N'!$H$525,'ZASOBY N'!$H296 )</f>
        <v>0</v>
      </c>
      <c r="BT297" s="410">
        <f>COUNTIFS('ZASOBY N'!$B$10:$B296,'ZASOBY N'!$B296,'ZASOBY N'!$C$10:'ZASOBY N'!$C296,'ZASOBY N'!$C296,'ZASOBY N'!$D$10:'ZASOBY N'!$D296,'ZASOBY N'!$D296,'ZASOBY N'!$H$10:'ZASOBY N'!$H296,'ZASOBY N'!$H296 )</f>
        <v>0</v>
      </c>
      <c r="BU297" s="411">
        <f t="shared" si="102"/>
        <v>0</v>
      </c>
      <c r="BV297" s="412">
        <f t="shared" si="103"/>
        <v>0</v>
      </c>
      <c r="BW297" s="94" t="s">
        <v>499</v>
      </c>
      <c r="BX297" s="414" t="str">
        <f>IF(AND(BZ297=1,CA297=1,SUMIF($C297:$C$525,$C297,$AI297:$AI$525)=$AI297),$AI297,IF($CC297&gt;0,$CC297,IF(AND(COUNTIF($C$11:$C296,$C297)&gt;=1,COUNTIF($D296:$D296,$D297)&gt;=1),"",IF(AND(SUMIF($C297:$C$525,$C297,$AI297:$AI$525)&gt;$AI297,SUMIF($D297:$D$525,$D297,$AI297:$AI$525)&gt;$IG297),_xlfn.AGGREGATE(14,4,$CB$11:$CB$31*($C$11:$C$31=$C297),1),""))))</f>
        <v/>
      </c>
      <c r="BZ297" s="409">
        <f>COUNTIFS('ZASOBY N'!$B296:$B$525,'ZASOBY N'!$B296,'ZASOBY N'!$C296:'ZASOBY N'!$C$525,'ZASOBY N'!$C296,'ZASOBY N'!$D296:'ZASOBY N'!$D$525,'ZASOBY N'!$D296,'ZASOBY N'!$H296:'ZASOBY N'!$H$525,'ZASOBY N'!$H296 )</f>
        <v>0</v>
      </c>
      <c r="CA297" s="410">
        <f>COUNTIFS('ZASOBY N'!$B$10:$B296,'ZASOBY N'!$B296,'ZASOBY N'!$C$10:'ZASOBY N'!$C296,'ZASOBY N'!$C296,'ZASOBY N'!$D$10:'ZASOBY N'!$D296,'ZASOBY N'!$D296,'ZASOBY N'!$H$10:'ZASOBY N'!$H296,'ZASOBY N'!$H296 )</f>
        <v>0</v>
      </c>
      <c r="CB297" s="411">
        <f t="shared" si="104"/>
        <v>0</v>
      </c>
      <c r="CC297" s="412">
        <f t="shared" si="105"/>
        <v>0</v>
      </c>
      <c r="CE297" s="414" t="str">
        <f>IF(AND(CG297=1,CH297=1,SUMIF($C297:$C$525,$C297,$AH297:$AH$525)=$AH297),$AH297,IF($CJ297&gt;0,$CJ297,IF(AND(COUNTIF($C$11:$C296,$C297)&gt;=1,COUNTIF($D296:$D296,$D297)&gt;=1),"",IF(AND(SUMIF($C297:$C$525,$C297,$AH297:$AH$525)&gt;$AH297,SUMIF($D297:$D$525,$D297,$AH297:$AH$525)&gt;$AH297),_xlfn.AGGREGATE(14,4,$CI$11:$CI$31*($C$11:$C$31=$C297),1),""))))</f>
        <v/>
      </c>
      <c r="CG297" s="409">
        <f>COUNTIFS('ZASOBY N'!$B296:$B$525,'ZASOBY N'!$B296,'ZASOBY N'!$C296:'ZASOBY N'!$C$525,'ZASOBY N'!$C296,'ZASOBY N'!$D296:'ZASOBY N'!$D$525,'ZASOBY N'!$D296,'ZASOBY N'!$H296:'ZASOBY N'!$H$525,'ZASOBY N'!$H296 )</f>
        <v>0</v>
      </c>
      <c r="CH297" s="410">
        <f>COUNTIFS('ZASOBY N'!$B$10:$B296,'ZASOBY N'!$B296,'ZASOBY N'!$C$10:'ZASOBY N'!$C296,'ZASOBY N'!$C296,'ZASOBY N'!$D$10:'ZASOBY N'!$D296,'ZASOBY N'!$D296,'ZASOBY N'!$H$10:'ZASOBY N'!$H296,'ZASOBY N'!$H296 )</f>
        <v>0</v>
      </c>
      <c r="CI297" s="411">
        <f t="shared" si="106"/>
        <v>0</v>
      </c>
      <c r="CJ297" s="412">
        <f t="shared" si="107"/>
        <v>0</v>
      </c>
      <c r="CL297" s="414" t="str">
        <f>IF(AND(CN297=1,CO297=1,SUMIF($C297:$C$525,$C297,$AG297:$AG$525)=$AG297),$AG297,IF($CQ297&gt;0,$CQ297,IF(AND(COUNTIF($C$11:$C296,$C297)&gt;=1,COUNTIF($D296:$D296,$D297)&gt;=1),"",IF(AND(SUMIF($C297:$C$525,$C297,$AG297:$AG$525)&gt;$AG297,SUMIF($D297:$D$525,$D297,$AG297:$AG$525)&gt;$AG297),_xlfn.AGGREGATE(14,4,$CP$11:$CP$31*($C$11:$C$31=$C297),1),""))))</f>
        <v/>
      </c>
      <c r="CN297" s="409">
        <f>COUNTIFS('ZASOBY N'!$B296:$B$525,'ZASOBY N'!$B296,'ZASOBY N'!$C296:'ZASOBY N'!$C$525,'ZASOBY N'!$C296,'ZASOBY N'!$D296:'ZASOBY N'!$D$525,'ZASOBY N'!$D296,'ZASOBY N'!$H296:'ZASOBY N'!$H$525,'ZASOBY N'!$H296 )</f>
        <v>0</v>
      </c>
      <c r="CO297" s="410">
        <f>COUNTIFS('ZASOBY N'!$B$10:$B296,'ZASOBY N'!$B296,'ZASOBY N'!$C$10:'ZASOBY N'!$C296,'ZASOBY N'!$C296,'ZASOBY N'!$D$10:'ZASOBY N'!$D296,'ZASOBY N'!$D296,'ZASOBY N'!$H$10:'ZASOBY N'!$H296,'ZASOBY N'!$H296 )</f>
        <v>0</v>
      </c>
      <c r="CP297" s="411">
        <f t="shared" si="108"/>
        <v>0</v>
      </c>
      <c r="CQ297" s="412">
        <f t="shared" si="109"/>
        <v>0</v>
      </c>
      <c r="CS297" s="414" t="str">
        <f>IF(AND(CU297=1,CV297=1,SUMIF($C297:$C$525,$C297,$AF297:$AF$525)=$AF297),$AF297,IF($CX297&gt;0,$CX297,IF(AND(COUNTIF($C$11:$C296,$C297)&gt;=1,COUNTIF($D296:$D296,$D297)&gt;=1),"",IF(AND(SUMIF($C297:$C$525,$C297,$AF297:$AF$525)&gt;$AF297,SUMIF($D297:$D$525,$D297,$AF297:$AF$525)&gt;$AF297),_xlfn.AGGREGATE(14,4,$CW$11:$CW$31*($C$11:$C$31=$C297),1),""))))</f>
        <v/>
      </c>
      <c r="CU297" s="409">
        <f>COUNTIFS('ZASOBY N'!$B296:$B$525,'ZASOBY N'!$B296,'ZASOBY N'!$C296:'ZASOBY N'!$C$525,'ZASOBY N'!$C296,'ZASOBY N'!$D296:'ZASOBY N'!$D$525,'ZASOBY N'!$D296,'ZASOBY N'!$H296:'ZASOBY N'!$H$525,'ZASOBY N'!$H296 )</f>
        <v>0</v>
      </c>
      <c r="CV297" s="410">
        <f>COUNTIFS('ZASOBY N'!$B$10:$B296,'ZASOBY N'!$B296,'ZASOBY N'!$C$10:'ZASOBY N'!$C296,'ZASOBY N'!$C296,'ZASOBY N'!$D$10:'ZASOBY N'!$D296,'ZASOBY N'!$D296,'ZASOBY N'!$H$10:'ZASOBY N'!$H296,'ZASOBY N'!$H296 )</f>
        <v>0</v>
      </c>
      <c r="CW297" s="411">
        <f t="shared" si="110"/>
        <v>0</v>
      </c>
      <c r="CX297" s="412">
        <f t="shared" si="111"/>
        <v>0</v>
      </c>
      <c r="CZ297" s="414" t="str">
        <f>IF(AND(DB297=1,DC297=1,SUMIF($C297:$C$525,$C297,$AE297:$AE$525)=$AE297),$AE297,IF($DE297&gt;0,$DE297,IF(AND(COUNTIF($C$11:$C296,$C297)&gt;=1,COUNTIF($D296:$D296,$D297)&gt;=1),"",IF(AND(SUMIF($C297:$C$525,$C297,$AE297:$AE$525)&gt;$AE297,SUMIF($D297:$D$525,$D297,$AE297:$AE$525)&gt;$AE297),_xlfn.AGGREGATE(14,4,$DD$11:$DD$31*($C$11:$C$31=$C297),1),""))))</f>
        <v/>
      </c>
      <c r="DB297" s="409">
        <f>COUNTIFS('ZASOBY N'!$B296:$B$525,'ZASOBY N'!$B296,'ZASOBY N'!$C296:'ZASOBY N'!$C$525,'ZASOBY N'!$C296,'ZASOBY N'!$D296:'ZASOBY N'!$D$525,'ZASOBY N'!$D296,'ZASOBY N'!$H296:'ZASOBY N'!$H$525,'ZASOBY N'!$H296 )</f>
        <v>0</v>
      </c>
      <c r="DC297" s="410">
        <f>COUNTIFS('ZASOBY N'!$B$10:$B296,'ZASOBY N'!$B296,'ZASOBY N'!$C$10:'ZASOBY N'!$C296,'ZASOBY N'!$C296,'ZASOBY N'!$D$10:'ZASOBY N'!$D296,'ZASOBY N'!$D296,'ZASOBY N'!$H$10:'ZASOBY N'!$H296,'ZASOBY N'!$H296 )</f>
        <v>0</v>
      </c>
      <c r="DD297" s="411">
        <f t="shared" si="112"/>
        <v>0</v>
      </c>
      <c r="DE297" s="412">
        <f t="shared" si="113"/>
        <v>0</v>
      </c>
      <c r="DF297" s="399" t="str">
        <f>IF(AND(DI297=1,DJ297=1,SUMIF($C297:$C$525,$C297,$AD297:$AD$525)=$AD297),$AD297,IF($DL297&gt;0,$DL297,IF(B297="","",IF(AND(COUNTIF($C$11:$C296,$C297)&gt;=1,COUNTIF($D296:$D296,$D297)&gt;=1,COUNTIF($Z294:$Z296,$C297)=0),"",IF(AND(COUNTIF($C$11:$C296,$C297)&gt;=1,COUNTIF($D296:$D296,$D297)&gt;=1),"UJĘTO WYŻEJ",IF(AND(SUMIF($C297:$C$525,$C297,$AD297:$AD$525)&gt;$AD297,SUMIF($D297:$D$525,$D297,$AD297:$AD$525)&gt;$AD297),_xlfn.AGGREGATE(14,4,$DK$11:$DK$31*($C$11:$C$31=$C297),1),""))))))</f>
        <v/>
      </c>
      <c r="DG297" s="414" t="str">
        <f>IF(AND(DI297=1,DJ297=1,SUMIF($C297:$C$525,$C297,$AD297:$AD$525)=$AD297),$AD297,IF($DL297&gt;0,$DL297,IF(AND(COUNTIF($C$11:$C296,$C297)&gt;=1,COUNTIF($D296:$D296,$D297)&gt;=1),"",IF(AND(SUMIF($C297:$C$525,$C297,$AD297:$AD$525)&gt;$AD297,SUMIF($D297:$D$525,$D297,$AD297:$AD$525)&gt;$AD297),_xlfn.AGGREGATE(14,4,$DK$11:$DK$31*($C$11:$C$31=$C297),1),""))))</f>
        <v/>
      </c>
      <c r="DI297" s="409">
        <f>COUNTIFS('ZASOBY N'!$B296:$B$525,'ZASOBY N'!$B296,'ZASOBY N'!$C296:'ZASOBY N'!$C$525,'ZASOBY N'!$C296,'ZASOBY N'!$D296:'ZASOBY N'!$D$525,'ZASOBY N'!$D296,'ZASOBY N'!$H296:'ZASOBY N'!$H$525,'ZASOBY N'!$H296 )</f>
        <v>0</v>
      </c>
      <c r="DJ297" s="410">
        <f>COUNTIFS('ZASOBY N'!$B$10:$B296,'ZASOBY N'!$B296,'ZASOBY N'!$C$10:'ZASOBY N'!$C296,'ZASOBY N'!$C296,'ZASOBY N'!$D$10:'ZASOBY N'!$D296,'ZASOBY N'!$D296,'ZASOBY N'!$H$10:'ZASOBY N'!$H296,'ZASOBY N'!$H296 )</f>
        <v>0</v>
      </c>
      <c r="DK297" s="411">
        <f t="shared" si="114"/>
        <v>0</v>
      </c>
      <c r="DL297" s="412">
        <f t="shared" si="115"/>
        <v>0</v>
      </c>
    </row>
    <row r="298" spans="1:116" ht="18.899999999999999" customHeight="1" x14ac:dyDescent="0.3">
      <c r="A298" s="219"/>
      <c r="B298" s="152" t="str">
        <f>IF('ZASOBY N'!A297="","",'ZASOBY N'!A297)</f>
        <v/>
      </c>
      <c r="C298" s="462" t="str">
        <f>IF('ZASOBY N'!C297="","",'ZASOBY N'!C297)</f>
        <v/>
      </c>
      <c r="D298" s="137" t="str">
        <f>IF('ZASOBY N'!B297="","",'ZASOBY N'!B297)</f>
        <v/>
      </c>
      <c r="E298" s="138"/>
      <c r="F298" s="356" t="str">
        <f>IF('ZASOBY N'!D297="","",'ZASOBY N'!D297)</f>
        <v/>
      </c>
      <c r="G298" s="220" t="str">
        <f>IF('ZASOBY N'!G297="","",'ZASOBY N'!G297)</f>
        <v/>
      </c>
      <c r="H298" s="221" t="str">
        <f>IF('ZASOBY N'!F297="","",'ZASOBY N'!F297)</f>
        <v/>
      </c>
      <c r="I298" s="221" t="str">
        <f>IF('ZASOBY N'!G297="","",'ZASOBY N'!G297)</f>
        <v/>
      </c>
      <c r="J298" s="221" t="str">
        <f>IF('ZASOBY N'!H297="","",'ZASOBY N'!H297)</f>
        <v/>
      </c>
      <c r="K298" s="214">
        <v>0</v>
      </c>
      <c r="L298" s="214">
        <v>0</v>
      </c>
      <c r="M298" s="214">
        <v>0</v>
      </c>
      <c r="N298" s="222" t="str">
        <f>IF('ZASOBY N'!BD297="x","",IF(W298="","",'ZASOBY N'!E297))</f>
        <v/>
      </c>
      <c r="O298" s="223">
        <v>0</v>
      </c>
      <c r="P298" s="223">
        <v>0</v>
      </c>
      <c r="Q298" s="226" t="str">
        <f>IF($N298="","",'UPR BILANS N'!G298*'UPR BILANS N'!N298)</f>
        <v/>
      </c>
      <c r="R298" s="225" t="str">
        <f>IF($N298="","",'ZASOBY N'!O297)</f>
        <v/>
      </c>
      <c r="S298" s="225" t="str">
        <f>IF($N298="","",IF('ZASOBY N'!Q297="",0,'ZASOBY N'!Q297))</f>
        <v/>
      </c>
      <c r="T298" s="225" t="str">
        <f>IF($N298="","",'ZASOBY N'!V297)</f>
        <v/>
      </c>
      <c r="U298" s="225" t="str">
        <f>IF($N298="","",IF('ZASOBY N'!AG297="",0,'ZASOBY N'!AG297))</f>
        <v/>
      </c>
      <c r="V298" s="225" t="str">
        <f>IF($N298="","",IF(NN!P300="",0,NN!P300))</f>
        <v/>
      </c>
      <c r="W298" s="225" t="str">
        <f t="shared" si="93"/>
        <v/>
      </c>
      <c r="X298" s="226" t="str">
        <f t="shared" si="96"/>
        <v/>
      </c>
      <c r="Y298" s="225" t="str">
        <f>IF('ZASOBY N'!AU297="","",IF(C298&lt;&gt;C297,'ZASOBY N'!AU297,IF(D298&lt;&gt;D297,'ZASOBY N'!AU297,IF(F298&lt;&gt;F297,'ZASOBY N'!AU297,IF(G298&lt;&gt;G297,'ZASOBY N'!AU297,IF(J298&lt;&gt;J297,'ZASOBY N'!AU297,IF(NN!AC300="","",IF(AND(C297=C298,H297=H298,J297=J298,NN!AC300&gt;0),"",IF(AND(C298=C299,H298=DO296,NN!CW298&gt;0),'ZASOBY N'!AU297,'ZASOBY N'!AU297)))))))))</f>
        <v/>
      </c>
      <c r="Z298" s="225" t="str">
        <f t="shared" si="94"/>
        <v/>
      </c>
      <c r="AA298" s="227" t="str">
        <f t="shared" si="98"/>
        <v/>
      </c>
      <c r="AB298" s="400" t="str">
        <f t="shared" si="95"/>
        <v/>
      </c>
      <c r="AC298" s="228" t="str">
        <f t="shared" si="97"/>
        <v/>
      </c>
      <c r="AD298" s="222">
        <f>IF(B298="",0,IF(F298="",0,INDEX(POBRANIE_!$B$6:$F$101,MATCH('UPR BILANS N'!$F298,POBRANIE_!$A$6:$A$101,0),2)))</f>
        <v>0</v>
      </c>
      <c r="AE298" s="224">
        <f>IF(OR('ZASOBY N'!G297="",'ZASOBY N'!E297=""),0,IF(B298="",0,'ZASOBY N'!G297*'ZASOBY N'!E297))</f>
        <v>0</v>
      </c>
      <c r="AF298" s="225">
        <f>IF('ZASOBY N'!O297="",0,'ZASOBY N'!O297)</f>
        <v>0</v>
      </c>
      <c r="AG298" s="225">
        <f>IF('ZASOBY N'!Q297="",0,'ZASOBY N'!Q297)</f>
        <v>0</v>
      </c>
      <c r="AH298" s="225">
        <f>IF('ZASOBY N'!V297="",0,'ZASOBY N'!V297)</f>
        <v>0</v>
      </c>
      <c r="AI298" s="225">
        <f>IF('ZASOBY N'!AG297="",0,'ZASOBY N'!AG297)</f>
        <v>0</v>
      </c>
      <c r="AJ298" s="225">
        <f>IF(NN!P300="",0,IF(NN!P300="BRAK kol.7","BRAK BADAŃ",NN!P300))</f>
        <v>0</v>
      </c>
      <c r="AK298" s="225">
        <f>IF(NN!AC300="",0,IF(NN!AC300="BRAK kol.7","BRAK BADAŃ",NN!AC300))</f>
        <v>0</v>
      </c>
      <c r="BJ298" s="414" t="str">
        <f>IF(AND(BL298=1,BM298=1,SUMIF($C298:$C$525,$C298,$AK298:$AK$525)=$AK298),$AK298,IF($BO298&gt;0,$BO298,IF(AND(COUNTIF($C$11:$C297,$C298)&gt;=1,COUNTIF($D297:$D297,$D298)&gt;=1),"",IF(AND(SUMIF($C298:$C$525,$C298,$AK298:$AK$525)&gt;=$AK298,SUMIF($D298:$D$525,$D298,$AK298:$AK$525)&gt;=$AK298),SUMIF($C298:$C$525,$C298,$AK298:$AK$525),""))))</f>
        <v/>
      </c>
      <c r="BL298" s="409">
        <f>COUNTIFS('ZASOBY N'!$B297:$B$525,'ZASOBY N'!$B297,'ZASOBY N'!$C297:'ZASOBY N'!$C$525,'ZASOBY N'!$C297,'ZASOBY N'!$D297:'ZASOBY N'!$D$525,'ZASOBY N'!$D297,'ZASOBY N'!$H297:'ZASOBY N'!$H$525,'ZASOBY N'!$H297 )</f>
        <v>0</v>
      </c>
      <c r="BM298" s="410">
        <f>COUNTIFS('ZASOBY N'!$B$10:$B297,'ZASOBY N'!$B297,'ZASOBY N'!$C$10:'ZASOBY N'!$C297,'ZASOBY N'!$C297,'ZASOBY N'!$D$10:'ZASOBY N'!$D297,'ZASOBY N'!$D297,'ZASOBY N'!$H$10:'ZASOBY N'!$H297,'ZASOBY N'!$H297 )</f>
        <v>0</v>
      </c>
      <c r="BN298" s="411">
        <f t="shared" si="99"/>
        <v>0</v>
      </c>
      <c r="BO298" s="412">
        <f t="shared" si="100"/>
        <v>0</v>
      </c>
      <c r="BP298" s="94" t="str">
        <f t="shared" si="101"/>
        <v/>
      </c>
      <c r="BQ298" s="414" t="str">
        <f>IF(AND(BS298=1,BT298=1,SUMIF($C298:$C$525,$C298,$AJ298:$AJ$525)=$AJ298),$AJ298,IF($BV298&gt;0,$BV298,IF(AND(COUNTIF($C$11:$C297,$C298)&gt;=1,COUNTIF($D297:$D297,$D298)&gt;=1),"",IF(AND(SUMIF($C298:$C$525,$C298,$AJ298:$AJ$525)&gt;$AJ298,SUMIF($D298:$D$525,$D298,$AJ298:$AJ$525)&gt;$AJ298),SUMIF($C298:$C$525,$C298,$AJ298:$AJ$525),""))))</f>
        <v/>
      </c>
      <c r="BS298" s="409">
        <f>COUNTIFS('ZASOBY N'!$B297:$B$525,'ZASOBY N'!$B297,'ZASOBY N'!$C297:'ZASOBY N'!$C$525,'ZASOBY N'!$C297,'ZASOBY N'!$D297:'ZASOBY N'!$D$525,'ZASOBY N'!$D297,'ZASOBY N'!$H297:'ZASOBY N'!$H$525,'ZASOBY N'!$H297 )</f>
        <v>0</v>
      </c>
      <c r="BT298" s="410">
        <f>COUNTIFS('ZASOBY N'!$B$10:$B297,'ZASOBY N'!$B297,'ZASOBY N'!$C$10:'ZASOBY N'!$C297,'ZASOBY N'!$C297,'ZASOBY N'!$D$10:'ZASOBY N'!$D297,'ZASOBY N'!$D297,'ZASOBY N'!$H$10:'ZASOBY N'!$H297,'ZASOBY N'!$H297 )</f>
        <v>0</v>
      </c>
      <c r="BU298" s="411">
        <f t="shared" si="102"/>
        <v>0</v>
      </c>
      <c r="BV298" s="412">
        <f t="shared" si="103"/>
        <v>0</v>
      </c>
      <c r="BW298" s="94" t="s">
        <v>499</v>
      </c>
      <c r="BX298" s="414" t="str">
        <f>IF(AND(BZ298=1,CA298=1,SUMIF($C298:$C$525,$C298,$AI298:$AI$525)=$AI298),$AI298,IF($CC298&gt;0,$CC298,IF(AND(COUNTIF($C$11:$C297,$C298)&gt;=1,COUNTIF($D297:$D297,$D298)&gt;=1),"",IF(AND(SUMIF($C298:$C$525,$C298,$AI298:$AI$525)&gt;$AI298,SUMIF($D298:$D$525,$D298,$AI298:$AI$525)&gt;$IG298),_xlfn.AGGREGATE(14,4,$CB$11:$CB$31*($C$11:$C$31=$C298),1),""))))</f>
        <v/>
      </c>
      <c r="BZ298" s="409">
        <f>COUNTIFS('ZASOBY N'!$B297:$B$525,'ZASOBY N'!$B297,'ZASOBY N'!$C297:'ZASOBY N'!$C$525,'ZASOBY N'!$C297,'ZASOBY N'!$D297:'ZASOBY N'!$D$525,'ZASOBY N'!$D297,'ZASOBY N'!$H297:'ZASOBY N'!$H$525,'ZASOBY N'!$H297 )</f>
        <v>0</v>
      </c>
      <c r="CA298" s="410">
        <f>COUNTIFS('ZASOBY N'!$B$10:$B297,'ZASOBY N'!$B297,'ZASOBY N'!$C$10:'ZASOBY N'!$C297,'ZASOBY N'!$C297,'ZASOBY N'!$D$10:'ZASOBY N'!$D297,'ZASOBY N'!$D297,'ZASOBY N'!$H$10:'ZASOBY N'!$H297,'ZASOBY N'!$H297 )</f>
        <v>0</v>
      </c>
      <c r="CB298" s="411">
        <f t="shared" si="104"/>
        <v>0</v>
      </c>
      <c r="CC298" s="412">
        <f t="shared" si="105"/>
        <v>0</v>
      </c>
      <c r="CE298" s="414" t="str">
        <f>IF(AND(CG298=1,CH298=1,SUMIF($C298:$C$525,$C298,$AH298:$AH$525)=$AH298),$AH298,IF($CJ298&gt;0,$CJ298,IF(AND(COUNTIF($C$11:$C297,$C298)&gt;=1,COUNTIF($D297:$D297,$D298)&gt;=1),"",IF(AND(SUMIF($C298:$C$525,$C298,$AH298:$AH$525)&gt;$AH298,SUMIF($D298:$D$525,$D298,$AH298:$AH$525)&gt;$AH298),_xlfn.AGGREGATE(14,4,$CI$11:$CI$31*($C$11:$C$31=$C298),1),""))))</f>
        <v/>
      </c>
      <c r="CG298" s="409">
        <f>COUNTIFS('ZASOBY N'!$B297:$B$525,'ZASOBY N'!$B297,'ZASOBY N'!$C297:'ZASOBY N'!$C$525,'ZASOBY N'!$C297,'ZASOBY N'!$D297:'ZASOBY N'!$D$525,'ZASOBY N'!$D297,'ZASOBY N'!$H297:'ZASOBY N'!$H$525,'ZASOBY N'!$H297 )</f>
        <v>0</v>
      </c>
      <c r="CH298" s="410">
        <f>COUNTIFS('ZASOBY N'!$B$10:$B297,'ZASOBY N'!$B297,'ZASOBY N'!$C$10:'ZASOBY N'!$C297,'ZASOBY N'!$C297,'ZASOBY N'!$D$10:'ZASOBY N'!$D297,'ZASOBY N'!$D297,'ZASOBY N'!$H$10:'ZASOBY N'!$H297,'ZASOBY N'!$H297 )</f>
        <v>0</v>
      </c>
      <c r="CI298" s="411">
        <f t="shared" si="106"/>
        <v>0</v>
      </c>
      <c r="CJ298" s="412">
        <f t="shared" si="107"/>
        <v>0</v>
      </c>
      <c r="CL298" s="414" t="str">
        <f>IF(AND(CN298=1,CO298=1,SUMIF($C298:$C$525,$C298,$AG298:$AG$525)=$AG298),$AG298,IF($CQ298&gt;0,$CQ298,IF(AND(COUNTIF($C$11:$C297,$C298)&gt;=1,COUNTIF($D297:$D297,$D298)&gt;=1),"",IF(AND(SUMIF($C298:$C$525,$C298,$AG298:$AG$525)&gt;$AG298,SUMIF($D298:$D$525,$D298,$AG298:$AG$525)&gt;$AG298),_xlfn.AGGREGATE(14,4,$CP$11:$CP$31*($C$11:$C$31=$C298),1),""))))</f>
        <v/>
      </c>
      <c r="CN298" s="409">
        <f>COUNTIFS('ZASOBY N'!$B297:$B$525,'ZASOBY N'!$B297,'ZASOBY N'!$C297:'ZASOBY N'!$C$525,'ZASOBY N'!$C297,'ZASOBY N'!$D297:'ZASOBY N'!$D$525,'ZASOBY N'!$D297,'ZASOBY N'!$H297:'ZASOBY N'!$H$525,'ZASOBY N'!$H297 )</f>
        <v>0</v>
      </c>
      <c r="CO298" s="410">
        <f>COUNTIFS('ZASOBY N'!$B$10:$B297,'ZASOBY N'!$B297,'ZASOBY N'!$C$10:'ZASOBY N'!$C297,'ZASOBY N'!$C297,'ZASOBY N'!$D$10:'ZASOBY N'!$D297,'ZASOBY N'!$D297,'ZASOBY N'!$H$10:'ZASOBY N'!$H297,'ZASOBY N'!$H297 )</f>
        <v>0</v>
      </c>
      <c r="CP298" s="411">
        <f t="shared" si="108"/>
        <v>0</v>
      </c>
      <c r="CQ298" s="412">
        <f t="shared" si="109"/>
        <v>0</v>
      </c>
      <c r="CS298" s="414" t="str">
        <f>IF(AND(CU298=1,CV298=1,SUMIF($C298:$C$525,$C298,$AF298:$AF$525)=$AF298),$AF298,IF($CX298&gt;0,$CX298,IF(AND(COUNTIF($C$11:$C297,$C298)&gt;=1,COUNTIF($D297:$D297,$D298)&gt;=1),"",IF(AND(SUMIF($C298:$C$525,$C298,$AF298:$AF$525)&gt;$AF298,SUMIF($D298:$D$525,$D298,$AF298:$AF$525)&gt;$AF298),_xlfn.AGGREGATE(14,4,$CW$11:$CW$31*($C$11:$C$31=$C298),1),""))))</f>
        <v/>
      </c>
      <c r="CU298" s="409">
        <f>COUNTIFS('ZASOBY N'!$B297:$B$525,'ZASOBY N'!$B297,'ZASOBY N'!$C297:'ZASOBY N'!$C$525,'ZASOBY N'!$C297,'ZASOBY N'!$D297:'ZASOBY N'!$D$525,'ZASOBY N'!$D297,'ZASOBY N'!$H297:'ZASOBY N'!$H$525,'ZASOBY N'!$H297 )</f>
        <v>0</v>
      </c>
      <c r="CV298" s="410">
        <f>COUNTIFS('ZASOBY N'!$B$10:$B297,'ZASOBY N'!$B297,'ZASOBY N'!$C$10:'ZASOBY N'!$C297,'ZASOBY N'!$C297,'ZASOBY N'!$D$10:'ZASOBY N'!$D297,'ZASOBY N'!$D297,'ZASOBY N'!$H$10:'ZASOBY N'!$H297,'ZASOBY N'!$H297 )</f>
        <v>0</v>
      </c>
      <c r="CW298" s="411">
        <f t="shared" si="110"/>
        <v>0</v>
      </c>
      <c r="CX298" s="412">
        <f t="shared" si="111"/>
        <v>0</v>
      </c>
      <c r="CZ298" s="414" t="str">
        <f>IF(AND(DB298=1,DC298=1,SUMIF($C298:$C$525,$C298,$AE298:$AE$525)=$AE298),$AE298,IF($DE298&gt;0,$DE298,IF(AND(COUNTIF($C$11:$C297,$C298)&gt;=1,COUNTIF($D297:$D297,$D298)&gt;=1),"",IF(AND(SUMIF($C298:$C$525,$C298,$AE298:$AE$525)&gt;$AE298,SUMIF($D298:$D$525,$D298,$AE298:$AE$525)&gt;$AE298),_xlfn.AGGREGATE(14,4,$DD$11:$DD$31*($C$11:$C$31=$C298),1),""))))</f>
        <v/>
      </c>
      <c r="DB298" s="409">
        <f>COUNTIFS('ZASOBY N'!$B297:$B$525,'ZASOBY N'!$B297,'ZASOBY N'!$C297:'ZASOBY N'!$C$525,'ZASOBY N'!$C297,'ZASOBY N'!$D297:'ZASOBY N'!$D$525,'ZASOBY N'!$D297,'ZASOBY N'!$H297:'ZASOBY N'!$H$525,'ZASOBY N'!$H297 )</f>
        <v>0</v>
      </c>
      <c r="DC298" s="410">
        <f>COUNTIFS('ZASOBY N'!$B$10:$B297,'ZASOBY N'!$B297,'ZASOBY N'!$C$10:'ZASOBY N'!$C297,'ZASOBY N'!$C297,'ZASOBY N'!$D$10:'ZASOBY N'!$D297,'ZASOBY N'!$D297,'ZASOBY N'!$H$10:'ZASOBY N'!$H297,'ZASOBY N'!$H297 )</f>
        <v>0</v>
      </c>
      <c r="DD298" s="411">
        <f t="shared" si="112"/>
        <v>0</v>
      </c>
      <c r="DE298" s="412">
        <f t="shared" si="113"/>
        <v>0</v>
      </c>
      <c r="DF298" s="399" t="str">
        <f>IF(AND(DI298=1,DJ298=1,SUMIF($C298:$C$525,$C298,$AD298:$AD$525)=$AD298),$AD298,IF($DL298&gt;0,$DL298,IF(B298="","",IF(AND(COUNTIF($C$11:$C297,$C298)&gt;=1,COUNTIF($D297:$D297,$D298)&gt;=1,COUNTIF($Z295:$Z297,$C298)=0),"",IF(AND(COUNTIF($C$11:$C297,$C298)&gt;=1,COUNTIF($D297:$D297,$D298)&gt;=1),"UJĘTO WYŻEJ",IF(AND(SUMIF($C298:$C$525,$C298,$AD298:$AD$525)&gt;$AD298,SUMIF($D298:$D$525,$D298,$AD298:$AD$525)&gt;$AD298),_xlfn.AGGREGATE(14,4,$DK$11:$DK$31*($C$11:$C$31=$C298),1),""))))))</f>
        <v/>
      </c>
      <c r="DG298" s="414" t="str">
        <f>IF(AND(DI298=1,DJ298=1,SUMIF($C298:$C$525,$C298,$AD298:$AD$525)=$AD298),$AD298,IF($DL298&gt;0,$DL298,IF(AND(COUNTIF($C$11:$C297,$C298)&gt;=1,COUNTIF($D297:$D297,$D298)&gt;=1),"",IF(AND(SUMIF($C298:$C$525,$C298,$AD298:$AD$525)&gt;$AD298,SUMIF($D298:$D$525,$D298,$AD298:$AD$525)&gt;$AD298),_xlfn.AGGREGATE(14,4,$DK$11:$DK$31*($C$11:$C$31=$C298),1),""))))</f>
        <v/>
      </c>
      <c r="DI298" s="409">
        <f>COUNTIFS('ZASOBY N'!$B297:$B$525,'ZASOBY N'!$B297,'ZASOBY N'!$C297:'ZASOBY N'!$C$525,'ZASOBY N'!$C297,'ZASOBY N'!$D297:'ZASOBY N'!$D$525,'ZASOBY N'!$D297,'ZASOBY N'!$H297:'ZASOBY N'!$H$525,'ZASOBY N'!$H297 )</f>
        <v>0</v>
      </c>
      <c r="DJ298" s="410">
        <f>COUNTIFS('ZASOBY N'!$B$10:$B297,'ZASOBY N'!$B297,'ZASOBY N'!$C$10:'ZASOBY N'!$C297,'ZASOBY N'!$C297,'ZASOBY N'!$D$10:'ZASOBY N'!$D297,'ZASOBY N'!$D297,'ZASOBY N'!$H$10:'ZASOBY N'!$H297,'ZASOBY N'!$H297 )</f>
        <v>0</v>
      </c>
      <c r="DK298" s="411">
        <f t="shared" si="114"/>
        <v>0</v>
      </c>
      <c r="DL298" s="412">
        <f t="shared" si="115"/>
        <v>0</v>
      </c>
    </row>
    <row r="299" spans="1:116" ht="18.899999999999999" customHeight="1" x14ac:dyDescent="0.3">
      <c r="A299" s="219"/>
      <c r="B299" s="152" t="str">
        <f>IF('ZASOBY N'!A298="","",'ZASOBY N'!A298)</f>
        <v/>
      </c>
      <c r="C299" s="462" t="str">
        <f>IF('ZASOBY N'!C298="","",'ZASOBY N'!C298)</f>
        <v/>
      </c>
      <c r="D299" s="137" t="str">
        <f>IF('ZASOBY N'!B298="","",'ZASOBY N'!B298)</f>
        <v/>
      </c>
      <c r="E299" s="138"/>
      <c r="F299" s="356" t="str">
        <f>IF('ZASOBY N'!D298="","",'ZASOBY N'!D298)</f>
        <v/>
      </c>
      <c r="G299" s="220" t="str">
        <f>IF('ZASOBY N'!G298="","",'ZASOBY N'!G298)</f>
        <v/>
      </c>
      <c r="H299" s="221" t="str">
        <f>IF('ZASOBY N'!F298="","",'ZASOBY N'!F298)</f>
        <v/>
      </c>
      <c r="I299" s="221" t="str">
        <f>IF('ZASOBY N'!G298="","",'ZASOBY N'!G298)</f>
        <v/>
      </c>
      <c r="J299" s="221" t="str">
        <f>IF('ZASOBY N'!H298="","",'ZASOBY N'!H298)</f>
        <v/>
      </c>
      <c r="K299" s="214">
        <v>0</v>
      </c>
      <c r="L299" s="214">
        <v>0</v>
      </c>
      <c r="M299" s="214">
        <v>0</v>
      </c>
      <c r="N299" s="222" t="str">
        <f>IF('ZASOBY N'!BD298="x","",IF(W299="","",'ZASOBY N'!E298))</f>
        <v/>
      </c>
      <c r="O299" s="223">
        <v>0</v>
      </c>
      <c r="P299" s="223">
        <v>0</v>
      </c>
      <c r="Q299" s="226" t="str">
        <f>IF($N299="","",'UPR BILANS N'!G299*'UPR BILANS N'!N299)</f>
        <v/>
      </c>
      <c r="R299" s="225" t="str">
        <f>IF($N299="","",'ZASOBY N'!O298)</f>
        <v/>
      </c>
      <c r="S299" s="225" t="str">
        <f>IF($N299="","",IF('ZASOBY N'!Q298="",0,'ZASOBY N'!Q298))</f>
        <v/>
      </c>
      <c r="T299" s="225" t="str">
        <f>IF($N299="","",'ZASOBY N'!V298)</f>
        <v/>
      </c>
      <c r="U299" s="225" t="str">
        <f>IF($N299="","",IF('ZASOBY N'!AG298="",0,'ZASOBY N'!AG298))</f>
        <v/>
      </c>
      <c r="V299" s="225" t="str">
        <f>IF($N299="","",IF(NN!P301="",0,NN!P301))</f>
        <v/>
      </c>
      <c r="W299" s="225" t="str">
        <f t="shared" ref="W299:W362" si="116">BJ299</f>
        <v/>
      </c>
      <c r="X299" s="226" t="str">
        <f t="shared" si="96"/>
        <v/>
      </c>
      <c r="Y299" s="225" t="str">
        <f>IF('ZASOBY N'!AU298="","",IF(C299&lt;&gt;C298,'ZASOBY N'!AU298,IF(D299&lt;&gt;D298,'ZASOBY N'!AU298,IF(F299&lt;&gt;F298,'ZASOBY N'!AU298,IF(G299&lt;&gt;G298,'ZASOBY N'!AU298,IF(J299&lt;&gt;J298,'ZASOBY N'!AU298,IF(NN!AC301="","",IF(AND(C298=C299,H298=H299,J298=J299,NN!AC301&gt;0),"",IF(AND(C299=C300,H299=DO297,NN!CW299&gt;0),'ZASOBY N'!AU298,'ZASOBY N'!AU298)))))))))</f>
        <v/>
      </c>
      <c r="Z299" s="225" t="str">
        <f t="shared" ref="Z299:Z362" si="117">IF(AND(Q299="",X299=""),"",IF(Q299="",0,IF(Q299-X299&lt;0,0,IF(Y299="",Q299-X299,IF(Q299-X299+Y299&lt;0,0,Q299-X299+Y299)))))</f>
        <v/>
      </c>
      <c r="AA299" s="227" t="str">
        <f t="shared" si="98"/>
        <v/>
      </c>
      <c r="AB299" s="400" t="str">
        <f t="shared" ref="AB299:AB362" si="118">IF(DF299="UJĘTO WYŻEJ",DF299,IF(Z299="","",IF(Z299=0,0,Z299/AA299)))</f>
        <v/>
      </c>
      <c r="AC299" s="228" t="str">
        <f t="shared" si="97"/>
        <v/>
      </c>
      <c r="AD299" s="222">
        <f>IF(B299="",0,IF(F299="",0,INDEX(POBRANIE_!$B$6:$F$101,MATCH('UPR BILANS N'!$F299,POBRANIE_!$A$6:$A$101,0),2)))</f>
        <v>0</v>
      </c>
      <c r="AE299" s="224">
        <f>IF(OR('ZASOBY N'!G298="",'ZASOBY N'!E298=""),0,IF(B299="",0,'ZASOBY N'!G298*'ZASOBY N'!E298))</f>
        <v>0</v>
      </c>
      <c r="AF299" s="225">
        <f>IF('ZASOBY N'!O298="",0,'ZASOBY N'!O298)</f>
        <v>0</v>
      </c>
      <c r="AG299" s="225">
        <f>IF('ZASOBY N'!Q298="",0,'ZASOBY N'!Q298)</f>
        <v>0</v>
      </c>
      <c r="AH299" s="225">
        <f>IF('ZASOBY N'!V298="",0,'ZASOBY N'!V298)</f>
        <v>0</v>
      </c>
      <c r="AI299" s="225">
        <f>IF('ZASOBY N'!AG298="",0,'ZASOBY N'!AG298)</f>
        <v>0</v>
      </c>
      <c r="AJ299" s="225">
        <f>IF(NN!P301="",0,IF(NN!P301="BRAK kol.7","BRAK BADAŃ",NN!P301))</f>
        <v>0</v>
      </c>
      <c r="AK299" s="225">
        <f>IF(NN!AC301="",0,IF(NN!AC301="BRAK kol.7","BRAK BADAŃ",NN!AC301))</f>
        <v>0</v>
      </c>
      <c r="BJ299" s="414" t="str">
        <f>IF(AND(BL299=1,BM299=1,SUMIF($C299:$C$525,$C299,$AK299:$AK$525)=$AK299),$AK299,IF($BO299&gt;0,$BO299,IF(AND(COUNTIF($C$11:$C298,$C299)&gt;=1,COUNTIF($D298:$D298,$D299)&gt;=1),"",IF(AND(SUMIF($C299:$C$525,$C299,$AK299:$AK$525)&gt;=$AK299,SUMIF($D299:$D$525,$D299,$AK299:$AK$525)&gt;=$AK299),SUMIF($C299:$C$525,$C299,$AK299:$AK$525),""))))</f>
        <v/>
      </c>
      <c r="BL299" s="409">
        <f>COUNTIFS('ZASOBY N'!$B298:$B$525,'ZASOBY N'!$B298,'ZASOBY N'!$C298:'ZASOBY N'!$C$525,'ZASOBY N'!$C298,'ZASOBY N'!$D298:'ZASOBY N'!$D$525,'ZASOBY N'!$D298,'ZASOBY N'!$H298:'ZASOBY N'!$H$525,'ZASOBY N'!$H298 )</f>
        <v>0</v>
      </c>
      <c r="BM299" s="410">
        <f>COUNTIFS('ZASOBY N'!$B$10:$B298,'ZASOBY N'!$B298,'ZASOBY N'!$C$10:'ZASOBY N'!$C298,'ZASOBY N'!$C298,'ZASOBY N'!$D$10:'ZASOBY N'!$D298,'ZASOBY N'!$D298,'ZASOBY N'!$H$10:'ZASOBY N'!$H298,'ZASOBY N'!$H298 )</f>
        <v>0</v>
      </c>
      <c r="BN299" s="411">
        <f t="shared" si="99"/>
        <v>0</v>
      </c>
      <c r="BO299" s="412">
        <f t="shared" si="100"/>
        <v>0</v>
      </c>
      <c r="BP299" s="94" t="str">
        <f t="shared" si="101"/>
        <v/>
      </c>
      <c r="BQ299" s="414" t="str">
        <f>IF(AND(BS299=1,BT299=1,SUMIF($C299:$C$525,$C299,$AJ299:$AJ$525)=$AJ299),$AJ299,IF($BV299&gt;0,$BV299,IF(AND(COUNTIF($C$11:$C298,$C299)&gt;=1,COUNTIF($D298:$D298,$D299)&gt;=1),"",IF(AND(SUMIF($C299:$C$525,$C299,$AJ299:$AJ$525)&gt;$AJ299,SUMIF($D299:$D$525,$D299,$AJ299:$AJ$525)&gt;$AJ299),SUMIF($C299:$C$525,$C299,$AJ299:$AJ$525),""))))</f>
        <v/>
      </c>
      <c r="BS299" s="409">
        <f>COUNTIFS('ZASOBY N'!$B298:$B$525,'ZASOBY N'!$B298,'ZASOBY N'!$C298:'ZASOBY N'!$C$525,'ZASOBY N'!$C298,'ZASOBY N'!$D298:'ZASOBY N'!$D$525,'ZASOBY N'!$D298,'ZASOBY N'!$H298:'ZASOBY N'!$H$525,'ZASOBY N'!$H298 )</f>
        <v>0</v>
      </c>
      <c r="BT299" s="410">
        <f>COUNTIFS('ZASOBY N'!$B$10:$B298,'ZASOBY N'!$B298,'ZASOBY N'!$C$10:'ZASOBY N'!$C298,'ZASOBY N'!$C298,'ZASOBY N'!$D$10:'ZASOBY N'!$D298,'ZASOBY N'!$D298,'ZASOBY N'!$H$10:'ZASOBY N'!$H298,'ZASOBY N'!$H298 )</f>
        <v>0</v>
      </c>
      <c r="BU299" s="411">
        <f t="shared" si="102"/>
        <v>0</v>
      </c>
      <c r="BV299" s="412">
        <f t="shared" si="103"/>
        <v>0</v>
      </c>
      <c r="BW299" s="94" t="s">
        <v>499</v>
      </c>
      <c r="BX299" s="414" t="str">
        <f>IF(AND(BZ299=1,CA299=1,SUMIF($C299:$C$525,$C299,$AI299:$AI$525)=$AI299),$AI299,IF($CC299&gt;0,$CC299,IF(AND(COUNTIF($C$11:$C298,$C299)&gt;=1,COUNTIF($D298:$D298,$D299)&gt;=1),"",IF(AND(SUMIF($C299:$C$525,$C299,$AI299:$AI$525)&gt;$AI299,SUMIF($D299:$D$525,$D299,$AI299:$AI$525)&gt;$IG299),_xlfn.AGGREGATE(14,4,$CB$11:$CB$31*($C$11:$C$31=$C299),1),""))))</f>
        <v/>
      </c>
      <c r="BZ299" s="409">
        <f>COUNTIFS('ZASOBY N'!$B298:$B$525,'ZASOBY N'!$B298,'ZASOBY N'!$C298:'ZASOBY N'!$C$525,'ZASOBY N'!$C298,'ZASOBY N'!$D298:'ZASOBY N'!$D$525,'ZASOBY N'!$D298,'ZASOBY N'!$H298:'ZASOBY N'!$H$525,'ZASOBY N'!$H298 )</f>
        <v>0</v>
      </c>
      <c r="CA299" s="410">
        <f>COUNTIFS('ZASOBY N'!$B$10:$B298,'ZASOBY N'!$B298,'ZASOBY N'!$C$10:'ZASOBY N'!$C298,'ZASOBY N'!$C298,'ZASOBY N'!$D$10:'ZASOBY N'!$D298,'ZASOBY N'!$D298,'ZASOBY N'!$H$10:'ZASOBY N'!$H298,'ZASOBY N'!$H298 )</f>
        <v>0</v>
      </c>
      <c r="CB299" s="411">
        <f t="shared" si="104"/>
        <v>0</v>
      </c>
      <c r="CC299" s="412">
        <f t="shared" si="105"/>
        <v>0</v>
      </c>
      <c r="CE299" s="414" t="str">
        <f>IF(AND(CG299=1,CH299=1,SUMIF($C299:$C$525,$C299,$AH299:$AH$525)=$AH299),$AH299,IF($CJ299&gt;0,$CJ299,IF(AND(COUNTIF($C$11:$C298,$C299)&gt;=1,COUNTIF($D298:$D298,$D299)&gt;=1),"",IF(AND(SUMIF($C299:$C$525,$C299,$AH299:$AH$525)&gt;$AH299,SUMIF($D299:$D$525,$D299,$AH299:$AH$525)&gt;$AH299),_xlfn.AGGREGATE(14,4,$CI$11:$CI$31*($C$11:$C$31=$C299),1),""))))</f>
        <v/>
      </c>
      <c r="CG299" s="409">
        <f>COUNTIFS('ZASOBY N'!$B298:$B$525,'ZASOBY N'!$B298,'ZASOBY N'!$C298:'ZASOBY N'!$C$525,'ZASOBY N'!$C298,'ZASOBY N'!$D298:'ZASOBY N'!$D$525,'ZASOBY N'!$D298,'ZASOBY N'!$H298:'ZASOBY N'!$H$525,'ZASOBY N'!$H298 )</f>
        <v>0</v>
      </c>
      <c r="CH299" s="410">
        <f>COUNTIFS('ZASOBY N'!$B$10:$B298,'ZASOBY N'!$B298,'ZASOBY N'!$C$10:'ZASOBY N'!$C298,'ZASOBY N'!$C298,'ZASOBY N'!$D$10:'ZASOBY N'!$D298,'ZASOBY N'!$D298,'ZASOBY N'!$H$10:'ZASOBY N'!$H298,'ZASOBY N'!$H298 )</f>
        <v>0</v>
      </c>
      <c r="CI299" s="411">
        <f t="shared" si="106"/>
        <v>0</v>
      </c>
      <c r="CJ299" s="412">
        <f t="shared" si="107"/>
        <v>0</v>
      </c>
      <c r="CL299" s="414" t="str">
        <f>IF(AND(CN299=1,CO299=1,SUMIF($C299:$C$525,$C299,$AG299:$AG$525)=$AG299),$AG299,IF($CQ299&gt;0,$CQ299,IF(AND(COUNTIF($C$11:$C298,$C299)&gt;=1,COUNTIF($D298:$D298,$D299)&gt;=1),"",IF(AND(SUMIF($C299:$C$525,$C299,$AG299:$AG$525)&gt;$AG299,SUMIF($D299:$D$525,$D299,$AG299:$AG$525)&gt;$AG299),_xlfn.AGGREGATE(14,4,$CP$11:$CP$31*($C$11:$C$31=$C299),1),""))))</f>
        <v/>
      </c>
      <c r="CN299" s="409">
        <f>COUNTIFS('ZASOBY N'!$B298:$B$525,'ZASOBY N'!$B298,'ZASOBY N'!$C298:'ZASOBY N'!$C$525,'ZASOBY N'!$C298,'ZASOBY N'!$D298:'ZASOBY N'!$D$525,'ZASOBY N'!$D298,'ZASOBY N'!$H298:'ZASOBY N'!$H$525,'ZASOBY N'!$H298 )</f>
        <v>0</v>
      </c>
      <c r="CO299" s="410">
        <f>COUNTIFS('ZASOBY N'!$B$10:$B298,'ZASOBY N'!$B298,'ZASOBY N'!$C$10:'ZASOBY N'!$C298,'ZASOBY N'!$C298,'ZASOBY N'!$D$10:'ZASOBY N'!$D298,'ZASOBY N'!$D298,'ZASOBY N'!$H$10:'ZASOBY N'!$H298,'ZASOBY N'!$H298 )</f>
        <v>0</v>
      </c>
      <c r="CP299" s="411">
        <f t="shared" si="108"/>
        <v>0</v>
      </c>
      <c r="CQ299" s="412">
        <f t="shared" si="109"/>
        <v>0</v>
      </c>
      <c r="CS299" s="414" t="str">
        <f>IF(AND(CU299=1,CV299=1,SUMIF($C299:$C$525,$C299,$AF299:$AF$525)=$AF299),$AF299,IF($CX299&gt;0,$CX299,IF(AND(COUNTIF($C$11:$C298,$C299)&gt;=1,COUNTIF($D298:$D298,$D299)&gt;=1),"",IF(AND(SUMIF($C299:$C$525,$C299,$AF299:$AF$525)&gt;$AF299,SUMIF($D299:$D$525,$D299,$AF299:$AF$525)&gt;$AF299),_xlfn.AGGREGATE(14,4,$CW$11:$CW$31*($C$11:$C$31=$C299),1),""))))</f>
        <v/>
      </c>
      <c r="CU299" s="409">
        <f>COUNTIFS('ZASOBY N'!$B298:$B$525,'ZASOBY N'!$B298,'ZASOBY N'!$C298:'ZASOBY N'!$C$525,'ZASOBY N'!$C298,'ZASOBY N'!$D298:'ZASOBY N'!$D$525,'ZASOBY N'!$D298,'ZASOBY N'!$H298:'ZASOBY N'!$H$525,'ZASOBY N'!$H298 )</f>
        <v>0</v>
      </c>
      <c r="CV299" s="410">
        <f>COUNTIFS('ZASOBY N'!$B$10:$B298,'ZASOBY N'!$B298,'ZASOBY N'!$C$10:'ZASOBY N'!$C298,'ZASOBY N'!$C298,'ZASOBY N'!$D$10:'ZASOBY N'!$D298,'ZASOBY N'!$D298,'ZASOBY N'!$H$10:'ZASOBY N'!$H298,'ZASOBY N'!$H298 )</f>
        <v>0</v>
      </c>
      <c r="CW299" s="411">
        <f t="shared" si="110"/>
        <v>0</v>
      </c>
      <c r="CX299" s="412">
        <f t="shared" si="111"/>
        <v>0</v>
      </c>
      <c r="CZ299" s="414" t="str">
        <f>IF(AND(DB299=1,DC299=1,SUMIF($C299:$C$525,$C299,$AE299:$AE$525)=$AE299),$AE299,IF($DE299&gt;0,$DE299,IF(AND(COUNTIF($C$11:$C298,$C299)&gt;=1,COUNTIF($D298:$D298,$D299)&gt;=1),"",IF(AND(SUMIF($C299:$C$525,$C299,$AE299:$AE$525)&gt;$AE299,SUMIF($D299:$D$525,$D299,$AE299:$AE$525)&gt;$AE299),_xlfn.AGGREGATE(14,4,$DD$11:$DD$31*($C$11:$C$31=$C299),1),""))))</f>
        <v/>
      </c>
      <c r="DB299" s="409">
        <f>COUNTIFS('ZASOBY N'!$B298:$B$525,'ZASOBY N'!$B298,'ZASOBY N'!$C298:'ZASOBY N'!$C$525,'ZASOBY N'!$C298,'ZASOBY N'!$D298:'ZASOBY N'!$D$525,'ZASOBY N'!$D298,'ZASOBY N'!$H298:'ZASOBY N'!$H$525,'ZASOBY N'!$H298 )</f>
        <v>0</v>
      </c>
      <c r="DC299" s="410">
        <f>COUNTIFS('ZASOBY N'!$B$10:$B298,'ZASOBY N'!$B298,'ZASOBY N'!$C$10:'ZASOBY N'!$C298,'ZASOBY N'!$C298,'ZASOBY N'!$D$10:'ZASOBY N'!$D298,'ZASOBY N'!$D298,'ZASOBY N'!$H$10:'ZASOBY N'!$H298,'ZASOBY N'!$H298 )</f>
        <v>0</v>
      </c>
      <c r="DD299" s="411">
        <f t="shared" si="112"/>
        <v>0</v>
      </c>
      <c r="DE299" s="412">
        <f t="shared" si="113"/>
        <v>0</v>
      </c>
      <c r="DF299" s="399" t="str">
        <f>IF(AND(DI299=1,DJ299=1,SUMIF($C299:$C$525,$C299,$AD299:$AD$525)=$AD299),$AD299,IF($DL299&gt;0,$DL299,IF(B299="","",IF(AND(COUNTIF($C$11:$C298,$C299)&gt;=1,COUNTIF($D298:$D298,$D299)&gt;=1,COUNTIF($Z296:$Z298,$C299)=0),"",IF(AND(COUNTIF($C$11:$C298,$C299)&gt;=1,COUNTIF($D298:$D298,$D299)&gt;=1),"UJĘTO WYŻEJ",IF(AND(SUMIF($C299:$C$525,$C299,$AD299:$AD$525)&gt;$AD299,SUMIF($D299:$D$525,$D299,$AD299:$AD$525)&gt;$AD299),_xlfn.AGGREGATE(14,4,$DK$11:$DK$31*($C$11:$C$31=$C299),1),""))))))</f>
        <v/>
      </c>
      <c r="DG299" s="414" t="str">
        <f>IF(AND(DI299=1,DJ299=1,SUMIF($C299:$C$525,$C299,$AD299:$AD$525)=$AD299),$AD299,IF($DL299&gt;0,$DL299,IF(AND(COUNTIF($C$11:$C298,$C299)&gt;=1,COUNTIF($D298:$D298,$D299)&gt;=1),"",IF(AND(SUMIF($C299:$C$525,$C299,$AD299:$AD$525)&gt;$AD299,SUMIF($D299:$D$525,$D299,$AD299:$AD$525)&gt;$AD299),_xlfn.AGGREGATE(14,4,$DK$11:$DK$31*($C$11:$C$31=$C299),1),""))))</f>
        <v/>
      </c>
      <c r="DI299" s="409">
        <f>COUNTIFS('ZASOBY N'!$B298:$B$525,'ZASOBY N'!$B298,'ZASOBY N'!$C298:'ZASOBY N'!$C$525,'ZASOBY N'!$C298,'ZASOBY N'!$D298:'ZASOBY N'!$D$525,'ZASOBY N'!$D298,'ZASOBY N'!$H298:'ZASOBY N'!$H$525,'ZASOBY N'!$H298 )</f>
        <v>0</v>
      </c>
      <c r="DJ299" s="410">
        <f>COUNTIFS('ZASOBY N'!$B$10:$B298,'ZASOBY N'!$B298,'ZASOBY N'!$C$10:'ZASOBY N'!$C298,'ZASOBY N'!$C298,'ZASOBY N'!$D$10:'ZASOBY N'!$D298,'ZASOBY N'!$D298,'ZASOBY N'!$H$10:'ZASOBY N'!$H298,'ZASOBY N'!$H298 )</f>
        <v>0</v>
      </c>
      <c r="DK299" s="411">
        <f t="shared" si="114"/>
        <v>0</v>
      </c>
      <c r="DL299" s="412">
        <f t="shared" si="115"/>
        <v>0</v>
      </c>
    </row>
    <row r="300" spans="1:116" ht="18.899999999999999" customHeight="1" x14ac:dyDescent="0.3">
      <c r="A300" s="219"/>
      <c r="B300" s="152" t="str">
        <f>IF('ZASOBY N'!A299="","",'ZASOBY N'!A299)</f>
        <v/>
      </c>
      <c r="C300" s="462" t="str">
        <f>IF('ZASOBY N'!C299="","",'ZASOBY N'!C299)</f>
        <v/>
      </c>
      <c r="D300" s="137" t="str">
        <f>IF('ZASOBY N'!B299="","",'ZASOBY N'!B299)</f>
        <v/>
      </c>
      <c r="E300" s="138"/>
      <c r="F300" s="356" t="str">
        <f>IF('ZASOBY N'!D299="","",'ZASOBY N'!D299)</f>
        <v/>
      </c>
      <c r="G300" s="220" t="str">
        <f>IF('ZASOBY N'!G299="","",'ZASOBY N'!G299)</f>
        <v/>
      </c>
      <c r="H300" s="221" t="str">
        <f>IF('ZASOBY N'!F299="","",'ZASOBY N'!F299)</f>
        <v/>
      </c>
      <c r="I300" s="221" t="str">
        <f>IF('ZASOBY N'!G299="","",'ZASOBY N'!G299)</f>
        <v/>
      </c>
      <c r="J300" s="221" t="str">
        <f>IF('ZASOBY N'!H299="","",'ZASOBY N'!H299)</f>
        <v/>
      </c>
      <c r="K300" s="214">
        <v>0</v>
      </c>
      <c r="L300" s="214">
        <v>0</v>
      </c>
      <c r="M300" s="214">
        <v>0</v>
      </c>
      <c r="N300" s="222" t="str">
        <f>IF('ZASOBY N'!BD299="x","",IF(W300="","",'ZASOBY N'!E299))</f>
        <v/>
      </c>
      <c r="O300" s="223">
        <v>0</v>
      </c>
      <c r="P300" s="223">
        <v>0</v>
      </c>
      <c r="Q300" s="226" t="str">
        <f>IF($N300="","",'UPR BILANS N'!G300*'UPR BILANS N'!N300)</f>
        <v/>
      </c>
      <c r="R300" s="225" t="str">
        <f>IF($N300="","",'ZASOBY N'!O299)</f>
        <v/>
      </c>
      <c r="S300" s="225" t="str">
        <f>IF($N300="","",IF('ZASOBY N'!Q299="",0,'ZASOBY N'!Q299))</f>
        <v/>
      </c>
      <c r="T300" s="225" t="str">
        <f>IF($N300="","",'ZASOBY N'!V299)</f>
        <v/>
      </c>
      <c r="U300" s="225" t="str">
        <f>IF($N300="","",IF('ZASOBY N'!AG299="",0,'ZASOBY N'!AG299))</f>
        <v/>
      </c>
      <c r="V300" s="225" t="str">
        <f>IF($N300="","",IF(NN!P302="",0,NN!P302))</f>
        <v/>
      </c>
      <c r="W300" s="225" t="str">
        <f t="shared" si="116"/>
        <v/>
      </c>
      <c r="X300" s="226" t="str">
        <f t="shared" si="96"/>
        <v/>
      </c>
      <c r="Y300" s="225" t="str">
        <f>IF('ZASOBY N'!AU299="","",IF(C300&lt;&gt;C299,'ZASOBY N'!AU299,IF(D300&lt;&gt;D299,'ZASOBY N'!AU299,IF(F300&lt;&gt;F299,'ZASOBY N'!AU299,IF(G300&lt;&gt;G299,'ZASOBY N'!AU299,IF(J300&lt;&gt;J299,'ZASOBY N'!AU299,IF(NN!AC302="","",IF(AND(C299=C300,H299=H300,J299=J300,NN!AC302&gt;0),"",IF(AND(C300=C301,H300=DO298,NN!CW300&gt;0),'ZASOBY N'!AU299,'ZASOBY N'!AU299)))))))))</f>
        <v/>
      </c>
      <c r="Z300" s="225" t="str">
        <f t="shared" si="117"/>
        <v/>
      </c>
      <c r="AA300" s="227" t="str">
        <f t="shared" si="98"/>
        <v/>
      </c>
      <c r="AB300" s="400" t="str">
        <f t="shared" si="118"/>
        <v/>
      </c>
      <c r="AC300" s="228" t="str">
        <f t="shared" si="97"/>
        <v/>
      </c>
      <c r="AD300" s="222">
        <f>IF(B300="",0,IF(F300="",0,INDEX(POBRANIE_!$B$6:$F$101,MATCH('UPR BILANS N'!$F300,POBRANIE_!$A$6:$A$101,0),2)))</f>
        <v>0</v>
      </c>
      <c r="AE300" s="224">
        <f>IF(OR('ZASOBY N'!G299="",'ZASOBY N'!E299=""),0,IF(B300="",0,'ZASOBY N'!G299*'ZASOBY N'!E299))</f>
        <v>0</v>
      </c>
      <c r="AF300" s="225">
        <f>IF('ZASOBY N'!O299="",0,'ZASOBY N'!O299)</f>
        <v>0</v>
      </c>
      <c r="AG300" s="225">
        <f>IF('ZASOBY N'!Q299="",0,'ZASOBY N'!Q299)</f>
        <v>0</v>
      </c>
      <c r="AH300" s="225">
        <f>IF('ZASOBY N'!V299="",0,'ZASOBY N'!V299)</f>
        <v>0</v>
      </c>
      <c r="AI300" s="225">
        <f>IF('ZASOBY N'!AG299="",0,'ZASOBY N'!AG299)</f>
        <v>0</v>
      </c>
      <c r="AJ300" s="225">
        <f>IF(NN!P302="",0,IF(NN!P302="BRAK kol.7","BRAK BADAŃ",NN!P302))</f>
        <v>0</v>
      </c>
      <c r="AK300" s="225">
        <f>IF(NN!AC302="",0,IF(NN!AC302="BRAK kol.7","BRAK BADAŃ",NN!AC302))</f>
        <v>0</v>
      </c>
      <c r="BJ300" s="414" t="str">
        <f>IF(AND(BL300=1,BM300=1,SUMIF($C300:$C$525,$C300,$AK300:$AK$525)=$AK300),$AK300,IF($BO300&gt;0,$BO300,IF(AND(COUNTIF($C$11:$C299,$C300)&gt;=1,COUNTIF($D299:$D299,$D300)&gt;=1),"",IF(AND(SUMIF($C300:$C$525,$C300,$AK300:$AK$525)&gt;=$AK300,SUMIF($D300:$D$525,$D300,$AK300:$AK$525)&gt;=$AK300),SUMIF($C300:$C$525,$C300,$AK300:$AK$525),""))))</f>
        <v/>
      </c>
      <c r="BL300" s="409">
        <f>COUNTIFS('ZASOBY N'!$B299:$B$525,'ZASOBY N'!$B299,'ZASOBY N'!$C299:'ZASOBY N'!$C$525,'ZASOBY N'!$C299,'ZASOBY N'!$D299:'ZASOBY N'!$D$525,'ZASOBY N'!$D299,'ZASOBY N'!$H299:'ZASOBY N'!$H$525,'ZASOBY N'!$H299 )</f>
        <v>0</v>
      </c>
      <c r="BM300" s="410">
        <f>COUNTIFS('ZASOBY N'!$B$10:$B299,'ZASOBY N'!$B299,'ZASOBY N'!$C$10:'ZASOBY N'!$C299,'ZASOBY N'!$C299,'ZASOBY N'!$D$10:'ZASOBY N'!$D299,'ZASOBY N'!$D299,'ZASOBY N'!$H$10:'ZASOBY N'!$H299,'ZASOBY N'!$H299 )</f>
        <v>0</v>
      </c>
      <c r="BN300" s="411">
        <f t="shared" si="99"/>
        <v>0</v>
      </c>
      <c r="BO300" s="412">
        <f t="shared" si="100"/>
        <v>0</v>
      </c>
      <c r="BP300" s="94" t="str">
        <f t="shared" si="101"/>
        <v/>
      </c>
      <c r="BQ300" s="414" t="str">
        <f>IF(AND(BS300=1,BT300=1,SUMIF($C300:$C$525,$C300,$AJ300:$AJ$525)=$AJ300),$AJ300,IF($BV300&gt;0,$BV300,IF(AND(COUNTIF($C$11:$C299,$C300)&gt;=1,COUNTIF($D299:$D299,$D300)&gt;=1),"",IF(AND(SUMIF($C300:$C$525,$C300,$AJ300:$AJ$525)&gt;$AJ300,SUMIF($D300:$D$525,$D300,$AJ300:$AJ$525)&gt;$AJ300),SUMIF($C300:$C$525,$C300,$AJ300:$AJ$525),""))))</f>
        <v/>
      </c>
      <c r="BS300" s="409">
        <f>COUNTIFS('ZASOBY N'!$B299:$B$525,'ZASOBY N'!$B299,'ZASOBY N'!$C299:'ZASOBY N'!$C$525,'ZASOBY N'!$C299,'ZASOBY N'!$D299:'ZASOBY N'!$D$525,'ZASOBY N'!$D299,'ZASOBY N'!$H299:'ZASOBY N'!$H$525,'ZASOBY N'!$H299 )</f>
        <v>0</v>
      </c>
      <c r="BT300" s="410">
        <f>COUNTIFS('ZASOBY N'!$B$10:$B299,'ZASOBY N'!$B299,'ZASOBY N'!$C$10:'ZASOBY N'!$C299,'ZASOBY N'!$C299,'ZASOBY N'!$D$10:'ZASOBY N'!$D299,'ZASOBY N'!$D299,'ZASOBY N'!$H$10:'ZASOBY N'!$H299,'ZASOBY N'!$H299 )</f>
        <v>0</v>
      </c>
      <c r="BU300" s="411">
        <f t="shared" si="102"/>
        <v>0</v>
      </c>
      <c r="BV300" s="412">
        <f t="shared" si="103"/>
        <v>0</v>
      </c>
      <c r="BW300" s="94" t="s">
        <v>499</v>
      </c>
      <c r="BX300" s="414" t="str">
        <f>IF(AND(BZ300=1,CA300=1,SUMIF($C300:$C$525,$C300,$AI300:$AI$525)=$AI300),$AI300,IF($CC300&gt;0,$CC300,IF(AND(COUNTIF($C$11:$C299,$C300)&gt;=1,COUNTIF($D299:$D299,$D300)&gt;=1),"",IF(AND(SUMIF($C300:$C$525,$C300,$AI300:$AI$525)&gt;$AI300,SUMIF($D300:$D$525,$D300,$AI300:$AI$525)&gt;$IG300),_xlfn.AGGREGATE(14,4,$CB$11:$CB$31*($C$11:$C$31=$C300),1),""))))</f>
        <v/>
      </c>
      <c r="BZ300" s="409">
        <f>COUNTIFS('ZASOBY N'!$B299:$B$525,'ZASOBY N'!$B299,'ZASOBY N'!$C299:'ZASOBY N'!$C$525,'ZASOBY N'!$C299,'ZASOBY N'!$D299:'ZASOBY N'!$D$525,'ZASOBY N'!$D299,'ZASOBY N'!$H299:'ZASOBY N'!$H$525,'ZASOBY N'!$H299 )</f>
        <v>0</v>
      </c>
      <c r="CA300" s="410">
        <f>COUNTIFS('ZASOBY N'!$B$10:$B299,'ZASOBY N'!$B299,'ZASOBY N'!$C$10:'ZASOBY N'!$C299,'ZASOBY N'!$C299,'ZASOBY N'!$D$10:'ZASOBY N'!$D299,'ZASOBY N'!$D299,'ZASOBY N'!$H$10:'ZASOBY N'!$H299,'ZASOBY N'!$H299 )</f>
        <v>0</v>
      </c>
      <c r="CB300" s="411">
        <f t="shared" si="104"/>
        <v>0</v>
      </c>
      <c r="CC300" s="412">
        <f t="shared" si="105"/>
        <v>0</v>
      </c>
      <c r="CE300" s="414" t="str">
        <f>IF(AND(CG300=1,CH300=1,SUMIF($C300:$C$525,$C300,$AH300:$AH$525)=$AH300),$AH300,IF($CJ300&gt;0,$CJ300,IF(AND(COUNTIF($C$11:$C299,$C300)&gt;=1,COUNTIF($D299:$D299,$D300)&gt;=1),"",IF(AND(SUMIF($C300:$C$525,$C300,$AH300:$AH$525)&gt;$AH300,SUMIF($D300:$D$525,$D300,$AH300:$AH$525)&gt;$AH300),_xlfn.AGGREGATE(14,4,$CI$11:$CI$31*($C$11:$C$31=$C300),1),""))))</f>
        <v/>
      </c>
      <c r="CG300" s="409">
        <f>COUNTIFS('ZASOBY N'!$B299:$B$525,'ZASOBY N'!$B299,'ZASOBY N'!$C299:'ZASOBY N'!$C$525,'ZASOBY N'!$C299,'ZASOBY N'!$D299:'ZASOBY N'!$D$525,'ZASOBY N'!$D299,'ZASOBY N'!$H299:'ZASOBY N'!$H$525,'ZASOBY N'!$H299 )</f>
        <v>0</v>
      </c>
      <c r="CH300" s="410">
        <f>COUNTIFS('ZASOBY N'!$B$10:$B299,'ZASOBY N'!$B299,'ZASOBY N'!$C$10:'ZASOBY N'!$C299,'ZASOBY N'!$C299,'ZASOBY N'!$D$10:'ZASOBY N'!$D299,'ZASOBY N'!$D299,'ZASOBY N'!$H$10:'ZASOBY N'!$H299,'ZASOBY N'!$H299 )</f>
        <v>0</v>
      </c>
      <c r="CI300" s="411">
        <f t="shared" si="106"/>
        <v>0</v>
      </c>
      <c r="CJ300" s="412">
        <f t="shared" si="107"/>
        <v>0</v>
      </c>
      <c r="CL300" s="414" t="str">
        <f>IF(AND(CN300=1,CO300=1,SUMIF($C300:$C$525,$C300,$AG300:$AG$525)=$AG300),$AG300,IF($CQ300&gt;0,$CQ300,IF(AND(COUNTIF($C$11:$C299,$C300)&gt;=1,COUNTIF($D299:$D299,$D300)&gt;=1),"",IF(AND(SUMIF($C300:$C$525,$C300,$AG300:$AG$525)&gt;$AG300,SUMIF($D300:$D$525,$D300,$AG300:$AG$525)&gt;$AG300),_xlfn.AGGREGATE(14,4,$CP$11:$CP$31*($C$11:$C$31=$C300),1),""))))</f>
        <v/>
      </c>
      <c r="CN300" s="409">
        <f>COUNTIFS('ZASOBY N'!$B299:$B$525,'ZASOBY N'!$B299,'ZASOBY N'!$C299:'ZASOBY N'!$C$525,'ZASOBY N'!$C299,'ZASOBY N'!$D299:'ZASOBY N'!$D$525,'ZASOBY N'!$D299,'ZASOBY N'!$H299:'ZASOBY N'!$H$525,'ZASOBY N'!$H299 )</f>
        <v>0</v>
      </c>
      <c r="CO300" s="410">
        <f>COUNTIFS('ZASOBY N'!$B$10:$B299,'ZASOBY N'!$B299,'ZASOBY N'!$C$10:'ZASOBY N'!$C299,'ZASOBY N'!$C299,'ZASOBY N'!$D$10:'ZASOBY N'!$D299,'ZASOBY N'!$D299,'ZASOBY N'!$H$10:'ZASOBY N'!$H299,'ZASOBY N'!$H299 )</f>
        <v>0</v>
      </c>
      <c r="CP300" s="411">
        <f t="shared" si="108"/>
        <v>0</v>
      </c>
      <c r="CQ300" s="412">
        <f t="shared" si="109"/>
        <v>0</v>
      </c>
      <c r="CS300" s="414" t="str">
        <f>IF(AND(CU300=1,CV300=1,SUMIF($C300:$C$525,$C300,$AF300:$AF$525)=$AF300),$AF300,IF($CX300&gt;0,$CX300,IF(AND(COUNTIF($C$11:$C299,$C300)&gt;=1,COUNTIF($D299:$D299,$D300)&gt;=1),"",IF(AND(SUMIF($C300:$C$525,$C300,$AF300:$AF$525)&gt;$AF300,SUMIF($D300:$D$525,$D300,$AF300:$AF$525)&gt;$AF300),_xlfn.AGGREGATE(14,4,$CW$11:$CW$31*($C$11:$C$31=$C300),1),""))))</f>
        <v/>
      </c>
      <c r="CU300" s="409">
        <f>COUNTIFS('ZASOBY N'!$B299:$B$525,'ZASOBY N'!$B299,'ZASOBY N'!$C299:'ZASOBY N'!$C$525,'ZASOBY N'!$C299,'ZASOBY N'!$D299:'ZASOBY N'!$D$525,'ZASOBY N'!$D299,'ZASOBY N'!$H299:'ZASOBY N'!$H$525,'ZASOBY N'!$H299 )</f>
        <v>0</v>
      </c>
      <c r="CV300" s="410">
        <f>COUNTIFS('ZASOBY N'!$B$10:$B299,'ZASOBY N'!$B299,'ZASOBY N'!$C$10:'ZASOBY N'!$C299,'ZASOBY N'!$C299,'ZASOBY N'!$D$10:'ZASOBY N'!$D299,'ZASOBY N'!$D299,'ZASOBY N'!$H$10:'ZASOBY N'!$H299,'ZASOBY N'!$H299 )</f>
        <v>0</v>
      </c>
      <c r="CW300" s="411">
        <f t="shared" si="110"/>
        <v>0</v>
      </c>
      <c r="CX300" s="412">
        <f t="shared" si="111"/>
        <v>0</v>
      </c>
      <c r="CZ300" s="414" t="str">
        <f>IF(AND(DB300=1,DC300=1,SUMIF($C300:$C$525,$C300,$AE300:$AE$525)=$AE300),$AE300,IF($DE300&gt;0,$DE300,IF(AND(COUNTIF($C$11:$C299,$C300)&gt;=1,COUNTIF($D299:$D299,$D300)&gt;=1),"",IF(AND(SUMIF($C300:$C$525,$C300,$AE300:$AE$525)&gt;$AE300,SUMIF($D300:$D$525,$D300,$AE300:$AE$525)&gt;$AE300),_xlfn.AGGREGATE(14,4,$DD$11:$DD$31*($C$11:$C$31=$C300),1),""))))</f>
        <v/>
      </c>
      <c r="DB300" s="409">
        <f>COUNTIFS('ZASOBY N'!$B299:$B$525,'ZASOBY N'!$B299,'ZASOBY N'!$C299:'ZASOBY N'!$C$525,'ZASOBY N'!$C299,'ZASOBY N'!$D299:'ZASOBY N'!$D$525,'ZASOBY N'!$D299,'ZASOBY N'!$H299:'ZASOBY N'!$H$525,'ZASOBY N'!$H299 )</f>
        <v>0</v>
      </c>
      <c r="DC300" s="410">
        <f>COUNTIFS('ZASOBY N'!$B$10:$B299,'ZASOBY N'!$B299,'ZASOBY N'!$C$10:'ZASOBY N'!$C299,'ZASOBY N'!$C299,'ZASOBY N'!$D$10:'ZASOBY N'!$D299,'ZASOBY N'!$D299,'ZASOBY N'!$H$10:'ZASOBY N'!$H299,'ZASOBY N'!$H299 )</f>
        <v>0</v>
      </c>
      <c r="DD300" s="411">
        <f t="shared" si="112"/>
        <v>0</v>
      </c>
      <c r="DE300" s="412">
        <f t="shared" si="113"/>
        <v>0</v>
      </c>
      <c r="DF300" s="399" t="str">
        <f>IF(AND(DI300=1,DJ300=1,SUMIF($C300:$C$525,$C300,$AD300:$AD$525)=$AD300),$AD300,IF($DL300&gt;0,$DL300,IF(B300="","",IF(AND(COUNTIF($C$11:$C299,$C300)&gt;=1,COUNTIF($D299:$D299,$D300)&gt;=1,COUNTIF($Z297:$Z299,$C300)=0),"",IF(AND(COUNTIF($C$11:$C299,$C300)&gt;=1,COUNTIF($D299:$D299,$D300)&gt;=1),"UJĘTO WYŻEJ",IF(AND(SUMIF($C300:$C$525,$C300,$AD300:$AD$525)&gt;$AD300,SUMIF($D300:$D$525,$D300,$AD300:$AD$525)&gt;$AD300),_xlfn.AGGREGATE(14,4,$DK$11:$DK$31*($C$11:$C$31=$C300),1),""))))))</f>
        <v/>
      </c>
      <c r="DG300" s="414" t="str">
        <f>IF(AND(DI300=1,DJ300=1,SUMIF($C300:$C$525,$C300,$AD300:$AD$525)=$AD300),$AD300,IF($DL300&gt;0,$DL300,IF(AND(COUNTIF($C$11:$C299,$C300)&gt;=1,COUNTIF($D299:$D299,$D300)&gt;=1),"",IF(AND(SUMIF($C300:$C$525,$C300,$AD300:$AD$525)&gt;$AD300,SUMIF($D300:$D$525,$D300,$AD300:$AD$525)&gt;$AD300),_xlfn.AGGREGATE(14,4,$DK$11:$DK$31*($C$11:$C$31=$C300),1),""))))</f>
        <v/>
      </c>
      <c r="DI300" s="409">
        <f>COUNTIFS('ZASOBY N'!$B299:$B$525,'ZASOBY N'!$B299,'ZASOBY N'!$C299:'ZASOBY N'!$C$525,'ZASOBY N'!$C299,'ZASOBY N'!$D299:'ZASOBY N'!$D$525,'ZASOBY N'!$D299,'ZASOBY N'!$H299:'ZASOBY N'!$H$525,'ZASOBY N'!$H299 )</f>
        <v>0</v>
      </c>
      <c r="DJ300" s="410">
        <f>COUNTIFS('ZASOBY N'!$B$10:$B299,'ZASOBY N'!$B299,'ZASOBY N'!$C$10:'ZASOBY N'!$C299,'ZASOBY N'!$C299,'ZASOBY N'!$D$10:'ZASOBY N'!$D299,'ZASOBY N'!$D299,'ZASOBY N'!$H$10:'ZASOBY N'!$H299,'ZASOBY N'!$H299 )</f>
        <v>0</v>
      </c>
      <c r="DK300" s="411">
        <f t="shared" si="114"/>
        <v>0</v>
      </c>
      <c r="DL300" s="412">
        <f t="shared" si="115"/>
        <v>0</v>
      </c>
    </row>
    <row r="301" spans="1:116" ht="18.899999999999999" customHeight="1" x14ac:dyDescent="0.3">
      <c r="A301" s="219"/>
      <c r="B301" s="152" t="str">
        <f>IF('ZASOBY N'!A300="","",'ZASOBY N'!A300)</f>
        <v/>
      </c>
      <c r="C301" s="462" t="str">
        <f>IF('ZASOBY N'!C300="","",'ZASOBY N'!C300)</f>
        <v/>
      </c>
      <c r="D301" s="137" t="str">
        <f>IF('ZASOBY N'!B300="","",'ZASOBY N'!B300)</f>
        <v/>
      </c>
      <c r="E301" s="138"/>
      <c r="F301" s="356" t="str">
        <f>IF('ZASOBY N'!D300="","",'ZASOBY N'!D300)</f>
        <v/>
      </c>
      <c r="G301" s="220" t="str">
        <f>IF('ZASOBY N'!G300="","",'ZASOBY N'!G300)</f>
        <v/>
      </c>
      <c r="H301" s="221" t="str">
        <f>IF('ZASOBY N'!F300="","",'ZASOBY N'!F300)</f>
        <v/>
      </c>
      <c r="I301" s="221" t="str">
        <f>IF('ZASOBY N'!G300="","",'ZASOBY N'!G300)</f>
        <v/>
      </c>
      <c r="J301" s="221" t="str">
        <f>IF('ZASOBY N'!H300="","",'ZASOBY N'!H300)</f>
        <v/>
      </c>
      <c r="K301" s="214">
        <v>0</v>
      </c>
      <c r="L301" s="214">
        <v>0</v>
      </c>
      <c r="M301" s="214">
        <v>0</v>
      </c>
      <c r="N301" s="222" t="str">
        <f>IF('ZASOBY N'!BD300="x","",IF(W301="","",'ZASOBY N'!E300))</f>
        <v/>
      </c>
      <c r="O301" s="223">
        <v>0</v>
      </c>
      <c r="P301" s="223">
        <v>0</v>
      </c>
      <c r="Q301" s="226" t="str">
        <f>IF($N301="","",'UPR BILANS N'!G301*'UPR BILANS N'!N301)</f>
        <v/>
      </c>
      <c r="R301" s="225" t="str">
        <f>IF($N301="","",'ZASOBY N'!O300)</f>
        <v/>
      </c>
      <c r="S301" s="225" t="str">
        <f>IF($N301="","",IF('ZASOBY N'!Q300="",0,'ZASOBY N'!Q300))</f>
        <v/>
      </c>
      <c r="T301" s="225" t="str">
        <f>IF($N301="","",'ZASOBY N'!V300)</f>
        <v/>
      </c>
      <c r="U301" s="225" t="str">
        <f>IF($N301="","",IF('ZASOBY N'!AG300="",0,'ZASOBY N'!AG300))</f>
        <v/>
      </c>
      <c r="V301" s="225" t="str">
        <f>IF($N301="","",IF(NN!P303="",0,NN!P303))</f>
        <v/>
      </c>
      <c r="W301" s="225" t="str">
        <f t="shared" si="116"/>
        <v/>
      </c>
      <c r="X301" s="226" t="str">
        <f t="shared" si="96"/>
        <v/>
      </c>
      <c r="Y301" s="225" t="str">
        <f>IF('ZASOBY N'!AU300="","",IF(C301&lt;&gt;C300,'ZASOBY N'!AU300,IF(D301&lt;&gt;D300,'ZASOBY N'!AU300,IF(F301&lt;&gt;F300,'ZASOBY N'!AU300,IF(G301&lt;&gt;G300,'ZASOBY N'!AU300,IF(J301&lt;&gt;J300,'ZASOBY N'!AU300,IF(NN!AC303="","",IF(AND(C300=C301,H300=H301,J300=J301,NN!AC303&gt;0),"",IF(AND(C301=C302,H301=DO299,NN!CW301&gt;0),'ZASOBY N'!AU300,'ZASOBY N'!AU300)))))))))</f>
        <v/>
      </c>
      <c r="Z301" s="225" t="str">
        <f t="shared" si="117"/>
        <v/>
      </c>
      <c r="AA301" s="227" t="str">
        <f t="shared" si="98"/>
        <v/>
      </c>
      <c r="AB301" s="400" t="str">
        <f t="shared" si="118"/>
        <v/>
      </c>
      <c r="AC301" s="228" t="str">
        <f t="shared" si="97"/>
        <v/>
      </c>
      <c r="AD301" s="222">
        <f>IF(B301="",0,IF(F301="",0,INDEX(POBRANIE_!$B$6:$F$101,MATCH('UPR BILANS N'!$F301,POBRANIE_!$A$6:$A$101,0),2)))</f>
        <v>0</v>
      </c>
      <c r="AE301" s="224">
        <f>IF(OR('ZASOBY N'!G300="",'ZASOBY N'!E300=""),0,IF(B301="",0,'ZASOBY N'!G300*'ZASOBY N'!E300))</f>
        <v>0</v>
      </c>
      <c r="AF301" s="225">
        <f>IF('ZASOBY N'!O300="",0,'ZASOBY N'!O300)</f>
        <v>0</v>
      </c>
      <c r="AG301" s="225">
        <f>IF('ZASOBY N'!Q300="",0,'ZASOBY N'!Q300)</f>
        <v>0</v>
      </c>
      <c r="AH301" s="225">
        <f>IF('ZASOBY N'!V300="",0,'ZASOBY N'!V300)</f>
        <v>0</v>
      </c>
      <c r="AI301" s="225">
        <f>IF('ZASOBY N'!AG300="",0,'ZASOBY N'!AG300)</f>
        <v>0</v>
      </c>
      <c r="AJ301" s="225">
        <f>IF(NN!P303="",0,IF(NN!P303="BRAK kol.7","BRAK BADAŃ",NN!P303))</f>
        <v>0</v>
      </c>
      <c r="AK301" s="225">
        <f>IF(NN!AC303="",0,IF(NN!AC303="BRAK kol.7","BRAK BADAŃ",NN!AC303))</f>
        <v>0</v>
      </c>
      <c r="BJ301" s="414" t="str">
        <f>IF(AND(BL301=1,BM301=1,SUMIF($C301:$C$525,$C301,$AK301:$AK$525)=$AK301),$AK301,IF($BO301&gt;0,$BO301,IF(AND(COUNTIF($C$11:$C300,$C301)&gt;=1,COUNTIF($D300:$D300,$D301)&gt;=1),"",IF(AND(SUMIF($C301:$C$525,$C301,$AK301:$AK$525)&gt;=$AK301,SUMIF($D301:$D$525,$D301,$AK301:$AK$525)&gt;=$AK301),SUMIF($C301:$C$525,$C301,$AK301:$AK$525),""))))</f>
        <v/>
      </c>
      <c r="BL301" s="409">
        <f>COUNTIFS('ZASOBY N'!$B300:$B$525,'ZASOBY N'!$B300,'ZASOBY N'!$C300:'ZASOBY N'!$C$525,'ZASOBY N'!$C300,'ZASOBY N'!$D300:'ZASOBY N'!$D$525,'ZASOBY N'!$D300,'ZASOBY N'!$H300:'ZASOBY N'!$H$525,'ZASOBY N'!$H300 )</f>
        <v>0</v>
      </c>
      <c r="BM301" s="410">
        <f>COUNTIFS('ZASOBY N'!$B$10:$B300,'ZASOBY N'!$B300,'ZASOBY N'!$C$10:'ZASOBY N'!$C300,'ZASOBY N'!$C300,'ZASOBY N'!$D$10:'ZASOBY N'!$D300,'ZASOBY N'!$D300,'ZASOBY N'!$H$10:'ZASOBY N'!$H300,'ZASOBY N'!$H300 )</f>
        <v>0</v>
      </c>
      <c r="BN301" s="411">
        <f t="shared" si="99"/>
        <v>0</v>
      </c>
      <c r="BO301" s="412">
        <f t="shared" si="100"/>
        <v>0</v>
      </c>
      <c r="BP301" s="94" t="str">
        <f t="shared" si="101"/>
        <v/>
      </c>
      <c r="BQ301" s="414" t="str">
        <f>IF(AND(BS301=1,BT301=1,SUMIF($C301:$C$525,$C301,$AJ301:$AJ$525)=$AJ301),$AJ301,IF($BV301&gt;0,$BV301,IF(AND(COUNTIF($C$11:$C300,$C301)&gt;=1,COUNTIF($D300:$D300,$D301)&gt;=1),"",IF(AND(SUMIF($C301:$C$525,$C301,$AJ301:$AJ$525)&gt;$AJ301,SUMIF($D301:$D$525,$D301,$AJ301:$AJ$525)&gt;$AJ301),SUMIF($C301:$C$525,$C301,$AJ301:$AJ$525),""))))</f>
        <v/>
      </c>
      <c r="BS301" s="409">
        <f>COUNTIFS('ZASOBY N'!$B300:$B$525,'ZASOBY N'!$B300,'ZASOBY N'!$C300:'ZASOBY N'!$C$525,'ZASOBY N'!$C300,'ZASOBY N'!$D300:'ZASOBY N'!$D$525,'ZASOBY N'!$D300,'ZASOBY N'!$H300:'ZASOBY N'!$H$525,'ZASOBY N'!$H300 )</f>
        <v>0</v>
      </c>
      <c r="BT301" s="410">
        <f>COUNTIFS('ZASOBY N'!$B$10:$B300,'ZASOBY N'!$B300,'ZASOBY N'!$C$10:'ZASOBY N'!$C300,'ZASOBY N'!$C300,'ZASOBY N'!$D$10:'ZASOBY N'!$D300,'ZASOBY N'!$D300,'ZASOBY N'!$H$10:'ZASOBY N'!$H300,'ZASOBY N'!$H300 )</f>
        <v>0</v>
      </c>
      <c r="BU301" s="411">
        <f t="shared" si="102"/>
        <v>0</v>
      </c>
      <c r="BV301" s="412">
        <f t="shared" si="103"/>
        <v>0</v>
      </c>
      <c r="BW301" s="94" t="s">
        <v>499</v>
      </c>
      <c r="BX301" s="414" t="str">
        <f>IF(AND(BZ301=1,CA301=1,SUMIF($C301:$C$525,$C301,$AI301:$AI$525)=$AI301),$AI301,IF($CC301&gt;0,$CC301,IF(AND(COUNTIF($C$11:$C300,$C301)&gt;=1,COUNTIF($D300:$D300,$D301)&gt;=1),"",IF(AND(SUMIF($C301:$C$525,$C301,$AI301:$AI$525)&gt;$AI301,SUMIF($D301:$D$525,$D301,$AI301:$AI$525)&gt;$IG301),_xlfn.AGGREGATE(14,4,$CB$11:$CB$31*($C$11:$C$31=$C301),1),""))))</f>
        <v/>
      </c>
      <c r="BZ301" s="409">
        <f>COUNTIFS('ZASOBY N'!$B300:$B$525,'ZASOBY N'!$B300,'ZASOBY N'!$C300:'ZASOBY N'!$C$525,'ZASOBY N'!$C300,'ZASOBY N'!$D300:'ZASOBY N'!$D$525,'ZASOBY N'!$D300,'ZASOBY N'!$H300:'ZASOBY N'!$H$525,'ZASOBY N'!$H300 )</f>
        <v>0</v>
      </c>
      <c r="CA301" s="410">
        <f>COUNTIFS('ZASOBY N'!$B$10:$B300,'ZASOBY N'!$B300,'ZASOBY N'!$C$10:'ZASOBY N'!$C300,'ZASOBY N'!$C300,'ZASOBY N'!$D$10:'ZASOBY N'!$D300,'ZASOBY N'!$D300,'ZASOBY N'!$H$10:'ZASOBY N'!$H300,'ZASOBY N'!$H300 )</f>
        <v>0</v>
      </c>
      <c r="CB301" s="411">
        <f t="shared" si="104"/>
        <v>0</v>
      </c>
      <c r="CC301" s="412">
        <f t="shared" si="105"/>
        <v>0</v>
      </c>
      <c r="CE301" s="414" t="str">
        <f>IF(AND(CG301=1,CH301=1,SUMIF($C301:$C$525,$C301,$AH301:$AH$525)=$AH301),$AH301,IF($CJ301&gt;0,$CJ301,IF(AND(COUNTIF($C$11:$C300,$C301)&gt;=1,COUNTIF($D300:$D300,$D301)&gt;=1),"",IF(AND(SUMIF($C301:$C$525,$C301,$AH301:$AH$525)&gt;$AH301,SUMIF($D301:$D$525,$D301,$AH301:$AH$525)&gt;$AH301),_xlfn.AGGREGATE(14,4,$CI$11:$CI$31*($C$11:$C$31=$C301),1),""))))</f>
        <v/>
      </c>
      <c r="CG301" s="409">
        <f>COUNTIFS('ZASOBY N'!$B300:$B$525,'ZASOBY N'!$B300,'ZASOBY N'!$C300:'ZASOBY N'!$C$525,'ZASOBY N'!$C300,'ZASOBY N'!$D300:'ZASOBY N'!$D$525,'ZASOBY N'!$D300,'ZASOBY N'!$H300:'ZASOBY N'!$H$525,'ZASOBY N'!$H300 )</f>
        <v>0</v>
      </c>
      <c r="CH301" s="410">
        <f>COUNTIFS('ZASOBY N'!$B$10:$B300,'ZASOBY N'!$B300,'ZASOBY N'!$C$10:'ZASOBY N'!$C300,'ZASOBY N'!$C300,'ZASOBY N'!$D$10:'ZASOBY N'!$D300,'ZASOBY N'!$D300,'ZASOBY N'!$H$10:'ZASOBY N'!$H300,'ZASOBY N'!$H300 )</f>
        <v>0</v>
      </c>
      <c r="CI301" s="411">
        <f t="shared" si="106"/>
        <v>0</v>
      </c>
      <c r="CJ301" s="412">
        <f t="shared" si="107"/>
        <v>0</v>
      </c>
      <c r="CL301" s="414" t="str">
        <f>IF(AND(CN301=1,CO301=1,SUMIF($C301:$C$525,$C301,$AG301:$AG$525)=$AG301),$AG301,IF($CQ301&gt;0,$CQ301,IF(AND(COUNTIF($C$11:$C300,$C301)&gt;=1,COUNTIF($D300:$D300,$D301)&gt;=1),"",IF(AND(SUMIF($C301:$C$525,$C301,$AG301:$AG$525)&gt;$AG301,SUMIF($D301:$D$525,$D301,$AG301:$AG$525)&gt;$AG301),_xlfn.AGGREGATE(14,4,$CP$11:$CP$31*($C$11:$C$31=$C301),1),""))))</f>
        <v/>
      </c>
      <c r="CN301" s="409">
        <f>COUNTIFS('ZASOBY N'!$B300:$B$525,'ZASOBY N'!$B300,'ZASOBY N'!$C300:'ZASOBY N'!$C$525,'ZASOBY N'!$C300,'ZASOBY N'!$D300:'ZASOBY N'!$D$525,'ZASOBY N'!$D300,'ZASOBY N'!$H300:'ZASOBY N'!$H$525,'ZASOBY N'!$H300 )</f>
        <v>0</v>
      </c>
      <c r="CO301" s="410">
        <f>COUNTIFS('ZASOBY N'!$B$10:$B300,'ZASOBY N'!$B300,'ZASOBY N'!$C$10:'ZASOBY N'!$C300,'ZASOBY N'!$C300,'ZASOBY N'!$D$10:'ZASOBY N'!$D300,'ZASOBY N'!$D300,'ZASOBY N'!$H$10:'ZASOBY N'!$H300,'ZASOBY N'!$H300 )</f>
        <v>0</v>
      </c>
      <c r="CP301" s="411">
        <f t="shared" si="108"/>
        <v>0</v>
      </c>
      <c r="CQ301" s="412">
        <f t="shared" si="109"/>
        <v>0</v>
      </c>
      <c r="CS301" s="414" t="str">
        <f>IF(AND(CU301=1,CV301=1,SUMIF($C301:$C$525,$C301,$AF301:$AF$525)=$AF301),$AF301,IF($CX301&gt;0,$CX301,IF(AND(COUNTIF($C$11:$C300,$C301)&gt;=1,COUNTIF($D300:$D300,$D301)&gt;=1),"",IF(AND(SUMIF($C301:$C$525,$C301,$AF301:$AF$525)&gt;$AF301,SUMIF($D301:$D$525,$D301,$AF301:$AF$525)&gt;$AF301),_xlfn.AGGREGATE(14,4,$CW$11:$CW$31*($C$11:$C$31=$C301),1),""))))</f>
        <v/>
      </c>
      <c r="CU301" s="409">
        <f>COUNTIFS('ZASOBY N'!$B300:$B$525,'ZASOBY N'!$B300,'ZASOBY N'!$C300:'ZASOBY N'!$C$525,'ZASOBY N'!$C300,'ZASOBY N'!$D300:'ZASOBY N'!$D$525,'ZASOBY N'!$D300,'ZASOBY N'!$H300:'ZASOBY N'!$H$525,'ZASOBY N'!$H300 )</f>
        <v>0</v>
      </c>
      <c r="CV301" s="410">
        <f>COUNTIFS('ZASOBY N'!$B$10:$B300,'ZASOBY N'!$B300,'ZASOBY N'!$C$10:'ZASOBY N'!$C300,'ZASOBY N'!$C300,'ZASOBY N'!$D$10:'ZASOBY N'!$D300,'ZASOBY N'!$D300,'ZASOBY N'!$H$10:'ZASOBY N'!$H300,'ZASOBY N'!$H300 )</f>
        <v>0</v>
      </c>
      <c r="CW301" s="411">
        <f t="shared" si="110"/>
        <v>0</v>
      </c>
      <c r="CX301" s="412">
        <f t="shared" si="111"/>
        <v>0</v>
      </c>
      <c r="CZ301" s="414" t="str">
        <f>IF(AND(DB301=1,DC301=1,SUMIF($C301:$C$525,$C301,$AE301:$AE$525)=$AE301),$AE301,IF($DE301&gt;0,$DE301,IF(AND(COUNTIF($C$11:$C300,$C301)&gt;=1,COUNTIF($D300:$D300,$D301)&gt;=1),"",IF(AND(SUMIF($C301:$C$525,$C301,$AE301:$AE$525)&gt;$AE301,SUMIF($D301:$D$525,$D301,$AE301:$AE$525)&gt;$AE301),_xlfn.AGGREGATE(14,4,$DD$11:$DD$31*($C$11:$C$31=$C301),1),""))))</f>
        <v/>
      </c>
      <c r="DB301" s="409">
        <f>COUNTIFS('ZASOBY N'!$B300:$B$525,'ZASOBY N'!$B300,'ZASOBY N'!$C300:'ZASOBY N'!$C$525,'ZASOBY N'!$C300,'ZASOBY N'!$D300:'ZASOBY N'!$D$525,'ZASOBY N'!$D300,'ZASOBY N'!$H300:'ZASOBY N'!$H$525,'ZASOBY N'!$H300 )</f>
        <v>0</v>
      </c>
      <c r="DC301" s="410">
        <f>COUNTIFS('ZASOBY N'!$B$10:$B300,'ZASOBY N'!$B300,'ZASOBY N'!$C$10:'ZASOBY N'!$C300,'ZASOBY N'!$C300,'ZASOBY N'!$D$10:'ZASOBY N'!$D300,'ZASOBY N'!$D300,'ZASOBY N'!$H$10:'ZASOBY N'!$H300,'ZASOBY N'!$H300 )</f>
        <v>0</v>
      </c>
      <c r="DD301" s="411">
        <f t="shared" si="112"/>
        <v>0</v>
      </c>
      <c r="DE301" s="412">
        <f t="shared" si="113"/>
        <v>0</v>
      </c>
      <c r="DF301" s="399" t="str">
        <f>IF(AND(DI301=1,DJ301=1,SUMIF($C301:$C$525,$C301,$AD301:$AD$525)=$AD301),$AD301,IF($DL301&gt;0,$DL301,IF(B301="","",IF(AND(COUNTIF($C$11:$C300,$C301)&gt;=1,COUNTIF($D300:$D300,$D301)&gt;=1,COUNTIF($Z298:$Z300,$C301)=0),"",IF(AND(COUNTIF($C$11:$C300,$C301)&gt;=1,COUNTIF($D300:$D300,$D301)&gt;=1),"UJĘTO WYŻEJ",IF(AND(SUMIF($C301:$C$525,$C301,$AD301:$AD$525)&gt;$AD301,SUMIF($D301:$D$525,$D301,$AD301:$AD$525)&gt;$AD301),_xlfn.AGGREGATE(14,4,$DK$11:$DK$31*($C$11:$C$31=$C301),1),""))))))</f>
        <v/>
      </c>
      <c r="DG301" s="414" t="str">
        <f>IF(AND(DI301=1,DJ301=1,SUMIF($C301:$C$525,$C301,$AD301:$AD$525)=$AD301),$AD301,IF($DL301&gt;0,$DL301,IF(AND(COUNTIF($C$11:$C300,$C301)&gt;=1,COUNTIF($D300:$D300,$D301)&gt;=1),"",IF(AND(SUMIF($C301:$C$525,$C301,$AD301:$AD$525)&gt;$AD301,SUMIF($D301:$D$525,$D301,$AD301:$AD$525)&gt;$AD301),_xlfn.AGGREGATE(14,4,$DK$11:$DK$31*($C$11:$C$31=$C301),1),""))))</f>
        <v/>
      </c>
      <c r="DI301" s="409">
        <f>COUNTIFS('ZASOBY N'!$B300:$B$525,'ZASOBY N'!$B300,'ZASOBY N'!$C300:'ZASOBY N'!$C$525,'ZASOBY N'!$C300,'ZASOBY N'!$D300:'ZASOBY N'!$D$525,'ZASOBY N'!$D300,'ZASOBY N'!$H300:'ZASOBY N'!$H$525,'ZASOBY N'!$H300 )</f>
        <v>0</v>
      </c>
      <c r="DJ301" s="410">
        <f>COUNTIFS('ZASOBY N'!$B$10:$B300,'ZASOBY N'!$B300,'ZASOBY N'!$C$10:'ZASOBY N'!$C300,'ZASOBY N'!$C300,'ZASOBY N'!$D$10:'ZASOBY N'!$D300,'ZASOBY N'!$D300,'ZASOBY N'!$H$10:'ZASOBY N'!$H300,'ZASOBY N'!$H300 )</f>
        <v>0</v>
      </c>
      <c r="DK301" s="411">
        <f t="shared" si="114"/>
        <v>0</v>
      </c>
      <c r="DL301" s="412">
        <f t="shared" si="115"/>
        <v>0</v>
      </c>
    </row>
    <row r="302" spans="1:116" ht="18.899999999999999" customHeight="1" x14ac:dyDescent="0.3">
      <c r="A302" s="219"/>
      <c r="B302" s="152" t="str">
        <f>IF('ZASOBY N'!A301="","",'ZASOBY N'!A301)</f>
        <v/>
      </c>
      <c r="C302" s="462" t="str">
        <f>IF('ZASOBY N'!C301="","",'ZASOBY N'!C301)</f>
        <v/>
      </c>
      <c r="D302" s="137" t="str">
        <f>IF('ZASOBY N'!B301="","",'ZASOBY N'!B301)</f>
        <v/>
      </c>
      <c r="E302" s="138"/>
      <c r="F302" s="356" t="str">
        <f>IF('ZASOBY N'!D301="","",'ZASOBY N'!D301)</f>
        <v/>
      </c>
      <c r="G302" s="220" t="str">
        <f>IF('ZASOBY N'!G301="","",'ZASOBY N'!G301)</f>
        <v/>
      </c>
      <c r="H302" s="221" t="str">
        <f>IF('ZASOBY N'!F301="","",'ZASOBY N'!F301)</f>
        <v/>
      </c>
      <c r="I302" s="221" t="str">
        <f>IF('ZASOBY N'!G301="","",'ZASOBY N'!G301)</f>
        <v/>
      </c>
      <c r="J302" s="221" t="str">
        <f>IF('ZASOBY N'!H301="","",'ZASOBY N'!H301)</f>
        <v/>
      </c>
      <c r="K302" s="214">
        <v>0</v>
      </c>
      <c r="L302" s="214">
        <v>0</v>
      </c>
      <c r="M302" s="214">
        <v>0</v>
      </c>
      <c r="N302" s="222" t="str">
        <f>IF('ZASOBY N'!BD301="x","",IF(W302="","",'ZASOBY N'!E301))</f>
        <v/>
      </c>
      <c r="O302" s="223">
        <v>0</v>
      </c>
      <c r="P302" s="223">
        <v>0</v>
      </c>
      <c r="Q302" s="226" t="str">
        <f>IF($N302="","",'UPR BILANS N'!G302*'UPR BILANS N'!N302)</f>
        <v/>
      </c>
      <c r="R302" s="225" t="str">
        <f>IF($N302="","",'ZASOBY N'!O301)</f>
        <v/>
      </c>
      <c r="S302" s="225" t="str">
        <f>IF($N302="","",IF('ZASOBY N'!Q301="",0,'ZASOBY N'!Q301))</f>
        <v/>
      </c>
      <c r="T302" s="225" t="str">
        <f>IF($N302="","",'ZASOBY N'!V301)</f>
        <v/>
      </c>
      <c r="U302" s="225" t="str">
        <f>IF($N302="","",IF('ZASOBY N'!AG301="",0,'ZASOBY N'!AG301))</f>
        <v/>
      </c>
      <c r="V302" s="225" t="str">
        <f>IF($N302="","",IF(NN!P304="",0,NN!P304))</f>
        <v/>
      </c>
      <c r="W302" s="225" t="str">
        <f t="shared" si="116"/>
        <v/>
      </c>
      <c r="X302" s="226" t="str">
        <f t="shared" si="96"/>
        <v/>
      </c>
      <c r="Y302" s="225" t="str">
        <f>IF('ZASOBY N'!AU301="","",IF(C302&lt;&gt;C301,'ZASOBY N'!AU301,IF(D302&lt;&gt;D301,'ZASOBY N'!AU301,IF(F302&lt;&gt;F301,'ZASOBY N'!AU301,IF(G302&lt;&gt;G301,'ZASOBY N'!AU301,IF(J302&lt;&gt;J301,'ZASOBY N'!AU301,IF(NN!AC304="","",IF(AND(C301=C302,H301=H302,J301=J302,NN!AC304&gt;0),"",IF(AND(C302=C303,H302=DO300,NN!CW302&gt;0),'ZASOBY N'!AU301,'ZASOBY N'!AU301)))))))))</f>
        <v/>
      </c>
      <c r="Z302" s="225" t="str">
        <f t="shared" si="117"/>
        <v/>
      </c>
      <c r="AA302" s="227" t="str">
        <f t="shared" si="98"/>
        <v/>
      </c>
      <c r="AB302" s="400" t="str">
        <f t="shared" si="118"/>
        <v/>
      </c>
      <c r="AC302" s="228" t="str">
        <f t="shared" si="97"/>
        <v/>
      </c>
      <c r="AD302" s="222">
        <f>IF(B302="",0,IF(F302="",0,INDEX(POBRANIE_!$B$6:$F$101,MATCH('UPR BILANS N'!$F302,POBRANIE_!$A$6:$A$101,0),2)))</f>
        <v>0</v>
      </c>
      <c r="AE302" s="224">
        <f>IF(OR('ZASOBY N'!G301="",'ZASOBY N'!E301=""),0,IF(B302="",0,'ZASOBY N'!G301*'ZASOBY N'!E301))</f>
        <v>0</v>
      </c>
      <c r="AF302" s="225">
        <f>IF('ZASOBY N'!O301="",0,'ZASOBY N'!O301)</f>
        <v>0</v>
      </c>
      <c r="AG302" s="225">
        <f>IF('ZASOBY N'!Q301="",0,'ZASOBY N'!Q301)</f>
        <v>0</v>
      </c>
      <c r="AH302" s="225">
        <f>IF('ZASOBY N'!V301="",0,'ZASOBY N'!V301)</f>
        <v>0</v>
      </c>
      <c r="AI302" s="225">
        <f>IF('ZASOBY N'!AG301="",0,'ZASOBY N'!AG301)</f>
        <v>0</v>
      </c>
      <c r="AJ302" s="225">
        <f>IF(NN!P304="",0,IF(NN!P304="BRAK kol.7","BRAK BADAŃ",NN!P304))</f>
        <v>0</v>
      </c>
      <c r="AK302" s="225">
        <f>IF(NN!AC304="",0,IF(NN!AC304="BRAK kol.7","BRAK BADAŃ",NN!AC304))</f>
        <v>0</v>
      </c>
      <c r="BJ302" s="414" t="str">
        <f>IF(AND(BL302=1,BM302=1,SUMIF($C302:$C$525,$C302,$AK302:$AK$525)=$AK302),$AK302,IF($BO302&gt;0,$BO302,IF(AND(COUNTIF($C$11:$C301,$C302)&gt;=1,COUNTIF($D301:$D301,$D302)&gt;=1),"",IF(AND(SUMIF($C302:$C$525,$C302,$AK302:$AK$525)&gt;=$AK302,SUMIF($D302:$D$525,$D302,$AK302:$AK$525)&gt;=$AK302),SUMIF($C302:$C$525,$C302,$AK302:$AK$525),""))))</f>
        <v/>
      </c>
      <c r="BL302" s="409">
        <f>COUNTIFS('ZASOBY N'!$B301:$B$525,'ZASOBY N'!$B301,'ZASOBY N'!$C301:'ZASOBY N'!$C$525,'ZASOBY N'!$C301,'ZASOBY N'!$D301:'ZASOBY N'!$D$525,'ZASOBY N'!$D301,'ZASOBY N'!$H301:'ZASOBY N'!$H$525,'ZASOBY N'!$H301 )</f>
        <v>0</v>
      </c>
      <c r="BM302" s="410">
        <f>COUNTIFS('ZASOBY N'!$B$10:$B301,'ZASOBY N'!$B301,'ZASOBY N'!$C$10:'ZASOBY N'!$C301,'ZASOBY N'!$C301,'ZASOBY N'!$D$10:'ZASOBY N'!$D301,'ZASOBY N'!$D301,'ZASOBY N'!$H$10:'ZASOBY N'!$H301,'ZASOBY N'!$H301 )</f>
        <v>0</v>
      </c>
      <c r="BN302" s="411">
        <f t="shared" si="99"/>
        <v>0</v>
      </c>
      <c r="BO302" s="412">
        <f t="shared" si="100"/>
        <v>0</v>
      </c>
      <c r="BP302" s="94" t="str">
        <f t="shared" si="101"/>
        <v/>
      </c>
      <c r="BQ302" s="414" t="str">
        <f>IF(AND(BS302=1,BT302=1,SUMIF($C302:$C$525,$C302,$AJ302:$AJ$525)=$AJ302),$AJ302,IF($BV302&gt;0,$BV302,IF(AND(COUNTIF($C$11:$C301,$C302)&gt;=1,COUNTIF($D301:$D301,$D302)&gt;=1),"",IF(AND(SUMIF($C302:$C$525,$C302,$AJ302:$AJ$525)&gt;$AJ302,SUMIF($D302:$D$525,$D302,$AJ302:$AJ$525)&gt;$AJ302),SUMIF($C302:$C$525,$C302,$AJ302:$AJ$525),""))))</f>
        <v/>
      </c>
      <c r="BS302" s="409">
        <f>COUNTIFS('ZASOBY N'!$B301:$B$525,'ZASOBY N'!$B301,'ZASOBY N'!$C301:'ZASOBY N'!$C$525,'ZASOBY N'!$C301,'ZASOBY N'!$D301:'ZASOBY N'!$D$525,'ZASOBY N'!$D301,'ZASOBY N'!$H301:'ZASOBY N'!$H$525,'ZASOBY N'!$H301 )</f>
        <v>0</v>
      </c>
      <c r="BT302" s="410">
        <f>COUNTIFS('ZASOBY N'!$B$10:$B301,'ZASOBY N'!$B301,'ZASOBY N'!$C$10:'ZASOBY N'!$C301,'ZASOBY N'!$C301,'ZASOBY N'!$D$10:'ZASOBY N'!$D301,'ZASOBY N'!$D301,'ZASOBY N'!$H$10:'ZASOBY N'!$H301,'ZASOBY N'!$H301 )</f>
        <v>0</v>
      </c>
      <c r="BU302" s="411">
        <f t="shared" si="102"/>
        <v>0</v>
      </c>
      <c r="BV302" s="412">
        <f t="shared" si="103"/>
        <v>0</v>
      </c>
      <c r="BW302" s="94" t="s">
        <v>499</v>
      </c>
      <c r="BX302" s="414" t="str">
        <f>IF(AND(BZ302=1,CA302=1,SUMIF($C302:$C$525,$C302,$AI302:$AI$525)=$AI302),$AI302,IF($CC302&gt;0,$CC302,IF(AND(COUNTIF($C$11:$C301,$C302)&gt;=1,COUNTIF($D301:$D301,$D302)&gt;=1),"",IF(AND(SUMIF($C302:$C$525,$C302,$AI302:$AI$525)&gt;$AI302,SUMIF($D302:$D$525,$D302,$AI302:$AI$525)&gt;$IG302),_xlfn.AGGREGATE(14,4,$CB$11:$CB$31*($C$11:$C$31=$C302),1),""))))</f>
        <v/>
      </c>
      <c r="BZ302" s="409">
        <f>COUNTIFS('ZASOBY N'!$B301:$B$525,'ZASOBY N'!$B301,'ZASOBY N'!$C301:'ZASOBY N'!$C$525,'ZASOBY N'!$C301,'ZASOBY N'!$D301:'ZASOBY N'!$D$525,'ZASOBY N'!$D301,'ZASOBY N'!$H301:'ZASOBY N'!$H$525,'ZASOBY N'!$H301 )</f>
        <v>0</v>
      </c>
      <c r="CA302" s="410">
        <f>COUNTIFS('ZASOBY N'!$B$10:$B301,'ZASOBY N'!$B301,'ZASOBY N'!$C$10:'ZASOBY N'!$C301,'ZASOBY N'!$C301,'ZASOBY N'!$D$10:'ZASOBY N'!$D301,'ZASOBY N'!$D301,'ZASOBY N'!$H$10:'ZASOBY N'!$H301,'ZASOBY N'!$H301 )</f>
        <v>0</v>
      </c>
      <c r="CB302" s="411">
        <f t="shared" si="104"/>
        <v>0</v>
      </c>
      <c r="CC302" s="412">
        <f t="shared" si="105"/>
        <v>0</v>
      </c>
      <c r="CE302" s="414" t="str">
        <f>IF(AND(CG302=1,CH302=1,SUMIF($C302:$C$525,$C302,$AH302:$AH$525)=$AH302),$AH302,IF($CJ302&gt;0,$CJ302,IF(AND(COUNTIF($C$11:$C301,$C302)&gt;=1,COUNTIF($D301:$D301,$D302)&gt;=1),"",IF(AND(SUMIF($C302:$C$525,$C302,$AH302:$AH$525)&gt;$AH302,SUMIF($D302:$D$525,$D302,$AH302:$AH$525)&gt;$AH302),_xlfn.AGGREGATE(14,4,$CI$11:$CI$31*($C$11:$C$31=$C302),1),""))))</f>
        <v/>
      </c>
      <c r="CG302" s="409">
        <f>COUNTIFS('ZASOBY N'!$B301:$B$525,'ZASOBY N'!$B301,'ZASOBY N'!$C301:'ZASOBY N'!$C$525,'ZASOBY N'!$C301,'ZASOBY N'!$D301:'ZASOBY N'!$D$525,'ZASOBY N'!$D301,'ZASOBY N'!$H301:'ZASOBY N'!$H$525,'ZASOBY N'!$H301 )</f>
        <v>0</v>
      </c>
      <c r="CH302" s="410">
        <f>COUNTIFS('ZASOBY N'!$B$10:$B301,'ZASOBY N'!$B301,'ZASOBY N'!$C$10:'ZASOBY N'!$C301,'ZASOBY N'!$C301,'ZASOBY N'!$D$10:'ZASOBY N'!$D301,'ZASOBY N'!$D301,'ZASOBY N'!$H$10:'ZASOBY N'!$H301,'ZASOBY N'!$H301 )</f>
        <v>0</v>
      </c>
      <c r="CI302" s="411">
        <f t="shared" si="106"/>
        <v>0</v>
      </c>
      <c r="CJ302" s="412">
        <f t="shared" si="107"/>
        <v>0</v>
      </c>
      <c r="CL302" s="414" t="str">
        <f>IF(AND(CN302=1,CO302=1,SUMIF($C302:$C$525,$C302,$AG302:$AG$525)=$AG302),$AG302,IF($CQ302&gt;0,$CQ302,IF(AND(COUNTIF($C$11:$C301,$C302)&gt;=1,COUNTIF($D301:$D301,$D302)&gt;=1),"",IF(AND(SUMIF($C302:$C$525,$C302,$AG302:$AG$525)&gt;$AG302,SUMIF($D302:$D$525,$D302,$AG302:$AG$525)&gt;$AG302),_xlfn.AGGREGATE(14,4,$CP$11:$CP$31*($C$11:$C$31=$C302),1),""))))</f>
        <v/>
      </c>
      <c r="CN302" s="409">
        <f>COUNTIFS('ZASOBY N'!$B301:$B$525,'ZASOBY N'!$B301,'ZASOBY N'!$C301:'ZASOBY N'!$C$525,'ZASOBY N'!$C301,'ZASOBY N'!$D301:'ZASOBY N'!$D$525,'ZASOBY N'!$D301,'ZASOBY N'!$H301:'ZASOBY N'!$H$525,'ZASOBY N'!$H301 )</f>
        <v>0</v>
      </c>
      <c r="CO302" s="410">
        <f>COUNTIFS('ZASOBY N'!$B$10:$B301,'ZASOBY N'!$B301,'ZASOBY N'!$C$10:'ZASOBY N'!$C301,'ZASOBY N'!$C301,'ZASOBY N'!$D$10:'ZASOBY N'!$D301,'ZASOBY N'!$D301,'ZASOBY N'!$H$10:'ZASOBY N'!$H301,'ZASOBY N'!$H301 )</f>
        <v>0</v>
      </c>
      <c r="CP302" s="411">
        <f t="shared" si="108"/>
        <v>0</v>
      </c>
      <c r="CQ302" s="412">
        <f t="shared" si="109"/>
        <v>0</v>
      </c>
      <c r="CS302" s="414" t="str">
        <f>IF(AND(CU302=1,CV302=1,SUMIF($C302:$C$525,$C302,$AF302:$AF$525)=$AF302),$AF302,IF($CX302&gt;0,$CX302,IF(AND(COUNTIF($C$11:$C301,$C302)&gt;=1,COUNTIF($D301:$D301,$D302)&gt;=1),"",IF(AND(SUMIF($C302:$C$525,$C302,$AF302:$AF$525)&gt;$AF302,SUMIF($D302:$D$525,$D302,$AF302:$AF$525)&gt;$AF302),_xlfn.AGGREGATE(14,4,$CW$11:$CW$31*($C$11:$C$31=$C302),1),""))))</f>
        <v/>
      </c>
      <c r="CU302" s="409">
        <f>COUNTIFS('ZASOBY N'!$B301:$B$525,'ZASOBY N'!$B301,'ZASOBY N'!$C301:'ZASOBY N'!$C$525,'ZASOBY N'!$C301,'ZASOBY N'!$D301:'ZASOBY N'!$D$525,'ZASOBY N'!$D301,'ZASOBY N'!$H301:'ZASOBY N'!$H$525,'ZASOBY N'!$H301 )</f>
        <v>0</v>
      </c>
      <c r="CV302" s="410">
        <f>COUNTIFS('ZASOBY N'!$B$10:$B301,'ZASOBY N'!$B301,'ZASOBY N'!$C$10:'ZASOBY N'!$C301,'ZASOBY N'!$C301,'ZASOBY N'!$D$10:'ZASOBY N'!$D301,'ZASOBY N'!$D301,'ZASOBY N'!$H$10:'ZASOBY N'!$H301,'ZASOBY N'!$H301 )</f>
        <v>0</v>
      </c>
      <c r="CW302" s="411">
        <f t="shared" si="110"/>
        <v>0</v>
      </c>
      <c r="CX302" s="412">
        <f t="shared" si="111"/>
        <v>0</v>
      </c>
      <c r="CZ302" s="414" t="str">
        <f>IF(AND(DB302=1,DC302=1,SUMIF($C302:$C$525,$C302,$AE302:$AE$525)=$AE302),$AE302,IF($DE302&gt;0,$DE302,IF(AND(COUNTIF($C$11:$C301,$C302)&gt;=1,COUNTIF($D301:$D301,$D302)&gt;=1),"",IF(AND(SUMIF($C302:$C$525,$C302,$AE302:$AE$525)&gt;$AE302,SUMIF($D302:$D$525,$D302,$AE302:$AE$525)&gt;$AE302),_xlfn.AGGREGATE(14,4,$DD$11:$DD$31*($C$11:$C$31=$C302),1),""))))</f>
        <v/>
      </c>
      <c r="DB302" s="409">
        <f>COUNTIFS('ZASOBY N'!$B301:$B$525,'ZASOBY N'!$B301,'ZASOBY N'!$C301:'ZASOBY N'!$C$525,'ZASOBY N'!$C301,'ZASOBY N'!$D301:'ZASOBY N'!$D$525,'ZASOBY N'!$D301,'ZASOBY N'!$H301:'ZASOBY N'!$H$525,'ZASOBY N'!$H301 )</f>
        <v>0</v>
      </c>
      <c r="DC302" s="410">
        <f>COUNTIFS('ZASOBY N'!$B$10:$B301,'ZASOBY N'!$B301,'ZASOBY N'!$C$10:'ZASOBY N'!$C301,'ZASOBY N'!$C301,'ZASOBY N'!$D$10:'ZASOBY N'!$D301,'ZASOBY N'!$D301,'ZASOBY N'!$H$10:'ZASOBY N'!$H301,'ZASOBY N'!$H301 )</f>
        <v>0</v>
      </c>
      <c r="DD302" s="411">
        <f t="shared" si="112"/>
        <v>0</v>
      </c>
      <c r="DE302" s="412">
        <f t="shared" si="113"/>
        <v>0</v>
      </c>
      <c r="DF302" s="399" t="str">
        <f>IF(AND(DI302=1,DJ302=1,SUMIF($C302:$C$525,$C302,$AD302:$AD$525)=$AD302),$AD302,IF($DL302&gt;0,$DL302,IF(B302="","",IF(AND(COUNTIF($C$11:$C301,$C302)&gt;=1,COUNTIF($D301:$D301,$D302)&gt;=1,COUNTIF($Z299:$Z301,$C302)=0),"",IF(AND(COUNTIF($C$11:$C301,$C302)&gt;=1,COUNTIF($D301:$D301,$D302)&gt;=1),"UJĘTO WYŻEJ",IF(AND(SUMIF($C302:$C$525,$C302,$AD302:$AD$525)&gt;$AD302,SUMIF($D302:$D$525,$D302,$AD302:$AD$525)&gt;$AD302),_xlfn.AGGREGATE(14,4,$DK$11:$DK$31*($C$11:$C$31=$C302),1),""))))))</f>
        <v/>
      </c>
      <c r="DG302" s="414" t="str">
        <f>IF(AND(DI302=1,DJ302=1,SUMIF($C302:$C$525,$C302,$AD302:$AD$525)=$AD302),$AD302,IF($DL302&gt;0,$DL302,IF(AND(COUNTIF($C$11:$C301,$C302)&gt;=1,COUNTIF($D301:$D301,$D302)&gt;=1),"",IF(AND(SUMIF($C302:$C$525,$C302,$AD302:$AD$525)&gt;$AD302,SUMIF($D302:$D$525,$D302,$AD302:$AD$525)&gt;$AD302),_xlfn.AGGREGATE(14,4,$DK$11:$DK$31*($C$11:$C$31=$C302),1),""))))</f>
        <v/>
      </c>
      <c r="DI302" s="409">
        <f>COUNTIFS('ZASOBY N'!$B301:$B$525,'ZASOBY N'!$B301,'ZASOBY N'!$C301:'ZASOBY N'!$C$525,'ZASOBY N'!$C301,'ZASOBY N'!$D301:'ZASOBY N'!$D$525,'ZASOBY N'!$D301,'ZASOBY N'!$H301:'ZASOBY N'!$H$525,'ZASOBY N'!$H301 )</f>
        <v>0</v>
      </c>
      <c r="DJ302" s="410">
        <f>COUNTIFS('ZASOBY N'!$B$10:$B301,'ZASOBY N'!$B301,'ZASOBY N'!$C$10:'ZASOBY N'!$C301,'ZASOBY N'!$C301,'ZASOBY N'!$D$10:'ZASOBY N'!$D301,'ZASOBY N'!$D301,'ZASOBY N'!$H$10:'ZASOBY N'!$H301,'ZASOBY N'!$H301 )</f>
        <v>0</v>
      </c>
      <c r="DK302" s="411">
        <f t="shared" si="114"/>
        <v>0</v>
      </c>
      <c r="DL302" s="412">
        <f t="shared" si="115"/>
        <v>0</v>
      </c>
    </row>
    <row r="303" spans="1:116" ht="18.899999999999999" customHeight="1" x14ac:dyDescent="0.3">
      <c r="A303" s="219"/>
      <c r="B303" s="152" t="str">
        <f>IF('ZASOBY N'!A302="","",'ZASOBY N'!A302)</f>
        <v/>
      </c>
      <c r="C303" s="462" t="str">
        <f>IF('ZASOBY N'!C302="","",'ZASOBY N'!C302)</f>
        <v/>
      </c>
      <c r="D303" s="137" t="str">
        <f>IF('ZASOBY N'!B302="","",'ZASOBY N'!B302)</f>
        <v/>
      </c>
      <c r="E303" s="138"/>
      <c r="F303" s="356" t="str">
        <f>IF('ZASOBY N'!D302="","",'ZASOBY N'!D302)</f>
        <v/>
      </c>
      <c r="G303" s="220" t="str">
        <f>IF('ZASOBY N'!G302="","",'ZASOBY N'!G302)</f>
        <v/>
      </c>
      <c r="H303" s="221" t="str">
        <f>IF('ZASOBY N'!F302="","",'ZASOBY N'!F302)</f>
        <v/>
      </c>
      <c r="I303" s="221" t="str">
        <f>IF('ZASOBY N'!G302="","",'ZASOBY N'!G302)</f>
        <v/>
      </c>
      <c r="J303" s="221" t="str">
        <f>IF('ZASOBY N'!H302="","",'ZASOBY N'!H302)</f>
        <v/>
      </c>
      <c r="K303" s="214">
        <v>0</v>
      </c>
      <c r="L303" s="214">
        <v>0</v>
      </c>
      <c r="M303" s="214">
        <v>0</v>
      </c>
      <c r="N303" s="222" t="str">
        <f>IF('ZASOBY N'!BD302="x","",IF(W303="","",'ZASOBY N'!E302))</f>
        <v/>
      </c>
      <c r="O303" s="223">
        <v>0</v>
      </c>
      <c r="P303" s="223">
        <v>0</v>
      </c>
      <c r="Q303" s="226" t="str">
        <f>IF($N303="","",'UPR BILANS N'!G303*'UPR BILANS N'!N303)</f>
        <v/>
      </c>
      <c r="R303" s="225" t="str">
        <f>IF($N303="","",'ZASOBY N'!O302)</f>
        <v/>
      </c>
      <c r="S303" s="225" t="str">
        <f>IF($N303="","",IF('ZASOBY N'!Q302="",0,'ZASOBY N'!Q302))</f>
        <v/>
      </c>
      <c r="T303" s="225" t="str">
        <f>IF($N303="","",'ZASOBY N'!V302)</f>
        <v/>
      </c>
      <c r="U303" s="225" t="str">
        <f>IF($N303="","",IF('ZASOBY N'!AG302="",0,'ZASOBY N'!AG302))</f>
        <v/>
      </c>
      <c r="V303" s="225" t="str">
        <f>IF($N303="","",IF(NN!P305="",0,NN!P305))</f>
        <v/>
      </c>
      <c r="W303" s="225" t="str">
        <f t="shared" si="116"/>
        <v/>
      </c>
      <c r="X303" s="226" t="str">
        <f t="shared" si="96"/>
        <v/>
      </c>
      <c r="Y303" s="225" t="str">
        <f>IF('ZASOBY N'!AU302="","",IF(C303&lt;&gt;C302,'ZASOBY N'!AU302,IF(D303&lt;&gt;D302,'ZASOBY N'!AU302,IF(F303&lt;&gt;F302,'ZASOBY N'!AU302,IF(G303&lt;&gt;G302,'ZASOBY N'!AU302,IF(J303&lt;&gt;J302,'ZASOBY N'!AU302,IF(NN!AC305="","",IF(AND(C302=C303,H302=H303,J302=J303,NN!AC305&gt;0),"",IF(AND(C303=C304,H303=DO301,NN!CW303&gt;0),'ZASOBY N'!AU302,'ZASOBY N'!AU302)))))))))</f>
        <v/>
      </c>
      <c r="Z303" s="225" t="str">
        <f t="shared" si="117"/>
        <v/>
      </c>
      <c r="AA303" s="227" t="str">
        <f t="shared" si="98"/>
        <v/>
      </c>
      <c r="AB303" s="400" t="str">
        <f t="shared" si="118"/>
        <v/>
      </c>
      <c r="AC303" s="228" t="str">
        <f t="shared" si="97"/>
        <v/>
      </c>
      <c r="AD303" s="222">
        <f>IF(B303="",0,IF(F303="",0,INDEX(POBRANIE_!$B$6:$F$101,MATCH('UPR BILANS N'!$F303,POBRANIE_!$A$6:$A$101,0),2)))</f>
        <v>0</v>
      </c>
      <c r="AE303" s="224">
        <f>IF(OR('ZASOBY N'!G302="",'ZASOBY N'!E302=""),0,IF(B303="",0,'ZASOBY N'!G302*'ZASOBY N'!E302))</f>
        <v>0</v>
      </c>
      <c r="AF303" s="225">
        <f>IF('ZASOBY N'!O302="",0,'ZASOBY N'!O302)</f>
        <v>0</v>
      </c>
      <c r="AG303" s="225">
        <f>IF('ZASOBY N'!Q302="",0,'ZASOBY N'!Q302)</f>
        <v>0</v>
      </c>
      <c r="AH303" s="225">
        <f>IF('ZASOBY N'!V302="",0,'ZASOBY N'!V302)</f>
        <v>0</v>
      </c>
      <c r="AI303" s="225">
        <f>IF('ZASOBY N'!AG302="",0,'ZASOBY N'!AG302)</f>
        <v>0</v>
      </c>
      <c r="AJ303" s="225">
        <f>IF(NN!P305="",0,IF(NN!P305="BRAK kol.7","BRAK BADAŃ",NN!P305))</f>
        <v>0</v>
      </c>
      <c r="AK303" s="225">
        <f>IF(NN!AC305="",0,IF(NN!AC305="BRAK kol.7","BRAK BADAŃ",NN!AC305))</f>
        <v>0</v>
      </c>
      <c r="BJ303" s="414" t="str">
        <f>IF(AND(BL303=1,BM303=1,SUMIF($C303:$C$525,$C303,$AK303:$AK$525)=$AK303),$AK303,IF($BO303&gt;0,$BO303,IF(AND(COUNTIF($C$11:$C302,$C303)&gt;=1,COUNTIF($D302:$D302,$D303)&gt;=1),"",IF(AND(SUMIF($C303:$C$525,$C303,$AK303:$AK$525)&gt;=$AK303,SUMIF($D303:$D$525,$D303,$AK303:$AK$525)&gt;=$AK303),SUMIF($C303:$C$525,$C303,$AK303:$AK$525),""))))</f>
        <v/>
      </c>
      <c r="BL303" s="409">
        <f>COUNTIFS('ZASOBY N'!$B302:$B$525,'ZASOBY N'!$B302,'ZASOBY N'!$C302:'ZASOBY N'!$C$525,'ZASOBY N'!$C302,'ZASOBY N'!$D302:'ZASOBY N'!$D$525,'ZASOBY N'!$D302,'ZASOBY N'!$H302:'ZASOBY N'!$H$525,'ZASOBY N'!$H302 )</f>
        <v>0</v>
      </c>
      <c r="BM303" s="410">
        <f>COUNTIFS('ZASOBY N'!$B$10:$B302,'ZASOBY N'!$B302,'ZASOBY N'!$C$10:'ZASOBY N'!$C302,'ZASOBY N'!$C302,'ZASOBY N'!$D$10:'ZASOBY N'!$D302,'ZASOBY N'!$D302,'ZASOBY N'!$H$10:'ZASOBY N'!$H302,'ZASOBY N'!$H302 )</f>
        <v>0</v>
      </c>
      <c r="BN303" s="411">
        <f t="shared" si="99"/>
        <v>0</v>
      </c>
      <c r="BO303" s="412">
        <f t="shared" si="100"/>
        <v>0</v>
      </c>
      <c r="BP303" s="94" t="str">
        <f t="shared" si="101"/>
        <v/>
      </c>
      <c r="BQ303" s="414" t="str">
        <f>IF(AND(BS303=1,BT303=1,SUMIF($C303:$C$525,$C303,$AJ303:$AJ$525)=$AJ303),$AJ303,IF($BV303&gt;0,$BV303,IF(AND(COUNTIF($C$11:$C302,$C303)&gt;=1,COUNTIF($D302:$D302,$D303)&gt;=1),"",IF(AND(SUMIF($C303:$C$525,$C303,$AJ303:$AJ$525)&gt;$AJ303,SUMIF($D303:$D$525,$D303,$AJ303:$AJ$525)&gt;$AJ303),SUMIF($C303:$C$525,$C303,$AJ303:$AJ$525),""))))</f>
        <v/>
      </c>
      <c r="BS303" s="409">
        <f>COUNTIFS('ZASOBY N'!$B302:$B$525,'ZASOBY N'!$B302,'ZASOBY N'!$C302:'ZASOBY N'!$C$525,'ZASOBY N'!$C302,'ZASOBY N'!$D302:'ZASOBY N'!$D$525,'ZASOBY N'!$D302,'ZASOBY N'!$H302:'ZASOBY N'!$H$525,'ZASOBY N'!$H302 )</f>
        <v>0</v>
      </c>
      <c r="BT303" s="410">
        <f>COUNTIFS('ZASOBY N'!$B$10:$B302,'ZASOBY N'!$B302,'ZASOBY N'!$C$10:'ZASOBY N'!$C302,'ZASOBY N'!$C302,'ZASOBY N'!$D$10:'ZASOBY N'!$D302,'ZASOBY N'!$D302,'ZASOBY N'!$H$10:'ZASOBY N'!$H302,'ZASOBY N'!$H302 )</f>
        <v>0</v>
      </c>
      <c r="BU303" s="411">
        <f t="shared" si="102"/>
        <v>0</v>
      </c>
      <c r="BV303" s="412">
        <f t="shared" si="103"/>
        <v>0</v>
      </c>
      <c r="BW303" s="94" t="s">
        <v>499</v>
      </c>
      <c r="BX303" s="414" t="str">
        <f>IF(AND(BZ303=1,CA303=1,SUMIF($C303:$C$525,$C303,$AI303:$AI$525)=$AI303),$AI303,IF($CC303&gt;0,$CC303,IF(AND(COUNTIF($C$11:$C302,$C303)&gt;=1,COUNTIF($D302:$D302,$D303)&gt;=1),"",IF(AND(SUMIF($C303:$C$525,$C303,$AI303:$AI$525)&gt;$AI303,SUMIF($D303:$D$525,$D303,$AI303:$AI$525)&gt;$IG303),_xlfn.AGGREGATE(14,4,$CB$11:$CB$31*($C$11:$C$31=$C303),1),""))))</f>
        <v/>
      </c>
      <c r="BZ303" s="409">
        <f>COUNTIFS('ZASOBY N'!$B302:$B$525,'ZASOBY N'!$B302,'ZASOBY N'!$C302:'ZASOBY N'!$C$525,'ZASOBY N'!$C302,'ZASOBY N'!$D302:'ZASOBY N'!$D$525,'ZASOBY N'!$D302,'ZASOBY N'!$H302:'ZASOBY N'!$H$525,'ZASOBY N'!$H302 )</f>
        <v>0</v>
      </c>
      <c r="CA303" s="410">
        <f>COUNTIFS('ZASOBY N'!$B$10:$B302,'ZASOBY N'!$B302,'ZASOBY N'!$C$10:'ZASOBY N'!$C302,'ZASOBY N'!$C302,'ZASOBY N'!$D$10:'ZASOBY N'!$D302,'ZASOBY N'!$D302,'ZASOBY N'!$H$10:'ZASOBY N'!$H302,'ZASOBY N'!$H302 )</f>
        <v>0</v>
      </c>
      <c r="CB303" s="411">
        <f t="shared" si="104"/>
        <v>0</v>
      </c>
      <c r="CC303" s="412">
        <f t="shared" si="105"/>
        <v>0</v>
      </c>
      <c r="CE303" s="414" t="str">
        <f>IF(AND(CG303=1,CH303=1,SUMIF($C303:$C$525,$C303,$AH303:$AH$525)=$AH303),$AH303,IF($CJ303&gt;0,$CJ303,IF(AND(COUNTIF($C$11:$C302,$C303)&gt;=1,COUNTIF($D302:$D302,$D303)&gt;=1),"",IF(AND(SUMIF($C303:$C$525,$C303,$AH303:$AH$525)&gt;$AH303,SUMIF($D303:$D$525,$D303,$AH303:$AH$525)&gt;$AH303),_xlfn.AGGREGATE(14,4,$CI$11:$CI$31*($C$11:$C$31=$C303),1),""))))</f>
        <v/>
      </c>
      <c r="CG303" s="409">
        <f>COUNTIFS('ZASOBY N'!$B302:$B$525,'ZASOBY N'!$B302,'ZASOBY N'!$C302:'ZASOBY N'!$C$525,'ZASOBY N'!$C302,'ZASOBY N'!$D302:'ZASOBY N'!$D$525,'ZASOBY N'!$D302,'ZASOBY N'!$H302:'ZASOBY N'!$H$525,'ZASOBY N'!$H302 )</f>
        <v>0</v>
      </c>
      <c r="CH303" s="410">
        <f>COUNTIFS('ZASOBY N'!$B$10:$B302,'ZASOBY N'!$B302,'ZASOBY N'!$C$10:'ZASOBY N'!$C302,'ZASOBY N'!$C302,'ZASOBY N'!$D$10:'ZASOBY N'!$D302,'ZASOBY N'!$D302,'ZASOBY N'!$H$10:'ZASOBY N'!$H302,'ZASOBY N'!$H302 )</f>
        <v>0</v>
      </c>
      <c r="CI303" s="411">
        <f t="shared" si="106"/>
        <v>0</v>
      </c>
      <c r="CJ303" s="412">
        <f t="shared" si="107"/>
        <v>0</v>
      </c>
      <c r="CL303" s="414" t="str">
        <f>IF(AND(CN303=1,CO303=1,SUMIF($C303:$C$525,$C303,$AG303:$AG$525)=$AG303),$AG303,IF($CQ303&gt;0,$CQ303,IF(AND(COUNTIF($C$11:$C302,$C303)&gt;=1,COUNTIF($D302:$D302,$D303)&gt;=1),"",IF(AND(SUMIF($C303:$C$525,$C303,$AG303:$AG$525)&gt;$AG303,SUMIF($D303:$D$525,$D303,$AG303:$AG$525)&gt;$AG303),_xlfn.AGGREGATE(14,4,$CP$11:$CP$31*($C$11:$C$31=$C303),1),""))))</f>
        <v/>
      </c>
      <c r="CN303" s="409">
        <f>COUNTIFS('ZASOBY N'!$B302:$B$525,'ZASOBY N'!$B302,'ZASOBY N'!$C302:'ZASOBY N'!$C$525,'ZASOBY N'!$C302,'ZASOBY N'!$D302:'ZASOBY N'!$D$525,'ZASOBY N'!$D302,'ZASOBY N'!$H302:'ZASOBY N'!$H$525,'ZASOBY N'!$H302 )</f>
        <v>0</v>
      </c>
      <c r="CO303" s="410">
        <f>COUNTIFS('ZASOBY N'!$B$10:$B302,'ZASOBY N'!$B302,'ZASOBY N'!$C$10:'ZASOBY N'!$C302,'ZASOBY N'!$C302,'ZASOBY N'!$D$10:'ZASOBY N'!$D302,'ZASOBY N'!$D302,'ZASOBY N'!$H$10:'ZASOBY N'!$H302,'ZASOBY N'!$H302 )</f>
        <v>0</v>
      </c>
      <c r="CP303" s="411">
        <f t="shared" si="108"/>
        <v>0</v>
      </c>
      <c r="CQ303" s="412">
        <f t="shared" si="109"/>
        <v>0</v>
      </c>
      <c r="CS303" s="414" t="str">
        <f>IF(AND(CU303=1,CV303=1,SUMIF($C303:$C$525,$C303,$AF303:$AF$525)=$AF303),$AF303,IF($CX303&gt;0,$CX303,IF(AND(COUNTIF($C$11:$C302,$C303)&gt;=1,COUNTIF($D302:$D302,$D303)&gt;=1),"",IF(AND(SUMIF($C303:$C$525,$C303,$AF303:$AF$525)&gt;$AF303,SUMIF($D303:$D$525,$D303,$AF303:$AF$525)&gt;$AF303),_xlfn.AGGREGATE(14,4,$CW$11:$CW$31*($C$11:$C$31=$C303),1),""))))</f>
        <v/>
      </c>
      <c r="CU303" s="409">
        <f>COUNTIFS('ZASOBY N'!$B302:$B$525,'ZASOBY N'!$B302,'ZASOBY N'!$C302:'ZASOBY N'!$C$525,'ZASOBY N'!$C302,'ZASOBY N'!$D302:'ZASOBY N'!$D$525,'ZASOBY N'!$D302,'ZASOBY N'!$H302:'ZASOBY N'!$H$525,'ZASOBY N'!$H302 )</f>
        <v>0</v>
      </c>
      <c r="CV303" s="410">
        <f>COUNTIFS('ZASOBY N'!$B$10:$B302,'ZASOBY N'!$B302,'ZASOBY N'!$C$10:'ZASOBY N'!$C302,'ZASOBY N'!$C302,'ZASOBY N'!$D$10:'ZASOBY N'!$D302,'ZASOBY N'!$D302,'ZASOBY N'!$H$10:'ZASOBY N'!$H302,'ZASOBY N'!$H302 )</f>
        <v>0</v>
      </c>
      <c r="CW303" s="411">
        <f t="shared" si="110"/>
        <v>0</v>
      </c>
      <c r="CX303" s="412">
        <f t="shared" si="111"/>
        <v>0</v>
      </c>
      <c r="CZ303" s="414" t="str">
        <f>IF(AND(DB303=1,DC303=1,SUMIF($C303:$C$525,$C303,$AE303:$AE$525)=$AE303),$AE303,IF($DE303&gt;0,$DE303,IF(AND(COUNTIF($C$11:$C302,$C303)&gt;=1,COUNTIF($D302:$D302,$D303)&gt;=1),"",IF(AND(SUMIF($C303:$C$525,$C303,$AE303:$AE$525)&gt;$AE303,SUMIF($D303:$D$525,$D303,$AE303:$AE$525)&gt;$AE303),_xlfn.AGGREGATE(14,4,$DD$11:$DD$31*($C$11:$C$31=$C303),1),""))))</f>
        <v/>
      </c>
      <c r="DB303" s="409">
        <f>COUNTIFS('ZASOBY N'!$B302:$B$525,'ZASOBY N'!$B302,'ZASOBY N'!$C302:'ZASOBY N'!$C$525,'ZASOBY N'!$C302,'ZASOBY N'!$D302:'ZASOBY N'!$D$525,'ZASOBY N'!$D302,'ZASOBY N'!$H302:'ZASOBY N'!$H$525,'ZASOBY N'!$H302 )</f>
        <v>0</v>
      </c>
      <c r="DC303" s="410">
        <f>COUNTIFS('ZASOBY N'!$B$10:$B302,'ZASOBY N'!$B302,'ZASOBY N'!$C$10:'ZASOBY N'!$C302,'ZASOBY N'!$C302,'ZASOBY N'!$D$10:'ZASOBY N'!$D302,'ZASOBY N'!$D302,'ZASOBY N'!$H$10:'ZASOBY N'!$H302,'ZASOBY N'!$H302 )</f>
        <v>0</v>
      </c>
      <c r="DD303" s="411">
        <f t="shared" si="112"/>
        <v>0</v>
      </c>
      <c r="DE303" s="412">
        <f t="shared" si="113"/>
        <v>0</v>
      </c>
      <c r="DF303" s="399" t="str">
        <f>IF(AND(DI303=1,DJ303=1,SUMIF($C303:$C$525,$C303,$AD303:$AD$525)=$AD303),$AD303,IF($DL303&gt;0,$DL303,IF(B303="","",IF(AND(COUNTIF($C$11:$C302,$C303)&gt;=1,COUNTIF($D302:$D302,$D303)&gt;=1,COUNTIF($Z300:$Z302,$C303)=0),"",IF(AND(COUNTIF($C$11:$C302,$C303)&gt;=1,COUNTIF($D302:$D302,$D303)&gt;=1),"UJĘTO WYŻEJ",IF(AND(SUMIF($C303:$C$525,$C303,$AD303:$AD$525)&gt;$AD303,SUMIF($D303:$D$525,$D303,$AD303:$AD$525)&gt;$AD303),_xlfn.AGGREGATE(14,4,$DK$11:$DK$31*($C$11:$C$31=$C303),1),""))))))</f>
        <v/>
      </c>
      <c r="DG303" s="414" t="str">
        <f>IF(AND(DI303=1,DJ303=1,SUMIF($C303:$C$525,$C303,$AD303:$AD$525)=$AD303),$AD303,IF($DL303&gt;0,$DL303,IF(AND(COUNTIF($C$11:$C302,$C303)&gt;=1,COUNTIF($D302:$D302,$D303)&gt;=1),"",IF(AND(SUMIF($C303:$C$525,$C303,$AD303:$AD$525)&gt;$AD303,SUMIF($D303:$D$525,$D303,$AD303:$AD$525)&gt;$AD303),_xlfn.AGGREGATE(14,4,$DK$11:$DK$31*($C$11:$C$31=$C303),1),""))))</f>
        <v/>
      </c>
      <c r="DI303" s="409">
        <f>COUNTIFS('ZASOBY N'!$B302:$B$525,'ZASOBY N'!$B302,'ZASOBY N'!$C302:'ZASOBY N'!$C$525,'ZASOBY N'!$C302,'ZASOBY N'!$D302:'ZASOBY N'!$D$525,'ZASOBY N'!$D302,'ZASOBY N'!$H302:'ZASOBY N'!$H$525,'ZASOBY N'!$H302 )</f>
        <v>0</v>
      </c>
      <c r="DJ303" s="410">
        <f>COUNTIFS('ZASOBY N'!$B$10:$B302,'ZASOBY N'!$B302,'ZASOBY N'!$C$10:'ZASOBY N'!$C302,'ZASOBY N'!$C302,'ZASOBY N'!$D$10:'ZASOBY N'!$D302,'ZASOBY N'!$D302,'ZASOBY N'!$H$10:'ZASOBY N'!$H302,'ZASOBY N'!$H302 )</f>
        <v>0</v>
      </c>
      <c r="DK303" s="411">
        <f t="shared" si="114"/>
        <v>0</v>
      </c>
      <c r="DL303" s="412">
        <f t="shared" si="115"/>
        <v>0</v>
      </c>
    </row>
    <row r="304" spans="1:116" ht="18.899999999999999" customHeight="1" x14ac:dyDescent="0.3">
      <c r="A304" s="219"/>
      <c r="B304" s="152" t="str">
        <f>IF('ZASOBY N'!A303="","",'ZASOBY N'!A303)</f>
        <v/>
      </c>
      <c r="C304" s="462" t="str">
        <f>IF('ZASOBY N'!C303="","",'ZASOBY N'!C303)</f>
        <v/>
      </c>
      <c r="D304" s="137" t="str">
        <f>IF('ZASOBY N'!B303="","",'ZASOBY N'!B303)</f>
        <v/>
      </c>
      <c r="E304" s="138"/>
      <c r="F304" s="356" t="str">
        <f>IF('ZASOBY N'!D303="","",'ZASOBY N'!D303)</f>
        <v/>
      </c>
      <c r="G304" s="220" t="str">
        <f>IF('ZASOBY N'!G303="","",'ZASOBY N'!G303)</f>
        <v/>
      </c>
      <c r="H304" s="221" t="str">
        <f>IF('ZASOBY N'!F303="","",'ZASOBY N'!F303)</f>
        <v/>
      </c>
      <c r="I304" s="221" t="str">
        <f>IF('ZASOBY N'!G303="","",'ZASOBY N'!G303)</f>
        <v/>
      </c>
      <c r="J304" s="221" t="str">
        <f>IF('ZASOBY N'!H303="","",'ZASOBY N'!H303)</f>
        <v/>
      </c>
      <c r="K304" s="214">
        <v>0</v>
      </c>
      <c r="L304" s="214">
        <v>0</v>
      </c>
      <c r="M304" s="214">
        <v>0</v>
      </c>
      <c r="N304" s="222" t="str">
        <f>IF('ZASOBY N'!BD303="x","",IF(W304="","",'ZASOBY N'!E303))</f>
        <v/>
      </c>
      <c r="O304" s="223">
        <v>0</v>
      </c>
      <c r="P304" s="223">
        <v>0</v>
      </c>
      <c r="Q304" s="226" t="str">
        <f>IF($N304="","",'UPR BILANS N'!G304*'UPR BILANS N'!N304)</f>
        <v/>
      </c>
      <c r="R304" s="225" t="str">
        <f>IF($N304="","",'ZASOBY N'!O303)</f>
        <v/>
      </c>
      <c r="S304" s="225" t="str">
        <f>IF($N304="","",IF('ZASOBY N'!Q303="",0,'ZASOBY N'!Q303))</f>
        <v/>
      </c>
      <c r="T304" s="225" t="str">
        <f>IF($N304="","",'ZASOBY N'!V303)</f>
        <v/>
      </c>
      <c r="U304" s="225" t="str">
        <f>IF($N304="","",IF('ZASOBY N'!AG303="",0,'ZASOBY N'!AG303))</f>
        <v/>
      </c>
      <c r="V304" s="225" t="str">
        <f>IF($N304="","",IF(NN!P306="",0,NN!P306))</f>
        <v/>
      </c>
      <c r="W304" s="225" t="str">
        <f t="shared" si="116"/>
        <v/>
      </c>
      <c r="X304" s="226" t="str">
        <f t="shared" si="96"/>
        <v/>
      </c>
      <c r="Y304" s="225" t="str">
        <f>IF('ZASOBY N'!AU303="","",IF(C304&lt;&gt;C303,'ZASOBY N'!AU303,IF(D304&lt;&gt;D303,'ZASOBY N'!AU303,IF(F304&lt;&gt;F303,'ZASOBY N'!AU303,IF(G304&lt;&gt;G303,'ZASOBY N'!AU303,IF(J304&lt;&gt;J303,'ZASOBY N'!AU303,IF(NN!AC306="","",IF(AND(C303=C304,H303=H304,J303=J304,NN!AC306&gt;0),"",IF(AND(C304=C305,H304=DO302,NN!CW304&gt;0),'ZASOBY N'!AU303,'ZASOBY N'!AU303)))))))))</f>
        <v/>
      </c>
      <c r="Z304" s="225" t="str">
        <f t="shared" si="117"/>
        <v/>
      </c>
      <c r="AA304" s="227" t="str">
        <f t="shared" si="98"/>
        <v/>
      </c>
      <c r="AB304" s="400" t="str">
        <f t="shared" si="118"/>
        <v/>
      </c>
      <c r="AC304" s="228" t="str">
        <f t="shared" si="97"/>
        <v/>
      </c>
      <c r="AD304" s="222">
        <f>IF(B304="",0,IF(F304="",0,INDEX(POBRANIE_!$B$6:$F$101,MATCH('UPR BILANS N'!$F304,POBRANIE_!$A$6:$A$101,0),2)))</f>
        <v>0</v>
      </c>
      <c r="AE304" s="224">
        <f>IF(OR('ZASOBY N'!G303="",'ZASOBY N'!E303=""),0,IF(B304="",0,'ZASOBY N'!G303*'ZASOBY N'!E303))</f>
        <v>0</v>
      </c>
      <c r="AF304" s="225">
        <f>IF('ZASOBY N'!O303="",0,'ZASOBY N'!O303)</f>
        <v>0</v>
      </c>
      <c r="AG304" s="225">
        <f>IF('ZASOBY N'!Q303="",0,'ZASOBY N'!Q303)</f>
        <v>0</v>
      </c>
      <c r="AH304" s="225">
        <f>IF('ZASOBY N'!V303="",0,'ZASOBY N'!V303)</f>
        <v>0</v>
      </c>
      <c r="AI304" s="225">
        <f>IF('ZASOBY N'!AG303="",0,'ZASOBY N'!AG303)</f>
        <v>0</v>
      </c>
      <c r="AJ304" s="225">
        <f>IF(NN!P306="",0,IF(NN!P306="BRAK kol.7","BRAK BADAŃ",NN!P306))</f>
        <v>0</v>
      </c>
      <c r="AK304" s="225">
        <f>IF(NN!AC306="",0,IF(NN!AC306="BRAK kol.7","BRAK BADAŃ",NN!AC306))</f>
        <v>0</v>
      </c>
      <c r="BJ304" s="414" t="str">
        <f>IF(AND(BL304=1,BM304=1,SUMIF($C304:$C$525,$C304,$AK304:$AK$525)=$AK304),$AK304,IF($BO304&gt;0,$BO304,IF(AND(COUNTIF($C$11:$C303,$C304)&gt;=1,COUNTIF($D303:$D303,$D304)&gt;=1),"",IF(AND(SUMIF($C304:$C$525,$C304,$AK304:$AK$525)&gt;=$AK304,SUMIF($D304:$D$525,$D304,$AK304:$AK$525)&gt;=$AK304),SUMIF($C304:$C$525,$C304,$AK304:$AK$525),""))))</f>
        <v/>
      </c>
      <c r="BL304" s="409">
        <f>COUNTIFS('ZASOBY N'!$B303:$B$525,'ZASOBY N'!$B303,'ZASOBY N'!$C303:'ZASOBY N'!$C$525,'ZASOBY N'!$C303,'ZASOBY N'!$D303:'ZASOBY N'!$D$525,'ZASOBY N'!$D303,'ZASOBY N'!$H303:'ZASOBY N'!$H$525,'ZASOBY N'!$H303 )</f>
        <v>0</v>
      </c>
      <c r="BM304" s="410">
        <f>COUNTIFS('ZASOBY N'!$B$10:$B303,'ZASOBY N'!$B303,'ZASOBY N'!$C$10:'ZASOBY N'!$C303,'ZASOBY N'!$C303,'ZASOBY N'!$D$10:'ZASOBY N'!$D303,'ZASOBY N'!$D303,'ZASOBY N'!$H$10:'ZASOBY N'!$H303,'ZASOBY N'!$H303 )</f>
        <v>0</v>
      </c>
      <c r="BN304" s="411">
        <f t="shared" si="99"/>
        <v>0</v>
      </c>
      <c r="BO304" s="412">
        <f t="shared" si="100"/>
        <v>0</v>
      </c>
      <c r="BP304" s="94" t="str">
        <f t="shared" si="101"/>
        <v/>
      </c>
      <c r="BQ304" s="414" t="str">
        <f>IF(AND(BS304=1,BT304=1,SUMIF($C304:$C$525,$C304,$AJ304:$AJ$525)=$AJ304),$AJ304,IF($BV304&gt;0,$BV304,IF(AND(COUNTIF($C$11:$C303,$C304)&gt;=1,COUNTIF($D303:$D303,$D304)&gt;=1),"",IF(AND(SUMIF($C304:$C$525,$C304,$AJ304:$AJ$525)&gt;$AJ304,SUMIF($D304:$D$525,$D304,$AJ304:$AJ$525)&gt;$AJ304),SUMIF($C304:$C$525,$C304,$AJ304:$AJ$525),""))))</f>
        <v/>
      </c>
      <c r="BS304" s="409">
        <f>COUNTIFS('ZASOBY N'!$B303:$B$525,'ZASOBY N'!$B303,'ZASOBY N'!$C303:'ZASOBY N'!$C$525,'ZASOBY N'!$C303,'ZASOBY N'!$D303:'ZASOBY N'!$D$525,'ZASOBY N'!$D303,'ZASOBY N'!$H303:'ZASOBY N'!$H$525,'ZASOBY N'!$H303 )</f>
        <v>0</v>
      </c>
      <c r="BT304" s="410">
        <f>COUNTIFS('ZASOBY N'!$B$10:$B303,'ZASOBY N'!$B303,'ZASOBY N'!$C$10:'ZASOBY N'!$C303,'ZASOBY N'!$C303,'ZASOBY N'!$D$10:'ZASOBY N'!$D303,'ZASOBY N'!$D303,'ZASOBY N'!$H$10:'ZASOBY N'!$H303,'ZASOBY N'!$H303 )</f>
        <v>0</v>
      </c>
      <c r="BU304" s="411">
        <f t="shared" si="102"/>
        <v>0</v>
      </c>
      <c r="BV304" s="412">
        <f t="shared" si="103"/>
        <v>0</v>
      </c>
      <c r="BW304" s="94" t="s">
        <v>499</v>
      </c>
      <c r="BX304" s="414" t="str">
        <f>IF(AND(BZ304=1,CA304=1,SUMIF($C304:$C$525,$C304,$AI304:$AI$525)=$AI304),$AI304,IF($CC304&gt;0,$CC304,IF(AND(COUNTIF($C$11:$C303,$C304)&gt;=1,COUNTIF($D303:$D303,$D304)&gt;=1),"",IF(AND(SUMIF($C304:$C$525,$C304,$AI304:$AI$525)&gt;$AI304,SUMIF($D304:$D$525,$D304,$AI304:$AI$525)&gt;$IG304),_xlfn.AGGREGATE(14,4,$CB$11:$CB$31*($C$11:$C$31=$C304),1),""))))</f>
        <v/>
      </c>
      <c r="BZ304" s="409">
        <f>COUNTIFS('ZASOBY N'!$B303:$B$525,'ZASOBY N'!$B303,'ZASOBY N'!$C303:'ZASOBY N'!$C$525,'ZASOBY N'!$C303,'ZASOBY N'!$D303:'ZASOBY N'!$D$525,'ZASOBY N'!$D303,'ZASOBY N'!$H303:'ZASOBY N'!$H$525,'ZASOBY N'!$H303 )</f>
        <v>0</v>
      </c>
      <c r="CA304" s="410">
        <f>COUNTIFS('ZASOBY N'!$B$10:$B303,'ZASOBY N'!$B303,'ZASOBY N'!$C$10:'ZASOBY N'!$C303,'ZASOBY N'!$C303,'ZASOBY N'!$D$10:'ZASOBY N'!$D303,'ZASOBY N'!$D303,'ZASOBY N'!$H$10:'ZASOBY N'!$H303,'ZASOBY N'!$H303 )</f>
        <v>0</v>
      </c>
      <c r="CB304" s="411">
        <f t="shared" si="104"/>
        <v>0</v>
      </c>
      <c r="CC304" s="412">
        <f t="shared" si="105"/>
        <v>0</v>
      </c>
      <c r="CE304" s="414" t="str">
        <f>IF(AND(CG304=1,CH304=1,SUMIF($C304:$C$525,$C304,$AH304:$AH$525)=$AH304),$AH304,IF($CJ304&gt;0,$CJ304,IF(AND(COUNTIF($C$11:$C303,$C304)&gt;=1,COUNTIF($D303:$D303,$D304)&gt;=1),"",IF(AND(SUMIF($C304:$C$525,$C304,$AH304:$AH$525)&gt;$AH304,SUMIF($D304:$D$525,$D304,$AH304:$AH$525)&gt;$AH304),_xlfn.AGGREGATE(14,4,$CI$11:$CI$31*($C$11:$C$31=$C304),1),""))))</f>
        <v/>
      </c>
      <c r="CG304" s="409">
        <f>COUNTIFS('ZASOBY N'!$B303:$B$525,'ZASOBY N'!$B303,'ZASOBY N'!$C303:'ZASOBY N'!$C$525,'ZASOBY N'!$C303,'ZASOBY N'!$D303:'ZASOBY N'!$D$525,'ZASOBY N'!$D303,'ZASOBY N'!$H303:'ZASOBY N'!$H$525,'ZASOBY N'!$H303 )</f>
        <v>0</v>
      </c>
      <c r="CH304" s="410">
        <f>COUNTIFS('ZASOBY N'!$B$10:$B303,'ZASOBY N'!$B303,'ZASOBY N'!$C$10:'ZASOBY N'!$C303,'ZASOBY N'!$C303,'ZASOBY N'!$D$10:'ZASOBY N'!$D303,'ZASOBY N'!$D303,'ZASOBY N'!$H$10:'ZASOBY N'!$H303,'ZASOBY N'!$H303 )</f>
        <v>0</v>
      </c>
      <c r="CI304" s="411">
        <f t="shared" si="106"/>
        <v>0</v>
      </c>
      <c r="CJ304" s="412">
        <f t="shared" si="107"/>
        <v>0</v>
      </c>
      <c r="CL304" s="414" t="str">
        <f>IF(AND(CN304=1,CO304=1,SUMIF($C304:$C$525,$C304,$AG304:$AG$525)=$AG304),$AG304,IF($CQ304&gt;0,$CQ304,IF(AND(COUNTIF($C$11:$C303,$C304)&gt;=1,COUNTIF($D303:$D303,$D304)&gt;=1),"",IF(AND(SUMIF($C304:$C$525,$C304,$AG304:$AG$525)&gt;$AG304,SUMIF($D304:$D$525,$D304,$AG304:$AG$525)&gt;$AG304),_xlfn.AGGREGATE(14,4,$CP$11:$CP$31*($C$11:$C$31=$C304),1),""))))</f>
        <v/>
      </c>
      <c r="CN304" s="409">
        <f>COUNTIFS('ZASOBY N'!$B303:$B$525,'ZASOBY N'!$B303,'ZASOBY N'!$C303:'ZASOBY N'!$C$525,'ZASOBY N'!$C303,'ZASOBY N'!$D303:'ZASOBY N'!$D$525,'ZASOBY N'!$D303,'ZASOBY N'!$H303:'ZASOBY N'!$H$525,'ZASOBY N'!$H303 )</f>
        <v>0</v>
      </c>
      <c r="CO304" s="410">
        <f>COUNTIFS('ZASOBY N'!$B$10:$B303,'ZASOBY N'!$B303,'ZASOBY N'!$C$10:'ZASOBY N'!$C303,'ZASOBY N'!$C303,'ZASOBY N'!$D$10:'ZASOBY N'!$D303,'ZASOBY N'!$D303,'ZASOBY N'!$H$10:'ZASOBY N'!$H303,'ZASOBY N'!$H303 )</f>
        <v>0</v>
      </c>
      <c r="CP304" s="411">
        <f t="shared" si="108"/>
        <v>0</v>
      </c>
      <c r="CQ304" s="412">
        <f t="shared" si="109"/>
        <v>0</v>
      </c>
      <c r="CS304" s="414" t="str">
        <f>IF(AND(CU304=1,CV304=1,SUMIF($C304:$C$525,$C304,$AF304:$AF$525)=$AF304),$AF304,IF($CX304&gt;0,$CX304,IF(AND(COUNTIF($C$11:$C303,$C304)&gt;=1,COUNTIF($D303:$D303,$D304)&gt;=1),"",IF(AND(SUMIF($C304:$C$525,$C304,$AF304:$AF$525)&gt;$AF304,SUMIF($D304:$D$525,$D304,$AF304:$AF$525)&gt;$AF304),_xlfn.AGGREGATE(14,4,$CW$11:$CW$31*($C$11:$C$31=$C304),1),""))))</f>
        <v/>
      </c>
      <c r="CU304" s="409">
        <f>COUNTIFS('ZASOBY N'!$B303:$B$525,'ZASOBY N'!$B303,'ZASOBY N'!$C303:'ZASOBY N'!$C$525,'ZASOBY N'!$C303,'ZASOBY N'!$D303:'ZASOBY N'!$D$525,'ZASOBY N'!$D303,'ZASOBY N'!$H303:'ZASOBY N'!$H$525,'ZASOBY N'!$H303 )</f>
        <v>0</v>
      </c>
      <c r="CV304" s="410">
        <f>COUNTIFS('ZASOBY N'!$B$10:$B303,'ZASOBY N'!$B303,'ZASOBY N'!$C$10:'ZASOBY N'!$C303,'ZASOBY N'!$C303,'ZASOBY N'!$D$10:'ZASOBY N'!$D303,'ZASOBY N'!$D303,'ZASOBY N'!$H$10:'ZASOBY N'!$H303,'ZASOBY N'!$H303 )</f>
        <v>0</v>
      </c>
      <c r="CW304" s="411">
        <f t="shared" si="110"/>
        <v>0</v>
      </c>
      <c r="CX304" s="412">
        <f t="shared" si="111"/>
        <v>0</v>
      </c>
      <c r="CZ304" s="414" t="str">
        <f>IF(AND(DB304=1,DC304=1,SUMIF($C304:$C$525,$C304,$AE304:$AE$525)=$AE304),$AE304,IF($DE304&gt;0,$DE304,IF(AND(COUNTIF($C$11:$C303,$C304)&gt;=1,COUNTIF($D303:$D303,$D304)&gt;=1),"",IF(AND(SUMIF($C304:$C$525,$C304,$AE304:$AE$525)&gt;$AE304,SUMIF($D304:$D$525,$D304,$AE304:$AE$525)&gt;$AE304),_xlfn.AGGREGATE(14,4,$DD$11:$DD$31*($C$11:$C$31=$C304),1),""))))</f>
        <v/>
      </c>
      <c r="DB304" s="409">
        <f>COUNTIFS('ZASOBY N'!$B303:$B$525,'ZASOBY N'!$B303,'ZASOBY N'!$C303:'ZASOBY N'!$C$525,'ZASOBY N'!$C303,'ZASOBY N'!$D303:'ZASOBY N'!$D$525,'ZASOBY N'!$D303,'ZASOBY N'!$H303:'ZASOBY N'!$H$525,'ZASOBY N'!$H303 )</f>
        <v>0</v>
      </c>
      <c r="DC304" s="410">
        <f>COUNTIFS('ZASOBY N'!$B$10:$B303,'ZASOBY N'!$B303,'ZASOBY N'!$C$10:'ZASOBY N'!$C303,'ZASOBY N'!$C303,'ZASOBY N'!$D$10:'ZASOBY N'!$D303,'ZASOBY N'!$D303,'ZASOBY N'!$H$10:'ZASOBY N'!$H303,'ZASOBY N'!$H303 )</f>
        <v>0</v>
      </c>
      <c r="DD304" s="411">
        <f t="shared" si="112"/>
        <v>0</v>
      </c>
      <c r="DE304" s="412">
        <f t="shared" si="113"/>
        <v>0</v>
      </c>
      <c r="DF304" s="399" t="str">
        <f>IF(AND(DI304=1,DJ304=1,SUMIF($C304:$C$525,$C304,$AD304:$AD$525)=$AD304),$AD304,IF($DL304&gt;0,$DL304,IF(B304="","",IF(AND(COUNTIF($C$11:$C303,$C304)&gt;=1,COUNTIF($D303:$D303,$D304)&gt;=1,COUNTIF($Z301:$Z303,$C304)=0),"",IF(AND(COUNTIF($C$11:$C303,$C304)&gt;=1,COUNTIF($D303:$D303,$D304)&gt;=1),"UJĘTO WYŻEJ",IF(AND(SUMIF($C304:$C$525,$C304,$AD304:$AD$525)&gt;$AD304,SUMIF($D304:$D$525,$D304,$AD304:$AD$525)&gt;$AD304),_xlfn.AGGREGATE(14,4,$DK$11:$DK$31*($C$11:$C$31=$C304),1),""))))))</f>
        <v/>
      </c>
      <c r="DG304" s="414" t="str">
        <f>IF(AND(DI304=1,DJ304=1,SUMIF($C304:$C$525,$C304,$AD304:$AD$525)=$AD304),$AD304,IF($DL304&gt;0,$DL304,IF(AND(COUNTIF($C$11:$C303,$C304)&gt;=1,COUNTIF($D303:$D303,$D304)&gt;=1),"",IF(AND(SUMIF($C304:$C$525,$C304,$AD304:$AD$525)&gt;$AD304,SUMIF($D304:$D$525,$D304,$AD304:$AD$525)&gt;$AD304),_xlfn.AGGREGATE(14,4,$DK$11:$DK$31*($C$11:$C$31=$C304),1),""))))</f>
        <v/>
      </c>
      <c r="DI304" s="409">
        <f>COUNTIFS('ZASOBY N'!$B303:$B$525,'ZASOBY N'!$B303,'ZASOBY N'!$C303:'ZASOBY N'!$C$525,'ZASOBY N'!$C303,'ZASOBY N'!$D303:'ZASOBY N'!$D$525,'ZASOBY N'!$D303,'ZASOBY N'!$H303:'ZASOBY N'!$H$525,'ZASOBY N'!$H303 )</f>
        <v>0</v>
      </c>
      <c r="DJ304" s="410">
        <f>COUNTIFS('ZASOBY N'!$B$10:$B303,'ZASOBY N'!$B303,'ZASOBY N'!$C$10:'ZASOBY N'!$C303,'ZASOBY N'!$C303,'ZASOBY N'!$D$10:'ZASOBY N'!$D303,'ZASOBY N'!$D303,'ZASOBY N'!$H$10:'ZASOBY N'!$H303,'ZASOBY N'!$H303 )</f>
        <v>0</v>
      </c>
      <c r="DK304" s="411">
        <f t="shared" si="114"/>
        <v>0</v>
      </c>
      <c r="DL304" s="412">
        <f t="shared" si="115"/>
        <v>0</v>
      </c>
    </row>
    <row r="305" spans="1:116" ht="18.899999999999999" customHeight="1" x14ac:dyDescent="0.3">
      <c r="A305" s="219"/>
      <c r="B305" s="152" t="str">
        <f>IF('ZASOBY N'!A304="","",'ZASOBY N'!A304)</f>
        <v/>
      </c>
      <c r="C305" s="462" t="str">
        <f>IF('ZASOBY N'!C304="","",'ZASOBY N'!C304)</f>
        <v/>
      </c>
      <c r="D305" s="137" t="str">
        <f>IF('ZASOBY N'!B304="","",'ZASOBY N'!B304)</f>
        <v/>
      </c>
      <c r="E305" s="138"/>
      <c r="F305" s="356" t="str">
        <f>IF('ZASOBY N'!D304="","",'ZASOBY N'!D304)</f>
        <v/>
      </c>
      <c r="G305" s="220" t="str">
        <f>IF('ZASOBY N'!G304="","",'ZASOBY N'!G304)</f>
        <v/>
      </c>
      <c r="H305" s="221" t="str">
        <f>IF('ZASOBY N'!F304="","",'ZASOBY N'!F304)</f>
        <v/>
      </c>
      <c r="I305" s="221" t="str">
        <f>IF('ZASOBY N'!G304="","",'ZASOBY N'!G304)</f>
        <v/>
      </c>
      <c r="J305" s="221" t="str">
        <f>IF('ZASOBY N'!H304="","",'ZASOBY N'!H304)</f>
        <v/>
      </c>
      <c r="K305" s="214">
        <v>0</v>
      </c>
      <c r="L305" s="214">
        <v>0</v>
      </c>
      <c r="M305" s="214">
        <v>0</v>
      </c>
      <c r="N305" s="222" t="str">
        <f>IF('ZASOBY N'!BD304="x","",IF(W305="","",'ZASOBY N'!E304))</f>
        <v/>
      </c>
      <c r="O305" s="223">
        <v>0</v>
      </c>
      <c r="P305" s="223">
        <v>0</v>
      </c>
      <c r="Q305" s="226" t="str">
        <f>IF($N305="","",'UPR BILANS N'!G305*'UPR BILANS N'!N305)</f>
        <v/>
      </c>
      <c r="R305" s="225" t="str">
        <f>IF($N305="","",'ZASOBY N'!O304)</f>
        <v/>
      </c>
      <c r="S305" s="225" t="str">
        <f>IF($N305="","",IF('ZASOBY N'!Q304="",0,'ZASOBY N'!Q304))</f>
        <v/>
      </c>
      <c r="T305" s="225" t="str">
        <f>IF($N305="","",'ZASOBY N'!V304)</f>
        <v/>
      </c>
      <c r="U305" s="225" t="str">
        <f>IF($N305="","",IF('ZASOBY N'!AG304="",0,'ZASOBY N'!AG304))</f>
        <v/>
      </c>
      <c r="V305" s="225" t="str">
        <f>IF($N305="","",IF(NN!P307="",0,NN!P307))</f>
        <v/>
      </c>
      <c r="W305" s="225" t="str">
        <f t="shared" si="116"/>
        <v/>
      </c>
      <c r="X305" s="226" t="str">
        <f t="shared" si="96"/>
        <v/>
      </c>
      <c r="Y305" s="225" t="str">
        <f>IF('ZASOBY N'!AU304="","",IF(C305&lt;&gt;C304,'ZASOBY N'!AU304,IF(D305&lt;&gt;D304,'ZASOBY N'!AU304,IF(F305&lt;&gt;F304,'ZASOBY N'!AU304,IF(G305&lt;&gt;G304,'ZASOBY N'!AU304,IF(J305&lt;&gt;J304,'ZASOBY N'!AU304,IF(NN!AC307="","",IF(AND(C304=C305,H304=H305,J304=J305,NN!AC307&gt;0),"",IF(AND(C305=C306,H305=DO303,NN!CW305&gt;0),'ZASOBY N'!AU304,'ZASOBY N'!AU304)))))))))</f>
        <v/>
      </c>
      <c r="Z305" s="225" t="str">
        <f t="shared" si="117"/>
        <v/>
      </c>
      <c r="AA305" s="227" t="str">
        <f t="shared" si="98"/>
        <v/>
      </c>
      <c r="AB305" s="400" t="str">
        <f t="shared" si="118"/>
        <v/>
      </c>
      <c r="AC305" s="228" t="str">
        <f t="shared" si="97"/>
        <v/>
      </c>
      <c r="AD305" s="222">
        <f>IF(B305="",0,IF(F305="",0,INDEX(POBRANIE_!$B$6:$F$101,MATCH('UPR BILANS N'!$F305,POBRANIE_!$A$6:$A$101,0),2)))</f>
        <v>0</v>
      </c>
      <c r="AE305" s="224">
        <f>IF(OR('ZASOBY N'!G304="",'ZASOBY N'!E304=""),0,IF(B305="",0,'ZASOBY N'!G304*'ZASOBY N'!E304))</f>
        <v>0</v>
      </c>
      <c r="AF305" s="225">
        <f>IF('ZASOBY N'!O304="",0,'ZASOBY N'!O304)</f>
        <v>0</v>
      </c>
      <c r="AG305" s="225">
        <f>IF('ZASOBY N'!Q304="",0,'ZASOBY N'!Q304)</f>
        <v>0</v>
      </c>
      <c r="AH305" s="225">
        <f>IF('ZASOBY N'!V304="",0,'ZASOBY N'!V304)</f>
        <v>0</v>
      </c>
      <c r="AI305" s="225">
        <f>IF('ZASOBY N'!AG304="",0,'ZASOBY N'!AG304)</f>
        <v>0</v>
      </c>
      <c r="AJ305" s="225">
        <f>IF(NN!P307="",0,IF(NN!P307="BRAK kol.7","BRAK BADAŃ",NN!P307))</f>
        <v>0</v>
      </c>
      <c r="AK305" s="225">
        <f>IF(NN!AC307="",0,IF(NN!AC307="BRAK kol.7","BRAK BADAŃ",NN!AC307))</f>
        <v>0</v>
      </c>
      <c r="BJ305" s="414" t="str">
        <f>IF(AND(BL305=1,BM305=1,SUMIF($C305:$C$525,$C305,$AK305:$AK$525)=$AK305),$AK305,IF($BO305&gt;0,$BO305,IF(AND(COUNTIF($C$11:$C304,$C305)&gt;=1,COUNTIF($D304:$D304,$D305)&gt;=1),"",IF(AND(SUMIF($C305:$C$525,$C305,$AK305:$AK$525)&gt;=$AK305,SUMIF($D305:$D$525,$D305,$AK305:$AK$525)&gt;=$AK305),SUMIF($C305:$C$525,$C305,$AK305:$AK$525),""))))</f>
        <v/>
      </c>
      <c r="BL305" s="409">
        <f>COUNTIFS('ZASOBY N'!$B304:$B$525,'ZASOBY N'!$B304,'ZASOBY N'!$C304:'ZASOBY N'!$C$525,'ZASOBY N'!$C304,'ZASOBY N'!$D304:'ZASOBY N'!$D$525,'ZASOBY N'!$D304,'ZASOBY N'!$H304:'ZASOBY N'!$H$525,'ZASOBY N'!$H304 )</f>
        <v>0</v>
      </c>
      <c r="BM305" s="410">
        <f>COUNTIFS('ZASOBY N'!$B$10:$B304,'ZASOBY N'!$B304,'ZASOBY N'!$C$10:'ZASOBY N'!$C304,'ZASOBY N'!$C304,'ZASOBY N'!$D$10:'ZASOBY N'!$D304,'ZASOBY N'!$D304,'ZASOBY N'!$H$10:'ZASOBY N'!$H304,'ZASOBY N'!$H304 )</f>
        <v>0</v>
      </c>
      <c r="BN305" s="411">
        <f t="shared" si="99"/>
        <v>0</v>
      </c>
      <c r="BO305" s="412">
        <f t="shared" si="100"/>
        <v>0</v>
      </c>
      <c r="BP305" s="94" t="str">
        <f t="shared" si="101"/>
        <v/>
      </c>
      <c r="BQ305" s="414" t="str">
        <f>IF(AND(BS305=1,BT305=1,SUMIF($C305:$C$525,$C305,$AJ305:$AJ$525)=$AJ305),$AJ305,IF($BV305&gt;0,$BV305,IF(AND(COUNTIF($C$11:$C304,$C305)&gt;=1,COUNTIF($D304:$D304,$D305)&gt;=1),"",IF(AND(SUMIF($C305:$C$525,$C305,$AJ305:$AJ$525)&gt;$AJ305,SUMIF($D305:$D$525,$D305,$AJ305:$AJ$525)&gt;$AJ305),SUMIF($C305:$C$525,$C305,$AJ305:$AJ$525),""))))</f>
        <v/>
      </c>
      <c r="BS305" s="409">
        <f>COUNTIFS('ZASOBY N'!$B304:$B$525,'ZASOBY N'!$B304,'ZASOBY N'!$C304:'ZASOBY N'!$C$525,'ZASOBY N'!$C304,'ZASOBY N'!$D304:'ZASOBY N'!$D$525,'ZASOBY N'!$D304,'ZASOBY N'!$H304:'ZASOBY N'!$H$525,'ZASOBY N'!$H304 )</f>
        <v>0</v>
      </c>
      <c r="BT305" s="410">
        <f>COUNTIFS('ZASOBY N'!$B$10:$B304,'ZASOBY N'!$B304,'ZASOBY N'!$C$10:'ZASOBY N'!$C304,'ZASOBY N'!$C304,'ZASOBY N'!$D$10:'ZASOBY N'!$D304,'ZASOBY N'!$D304,'ZASOBY N'!$H$10:'ZASOBY N'!$H304,'ZASOBY N'!$H304 )</f>
        <v>0</v>
      </c>
      <c r="BU305" s="411">
        <f t="shared" si="102"/>
        <v>0</v>
      </c>
      <c r="BV305" s="412">
        <f t="shared" si="103"/>
        <v>0</v>
      </c>
      <c r="BW305" s="94" t="s">
        <v>499</v>
      </c>
      <c r="BX305" s="414" t="str">
        <f>IF(AND(BZ305=1,CA305=1,SUMIF($C305:$C$525,$C305,$AI305:$AI$525)=$AI305),$AI305,IF($CC305&gt;0,$CC305,IF(AND(COUNTIF($C$11:$C304,$C305)&gt;=1,COUNTIF($D304:$D304,$D305)&gt;=1),"",IF(AND(SUMIF($C305:$C$525,$C305,$AI305:$AI$525)&gt;$AI305,SUMIF($D305:$D$525,$D305,$AI305:$AI$525)&gt;$IG305),_xlfn.AGGREGATE(14,4,$CB$11:$CB$31*($C$11:$C$31=$C305),1),""))))</f>
        <v/>
      </c>
      <c r="BZ305" s="409">
        <f>COUNTIFS('ZASOBY N'!$B304:$B$525,'ZASOBY N'!$B304,'ZASOBY N'!$C304:'ZASOBY N'!$C$525,'ZASOBY N'!$C304,'ZASOBY N'!$D304:'ZASOBY N'!$D$525,'ZASOBY N'!$D304,'ZASOBY N'!$H304:'ZASOBY N'!$H$525,'ZASOBY N'!$H304 )</f>
        <v>0</v>
      </c>
      <c r="CA305" s="410">
        <f>COUNTIFS('ZASOBY N'!$B$10:$B304,'ZASOBY N'!$B304,'ZASOBY N'!$C$10:'ZASOBY N'!$C304,'ZASOBY N'!$C304,'ZASOBY N'!$D$10:'ZASOBY N'!$D304,'ZASOBY N'!$D304,'ZASOBY N'!$H$10:'ZASOBY N'!$H304,'ZASOBY N'!$H304 )</f>
        <v>0</v>
      </c>
      <c r="CB305" s="411">
        <f t="shared" si="104"/>
        <v>0</v>
      </c>
      <c r="CC305" s="412">
        <f t="shared" si="105"/>
        <v>0</v>
      </c>
      <c r="CE305" s="414" t="str">
        <f>IF(AND(CG305=1,CH305=1,SUMIF($C305:$C$525,$C305,$AH305:$AH$525)=$AH305),$AH305,IF($CJ305&gt;0,$CJ305,IF(AND(COUNTIF($C$11:$C304,$C305)&gt;=1,COUNTIF($D304:$D304,$D305)&gt;=1),"",IF(AND(SUMIF($C305:$C$525,$C305,$AH305:$AH$525)&gt;$AH305,SUMIF($D305:$D$525,$D305,$AH305:$AH$525)&gt;$AH305),_xlfn.AGGREGATE(14,4,$CI$11:$CI$31*($C$11:$C$31=$C305),1),""))))</f>
        <v/>
      </c>
      <c r="CG305" s="409">
        <f>COUNTIFS('ZASOBY N'!$B304:$B$525,'ZASOBY N'!$B304,'ZASOBY N'!$C304:'ZASOBY N'!$C$525,'ZASOBY N'!$C304,'ZASOBY N'!$D304:'ZASOBY N'!$D$525,'ZASOBY N'!$D304,'ZASOBY N'!$H304:'ZASOBY N'!$H$525,'ZASOBY N'!$H304 )</f>
        <v>0</v>
      </c>
      <c r="CH305" s="410">
        <f>COUNTIFS('ZASOBY N'!$B$10:$B304,'ZASOBY N'!$B304,'ZASOBY N'!$C$10:'ZASOBY N'!$C304,'ZASOBY N'!$C304,'ZASOBY N'!$D$10:'ZASOBY N'!$D304,'ZASOBY N'!$D304,'ZASOBY N'!$H$10:'ZASOBY N'!$H304,'ZASOBY N'!$H304 )</f>
        <v>0</v>
      </c>
      <c r="CI305" s="411">
        <f t="shared" si="106"/>
        <v>0</v>
      </c>
      <c r="CJ305" s="412">
        <f t="shared" si="107"/>
        <v>0</v>
      </c>
      <c r="CL305" s="414" t="str">
        <f>IF(AND(CN305=1,CO305=1,SUMIF($C305:$C$525,$C305,$AG305:$AG$525)=$AG305),$AG305,IF($CQ305&gt;0,$CQ305,IF(AND(COUNTIF($C$11:$C304,$C305)&gt;=1,COUNTIF($D304:$D304,$D305)&gt;=1),"",IF(AND(SUMIF($C305:$C$525,$C305,$AG305:$AG$525)&gt;$AG305,SUMIF($D305:$D$525,$D305,$AG305:$AG$525)&gt;$AG305),_xlfn.AGGREGATE(14,4,$CP$11:$CP$31*($C$11:$C$31=$C305),1),""))))</f>
        <v/>
      </c>
      <c r="CN305" s="409">
        <f>COUNTIFS('ZASOBY N'!$B304:$B$525,'ZASOBY N'!$B304,'ZASOBY N'!$C304:'ZASOBY N'!$C$525,'ZASOBY N'!$C304,'ZASOBY N'!$D304:'ZASOBY N'!$D$525,'ZASOBY N'!$D304,'ZASOBY N'!$H304:'ZASOBY N'!$H$525,'ZASOBY N'!$H304 )</f>
        <v>0</v>
      </c>
      <c r="CO305" s="410">
        <f>COUNTIFS('ZASOBY N'!$B$10:$B304,'ZASOBY N'!$B304,'ZASOBY N'!$C$10:'ZASOBY N'!$C304,'ZASOBY N'!$C304,'ZASOBY N'!$D$10:'ZASOBY N'!$D304,'ZASOBY N'!$D304,'ZASOBY N'!$H$10:'ZASOBY N'!$H304,'ZASOBY N'!$H304 )</f>
        <v>0</v>
      </c>
      <c r="CP305" s="411">
        <f t="shared" si="108"/>
        <v>0</v>
      </c>
      <c r="CQ305" s="412">
        <f t="shared" si="109"/>
        <v>0</v>
      </c>
      <c r="CS305" s="414" t="str">
        <f>IF(AND(CU305=1,CV305=1,SUMIF($C305:$C$525,$C305,$AF305:$AF$525)=$AF305),$AF305,IF($CX305&gt;0,$CX305,IF(AND(COUNTIF($C$11:$C304,$C305)&gt;=1,COUNTIF($D304:$D304,$D305)&gt;=1),"",IF(AND(SUMIF($C305:$C$525,$C305,$AF305:$AF$525)&gt;$AF305,SUMIF($D305:$D$525,$D305,$AF305:$AF$525)&gt;$AF305),_xlfn.AGGREGATE(14,4,$CW$11:$CW$31*($C$11:$C$31=$C305),1),""))))</f>
        <v/>
      </c>
      <c r="CU305" s="409">
        <f>COUNTIFS('ZASOBY N'!$B304:$B$525,'ZASOBY N'!$B304,'ZASOBY N'!$C304:'ZASOBY N'!$C$525,'ZASOBY N'!$C304,'ZASOBY N'!$D304:'ZASOBY N'!$D$525,'ZASOBY N'!$D304,'ZASOBY N'!$H304:'ZASOBY N'!$H$525,'ZASOBY N'!$H304 )</f>
        <v>0</v>
      </c>
      <c r="CV305" s="410">
        <f>COUNTIFS('ZASOBY N'!$B$10:$B304,'ZASOBY N'!$B304,'ZASOBY N'!$C$10:'ZASOBY N'!$C304,'ZASOBY N'!$C304,'ZASOBY N'!$D$10:'ZASOBY N'!$D304,'ZASOBY N'!$D304,'ZASOBY N'!$H$10:'ZASOBY N'!$H304,'ZASOBY N'!$H304 )</f>
        <v>0</v>
      </c>
      <c r="CW305" s="411">
        <f t="shared" si="110"/>
        <v>0</v>
      </c>
      <c r="CX305" s="412">
        <f t="shared" si="111"/>
        <v>0</v>
      </c>
      <c r="CZ305" s="414" t="str">
        <f>IF(AND(DB305=1,DC305=1,SUMIF($C305:$C$525,$C305,$AE305:$AE$525)=$AE305),$AE305,IF($DE305&gt;0,$DE305,IF(AND(COUNTIF($C$11:$C304,$C305)&gt;=1,COUNTIF($D304:$D304,$D305)&gt;=1),"",IF(AND(SUMIF($C305:$C$525,$C305,$AE305:$AE$525)&gt;$AE305,SUMIF($D305:$D$525,$D305,$AE305:$AE$525)&gt;$AE305),_xlfn.AGGREGATE(14,4,$DD$11:$DD$31*($C$11:$C$31=$C305),1),""))))</f>
        <v/>
      </c>
      <c r="DB305" s="409">
        <f>COUNTIFS('ZASOBY N'!$B304:$B$525,'ZASOBY N'!$B304,'ZASOBY N'!$C304:'ZASOBY N'!$C$525,'ZASOBY N'!$C304,'ZASOBY N'!$D304:'ZASOBY N'!$D$525,'ZASOBY N'!$D304,'ZASOBY N'!$H304:'ZASOBY N'!$H$525,'ZASOBY N'!$H304 )</f>
        <v>0</v>
      </c>
      <c r="DC305" s="410">
        <f>COUNTIFS('ZASOBY N'!$B$10:$B304,'ZASOBY N'!$B304,'ZASOBY N'!$C$10:'ZASOBY N'!$C304,'ZASOBY N'!$C304,'ZASOBY N'!$D$10:'ZASOBY N'!$D304,'ZASOBY N'!$D304,'ZASOBY N'!$H$10:'ZASOBY N'!$H304,'ZASOBY N'!$H304 )</f>
        <v>0</v>
      </c>
      <c r="DD305" s="411">
        <f t="shared" si="112"/>
        <v>0</v>
      </c>
      <c r="DE305" s="412">
        <f t="shared" si="113"/>
        <v>0</v>
      </c>
      <c r="DF305" s="399" t="str">
        <f>IF(AND(DI305=1,DJ305=1,SUMIF($C305:$C$525,$C305,$AD305:$AD$525)=$AD305),$AD305,IF($DL305&gt;0,$DL305,IF(B305="","",IF(AND(COUNTIF($C$11:$C304,$C305)&gt;=1,COUNTIF($D304:$D304,$D305)&gt;=1,COUNTIF($Z302:$Z304,$C305)=0),"",IF(AND(COUNTIF($C$11:$C304,$C305)&gt;=1,COUNTIF($D304:$D304,$D305)&gt;=1),"UJĘTO WYŻEJ",IF(AND(SUMIF($C305:$C$525,$C305,$AD305:$AD$525)&gt;$AD305,SUMIF($D305:$D$525,$D305,$AD305:$AD$525)&gt;$AD305),_xlfn.AGGREGATE(14,4,$DK$11:$DK$31*($C$11:$C$31=$C305),1),""))))))</f>
        <v/>
      </c>
      <c r="DG305" s="414" t="str">
        <f>IF(AND(DI305=1,DJ305=1,SUMIF($C305:$C$525,$C305,$AD305:$AD$525)=$AD305),$AD305,IF($DL305&gt;0,$DL305,IF(AND(COUNTIF($C$11:$C304,$C305)&gt;=1,COUNTIF($D304:$D304,$D305)&gt;=1),"",IF(AND(SUMIF($C305:$C$525,$C305,$AD305:$AD$525)&gt;$AD305,SUMIF($D305:$D$525,$D305,$AD305:$AD$525)&gt;$AD305),_xlfn.AGGREGATE(14,4,$DK$11:$DK$31*($C$11:$C$31=$C305),1),""))))</f>
        <v/>
      </c>
      <c r="DI305" s="409">
        <f>COUNTIFS('ZASOBY N'!$B304:$B$525,'ZASOBY N'!$B304,'ZASOBY N'!$C304:'ZASOBY N'!$C$525,'ZASOBY N'!$C304,'ZASOBY N'!$D304:'ZASOBY N'!$D$525,'ZASOBY N'!$D304,'ZASOBY N'!$H304:'ZASOBY N'!$H$525,'ZASOBY N'!$H304 )</f>
        <v>0</v>
      </c>
      <c r="DJ305" s="410">
        <f>COUNTIFS('ZASOBY N'!$B$10:$B304,'ZASOBY N'!$B304,'ZASOBY N'!$C$10:'ZASOBY N'!$C304,'ZASOBY N'!$C304,'ZASOBY N'!$D$10:'ZASOBY N'!$D304,'ZASOBY N'!$D304,'ZASOBY N'!$H$10:'ZASOBY N'!$H304,'ZASOBY N'!$H304 )</f>
        <v>0</v>
      </c>
      <c r="DK305" s="411">
        <f t="shared" si="114"/>
        <v>0</v>
      </c>
      <c r="DL305" s="412">
        <f t="shared" si="115"/>
        <v>0</v>
      </c>
    </row>
    <row r="306" spans="1:116" ht="18.899999999999999" customHeight="1" x14ac:dyDescent="0.3">
      <c r="A306" s="219"/>
      <c r="B306" s="152" t="str">
        <f>IF('ZASOBY N'!A305="","",'ZASOBY N'!A305)</f>
        <v/>
      </c>
      <c r="C306" s="462" t="str">
        <f>IF('ZASOBY N'!C305="","",'ZASOBY N'!C305)</f>
        <v/>
      </c>
      <c r="D306" s="137" t="str">
        <f>IF('ZASOBY N'!B305="","",'ZASOBY N'!B305)</f>
        <v/>
      </c>
      <c r="E306" s="138"/>
      <c r="F306" s="356" t="str">
        <f>IF('ZASOBY N'!D305="","",'ZASOBY N'!D305)</f>
        <v/>
      </c>
      <c r="G306" s="220" t="str">
        <f>IF('ZASOBY N'!G305="","",'ZASOBY N'!G305)</f>
        <v/>
      </c>
      <c r="H306" s="221" t="str">
        <f>IF('ZASOBY N'!F305="","",'ZASOBY N'!F305)</f>
        <v/>
      </c>
      <c r="I306" s="221" t="str">
        <f>IF('ZASOBY N'!G305="","",'ZASOBY N'!G305)</f>
        <v/>
      </c>
      <c r="J306" s="221" t="str">
        <f>IF('ZASOBY N'!H305="","",'ZASOBY N'!H305)</f>
        <v/>
      </c>
      <c r="K306" s="214">
        <v>0</v>
      </c>
      <c r="L306" s="214">
        <v>0</v>
      </c>
      <c r="M306" s="214">
        <v>0</v>
      </c>
      <c r="N306" s="222" t="str">
        <f>IF('ZASOBY N'!BD305="x","",IF(W306="","",'ZASOBY N'!E305))</f>
        <v/>
      </c>
      <c r="O306" s="223">
        <v>0</v>
      </c>
      <c r="P306" s="223">
        <v>0</v>
      </c>
      <c r="Q306" s="226" t="str">
        <f>IF($N306="","",'UPR BILANS N'!G306*'UPR BILANS N'!N306)</f>
        <v/>
      </c>
      <c r="R306" s="225" t="str">
        <f>IF($N306="","",'ZASOBY N'!O305)</f>
        <v/>
      </c>
      <c r="S306" s="225" t="str">
        <f>IF($N306="","",IF('ZASOBY N'!Q305="",0,'ZASOBY N'!Q305))</f>
        <v/>
      </c>
      <c r="T306" s="225" t="str">
        <f>IF($N306="","",'ZASOBY N'!V305)</f>
        <v/>
      </c>
      <c r="U306" s="225" t="str">
        <f>IF($N306="","",IF('ZASOBY N'!AG305="",0,'ZASOBY N'!AG305))</f>
        <v/>
      </c>
      <c r="V306" s="225" t="str">
        <f>IF($N306="","",IF(NN!P308="",0,NN!P308))</f>
        <v/>
      </c>
      <c r="W306" s="225" t="str">
        <f t="shared" si="116"/>
        <v/>
      </c>
      <c r="X306" s="226" t="str">
        <f t="shared" si="96"/>
        <v/>
      </c>
      <c r="Y306" s="225" t="str">
        <f>IF('ZASOBY N'!AU305="","",IF(C306&lt;&gt;C305,'ZASOBY N'!AU305,IF(D306&lt;&gt;D305,'ZASOBY N'!AU305,IF(F306&lt;&gt;F305,'ZASOBY N'!AU305,IF(G306&lt;&gt;G305,'ZASOBY N'!AU305,IF(J306&lt;&gt;J305,'ZASOBY N'!AU305,IF(NN!AC308="","",IF(AND(C305=C306,H305=H306,J305=J306,NN!AC308&gt;0),"",IF(AND(C306=C307,H306=DO304,NN!CW306&gt;0),'ZASOBY N'!AU305,'ZASOBY N'!AU305)))))))))</f>
        <v/>
      </c>
      <c r="Z306" s="225" t="str">
        <f t="shared" si="117"/>
        <v/>
      </c>
      <c r="AA306" s="227" t="str">
        <f t="shared" si="98"/>
        <v/>
      </c>
      <c r="AB306" s="400" t="str">
        <f t="shared" si="118"/>
        <v/>
      </c>
      <c r="AC306" s="228" t="str">
        <f t="shared" si="97"/>
        <v/>
      </c>
      <c r="AD306" s="222">
        <f>IF(B306="",0,IF(F306="",0,INDEX(POBRANIE_!$B$6:$F$101,MATCH('UPR BILANS N'!$F306,POBRANIE_!$A$6:$A$101,0),2)))</f>
        <v>0</v>
      </c>
      <c r="AE306" s="224">
        <f>IF(OR('ZASOBY N'!G305="",'ZASOBY N'!E305=""),0,IF(B306="",0,'ZASOBY N'!G305*'ZASOBY N'!E305))</f>
        <v>0</v>
      </c>
      <c r="AF306" s="225">
        <f>IF('ZASOBY N'!O305="",0,'ZASOBY N'!O305)</f>
        <v>0</v>
      </c>
      <c r="AG306" s="225">
        <f>IF('ZASOBY N'!Q305="",0,'ZASOBY N'!Q305)</f>
        <v>0</v>
      </c>
      <c r="AH306" s="225">
        <f>IF('ZASOBY N'!V305="",0,'ZASOBY N'!V305)</f>
        <v>0</v>
      </c>
      <c r="AI306" s="225">
        <f>IF('ZASOBY N'!AG305="",0,'ZASOBY N'!AG305)</f>
        <v>0</v>
      </c>
      <c r="AJ306" s="225">
        <f>IF(NN!P308="",0,IF(NN!P308="BRAK kol.7","BRAK BADAŃ",NN!P308))</f>
        <v>0</v>
      </c>
      <c r="AK306" s="225">
        <f>IF(NN!AC308="",0,IF(NN!AC308="BRAK kol.7","BRAK BADAŃ",NN!AC308))</f>
        <v>0</v>
      </c>
      <c r="BJ306" s="414" t="str">
        <f>IF(AND(BL306=1,BM306=1,SUMIF($C306:$C$525,$C306,$AK306:$AK$525)=$AK306),$AK306,IF($BO306&gt;0,$BO306,IF(AND(COUNTIF($C$11:$C305,$C306)&gt;=1,COUNTIF($D305:$D305,$D306)&gt;=1),"",IF(AND(SUMIF($C306:$C$525,$C306,$AK306:$AK$525)&gt;=$AK306,SUMIF($D306:$D$525,$D306,$AK306:$AK$525)&gt;=$AK306),SUMIF($C306:$C$525,$C306,$AK306:$AK$525),""))))</f>
        <v/>
      </c>
      <c r="BL306" s="409">
        <f>COUNTIFS('ZASOBY N'!$B305:$B$525,'ZASOBY N'!$B305,'ZASOBY N'!$C305:'ZASOBY N'!$C$525,'ZASOBY N'!$C305,'ZASOBY N'!$D305:'ZASOBY N'!$D$525,'ZASOBY N'!$D305,'ZASOBY N'!$H305:'ZASOBY N'!$H$525,'ZASOBY N'!$H305 )</f>
        <v>0</v>
      </c>
      <c r="BM306" s="410">
        <f>COUNTIFS('ZASOBY N'!$B$10:$B305,'ZASOBY N'!$B305,'ZASOBY N'!$C$10:'ZASOBY N'!$C305,'ZASOBY N'!$C305,'ZASOBY N'!$D$10:'ZASOBY N'!$D305,'ZASOBY N'!$D305,'ZASOBY N'!$H$10:'ZASOBY N'!$H305,'ZASOBY N'!$H305 )</f>
        <v>0</v>
      </c>
      <c r="BN306" s="411">
        <f t="shared" si="99"/>
        <v>0</v>
      </c>
      <c r="BO306" s="412">
        <f t="shared" si="100"/>
        <v>0</v>
      </c>
      <c r="BP306" s="94" t="str">
        <f t="shared" si="101"/>
        <v/>
      </c>
      <c r="BQ306" s="414" t="str">
        <f>IF(AND(BS306=1,BT306=1,SUMIF($C306:$C$525,$C306,$AJ306:$AJ$525)=$AJ306),$AJ306,IF($BV306&gt;0,$BV306,IF(AND(COUNTIF($C$11:$C305,$C306)&gt;=1,COUNTIF($D305:$D305,$D306)&gt;=1),"",IF(AND(SUMIF($C306:$C$525,$C306,$AJ306:$AJ$525)&gt;$AJ306,SUMIF($D306:$D$525,$D306,$AJ306:$AJ$525)&gt;$AJ306),SUMIF($C306:$C$525,$C306,$AJ306:$AJ$525),""))))</f>
        <v/>
      </c>
      <c r="BS306" s="409">
        <f>COUNTIFS('ZASOBY N'!$B305:$B$525,'ZASOBY N'!$B305,'ZASOBY N'!$C305:'ZASOBY N'!$C$525,'ZASOBY N'!$C305,'ZASOBY N'!$D305:'ZASOBY N'!$D$525,'ZASOBY N'!$D305,'ZASOBY N'!$H305:'ZASOBY N'!$H$525,'ZASOBY N'!$H305 )</f>
        <v>0</v>
      </c>
      <c r="BT306" s="410">
        <f>COUNTIFS('ZASOBY N'!$B$10:$B305,'ZASOBY N'!$B305,'ZASOBY N'!$C$10:'ZASOBY N'!$C305,'ZASOBY N'!$C305,'ZASOBY N'!$D$10:'ZASOBY N'!$D305,'ZASOBY N'!$D305,'ZASOBY N'!$H$10:'ZASOBY N'!$H305,'ZASOBY N'!$H305 )</f>
        <v>0</v>
      </c>
      <c r="BU306" s="411">
        <f t="shared" si="102"/>
        <v>0</v>
      </c>
      <c r="BV306" s="412">
        <f t="shared" si="103"/>
        <v>0</v>
      </c>
      <c r="BW306" s="94" t="s">
        <v>499</v>
      </c>
      <c r="BX306" s="414" t="str">
        <f>IF(AND(BZ306=1,CA306=1,SUMIF($C306:$C$525,$C306,$AI306:$AI$525)=$AI306),$AI306,IF($CC306&gt;0,$CC306,IF(AND(COUNTIF($C$11:$C305,$C306)&gt;=1,COUNTIF($D305:$D305,$D306)&gt;=1),"",IF(AND(SUMIF($C306:$C$525,$C306,$AI306:$AI$525)&gt;$AI306,SUMIF($D306:$D$525,$D306,$AI306:$AI$525)&gt;$IG306),_xlfn.AGGREGATE(14,4,$CB$11:$CB$31*($C$11:$C$31=$C306),1),""))))</f>
        <v/>
      </c>
      <c r="BZ306" s="409">
        <f>COUNTIFS('ZASOBY N'!$B305:$B$525,'ZASOBY N'!$B305,'ZASOBY N'!$C305:'ZASOBY N'!$C$525,'ZASOBY N'!$C305,'ZASOBY N'!$D305:'ZASOBY N'!$D$525,'ZASOBY N'!$D305,'ZASOBY N'!$H305:'ZASOBY N'!$H$525,'ZASOBY N'!$H305 )</f>
        <v>0</v>
      </c>
      <c r="CA306" s="410">
        <f>COUNTIFS('ZASOBY N'!$B$10:$B305,'ZASOBY N'!$B305,'ZASOBY N'!$C$10:'ZASOBY N'!$C305,'ZASOBY N'!$C305,'ZASOBY N'!$D$10:'ZASOBY N'!$D305,'ZASOBY N'!$D305,'ZASOBY N'!$H$10:'ZASOBY N'!$H305,'ZASOBY N'!$H305 )</f>
        <v>0</v>
      </c>
      <c r="CB306" s="411">
        <f t="shared" si="104"/>
        <v>0</v>
      </c>
      <c r="CC306" s="412">
        <f t="shared" si="105"/>
        <v>0</v>
      </c>
      <c r="CE306" s="414" t="str">
        <f>IF(AND(CG306=1,CH306=1,SUMIF($C306:$C$525,$C306,$AH306:$AH$525)=$AH306),$AH306,IF($CJ306&gt;0,$CJ306,IF(AND(COUNTIF($C$11:$C305,$C306)&gt;=1,COUNTIF($D305:$D305,$D306)&gt;=1),"",IF(AND(SUMIF($C306:$C$525,$C306,$AH306:$AH$525)&gt;$AH306,SUMIF($D306:$D$525,$D306,$AH306:$AH$525)&gt;$AH306),_xlfn.AGGREGATE(14,4,$CI$11:$CI$31*($C$11:$C$31=$C306),1),""))))</f>
        <v/>
      </c>
      <c r="CG306" s="409">
        <f>COUNTIFS('ZASOBY N'!$B305:$B$525,'ZASOBY N'!$B305,'ZASOBY N'!$C305:'ZASOBY N'!$C$525,'ZASOBY N'!$C305,'ZASOBY N'!$D305:'ZASOBY N'!$D$525,'ZASOBY N'!$D305,'ZASOBY N'!$H305:'ZASOBY N'!$H$525,'ZASOBY N'!$H305 )</f>
        <v>0</v>
      </c>
      <c r="CH306" s="410">
        <f>COUNTIFS('ZASOBY N'!$B$10:$B305,'ZASOBY N'!$B305,'ZASOBY N'!$C$10:'ZASOBY N'!$C305,'ZASOBY N'!$C305,'ZASOBY N'!$D$10:'ZASOBY N'!$D305,'ZASOBY N'!$D305,'ZASOBY N'!$H$10:'ZASOBY N'!$H305,'ZASOBY N'!$H305 )</f>
        <v>0</v>
      </c>
      <c r="CI306" s="411">
        <f t="shared" si="106"/>
        <v>0</v>
      </c>
      <c r="CJ306" s="412">
        <f t="shared" si="107"/>
        <v>0</v>
      </c>
      <c r="CL306" s="414" t="str">
        <f>IF(AND(CN306=1,CO306=1,SUMIF($C306:$C$525,$C306,$AG306:$AG$525)=$AG306),$AG306,IF($CQ306&gt;0,$CQ306,IF(AND(COUNTIF($C$11:$C305,$C306)&gt;=1,COUNTIF($D305:$D305,$D306)&gt;=1),"",IF(AND(SUMIF($C306:$C$525,$C306,$AG306:$AG$525)&gt;$AG306,SUMIF($D306:$D$525,$D306,$AG306:$AG$525)&gt;$AG306),_xlfn.AGGREGATE(14,4,$CP$11:$CP$31*($C$11:$C$31=$C306),1),""))))</f>
        <v/>
      </c>
      <c r="CN306" s="409">
        <f>COUNTIFS('ZASOBY N'!$B305:$B$525,'ZASOBY N'!$B305,'ZASOBY N'!$C305:'ZASOBY N'!$C$525,'ZASOBY N'!$C305,'ZASOBY N'!$D305:'ZASOBY N'!$D$525,'ZASOBY N'!$D305,'ZASOBY N'!$H305:'ZASOBY N'!$H$525,'ZASOBY N'!$H305 )</f>
        <v>0</v>
      </c>
      <c r="CO306" s="410">
        <f>COUNTIFS('ZASOBY N'!$B$10:$B305,'ZASOBY N'!$B305,'ZASOBY N'!$C$10:'ZASOBY N'!$C305,'ZASOBY N'!$C305,'ZASOBY N'!$D$10:'ZASOBY N'!$D305,'ZASOBY N'!$D305,'ZASOBY N'!$H$10:'ZASOBY N'!$H305,'ZASOBY N'!$H305 )</f>
        <v>0</v>
      </c>
      <c r="CP306" s="411">
        <f t="shared" si="108"/>
        <v>0</v>
      </c>
      <c r="CQ306" s="412">
        <f t="shared" si="109"/>
        <v>0</v>
      </c>
      <c r="CS306" s="414" t="str">
        <f>IF(AND(CU306=1,CV306=1,SUMIF($C306:$C$525,$C306,$AF306:$AF$525)=$AF306),$AF306,IF($CX306&gt;0,$CX306,IF(AND(COUNTIF($C$11:$C305,$C306)&gt;=1,COUNTIF($D305:$D305,$D306)&gt;=1),"",IF(AND(SUMIF($C306:$C$525,$C306,$AF306:$AF$525)&gt;$AF306,SUMIF($D306:$D$525,$D306,$AF306:$AF$525)&gt;$AF306),_xlfn.AGGREGATE(14,4,$CW$11:$CW$31*($C$11:$C$31=$C306),1),""))))</f>
        <v/>
      </c>
      <c r="CU306" s="409">
        <f>COUNTIFS('ZASOBY N'!$B305:$B$525,'ZASOBY N'!$B305,'ZASOBY N'!$C305:'ZASOBY N'!$C$525,'ZASOBY N'!$C305,'ZASOBY N'!$D305:'ZASOBY N'!$D$525,'ZASOBY N'!$D305,'ZASOBY N'!$H305:'ZASOBY N'!$H$525,'ZASOBY N'!$H305 )</f>
        <v>0</v>
      </c>
      <c r="CV306" s="410">
        <f>COUNTIFS('ZASOBY N'!$B$10:$B305,'ZASOBY N'!$B305,'ZASOBY N'!$C$10:'ZASOBY N'!$C305,'ZASOBY N'!$C305,'ZASOBY N'!$D$10:'ZASOBY N'!$D305,'ZASOBY N'!$D305,'ZASOBY N'!$H$10:'ZASOBY N'!$H305,'ZASOBY N'!$H305 )</f>
        <v>0</v>
      </c>
      <c r="CW306" s="411">
        <f t="shared" si="110"/>
        <v>0</v>
      </c>
      <c r="CX306" s="412">
        <f t="shared" si="111"/>
        <v>0</v>
      </c>
      <c r="CZ306" s="414" t="str">
        <f>IF(AND(DB306=1,DC306=1,SUMIF($C306:$C$525,$C306,$AE306:$AE$525)=$AE306),$AE306,IF($DE306&gt;0,$DE306,IF(AND(COUNTIF($C$11:$C305,$C306)&gt;=1,COUNTIF($D305:$D305,$D306)&gt;=1),"",IF(AND(SUMIF($C306:$C$525,$C306,$AE306:$AE$525)&gt;$AE306,SUMIF($D306:$D$525,$D306,$AE306:$AE$525)&gt;$AE306),_xlfn.AGGREGATE(14,4,$DD$11:$DD$31*($C$11:$C$31=$C306),1),""))))</f>
        <v/>
      </c>
      <c r="DB306" s="409">
        <f>COUNTIFS('ZASOBY N'!$B305:$B$525,'ZASOBY N'!$B305,'ZASOBY N'!$C305:'ZASOBY N'!$C$525,'ZASOBY N'!$C305,'ZASOBY N'!$D305:'ZASOBY N'!$D$525,'ZASOBY N'!$D305,'ZASOBY N'!$H305:'ZASOBY N'!$H$525,'ZASOBY N'!$H305 )</f>
        <v>0</v>
      </c>
      <c r="DC306" s="410">
        <f>COUNTIFS('ZASOBY N'!$B$10:$B305,'ZASOBY N'!$B305,'ZASOBY N'!$C$10:'ZASOBY N'!$C305,'ZASOBY N'!$C305,'ZASOBY N'!$D$10:'ZASOBY N'!$D305,'ZASOBY N'!$D305,'ZASOBY N'!$H$10:'ZASOBY N'!$H305,'ZASOBY N'!$H305 )</f>
        <v>0</v>
      </c>
      <c r="DD306" s="411">
        <f t="shared" si="112"/>
        <v>0</v>
      </c>
      <c r="DE306" s="412">
        <f t="shared" si="113"/>
        <v>0</v>
      </c>
      <c r="DF306" s="399" t="str">
        <f>IF(AND(DI306=1,DJ306=1,SUMIF($C306:$C$525,$C306,$AD306:$AD$525)=$AD306),$AD306,IF($DL306&gt;0,$DL306,IF(B306="","",IF(AND(COUNTIF($C$11:$C305,$C306)&gt;=1,COUNTIF($D305:$D305,$D306)&gt;=1,COUNTIF($Z303:$Z305,$C306)=0),"",IF(AND(COUNTIF($C$11:$C305,$C306)&gt;=1,COUNTIF($D305:$D305,$D306)&gt;=1),"UJĘTO WYŻEJ",IF(AND(SUMIF($C306:$C$525,$C306,$AD306:$AD$525)&gt;$AD306,SUMIF($D306:$D$525,$D306,$AD306:$AD$525)&gt;$AD306),_xlfn.AGGREGATE(14,4,$DK$11:$DK$31*($C$11:$C$31=$C306),1),""))))))</f>
        <v/>
      </c>
      <c r="DG306" s="414" t="str">
        <f>IF(AND(DI306=1,DJ306=1,SUMIF($C306:$C$525,$C306,$AD306:$AD$525)=$AD306),$AD306,IF($DL306&gt;0,$DL306,IF(AND(COUNTIF($C$11:$C305,$C306)&gt;=1,COUNTIF($D305:$D305,$D306)&gt;=1),"",IF(AND(SUMIF($C306:$C$525,$C306,$AD306:$AD$525)&gt;$AD306,SUMIF($D306:$D$525,$D306,$AD306:$AD$525)&gt;$AD306),_xlfn.AGGREGATE(14,4,$DK$11:$DK$31*($C$11:$C$31=$C306),1),""))))</f>
        <v/>
      </c>
      <c r="DI306" s="409">
        <f>COUNTIFS('ZASOBY N'!$B305:$B$525,'ZASOBY N'!$B305,'ZASOBY N'!$C305:'ZASOBY N'!$C$525,'ZASOBY N'!$C305,'ZASOBY N'!$D305:'ZASOBY N'!$D$525,'ZASOBY N'!$D305,'ZASOBY N'!$H305:'ZASOBY N'!$H$525,'ZASOBY N'!$H305 )</f>
        <v>0</v>
      </c>
      <c r="DJ306" s="410">
        <f>COUNTIFS('ZASOBY N'!$B$10:$B305,'ZASOBY N'!$B305,'ZASOBY N'!$C$10:'ZASOBY N'!$C305,'ZASOBY N'!$C305,'ZASOBY N'!$D$10:'ZASOBY N'!$D305,'ZASOBY N'!$D305,'ZASOBY N'!$H$10:'ZASOBY N'!$H305,'ZASOBY N'!$H305 )</f>
        <v>0</v>
      </c>
      <c r="DK306" s="411">
        <f t="shared" si="114"/>
        <v>0</v>
      </c>
      <c r="DL306" s="412">
        <f t="shared" si="115"/>
        <v>0</v>
      </c>
    </row>
    <row r="307" spans="1:116" ht="18.899999999999999" customHeight="1" x14ac:dyDescent="0.3">
      <c r="A307" s="219"/>
      <c r="B307" s="152" t="str">
        <f>IF('ZASOBY N'!A306="","",'ZASOBY N'!A306)</f>
        <v/>
      </c>
      <c r="C307" s="462" t="str">
        <f>IF('ZASOBY N'!C306="","",'ZASOBY N'!C306)</f>
        <v/>
      </c>
      <c r="D307" s="137" t="str">
        <f>IF('ZASOBY N'!B306="","",'ZASOBY N'!B306)</f>
        <v/>
      </c>
      <c r="E307" s="138"/>
      <c r="F307" s="356" t="str">
        <f>IF('ZASOBY N'!D306="","",'ZASOBY N'!D306)</f>
        <v/>
      </c>
      <c r="G307" s="220" t="str">
        <f>IF('ZASOBY N'!G306="","",'ZASOBY N'!G306)</f>
        <v/>
      </c>
      <c r="H307" s="221" t="str">
        <f>IF('ZASOBY N'!F306="","",'ZASOBY N'!F306)</f>
        <v/>
      </c>
      <c r="I307" s="221" t="str">
        <f>IF('ZASOBY N'!G306="","",'ZASOBY N'!G306)</f>
        <v/>
      </c>
      <c r="J307" s="221" t="str">
        <f>IF('ZASOBY N'!H306="","",'ZASOBY N'!H306)</f>
        <v/>
      </c>
      <c r="K307" s="214">
        <v>0</v>
      </c>
      <c r="L307" s="214">
        <v>0</v>
      </c>
      <c r="M307" s="214">
        <v>0</v>
      </c>
      <c r="N307" s="222" t="str">
        <f>IF('ZASOBY N'!BD306="x","",IF(W307="","",'ZASOBY N'!E306))</f>
        <v/>
      </c>
      <c r="O307" s="223">
        <v>0</v>
      </c>
      <c r="P307" s="223">
        <v>0</v>
      </c>
      <c r="Q307" s="226" t="str">
        <f>IF($N307="","",'UPR BILANS N'!G307*'UPR BILANS N'!N307)</f>
        <v/>
      </c>
      <c r="R307" s="225" t="str">
        <f>IF($N307="","",'ZASOBY N'!O306)</f>
        <v/>
      </c>
      <c r="S307" s="225" t="str">
        <f>IF($N307="","",IF('ZASOBY N'!Q306="",0,'ZASOBY N'!Q306))</f>
        <v/>
      </c>
      <c r="T307" s="225" t="str">
        <f>IF($N307="","",'ZASOBY N'!V306)</f>
        <v/>
      </c>
      <c r="U307" s="225" t="str">
        <f>IF($N307="","",IF('ZASOBY N'!AG306="",0,'ZASOBY N'!AG306))</f>
        <v/>
      </c>
      <c r="V307" s="225" t="str">
        <f>IF($N307="","",IF(NN!P309="",0,NN!P309))</f>
        <v/>
      </c>
      <c r="W307" s="225" t="str">
        <f t="shared" si="116"/>
        <v/>
      </c>
      <c r="X307" s="226" t="str">
        <f t="shared" si="96"/>
        <v/>
      </c>
      <c r="Y307" s="225" t="str">
        <f>IF('ZASOBY N'!AU306="","",IF(C307&lt;&gt;C306,'ZASOBY N'!AU306,IF(D307&lt;&gt;D306,'ZASOBY N'!AU306,IF(F307&lt;&gt;F306,'ZASOBY N'!AU306,IF(G307&lt;&gt;G306,'ZASOBY N'!AU306,IF(J307&lt;&gt;J306,'ZASOBY N'!AU306,IF(NN!AC309="","",IF(AND(C306=C307,H306=H307,J306=J307,NN!AC309&gt;0),"",IF(AND(C307=C308,H307=DO305,NN!CW307&gt;0),'ZASOBY N'!AU306,'ZASOBY N'!AU306)))))))))</f>
        <v/>
      </c>
      <c r="Z307" s="225" t="str">
        <f t="shared" si="117"/>
        <v/>
      </c>
      <c r="AA307" s="227" t="str">
        <f t="shared" si="98"/>
        <v/>
      </c>
      <c r="AB307" s="400" t="str">
        <f t="shared" si="118"/>
        <v/>
      </c>
      <c r="AC307" s="228" t="str">
        <f t="shared" si="97"/>
        <v/>
      </c>
      <c r="AD307" s="222">
        <f>IF(B307="",0,IF(F307="",0,INDEX(POBRANIE_!$B$6:$F$101,MATCH('UPR BILANS N'!$F307,POBRANIE_!$A$6:$A$101,0),2)))</f>
        <v>0</v>
      </c>
      <c r="AE307" s="224">
        <f>IF(OR('ZASOBY N'!G306="",'ZASOBY N'!E306=""),0,IF(B307="",0,'ZASOBY N'!G306*'ZASOBY N'!E306))</f>
        <v>0</v>
      </c>
      <c r="AF307" s="225">
        <f>IF('ZASOBY N'!O306="",0,'ZASOBY N'!O306)</f>
        <v>0</v>
      </c>
      <c r="AG307" s="225">
        <f>IF('ZASOBY N'!Q306="",0,'ZASOBY N'!Q306)</f>
        <v>0</v>
      </c>
      <c r="AH307" s="225">
        <f>IF('ZASOBY N'!V306="",0,'ZASOBY N'!V306)</f>
        <v>0</v>
      </c>
      <c r="AI307" s="225">
        <f>IF('ZASOBY N'!AG306="",0,'ZASOBY N'!AG306)</f>
        <v>0</v>
      </c>
      <c r="AJ307" s="225">
        <f>IF(NN!P309="",0,IF(NN!P309="BRAK kol.7","BRAK BADAŃ",NN!P309))</f>
        <v>0</v>
      </c>
      <c r="AK307" s="225">
        <f>IF(NN!AC309="",0,IF(NN!AC309="BRAK kol.7","BRAK BADAŃ",NN!AC309))</f>
        <v>0</v>
      </c>
      <c r="BJ307" s="414" t="str">
        <f>IF(AND(BL307=1,BM307=1,SUMIF($C307:$C$525,$C307,$AK307:$AK$525)=$AK307),$AK307,IF($BO307&gt;0,$BO307,IF(AND(COUNTIF($C$11:$C306,$C307)&gt;=1,COUNTIF($D306:$D306,$D307)&gt;=1),"",IF(AND(SUMIF($C307:$C$525,$C307,$AK307:$AK$525)&gt;=$AK307,SUMIF($D307:$D$525,$D307,$AK307:$AK$525)&gt;=$AK307),SUMIF($C307:$C$525,$C307,$AK307:$AK$525),""))))</f>
        <v/>
      </c>
      <c r="BL307" s="409">
        <f>COUNTIFS('ZASOBY N'!$B306:$B$525,'ZASOBY N'!$B306,'ZASOBY N'!$C306:'ZASOBY N'!$C$525,'ZASOBY N'!$C306,'ZASOBY N'!$D306:'ZASOBY N'!$D$525,'ZASOBY N'!$D306,'ZASOBY N'!$H306:'ZASOBY N'!$H$525,'ZASOBY N'!$H306 )</f>
        <v>0</v>
      </c>
      <c r="BM307" s="410">
        <f>COUNTIFS('ZASOBY N'!$B$10:$B306,'ZASOBY N'!$B306,'ZASOBY N'!$C$10:'ZASOBY N'!$C306,'ZASOBY N'!$C306,'ZASOBY N'!$D$10:'ZASOBY N'!$D306,'ZASOBY N'!$D306,'ZASOBY N'!$H$10:'ZASOBY N'!$H306,'ZASOBY N'!$H306 )</f>
        <v>0</v>
      </c>
      <c r="BN307" s="411">
        <f t="shared" si="99"/>
        <v>0</v>
      </c>
      <c r="BO307" s="412">
        <f t="shared" si="100"/>
        <v>0</v>
      </c>
      <c r="BP307" s="94" t="str">
        <f t="shared" si="101"/>
        <v/>
      </c>
      <c r="BQ307" s="414" t="str">
        <f>IF(AND(BS307=1,BT307=1,SUMIF($C307:$C$525,$C307,$AJ307:$AJ$525)=$AJ307),$AJ307,IF($BV307&gt;0,$BV307,IF(AND(COUNTIF($C$11:$C306,$C307)&gt;=1,COUNTIF($D306:$D306,$D307)&gt;=1),"",IF(AND(SUMIF($C307:$C$525,$C307,$AJ307:$AJ$525)&gt;$AJ307,SUMIF($D307:$D$525,$D307,$AJ307:$AJ$525)&gt;$AJ307),SUMIF($C307:$C$525,$C307,$AJ307:$AJ$525),""))))</f>
        <v/>
      </c>
      <c r="BS307" s="409">
        <f>COUNTIFS('ZASOBY N'!$B306:$B$525,'ZASOBY N'!$B306,'ZASOBY N'!$C306:'ZASOBY N'!$C$525,'ZASOBY N'!$C306,'ZASOBY N'!$D306:'ZASOBY N'!$D$525,'ZASOBY N'!$D306,'ZASOBY N'!$H306:'ZASOBY N'!$H$525,'ZASOBY N'!$H306 )</f>
        <v>0</v>
      </c>
      <c r="BT307" s="410">
        <f>COUNTIFS('ZASOBY N'!$B$10:$B306,'ZASOBY N'!$B306,'ZASOBY N'!$C$10:'ZASOBY N'!$C306,'ZASOBY N'!$C306,'ZASOBY N'!$D$10:'ZASOBY N'!$D306,'ZASOBY N'!$D306,'ZASOBY N'!$H$10:'ZASOBY N'!$H306,'ZASOBY N'!$H306 )</f>
        <v>0</v>
      </c>
      <c r="BU307" s="411">
        <f t="shared" si="102"/>
        <v>0</v>
      </c>
      <c r="BV307" s="412">
        <f t="shared" si="103"/>
        <v>0</v>
      </c>
      <c r="BW307" s="94" t="s">
        <v>499</v>
      </c>
      <c r="BX307" s="414" t="str">
        <f>IF(AND(BZ307=1,CA307=1,SUMIF($C307:$C$525,$C307,$AI307:$AI$525)=$AI307),$AI307,IF($CC307&gt;0,$CC307,IF(AND(COUNTIF($C$11:$C306,$C307)&gt;=1,COUNTIF($D306:$D306,$D307)&gt;=1),"",IF(AND(SUMIF($C307:$C$525,$C307,$AI307:$AI$525)&gt;$AI307,SUMIF($D307:$D$525,$D307,$AI307:$AI$525)&gt;$IG307),_xlfn.AGGREGATE(14,4,$CB$11:$CB$31*($C$11:$C$31=$C307),1),""))))</f>
        <v/>
      </c>
      <c r="BZ307" s="409">
        <f>COUNTIFS('ZASOBY N'!$B306:$B$525,'ZASOBY N'!$B306,'ZASOBY N'!$C306:'ZASOBY N'!$C$525,'ZASOBY N'!$C306,'ZASOBY N'!$D306:'ZASOBY N'!$D$525,'ZASOBY N'!$D306,'ZASOBY N'!$H306:'ZASOBY N'!$H$525,'ZASOBY N'!$H306 )</f>
        <v>0</v>
      </c>
      <c r="CA307" s="410">
        <f>COUNTIFS('ZASOBY N'!$B$10:$B306,'ZASOBY N'!$B306,'ZASOBY N'!$C$10:'ZASOBY N'!$C306,'ZASOBY N'!$C306,'ZASOBY N'!$D$10:'ZASOBY N'!$D306,'ZASOBY N'!$D306,'ZASOBY N'!$H$10:'ZASOBY N'!$H306,'ZASOBY N'!$H306 )</f>
        <v>0</v>
      </c>
      <c r="CB307" s="411">
        <f t="shared" si="104"/>
        <v>0</v>
      </c>
      <c r="CC307" s="412">
        <f t="shared" si="105"/>
        <v>0</v>
      </c>
      <c r="CE307" s="414" t="str">
        <f>IF(AND(CG307=1,CH307=1,SUMIF($C307:$C$525,$C307,$AH307:$AH$525)=$AH307),$AH307,IF($CJ307&gt;0,$CJ307,IF(AND(COUNTIF($C$11:$C306,$C307)&gt;=1,COUNTIF($D306:$D306,$D307)&gt;=1),"",IF(AND(SUMIF($C307:$C$525,$C307,$AH307:$AH$525)&gt;$AH307,SUMIF($D307:$D$525,$D307,$AH307:$AH$525)&gt;$AH307),_xlfn.AGGREGATE(14,4,$CI$11:$CI$31*($C$11:$C$31=$C307),1),""))))</f>
        <v/>
      </c>
      <c r="CG307" s="409">
        <f>COUNTIFS('ZASOBY N'!$B306:$B$525,'ZASOBY N'!$B306,'ZASOBY N'!$C306:'ZASOBY N'!$C$525,'ZASOBY N'!$C306,'ZASOBY N'!$D306:'ZASOBY N'!$D$525,'ZASOBY N'!$D306,'ZASOBY N'!$H306:'ZASOBY N'!$H$525,'ZASOBY N'!$H306 )</f>
        <v>0</v>
      </c>
      <c r="CH307" s="410">
        <f>COUNTIFS('ZASOBY N'!$B$10:$B306,'ZASOBY N'!$B306,'ZASOBY N'!$C$10:'ZASOBY N'!$C306,'ZASOBY N'!$C306,'ZASOBY N'!$D$10:'ZASOBY N'!$D306,'ZASOBY N'!$D306,'ZASOBY N'!$H$10:'ZASOBY N'!$H306,'ZASOBY N'!$H306 )</f>
        <v>0</v>
      </c>
      <c r="CI307" s="411">
        <f t="shared" si="106"/>
        <v>0</v>
      </c>
      <c r="CJ307" s="412">
        <f t="shared" si="107"/>
        <v>0</v>
      </c>
      <c r="CL307" s="414" t="str">
        <f>IF(AND(CN307=1,CO307=1,SUMIF($C307:$C$525,$C307,$AG307:$AG$525)=$AG307),$AG307,IF($CQ307&gt;0,$CQ307,IF(AND(COUNTIF($C$11:$C306,$C307)&gt;=1,COUNTIF($D306:$D306,$D307)&gt;=1),"",IF(AND(SUMIF($C307:$C$525,$C307,$AG307:$AG$525)&gt;$AG307,SUMIF($D307:$D$525,$D307,$AG307:$AG$525)&gt;$AG307),_xlfn.AGGREGATE(14,4,$CP$11:$CP$31*($C$11:$C$31=$C307),1),""))))</f>
        <v/>
      </c>
      <c r="CN307" s="409">
        <f>COUNTIFS('ZASOBY N'!$B306:$B$525,'ZASOBY N'!$B306,'ZASOBY N'!$C306:'ZASOBY N'!$C$525,'ZASOBY N'!$C306,'ZASOBY N'!$D306:'ZASOBY N'!$D$525,'ZASOBY N'!$D306,'ZASOBY N'!$H306:'ZASOBY N'!$H$525,'ZASOBY N'!$H306 )</f>
        <v>0</v>
      </c>
      <c r="CO307" s="410">
        <f>COUNTIFS('ZASOBY N'!$B$10:$B306,'ZASOBY N'!$B306,'ZASOBY N'!$C$10:'ZASOBY N'!$C306,'ZASOBY N'!$C306,'ZASOBY N'!$D$10:'ZASOBY N'!$D306,'ZASOBY N'!$D306,'ZASOBY N'!$H$10:'ZASOBY N'!$H306,'ZASOBY N'!$H306 )</f>
        <v>0</v>
      </c>
      <c r="CP307" s="411">
        <f t="shared" si="108"/>
        <v>0</v>
      </c>
      <c r="CQ307" s="412">
        <f t="shared" si="109"/>
        <v>0</v>
      </c>
      <c r="CS307" s="414" t="str">
        <f>IF(AND(CU307=1,CV307=1,SUMIF($C307:$C$525,$C307,$AF307:$AF$525)=$AF307),$AF307,IF($CX307&gt;0,$CX307,IF(AND(COUNTIF($C$11:$C306,$C307)&gt;=1,COUNTIF($D306:$D306,$D307)&gt;=1),"",IF(AND(SUMIF($C307:$C$525,$C307,$AF307:$AF$525)&gt;$AF307,SUMIF($D307:$D$525,$D307,$AF307:$AF$525)&gt;$AF307),_xlfn.AGGREGATE(14,4,$CW$11:$CW$31*($C$11:$C$31=$C307),1),""))))</f>
        <v/>
      </c>
      <c r="CU307" s="409">
        <f>COUNTIFS('ZASOBY N'!$B306:$B$525,'ZASOBY N'!$B306,'ZASOBY N'!$C306:'ZASOBY N'!$C$525,'ZASOBY N'!$C306,'ZASOBY N'!$D306:'ZASOBY N'!$D$525,'ZASOBY N'!$D306,'ZASOBY N'!$H306:'ZASOBY N'!$H$525,'ZASOBY N'!$H306 )</f>
        <v>0</v>
      </c>
      <c r="CV307" s="410">
        <f>COUNTIFS('ZASOBY N'!$B$10:$B306,'ZASOBY N'!$B306,'ZASOBY N'!$C$10:'ZASOBY N'!$C306,'ZASOBY N'!$C306,'ZASOBY N'!$D$10:'ZASOBY N'!$D306,'ZASOBY N'!$D306,'ZASOBY N'!$H$10:'ZASOBY N'!$H306,'ZASOBY N'!$H306 )</f>
        <v>0</v>
      </c>
      <c r="CW307" s="411">
        <f t="shared" si="110"/>
        <v>0</v>
      </c>
      <c r="CX307" s="412">
        <f t="shared" si="111"/>
        <v>0</v>
      </c>
      <c r="CZ307" s="414" t="str">
        <f>IF(AND(DB307=1,DC307=1,SUMIF($C307:$C$525,$C307,$AE307:$AE$525)=$AE307),$AE307,IF($DE307&gt;0,$DE307,IF(AND(COUNTIF($C$11:$C306,$C307)&gt;=1,COUNTIF($D306:$D306,$D307)&gt;=1),"",IF(AND(SUMIF($C307:$C$525,$C307,$AE307:$AE$525)&gt;$AE307,SUMIF($D307:$D$525,$D307,$AE307:$AE$525)&gt;$AE307),_xlfn.AGGREGATE(14,4,$DD$11:$DD$31*($C$11:$C$31=$C307),1),""))))</f>
        <v/>
      </c>
      <c r="DB307" s="409">
        <f>COUNTIFS('ZASOBY N'!$B306:$B$525,'ZASOBY N'!$B306,'ZASOBY N'!$C306:'ZASOBY N'!$C$525,'ZASOBY N'!$C306,'ZASOBY N'!$D306:'ZASOBY N'!$D$525,'ZASOBY N'!$D306,'ZASOBY N'!$H306:'ZASOBY N'!$H$525,'ZASOBY N'!$H306 )</f>
        <v>0</v>
      </c>
      <c r="DC307" s="410">
        <f>COUNTIFS('ZASOBY N'!$B$10:$B306,'ZASOBY N'!$B306,'ZASOBY N'!$C$10:'ZASOBY N'!$C306,'ZASOBY N'!$C306,'ZASOBY N'!$D$10:'ZASOBY N'!$D306,'ZASOBY N'!$D306,'ZASOBY N'!$H$10:'ZASOBY N'!$H306,'ZASOBY N'!$H306 )</f>
        <v>0</v>
      </c>
      <c r="DD307" s="411">
        <f t="shared" si="112"/>
        <v>0</v>
      </c>
      <c r="DE307" s="412">
        <f t="shared" si="113"/>
        <v>0</v>
      </c>
      <c r="DF307" s="399" t="str">
        <f>IF(AND(DI307=1,DJ307=1,SUMIF($C307:$C$525,$C307,$AD307:$AD$525)=$AD307),$AD307,IF($DL307&gt;0,$DL307,IF(B307="","",IF(AND(COUNTIF($C$11:$C306,$C307)&gt;=1,COUNTIF($D306:$D306,$D307)&gt;=1,COUNTIF($Z304:$Z306,$C307)=0),"",IF(AND(COUNTIF($C$11:$C306,$C307)&gt;=1,COUNTIF($D306:$D306,$D307)&gt;=1),"UJĘTO WYŻEJ",IF(AND(SUMIF($C307:$C$525,$C307,$AD307:$AD$525)&gt;$AD307,SUMIF($D307:$D$525,$D307,$AD307:$AD$525)&gt;$AD307),_xlfn.AGGREGATE(14,4,$DK$11:$DK$31*($C$11:$C$31=$C307),1),""))))))</f>
        <v/>
      </c>
      <c r="DG307" s="414" t="str">
        <f>IF(AND(DI307=1,DJ307=1,SUMIF($C307:$C$525,$C307,$AD307:$AD$525)=$AD307),$AD307,IF($DL307&gt;0,$DL307,IF(AND(COUNTIF($C$11:$C306,$C307)&gt;=1,COUNTIF($D306:$D306,$D307)&gt;=1),"",IF(AND(SUMIF($C307:$C$525,$C307,$AD307:$AD$525)&gt;$AD307,SUMIF($D307:$D$525,$D307,$AD307:$AD$525)&gt;$AD307),_xlfn.AGGREGATE(14,4,$DK$11:$DK$31*($C$11:$C$31=$C307),1),""))))</f>
        <v/>
      </c>
      <c r="DI307" s="409">
        <f>COUNTIFS('ZASOBY N'!$B306:$B$525,'ZASOBY N'!$B306,'ZASOBY N'!$C306:'ZASOBY N'!$C$525,'ZASOBY N'!$C306,'ZASOBY N'!$D306:'ZASOBY N'!$D$525,'ZASOBY N'!$D306,'ZASOBY N'!$H306:'ZASOBY N'!$H$525,'ZASOBY N'!$H306 )</f>
        <v>0</v>
      </c>
      <c r="DJ307" s="410">
        <f>COUNTIFS('ZASOBY N'!$B$10:$B306,'ZASOBY N'!$B306,'ZASOBY N'!$C$10:'ZASOBY N'!$C306,'ZASOBY N'!$C306,'ZASOBY N'!$D$10:'ZASOBY N'!$D306,'ZASOBY N'!$D306,'ZASOBY N'!$H$10:'ZASOBY N'!$H306,'ZASOBY N'!$H306 )</f>
        <v>0</v>
      </c>
      <c r="DK307" s="411">
        <f t="shared" si="114"/>
        <v>0</v>
      </c>
      <c r="DL307" s="412">
        <f t="shared" si="115"/>
        <v>0</v>
      </c>
    </row>
    <row r="308" spans="1:116" ht="18.899999999999999" customHeight="1" x14ac:dyDescent="0.3">
      <c r="A308" s="219"/>
      <c r="B308" s="152" t="str">
        <f>IF('ZASOBY N'!A307="","",'ZASOBY N'!A307)</f>
        <v/>
      </c>
      <c r="C308" s="462" t="str">
        <f>IF('ZASOBY N'!C307="","",'ZASOBY N'!C307)</f>
        <v/>
      </c>
      <c r="D308" s="137" t="str">
        <f>IF('ZASOBY N'!B307="","",'ZASOBY N'!B307)</f>
        <v/>
      </c>
      <c r="E308" s="138"/>
      <c r="F308" s="356" t="str">
        <f>IF('ZASOBY N'!D307="","",'ZASOBY N'!D307)</f>
        <v/>
      </c>
      <c r="G308" s="220" t="str">
        <f>IF('ZASOBY N'!G307="","",'ZASOBY N'!G307)</f>
        <v/>
      </c>
      <c r="H308" s="221" t="str">
        <f>IF('ZASOBY N'!F307="","",'ZASOBY N'!F307)</f>
        <v/>
      </c>
      <c r="I308" s="221" t="str">
        <f>IF('ZASOBY N'!G307="","",'ZASOBY N'!G307)</f>
        <v/>
      </c>
      <c r="J308" s="221" t="str">
        <f>IF('ZASOBY N'!H307="","",'ZASOBY N'!H307)</f>
        <v/>
      </c>
      <c r="K308" s="214">
        <v>0</v>
      </c>
      <c r="L308" s="214">
        <v>0</v>
      </c>
      <c r="M308" s="214">
        <v>0</v>
      </c>
      <c r="N308" s="222" t="str">
        <f>IF('ZASOBY N'!BD307="x","",IF(W308="","",'ZASOBY N'!E307))</f>
        <v/>
      </c>
      <c r="O308" s="223">
        <v>0</v>
      </c>
      <c r="P308" s="223">
        <v>0</v>
      </c>
      <c r="Q308" s="226" t="str">
        <f>IF($N308="","",'UPR BILANS N'!G308*'UPR BILANS N'!N308)</f>
        <v/>
      </c>
      <c r="R308" s="225" t="str">
        <f>IF($N308="","",'ZASOBY N'!O307)</f>
        <v/>
      </c>
      <c r="S308" s="225" t="str">
        <f>IF($N308="","",IF('ZASOBY N'!Q307="",0,'ZASOBY N'!Q307))</f>
        <v/>
      </c>
      <c r="T308" s="225" t="str">
        <f>IF($N308="","",'ZASOBY N'!V307)</f>
        <v/>
      </c>
      <c r="U308" s="225" t="str">
        <f>IF($N308="","",IF('ZASOBY N'!AG307="",0,'ZASOBY N'!AG307))</f>
        <v/>
      </c>
      <c r="V308" s="225" t="str">
        <f>IF($N308="","",IF(NN!P310="",0,NN!P310))</f>
        <v/>
      </c>
      <c r="W308" s="225" t="str">
        <f t="shared" si="116"/>
        <v/>
      </c>
      <c r="X308" s="226" t="str">
        <f t="shared" si="96"/>
        <v/>
      </c>
      <c r="Y308" s="225" t="str">
        <f>IF('ZASOBY N'!AU307="","",IF(C308&lt;&gt;C307,'ZASOBY N'!AU307,IF(D308&lt;&gt;D307,'ZASOBY N'!AU307,IF(F308&lt;&gt;F307,'ZASOBY N'!AU307,IF(G308&lt;&gt;G307,'ZASOBY N'!AU307,IF(J308&lt;&gt;J307,'ZASOBY N'!AU307,IF(NN!AC310="","",IF(AND(C307=C308,H307=H308,J307=J308,NN!AC310&gt;0),"",IF(AND(C308=C309,H308=DO306,NN!CW308&gt;0),'ZASOBY N'!AU307,'ZASOBY N'!AU307)))))))))</f>
        <v/>
      </c>
      <c r="Z308" s="225" t="str">
        <f t="shared" si="117"/>
        <v/>
      </c>
      <c r="AA308" s="227" t="str">
        <f t="shared" si="98"/>
        <v/>
      </c>
      <c r="AB308" s="400" t="str">
        <f t="shared" si="118"/>
        <v/>
      </c>
      <c r="AC308" s="228" t="str">
        <f t="shared" si="97"/>
        <v/>
      </c>
      <c r="AD308" s="222">
        <f>IF(B308="",0,IF(F308="",0,INDEX(POBRANIE_!$B$6:$F$101,MATCH('UPR BILANS N'!$F308,POBRANIE_!$A$6:$A$101,0),2)))</f>
        <v>0</v>
      </c>
      <c r="AE308" s="224">
        <f>IF(OR('ZASOBY N'!G307="",'ZASOBY N'!E307=""),0,IF(B308="",0,'ZASOBY N'!G307*'ZASOBY N'!E307))</f>
        <v>0</v>
      </c>
      <c r="AF308" s="225">
        <f>IF('ZASOBY N'!O307="",0,'ZASOBY N'!O307)</f>
        <v>0</v>
      </c>
      <c r="AG308" s="225">
        <f>IF('ZASOBY N'!Q307="",0,'ZASOBY N'!Q307)</f>
        <v>0</v>
      </c>
      <c r="AH308" s="225">
        <f>IF('ZASOBY N'!V307="",0,'ZASOBY N'!V307)</f>
        <v>0</v>
      </c>
      <c r="AI308" s="225">
        <f>IF('ZASOBY N'!AG307="",0,'ZASOBY N'!AG307)</f>
        <v>0</v>
      </c>
      <c r="AJ308" s="225">
        <f>IF(NN!P310="",0,IF(NN!P310="BRAK kol.7","BRAK BADAŃ",NN!P310))</f>
        <v>0</v>
      </c>
      <c r="AK308" s="225">
        <f>IF(NN!AC310="",0,IF(NN!AC310="BRAK kol.7","BRAK BADAŃ",NN!AC310))</f>
        <v>0</v>
      </c>
      <c r="BJ308" s="414" t="str">
        <f>IF(AND(BL308=1,BM308=1,SUMIF($C308:$C$525,$C308,$AK308:$AK$525)=$AK308),$AK308,IF($BO308&gt;0,$BO308,IF(AND(COUNTIF($C$11:$C307,$C308)&gt;=1,COUNTIF($D307:$D307,$D308)&gt;=1),"",IF(AND(SUMIF($C308:$C$525,$C308,$AK308:$AK$525)&gt;=$AK308,SUMIF($D308:$D$525,$D308,$AK308:$AK$525)&gt;=$AK308),SUMIF($C308:$C$525,$C308,$AK308:$AK$525),""))))</f>
        <v/>
      </c>
      <c r="BL308" s="409">
        <f>COUNTIFS('ZASOBY N'!$B307:$B$525,'ZASOBY N'!$B307,'ZASOBY N'!$C307:'ZASOBY N'!$C$525,'ZASOBY N'!$C307,'ZASOBY N'!$D307:'ZASOBY N'!$D$525,'ZASOBY N'!$D307,'ZASOBY N'!$H307:'ZASOBY N'!$H$525,'ZASOBY N'!$H307 )</f>
        <v>0</v>
      </c>
      <c r="BM308" s="410">
        <f>COUNTIFS('ZASOBY N'!$B$10:$B307,'ZASOBY N'!$B307,'ZASOBY N'!$C$10:'ZASOBY N'!$C307,'ZASOBY N'!$C307,'ZASOBY N'!$D$10:'ZASOBY N'!$D307,'ZASOBY N'!$D307,'ZASOBY N'!$H$10:'ZASOBY N'!$H307,'ZASOBY N'!$H307 )</f>
        <v>0</v>
      </c>
      <c r="BN308" s="411">
        <f t="shared" si="99"/>
        <v>0</v>
      </c>
      <c r="BO308" s="412">
        <f t="shared" si="100"/>
        <v>0</v>
      </c>
      <c r="BP308" s="94" t="str">
        <f t="shared" si="101"/>
        <v/>
      </c>
      <c r="BQ308" s="414" t="str">
        <f>IF(AND(BS308=1,BT308=1,SUMIF($C308:$C$525,$C308,$AJ308:$AJ$525)=$AJ308),$AJ308,IF($BV308&gt;0,$BV308,IF(AND(COUNTIF($C$11:$C307,$C308)&gt;=1,COUNTIF($D307:$D307,$D308)&gt;=1),"",IF(AND(SUMIF($C308:$C$525,$C308,$AJ308:$AJ$525)&gt;$AJ308,SUMIF($D308:$D$525,$D308,$AJ308:$AJ$525)&gt;$AJ308),SUMIF($C308:$C$525,$C308,$AJ308:$AJ$525),""))))</f>
        <v/>
      </c>
      <c r="BS308" s="409">
        <f>COUNTIFS('ZASOBY N'!$B307:$B$525,'ZASOBY N'!$B307,'ZASOBY N'!$C307:'ZASOBY N'!$C$525,'ZASOBY N'!$C307,'ZASOBY N'!$D307:'ZASOBY N'!$D$525,'ZASOBY N'!$D307,'ZASOBY N'!$H307:'ZASOBY N'!$H$525,'ZASOBY N'!$H307 )</f>
        <v>0</v>
      </c>
      <c r="BT308" s="410">
        <f>COUNTIFS('ZASOBY N'!$B$10:$B307,'ZASOBY N'!$B307,'ZASOBY N'!$C$10:'ZASOBY N'!$C307,'ZASOBY N'!$C307,'ZASOBY N'!$D$10:'ZASOBY N'!$D307,'ZASOBY N'!$D307,'ZASOBY N'!$H$10:'ZASOBY N'!$H307,'ZASOBY N'!$H307 )</f>
        <v>0</v>
      </c>
      <c r="BU308" s="411">
        <f t="shared" si="102"/>
        <v>0</v>
      </c>
      <c r="BV308" s="412">
        <f t="shared" si="103"/>
        <v>0</v>
      </c>
      <c r="BW308" s="94" t="s">
        <v>499</v>
      </c>
      <c r="BX308" s="414" t="str">
        <f>IF(AND(BZ308=1,CA308=1,SUMIF($C308:$C$525,$C308,$AI308:$AI$525)=$AI308),$AI308,IF($CC308&gt;0,$CC308,IF(AND(COUNTIF($C$11:$C307,$C308)&gt;=1,COUNTIF($D307:$D307,$D308)&gt;=1),"",IF(AND(SUMIF($C308:$C$525,$C308,$AI308:$AI$525)&gt;$AI308,SUMIF($D308:$D$525,$D308,$AI308:$AI$525)&gt;$IG308),_xlfn.AGGREGATE(14,4,$CB$11:$CB$31*($C$11:$C$31=$C308),1),""))))</f>
        <v/>
      </c>
      <c r="BZ308" s="409">
        <f>COUNTIFS('ZASOBY N'!$B307:$B$525,'ZASOBY N'!$B307,'ZASOBY N'!$C307:'ZASOBY N'!$C$525,'ZASOBY N'!$C307,'ZASOBY N'!$D307:'ZASOBY N'!$D$525,'ZASOBY N'!$D307,'ZASOBY N'!$H307:'ZASOBY N'!$H$525,'ZASOBY N'!$H307 )</f>
        <v>0</v>
      </c>
      <c r="CA308" s="410">
        <f>COUNTIFS('ZASOBY N'!$B$10:$B307,'ZASOBY N'!$B307,'ZASOBY N'!$C$10:'ZASOBY N'!$C307,'ZASOBY N'!$C307,'ZASOBY N'!$D$10:'ZASOBY N'!$D307,'ZASOBY N'!$D307,'ZASOBY N'!$H$10:'ZASOBY N'!$H307,'ZASOBY N'!$H307 )</f>
        <v>0</v>
      </c>
      <c r="CB308" s="411">
        <f t="shared" si="104"/>
        <v>0</v>
      </c>
      <c r="CC308" s="412">
        <f t="shared" si="105"/>
        <v>0</v>
      </c>
      <c r="CE308" s="414" t="str">
        <f>IF(AND(CG308=1,CH308=1,SUMIF($C308:$C$525,$C308,$AH308:$AH$525)=$AH308),$AH308,IF($CJ308&gt;0,$CJ308,IF(AND(COUNTIF($C$11:$C307,$C308)&gt;=1,COUNTIF($D307:$D307,$D308)&gt;=1),"",IF(AND(SUMIF($C308:$C$525,$C308,$AH308:$AH$525)&gt;$AH308,SUMIF($D308:$D$525,$D308,$AH308:$AH$525)&gt;$AH308),_xlfn.AGGREGATE(14,4,$CI$11:$CI$31*($C$11:$C$31=$C308),1),""))))</f>
        <v/>
      </c>
      <c r="CG308" s="409">
        <f>COUNTIFS('ZASOBY N'!$B307:$B$525,'ZASOBY N'!$B307,'ZASOBY N'!$C307:'ZASOBY N'!$C$525,'ZASOBY N'!$C307,'ZASOBY N'!$D307:'ZASOBY N'!$D$525,'ZASOBY N'!$D307,'ZASOBY N'!$H307:'ZASOBY N'!$H$525,'ZASOBY N'!$H307 )</f>
        <v>0</v>
      </c>
      <c r="CH308" s="410">
        <f>COUNTIFS('ZASOBY N'!$B$10:$B307,'ZASOBY N'!$B307,'ZASOBY N'!$C$10:'ZASOBY N'!$C307,'ZASOBY N'!$C307,'ZASOBY N'!$D$10:'ZASOBY N'!$D307,'ZASOBY N'!$D307,'ZASOBY N'!$H$10:'ZASOBY N'!$H307,'ZASOBY N'!$H307 )</f>
        <v>0</v>
      </c>
      <c r="CI308" s="411">
        <f t="shared" si="106"/>
        <v>0</v>
      </c>
      <c r="CJ308" s="412">
        <f t="shared" si="107"/>
        <v>0</v>
      </c>
      <c r="CL308" s="414" t="str">
        <f>IF(AND(CN308=1,CO308=1,SUMIF($C308:$C$525,$C308,$AG308:$AG$525)=$AG308),$AG308,IF($CQ308&gt;0,$CQ308,IF(AND(COUNTIF($C$11:$C307,$C308)&gt;=1,COUNTIF($D307:$D307,$D308)&gt;=1),"",IF(AND(SUMIF($C308:$C$525,$C308,$AG308:$AG$525)&gt;$AG308,SUMIF($D308:$D$525,$D308,$AG308:$AG$525)&gt;$AG308),_xlfn.AGGREGATE(14,4,$CP$11:$CP$31*($C$11:$C$31=$C308),1),""))))</f>
        <v/>
      </c>
      <c r="CN308" s="409">
        <f>COUNTIFS('ZASOBY N'!$B307:$B$525,'ZASOBY N'!$B307,'ZASOBY N'!$C307:'ZASOBY N'!$C$525,'ZASOBY N'!$C307,'ZASOBY N'!$D307:'ZASOBY N'!$D$525,'ZASOBY N'!$D307,'ZASOBY N'!$H307:'ZASOBY N'!$H$525,'ZASOBY N'!$H307 )</f>
        <v>0</v>
      </c>
      <c r="CO308" s="410">
        <f>COUNTIFS('ZASOBY N'!$B$10:$B307,'ZASOBY N'!$B307,'ZASOBY N'!$C$10:'ZASOBY N'!$C307,'ZASOBY N'!$C307,'ZASOBY N'!$D$10:'ZASOBY N'!$D307,'ZASOBY N'!$D307,'ZASOBY N'!$H$10:'ZASOBY N'!$H307,'ZASOBY N'!$H307 )</f>
        <v>0</v>
      </c>
      <c r="CP308" s="411">
        <f t="shared" si="108"/>
        <v>0</v>
      </c>
      <c r="CQ308" s="412">
        <f t="shared" si="109"/>
        <v>0</v>
      </c>
      <c r="CS308" s="414" t="str">
        <f>IF(AND(CU308=1,CV308=1,SUMIF($C308:$C$525,$C308,$AF308:$AF$525)=$AF308),$AF308,IF($CX308&gt;0,$CX308,IF(AND(COUNTIF($C$11:$C307,$C308)&gt;=1,COUNTIF($D307:$D307,$D308)&gt;=1),"",IF(AND(SUMIF($C308:$C$525,$C308,$AF308:$AF$525)&gt;$AF308,SUMIF($D308:$D$525,$D308,$AF308:$AF$525)&gt;$AF308),_xlfn.AGGREGATE(14,4,$CW$11:$CW$31*($C$11:$C$31=$C308),1),""))))</f>
        <v/>
      </c>
      <c r="CU308" s="409">
        <f>COUNTIFS('ZASOBY N'!$B307:$B$525,'ZASOBY N'!$B307,'ZASOBY N'!$C307:'ZASOBY N'!$C$525,'ZASOBY N'!$C307,'ZASOBY N'!$D307:'ZASOBY N'!$D$525,'ZASOBY N'!$D307,'ZASOBY N'!$H307:'ZASOBY N'!$H$525,'ZASOBY N'!$H307 )</f>
        <v>0</v>
      </c>
      <c r="CV308" s="410">
        <f>COUNTIFS('ZASOBY N'!$B$10:$B307,'ZASOBY N'!$B307,'ZASOBY N'!$C$10:'ZASOBY N'!$C307,'ZASOBY N'!$C307,'ZASOBY N'!$D$10:'ZASOBY N'!$D307,'ZASOBY N'!$D307,'ZASOBY N'!$H$10:'ZASOBY N'!$H307,'ZASOBY N'!$H307 )</f>
        <v>0</v>
      </c>
      <c r="CW308" s="411">
        <f t="shared" si="110"/>
        <v>0</v>
      </c>
      <c r="CX308" s="412">
        <f t="shared" si="111"/>
        <v>0</v>
      </c>
      <c r="CZ308" s="414" t="str">
        <f>IF(AND(DB308=1,DC308=1,SUMIF($C308:$C$525,$C308,$AE308:$AE$525)=$AE308),$AE308,IF($DE308&gt;0,$DE308,IF(AND(COUNTIF($C$11:$C307,$C308)&gt;=1,COUNTIF($D307:$D307,$D308)&gt;=1),"",IF(AND(SUMIF($C308:$C$525,$C308,$AE308:$AE$525)&gt;$AE308,SUMIF($D308:$D$525,$D308,$AE308:$AE$525)&gt;$AE308),_xlfn.AGGREGATE(14,4,$DD$11:$DD$31*($C$11:$C$31=$C308),1),""))))</f>
        <v/>
      </c>
      <c r="DB308" s="409">
        <f>COUNTIFS('ZASOBY N'!$B307:$B$525,'ZASOBY N'!$B307,'ZASOBY N'!$C307:'ZASOBY N'!$C$525,'ZASOBY N'!$C307,'ZASOBY N'!$D307:'ZASOBY N'!$D$525,'ZASOBY N'!$D307,'ZASOBY N'!$H307:'ZASOBY N'!$H$525,'ZASOBY N'!$H307 )</f>
        <v>0</v>
      </c>
      <c r="DC308" s="410">
        <f>COUNTIFS('ZASOBY N'!$B$10:$B307,'ZASOBY N'!$B307,'ZASOBY N'!$C$10:'ZASOBY N'!$C307,'ZASOBY N'!$C307,'ZASOBY N'!$D$10:'ZASOBY N'!$D307,'ZASOBY N'!$D307,'ZASOBY N'!$H$10:'ZASOBY N'!$H307,'ZASOBY N'!$H307 )</f>
        <v>0</v>
      </c>
      <c r="DD308" s="411">
        <f t="shared" si="112"/>
        <v>0</v>
      </c>
      <c r="DE308" s="412">
        <f t="shared" si="113"/>
        <v>0</v>
      </c>
      <c r="DF308" s="399" t="str">
        <f>IF(AND(DI308=1,DJ308=1,SUMIF($C308:$C$525,$C308,$AD308:$AD$525)=$AD308),$AD308,IF($DL308&gt;0,$DL308,IF(B308="","",IF(AND(COUNTIF($C$11:$C307,$C308)&gt;=1,COUNTIF($D307:$D307,$D308)&gt;=1,COUNTIF($Z305:$Z307,$C308)=0),"",IF(AND(COUNTIF($C$11:$C307,$C308)&gt;=1,COUNTIF($D307:$D307,$D308)&gt;=1),"UJĘTO WYŻEJ",IF(AND(SUMIF($C308:$C$525,$C308,$AD308:$AD$525)&gt;$AD308,SUMIF($D308:$D$525,$D308,$AD308:$AD$525)&gt;$AD308),_xlfn.AGGREGATE(14,4,$DK$11:$DK$31*($C$11:$C$31=$C308),1),""))))))</f>
        <v/>
      </c>
      <c r="DG308" s="414" t="str">
        <f>IF(AND(DI308=1,DJ308=1,SUMIF($C308:$C$525,$C308,$AD308:$AD$525)=$AD308),$AD308,IF($DL308&gt;0,$DL308,IF(AND(COUNTIF($C$11:$C307,$C308)&gt;=1,COUNTIF($D307:$D307,$D308)&gt;=1),"",IF(AND(SUMIF($C308:$C$525,$C308,$AD308:$AD$525)&gt;$AD308,SUMIF($D308:$D$525,$D308,$AD308:$AD$525)&gt;$AD308),_xlfn.AGGREGATE(14,4,$DK$11:$DK$31*($C$11:$C$31=$C308),1),""))))</f>
        <v/>
      </c>
      <c r="DI308" s="409">
        <f>COUNTIFS('ZASOBY N'!$B307:$B$525,'ZASOBY N'!$B307,'ZASOBY N'!$C307:'ZASOBY N'!$C$525,'ZASOBY N'!$C307,'ZASOBY N'!$D307:'ZASOBY N'!$D$525,'ZASOBY N'!$D307,'ZASOBY N'!$H307:'ZASOBY N'!$H$525,'ZASOBY N'!$H307 )</f>
        <v>0</v>
      </c>
      <c r="DJ308" s="410">
        <f>COUNTIFS('ZASOBY N'!$B$10:$B307,'ZASOBY N'!$B307,'ZASOBY N'!$C$10:'ZASOBY N'!$C307,'ZASOBY N'!$C307,'ZASOBY N'!$D$10:'ZASOBY N'!$D307,'ZASOBY N'!$D307,'ZASOBY N'!$H$10:'ZASOBY N'!$H307,'ZASOBY N'!$H307 )</f>
        <v>0</v>
      </c>
      <c r="DK308" s="411">
        <f t="shared" si="114"/>
        <v>0</v>
      </c>
      <c r="DL308" s="412">
        <f t="shared" si="115"/>
        <v>0</v>
      </c>
    </row>
    <row r="309" spans="1:116" ht="18.899999999999999" customHeight="1" x14ac:dyDescent="0.3">
      <c r="A309" s="219"/>
      <c r="B309" s="152" t="str">
        <f>IF('ZASOBY N'!A308="","",'ZASOBY N'!A308)</f>
        <v/>
      </c>
      <c r="C309" s="462" t="str">
        <f>IF('ZASOBY N'!C308="","",'ZASOBY N'!C308)</f>
        <v/>
      </c>
      <c r="D309" s="137" t="str">
        <f>IF('ZASOBY N'!B308="","",'ZASOBY N'!B308)</f>
        <v/>
      </c>
      <c r="E309" s="138"/>
      <c r="F309" s="356" t="str">
        <f>IF('ZASOBY N'!D308="","",'ZASOBY N'!D308)</f>
        <v/>
      </c>
      <c r="G309" s="220" t="str">
        <f>IF('ZASOBY N'!G308="","",'ZASOBY N'!G308)</f>
        <v/>
      </c>
      <c r="H309" s="221" t="str">
        <f>IF('ZASOBY N'!F308="","",'ZASOBY N'!F308)</f>
        <v/>
      </c>
      <c r="I309" s="221" t="str">
        <f>IF('ZASOBY N'!G308="","",'ZASOBY N'!G308)</f>
        <v/>
      </c>
      <c r="J309" s="221" t="str">
        <f>IF('ZASOBY N'!H308="","",'ZASOBY N'!H308)</f>
        <v/>
      </c>
      <c r="K309" s="214">
        <v>0</v>
      </c>
      <c r="L309" s="214">
        <v>0</v>
      </c>
      <c r="M309" s="214">
        <v>0</v>
      </c>
      <c r="N309" s="222" t="str">
        <f>IF('ZASOBY N'!BD308="x","",IF(W309="","",'ZASOBY N'!E308))</f>
        <v/>
      </c>
      <c r="O309" s="223">
        <v>0</v>
      </c>
      <c r="P309" s="223">
        <v>0</v>
      </c>
      <c r="Q309" s="226" t="str">
        <f>IF($N309="","",'UPR BILANS N'!G309*'UPR BILANS N'!N309)</f>
        <v/>
      </c>
      <c r="R309" s="225" t="str">
        <f>IF($N309="","",'ZASOBY N'!O308)</f>
        <v/>
      </c>
      <c r="S309" s="225" t="str">
        <f>IF($N309="","",IF('ZASOBY N'!Q308="",0,'ZASOBY N'!Q308))</f>
        <v/>
      </c>
      <c r="T309" s="225" t="str">
        <f>IF($N309="","",'ZASOBY N'!V308)</f>
        <v/>
      </c>
      <c r="U309" s="225" t="str">
        <f>IF($N309="","",IF('ZASOBY N'!AG308="",0,'ZASOBY N'!AG308))</f>
        <v/>
      </c>
      <c r="V309" s="225" t="str">
        <f>IF($N309="","",IF(NN!P311="",0,NN!P311))</f>
        <v/>
      </c>
      <c r="W309" s="225" t="str">
        <f t="shared" si="116"/>
        <v/>
      </c>
      <c r="X309" s="226" t="str">
        <f t="shared" si="96"/>
        <v/>
      </c>
      <c r="Y309" s="225" t="str">
        <f>IF('ZASOBY N'!AU308="","",IF(C309&lt;&gt;C308,'ZASOBY N'!AU308,IF(D309&lt;&gt;D308,'ZASOBY N'!AU308,IF(F309&lt;&gt;F308,'ZASOBY N'!AU308,IF(G309&lt;&gt;G308,'ZASOBY N'!AU308,IF(J309&lt;&gt;J308,'ZASOBY N'!AU308,IF(NN!AC311="","",IF(AND(C308=C309,H308=H309,J308=J309,NN!AC311&gt;0),"",IF(AND(C309=C310,H309=DO307,NN!CW309&gt;0),'ZASOBY N'!AU308,'ZASOBY N'!AU308)))))))))</f>
        <v/>
      </c>
      <c r="Z309" s="225" t="str">
        <f t="shared" si="117"/>
        <v/>
      </c>
      <c r="AA309" s="227" t="str">
        <f t="shared" si="98"/>
        <v/>
      </c>
      <c r="AB309" s="400" t="str">
        <f t="shared" si="118"/>
        <v/>
      </c>
      <c r="AC309" s="228" t="str">
        <f t="shared" si="97"/>
        <v/>
      </c>
      <c r="AD309" s="222">
        <f>IF(B309="",0,IF(F309="",0,INDEX(POBRANIE_!$B$6:$F$101,MATCH('UPR BILANS N'!$F309,POBRANIE_!$A$6:$A$101,0),2)))</f>
        <v>0</v>
      </c>
      <c r="AE309" s="224">
        <f>IF(OR('ZASOBY N'!G308="",'ZASOBY N'!E308=""),0,IF(B309="",0,'ZASOBY N'!G308*'ZASOBY N'!E308))</f>
        <v>0</v>
      </c>
      <c r="AF309" s="225">
        <f>IF('ZASOBY N'!O308="",0,'ZASOBY N'!O308)</f>
        <v>0</v>
      </c>
      <c r="AG309" s="225">
        <f>IF('ZASOBY N'!Q308="",0,'ZASOBY N'!Q308)</f>
        <v>0</v>
      </c>
      <c r="AH309" s="225">
        <f>IF('ZASOBY N'!V308="",0,'ZASOBY N'!V308)</f>
        <v>0</v>
      </c>
      <c r="AI309" s="225">
        <f>IF('ZASOBY N'!AG308="",0,'ZASOBY N'!AG308)</f>
        <v>0</v>
      </c>
      <c r="AJ309" s="225">
        <f>IF(NN!P311="",0,IF(NN!P311="BRAK kol.7","BRAK BADAŃ",NN!P311))</f>
        <v>0</v>
      </c>
      <c r="AK309" s="225">
        <f>IF(NN!AC311="",0,IF(NN!AC311="BRAK kol.7","BRAK BADAŃ",NN!AC311))</f>
        <v>0</v>
      </c>
      <c r="BJ309" s="414" t="str">
        <f>IF(AND(BL309=1,BM309=1,SUMIF($C309:$C$525,$C309,$AK309:$AK$525)=$AK309),$AK309,IF($BO309&gt;0,$BO309,IF(AND(COUNTIF($C$11:$C308,$C309)&gt;=1,COUNTIF($D308:$D308,$D309)&gt;=1),"",IF(AND(SUMIF($C309:$C$525,$C309,$AK309:$AK$525)&gt;=$AK309,SUMIF($D309:$D$525,$D309,$AK309:$AK$525)&gt;=$AK309),SUMIF($C309:$C$525,$C309,$AK309:$AK$525),""))))</f>
        <v/>
      </c>
      <c r="BL309" s="409">
        <f>COUNTIFS('ZASOBY N'!$B308:$B$525,'ZASOBY N'!$B308,'ZASOBY N'!$C308:'ZASOBY N'!$C$525,'ZASOBY N'!$C308,'ZASOBY N'!$D308:'ZASOBY N'!$D$525,'ZASOBY N'!$D308,'ZASOBY N'!$H308:'ZASOBY N'!$H$525,'ZASOBY N'!$H308 )</f>
        <v>0</v>
      </c>
      <c r="BM309" s="410">
        <f>COUNTIFS('ZASOBY N'!$B$10:$B308,'ZASOBY N'!$B308,'ZASOBY N'!$C$10:'ZASOBY N'!$C308,'ZASOBY N'!$C308,'ZASOBY N'!$D$10:'ZASOBY N'!$D308,'ZASOBY N'!$D308,'ZASOBY N'!$H$10:'ZASOBY N'!$H308,'ZASOBY N'!$H308 )</f>
        <v>0</v>
      </c>
      <c r="BN309" s="411">
        <f t="shared" si="99"/>
        <v>0</v>
      </c>
      <c r="BO309" s="412">
        <f t="shared" si="100"/>
        <v>0</v>
      </c>
      <c r="BP309" s="94" t="str">
        <f t="shared" si="101"/>
        <v/>
      </c>
      <c r="BQ309" s="414" t="str">
        <f>IF(AND(BS309=1,BT309=1,SUMIF($C309:$C$525,$C309,$AJ309:$AJ$525)=$AJ309),$AJ309,IF($BV309&gt;0,$BV309,IF(AND(COUNTIF($C$11:$C308,$C309)&gt;=1,COUNTIF($D308:$D308,$D309)&gt;=1),"",IF(AND(SUMIF($C309:$C$525,$C309,$AJ309:$AJ$525)&gt;$AJ309,SUMIF($D309:$D$525,$D309,$AJ309:$AJ$525)&gt;$AJ309),SUMIF($C309:$C$525,$C309,$AJ309:$AJ$525),""))))</f>
        <v/>
      </c>
      <c r="BS309" s="409">
        <f>COUNTIFS('ZASOBY N'!$B308:$B$525,'ZASOBY N'!$B308,'ZASOBY N'!$C308:'ZASOBY N'!$C$525,'ZASOBY N'!$C308,'ZASOBY N'!$D308:'ZASOBY N'!$D$525,'ZASOBY N'!$D308,'ZASOBY N'!$H308:'ZASOBY N'!$H$525,'ZASOBY N'!$H308 )</f>
        <v>0</v>
      </c>
      <c r="BT309" s="410">
        <f>COUNTIFS('ZASOBY N'!$B$10:$B308,'ZASOBY N'!$B308,'ZASOBY N'!$C$10:'ZASOBY N'!$C308,'ZASOBY N'!$C308,'ZASOBY N'!$D$10:'ZASOBY N'!$D308,'ZASOBY N'!$D308,'ZASOBY N'!$H$10:'ZASOBY N'!$H308,'ZASOBY N'!$H308 )</f>
        <v>0</v>
      </c>
      <c r="BU309" s="411">
        <f t="shared" si="102"/>
        <v>0</v>
      </c>
      <c r="BV309" s="412">
        <f t="shared" si="103"/>
        <v>0</v>
      </c>
      <c r="BW309" s="94" t="s">
        <v>499</v>
      </c>
      <c r="BX309" s="414" t="str">
        <f>IF(AND(BZ309=1,CA309=1,SUMIF($C309:$C$525,$C309,$AI309:$AI$525)=$AI309),$AI309,IF($CC309&gt;0,$CC309,IF(AND(COUNTIF($C$11:$C308,$C309)&gt;=1,COUNTIF($D308:$D308,$D309)&gt;=1),"",IF(AND(SUMIF($C309:$C$525,$C309,$AI309:$AI$525)&gt;$AI309,SUMIF($D309:$D$525,$D309,$AI309:$AI$525)&gt;$IG309),_xlfn.AGGREGATE(14,4,$CB$11:$CB$31*($C$11:$C$31=$C309),1),""))))</f>
        <v/>
      </c>
      <c r="BZ309" s="409">
        <f>COUNTIFS('ZASOBY N'!$B308:$B$525,'ZASOBY N'!$B308,'ZASOBY N'!$C308:'ZASOBY N'!$C$525,'ZASOBY N'!$C308,'ZASOBY N'!$D308:'ZASOBY N'!$D$525,'ZASOBY N'!$D308,'ZASOBY N'!$H308:'ZASOBY N'!$H$525,'ZASOBY N'!$H308 )</f>
        <v>0</v>
      </c>
      <c r="CA309" s="410">
        <f>COUNTIFS('ZASOBY N'!$B$10:$B308,'ZASOBY N'!$B308,'ZASOBY N'!$C$10:'ZASOBY N'!$C308,'ZASOBY N'!$C308,'ZASOBY N'!$D$10:'ZASOBY N'!$D308,'ZASOBY N'!$D308,'ZASOBY N'!$H$10:'ZASOBY N'!$H308,'ZASOBY N'!$H308 )</f>
        <v>0</v>
      </c>
      <c r="CB309" s="411">
        <f t="shared" si="104"/>
        <v>0</v>
      </c>
      <c r="CC309" s="412">
        <f t="shared" si="105"/>
        <v>0</v>
      </c>
      <c r="CE309" s="414" t="str">
        <f>IF(AND(CG309=1,CH309=1,SUMIF($C309:$C$525,$C309,$AH309:$AH$525)=$AH309),$AH309,IF($CJ309&gt;0,$CJ309,IF(AND(COUNTIF($C$11:$C308,$C309)&gt;=1,COUNTIF($D308:$D308,$D309)&gt;=1),"",IF(AND(SUMIF($C309:$C$525,$C309,$AH309:$AH$525)&gt;$AH309,SUMIF($D309:$D$525,$D309,$AH309:$AH$525)&gt;$AH309),_xlfn.AGGREGATE(14,4,$CI$11:$CI$31*($C$11:$C$31=$C309),1),""))))</f>
        <v/>
      </c>
      <c r="CG309" s="409">
        <f>COUNTIFS('ZASOBY N'!$B308:$B$525,'ZASOBY N'!$B308,'ZASOBY N'!$C308:'ZASOBY N'!$C$525,'ZASOBY N'!$C308,'ZASOBY N'!$D308:'ZASOBY N'!$D$525,'ZASOBY N'!$D308,'ZASOBY N'!$H308:'ZASOBY N'!$H$525,'ZASOBY N'!$H308 )</f>
        <v>0</v>
      </c>
      <c r="CH309" s="410">
        <f>COUNTIFS('ZASOBY N'!$B$10:$B308,'ZASOBY N'!$B308,'ZASOBY N'!$C$10:'ZASOBY N'!$C308,'ZASOBY N'!$C308,'ZASOBY N'!$D$10:'ZASOBY N'!$D308,'ZASOBY N'!$D308,'ZASOBY N'!$H$10:'ZASOBY N'!$H308,'ZASOBY N'!$H308 )</f>
        <v>0</v>
      </c>
      <c r="CI309" s="411">
        <f t="shared" si="106"/>
        <v>0</v>
      </c>
      <c r="CJ309" s="412">
        <f t="shared" si="107"/>
        <v>0</v>
      </c>
      <c r="CL309" s="414" t="str">
        <f>IF(AND(CN309=1,CO309=1,SUMIF($C309:$C$525,$C309,$AG309:$AG$525)=$AG309),$AG309,IF($CQ309&gt;0,$CQ309,IF(AND(COUNTIF($C$11:$C308,$C309)&gt;=1,COUNTIF($D308:$D308,$D309)&gt;=1),"",IF(AND(SUMIF($C309:$C$525,$C309,$AG309:$AG$525)&gt;$AG309,SUMIF($D309:$D$525,$D309,$AG309:$AG$525)&gt;$AG309),_xlfn.AGGREGATE(14,4,$CP$11:$CP$31*($C$11:$C$31=$C309),1),""))))</f>
        <v/>
      </c>
      <c r="CN309" s="409">
        <f>COUNTIFS('ZASOBY N'!$B308:$B$525,'ZASOBY N'!$B308,'ZASOBY N'!$C308:'ZASOBY N'!$C$525,'ZASOBY N'!$C308,'ZASOBY N'!$D308:'ZASOBY N'!$D$525,'ZASOBY N'!$D308,'ZASOBY N'!$H308:'ZASOBY N'!$H$525,'ZASOBY N'!$H308 )</f>
        <v>0</v>
      </c>
      <c r="CO309" s="410">
        <f>COUNTIFS('ZASOBY N'!$B$10:$B308,'ZASOBY N'!$B308,'ZASOBY N'!$C$10:'ZASOBY N'!$C308,'ZASOBY N'!$C308,'ZASOBY N'!$D$10:'ZASOBY N'!$D308,'ZASOBY N'!$D308,'ZASOBY N'!$H$10:'ZASOBY N'!$H308,'ZASOBY N'!$H308 )</f>
        <v>0</v>
      </c>
      <c r="CP309" s="411">
        <f t="shared" si="108"/>
        <v>0</v>
      </c>
      <c r="CQ309" s="412">
        <f t="shared" si="109"/>
        <v>0</v>
      </c>
      <c r="CS309" s="414" t="str">
        <f>IF(AND(CU309=1,CV309=1,SUMIF($C309:$C$525,$C309,$AF309:$AF$525)=$AF309),$AF309,IF($CX309&gt;0,$CX309,IF(AND(COUNTIF($C$11:$C308,$C309)&gt;=1,COUNTIF($D308:$D308,$D309)&gt;=1),"",IF(AND(SUMIF($C309:$C$525,$C309,$AF309:$AF$525)&gt;$AF309,SUMIF($D309:$D$525,$D309,$AF309:$AF$525)&gt;$AF309),_xlfn.AGGREGATE(14,4,$CW$11:$CW$31*($C$11:$C$31=$C309),1),""))))</f>
        <v/>
      </c>
      <c r="CU309" s="409">
        <f>COUNTIFS('ZASOBY N'!$B308:$B$525,'ZASOBY N'!$B308,'ZASOBY N'!$C308:'ZASOBY N'!$C$525,'ZASOBY N'!$C308,'ZASOBY N'!$D308:'ZASOBY N'!$D$525,'ZASOBY N'!$D308,'ZASOBY N'!$H308:'ZASOBY N'!$H$525,'ZASOBY N'!$H308 )</f>
        <v>0</v>
      </c>
      <c r="CV309" s="410">
        <f>COUNTIFS('ZASOBY N'!$B$10:$B308,'ZASOBY N'!$B308,'ZASOBY N'!$C$10:'ZASOBY N'!$C308,'ZASOBY N'!$C308,'ZASOBY N'!$D$10:'ZASOBY N'!$D308,'ZASOBY N'!$D308,'ZASOBY N'!$H$10:'ZASOBY N'!$H308,'ZASOBY N'!$H308 )</f>
        <v>0</v>
      </c>
      <c r="CW309" s="411">
        <f t="shared" si="110"/>
        <v>0</v>
      </c>
      <c r="CX309" s="412">
        <f t="shared" si="111"/>
        <v>0</v>
      </c>
      <c r="CZ309" s="414" t="str">
        <f>IF(AND(DB309=1,DC309=1,SUMIF($C309:$C$525,$C309,$AE309:$AE$525)=$AE309),$AE309,IF($DE309&gt;0,$DE309,IF(AND(COUNTIF($C$11:$C308,$C309)&gt;=1,COUNTIF($D308:$D308,$D309)&gt;=1),"",IF(AND(SUMIF($C309:$C$525,$C309,$AE309:$AE$525)&gt;$AE309,SUMIF($D309:$D$525,$D309,$AE309:$AE$525)&gt;$AE309),_xlfn.AGGREGATE(14,4,$DD$11:$DD$31*($C$11:$C$31=$C309),1),""))))</f>
        <v/>
      </c>
      <c r="DB309" s="409">
        <f>COUNTIFS('ZASOBY N'!$B308:$B$525,'ZASOBY N'!$B308,'ZASOBY N'!$C308:'ZASOBY N'!$C$525,'ZASOBY N'!$C308,'ZASOBY N'!$D308:'ZASOBY N'!$D$525,'ZASOBY N'!$D308,'ZASOBY N'!$H308:'ZASOBY N'!$H$525,'ZASOBY N'!$H308 )</f>
        <v>0</v>
      </c>
      <c r="DC309" s="410">
        <f>COUNTIFS('ZASOBY N'!$B$10:$B308,'ZASOBY N'!$B308,'ZASOBY N'!$C$10:'ZASOBY N'!$C308,'ZASOBY N'!$C308,'ZASOBY N'!$D$10:'ZASOBY N'!$D308,'ZASOBY N'!$D308,'ZASOBY N'!$H$10:'ZASOBY N'!$H308,'ZASOBY N'!$H308 )</f>
        <v>0</v>
      </c>
      <c r="DD309" s="411">
        <f t="shared" si="112"/>
        <v>0</v>
      </c>
      <c r="DE309" s="412">
        <f t="shared" si="113"/>
        <v>0</v>
      </c>
      <c r="DF309" s="399" t="str">
        <f>IF(AND(DI309=1,DJ309=1,SUMIF($C309:$C$525,$C309,$AD309:$AD$525)=$AD309),$AD309,IF($DL309&gt;0,$DL309,IF(B309="","",IF(AND(COUNTIF($C$11:$C308,$C309)&gt;=1,COUNTIF($D308:$D308,$D309)&gt;=1,COUNTIF($Z306:$Z308,$C309)=0),"",IF(AND(COUNTIF($C$11:$C308,$C309)&gt;=1,COUNTIF($D308:$D308,$D309)&gt;=1),"UJĘTO WYŻEJ",IF(AND(SUMIF($C309:$C$525,$C309,$AD309:$AD$525)&gt;$AD309,SUMIF($D309:$D$525,$D309,$AD309:$AD$525)&gt;$AD309),_xlfn.AGGREGATE(14,4,$DK$11:$DK$31*($C$11:$C$31=$C309),1),""))))))</f>
        <v/>
      </c>
      <c r="DG309" s="414" t="str">
        <f>IF(AND(DI309=1,DJ309=1,SUMIF($C309:$C$525,$C309,$AD309:$AD$525)=$AD309),$AD309,IF($DL309&gt;0,$DL309,IF(AND(COUNTIF($C$11:$C308,$C309)&gt;=1,COUNTIF($D308:$D308,$D309)&gt;=1),"",IF(AND(SUMIF($C309:$C$525,$C309,$AD309:$AD$525)&gt;$AD309,SUMIF($D309:$D$525,$D309,$AD309:$AD$525)&gt;$AD309),_xlfn.AGGREGATE(14,4,$DK$11:$DK$31*($C$11:$C$31=$C309),1),""))))</f>
        <v/>
      </c>
      <c r="DI309" s="409">
        <f>COUNTIFS('ZASOBY N'!$B308:$B$525,'ZASOBY N'!$B308,'ZASOBY N'!$C308:'ZASOBY N'!$C$525,'ZASOBY N'!$C308,'ZASOBY N'!$D308:'ZASOBY N'!$D$525,'ZASOBY N'!$D308,'ZASOBY N'!$H308:'ZASOBY N'!$H$525,'ZASOBY N'!$H308 )</f>
        <v>0</v>
      </c>
      <c r="DJ309" s="410">
        <f>COUNTIFS('ZASOBY N'!$B$10:$B308,'ZASOBY N'!$B308,'ZASOBY N'!$C$10:'ZASOBY N'!$C308,'ZASOBY N'!$C308,'ZASOBY N'!$D$10:'ZASOBY N'!$D308,'ZASOBY N'!$D308,'ZASOBY N'!$H$10:'ZASOBY N'!$H308,'ZASOBY N'!$H308 )</f>
        <v>0</v>
      </c>
      <c r="DK309" s="411">
        <f t="shared" si="114"/>
        <v>0</v>
      </c>
      <c r="DL309" s="412">
        <f t="shared" si="115"/>
        <v>0</v>
      </c>
    </row>
    <row r="310" spans="1:116" ht="18.899999999999999" customHeight="1" x14ac:dyDescent="0.3">
      <c r="A310" s="219"/>
      <c r="B310" s="152" t="str">
        <f>IF('ZASOBY N'!A309="","",'ZASOBY N'!A309)</f>
        <v/>
      </c>
      <c r="C310" s="462" t="str">
        <f>IF('ZASOBY N'!C309="","",'ZASOBY N'!C309)</f>
        <v/>
      </c>
      <c r="D310" s="137" t="str">
        <f>IF('ZASOBY N'!B309="","",'ZASOBY N'!B309)</f>
        <v/>
      </c>
      <c r="E310" s="138"/>
      <c r="F310" s="356" t="str">
        <f>IF('ZASOBY N'!D309="","",'ZASOBY N'!D309)</f>
        <v/>
      </c>
      <c r="G310" s="220" t="str">
        <f>IF('ZASOBY N'!G309="","",'ZASOBY N'!G309)</f>
        <v/>
      </c>
      <c r="H310" s="221" t="str">
        <f>IF('ZASOBY N'!F309="","",'ZASOBY N'!F309)</f>
        <v/>
      </c>
      <c r="I310" s="221" t="str">
        <f>IF('ZASOBY N'!G309="","",'ZASOBY N'!G309)</f>
        <v/>
      </c>
      <c r="J310" s="221" t="str">
        <f>IF('ZASOBY N'!H309="","",'ZASOBY N'!H309)</f>
        <v/>
      </c>
      <c r="K310" s="214">
        <v>0</v>
      </c>
      <c r="L310" s="214">
        <v>0</v>
      </c>
      <c r="M310" s="214">
        <v>0</v>
      </c>
      <c r="N310" s="222" t="str">
        <f>IF('ZASOBY N'!BD309="x","",IF(W310="","",'ZASOBY N'!E309))</f>
        <v/>
      </c>
      <c r="O310" s="223">
        <v>0</v>
      </c>
      <c r="P310" s="223">
        <v>0</v>
      </c>
      <c r="Q310" s="226" t="str">
        <f>IF($N310="","",'UPR BILANS N'!G310*'UPR BILANS N'!N310)</f>
        <v/>
      </c>
      <c r="R310" s="225" t="str">
        <f>IF($N310="","",'ZASOBY N'!O309)</f>
        <v/>
      </c>
      <c r="S310" s="225" t="str">
        <f>IF($N310="","",IF('ZASOBY N'!Q309="",0,'ZASOBY N'!Q309))</f>
        <v/>
      </c>
      <c r="T310" s="225" t="str">
        <f>IF($N310="","",'ZASOBY N'!V309)</f>
        <v/>
      </c>
      <c r="U310" s="225" t="str">
        <f>IF($N310="","",IF('ZASOBY N'!AG309="",0,'ZASOBY N'!AG309))</f>
        <v/>
      </c>
      <c r="V310" s="225" t="str">
        <f>IF($N310="","",IF(NN!P312="",0,NN!P312))</f>
        <v/>
      </c>
      <c r="W310" s="225" t="str">
        <f t="shared" si="116"/>
        <v/>
      </c>
      <c r="X310" s="226" t="str">
        <f t="shared" si="96"/>
        <v/>
      </c>
      <c r="Y310" s="225" t="str">
        <f>IF('ZASOBY N'!AU309="","",IF(C310&lt;&gt;C309,'ZASOBY N'!AU309,IF(D310&lt;&gt;D309,'ZASOBY N'!AU309,IF(F310&lt;&gt;F309,'ZASOBY N'!AU309,IF(G310&lt;&gt;G309,'ZASOBY N'!AU309,IF(J310&lt;&gt;J309,'ZASOBY N'!AU309,IF(NN!AC312="","",IF(AND(C309=C310,H309=H310,J309=J310,NN!AC312&gt;0),"",IF(AND(C310=C311,H310=DO308,NN!CW310&gt;0),'ZASOBY N'!AU309,'ZASOBY N'!AU309)))))))))</f>
        <v/>
      </c>
      <c r="Z310" s="225" t="str">
        <f t="shared" si="117"/>
        <v/>
      </c>
      <c r="AA310" s="227" t="str">
        <f t="shared" si="98"/>
        <v/>
      </c>
      <c r="AB310" s="400" t="str">
        <f t="shared" si="118"/>
        <v/>
      </c>
      <c r="AC310" s="228" t="str">
        <f t="shared" si="97"/>
        <v/>
      </c>
      <c r="AD310" s="222">
        <f>IF(B310="",0,IF(F310="",0,INDEX(POBRANIE_!$B$6:$F$101,MATCH('UPR BILANS N'!$F310,POBRANIE_!$A$6:$A$101,0),2)))</f>
        <v>0</v>
      </c>
      <c r="AE310" s="224">
        <f>IF(OR('ZASOBY N'!G309="",'ZASOBY N'!E309=""),0,IF(B310="",0,'ZASOBY N'!G309*'ZASOBY N'!E309))</f>
        <v>0</v>
      </c>
      <c r="AF310" s="225">
        <f>IF('ZASOBY N'!O309="",0,'ZASOBY N'!O309)</f>
        <v>0</v>
      </c>
      <c r="AG310" s="225">
        <f>IF('ZASOBY N'!Q309="",0,'ZASOBY N'!Q309)</f>
        <v>0</v>
      </c>
      <c r="AH310" s="225">
        <f>IF('ZASOBY N'!V309="",0,'ZASOBY N'!V309)</f>
        <v>0</v>
      </c>
      <c r="AI310" s="225">
        <f>IF('ZASOBY N'!AG309="",0,'ZASOBY N'!AG309)</f>
        <v>0</v>
      </c>
      <c r="AJ310" s="225">
        <f>IF(NN!P312="",0,IF(NN!P312="BRAK kol.7","BRAK BADAŃ",NN!P312))</f>
        <v>0</v>
      </c>
      <c r="AK310" s="225">
        <f>IF(NN!AC312="",0,IF(NN!AC312="BRAK kol.7","BRAK BADAŃ",NN!AC312))</f>
        <v>0</v>
      </c>
      <c r="BJ310" s="414" t="str">
        <f>IF(AND(BL310=1,BM310=1,SUMIF($C310:$C$525,$C310,$AK310:$AK$525)=$AK310),$AK310,IF($BO310&gt;0,$BO310,IF(AND(COUNTIF($C$11:$C309,$C310)&gt;=1,COUNTIF($D309:$D309,$D310)&gt;=1),"",IF(AND(SUMIF($C310:$C$525,$C310,$AK310:$AK$525)&gt;=$AK310,SUMIF($D310:$D$525,$D310,$AK310:$AK$525)&gt;=$AK310),SUMIF($C310:$C$525,$C310,$AK310:$AK$525),""))))</f>
        <v/>
      </c>
      <c r="BL310" s="409">
        <f>COUNTIFS('ZASOBY N'!$B309:$B$525,'ZASOBY N'!$B309,'ZASOBY N'!$C309:'ZASOBY N'!$C$525,'ZASOBY N'!$C309,'ZASOBY N'!$D309:'ZASOBY N'!$D$525,'ZASOBY N'!$D309,'ZASOBY N'!$H309:'ZASOBY N'!$H$525,'ZASOBY N'!$H309 )</f>
        <v>0</v>
      </c>
      <c r="BM310" s="410">
        <f>COUNTIFS('ZASOBY N'!$B$10:$B309,'ZASOBY N'!$B309,'ZASOBY N'!$C$10:'ZASOBY N'!$C309,'ZASOBY N'!$C309,'ZASOBY N'!$D$10:'ZASOBY N'!$D309,'ZASOBY N'!$D309,'ZASOBY N'!$H$10:'ZASOBY N'!$H309,'ZASOBY N'!$H309 )</f>
        <v>0</v>
      </c>
      <c r="BN310" s="411">
        <f t="shared" si="99"/>
        <v>0</v>
      </c>
      <c r="BO310" s="412">
        <f t="shared" si="100"/>
        <v>0</v>
      </c>
      <c r="BP310" s="94" t="str">
        <f t="shared" si="101"/>
        <v/>
      </c>
      <c r="BQ310" s="414" t="str">
        <f>IF(AND(BS310=1,BT310=1,SUMIF($C310:$C$525,$C310,$AJ310:$AJ$525)=$AJ310),$AJ310,IF($BV310&gt;0,$BV310,IF(AND(COUNTIF($C$11:$C309,$C310)&gt;=1,COUNTIF($D309:$D309,$D310)&gt;=1),"",IF(AND(SUMIF($C310:$C$525,$C310,$AJ310:$AJ$525)&gt;$AJ310,SUMIF($D310:$D$525,$D310,$AJ310:$AJ$525)&gt;$AJ310),SUMIF($C310:$C$525,$C310,$AJ310:$AJ$525),""))))</f>
        <v/>
      </c>
      <c r="BS310" s="409">
        <f>COUNTIFS('ZASOBY N'!$B309:$B$525,'ZASOBY N'!$B309,'ZASOBY N'!$C309:'ZASOBY N'!$C$525,'ZASOBY N'!$C309,'ZASOBY N'!$D309:'ZASOBY N'!$D$525,'ZASOBY N'!$D309,'ZASOBY N'!$H309:'ZASOBY N'!$H$525,'ZASOBY N'!$H309 )</f>
        <v>0</v>
      </c>
      <c r="BT310" s="410">
        <f>COUNTIFS('ZASOBY N'!$B$10:$B309,'ZASOBY N'!$B309,'ZASOBY N'!$C$10:'ZASOBY N'!$C309,'ZASOBY N'!$C309,'ZASOBY N'!$D$10:'ZASOBY N'!$D309,'ZASOBY N'!$D309,'ZASOBY N'!$H$10:'ZASOBY N'!$H309,'ZASOBY N'!$H309 )</f>
        <v>0</v>
      </c>
      <c r="BU310" s="411">
        <f t="shared" si="102"/>
        <v>0</v>
      </c>
      <c r="BV310" s="412">
        <f t="shared" si="103"/>
        <v>0</v>
      </c>
      <c r="BW310" s="94" t="s">
        <v>499</v>
      </c>
      <c r="BX310" s="414" t="str">
        <f>IF(AND(BZ310=1,CA310=1,SUMIF($C310:$C$525,$C310,$AI310:$AI$525)=$AI310),$AI310,IF($CC310&gt;0,$CC310,IF(AND(COUNTIF($C$11:$C309,$C310)&gt;=1,COUNTIF($D309:$D309,$D310)&gt;=1),"",IF(AND(SUMIF($C310:$C$525,$C310,$AI310:$AI$525)&gt;$AI310,SUMIF($D310:$D$525,$D310,$AI310:$AI$525)&gt;$IG310),_xlfn.AGGREGATE(14,4,$CB$11:$CB$31*($C$11:$C$31=$C310),1),""))))</f>
        <v/>
      </c>
      <c r="BZ310" s="409">
        <f>COUNTIFS('ZASOBY N'!$B309:$B$525,'ZASOBY N'!$B309,'ZASOBY N'!$C309:'ZASOBY N'!$C$525,'ZASOBY N'!$C309,'ZASOBY N'!$D309:'ZASOBY N'!$D$525,'ZASOBY N'!$D309,'ZASOBY N'!$H309:'ZASOBY N'!$H$525,'ZASOBY N'!$H309 )</f>
        <v>0</v>
      </c>
      <c r="CA310" s="410">
        <f>COUNTIFS('ZASOBY N'!$B$10:$B309,'ZASOBY N'!$B309,'ZASOBY N'!$C$10:'ZASOBY N'!$C309,'ZASOBY N'!$C309,'ZASOBY N'!$D$10:'ZASOBY N'!$D309,'ZASOBY N'!$D309,'ZASOBY N'!$H$10:'ZASOBY N'!$H309,'ZASOBY N'!$H309 )</f>
        <v>0</v>
      </c>
      <c r="CB310" s="411">
        <f t="shared" si="104"/>
        <v>0</v>
      </c>
      <c r="CC310" s="412">
        <f t="shared" si="105"/>
        <v>0</v>
      </c>
      <c r="CE310" s="414" t="str">
        <f>IF(AND(CG310=1,CH310=1,SUMIF($C310:$C$525,$C310,$AH310:$AH$525)=$AH310),$AH310,IF($CJ310&gt;0,$CJ310,IF(AND(COUNTIF($C$11:$C309,$C310)&gt;=1,COUNTIF($D309:$D309,$D310)&gt;=1),"",IF(AND(SUMIF($C310:$C$525,$C310,$AH310:$AH$525)&gt;$AH310,SUMIF($D310:$D$525,$D310,$AH310:$AH$525)&gt;$AH310),_xlfn.AGGREGATE(14,4,$CI$11:$CI$31*($C$11:$C$31=$C310),1),""))))</f>
        <v/>
      </c>
      <c r="CG310" s="409">
        <f>COUNTIFS('ZASOBY N'!$B309:$B$525,'ZASOBY N'!$B309,'ZASOBY N'!$C309:'ZASOBY N'!$C$525,'ZASOBY N'!$C309,'ZASOBY N'!$D309:'ZASOBY N'!$D$525,'ZASOBY N'!$D309,'ZASOBY N'!$H309:'ZASOBY N'!$H$525,'ZASOBY N'!$H309 )</f>
        <v>0</v>
      </c>
      <c r="CH310" s="410">
        <f>COUNTIFS('ZASOBY N'!$B$10:$B309,'ZASOBY N'!$B309,'ZASOBY N'!$C$10:'ZASOBY N'!$C309,'ZASOBY N'!$C309,'ZASOBY N'!$D$10:'ZASOBY N'!$D309,'ZASOBY N'!$D309,'ZASOBY N'!$H$10:'ZASOBY N'!$H309,'ZASOBY N'!$H309 )</f>
        <v>0</v>
      </c>
      <c r="CI310" s="411">
        <f t="shared" si="106"/>
        <v>0</v>
      </c>
      <c r="CJ310" s="412">
        <f t="shared" si="107"/>
        <v>0</v>
      </c>
      <c r="CL310" s="414" t="str">
        <f>IF(AND(CN310=1,CO310=1,SUMIF($C310:$C$525,$C310,$AG310:$AG$525)=$AG310),$AG310,IF($CQ310&gt;0,$CQ310,IF(AND(COUNTIF($C$11:$C309,$C310)&gt;=1,COUNTIF($D309:$D309,$D310)&gt;=1),"",IF(AND(SUMIF($C310:$C$525,$C310,$AG310:$AG$525)&gt;$AG310,SUMIF($D310:$D$525,$D310,$AG310:$AG$525)&gt;$AG310),_xlfn.AGGREGATE(14,4,$CP$11:$CP$31*($C$11:$C$31=$C310),1),""))))</f>
        <v/>
      </c>
      <c r="CN310" s="409">
        <f>COUNTIFS('ZASOBY N'!$B309:$B$525,'ZASOBY N'!$B309,'ZASOBY N'!$C309:'ZASOBY N'!$C$525,'ZASOBY N'!$C309,'ZASOBY N'!$D309:'ZASOBY N'!$D$525,'ZASOBY N'!$D309,'ZASOBY N'!$H309:'ZASOBY N'!$H$525,'ZASOBY N'!$H309 )</f>
        <v>0</v>
      </c>
      <c r="CO310" s="410">
        <f>COUNTIFS('ZASOBY N'!$B$10:$B309,'ZASOBY N'!$B309,'ZASOBY N'!$C$10:'ZASOBY N'!$C309,'ZASOBY N'!$C309,'ZASOBY N'!$D$10:'ZASOBY N'!$D309,'ZASOBY N'!$D309,'ZASOBY N'!$H$10:'ZASOBY N'!$H309,'ZASOBY N'!$H309 )</f>
        <v>0</v>
      </c>
      <c r="CP310" s="411">
        <f t="shared" si="108"/>
        <v>0</v>
      </c>
      <c r="CQ310" s="412">
        <f t="shared" si="109"/>
        <v>0</v>
      </c>
      <c r="CS310" s="414" t="str">
        <f>IF(AND(CU310=1,CV310=1,SUMIF($C310:$C$525,$C310,$AF310:$AF$525)=$AF310),$AF310,IF($CX310&gt;0,$CX310,IF(AND(COUNTIF($C$11:$C309,$C310)&gt;=1,COUNTIF($D309:$D309,$D310)&gt;=1),"",IF(AND(SUMIF($C310:$C$525,$C310,$AF310:$AF$525)&gt;$AF310,SUMIF($D310:$D$525,$D310,$AF310:$AF$525)&gt;$AF310),_xlfn.AGGREGATE(14,4,$CW$11:$CW$31*($C$11:$C$31=$C310),1),""))))</f>
        <v/>
      </c>
      <c r="CU310" s="409">
        <f>COUNTIFS('ZASOBY N'!$B309:$B$525,'ZASOBY N'!$B309,'ZASOBY N'!$C309:'ZASOBY N'!$C$525,'ZASOBY N'!$C309,'ZASOBY N'!$D309:'ZASOBY N'!$D$525,'ZASOBY N'!$D309,'ZASOBY N'!$H309:'ZASOBY N'!$H$525,'ZASOBY N'!$H309 )</f>
        <v>0</v>
      </c>
      <c r="CV310" s="410">
        <f>COUNTIFS('ZASOBY N'!$B$10:$B309,'ZASOBY N'!$B309,'ZASOBY N'!$C$10:'ZASOBY N'!$C309,'ZASOBY N'!$C309,'ZASOBY N'!$D$10:'ZASOBY N'!$D309,'ZASOBY N'!$D309,'ZASOBY N'!$H$10:'ZASOBY N'!$H309,'ZASOBY N'!$H309 )</f>
        <v>0</v>
      </c>
      <c r="CW310" s="411">
        <f t="shared" si="110"/>
        <v>0</v>
      </c>
      <c r="CX310" s="412">
        <f t="shared" si="111"/>
        <v>0</v>
      </c>
      <c r="CZ310" s="414" t="str">
        <f>IF(AND(DB310=1,DC310=1,SUMIF($C310:$C$525,$C310,$AE310:$AE$525)=$AE310),$AE310,IF($DE310&gt;0,$DE310,IF(AND(COUNTIF($C$11:$C309,$C310)&gt;=1,COUNTIF($D309:$D309,$D310)&gt;=1),"",IF(AND(SUMIF($C310:$C$525,$C310,$AE310:$AE$525)&gt;$AE310,SUMIF($D310:$D$525,$D310,$AE310:$AE$525)&gt;$AE310),_xlfn.AGGREGATE(14,4,$DD$11:$DD$31*($C$11:$C$31=$C310),1),""))))</f>
        <v/>
      </c>
      <c r="DB310" s="409">
        <f>COUNTIFS('ZASOBY N'!$B309:$B$525,'ZASOBY N'!$B309,'ZASOBY N'!$C309:'ZASOBY N'!$C$525,'ZASOBY N'!$C309,'ZASOBY N'!$D309:'ZASOBY N'!$D$525,'ZASOBY N'!$D309,'ZASOBY N'!$H309:'ZASOBY N'!$H$525,'ZASOBY N'!$H309 )</f>
        <v>0</v>
      </c>
      <c r="DC310" s="410">
        <f>COUNTIFS('ZASOBY N'!$B$10:$B309,'ZASOBY N'!$B309,'ZASOBY N'!$C$10:'ZASOBY N'!$C309,'ZASOBY N'!$C309,'ZASOBY N'!$D$10:'ZASOBY N'!$D309,'ZASOBY N'!$D309,'ZASOBY N'!$H$10:'ZASOBY N'!$H309,'ZASOBY N'!$H309 )</f>
        <v>0</v>
      </c>
      <c r="DD310" s="411">
        <f t="shared" si="112"/>
        <v>0</v>
      </c>
      <c r="DE310" s="412">
        <f t="shared" si="113"/>
        <v>0</v>
      </c>
      <c r="DF310" s="399" t="str">
        <f>IF(AND(DI310=1,DJ310=1,SUMIF($C310:$C$525,$C310,$AD310:$AD$525)=$AD310),$AD310,IF($DL310&gt;0,$DL310,IF(B310="","",IF(AND(COUNTIF($C$11:$C309,$C310)&gt;=1,COUNTIF($D309:$D309,$D310)&gt;=1,COUNTIF($Z307:$Z309,$C310)=0),"",IF(AND(COUNTIF($C$11:$C309,$C310)&gt;=1,COUNTIF($D309:$D309,$D310)&gt;=1),"UJĘTO WYŻEJ",IF(AND(SUMIF($C310:$C$525,$C310,$AD310:$AD$525)&gt;$AD310,SUMIF($D310:$D$525,$D310,$AD310:$AD$525)&gt;$AD310),_xlfn.AGGREGATE(14,4,$DK$11:$DK$31*($C$11:$C$31=$C310),1),""))))))</f>
        <v/>
      </c>
      <c r="DG310" s="414" t="str">
        <f>IF(AND(DI310=1,DJ310=1,SUMIF($C310:$C$525,$C310,$AD310:$AD$525)=$AD310),$AD310,IF($DL310&gt;0,$DL310,IF(AND(COUNTIF($C$11:$C309,$C310)&gt;=1,COUNTIF($D309:$D309,$D310)&gt;=1),"",IF(AND(SUMIF($C310:$C$525,$C310,$AD310:$AD$525)&gt;$AD310,SUMIF($D310:$D$525,$D310,$AD310:$AD$525)&gt;$AD310),_xlfn.AGGREGATE(14,4,$DK$11:$DK$31*($C$11:$C$31=$C310),1),""))))</f>
        <v/>
      </c>
      <c r="DI310" s="409">
        <f>COUNTIFS('ZASOBY N'!$B309:$B$525,'ZASOBY N'!$B309,'ZASOBY N'!$C309:'ZASOBY N'!$C$525,'ZASOBY N'!$C309,'ZASOBY N'!$D309:'ZASOBY N'!$D$525,'ZASOBY N'!$D309,'ZASOBY N'!$H309:'ZASOBY N'!$H$525,'ZASOBY N'!$H309 )</f>
        <v>0</v>
      </c>
      <c r="DJ310" s="410">
        <f>COUNTIFS('ZASOBY N'!$B$10:$B309,'ZASOBY N'!$B309,'ZASOBY N'!$C$10:'ZASOBY N'!$C309,'ZASOBY N'!$C309,'ZASOBY N'!$D$10:'ZASOBY N'!$D309,'ZASOBY N'!$D309,'ZASOBY N'!$H$10:'ZASOBY N'!$H309,'ZASOBY N'!$H309 )</f>
        <v>0</v>
      </c>
      <c r="DK310" s="411">
        <f t="shared" si="114"/>
        <v>0</v>
      </c>
      <c r="DL310" s="412">
        <f t="shared" si="115"/>
        <v>0</v>
      </c>
    </row>
    <row r="311" spans="1:116" ht="18.899999999999999" customHeight="1" x14ac:dyDescent="0.3">
      <c r="A311" s="219"/>
      <c r="B311" s="152" t="str">
        <f>IF('ZASOBY N'!A310="","",'ZASOBY N'!A310)</f>
        <v/>
      </c>
      <c r="C311" s="462" t="str">
        <f>IF('ZASOBY N'!C310="","",'ZASOBY N'!C310)</f>
        <v/>
      </c>
      <c r="D311" s="137" t="str">
        <f>IF('ZASOBY N'!B310="","",'ZASOBY N'!B310)</f>
        <v/>
      </c>
      <c r="E311" s="138"/>
      <c r="F311" s="356" t="str">
        <f>IF('ZASOBY N'!D310="","",'ZASOBY N'!D310)</f>
        <v/>
      </c>
      <c r="G311" s="220" t="str">
        <f>IF('ZASOBY N'!G310="","",'ZASOBY N'!G310)</f>
        <v/>
      </c>
      <c r="H311" s="221" t="str">
        <f>IF('ZASOBY N'!F310="","",'ZASOBY N'!F310)</f>
        <v/>
      </c>
      <c r="I311" s="221" t="str">
        <f>IF('ZASOBY N'!G310="","",'ZASOBY N'!G310)</f>
        <v/>
      </c>
      <c r="J311" s="221" t="str">
        <f>IF('ZASOBY N'!H310="","",'ZASOBY N'!H310)</f>
        <v/>
      </c>
      <c r="K311" s="214">
        <v>0</v>
      </c>
      <c r="L311" s="214">
        <v>0</v>
      </c>
      <c r="M311" s="214">
        <v>0</v>
      </c>
      <c r="N311" s="222" t="str">
        <f>IF('ZASOBY N'!BD310="x","",IF(W311="","",'ZASOBY N'!E310))</f>
        <v/>
      </c>
      <c r="O311" s="223">
        <v>0</v>
      </c>
      <c r="P311" s="223">
        <v>0</v>
      </c>
      <c r="Q311" s="226" t="str">
        <f>IF($N311="","",'UPR BILANS N'!G311*'UPR BILANS N'!N311)</f>
        <v/>
      </c>
      <c r="R311" s="225" t="str">
        <f>IF($N311="","",'ZASOBY N'!O310)</f>
        <v/>
      </c>
      <c r="S311" s="225" t="str">
        <f>IF($N311="","",IF('ZASOBY N'!Q310="",0,'ZASOBY N'!Q310))</f>
        <v/>
      </c>
      <c r="T311" s="225" t="str">
        <f>IF($N311="","",'ZASOBY N'!V310)</f>
        <v/>
      </c>
      <c r="U311" s="225" t="str">
        <f>IF($N311="","",IF('ZASOBY N'!AG310="",0,'ZASOBY N'!AG310))</f>
        <v/>
      </c>
      <c r="V311" s="225" t="str">
        <f>IF($N311="","",IF(NN!P313="",0,NN!P313))</f>
        <v/>
      </c>
      <c r="W311" s="225" t="str">
        <f t="shared" si="116"/>
        <v/>
      </c>
      <c r="X311" s="226" t="str">
        <f t="shared" si="96"/>
        <v/>
      </c>
      <c r="Y311" s="225" t="str">
        <f>IF('ZASOBY N'!AU310="","",IF(C311&lt;&gt;C310,'ZASOBY N'!AU310,IF(D311&lt;&gt;D310,'ZASOBY N'!AU310,IF(F311&lt;&gt;F310,'ZASOBY N'!AU310,IF(G311&lt;&gt;G310,'ZASOBY N'!AU310,IF(J311&lt;&gt;J310,'ZASOBY N'!AU310,IF(NN!AC313="","",IF(AND(C310=C311,H310=H311,J310=J311,NN!AC313&gt;0),"",IF(AND(C311=C312,H311=DO309,NN!CW311&gt;0),'ZASOBY N'!AU310,'ZASOBY N'!AU310)))))))))</f>
        <v/>
      </c>
      <c r="Z311" s="225" t="str">
        <f t="shared" si="117"/>
        <v/>
      </c>
      <c r="AA311" s="227" t="str">
        <f t="shared" si="98"/>
        <v/>
      </c>
      <c r="AB311" s="400" t="str">
        <f t="shared" si="118"/>
        <v/>
      </c>
      <c r="AC311" s="228" t="str">
        <f t="shared" si="97"/>
        <v/>
      </c>
      <c r="AD311" s="222">
        <f>IF(B311="",0,IF(F311="",0,INDEX(POBRANIE_!$B$6:$F$101,MATCH('UPR BILANS N'!$F311,POBRANIE_!$A$6:$A$101,0),2)))</f>
        <v>0</v>
      </c>
      <c r="AE311" s="224">
        <f>IF(OR('ZASOBY N'!G310="",'ZASOBY N'!E310=""),0,IF(B311="",0,'ZASOBY N'!G310*'ZASOBY N'!E310))</f>
        <v>0</v>
      </c>
      <c r="AF311" s="225">
        <f>IF('ZASOBY N'!O310="",0,'ZASOBY N'!O310)</f>
        <v>0</v>
      </c>
      <c r="AG311" s="225">
        <f>IF('ZASOBY N'!Q310="",0,'ZASOBY N'!Q310)</f>
        <v>0</v>
      </c>
      <c r="AH311" s="225">
        <f>IF('ZASOBY N'!V310="",0,'ZASOBY N'!V310)</f>
        <v>0</v>
      </c>
      <c r="AI311" s="225">
        <f>IF('ZASOBY N'!AG310="",0,'ZASOBY N'!AG310)</f>
        <v>0</v>
      </c>
      <c r="AJ311" s="225">
        <f>IF(NN!P313="",0,IF(NN!P313="BRAK kol.7","BRAK BADAŃ",NN!P313))</f>
        <v>0</v>
      </c>
      <c r="AK311" s="225">
        <f>IF(NN!AC313="",0,IF(NN!AC313="BRAK kol.7","BRAK BADAŃ",NN!AC313))</f>
        <v>0</v>
      </c>
      <c r="BJ311" s="414" t="str">
        <f>IF(AND(BL311=1,BM311=1,SUMIF($C311:$C$525,$C311,$AK311:$AK$525)=$AK311),$AK311,IF($BO311&gt;0,$BO311,IF(AND(COUNTIF($C$11:$C310,$C311)&gt;=1,COUNTIF($D310:$D310,$D311)&gt;=1),"",IF(AND(SUMIF($C311:$C$525,$C311,$AK311:$AK$525)&gt;=$AK311,SUMIF($D311:$D$525,$D311,$AK311:$AK$525)&gt;=$AK311),SUMIF($C311:$C$525,$C311,$AK311:$AK$525),""))))</f>
        <v/>
      </c>
      <c r="BL311" s="409">
        <f>COUNTIFS('ZASOBY N'!$B310:$B$525,'ZASOBY N'!$B310,'ZASOBY N'!$C310:'ZASOBY N'!$C$525,'ZASOBY N'!$C310,'ZASOBY N'!$D310:'ZASOBY N'!$D$525,'ZASOBY N'!$D310,'ZASOBY N'!$H310:'ZASOBY N'!$H$525,'ZASOBY N'!$H310 )</f>
        <v>0</v>
      </c>
      <c r="BM311" s="410">
        <f>COUNTIFS('ZASOBY N'!$B$10:$B310,'ZASOBY N'!$B310,'ZASOBY N'!$C$10:'ZASOBY N'!$C310,'ZASOBY N'!$C310,'ZASOBY N'!$D$10:'ZASOBY N'!$D310,'ZASOBY N'!$D310,'ZASOBY N'!$H$10:'ZASOBY N'!$H310,'ZASOBY N'!$H310 )</f>
        <v>0</v>
      </c>
      <c r="BN311" s="411">
        <f t="shared" si="99"/>
        <v>0</v>
      </c>
      <c r="BO311" s="412">
        <f t="shared" si="100"/>
        <v>0</v>
      </c>
      <c r="BP311" s="94" t="str">
        <f t="shared" si="101"/>
        <v/>
      </c>
      <c r="BQ311" s="414" t="str">
        <f>IF(AND(BS311=1,BT311=1,SUMIF($C311:$C$525,$C311,$AJ311:$AJ$525)=$AJ311),$AJ311,IF($BV311&gt;0,$BV311,IF(AND(COUNTIF($C$11:$C310,$C311)&gt;=1,COUNTIF($D310:$D310,$D311)&gt;=1),"",IF(AND(SUMIF($C311:$C$525,$C311,$AJ311:$AJ$525)&gt;$AJ311,SUMIF($D311:$D$525,$D311,$AJ311:$AJ$525)&gt;$AJ311),SUMIF($C311:$C$525,$C311,$AJ311:$AJ$525),""))))</f>
        <v/>
      </c>
      <c r="BS311" s="409">
        <f>COUNTIFS('ZASOBY N'!$B310:$B$525,'ZASOBY N'!$B310,'ZASOBY N'!$C310:'ZASOBY N'!$C$525,'ZASOBY N'!$C310,'ZASOBY N'!$D310:'ZASOBY N'!$D$525,'ZASOBY N'!$D310,'ZASOBY N'!$H310:'ZASOBY N'!$H$525,'ZASOBY N'!$H310 )</f>
        <v>0</v>
      </c>
      <c r="BT311" s="410">
        <f>COUNTIFS('ZASOBY N'!$B$10:$B310,'ZASOBY N'!$B310,'ZASOBY N'!$C$10:'ZASOBY N'!$C310,'ZASOBY N'!$C310,'ZASOBY N'!$D$10:'ZASOBY N'!$D310,'ZASOBY N'!$D310,'ZASOBY N'!$H$10:'ZASOBY N'!$H310,'ZASOBY N'!$H310 )</f>
        <v>0</v>
      </c>
      <c r="BU311" s="411">
        <f t="shared" si="102"/>
        <v>0</v>
      </c>
      <c r="BV311" s="412">
        <f t="shared" si="103"/>
        <v>0</v>
      </c>
      <c r="BW311" s="94" t="s">
        <v>499</v>
      </c>
      <c r="BX311" s="414" t="str">
        <f>IF(AND(BZ311=1,CA311=1,SUMIF($C311:$C$525,$C311,$AI311:$AI$525)=$AI311),$AI311,IF($CC311&gt;0,$CC311,IF(AND(COUNTIF($C$11:$C310,$C311)&gt;=1,COUNTIF($D310:$D310,$D311)&gt;=1),"",IF(AND(SUMIF($C311:$C$525,$C311,$AI311:$AI$525)&gt;$AI311,SUMIF($D311:$D$525,$D311,$AI311:$AI$525)&gt;$IG311),_xlfn.AGGREGATE(14,4,$CB$11:$CB$31*($C$11:$C$31=$C311),1),""))))</f>
        <v/>
      </c>
      <c r="BZ311" s="409">
        <f>COUNTIFS('ZASOBY N'!$B310:$B$525,'ZASOBY N'!$B310,'ZASOBY N'!$C310:'ZASOBY N'!$C$525,'ZASOBY N'!$C310,'ZASOBY N'!$D310:'ZASOBY N'!$D$525,'ZASOBY N'!$D310,'ZASOBY N'!$H310:'ZASOBY N'!$H$525,'ZASOBY N'!$H310 )</f>
        <v>0</v>
      </c>
      <c r="CA311" s="410">
        <f>COUNTIFS('ZASOBY N'!$B$10:$B310,'ZASOBY N'!$B310,'ZASOBY N'!$C$10:'ZASOBY N'!$C310,'ZASOBY N'!$C310,'ZASOBY N'!$D$10:'ZASOBY N'!$D310,'ZASOBY N'!$D310,'ZASOBY N'!$H$10:'ZASOBY N'!$H310,'ZASOBY N'!$H310 )</f>
        <v>0</v>
      </c>
      <c r="CB311" s="411">
        <f t="shared" si="104"/>
        <v>0</v>
      </c>
      <c r="CC311" s="412">
        <f t="shared" si="105"/>
        <v>0</v>
      </c>
      <c r="CE311" s="414" t="str">
        <f>IF(AND(CG311=1,CH311=1,SUMIF($C311:$C$525,$C311,$AH311:$AH$525)=$AH311),$AH311,IF($CJ311&gt;0,$CJ311,IF(AND(COUNTIF($C$11:$C310,$C311)&gt;=1,COUNTIF($D310:$D310,$D311)&gt;=1),"",IF(AND(SUMIF($C311:$C$525,$C311,$AH311:$AH$525)&gt;$AH311,SUMIF($D311:$D$525,$D311,$AH311:$AH$525)&gt;$AH311),_xlfn.AGGREGATE(14,4,$CI$11:$CI$31*($C$11:$C$31=$C311),1),""))))</f>
        <v/>
      </c>
      <c r="CG311" s="409">
        <f>COUNTIFS('ZASOBY N'!$B310:$B$525,'ZASOBY N'!$B310,'ZASOBY N'!$C310:'ZASOBY N'!$C$525,'ZASOBY N'!$C310,'ZASOBY N'!$D310:'ZASOBY N'!$D$525,'ZASOBY N'!$D310,'ZASOBY N'!$H310:'ZASOBY N'!$H$525,'ZASOBY N'!$H310 )</f>
        <v>0</v>
      </c>
      <c r="CH311" s="410">
        <f>COUNTIFS('ZASOBY N'!$B$10:$B310,'ZASOBY N'!$B310,'ZASOBY N'!$C$10:'ZASOBY N'!$C310,'ZASOBY N'!$C310,'ZASOBY N'!$D$10:'ZASOBY N'!$D310,'ZASOBY N'!$D310,'ZASOBY N'!$H$10:'ZASOBY N'!$H310,'ZASOBY N'!$H310 )</f>
        <v>0</v>
      </c>
      <c r="CI311" s="411">
        <f t="shared" si="106"/>
        <v>0</v>
      </c>
      <c r="CJ311" s="412">
        <f t="shared" si="107"/>
        <v>0</v>
      </c>
      <c r="CL311" s="414" t="str">
        <f>IF(AND(CN311=1,CO311=1,SUMIF($C311:$C$525,$C311,$AG311:$AG$525)=$AG311),$AG311,IF($CQ311&gt;0,$CQ311,IF(AND(COUNTIF($C$11:$C310,$C311)&gt;=1,COUNTIF($D310:$D310,$D311)&gt;=1),"",IF(AND(SUMIF($C311:$C$525,$C311,$AG311:$AG$525)&gt;$AG311,SUMIF($D311:$D$525,$D311,$AG311:$AG$525)&gt;$AG311),_xlfn.AGGREGATE(14,4,$CP$11:$CP$31*($C$11:$C$31=$C311),1),""))))</f>
        <v/>
      </c>
      <c r="CN311" s="409">
        <f>COUNTIFS('ZASOBY N'!$B310:$B$525,'ZASOBY N'!$B310,'ZASOBY N'!$C310:'ZASOBY N'!$C$525,'ZASOBY N'!$C310,'ZASOBY N'!$D310:'ZASOBY N'!$D$525,'ZASOBY N'!$D310,'ZASOBY N'!$H310:'ZASOBY N'!$H$525,'ZASOBY N'!$H310 )</f>
        <v>0</v>
      </c>
      <c r="CO311" s="410">
        <f>COUNTIFS('ZASOBY N'!$B$10:$B310,'ZASOBY N'!$B310,'ZASOBY N'!$C$10:'ZASOBY N'!$C310,'ZASOBY N'!$C310,'ZASOBY N'!$D$10:'ZASOBY N'!$D310,'ZASOBY N'!$D310,'ZASOBY N'!$H$10:'ZASOBY N'!$H310,'ZASOBY N'!$H310 )</f>
        <v>0</v>
      </c>
      <c r="CP311" s="411">
        <f t="shared" si="108"/>
        <v>0</v>
      </c>
      <c r="CQ311" s="412">
        <f t="shared" si="109"/>
        <v>0</v>
      </c>
      <c r="CS311" s="414" t="str">
        <f>IF(AND(CU311=1,CV311=1,SUMIF($C311:$C$525,$C311,$AF311:$AF$525)=$AF311),$AF311,IF($CX311&gt;0,$CX311,IF(AND(COUNTIF($C$11:$C310,$C311)&gt;=1,COUNTIF($D310:$D310,$D311)&gt;=1),"",IF(AND(SUMIF($C311:$C$525,$C311,$AF311:$AF$525)&gt;$AF311,SUMIF($D311:$D$525,$D311,$AF311:$AF$525)&gt;$AF311),_xlfn.AGGREGATE(14,4,$CW$11:$CW$31*($C$11:$C$31=$C311),1),""))))</f>
        <v/>
      </c>
      <c r="CU311" s="409">
        <f>COUNTIFS('ZASOBY N'!$B310:$B$525,'ZASOBY N'!$B310,'ZASOBY N'!$C310:'ZASOBY N'!$C$525,'ZASOBY N'!$C310,'ZASOBY N'!$D310:'ZASOBY N'!$D$525,'ZASOBY N'!$D310,'ZASOBY N'!$H310:'ZASOBY N'!$H$525,'ZASOBY N'!$H310 )</f>
        <v>0</v>
      </c>
      <c r="CV311" s="410">
        <f>COUNTIFS('ZASOBY N'!$B$10:$B310,'ZASOBY N'!$B310,'ZASOBY N'!$C$10:'ZASOBY N'!$C310,'ZASOBY N'!$C310,'ZASOBY N'!$D$10:'ZASOBY N'!$D310,'ZASOBY N'!$D310,'ZASOBY N'!$H$10:'ZASOBY N'!$H310,'ZASOBY N'!$H310 )</f>
        <v>0</v>
      </c>
      <c r="CW311" s="411">
        <f t="shared" si="110"/>
        <v>0</v>
      </c>
      <c r="CX311" s="412">
        <f t="shared" si="111"/>
        <v>0</v>
      </c>
      <c r="CZ311" s="414" t="str">
        <f>IF(AND(DB311=1,DC311=1,SUMIF($C311:$C$525,$C311,$AE311:$AE$525)=$AE311),$AE311,IF($DE311&gt;0,$DE311,IF(AND(COUNTIF($C$11:$C310,$C311)&gt;=1,COUNTIF($D310:$D310,$D311)&gt;=1),"",IF(AND(SUMIF($C311:$C$525,$C311,$AE311:$AE$525)&gt;$AE311,SUMIF($D311:$D$525,$D311,$AE311:$AE$525)&gt;$AE311),_xlfn.AGGREGATE(14,4,$DD$11:$DD$31*($C$11:$C$31=$C311),1),""))))</f>
        <v/>
      </c>
      <c r="DB311" s="409">
        <f>COUNTIFS('ZASOBY N'!$B310:$B$525,'ZASOBY N'!$B310,'ZASOBY N'!$C310:'ZASOBY N'!$C$525,'ZASOBY N'!$C310,'ZASOBY N'!$D310:'ZASOBY N'!$D$525,'ZASOBY N'!$D310,'ZASOBY N'!$H310:'ZASOBY N'!$H$525,'ZASOBY N'!$H310 )</f>
        <v>0</v>
      </c>
      <c r="DC311" s="410">
        <f>COUNTIFS('ZASOBY N'!$B$10:$B310,'ZASOBY N'!$B310,'ZASOBY N'!$C$10:'ZASOBY N'!$C310,'ZASOBY N'!$C310,'ZASOBY N'!$D$10:'ZASOBY N'!$D310,'ZASOBY N'!$D310,'ZASOBY N'!$H$10:'ZASOBY N'!$H310,'ZASOBY N'!$H310 )</f>
        <v>0</v>
      </c>
      <c r="DD311" s="411">
        <f t="shared" si="112"/>
        <v>0</v>
      </c>
      <c r="DE311" s="412">
        <f t="shared" si="113"/>
        <v>0</v>
      </c>
      <c r="DF311" s="399" t="str">
        <f>IF(AND(DI311=1,DJ311=1,SUMIF($C311:$C$525,$C311,$AD311:$AD$525)=$AD311),$AD311,IF($DL311&gt;0,$DL311,IF(B311="","",IF(AND(COUNTIF($C$11:$C310,$C311)&gt;=1,COUNTIF($D310:$D310,$D311)&gt;=1,COUNTIF($Z308:$Z310,$C311)=0),"",IF(AND(COUNTIF($C$11:$C310,$C311)&gt;=1,COUNTIF($D310:$D310,$D311)&gt;=1),"UJĘTO WYŻEJ",IF(AND(SUMIF($C311:$C$525,$C311,$AD311:$AD$525)&gt;$AD311,SUMIF($D311:$D$525,$D311,$AD311:$AD$525)&gt;$AD311),_xlfn.AGGREGATE(14,4,$DK$11:$DK$31*($C$11:$C$31=$C311),1),""))))))</f>
        <v/>
      </c>
      <c r="DG311" s="414" t="str">
        <f>IF(AND(DI311=1,DJ311=1,SUMIF($C311:$C$525,$C311,$AD311:$AD$525)=$AD311),$AD311,IF($DL311&gt;0,$DL311,IF(AND(COUNTIF($C$11:$C310,$C311)&gt;=1,COUNTIF($D310:$D310,$D311)&gt;=1),"",IF(AND(SUMIF($C311:$C$525,$C311,$AD311:$AD$525)&gt;$AD311,SUMIF($D311:$D$525,$D311,$AD311:$AD$525)&gt;$AD311),_xlfn.AGGREGATE(14,4,$DK$11:$DK$31*($C$11:$C$31=$C311),1),""))))</f>
        <v/>
      </c>
      <c r="DI311" s="409">
        <f>COUNTIFS('ZASOBY N'!$B310:$B$525,'ZASOBY N'!$B310,'ZASOBY N'!$C310:'ZASOBY N'!$C$525,'ZASOBY N'!$C310,'ZASOBY N'!$D310:'ZASOBY N'!$D$525,'ZASOBY N'!$D310,'ZASOBY N'!$H310:'ZASOBY N'!$H$525,'ZASOBY N'!$H310 )</f>
        <v>0</v>
      </c>
      <c r="DJ311" s="410">
        <f>COUNTIFS('ZASOBY N'!$B$10:$B310,'ZASOBY N'!$B310,'ZASOBY N'!$C$10:'ZASOBY N'!$C310,'ZASOBY N'!$C310,'ZASOBY N'!$D$10:'ZASOBY N'!$D310,'ZASOBY N'!$D310,'ZASOBY N'!$H$10:'ZASOBY N'!$H310,'ZASOBY N'!$H310 )</f>
        <v>0</v>
      </c>
      <c r="DK311" s="411">
        <f t="shared" si="114"/>
        <v>0</v>
      </c>
      <c r="DL311" s="412">
        <f t="shared" si="115"/>
        <v>0</v>
      </c>
    </row>
    <row r="312" spans="1:116" ht="18.899999999999999" customHeight="1" x14ac:dyDescent="0.3">
      <c r="A312" s="219"/>
      <c r="B312" s="152" t="str">
        <f>IF('ZASOBY N'!A311="","",'ZASOBY N'!A311)</f>
        <v/>
      </c>
      <c r="C312" s="462" t="str">
        <f>IF('ZASOBY N'!C311="","",'ZASOBY N'!C311)</f>
        <v/>
      </c>
      <c r="D312" s="137" t="str">
        <f>IF('ZASOBY N'!B311="","",'ZASOBY N'!B311)</f>
        <v/>
      </c>
      <c r="E312" s="138"/>
      <c r="F312" s="356" t="str">
        <f>IF('ZASOBY N'!D311="","",'ZASOBY N'!D311)</f>
        <v/>
      </c>
      <c r="G312" s="220" t="str">
        <f>IF('ZASOBY N'!G311="","",'ZASOBY N'!G311)</f>
        <v/>
      </c>
      <c r="H312" s="221" t="str">
        <f>IF('ZASOBY N'!F311="","",'ZASOBY N'!F311)</f>
        <v/>
      </c>
      <c r="I312" s="221" t="str">
        <f>IF('ZASOBY N'!G311="","",'ZASOBY N'!G311)</f>
        <v/>
      </c>
      <c r="J312" s="221" t="str">
        <f>IF('ZASOBY N'!H311="","",'ZASOBY N'!H311)</f>
        <v/>
      </c>
      <c r="K312" s="214">
        <v>0</v>
      </c>
      <c r="L312" s="214">
        <v>0</v>
      </c>
      <c r="M312" s="214">
        <v>0</v>
      </c>
      <c r="N312" s="222" t="str">
        <f>IF('ZASOBY N'!BD311="x","",IF(W312="","",'ZASOBY N'!E311))</f>
        <v/>
      </c>
      <c r="O312" s="223">
        <v>0</v>
      </c>
      <c r="P312" s="223">
        <v>0</v>
      </c>
      <c r="Q312" s="226" t="str">
        <f>IF($N312="","",'UPR BILANS N'!G312*'UPR BILANS N'!N312)</f>
        <v/>
      </c>
      <c r="R312" s="225" t="str">
        <f>IF($N312="","",'ZASOBY N'!O311)</f>
        <v/>
      </c>
      <c r="S312" s="225" t="str">
        <f>IF($N312="","",IF('ZASOBY N'!Q311="",0,'ZASOBY N'!Q311))</f>
        <v/>
      </c>
      <c r="T312" s="225" t="str">
        <f>IF($N312="","",'ZASOBY N'!V311)</f>
        <v/>
      </c>
      <c r="U312" s="225" t="str">
        <f>IF($N312="","",IF('ZASOBY N'!AG311="",0,'ZASOBY N'!AG311))</f>
        <v/>
      </c>
      <c r="V312" s="225" t="str">
        <f>IF($N312="","",IF(NN!P314="",0,NN!P314))</f>
        <v/>
      </c>
      <c r="W312" s="225" t="str">
        <f t="shared" si="116"/>
        <v/>
      </c>
      <c r="X312" s="226" t="str">
        <f t="shared" si="96"/>
        <v/>
      </c>
      <c r="Y312" s="225" t="str">
        <f>IF('ZASOBY N'!AU311="","",IF(C312&lt;&gt;C311,'ZASOBY N'!AU311,IF(D312&lt;&gt;D311,'ZASOBY N'!AU311,IF(F312&lt;&gt;F311,'ZASOBY N'!AU311,IF(G312&lt;&gt;G311,'ZASOBY N'!AU311,IF(J312&lt;&gt;J311,'ZASOBY N'!AU311,IF(NN!AC314="","",IF(AND(C311=C312,H311=H312,J311=J312,NN!AC314&gt;0),"",IF(AND(C312=C313,H312=DO310,NN!CW312&gt;0),'ZASOBY N'!AU311,'ZASOBY N'!AU311)))))))))</f>
        <v/>
      </c>
      <c r="Z312" s="225" t="str">
        <f t="shared" si="117"/>
        <v/>
      </c>
      <c r="AA312" s="227" t="str">
        <f t="shared" si="98"/>
        <v/>
      </c>
      <c r="AB312" s="400" t="str">
        <f t="shared" si="118"/>
        <v/>
      </c>
      <c r="AC312" s="228" t="str">
        <f t="shared" si="97"/>
        <v/>
      </c>
      <c r="AD312" s="222">
        <f>IF(B312="",0,IF(F312="",0,INDEX(POBRANIE_!$B$6:$F$101,MATCH('UPR BILANS N'!$F312,POBRANIE_!$A$6:$A$101,0),2)))</f>
        <v>0</v>
      </c>
      <c r="AE312" s="224">
        <f>IF(OR('ZASOBY N'!G311="",'ZASOBY N'!E311=""),0,IF(B312="",0,'ZASOBY N'!G311*'ZASOBY N'!E311))</f>
        <v>0</v>
      </c>
      <c r="AF312" s="225">
        <f>IF('ZASOBY N'!O311="",0,'ZASOBY N'!O311)</f>
        <v>0</v>
      </c>
      <c r="AG312" s="225">
        <f>IF('ZASOBY N'!Q311="",0,'ZASOBY N'!Q311)</f>
        <v>0</v>
      </c>
      <c r="AH312" s="225">
        <f>IF('ZASOBY N'!V311="",0,'ZASOBY N'!V311)</f>
        <v>0</v>
      </c>
      <c r="AI312" s="225">
        <f>IF('ZASOBY N'!AG311="",0,'ZASOBY N'!AG311)</f>
        <v>0</v>
      </c>
      <c r="AJ312" s="225">
        <f>IF(NN!P314="",0,IF(NN!P314="BRAK kol.7","BRAK BADAŃ",NN!P314))</f>
        <v>0</v>
      </c>
      <c r="AK312" s="225">
        <f>IF(NN!AC314="",0,IF(NN!AC314="BRAK kol.7","BRAK BADAŃ",NN!AC314))</f>
        <v>0</v>
      </c>
      <c r="BJ312" s="414" t="str">
        <f>IF(AND(BL312=1,BM312=1,SUMIF($C312:$C$525,$C312,$AK312:$AK$525)=$AK312),$AK312,IF($BO312&gt;0,$BO312,IF(AND(COUNTIF($C$11:$C311,$C312)&gt;=1,COUNTIF($D311:$D311,$D312)&gt;=1),"",IF(AND(SUMIF($C312:$C$525,$C312,$AK312:$AK$525)&gt;=$AK312,SUMIF($D312:$D$525,$D312,$AK312:$AK$525)&gt;=$AK312),SUMIF($C312:$C$525,$C312,$AK312:$AK$525),""))))</f>
        <v/>
      </c>
      <c r="BL312" s="409">
        <f>COUNTIFS('ZASOBY N'!$B311:$B$525,'ZASOBY N'!$B311,'ZASOBY N'!$C311:'ZASOBY N'!$C$525,'ZASOBY N'!$C311,'ZASOBY N'!$D311:'ZASOBY N'!$D$525,'ZASOBY N'!$D311,'ZASOBY N'!$H311:'ZASOBY N'!$H$525,'ZASOBY N'!$H311 )</f>
        <v>0</v>
      </c>
      <c r="BM312" s="410">
        <f>COUNTIFS('ZASOBY N'!$B$10:$B311,'ZASOBY N'!$B311,'ZASOBY N'!$C$10:'ZASOBY N'!$C311,'ZASOBY N'!$C311,'ZASOBY N'!$D$10:'ZASOBY N'!$D311,'ZASOBY N'!$D311,'ZASOBY N'!$H$10:'ZASOBY N'!$H311,'ZASOBY N'!$H311 )</f>
        <v>0</v>
      </c>
      <c r="BN312" s="411">
        <f t="shared" si="99"/>
        <v>0</v>
      </c>
      <c r="BO312" s="412">
        <f t="shared" si="100"/>
        <v>0</v>
      </c>
      <c r="BP312" s="94" t="str">
        <f t="shared" si="101"/>
        <v/>
      </c>
      <c r="BQ312" s="414" t="str">
        <f>IF(AND(BS312=1,BT312=1,SUMIF($C312:$C$525,$C312,$AJ312:$AJ$525)=$AJ312),$AJ312,IF($BV312&gt;0,$BV312,IF(AND(COUNTIF($C$11:$C311,$C312)&gt;=1,COUNTIF($D311:$D311,$D312)&gt;=1),"",IF(AND(SUMIF($C312:$C$525,$C312,$AJ312:$AJ$525)&gt;$AJ312,SUMIF($D312:$D$525,$D312,$AJ312:$AJ$525)&gt;$AJ312),SUMIF($C312:$C$525,$C312,$AJ312:$AJ$525),""))))</f>
        <v/>
      </c>
      <c r="BS312" s="409">
        <f>COUNTIFS('ZASOBY N'!$B311:$B$525,'ZASOBY N'!$B311,'ZASOBY N'!$C311:'ZASOBY N'!$C$525,'ZASOBY N'!$C311,'ZASOBY N'!$D311:'ZASOBY N'!$D$525,'ZASOBY N'!$D311,'ZASOBY N'!$H311:'ZASOBY N'!$H$525,'ZASOBY N'!$H311 )</f>
        <v>0</v>
      </c>
      <c r="BT312" s="410">
        <f>COUNTIFS('ZASOBY N'!$B$10:$B311,'ZASOBY N'!$B311,'ZASOBY N'!$C$10:'ZASOBY N'!$C311,'ZASOBY N'!$C311,'ZASOBY N'!$D$10:'ZASOBY N'!$D311,'ZASOBY N'!$D311,'ZASOBY N'!$H$10:'ZASOBY N'!$H311,'ZASOBY N'!$H311 )</f>
        <v>0</v>
      </c>
      <c r="BU312" s="411">
        <f t="shared" si="102"/>
        <v>0</v>
      </c>
      <c r="BV312" s="412">
        <f t="shared" si="103"/>
        <v>0</v>
      </c>
      <c r="BW312" s="94" t="s">
        <v>499</v>
      </c>
      <c r="BX312" s="414" t="str">
        <f>IF(AND(BZ312=1,CA312=1,SUMIF($C312:$C$525,$C312,$AI312:$AI$525)=$AI312),$AI312,IF($CC312&gt;0,$CC312,IF(AND(COUNTIF($C$11:$C311,$C312)&gt;=1,COUNTIF($D311:$D311,$D312)&gt;=1),"",IF(AND(SUMIF($C312:$C$525,$C312,$AI312:$AI$525)&gt;$AI312,SUMIF($D312:$D$525,$D312,$AI312:$AI$525)&gt;$IG312),_xlfn.AGGREGATE(14,4,$CB$11:$CB$31*($C$11:$C$31=$C312),1),""))))</f>
        <v/>
      </c>
      <c r="BZ312" s="409">
        <f>COUNTIFS('ZASOBY N'!$B311:$B$525,'ZASOBY N'!$B311,'ZASOBY N'!$C311:'ZASOBY N'!$C$525,'ZASOBY N'!$C311,'ZASOBY N'!$D311:'ZASOBY N'!$D$525,'ZASOBY N'!$D311,'ZASOBY N'!$H311:'ZASOBY N'!$H$525,'ZASOBY N'!$H311 )</f>
        <v>0</v>
      </c>
      <c r="CA312" s="410">
        <f>COUNTIFS('ZASOBY N'!$B$10:$B311,'ZASOBY N'!$B311,'ZASOBY N'!$C$10:'ZASOBY N'!$C311,'ZASOBY N'!$C311,'ZASOBY N'!$D$10:'ZASOBY N'!$D311,'ZASOBY N'!$D311,'ZASOBY N'!$H$10:'ZASOBY N'!$H311,'ZASOBY N'!$H311 )</f>
        <v>0</v>
      </c>
      <c r="CB312" s="411">
        <f t="shared" si="104"/>
        <v>0</v>
      </c>
      <c r="CC312" s="412">
        <f t="shared" si="105"/>
        <v>0</v>
      </c>
      <c r="CE312" s="414" t="str">
        <f>IF(AND(CG312=1,CH312=1,SUMIF($C312:$C$525,$C312,$AH312:$AH$525)=$AH312),$AH312,IF($CJ312&gt;0,$CJ312,IF(AND(COUNTIF($C$11:$C311,$C312)&gt;=1,COUNTIF($D311:$D311,$D312)&gt;=1),"",IF(AND(SUMIF($C312:$C$525,$C312,$AH312:$AH$525)&gt;$AH312,SUMIF($D312:$D$525,$D312,$AH312:$AH$525)&gt;$AH312),_xlfn.AGGREGATE(14,4,$CI$11:$CI$31*($C$11:$C$31=$C312),1),""))))</f>
        <v/>
      </c>
      <c r="CG312" s="409">
        <f>COUNTIFS('ZASOBY N'!$B311:$B$525,'ZASOBY N'!$B311,'ZASOBY N'!$C311:'ZASOBY N'!$C$525,'ZASOBY N'!$C311,'ZASOBY N'!$D311:'ZASOBY N'!$D$525,'ZASOBY N'!$D311,'ZASOBY N'!$H311:'ZASOBY N'!$H$525,'ZASOBY N'!$H311 )</f>
        <v>0</v>
      </c>
      <c r="CH312" s="410">
        <f>COUNTIFS('ZASOBY N'!$B$10:$B311,'ZASOBY N'!$B311,'ZASOBY N'!$C$10:'ZASOBY N'!$C311,'ZASOBY N'!$C311,'ZASOBY N'!$D$10:'ZASOBY N'!$D311,'ZASOBY N'!$D311,'ZASOBY N'!$H$10:'ZASOBY N'!$H311,'ZASOBY N'!$H311 )</f>
        <v>0</v>
      </c>
      <c r="CI312" s="411">
        <f t="shared" si="106"/>
        <v>0</v>
      </c>
      <c r="CJ312" s="412">
        <f t="shared" si="107"/>
        <v>0</v>
      </c>
      <c r="CL312" s="414" t="str">
        <f>IF(AND(CN312=1,CO312=1,SUMIF($C312:$C$525,$C312,$AG312:$AG$525)=$AG312),$AG312,IF($CQ312&gt;0,$CQ312,IF(AND(COUNTIF($C$11:$C311,$C312)&gt;=1,COUNTIF($D311:$D311,$D312)&gt;=1),"",IF(AND(SUMIF($C312:$C$525,$C312,$AG312:$AG$525)&gt;$AG312,SUMIF($D312:$D$525,$D312,$AG312:$AG$525)&gt;$AG312),_xlfn.AGGREGATE(14,4,$CP$11:$CP$31*($C$11:$C$31=$C312),1),""))))</f>
        <v/>
      </c>
      <c r="CN312" s="409">
        <f>COUNTIFS('ZASOBY N'!$B311:$B$525,'ZASOBY N'!$B311,'ZASOBY N'!$C311:'ZASOBY N'!$C$525,'ZASOBY N'!$C311,'ZASOBY N'!$D311:'ZASOBY N'!$D$525,'ZASOBY N'!$D311,'ZASOBY N'!$H311:'ZASOBY N'!$H$525,'ZASOBY N'!$H311 )</f>
        <v>0</v>
      </c>
      <c r="CO312" s="410">
        <f>COUNTIFS('ZASOBY N'!$B$10:$B311,'ZASOBY N'!$B311,'ZASOBY N'!$C$10:'ZASOBY N'!$C311,'ZASOBY N'!$C311,'ZASOBY N'!$D$10:'ZASOBY N'!$D311,'ZASOBY N'!$D311,'ZASOBY N'!$H$10:'ZASOBY N'!$H311,'ZASOBY N'!$H311 )</f>
        <v>0</v>
      </c>
      <c r="CP312" s="411">
        <f t="shared" si="108"/>
        <v>0</v>
      </c>
      <c r="CQ312" s="412">
        <f t="shared" si="109"/>
        <v>0</v>
      </c>
      <c r="CS312" s="414" t="str">
        <f>IF(AND(CU312=1,CV312=1,SUMIF($C312:$C$525,$C312,$AF312:$AF$525)=$AF312),$AF312,IF($CX312&gt;0,$CX312,IF(AND(COUNTIF($C$11:$C311,$C312)&gt;=1,COUNTIF($D311:$D311,$D312)&gt;=1),"",IF(AND(SUMIF($C312:$C$525,$C312,$AF312:$AF$525)&gt;$AF312,SUMIF($D312:$D$525,$D312,$AF312:$AF$525)&gt;$AF312),_xlfn.AGGREGATE(14,4,$CW$11:$CW$31*($C$11:$C$31=$C312),1),""))))</f>
        <v/>
      </c>
      <c r="CU312" s="409">
        <f>COUNTIFS('ZASOBY N'!$B311:$B$525,'ZASOBY N'!$B311,'ZASOBY N'!$C311:'ZASOBY N'!$C$525,'ZASOBY N'!$C311,'ZASOBY N'!$D311:'ZASOBY N'!$D$525,'ZASOBY N'!$D311,'ZASOBY N'!$H311:'ZASOBY N'!$H$525,'ZASOBY N'!$H311 )</f>
        <v>0</v>
      </c>
      <c r="CV312" s="410">
        <f>COUNTIFS('ZASOBY N'!$B$10:$B311,'ZASOBY N'!$B311,'ZASOBY N'!$C$10:'ZASOBY N'!$C311,'ZASOBY N'!$C311,'ZASOBY N'!$D$10:'ZASOBY N'!$D311,'ZASOBY N'!$D311,'ZASOBY N'!$H$10:'ZASOBY N'!$H311,'ZASOBY N'!$H311 )</f>
        <v>0</v>
      </c>
      <c r="CW312" s="411">
        <f t="shared" si="110"/>
        <v>0</v>
      </c>
      <c r="CX312" s="412">
        <f t="shared" si="111"/>
        <v>0</v>
      </c>
      <c r="CZ312" s="414" t="str">
        <f>IF(AND(DB312=1,DC312=1,SUMIF($C312:$C$525,$C312,$AE312:$AE$525)=$AE312),$AE312,IF($DE312&gt;0,$DE312,IF(AND(COUNTIF($C$11:$C311,$C312)&gt;=1,COUNTIF($D311:$D311,$D312)&gt;=1),"",IF(AND(SUMIF($C312:$C$525,$C312,$AE312:$AE$525)&gt;$AE312,SUMIF($D312:$D$525,$D312,$AE312:$AE$525)&gt;$AE312),_xlfn.AGGREGATE(14,4,$DD$11:$DD$31*($C$11:$C$31=$C312),1),""))))</f>
        <v/>
      </c>
      <c r="DB312" s="409">
        <f>COUNTIFS('ZASOBY N'!$B311:$B$525,'ZASOBY N'!$B311,'ZASOBY N'!$C311:'ZASOBY N'!$C$525,'ZASOBY N'!$C311,'ZASOBY N'!$D311:'ZASOBY N'!$D$525,'ZASOBY N'!$D311,'ZASOBY N'!$H311:'ZASOBY N'!$H$525,'ZASOBY N'!$H311 )</f>
        <v>0</v>
      </c>
      <c r="DC312" s="410">
        <f>COUNTIFS('ZASOBY N'!$B$10:$B311,'ZASOBY N'!$B311,'ZASOBY N'!$C$10:'ZASOBY N'!$C311,'ZASOBY N'!$C311,'ZASOBY N'!$D$10:'ZASOBY N'!$D311,'ZASOBY N'!$D311,'ZASOBY N'!$H$10:'ZASOBY N'!$H311,'ZASOBY N'!$H311 )</f>
        <v>0</v>
      </c>
      <c r="DD312" s="411">
        <f t="shared" si="112"/>
        <v>0</v>
      </c>
      <c r="DE312" s="412">
        <f t="shared" si="113"/>
        <v>0</v>
      </c>
      <c r="DF312" s="399" t="str">
        <f>IF(AND(DI312=1,DJ312=1,SUMIF($C312:$C$525,$C312,$AD312:$AD$525)=$AD312),$AD312,IF($DL312&gt;0,$DL312,IF(B312="","",IF(AND(COUNTIF($C$11:$C311,$C312)&gt;=1,COUNTIF($D311:$D311,$D312)&gt;=1,COUNTIF($Z309:$Z311,$C312)=0),"",IF(AND(COUNTIF($C$11:$C311,$C312)&gt;=1,COUNTIF($D311:$D311,$D312)&gt;=1),"UJĘTO WYŻEJ",IF(AND(SUMIF($C312:$C$525,$C312,$AD312:$AD$525)&gt;$AD312,SUMIF($D312:$D$525,$D312,$AD312:$AD$525)&gt;$AD312),_xlfn.AGGREGATE(14,4,$DK$11:$DK$31*($C$11:$C$31=$C312),1),""))))))</f>
        <v/>
      </c>
      <c r="DG312" s="414" t="str">
        <f>IF(AND(DI312=1,DJ312=1,SUMIF($C312:$C$525,$C312,$AD312:$AD$525)=$AD312),$AD312,IF($DL312&gt;0,$DL312,IF(AND(COUNTIF($C$11:$C311,$C312)&gt;=1,COUNTIF($D311:$D311,$D312)&gt;=1),"",IF(AND(SUMIF($C312:$C$525,$C312,$AD312:$AD$525)&gt;$AD312,SUMIF($D312:$D$525,$D312,$AD312:$AD$525)&gt;$AD312),_xlfn.AGGREGATE(14,4,$DK$11:$DK$31*($C$11:$C$31=$C312),1),""))))</f>
        <v/>
      </c>
      <c r="DI312" s="409">
        <f>COUNTIFS('ZASOBY N'!$B311:$B$525,'ZASOBY N'!$B311,'ZASOBY N'!$C311:'ZASOBY N'!$C$525,'ZASOBY N'!$C311,'ZASOBY N'!$D311:'ZASOBY N'!$D$525,'ZASOBY N'!$D311,'ZASOBY N'!$H311:'ZASOBY N'!$H$525,'ZASOBY N'!$H311 )</f>
        <v>0</v>
      </c>
      <c r="DJ312" s="410">
        <f>COUNTIFS('ZASOBY N'!$B$10:$B311,'ZASOBY N'!$B311,'ZASOBY N'!$C$10:'ZASOBY N'!$C311,'ZASOBY N'!$C311,'ZASOBY N'!$D$10:'ZASOBY N'!$D311,'ZASOBY N'!$D311,'ZASOBY N'!$H$10:'ZASOBY N'!$H311,'ZASOBY N'!$H311 )</f>
        <v>0</v>
      </c>
      <c r="DK312" s="411">
        <f t="shared" si="114"/>
        <v>0</v>
      </c>
      <c r="DL312" s="412">
        <f t="shared" si="115"/>
        <v>0</v>
      </c>
    </row>
    <row r="313" spans="1:116" ht="18.899999999999999" customHeight="1" x14ac:dyDescent="0.3">
      <c r="A313" s="219"/>
      <c r="B313" s="152" t="str">
        <f>IF('ZASOBY N'!A312="","",'ZASOBY N'!A312)</f>
        <v/>
      </c>
      <c r="C313" s="462" t="str">
        <f>IF('ZASOBY N'!C312="","",'ZASOBY N'!C312)</f>
        <v/>
      </c>
      <c r="D313" s="137" t="str">
        <f>IF('ZASOBY N'!B312="","",'ZASOBY N'!B312)</f>
        <v/>
      </c>
      <c r="E313" s="138"/>
      <c r="F313" s="356" t="str">
        <f>IF('ZASOBY N'!D312="","",'ZASOBY N'!D312)</f>
        <v/>
      </c>
      <c r="G313" s="220" t="str">
        <f>IF('ZASOBY N'!G312="","",'ZASOBY N'!G312)</f>
        <v/>
      </c>
      <c r="H313" s="221" t="str">
        <f>IF('ZASOBY N'!F312="","",'ZASOBY N'!F312)</f>
        <v/>
      </c>
      <c r="I313" s="221" t="str">
        <f>IF('ZASOBY N'!G312="","",'ZASOBY N'!G312)</f>
        <v/>
      </c>
      <c r="J313" s="221" t="str">
        <f>IF('ZASOBY N'!H312="","",'ZASOBY N'!H312)</f>
        <v/>
      </c>
      <c r="K313" s="214">
        <v>0</v>
      </c>
      <c r="L313" s="214">
        <v>0</v>
      </c>
      <c r="M313" s="214">
        <v>0</v>
      </c>
      <c r="N313" s="222" t="str">
        <f>IF('ZASOBY N'!BD312="x","",IF(W313="","",'ZASOBY N'!E312))</f>
        <v/>
      </c>
      <c r="O313" s="223">
        <v>0</v>
      </c>
      <c r="P313" s="223">
        <v>0</v>
      </c>
      <c r="Q313" s="226" t="str">
        <f>IF($N313="","",'UPR BILANS N'!G313*'UPR BILANS N'!N313)</f>
        <v/>
      </c>
      <c r="R313" s="225" t="str">
        <f>IF($N313="","",'ZASOBY N'!O312)</f>
        <v/>
      </c>
      <c r="S313" s="225" t="str">
        <f>IF($N313="","",IF('ZASOBY N'!Q312="",0,'ZASOBY N'!Q312))</f>
        <v/>
      </c>
      <c r="T313" s="225" t="str">
        <f>IF($N313="","",'ZASOBY N'!V312)</f>
        <v/>
      </c>
      <c r="U313" s="225" t="str">
        <f>IF($N313="","",IF('ZASOBY N'!AG312="",0,'ZASOBY N'!AG312))</f>
        <v/>
      </c>
      <c r="V313" s="225" t="str">
        <f>IF($N313="","",IF(NN!P315="",0,NN!P315))</f>
        <v/>
      </c>
      <c r="W313" s="225" t="str">
        <f t="shared" si="116"/>
        <v/>
      </c>
      <c r="X313" s="226" t="str">
        <f t="shared" si="96"/>
        <v/>
      </c>
      <c r="Y313" s="225" t="str">
        <f>IF('ZASOBY N'!AU312="","",IF(C313&lt;&gt;C312,'ZASOBY N'!AU312,IF(D313&lt;&gt;D312,'ZASOBY N'!AU312,IF(F313&lt;&gt;F312,'ZASOBY N'!AU312,IF(G313&lt;&gt;G312,'ZASOBY N'!AU312,IF(J313&lt;&gt;J312,'ZASOBY N'!AU312,IF(NN!AC315="","",IF(AND(C312=C313,H312=H313,J312=J313,NN!AC315&gt;0),"",IF(AND(C313=C314,H313=DO311,NN!CW313&gt;0),'ZASOBY N'!AU312,'ZASOBY N'!AU312)))))))))</f>
        <v/>
      </c>
      <c r="Z313" s="225" t="str">
        <f t="shared" si="117"/>
        <v/>
      </c>
      <c r="AA313" s="227" t="str">
        <f t="shared" si="98"/>
        <v/>
      </c>
      <c r="AB313" s="400" t="str">
        <f t="shared" si="118"/>
        <v/>
      </c>
      <c r="AC313" s="228" t="str">
        <f t="shared" si="97"/>
        <v/>
      </c>
      <c r="AD313" s="222">
        <f>IF(B313="",0,IF(F313="",0,INDEX(POBRANIE_!$B$6:$F$101,MATCH('UPR BILANS N'!$F313,POBRANIE_!$A$6:$A$101,0),2)))</f>
        <v>0</v>
      </c>
      <c r="AE313" s="224">
        <f>IF(OR('ZASOBY N'!G312="",'ZASOBY N'!E312=""),0,IF(B313="",0,'ZASOBY N'!G312*'ZASOBY N'!E312))</f>
        <v>0</v>
      </c>
      <c r="AF313" s="225">
        <f>IF('ZASOBY N'!O312="",0,'ZASOBY N'!O312)</f>
        <v>0</v>
      </c>
      <c r="AG313" s="225">
        <f>IF('ZASOBY N'!Q312="",0,'ZASOBY N'!Q312)</f>
        <v>0</v>
      </c>
      <c r="AH313" s="225">
        <f>IF('ZASOBY N'!V312="",0,'ZASOBY N'!V312)</f>
        <v>0</v>
      </c>
      <c r="AI313" s="225">
        <f>IF('ZASOBY N'!AG312="",0,'ZASOBY N'!AG312)</f>
        <v>0</v>
      </c>
      <c r="AJ313" s="225">
        <f>IF(NN!P315="",0,IF(NN!P315="BRAK kol.7","BRAK BADAŃ",NN!P315))</f>
        <v>0</v>
      </c>
      <c r="AK313" s="225">
        <f>IF(NN!AC315="",0,IF(NN!AC315="BRAK kol.7","BRAK BADAŃ",NN!AC315))</f>
        <v>0</v>
      </c>
      <c r="BJ313" s="414" t="str">
        <f>IF(AND(BL313=1,BM313=1,SUMIF($C313:$C$525,$C313,$AK313:$AK$525)=$AK313),$AK313,IF($BO313&gt;0,$BO313,IF(AND(COUNTIF($C$11:$C312,$C313)&gt;=1,COUNTIF($D312:$D312,$D313)&gt;=1),"",IF(AND(SUMIF($C313:$C$525,$C313,$AK313:$AK$525)&gt;=$AK313,SUMIF($D313:$D$525,$D313,$AK313:$AK$525)&gt;=$AK313),SUMIF($C313:$C$525,$C313,$AK313:$AK$525),""))))</f>
        <v/>
      </c>
      <c r="BL313" s="409">
        <f>COUNTIFS('ZASOBY N'!$B312:$B$525,'ZASOBY N'!$B312,'ZASOBY N'!$C312:'ZASOBY N'!$C$525,'ZASOBY N'!$C312,'ZASOBY N'!$D312:'ZASOBY N'!$D$525,'ZASOBY N'!$D312,'ZASOBY N'!$H312:'ZASOBY N'!$H$525,'ZASOBY N'!$H312 )</f>
        <v>0</v>
      </c>
      <c r="BM313" s="410">
        <f>COUNTIFS('ZASOBY N'!$B$10:$B312,'ZASOBY N'!$B312,'ZASOBY N'!$C$10:'ZASOBY N'!$C312,'ZASOBY N'!$C312,'ZASOBY N'!$D$10:'ZASOBY N'!$D312,'ZASOBY N'!$D312,'ZASOBY N'!$H$10:'ZASOBY N'!$H312,'ZASOBY N'!$H312 )</f>
        <v>0</v>
      </c>
      <c r="BN313" s="411">
        <f t="shared" si="99"/>
        <v>0</v>
      </c>
      <c r="BO313" s="412">
        <f t="shared" si="100"/>
        <v>0</v>
      </c>
      <c r="BP313" s="94" t="str">
        <f t="shared" si="101"/>
        <v/>
      </c>
      <c r="BQ313" s="414" t="str">
        <f>IF(AND(BS313=1,BT313=1,SUMIF($C313:$C$525,$C313,$AJ313:$AJ$525)=$AJ313),$AJ313,IF($BV313&gt;0,$BV313,IF(AND(COUNTIF($C$11:$C312,$C313)&gt;=1,COUNTIF($D312:$D312,$D313)&gt;=1),"",IF(AND(SUMIF($C313:$C$525,$C313,$AJ313:$AJ$525)&gt;$AJ313,SUMIF($D313:$D$525,$D313,$AJ313:$AJ$525)&gt;$AJ313),SUMIF($C313:$C$525,$C313,$AJ313:$AJ$525),""))))</f>
        <v/>
      </c>
      <c r="BS313" s="409">
        <f>COUNTIFS('ZASOBY N'!$B312:$B$525,'ZASOBY N'!$B312,'ZASOBY N'!$C312:'ZASOBY N'!$C$525,'ZASOBY N'!$C312,'ZASOBY N'!$D312:'ZASOBY N'!$D$525,'ZASOBY N'!$D312,'ZASOBY N'!$H312:'ZASOBY N'!$H$525,'ZASOBY N'!$H312 )</f>
        <v>0</v>
      </c>
      <c r="BT313" s="410">
        <f>COUNTIFS('ZASOBY N'!$B$10:$B312,'ZASOBY N'!$B312,'ZASOBY N'!$C$10:'ZASOBY N'!$C312,'ZASOBY N'!$C312,'ZASOBY N'!$D$10:'ZASOBY N'!$D312,'ZASOBY N'!$D312,'ZASOBY N'!$H$10:'ZASOBY N'!$H312,'ZASOBY N'!$H312 )</f>
        <v>0</v>
      </c>
      <c r="BU313" s="411">
        <f t="shared" si="102"/>
        <v>0</v>
      </c>
      <c r="BV313" s="412">
        <f t="shared" si="103"/>
        <v>0</v>
      </c>
      <c r="BW313" s="94" t="s">
        <v>499</v>
      </c>
      <c r="BX313" s="414" t="str">
        <f>IF(AND(BZ313=1,CA313=1,SUMIF($C313:$C$525,$C313,$AI313:$AI$525)=$AI313),$AI313,IF($CC313&gt;0,$CC313,IF(AND(COUNTIF($C$11:$C312,$C313)&gt;=1,COUNTIF($D312:$D312,$D313)&gt;=1),"",IF(AND(SUMIF($C313:$C$525,$C313,$AI313:$AI$525)&gt;$AI313,SUMIF($D313:$D$525,$D313,$AI313:$AI$525)&gt;$IG313),_xlfn.AGGREGATE(14,4,$CB$11:$CB$31*($C$11:$C$31=$C313),1),""))))</f>
        <v/>
      </c>
      <c r="BZ313" s="409">
        <f>COUNTIFS('ZASOBY N'!$B312:$B$525,'ZASOBY N'!$B312,'ZASOBY N'!$C312:'ZASOBY N'!$C$525,'ZASOBY N'!$C312,'ZASOBY N'!$D312:'ZASOBY N'!$D$525,'ZASOBY N'!$D312,'ZASOBY N'!$H312:'ZASOBY N'!$H$525,'ZASOBY N'!$H312 )</f>
        <v>0</v>
      </c>
      <c r="CA313" s="410">
        <f>COUNTIFS('ZASOBY N'!$B$10:$B312,'ZASOBY N'!$B312,'ZASOBY N'!$C$10:'ZASOBY N'!$C312,'ZASOBY N'!$C312,'ZASOBY N'!$D$10:'ZASOBY N'!$D312,'ZASOBY N'!$D312,'ZASOBY N'!$H$10:'ZASOBY N'!$H312,'ZASOBY N'!$H312 )</f>
        <v>0</v>
      </c>
      <c r="CB313" s="411">
        <f t="shared" si="104"/>
        <v>0</v>
      </c>
      <c r="CC313" s="412">
        <f t="shared" si="105"/>
        <v>0</v>
      </c>
      <c r="CE313" s="414" t="str">
        <f>IF(AND(CG313=1,CH313=1,SUMIF($C313:$C$525,$C313,$AH313:$AH$525)=$AH313),$AH313,IF($CJ313&gt;0,$CJ313,IF(AND(COUNTIF($C$11:$C312,$C313)&gt;=1,COUNTIF($D312:$D312,$D313)&gt;=1),"",IF(AND(SUMIF($C313:$C$525,$C313,$AH313:$AH$525)&gt;$AH313,SUMIF($D313:$D$525,$D313,$AH313:$AH$525)&gt;$AH313),_xlfn.AGGREGATE(14,4,$CI$11:$CI$31*($C$11:$C$31=$C313),1),""))))</f>
        <v/>
      </c>
      <c r="CG313" s="409">
        <f>COUNTIFS('ZASOBY N'!$B312:$B$525,'ZASOBY N'!$B312,'ZASOBY N'!$C312:'ZASOBY N'!$C$525,'ZASOBY N'!$C312,'ZASOBY N'!$D312:'ZASOBY N'!$D$525,'ZASOBY N'!$D312,'ZASOBY N'!$H312:'ZASOBY N'!$H$525,'ZASOBY N'!$H312 )</f>
        <v>0</v>
      </c>
      <c r="CH313" s="410">
        <f>COUNTIFS('ZASOBY N'!$B$10:$B312,'ZASOBY N'!$B312,'ZASOBY N'!$C$10:'ZASOBY N'!$C312,'ZASOBY N'!$C312,'ZASOBY N'!$D$10:'ZASOBY N'!$D312,'ZASOBY N'!$D312,'ZASOBY N'!$H$10:'ZASOBY N'!$H312,'ZASOBY N'!$H312 )</f>
        <v>0</v>
      </c>
      <c r="CI313" s="411">
        <f t="shared" si="106"/>
        <v>0</v>
      </c>
      <c r="CJ313" s="412">
        <f t="shared" si="107"/>
        <v>0</v>
      </c>
      <c r="CL313" s="414" t="str">
        <f>IF(AND(CN313=1,CO313=1,SUMIF($C313:$C$525,$C313,$AG313:$AG$525)=$AG313),$AG313,IF($CQ313&gt;0,$CQ313,IF(AND(COUNTIF($C$11:$C312,$C313)&gt;=1,COUNTIF($D312:$D312,$D313)&gt;=1),"",IF(AND(SUMIF($C313:$C$525,$C313,$AG313:$AG$525)&gt;$AG313,SUMIF($D313:$D$525,$D313,$AG313:$AG$525)&gt;$AG313),_xlfn.AGGREGATE(14,4,$CP$11:$CP$31*($C$11:$C$31=$C313),1),""))))</f>
        <v/>
      </c>
      <c r="CN313" s="409">
        <f>COUNTIFS('ZASOBY N'!$B312:$B$525,'ZASOBY N'!$B312,'ZASOBY N'!$C312:'ZASOBY N'!$C$525,'ZASOBY N'!$C312,'ZASOBY N'!$D312:'ZASOBY N'!$D$525,'ZASOBY N'!$D312,'ZASOBY N'!$H312:'ZASOBY N'!$H$525,'ZASOBY N'!$H312 )</f>
        <v>0</v>
      </c>
      <c r="CO313" s="410">
        <f>COUNTIFS('ZASOBY N'!$B$10:$B312,'ZASOBY N'!$B312,'ZASOBY N'!$C$10:'ZASOBY N'!$C312,'ZASOBY N'!$C312,'ZASOBY N'!$D$10:'ZASOBY N'!$D312,'ZASOBY N'!$D312,'ZASOBY N'!$H$10:'ZASOBY N'!$H312,'ZASOBY N'!$H312 )</f>
        <v>0</v>
      </c>
      <c r="CP313" s="411">
        <f t="shared" si="108"/>
        <v>0</v>
      </c>
      <c r="CQ313" s="412">
        <f t="shared" si="109"/>
        <v>0</v>
      </c>
      <c r="CS313" s="414" t="str">
        <f>IF(AND(CU313=1,CV313=1,SUMIF($C313:$C$525,$C313,$AF313:$AF$525)=$AF313),$AF313,IF($CX313&gt;0,$CX313,IF(AND(COUNTIF($C$11:$C312,$C313)&gt;=1,COUNTIF($D312:$D312,$D313)&gt;=1),"",IF(AND(SUMIF($C313:$C$525,$C313,$AF313:$AF$525)&gt;$AF313,SUMIF($D313:$D$525,$D313,$AF313:$AF$525)&gt;$AF313),_xlfn.AGGREGATE(14,4,$CW$11:$CW$31*($C$11:$C$31=$C313),1),""))))</f>
        <v/>
      </c>
      <c r="CU313" s="409">
        <f>COUNTIFS('ZASOBY N'!$B312:$B$525,'ZASOBY N'!$B312,'ZASOBY N'!$C312:'ZASOBY N'!$C$525,'ZASOBY N'!$C312,'ZASOBY N'!$D312:'ZASOBY N'!$D$525,'ZASOBY N'!$D312,'ZASOBY N'!$H312:'ZASOBY N'!$H$525,'ZASOBY N'!$H312 )</f>
        <v>0</v>
      </c>
      <c r="CV313" s="410">
        <f>COUNTIFS('ZASOBY N'!$B$10:$B312,'ZASOBY N'!$B312,'ZASOBY N'!$C$10:'ZASOBY N'!$C312,'ZASOBY N'!$C312,'ZASOBY N'!$D$10:'ZASOBY N'!$D312,'ZASOBY N'!$D312,'ZASOBY N'!$H$10:'ZASOBY N'!$H312,'ZASOBY N'!$H312 )</f>
        <v>0</v>
      </c>
      <c r="CW313" s="411">
        <f t="shared" si="110"/>
        <v>0</v>
      </c>
      <c r="CX313" s="412">
        <f t="shared" si="111"/>
        <v>0</v>
      </c>
      <c r="CZ313" s="414" t="str">
        <f>IF(AND(DB313=1,DC313=1,SUMIF($C313:$C$525,$C313,$AE313:$AE$525)=$AE313),$AE313,IF($DE313&gt;0,$DE313,IF(AND(COUNTIF($C$11:$C312,$C313)&gt;=1,COUNTIF($D312:$D312,$D313)&gt;=1),"",IF(AND(SUMIF($C313:$C$525,$C313,$AE313:$AE$525)&gt;$AE313,SUMIF($D313:$D$525,$D313,$AE313:$AE$525)&gt;$AE313),_xlfn.AGGREGATE(14,4,$DD$11:$DD$31*($C$11:$C$31=$C313),1),""))))</f>
        <v/>
      </c>
      <c r="DB313" s="409">
        <f>COUNTIFS('ZASOBY N'!$B312:$B$525,'ZASOBY N'!$B312,'ZASOBY N'!$C312:'ZASOBY N'!$C$525,'ZASOBY N'!$C312,'ZASOBY N'!$D312:'ZASOBY N'!$D$525,'ZASOBY N'!$D312,'ZASOBY N'!$H312:'ZASOBY N'!$H$525,'ZASOBY N'!$H312 )</f>
        <v>0</v>
      </c>
      <c r="DC313" s="410">
        <f>COUNTIFS('ZASOBY N'!$B$10:$B312,'ZASOBY N'!$B312,'ZASOBY N'!$C$10:'ZASOBY N'!$C312,'ZASOBY N'!$C312,'ZASOBY N'!$D$10:'ZASOBY N'!$D312,'ZASOBY N'!$D312,'ZASOBY N'!$H$10:'ZASOBY N'!$H312,'ZASOBY N'!$H312 )</f>
        <v>0</v>
      </c>
      <c r="DD313" s="411">
        <f t="shared" si="112"/>
        <v>0</v>
      </c>
      <c r="DE313" s="412">
        <f t="shared" si="113"/>
        <v>0</v>
      </c>
      <c r="DF313" s="399" t="str">
        <f>IF(AND(DI313=1,DJ313=1,SUMIF($C313:$C$525,$C313,$AD313:$AD$525)=$AD313),$AD313,IF($DL313&gt;0,$DL313,IF(B313="","",IF(AND(COUNTIF($C$11:$C312,$C313)&gt;=1,COUNTIF($D312:$D312,$D313)&gt;=1,COUNTIF($Z310:$Z312,$C313)=0),"",IF(AND(COUNTIF($C$11:$C312,$C313)&gt;=1,COUNTIF($D312:$D312,$D313)&gt;=1),"UJĘTO WYŻEJ",IF(AND(SUMIF($C313:$C$525,$C313,$AD313:$AD$525)&gt;$AD313,SUMIF($D313:$D$525,$D313,$AD313:$AD$525)&gt;$AD313),_xlfn.AGGREGATE(14,4,$DK$11:$DK$31*($C$11:$C$31=$C313),1),""))))))</f>
        <v/>
      </c>
      <c r="DG313" s="414" t="str">
        <f>IF(AND(DI313=1,DJ313=1,SUMIF($C313:$C$525,$C313,$AD313:$AD$525)=$AD313),$AD313,IF($DL313&gt;0,$DL313,IF(AND(COUNTIF($C$11:$C312,$C313)&gt;=1,COUNTIF($D312:$D312,$D313)&gt;=1),"",IF(AND(SUMIF($C313:$C$525,$C313,$AD313:$AD$525)&gt;$AD313,SUMIF($D313:$D$525,$D313,$AD313:$AD$525)&gt;$AD313),_xlfn.AGGREGATE(14,4,$DK$11:$DK$31*($C$11:$C$31=$C313),1),""))))</f>
        <v/>
      </c>
      <c r="DI313" s="409">
        <f>COUNTIFS('ZASOBY N'!$B312:$B$525,'ZASOBY N'!$B312,'ZASOBY N'!$C312:'ZASOBY N'!$C$525,'ZASOBY N'!$C312,'ZASOBY N'!$D312:'ZASOBY N'!$D$525,'ZASOBY N'!$D312,'ZASOBY N'!$H312:'ZASOBY N'!$H$525,'ZASOBY N'!$H312 )</f>
        <v>0</v>
      </c>
      <c r="DJ313" s="410">
        <f>COUNTIFS('ZASOBY N'!$B$10:$B312,'ZASOBY N'!$B312,'ZASOBY N'!$C$10:'ZASOBY N'!$C312,'ZASOBY N'!$C312,'ZASOBY N'!$D$10:'ZASOBY N'!$D312,'ZASOBY N'!$D312,'ZASOBY N'!$H$10:'ZASOBY N'!$H312,'ZASOBY N'!$H312 )</f>
        <v>0</v>
      </c>
      <c r="DK313" s="411">
        <f t="shared" si="114"/>
        <v>0</v>
      </c>
      <c r="DL313" s="412">
        <f t="shared" si="115"/>
        <v>0</v>
      </c>
    </row>
    <row r="314" spans="1:116" ht="18.899999999999999" customHeight="1" x14ac:dyDescent="0.3">
      <c r="A314" s="219"/>
      <c r="B314" s="152" t="str">
        <f>IF('ZASOBY N'!A313="","",'ZASOBY N'!A313)</f>
        <v/>
      </c>
      <c r="C314" s="462" t="str">
        <f>IF('ZASOBY N'!C313="","",'ZASOBY N'!C313)</f>
        <v/>
      </c>
      <c r="D314" s="137" t="str">
        <f>IF('ZASOBY N'!B313="","",'ZASOBY N'!B313)</f>
        <v/>
      </c>
      <c r="E314" s="138"/>
      <c r="F314" s="356" t="str">
        <f>IF('ZASOBY N'!D313="","",'ZASOBY N'!D313)</f>
        <v/>
      </c>
      <c r="G314" s="220" t="str">
        <f>IF('ZASOBY N'!G313="","",'ZASOBY N'!G313)</f>
        <v/>
      </c>
      <c r="H314" s="221" t="str">
        <f>IF('ZASOBY N'!F313="","",'ZASOBY N'!F313)</f>
        <v/>
      </c>
      <c r="I314" s="221" t="str">
        <f>IF('ZASOBY N'!G313="","",'ZASOBY N'!G313)</f>
        <v/>
      </c>
      <c r="J314" s="221" t="str">
        <f>IF('ZASOBY N'!H313="","",'ZASOBY N'!H313)</f>
        <v/>
      </c>
      <c r="K314" s="214">
        <v>0</v>
      </c>
      <c r="L314" s="214">
        <v>0</v>
      </c>
      <c r="M314" s="214">
        <v>0</v>
      </c>
      <c r="N314" s="222" t="str">
        <f>IF('ZASOBY N'!BD313="x","",IF(W314="","",'ZASOBY N'!E313))</f>
        <v/>
      </c>
      <c r="O314" s="223">
        <v>0</v>
      </c>
      <c r="P314" s="223">
        <v>0</v>
      </c>
      <c r="Q314" s="226" t="str">
        <f>IF($N314="","",'UPR BILANS N'!G314*'UPR BILANS N'!N314)</f>
        <v/>
      </c>
      <c r="R314" s="225" t="str">
        <f>IF($N314="","",'ZASOBY N'!O313)</f>
        <v/>
      </c>
      <c r="S314" s="225" t="str">
        <f>IF($N314="","",IF('ZASOBY N'!Q313="",0,'ZASOBY N'!Q313))</f>
        <v/>
      </c>
      <c r="T314" s="225" t="str">
        <f>IF($N314="","",'ZASOBY N'!V313)</f>
        <v/>
      </c>
      <c r="U314" s="225" t="str">
        <f>IF($N314="","",IF('ZASOBY N'!AG313="",0,'ZASOBY N'!AG313))</f>
        <v/>
      </c>
      <c r="V314" s="225" t="str">
        <f>IF($N314="","",IF(NN!P316="",0,NN!P316))</f>
        <v/>
      </c>
      <c r="W314" s="225" t="str">
        <f t="shared" si="116"/>
        <v/>
      </c>
      <c r="X314" s="226" t="str">
        <f t="shared" si="96"/>
        <v/>
      </c>
      <c r="Y314" s="225" t="str">
        <f>IF('ZASOBY N'!AU313="","",IF(C314&lt;&gt;C313,'ZASOBY N'!AU313,IF(D314&lt;&gt;D313,'ZASOBY N'!AU313,IF(F314&lt;&gt;F313,'ZASOBY N'!AU313,IF(G314&lt;&gt;G313,'ZASOBY N'!AU313,IF(J314&lt;&gt;J313,'ZASOBY N'!AU313,IF(NN!AC316="","",IF(AND(C313=C314,H313=H314,J313=J314,NN!AC316&gt;0),"",IF(AND(C314=C315,H314=DO312,NN!CW314&gt;0),'ZASOBY N'!AU313,'ZASOBY N'!AU313)))))))))</f>
        <v/>
      </c>
      <c r="Z314" s="225" t="str">
        <f t="shared" si="117"/>
        <v/>
      </c>
      <c r="AA314" s="227" t="str">
        <f t="shared" si="98"/>
        <v/>
      </c>
      <c r="AB314" s="400" t="str">
        <f t="shared" si="118"/>
        <v/>
      </c>
      <c r="AC314" s="228" t="str">
        <f t="shared" si="97"/>
        <v/>
      </c>
      <c r="AD314" s="222">
        <f>IF(B314="",0,IF(F314="",0,INDEX(POBRANIE_!$B$6:$F$101,MATCH('UPR BILANS N'!$F314,POBRANIE_!$A$6:$A$101,0),2)))</f>
        <v>0</v>
      </c>
      <c r="AE314" s="224">
        <f>IF(OR('ZASOBY N'!G313="",'ZASOBY N'!E313=""),0,IF(B314="",0,'ZASOBY N'!G313*'ZASOBY N'!E313))</f>
        <v>0</v>
      </c>
      <c r="AF314" s="225">
        <f>IF('ZASOBY N'!O313="",0,'ZASOBY N'!O313)</f>
        <v>0</v>
      </c>
      <c r="AG314" s="225">
        <f>IF('ZASOBY N'!Q313="",0,'ZASOBY N'!Q313)</f>
        <v>0</v>
      </c>
      <c r="AH314" s="225">
        <f>IF('ZASOBY N'!V313="",0,'ZASOBY N'!V313)</f>
        <v>0</v>
      </c>
      <c r="AI314" s="225">
        <f>IF('ZASOBY N'!AG313="",0,'ZASOBY N'!AG313)</f>
        <v>0</v>
      </c>
      <c r="AJ314" s="225">
        <f>IF(NN!P316="",0,IF(NN!P316="BRAK kol.7","BRAK BADAŃ",NN!P316))</f>
        <v>0</v>
      </c>
      <c r="AK314" s="225">
        <f>IF(NN!AC316="",0,IF(NN!AC316="BRAK kol.7","BRAK BADAŃ",NN!AC316))</f>
        <v>0</v>
      </c>
      <c r="BJ314" s="414" t="str">
        <f>IF(AND(BL314=1,BM314=1,SUMIF($C314:$C$525,$C314,$AK314:$AK$525)=$AK314),$AK314,IF($BO314&gt;0,$BO314,IF(AND(COUNTIF($C$11:$C313,$C314)&gt;=1,COUNTIF($D313:$D313,$D314)&gt;=1),"",IF(AND(SUMIF($C314:$C$525,$C314,$AK314:$AK$525)&gt;=$AK314,SUMIF($D314:$D$525,$D314,$AK314:$AK$525)&gt;=$AK314),SUMIF($C314:$C$525,$C314,$AK314:$AK$525),""))))</f>
        <v/>
      </c>
      <c r="BL314" s="409">
        <f>COUNTIFS('ZASOBY N'!$B313:$B$525,'ZASOBY N'!$B313,'ZASOBY N'!$C313:'ZASOBY N'!$C$525,'ZASOBY N'!$C313,'ZASOBY N'!$D313:'ZASOBY N'!$D$525,'ZASOBY N'!$D313,'ZASOBY N'!$H313:'ZASOBY N'!$H$525,'ZASOBY N'!$H313 )</f>
        <v>0</v>
      </c>
      <c r="BM314" s="410">
        <f>COUNTIFS('ZASOBY N'!$B$10:$B313,'ZASOBY N'!$B313,'ZASOBY N'!$C$10:'ZASOBY N'!$C313,'ZASOBY N'!$C313,'ZASOBY N'!$D$10:'ZASOBY N'!$D313,'ZASOBY N'!$D313,'ZASOBY N'!$H$10:'ZASOBY N'!$H313,'ZASOBY N'!$H313 )</f>
        <v>0</v>
      </c>
      <c r="BN314" s="411">
        <f t="shared" si="99"/>
        <v>0</v>
      </c>
      <c r="BO314" s="412">
        <f t="shared" si="100"/>
        <v>0</v>
      </c>
      <c r="BP314" s="94" t="str">
        <f t="shared" si="101"/>
        <v/>
      </c>
      <c r="BQ314" s="414" t="str">
        <f>IF(AND(BS314=1,BT314=1,SUMIF($C314:$C$525,$C314,$AJ314:$AJ$525)=$AJ314),$AJ314,IF($BV314&gt;0,$BV314,IF(AND(COUNTIF($C$11:$C313,$C314)&gt;=1,COUNTIF($D313:$D313,$D314)&gt;=1),"",IF(AND(SUMIF($C314:$C$525,$C314,$AJ314:$AJ$525)&gt;$AJ314,SUMIF($D314:$D$525,$D314,$AJ314:$AJ$525)&gt;$AJ314),SUMIF($C314:$C$525,$C314,$AJ314:$AJ$525),""))))</f>
        <v/>
      </c>
      <c r="BS314" s="409">
        <f>COUNTIFS('ZASOBY N'!$B313:$B$525,'ZASOBY N'!$B313,'ZASOBY N'!$C313:'ZASOBY N'!$C$525,'ZASOBY N'!$C313,'ZASOBY N'!$D313:'ZASOBY N'!$D$525,'ZASOBY N'!$D313,'ZASOBY N'!$H313:'ZASOBY N'!$H$525,'ZASOBY N'!$H313 )</f>
        <v>0</v>
      </c>
      <c r="BT314" s="410">
        <f>COUNTIFS('ZASOBY N'!$B$10:$B313,'ZASOBY N'!$B313,'ZASOBY N'!$C$10:'ZASOBY N'!$C313,'ZASOBY N'!$C313,'ZASOBY N'!$D$10:'ZASOBY N'!$D313,'ZASOBY N'!$D313,'ZASOBY N'!$H$10:'ZASOBY N'!$H313,'ZASOBY N'!$H313 )</f>
        <v>0</v>
      </c>
      <c r="BU314" s="411">
        <f t="shared" si="102"/>
        <v>0</v>
      </c>
      <c r="BV314" s="412">
        <f t="shared" si="103"/>
        <v>0</v>
      </c>
      <c r="BW314" s="94" t="s">
        <v>499</v>
      </c>
      <c r="BX314" s="414" t="str">
        <f>IF(AND(BZ314=1,CA314=1,SUMIF($C314:$C$525,$C314,$AI314:$AI$525)=$AI314),$AI314,IF($CC314&gt;0,$CC314,IF(AND(COUNTIF($C$11:$C313,$C314)&gt;=1,COUNTIF($D313:$D313,$D314)&gt;=1),"",IF(AND(SUMIF($C314:$C$525,$C314,$AI314:$AI$525)&gt;$AI314,SUMIF($D314:$D$525,$D314,$AI314:$AI$525)&gt;$IG314),_xlfn.AGGREGATE(14,4,$CB$11:$CB$31*($C$11:$C$31=$C314),1),""))))</f>
        <v/>
      </c>
      <c r="BZ314" s="409">
        <f>COUNTIFS('ZASOBY N'!$B313:$B$525,'ZASOBY N'!$B313,'ZASOBY N'!$C313:'ZASOBY N'!$C$525,'ZASOBY N'!$C313,'ZASOBY N'!$D313:'ZASOBY N'!$D$525,'ZASOBY N'!$D313,'ZASOBY N'!$H313:'ZASOBY N'!$H$525,'ZASOBY N'!$H313 )</f>
        <v>0</v>
      </c>
      <c r="CA314" s="410">
        <f>COUNTIFS('ZASOBY N'!$B$10:$B313,'ZASOBY N'!$B313,'ZASOBY N'!$C$10:'ZASOBY N'!$C313,'ZASOBY N'!$C313,'ZASOBY N'!$D$10:'ZASOBY N'!$D313,'ZASOBY N'!$D313,'ZASOBY N'!$H$10:'ZASOBY N'!$H313,'ZASOBY N'!$H313 )</f>
        <v>0</v>
      </c>
      <c r="CB314" s="411">
        <f t="shared" si="104"/>
        <v>0</v>
      </c>
      <c r="CC314" s="412">
        <f t="shared" si="105"/>
        <v>0</v>
      </c>
      <c r="CE314" s="414" t="str">
        <f>IF(AND(CG314=1,CH314=1,SUMIF($C314:$C$525,$C314,$AH314:$AH$525)=$AH314),$AH314,IF($CJ314&gt;0,$CJ314,IF(AND(COUNTIF($C$11:$C313,$C314)&gt;=1,COUNTIF($D313:$D313,$D314)&gt;=1),"",IF(AND(SUMIF($C314:$C$525,$C314,$AH314:$AH$525)&gt;$AH314,SUMIF($D314:$D$525,$D314,$AH314:$AH$525)&gt;$AH314),_xlfn.AGGREGATE(14,4,$CI$11:$CI$31*($C$11:$C$31=$C314),1),""))))</f>
        <v/>
      </c>
      <c r="CG314" s="409">
        <f>COUNTIFS('ZASOBY N'!$B313:$B$525,'ZASOBY N'!$B313,'ZASOBY N'!$C313:'ZASOBY N'!$C$525,'ZASOBY N'!$C313,'ZASOBY N'!$D313:'ZASOBY N'!$D$525,'ZASOBY N'!$D313,'ZASOBY N'!$H313:'ZASOBY N'!$H$525,'ZASOBY N'!$H313 )</f>
        <v>0</v>
      </c>
      <c r="CH314" s="410">
        <f>COUNTIFS('ZASOBY N'!$B$10:$B313,'ZASOBY N'!$B313,'ZASOBY N'!$C$10:'ZASOBY N'!$C313,'ZASOBY N'!$C313,'ZASOBY N'!$D$10:'ZASOBY N'!$D313,'ZASOBY N'!$D313,'ZASOBY N'!$H$10:'ZASOBY N'!$H313,'ZASOBY N'!$H313 )</f>
        <v>0</v>
      </c>
      <c r="CI314" s="411">
        <f t="shared" si="106"/>
        <v>0</v>
      </c>
      <c r="CJ314" s="412">
        <f t="shared" si="107"/>
        <v>0</v>
      </c>
      <c r="CL314" s="414" t="str">
        <f>IF(AND(CN314=1,CO314=1,SUMIF($C314:$C$525,$C314,$AG314:$AG$525)=$AG314),$AG314,IF($CQ314&gt;0,$CQ314,IF(AND(COUNTIF($C$11:$C313,$C314)&gt;=1,COUNTIF($D313:$D313,$D314)&gt;=1),"",IF(AND(SUMIF($C314:$C$525,$C314,$AG314:$AG$525)&gt;$AG314,SUMIF($D314:$D$525,$D314,$AG314:$AG$525)&gt;$AG314),_xlfn.AGGREGATE(14,4,$CP$11:$CP$31*($C$11:$C$31=$C314),1),""))))</f>
        <v/>
      </c>
      <c r="CN314" s="409">
        <f>COUNTIFS('ZASOBY N'!$B313:$B$525,'ZASOBY N'!$B313,'ZASOBY N'!$C313:'ZASOBY N'!$C$525,'ZASOBY N'!$C313,'ZASOBY N'!$D313:'ZASOBY N'!$D$525,'ZASOBY N'!$D313,'ZASOBY N'!$H313:'ZASOBY N'!$H$525,'ZASOBY N'!$H313 )</f>
        <v>0</v>
      </c>
      <c r="CO314" s="410">
        <f>COUNTIFS('ZASOBY N'!$B$10:$B313,'ZASOBY N'!$B313,'ZASOBY N'!$C$10:'ZASOBY N'!$C313,'ZASOBY N'!$C313,'ZASOBY N'!$D$10:'ZASOBY N'!$D313,'ZASOBY N'!$D313,'ZASOBY N'!$H$10:'ZASOBY N'!$H313,'ZASOBY N'!$H313 )</f>
        <v>0</v>
      </c>
      <c r="CP314" s="411">
        <f t="shared" si="108"/>
        <v>0</v>
      </c>
      <c r="CQ314" s="412">
        <f t="shared" si="109"/>
        <v>0</v>
      </c>
      <c r="CS314" s="414" t="str">
        <f>IF(AND(CU314=1,CV314=1,SUMIF($C314:$C$525,$C314,$AF314:$AF$525)=$AF314),$AF314,IF($CX314&gt;0,$CX314,IF(AND(COUNTIF($C$11:$C313,$C314)&gt;=1,COUNTIF($D313:$D313,$D314)&gt;=1),"",IF(AND(SUMIF($C314:$C$525,$C314,$AF314:$AF$525)&gt;$AF314,SUMIF($D314:$D$525,$D314,$AF314:$AF$525)&gt;$AF314),_xlfn.AGGREGATE(14,4,$CW$11:$CW$31*($C$11:$C$31=$C314),1),""))))</f>
        <v/>
      </c>
      <c r="CU314" s="409">
        <f>COUNTIFS('ZASOBY N'!$B313:$B$525,'ZASOBY N'!$B313,'ZASOBY N'!$C313:'ZASOBY N'!$C$525,'ZASOBY N'!$C313,'ZASOBY N'!$D313:'ZASOBY N'!$D$525,'ZASOBY N'!$D313,'ZASOBY N'!$H313:'ZASOBY N'!$H$525,'ZASOBY N'!$H313 )</f>
        <v>0</v>
      </c>
      <c r="CV314" s="410">
        <f>COUNTIFS('ZASOBY N'!$B$10:$B313,'ZASOBY N'!$B313,'ZASOBY N'!$C$10:'ZASOBY N'!$C313,'ZASOBY N'!$C313,'ZASOBY N'!$D$10:'ZASOBY N'!$D313,'ZASOBY N'!$D313,'ZASOBY N'!$H$10:'ZASOBY N'!$H313,'ZASOBY N'!$H313 )</f>
        <v>0</v>
      </c>
      <c r="CW314" s="411">
        <f t="shared" si="110"/>
        <v>0</v>
      </c>
      <c r="CX314" s="412">
        <f t="shared" si="111"/>
        <v>0</v>
      </c>
      <c r="CZ314" s="414" t="str">
        <f>IF(AND(DB314=1,DC314=1,SUMIF($C314:$C$525,$C314,$AE314:$AE$525)=$AE314),$AE314,IF($DE314&gt;0,$DE314,IF(AND(COUNTIF($C$11:$C313,$C314)&gt;=1,COUNTIF($D313:$D313,$D314)&gt;=1),"",IF(AND(SUMIF($C314:$C$525,$C314,$AE314:$AE$525)&gt;$AE314,SUMIF($D314:$D$525,$D314,$AE314:$AE$525)&gt;$AE314),_xlfn.AGGREGATE(14,4,$DD$11:$DD$31*($C$11:$C$31=$C314),1),""))))</f>
        <v/>
      </c>
      <c r="DB314" s="409">
        <f>COUNTIFS('ZASOBY N'!$B313:$B$525,'ZASOBY N'!$B313,'ZASOBY N'!$C313:'ZASOBY N'!$C$525,'ZASOBY N'!$C313,'ZASOBY N'!$D313:'ZASOBY N'!$D$525,'ZASOBY N'!$D313,'ZASOBY N'!$H313:'ZASOBY N'!$H$525,'ZASOBY N'!$H313 )</f>
        <v>0</v>
      </c>
      <c r="DC314" s="410">
        <f>COUNTIFS('ZASOBY N'!$B$10:$B313,'ZASOBY N'!$B313,'ZASOBY N'!$C$10:'ZASOBY N'!$C313,'ZASOBY N'!$C313,'ZASOBY N'!$D$10:'ZASOBY N'!$D313,'ZASOBY N'!$D313,'ZASOBY N'!$H$10:'ZASOBY N'!$H313,'ZASOBY N'!$H313 )</f>
        <v>0</v>
      </c>
      <c r="DD314" s="411">
        <f t="shared" si="112"/>
        <v>0</v>
      </c>
      <c r="DE314" s="412">
        <f t="shared" si="113"/>
        <v>0</v>
      </c>
      <c r="DF314" s="399" t="str">
        <f>IF(AND(DI314=1,DJ314=1,SUMIF($C314:$C$525,$C314,$AD314:$AD$525)=$AD314),$AD314,IF($DL314&gt;0,$DL314,IF(B314="","",IF(AND(COUNTIF($C$11:$C313,$C314)&gt;=1,COUNTIF($D313:$D313,$D314)&gt;=1,COUNTIF($Z311:$Z313,$C314)=0),"",IF(AND(COUNTIF($C$11:$C313,$C314)&gt;=1,COUNTIF($D313:$D313,$D314)&gt;=1),"UJĘTO WYŻEJ",IF(AND(SUMIF($C314:$C$525,$C314,$AD314:$AD$525)&gt;$AD314,SUMIF($D314:$D$525,$D314,$AD314:$AD$525)&gt;$AD314),_xlfn.AGGREGATE(14,4,$DK$11:$DK$31*($C$11:$C$31=$C314),1),""))))))</f>
        <v/>
      </c>
      <c r="DG314" s="414" t="str">
        <f>IF(AND(DI314=1,DJ314=1,SUMIF($C314:$C$525,$C314,$AD314:$AD$525)=$AD314),$AD314,IF($DL314&gt;0,$DL314,IF(AND(COUNTIF($C$11:$C313,$C314)&gt;=1,COUNTIF($D313:$D313,$D314)&gt;=1),"",IF(AND(SUMIF($C314:$C$525,$C314,$AD314:$AD$525)&gt;$AD314,SUMIF($D314:$D$525,$D314,$AD314:$AD$525)&gt;$AD314),_xlfn.AGGREGATE(14,4,$DK$11:$DK$31*($C$11:$C$31=$C314),1),""))))</f>
        <v/>
      </c>
      <c r="DI314" s="409">
        <f>COUNTIFS('ZASOBY N'!$B313:$B$525,'ZASOBY N'!$B313,'ZASOBY N'!$C313:'ZASOBY N'!$C$525,'ZASOBY N'!$C313,'ZASOBY N'!$D313:'ZASOBY N'!$D$525,'ZASOBY N'!$D313,'ZASOBY N'!$H313:'ZASOBY N'!$H$525,'ZASOBY N'!$H313 )</f>
        <v>0</v>
      </c>
      <c r="DJ314" s="410">
        <f>COUNTIFS('ZASOBY N'!$B$10:$B313,'ZASOBY N'!$B313,'ZASOBY N'!$C$10:'ZASOBY N'!$C313,'ZASOBY N'!$C313,'ZASOBY N'!$D$10:'ZASOBY N'!$D313,'ZASOBY N'!$D313,'ZASOBY N'!$H$10:'ZASOBY N'!$H313,'ZASOBY N'!$H313 )</f>
        <v>0</v>
      </c>
      <c r="DK314" s="411">
        <f t="shared" si="114"/>
        <v>0</v>
      </c>
      <c r="DL314" s="412">
        <f t="shared" si="115"/>
        <v>0</v>
      </c>
    </row>
    <row r="315" spans="1:116" ht="18.899999999999999" customHeight="1" x14ac:dyDescent="0.3">
      <c r="A315" s="219"/>
      <c r="B315" s="152" t="str">
        <f>IF('ZASOBY N'!A314="","",'ZASOBY N'!A314)</f>
        <v/>
      </c>
      <c r="C315" s="462" t="str">
        <f>IF('ZASOBY N'!C314="","",'ZASOBY N'!C314)</f>
        <v/>
      </c>
      <c r="D315" s="137" t="str">
        <f>IF('ZASOBY N'!B314="","",'ZASOBY N'!B314)</f>
        <v/>
      </c>
      <c r="E315" s="138"/>
      <c r="F315" s="356" t="str">
        <f>IF('ZASOBY N'!D314="","",'ZASOBY N'!D314)</f>
        <v/>
      </c>
      <c r="G315" s="220" t="str">
        <f>IF('ZASOBY N'!G314="","",'ZASOBY N'!G314)</f>
        <v/>
      </c>
      <c r="H315" s="221" t="str">
        <f>IF('ZASOBY N'!F314="","",'ZASOBY N'!F314)</f>
        <v/>
      </c>
      <c r="I315" s="221" t="str">
        <f>IF('ZASOBY N'!G314="","",'ZASOBY N'!G314)</f>
        <v/>
      </c>
      <c r="J315" s="221" t="str">
        <f>IF('ZASOBY N'!H314="","",'ZASOBY N'!H314)</f>
        <v/>
      </c>
      <c r="K315" s="214">
        <v>0</v>
      </c>
      <c r="L315" s="214">
        <v>0</v>
      </c>
      <c r="M315" s="214">
        <v>0</v>
      </c>
      <c r="N315" s="222" t="str">
        <f>IF('ZASOBY N'!BD314="x","",IF(W315="","",'ZASOBY N'!E314))</f>
        <v/>
      </c>
      <c r="O315" s="223">
        <v>0</v>
      </c>
      <c r="P315" s="223">
        <v>0</v>
      </c>
      <c r="Q315" s="226" t="str">
        <f>IF($N315="","",'UPR BILANS N'!G315*'UPR BILANS N'!N315)</f>
        <v/>
      </c>
      <c r="R315" s="225" t="str">
        <f>IF($N315="","",'ZASOBY N'!O314)</f>
        <v/>
      </c>
      <c r="S315" s="225" t="str">
        <f>IF($N315="","",IF('ZASOBY N'!Q314="",0,'ZASOBY N'!Q314))</f>
        <v/>
      </c>
      <c r="T315" s="225" t="str">
        <f>IF($N315="","",'ZASOBY N'!V314)</f>
        <v/>
      </c>
      <c r="U315" s="225" t="str">
        <f>IF($N315="","",IF('ZASOBY N'!AG314="",0,'ZASOBY N'!AG314))</f>
        <v/>
      </c>
      <c r="V315" s="225" t="str">
        <f>IF($N315="","",IF(NN!P317="",0,NN!P317))</f>
        <v/>
      </c>
      <c r="W315" s="225" t="str">
        <f t="shared" si="116"/>
        <v/>
      </c>
      <c r="X315" s="226" t="str">
        <f t="shared" si="96"/>
        <v/>
      </c>
      <c r="Y315" s="225" t="str">
        <f>IF('ZASOBY N'!AU314="","",IF(C315&lt;&gt;C314,'ZASOBY N'!AU314,IF(D315&lt;&gt;D314,'ZASOBY N'!AU314,IF(F315&lt;&gt;F314,'ZASOBY N'!AU314,IF(G315&lt;&gt;G314,'ZASOBY N'!AU314,IF(J315&lt;&gt;J314,'ZASOBY N'!AU314,IF(NN!AC317="","",IF(AND(C314=C315,H314=H315,J314=J315,NN!AC317&gt;0),"",IF(AND(C315=C316,H315=DO313,NN!CW315&gt;0),'ZASOBY N'!AU314,'ZASOBY N'!AU314)))))))))</f>
        <v/>
      </c>
      <c r="Z315" s="225" t="str">
        <f t="shared" si="117"/>
        <v/>
      </c>
      <c r="AA315" s="227" t="str">
        <f t="shared" si="98"/>
        <v/>
      </c>
      <c r="AB315" s="400" t="str">
        <f t="shared" si="118"/>
        <v/>
      </c>
      <c r="AC315" s="228" t="str">
        <f t="shared" si="97"/>
        <v/>
      </c>
      <c r="AD315" s="222">
        <f>IF(B315="",0,IF(F315="",0,INDEX(POBRANIE_!$B$6:$F$101,MATCH('UPR BILANS N'!$F315,POBRANIE_!$A$6:$A$101,0),2)))</f>
        <v>0</v>
      </c>
      <c r="AE315" s="224">
        <f>IF(OR('ZASOBY N'!G314="",'ZASOBY N'!E314=""),0,IF(B315="",0,'ZASOBY N'!G314*'ZASOBY N'!E314))</f>
        <v>0</v>
      </c>
      <c r="AF315" s="225">
        <f>IF('ZASOBY N'!O314="",0,'ZASOBY N'!O314)</f>
        <v>0</v>
      </c>
      <c r="AG315" s="225">
        <f>IF('ZASOBY N'!Q314="",0,'ZASOBY N'!Q314)</f>
        <v>0</v>
      </c>
      <c r="AH315" s="225">
        <f>IF('ZASOBY N'!V314="",0,'ZASOBY N'!V314)</f>
        <v>0</v>
      </c>
      <c r="AI315" s="225">
        <f>IF('ZASOBY N'!AG314="",0,'ZASOBY N'!AG314)</f>
        <v>0</v>
      </c>
      <c r="AJ315" s="225">
        <f>IF(NN!P317="",0,IF(NN!P317="BRAK kol.7","BRAK BADAŃ",NN!P317))</f>
        <v>0</v>
      </c>
      <c r="AK315" s="225">
        <f>IF(NN!AC317="",0,IF(NN!AC317="BRAK kol.7","BRAK BADAŃ",NN!AC317))</f>
        <v>0</v>
      </c>
      <c r="BJ315" s="414" t="str">
        <f>IF(AND(BL315=1,BM315=1,SUMIF($C315:$C$525,$C315,$AK315:$AK$525)=$AK315),$AK315,IF($BO315&gt;0,$BO315,IF(AND(COUNTIF($C$11:$C314,$C315)&gt;=1,COUNTIF($D314:$D314,$D315)&gt;=1),"",IF(AND(SUMIF($C315:$C$525,$C315,$AK315:$AK$525)&gt;=$AK315,SUMIF($D315:$D$525,$D315,$AK315:$AK$525)&gt;=$AK315),SUMIF($C315:$C$525,$C315,$AK315:$AK$525),""))))</f>
        <v/>
      </c>
      <c r="BL315" s="409">
        <f>COUNTIFS('ZASOBY N'!$B314:$B$525,'ZASOBY N'!$B314,'ZASOBY N'!$C314:'ZASOBY N'!$C$525,'ZASOBY N'!$C314,'ZASOBY N'!$D314:'ZASOBY N'!$D$525,'ZASOBY N'!$D314,'ZASOBY N'!$H314:'ZASOBY N'!$H$525,'ZASOBY N'!$H314 )</f>
        <v>0</v>
      </c>
      <c r="BM315" s="410">
        <f>COUNTIFS('ZASOBY N'!$B$10:$B314,'ZASOBY N'!$B314,'ZASOBY N'!$C$10:'ZASOBY N'!$C314,'ZASOBY N'!$C314,'ZASOBY N'!$D$10:'ZASOBY N'!$D314,'ZASOBY N'!$D314,'ZASOBY N'!$H$10:'ZASOBY N'!$H314,'ZASOBY N'!$H314 )</f>
        <v>0</v>
      </c>
      <c r="BN315" s="411">
        <f t="shared" si="99"/>
        <v>0</v>
      </c>
      <c r="BO315" s="412">
        <f t="shared" si="100"/>
        <v>0</v>
      </c>
      <c r="BP315" s="94" t="str">
        <f t="shared" si="101"/>
        <v/>
      </c>
      <c r="BQ315" s="414" t="str">
        <f>IF(AND(BS315=1,BT315=1,SUMIF($C315:$C$525,$C315,$AJ315:$AJ$525)=$AJ315),$AJ315,IF($BV315&gt;0,$BV315,IF(AND(COUNTIF($C$11:$C314,$C315)&gt;=1,COUNTIF($D314:$D314,$D315)&gt;=1),"",IF(AND(SUMIF($C315:$C$525,$C315,$AJ315:$AJ$525)&gt;$AJ315,SUMIF($D315:$D$525,$D315,$AJ315:$AJ$525)&gt;$AJ315),SUMIF($C315:$C$525,$C315,$AJ315:$AJ$525),""))))</f>
        <v/>
      </c>
      <c r="BS315" s="409">
        <f>COUNTIFS('ZASOBY N'!$B314:$B$525,'ZASOBY N'!$B314,'ZASOBY N'!$C314:'ZASOBY N'!$C$525,'ZASOBY N'!$C314,'ZASOBY N'!$D314:'ZASOBY N'!$D$525,'ZASOBY N'!$D314,'ZASOBY N'!$H314:'ZASOBY N'!$H$525,'ZASOBY N'!$H314 )</f>
        <v>0</v>
      </c>
      <c r="BT315" s="410">
        <f>COUNTIFS('ZASOBY N'!$B$10:$B314,'ZASOBY N'!$B314,'ZASOBY N'!$C$10:'ZASOBY N'!$C314,'ZASOBY N'!$C314,'ZASOBY N'!$D$10:'ZASOBY N'!$D314,'ZASOBY N'!$D314,'ZASOBY N'!$H$10:'ZASOBY N'!$H314,'ZASOBY N'!$H314 )</f>
        <v>0</v>
      </c>
      <c r="BU315" s="411">
        <f t="shared" si="102"/>
        <v>0</v>
      </c>
      <c r="BV315" s="412">
        <f t="shared" si="103"/>
        <v>0</v>
      </c>
      <c r="BW315" s="94" t="s">
        <v>499</v>
      </c>
      <c r="BX315" s="414" t="str">
        <f>IF(AND(BZ315=1,CA315=1,SUMIF($C315:$C$525,$C315,$AI315:$AI$525)=$AI315),$AI315,IF($CC315&gt;0,$CC315,IF(AND(COUNTIF($C$11:$C314,$C315)&gt;=1,COUNTIF($D314:$D314,$D315)&gt;=1),"",IF(AND(SUMIF($C315:$C$525,$C315,$AI315:$AI$525)&gt;$AI315,SUMIF($D315:$D$525,$D315,$AI315:$AI$525)&gt;$IG315),_xlfn.AGGREGATE(14,4,$CB$11:$CB$31*($C$11:$C$31=$C315),1),""))))</f>
        <v/>
      </c>
      <c r="BZ315" s="409">
        <f>COUNTIFS('ZASOBY N'!$B314:$B$525,'ZASOBY N'!$B314,'ZASOBY N'!$C314:'ZASOBY N'!$C$525,'ZASOBY N'!$C314,'ZASOBY N'!$D314:'ZASOBY N'!$D$525,'ZASOBY N'!$D314,'ZASOBY N'!$H314:'ZASOBY N'!$H$525,'ZASOBY N'!$H314 )</f>
        <v>0</v>
      </c>
      <c r="CA315" s="410">
        <f>COUNTIFS('ZASOBY N'!$B$10:$B314,'ZASOBY N'!$B314,'ZASOBY N'!$C$10:'ZASOBY N'!$C314,'ZASOBY N'!$C314,'ZASOBY N'!$D$10:'ZASOBY N'!$D314,'ZASOBY N'!$D314,'ZASOBY N'!$H$10:'ZASOBY N'!$H314,'ZASOBY N'!$H314 )</f>
        <v>0</v>
      </c>
      <c r="CB315" s="411">
        <f t="shared" si="104"/>
        <v>0</v>
      </c>
      <c r="CC315" s="412">
        <f t="shared" si="105"/>
        <v>0</v>
      </c>
      <c r="CE315" s="414" t="str">
        <f>IF(AND(CG315=1,CH315=1,SUMIF($C315:$C$525,$C315,$AH315:$AH$525)=$AH315),$AH315,IF($CJ315&gt;0,$CJ315,IF(AND(COUNTIF($C$11:$C314,$C315)&gt;=1,COUNTIF($D314:$D314,$D315)&gt;=1),"",IF(AND(SUMIF($C315:$C$525,$C315,$AH315:$AH$525)&gt;$AH315,SUMIF($D315:$D$525,$D315,$AH315:$AH$525)&gt;$AH315),_xlfn.AGGREGATE(14,4,$CI$11:$CI$31*($C$11:$C$31=$C315),1),""))))</f>
        <v/>
      </c>
      <c r="CG315" s="409">
        <f>COUNTIFS('ZASOBY N'!$B314:$B$525,'ZASOBY N'!$B314,'ZASOBY N'!$C314:'ZASOBY N'!$C$525,'ZASOBY N'!$C314,'ZASOBY N'!$D314:'ZASOBY N'!$D$525,'ZASOBY N'!$D314,'ZASOBY N'!$H314:'ZASOBY N'!$H$525,'ZASOBY N'!$H314 )</f>
        <v>0</v>
      </c>
      <c r="CH315" s="410">
        <f>COUNTIFS('ZASOBY N'!$B$10:$B314,'ZASOBY N'!$B314,'ZASOBY N'!$C$10:'ZASOBY N'!$C314,'ZASOBY N'!$C314,'ZASOBY N'!$D$10:'ZASOBY N'!$D314,'ZASOBY N'!$D314,'ZASOBY N'!$H$10:'ZASOBY N'!$H314,'ZASOBY N'!$H314 )</f>
        <v>0</v>
      </c>
      <c r="CI315" s="411">
        <f t="shared" si="106"/>
        <v>0</v>
      </c>
      <c r="CJ315" s="412">
        <f t="shared" si="107"/>
        <v>0</v>
      </c>
      <c r="CL315" s="414" t="str">
        <f>IF(AND(CN315=1,CO315=1,SUMIF($C315:$C$525,$C315,$AG315:$AG$525)=$AG315),$AG315,IF($CQ315&gt;0,$CQ315,IF(AND(COUNTIF($C$11:$C314,$C315)&gt;=1,COUNTIF($D314:$D314,$D315)&gt;=1),"",IF(AND(SUMIF($C315:$C$525,$C315,$AG315:$AG$525)&gt;$AG315,SUMIF($D315:$D$525,$D315,$AG315:$AG$525)&gt;$AG315),_xlfn.AGGREGATE(14,4,$CP$11:$CP$31*($C$11:$C$31=$C315),1),""))))</f>
        <v/>
      </c>
      <c r="CN315" s="409">
        <f>COUNTIFS('ZASOBY N'!$B314:$B$525,'ZASOBY N'!$B314,'ZASOBY N'!$C314:'ZASOBY N'!$C$525,'ZASOBY N'!$C314,'ZASOBY N'!$D314:'ZASOBY N'!$D$525,'ZASOBY N'!$D314,'ZASOBY N'!$H314:'ZASOBY N'!$H$525,'ZASOBY N'!$H314 )</f>
        <v>0</v>
      </c>
      <c r="CO315" s="410">
        <f>COUNTIFS('ZASOBY N'!$B$10:$B314,'ZASOBY N'!$B314,'ZASOBY N'!$C$10:'ZASOBY N'!$C314,'ZASOBY N'!$C314,'ZASOBY N'!$D$10:'ZASOBY N'!$D314,'ZASOBY N'!$D314,'ZASOBY N'!$H$10:'ZASOBY N'!$H314,'ZASOBY N'!$H314 )</f>
        <v>0</v>
      </c>
      <c r="CP315" s="411">
        <f t="shared" si="108"/>
        <v>0</v>
      </c>
      <c r="CQ315" s="412">
        <f t="shared" si="109"/>
        <v>0</v>
      </c>
      <c r="CS315" s="414" t="str">
        <f>IF(AND(CU315=1,CV315=1,SUMIF($C315:$C$525,$C315,$AF315:$AF$525)=$AF315),$AF315,IF($CX315&gt;0,$CX315,IF(AND(COUNTIF($C$11:$C314,$C315)&gt;=1,COUNTIF($D314:$D314,$D315)&gt;=1),"",IF(AND(SUMIF($C315:$C$525,$C315,$AF315:$AF$525)&gt;$AF315,SUMIF($D315:$D$525,$D315,$AF315:$AF$525)&gt;$AF315),_xlfn.AGGREGATE(14,4,$CW$11:$CW$31*($C$11:$C$31=$C315),1),""))))</f>
        <v/>
      </c>
      <c r="CU315" s="409">
        <f>COUNTIFS('ZASOBY N'!$B314:$B$525,'ZASOBY N'!$B314,'ZASOBY N'!$C314:'ZASOBY N'!$C$525,'ZASOBY N'!$C314,'ZASOBY N'!$D314:'ZASOBY N'!$D$525,'ZASOBY N'!$D314,'ZASOBY N'!$H314:'ZASOBY N'!$H$525,'ZASOBY N'!$H314 )</f>
        <v>0</v>
      </c>
      <c r="CV315" s="410">
        <f>COUNTIFS('ZASOBY N'!$B$10:$B314,'ZASOBY N'!$B314,'ZASOBY N'!$C$10:'ZASOBY N'!$C314,'ZASOBY N'!$C314,'ZASOBY N'!$D$10:'ZASOBY N'!$D314,'ZASOBY N'!$D314,'ZASOBY N'!$H$10:'ZASOBY N'!$H314,'ZASOBY N'!$H314 )</f>
        <v>0</v>
      </c>
      <c r="CW315" s="411">
        <f t="shared" si="110"/>
        <v>0</v>
      </c>
      <c r="CX315" s="412">
        <f t="shared" si="111"/>
        <v>0</v>
      </c>
      <c r="CZ315" s="414" t="str">
        <f>IF(AND(DB315=1,DC315=1,SUMIF($C315:$C$525,$C315,$AE315:$AE$525)=$AE315),$AE315,IF($DE315&gt;0,$DE315,IF(AND(COUNTIF($C$11:$C314,$C315)&gt;=1,COUNTIF($D314:$D314,$D315)&gt;=1),"",IF(AND(SUMIF($C315:$C$525,$C315,$AE315:$AE$525)&gt;$AE315,SUMIF($D315:$D$525,$D315,$AE315:$AE$525)&gt;$AE315),_xlfn.AGGREGATE(14,4,$DD$11:$DD$31*($C$11:$C$31=$C315),1),""))))</f>
        <v/>
      </c>
      <c r="DB315" s="409">
        <f>COUNTIFS('ZASOBY N'!$B314:$B$525,'ZASOBY N'!$B314,'ZASOBY N'!$C314:'ZASOBY N'!$C$525,'ZASOBY N'!$C314,'ZASOBY N'!$D314:'ZASOBY N'!$D$525,'ZASOBY N'!$D314,'ZASOBY N'!$H314:'ZASOBY N'!$H$525,'ZASOBY N'!$H314 )</f>
        <v>0</v>
      </c>
      <c r="DC315" s="410">
        <f>COUNTIFS('ZASOBY N'!$B$10:$B314,'ZASOBY N'!$B314,'ZASOBY N'!$C$10:'ZASOBY N'!$C314,'ZASOBY N'!$C314,'ZASOBY N'!$D$10:'ZASOBY N'!$D314,'ZASOBY N'!$D314,'ZASOBY N'!$H$10:'ZASOBY N'!$H314,'ZASOBY N'!$H314 )</f>
        <v>0</v>
      </c>
      <c r="DD315" s="411">
        <f t="shared" si="112"/>
        <v>0</v>
      </c>
      <c r="DE315" s="412">
        <f t="shared" si="113"/>
        <v>0</v>
      </c>
      <c r="DF315" s="399" t="str">
        <f>IF(AND(DI315=1,DJ315=1,SUMIF($C315:$C$525,$C315,$AD315:$AD$525)=$AD315),$AD315,IF($DL315&gt;0,$DL315,IF(B315="","",IF(AND(COUNTIF($C$11:$C314,$C315)&gt;=1,COUNTIF($D314:$D314,$D315)&gt;=1,COUNTIF($Z312:$Z314,$C315)=0),"",IF(AND(COUNTIF($C$11:$C314,$C315)&gt;=1,COUNTIF($D314:$D314,$D315)&gt;=1),"UJĘTO WYŻEJ",IF(AND(SUMIF($C315:$C$525,$C315,$AD315:$AD$525)&gt;$AD315,SUMIF($D315:$D$525,$D315,$AD315:$AD$525)&gt;$AD315),_xlfn.AGGREGATE(14,4,$DK$11:$DK$31*($C$11:$C$31=$C315),1),""))))))</f>
        <v/>
      </c>
      <c r="DG315" s="414" t="str">
        <f>IF(AND(DI315=1,DJ315=1,SUMIF($C315:$C$525,$C315,$AD315:$AD$525)=$AD315),$AD315,IF($DL315&gt;0,$DL315,IF(AND(COUNTIF($C$11:$C314,$C315)&gt;=1,COUNTIF($D314:$D314,$D315)&gt;=1),"",IF(AND(SUMIF($C315:$C$525,$C315,$AD315:$AD$525)&gt;$AD315,SUMIF($D315:$D$525,$D315,$AD315:$AD$525)&gt;$AD315),_xlfn.AGGREGATE(14,4,$DK$11:$DK$31*($C$11:$C$31=$C315),1),""))))</f>
        <v/>
      </c>
      <c r="DI315" s="409">
        <f>COUNTIFS('ZASOBY N'!$B314:$B$525,'ZASOBY N'!$B314,'ZASOBY N'!$C314:'ZASOBY N'!$C$525,'ZASOBY N'!$C314,'ZASOBY N'!$D314:'ZASOBY N'!$D$525,'ZASOBY N'!$D314,'ZASOBY N'!$H314:'ZASOBY N'!$H$525,'ZASOBY N'!$H314 )</f>
        <v>0</v>
      </c>
      <c r="DJ315" s="410">
        <f>COUNTIFS('ZASOBY N'!$B$10:$B314,'ZASOBY N'!$B314,'ZASOBY N'!$C$10:'ZASOBY N'!$C314,'ZASOBY N'!$C314,'ZASOBY N'!$D$10:'ZASOBY N'!$D314,'ZASOBY N'!$D314,'ZASOBY N'!$H$10:'ZASOBY N'!$H314,'ZASOBY N'!$H314 )</f>
        <v>0</v>
      </c>
      <c r="DK315" s="411">
        <f t="shared" si="114"/>
        <v>0</v>
      </c>
      <c r="DL315" s="412">
        <f t="shared" si="115"/>
        <v>0</v>
      </c>
    </row>
    <row r="316" spans="1:116" ht="18.899999999999999" customHeight="1" x14ac:dyDescent="0.3">
      <c r="A316" s="219"/>
      <c r="B316" s="152" t="str">
        <f>IF('ZASOBY N'!A315="","",'ZASOBY N'!A315)</f>
        <v/>
      </c>
      <c r="C316" s="462" t="str">
        <f>IF('ZASOBY N'!C315="","",'ZASOBY N'!C315)</f>
        <v/>
      </c>
      <c r="D316" s="137" t="str">
        <f>IF('ZASOBY N'!B315="","",'ZASOBY N'!B315)</f>
        <v/>
      </c>
      <c r="E316" s="138"/>
      <c r="F316" s="356" t="str">
        <f>IF('ZASOBY N'!D315="","",'ZASOBY N'!D315)</f>
        <v/>
      </c>
      <c r="G316" s="220" t="str">
        <f>IF('ZASOBY N'!G315="","",'ZASOBY N'!G315)</f>
        <v/>
      </c>
      <c r="H316" s="221" t="str">
        <f>IF('ZASOBY N'!F315="","",'ZASOBY N'!F315)</f>
        <v/>
      </c>
      <c r="I316" s="221" t="str">
        <f>IF('ZASOBY N'!G315="","",'ZASOBY N'!G315)</f>
        <v/>
      </c>
      <c r="J316" s="221" t="str">
        <f>IF('ZASOBY N'!H315="","",'ZASOBY N'!H315)</f>
        <v/>
      </c>
      <c r="K316" s="214">
        <v>0</v>
      </c>
      <c r="L316" s="214">
        <v>0</v>
      </c>
      <c r="M316" s="214">
        <v>0</v>
      </c>
      <c r="N316" s="222" t="str">
        <f>IF('ZASOBY N'!BD315="x","",IF(W316="","",'ZASOBY N'!E315))</f>
        <v/>
      </c>
      <c r="O316" s="223">
        <v>0</v>
      </c>
      <c r="P316" s="223">
        <v>0</v>
      </c>
      <c r="Q316" s="226" t="str">
        <f>IF($N316="","",'UPR BILANS N'!G316*'UPR BILANS N'!N316)</f>
        <v/>
      </c>
      <c r="R316" s="225" t="str">
        <f>IF($N316="","",'ZASOBY N'!O315)</f>
        <v/>
      </c>
      <c r="S316" s="225" t="str">
        <f>IF($N316="","",IF('ZASOBY N'!Q315="",0,'ZASOBY N'!Q315))</f>
        <v/>
      </c>
      <c r="T316" s="225" t="str">
        <f>IF($N316="","",'ZASOBY N'!V315)</f>
        <v/>
      </c>
      <c r="U316" s="225" t="str">
        <f>IF($N316="","",IF('ZASOBY N'!AG315="",0,'ZASOBY N'!AG315))</f>
        <v/>
      </c>
      <c r="V316" s="225" t="str">
        <f>IF($N316="","",IF(NN!P318="",0,NN!P318))</f>
        <v/>
      </c>
      <c r="W316" s="225" t="str">
        <f t="shared" si="116"/>
        <v/>
      </c>
      <c r="X316" s="226" t="str">
        <f t="shared" si="96"/>
        <v/>
      </c>
      <c r="Y316" s="225" t="str">
        <f>IF('ZASOBY N'!AU315="","",IF(C316&lt;&gt;C315,'ZASOBY N'!AU315,IF(D316&lt;&gt;D315,'ZASOBY N'!AU315,IF(F316&lt;&gt;F315,'ZASOBY N'!AU315,IF(G316&lt;&gt;G315,'ZASOBY N'!AU315,IF(J316&lt;&gt;J315,'ZASOBY N'!AU315,IF(NN!AC318="","",IF(AND(C315=C316,H315=H316,J315=J316,NN!AC318&gt;0),"",IF(AND(C316=C317,H316=DO314,NN!CW316&gt;0),'ZASOBY N'!AU315,'ZASOBY N'!AU315)))))))))</f>
        <v/>
      </c>
      <c r="Z316" s="225" t="str">
        <f t="shared" si="117"/>
        <v/>
      </c>
      <c r="AA316" s="227" t="str">
        <f t="shared" si="98"/>
        <v/>
      </c>
      <c r="AB316" s="400" t="str">
        <f t="shared" si="118"/>
        <v/>
      </c>
      <c r="AC316" s="228" t="str">
        <f t="shared" si="97"/>
        <v/>
      </c>
      <c r="AD316" s="222">
        <f>IF(B316="",0,IF(F316="",0,INDEX(POBRANIE_!$B$6:$F$101,MATCH('UPR BILANS N'!$F316,POBRANIE_!$A$6:$A$101,0),2)))</f>
        <v>0</v>
      </c>
      <c r="AE316" s="224">
        <f>IF(OR('ZASOBY N'!G315="",'ZASOBY N'!E315=""),0,IF(B316="",0,'ZASOBY N'!G315*'ZASOBY N'!E315))</f>
        <v>0</v>
      </c>
      <c r="AF316" s="225">
        <f>IF('ZASOBY N'!O315="",0,'ZASOBY N'!O315)</f>
        <v>0</v>
      </c>
      <c r="AG316" s="225">
        <f>IF('ZASOBY N'!Q315="",0,'ZASOBY N'!Q315)</f>
        <v>0</v>
      </c>
      <c r="AH316" s="225">
        <f>IF('ZASOBY N'!V315="",0,'ZASOBY N'!V315)</f>
        <v>0</v>
      </c>
      <c r="AI316" s="225">
        <f>IF('ZASOBY N'!AG315="",0,'ZASOBY N'!AG315)</f>
        <v>0</v>
      </c>
      <c r="AJ316" s="225">
        <f>IF(NN!P318="",0,IF(NN!P318="BRAK kol.7","BRAK BADAŃ",NN!P318))</f>
        <v>0</v>
      </c>
      <c r="AK316" s="225">
        <f>IF(NN!AC318="",0,IF(NN!AC318="BRAK kol.7","BRAK BADAŃ",NN!AC318))</f>
        <v>0</v>
      </c>
      <c r="BJ316" s="414" t="str">
        <f>IF(AND(BL316=1,BM316=1,SUMIF($C316:$C$525,$C316,$AK316:$AK$525)=$AK316),$AK316,IF($BO316&gt;0,$BO316,IF(AND(COUNTIF($C$11:$C315,$C316)&gt;=1,COUNTIF($D315:$D315,$D316)&gt;=1),"",IF(AND(SUMIF($C316:$C$525,$C316,$AK316:$AK$525)&gt;=$AK316,SUMIF($D316:$D$525,$D316,$AK316:$AK$525)&gt;=$AK316),SUMIF($C316:$C$525,$C316,$AK316:$AK$525),""))))</f>
        <v/>
      </c>
      <c r="BL316" s="409">
        <f>COUNTIFS('ZASOBY N'!$B315:$B$525,'ZASOBY N'!$B315,'ZASOBY N'!$C315:'ZASOBY N'!$C$525,'ZASOBY N'!$C315,'ZASOBY N'!$D315:'ZASOBY N'!$D$525,'ZASOBY N'!$D315,'ZASOBY N'!$H315:'ZASOBY N'!$H$525,'ZASOBY N'!$H315 )</f>
        <v>0</v>
      </c>
      <c r="BM316" s="410">
        <f>COUNTIFS('ZASOBY N'!$B$10:$B315,'ZASOBY N'!$B315,'ZASOBY N'!$C$10:'ZASOBY N'!$C315,'ZASOBY N'!$C315,'ZASOBY N'!$D$10:'ZASOBY N'!$D315,'ZASOBY N'!$D315,'ZASOBY N'!$H$10:'ZASOBY N'!$H315,'ZASOBY N'!$H315 )</f>
        <v>0</v>
      </c>
      <c r="BN316" s="411">
        <f t="shared" si="99"/>
        <v>0</v>
      </c>
      <c r="BO316" s="412">
        <f t="shared" si="100"/>
        <v>0</v>
      </c>
      <c r="BP316" s="94" t="str">
        <f t="shared" si="101"/>
        <v/>
      </c>
      <c r="BQ316" s="414" t="str">
        <f>IF(AND(BS316=1,BT316=1,SUMIF($C316:$C$525,$C316,$AJ316:$AJ$525)=$AJ316),$AJ316,IF($BV316&gt;0,$BV316,IF(AND(COUNTIF($C$11:$C315,$C316)&gt;=1,COUNTIF($D315:$D315,$D316)&gt;=1),"",IF(AND(SUMIF($C316:$C$525,$C316,$AJ316:$AJ$525)&gt;$AJ316,SUMIF($D316:$D$525,$D316,$AJ316:$AJ$525)&gt;$AJ316),SUMIF($C316:$C$525,$C316,$AJ316:$AJ$525),""))))</f>
        <v/>
      </c>
      <c r="BS316" s="409">
        <f>COUNTIFS('ZASOBY N'!$B315:$B$525,'ZASOBY N'!$B315,'ZASOBY N'!$C315:'ZASOBY N'!$C$525,'ZASOBY N'!$C315,'ZASOBY N'!$D315:'ZASOBY N'!$D$525,'ZASOBY N'!$D315,'ZASOBY N'!$H315:'ZASOBY N'!$H$525,'ZASOBY N'!$H315 )</f>
        <v>0</v>
      </c>
      <c r="BT316" s="410">
        <f>COUNTIFS('ZASOBY N'!$B$10:$B315,'ZASOBY N'!$B315,'ZASOBY N'!$C$10:'ZASOBY N'!$C315,'ZASOBY N'!$C315,'ZASOBY N'!$D$10:'ZASOBY N'!$D315,'ZASOBY N'!$D315,'ZASOBY N'!$H$10:'ZASOBY N'!$H315,'ZASOBY N'!$H315 )</f>
        <v>0</v>
      </c>
      <c r="BU316" s="411">
        <f t="shared" si="102"/>
        <v>0</v>
      </c>
      <c r="BV316" s="412">
        <f t="shared" si="103"/>
        <v>0</v>
      </c>
      <c r="BW316" s="94" t="s">
        <v>499</v>
      </c>
      <c r="BX316" s="414" t="str">
        <f>IF(AND(BZ316=1,CA316=1,SUMIF($C316:$C$525,$C316,$AI316:$AI$525)=$AI316),$AI316,IF($CC316&gt;0,$CC316,IF(AND(COUNTIF($C$11:$C315,$C316)&gt;=1,COUNTIF($D315:$D315,$D316)&gt;=1),"",IF(AND(SUMIF($C316:$C$525,$C316,$AI316:$AI$525)&gt;$AI316,SUMIF($D316:$D$525,$D316,$AI316:$AI$525)&gt;$IG316),_xlfn.AGGREGATE(14,4,$CB$11:$CB$31*($C$11:$C$31=$C316),1),""))))</f>
        <v/>
      </c>
      <c r="BZ316" s="409">
        <f>COUNTIFS('ZASOBY N'!$B315:$B$525,'ZASOBY N'!$B315,'ZASOBY N'!$C315:'ZASOBY N'!$C$525,'ZASOBY N'!$C315,'ZASOBY N'!$D315:'ZASOBY N'!$D$525,'ZASOBY N'!$D315,'ZASOBY N'!$H315:'ZASOBY N'!$H$525,'ZASOBY N'!$H315 )</f>
        <v>0</v>
      </c>
      <c r="CA316" s="410">
        <f>COUNTIFS('ZASOBY N'!$B$10:$B315,'ZASOBY N'!$B315,'ZASOBY N'!$C$10:'ZASOBY N'!$C315,'ZASOBY N'!$C315,'ZASOBY N'!$D$10:'ZASOBY N'!$D315,'ZASOBY N'!$D315,'ZASOBY N'!$H$10:'ZASOBY N'!$H315,'ZASOBY N'!$H315 )</f>
        <v>0</v>
      </c>
      <c r="CB316" s="411">
        <f t="shared" si="104"/>
        <v>0</v>
      </c>
      <c r="CC316" s="412">
        <f t="shared" si="105"/>
        <v>0</v>
      </c>
      <c r="CE316" s="414" t="str">
        <f>IF(AND(CG316=1,CH316=1,SUMIF($C316:$C$525,$C316,$AH316:$AH$525)=$AH316),$AH316,IF($CJ316&gt;0,$CJ316,IF(AND(COUNTIF($C$11:$C315,$C316)&gt;=1,COUNTIF($D315:$D315,$D316)&gt;=1),"",IF(AND(SUMIF($C316:$C$525,$C316,$AH316:$AH$525)&gt;$AH316,SUMIF($D316:$D$525,$D316,$AH316:$AH$525)&gt;$AH316),_xlfn.AGGREGATE(14,4,$CI$11:$CI$31*($C$11:$C$31=$C316),1),""))))</f>
        <v/>
      </c>
      <c r="CG316" s="409">
        <f>COUNTIFS('ZASOBY N'!$B315:$B$525,'ZASOBY N'!$B315,'ZASOBY N'!$C315:'ZASOBY N'!$C$525,'ZASOBY N'!$C315,'ZASOBY N'!$D315:'ZASOBY N'!$D$525,'ZASOBY N'!$D315,'ZASOBY N'!$H315:'ZASOBY N'!$H$525,'ZASOBY N'!$H315 )</f>
        <v>0</v>
      </c>
      <c r="CH316" s="410">
        <f>COUNTIFS('ZASOBY N'!$B$10:$B315,'ZASOBY N'!$B315,'ZASOBY N'!$C$10:'ZASOBY N'!$C315,'ZASOBY N'!$C315,'ZASOBY N'!$D$10:'ZASOBY N'!$D315,'ZASOBY N'!$D315,'ZASOBY N'!$H$10:'ZASOBY N'!$H315,'ZASOBY N'!$H315 )</f>
        <v>0</v>
      </c>
      <c r="CI316" s="411">
        <f t="shared" si="106"/>
        <v>0</v>
      </c>
      <c r="CJ316" s="412">
        <f t="shared" si="107"/>
        <v>0</v>
      </c>
      <c r="CL316" s="414" t="str">
        <f>IF(AND(CN316=1,CO316=1,SUMIF($C316:$C$525,$C316,$AG316:$AG$525)=$AG316),$AG316,IF($CQ316&gt;0,$CQ316,IF(AND(COUNTIF($C$11:$C315,$C316)&gt;=1,COUNTIF($D315:$D315,$D316)&gt;=1),"",IF(AND(SUMIF($C316:$C$525,$C316,$AG316:$AG$525)&gt;$AG316,SUMIF($D316:$D$525,$D316,$AG316:$AG$525)&gt;$AG316),_xlfn.AGGREGATE(14,4,$CP$11:$CP$31*($C$11:$C$31=$C316),1),""))))</f>
        <v/>
      </c>
      <c r="CN316" s="409">
        <f>COUNTIFS('ZASOBY N'!$B315:$B$525,'ZASOBY N'!$B315,'ZASOBY N'!$C315:'ZASOBY N'!$C$525,'ZASOBY N'!$C315,'ZASOBY N'!$D315:'ZASOBY N'!$D$525,'ZASOBY N'!$D315,'ZASOBY N'!$H315:'ZASOBY N'!$H$525,'ZASOBY N'!$H315 )</f>
        <v>0</v>
      </c>
      <c r="CO316" s="410">
        <f>COUNTIFS('ZASOBY N'!$B$10:$B315,'ZASOBY N'!$B315,'ZASOBY N'!$C$10:'ZASOBY N'!$C315,'ZASOBY N'!$C315,'ZASOBY N'!$D$10:'ZASOBY N'!$D315,'ZASOBY N'!$D315,'ZASOBY N'!$H$10:'ZASOBY N'!$H315,'ZASOBY N'!$H315 )</f>
        <v>0</v>
      </c>
      <c r="CP316" s="411">
        <f t="shared" si="108"/>
        <v>0</v>
      </c>
      <c r="CQ316" s="412">
        <f t="shared" si="109"/>
        <v>0</v>
      </c>
      <c r="CS316" s="414" t="str">
        <f>IF(AND(CU316=1,CV316=1,SUMIF($C316:$C$525,$C316,$AF316:$AF$525)=$AF316),$AF316,IF($CX316&gt;0,$CX316,IF(AND(COUNTIF($C$11:$C315,$C316)&gt;=1,COUNTIF($D315:$D315,$D316)&gt;=1),"",IF(AND(SUMIF($C316:$C$525,$C316,$AF316:$AF$525)&gt;$AF316,SUMIF($D316:$D$525,$D316,$AF316:$AF$525)&gt;$AF316),_xlfn.AGGREGATE(14,4,$CW$11:$CW$31*($C$11:$C$31=$C316),1),""))))</f>
        <v/>
      </c>
      <c r="CU316" s="409">
        <f>COUNTIFS('ZASOBY N'!$B315:$B$525,'ZASOBY N'!$B315,'ZASOBY N'!$C315:'ZASOBY N'!$C$525,'ZASOBY N'!$C315,'ZASOBY N'!$D315:'ZASOBY N'!$D$525,'ZASOBY N'!$D315,'ZASOBY N'!$H315:'ZASOBY N'!$H$525,'ZASOBY N'!$H315 )</f>
        <v>0</v>
      </c>
      <c r="CV316" s="410">
        <f>COUNTIFS('ZASOBY N'!$B$10:$B315,'ZASOBY N'!$B315,'ZASOBY N'!$C$10:'ZASOBY N'!$C315,'ZASOBY N'!$C315,'ZASOBY N'!$D$10:'ZASOBY N'!$D315,'ZASOBY N'!$D315,'ZASOBY N'!$H$10:'ZASOBY N'!$H315,'ZASOBY N'!$H315 )</f>
        <v>0</v>
      </c>
      <c r="CW316" s="411">
        <f t="shared" si="110"/>
        <v>0</v>
      </c>
      <c r="CX316" s="412">
        <f t="shared" si="111"/>
        <v>0</v>
      </c>
      <c r="CZ316" s="414" t="str">
        <f>IF(AND(DB316=1,DC316=1,SUMIF($C316:$C$525,$C316,$AE316:$AE$525)=$AE316),$AE316,IF($DE316&gt;0,$DE316,IF(AND(COUNTIF($C$11:$C315,$C316)&gt;=1,COUNTIF($D315:$D315,$D316)&gt;=1),"",IF(AND(SUMIF($C316:$C$525,$C316,$AE316:$AE$525)&gt;$AE316,SUMIF($D316:$D$525,$D316,$AE316:$AE$525)&gt;$AE316),_xlfn.AGGREGATE(14,4,$DD$11:$DD$31*($C$11:$C$31=$C316),1),""))))</f>
        <v/>
      </c>
      <c r="DB316" s="409">
        <f>COUNTIFS('ZASOBY N'!$B315:$B$525,'ZASOBY N'!$B315,'ZASOBY N'!$C315:'ZASOBY N'!$C$525,'ZASOBY N'!$C315,'ZASOBY N'!$D315:'ZASOBY N'!$D$525,'ZASOBY N'!$D315,'ZASOBY N'!$H315:'ZASOBY N'!$H$525,'ZASOBY N'!$H315 )</f>
        <v>0</v>
      </c>
      <c r="DC316" s="410">
        <f>COUNTIFS('ZASOBY N'!$B$10:$B315,'ZASOBY N'!$B315,'ZASOBY N'!$C$10:'ZASOBY N'!$C315,'ZASOBY N'!$C315,'ZASOBY N'!$D$10:'ZASOBY N'!$D315,'ZASOBY N'!$D315,'ZASOBY N'!$H$10:'ZASOBY N'!$H315,'ZASOBY N'!$H315 )</f>
        <v>0</v>
      </c>
      <c r="DD316" s="411">
        <f t="shared" si="112"/>
        <v>0</v>
      </c>
      <c r="DE316" s="412">
        <f t="shared" si="113"/>
        <v>0</v>
      </c>
      <c r="DF316" s="399" t="str">
        <f>IF(AND(DI316=1,DJ316=1,SUMIF($C316:$C$525,$C316,$AD316:$AD$525)=$AD316),$AD316,IF($DL316&gt;0,$DL316,IF(B316="","",IF(AND(COUNTIF($C$11:$C315,$C316)&gt;=1,COUNTIF($D315:$D315,$D316)&gt;=1,COUNTIF($Z313:$Z315,$C316)=0),"",IF(AND(COUNTIF($C$11:$C315,$C316)&gt;=1,COUNTIF($D315:$D315,$D316)&gt;=1),"UJĘTO WYŻEJ",IF(AND(SUMIF($C316:$C$525,$C316,$AD316:$AD$525)&gt;$AD316,SUMIF($D316:$D$525,$D316,$AD316:$AD$525)&gt;$AD316),_xlfn.AGGREGATE(14,4,$DK$11:$DK$31*($C$11:$C$31=$C316),1),""))))))</f>
        <v/>
      </c>
      <c r="DG316" s="414" t="str">
        <f>IF(AND(DI316=1,DJ316=1,SUMIF($C316:$C$525,$C316,$AD316:$AD$525)=$AD316),$AD316,IF($DL316&gt;0,$DL316,IF(AND(COUNTIF($C$11:$C315,$C316)&gt;=1,COUNTIF($D315:$D315,$D316)&gt;=1),"",IF(AND(SUMIF($C316:$C$525,$C316,$AD316:$AD$525)&gt;$AD316,SUMIF($D316:$D$525,$D316,$AD316:$AD$525)&gt;$AD316),_xlfn.AGGREGATE(14,4,$DK$11:$DK$31*($C$11:$C$31=$C316),1),""))))</f>
        <v/>
      </c>
      <c r="DI316" s="409">
        <f>COUNTIFS('ZASOBY N'!$B315:$B$525,'ZASOBY N'!$B315,'ZASOBY N'!$C315:'ZASOBY N'!$C$525,'ZASOBY N'!$C315,'ZASOBY N'!$D315:'ZASOBY N'!$D$525,'ZASOBY N'!$D315,'ZASOBY N'!$H315:'ZASOBY N'!$H$525,'ZASOBY N'!$H315 )</f>
        <v>0</v>
      </c>
      <c r="DJ316" s="410">
        <f>COUNTIFS('ZASOBY N'!$B$10:$B315,'ZASOBY N'!$B315,'ZASOBY N'!$C$10:'ZASOBY N'!$C315,'ZASOBY N'!$C315,'ZASOBY N'!$D$10:'ZASOBY N'!$D315,'ZASOBY N'!$D315,'ZASOBY N'!$H$10:'ZASOBY N'!$H315,'ZASOBY N'!$H315 )</f>
        <v>0</v>
      </c>
      <c r="DK316" s="411">
        <f t="shared" si="114"/>
        <v>0</v>
      </c>
      <c r="DL316" s="412">
        <f t="shared" si="115"/>
        <v>0</v>
      </c>
    </row>
    <row r="317" spans="1:116" ht="18.899999999999999" customHeight="1" x14ac:dyDescent="0.3">
      <c r="A317" s="219"/>
      <c r="B317" s="152" t="str">
        <f>IF('ZASOBY N'!A316="","",'ZASOBY N'!A316)</f>
        <v/>
      </c>
      <c r="C317" s="462" t="str">
        <f>IF('ZASOBY N'!C316="","",'ZASOBY N'!C316)</f>
        <v/>
      </c>
      <c r="D317" s="137" t="str">
        <f>IF('ZASOBY N'!B316="","",'ZASOBY N'!B316)</f>
        <v/>
      </c>
      <c r="E317" s="138"/>
      <c r="F317" s="356" t="str">
        <f>IF('ZASOBY N'!D316="","",'ZASOBY N'!D316)</f>
        <v/>
      </c>
      <c r="G317" s="220" t="str">
        <f>IF('ZASOBY N'!G316="","",'ZASOBY N'!G316)</f>
        <v/>
      </c>
      <c r="H317" s="221" t="str">
        <f>IF('ZASOBY N'!F316="","",'ZASOBY N'!F316)</f>
        <v/>
      </c>
      <c r="I317" s="221" t="str">
        <f>IF('ZASOBY N'!G316="","",'ZASOBY N'!G316)</f>
        <v/>
      </c>
      <c r="J317" s="221" t="str">
        <f>IF('ZASOBY N'!H316="","",'ZASOBY N'!H316)</f>
        <v/>
      </c>
      <c r="K317" s="214">
        <v>0</v>
      </c>
      <c r="L317" s="214">
        <v>0</v>
      </c>
      <c r="M317" s="214">
        <v>0</v>
      </c>
      <c r="N317" s="222" t="str">
        <f>IF('ZASOBY N'!BD316="x","",IF(W317="","",'ZASOBY N'!E316))</f>
        <v/>
      </c>
      <c r="O317" s="223">
        <v>0</v>
      </c>
      <c r="P317" s="223">
        <v>0</v>
      </c>
      <c r="Q317" s="226" t="str">
        <f>IF($N317="","",'UPR BILANS N'!G317*'UPR BILANS N'!N317)</f>
        <v/>
      </c>
      <c r="R317" s="225" t="str">
        <f>IF($N317="","",'ZASOBY N'!O316)</f>
        <v/>
      </c>
      <c r="S317" s="225" t="str">
        <f>IF($N317="","",IF('ZASOBY N'!Q316="",0,'ZASOBY N'!Q316))</f>
        <v/>
      </c>
      <c r="T317" s="225" t="str">
        <f>IF($N317="","",'ZASOBY N'!V316)</f>
        <v/>
      </c>
      <c r="U317" s="225" t="str">
        <f>IF($N317="","",IF('ZASOBY N'!AG316="",0,'ZASOBY N'!AG316))</f>
        <v/>
      </c>
      <c r="V317" s="225" t="str">
        <f>IF($N317="","",IF(NN!P319="",0,NN!P319))</f>
        <v/>
      </c>
      <c r="W317" s="225" t="str">
        <f t="shared" si="116"/>
        <v/>
      </c>
      <c r="X317" s="226" t="str">
        <f>IF(N317="","",SUM(R317:W317))</f>
        <v/>
      </c>
      <c r="Y317" s="225" t="str">
        <f>IF('ZASOBY N'!AU316="","",IF(C317&lt;&gt;C316,'ZASOBY N'!AU316,IF(D317&lt;&gt;D316,'ZASOBY N'!AU316,IF(F317&lt;&gt;F316,'ZASOBY N'!AU316,IF(G317&lt;&gt;G316,'ZASOBY N'!AU316,IF(J317&lt;&gt;J316,'ZASOBY N'!AU316,IF(NN!AC319="","",IF(AND(C316=C317,H316=H317,J316=J317,NN!AC319&gt;0),"",IF(AND(C317=C318,H317=DO315,NN!CW317&gt;0),'ZASOBY N'!AU316,'ZASOBY N'!AU316)))))))))</f>
        <v/>
      </c>
      <c r="Z317" s="225" t="str">
        <f t="shared" si="117"/>
        <v/>
      </c>
      <c r="AA317" s="227" t="str">
        <f t="shared" si="98"/>
        <v/>
      </c>
      <c r="AB317" s="400" t="str">
        <f t="shared" si="118"/>
        <v/>
      </c>
      <c r="AC317" s="228" t="str">
        <f t="shared" si="97"/>
        <v/>
      </c>
      <c r="AD317" s="222">
        <f>IF(B317="",0,IF(F317="",0,INDEX(POBRANIE_!$B$6:$F$101,MATCH('UPR BILANS N'!$F317,POBRANIE_!$A$6:$A$101,0),2)))</f>
        <v>0</v>
      </c>
      <c r="AE317" s="224">
        <f>IF(OR('ZASOBY N'!G316="",'ZASOBY N'!E316=""),0,IF(B317="",0,'ZASOBY N'!G316*'ZASOBY N'!E316))</f>
        <v>0</v>
      </c>
      <c r="AF317" s="225">
        <f>IF('ZASOBY N'!O316="",0,'ZASOBY N'!O316)</f>
        <v>0</v>
      </c>
      <c r="AG317" s="225">
        <f>IF('ZASOBY N'!Q316="",0,'ZASOBY N'!Q316)</f>
        <v>0</v>
      </c>
      <c r="AH317" s="225">
        <f>IF('ZASOBY N'!V316="",0,'ZASOBY N'!V316)</f>
        <v>0</v>
      </c>
      <c r="AI317" s="225">
        <f>IF('ZASOBY N'!AG316="",0,'ZASOBY N'!AG316)</f>
        <v>0</v>
      </c>
      <c r="AJ317" s="225">
        <f>IF(NN!P319="",0,IF(NN!P319="BRAK kol.7","BRAK BADAŃ",NN!P319))</f>
        <v>0</v>
      </c>
      <c r="AK317" s="225">
        <f>IF(NN!AC319="",0,IF(NN!AC319="BRAK kol.7","BRAK BADAŃ",NN!AC319))</f>
        <v>0</v>
      </c>
      <c r="BJ317" s="414" t="str">
        <f>IF(AND(BL317=1,BM317=1,SUMIF($C317:$C$525,$C317,$AK317:$AK$525)=$AK317),$AK317,IF($BO317&gt;0,$BO317,IF(AND(COUNTIF($C$11:$C316,$C317)&gt;=1,COUNTIF($D316:$D316,$D317)&gt;=1),"",IF(AND(SUMIF($C317:$C$525,$C317,$AK317:$AK$525)&gt;=$AK317,SUMIF($D317:$D$525,$D317,$AK317:$AK$525)&gt;=$AK317),SUMIF($C317:$C$525,$C317,$AK317:$AK$525),""))))</f>
        <v/>
      </c>
      <c r="BL317" s="409">
        <f>COUNTIFS('ZASOBY N'!$B316:$B$525,'ZASOBY N'!$B316,'ZASOBY N'!$C316:'ZASOBY N'!$C$525,'ZASOBY N'!$C316,'ZASOBY N'!$D316:'ZASOBY N'!$D$525,'ZASOBY N'!$D316,'ZASOBY N'!$H316:'ZASOBY N'!$H$525,'ZASOBY N'!$H316 )</f>
        <v>0</v>
      </c>
      <c r="BM317" s="410">
        <f>COUNTIFS('ZASOBY N'!$B$10:$B316,'ZASOBY N'!$B316,'ZASOBY N'!$C$10:'ZASOBY N'!$C316,'ZASOBY N'!$C316,'ZASOBY N'!$D$10:'ZASOBY N'!$D316,'ZASOBY N'!$D316,'ZASOBY N'!$H$10:'ZASOBY N'!$H316,'ZASOBY N'!$H316 )</f>
        <v>0</v>
      </c>
      <c r="BN317" s="411">
        <f t="shared" si="99"/>
        <v>0</v>
      </c>
      <c r="BO317" s="412">
        <f t="shared" si="100"/>
        <v>0</v>
      </c>
      <c r="BP317" s="94" t="str">
        <f t="shared" si="101"/>
        <v/>
      </c>
      <c r="BQ317" s="414" t="str">
        <f>IF(AND(BS317=1,BT317=1,SUMIF($C317:$C$525,$C317,$AJ317:$AJ$525)=$AJ317),$AJ317,IF($BV317&gt;0,$BV317,IF(AND(COUNTIF($C$11:$C316,$C317)&gt;=1,COUNTIF($D316:$D316,$D317)&gt;=1),"",IF(AND(SUMIF($C317:$C$525,$C317,$AJ317:$AJ$525)&gt;$AJ317,SUMIF($D317:$D$525,$D317,$AJ317:$AJ$525)&gt;$AJ317),SUMIF($C317:$C$525,$C317,$AJ317:$AJ$525),""))))</f>
        <v/>
      </c>
      <c r="BS317" s="409">
        <f>COUNTIFS('ZASOBY N'!$B316:$B$525,'ZASOBY N'!$B316,'ZASOBY N'!$C316:'ZASOBY N'!$C$525,'ZASOBY N'!$C316,'ZASOBY N'!$D316:'ZASOBY N'!$D$525,'ZASOBY N'!$D316,'ZASOBY N'!$H316:'ZASOBY N'!$H$525,'ZASOBY N'!$H316 )</f>
        <v>0</v>
      </c>
      <c r="BT317" s="410">
        <f>COUNTIFS('ZASOBY N'!$B$10:$B316,'ZASOBY N'!$B316,'ZASOBY N'!$C$10:'ZASOBY N'!$C316,'ZASOBY N'!$C316,'ZASOBY N'!$D$10:'ZASOBY N'!$D316,'ZASOBY N'!$D316,'ZASOBY N'!$H$10:'ZASOBY N'!$H316,'ZASOBY N'!$H316 )</f>
        <v>0</v>
      </c>
      <c r="BU317" s="411">
        <f t="shared" si="102"/>
        <v>0</v>
      </c>
      <c r="BV317" s="412">
        <f t="shared" si="103"/>
        <v>0</v>
      </c>
      <c r="BW317" s="94" t="s">
        <v>499</v>
      </c>
      <c r="BX317" s="414" t="str">
        <f>IF(AND(BZ317=1,CA317=1,SUMIF($C317:$C$525,$C317,$AI317:$AI$525)=$AI317),$AI317,IF($CC317&gt;0,$CC317,IF(AND(COUNTIF($C$11:$C316,$C317)&gt;=1,COUNTIF($D316:$D316,$D317)&gt;=1),"",IF(AND(SUMIF($C317:$C$525,$C317,$AI317:$AI$525)&gt;$AI317,SUMIF($D317:$D$525,$D317,$AI317:$AI$525)&gt;$IG317),_xlfn.AGGREGATE(14,4,$CB$11:$CB$31*($C$11:$C$31=$C317),1),""))))</f>
        <v/>
      </c>
      <c r="BZ317" s="409">
        <f>COUNTIFS('ZASOBY N'!$B316:$B$525,'ZASOBY N'!$B316,'ZASOBY N'!$C316:'ZASOBY N'!$C$525,'ZASOBY N'!$C316,'ZASOBY N'!$D316:'ZASOBY N'!$D$525,'ZASOBY N'!$D316,'ZASOBY N'!$H316:'ZASOBY N'!$H$525,'ZASOBY N'!$H316 )</f>
        <v>0</v>
      </c>
      <c r="CA317" s="410">
        <f>COUNTIFS('ZASOBY N'!$B$10:$B316,'ZASOBY N'!$B316,'ZASOBY N'!$C$10:'ZASOBY N'!$C316,'ZASOBY N'!$C316,'ZASOBY N'!$D$10:'ZASOBY N'!$D316,'ZASOBY N'!$D316,'ZASOBY N'!$H$10:'ZASOBY N'!$H316,'ZASOBY N'!$H316 )</f>
        <v>0</v>
      </c>
      <c r="CB317" s="411">
        <f t="shared" si="104"/>
        <v>0</v>
      </c>
      <c r="CC317" s="412">
        <f t="shared" si="105"/>
        <v>0</v>
      </c>
      <c r="CE317" s="414" t="str">
        <f>IF(AND(CG317=1,CH317=1,SUMIF($C317:$C$525,$C317,$AH317:$AH$525)=$AH317),$AH317,IF($CJ317&gt;0,$CJ317,IF(AND(COUNTIF($C$11:$C316,$C317)&gt;=1,COUNTIF($D316:$D316,$D317)&gt;=1),"",IF(AND(SUMIF($C317:$C$525,$C317,$AH317:$AH$525)&gt;$AH317,SUMIF($D317:$D$525,$D317,$AH317:$AH$525)&gt;$AH317),_xlfn.AGGREGATE(14,4,$CI$11:$CI$31*($C$11:$C$31=$C317),1),""))))</f>
        <v/>
      </c>
      <c r="CG317" s="409">
        <f>COUNTIFS('ZASOBY N'!$B316:$B$525,'ZASOBY N'!$B316,'ZASOBY N'!$C316:'ZASOBY N'!$C$525,'ZASOBY N'!$C316,'ZASOBY N'!$D316:'ZASOBY N'!$D$525,'ZASOBY N'!$D316,'ZASOBY N'!$H316:'ZASOBY N'!$H$525,'ZASOBY N'!$H316 )</f>
        <v>0</v>
      </c>
      <c r="CH317" s="410">
        <f>COUNTIFS('ZASOBY N'!$B$10:$B316,'ZASOBY N'!$B316,'ZASOBY N'!$C$10:'ZASOBY N'!$C316,'ZASOBY N'!$C316,'ZASOBY N'!$D$10:'ZASOBY N'!$D316,'ZASOBY N'!$D316,'ZASOBY N'!$H$10:'ZASOBY N'!$H316,'ZASOBY N'!$H316 )</f>
        <v>0</v>
      </c>
      <c r="CI317" s="411">
        <f t="shared" si="106"/>
        <v>0</v>
      </c>
      <c r="CJ317" s="412">
        <f t="shared" si="107"/>
        <v>0</v>
      </c>
      <c r="CL317" s="414" t="str">
        <f>IF(AND(CN317=1,CO317=1,SUMIF($C317:$C$525,$C317,$AG317:$AG$525)=$AG317),$AG317,IF($CQ317&gt;0,$CQ317,IF(AND(COUNTIF($C$11:$C316,$C317)&gt;=1,COUNTIF($D316:$D316,$D317)&gt;=1),"",IF(AND(SUMIF($C317:$C$525,$C317,$AG317:$AG$525)&gt;$AG317,SUMIF($D317:$D$525,$D317,$AG317:$AG$525)&gt;$AG317),_xlfn.AGGREGATE(14,4,$CP$11:$CP$31*($C$11:$C$31=$C317),1),""))))</f>
        <v/>
      </c>
      <c r="CN317" s="409">
        <f>COUNTIFS('ZASOBY N'!$B316:$B$525,'ZASOBY N'!$B316,'ZASOBY N'!$C316:'ZASOBY N'!$C$525,'ZASOBY N'!$C316,'ZASOBY N'!$D316:'ZASOBY N'!$D$525,'ZASOBY N'!$D316,'ZASOBY N'!$H316:'ZASOBY N'!$H$525,'ZASOBY N'!$H316 )</f>
        <v>0</v>
      </c>
      <c r="CO317" s="410">
        <f>COUNTIFS('ZASOBY N'!$B$10:$B316,'ZASOBY N'!$B316,'ZASOBY N'!$C$10:'ZASOBY N'!$C316,'ZASOBY N'!$C316,'ZASOBY N'!$D$10:'ZASOBY N'!$D316,'ZASOBY N'!$D316,'ZASOBY N'!$H$10:'ZASOBY N'!$H316,'ZASOBY N'!$H316 )</f>
        <v>0</v>
      </c>
      <c r="CP317" s="411">
        <f t="shared" si="108"/>
        <v>0</v>
      </c>
      <c r="CQ317" s="412">
        <f t="shared" si="109"/>
        <v>0</v>
      </c>
      <c r="CS317" s="414" t="str">
        <f>IF(AND(CU317=1,CV317=1,SUMIF($C317:$C$525,$C317,$AF317:$AF$525)=$AF317),$AF317,IF($CX317&gt;0,$CX317,IF(AND(COUNTIF($C$11:$C316,$C317)&gt;=1,COUNTIF($D316:$D316,$D317)&gt;=1),"",IF(AND(SUMIF($C317:$C$525,$C317,$AF317:$AF$525)&gt;$AF317,SUMIF($D317:$D$525,$D317,$AF317:$AF$525)&gt;$AF317),_xlfn.AGGREGATE(14,4,$CW$11:$CW$31*($C$11:$C$31=$C317),1),""))))</f>
        <v/>
      </c>
      <c r="CU317" s="409">
        <f>COUNTIFS('ZASOBY N'!$B316:$B$525,'ZASOBY N'!$B316,'ZASOBY N'!$C316:'ZASOBY N'!$C$525,'ZASOBY N'!$C316,'ZASOBY N'!$D316:'ZASOBY N'!$D$525,'ZASOBY N'!$D316,'ZASOBY N'!$H316:'ZASOBY N'!$H$525,'ZASOBY N'!$H316 )</f>
        <v>0</v>
      </c>
      <c r="CV317" s="410">
        <f>COUNTIFS('ZASOBY N'!$B$10:$B316,'ZASOBY N'!$B316,'ZASOBY N'!$C$10:'ZASOBY N'!$C316,'ZASOBY N'!$C316,'ZASOBY N'!$D$10:'ZASOBY N'!$D316,'ZASOBY N'!$D316,'ZASOBY N'!$H$10:'ZASOBY N'!$H316,'ZASOBY N'!$H316 )</f>
        <v>0</v>
      </c>
      <c r="CW317" s="411">
        <f t="shared" si="110"/>
        <v>0</v>
      </c>
      <c r="CX317" s="412">
        <f t="shared" si="111"/>
        <v>0</v>
      </c>
      <c r="CZ317" s="414" t="str">
        <f>IF(AND(DB317=1,DC317=1,SUMIF($C317:$C$525,$C317,$AE317:$AE$525)=$AE317),$AE317,IF($DE317&gt;0,$DE317,IF(AND(COUNTIF($C$11:$C316,$C317)&gt;=1,COUNTIF($D316:$D316,$D317)&gt;=1),"",IF(AND(SUMIF($C317:$C$525,$C317,$AE317:$AE$525)&gt;$AE317,SUMIF($D317:$D$525,$D317,$AE317:$AE$525)&gt;$AE317),_xlfn.AGGREGATE(14,4,$DD$11:$DD$31*($C$11:$C$31=$C317),1),""))))</f>
        <v/>
      </c>
      <c r="DB317" s="409">
        <f>COUNTIFS('ZASOBY N'!$B316:$B$525,'ZASOBY N'!$B316,'ZASOBY N'!$C316:'ZASOBY N'!$C$525,'ZASOBY N'!$C316,'ZASOBY N'!$D316:'ZASOBY N'!$D$525,'ZASOBY N'!$D316,'ZASOBY N'!$H316:'ZASOBY N'!$H$525,'ZASOBY N'!$H316 )</f>
        <v>0</v>
      </c>
      <c r="DC317" s="410">
        <f>COUNTIFS('ZASOBY N'!$B$10:$B316,'ZASOBY N'!$B316,'ZASOBY N'!$C$10:'ZASOBY N'!$C316,'ZASOBY N'!$C316,'ZASOBY N'!$D$10:'ZASOBY N'!$D316,'ZASOBY N'!$D316,'ZASOBY N'!$H$10:'ZASOBY N'!$H316,'ZASOBY N'!$H316 )</f>
        <v>0</v>
      </c>
      <c r="DD317" s="411">
        <f t="shared" si="112"/>
        <v>0</v>
      </c>
      <c r="DE317" s="412">
        <f t="shared" si="113"/>
        <v>0</v>
      </c>
      <c r="DF317" s="399" t="str">
        <f>IF(AND(DI317=1,DJ317=1,SUMIF($C317:$C$525,$C317,$AD317:$AD$525)=$AD317),$AD317,IF($DL317&gt;0,$DL317,IF(B317="","",IF(AND(COUNTIF($C$11:$C316,$C317)&gt;=1,COUNTIF($D316:$D316,$D317)&gt;=1,COUNTIF($Z314:$Z316,$C317)=0),"",IF(AND(COUNTIF($C$11:$C316,$C317)&gt;=1,COUNTIF($D316:$D316,$D317)&gt;=1),"UJĘTO WYŻEJ",IF(AND(SUMIF($C317:$C$525,$C317,$AD317:$AD$525)&gt;$AD317,SUMIF($D317:$D$525,$D317,$AD317:$AD$525)&gt;$AD317),_xlfn.AGGREGATE(14,4,$DK$11:$DK$31*($C$11:$C$31=$C317),1),""))))))</f>
        <v/>
      </c>
      <c r="DG317" s="414" t="str">
        <f>IF(AND(DI317=1,DJ317=1,SUMIF($C317:$C$525,$C317,$AD317:$AD$525)=$AD317),$AD317,IF($DL317&gt;0,$DL317,IF(AND(COUNTIF($C$11:$C316,$C317)&gt;=1,COUNTIF($D316:$D316,$D317)&gt;=1),"",IF(AND(SUMIF($C317:$C$525,$C317,$AD317:$AD$525)&gt;$AD317,SUMIF($D317:$D$525,$D317,$AD317:$AD$525)&gt;$AD317),_xlfn.AGGREGATE(14,4,$DK$11:$DK$31*($C$11:$C$31=$C317),1),""))))</f>
        <v/>
      </c>
      <c r="DI317" s="409">
        <f>COUNTIFS('ZASOBY N'!$B316:$B$525,'ZASOBY N'!$B316,'ZASOBY N'!$C316:'ZASOBY N'!$C$525,'ZASOBY N'!$C316,'ZASOBY N'!$D316:'ZASOBY N'!$D$525,'ZASOBY N'!$D316,'ZASOBY N'!$H316:'ZASOBY N'!$H$525,'ZASOBY N'!$H316 )</f>
        <v>0</v>
      </c>
      <c r="DJ317" s="410">
        <f>COUNTIFS('ZASOBY N'!$B$10:$B316,'ZASOBY N'!$B316,'ZASOBY N'!$C$10:'ZASOBY N'!$C316,'ZASOBY N'!$C316,'ZASOBY N'!$D$10:'ZASOBY N'!$D316,'ZASOBY N'!$D316,'ZASOBY N'!$H$10:'ZASOBY N'!$H316,'ZASOBY N'!$H316 )</f>
        <v>0</v>
      </c>
      <c r="DK317" s="411">
        <f t="shared" si="114"/>
        <v>0</v>
      </c>
      <c r="DL317" s="412">
        <f t="shared" si="115"/>
        <v>0</v>
      </c>
    </row>
    <row r="318" spans="1:116" ht="18.899999999999999" customHeight="1" x14ac:dyDescent="0.3">
      <c r="A318" s="219"/>
      <c r="B318" s="152" t="str">
        <f>IF('ZASOBY N'!A317="","",'ZASOBY N'!A317)</f>
        <v/>
      </c>
      <c r="C318" s="462" t="str">
        <f>IF('ZASOBY N'!C317="","",'ZASOBY N'!C317)</f>
        <v/>
      </c>
      <c r="D318" s="137" t="str">
        <f>IF('ZASOBY N'!B317="","",'ZASOBY N'!B317)</f>
        <v/>
      </c>
      <c r="E318" s="138"/>
      <c r="F318" s="356" t="str">
        <f>IF('ZASOBY N'!D317="","",'ZASOBY N'!D317)</f>
        <v/>
      </c>
      <c r="G318" s="220" t="str">
        <f>IF('ZASOBY N'!G317="","",'ZASOBY N'!G317)</f>
        <v/>
      </c>
      <c r="H318" s="221" t="str">
        <f>IF('ZASOBY N'!F317="","",'ZASOBY N'!F317)</f>
        <v/>
      </c>
      <c r="I318" s="221" t="str">
        <f>IF('ZASOBY N'!G317="","",'ZASOBY N'!G317)</f>
        <v/>
      </c>
      <c r="J318" s="221" t="str">
        <f>IF('ZASOBY N'!H317="","",'ZASOBY N'!H317)</f>
        <v/>
      </c>
      <c r="K318" s="214">
        <v>0</v>
      </c>
      <c r="L318" s="214">
        <v>0</v>
      </c>
      <c r="M318" s="214">
        <v>0</v>
      </c>
      <c r="N318" s="222" t="str">
        <f>IF('ZASOBY N'!BD317="x","",IF(W318="","",'ZASOBY N'!E317))</f>
        <v/>
      </c>
      <c r="O318" s="223">
        <v>0</v>
      </c>
      <c r="P318" s="223">
        <v>0</v>
      </c>
      <c r="Q318" s="226" t="str">
        <f>IF($N318="","",'UPR BILANS N'!G318*'UPR BILANS N'!N318)</f>
        <v/>
      </c>
      <c r="R318" s="225" t="str">
        <f>IF($N318="","",'ZASOBY N'!O317)</f>
        <v/>
      </c>
      <c r="S318" s="225" t="str">
        <f>IF($N318="","",IF('ZASOBY N'!Q317="",0,'ZASOBY N'!Q317))</f>
        <v/>
      </c>
      <c r="T318" s="225" t="str">
        <f>IF($N318="","",'ZASOBY N'!V317)</f>
        <v/>
      </c>
      <c r="U318" s="225" t="str">
        <f>IF($N318="","",IF('ZASOBY N'!AG317="",0,'ZASOBY N'!AG317))</f>
        <v/>
      </c>
      <c r="V318" s="225" t="str">
        <f>IF($N318="","",IF(NN!P320="",0,NN!P320))</f>
        <v/>
      </c>
      <c r="W318" s="225" t="str">
        <f t="shared" si="116"/>
        <v/>
      </c>
      <c r="X318" s="226" t="str">
        <f t="shared" ref="X318:X381" si="119">IF(N318="","",SUM(R318:W318))</f>
        <v/>
      </c>
      <c r="Y318" s="225" t="str">
        <f>IF('ZASOBY N'!AU317="","",IF(C318&lt;&gt;C317,'ZASOBY N'!AU317,IF(D318&lt;&gt;D317,'ZASOBY N'!AU317,IF(F318&lt;&gt;F317,'ZASOBY N'!AU317,IF(G318&lt;&gt;G317,'ZASOBY N'!AU317,IF(J318&lt;&gt;J317,'ZASOBY N'!AU317,IF(NN!AC320="","",IF(AND(C317=C318,H317=H318,J317=J318,NN!AC320&gt;0),"",IF(AND(C318=C319,H318=DO316,NN!CW318&gt;0),'ZASOBY N'!AU317,'ZASOBY N'!AU317)))))))))</f>
        <v/>
      </c>
      <c r="Z318" s="225" t="str">
        <f t="shared" si="117"/>
        <v/>
      </c>
      <c r="AA318" s="227" t="str">
        <f t="shared" si="98"/>
        <v/>
      </c>
      <c r="AB318" s="400" t="str">
        <f t="shared" si="118"/>
        <v/>
      </c>
      <c r="AC318" s="228" t="str">
        <f t="shared" si="97"/>
        <v/>
      </c>
      <c r="AD318" s="222">
        <f>IF(B318="",0,IF(F318="",0,INDEX(POBRANIE_!$B$6:$F$101,MATCH('UPR BILANS N'!$F318,POBRANIE_!$A$6:$A$101,0),2)))</f>
        <v>0</v>
      </c>
      <c r="AE318" s="224">
        <f>IF(OR('ZASOBY N'!G317="",'ZASOBY N'!E317=""),0,IF(B318="",0,'ZASOBY N'!G317*'ZASOBY N'!E317))</f>
        <v>0</v>
      </c>
      <c r="AF318" s="225">
        <f>IF('ZASOBY N'!O317="",0,'ZASOBY N'!O317)</f>
        <v>0</v>
      </c>
      <c r="AG318" s="225">
        <f>IF('ZASOBY N'!Q317="",0,'ZASOBY N'!Q317)</f>
        <v>0</v>
      </c>
      <c r="AH318" s="225">
        <f>IF('ZASOBY N'!V317="",0,'ZASOBY N'!V317)</f>
        <v>0</v>
      </c>
      <c r="AI318" s="225">
        <f>IF('ZASOBY N'!AG317="",0,'ZASOBY N'!AG317)</f>
        <v>0</v>
      </c>
      <c r="AJ318" s="225">
        <f>IF(NN!P320="",0,IF(NN!P320="BRAK kol.7","BRAK BADAŃ",NN!P320))</f>
        <v>0</v>
      </c>
      <c r="AK318" s="225">
        <f>IF(NN!AC320="",0,IF(NN!AC320="BRAK kol.7","BRAK BADAŃ",NN!AC320))</f>
        <v>0</v>
      </c>
      <c r="BJ318" s="414" t="str">
        <f>IF(AND(BL318=1,BM318=1,SUMIF($C318:$C$525,$C318,$AK318:$AK$525)=$AK318),$AK318,IF($BO318&gt;0,$BO318,IF(AND(COUNTIF($C$11:$C317,$C318)&gt;=1,COUNTIF($D317:$D317,$D318)&gt;=1),"",IF(AND(SUMIF($C318:$C$525,$C318,$AK318:$AK$525)&gt;=$AK318,SUMIF($D318:$D$525,$D318,$AK318:$AK$525)&gt;=$AK318),SUMIF($C318:$C$525,$C318,$AK318:$AK$525),""))))</f>
        <v/>
      </c>
      <c r="BL318" s="409">
        <f>COUNTIFS('ZASOBY N'!$B317:$B$525,'ZASOBY N'!$B317,'ZASOBY N'!$C317:'ZASOBY N'!$C$525,'ZASOBY N'!$C317,'ZASOBY N'!$D317:'ZASOBY N'!$D$525,'ZASOBY N'!$D317,'ZASOBY N'!$H317:'ZASOBY N'!$H$525,'ZASOBY N'!$H317 )</f>
        <v>0</v>
      </c>
      <c r="BM318" s="410">
        <f>COUNTIFS('ZASOBY N'!$B$10:$B317,'ZASOBY N'!$B317,'ZASOBY N'!$C$10:'ZASOBY N'!$C317,'ZASOBY N'!$C317,'ZASOBY N'!$D$10:'ZASOBY N'!$D317,'ZASOBY N'!$D317,'ZASOBY N'!$H$10:'ZASOBY N'!$H317,'ZASOBY N'!$H317 )</f>
        <v>0</v>
      </c>
      <c r="BN318" s="411">
        <f t="shared" si="99"/>
        <v>0</v>
      </c>
      <c r="BO318" s="412">
        <f t="shared" si="100"/>
        <v>0</v>
      </c>
      <c r="BP318" s="94" t="str">
        <f t="shared" si="101"/>
        <v/>
      </c>
      <c r="BQ318" s="414" t="str">
        <f>IF(AND(BS318=1,BT318=1,SUMIF($C318:$C$525,$C318,$AJ318:$AJ$525)=$AJ318),$AJ318,IF($BV318&gt;0,$BV318,IF(AND(COUNTIF($C$11:$C317,$C318)&gt;=1,COUNTIF($D317:$D317,$D318)&gt;=1),"",IF(AND(SUMIF($C318:$C$525,$C318,$AJ318:$AJ$525)&gt;$AJ318,SUMIF($D318:$D$525,$D318,$AJ318:$AJ$525)&gt;$AJ318),SUMIF($C318:$C$525,$C318,$AJ318:$AJ$525),""))))</f>
        <v/>
      </c>
      <c r="BS318" s="409">
        <f>COUNTIFS('ZASOBY N'!$B317:$B$525,'ZASOBY N'!$B317,'ZASOBY N'!$C317:'ZASOBY N'!$C$525,'ZASOBY N'!$C317,'ZASOBY N'!$D317:'ZASOBY N'!$D$525,'ZASOBY N'!$D317,'ZASOBY N'!$H317:'ZASOBY N'!$H$525,'ZASOBY N'!$H317 )</f>
        <v>0</v>
      </c>
      <c r="BT318" s="410">
        <f>COUNTIFS('ZASOBY N'!$B$10:$B317,'ZASOBY N'!$B317,'ZASOBY N'!$C$10:'ZASOBY N'!$C317,'ZASOBY N'!$C317,'ZASOBY N'!$D$10:'ZASOBY N'!$D317,'ZASOBY N'!$D317,'ZASOBY N'!$H$10:'ZASOBY N'!$H317,'ZASOBY N'!$H317 )</f>
        <v>0</v>
      </c>
      <c r="BU318" s="411">
        <f t="shared" si="102"/>
        <v>0</v>
      </c>
      <c r="BV318" s="412">
        <f t="shared" si="103"/>
        <v>0</v>
      </c>
      <c r="BW318" s="94" t="s">
        <v>499</v>
      </c>
      <c r="BX318" s="414" t="str">
        <f>IF(AND(BZ318=1,CA318=1,SUMIF($C318:$C$525,$C318,$AI318:$AI$525)=$AI318),$AI318,IF($CC318&gt;0,$CC318,IF(AND(COUNTIF($C$11:$C317,$C318)&gt;=1,COUNTIF($D317:$D317,$D318)&gt;=1),"",IF(AND(SUMIF($C318:$C$525,$C318,$AI318:$AI$525)&gt;$AI318,SUMIF($D318:$D$525,$D318,$AI318:$AI$525)&gt;$IG318),_xlfn.AGGREGATE(14,4,$CB$11:$CB$31*($C$11:$C$31=$C318),1),""))))</f>
        <v/>
      </c>
      <c r="BZ318" s="409">
        <f>COUNTIFS('ZASOBY N'!$B317:$B$525,'ZASOBY N'!$B317,'ZASOBY N'!$C317:'ZASOBY N'!$C$525,'ZASOBY N'!$C317,'ZASOBY N'!$D317:'ZASOBY N'!$D$525,'ZASOBY N'!$D317,'ZASOBY N'!$H317:'ZASOBY N'!$H$525,'ZASOBY N'!$H317 )</f>
        <v>0</v>
      </c>
      <c r="CA318" s="410">
        <f>COUNTIFS('ZASOBY N'!$B$10:$B317,'ZASOBY N'!$B317,'ZASOBY N'!$C$10:'ZASOBY N'!$C317,'ZASOBY N'!$C317,'ZASOBY N'!$D$10:'ZASOBY N'!$D317,'ZASOBY N'!$D317,'ZASOBY N'!$H$10:'ZASOBY N'!$H317,'ZASOBY N'!$H317 )</f>
        <v>0</v>
      </c>
      <c r="CB318" s="411">
        <f t="shared" si="104"/>
        <v>0</v>
      </c>
      <c r="CC318" s="412">
        <f t="shared" si="105"/>
        <v>0</v>
      </c>
      <c r="CE318" s="414" t="str">
        <f>IF(AND(CG318=1,CH318=1,SUMIF($C318:$C$525,$C318,$AH318:$AH$525)=$AH318),$AH318,IF($CJ318&gt;0,$CJ318,IF(AND(COUNTIF($C$11:$C317,$C318)&gt;=1,COUNTIF($D317:$D317,$D318)&gt;=1),"",IF(AND(SUMIF($C318:$C$525,$C318,$AH318:$AH$525)&gt;$AH318,SUMIF($D318:$D$525,$D318,$AH318:$AH$525)&gt;$AH318),_xlfn.AGGREGATE(14,4,$CI$11:$CI$31*($C$11:$C$31=$C318),1),""))))</f>
        <v/>
      </c>
      <c r="CG318" s="409">
        <f>COUNTIFS('ZASOBY N'!$B317:$B$525,'ZASOBY N'!$B317,'ZASOBY N'!$C317:'ZASOBY N'!$C$525,'ZASOBY N'!$C317,'ZASOBY N'!$D317:'ZASOBY N'!$D$525,'ZASOBY N'!$D317,'ZASOBY N'!$H317:'ZASOBY N'!$H$525,'ZASOBY N'!$H317 )</f>
        <v>0</v>
      </c>
      <c r="CH318" s="410">
        <f>COUNTIFS('ZASOBY N'!$B$10:$B317,'ZASOBY N'!$B317,'ZASOBY N'!$C$10:'ZASOBY N'!$C317,'ZASOBY N'!$C317,'ZASOBY N'!$D$10:'ZASOBY N'!$D317,'ZASOBY N'!$D317,'ZASOBY N'!$H$10:'ZASOBY N'!$H317,'ZASOBY N'!$H317 )</f>
        <v>0</v>
      </c>
      <c r="CI318" s="411">
        <f t="shared" si="106"/>
        <v>0</v>
      </c>
      <c r="CJ318" s="412">
        <f t="shared" si="107"/>
        <v>0</v>
      </c>
      <c r="CL318" s="414" t="str">
        <f>IF(AND(CN318=1,CO318=1,SUMIF($C318:$C$525,$C318,$AG318:$AG$525)=$AG318),$AG318,IF($CQ318&gt;0,$CQ318,IF(AND(COUNTIF($C$11:$C317,$C318)&gt;=1,COUNTIF($D317:$D317,$D318)&gt;=1),"",IF(AND(SUMIF($C318:$C$525,$C318,$AG318:$AG$525)&gt;$AG318,SUMIF($D318:$D$525,$D318,$AG318:$AG$525)&gt;$AG318),_xlfn.AGGREGATE(14,4,$CP$11:$CP$31*($C$11:$C$31=$C318),1),""))))</f>
        <v/>
      </c>
      <c r="CN318" s="409">
        <f>COUNTIFS('ZASOBY N'!$B317:$B$525,'ZASOBY N'!$B317,'ZASOBY N'!$C317:'ZASOBY N'!$C$525,'ZASOBY N'!$C317,'ZASOBY N'!$D317:'ZASOBY N'!$D$525,'ZASOBY N'!$D317,'ZASOBY N'!$H317:'ZASOBY N'!$H$525,'ZASOBY N'!$H317 )</f>
        <v>0</v>
      </c>
      <c r="CO318" s="410">
        <f>COUNTIFS('ZASOBY N'!$B$10:$B317,'ZASOBY N'!$B317,'ZASOBY N'!$C$10:'ZASOBY N'!$C317,'ZASOBY N'!$C317,'ZASOBY N'!$D$10:'ZASOBY N'!$D317,'ZASOBY N'!$D317,'ZASOBY N'!$H$10:'ZASOBY N'!$H317,'ZASOBY N'!$H317 )</f>
        <v>0</v>
      </c>
      <c r="CP318" s="411">
        <f t="shared" si="108"/>
        <v>0</v>
      </c>
      <c r="CQ318" s="412">
        <f t="shared" si="109"/>
        <v>0</v>
      </c>
      <c r="CS318" s="414" t="str">
        <f>IF(AND(CU318=1,CV318=1,SUMIF($C318:$C$525,$C318,$AF318:$AF$525)=$AF318),$AF318,IF($CX318&gt;0,$CX318,IF(AND(COUNTIF($C$11:$C317,$C318)&gt;=1,COUNTIF($D317:$D317,$D318)&gt;=1),"",IF(AND(SUMIF($C318:$C$525,$C318,$AF318:$AF$525)&gt;$AF318,SUMIF($D318:$D$525,$D318,$AF318:$AF$525)&gt;$AF318),_xlfn.AGGREGATE(14,4,$CW$11:$CW$31*($C$11:$C$31=$C318),1),""))))</f>
        <v/>
      </c>
      <c r="CU318" s="409">
        <f>COUNTIFS('ZASOBY N'!$B317:$B$525,'ZASOBY N'!$B317,'ZASOBY N'!$C317:'ZASOBY N'!$C$525,'ZASOBY N'!$C317,'ZASOBY N'!$D317:'ZASOBY N'!$D$525,'ZASOBY N'!$D317,'ZASOBY N'!$H317:'ZASOBY N'!$H$525,'ZASOBY N'!$H317 )</f>
        <v>0</v>
      </c>
      <c r="CV318" s="410">
        <f>COUNTIFS('ZASOBY N'!$B$10:$B317,'ZASOBY N'!$B317,'ZASOBY N'!$C$10:'ZASOBY N'!$C317,'ZASOBY N'!$C317,'ZASOBY N'!$D$10:'ZASOBY N'!$D317,'ZASOBY N'!$D317,'ZASOBY N'!$H$10:'ZASOBY N'!$H317,'ZASOBY N'!$H317 )</f>
        <v>0</v>
      </c>
      <c r="CW318" s="411">
        <f t="shared" si="110"/>
        <v>0</v>
      </c>
      <c r="CX318" s="412">
        <f t="shared" si="111"/>
        <v>0</v>
      </c>
      <c r="CZ318" s="414" t="str">
        <f>IF(AND(DB318=1,DC318=1,SUMIF($C318:$C$525,$C318,$AE318:$AE$525)=$AE318),$AE318,IF($DE318&gt;0,$DE318,IF(AND(COUNTIF($C$11:$C317,$C318)&gt;=1,COUNTIF($D317:$D317,$D318)&gt;=1),"",IF(AND(SUMIF($C318:$C$525,$C318,$AE318:$AE$525)&gt;$AE318,SUMIF($D318:$D$525,$D318,$AE318:$AE$525)&gt;$AE318),_xlfn.AGGREGATE(14,4,$DD$11:$DD$31*($C$11:$C$31=$C318),1),""))))</f>
        <v/>
      </c>
      <c r="DB318" s="409">
        <f>COUNTIFS('ZASOBY N'!$B317:$B$525,'ZASOBY N'!$B317,'ZASOBY N'!$C317:'ZASOBY N'!$C$525,'ZASOBY N'!$C317,'ZASOBY N'!$D317:'ZASOBY N'!$D$525,'ZASOBY N'!$D317,'ZASOBY N'!$H317:'ZASOBY N'!$H$525,'ZASOBY N'!$H317 )</f>
        <v>0</v>
      </c>
      <c r="DC318" s="410">
        <f>COUNTIFS('ZASOBY N'!$B$10:$B317,'ZASOBY N'!$B317,'ZASOBY N'!$C$10:'ZASOBY N'!$C317,'ZASOBY N'!$C317,'ZASOBY N'!$D$10:'ZASOBY N'!$D317,'ZASOBY N'!$D317,'ZASOBY N'!$H$10:'ZASOBY N'!$H317,'ZASOBY N'!$H317 )</f>
        <v>0</v>
      </c>
      <c r="DD318" s="411">
        <f t="shared" si="112"/>
        <v>0</v>
      </c>
      <c r="DE318" s="412">
        <f t="shared" si="113"/>
        <v>0</v>
      </c>
      <c r="DF318" s="399" t="str">
        <f>IF(AND(DI318=1,DJ318=1,SUMIF($C318:$C$525,$C318,$AD318:$AD$525)=$AD318),$AD318,IF($DL318&gt;0,$DL318,IF(B318="","",IF(AND(COUNTIF($C$11:$C317,$C318)&gt;=1,COUNTIF($D317:$D317,$D318)&gt;=1,COUNTIF($Z315:$Z317,$C318)=0),"",IF(AND(COUNTIF($C$11:$C317,$C318)&gt;=1,COUNTIF($D317:$D317,$D318)&gt;=1),"UJĘTO WYŻEJ",IF(AND(SUMIF($C318:$C$525,$C318,$AD318:$AD$525)&gt;$AD318,SUMIF($D318:$D$525,$D318,$AD318:$AD$525)&gt;$AD318),_xlfn.AGGREGATE(14,4,$DK$11:$DK$31*($C$11:$C$31=$C318),1),""))))))</f>
        <v/>
      </c>
      <c r="DG318" s="414" t="str">
        <f>IF(AND(DI318=1,DJ318=1,SUMIF($C318:$C$525,$C318,$AD318:$AD$525)=$AD318),$AD318,IF($DL318&gt;0,$DL318,IF(AND(COUNTIF($C$11:$C317,$C318)&gt;=1,COUNTIF($D317:$D317,$D318)&gt;=1),"",IF(AND(SUMIF($C318:$C$525,$C318,$AD318:$AD$525)&gt;$AD318,SUMIF($D318:$D$525,$D318,$AD318:$AD$525)&gt;$AD318),_xlfn.AGGREGATE(14,4,$DK$11:$DK$31*($C$11:$C$31=$C318),1),""))))</f>
        <v/>
      </c>
      <c r="DI318" s="409">
        <f>COUNTIFS('ZASOBY N'!$B317:$B$525,'ZASOBY N'!$B317,'ZASOBY N'!$C317:'ZASOBY N'!$C$525,'ZASOBY N'!$C317,'ZASOBY N'!$D317:'ZASOBY N'!$D$525,'ZASOBY N'!$D317,'ZASOBY N'!$H317:'ZASOBY N'!$H$525,'ZASOBY N'!$H317 )</f>
        <v>0</v>
      </c>
      <c r="DJ318" s="410">
        <f>COUNTIFS('ZASOBY N'!$B$10:$B317,'ZASOBY N'!$B317,'ZASOBY N'!$C$10:'ZASOBY N'!$C317,'ZASOBY N'!$C317,'ZASOBY N'!$D$10:'ZASOBY N'!$D317,'ZASOBY N'!$D317,'ZASOBY N'!$H$10:'ZASOBY N'!$H317,'ZASOBY N'!$H317 )</f>
        <v>0</v>
      </c>
      <c r="DK318" s="411">
        <f t="shared" si="114"/>
        <v>0</v>
      </c>
      <c r="DL318" s="412">
        <f t="shared" si="115"/>
        <v>0</v>
      </c>
    </row>
    <row r="319" spans="1:116" ht="18.899999999999999" customHeight="1" x14ac:dyDescent="0.3">
      <c r="A319" s="219"/>
      <c r="B319" s="152" t="str">
        <f>IF('ZASOBY N'!A318="","",'ZASOBY N'!A318)</f>
        <v/>
      </c>
      <c r="C319" s="462" t="str">
        <f>IF('ZASOBY N'!C318="","",'ZASOBY N'!C318)</f>
        <v/>
      </c>
      <c r="D319" s="137" t="str">
        <f>IF('ZASOBY N'!B318="","",'ZASOBY N'!B318)</f>
        <v/>
      </c>
      <c r="E319" s="138"/>
      <c r="F319" s="356" t="str">
        <f>IF('ZASOBY N'!D318="","",'ZASOBY N'!D318)</f>
        <v/>
      </c>
      <c r="G319" s="220" t="str">
        <f>IF('ZASOBY N'!G318="","",'ZASOBY N'!G318)</f>
        <v/>
      </c>
      <c r="H319" s="221" t="str">
        <f>IF('ZASOBY N'!F318="","",'ZASOBY N'!F318)</f>
        <v/>
      </c>
      <c r="I319" s="221" t="str">
        <f>IF('ZASOBY N'!G318="","",'ZASOBY N'!G318)</f>
        <v/>
      </c>
      <c r="J319" s="221" t="str">
        <f>IF('ZASOBY N'!H318="","",'ZASOBY N'!H318)</f>
        <v/>
      </c>
      <c r="K319" s="214">
        <v>0</v>
      </c>
      <c r="L319" s="214">
        <v>0</v>
      </c>
      <c r="M319" s="214">
        <v>0</v>
      </c>
      <c r="N319" s="222" t="str">
        <f>IF('ZASOBY N'!BD318="x","",IF(W319="","",'ZASOBY N'!E318))</f>
        <v/>
      </c>
      <c r="O319" s="223">
        <v>0</v>
      </c>
      <c r="P319" s="223">
        <v>0</v>
      </c>
      <c r="Q319" s="226" t="str">
        <f>IF($N319="","",'UPR BILANS N'!G319*'UPR BILANS N'!N319)</f>
        <v/>
      </c>
      <c r="R319" s="225" t="str">
        <f>IF($N319="","",'ZASOBY N'!O318)</f>
        <v/>
      </c>
      <c r="S319" s="225" t="str">
        <f>IF($N319="","",IF('ZASOBY N'!Q318="",0,'ZASOBY N'!Q318))</f>
        <v/>
      </c>
      <c r="T319" s="225" t="str">
        <f>IF($N319="","",'ZASOBY N'!V318)</f>
        <v/>
      </c>
      <c r="U319" s="225" t="str">
        <f>IF($N319="","",IF('ZASOBY N'!AG318="",0,'ZASOBY N'!AG318))</f>
        <v/>
      </c>
      <c r="V319" s="225" t="str">
        <f>IF($N319="","",IF(NN!P321="",0,NN!P321))</f>
        <v/>
      </c>
      <c r="W319" s="225" t="str">
        <f t="shared" si="116"/>
        <v/>
      </c>
      <c r="X319" s="226" t="str">
        <f t="shared" si="119"/>
        <v/>
      </c>
      <c r="Y319" s="225" t="str">
        <f>IF('ZASOBY N'!AU318="","",IF(C319&lt;&gt;C318,'ZASOBY N'!AU318,IF(D319&lt;&gt;D318,'ZASOBY N'!AU318,IF(F319&lt;&gt;F318,'ZASOBY N'!AU318,IF(G319&lt;&gt;G318,'ZASOBY N'!AU318,IF(J319&lt;&gt;J318,'ZASOBY N'!AU318,IF(NN!AC321="","",IF(AND(C318=C319,H318=H319,J318=J319,NN!AC321&gt;0),"",IF(AND(C319=C320,H319=DO317,NN!CW319&gt;0),'ZASOBY N'!AU318,'ZASOBY N'!AU318)))))))))</f>
        <v/>
      </c>
      <c r="Z319" s="225" t="str">
        <f t="shared" si="117"/>
        <v/>
      </c>
      <c r="AA319" s="227" t="str">
        <f t="shared" si="98"/>
        <v/>
      </c>
      <c r="AB319" s="400" t="str">
        <f t="shared" si="118"/>
        <v/>
      </c>
      <c r="AC319" s="228" t="str">
        <f t="shared" si="97"/>
        <v/>
      </c>
      <c r="AD319" s="222">
        <f>IF(B319="",0,IF(F319="",0,INDEX(POBRANIE_!$B$6:$F$101,MATCH('UPR BILANS N'!$F319,POBRANIE_!$A$6:$A$101,0),2)))</f>
        <v>0</v>
      </c>
      <c r="AE319" s="224">
        <f>IF(OR('ZASOBY N'!G318="",'ZASOBY N'!E318=""),0,IF(B319="",0,'ZASOBY N'!G318*'ZASOBY N'!E318))</f>
        <v>0</v>
      </c>
      <c r="AF319" s="225">
        <f>IF('ZASOBY N'!O318="",0,'ZASOBY N'!O318)</f>
        <v>0</v>
      </c>
      <c r="AG319" s="225">
        <f>IF('ZASOBY N'!Q318="",0,'ZASOBY N'!Q318)</f>
        <v>0</v>
      </c>
      <c r="AH319" s="225">
        <f>IF('ZASOBY N'!V318="",0,'ZASOBY N'!V318)</f>
        <v>0</v>
      </c>
      <c r="AI319" s="225">
        <f>IF('ZASOBY N'!AG318="",0,'ZASOBY N'!AG318)</f>
        <v>0</v>
      </c>
      <c r="AJ319" s="225">
        <f>IF(NN!P321="",0,IF(NN!P321="BRAK kol.7","BRAK BADAŃ",NN!P321))</f>
        <v>0</v>
      </c>
      <c r="AK319" s="225">
        <f>IF(NN!AC321="",0,IF(NN!AC321="BRAK kol.7","BRAK BADAŃ",NN!AC321))</f>
        <v>0</v>
      </c>
      <c r="BJ319" s="414" t="str">
        <f>IF(AND(BL319=1,BM319=1,SUMIF($C319:$C$525,$C319,$AK319:$AK$525)=$AK319),$AK319,IF($BO319&gt;0,$BO319,IF(AND(COUNTIF($C$11:$C318,$C319)&gt;=1,COUNTIF($D318:$D318,$D319)&gt;=1),"",IF(AND(SUMIF($C319:$C$525,$C319,$AK319:$AK$525)&gt;=$AK319,SUMIF($D319:$D$525,$D319,$AK319:$AK$525)&gt;=$AK319),SUMIF($C319:$C$525,$C319,$AK319:$AK$525),""))))</f>
        <v/>
      </c>
      <c r="BL319" s="409">
        <f>COUNTIFS('ZASOBY N'!$B318:$B$525,'ZASOBY N'!$B318,'ZASOBY N'!$C318:'ZASOBY N'!$C$525,'ZASOBY N'!$C318,'ZASOBY N'!$D318:'ZASOBY N'!$D$525,'ZASOBY N'!$D318,'ZASOBY N'!$H318:'ZASOBY N'!$H$525,'ZASOBY N'!$H318 )</f>
        <v>0</v>
      </c>
      <c r="BM319" s="410">
        <f>COUNTIFS('ZASOBY N'!$B$10:$B318,'ZASOBY N'!$B318,'ZASOBY N'!$C$10:'ZASOBY N'!$C318,'ZASOBY N'!$C318,'ZASOBY N'!$D$10:'ZASOBY N'!$D318,'ZASOBY N'!$D318,'ZASOBY N'!$H$10:'ZASOBY N'!$H318,'ZASOBY N'!$H318 )</f>
        <v>0</v>
      </c>
      <c r="BN319" s="411">
        <f t="shared" si="99"/>
        <v>0</v>
      </c>
      <c r="BO319" s="412">
        <f t="shared" si="100"/>
        <v>0</v>
      </c>
      <c r="BP319" s="94" t="str">
        <f t="shared" si="101"/>
        <v/>
      </c>
      <c r="BQ319" s="414" t="str">
        <f>IF(AND(BS319=1,BT319=1,SUMIF($C319:$C$525,$C319,$AJ319:$AJ$525)=$AJ319),$AJ319,IF($BV319&gt;0,$BV319,IF(AND(COUNTIF($C$11:$C318,$C319)&gt;=1,COUNTIF($D318:$D318,$D319)&gt;=1),"",IF(AND(SUMIF($C319:$C$525,$C319,$AJ319:$AJ$525)&gt;$AJ319,SUMIF($D319:$D$525,$D319,$AJ319:$AJ$525)&gt;$AJ319),SUMIF($C319:$C$525,$C319,$AJ319:$AJ$525),""))))</f>
        <v/>
      </c>
      <c r="BS319" s="409">
        <f>COUNTIFS('ZASOBY N'!$B318:$B$525,'ZASOBY N'!$B318,'ZASOBY N'!$C318:'ZASOBY N'!$C$525,'ZASOBY N'!$C318,'ZASOBY N'!$D318:'ZASOBY N'!$D$525,'ZASOBY N'!$D318,'ZASOBY N'!$H318:'ZASOBY N'!$H$525,'ZASOBY N'!$H318 )</f>
        <v>0</v>
      </c>
      <c r="BT319" s="410">
        <f>COUNTIFS('ZASOBY N'!$B$10:$B318,'ZASOBY N'!$B318,'ZASOBY N'!$C$10:'ZASOBY N'!$C318,'ZASOBY N'!$C318,'ZASOBY N'!$D$10:'ZASOBY N'!$D318,'ZASOBY N'!$D318,'ZASOBY N'!$H$10:'ZASOBY N'!$H318,'ZASOBY N'!$H318 )</f>
        <v>0</v>
      </c>
      <c r="BU319" s="411">
        <f t="shared" si="102"/>
        <v>0</v>
      </c>
      <c r="BV319" s="412">
        <f t="shared" si="103"/>
        <v>0</v>
      </c>
      <c r="BW319" s="94" t="s">
        <v>499</v>
      </c>
      <c r="BX319" s="414" t="str">
        <f>IF(AND(BZ319=1,CA319=1,SUMIF($C319:$C$525,$C319,$AI319:$AI$525)=$AI319),$AI319,IF($CC319&gt;0,$CC319,IF(AND(COUNTIF($C$11:$C318,$C319)&gt;=1,COUNTIF($D318:$D318,$D319)&gt;=1),"",IF(AND(SUMIF($C319:$C$525,$C319,$AI319:$AI$525)&gt;$AI319,SUMIF($D319:$D$525,$D319,$AI319:$AI$525)&gt;$IG319),_xlfn.AGGREGATE(14,4,$CB$11:$CB$31*($C$11:$C$31=$C319),1),""))))</f>
        <v/>
      </c>
      <c r="BZ319" s="409">
        <f>COUNTIFS('ZASOBY N'!$B318:$B$525,'ZASOBY N'!$B318,'ZASOBY N'!$C318:'ZASOBY N'!$C$525,'ZASOBY N'!$C318,'ZASOBY N'!$D318:'ZASOBY N'!$D$525,'ZASOBY N'!$D318,'ZASOBY N'!$H318:'ZASOBY N'!$H$525,'ZASOBY N'!$H318 )</f>
        <v>0</v>
      </c>
      <c r="CA319" s="410">
        <f>COUNTIFS('ZASOBY N'!$B$10:$B318,'ZASOBY N'!$B318,'ZASOBY N'!$C$10:'ZASOBY N'!$C318,'ZASOBY N'!$C318,'ZASOBY N'!$D$10:'ZASOBY N'!$D318,'ZASOBY N'!$D318,'ZASOBY N'!$H$10:'ZASOBY N'!$H318,'ZASOBY N'!$H318 )</f>
        <v>0</v>
      </c>
      <c r="CB319" s="411">
        <f t="shared" si="104"/>
        <v>0</v>
      </c>
      <c r="CC319" s="412">
        <f t="shared" si="105"/>
        <v>0</v>
      </c>
      <c r="CE319" s="414" t="str">
        <f>IF(AND(CG319=1,CH319=1,SUMIF($C319:$C$525,$C319,$AH319:$AH$525)=$AH319),$AH319,IF($CJ319&gt;0,$CJ319,IF(AND(COUNTIF($C$11:$C318,$C319)&gt;=1,COUNTIF($D318:$D318,$D319)&gt;=1),"",IF(AND(SUMIF($C319:$C$525,$C319,$AH319:$AH$525)&gt;$AH319,SUMIF($D319:$D$525,$D319,$AH319:$AH$525)&gt;$AH319),_xlfn.AGGREGATE(14,4,$CI$11:$CI$31*($C$11:$C$31=$C319),1),""))))</f>
        <v/>
      </c>
      <c r="CG319" s="409">
        <f>COUNTIFS('ZASOBY N'!$B318:$B$525,'ZASOBY N'!$B318,'ZASOBY N'!$C318:'ZASOBY N'!$C$525,'ZASOBY N'!$C318,'ZASOBY N'!$D318:'ZASOBY N'!$D$525,'ZASOBY N'!$D318,'ZASOBY N'!$H318:'ZASOBY N'!$H$525,'ZASOBY N'!$H318 )</f>
        <v>0</v>
      </c>
      <c r="CH319" s="410">
        <f>COUNTIFS('ZASOBY N'!$B$10:$B318,'ZASOBY N'!$B318,'ZASOBY N'!$C$10:'ZASOBY N'!$C318,'ZASOBY N'!$C318,'ZASOBY N'!$D$10:'ZASOBY N'!$D318,'ZASOBY N'!$D318,'ZASOBY N'!$H$10:'ZASOBY N'!$H318,'ZASOBY N'!$H318 )</f>
        <v>0</v>
      </c>
      <c r="CI319" s="411">
        <f t="shared" si="106"/>
        <v>0</v>
      </c>
      <c r="CJ319" s="412">
        <f t="shared" si="107"/>
        <v>0</v>
      </c>
      <c r="CL319" s="414" t="str">
        <f>IF(AND(CN319=1,CO319=1,SUMIF($C319:$C$525,$C319,$AG319:$AG$525)=$AG319),$AG319,IF($CQ319&gt;0,$CQ319,IF(AND(COUNTIF($C$11:$C318,$C319)&gt;=1,COUNTIF($D318:$D318,$D319)&gt;=1),"",IF(AND(SUMIF($C319:$C$525,$C319,$AG319:$AG$525)&gt;$AG319,SUMIF($D319:$D$525,$D319,$AG319:$AG$525)&gt;$AG319),_xlfn.AGGREGATE(14,4,$CP$11:$CP$31*($C$11:$C$31=$C319),1),""))))</f>
        <v/>
      </c>
      <c r="CN319" s="409">
        <f>COUNTIFS('ZASOBY N'!$B318:$B$525,'ZASOBY N'!$B318,'ZASOBY N'!$C318:'ZASOBY N'!$C$525,'ZASOBY N'!$C318,'ZASOBY N'!$D318:'ZASOBY N'!$D$525,'ZASOBY N'!$D318,'ZASOBY N'!$H318:'ZASOBY N'!$H$525,'ZASOBY N'!$H318 )</f>
        <v>0</v>
      </c>
      <c r="CO319" s="410">
        <f>COUNTIFS('ZASOBY N'!$B$10:$B318,'ZASOBY N'!$B318,'ZASOBY N'!$C$10:'ZASOBY N'!$C318,'ZASOBY N'!$C318,'ZASOBY N'!$D$10:'ZASOBY N'!$D318,'ZASOBY N'!$D318,'ZASOBY N'!$H$10:'ZASOBY N'!$H318,'ZASOBY N'!$H318 )</f>
        <v>0</v>
      </c>
      <c r="CP319" s="411">
        <f t="shared" si="108"/>
        <v>0</v>
      </c>
      <c r="CQ319" s="412">
        <f t="shared" si="109"/>
        <v>0</v>
      </c>
      <c r="CS319" s="414" t="str">
        <f>IF(AND(CU319=1,CV319=1,SUMIF($C319:$C$525,$C319,$AF319:$AF$525)=$AF319),$AF319,IF($CX319&gt;0,$CX319,IF(AND(COUNTIF($C$11:$C318,$C319)&gt;=1,COUNTIF($D318:$D318,$D319)&gt;=1),"",IF(AND(SUMIF($C319:$C$525,$C319,$AF319:$AF$525)&gt;$AF319,SUMIF($D319:$D$525,$D319,$AF319:$AF$525)&gt;$AF319),_xlfn.AGGREGATE(14,4,$CW$11:$CW$31*($C$11:$C$31=$C319),1),""))))</f>
        <v/>
      </c>
      <c r="CU319" s="409">
        <f>COUNTIFS('ZASOBY N'!$B318:$B$525,'ZASOBY N'!$B318,'ZASOBY N'!$C318:'ZASOBY N'!$C$525,'ZASOBY N'!$C318,'ZASOBY N'!$D318:'ZASOBY N'!$D$525,'ZASOBY N'!$D318,'ZASOBY N'!$H318:'ZASOBY N'!$H$525,'ZASOBY N'!$H318 )</f>
        <v>0</v>
      </c>
      <c r="CV319" s="410">
        <f>COUNTIFS('ZASOBY N'!$B$10:$B318,'ZASOBY N'!$B318,'ZASOBY N'!$C$10:'ZASOBY N'!$C318,'ZASOBY N'!$C318,'ZASOBY N'!$D$10:'ZASOBY N'!$D318,'ZASOBY N'!$D318,'ZASOBY N'!$H$10:'ZASOBY N'!$H318,'ZASOBY N'!$H318 )</f>
        <v>0</v>
      </c>
      <c r="CW319" s="411">
        <f t="shared" si="110"/>
        <v>0</v>
      </c>
      <c r="CX319" s="412">
        <f t="shared" si="111"/>
        <v>0</v>
      </c>
      <c r="CZ319" s="414" t="str">
        <f>IF(AND(DB319=1,DC319=1,SUMIF($C319:$C$525,$C319,$AE319:$AE$525)=$AE319),$AE319,IF($DE319&gt;0,$DE319,IF(AND(COUNTIF($C$11:$C318,$C319)&gt;=1,COUNTIF($D318:$D318,$D319)&gt;=1),"",IF(AND(SUMIF($C319:$C$525,$C319,$AE319:$AE$525)&gt;$AE319,SUMIF($D319:$D$525,$D319,$AE319:$AE$525)&gt;$AE319),_xlfn.AGGREGATE(14,4,$DD$11:$DD$31*($C$11:$C$31=$C319),1),""))))</f>
        <v/>
      </c>
      <c r="DB319" s="409">
        <f>COUNTIFS('ZASOBY N'!$B318:$B$525,'ZASOBY N'!$B318,'ZASOBY N'!$C318:'ZASOBY N'!$C$525,'ZASOBY N'!$C318,'ZASOBY N'!$D318:'ZASOBY N'!$D$525,'ZASOBY N'!$D318,'ZASOBY N'!$H318:'ZASOBY N'!$H$525,'ZASOBY N'!$H318 )</f>
        <v>0</v>
      </c>
      <c r="DC319" s="410">
        <f>COUNTIFS('ZASOBY N'!$B$10:$B318,'ZASOBY N'!$B318,'ZASOBY N'!$C$10:'ZASOBY N'!$C318,'ZASOBY N'!$C318,'ZASOBY N'!$D$10:'ZASOBY N'!$D318,'ZASOBY N'!$D318,'ZASOBY N'!$H$10:'ZASOBY N'!$H318,'ZASOBY N'!$H318 )</f>
        <v>0</v>
      </c>
      <c r="DD319" s="411">
        <f t="shared" si="112"/>
        <v>0</v>
      </c>
      <c r="DE319" s="412">
        <f t="shared" si="113"/>
        <v>0</v>
      </c>
      <c r="DF319" s="399" t="str">
        <f>IF(AND(DI319=1,DJ319=1,SUMIF($C319:$C$525,$C319,$AD319:$AD$525)=$AD319),$AD319,IF($DL319&gt;0,$DL319,IF(B319="","",IF(AND(COUNTIF($C$11:$C318,$C319)&gt;=1,COUNTIF($D318:$D318,$D319)&gt;=1,COUNTIF($Z316:$Z318,$C319)=0),"",IF(AND(COUNTIF($C$11:$C318,$C319)&gt;=1,COUNTIF($D318:$D318,$D319)&gt;=1),"UJĘTO WYŻEJ",IF(AND(SUMIF($C319:$C$525,$C319,$AD319:$AD$525)&gt;$AD319,SUMIF($D319:$D$525,$D319,$AD319:$AD$525)&gt;$AD319),_xlfn.AGGREGATE(14,4,$DK$11:$DK$31*($C$11:$C$31=$C319),1),""))))))</f>
        <v/>
      </c>
      <c r="DG319" s="414" t="str">
        <f>IF(AND(DI319=1,DJ319=1,SUMIF($C319:$C$525,$C319,$AD319:$AD$525)=$AD319),$AD319,IF($DL319&gt;0,$DL319,IF(AND(COUNTIF($C$11:$C318,$C319)&gt;=1,COUNTIF($D318:$D318,$D319)&gt;=1),"",IF(AND(SUMIF($C319:$C$525,$C319,$AD319:$AD$525)&gt;$AD319,SUMIF($D319:$D$525,$D319,$AD319:$AD$525)&gt;$AD319),_xlfn.AGGREGATE(14,4,$DK$11:$DK$31*($C$11:$C$31=$C319),1),""))))</f>
        <v/>
      </c>
      <c r="DI319" s="409">
        <f>COUNTIFS('ZASOBY N'!$B318:$B$525,'ZASOBY N'!$B318,'ZASOBY N'!$C318:'ZASOBY N'!$C$525,'ZASOBY N'!$C318,'ZASOBY N'!$D318:'ZASOBY N'!$D$525,'ZASOBY N'!$D318,'ZASOBY N'!$H318:'ZASOBY N'!$H$525,'ZASOBY N'!$H318 )</f>
        <v>0</v>
      </c>
      <c r="DJ319" s="410">
        <f>COUNTIFS('ZASOBY N'!$B$10:$B318,'ZASOBY N'!$B318,'ZASOBY N'!$C$10:'ZASOBY N'!$C318,'ZASOBY N'!$C318,'ZASOBY N'!$D$10:'ZASOBY N'!$D318,'ZASOBY N'!$D318,'ZASOBY N'!$H$10:'ZASOBY N'!$H318,'ZASOBY N'!$H318 )</f>
        <v>0</v>
      </c>
      <c r="DK319" s="411">
        <f t="shared" si="114"/>
        <v>0</v>
      </c>
      <c r="DL319" s="412">
        <f t="shared" si="115"/>
        <v>0</v>
      </c>
    </row>
    <row r="320" spans="1:116" ht="18.899999999999999" customHeight="1" x14ac:dyDescent="0.3">
      <c r="A320" s="219"/>
      <c r="B320" s="152" t="str">
        <f>IF('ZASOBY N'!A319="","",'ZASOBY N'!A319)</f>
        <v/>
      </c>
      <c r="C320" s="462" t="str">
        <f>IF('ZASOBY N'!C319="","",'ZASOBY N'!C319)</f>
        <v/>
      </c>
      <c r="D320" s="137" t="str">
        <f>IF('ZASOBY N'!B319="","",'ZASOBY N'!B319)</f>
        <v/>
      </c>
      <c r="E320" s="138"/>
      <c r="F320" s="356" t="str">
        <f>IF('ZASOBY N'!D319="","",'ZASOBY N'!D319)</f>
        <v/>
      </c>
      <c r="G320" s="220" t="str">
        <f>IF('ZASOBY N'!G319="","",'ZASOBY N'!G319)</f>
        <v/>
      </c>
      <c r="H320" s="221" t="str">
        <f>IF('ZASOBY N'!F319="","",'ZASOBY N'!F319)</f>
        <v/>
      </c>
      <c r="I320" s="221" t="str">
        <f>IF('ZASOBY N'!G319="","",'ZASOBY N'!G319)</f>
        <v/>
      </c>
      <c r="J320" s="221" t="str">
        <f>IF('ZASOBY N'!H319="","",'ZASOBY N'!H319)</f>
        <v/>
      </c>
      <c r="K320" s="214">
        <v>0</v>
      </c>
      <c r="L320" s="214">
        <v>0</v>
      </c>
      <c r="M320" s="214">
        <v>0</v>
      </c>
      <c r="N320" s="222" t="str">
        <f>IF('ZASOBY N'!BD319="x","",IF(W320="","",'ZASOBY N'!E319))</f>
        <v/>
      </c>
      <c r="O320" s="223">
        <v>0</v>
      </c>
      <c r="P320" s="223">
        <v>0</v>
      </c>
      <c r="Q320" s="226" t="str">
        <f>IF($N320="","",'UPR BILANS N'!G320*'UPR BILANS N'!N320)</f>
        <v/>
      </c>
      <c r="R320" s="225" t="str">
        <f>IF($N320="","",'ZASOBY N'!O319)</f>
        <v/>
      </c>
      <c r="S320" s="225" t="str">
        <f>IF($N320="","",IF('ZASOBY N'!Q319="",0,'ZASOBY N'!Q319))</f>
        <v/>
      </c>
      <c r="T320" s="225" t="str">
        <f>IF($N320="","",'ZASOBY N'!V319)</f>
        <v/>
      </c>
      <c r="U320" s="225" t="str">
        <f>IF($N320="","",IF('ZASOBY N'!AG319="",0,'ZASOBY N'!AG319))</f>
        <v/>
      </c>
      <c r="V320" s="225" t="str">
        <f>IF($N320="","",IF(NN!P322="",0,NN!P322))</f>
        <v/>
      </c>
      <c r="W320" s="225" t="str">
        <f t="shared" si="116"/>
        <v/>
      </c>
      <c r="X320" s="226" t="str">
        <f t="shared" si="119"/>
        <v/>
      </c>
      <c r="Y320" s="225" t="str">
        <f>IF('ZASOBY N'!AU319="","",IF(C320&lt;&gt;C319,'ZASOBY N'!AU319,IF(D320&lt;&gt;D319,'ZASOBY N'!AU319,IF(F320&lt;&gt;F319,'ZASOBY N'!AU319,IF(G320&lt;&gt;G319,'ZASOBY N'!AU319,IF(J320&lt;&gt;J319,'ZASOBY N'!AU319,IF(NN!AC322="","",IF(AND(C319=C320,H319=H320,J319=J320,NN!AC322&gt;0),"",IF(AND(C320=C321,H320=DO318,NN!CW320&gt;0),'ZASOBY N'!AU319,'ZASOBY N'!AU319)))))))))</f>
        <v/>
      </c>
      <c r="Z320" s="225" t="str">
        <f t="shared" si="117"/>
        <v/>
      </c>
      <c r="AA320" s="227" t="str">
        <f t="shared" si="98"/>
        <v/>
      </c>
      <c r="AB320" s="400" t="str">
        <f t="shared" si="118"/>
        <v/>
      </c>
      <c r="AC320" s="228" t="str">
        <f t="shared" si="97"/>
        <v/>
      </c>
      <c r="AD320" s="222">
        <f>IF(B320="",0,IF(F320="",0,INDEX(POBRANIE_!$B$6:$F$101,MATCH('UPR BILANS N'!$F320,POBRANIE_!$A$6:$A$101,0),2)))</f>
        <v>0</v>
      </c>
      <c r="AE320" s="224">
        <f>IF(OR('ZASOBY N'!G319="",'ZASOBY N'!E319=""),0,IF(B320="",0,'ZASOBY N'!G319*'ZASOBY N'!E319))</f>
        <v>0</v>
      </c>
      <c r="AF320" s="225">
        <f>IF('ZASOBY N'!O319="",0,'ZASOBY N'!O319)</f>
        <v>0</v>
      </c>
      <c r="AG320" s="225">
        <f>IF('ZASOBY N'!Q319="",0,'ZASOBY N'!Q319)</f>
        <v>0</v>
      </c>
      <c r="AH320" s="225">
        <f>IF('ZASOBY N'!V319="",0,'ZASOBY N'!V319)</f>
        <v>0</v>
      </c>
      <c r="AI320" s="225">
        <f>IF('ZASOBY N'!AG319="",0,'ZASOBY N'!AG319)</f>
        <v>0</v>
      </c>
      <c r="AJ320" s="225">
        <f>IF(NN!P322="",0,IF(NN!P322="BRAK kol.7","BRAK BADAŃ",NN!P322))</f>
        <v>0</v>
      </c>
      <c r="AK320" s="225">
        <f>IF(NN!AC322="",0,IF(NN!AC322="BRAK kol.7","BRAK BADAŃ",NN!AC322))</f>
        <v>0</v>
      </c>
      <c r="BJ320" s="414" t="str">
        <f>IF(AND(BL320=1,BM320=1,SUMIF($C320:$C$525,$C320,$AK320:$AK$525)=$AK320),$AK320,IF($BO320&gt;0,$BO320,IF(AND(COUNTIF($C$11:$C319,$C320)&gt;=1,COUNTIF($D319:$D319,$D320)&gt;=1),"",IF(AND(SUMIF($C320:$C$525,$C320,$AK320:$AK$525)&gt;=$AK320,SUMIF($D320:$D$525,$D320,$AK320:$AK$525)&gt;=$AK320),SUMIF($C320:$C$525,$C320,$AK320:$AK$525),""))))</f>
        <v/>
      </c>
      <c r="BL320" s="409">
        <f>COUNTIFS('ZASOBY N'!$B319:$B$525,'ZASOBY N'!$B319,'ZASOBY N'!$C319:'ZASOBY N'!$C$525,'ZASOBY N'!$C319,'ZASOBY N'!$D319:'ZASOBY N'!$D$525,'ZASOBY N'!$D319,'ZASOBY N'!$H319:'ZASOBY N'!$H$525,'ZASOBY N'!$H319 )</f>
        <v>0</v>
      </c>
      <c r="BM320" s="410">
        <f>COUNTIFS('ZASOBY N'!$B$10:$B319,'ZASOBY N'!$B319,'ZASOBY N'!$C$10:'ZASOBY N'!$C319,'ZASOBY N'!$C319,'ZASOBY N'!$D$10:'ZASOBY N'!$D319,'ZASOBY N'!$D319,'ZASOBY N'!$H$10:'ZASOBY N'!$H319,'ZASOBY N'!$H319 )</f>
        <v>0</v>
      </c>
      <c r="BN320" s="411">
        <f t="shared" si="99"/>
        <v>0</v>
      </c>
      <c r="BO320" s="412">
        <f t="shared" si="100"/>
        <v>0</v>
      </c>
      <c r="BP320" s="94" t="str">
        <f t="shared" si="101"/>
        <v/>
      </c>
      <c r="BQ320" s="414" t="str">
        <f>IF(AND(BS320=1,BT320=1,SUMIF($C320:$C$525,$C320,$AJ320:$AJ$525)=$AJ320),$AJ320,IF($BV320&gt;0,$BV320,IF(AND(COUNTIF($C$11:$C319,$C320)&gt;=1,COUNTIF($D319:$D319,$D320)&gt;=1),"",IF(AND(SUMIF($C320:$C$525,$C320,$AJ320:$AJ$525)&gt;$AJ320,SUMIF($D320:$D$525,$D320,$AJ320:$AJ$525)&gt;$AJ320),SUMIF($C320:$C$525,$C320,$AJ320:$AJ$525),""))))</f>
        <v/>
      </c>
      <c r="BS320" s="409">
        <f>COUNTIFS('ZASOBY N'!$B319:$B$525,'ZASOBY N'!$B319,'ZASOBY N'!$C319:'ZASOBY N'!$C$525,'ZASOBY N'!$C319,'ZASOBY N'!$D319:'ZASOBY N'!$D$525,'ZASOBY N'!$D319,'ZASOBY N'!$H319:'ZASOBY N'!$H$525,'ZASOBY N'!$H319 )</f>
        <v>0</v>
      </c>
      <c r="BT320" s="410">
        <f>COUNTIFS('ZASOBY N'!$B$10:$B319,'ZASOBY N'!$B319,'ZASOBY N'!$C$10:'ZASOBY N'!$C319,'ZASOBY N'!$C319,'ZASOBY N'!$D$10:'ZASOBY N'!$D319,'ZASOBY N'!$D319,'ZASOBY N'!$H$10:'ZASOBY N'!$H319,'ZASOBY N'!$H319 )</f>
        <v>0</v>
      </c>
      <c r="BU320" s="411">
        <f t="shared" si="102"/>
        <v>0</v>
      </c>
      <c r="BV320" s="412">
        <f t="shared" si="103"/>
        <v>0</v>
      </c>
      <c r="BW320" s="94" t="s">
        <v>499</v>
      </c>
      <c r="BX320" s="414" t="str">
        <f>IF(AND(BZ320=1,CA320=1,SUMIF($C320:$C$525,$C320,$AI320:$AI$525)=$AI320),$AI320,IF($CC320&gt;0,$CC320,IF(AND(COUNTIF($C$11:$C319,$C320)&gt;=1,COUNTIF($D319:$D319,$D320)&gt;=1),"",IF(AND(SUMIF($C320:$C$525,$C320,$AI320:$AI$525)&gt;$AI320,SUMIF($D320:$D$525,$D320,$AI320:$AI$525)&gt;$IG320),_xlfn.AGGREGATE(14,4,$CB$11:$CB$31*($C$11:$C$31=$C320),1),""))))</f>
        <v/>
      </c>
      <c r="BZ320" s="409">
        <f>COUNTIFS('ZASOBY N'!$B319:$B$525,'ZASOBY N'!$B319,'ZASOBY N'!$C319:'ZASOBY N'!$C$525,'ZASOBY N'!$C319,'ZASOBY N'!$D319:'ZASOBY N'!$D$525,'ZASOBY N'!$D319,'ZASOBY N'!$H319:'ZASOBY N'!$H$525,'ZASOBY N'!$H319 )</f>
        <v>0</v>
      </c>
      <c r="CA320" s="410">
        <f>COUNTIFS('ZASOBY N'!$B$10:$B319,'ZASOBY N'!$B319,'ZASOBY N'!$C$10:'ZASOBY N'!$C319,'ZASOBY N'!$C319,'ZASOBY N'!$D$10:'ZASOBY N'!$D319,'ZASOBY N'!$D319,'ZASOBY N'!$H$10:'ZASOBY N'!$H319,'ZASOBY N'!$H319 )</f>
        <v>0</v>
      </c>
      <c r="CB320" s="411">
        <f t="shared" si="104"/>
        <v>0</v>
      </c>
      <c r="CC320" s="412">
        <f t="shared" si="105"/>
        <v>0</v>
      </c>
      <c r="CE320" s="414" t="str">
        <f>IF(AND(CG320=1,CH320=1,SUMIF($C320:$C$525,$C320,$AH320:$AH$525)=$AH320),$AH320,IF($CJ320&gt;0,$CJ320,IF(AND(COUNTIF($C$11:$C319,$C320)&gt;=1,COUNTIF($D319:$D319,$D320)&gt;=1),"",IF(AND(SUMIF($C320:$C$525,$C320,$AH320:$AH$525)&gt;$AH320,SUMIF($D320:$D$525,$D320,$AH320:$AH$525)&gt;$AH320),_xlfn.AGGREGATE(14,4,$CI$11:$CI$31*($C$11:$C$31=$C320),1),""))))</f>
        <v/>
      </c>
      <c r="CG320" s="409">
        <f>COUNTIFS('ZASOBY N'!$B319:$B$525,'ZASOBY N'!$B319,'ZASOBY N'!$C319:'ZASOBY N'!$C$525,'ZASOBY N'!$C319,'ZASOBY N'!$D319:'ZASOBY N'!$D$525,'ZASOBY N'!$D319,'ZASOBY N'!$H319:'ZASOBY N'!$H$525,'ZASOBY N'!$H319 )</f>
        <v>0</v>
      </c>
      <c r="CH320" s="410">
        <f>COUNTIFS('ZASOBY N'!$B$10:$B319,'ZASOBY N'!$B319,'ZASOBY N'!$C$10:'ZASOBY N'!$C319,'ZASOBY N'!$C319,'ZASOBY N'!$D$10:'ZASOBY N'!$D319,'ZASOBY N'!$D319,'ZASOBY N'!$H$10:'ZASOBY N'!$H319,'ZASOBY N'!$H319 )</f>
        <v>0</v>
      </c>
      <c r="CI320" s="411">
        <f t="shared" si="106"/>
        <v>0</v>
      </c>
      <c r="CJ320" s="412">
        <f t="shared" si="107"/>
        <v>0</v>
      </c>
      <c r="CL320" s="414" t="str">
        <f>IF(AND(CN320=1,CO320=1,SUMIF($C320:$C$525,$C320,$AG320:$AG$525)=$AG320),$AG320,IF($CQ320&gt;0,$CQ320,IF(AND(COUNTIF($C$11:$C319,$C320)&gt;=1,COUNTIF($D319:$D319,$D320)&gt;=1),"",IF(AND(SUMIF($C320:$C$525,$C320,$AG320:$AG$525)&gt;$AG320,SUMIF($D320:$D$525,$D320,$AG320:$AG$525)&gt;$AG320),_xlfn.AGGREGATE(14,4,$CP$11:$CP$31*($C$11:$C$31=$C320),1),""))))</f>
        <v/>
      </c>
      <c r="CN320" s="409">
        <f>COUNTIFS('ZASOBY N'!$B319:$B$525,'ZASOBY N'!$B319,'ZASOBY N'!$C319:'ZASOBY N'!$C$525,'ZASOBY N'!$C319,'ZASOBY N'!$D319:'ZASOBY N'!$D$525,'ZASOBY N'!$D319,'ZASOBY N'!$H319:'ZASOBY N'!$H$525,'ZASOBY N'!$H319 )</f>
        <v>0</v>
      </c>
      <c r="CO320" s="410">
        <f>COUNTIFS('ZASOBY N'!$B$10:$B319,'ZASOBY N'!$B319,'ZASOBY N'!$C$10:'ZASOBY N'!$C319,'ZASOBY N'!$C319,'ZASOBY N'!$D$10:'ZASOBY N'!$D319,'ZASOBY N'!$D319,'ZASOBY N'!$H$10:'ZASOBY N'!$H319,'ZASOBY N'!$H319 )</f>
        <v>0</v>
      </c>
      <c r="CP320" s="411">
        <f t="shared" si="108"/>
        <v>0</v>
      </c>
      <c r="CQ320" s="412">
        <f t="shared" si="109"/>
        <v>0</v>
      </c>
      <c r="CS320" s="414" t="str">
        <f>IF(AND(CU320=1,CV320=1,SUMIF($C320:$C$525,$C320,$AF320:$AF$525)=$AF320),$AF320,IF($CX320&gt;0,$CX320,IF(AND(COUNTIF($C$11:$C319,$C320)&gt;=1,COUNTIF($D319:$D319,$D320)&gt;=1),"",IF(AND(SUMIF($C320:$C$525,$C320,$AF320:$AF$525)&gt;$AF320,SUMIF($D320:$D$525,$D320,$AF320:$AF$525)&gt;$AF320),_xlfn.AGGREGATE(14,4,$CW$11:$CW$31*($C$11:$C$31=$C320),1),""))))</f>
        <v/>
      </c>
      <c r="CU320" s="409">
        <f>COUNTIFS('ZASOBY N'!$B319:$B$525,'ZASOBY N'!$B319,'ZASOBY N'!$C319:'ZASOBY N'!$C$525,'ZASOBY N'!$C319,'ZASOBY N'!$D319:'ZASOBY N'!$D$525,'ZASOBY N'!$D319,'ZASOBY N'!$H319:'ZASOBY N'!$H$525,'ZASOBY N'!$H319 )</f>
        <v>0</v>
      </c>
      <c r="CV320" s="410">
        <f>COUNTIFS('ZASOBY N'!$B$10:$B319,'ZASOBY N'!$B319,'ZASOBY N'!$C$10:'ZASOBY N'!$C319,'ZASOBY N'!$C319,'ZASOBY N'!$D$10:'ZASOBY N'!$D319,'ZASOBY N'!$D319,'ZASOBY N'!$H$10:'ZASOBY N'!$H319,'ZASOBY N'!$H319 )</f>
        <v>0</v>
      </c>
      <c r="CW320" s="411">
        <f t="shared" si="110"/>
        <v>0</v>
      </c>
      <c r="CX320" s="412">
        <f t="shared" si="111"/>
        <v>0</v>
      </c>
      <c r="CZ320" s="414" t="str">
        <f>IF(AND(DB320=1,DC320=1,SUMIF($C320:$C$525,$C320,$AE320:$AE$525)=$AE320),$AE320,IF($DE320&gt;0,$DE320,IF(AND(COUNTIF($C$11:$C319,$C320)&gt;=1,COUNTIF($D319:$D319,$D320)&gt;=1),"",IF(AND(SUMIF($C320:$C$525,$C320,$AE320:$AE$525)&gt;$AE320,SUMIF($D320:$D$525,$D320,$AE320:$AE$525)&gt;$AE320),_xlfn.AGGREGATE(14,4,$DD$11:$DD$31*($C$11:$C$31=$C320),1),""))))</f>
        <v/>
      </c>
      <c r="DB320" s="409">
        <f>COUNTIFS('ZASOBY N'!$B319:$B$525,'ZASOBY N'!$B319,'ZASOBY N'!$C319:'ZASOBY N'!$C$525,'ZASOBY N'!$C319,'ZASOBY N'!$D319:'ZASOBY N'!$D$525,'ZASOBY N'!$D319,'ZASOBY N'!$H319:'ZASOBY N'!$H$525,'ZASOBY N'!$H319 )</f>
        <v>0</v>
      </c>
      <c r="DC320" s="410">
        <f>COUNTIFS('ZASOBY N'!$B$10:$B319,'ZASOBY N'!$B319,'ZASOBY N'!$C$10:'ZASOBY N'!$C319,'ZASOBY N'!$C319,'ZASOBY N'!$D$10:'ZASOBY N'!$D319,'ZASOBY N'!$D319,'ZASOBY N'!$H$10:'ZASOBY N'!$H319,'ZASOBY N'!$H319 )</f>
        <v>0</v>
      </c>
      <c r="DD320" s="411">
        <f t="shared" si="112"/>
        <v>0</v>
      </c>
      <c r="DE320" s="412">
        <f t="shared" si="113"/>
        <v>0</v>
      </c>
      <c r="DF320" s="399" t="str">
        <f>IF(AND(DI320=1,DJ320=1,SUMIF($C320:$C$525,$C320,$AD320:$AD$525)=$AD320),$AD320,IF($DL320&gt;0,$DL320,IF(B320="","",IF(AND(COUNTIF($C$11:$C319,$C320)&gt;=1,COUNTIF($D319:$D319,$D320)&gt;=1,COUNTIF($Z317:$Z319,$C320)=0),"",IF(AND(COUNTIF($C$11:$C319,$C320)&gt;=1,COUNTIF($D319:$D319,$D320)&gt;=1),"UJĘTO WYŻEJ",IF(AND(SUMIF($C320:$C$525,$C320,$AD320:$AD$525)&gt;$AD320,SUMIF($D320:$D$525,$D320,$AD320:$AD$525)&gt;$AD320),_xlfn.AGGREGATE(14,4,$DK$11:$DK$31*($C$11:$C$31=$C320),1),""))))))</f>
        <v/>
      </c>
      <c r="DG320" s="414" t="str">
        <f>IF(AND(DI320=1,DJ320=1,SUMIF($C320:$C$525,$C320,$AD320:$AD$525)=$AD320),$AD320,IF($DL320&gt;0,$DL320,IF(AND(COUNTIF($C$11:$C319,$C320)&gt;=1,COUNTIF($D319:$D319,$D320)&gt;=1),"",IF(AND(SUMIF($C320:$C$525,$C320,$AD320:$AD$525)&gt;$AD320,SUMIF($D320:$D$525,$D320,$AD320:$AD$525)&gt;$AD320),_xlfn.AGGREGATE(14,4,$DK$11:$DK$31*($C$11:$C$31=$C320),1),""))))</f>
        <v/>
      </c>
      <c r="DI320" s="409">
        <f>COUNTIFS('ZASOBY N'!$B319:$B$525,'ZASOBY N'!$B319,'ZASOBY N'!$C319:'ZASOBY N'!$C$525,'ZASOBY N'!$C319,'ZASOBY N'!$D319:'ZASOBY N'!$D$525,'ZASOBY N'!$D319,'ZASOBY N'!$H319:'ZASOBY N'!$H$525,'ZASOBY N'!$H319 )</f>
        <v>0</v>
      </c>
      <c r="DJ320" s="410">
        <f>COUNTIFS('ZASOBY N'!$B$10:$B319,'ZASOBY N'!$B319,'ZASOBY N'!$C$10:'ZASOBY N'!$C319,'ZASOBY N'!$C319,'ZASOBY N'!$D$10:'ZASOBY N'!$D319,'ZASOBY N'!$D319,'ZASOBY N'!$H$10:'ZASOBY N'!$H319,'ZASOBY N'!$H319 )</f>
        <v>0</v>
      </c>
      <c r="DK320" s="411">
        <f t="shared" si="114"/>
        <v>0</v>
      </c>
      <c r="DL320" s="412">
        <f t="shared" si="115"/>
        <v>0</v>
      </c>
    </row>
    <row r="321" spans="1:116" ht="18.899999999999999" customHeight="1" x14ac:dyDescent="0.3">
      <c r="A321" s="219"/>
      <c r="B321" s="152" t="str">
        <f>IF('ZASOBY N'!A320="","",'ZASOBY N'!A320)</f>
        <v/>
      </c>
      <c r="C321" s="462" t="str">
        <f>IF('ZASOBY N'!C320="","",'ZASOBY N'!C320)</f>
        <v/>
      </c>
      <c r="D321" s="137" t="str">
        <f>IF('ZASOBY N'!B320="","",'ZASOBY N'!B320)</f>
        <v/>
      </c>
      <c r="E321" s="138"/>
      <c r="F321" s="356" t="str">
        <f>IF('ZASOBY N'!D320="","",'ZASOBY N'!D320)</f>
        <v/>
      </c>
      <c r="G321" s="220" t="str">
        <f>IF('ZASOBY N'!G320="","",'ZASOBY N'!G320)</f>
        <v/>
      </c>
      <c r="H321" s="221" t="str">
        <f>IF('ZASOBY N'!F320="","",'ZASOBY N'!F320)</f>
        <v/>
      </c>
      <c r="I321" s="221" t="str">
        <f>IF('ZASOBY N'!G320="","",'ZASOBY N'!G320)</f>
        <v/>
      </c>
      <c r="J321" s="221" t="str">
        <f>IF('ZASOBY N'!H320="","",'ZASOBY N'!H320)</f>
        <v/>
      </c>
      <c r="K321" s="214">
        <v>0</v>
      </c>
      <c r="L321" s="214">
        <v>0</v>
      </c>
      <c r="M321" s="214">
        <v>0</v>
      </c>
      <c r="N321" s="222" t="str">
        <f>IF('ZASOBY N'!BD320="x","",IF(W321="","",'ZASOBY N'!E320))</f>
        <v/>
      </c>
      <c r="O321" s="223">
        <v>0</v>
      </c>
      <c r="P321" s="223">
        <v>0</v>
      </c>
      <c r="Q321" s="226" t="str">
        <f>IF($N321="","",'UPR BILANS N'!G321*'UPR BILANS N'!N321)</f>
        <v/>
      </c>
      <c r="R321" s="225" t="str">
        <f>IF($N321="","",'ZASOBY N'!O320)</f>
        <v/>
      </c>
      <c r="S321" s="225" t="str">
        <f>IF($N321="","",IF('ZASOBY N'!Q320="",0,'ZASOBY N'!Q320))</f>
        <v/>
      </c>
      <c r="T321" s="225" t="str">
        <f>IF($N321="","",'ZASOBY N'!V320)</f>
        <v/>
      </c>
      <c r="U321" s="225" t="str">
        <f>IF($N321="","",IF('ZASOBY N'!AG320="",0,'ZASOBY N'!AG320))</f>
        <v/>
      </c>
      <c r="V321" s="225" t="str">
        <f>IF($N321="","",IF(NN!P323="",0,NN!P323))</f>
        <v/>
      </c>
      <c r="W321" s="225" t="str">
        <f t="shared" si="116"/>
        <v/>
      </c>
      <c r="X321" s="226" t="str">
        <f t="shared" si="119"/>
        <v/>
      </c>
      <c r="Y321" s="225" t="str">
        <f>IF('ZASOBY N'!AU320="","",IF(C321&lt;&gt;C320,'ZASOBY N'!AU320,IF(D321&lt;&gt;D320,'ZASOBY N'!AU320,IF(F321&lt;&gt;F320,'ZASOBY N'!AU320,IF(G321&lt;&gt;G320,'ZASOBY N'!AU320,IF(J321&lt;&gt;J320,'ZASOBY N'!AU320,IF(NN!AC323="","",IF(AND(C320=C321,H320=H321,J320=J321,NN!AC323&gt;0),"",IF(AND(C321=C322,H321=DO319,NN!CW321&gt;0),'ZASOBY N'!AU320,'ZASOBY N'!AU320)))))))))</f>
        <v/>
      </c>
      <c r="Z321" s="225" t="str">
        <f t="shared" si="117"/>
        <v/>
      </c>
      <c r="AA321" s="227" t="str">
        <f t="shared" si="98"/>
        <v/>
      </c>
      <c r="AB321" s="400" t="str">
        <f t="shared" si="118"/>
        <v/>
      </c>
      <c r="AC321" s="228" t="str">
        <f t="shared" si="97"/>
        <v/>
      </c>
      <c r="AD321" s="222">
        <f>IF(B321="",0,IF(F321="",0,INDEX(POBRANIE_!$B$6:$F$101,MATCH('UPR BILANS N'!$F321,POBRANIE_!$A$6:$A$101,0),2)))</f>
        <v>0</v>
      </c>
      <c r="AE321" s="224">
        <f>IF(OR('ZASOBY N'!G320="",'ZASOBY N'!E320=""),0,IF(B321="",0,'ZASOBY N'!G320*'ZASOBY N'!E320))</f>
        <v>0</v>
      </c>
      <c r="AF321" s="225">
        <f>IF('ZASOBY N'!O320="",0,'ZASOBY N'!O320)</f>
        <v>0</v>
      </c>
      <c r="AG321" s="225">
        <f>IF('ZASOBY N'!Q320="",0,'ZASOBY N'!Q320)</f>
        <v>0</v>
      </c>
      <c r="AH321" s="225">
        <f>IF('ZASOBY N'!V320="",0,'ZASOBY N'!V320)</f>
        <v>0</v>
      </c>
      <c r="AI321" s="225">
        <f>IF('ZASOBY N'!AG320="",0,'ZASOBY N'!AG320)</f>
        <v>0</v>
      </c>
      <c r="AJ321" s="225">
        <f>IF(NN!P323="",0,IF(NN!P323="BRAK kol.7","BRAK BADAŃ",NN!P323))</f>
        <v>0</v>
      </c>
      <c r="AK321" s="225">
        <f>IF(NN!AC323="",0,IF(NN!AC323="BRAK kol.7","BRAK BADAŃ",NN!AC323))</f>
        <v>0</v>
      </c>
      <c r="BJ321" s="414" t="str">
        <f>IF(AND(BL321=1,BM321=1,SUMIF($C321:$C$525,$C321,$AK321:$AK$525)=$AK321),$AK321,IF($BO321&gt;0,$BO321,IF(AND(COUNTIF($C$11:$C320,$C321)&gt;=1,COUNTIF($D320:$D320,$D321)&gt;=1),"",IF(AND(SUMIF($C321:$C$525,$C321,$AK321:$AK$525)&gt;=$AK321,SUMIF($D321:$D$525,$D321,$AK321:$AK$525)&gt;=$AK321),SUMIF($C321:$C$525,$C321,$AK321:$AK$525),""))))</f>
        <v/>
      </c>
      <c r="BL321" s="409">
        <f>COUNTIFS('ZASOBY N'!$B320:$B$525,'ZASOBY N'!$B320,'ZASOBY N'!$C320:'ZASOBY N'!$C$525,'ZASOBY N'!$C320,'ZASOBY N'!$D320:'ZASOBY N'!$D$525,'ZASOBY N'!$D320,'ZASOBY N'!$H320:'ZASOBY N'!$H$525,'ZASOBY N'!$H320 )</f>
        <v>0</v>
      </c>
      <c r="BM321" s="410">
        <f>COUNTIFS('ZASOBY N'!$B$10:$B320,'ZASOBY N'!$B320,'ZASOBY N'!$C$10:'ZASOBY N'!$C320,'ZASOBY N'!$C320,'ZASOBY N'!$D$10:'ZASOBY N'!$D320,'ZASOBY N'!$D320,'ZASOBY N'!$H$10:'ZASOBY N'!$H320,'ZASOBY N'!$H320 )</f>
        <v>0</v>
      </c>
      <c r="BN321" s="411">
        <f t="shared" si="99"/>
        <v>0</v>
      </c>
      <c r="BO321" s="412">
        <f t="shared" si="100"/>
        <v>0</v>
      </c>
      <c r="BP321" s="94" t="str">
        <f t="shared" si="101"/>
        <v/>
      </c>
      <c r="BQ321" s="414" t="str">
        <f>IF(AND(BS321=1,BT321=1,SUMIF($C321:$C$525,$C321,$AJ321:$AJ$525)=$AJ321),$AJ321,IF($BV321&gt;0,$BV321,IF(AND(COUNTIF($C$11:$C320,$C321)&gt;=1,COUNTIF($D320:$D320,$D321)&gt;=1),"",IF(AND(SUMIF($C321:$C$525,$C321,$AJ321:$AJ$525)&gt;$AJ321,SUMIF($D321:$D$525,$D321,$AJ321:$AJ$525)&gt;$AJ321),SUMIF($C321:$C$525,$C321,$AJ321:$AJ$525),""))))</f>
        <v/>
      </c>
      <c r="BS321" s="409">
        <f>COUNTIFS('ZASOBY N'!$B320:$B$525,'ZASOBY N'!$B320,'ZASOBY N'!$C320:'ZASOBY N'!$C$525,'ZASOBY N'!$C320,'ZASOBY N'!$D320:'ZASOBY N'!$D$525,'ZASOBY N'!$D320,'ZASOBY N'!$H320:'ZASOBY N'!$H$525,'ZASOBY N'!$H320 )</f>
        <v>0</v>
      </c>
      <c r="BT321" s="410">
        <f>COUNTIFS('ZASOBY N'!$B$10:$B320,'ZASOBY N'!$B320,'ZASOBY N'!$C$10:'ZASOBY N'!$C320,'ZASOBY N'!$C320,'ZASOBY N'!$D$10:'ZASOBY N'!$D320,'ZASOBY N'!$D320,'ZASOBY N'!$H$10:'ZASOBY N'!$H320,'ZASOBY N'!$H320 )</f>
        <v>0</v>
      </c>
      <c r="BU321" s="411">
        <f t="shared" si="102"/>
        <v>0</v>
      </c>
      <c r="BV321" s="412">
        <f t="shared" si="103"/>
        <v>0</v>
      </c>
      <c r="BW321" s="94" t="s">
        <v>499</v>
      </c>
      <c r="BX321" s="414" t="str">
        <f>IF(AND(BZ321=1,CA321=1,SUMIF($C321:$C$525,$C321,$AI321:$AI$525)=$AI321),$AI321,IF($CC321&gt;0,$CC321,IF(AND(COUNTIF($C$11:$C320,$C321)&gt;=1,COUNTIF($D320:$D320,$D321)&gt;=1),"",IF(AND(SUMIF($C321:$C$525,$C321,$AI321:$AI$525)&gt;$AI321,SUMIF($D321:$D$525,$D321,$AI321:$AI$525)&gt;$IG321),_xlfn.AGGREGATE(14,4,$CB$11:$CB$31*($C$11:$C$31=$C321),1),""))))</f>
        <v/>
      </c>
      <c r="BZ321" s="409">
        <f>COUNTIFS('ZASOBY N'!$B320:$B$525,'ZASOBY N'!$B320,'ZASOBY N'!$C320:'ZASOBY N'!$C$525,'ZASOBY N'!$C320,'ZASOBY N'!$D320:'ZASOBY N'!$D$525,'ZASOBY N'!$D320,'ZASOBY N'!$H320:'ZASOBY N'!$H$525,'ZASOBY N'!$H320 )</f>
        <v>0</v>
      </c>
      <c r="CA321" s="410">
        <f>COUNTIFS('ZASOBY N'!$B$10:$B320,'ZASOBY N'!$B320,'ZASOBY N'!$C$10:'ZASOBY N'!$C320,'ZASOBY N'!$C320,'ZASOBY N'!$D$10:'ZASOBY N'!$D320,'ZASOBY N'!$D320,'ZASOBY N'!$H$10:'ZASOBY N'!$H320,'ZASOBY N'!$H320 )</f>
        <v>0</v>
      </c>
      <c r="CB321" s="411">
        <f t="shared" si="104"/>
        <v>0</v>
      </c>
      <c r="CC321" s="412">
        <f t="shared" si="105"/>
        <v>0</v>
      </c>
      <c r="CE321" s="414" t="str">
        <f>IF(AND(CG321=1,CH321=1,SUMIF($C321:$C$525,$C321,$AH321:$AH$525)=$AH321),$AH321,IF($CJ321&gt;0,$CJ321,IF(AND(COUNTIF($C$11:$C320,$C321)&gt;=1,COUNTIF($D320:$D320,$D321)&gt;=1),"",IF(AND(SUMIF($C321:$C$525,$C321,$AH321:$AH$525)&gt;$AH321,SUMIF($D321:$D$525,$D321,$AH321:$AH$525)&gt;$AH321),_xlfn.AGGREGATE(14,4,$CI$11:$CI$31*($C$11:$C$31=$C321),1),""))))</f>
        <v/>
      </c>
      <c r="CG321" s="409">
        <f>COUNTIFS('ZASOBY N'!$B320:$B$525,'ZASOBY N'!$B320,'ZASOBY N'!$C320:'ZASOBY N'!$C$525,'ZASOBY N'!$C320,'ZASOBY N'!$D320:'ZASOBY N'!$D$525,'ZASOBY N'!$D320,'ZASOBY N'!$H320:'ZASOBY N'!$H$525,'ZASOBY N'!$H320 )</f>
        <v>0</v>
      </c>
      <c r="CH321" s="410">
        <f>COUNTIFS('ZASOBY N'!$B$10:$B320,'ZASOBY N'!$B320,'ZASOBY N'!$C$10:'ZASOBY N'!$C320,'ZASOBY N'!$C320,'ZASOBY N'!$D$10:'ZASOBY N'!$D320,'ZASOBY N'!$D320,'ZASOBY N'!$H$10:'ZASOBY N'!$H320,'ZASOBY N'!$H320 )</f>
        <v>0</v>
      </c>
      <c r="CI321" s="411">
        <f t="shared" si="106"/>
        <v>0</v>
      </c>
      <c r="CJ321" s="412">
        <f t="shared" si="107"/>
        <v>0</v>
      </c>
      <c r="CL321" s="414" t="str">
        <f>IF(AND(CN321=1,CO321=1,SUMIF($C321:$C$525,$C321,$AG321:$AG$525)=$AG321),$AG321,IF($CQ321&gt;0,$CQ321,IF(AND(COUNTIF($C$11:$C320,$C321)&gt;=1,COUNTIF($D320:$D320,$D321)&gt;=1),"",IF(AND(SUMIF($C321:$C$525,$C321,$AG321:$AG$525)&gt;$AG321,SUMIF($D321:$D$525,$D321,$AG321:$AG$525)&gt;$AG321),_xlfn.AGGREGATE(14,4,$CP$11:$CP$31*($C$11:$C$31=$C321),1),""))))</f>
        <v/>
      </c>
      <c r="CN321" s="409">
        <f>COUNTIFS('ZASOBY N'!$B320:$B$525,'ZASOBY N'!$B320,'ZASOBY N'!$C320:'ZASOBY N'!$C$525,'ZASOBY N'!$C320,'ZASOBY N'!$D320:'ZASOBY N'!$D$525,'ZASOBY N'!$D320,'ZASOBY N'!$H320:'ZASOBY N'!$H$525,'ZASOBY N'!$H320 )</f>
        <v>0</v>
      </c>
      <c r="CO321" s="410">
        <f>COUNTIFS('ZASOBY N'!$B$10:$B320,'ZASOBY N'!$B320,'ZASOBY N'!$C$10:'ZASOBY N'!$C320,'ZASOBY N'!$C320,'ZASOBY N'!$D$10:'ZASOBY N'!$D320,'ZASOBY N'!$D320,'ZASOBY N'!$H$10:'ZASOBY N'!$H320,'ZASOBY N'!$H320 )</f>
        <v>0</v>
      </c>
      <c r="CP321" s="411">
        <f t="shared" si="108"/>
        <v>0</v>
      </c>
      <c r="CQ321" s="412">
        <f t="shared" si="109"/>
        <v>0</v>
      </c>
      <c r="CS321" s="414" t="str">
        <f>IF(AND(CU321=1,CV321=1,SUMIF($C321:$C$525,$C321,$AF321:$AF$525)=$AF321),$AF321,IF($CX321&gt;0,$CX321,IF(AND(COUNTIF($C$11:$C320,$C321)&gt;=1,COUNTIF($D320:$D320,$D321)&gt;=1),"",IF(AND(SUMIF($C321:$C$525,$C321,$AF321:$AF$525)&gt;$AF321,SUMIF($D321:$D$525,$D321,$AF321:$AF$525)&gt;$AF321),_xlfn.AGGREGATE(14,4,$CW$11:$CW$31*($C$11:$C$31=$C321),1),""))))</f>
        <v/>
      </c>
      <c r="CU321" s="409">
        <f>COUNTIFS('ZASOBY N'!$B320:$B$525,'ZASOBY N'!$B320,'ZASOBY N'!$C320:'ZASOBY N'!$C$525,'ZASOBY N'!$C320,'ZASOBY N'!$D320:'ZASOBY N'!$D$525,'ZASOBY N'!$D320,'ZASOBY N'!$H320:'ZASOBY N'!$H$525,'ZASOBY N'!$H320 )</f>
        <v>0</v>
      </c>
      <c r="CV321" s="410">
        <f>COUNTIFS('ZASOBY N'!$B$10:$B320,'ZASOBY N'!$B320,'ZASOBY N'!$C$10:'ZASOBY N'!$C320,'ZASOBY N'!$C320,'ZASOBY N'!$D$10:'ZASOBY N'!$D320,'ZASOBY N'!$D320,'ZASOBY N'!$H$10:'ZASOBY N'!$H320,'ZASOBY N'!$H320 )</f>
        <v>0</v>
      </c>
      <c r="CW321" s="411">
        <f t="shared" si="110"/>
        <v>0</v>
      </c>
      <c r="CX321" s="412">
        <f t="shared" si="111"/>
        <v>0</v>
      </c>
      <c r="CZ321" s="414" t="str">
        <f>IF(AND(DB321=1,DC321=1,SUMIF($C321:$C$525,$C321,$AE321:$AE$525)=$AE321),$AE321,IF($DE321&gt;0,$DE321,IF(AND(COUNTIF($C$11:$C320,$C321)&gt;=1,COUNTIF($D320:$D320,$D321)&gt;=1),"",IF(AND(SUMIF($C321:$C$525,$C321,$AE321:$AE$525)&gt;$AE321,SUMIF($D321:$D$525,$D321,$AE321:$AE$525)&gt;$AE321),_xlfn.AGGREGATE(14,4,$DD$11:$DD$31*($C$11:$C$31=$C321),1),""))))</f>
        <v/>
      </c>
      <c r="DB321" s="409">
        <f>COUNTIFS('ZASOBY N'!$B320:$B$525,'ZASOBY N'!$B320,'ZASOBY N'!$C320:'ZASOBY N'!$C$525,'ZASOBY N'!$C320,'ZASOBY N'!$D320:'ZASOBY N'!$D$525,'ZASOBY N'!$D320,'ZASOBY N'!$H320:'ZASOBY N'!$H$525,'ZASOBY N'!$H320 )</f>
        <v>0</v>
      </c>
      <c r="DC321" s="410">
        <f>COUNTIFS('ZASOBY N'!$B$10:$B320,'ZASOBY N'!$B320,'ZASOBY N'!$C$10:'ZASOBY N'!$C320,'ZASOBY N'!$C320,'ZASOBY N'!$D$10:'ZASOBY N'!$D320,'ZASOBY N'!$D320,'ZASOBY N'!$H$10:'ZASOBY N'!$H320,'ZASOBY N'!$H320 )</f>
        <v>0</v>
      </c>
      <c r="DD321" s="411">
        <f t="shared" si="112"/>
        <v>0</v>
      </c>
      <c r="DE321" s="412">
        <f t="shared" si="113"/>
        <v>0</v>
      </c>
      <c r="DF321" s="399" t="str">
        <f>IF(AND(DI321=1,DJ321=1,SUMIF($C321:$C$525,$C321,$AD321:$AD$525)=$AD321),$AD321,IF($DL321&gt;0,$DL321,IF(B321="","",IF(AND(COUNTIF($C$11:$C320,$C321)&gt;=1,COUNTIF($D320:$D320,$D321)&gt;=1,COUNTIF($Z318:$Z320,$C321)=0),"",IF(AND(COUNTIF($C$11:$C320,$C321)&gt;=1,COUNTIF($D320:$D320,$D321)&gt;=1),"UJĘTO WYŻEJ",IF(AND(SUMIF($C321:$C$525,$C321,$AD321:$AD$525)&gt;$AD321,SUMIF($D321:$D$525,$D321,$AD321:$AD$525)&gt;$AD321),_xlfn.AGGREGATE(14,4,$DK$11:$DK$31*($C$11:$C$31=$C321),1),""))))))</f>
        <v/>
      </c>
      <c r="DG321" s="414" t="str">
        <f>IF(AND(DI321=1,DJ321=1,SUMIF($C321:$C$525,$C321,$AD321:$AD$525)=$AD321),$AD321,IF($DL321&gt;0,$DL321,IF(AND(COUNTIF($C$11:$C320,$C321)&gt;=1,COUNTIF($D320:$D320,$D321)&gt;=1),"",IF(AND(SUMIF($C321:$C$525,$C321,$AD321:$AD$525)&gt;$AD321,SUMIF($D321:$D$525,$D321,$AD321:$AD$525)&gt;$AD321),_xlfn.AGGREGATE(14,4,$DK$11:$DK$31*($C$11:$C$31=$C321),1),""))))</f>
        <v/>
      </c>
      <c r="DI321" s="409">
        <f>COUNTIFS('ZASOBY N'!$B320:$B$525,'ZASOBY N'!$B320,'ZASOBY N'!$C320:'ZASOBY N'!$C$525,'ZASOBY N'!$C320,'ZASOBY N'!$D320:'ZASOBY N'!$D$525,'ZASOBY N'!$D320,'ZASOBY N'!$H320:'ZASOBY N'!$H$525,'ZASOBY N'!$H320 )</f>
        <v>0</v>
      </c>
      <c r="DJ321" s="410">
        <f>COUNTIFS('ZASOBY N'!$B$10:$B320,'ZASOBY N'!$B320,'ZASOBY N'!$C$10:'ZASOBY N'!$C320,'ZASOBY N'!$C320,'ZASOBY N'!$D$10:'ZASOBY N'!$D320,'ZASOBY N'!$D320,'ZASOBY N'!$H$10:'ZASOBY N'!$H320,'ZASOBY N'!$H320 )</f>
        <v>0</v>
      </c>
      <c r="DK321" s="411">
        <f t="shared" si="114"/>
        <v>0</v>
      </c>
      <c r="DL321" s="412">
        <f t="shared" si="115"/>
        <v>0</v>
      </c>
    </row>
    <row r="322" spans="1:116" ht="18.899999999999999" customHeight="1" x14ac:dyDescent="0.3">
      <c r="A322" s="219"/>
      <c r="B322" s="152" t="str">
        <f>IF('ZASOBY N'!A321="","",'ZASOBY N'!A321)</f>
        <v/>
      </c>
      <c r="C322" s="462" t="str">
        <f>IF('ZASOBY N'!C321="","",'ZASOBY N'!C321)</f>
        <v/>
      </c>
      <c r="D322" s="137" t="str">
        <f>IF('ZASOBY N'!B321="","",'ZASOBY N'!B321)</f>
        <v/>
      </c>
      <c r="E322" s="138"/>
      <c r="F322" s="356" t="str">
        <f>IF('ZASOBY N'!D321="","",'ZASOBY N'!D321)</f>
        <v/>
      </c>
      <c r="G322" s="220" t="str">
        <f>IF('ZASOBY N'!G321="","",'ZASOBY N'!G321)</f>
        <v/>
      </c>
      <c r="H322" s="221" t="str">
        <f>IF('ZASOBY N'!F321="","",'ZASOBY N'!F321)</f>
        <v/>
      </c>
      <c r="I322" s="221" t="str">
        <f>IF('ZASOBY N'!G321="","",'ZASOBY N'!G321)</f>
        <v/>
      </c>
      <c r="J322" s="221" t="str">
        <f>IF('ZASOBY N'!H321="","",'ZASOBY N'!H321)</f>
        <v/>
      </c>
      <c r="K322" s="214">
        <v>0</v>
      </c>
      <c r="L322" s="214">
        <v>0</v>
      </c>
      <c r="M322" s="214">
        <v>0</v>
      </c>
      <c r="N322" s="222" t="str">
        <f>IF('ZASOBY N'!BD321="x","",IF(W322="","",'ZASOBY N'!E321))</f>
        <v/>
      </c>
      <c r="O322" s="223">
        <v>0</v>
      </c>
      <c r="P322" s="223">
        <v>0</v>
      </c>
      <c r="Q322" s="226" t="str">
        <f>IF($N322="","",'UPR BILANS N'!G322*'UPR BILANS N'!N322)</f>
        <v/>
      </c>
      <c r="R322" s="225" t="str">
        <f>IF($N322="","",'ZASOBY N'!O321)</f>
        <v/>
      </c>
      <c r="S322" s="225" t="str">
        <f>IF($N322="","",IF('ZASOBY N'!Q321="",0,'ZASOBY N'!Q321))</f>
        <v/>
      </c>
      <c r="T322" s="225" t="str">
        <f>IF($N322="","",'ZASOBY N'!V321)</f>
        <v/>
      </c>
      <c r="U322" s="225" t="str">
        <f>IF($N322="","",IF('ZASOBY N'!AG321="",0,'ZASOBY N'!AG321))</f>
        <v/>
      </c>
      <c r="V322" s="225" t="str">
        <f>IF($N322="","",IF(NN!P324="",0,NN!P324))</f>
        <v/>
      </c>
      <c r="W322" s="225" t="str">
        <f t="shared" si="116"/>
        <v/>
      </c>
      <c r="X322" s="226" t="str">
        <f t="shared" si="119"/>
        <v/>
      </c>
      <c r="Y322" s="225" t="str">
        <f>IF('ZASOBY N'!AU321="","",IF(C322&lt;&gt;C321,'ZASOBY N'!AU321,IF(D322&lt;&gt;D321,'ZASOBY N'!AU321,IF(F322&lt;&gt;F321,'ZASOBY N'!AU321,IF(G322&lt;&gt;G321,'ZASOBY N'!AU321,IF(J322&lt;&gt;J321,'ZASOBY N'!AU321,IF(NN!AC324="","",IF(AND(C321=C322,H321=H322,J321=J322,NN!AC324&gt;0),"",IF(AND(C322=C323,H322=DO320,NN!CW322&gt;0),'ZASOBY N'!AU321,'ZASOBY N'!AU321)))))))))</f>
        <v/>
      </c>
      <c r="Z322" s="225" t="str">
        <f t="shared" si="117"/>
        <v/>
      </c>
      <c r="AA322" s="227" t="str">
        <f t="shared" si="98"/>
        <v/>
      </c>
      <c r="AB322" s="400" t="str">
        <f t="shared" si="118"/>
        <v/>
      </c>
      <c r="AC322" s="228" t="str">
        <f t="shared" si="97"/>
        <v/>
      </c>
      <c r="AD322" s="222">
        <f>IF(B322="",0,IF(F322="",0,INDEX(POBRANIE_!$B$6:$F$101,MATCH('UPR BILANS N'!$F322,POBRANIE_!$A$6:$A$101,0),2)))</f>
        <v>0</v>
      </c>
      <c r="AE322" s="224">
        <f>IF(OR('ZASOBY N'!G321="",'ZASOBY N'!E321=""),0,IF(B322="",0,'ZASOBY N'!G321*'ZASOBY N'!E321))</f>
        <v>0</v>
      </c>
      <c r="AF322" s="225">
        <f>IF('ZASOBY N'!O321="",0,'ZASOBY N'!O321)</f>
        <v>0</v>
      </c>
      <c r="AG322" s="225">
        <f>IF('ZASOBY N'!Q321="",0,'ZASOBY N'!Q321)</f>
        <v>0</v>
      </c>
      <c r="AH322" s="225">
        <f>IF('ZASOBY N'!V321="",0,'ZASOBY N'!V321)</f>
        <v>0</v>
      </c>
      <c r="AI322" s="225">
        <f>IF('ZASOBY N'!AG321="",0,'ZASOBY N'!AG321)</f>
        <v>0</v>
      </c>
      <c r="AJ322" s="225">
        <f>IF(NN!P324="",0,IF(NN!P324="BRAK kol.7","BRAK BADAŃ",NN!P324))</f>
        <v>0</v>
      </c>
      <c r="AK322" s="225">
        <f>IF(NN!AC324="",0,IF(NN!AC324="BRAK kol.7","BRAK BADAŃ",NN!AC324))</f>
        <v>0</v>
      </c>
      <c r="BJ322" s="414" t="str">
        <f>IF(AND(BL322=1,BM322=1,SUMIF($C322:$C$525,$C322,$AK322:$AK$525)=$AK322),$AK322,IF($BO322&gt;0,$BO322,IF(AND(COUNTIF($C$11:$C321,$C322)&gt;=1,COUNTIF($D321:$D321,$D322)&gt;=1),"",IF(AND(SUMIF($C322:$C$525,$C322,$AK322:$AK$525)&gt;=$AK322,SUMIF($D322:$D$525,$D322,$AK322:$AK$525)&gt;=$AK322),SUMIF($C322:$C$525,$C322,$AK322:$AK$525),""))))</f>
        <v/>
      </c>
      <c r="BL322" s="409">
        <f>COUNTIFS('ZASOBY N'!$B321:$B$525,'ZASOBY N'!$B321,'ZASOBY N'!$C321:'ZASOBY N'!$C$525,'ZASOBY N'!$C321,'ZASOBY N'!$D321:'ZASOBY N'!$D$525,'ZASOBY N'!$D321,'ZASOBY N'!$H321:'ZASOBY N'!$H$525,'ZASOBY N'!$H321 )</f>
        <v>0</v>
      </c>
      <c r="BM322" s="410">
        <f>COUNTIFS('ZASOBY N'!$B$10:$B321,'ZASOBY N'!$B321,'ZASOBY N'!$C$10:'ZASOBY N'!$C321,'ZASOBY N'!$C321,'ZASOBY N'!$D$10:'ZASOBY N'!$D321,'ZASOBY N'!$D321,'ZASOBY N'!$H$10:'ZASOBY N'!$H321,'ZASOBY N'!$H321 )</f>
        <v>0</v>
      </c>
      <c r="BN322" s="411">
        <f t="shared" si="99"/>
        <v>0</v>
      </c>
      <c r="BO322" s="412">
        <f t="shared" si="100"/>
        <v>0</v>
      </c>
      <c r="BP322" s="94" t="str">
        <f t="shared" si="101"/>
        <v/>
      </c>
      <c r="BQ322" s="414" t="str">
        <f>IF(AND(BS322=1,BT322=1,SUMIF($C322:$C$525,$C322,$AJ322:$AJ$525)=$AJ322),$AJ322,IF($BV322&gt;0,$BV322,IF(AND(COUNTIF($C$11:$C321,$C322)&gt;=1,COUNTIF($D321:$D321,$D322)&gt;=1),"",IF(AND(SUMIF($C322:$C$525,$C322,$AJ322:$AJ$525)&gt;$AJ322,SUMIF($D322:$D$525,$D322,$AJ322:$AJ$525)&gt;$AJ322),SUMIF($C322:$C$525,$C322,$AJ322:$AJ$525),""))))</f>
        <v/>
      </c>
      <c r="BS322" s="409">
        <f>COUNTIFS('ZASOBY N'!$B321:$B$525,'ZASOBY N'!$B321,'ZASOBY N'!$C321:'ZASOBY N'!$C$525,'ZASOBY N'!$C321,'ZASOBY N'!$D321:'ZASOBY N'!$D$525,'ZASOBY N'!$D321,'ZASOBY N'!$H321:'ZASOBY N'!$H$525,'ZASOBY N'!$H321 )</f>
        <v>0</v>
      </c>
      <c r="BT322" s="410">
        <f>COUNTIFS('ZASOBY N'!$B$10:$B321,'ZASOBY N'!$B321,'ZASOBY N'!$C$10:'ZASOBY N'!$C321,'ZASOBY N'!$C321,'ZASOBY N'!$D$10:'ZASOBY N'!$D321,'ZASOBY N'!$D321,'ZASOBY N'!$H$10:'ZASOBY N'!$H321,'ZASOBY N'!$H321 )</f>
        <v>0</v>
      </c>
      <c r="BU322" s="411">
        <f t="shared" si="102"/>
        <v>0</v>
      </c>
      <c r="BV322" s="412">
        <f t="shared" si="103"/>
        <v>0</v>
      </c>
      <c r="BW322" s="94" t="s">
        <v>499</v>
      </c>
      <c r="BX322" s="414" t="str">
        <f>IF(AND(BZ322=1,CA322=1,SUMIF($C322:$C$525,$C322,$AI322:$AI$525)=$AI322),$AI322,IF($CC322&gt;0,$CC322,IF(AND(COUNTIF($C$11:$C321,$C322)&gt;=1,COUNTIF($D321:$D321,$D322)&gt;=1),"",IF(AND(SUMIF($C322:$C$525,$C322,$AI322:$AI$525)&gt;$AI322,SUMIF($D322:$D$525,$D322,$AI322:$AI$525)&gt;$IG322),_xlfn.AGGREGATE(14,4,$CB$11:$CB$31*($C$11:$C$31=$C322),1),""))))</f>
        <v/>
      </c>
      <c r="BZ322" s="409">
        <f>COUNTIFS('ZASOBY N'!$B321:$B$525,'ZASOBY N'!$B321,'ZASOBY N'!$C321:'ZASOBY N'!$C$525,'ZASOBY N'!$C321,'ZASOBY N'!$D321:'ZASOBY N'!$D$525,'ZASOBY N'!$D321,'ZASOBY N'!$H321:'ZASOBY N'!$H$525,'ZASOBY N'!$H321 )</f>
        <v>0</v>
      </c>
      <c r="CA322" s="410">
        <f>COUNTIFS('ZASOBY N'!$B$10:$B321,'ZASOBY N'!$B321,'ZASOBY N'!$C$10:'ZASOBY N'!$C321,'ZASOBY N'!$C321,'ZASOBY N'!$D$10:'ZASOBY N'!$D321,'ZASOBY N'!$D321,'ZASOBY N'!$H$10:'ZASOBY N'!$H321,'ZASOBY N'!$H321 )</f>
        <v>0</v>
      </c>
      <c r="CB322" s="411">
        <f t="shared" si="104"/>
        <v>0</v>
      </c>
      <c r="CC322" s="412">
        <f t="shared" si="105"/>
        <v>0</v>
      </c>
      <c r="CE322" s="414" t="str">
        <f>IF(AND(CG322=1,CH322=1,SUMIF($C322:$C$525,$C322,$AH322:$AH$525)=$AH322),$AH322,IF($CJ322&gt;0,$CJ322,IF(AND(COUNTIF($C$11:$C321,$C322)&gt;=1,COUNTIF($D321:$D321,$D322)&gt;=1),"",IF(AND(SUMIF($C322:$C$525,$C322,$AH322:$AH$525)&gt;$AH322,SUMIF($D322:$D$525,$D322,$AH322:$AH$525)&gt;$AH322),_xlfn.AGGREGATE(14,4,$CI$11:$CI$31*($C$11:$C$31=$C322),1),""))))</f>
        <v/>
      </c>
      <c r="CG322" s="409">
        <f>COUNTIFS('ZASOBY N'!$B321:$B$525,'ZASOBY N'!$B321,'ZASOBY N'!$C321:'ZASOBY N'!$C$525,'ZASOBY N'!$C321,'ZASOBY N'!$D321:'ZASOBY N'!$D$525,'ZASOBY N'!$D321,'ZASOBY N'!$H321:'ZASOBY N'!$H$525,'ZASOBY N'!$H321 )</f>
        <v>0</v>
      </c>
      <c r="CH322" s="410">
        <f>COUNTIFS('ZASOBY N'!$B$10:$B321,'ZASOBY N'!$B321,'ZASOBY N'!$C$10:'ZASOBY N'!$C321,'ZASOBY N'!$C321,'ZASOBY N'!$D$10:'ZASOBY N'!$D321,'ZASOBY N'!$D321,'ZASOBY N'!$H$10:'ZASOBY N'!$H321,'ZASOBY N'!$H321 )</f>
        <v>0</v>
      </c>
      <c r="CI322" s="411">
        <f t="shared" si="106"/>
        <v>0</v>
      </c>
      <c r="CJ322" s="412">
        <f t="shared" si="107"/>
        <v>0</v>
      </c>
      <c r="CL322" s="414" t="str">
        <f>IF(AND(CN322=1,CO322=1,SUMIF($C322:$C$525,$C322,$AG322:$AG$525)=$AG322),$AG322,IF($CQ322&gt;0,$CQ322,IF(AND(COUNTIF($C$11:$C321,$C322)&gt;=1,COUNTIF($D321:$D321,$D322)&gt;=1),"",IF(AND(SUMIF($C322:$C$525,$C322,$AG322:$AG$525)&gt;$AG322,SUMIF($D322:$D$525,$D322,$AG322:$AG$525)&gt;$AG322),_xlfn.AGGREGATE(14,4,$CP$11:$CP$31*($C$11:$C$31=$C322),1),""))))</f>
        <v/>
      </c>
      <c r="CN322" s="409">
        <f>COUNTIFS('ZASOBY N'!$B321:$B$525,'ZASOBY N'!$B321,'ZASOBY N'!$C321:'ZASOBY N'!$C$525,'ZASOBY N'!$C321,'ZASOBY N'!$D321:'ZASOBY N'!$D$525,'ZASOBY N'!$D321,'ZASOBY N'!$H321:'ZASOBY N'!$H$525,'ZASOBY N'!$H321 )</f>
        <v>0</v>
      </c>
      <c r="CO322" s="410">
        <f>COUNTIFS('ZASOBY N'!$B$10:$B321,'ZASOBY N'!$B321,'ZASOBY N'!$C$10:'ZASOBY N'!$C321,'ZASOBY N'!$C321,'ZASOBY N'!$D$10:'ZASOBY N'!$D321,'ZASOBY N'!$D321,'ZASOBY N'!$H$10:'ZASOBY N'!$H321,'ZASOBY N'!$H321 )</f>
        <v>0</v>
      </c>
      <c r="CP322" s="411">
        <f t="shared" si="108"/>
        <v>0</v>
      </c>
      <c r="CQ322" s="412">
        <f t="shared" si="109"/>
        <v>0</v>
      </c>
      <c r="CS322" s="414" t="str">
        <f>IF(AND(CU322=1,CV322=1,SUMIF($C322:$C$525,$C322,$AF322:$AF$525)=$AF322),$AF322,IF($CX322&gt;0,$CX322,IF(AND(COUNTIF($C$11:$C321,$C322)&gt;=1,COUNTIF($D321:$D321,$D322)&gt;=1),"",IF(AND(SUMIF($C322:$C$525,$C322,$AF322:$AF$525)&gt;$AF322,SUMIF($D322:$D$525,$D322,$AF322:$AF$525)&gt;$AF322),_xlfn.AGGREGATE(14,4,$CW$11:$CW$31*($C$11:$C$31=$C322),1),""))))</f>
        <v/>
      </c>
      <c r="CU322" s="409">
        <f>COUNTIFS('ZASOBY N'!$B321:$B$525,'ZASOBY N'!$B321,'ZASOBY N'!$C321:'ZASOBY N'!$C$525,'ZASOBY N'!$C321,'ZASOBY N'!$D321:'ZASOBY N'!$D$525,'ZASOBY N'!$D321,'ZASOBY N'!$H321:'ZASOBY N'!$H$525,'ZASOBY N'!$H321 )</f>
        <v>0</v>
      </c>
      <c r="CV322" s="410">
        <f>COUNTIFS('ZASOBY N'!$B$10:$B321,'ZASOBY N'!$B321,'ZASOBY N'!$C$10:'ZASOBY N'!$C321,'ZASOBY N'!$C321,'ZASOBY N'!$D$10:'ZASOBY N'!$D321,'ZASOBY N'!$D321,'ZASOBY N'!$H$10:'ZASOBY N'!$H321,'ZASOBY N'!$H321 )</f>
        <v>0</v>
      </c>
      <c r="CW322" s="411">
        <f t="shared" si="110"/>
        <v>0</v>
      </c>
      <c r="CX322" s="412">
        <f t="shared" si="111"/>
        <v>0</v>
      </c>
      <c r="CZ322" s="414" t="str">
        <f>IF(AND(DB322=1,DC322=1,SUMIF($C322:$C$525,$C322,$AE322:$AE$525)=$AE322),$AE322,IF($DE322&gt;0,$DE322,IF(AND(COUNTIF($C$11:$C321,$C322)&gt;=1,COUNTIF($D321:$D321,$D322)&gt;=1),"",IF(AND(SUMIF($C322:$C$525,$C322,$AE322:$AE$525)&gt;$AE322,SUMIF($D322:$D$525,$D322,$AE322:$AE$525)&gt;$AE322),_xlfn.AGGREGATE(14,4,$DD$11:$DD$31*($C$11:$C$31=$C322),1),""))))</f>
        <v/>
      </c>
      <c r="DB322" s="409">
        <f>COUNTIFS('ZASOBY N'!$B321:$B$525,'ZASOBY N'!$B321,'ZASOBY N'!$C321:'ZASOBY N'!$C$525,'ZASOBY N'!$C321,'ZASOBY N'!$D321:'ZASOBY N'!$D$525,'ZASOBY N'!$D321,'ZASOBY N'!$H321:'ZASOBY N'!$H$525,'ZASOBY N'!$H321 )</f>
        <v>0</v>
      </c>
      <c r="DC322" s="410">
        <f>COUNTIFS('ZASOBY N'!$B$10:$B321,'ZASOBY N'!$B321,'ZASOBY N'!$C$10:'ZASOBY N'!$C321,'ZASOBY N'!$C321,'ZASOBY N'!$D$10:'ZASOBY N'!$D321,'ZASOBY N'!$D321,'ZASOBY N'!$H$10:'ZASOBY N'!$H321,'ZASOBY N'!$H321 )</f>
        <v>0</v>
      </c>
      <c r="DD322" s="411">
        <f t="shared" si="112"/>
        <v>0</v>
      </c>
      <c r="DE322" s="412">
        <f t="shared" si="113"/>
        <v>0</v>
      </c>
      <c r="DF322" s="399" t="str">
        <f>IF(AND(DI322=1,DJ322=1,SUMIF($C322:$C$525,$C322,$AD322:$AD$525)=$AD322),$AD322,IF($DL322&gt;0,$DL322,IF(B322="","",IF(AND(COUNTIF($C$11:$C321,$C322)&gt;=1,COUNTIF($D321:$D321,$D322)&gt;=1,COUNTIF($Z319:$Z321,$C322)=0),"",IF(AND(COUNTIF($C$11:$C321,$C322)&gt;=1,COUNTIF($D321:$D321,$D322)&gt;=1),"UJĘTO WYŻEJ",IF(AND(SUMIF($C322:$C$525,$C322,$AD322:$AD$525)&gt;$AD322,SUMIF($D322:$D$525,$D322,$AD322:$AD$525)&gt;$AD322),_xlfn.AGGREGATE(14,4,$DK$11:$DK$31*($C$11:$C$31=$C322),1),""))))))</f>
        <v/>
      </c>
      <c r="DG322" s="414" t="str">
        <f>IF(AND(DI322=1,DJ322=1,SUMIF($C322:$C$525,$C322,$AD322:$AD$525)=$AD322),$AD322,IF($DL322&gt;0,$DL322,IF(AND(COUNTIF($C$11:$C321,$C322)&gt;=1,COUNTIF($D321:$D321,$D322)&gt;=1),"",IF(AND(SUMIF($C322:$C$525,$C322,$AD322:$AD$525)&gt;$AD322,SUMIF($D322:$D$525,$D322,$AD322:$AD$525)&gt;$AD322),_xlfn.AGGREGATE(14,4,$DK$11:$DK$31*($C$11:$C$31=$C322),1),""))))</f>
        <v/>
      </c>
      <c r="DI322" s="409">
        <f>COUNTIFS('ZASOBY N'!$B321:$B$525,'ZASOBY N'!$B321,'ZASOBY N'!$C321:'ZASOBY N'!$C$525,'ZASOBY N'!$C321,'ZASOBY N'!$D321:'ZASOBY N'!$D$525,'ZASOBY N'!$D321,'ZASOBY N'!$H321:'ZASOBY N'!$H$525,'ZASOBY N'!$H321 )</f>
        <v>0</v>
      </c>
      <c r="DJ322" s="410">
        <f>COUNTIFS('ZASOBY N'!$B$10:$B321,'ZASOBY N'!$B321,'ZASOBY N'!$C$10:'ZASOBY N'!$C321,'ZASOBY N'!$C321,'ZASOBY N'!$D$10:'ZASOBY N'!$D321,'ZASOBY N'!$D321,'ZASOBY N'!$H$10:'ZASOBY N'!$H321,'ZASOBY N'!$H321 )</f>
        <v>0</v>
      </c>
      <c r="DK322" s="411">
        <f t="shared" si="114"/>
        <v>0</v>
      </c>
      <c r="DL322" s="412">
        <f t="shared" si="115"/>
        <v>0</v>
      </c>
    </row>
    <row r="323" spans="1:116" ht="18.899999999999999" customHeight="1" x14ac:dyDescent="0.3">
      <c r="A323" s="219"/>
      <c r="B323" s="152" t="str">
        <f>IF('ZASOBY N'!A322="","",'ZASOBY N'!A322)</f>
        <v/>
      </c>
      <c r="C323" s="462" t="str">
        <f>IF('ZASOBY N'!C322="","",'ZASOBY N'!C322)</f>
        <v/>
      </c>
      <c r="D323" s="137" t="str">
        <f>IF('ZASOBY N'!B322="","",'ZASOBY N'!B322)</f>
        <v/>
      </c>
      <c r="E323" s="138"/>
      <c r="F323" s="356" t="str">
        <f>IF('ZASOBY N'!D322="","",'ZASOBY N'!D322)</f>
        <v/>
      </c>
      <c r="G323" s="220" t="str">
        <f>IF('ZASOBY N'!G322="","",'ZASOBY N'!G322)</f>
        <v/>
      </c>
      <c r="H323" s="221" t="str">
        <f>IF('ZASOBY N'!F322="","",'ZASOBY N'!F322)</f>
        <v/>
      </c>
      <c r="I323" s="221" t="str">
        <f>IF('ZASOBY N'!G322="","",'ZASOBY N'!G322)</f>
        <v/>
      </c>
      <c r="J323" s="221" t="str">
        <f>IF('ZASOBY N'!H322="","",'ZASOBY N'!H322)</f>
        <v/>
      </c>
      <c r="K323" s="214">
        <v>0</v>
      </c>
      <c r="L323" s="214">
        <v>0</v>
      </c>
      <c r="M323" s="214">
        <v>0</v>
      </c>
      <c r="N323" s="222" t="str">
        <f>IF('ZASOBY N'!BD322="x","",IF(W323="","",'ZASOBY N'!E322))</f>
        <v/>
      </c>
      <c r="O323" s="223">
        <v>0</v>
      </c>
      <c r="P323" s="223">
        <v>0</v>
      </c>
      <c r="Q323" s="226" t="str">
        <f>IF($N323="","",'UPR BILANS N'!G323*'UPR BILANS N'!N323)</f>
        <v/>
      </c>
      <c r="R323" s="225" t="str">
        <f>IF($N323="","",'ZASOBY N'!O322)</f>
        <v/>
      </c>
      <c r="S323" s="225" t="str">
        <f>IF($N323="","",IF('ZASOBY N'!Q322="",0,'ZASOBY N'!Q322))</f>
        <v/>
      </c>
      <c r="T323" s="225" t="str">
        <f>IF($N323="","",'ZASOBY N'!V322)</f>
        <v/>
      </c>
      <c r="U323" s="225" t="str">
        <f>IF($N323="","",IF('ZASOBY N'!AG322="",0,'ZASOBY N'!AG322))</f>
        <v/>
      </c>
      <c r="V323" s="225" t="str">
        <f>IF($N323="","",IF(NN!P325="",0,NN!P325))</f>
        <v/>
      </c>
      <c r="W323" s="225" t="str">
        <f t="shared" si="116"/>
        <v/>
      </c>
      <c r="X323" s="226" t="str">
        <f t="shared" si="119"/>
        <v/>
      </c>
      <c r="Y323" s="225" t="str">
        <f>IF('ZASOBY N'!AU322="","",IF(C323&lt;&gt;C322,'ZASOBY N'!AU322,IF(D323&lt;&gt;D322,'ZASOBY N'!AU322,IF(F323&lt;&gt;F322,'ZASOBY N'!AU322,IF(G323&lt;&gt;G322,'ZASOBY N'!AU322,IF(J323&lt;&gt;J322,'ZASOBY N'!AU322,IF(NN!AC325="","",IF(AND(C322=C323,H322=H323,J322=J323,NN!AC325&gt;0),"",IF(AND(C323=C324,H323=DO321,NN!CW323&gt;0),'ZASOBY N'!AU322,'ZASOBY N'!AU322)))))))))</f>
        <v/>
      </c>
      <c r="Z323" s="225" t="str">
        <f t="shared" si="117"/>
        <v/>
      </c>
      <c r="AA323" s="227" t="str">
        <f t="shared" si="98"/>
        <v/>
      </c>
      <c r="AB323" s="400" t="str">
        <f t="shared" si="118"/>
        <v/>
      </c>
      <c r="AC323" s="228" t="str">
        <f t="shared" si="97"/>
        <v/>
      </c>
      <c r="AD323" s="222">
        <f>IF(B323="",0,IF(F323="",0,INDEX(POBRANIE_!$B$6:$F$101,MATCH('UPR BILANS N'!$F323,POBRANIE_!$A$6:$A$101,0),2)))</f>
        <v>0</v>
      </c>
      <c r="AE323" s="224">
        <f>IF(OR('ZASOBY N'!G322="",'ZASOBY N'!E322=""),0,IF(B323="",0,'ZASOBY N'!G322*'ZASOBY N'!E322))</f>
        <v>0</v>
      </c>
      <c r="AF323" s="225">
        <f>IF('ZASOBY N'!O322="",0,'ZASOBY N'!O322)</f>
        <v>0</v>
      </c>
      <c r="AG323" s="225">
        <f>IF('ZASOBY N'!Q322="",0,'ZASOBY N'!Q322)</f>
        <v>0</v>
      </c>
      <c r="AH323" s="225">
        <f>IF('ZASOBY N'!V322="",0,'ZASOBY N'!V322)</f>
        <v>0</v>
      </c>
      <c r="AI323" s="225">
        <f>IF('ZASOBY N'!AG322="",0,'ZASOBY N'!AG322)</f>
        <v>0</v>
      </c>
      <c r="AJ323" s="225">
        <f>IF(NN!P325="",0,IF(NN!P325="BRAK kol.7","BRAK BADAŃ",NN!P325))</f>
        <v>0</v>
      </c>
      <c r="AK323" s="225">
        <f>IF(NN!AC325="",0,IF(NN!AC325="BRAK kol.7","BRAK BADAŃ",NN!AC325))</f>
        <v>0</v>
      </c>
      <c r="BJ323" s="414" t="str">
        <f>IF(AND(BL323=1,BM323=1,SUMIF($C323:$C$525,$C323,$AK323:$AK$525)=$AK323),$AK323,IF($BO323&gt;0,$BO323,IF(AND(COUNTIF($C$11:$C322,$C323)&gt;=1,COUNTIF($D322:$D322,$D323)&gt;=1),"",IF(AND(SUMIF($C323:$C$525,$C323,$AK323:$AK$525)&gt;=$AK323,SUMIF($D323:$D$525,$D323,$AK323:$AK$525)&gt;=$AK323),SUMIF($C323:$C$525,$C323,$AK323:$AK$525),""))))</f>
        <v/>
      </c>
      <c r="BL323" s="409">
        <f>COUNTIFS('ZASOBY N'!$B322:$B$525,'ZASOBY N'!$B322,'ZASOBY N'!$C322:'ZASOBY N'!$C$525,'ZASOBY N'!$C322,'ZASOBY N'!$D322:'ZASOBY N'!$D$525,'ZASOBY N'!$D322,'ZASOBY N'!$H322:'ZASOBY N'!$H$525,'ZASOBY N'!$H322 )</f>
        <v>0</v>
      </c>
      <c r="BM323" s="410">
        <f>COUNTIFS('ZASOBY N'!$B$10:$B322,'ZASOBY N'!$B322,'ZASOBY N'!$C$10:'ZASOBY N'!$C322,'ZASOBY N'!$C322,'ZASOBY N'!$D$10:'ZASOBY N'!$D322,'ZASOBY N'!$D322,'ZASOBY N'!$H$10:'ZASOBY N'!$H322,'ZASOBY N'!$H322 )</f>
        <v>0</v>
      </c>
      <c r="BN323" s="411">
        <f t="shared" si="99"/>
        <v>0</v>
      </c>
      <c r="BO323" s="412">
        <f t="shared" si="100"/>
        <v>0</v>
      </c>
      <c r="BP323" s="94" t="str">
        <f t="shared" si="101"/>
        <v/>
      </c>
      <c r="BQ323" s="414" t="str">
        <f>IF(AND(BS323=1,BT323=1,SUMIF($C323:$C$525,$C323,$AJ323:$AJ$525)=$AJ323),$AJ323,IF($BV323&gt;0,$BV323,IF(AND(COUNTIF($C$11:$C322,$C323)&gt;=1,COUNTIF($D322:$D322,$D323)&gt;=1),"",IF(AND(SUMIF($C323:$C$525,$C323,$AJ323:$AJ$525)&gt;$AJ323,SUMIF($D323:$D$525,$D323,$AJ323:$AJ$525)&gt;$AJ323),SUMIF($C323:$C$525,$C323,$AJ323:$AJ$525),""))))</f>
        <v/>
      </c>
      <c r="BS323" s="409">
        <f>COUNTIFS('ZASOBY N'!$B322:$B$525,'ZASOBY N'!$B322,'ZASOBY N'!$C322:'ZASOBY N'!$C$525,'ZASOBY N'!$C322,'ZASOBY N'!$D322:'ZASOBY N'!$D$525,'ZASOBY N'!$D322,'ZASOBY N'!$H322:'ZASOBY N'!$H$525,'ZASOBY N'!$H322 )</f>
        <v>0</v>
      </c>
      <c r="BT323" s="410">
        <f>COUNTIFS('ZASOBY N'!$B$10:$B322,'ZASOBY N'!$B322,'ZASOBY N'!$C$10:'ZASOBY N'!$C322,'ZASOBY N'!$C322,'ZASOBY N'!$D$10:'ZASOBY N'!$D322,'ZASOBY N'!$D322,'ZASOBY N'!$H$10:'ZASOBY N'!$H322,'ZASOBY N'!$H322 )</f>
        <v>0</v>
      </c>
      <c r="BU323" s="411">
        <f t="shared" si="102"/>
        <v>0</v>
      </c>
      <c r="BV323" s="412">
        <f t="shared" si="103"/>
        <v>0</v>
      </c>
      <c r="BW323" s="94" t="s">
        <v>499</v>
      </c>
      <c r="BX323" s="414" t="str">
        <f>IF(AND(BZ323=1,CA323=1,SUMIF($C323:$C$525,$C323,$AI323:$AI$525)=$AI323),$AI323,IF($CC323&gt;0,$CC323,IF(AND(COUNTIF($C$11:$C322,$C323)&gt;=1,COUNTIF($D322:$D322,$D323)&gt;=1),"",IF(AND(SUMIF($C323:$C$525,$C323,$AI323:$AI$525)&gt;$AI323,SUMIF($D323:$D$525,$D323,$AI323:$AI$525)&gt;$IG323),_xlfn.AGGREGATE(14,4,$CB$11:$CB$31*($C$11:$C$31=$C323),1),""))))</f>
        <v/>
      </c>
      <c r="BZ323" s="409">
        <f>COUNTIFS('ZASOBY N'!$B322:$B$525,'ZASOBY N'!$B322,'ZASOBY N'!$C322:'ZASOBY N'!$C$525,'ZASOBY N'!$C322,'ZASOBY N'!$D322:'ZASOBY N'!$D$525,'ZASOBY N'!$D322,'ZASOBY N'!$H322:'ZASOBY N'!$H$525,'ZASOBY N'!$H322 )</f>
        <v>0</v>
      </c>
      <c r="CA323" s="410">
        <f>COUNTIFS('ZASOBY N'!$B$10:$B322,'ZASOBY N'!$B322,'ZASOBY N'!$C$10:'ZASOBY N'!$C322,'ZASOBY N'!$C322,'ZASOBY N'!$D$10:'ZASOBY N'!$D322,'ZASOBY N'!$D322,'ZASOBY N'!$H$10:'ZASOBY N'!$H322,'ZASOBY N'!$H322 )</f>
        <v>0</v>
      </c>
      <c r="CB323" s="411">
        <f t="shared" si="104"/>
        <v>0</v>
      </c>
      <c r="CC323" s="412">
        <f t="shared" si="105"/>
        <v>0</v>
      </c>
      <c r="CE323" s="414" t="str">
        <f>IF(AND(CG323=1,CH323=1,SUMIF($C323:$C$525,$C323,$AH323:$AH$525)=$AH323),$AH323,IF($CJ323&gt;0,$CJ323,IF(AND(COUNTIF($C$11:$C322,$C323)&gt;=1,COUNTIF($D322:$D322,$D323)&gt;=1),"",IF(AND(SUMIF($C323:$C$525,$C323,$AH323:$AH$525)&gt;$AH323,SUMIF($D323:$D$525,$D323,$AH323:$AH$525)&gt;$AH323),_xlfn.AGGREGATE(14,4,$CI$11:$CI$31*($C$11:$C$31=$C323),1),""))))</f>
        <v/>
      </c>
      <c r="CG323" s="409">
        <f>COUNTIFS('ZASOBY N'!$B322:$B$525,'ZASOBY N'!$B322,'ZASOBY N'!$C322:'ZASOBY N'!$C$525,'ZASOBY N'!$C322,'ZASOBY N'!$D322:'ZASOBY N'!$D$525,'ZASOBY N'!$D322,'ZASOBY N'!$H322:'ZASOBY N'!$H$525,'ZASOBY N'!$H322 )</f>
        <v>0</v>
      </c>
      <c r="CH323" s="410">
        <f>COUNTIFS('ZASOBY N'!$B$10:$B322,'ZASOBY N'!$B322,'ZASOBY N'!$C$10:'ZASOBY N'!$C322,'ZASOBY N'!$C322,'ZASOBY N'!$D$10:'ZASOBY N'!$D322,'ZASOBY N'!$D322,'ZASOBY N'!$H$10:'ZASOBY N'!$H322,'ZASOBY N'!$H322 )</f>
        <v>0</v>
      </c>
      <c r="CI323" s="411">
        <f t="shared" si="106"/>
        <v>0</v>
      </c>
      <c r="CJ323" s="412">
        <f t="shared" si="107"/>
        <v>0</v>
      </c>
      <c r="CL323" s="414" t="str">
        <f>IF(AND(CN323=1,CO323=1,SUMIF($C323:$C$525,$C323,$AG323:$AG$525)=$AG323),$AG323,IF($CQ323&gt;0,$CQ323,IF(AND(COUNTIF($C$11:$C322,$C323)&gt;=1,COUNTIF($D322:$D322,$D323)&gt;=1),"",IF(AND(SUMIF($C323:$C$525,$C323,$AG323:$AG$525)&gt;$AG323,SUMIF($D323:$D$525,$D323,$AG323:$AG$525)&gt;$AG323),_xlfn.AGGREGATE(14,4,$CP$11:$CP$31*($C$11:$C$31=$C323),1),""))))</f>
        <v/>
      </c>
      <c r="CN323" s="409">
        <f>COUNTIFS('ZASOBY N'!$B322:$B$525,'ZASOBY N'!$B322,'ZASOBY N'!$C322:'ZASOBY N'!$C$525,'ZASOBY N'!$C322,'ZASOBY N'!$D322:'ZASOBY N'!$D$525,'ZASOBY N'!$D322,'ZASOBY N'!$H322:'ZASOBY N'!$H$525,'ZASOBY N'!$H322 )</f>
        <v>0</v>
      </c>
      <c r="CO323" s="410">
        <f>COUNTIFS('ZASOBY N'!$B$10:$B322,'ZASOBY N'!$B322,'ZASOBY N'!$C$10:'ZASOBY N'!$C322,'ZASOBY N'!$C322,'ZASOBY N'!$D$10:'ZASOBY N'!$D322,'ZASOBY N'!$D322,'ZASOBY N'!$H$10:'ZASOBY N'!$H322,'ZASOBY N'!$H322 )</f>
        <v>0</v>
      </c>
      <c r="CP323" s="411">
        <f t="shared" si="108"/>
        <v>0</v>
      </c>
      <c r="CQ323" s="412">
        <f t="shared" si="109"/>
        <v>0</v>
      </c>
      <c r="CS323" s="414" t="str">
        <f>IF(AND(CU323=1,CV323=1,SUMIF($C323:$C$525,$C323,$AF323:$AF$525)=$AF323),$AF323,IF($CX323&gt;0,$CX323,IF(AND(COUNTIF($C$11:$C322,$C323)&gt;=1,COUNTIF($D322:$D322,$D323)&gt;=1),"",IF(AND(SUMIF($C323:$C$525,$C323,$AF323:$AF$525)&gt;$AF323,SUMIF($D323:$D$525,$D323,$AF323:$AF$525)&gt;$AF323),_xlfn.AGGREGATE(14,4,$CW$11:$CW$31*($C$11:$C$31=$C323),1),""))))</f>
        <v/>
      </c>
      <c r="CU323" s="409">
        <f>COUNTIFS('ZASOBY N'!$B322:$B$525,'ZASOBY N'!$B322,'ZASOBY N'!$C322:'ZASOBY N'!$C$525,'ZASOBY N'!$C322,'ZASOBY N'!$D322:'ZASOBY N'!$D$525,'ZASOBY N'!$D322,'ZASOBY N'!$H322:'ZASOBY N'!$H$525,'ZASOBY N'!$H322 )</f>
        <v>0</v>
      </c>
      <c r="CV323" s="410">
        <f>COUNTIFS('ZASOBY N'!$B$10:$B322,'ZASOBY N'!$B322,'ZASOBY N'!$C$10:'ZASOBY N'!$C322,'ZASOBY N'!$C322,'ZASOBY N'!$D$10:'ZASOBY N'!$D322,'ZASOBY N'!$D322,'ZASOBY N'!$H$10:'ZASOBY N'!$H322,'ZASOBY N'!$H322 )</f>
        <v>0</v>
      </c>
      <c r="CW323" s="411">
        <f t="shared" si="110"/>
        <v>0</v>
      </c>
      <c r="CX323" s="412">
        <f t="shared" si="111"/>
        <v>0</v>
      </c>
      <c r="CZ323" s="414" t="str">
        <f>IF(AND(DB323=1,DC323=1,SUMIF($C323:$C$525,$C323,$AE323:$AE$525)=$AE323),$AE323,IF($DE323&gt;0,$DE323,IF(AND(COUNTIF($C$11:$C322,$C323)&gt;=1,COUNTIF($D322:$D322,$D323)&gt;=1),"",IF(AND(SUMIF($C323:$C$525,$C323,$AE323:$AE$525)&gt;$AE323,SUMIF($D323:$D$525,$D323,$AE323:$AE$525)&gt;$AE323),_xlfn.AGGREGATE(14,4,$DD$11:$DD$31*($C$11:$C$31=$C323),1),""))))</f>
        <v/>
      </c>
      <c r="DB323" s="409">
        <f>COUNTIFS('ZASOBY N'!$B322:$B$525,'ZASOBY N'!$B322,'ZASOBY N'!$C322:'ZASOBY N'!$C$525,'ZASOBY N'!$C322,'ZASOBY N'!$D322:'ZASOBY N'!$D$525,'ZASOBY N'!$D322,'ZASOBY N'!$H322:'ZASOBY N'!$H$525,'ZASOBY N'!$H322 )</f>
        <v>0</v>
      </c>
      <c r="DC323" s="410">
        <f>COUNTIFS('ZASOBY N'!$B$10:$B322,'ZASOBY N'!$B322,'ZASOBY N'!$C$10:'ZASOBY N'!$C322,'ZASOBY N'!$C322,'ZASOBY N'!$D$10:'ZASOBY N'!$D322,'ZASOBY N'!$D322,'ZASOBY N'!$H$10:'ZASOBY N'!$H322,'ZASOBY N'!$H322 )</f>
        <v>0</v>
      </c>
      <c r="DD323" s="411">
        <f t="shared" si="112"/>
        <v>0</v>
      </c>
      <c r="DE323" s="412">
        <f t="shared" si="113"/>
        <v>0</v>
      </c>
      <c r="DF323" s="399" t="str">
        <f>IF(AND(DI323=1,DJ323=1,SUMIF($C323:$C$525,$C323,$AD323:$AD$525)=$AD323),$AD323,IF($DL323&gt;0,$DL323,IF(B323="","",IF(AND(COUNTIF($C$11:$C322,$C323)&gt;=1,COUNTIF($D322:$D322,$D323)&gt;=1,COUNTIF($Z320:$Z322,$C323)=0),"",IF(AND(COUNTIF($C$11:$C322,$C323)&gt;=1,COUNTIF($D322:$D322,$D323)&gt;=1),"UJĘTO WYŻEJ",IF(AND(SUMIF($C323:$C$525,$C323,$AD323:$AD$525)&gt;$AD323,SUMIF($D323:$D$525,$D323,$AD323:$AD$525)&gt;$AD323),_xlfn.AGGREGATE(14,4,$DK$11:$DK$31*($C$11:$C$31=$C323),1),""))))))</f>
        <v/>
      </c>
      <c r="DG323" s="414" t="str">
        <f>IF(AND(DI323=1,DJ323=1,SUMIF($C323:$C$525,$C323,$AD323:$AD$525)=$AD323),$AD323,IF($DL323&gt;0,$DL323,IF(AND(COUNTIF($C$11:$C322,$C323)&gt;=1,COUNTIF($D322:$D322,$D323)&gt;=1),"",IF(AND(SUMIF($C323:$C$525,$C323,$AD323:$AD$525)&gt;$AD323,SUMIF($D323:$D$525,$D323,$AD323:$AD$525)&gt;$AD323),_xlfn.AGGREGATE(14,4,$DK$11:$DK$31*($C$11:$C$31=$C323),1),""))))</f>
        <v/>
      </c>
      <c r="DI323" s="409">
        <f>COUNTIFS('ZASOBY N'!$B322:$B$525,'ZASOBY N'!$B322,'ZASOBY N'!$C322:'ZASOBY N'!$C$525,'ZASOBY N'!$C322,'ZASOBY N'!$D322:'ZASOBY N'!$D$525,'ZASOBY N'!$D322,'ZASOBY N'!$H322:'ZASOBY N'!$H$525,'ZASOBY N'!$H322 )</f>
        <v>0</v>
      </c>
      <c r="DJ323" s="410">
        <f>COUNTIFS('ZASOBY N'!$B$10:$B322,'ZASOBY N'!$B322,'ZASOBY N'!$C$10:'ZASOBY N'!$C322,'ZASOBY N'!$C322,'ZASOBY N'!$D$10:'ZASOBY N'!$D322,'ZASOBY N'!$D322,'ZASOBY N'!$H$10:'ZASOBY N'!$H322,'ZASOBY N'!$H322 )</f>
        <v>0</v>
      </c>
      <c r="DK323" s="411">
        <f t="shared" si="114"/>
        <v>0</v>
      </c>
      <c r="DL323" s="412">
        <f t="shared" si="115"/>
        <v>0</v>
      </c>
    </row>
    <row r="324" spans="1:116" ht="18.899999999999999" customHeight="1" x14ac:dyDescent="0.3">
      <c r="A324" s="219"/>
      <c r="B324" s="152" t="str">
        <f>IF('ZASOBY N'!A323="","",'ZASOBY N'!A323)</f>
        <v/>
      </c>
      <c r="C324" s="462" t="str">
        <f>IF('ZASOBY N'!C323="","",'ZASOBY N'!C323)</f>
        <v/>
      </c>
      <c r="D324" s="137" t="str">
        <f>IF('ZASOBY N'!B323="","",'ZASOBY N'!B323)</f>
        <v/>
      </c>
      <c r="E324" s="138"/>
      <c r="F324" s="356" t="str">
        <f>IF('ZASOBY N'!D323="","",'ZASOBY N'!D323)</f>
        <v/>
      </c>
      <c r="G324" s="220" t="str">
        <f>IF('ZASOBY N'!G323="","",'ZASOBY N'!G323)</f>
        <v/>
      </c>
      <c r="H324" s="221" t="str">
        <f>IF('ZASOBY N'!F323="","",'ZASOBY N'!F323)</f>
        <v/>
      </c>
      <c r="I324" s="221" t="str">
        <f>IF('ZASOBY N'!G323="","",'ZASOBY N'!G323)</f>
        <v/>
      </c>
      <c r="J324" s="221" t="str">
        <f>IF('ZASOBY N'!H323="","",'ZASOBY N'!H323)</f>
        <v/>
      </c>
      <c r="K324" s="214">
        <v>0</v>
      </c>
      <c r="L324" s="214">
        <v>0</v>
      </c>
      <c r="M324" s="214">
        <v>0</v>
      </c>
      <c r="N324" s="222" t="str">
        <f>IF('ZASOBY N'!BD323="x","",IF(W324="","",'ZASOBY N'!E323))</f>
        <v/>
      </c>
      <c r="O324" s="223">
        <v>0</v>
      </c>
      <c r="P324" s="223">
        <v>0</v>
      </c>
      <c r="Q324" s="226" t="str">
        <f>IF($N324="","",'UPR BILANS N'!G324*'UPR BILANS N'!N324)</f>
        <v/>
      </c>
      <c r="R324" s="225" t="str">
        <f>IF($N324="","",'ZASOBY N'!O323)</f>
        <v/>
      </c>
      <c r="S324" s="225" t="str">
        <f>IF($N324="","",IF('ZASOBY N'!Q323="",0,'ZASOBY N'!Q323))</f>
        <v/>
      </c>
      <c r="T324" s="225" t="str">
        <f>IF($N324="","",'ZASOBY N'!V323)</f>
        <v/>
      </c>
      <c r="U324" s="225" t="str">
        <f>IF($N324="","",IF('ZASOBY N'!AG323="",0,'ZASOBY N'!AG323))</f>
        <v/>
      </c>
      <c r="V324" s="225" t="str">
        <f>IF($N324="","",IF(NN!P326="",0,NN!P326))</f>
        <v/>
      </c>
      <c r="W324" s="225" t="str">
        <f t="shared" si="116"/>
        <v/>
      </c>
      <c r="X324" s="226" t="str">
        <f t="shared" si="119"/>
        <v/>
      </c>
      <c r="Y324" s="225" t="str">
        <f>IF('ZASOBY N'!AU323="","",IF(C324&lt;&gt;C323,'ZASOBY N'!AU323,IF(D324&lt;&gt;D323,'ZASOBY N'!AU323,IF(F324&lt;&gt;F323,'ZASOBY N'!AU323,IF(G324&lt;&gt;G323,'ZASOBY N'!AU323,IF(J324&lt;&gt;J323,'ZASOBY N'!AU323,IF(NN!AC326="","",IF(AND(C323=C324,H323=H324,J323=J324,NN!AC326&gt;0),"",IF(AND(C324=C325,H324=DO322,NN!CW324&gt;0),'ZASOBY N'!AU323,'ZASOBY N'!AU323)))))))))</f>
        <v/>
      </c>
      <c r="Z324" s="225" t="str">
        <f t="shared" si="117"/>
        <v/>
      </c>
      <c r="AA324" s="227" t="str">
        <f t="shared" si="98"/>
        <v/>
      </c>
      <c r="AB324" s="400" t="str">
        <f t="shared" si="118"/>
        <v/>
      </c>
      <c r="AC324" s="228" t="str">
        <f t="shared" si="97"/>
        <v/>
      </c>
      <c r="AD324" s="222">
        <f>IF(B324="",0,IF(F324="",0,INDEX(POBRANIE_!$B$6:$F$101,MATCH('UPR BILANS N'!$F324,POBRANIE_!$A$6:$A$101,0),2)))</f>
        <v>0</v>
      </c>
      <c r="AE324" s="224">
        <f>IF(OR('ZASOBY N'!G323="",'ZASOBY N'!E323=""),0,IF(B324="",0,'ZASOBY N'!G323*'ZASOBY N'!E323))</f>
        <v>0</v>
      </c>
      <c r="AF324" s="225">
        <f>IF('ZASOBY N'!O323="",0,'ZASOBY N'!O323)</f>
        <v>0</v>
      </c>
      <c r="AG324" s="225">
        <f>IF('ZASOBY N'!Q323="",0,'ZASOBY N'!Q323)</f>
        <v>0</v>
      </c>
      <c r="AH324" s="225">
        <f>IF('ZASOBY N'!V323="",0,'ZASOBY N'!V323)</f>
        <v>0</v>
      </c>
      <c r="AI324" s="225">
        <f>IF('ZASOBY N'!AG323="",0,'ZASOBY N'!AG323)</f>
        <v>0</v>
      </c>
      <c r="AJ324" s="225">
        <f>IF(NN!P326="",0,IF(NN!P326="BRAK kol.7","BRAK BADAŃ",NN!P326))</f>
        <v>0</v>
      </c>
      <c r="AK324" s="225">
        <f>IF(NN!AC326="",0,IF(NN!AC326="BRAK kol.7","BRAK BADAŃ",NN!AC326))</f>
        <v>0</v>
      </c>
      <c r="BJ324" s="414" t="str">
        <f>IF(AND(BL324=1,BM324=1,SUMIF($C324:$C$525,$C324,$AK324:$AK$525)=$AK324),$AK324,IF($BO324&gt;0,$BO324,IF(AND(COUNTIF($C$11:$C323,$C324)&gt;=1,COUNTIF($D323:$D323,$D324)&gt;=1),"",IF(AND(SUMIF($C324:$C$525,$C324,$AK324:$AK$525)&gt;=$AK324,SUMIF($D324:$D$525,$D324,$AK324:$AK$525)&gt;=$AK324),SUMIF($C324:$C$525,$C324,$AK324:$AK$525),""))))</f>
        <v/>
      </c>
      <c r="BL324" s="409">
        <f>COUNTIFS('ZASOBY N'!$B323:$B$525,'ZASOBY N'!$B323,'ZASOBY N'!$C323:'ZASOBY N'!$C$525,'ZASOBY N'!$C323,'ZASOBY N'!$D323:'ZASOBY N'!$D$525,'ZASOBY N'!$D323,'ZASOBY N'!$H323:'ZASOBY N'!$H$525,'ZASOBY N'!$H323 )</f>
        <v>0</v>
      </c>
      <c r="BM324" s="410">
        <f>COUNTIFS('ZASOBY N'!$B$10:$B323,'ZASOBY N'!$B323,'ZASOBY N'!$C$10:'ZASOBY N'!$C323,'ZASOBY N'!$C323,'ZASOBY N'!$D$10:'ZASOBY N'!$D323,'ZASOBY N'!$D323,'ZASOBY N'!$H$10:'ZASOBY N'!$H323,'ZASOBY N'!$H323 )</f>
        <v>0</v>
      </c>
      <c r="BN324" s="411">
        <f t="shared" si="99"/>
        <v>0</v>
      </c>
      <c r="BO324" s="412">
        <f t="shared" si="100"/>
        <v>0</v>
      </c>
      <c r="BP324" s="94" t="str">
        <f t="shared" si="101"/>
        <v/>
      </c>
      <c r="BQ324" s="414" t="str">
        <f>IF(AND(BS324=1,BT324=1,SUMIF($C324:$C$525,$C324,$AJ324:$AJ$525)=$AJ324),$AJ324,IF($BV324&gt;0,$BV324,IF(AND(COUNTIF($C$11:$C323,$C324)&gt;=1,COUNTIF($D323:$D323,$D324)&gt;=1),"",IF(AND(SUMIF($C324:$C$525,$C324,$AJ324:$AJ$525)&gt;$AJ324,SUMIF($D324:$D$525,$D324,$AJ324:$AJ$525)&gt;$AJ324),SUMIF($C324:$C$525,$C324,$AJ324:$AJ$525),""))))</f>
        <v/>
      </c>
      <c r="BS324" s="409">
        <f>COUNTIFS('ZASOBY N'!$B323:$B$525,'ZASOBY N'!$B323,'ZASOBY N'!$C323:'ZASOBY N'!$C$525,'ZASOBY N'!$C323,'ZASOBY N'!$D323:'ZASOBY N'!$D$525,'ZASOBY N'!$D323,'ZASOBY N'!$H323:'ZASOBY N'!$H$525,'ZASOBY N'!$H323 )</f>
        <v>0</v>
      </c>
      <c r="BT324" s="410">
        <f>COUNTIFS('ZASOBY N'!$B$10:$B323,'ZASOBY N'!$B323,'ZASOBY N'!$C$10:'ZASOBY N'!$C323,'ZASOBY N'!$C323,'ZASOBY N'!$D$10:'ZASOBY N'!$D323,'ZASOBY N'!$D323,'ZASOBY N'!$H$10:'ZASOBY N'!$H323,'ZASOBY N'!$H323 )</f>
        <v>0</v>
      </c>
      <c r="BU324" s="411">
        <f t="shared" si="102"/>
        <v>0</v>
      </c>
      <c r="BV324" s="412">
        <f t="shared" si="103"/>
        <v>0</v>
      </c>
      <c r="BW324" s="94" t="s">
        <v>499</v>
      </c>
      <c r="BX324" s="414" t="str">
        <f>IF(AND(BZ324=1,CA324=1,SUMIF($C324:$C$525,$C324,$AI324:$AI$525)=$AI324),$AI324,IF($CC324&gt;0,$CC324,IF(AND(COUNTIF($C$11:$C323,$C324)&gt;=1,COUNTIF($D323:$D323,$D324)&gt;=1),"",IF(AND(SUMIF($C324:$C$525,$C324,$AI324:$AI$525)&gt;$AI324,SUMIF($D324:$D$525,$D324,$AI324:$AI$525)&gt;$IG324),_xlfn.AGGREGATE(14,4,$CB$11:$CB$31*($C$11:$C$31=$C324),1),""))))</f>
        <v/>
      </c>
      <c r="BZ324" s="409">
        <f>COUNTIFS('ZASOBY N'!$B323:$B$525,'ZASOBY N'!$B323,'ZASOBY N'!$C323:'ZASOBY N'!$C$525,'ZASOBY N'!$C323,'ZASOBY N'!$D323:'ZASOBY N'!$D$525,'ZASOBY N'!$D323,'ZASOBY N'!$H323:'ZASOBY N'!$H$525,'ZASOBY N'!$H323 )</f>
        <v>0</v>
      </c>
      <c r="CA324" s="410">
        <f>COUNTIFS('ZASOBY N'!$B$10:$B323,'ZASOBY N'!$B323,'ZASOBY N'!$C$10:'ZASOBY N'!$C323,'ZASOBY N'!$C323,'ZASOBY N'!$D$10:'ZASOBY N'!$D323,'ZASOBY N'!$D323,'ZASOBY N'!$H$10:'ZASOBY N'!$H323,'ZASOBY N'!$H323 )</f>
        <v>0</v>
      </c>
      <c r="CB324" s="411">
        <f t="shared" si="104"/>
        <v>0</v>
      </c>
      <c r="CC324" s="412">
        <f t="shared" si="105"/>
        <v>0</v>
      </c>
      <c r="CE324" s="414" t="str">
        <f>IF(AND(CG324=1,CH324=1,SUMIF($C324:$C$525,$C324,$AH324:$AH$525)=$AH324),$AH324,IF($CJ324&gt;0,$CJ324,IF(AND(COUNTIF($C$11:$C323,$C324)&gt;=1,COUNTIF($D323:$D323,$D324)&gt;=1),"",IF(AND(SUMIF($C324:$C$525,$C324,$AH324:$AH$525)&gt;$AH324,SUMIF($D324:$D$525,$D324,$AH324:$AH$525)&gt;$AH324),_xlfn.AGGREGATE(14,4,$CI$11:$CI$31*($C$11:$C$31=$C324),1),""))))</f>
        <v/>
      </c>
      <c r="CG324" s="409">
        <f>COUNTIFS('ZASOBY N'!$B323:$B$525,'ZASOBY N'!$B323,'ZASOBY N'!$C323:'ZASOBY N'!$C$525,'ZASOBY N'!$C323,'ZASOBY N'!$D323:'ZASOBY N'!$D$525,'ZASOBY N'!$D323,'ZASOBY N'!$H323:'ZASOBY N'!$H$525,'ZASOBY N'!$H323 )</f>
        <v>0</v>
      </c>
      <c r="CH324" s="410">
        <f>COUNTIFS('ZASOBY N'!$B$10:$B323,'ZASOBY N'!$B323,'ZASOBY N'!$C$10:'ZASOBY N'!$C323,'ZASOBY N'!$C323,'ZASOBY N'!$D$10:'ZASOBY N'!$D323,'ZASOBY N'!$D323,'ZASOBY N'!$H$10:'ZASOBY N'!$H323,'ZASOBY N'!$H323 )</f>
        <v>0</v>
      </c>
      <c r="CI324" s="411">
        <f t="shared" si="106"/>
        <v>0</v>
      </c>
      <c r="CJ324" s="412">
        <f t="shared" si="107"/>
        <v>0</v>
      </c>
      <c r="CL324" s="414" t="str">
        <f>IF(AND(CN324=1,CO324=1,SUMIF($C324:$C$525,$C324,$AG324:$AG$525)=$AG324),$AG324,IF($CQ324&gt;0,$CQ324,IF(AND(COUNTIF($C$11:$C323,$C324)&gt;=1,COUNTIF($D323:$D323,$D324)&gt;=1),"",IF(AND(SUMIF($C324:$C$525,$C324,$AG324:$AG$525)&gt;$AG324,SUMIF($D324:$D$525,$D324,$AG324:$AG$525)&gt;$AG324),_xlfn.AGGREGATE(14,4,$CP$11:$CP$31*($C$11:$C$31=$C324),1),""))))</f>
        <v/>
      </c>
      <c r="CN324" s="409">
        <f>COUNTIFS('ZASOBY N'!$B323:$B$525,'ZASOBY N'!$B323,'ZASOBY N'!$C323:'ZASOBY N'!$C$525,'ZASOBY N'!$C323,'ZASOBY N'!$D323:'ZASOBY N'!$D$525,'ZASOBY N'!$D323,'ZASOBY N'!$H323:'ZASOBY N'!$H$525,'ZASOBY N'!$H323 )</f>
        <v>0</v>
      </c>
      <c r="CO324" s="410">
        <f>COUNTIFS('ZASOBY N'!$B$10:$B323,'ZASOBY N'!$B323,'ZASOBY N'!$C$10:'ZASOBY N'!$C323,'ZASOBY N'!$C323,'ZASOBY N'!$D$10:'ZASOBY N'!$D323,'ZASOBY N'!$D323,'ZASOBY N'!$H$10:'ZASOBY N'!$H323,'ZASOBY N'!$H323 )</f>
        <v>0</v>
      </c>
      <c r="CP324" s="411">
        <f t="shared" si="108"/>
        <v>0</v>
      </c>
      <c r="CQ324" s="412">
        <f t="shared" si="109"/>
        <v>0</v>
      </c>
      <c r="CS324" s="414" t="str">
        <f>IF(AND(CU324=1,CV324=1,SUMIF($C324:$C$525,$C324,$AF324:$AF$525)=$AF324),$AF324,IF($CX324&gt;0,$CX324,IF(AND(COUNTIF($C$11:$C323,$C324)&gt;=1,COUNTIF($D323:$D323,$D324)&gt;=1),"",IF(AND(SUMIF($C324:$C$525,$C324,$AF324:$AF$525)&gt;$AF324,SUMIF($D324:$D$525,$D324,$AF324:$AF$525)&gt;$AF324),_xlfn.AGGREGATE(14,4,$CW$11:$CW$31*($C$11:$C$31=$C324),1),""))))</f>
        <v/>
      </c>
      <c r="CU324" s="409">
        <f>COUNTIFS('ZASOBY N'!$B323:$B$525,'ZASOBY N'!$B323,'ZASOBY N'!$C323:'ZASOBY N'!$C$525,'ZASOBY N'!$C323,'ZASOBY N'!$D323:'ZASOBY N'!$D$525,'ZASOBY N'!$D323,'ZASOBY N'!$H323:'ZASOBY N'!$H$525,'ZASOBY N'!$H323 )</f>
        <v>0</v>
      </c>
      <c r="CV324" s="410">
        <f>COUNTIFS('ZASOBY N'!$B$10:$B323,'ZASOBY N'!$B323,'ZASOBY N'!$C$10:'ZASOBY N'!$C323,'ZASOBY N'!$C323,'ZASOBY N'!$D$10:'ZASOBY N'!$D323,'ZASOBY N'!$D323,'ZASOBY N'!$H$10:'ZASOBY N'!$H323,'ZASOBY N'!$H323 )</f>
        <v>0</v>
      </c>
      <c r="CW324" s="411">
        <f t="shared" si="110"/>
        <v>0</v>
      </c>
      <c r="CX324" s="412">
        <f t="shared" si="111"/>
        <v>0</v>
      </c>
      <c r="CZ324" s="414" t="str">
        <f>IF(AND(DB324=1,DC324=1,SUMIF($C324:$C$525,$C324,$AE324:$AE$525)=$AE324),$AE324,IF($DE324&gt;0,$DE324,IF(AND(COUNTIF($C$11:$C323,$C324)&gt;=1,COUNTIF($D323:$D323,$D324)&gt;=1),"",IF(AND(SUMIF($C324:$C$525,$C324,$AE324:$AE$525)&gt;$AE324,SUMIF($D324:$D$525,$D324,$AE324:$AE$525)&gt;$AE324),_xlfn.AGGREGATE(14,4,$DD$11:$DD$31*($C$11:$C$31=$C324),1),""))))</f>
        <v/>
      </c>
      <c r="DB324" s="409">
        <f>COUNTIFS('ZASOBY N'!$B323:$B$525,'ZASOBY N'!$B323,'ZASOBY N'!$C323:'ZASOBY N'!$C$525,'ZASOBY N'!$C323,'ZASOBY N'!$D323:'ZASOBY N'!$D$525,'ZASOBY N'!$D323,'ZASOBY N'!$H323:'ZASOBY N'!$H$525,'ZASOBY N'!$H323 )</f>
        <v>0</v>
      </c>
      <c r="DC324" s="410">
        <f>COUNTIFS('ZASOBY N'!$B$10:$B323,'ZASOBY N'!$B323,'ZASOBY N'!$C$10:'ZASOBY N'!$C323,'ZASOBY N'!$C323,'ZASOBY N'!$D$10:'ZASOBY N'!$D323,'ZASOBY N'!$D323,'ZASOBY N'!$H$10:'ZASOBY N'!$H323,'ZASOBY N'!$H323 )</f>
        <v>0</v>
      </c>
      <c r="DD324" s="411">
        <f t="shared" si="112"/>
        <v>0</v>
      </c>
      <c r="DE324" s="412">
        <f t="shared" si="113"/>
        <v>0</v>
      </c>
      <c r="DF324" s="399" t="str">
        <f>IF(AND(DI324=1,DJ324=1,SUMIF($C324:$C$525,$C324,$AD324:$AD$525)=$AD324),$AD324,IF($DL324&gt;0,$DL324,IF(B324="","",IF(AND(COUNTIF($C$11:$C323,$C324)&gt;=1,COUNTIF($D323:$D323,$D324)&gt;=1,COUNTIF($Z321:$Z323,$C324)=0),"",IF(AND(COUNTIF($C$11:$C323,$C324)&gt;=1,COUNTIF($D323:$D323,$D324)&gt;=1),"UJĘTO WYŻEJ",IF(AND(SUMIF($C324:$C$525,$C324,$AD324:$AD$525)&gt;$AD324,SUMIF($D324:$D$525,$D324,$AD324:$AD$525)&gt;$AD324),_xlfn.AGGREGATE(14,4,$DK$11:$DK$31*($C$11:$C$31=$C324),1),""))))))</f>
        <v/>
      </c>
      <c r="DG324" s="414" t="str">
        <f>IF(AND(DI324=1,DJ324=1,SUMIF($C324:$C$525,$C324,$AD324:$AD$525)=$AD324),$AD324,IF($DL324&gt;0,$DL324,IF(AND(COUNTIF($C$11:$C323,$C324)&gt;=1,COUNTIF($D323:$D323,$D324)&gt;=1),"",IF(AND(SUMIF($C324:$C$525,$C324,$AD324:$AD$525)&gt;$AD324,SUMIF($D324:$D$525,$D324,$AD324:$AD$525)&gt;$AD324),_xlfn.AGGREGATE(14,4,$DK$11:$DK$31*($C$11:$C$31=$C324),1),""))))</f>
        <v/>
      </c>
      <c r="DI324" s="409">
        <f>COUNTIFS('ZASOBY N'!$B323:$B$525,'ZASOBY N'!$B323,'ZASOBY N'!$C323:'ZASOBY N'!$C$525,'ZASOBY N'!$C323,'ZASOBY N'!$D323:'ZASOBY N'!$D$525,'ZASOBY N'!$D323,'ZASOBY N'!$H323:'ZASOBY N'!$H$525,'ZASOBY N'!$H323 )</f>
        <v>0</v>
      </c>
      <c r="DJ324" s="410">
        <f>COUNTIFS('ZASOBY N'!$B$10:$B323,'ZASOBY N'!$B323,'ZASOBY N'!$C$10:'ZASOBY N'!$C323,'ZASOBY N'!$C323,'ZASOBY N'!$D$10:'ZASOBY N'!$D323,'ZASOBY N'!$D323,'ZASOBY N'!$H$10:'ZASOBY N'!$H323,'ZASOBY N'!$H323 )</f>
        <v>0</v>
      </c>
      <c r="DK324" s="411">
        <f t="shared" si="114"/>
        <v>0</v>
      </c>
      <c r="DL324" s="412">
        <f t="shared" si="115"/>
        <v>0</v>
      </c>
    </row>
    <row r="325" spans="1:116" ht="18.899999999999999" customHeight="1" x14ac:dyDescent="0.3">
      <c r="A325" s="219"/>
      <c r="B325" s="152" t="str">
        <f>IF('ZASOBY N'!A324="","",'ZASOBY N'!A324)</f>
        <v/>
      </c>
      <c r="C325" s="462" t="str">
        <f>IF('ZASOBY N'!C324="","",'ZASOBY N'!C324)</f>
        <v/>
      </c>
      <c r="D325" s="137" t="str">
        <f>IF('ZASOBY N'!B324="","",'ZASOBY N'!B324)</f>
        <v/>
      </c>
      <c r="E325" s="138"/>
      <c r="F325" s="356" t="str">
        <f>IF('ZASOBY N'!D324="","",'ZASOBY N'!D324)</f>
        <v/>
      </c>
      <c r="G325" s="220" t="str">
        <f>IF('ZASOBY N'!G324="","",'ZASOBY N'!G324)</f>
        <v/>
      </c>
      <c r="H325" s="221" t="str">
        <f>IF('ZASOBY N'!F324="","",'ZASOBY N'!F324)</f>
        <v/>
      </c>
      <c r="I325" s="221" t="str">
        <f>IF('ZASOBY N'!G324="","",'ZASOBY N'!G324)</f>
        <v/>
      </c>
      <c r="J325" s="221" t="str">
        <f>IF('ZASOBY N'!H324="","",'ZASOBY N'!H324)</f>
        <v/>
      </c>
      <c r="K325" s="214">
        <v>0</v>
      </c>
      <c r="L325" s="214">
        <v>0</v>
      </c>
      <c r="M325" s="214">
        <v>0</v>
      </c>
      <c r="N325" s="222" t="str">
        <f>IF('ZASOBY N'!BD324="x","",IF(W325="","",'ZASOBY N'!E324))</f>
        <v/>
      </c>
      <c r="O325" s="223">
        <v>0</v>
      </c>
      <c r="P325" s="223">
        <v>0</v>
      </c>
      <c r="Q325" s="226" t="str">
        <f>IF($N325="","",'UPR BILANS N'!G325*'UPR BILANS N'!N325)</f>
        <v/>
      </c>
      <c r="R325" s="225" t="str">
        <f>IF($N325="","",'ZASOBY N'!O324)</f>
        <v/>
      </c>
      <c r="S325" s="225" t="str">
        <f>IF($N325="","",IF('ZASOBY N'!Q324="",0,'ZASOBY N'!Q324))</f>
        <v/>
      </c>
      <c r="T325" s="225" t="str">
        <f>IF($N325="","",'ZASOBY N'!V324)</f>
        <v/>
      </c>
      <c r="U325" s="225" t="str">
        <f>IF($N325="","",IF('ZASOBY N'!AG324="",0,'ZASOBY N'!AG324))</f>
        <v/>
      </c>
      <c r="V325" s="225" t="str">
        <f>IF($N325="","",IF(NN!P327="",0,NN!P327))</f>
        <v/>
      </c>
      <c r="W325" s="225" t="str">
        <f t="shared" si="116"/>
        <v/>
      </c>
      <c r="X325" s="226" t="str">
        <f t="shared" si="119"/>
        <v/>
      </c>
      <c r="Y325" s="225" t="str">
        <f>IF('ZASOBY N'!AU324="","",IF(C325&lt;&gt;C324,'ZASOBY N'!AU324,IF(D325&lt;&gt;D324,'ZASOBY N'!AU324,IF(F325&lt;&gt;F324,'ZASOBY N'!AU324,IF(G325&lt;&gt;G324,'ZASOBY N'!AU324,IF(J325&lt;&gt;J324,'ZASOBY N'!AU324,IF(NN!AC327="","",IF(AND(C324=C325,H324=H325,J324=J325,NN!AC327&gt;0),"",IF(AND(C325=C326,H325=DO323,NN!CW325&gt;0),'ZASOBY N'!AU324,'ZASOBY N'!AU324)))))))))</f>
        <v/>
      </c>
      <c r="Z325" s="225" t="str">
        <f t="shared" si="117"/>
        <v/>
      </c>
      <c r="AA325" s="227" t="str">
        <f t="shared" si="98"/>
        <v/>
      </c>
      <c r="AB325" s="400" t="str">
        <f t="shared" si="118"/>
        <v/>
      </c>
      <c r="AC325" s="228" t="str">
        <f t="shared" si="97"/>
        <v/>
      </c>
      <c r="AD325" s="222">
        <f>IF(B325="",0,IF(F325="",0,INDEX(POBRANIE_!$B$6:$F$101,MATCH('UPR BILANS N'!$F325,POBRANIE_!$A$6:$A$101,0),2)))</f>
        <v>0</v>
      </c>
      <c r="AE325" s="224">
        <f>IF(OR('ZASOBY N'!G324="",'ZASOBY N'!E324=""),0,IF(B325="",0,'ZASOBY N'!G324*'ZASOBY N'!E324))</f>
        <v>0</v>
      </c>
      <c r="AF325" s="225">
        <f>IF('ZASOBY N'!O324="",0,'ZASOBY N'!O324)</f>
        <v>0</v>
      </c>
      <c r="AG325" s="225">
        <f>IF('ZASOBY N'!Q324="",0,'ZASOBY N'!Q324)</f>
        <v>0</v>
      </c>
      <c r="AH325" s="225">
        <f>IF('ZASOBY N'!V324="",0,'ZASOBY N'!V324)</f>
        <v>0</v>
      </c>
      <c r="AI325" s="225">
        <f>IF('ZASOBY N'!AG324="",0,'ZASOBY N'!AG324)</f>
        <v>0</v>
      </c>
      <c r="AJ325" s="225">
        <f>IF(NN!P327="",0,IF(NN!P327="BRAK kol.7","BRAK BADAŃ",NN!P327))</f>
        <v>0</v>
      </c>
      <c r="AK325" s="225">
        <f>IF(NN!AC327="",0,IF(NN!AC327="BRAK kol.7","BRAK BADAŃ",NN!AC327))</f>
        <v>0</v>
      </c>
      <c r="BJ325" s="414" t="str">
        <f>IF(AND(BL325=1,BM325=1,SUMIF($C325:$C$525,$C325,$AK325:$AK$525)=$AK325),$AK325,IF($BO325&gt;0,$BO325,IF(AND(COUNTIF($C$11:$C324,$C325)&gt;=1,COUNTIF($D324:$D324,$D325)&gt;=1),"",IF(AND(SUMIF($C325:$C$525,$C325,$AK325:$AK$525)&gt;=$AK325,SUMIF($D325:$D$525,$D325,$AK325:$AK$525)&gt;=$AK325),SUMIF($C325:$C$525,$C325,$AK325:$AK$525),""))))</f>
        <v/>
      </c>
      <c r="BL325" s="409">
        <f>COUNTIFS('ZASOBY N'!$B324:$B$525,'ZASOBY N'!$B324,'ZASOBY N'!$C324:'ZASOBY N'!$C$525,'ZASOBY N'!$C324,'ZASOBY N'!$D324:'ZASOBY N'!$D$525,'ZASOBY N'!$D324,'ZASOBY N'!$H324:'ZASOBY N'!$H$525,'ZASOBY N'!$H324 )</f>
        <v>0</v>
      </c>
      <c r="BM325" s="410">
        <f>COUNTIFS('ZASOBY N'!$B$10:$B324,'ZASOBY N'!$B324,'ZASOBY N'!$C$10:'ZASOBY N'!$C324,'ZASOBY N'!$C324,'ZASOBY N'!$D$10:'ZASOBY N'!$D324,'ZASOBY N'!$D324,'ZASOBY N'!$H$10:'ZASOBY N'!$H324,'ZASOBY N'!$H324 )</f>
        <v>0</v>
      </c>
      <c r="BN325" s="411">
        <f t="shared" si="99"/>
        <v>0</v>
      </c>
      <c r="BO325" s="412">
        <f t="shared" si="100"/>
        <v>0</v>
      </c>
      <c r="BP325" s="94" t="str">
        <f t="shared" si="101"/>
        <v/>
      </c>
      <c r="BQ325" s="414" t="str">
        <f>IF(AND(BS325=1,BT325=1,SUMIF($C325:$C$525,$C325,$AJ325:$AJ$525)=$AJ325),$AJ325,IF($BV325&gt;0,$BV325,IF(AND(COUNTIF($C$11:$C324,$C325)&gt;=1,COUNTIF($D324:$D324,$D325)&gt;=1),"",IF(AND(SUMIF($C325:$C$525,$C325,$AJ325:$AJ$525)&gt;$AJ325,SUMIF($D325:$D$525,$D325,$AJ325:$AJ$525)&gt;$AJ325),SUMIF($C325:$C$525,$C325,$AJ325:$AJ$525),""))))</f>
        <v/>
      </c>
      <c r="BS325" s="409">
        <f>COUNTIFS('ZASOBY N'!$B324:$B$525,'ZASOBY N'!$B324,'ZASOBY N'!$C324:'ZASOBY N'!$C$525,'ZASOBY N'!$C324,'ZASOBY N'!$D324:'ZASOBY N'!$D$525,'ZASOBY N'!$D324,'ZASOBY N'!$H324:'ZASOBY N'!$H$525,'ZASOBY N'!$H324 )</f>
        <v>0</v>
      </c>
      <c r="BT325" s="410">
        <f>COUNTIFS('ZASOBY N'!$B$10:$B324,'ZASOBY N'!$B324,'ZASOBY N'!$C$10:'ZASOBY N'!$C324,'ZASOBY N'!$C324,'ZASOBY N'!$D$10:'ZASOBY N'!$D324,'ZASOBY N'!$D324,'ZASOBY N'!$H$10:'ZASOBY N'!$H324,'ZASOBY N'!$H324 )</f>
        <v>0</v>
      </c>
      <c r="BU325" s="411">
        <f t="shared" si="102"/>
        <v>0</v>
      </c>
      <c r="BV325" s="412">
        <f t="shared" si="103"/>
        <v>0</v>
      </c>
      <c r="BW325" s="94" t="s">
        <v>499</v>
      </c>
      <c r="BX325" s="414" t="str">
        <f>IF(AND(BZ325=1,CA325=1,SUMIF($C325:$C$525,$C325,$AI325:$AI$525)=$AI325),$AI325,IF($CC325&gt;0,$CC325,IF(AND(COUNTIF($C$11:$C324,$C325)&gt;=1,COUNTIF($D324:$D324,$D325)&gt;=1),"",IF(AND(SUMIF($C325:$C$525,$C325,$AI325:$AI$525)&gt;$AI325,SUMIF($D325:$D$525,$D325,$AI325:$AI$525)&gt;$IG325),_xlfn.AGGREGATE(14,4,$CB$11:$CB$31*($C$11:$C$31=$C325),1),""))))</f>
        <v/>
      </c>
      <c r="BZ325" s="409">
        <f>COUNTIFS('ZASOBY N'!$B324:$B$525,'ZASOBY N'!$B324,'ZASOBY N'!$C324:'ZASOBY N'!$C$525,'ZASOBY N'!$C324,'ZASOBY N'!$D324:'ZASOBY N'!$D$525,'ZASOBY N'!$D324,'ZASOBY N'!$H324:'ZASOBY N'!$H$525,'ZASOBY N'!$H324 )</f>
        <v>0</v>
      </c>
      <c r="CA325" s="410">
        <f>COUNTIFS('ZASOBY N'!$B$10:$B324,'ZASOBY N'!$B324,'ZASOBY N'!$C$10:'ZASOBY N'!$C324,'ZASOBY N'!$C324,'ZASOBY N'!$D$10:'ZASOBY N'!$D324,'ZASOBY N'!$D324,'ZASOBY N'!$H$10:'ZASOBY N'!$H324,'ZASOBY N'!$H324 )</f>
        <v>0</v>
      </c>
      <c r="CB325" s="411">
        <f t="shared" si="104"/>
        <v>0</v>
      </c>
      <c r="CC325" s="412">
        <f t="shared" si="105"/>
        <v>0</v>
      </c>
      <c r="CE325" s="414" t="str">
        <f>IF(AND(CG325=1,CH325=1,SUMIF($C325:$C$525,$C325,$AH325:$AH$525)=$AH325),$AH325,IF($CJ325&gt;0,$CJ325,IF(AND(COUNTIF($C$11:$C324,$C325)&gt;=1,COUNTIF($D324:$D324,$D325)&gt;=1),"",IF(AND(SUMIF($C325:$C$525,$C325,$AH325:$AH$525)&gt;$AH325,SUMIF($D325:$D$525,$D325,$AH325:$AH$525)&gt;$AH325),_xlfn.AGGREGATE(14,4,$CI$11:$CI$31*($C$11:$C$31=$C325),1),""))))</f>
        <v/>
      </c>
      <c r="CG325" s="409">
        <f>COUNTIFS('ZASOBY N'!$B324:$B$525,'ZASOBY N'!$B324,'ZASOBY N'!$C324:'ZASOBY N'!$C$525,'ZASOBY N'!$C324,'ZASOBY N'!$D324:'ZASOBY N'!$D$525,'ZASOBY N'!$D324,'ZASOBY N'!$H324:'ZASOBY N'!$H$525,'ZASOBY N'!$H324 )</f>
        <v>0</v>
      </c>
      <c r="CH325" s="410">
        <f>COUNTIFS('ZASOBY N'!$B$10:$B324,'ZASOBY N'!$B324,'ZASOBY N'!$C$10:'ZASOBY N'!$C324,'ZASOBY N'!$C324,'ZASOBY N'!$D$10:'ZASOBY N'!$D324,'ZASOBY N'!$D324,'ZASOBY N'!$H$10:'ZASOBY N'!$H324,'ZASOBY N'!$H324 )</f>
        <v>0</v>
      </c>
      <c r="CI325" s="411">
        <f t="shared" si="106"/>
        <v>0</v>
      </c>
      <c r="CJ325" s="412">
        <f t="shared" si="107"/>
        <v>0</v>
      </c>
      <c r="CL325" s="414" t="str">
        <f>IF(AND(CN325=1,CO325=1,SUMIF($C325:$C$525,$C325,$AG325:$AG$525)=$AG325),$AG325,IF($CQ325&gt;0,$CQ325,IF(AND(COUNTIF($C$11:$C324,$C325)&gt;=1,COUNTIF($D324:$D324,$D325)&gt;=1),"",IF(AND(SUMIF($C325:$C$525,$C325,$AG325:$AG$525)&gt;$AG325,SUMIF($D325:$D$525,$D325,$AG325:$AG$525)&gt;$AG325),_xlfn.AGGREGATE(14,4,$CP$11:$CP$31*($C$11:$C$31=$C325),1),""))))</f>
        <v/>
      </c>
      <c r="CN325" s="409">
        <f>COUNTIFS('ZASOBY N'!$B324:$B$525,'ZASOBY N'!$B324,'ZASOBY N'!$C324:'ZASOBY N'!$C$525,'ZASOBY N'!$C324,'ZASOBY N'!$D324:'ZASOBY N'!$D$525,'ZASOBY N'!$D324,'ZASOBY N'!$H324:'ZASOBY N'!$H$525,'ZASOBY N'!$H324 )</f>
        <v>0</v>
      </c>
      <c r="CO325" s="410">
        <f>COUNTIFS('ZASOBY N'!$B$10:$B324,'ZASOBY N'!$B324,'ZASOBY N'!$C$10:'ZASOBY N'!$C324,'ZASOBY N'!$C324,'ZASOBY N'!$D$10:'ZASOBY N'!$D324,'ZASOBY N'!$D324,'ZASOBY N'!$H$10:'ZASOBY N'!$H324,'ZASOBY N'!$H324 )</f>
        <v>0</v>
      </c>
      <c r="CP325" s="411">
        <f t="shared" si="108"/>
        <v>0</v>
      </c>
      <c r="CQ325" s="412">
        <f t="shared" si="109"/>
        <v>0</v>
      </c>
      <c r="CS325" s="414" t="str">
        <f>IF(AND(CU325=1,CV325=1,SUMIF($C325:$C$525,$C325,$AF325:$AF$525)=$AF325),$AF325,IF($CX325&gt;0,$CX325,IF(AND(COUNTIF($C$11:$C324,$C325)&gt;=1,COUNTIF($D324:$D324,$D325)&gt;=1),"",IF(AND(SUMIF($C325:$C$525,$C325,$AF325:$AF$525)&gt;$AF325,SUMIF($D325:$D$525,$D325,$AF325:$AF$525)&gt;$AF325),_xlfn.AGGREGATE(14,4,$CW$11:$CW$31*($C$11:$C$31=$C325),1),""))))</f>
        <v/>
      </c>
      <c r="CU325" s="409">
        <f>COUNTIFS('ZASOBY N'!$B324:$B$525,'ZASOBY N'!$B324,'ZASOBY N'!$C324:'ZASOBY N'!$C$525,'ZASOBY N'!$C324,'ZASOBY N'!$D324:'ZASOBY N'!$D$525,'ZASOBY N'!$D324,'ZASOBY N'!$H324:'ZASOBY N'!$H$525,'ZASOBY N'!$H324 )</f>
        <v>0</v>
      </c>
      <c r="CV325" s="410">
        <f>COUNTIFS('ZASOBY N'!$B$10:$B324,'ZASOBY N'!$B324,'ZASOBY N'!$C$10:'ZASOBY N'!$C324,'ZASOBY N'!$C324,'ZASOBY N'!$D$10:'ZASOBY N'!$D324,'ZASOBY N'!$D324,'ZASOBY N'!$H$10:'ZASOBY N'!$H324,'ZASOBY N'!$H324 )</f>
        <v>0</v>
      </c>
      <c r="CW325" s="411">
        <f t="shared" si="110"/>
        <v>0</v>
      </c>
      <c r="CX325" s="412">
        <f t="shared" si="111"/>
        <v>0</v>
      </c>
      <c r="CZ325" s="414" t="str">
        <f>IF(AND(DB325=1,DC325=1,SUMIF($C325:$C$525,$C325,$AE325:$AE$525)=$AE325),$AE325,IF($DE325&gt;0,$DE325,IF(AND(COUNTIF($C$11:$C324,$C325)&gt;=1,COUNTIF($D324:$D324,$D325)&gt;=1),"",IF(AND(SUMIF($C325:$C$525,$C325,$AE325:$AE$525)&gt;$AE325,SUMIF($D325:$D$525,$D325,$AE325:$AE$525)&gt;$AE325),_xlfn.AGGREGATE(14,4,$DD$11:$DD$31*($C$11:$C$31=$C325),1),""))))</f>
        <v/>
      </c>
      <c r="DB325" s="409">
        <f>COUNTIFS('ZASOBY N'!$B324:$B$525,'ZASOBY N'!$B324,'ZASOBY N'!$C324:'ZASOBY N'!$C$525,'ZASOBY N'!$C324,'ZASOBY N'!$D324:'ZASOBY N'!$D$525,'ZASOBY N'!$D324,'ZASOBY N'!$H324:'ZASOBY N'!$H$525,'ZASOBY N'!$H324 )</f>
        <v>0</v>
      </c>
      <c r="DC325" s="410">
        <f>COUNTIFS('ZASOBY N'!$B$10:$B324,'ZASOBY N'!$B324,'ZASOBY N'!$C$10:'ZASOBY N'!$C324,'ZASOBY N'!$C324,'ZASOBY N'!$D$10:'ZASOBY N'!$D324,'ZASOBY N'!$D324,'ZASOBY N'!$H$10:'ZASOBY N'!$H324,'ZASOBY N'!$H324 )</f>
        <v>0</v>
      </c>
      <c r="DD325" s="411">
        <f t="shared" si="112"/>
        <v>0</v>
      </c>
      <c r="DE325" s="412">
        <f t="shared" si="113"/>
        <v>0</v>
      </c>
      <c r="DF325" s="399" t="str">
        <f>IF(AND(DI325=1,DJ325=1,SUMIF($C325:$C$525,$C325,$AD325:$AD$525)=$AD325),$AD325,IF($DL325&gt;0,$DL325,IF(B325="","",IF(AND(COUNTIF($C$11:$C324,$C325)&gt;=1,COUNTIF($D324:$D324,$D325)&gt;=1,COUNTIF($Z322:$Z324,$C325)=0),"",IF(AND(COUNTIF($C$11:$C324,$C325)&gt;=1,COUNTIF($D324:$D324,$D325)&gt;=1),"UJĘTO WYŻEJ",IF(AND(SUMIF($C325:$C$525,$C325,$AD325:$AD$525)&gt;$AD325,SUMIF($D325:$D$525,$D325,$AD325:$AD$525)&gt;$AD325),_xlfn.AGGREGATE(14,4,$DK$11:$DK$31*($C$11:$C$31=$C325),1),""))))))</f>
        <v/>
      </c>
      <c r="DG325" s="414" t="str">
        <f>IF(AND(DI325=1,DJ325=1,SUMIF($C325:$C$525,$C325,$AD325:$AD$525)=$AD325),$AD325,IF($DL325&gt;0,$DL325,IF(AND(COUNTIF($C$11:$C324,$C325)&gt;=1,COUNTIF($D324:$D324,$D325)&gt;=1),"",IF(AND(SUMIF($C325:$C$525,$C325,$AD325:$AD$525)&gt;$AD325,SUMIF($D325:$D$525,$D325,$AD325:$AD$525)&gt;$AD325),_xlfn.AGGREGATE(14,4,$DK$11:$DK$31*($C$11:$C$31=$C325),1),""))))</f>
        <v/>
      </c>
      <c r="DI325" s="409">
        <f>COUNTIFS('ZASOBY N'!$B324:$B$525,'ZASOBY N'!$B324,'ZASOBY N'!$C324:'ZASOBY N'!$C$525,'ZASOBY N'!$C324,'ZASOBY N'!$D324:'ZASOBY N'!$D$525,'ZASOBY N'!$D324,'ZASOBY N'!$H324:'ZASOBY N'!$H$525,'ZASOBY N'!$H324 )</f>
        <v>0</v>
      </c>
      <c r="DJ325" s="410">
        <f>COUNTIFS('ZASOBY N'!$B$10:$B324,'ZASOBY N'!$B324,'ZASOBY N'!$C$10:'ZASOBY N'!$C324,'ZASOBY N'!$C324,'ZASOBY N'!$D$10:'ZASOBY N'!$D324,'ZASOBY N'!$D324,'ZASOBY N'!$H$10:'ZASOBY N'!$H324,'ZASOBY N'!$H324 )</f>
        <v>0</v>
      </c>
      <c r="DK325" s="411">
        <f t="shared" si="114"/>
        <v>0</v>
      </c>
      <c r="DL325" s="412">
        <f t="shared" si="115"/>
        <v>0</v>
      </c>
    </row>
    <row r="326" spans="1:116" ht="18.899999999999999" customHeight="1" x14ac:dyDescent="0.3">
      <c r="A326" s="219"/>
      <c r="B326" s="152" t="str">
        <f>IF('ZASOBY N'!A325="","",'ZASOBY N'!A325)</f>
        <v/>
      </c>
      <c r="C326" s="462" t="str">
        <f>IF('ZASOBY N'!C325="","",'ZASOBY N'!C325)</f>
        <v/>
      </c>
      <c r="D326" s="137" t="str">
        <f>IF('ZASOBY N'!B325="","",'ZASOBY N'!B325)</f>
        <v/>
      </c>
      <c r="E326" s="138"/>
      <c r="F326" s="356" t="str">
        <f>IF('ZASOBY N'!D325="","",'ZASOBY N'!D325)</f>
        <v/>
      </c>
      <c r="G326" s="220" t="str">
        <f>IF('ZASOBY N'!G325="","",'ZASOBY N'!G325)</f>
        <v/>
      </c>
      <c r="H326" s="221" t="str">
        <f>IF('ZASOBY N'!F325="","",'ZASOBY N'!F325)</f>
        <v/>
      </c>
      <c r="I326" s="221" t="str">
        <f>IF('ZASOBY N'!G325="","",'ZASOBY N'!G325)</f>
        <v/>
      </c>
      <c r="J326" s="221" t="str">
        <f>IF('ZASOBY N'!H325="","",'ZASOBY N'!H325)</f>
        <v/>
      </c>
      <c r="K326" s="214">
        <v>0</v>
      </c>
      <c r="L326" s="214">
        <v>0</v>
      </c>
      <c r="M326" s="214">
        <v>0</v>
      </c>
      <c r="N326" s="222" t="str">
        <f>IF('ZASOBY N'!BD325="x","",IF(W326="","",'ZASOBY N'!E325))</f>
        <v/>
      </c>
      <c r="O326" s="223">
        <v>0</v>
      </c>
      <c r="P326" s="223">
        <v>0</v>
      </c>
      <c r="Q326" s="226" t="str">
        <f>IF($N326="","",'UPR BILANS N'!G326*'UPR BILANS N'!N326)</f>
        <v/>
      </c>
      <c r="R326" s="225" t="str">
        <f>IF($N326="","",'ZASOBY N'!O325)</f>
        <v/>
      </c>
      <c r="S326" s="225" t="str">
        <f>IF($N326="","",IF('ZASOBY N'!Q325="",0,'ZASOBY N'!Q325))</f>
        <v/>
      </c>
      <c r="T326" s="225" t="str">
        <f>IF($N326="","",'ZASOBY N'!V325)</f>
        <v/>
      </c>
      <c r="U326" s="225" t="str">
        <f>IF($N326="","",IF('ZASOBY N'!AG325="",0,'ZASOBY N'!AG325))</f>
        <v/>
      </c>
      <c r="V326" s="225" t="str">
        <f>IF($N326="","",IF(NN!P328="",0,NN!P328))</f>
        <v/>
      </c>
      <c r="W326" s="225" t="str">
        <f t="shared" si="116"/>
        <v/>
      </c>
      <c r="X326" s="226" t="str">
        <f t="shared" si="119"/>
        <v/>
      </c>
      <c r="Y326" s="225" t="str">
        <f>IF('ZASOBY N'!AU325="","",IF(C326&lt;&gt;C325,'ZASOBY N'!AU325,IF(D326&lt;&gt;D325,'ZASOBY N'!AU325,IF(F326&lt;&gt;F325,'ZASOBY N'!AU325,IF(G326&lt;&gt;G325,'ZASOBY N'!AU325,IF(J326&lt;&gt;J325,'ZASOBY N'!AU325,IF(NN!AC328="","",IF(AND(C325=C326,H325=H326,J325=J326,NN!AC328&gt;0),"",IF(AND(C326=C327,H326=DO324,NN!CW326&gt;0),'ZASOBY N'!AU325,'ZASOBY N'!AU325)))))))))</f>
        <v/>
      </c>
      <c r="Z326" s="225" t="str">
        <f t="shared" si="117"/>
        <v/>
      </c>
      <c r="AA326" s="227" t="str">
        <f t="shared" si="98"/>
        <v/>
      </c>
      <c r="AB326" s="400" t="str">
        <f t="shared" si="118"/>
        <v/>
      </c>
      <c r="AC326" s="228" t="str">
        <f t="shared" si="97"/>
        <v/>
      </c>
      <c r="AD326" s="222">
        <f>IF(B326="",0,IF(F326="",0,INDEX(POBRANIE_!$B$6:$F$101,MATCH('UPR BILANS N'!$F326,POBRANIE_!$A$6:$A$101,0),2)))</f>
        <v>0</v>
      </c>
      <c r="AE326" s="224">
        <f>IF(OR('ZASOBY N'!G325="",'ZASOBY N'!E325=""),0,IF(B326="",0,'ZASOBY N'!G325*'ZASOBY N'!E325))</f>
        <v>0</v>
      </c>
      <c r="AF326" s="225">
        <f>IF('ZASOBY N'!O325="",0,'ZASOBY N'!O325)</f>
        <v>0</v>
      </c>
      <c r="AG326" s="225">
        <f>IF('ZASOBY N'!Q325="",0,'ZASOBY N'!Q325)</f>
        <v>0</v>
      </c>
      <c r="AH326" s="225">
        <f>IF('ZASOBY N'!V325="",0,'ZASOBY N'!V325)</f>
        <v>0</v>
      </c>
      <c r="AI326" s="225">
        <f>IF('ZASOBY N'!AG325="",0,'ZASOBY N'!AG325)</f>
        <v>0</v>
      </c>
      <c r="AJ326" s="225">
        <f>IF(NN!P328="",0,IF(NN!P328="BRAK kol.7","BRAK BADAŃ",NN!P328))</f>
        <v>0</v>
      </c>
      <c r="AK326" s="225">
        <f>IF(NN!AC328="",0,IF(NN!AC328="BRAK kol.7","BRAK BADAŃ",NN!AC328))</f>
        <v>0</v>
      </c>
      <c r="BJ326" s="414" t="str">
        <f>IF(AND(BL326=1,BM326=1,SUMIF($C326:$C$525,$C326,$AK326:$AK$525)=$AK326),$AK326,IF($BO326&gt;0,$BO326,IF(AND(COUNTIF($C$11:$C325,$C326)&gt;=1,COUNTIF($D325:$D325,$D326)&gt;=1),"",IF(AND(SUMIF($C326:$C$525,$C326,$AK326:$AK$525)&gt;=$AK326,SUMIF($D326:$D$525,$D326,$AK326:$AK$525)&gt;=$AK326),SUMIF($C326:$C$525,$C326,$AK326:$AK$525),""))))</f>
        <v/>
      </c>
      <c r="BL326" s="409">
        <f>COUNTIFS('ZASOBY N'!$B325:$B$525,'ZASOBY N'!$B325,'ZASOBY N'!$C325:'ZASOBY N'!$C$525,'ZASOBY N'!$C325,'ZASOBY N'!$D325:'ZASOBY N'!$D$525,'ZASOBY N'!$D325,'ZASOBY N'!$H325:'ZASOBY N'!$H$525,'ZASOBY N'!$H325 )</f>
        <v>0</v>
      </c>
      <c r="BM326" s="410">
        <f>COUNTIFS('ZASOBY N'!$B$10:$B325,'ZASOBY N'!$B325,'ZASOBY N'!$C$10:'ZASOBY N'!$C325,'ZASOBY N'!$C325,'ZASOBY N'!$D$10:'ZASOBY N'!$D325,'ZASOBY N'!$D325,'ZASOBY N'!$H$10:'ZASOBY N'!$H325,'ZASOBY N'!$H325 )</f>
        <v>0</v>
      </c>
      <c r="BN326" s="411">
        <f t="shared" si="99"/>
        <v>0</v>
      </c>
      <c r="BO326" s="412">
        <f t="shared" si="100"/>
        <v>0</v>
      </c>
      <c r="BP326" s="94" t="str">
        <f t="shared" si="101"/>
        <v/>
      </c>
      <c r="BQ326" s="414" t="str">
        <f>IF(AND(BS326=1,BT326=1,SUMIF($C326:$C$525,$C326,$AJ326:$AJ$525)=$AJ326),$AJ326,IF($BV326&gt;0,$BV326,IF(AND(COUNTIF($C$11:$C325,$C326)&gt;=1,COUNTIF($D325:$D325,$D326)&gt;=1),"",IF(AND(SUMIF($C326:$C$525,$C326,$AJ326:$AJ$525)&gt;$AJ326,SUMIF($D326:$D$525,$D326,$AJ326:$AJ$525)&gt;$AJ326),SUMIF($C326:$C$525,$C326,$AJ326:$AJ$525),""))))</f>
        <v/>
      </c>
      <c r="BS326" s="409">
        <f>COUNTIFS('ZASOBY N'!$B325:$B$525,'ZASOBY N'!$B325,'ZASOBY N'!$C325:'ZASOBY N'!$C$525,'ZASOBY N'!$C325,'ZASOBY N'!$D325:'ZASOBY N'!$D$525,'ZASOBY N'!$D325,'ZASOBY N'!$H325:'ZASOBY N'!$H$525,'ZASOBY N'!$H325 )</f>
        <v>0</v>
      </c>
      <c r="BT326" s="410">
        <f>COUNTIFS('ZASOBY N'!$B$10:$B325,'ZASOBY N'!$B325,'ZASOBY N'!$C$10:'ZASOBY N'!$C325,'ZASOBY N'!$C325,'ZASOBY N'!$D$10:'ZASOBY N'!$D325,'ZASOBY N'!$D325,'ZASOBY N'!$H$10:'ZASOBY N'!$H325,'ZASOBY N'!$H325 )</f>
        <v>0</v>
      </c>
      <c r="BU326" s="411">
        <f t="shared" si="102"/>
        <v>0</v>
      </c>
      <c r="BV326" s="412">
        <f t="shared" si="103"/>
        <v>0</v>
      </c>
      <c r="BW326" s="94" t="s">
        <v>499</v>
      </c>
      <c r="BX326" s="414" t="str">
        <f>IF(AND(BZ326=1,CA326=1,SUMIF($C326:$C$525,$C326,$AI326:$AI$525)=$AI326),$AI326,IF($CC326&gt;0,$CC326,IF(AND(COUNTIF($C$11:$C325,$C326)&gt;=1,COUNTIF($D325:$D325,$D326)&gt;=1),"",IF(AND(SUMIF($C326:$C$525,$C326,$AI326:$AI$525)&gt;$AI326,SUMIF($D326:$D$525,$D326,$AI326:$AI$525)&gt;$IG326),_xlfn.AGGREGATE(14,4,$CB$11:$CB$31*($C$11:$C$31=$C326),1),""))))</f>
        <v/>
      </c>
      <c r="BZ326" s="409">
        <f>COUNTIFS('ZASOBY N'!$B325:$B$525,'ZASOBY N'!$B325,'ZASOBY N'!$C325:'ZASOBY N'!$C$525,'ZASOBY N'!$C325,'ZASOBY N'!$D325:'ZASOBY N'!$D$525,'ZASOBY N'!$D325,'ZASOBY N'!$H325:'ZASOBY N'!$H$525,'ZASOBY N'!$H325 )</f>
        <v>0</v>
      </c>
      <c r="CA326" s="410">
        <f>COUNTIFS('ZASOBY N'!$B$10:$B325,'ZASOBY N'!$B325,'ZASOBY N'!$C$10:'ZASOBY N'!$C325,'ZASOBY N'!$C325,'ZASOBY N'!$D$10:'ZASOBY N'!$D325,'ZASOBY N'!$D325,'ZASOBY N'!$H$10:'ZASOBY N'!$H325,'ZASOBY N'!$H325 )</f>
        <v>0</v>
      </c>
      <c r="CB326" s="411">
        <f t="shared" si="104"/>
        <v>0</v>
      </c>
      <c r="CC326" s="412">
        <f t="shared" si="105"/>
        <v>0</v>
      </c>
      <c r="CE326" s="414" t="str">
        <f>IF(AND(CG326=1,CH326=1,SUMIF($C326:$C$525,$C326,$AH326:$AH$525)=$AH326),$AH326,IF($CJ326&gt;0,$CJ326,IF(AND(COUNTIF($C$11:$C325,$C326)&gt;=1,COUNTIF($D325:$D325,$D326)&gt;=1),"",IF(AND(SUMIF($C326:$C$525,$C326,$AH326:$AH$525)&gt;$AH326,SUMIF($D326:$D$525,$D326,$AH326:$AH$525)&gt;$AH326),_xlfn.AGGREGATE(14,4,$CI$11:$CI$31*($C$11:$C$31=$C326),1),""))))</f>
        <v/>
      </c>
      <c r="CG326" s="409">
        <f>COUNTIFS('ZASOBY N'!$B325:$B$525,'ZASOBY N'!$B325,'ZASOBY N'!$C325:'ZASOBY N'!$C$525,'ZASOBY N'!$C325,'ZASOBY N'!$D325:'ZASOBY N'!$D$525,'ZASOBY N'!$D325,'ZASOBY N'!$H325:'ZASOBY N'!$H$525,'ZASOBY N'!$H325 )</f>
        <v>0</v>
      </c>
      <c r="CH326" s="410">
        <f>COUNTIFS('ZASOBY N'!$B$10:$B325,'ZASOBY N'!$B325,'ZASOBY N'!$C$10:'ZASOBY N'!$C325,'ZASOBY N'!$C325,'ZASOBY N'!$D$10:'ZASOBY N'!$D325,'ZASOBY N'!$D325,'ZASOBY N'!$H$10:'ZASOBY N'!$H325,'ZASOBY N'!$H325 )</f>
        <v>0</v>
      </c>
      <c r="CI326" s="411">
        <f t="shared" si="106"/>
        <v>0</v>
      </c>
      <c r="CJ326" s="412">
        <f t="shared" si="107"/>
        <v>0</v>
      </c>
      <c r="CL326" s="414" t="str">
        <f>IF(AND(CN326=1,CO326=1,SUMIF($C326:$C$525,$C326,$AG326:$AG$525)=$AG326),$AG326,IF($CQ326&gt;0,$CQ326,IF(AND(COUNTIF($C$11:$C325,$C326)&gt;=1,COUNTIF($D325:$D325,$D326)&gt;=1),"",IF(AND(SUMIF($C326:$C$525,$C326,$AG326:$AG$525)&gt;$AG326,SUMIF($D326:$D$525,$D326,$AG326:$AG$525)&gt;$AG326),_xlfn.AGGREGATE(14,4,$CP$11:$CP$31*($C$11:$C$31=$C326),1),""))))</f>
        <v/>
      </c>
      <c r="CN326" s="409">
        <f>COUNTIFS('ZASOBY N'!$B325:$B$525,'ZASOBY N'!$B325,'ZASOBY N'!$C325:'ZASOBY N'!$C$525,'ZASOBY N'!$C325,'ZASOBY N'!$D325:'ZASOBY N'!$D$525,'ZASOBY N'!$D325,'ZASOBY N'!$H325:'ZASOBY N'!$H$525,'ZASOBY N'!$H325 )</f>
        <v>0</v>
      </c>
      <c r="CO326" s="410">
        <f>COUNTIFS('ZASOBY N'!$B$10:$B325,'ZASOBY N'!$B325,'ZASOBY N'!$C$10:'ZASOBY N'!$C325,'ZASOBY N'!$C325,'ZASOBY N'!$D$10:'ZASOBY N'!$D325,'ZASOBY N'!$D325,'ZASOBY N'!$H$10:'ZASOBY N'!$H325,'ZASOBY N'!$H325 )</f>
        <v>0</v>
      </c>
      <c r="CP326" s="411">
        <f t="shared" si="108"/>
        <v>0</v>
      </c>
      <c r="CQ326" s="412">
        <f t="shared" si="109"/>
        <v>0</v>
      </c>
      <c r="CS326" s="414" t="str">
        <f>IF(AND(CU326=1,CV326=1,SUMIF($C326:$C$525,$C326,$AF326:$AF$525)=$AF326),$AF326,IF($CX326&gt;0,$CX326,IF(AND(COUNTIF($C$11:$C325,$C326)&gt;=1,COUNTIF($D325:$D325,$D326)&gt;=1),"",IF(AND(SUMIF($C326:$C$525,$C326,$AF326:$AF$525)&gt;$AF326,SUMIF($D326:$D$525,$D326,$AF326:$AF$525)&gt;$AF326),_xlfn.AGGREGATE(14,4,$CW$11:$CW$31*($C$11:$C$31=$C326),1),""))))</f>
        <v/>
      </c>
      <c r="CU326" s="409">
        <f>COUNTIFS('ZASOBY N'!$B325:$B$525,'ZASOBY N'!$B325,'ZASOBY N'!$C325:'ZASOBY N'!$C$525,'ZASOBY N'!$C325,'ZASOBY N'!$D325:'ZASOBY N'!$D$525,'ZASOBY N'!$D325,'ZASOBY N'!$H325:'ZASOBY N'!$H$525,'ZASOBY N'!$H325 )</f>
        <v>0</v>
      </c>
      <c r="CV326" s="410">
        <f>COUNTIFS('ZASOBY N'!$B$10:$B325,'ZASOBY N'!$B325,'ZASOBY N'!$C$10:'ZASOBY N'!$C325,'ZASOBY N'!$C325,'ZASOBY N'!$D$10:'ZASOBY N'!$D325,'ZASOBY N'!$D325,'ZASOBY N'!$H$10:'ZASOBY N'!$H325,'ZASOBY N'!$H325 )</f>
        <v>0</v>
      </c>
      <c r="CW326" s="411">
        <f t="shared" si="110"/>
        <v>0</v>
      </c>
      <c r="CX326" s="412">
        <f t="shared" si="111"/>
        <v>0</v>
      </c>
      <c r="CZ326" s="414" t="str">
        <f>IF(AND(DB326=1,DC326=1,SUMIF($C326:$C$525,$C326,$AE326:$AE$525)=$AE326),$AE326,IF($DE326&gt;0,$DE326,IF(AND(COUNTIF($C$11:$C325,$C326)&gt;=1,COUNTIF($D325:$D325,$D326)&gt;=1),"",IF(AND(SUMIF($C326:$C$525,$C326,$AE326:$AE$525)&gt;$AE326,SUMIF($D326:$D$525,$D326,$AE326:$AE$525)&gt;$AE326),_xlfn.AGGREGATE(14,4,$DD$11:$DD$31*($C$11:$C$31=$C326),1),""))))</f>
        <v/>
      </c>
      <c r="DB326" s="409">
        <f>COUNTIFS('ZASOBY N'!$B325:$B$525,'ZASOBY N'!$B325,'ZASOBY N'!$C325:'ZASOBY N'!$C$525,'ZASOBY N'!$C325,'ZASOBY N'!$D325:'ZASOBY N'!$D$525,'ZASOBY N'!$D325,'ZASOBY N'!$H325:'ZASOBY N'!$H$525,'ZASOBY N'!$H325 )</f>
        <v>0</v>
      </c>
      <c r="DC326" s="410">
        <f>COUNTIFS('ZASOBY N'!$B$10:$B325,'ZASOBY N'!$B325,'ZASOBY N'!$C$10:'ZASOBY N'!$C325,'ZASOBY N'!$C325,'ZASOBY N'!$D$10:'ZASOBY N'!$D325,'ZASOBY N'!$D325,'ZASOBY N'!$H$10:'ZASOBY N'!$H325,'ZASOBY N'!$H325 )</f>
        <v>0</v>
      </c>
      <c r="DD326" s="411">
        <f t="shared" si="112"/>
        <v>0</v>
      </c>
      <c r="DE326" s="412">
        <f t="shared" si="113"/>
        <v>0</v>
      </c>
      <c r="DF326" s="399" t="str">
        <f>IF(AND(DI326=1,DJ326=1,SUMIF($C326:$C$525,$C326,$AD326:$AD$525)=$AD326),$AD326,IF($DL326&gt;0,$DL326,IF(B326="","",IF(AND(COUNTIF($C$11:$C325,$C326)&gt;=1,COUNTIF($D325:$D325,$D326)&gt;=1,COUNTIF($Z323:$Z325,$C326)=0),"",IF(AND(COUNTIF($C$11:$C325,$C326)&gt;=1,COUNTIF($D325:$D325,$D326)&gt;=1),"UJĘTO WYŻEJ",IF(AND(SUMIF($C326:$C$525,$C326,$AD326:$AD$525)&gt;$AD326,SUMIF($D326:$D$525,$D326,$AD326:$AD$525)&gt;$AD326),_xlfn.AGGREGATE(14,4,$DK$11:$DK$31*($C$11:$C$31=$C326),1),""))))))</f>
        <v/>
      </c>
      <c r="DG326" s="414" t="str">
        <f>IF(AND(DI326=1,DJ326=1,SUMIF($C326:$C$525,$C326,$AD326:$AD$525)=$AD326),$AD326,IF($DL326&gt;0,$DL326,IF(AND(COUNTIF($C$11:$C325,$C326)&gt;=1,COUNTIF($D325:$D325,$D326)&gt;=1),"",IF(AND(SUMIF($C326:$C$525,$C326,$AD326:$AD$525)&gt;$AD326,SUMIF($D326:$D$525,$D326,$AD326:$AD$525)&gt;$AD326),_xlfn.AGGREGATE(14,4,$DK$11:$DK$31*($C$11:$C$31=$C326),1),""))))</f>
        <v/>
      </c>
      <c r="DI326" s="409">
        <f>COUNTIFS('ZASOBY N'!$B325:$B$525,'ZASOBY N'!$B325,'ZASOBY N'!$C325:'ZASOBY N'!$C$525,'ZASOBY N'!$C325,'ZASOBY N'!$D325:'ZASOBY N'!$D$525,'ZASOBY N'!$D325,'ZASOBY N'!$H325:'ZASOBY N'!$H$525,'ZASOBY N'!$H325 )</f>
        <v>0</v>
      </c>
      <c r="DJ326" s="410">
        <f>COUNTIFS('ZASOBY N'!$B$10:$B325,'ZASOBY N'!$B325,'ZASOBY N'!$C$10:'ZASOBY N'!$C325,'ZASOBY N'!$C325,'ZASOBY N'!$D$10:'ZASOBY N'!$D325,'ZASOBY N'!$D325,'ZASOBY N'!$H$10:'ZASOBY N'!$H325,'ZASOBY N'!$H325 )</f>
        <v>0</v>
      </c>
      <c r="DK326" s="411">
        <f t="shared" si="114"/>
        <v>0</v>
      </c>
      <c r="DL326" s="412">
        <f t="shared" si="115"/>
        <v>0</v>
      </c>
    </row>
    <row r="327" spans="1:116" ht="18.899999999999999" customHeight="1" x14ac:dyDescent="0.3">
      <c r="A327" s="219"/>
      <c r="B327" s="152" t="str">
        <f>IF('ZASOBY N'!A326="","",'ZASOBY N'!A326)</f>
        <v/>
      </c>
      <c r="C327" s="462" t="str">
        <f>IF('ZASOBY N'!C326="","",'ZASOBY N'!C326)</f>
        <v/>
      </c>
      <c r="D327" s="137" t="str">
        <f>IF('ZASOBY N'!B326="","",'ZASOBY N'!B326)</f>
        <v/>
      </c>
      <c r="E327" s="138"/>
      <c r="F327" s="356" t="str">
        <f>IF('ZASOBY N'!D326="","",'ZASOBY N'!D326)</f>
        <v/>
      </c>
      <c r="G327" s="220" t="str">
        <f>IF('ZASOBY N'!G326="","",'ZASOBY N'!G326)</f>
        <v/>
      </c>
      <c r="H327" s="221" t="str">
        <f>IF('ZASOBY N'!F326="","",'ZASOBY N'!F326)</f>
        <v/>
      </c>
      <c r="I327" s="221" t="str">
        <f>IF('ZASOBY N'!G326="","",'ZASOBY N'!G326)</f>
        <v/>
      </c>
      <c r="J327" s="221" t="str">
        <f>IF('ZASOBY N'!H326="","",'ZASOBY N'!H326)</f>
        <v/>
      </c>
      <c r="K327" s="214">
        <v>0</v>
      </c>
      <c r="L327" s="214">
        <v>0</v>
      </c>
      <c r="M327" s="214">
        <v>0</v>
      </c>
      <c r="N327" s="222" t="str">
        <f>IF('ZASOBY N'!BD326="x","",IF(W327="","",'ZASOBY N'!E326))</f>
        <v/>
      </c>
      <c r="O327" s="223">
        <v>0</v>
      </c>
      <c r="P327" s="223">
        <v>0</v>
      </c>
      <c r="Q327" s="226" t="str">
        <f>IF($N327="","",'UPR BILANS N'!G327*'UPR BILANS N'!N327)</f>
        <v/>
      </c>
      <c r="R327" s="225" t="str">
        <f>IF($N327="","",'ZASOBY N'!O326)</f>
        <v/>
      </c>
      <c r="S327" s="225" t="str">
        <f>IF($N327="","",IF('ZASOBY N'!Q326="",0,'ZASOBY N'!Q326))</f>
        <v/>
      </c>
      <c r="T327" s="225" t="str">
        <f>IF($N327="","",'ZASOBY N'!V326)</f>
        <v/>
      </c>
      <c r="U327" s="225" t="str">
        <f>IF($N327="","",IF('ZASOBY N'!AG326="",0,'ZASOBY N'!AG326))</f>
        <v/>
      </c>
      <c r="V327" s="225" t="str">
        <f>IF($N327="","",IF(NN!P329="",0,NN!P329))</f>
        <v/>
      </c>
      <c r="W327" s="225" t="str">
        <f t="shared" si="116"/>
        <v/>
      </c>
      <c r="X327" s="226" t="str">
        <f t="shared" si="119"/>
        <v/>
      </c>
      <c r="Y327" s="225" t="str">
        <f>IF('ZASOBY N'!AU326="","",IF(C327&lt;&gt;C326,'ZASOBY N'!AU326,IF(D327&lt;&gt;D326,'ZASOBY N'!AU326,IF(F327&lt;&gt;F326,'ZASOBY N'!AU326,IF(G327&lt;&gt;G326,'ZASOBY N'!AU326,IF(J327&lt;&gt;J326,'ZASOBY N'!AU326,IF(NN!AC329="","",IF(AND(C326=C327,H326=H327,J326=J327,NN!AC329&gt;0),"",IF(AND(C327=C328,H327=DO325,NN!CW327&gt;0),'ZASOBY N'!AU326,'ZASOBY N'!AU326)))))))))</f>
        <v/>
      </c>
      <c r="Z327" s="225" t="str">
        <f t="shared" si="117"/>
        <v/>
      </c>
      <c r="AA327" s="227" t="str">
        <f t="shared" si="98"/>
        <v/>
      </c>
      <c r="AB327" s="400" t="str">
        <f t="shared" si="118"/>
        <v/>
      </c>
      <c r="AC327" s="228" t="str">
        <f t="shared" si="97"/>
        <v/>
      </c>
      <c r="AD327" s="222">
        <f>IF(B327="",0,IF(F327="",0,INDEX(POBRANIE_!$B$6:$F$101,MATCH('UPR BILANS N'!$F327,POBRANIE_!$A$6:$A$101,0),2)))</f>
        <v>0</v>
      </c>
      <c r="AE327" s="224">
        <f>IF(OR('ZASOBY N'!G326="",'ZASOBY N'!E326=""),0,IF(B327="",0,'ZASOBY N'!G326*'ZASOBY N'!E326))</f>
        <v>0</v>
      </c>
      <c r="AF327" s="225">
        <f>IF('ZASOBY N'!O326="",0,'ZASOBY N'!O326)</f>
        <v>0</v>
      </c>
      <c r="AG327" s="225">
        <f>IF('ZASOBY N'!Q326="",0,'ZASOBY N'!Q326)</f>
        <v>0</v>
      </c>
      <c r="AH327" s="225">
        <f>IF('ZASOBY N'!V326="",0,'ZASOBY N'!V326)</f>
        <v>0</v>
      </c>
      <c r="AI327" s="225">
        <f>IF('ZASOBY N'!AG326="",0,'ZASOBY N'!AG326)</f>
        <v>0</v>
      </c>
      <c r="AJ327" s="225">
        <f>IF(NN!P329="",0,IF(NN!P329="BRAK kol.7","BRAK BADAŃ",NN!P329))</f>
        <v>0</v>
      </c>
      <c r="AK327" s="225">
        <f>IF(NN!AC329="",0,IF(NN!AC329="BRAK kol.7","BRAK BADAŃ",NN!AC329))</f>
        <v>0</v>
      </c>
      <c r="BJ327" s="414" t="str">
        <f>IF(AND(BL327=1,BM327=1,SUMIF($C327:$C$525,$C327,$AK327:$AK$525)=$AK327),$AK327,IF($BO327&gt;0,$BO327,IF(AND(COUNTIF($C$11:$C326,$C327)&gt;=1,COUNTIF($D326:$D326,$D327)&gt;=1),"",IF(AND(SUMIF($C327:$C$525,$C327,$AK327:$AK$525)&gt;=$AK327,SUMIF($D327:$D$525,$D327,$AK327:$AK$525)&gt;=$AK327),SUMIF($C327:$C$525,$C327,$AK327:$AK$525),""))))</f>
        <v/>
      </c>
      <c r="BL327" s="409">
        <f>COUNTIFS('ZASOBY N'!$B326:$B$525,'ZASOBY N'!$B326,'ZASOBY N'!$C326:'ZASOBY N'!$C$525,'ZASOBY N'!$C326,'ZASOBY N'!$D326:'ZASOBY N'!$D$525,'ZASOBY N'!$D326,'ZASOBY N'!$H326:'ZASOBY N'!$H$525,'ZASOBY N'!$H326 )</f>
        <v>0</v>
      </c>
      <c r="BM327" s="410">
        <f>COUNTIFS('ZASOBY N'!$B$10:$B326,'ZASOBY N'!$B326,'ZASOBY N'!$C$10:'ZASOBY N'!$C326,'ZASOBY N'!$C326,'ZASOBY N'!$D$10:'ZASOBY N'!$D326,'ZASOBY N'!$D326,'ZASOBY N'!$H$10:'ZASOBY N'!$H326,'ZASOBY N'!$H326 )</f>
        <v>0</v>
      </c>
      <c r="BN327" s="411">
        <f t="shared" si="99"/>
        <v>0</v>
      </c>
      <c r="BO327" s="412">
        <f t="shared" si="100"/>
        <v>0</v>
      </c>
      <c r="BP327" s="94" t="str">
        <f t="shared" si="101"/>
        <v/>
      </c>
      <c r="BQ327" s="414" t="str">
        <f>IF(AND(BS327=1,BT327=1,SUMIF($C327:$C$525,$C327,$AJ327:$AJ$525)=$AJ327),$AJ327,IF($BV327&gt;0,$BV327,IF(AND(COUNTIF($C$11:$C326,$C327)&gt;=1,COUNTIF($D326:$D326,$D327)&gt;=1),"",IF(AND(SUMIF($C327:$C$525,$C327,$AJ327:$AJ$525)&gt;$AJ327,SUMIF($D327:$D$525,$D327,$AJ327:$AJ$525)&gt;$AJ327),SUMIF($C327:$C$525,$C327,$AJ327:$AJ$525),""))))</f>
        <v/>
      </c>
      <c r="BS327" s="409">
        <f>COUNTIFS('ZASOBY N'!$B326:$B$525,'ZASOBY N'!$B326,'ZASOBY N'!$C326:'ZASOBY N'!$C$525,'ZASOBY N'!$C326,'ZASOBY N'!$D326:'ZASOBY N'!$D$525,'ZASOBY N'!$D326,'ZASOBY N'!$H326:'ZASOBY N'!$H$525,'ZASOBY N'!$H326 )</f>
        <v>0</v>
      </c>
      <c r="BT327" s="410">
        <f>COUNTIFS('ZASOBY N'!$B$10:$B326,'ZASOBY N'!$B326,'ZASOBY N'!$C$10:'ZASOBY N'!$C326,'ZASOBY N'!$C326,'ZASOBY N'!$D$10:'ZASOBY N'!$D326,'ZASOBY N'!$D326,'ZASOBY N'!$H$10:'ZASOBY N'!$H326,'ZASOBY N'!$H326 )</f>
        <v>0</v>
      </c>
      <c r="BU327" s="411">
        <f t="shared" si="102"/>
        <v>0</v>
      </c>
      <c r="BV327" s="412">
        <f t="shared" si="103"/>
        <v>0</v>
      </c>
      <c r="BW327" s="94" t="s">
        <v>499</v>
      </c>
      <c r="BX327" s="414" t="str">
        <f>IF(AND(BZ327=1,CA327=1,SUMIF($C327:$C$525,$C327,$AI327:$AI$525)=$AI327),$AI327,IF($CC327&gt;0,$CC327,IF(AND(COUNTIF($C$11:$C326,$C327)&gt;=1,COUNTIF($D326:$D326,$D327)&gt;=1),"",IF(AND(SUMIF($C327:$C$525,$C327,$AI327:$AI$525)&gt;$AI327,SUMIF($D327:$D$525,$D327,$AI327:$AI$525)&gt;$IG327),_xlfn.AGGREGATE(14,4,$CB$11:$CB$31*($C$11:$C$31=$C327),1),""))))</f>
        <v/>
      </c>
      <c r="BZ327" s="409">
        <f>COUNTIFS('ZASOBY N'!$B326:$B$525,'ZASOBY N'!$B326,'ZASOBY N'!$C326:'ZASOBY N'!$C$525,'ZASOBY N'!$C326,'ZASOBY N'!$D326:'ZASOBY N'!$D$525,'ZASOBY N'!$D326,'ZASOBY N'!$H326:'ZASOBY N'!$H$525,'ZASOBY N'!$H326 )</f>
        <v>0</v>
      </c>
      <c r="CA327" s="410">
        <f>COUNTIFS('ZASOBY N'!$B$10:$B326,'ZASOBY N'!$B326,'ZASOBY N'!$C$10:'ZASOBY N'!$C326,'ZASOBY N'!$C326,'ZASOBY N'!$D$10:'ZASOBY N'!$D326,'ZASOBY N'!$D326,'ZASOBY N'!$H$10:'ZASOBY N'!$H326,'ZASOBY N'!$H326 )</f>
        <v>0</v>
      </c>
      <c r="CB327" s="411">
        <f t="shared" si="104"/>
        <v>0</v>
      </c>
      <c r="CC327" s="412">
        <f t="shared" si="105"/>
        <v>0</v>
      </c>
      <c r="CE327" s="414" t="str">
        <f>IF(AND(CG327=1,CH327=1,SUMIF($C327:$C$525,$C327,$AH327:$AH$525)=$AH327),$AH327,IF($CJ327&gt;0,$CJ327,IF(AND(COUNTIF($C$11:$C326,$C327)&gt;=1,COUNTIF($D326:$D326,$D327)&gt;=1),"",IF(AND(SUMIF($C327:$C$525,$C327,$AH327:$AH$525)&gt;$AH327,SUMIF($D327:$D$525,$D327,$AH327:$AH$525)&gt;$AH327),_xlfn.AGGREGATE(14,4,$CI$11:$CI$31*($C$11:$C$31=$C327),1),""))))</f>
        <v/>
      </c>
      <c r="CG327" s="409">
        <f>COUNTIFS('ZASOBY N'!$B326:$B$525,'ZASOBY N'!$B326,'ZASOBY N'!$C326:'ZASOBY N'!$C$525,'ZASOBY N'!$C326,'ZASOBY N'!$D326:'ZASOBY N'!$D$525,'ZASOBY N'!$D326,'ZASOBY N'!$H326:'ZASOBY N'!$H$525,'ZASOBY N'!$H326 )</f>
        <v>0</v>
      </c>
      <c r="CH327" s="410">
        <f>COUNTIFS('ZASOBY N'!$B$10:$B326,'ZASOBY N'!$B326,'ZASOBY N'!$C$10:'ZASOBY N'!$C326,'ZASOBY N'!$C326,'ZASOBY N'!$D$10:'ZASOBY N'!$D326,'ZASOBY N'!$D326,'ZASOBY N'!$H$10:'ZASOBY N'!$H326,'ZASOBY N'!$H326 )</f>
        <v>0</v>
      </c>
      <c r="CI327" s="411">
        <f t="shared" si="106"/>
        <v>0</v>
      </c>
      <c r="CJ327" s="412">
        <f t="shared" si="107"/>
        <v>0</v>
      </c>
      <c r="CL327" s="414" t="str">
        <f>IF(AND(CN327=1,CO327=1,SUMIF($C327:$C$525,$C327,$AG327:$AG$525)=$AG327),$AG327,IF($CQ327&gt;0,$CQ327,IF(AND(COUNTIF($C$11:$C326,$C327)&gt;=1,COUNTIF($D326:$D326,$D327)&gt;=1),"",IF(AND(SUMIF($C327:$C$525,$C327,$AG327:$AG$525)&gt;$AG327,SUMIF($D327:$D$525,$D327,$AG327:$AG$525)&gt;$AG327),_xlfn.AGGREGATE(14,4,$CP$11:$CP$31*($C$11:$C$31=$C327),1),""))))</f>
        <v/>
      </c>
      <c r="CN327" s="409">
        <f>COUNTIFS('ZASOBY N'!$B326:$B$525,'ZASOBY N'!$B326,'ZASOBY N'!$C326:'ZASOBY N'!$C$525,'ZASOBY N'!$C326,'ZASOBY N'!$D326:'ZASOBY N'!$D$525,'ZASOBY N'!$D326,'ZASOBY N'!$H326:'ZASOBY N'!$H$525,'ZASOBY N'!$H326 )</f>
        <v>0</v>
      </c>
      <c r="CO327" s="410">
        <f>COUNTIFS('ZASOBY N'!$B$10:$B326,'ZASOBY N'!$B326,'ZASOBY N'!$C$10:'ZASOBY N'!$C326,'ZASOBY N'!$C326,'ZASOBY N'!$D$10:'ZASOBY N'!$D326,'ZASOBY N'!$D326,'ZASOBY N'!$H$10:'ZASOBY N'!$H326,'ZASOBY N'!$H326 )</f>
        <v>0</v>
      </c>
      <c r="CP327" s="411">
        <f t="shared" si="108"/>
        <v>0</v>
      </c>
      <c r="CQ327" s="412">
        <f t="shared" si="109"/>
        <v>0</v>
      </c>
      <c r="CS327" s="414" t="str">
        <f>IF(AND(CU327=1,CV327=1,SUMIF($C327:$C$525,$C327,$AF327:$AF$525)=$AF327),$AF327,IF($CX327&gt;0,$CX327,IF(AND(COUNTIF($C$11:$C326,$C327)&gt;=1,COUNTIF($D326:$D326,$D327)&gt;=1),"",IF(AND(SUMIF($C327:$C$525,$C327,$AF327:$AF$525)&gt;$AF327,SUMIF($D327:$D$525,$D327,$AF327:$AF$525)&gt;$AF327),_xlfn.AGGREGATE(14,4,$CW$11:$CW$31*($C$11:$C$31=$C327),1),""))))</f>
        <v/>
      </c>
      <c r="CU327" s="409">
        <f>COUNTIFS('ZASOBY N'!$B326:$B$525,'ZASOBY N'!$B326,'ZASOBY N'!$C326:'ZASOBY N'!$C$525,'ZASOBY N'!$C326,'ZASOBY N'!$D326:'ZASOBY N'!$D$525,'ZASOBY N'!$D326,'ZASOBY N'!$H326:'ZASOBY N'!$H$525,'ZASOBY N'!$H326 )</f>
        <v>0</v>
      </c>
      <c r="CV327" s="410">
        <f>COUNTIFS('ZASOBY N'!$B$10:$B326,'ZASOBY N'!$B326,'ZASOBY N'!$C$10:'ZASOBY N'!$C326,'ZASOBY N'!$C326,'ZASOBY N'!$D$10:'ZASOBY N'!$D326,'ZASOBY N'!$D326,'ZASOBY N'!$H$10:'ZASOBY N'!$H326,'ZASOBY N'!$H326 )</f>
        <v>0</v>
      </c>
      <c r="CW327" s="411">
        <f t="shared" si="110"/>
        <v>0</v>
      </c>
      <c r="CX327" s="412">
        <f t="shared" si="111"/>
        <v>0</v>
      </c>
      <c r="CZ327" s="414" t="str">
        <f>IF(AND(DB327=1,DC327=1,SUMIF($C327:$C$525,$C327,$AE327:$AE$525)=$AE327),$AE327,IF($DE327&gt;0,$DE327,IF(AND(COUNTIF($C$11:$C326,$C327)&gt;=1,COUNTIF($D326:$D326,$D327)&gt;=1),"",IF(AND(SUMIF($C327:$C$525,$C327,$AE327:$AE$525)&gt;$AE327,SUMIF($D327:$D$525,$D327,$AE327:$AE$525)&gt;$AE327),_xlfn.AGGREGATE(14,4,$DD$11:$DD$31*($C$11:$C$31=$C327),1),""))))</f>
        <v/>
      </c>
      <c r="DB327" s="409">
        <f>COUNTIFS('ZASOBY N'!$B326:$B$525,'ZASOBY N'!$B326,'ZASOBY N'!$C326:'ZASOBY N'!$C$525,'ZASOBY N'!$C326,'ZASOBY N'!$D326:'ZASOBY N'!$D$525,'ZASOBY N'!$D326,'ZASOBY N'!$H326:'ZASOBY N'!$H$525,'ZASOBY N'!$H326 )</f>
        <v>0</v>
      </c>
      <c r="DC327" s="410">
        <f>COUNTIFS('ZASOBY N'!$B$10:$B326,'ZASOBY N'!$B326,'ZASOBY N'!$C$10:'ZASOBY N'!$C326,'ZASOBY N'!$C326,'ZASOBY N'!$D$10:'ZASOBY N'!$D326,'ZASOBY N'!$D326,'ZASOBY N'!$H$10:'ZASOBY N'!$H326,'ZASOBY N'!$H326 )</f>
        <v>0</v>
      </c>
      <c r="DD327" s="411">
        <f t="shared" si="112"/>
        <v>0</v>
      </c>
      <c r="DE327" s="412">
        <f t="shared" si="113"/>
        <v>0</v>
      </c>
      <c r="DF327" s="399" t="str">
        <f>IF(AND(DI327=1,DJ327=1,SUMIF($C327:$C$525,$C327,$AD327:$AD$525)=$AD327),$AD327,IF($DL327&gt;0,$DL327,IF(B327="","",IF(AND(COUNTIF($C$11:$C326,$C327)&gt;=1,COUNTIF($D326:$D326,$D327)&gt;=1,COUNTIF($Z324:$Z326,$C327)=0),"",IF(AND(COUNTIF($C$11:$C326,$C327)&gt;=1,COUNTIF($D326:$D326,$D327)&gt;=1),"UJĘTO WYŻEJ",IF(AND(SUMIF($C327:$C$525,$C327,$AD327:$AD$525)&gt;$AD327,SUMIF($D327:$D$525,$D327,$AD327:$AD$525)&gt;$AD327),_xlfn.AGGREGATE(14,4,$DK$11:$DK$31*($C$11:$C$31=$C327),1),""))))))</f>
        <v/>
      </c>
      <c r="DG327" s="414" t="str">
        <f>IF(AND(DI327=1,DJ327=1,SUMIF($C327:$C$525,$C327,$AD327:$AD$525)=$AD327),$AD327,IF($DL327&gt;0,$DL327,IF(AND(COUNTIF($C$11:$C326,$C327)&gt;=1,COUNTIF($D326:$D326,$D327)&gt;=1),"",IF(AND(SUMIF($C327:$C$525,$C327,$AD327:$AD$525)&gt;$AD327,SUMIF($D327:$D$525,$D327,$AD327:$AD$525)&gt;$AD327),_xlfn.AGGREGATE(14,4,$DK$11:$DK$31*($C$11:$C$31=$C327),1),""))))</f>
        <v/>
      </c>
      <c r="DI327" s="409">
        <f>COUNTIFS('ZASOBY N'!$B326:$B$525,'ZASOBY N'!$B326,'ZASOBY N'!$C326:'ZASOBY N'!$C$525,'ZASOBY N'!$C326,'ZASOBY N'!$D326:'ZASOBY N'!$D$525,'ZASOBY N'!$D326,'ZASOBY N'!$H326:'ZASOBY N'!$H$525,'ZASOBY N'!$H326 )</f>
        <v>0</v>
      </c>
      <c r="DJ327" s="410">
        <f>COUNTIFS('ZASOBY N'!$B$10:$B326,'ZASOBY N'!$B326,'ZASOBY N'!$C$10:'ZASOBY N'!$C326,'ZASOBY N'!$C326,'ZASOBY N'!$D$10:'ZASOBY N'!$D326,'ZASOBY N'!$D326,'ZASOBY N'!$H$10:'ZASOBY N'!$H326,'ZASOBY N'!$H326 )</f>
        <v>0</v>
      </c>
      <c r="DK327" s="411">
        <f t="shared" si="114"/>
        <v>0</v>
      </c>
      <c r="DL327" s="412">
        <f t="shared" si="115"/>
        <v>0</v>
      </c>
    </row>
    <row r="328" spans="1:116" ht="18.899999999999999" customHeight="1" x14ac:dyDescent="0.3">
      <c r="A328" s="219"/>
      <c r="B328" s="152" t="str">
        <f>IF('ZASOBY N'!A327="","",'ZASOBY N'!A327)</f>
        <v/>
      </c>
      <c r="C328" s="462" t="str">
        <f>IF('ZASOBY N'!C327="","",'ZASOBY N'!C327)</f>
        <v/>
      </c>
      <c r="D328" s="137" t="str">
        <f>IF('ZASOBY N'!B327="","",'ZASOBY N'!B327)</f>
        <v/>
      </c>
      <c r="E328" s="138"/>
      <c r="F328" s="356" t="str">
        <f>IF('ZASOBY N'!D327="","",'ZASOBY N'!D327)</f>
        <v/>
      </c>
      <c r="G328" s="220" t="str">
        <f>IF('ZASOBY N'!G327="","",'ZASOBY N'!G327)</f>
        <v/>
      </c>
      <c r="H328" s="221" t="str">
        <f>IF('ZASOBY N'!F327="","",'ZASOBY N'!F327)</f>
        <v/>
      </c>
      <c r="I328" s="221" t="str">
        <f>IF('ZASOBY N'!G327="","",'ZASOBY N'!G327)</f>
        <v/>
      </c>
      <c r="J328" s="221" t="str">
        <f>IF('ZASOBY N'!H327="","",'ZASOBY N'!H327)</f>
        <v/>
      </c>
      <c r="K328" s="214">
        <v>0</v>
      </c>
      <c r="L328" s="214">
        <v>0</v>
      </c>
      <c r="M328" s="214">
        <v>0</v>
      </c>
      <c r="N328" s="222" t="str">
        <f>IF('ZASOBY N'!BD327="x","",IF(W328="","",'ZASOBY N'!E327))</f>
        <v/>
      </c>
      <c r="O328" s="223">
        <v>0</v>
      </c>
      <c r="P328" s="223">
        <v>0</v>
      </c>
      <c r="Q328" s="226" t="str">
        <f>IF($N328="","",'UPR BILANS N'!G328*'UPR BILANS N'!N328)</f>
        <v/>
      </c>
      <c r="R328" s="225" t="str">
        <f>IF($N328="","",'ZASOBY N'!O327)</f>
        <v/>
      </c>
      <c r="S328" s="225" t="str">
        <f>IF($N328="","",IF('ZASOBY N'!Q327="",0,'ZASOBY N'!Q327))</f>
        <v/>
      </c>
      <c r="T328" s="225" t="str">
        <f>IF($N328="","",'ZASOBY N'!V327)</f>
        <v/>
      </c>
      <c r="U328" s="225" t="str">
        <f>IF($N328="","",IF('ZASOBY N'!AG327="",0,'ZASOBY N'!AG327))</f>
        <v/>
      </c>
      <c r="V328" s="225" t="str">
        <f>IF($N328="","",IF(NN!P330="",0,NN!P330))</f>
        <v/>
      </c>
      <c r="W328" s="225" t="str">
        <f t="shared" si="116"/>
        <v/>
      </c>
      <c r="X328" s="226" t="str">
        <f t="shared" si="119"/>
        <v/>
      </c>
      <c r="Y328" s="225" t="str">
        <f>IF('ZASOBY N'!AU327="","",IF(C328&lt;&gt;C327,'ZASOBY N'!AU327,IF(D328&lt;&gt;D327,'ZASOBY N'!AU327,IF(F328&lt;&gt;F327,'ZASOBY N'!AU327,IF(G328&lt;&gt;G327,'ZASOBY N'!AU327,IF(J328&lt;&gt;J327,'ZASOBY N'!AU327,IF(NN!AC330="","",IF(AND(C327=C328,H327=H328,J327=J328,NN!AC330&gt;0),"",IF(AND(C328=C329,H328=DO326,NN!CW328&gt;0),'ZASOBY N'!AU327,'ZASOBY N'!AU327)))))))))</f>
        <v/>
      </c>
      <c r="Z328" s="225" t="str">
        <f t="shared" si="117"/>
        <v/>
      </c>
      <c r="AA328" s="227" t="str">
        <f t="shared" si="98"/>
        <v/>
      </c>
      <c r="AB328" s="400" t="str">
        <f t="shared" si="118"/>
        <v/>
      </c>
      <c r="AC328" s="228" t="str">
        <f t="shared" si="97"/>
        <v/>
      </c>
      <c r="AD328" s="222">
        <f>IF(B328="",0,IF(F328="",0,INDEX(POBRANIE_!$B$6:$F$101,MATCH('UPR BILANS N'!$F328,POBRANIE_!$A$6:$A$101,0),2)))</f>
        <v>0</v>
      </c>
      <c r="AE328" s="224">
        <f>IF(OR('ZASOBY N'!G327="",'ZASOBY N'!E327=""),0,IF(B328="",0,'ZASOBY N'!G327*'ZASOBY N'!E327))</f>
        <v>0</v>
      </c>
      <c r="AF328" s="225">
        <f>IF('ZASOBY N'!O327="",0,'ZASOBY N'!O327)</f>
        <v>0</v>
      </c>
      <c r="AG328" s="225">
        <f>IF('ZASOBY N'!Q327="",0,'ZASOBY N'!Q327)</f>
        <v>0</v>
      </c>
      <c r="AH328" s="225">
        <f>IF('ZASOBY N'!V327="",0,'ZASOBY N'!V327)</f>
        <v>0</v>
      </c>
      <c r="AI328" s="225">
        <f>IF('ZASOBY N'!AG327="",0,'ZASOBY N'!AG327)</f>
        <v>0</v>
      </c>
      <c r="AJ328" s="225">
        <f>IF(NN!P330="",0,IF(NN!P330="BRAK kol.7","BRAK BADAŃ",NN!P330))</f>
        <v>0</v>
      </c>
      <c r="AK328" s="225">
        <f>IF(NN!AC330="",0,IF(NN!AC330="BRAK kol.7","BRAK BADAŃ",NN!AC330))</f>
        <v>0</v>
      </c>
      <c r="BJ328" s="414" t="str">
        <f>IF(AND(BL328=1,BM328=1,SUMIF($C328:$C$525,$C328,$AK328:$AK$525)=$AK328),$AK328,IF($BO328&gt;0,$BO328,IF(AND(COUNTIF($C$11:$C327,$C328)&gt;=1,COUNTIF($D327:$D327,$D328)&gt;=1),"",IF(AND(SUMIF($C328:$C$525,$C328,$AK328:$AK$525)&gt;=$AK328,SUMIF($D328:$D$525,$D328,$AK328:$AK$525)&gt;=$AK328),SUMIF($C328:$C$525,$C328,$AK328:$AK$525),""))))</f>
        <v/>
      </c>
      <c r="BL328" s="409">
        <f>COUNTIFS('ZASOBY N'!$B327:$B$525,'ZASOBY N'!$B327,'ZASOBY N'!$C327:'ZASOBY N'!$C$525,'ZASOBY N'!$C327,'ZASOBY N'!$D327:'ZASOBY N'!$D$525,'ZASOBY N'!$D327,'ZASOBY N'!$H327:'ZASOBY N'!$H$525,'ZASOBY N'!$H327 )</f>
        <v>0</v>
      </c>
      <c r="BM328" s="410">
        <f>COUNTIFS('ZASOBY N'!$B$10:$B327,'ZASOBY N'!$B327,'ZASOBY N'!$C$10:'ZASOBY N'!$C327,'ZASOBY N'!$C327,'ZASOBY N'!$D$10:'ZASOBY N'!$D327,'ZASOBY N'!$D327,'ZASOBY N'!$H$10:'ZASOBY N'!$H327,'ZASOBY N'!$H327 )</f>
        <v>0</v>
      </c>
      <c r="BN328" s="411">
        <f t="shared" si="99"/>
        <v>0</v>
      </c>
      <c r="BO328" s="412">
        <f t="shared" si="100"/>
        <v>0</v>
      </c>
      <c r="BP328" s="94" t="str">
        <f t="shared" si="101"/>
        <v/>
      </c>
      <c r="BQ328" s="414" t="str">
        <f>IF(AND(BS328=1,BT328=1,SUMIF($C328:$C$525,$C328,$AJ328:$AJ$525)=$AJ328),$AJ328,IF($BV328&gt;0,$BV328,IF(AND(COUNTIF($C$11:$C327,$C328)&gt;=1,COUNTIF($D327:$D327,$D328)&gt;=1),"",IF(AND(SUMIF($C328:$C$525,$C328,$AJ328:$AJ$525)&gt;$AJ328,SUMIF($D328:$D$525,$D328,$AJ328:$AJ$525)&gt;$AJ328),SUMIF($C328:$C$525,$C328,$AJ328:$AJ$525),""))))</f>
        <v/>
      </c>
      <c r="BS328" s="409">
        <f>COUNTIFS('ZASOBY N'!$B327:$B$525,'ZASOBY N'!$B327,'ZASOBY N'!$C327:'ZASOBY N'!$C$525,'ZASOBY N'!$C327,'ZASOBY N'!$D327:'ZASOBY N'!$D$525,'ZASOBY N'!$D327,'ZASOBY N'!$H327:'ZASOBY N'!$H$525,'ZASOBY N'!$H327 )</f>
        <v>0</v>
      </c>
      <c r="BT328" s="410">
        <f>COUNTIFS('ZASOBY N'!$B$10:$B327,'ZASOBY N'!$B327,'ZASOBY N'!$C$10:'ZASOBY N'!$C327,'ZASOBY N'!$C327,'ZASOBY N'!$D$10:'ZASOBY N'!$D327,'ZASOBY N'!$D327,'ZASOBY N'!$H$10:'ZASOBY N'!$H327,'ZASOBY N'!$H327 )</f>
        <v>0</v>
      </c>
      <c r="BU328" s="411">
        <f t="shared" si="102"/>
        <v>0</v>
      </c>
      <c r="BV328" s="412">
        <f t="shared" si="103"/>
        <v>0</v>
      </c>
      <c r="BW328" s="94" t="s">
        <v>499</v>
      </c>
      <c r="BX328" s="414" t="str">
        <f>IF(AND(BZ328=1,CA328=1,SUMIF($C328:$C$525,$C328,$AI328:$AI$525)=$AI328),$AI328,IF($CC328&gt;0,$CC328,IF(AND(COUNTIF($C$11:$C327,$C328)&gt;=1,COUNTIF($D327:$D327,$D328)&gt;=1),"",IF(AND(SUMIF($C328:$C$525,$C328,$AI328:$AI$525)&gt;$AI328,SUMIF($D328:$D$525,$D328,$AI328:$AI$525)&gt;$IG328),_xlfn.AGGREGATE(14,4,$CB$11:$CB$31*($C$11:$C$31=$C328),1),""))))</f>
        <v/>
      </c>
      <c r="BZ328" s="409">
        <f>COUNTIFS('ZASOBY N'!$B327:$B$525,'ZASOBY N'!$B327,'ZASOBY N'!$C327:'ZASOBY N'!$C$525,'ZASOBY N'!$C327,'ZASOBY N'!$D327:'ZASOBY N'!$D$525,'ZASOBY N'!$D327,'ZASOBY N'!$H327:'ZASOBY N'!$H$525,'ZASOBY N'!$H327 )</f>
        <v>0</v>
      </c>
      <c r="CA328" s="410">
        <f>COUNTIFS('ZASOBY N'!$B$10:$B327,'ZASOBY N'!$B327,'ZASOBY N'!$C$10:'ZASOBY N'!$C327,'ZASOBY N'!$C327,'ZASOBY N'!$D$10:'ZASOBY N'!$D327,'ZASOBY N'!$D327,'ZASOBY N'!$H$10:'ZASOBY N'!$H327,'ZASOBY N'!$H327 )</f>
        <v>0</v>
      </c>
      <c r="CB328" s="411">
        <f t="shared" si="104"/>
        <v>0</v>
      </c>
      <c r="CC328" s="412">
        <f t="shared" si="105"/>
        <v>0</v>
      </c>
      <c r="CE328" s="414" t="str">
        <f>IF(AND(CG328=1,CH328=1,SUMIF($C328:$C$525,$C328,$AH328:$AH$525)=$AH328),$AH328,IF($CJ328&gt;0,$CJ328,IF(AND(COUNTIF($C$11:$C327,$C328)&gt;=1,COUNTIF($D327:$D327,$D328)&gt;=1),"",IF(AND(SUMIF($C328:$C$525,$C328,$AH328:$AH$525)&gt;$AH328,SUMIF($D328:$D$525,$D328,$AH328:$AH$525)&gt;$AH328),_xlfn.AGGREGATE(14,4,$CI$11:$CI$31*($C$11:$C$31=$C328),1),""))))</f>
        <v/>
      </c>
      <c r="CG328" s="409">
        <f>COUNTIFS('ZASOBY N'!$B327:$B$525,'ZASOBY N'!$B327,'ZASOBY N'!$C327:'ZASOBY N'!$C$525,'ZASOBY N'!$C327,'ZASOBY N'!$D327:'ZASOBY N'!$D$525,'ZASOBY N'!$D327,'ZASOBY N'!$H327:'ZASOBY N'!$H$525,'ZASOBY N'!$H327 )</f>
        <v>0</v>
      </c>
      <c r="CH328" s="410">
        <f>COUNTIFS('ZASOBY N'!$B$10:$B327,'ZASOBY N'!$B327,'ZASOBY N'!$C$10:'ZASOBY N'!$C327,'ZASOBY N'!$C327,'ZASOBY N'!$D$10:'ZASOBY N'!$D327,'ZASOBY N'!$D327,'ZASOBY N'!$H$10:'ZASOBY N'!$H327,'ZASOBY N'!$H327 )</f>
        <v>0</v>
      </c>
      <c r="CI328" s="411">
        <f t="shared" si="106"/>
        <v>0</v>
      </c>
      <c r="CJ328" s="412">
        <f t="shared" si="107"/>
        <v>0</v>
      </c>
      <c r="CL328" s="414" t="str">
        <f>IF(AND(CN328=1,CO328=1,SUMIF($C328:$C$525,$C328,$AG328:$AG$525)=$AG328),$AG328,IF($CQ328&gt;0,$CQ328,IF(AND(COUNTIF($C$11:$C327,$C328)&gt;=1,COUNTIF($D327:$D327,$D328)&gt;=1),"",IF(AND(SUMIF($C328:$C$525,$C328,$AG328:$AG$525)&gt;$AG328,SUMIF($D328:$D$525,$D328,$AG328:$AG$525)&gt;$AG328),_xlfn.AGGREGATE(14,4,$CP$11:$CP$31*($C$11:$C$31=$C328),1),""))))</f>
        <v/>
      </c>
      <c r="CN328" s="409">
        <f>COUNTIFS('ZASOBY N'!$B327:$B$525,'ZASOBY N'!$B327,'ZASOBY N'!$C327:'ZASOBY N'!$C$525,'ZASOBY N'!$C327,'ZASOBY N'!$D327:'ZASOBY N'!$D$525,'ZASOBY N'!$D327,'ZASOBY N'!$H327:'ZASOBY N'!$H$525,'ZASOBY N'!$H327 )</f>
        <v>0</v>
      </c>
      <c r="CO328" s="410">
        <f>COUNTIFS('ZASOBY N'!$B$10:$B327,'ZASOBY N'!$B327,'ZASOBY N'!$C$10:'ZASOBY N'!$C327,'ZASOBY N'!$C327,'ZASOBY N'!$D$10:'ZASOBY N'!$D327,'ZASOBY N'!$D327,'ZASOBY N'!$H$10:'ZASOBY N'!$H327,'ZASOBY N'!$H327 )</f>
        <v>0</v>
      </c>
      <c r="CP328" s="411">
        <f t="shared" si="108"/>
        <v>0</v>
      </c>
      <c r="CQ328" s="412">
        <f t="shared" si="109"/>
        <v>0</v>
      </c>
      <c r="CS328" s="414" t="str">
        <f>IF(AND(CU328=1,CV328=1,SUMIF($C328:$C$525,$C328,$AF328:$AF$525)=$AF328),$AF328,IF($CX328&gt;0,$CX328,IF(AND(COUNTIF($C$11:$C327,$C328)&gt;=1,COUNTIF($D327:$D327,$D328)&gt;=1),"",IF(AND(SUMIF($C328:$C$525,$C328,$AF328:$AF$525)&gt;$AF328,SUMIF($D328:$D$525,$D328,$AF328:$AF$525)&gt;$AF328),_xlfn.AGGREGATE(14,4,$CW$11:$CW$31*($C$11:$C$31=$C328),1),""))))</f>
        <v/>
      </c>
      <c r="CU328" s="409">
        <f>COUNTIFS('ZASOBY N'!$B327:$B$525,'ZASOBY N'!$B327,'ZASOBY N'!$C327:'ZASOBY N'!$C$525,'ZASOBY N'!$C327,'ZASOBY N'!$D327:'ZASOBY N'!$D$525,'ZASOBY N'!$D327,'ZASOBY N'!$H327:'ZASOBY N'!$H$525,'ZASOBY N'!$H327 )</f>
        <v>0</v>
      </c>
      <c r="CV328" s="410">
        <f>COUNTIFS('ZASOBY N'!$B$10:$B327,'ZASOBY N'!$B327,'ZASOBY N'!$C$10:'ZASOBY N'!$C327,'ZASOBY N'!$C327,'ZASOBY N'!$D$10:'ZASOBY N'!$D327,'ZASOBY N'!$D327,'ZASOBY N'!$H$10:'ZASOBY N'!$H327,'ZASOBY N'!$H327 )</f>
        <v>0</v>
      </c>
      <c r="CW328" s="411">
        <f t="shared" si="110"/>
        <v>0</v>
      </c>
      <c r="CX328" s="412">
        <f t="shared" si="111"/>
        <v>0</v>
      </c>
      <c r="CZ328" s="414" t="str">
        <f>IF(AND(DB328=1,DC328=1,SUMIF($C328:$C$525,$C328,$AE328:$AE$525)=$AE328),$AE328,IF($DE328&gt;0,$DE328,IF(AND(COUNTIF($C$11:$C327,$C328)&gt;=1,COUNTIF($D327:$D327,$D328)&gt;=1),"",IF(AND(SUMIF($C328:$C$525,$C328,$AE328:$AE$525)&gt;$AE328,SUMIF($D328:$D$525,$D328,$AE328:$AE$525)&gt;$AE328),_xlfn.AGGREGATE(14,4,$DD$11:$DD$31*($C$11:$C$31=$C328),1),""))))</f>
        <v/>
      </c>
      <c r="DB328" s="409">
        <f>COUNTIFS('ZASOBY N'!$B327:$B$525,'ZASOBY N'!$B327,'ZASOBY N'!$C327:'ZASOBY N'!$C$525,'ZASOBY N'!$C327,'ZASOBY N'!$D327:'ZASOBY N'!$D$525,'ZASOBY N'!$D327,'ZASOBY N'!$H327:'ZASOBY N'!$H$525,'ZASOBY N'!$H327 )</f>
        <v>0</v>
      </c>
      <c r="DC328" s="410">
        <f>COUNTIFS('ZASOBY N'!$B$10:$B327,'ZASOBY N'!$B327,'ZASOBY N'!$C$10:'ZASOBY N'!$C327,'ZASOBY N'!$C327,'ZASOBY N'!$D$10:'ZASOBY N'!$D327,'ZASOBY N'!$D327,'ZASOBY N'!$H$10:'ZASOBY N'!$H327,'ZASOBY N'!$H327 )</f>
        <v>0</v>
      </c>
      <c r="DD328" s="411">
        <f t="shared" si="112"/>
        <v>0</v>
      </c>
      <c r="DE328" s="412">
        <f t="shared" si="113"/>
        <v>0</v>
      </c>
      <c r="DF328" s="399" t="str">
        <f>IF(AND(DI328=1,DJ328=1,SUMIF($C328:$C$525,$C328,$AD328:$AD$525)=$AD328),$AD328,IF($DL328&gt;0,$DL328,IF(B328="","",IF(AND(COUNTIF($C$11:$C327,$C328)&gt;=1,COUNTIF($D327:$D327,$D328)&gt;=1,COUNTIF($Z325:$Z327,$C328)=0),"",IF(AND(COUNTIF($C$11:$C327,$C328)&gt;=1,COUNTIF($D327:$D327,$D328)&gt;=1),"UJĘTO WYŻEJ",IF(AND(SUMIF($C328:$C$525,$C328,$AD328:$AD$525)&gt;$AD328,SUMIF($D328:$D$525,$D328,$AD328:$AD$525)&gt;$AD328),_xlfn.AGGREGATE(14,4,$DK$11:$DK$31*($C$11:$C$31=$C328),1),""))))))</f>
        <v/>
      </c>
      <c r="DG328" s="414" t="str">
        <f>IF(AND(DI328=1,DJ328=1,SUMIF($C328:$C$525,$C328,$AD328:$AD$525)=$AD328),$AD328,IF($DL328&gt;0,$DL328,IF(AND(COUNTIF($C$11:$C327,$C328)&gt;=1,COUNTIF($D327:$D327,$D328)&gt;=1),"",IF(AND(SUMIF($C328:$C$525,$C328,$AD328:$AD$525)&gt;$AD328,SUMIF($D328:$D$525,$D328,$AD328:$AD$525)&gt;$AD328),_xlfn.AGGREGATE(14,4,$DK$11:$DK$31*($C$11:$C$31=$C328),1),""))))</f>
        <v/>
      </c>
      <c r="DI328" s="409">
        <f>COUNTIFS('ZASOBY N'!$B327:$B$525,'ZASOBY N'!$B327,'ZASOBY N'!$C327:'ZASOBY N'!$C$525,'ZASOBY N'!$C327,'ZASOBY N'!$D327:'ZASOBY N'!$D$525,'ZASOBY N'!$D327,'ZASOBY N'!$H327:'ZASOBY N'!$H$525,'ZASOBY N'!$H327 )</f>
        <v>0</v>
      </c>
      <c r="DJ328" s="410">
        <f>COUNTIFS('ZASOBY N'!$B$10:$B327,'ZASOBY N'!$B327,'ZASOBY N'!$C$10:'ZASOBY N'!$C327,'ZASOBY N'!$C327,'ZASOBY N'!$D$10:'ZASOBY N'!$D327,'ZASOBY N'!$D327,'ZASOBY N'!$H$10:'ZASOBY N'!$H327,'ZASOBY N'!$H327 )</f>
        <v>0</v>
      </c>
      <c r="DK328" s="411">
        <f t="shared" si="114"/>
        <v>0</v>
      </c>
      <c r="DL328" s="412">
        <f t="shared" si="115"/>
        <v>0</v>
      </c>
    </row>
    <row r="329" spans="1:116" ht="18.899999999999999" customHeight="1" x14ac:dyDescent="0.3">
      <c r="A329" s="219"/>
      <c r="B329" s="152" t="str">
        <f>IF('ZASOBY N'!A328="","",'ZASOBY N'!A328)</f>
        <v/>
      </c>
      <c r="C329" s="462" t="str">
        <f>IF('ZASOBY N'!C328="","",'ZASOBY N'!C328)</f>
        <v/>
      </c>
      <c r="D329" s="137" t="str">
        <f>IF('ZASOBY N'!B328="","",'ZASOBY N'!B328)</f>
        <v/>
      </c>
      <c r="E329" s="138"/>
      <c r="F329" s="356" t="str">
        <f>IF('ZASOBY N'!D328="","",'ZASOBY N'!D328)</f>
        <v/>
      </c>
      <c r="G329" s="220" t="str">
        <f>IF('ZASOBY N'!G328="","",'ZASOBY N'!G328)</f>
        <v/>
      </c>
      <c r="H329" s="221" t="str">
        <f>IF('ZASOBY N'!F328="","",'ZASOBY N'!F328)</f>
        <v/>
      </c>
      <c r="I329" s="221" t="str">
        <f>IF('ZASOBY N'!G328="","",'ZASOBY N'!G328)</f>
        <v/>
      </c>
      <c r="J329" s="221" t="str">
        <f>IF('ZASOBY N'!H328="","",'ZASOBY N'!H328)</f>
        <v/>
      </c>
      <c r="K329" s="214">
        <v>0</v>
      </c>
      <c r="L329" s="214">
        <v>0</v>
      </c>
      <c r="M329" s="214">
        <v>0</v>
      </c>
      <c r="N329" s="222" t="str">
        <f>IF('ZASOBY N'!BD328="x","",IF(W329="","",'ZASOBY N'!E328))</f>
        <v/>
      </c>
      <c r="O329" s="223">
        <v>0</v>
      </c>
      <c r="P329" s="223">
        <v>0</v>
      </c>
      <c r="Q329" s="226" t="str">
        <f>IF($N329="","",'UPR BILANS N'!G329*'UPR BILANS N'!N329)</f>
        <v/>
      </c>
      <c r="R329" s="225" t="str">
        <f>IF($N329="","",'ZASOBY N'!O328)</f>
        <v/>
      </c>
      <c r="S329" s="225" t="str">
        <f>IF($N329="","",IF('ZASOBY N'!Q328="",0,'ZASOBY N'!Q328))</f>
        <v/>
      </c>
      <c r="T329" s="225" t="str">
        <f>IF($N329="","",'ZASOBY N'!V328)</f>
        <v/>
      </c>
      <c r="U329" s="225" t="str">
        <f>IF($N329="","",IF('ZASOBY N'!AG328="",0,'ZASOBY N'!AG328))</f>
        <v/>
      </c>
      <c r="V329" s="225" t="str">
        <f>IF($N329="","",IF(NN!P331="",0,NN!P331))</f>
        <v/>
      </c>
      <c r="W329" s="225" t="str">
        <f t="shared" si="116"/>
        <v/>
      </c>
      <c r="X329" s="226" t="str">
        <f t="shared" si="119"/>
        <v/>
      </c>
      <c r="Y329" s="225" t="str">
        <f>IF('ZASOBY N'!AU328="","",IF(C329&lt;&gt;C328,'ZASOBY N'!AU328,IF(D329&lt;&gt;D328,'ZASOBY N'!AU328,IF(F329&lt;&gt;F328,'ZASOBY N'!AU328,IF(G329&lt;&gt;G328,'ZASOBY N'!AU328,IF(J329&lt;&gt;J328,'ZASOBY N'!AU328,IF(NN!AC331="","",IF(AND(C328=C329,H328=H329,J328=J329,NN!AC331&gt;0),"",IF(AND(C329=C330,H329=DO327,NN!CW329&gt;0),'ZASOBY N'!AU328,'ZASOBY N'!AU328)))))))))</f>
        <v/>
      </c>
      <c r="Z329" s="225" t="str">
        <f t="shared" si="117"/>
        <v/>
      </c>
      <c r="AA329" s="227" t="str">
        <f t="shared" si="98"/>
        <v/>
      </c>
      <c r="AB329" s="400" t="str">
        <f t="shared" si="118"/>
        <v/>
      </c>
      <c r="AC329" s="228" t="str">
        <f t="shared" si="97"/>
        <v/>
      </c>
      <c r="AD329" s="222">
        <f>IF(B329="",0,IF(F329="",0,INDEX(POBRANIE_!$B$6:$F$101,MATCH('UPR BILANS N'!$F329,POBRANIE_!$A$6:$A$101,0),2)))</f>
        <v>0</v>
      </c>
      <c r="AE329" s="224">
        <f>IF(OR('ZASOBY N'!G328="",'ZASOBY N'!E328=""),0,IF(B329="",0,'ZASOBY N'!G328*'ZASOBY N'!E328))</f>
        <v>0</v>
      </c>
      <c r="AF329" s="225">
        <f>IF('ZASOBY N'!O328="",0,'ZASOBY N'!O328)</f>
        <v>0</v>
      </c>
      <c r="AG329" s="225">
        <f>IF('ZASOBY N'!Q328="",0,'ZASOBY N'!Q328)</f>
        <v>0</v>
      </c>
      <c r="AH329" s="225">
        <f>IF('ZASOBY N'!V328="",0,'ZASOBY N'!V328)</f>
        <v>0</v>
      </c>
      <c r="AI329" s="225">
        <f>IF('ZASOBY N'!AG328="",0,'ZASOBY N'!AG328)</f>
        <v>0</v>
      </c>
      <c r="AJ329" s="225">
        <f>IF(NN!P331="",0,IF(NN!P331="BRAK kol.7","BRAK BADAŃ",NN!P331))</f>
        <v>0</v>
      </c>
      <c r="AK329" s="225">
        <f>IF(NN!AC331="",0,IF(NN!AC331="BRAK kol.7","BRAK BADAŃ",NN!AC331))</f>
        <v>0</v>
      </c>
      <c r="BJ329" s="414" t="str">
        <f>IF(AND(BL329=1,BM329=1,SUMIF($C329:$C$525,$C329,$AK329:$AK$525)=$AK329),$AK329,IF($BO329&gt;0,$BO329,IF(AND(COUNTIF($C$11:$C328,$C329)&gt;=1,COUNTIF($D328:$D328,$D329)&gt;=1),"",IF(AND(SUMIF($C329:$C$525,$C329,$AK329:$AK$525)&gt;=$AK329,SUMIF($D329:$D$525,$D329,$AK329:$AK$525)&gt;=$AK329),SUMIF($C329:$C$525,$C329,$AK329:$AK$525),""))))</f>
        <v/>
      </c>
      <c r="BL329" s="409">
        <f>COUNTIFS('ZASOBY N'!$B328:$B$525,'ZASOBY N'!$B328,'ZASOBY N'!$C328:'ZASOBY N'!$C$525,'ZASOBY N'!$C328,'ZASOBY N'!$D328:'ZASOBY N'!$D$525,'ZASOBY N'!$D328,'ZASOBY N'!$H328:'ZASOBY N'!$H$525,'ZASOBY N'!$H328 )</f>
        <v>0</v>
      </c>
      <c r="BM329" s="410">
        <f>COUNTIFS('ZASOBY N'!$B$10:$B328,'ZASOBY N'!$B328,'ZASOBY N'!$C$10:'ZASOBY N'!$C328,'ZASOBY N'!$C328,'ZASOBY N'!$D$10:'ZASOBY N'!$D328,'ZASOBY N'!$D328,'ZASOBY N'!$H$10:'ZASOBY N'!$H328,'ZASOBY N'!$H328 )</f>
        <v>0</v>
      </c>
      <c r="BN329" s="411">
        <f t="shared" si="99"/>
        <v>0</v>
      </c>
      <c r="BO329" s="412">
        <f t="shared" si="100"/>
        <v>0</v>
      </c>
      <c r="BP329" s="94" t="str">
        <f t="shared" si="101"/>
        <v/>
      </c>
      <c r="BQ329" s="414" t="str">
        <f>IF(AND(BS329=1,BT329=1,SUMIF($C329:$C$525,$C329,$AJ329:$AJ$525)=$AJ329),$AJ329,IF($BV329&gt;0,$BV329,IF(AND(COUNTIF($C$11:$C328,$C329)&gt;=1,COUNTIF($D328:$D328,$D329)&gt;=1),"",IF(AND(SUMIF($C329:$C$525,$C329,$AJ329:$AJ$525)&gt;$AJ329,SUMIF($D329:$D$525,$D329,$AJ329:$AJ$525)&gt;$AJ329),SUMIF($C329:$C$525,$C329,$AJ329:$AJ$525),""))))</f>
        <v/>
      </c>
      <c r="BS329" s="409">
        <f>COUNTIFS('ZASOBY N'!$B328:$B$525,'ZASOBY N'!$B328,'ZASOBY N'!$C328:'ZASOBY N'!$C$525,'ZASOBY N'!$C328,'ZASOBY N'!$D328:'ZASOBY N'!$D$525,'ZASOBY N'!$D328,'ZASOBY N'!$H328:'ZASOBY N'!$H$525,'ZASOBY N'!$H328 )</f>
        <v>0</v>
      </c>
      <c r="BT329" s="410">
        <f>COUNTIFS('ZASOBY N'!$B$10:$B328,'ZASOBY N'!$B328,'ZASOBY N'!$C$10:'ZASOBY N'!$C328,'ZASOBY N'!$C328,'ZASOBY N'!$D$10:'ZASOBY N'!$D328,'ZASOBY N'!$D328,'ZASOBY N'!$H$10:'ZASOBY N'!$H328,'ZASOBY N'!$H328 )</f>
        <v>0</v>
      </c>
      <c r="BU329" s="411">
        <f t="shared" si="102"/>
        <v>0</v>
      </c>
      <c r="BV329" s="412">
        <f t="shared" si="103"/>
        <v>0</v>
      </c>
      <c r="BW329" s="94" t="s">
        <v>499</v>
      </c>
      <c r="BX329" s="414" t="str">
        <f>IF(AND(BZ329=1,CA329=1,SUMIF($C329:$C$525,$C329,$AI329:$AI$525)=$AI329),$AI329,IF($CC329&gt;0,$CC329,IF(AND(COUNTIF($C$11:$C328,$C329)&gt;=1,COUNTIF($D328:$D328,$D329)&gt;=1),"",IF(AND(SUMIF($C329:$C$525,$C329,$AI329:$AI$525)&gt;$AI329,SUMIF($D329:$D$525,$D329,$AI329:$AI$525)&gt;$IG329),_xlfn.AGGREGATE(14,4,$CB$11:$CB$31*($C$11:$C$31=$C329),1),""))))</f>
        <v/>
      </c>
      <c r="BZ329" s="409">
        <f>COUNTIFS('ZASOBY N'!$B328:$B$525,'ZASOBY N'!$B328,'ZASOBY N'!$C328:'ZASOBY N'!$C$525,'ZASOBY N'!$C328,'ZASOBY N'!$D328:'ZASOBY N'!$D$525,'ZASOBY N'!$D328,'ZASOBY N'!$H328:'ZASOBY N'!$H$525,'ZASOBY N'!$H328 )</f>
        <v>0</v>
      </c>
      <c r="CA329" s="410">
        <f>COUNTIFS('ZASOBY N'!$B$10:$B328,'ZASOBY N'!$B328,'ZASOBY N'!$C$10:'ZASOBY N'!$C328,'ZASOBY N'!$C328,'ZASOBY N'!$D$10:'ZASOBY N'!$D328,'ZASOBY N'!$D328,'ZASOBY N'!$H$10:'ZASOBY N'!$H328,'ZASOBY N'!$H328 )</f>
        <v>0</v>
      </c>
      <c r="CB329" s="411">
        <f t="shared" si="104"/>
        <v>0</v>
      </c>
      <c r="CC329" s="412">
        <f t="shared" si="105"/>
        <v>0</v>
      </c>
      <c r="CE329" s="414" t="str">
        <f>IF(AND(CG329=1,CH329=1,SUMIF($C329:$C$525,$C329,$AH329:$AH$525)=$AH329),$AH329,IF($CJ329&gt;0,$CJ329,IF(AND(COUNTIF($C$11:$C328,$C329)&gt;=1,COUNTIF($D328:$D328,$D329)&gt;=1),"",IF(AND(SUMIF($C329:$C$525,$C329,$AH329:$AH$525)&gt;$AH329,SUMIF($D329:$D$525,$D329,$AH329:$AH$525)&gt;$AH329),_xlfn.AGGREGATE(14,4,$CI$11:$CI$31*($C$11:$C$31=$C329),1),""))))</f>
        <v/>
      </c>
      <c r="CG329" s="409">
        <f>COUNTIFS('ZASOBY N'!$B328:$B$525,'ZASOBY N'!$B328,'ZASOBY N'!$C328:'ZASOBY N'!$C$525,'ZASOBY N'!$C328,'ZASOBY N'!$D328:'ZASOBY N'!$D$525,'ZASOBY N'!$D328,'ZASOBY N'!$H328:'ZASOBY N'!$H$525,'ZASOBY N'!$H328 )</f>
        <v>0</v>
      </c>
      <c r="CH329" s="410">
        <f>COUNTIFS('ZASOBY N'!$B$10:$B328,'ZASOBY N'!$B328,'ZASOBY N'!$C$10:'ZASOBY N'!$C328,'ZASOBY N'!$C328,'ZASOBY N'!$D$10:'ZASOBY N'!$D328,'ZASOBY N'!$D328,'ZASOBY N'!$H$10:'ZASOBY N'!$H328,'ZASOBY N'!$H328 )</f>
        <v>0</v>
      </c>
      <c r="CI329" s="411">
        <f t="shared" si="106"/>
        <v>0</v>
      </c>
      <c r="CJ329" s="412">
        <f t="shared" si="107"/>
        <v>0</v>
      </c>
      <c r="CL329" s="414" t="str">
        <f>IF(AND(CN329=1,CO329=1,SUMIF($C329:$C$525,$C329,$AG329:$AG$525)=$AG329),$AG329,IF($CQ329&gt;0,$CQ329,IF(AND(COUNTIF($C$11:$C328,$C329)&gt;=1,COUNTIF($D328:$D328,$D329)&gt;=1),"",IF(AND(SUMIF($C329:$C$525,$C329,$AG329:$AG$525)&gt;$AG329,SUMIF($D329:$D$525,$D329,$AG329:$AG$525)&gt;$AG329),_xlfn.AGGREGATE(14,4,$CP$11:$CP$31*($C$11:$C$31=$C329),1),""))))</f>
        <v/>
      </c>
      <c r="CN329" s="409">
        <f>COUNTIFS('ZASOBY N'!$B328:$B$525,'ZASOBY N'!$B328,'ZASOBY N'!$C328:'ZASOBY N'!$C$525,'ZASOBY N'!$C328,'ZASOBY N'!$D328:'ZASOBY N'!$D$525,'ZASOBY N'!$D328,'ZASOBY N'!$H328:'ZASOBY N'!$H$525,'ZASOBY N'!$H328 )</f>
        <v>0</v>
      </c>
      <c r="CO329" s="410">
        <f>COUNTIFS('ZASOBY N'!$B$10:$B328,'ZASOBY N'!$B328,'ZASOBY N'!$C$10:'ZASOBY N'!$C328,'ZASOBY N'!$C328,'ZASOBY N'!$D$10:'ZASOBY N'!$D328,'ZASOBY N'!$D328,'ZASOBY N'!$H$10:'ZASOBY N'!$H328,'ZASOBY N'!$H328 )</f>
        <v>0</v>
      </c>
      <c r="CP329" s="411">
        <f t="shared" si="108"/>
        <v>0</v>
      </c>
      <c r="CQ329" s="412">
        <f t="shared" si="109"/>
        <v>0</v>
      </c>
      <c r="CS329" s="414" t="str">
        <f>IF(AND(CU329=1,CV329=1,SUMIF($C329:$C$525,$C329,$AF329:$AF$525)=$AF329),$AF329,IF($CX329&gt;0,$CX329,IF(AND(COUNTIF($C$11:$C328,$C329)&gt;=1,COUNTIF($D328:$D328,$D329)&gt;=1),"",IF(AND(SUMIF($C329:$C$525,$C329,$AF329:$AF$525)&gt;$AF329,SUMIF($D329:$D$525,$D329,$AF329:$AF$525)&gt;$AF329),_xlfn.AGGREGATE(14,4,$CW$11:$CW$31*($C$11:$C$31=$C329),1),""))))</f>
        <v/>
      </c>
      <c r="CU329" s="409">
        <f>COUNTIFS('ZASOBY N'!$B328:$B$525,'ZASOBY N'!$B328,'ZASOBY N'!$C328:'ZASOBY N'!$C$525,'ZASOBY N'!$C328,'ZASOBY N'!$D328:'ZASOBY N'!$D$525,'ZASOBY N'!$D328,'ZASOBY N'!$H328:'ZASOBY N'!$H$525,'ZASOBY N'!$H328 )</f>
        <v>0</v>
      </c>
      <c r="CV329" s="410">
        <f>COUNTIFS('ZASOBY N'!$B$10:$B328,'ZASOBY N'!$B328,'ZASOBY N'!$C$10:'ZASOBY N'!$C328,'ZASOBY N'!$C328,'ZASOBY N'!$D$10:'ZASOBY N'!$D328,'ZASOBY N'!$D328,'ZASOBY N'!$H$10:'ZASOBY N'!$H328,'ZASOBY N'!$H328 )</f>
        <v>0</v>
      </c>
      <c r="CW329" s="411">
        <f t="shared" si="110"/>
        <v>0</v>
      </c>
      <c r="CX329" s="412">
        <f t="shared" si="111"/>
        <v>0</v>
      </c>
      <c r="CZ329" s="414" t="str">
        <f>IF(AND(DB329=1,DC329=1,SUMIF($C329:$C$525,$C329,$AE329:$AE$525)=$AE329),$AE329,IF($DE329&gt;0,$DE329,IF(AND(COUNTIF($C$11:$C328,$C329)&gt;=1,COUNTIF($D328:$D328,$D329)&gt;=1),"",IF(AND(SUMIF($C329:$C$525,$C329,$AE329:$AE$525)&gt;$AE329,SUMIF($D329:$D$525,$D329,$AE329:$AE$525)&gt;$AE329),_xlfn.AGGREGATE(14,4,$DD$11:$DD$31*($C$11:$C$31=$C329),1),""))))</f>
        <v/>
      </c>
      <c r="DB329" s="409">
        <f>COUNTIFS('ZASOBY N'!$B328:$B$525,'ZASOBY N'!$B328,'ZASOBY N'!$C328:'ZASOBY N'!$C$525,'ZASOBY N'!$C328,'ZASOBY N'!$D328:'ZASOBY N'!$D$525,'ZASOBY N'!$D328,'ZASOBY N'!$H328:'ZASOBY N'!$H$525,'ZASOBY N'!$H328 )</f>
        <v>0</v>
      </c>
      <c r="DC329" s="410">
        <f>COUNTIFS('ZASOBY N'!$B$10:$B328,'ZASOBY N'!$B328,'ZASOBY N'!$C$10:'ZASOBY N'!$C328,'ZASOBY N'!$C328,'ZASOBY N'!$D$10:'ZASOBY N'!$D328,'ZASOBY N'!$D328,'ZASOBY N'!$H$10:'ZASOBY N'!$H328,'ZASOBY N'!$H328 )</f>
        <v>0</v>
      </c>
      <c r="DD329" s="411">
        <f t="shared" si="112"/>
        <v>0</v>
      </c>
      <c r="DE329" s="412">
        <f t="shared" si="113"/>
        <v>0</v>
      </c>
      <c r="DF329" s="399" t="str">
        <f>IF(AND(DI329=1,DJ329=1,SUMIF($C329:$C$525,$C329,$AD329:$AD$525)=$AD329),$AD329,IF($DL329&gt;0,$DL329,IF(B329="","",IF(AND(COUNTIF($C$11:$C328,$C329)&gt;=1,COUNTIF($D328:$D328,$D329)&gt;=1,COUNTIF($Z326:$Z328,$C329)=0),"",IF(AND(COUNTIF($C$11:$C328,$C329)&gt;=1,COUNTIF($D328:$D328,$D329)&gt;=1),"UJĘTO WYŻEJ",IF(AND(SUMIF($C329:$C$525,$C329,$AD329:$AD$525)&gt;$AD329,SUMIF($D329:$D$525,$D329,$AD329:$AD$525)&gt;$AD329),_xlfn.AGGREGATE(14,4,$DK$11:$DK$31*($C$11:$C$31=$C329),1),""))))))</f>
        <v/>
      </c>
      <c r="DG329" s="414" t="str">
        <f>IF(AND(DI329=1,DJ329=1,SUMIF($C329:$C$525,$C329,$AD329:$AD$525)=$AD329),$AD329,IF($DL329&gt;0,$DL329,IF(AND(COUNTIF($C$11:$C328,$C329)&gt;=1,COUNTIF($D328:$D328,$D329)&gt;=1),"",IF(AND(SUMIF($C329:$C$525,$C329,$AD329:$AD$525)&gt;$AD329,SUMIF($D329:$D$525,$D329,$AD329:$AD$525)&gt;$AD329),_xlfn.AGGREGATE(14,4,$DK$11:$DK$31*($C$11:$C$31=$C329),1),""))))</f>
        <v/>
      </c>
      <c r="DI329" s="409">
        <f>COUNTIFS('ZASOBY N'!$B328:$B$525,'ZASOBY N'!$B328,'ZASOBY N'!$C328:'ZASOBY N'!$C$525,'ZASOBY N'!$C328,'ZASOBY N'!$D328:'ZASOBY N'!$D$525,'ZASOBY N'!$D328,'ZASOBY N'!$H328:'ZASOBY N'!$H$525,'ZASOBY N'!$H328 )</f>
        <v>0</v>
      </c>
      <c r="DJ329" s="410">
        <f>COUNTIFS('ZASOBY N'!$B$10:$B328,'ZASOBY N'!$B328,'ZASOBY N'!$C$10:'ZASOBY N'!$C328,'ZASOBY N'!$C328,'ZASOBY N'!$D$10:'ZASOBY N'!$D328,'ZASOBY N'!$D328,'ZASOBY N'!$H$10:'ZASOBY N'!$H328,'ZASOBY N'!$H328 )</f>
        <v>0</v>
      </c>
      <c r="DK329" s="411">
        <f t="shared" si="114"/>
        <v>0</v>
      </c>
      <c r="DL329" s="412">
        <f t="shared" si="115"/>
        <v>0</v>
      </c>
    </row>
    <row r="330" spans="1:116" ht="18.899999999999999" customHeight="1" x14ac:dyDescent="0.3">
      <c r="A330" s="219"/>
      <c r="B330" s="152" t="str">
        <f>IF('ZASOBY N'!A329="","",'ZASOBY N'!A329)</f>
        <v/>
      </c>
      <c r="C330" s="462" t="str">
        <f>IF('ZASOBY N'!C329="","",'ZASOBY N'!C329)</f>
        <v/>
      </c>
      <c r="D330" s="137" t="str">
        <f>IF('ZASOBY N'!B329="","",'ZASOBY N'!B329)</f>
        <v/>
      </c>
      <c r="E330" s="138"/>
      <c r="F330" s="356" t="str">
        <f>IF('ZASOBY N'!D329="","",'ZASOBY N'!D329)</f>
        <v/>
      </c>
      <c r="G330" s="220" t="str">
        <f>IF('ZASOBY N'!G329="","",'ZASOBY N'!G329)</f>
        <v/>
      </c>
      <c r="H330" s="221" t="str">
        <f>IF('ZASOBY N'!F329="","",'ZASOBY N'!F329)</f>
        <v/>
      </c>
      <c r="I330" s="221" t="str">
        <f>IF('ZASOBY N'!G329="","",'ZASOBY N'!G329)</f>
        <v/>
      </c>
      <c r="J330" s="221" t="str">
        <f>IF('ZASOBY N'!H329="","",'ZASOBY N'!H329)</f>
        <v/>
      </c>
      <c r="K330" s="214">
        <v>0</v>
      </c>
      <c r="L330" s="214">
        <v>0</v>
      </c>
      <c r="M330" s="214">
        <v>0</v>
      </c>
      <c r="N330" s="222" t="str">
        <f>IF('ZASOBY N'!BD329="x","",IF(W330="","",'ZASOBY N'!E329))</f>
        <v/>
      </c>
      <c r="O330" s="223">
        <v>0</v>
      </c>
      <c r="P330" s="223">
        <v>0</v>
      </c>
      <c r="Q330" s="226" t="str">
        <f>IF($N330="","",'UPR BILANS N'!G330*'UPR BILANS N'!N330)</f>
        <v/>
      </c>
      <c r="R330" s="225" t="str">
        <f>IF($N330="","",'ZASOBY N'!O329)</f>
        <v/>
      </c>
      <c r="S330" s="225" t="str">
        <f>IF($N330="","",IF('ZASOBY N'!Q329="",0,'ZASOBY N'!Q329))</f>
        <v/>
      </c>
      <c r="T330" s="225" t="str">
        <f>IF($N330="","",'ZASOBY N'!V329)</f>
        <v/>
      </c>
      <c r="U330" s="225" t="str">
        <f>IF($N330="","",IF('ZASOBY N'!AG329="",0,'ZASOBY N'!AG329))</f>
        <v/>
      </c>
      <c r="V330" s="225" t="str">
        <f>IF($N330="","",IF(NN!P332="",0,NN!P332))</f>
        <v/>
      </c>
      <c r="W330" s="225" t="str">
        <f t="shared" si="116"/>
        <v/>
      </c>
      <c r="X330" s="226" t="str">
        <f t="shared" si="119"/>
        <v/>
      </c>
      <c r="Y330" s="225" t="str">
        <f>IF('ZASOBY N'!AU329="","",IF(C330&lt;&gt;C329,'ZASOBY N'!AU329,IF(D330&lt;&gt;D329,'ZASOBY N'!AU329,IF(F330&lt;&gt;F329,'ZASOBY N'!AU329,IF(G330&lt;&gt;G329,'ZASOBY N'!AU329,IF(J330&lt;&gt;J329,'ZASOBY N'!AU329,IF(NN!AC332="","",IF(AND(C329=C330,H329=H330,J329=J330,NN!AC332&gt;0),"",IF(AND(C330=C331,H330=DO328,NN!CW330&gt;0),'ZASOBY N'!AU329,'ZASOBY N'!AU329)))))))))</f>
        <v/>
      </c>
      <c r="Z330" s="225" t="str">
        <f t="shared" si="117"/>
        <v/>
      </c>
      <c r="AA330" s="227" t="str">
        <f t="shared" si="98"/>
        <v/>
      </c>
      <c r="AB330" s="400" t="str">
        <f t="shared" si="118"/>
        <v/>
      </c>
      <c r="AC330" s="228" t="str">
        <f t="shared" si="97"/>
        <v/>
      </c>
      <c r="AD330" s="222">
        <f>IF(B330="",0,IF(F330="",0,INDEX(POBRANIE_!$B$6:$F$101,MATCH('UPR BILANS N'!$F330,POBRANIE_!$A$6:$A$101,0),2)))</f>
        <v>0</v>
      </c>
      <c r="AE330" s="224">
        <f>IF(OR('ZASOBY N'!G329="",'ZASOBY N'!E329=""),0,IF(B330="",0,'ZASOBY N'!G329*'ZASOBY N'!E329))</f>
        <v>0</v>
      </c>
      <c r="AF330" s="225">
        <f>IF('ZASOBY N'!O329="",0,'ZASOBY N'!O329)</f>
        <v>0</v>
      </c>
      <c r="AG330" s="225">
        <f>IF('ZASOBY N'!Q329="",0,'ZASOBY N'!Q329)</f>
        <v>0</v>
      </c>
      <c r="AH330" s="225">
        <f>IF('ZASOBY N'!V329="",0,'ZASOBY N'!V329)</f>
        <v>0</v>
      </c>
      <c r="AI330" s="225">
        <f>IF('ZASOBY N'!AG329="",0,'ZASOBY N'!AG329)</f>
        <v>0</v>
      </c>
      <c r="AJ330" s="225">
        <f>IF(NN!P332="",0,IF(NN!P332="BRAK kol.7","BRAK BADAŃ",NN!P332))</f>
        <v>0</v>
      </c>
      <c r="AK330" s="225">
        <f>IF(NN!AC332="",0,IF(NN!AC332="BRAK kol.7","BRAK BADAŃ",NN!AC332))</f>
        <v>0</v>
      </c>
      <c r="BJ330" s="414" t="str">
        <f>IF(AND(BL330=1,BM330=1,SUMIF($C330:$C$525,$C330,$AK330:$AK$525)=$AK330),$AK330,IF($BO330&gt;0,$BO330,IF(AND(COUNTIF($C$11:$C329,$C330)&gt;=1,COUNTIF($D329:$D329,$D330)&gt;=1),"",IF(AND(SUMIF($C330:$C$525,$C330,$AK330:$AK$525)&gt;=$AK330,SUMIF($D330:$D$525,$D330,$AK330:$AK$525)&gt;=$AK330),SUMIF($C330:$C$525,$C330,$AK330:$AK$525),""))))</f>
        <v/>
      </c>
      <c r="BL330" s="409">
        <f>COUNTIFS('ZASOBY N'!$B329:$B$525,'ZASOBY N'!$B329,'ZASOBY N'!$C329:'ZASOBY N'!$C$525,'ZASOBY N'!$C329,'ZASOBY N'!$D329:'ZASOBY N'!$D$525,'ZASOBY N'!$D329,'ZASOBY N'!$H329:'ZASOBY N'!$H$525,'ZASOBY N'!$H329 )</f>
        <v>0</v>
      </c>
      <c r="BM330" s="410">
        <f>COUNTIFS('ZASOBY N'!$B$10:$B329,'ZASOBY N'!$B329,'ZASOBY N'!$C$10:'ZASOBY N'!$C329,'ZASOBY N'!$C329,'ZASOBY N'!$D$10:'ZASOBY N'!$D329,'ZASOBY N'!$D329,'ZASOBY N'!$H$10:'ZASOBY N'!$H329,'ZASOBY N'!$H329 )</f>
        <v>0</v>
      </c>
      <c r="BN330" s="411">
        <f t="shared" si="99"/>
        <v>0</v>
      </c>
      <c r="BO330" s="412">
        <f t="shared" si="100"/>
        <v>0</v>
      </c>
      <c r="BP330" s="94" t="str">
        <f t="shared" si="101"/>
        <v/>
      </c>
      <c r="BQ330" s="414" t="str">
        <f>IF(AND(BS330=1,BT330=1,SUMIF($C330:$C$525,$C330,$AJ330:$AJ$525)=$AJ330),$AJ330,IF($BV330&gt;0,$BV330,IF(AND(COUNTIF($C$11:$C329,$C330)&gt;=1,COUNTIF($D329:$D329,$D330)&gt;=1),"",IF(AND(SUMIF($C330:$C$525,$C330,$AJ330:$AJ$525)&gt;$AJ330,SUMIF($D330:$D$525,$D330,$AJ330:$AJ$525)&gt;$AJ330),SUMIF($C330:$C$525,$C330,$AJ330:$AJ$525),""))))</f>
        <v/>
      </c>
      <c r="BS330" s="409">
        <f>COUNTIFS('ZASOBY N'!$B329:$B$525,'ZASOBY N'!$B329,'ZASOBY N'!$C329:'ZASOBY N'!$C$525,'ZASOBY N'!$C329,'ZASOBY N'!$D329:'ZASOBY N'!$D$525,'ZASOBY N'!$D329,'ZASOBY N'!$H329:'ZASOBY N'!$H$525,'ZASOBY N'!$H329 )</f>
        <v>0</v>
      </c>
      <c r="BT330" s="410">
        <f>COUNTIFS('ZASOBY N'!$B$10:$B329,'ZASOBY N'!$B329,'ZASOBY N'!$C$10:'ZASOBY N'!$C329,'ZASOBY N'!$C329,'ZASOBY N'!$D$10:'ZASOBY N'!$D329,'ZASOBY N'!$D329,'ZASOBY N'!$H$10:'ZASOBY N'!$H329,'ZASOBY N'!$H329 )</f>
        <v>0</v>
      </c>
      <c r="BU330" s="411">
        <f t="shared" si="102"/>
        <v>0</v>
      </c>
      <c r="BV330" s="412">
        <f t="shared" si="103"/>
        <v>0</v>
      </c>
      <c r="BW330" s="94" t="s">
        <v>499</v>
      </c>
      <c r="BX330" s="414" t="str">
        <f>IF(AND(BZ330=1,CA330=1,SUMIF($C330:$C$525,$C330,$AI330:$AI$525)=$AI330),$AI330,IF($CC330&gt;0,$CC330,IF(AND(COUNTIF($C$11:$C329,$C330)&gt;=1,COUNTIF($D329:$D329,$D330)&gt;=1),"",IF(AND(SUMIF($C330:$C$525,$C330,$AI330:$AI$525)&gt;$AI330,SUMIF($D330:$D$525,$D330,$AI330:$AI$525)&gt;$IG330),_xlfn.AGGREGATE(14,4,$CB$11:$CB$31*($C$11:$C$31=$C330),1),""))))</f>
        <v/>
      </c>
      <c r="BZ330" s="409">
        <f>COUNTIFS('ZASOBY N'!$B329:$B$525,'ZASOBY N'!$B329,'ZASOBY N'!$C329:'ZASOBY N'!$C$525,'ZASOBY N'!$C329,'ZASOBY N'!$D329:'ZASOBY N'!$D$525,'ZASOBY N'!$D329,'ZASOBY N'!$H329:'ZASOBY N'!$H$525,'ZASOBY N'!$H329 )</f>
        <v>0</v>
      </c>
      <c r="CA330" s="410">
        <f>COUNTIFS('ZASOBY N'!$B$10:$B329,'ZASOBY N'!$B329,'ZASOBY N'!$C$10:'ZASOBY N'!$C329,'ZASOBY N'!$C329,'ZASOBY N'!$D$10:'ZASOBY N'!$D329,'ZASOBY N'!$D329,'ZASOBY N'!$H$10:'ZASOBY N'!$H329,'ZASOBY N'!$H329 )</f>
        <v>0</v>
      </c>
      <c r="CB330" s="411">
        <f t="shared" si="104"/>
        <v>0</v>
      </c>
      <c r="CC330" s="412">
        <f t="shared" si="105"/>
        <v>0</v>
      </c>
      <c r="CE330" s="414" t="str">
        <f>IF(AND(CG330=1,CH330=1,SUMIF($C330:$C$525,$C330,$AH330:$AH$525)=$AH330),$AH330,IF($CJ330&gt;0,$CJ330,IF(AND(COUNTIF($C$11:$C329,$C330)&gt;=1,COUNTIF($D329:$D329,$D330)&gt;=1),"",IF(AND(SUMIF($C330:$C$525,$C330,$AH330:$AH$525)&gt;$AH330,SUMIF($D330:$D$525,$D330,$AH330:$AH$525)&gt;$AH330),_xlfn.AGGREGATE(14,4,$CI$11:$CI$31*($C$11:$C$31=$C330),1),""))))</f>
        <v/>
      </c>
      <c r="CG330" s="409">
        <f>COUNTIFS('ZASOBY N'!$B329:$B$525,'ZASOBY N'!$B329,'ZASOBY N'!$C329:'ZASOBY N'!$C$525,'ZASOBY N'!$C329,'ZASOBY N'!$D329:'ZASOBY N'!$D$525,'ZASOBY N'!$D329,'ZASOBY N'!$H329:'ZASOBY N'!$H$525,'ZASOBY N'!$H329 )</f>
        <v>0</v>
      </c>
      <c r="CH330" s="410">
        <f>COUNTIFS('ZASOBY N'!$B$10:$B329,'ZASOBY N'!$B329,'ZASOBY N'!$C$10:'ZASOBY N'!$C329,'ZASOBY N'!$C329,'ZASOBY N'!$D$10:'ZASOBY N'!$D329,'ZASOBY N'!$D329,'ZASOBY N'!$H$10:'ZASOBY N'!$H329,'ZASOBY N'!$H329 )</f>
        <v>0</v>
      </c>
      <c r="CI330" s="411">
        <f t="shared" si="106"/>
        <v>0</v>
      </c>
      <c r="CJ330" s="412">
        <f t="shared" si="107"/>
        <v>0</v>
      </c>
      <c r="CL330" s="414" t="str">
        <f>IF(AND(CN330=1,CO330=1,SUMIF($C330:$C$525,$C330,$AG330:$AG$525)=$AG330),$AG330,IF($CQ330&gt;0,$CQ330,IF(AND(COUNTIF($C$11:$C329,$C330)&gt;=1,COUNTIF($D329:$D329,$D330)&gt;=1),"",IF(AND(SUMIF($C330:$C$525,$C330,$AG330:$AG$525)&gt;$AG330,SUMIF($D330:$D$525,$D330,$AG330:$AG$525)&gt;$AG330),_xlfn.AGGREGATE(14,4,$CP$11:$CP$31*($C$11:$C$31=$C330),1),""))))</f>
        <v/>
      </c>
      <c r="CN330" s="409">
        <f>COUNTIFS('ZASOBY N'!$B329:$B$525,'ZASOBY N'!$B329,'ZASOBY N'!$C329:'ZASOBY N'!$C$525,'ZASOBY N'!$C329,'ZASOBY N'!$D329:'ZASOBY N'!$D$525,'ZASOBY N'!$D329,'ZASOBY N'!$H329:'ZASOBY N'!$H$525,'ZASOBY N'!$H329 )</f>
        <v>0</v>
      </c>
      <c r="CO330" s="410">
        <f>COUNTIFS('ZASOBY N'!$B$10:$B329,'ZASOBY N'!$B329,'ZASOBY N'!$C$10:'ZASOBY N'!$C329,'ZASOBY N'!$C329,'ZASOBY N'!$D$10:'ZASOBY N'!$D329,'ZASOBY N'!$D329,'ZASOBY N'!$H$10:'ZASOBY N'!$H329,'ZASOBY N'!$H329 )</f>
        <v>0</v>
      </c>
      <c r="CP330" s="411">
        <f t="shared" si="108"/>
        <v>0</v>
      </c>
      <c r="CQ330" s="412">
        <f t="shared" si="109"/>
        <v>0</v>
      </c>
      <c r="CS330" s="414" t="str">
        <f>IF(AND(CU330=1,CV330=1,SUMIF($C330:$C$525,$C330,$AF330:$AF$525)=$AF330),$AF330,IF($CX330&gt;0,$CX330,IF(AND(COUNTIF($C$11:$C329,$C330)&gt;=1,COUNTIF($D329:$D329,$D330)&gt;=1),"",IF(AND(SUMIF($C330:$C$525,$C330,$AF330:$AF$525)&gt;$AF330,SUMIF($D330:$D$525,$D330,$AF330:$AF$525)&gt;$AF330),_xlfn.AGGREGATE(14,4,$CW$11:$CW$31*($C$11:$C$31=$C330),1),""))))</f>
        <v/>
      </c>
      <c r="CU330" s="409">
        <f>COUNTIFS('ZASOBY N'!$B329:$B$525,'ZASOBY N'!$B329,'ZASOBY N'!$C329:'ZASOBY N'!$C$525,'ZASOBY N'!$C329,'ZASOBY N'!$D329:'ZASOBY N'!$D$525,'ZASOBY N'!$D329,'ZASOBY N'!$H329:'ZASOBY N'!$H$525,'ZASOBY N'!$H329 )</f>
        <v>0</v>
      </c>
      <c r="CV330" s="410">
        <f>COUNTIFS('ZASOBY N'!$B$10:$B329,'ZASOBY N'!$B329,'ZASOBY N'!$C$10:'ZASOBY N'!$C329,'ZASOBY N'!$C329,'ZASOBY N'!$D$10:'ZASOBY N'!$D329,'ZASOBY N'!$D329,'ZASOBY N'!$H$10:'ZASOBY N'!$H329,'ZASOBY N'!$H329 )</f>
        <v>0</v>
      </c>
      <c r="CW330" s="411">
        <f t="shared" si="110"/>
        <v>0</v>
      </c>
      <c r="CX330" s="412">
        <f t="shared" si="111"/>
        <v>0</v>
      </c>
      <c r="CZ330" s="414" t="str">
        <f>IF(AND(DB330=1,DC330=1,SUMIF($C330:$C$525,$C330,$AE330:$AE$525)=$AE330),$AE330,IF($DE330&gt;0,$DE330,IF(AND(COUNTIF($C$11:$C329,$C330)&gt;=1,COUNTIF($D329:$D329,$D330)&gt;=1),"",IF(AND(SUMIF($C330:$C$525,$C330,$AE330:$AE$525)&gt;$AE330,SUMIF($D330:$D$525,$D330,$AE330:$AE$525)&gt;$AE330),_xlfn.AGGREGATE(14,4,$DD$11:$DD$31*($C$11:$C$31=$C330),1),""))))</f>
        <v/>
      </c>
      <c r="DB330" s="409">
        <f>COUNTIFS('ZASOBY N'!$B329:$B$525,'ZASOBY N'!$B329,'ZASOBY N'!$C329:'ZASOBY N'!$C$525,'ZASOBY N'!$C329,'ZASOBY N'!$D329:'ZASOBY N'!$D$525,'ZASOBY N'!$D329,'ZASOBY N'!$H329:'ZASOBY N'!$H$525,'ZASOBY N'!$H329 )</f>
        <v>0</v>
      </c>
      <c r="DC330" s="410">
        <f>COUNTIFS('ZASOBY N'!$B$10:$B329,'ZASOBY N'!$B329,'ZASOBY N'!$C$10:'ZASOBY N'!$C329,'ZASOBY N'!$C329,'ZASOBY N'!$D$10:'ZASOBY N'!$D329,'ZASOBY N'!$D329,'ZASOBY N'!$H$10:'ZASOBY N'!$H329,'ZASOBY N'!$H329 )</f>
        <v>0</v>
      </c>
      <c r="DD330" s="411">
        <f t="shared" si="112"/>
        <v>0</v>
      </c>
      <c r="DE330" s="412">
        <f t="shared" si="113"/>
        <v>0</v>
      </c>
      <c r="DF330" s="399" t="str">
        <f>IF(AND(DI330=1,DJ330=1,SUMIF($C330:$C$525,$C330,$AD330:$AD$525)=$AD330),$AD330,IF($DL330&gt;0,$DL330,IF(B330="","",IF(AND(COUNTIF($C$11:$C329,$C330)&gt;=1,COUNTIF($D329:$D329,$D330)&gt;=1,COUNTIF($Z327:$Z329,$C330)=0),"",IF(AND(COUNTIF($C$11:$C329,$C330)&gt;=1,COUNTIF($D329:$D329,$D330)&gt;=1),"UJĘTO WYŻEJ",IF(AND(SUMIF($C330:$C$525,$C330,$AD330:$AD$525)&gt;$AD330,SUMIF($D330:$D$525,$D330,$AD330:$AD$525)&gt;$AD330),_xlfn.AGGREGATE(14,4,$DK$11:$DK$31*($C$11:$C$31=$C330),1),""))))))</f>
        <v/>
      </c>
      <c r="DG330" s="414" t="str">
        <f>IF(AND(DI330=1,DJ330=1,SUMIF($C330:$C$525,$C330,$AD330:$AD$525)=$AD330),$AD330,IF($DL330&gt;0,$DL330,IF(AND(COUNTIF($C$11:$C329,$C330)&gt;=1,COUNTIF($D329:$D329,$D330)&gt;=1),"",IF(AND(SUMIF($C330:$C$525,$C330,$AD330:$AD$525)&gt;$AD330,SUMIF($D330:$D$525,$D330,$AD330:$AD$525)&gt;$AD330),_xlfn.AGGREGATE(14,4,$DK$11:$DK$31*($C$11:$C$31=$C330),1),""))))</f>
        <v/>
      </c>
      <c r="DI330" s="409">
        <f>COUNTIFS('ZASOBY N'!$B329:$B$525,'ZASOBY N'!$B329,'ZASOBY N'!$C329:'ZASOBY N'!$C$525,'ZASOBY N'!$C329,'ZASOBY N'!$D329:'ZASOBY N'!$D$525,'ZASOBY N'!$D329,'ZASOBY N'!$H329:'ZASOBY N'!$H$525,'ZASOBY N'!$H329 )</f>
        <v>0</v>
      </c>
      <c r="DJ330" s="410">
        <f>COUNTIFS('ZASOBY N'!$B$10:$B329,'ZASOBY N'!$B329,'ZASOBY N'!$C$10:'ZASOBY N'!$C329,'ZASOBY N'!$C329,'ZASOBY N'!$D$10:'ZASOBY N'!$D329,'ZASOBY N'!$D329,'ZASOBY N'!$H$10:'ZASOBY N'!$H329,'ZASOBY N'!$H329 )</f>
        <v>0</v>
      </c>
      <c r="DK330" s="411">
        <f t="shared" si="114"/>
        <v>0</v>
      </c>
      <c r="DL330" s="412">
        <f t="shared" si="115"/>
        <v>0</v>
      </c>
    </row>
    <row r="331" spans="1:116" ht="18.899999999999999" customHeight="1" x14ac:dyDescent="0.3">
      <c r="A331" s="219"/>
      <c r="B331" s="152" t="str">
        <f>IF('ZASOBY N'!A330="","",'ZASOBY N'!A330)</f>
        <v/>
      </c>
      <c r="C331" s="462" t="str">
        <f>IF('ZASOBY N'!C330="","",'ZASOBY N'!C330)</f>
        <v/>
      </c>
      <c r="D331" s="137" t="str">
        <f>IF('ZASOBY N'!B330="","",'ZASOBY N'!B330)</f>
        <v/>
      </c>
      <c r="E331" s="138"/>
      <c r="F331" s="356" t="str">
        <f>IF('ZASOBY N'!D330="","",'ZASOBY N'!D330)</f>
        <v/>
      </c>
      <c r="G331" s="220" t="str">
        <f>IF('ZASOBY N'!G330="","",'ZASOBY N'!G330)</f>
        <v/>
      </c>
      <c r="H331" s="221" t="str">
        <f>IF('ZASOBY N'!F330="","",'ZASOBY N'!F330)</f>
        <v/>
      </c>
      <c r="I331" s="221" t="str">
        <f>IF('ZASOBY N'!G330="","",'ZASOBY N'!G330)</f>
        <v/>
      </c>
      <c r="J331" s="221" t="str">
        <f>IF('ZASOBY N'!H330="","",'ZASOBY N'!H330)</f>
        <v/>
      </c>
      <c r="K331" s="214">
        <v>0</v>
      </c>
      <c r="L331" s="214">
        <v>0</v>
      </c>
      <c r="M331" s="214">
        <v>0</v>
      </c>
      <c r="N331" s="222" t="str">
        <f>IF('ZASOBY N'!BD330="x","",IF(W331="","",'ZASOBY N'!E330))</f>
        <v/>
      </c>
      <c r="O331" s="223">
        <v>0</v>
      </c>
      <c r="P331" s="223">
        <v>0</v>
      </c>
      <c r="Q331" s="226" t="str">
        <f>IF($N331="","",'UPR BILANS N'!G331*'UPR BILANS N'!N331)</f>
        <v/>
      </c>
      <c r="R331" s="225" t="str">
        <f>IF($N331="","",'ZASOBY N'!O330)</f>
        <v/>
      </c>
      <c r="S331" s="225" t="str">
        <f>IF($N331="","",IF('ZASOBY N'!Q330="",0,'ZASOBY N'!Q330))</f>
        <v/>
      </c>
      <c r="T331" s="225" t="str">
        <f>IF($N331="","",'ZASOBY N'!V330)</f>
        <v/>
      </c>
      <c r="U331" s="225" t="str">
        <f>IF($N331="","",IF('ZASOBY N'!AG330="",0,'ZASOBY N'!AG330))</f>
        <v/>
      </c>
      <c r="V331" s="225" t="str">
        <f>IF($N331="","",IF(NN!P333="",0,NN!P333))</f>
        <v/>
      </c>
      <c r="W331" s="225" t="str">
        <f t="shared" si="116"/>
        <v/>
      </c>
      <c r="X331" s="226" t="str">
        <f t="shared" si="119"/>
        <v/>
      </c>
      <c r="Y331" s="225" t="str">
        <f>IF('ZASOBY N'!AU330="","",IF(C331&lt;&gt;C330,'ZASOBY N'!AU330,IF(D331&lt;&gt;D330,'ZASOBY N'!AU330,IF(F331&lt;&gt;F330,'ZASOBY N'!AU330,IF(G331&lt;&gt;G330,'ZASOBY N'!AU330,IF(J331&lt;&gt;J330,'ZASOBY N'!AU330,IF(NN!AC333="","",IF(AND(C330=C331,H330=H331,J330=J331,NN!AC333&gt;0),"",IF(AND(C331=C332,H331=DO329,NN!CW331&gt;0),'ZASOBY N'!AU330,'ZASOBY N'!AU330)))))))))</f>
        <v/>
      </c>
      <c r="Z331" s="225" t="str">
        <f t="shared" si="117"/>
        <v/>
      </c>
      <c r="AA331" s="227" t="str">
        <f t="shared" si="98"/>
        <v/>
      </c>
      <c r="AB331" s="400" t="str">
        <f t="shared" si="118"/>
        <v/>
      </c>
      <c r="AC331" s="228" t="str">
        <f t="shared" si="97"/>
        <v/>
      </c>
      <c r="AD331" s="222">
        <f>IF(B331="",0,IF(F331="",0,INDEX(POBRANIE_!$B$6:$F$101,MATCH('UPR BILANS N'!$F331,POBRANIE_!$A$6:$A$101,0),2)))</f>
        <v>0</v>
      </c>
      <c r="AE331" s="224">
        <f>IF(OR('ZASOBY N'!G330="",'ZASOBY N'!E330=""),0,IF(B331="",0,'ZASOBY N'!G330*'ZASOBY N'!E330))</f>
        <v>0</v>
      </c>
      <c r="AF331" s="225">
        <f>IF('ZASOBY N'!O330="",0,'ZASOBY N'!O330)</f>
        <v>0</v>
      </c>
      <c r="AG331" s="225">
        <f>IF('ZASOBY N'!Q330="",0,'ZASOBY N'!Q330)</f>
        <v>0</v>
      </c>
      <c r="AH331" s="225">
        <f>IF('ZASOBY N'!V330="",0,'ZASOBY N'!V330)</f>
        <v>0</v>
      </c>
      <c r="AI331" s="225">
        <f>IF('ZASOBY N'!AG330="",0,'ZASOBY N'!AG330)</f>
        <v>0</v>
      </c>
      <c r="AJ331" s="225">
        <f>IF(NN!P333="",0,IF(NN!P333="BRAK kol.7","BRAK BADAŃ",NN!P333))</f>
        <v>0</v>
      </c>
      <c r="AK331" s="225">
        <f>IF(NN!AC333="",0,IF(NN!AC333="BRAK kol.7","BRAK BADAŃ",NN!AC333))</f>
        <v>0</v>
      </c>
      <c r="BJ331" s="414" t="str">
        <f>IF(AND(BL331=1,BM331=1,SUMIF($C331:$C$525,$C331,$AK331:$AK$525)=$AK331),$AK331,IF($BO331&gt;0,$BO331,IF(AND(COUNTIF($C$11:$C330,$C331)&gt;=1,COUNTIF($D330:$D330,$D331)&gt;=1),"",IF(AND(SUMIF($C331:$C$525,$C331,$AK331:$AK$525)&gt;=$AK331,SUMIF($D331:$D$525,$D331,$AK331:$AK$525)&gt;=$AK331),SUMIF($C331:$C$525,$C331,$AK331:$AK$525),""))))</f>
        <v/>
      </c>
      <c r="BL331" s="409">
        <f>COUNTIFS('ZASOBY N'!$B330:$B$525,'ZASOBY N'!$B330,'ZASOBY N'!$C330:'ZASOBY N'!$C$525,'ZASOBY N'!$C330,'ZASOBY N'!$D330:'ZASOBY N'!$D$525,'ZASOBY N'!$D330,'ZASOBY N'!$H330:'ZASOBY N'!$H$525,'ZASOBY N'!$H330 )</f>
        <v>0</v>
      </c>
      <c r="BM331" s="410">
        <f>COUNTIFS('ZASOBY N'!$B$10:$B330,'ZASOBY N'!$B330,'ZASOBY N'!$C$10:'ZASOBY N'!$C330,'ZASOBY N'!$C330,'ZASOBY N'!$D$10:'ZASOBY N'!$D330,'ZASOBY N'!$D330,'ZASOBY N'!$H$10:'ZASOBY N'!$H330,'ZASOBY N'!$H330 )</f>
        <v>0</v>
      </c>
      <c r="BN331" s="411">
        <f t="shared" si="99"/>
        <v>0</v>
      </c>
      <c r="BO331" s="412">
        <f t="shared" si="100"/>
        <v>0</v>
      </c>
      <c r="BP331" s="94" t="str">
        <f t="shared" si="101"/>
        <v/>
      </c>
      <c r="BQ331" s="414" t="str">
        <f>IF(AND(BS331=1,BT331=1,SUMIF($C331:$C$525,$C331,$AJ331:$AJ$525)=$AJ331),$AJ331,IF($BV331&gt;0,$BV331,IF(AND(COUNTIF($C$11:$C330,$C331)&gt;=1,COUNTIF($D330:$D330,$D331)&gt;=1),"",IF(AND(SUMIF($C331:$C$525,$C331,$AJ331:$AJ$525)&gt;$AJ331,SUMIF($D331:$D$525,$D331,$AJ331:$AJ$525)&gt;$AJ331),SUMIF($C331:$C$525,$C331,$AJ331:$AJ$525),""))))</f>
        <v/>
      </c>
      <c r="BS331" s="409">
        <f>COUNTIFS('ZASOBY N'!$B330:$B$525,'ZASOBY N'!$B330,'ZASOBY N'!$C330:'ZASOBY N'!$C$525,'ZASOBY N'!$C330,'ZASOBY N'!$D330:'ZASOBY N'!$D$525,'ZASOBY N'!$D330,'ZASOBY N'!$H330:'ZASOBY N'!$H$525,'ZASOBY N'!$H330 )</f>
        <v>0</v>
      </c>
      <c r="BT331" s="410">
        <f>COUNTIFS('ZASOBY N'!$B$10:$B330,'ZASOBY N'!$B330,'ZASOBY N'!$C$10:'ZASOBY N'!$C330,'ZASOBY N'!$C330,'ZASOBY N'!$D$10:'ZASOBY N'!$D330,'ZASOBY N'!$D330,'ZASOBY N'!$H$10:'ZASOBY N'!$H330,'ZASOBY N'!$H330 )</f>
        <v>0</v>
      </c>
      <c r="BU331" s="411">
        <f t="shared" si="102"/>
        <v>0</v>
      </c>
      <c r="BV331" s="412">
        <f t="shared" si="103"/>
        <v>0</v>
      </c>
      <c r="BW331" s="94" t="s">
        <v>499</v>
      </c>
      <c r="BX331" s="414" t="str">
        <f>IF(AND(BZ331=1,CA331=1,SUMIF($C331:$C$525,$C331,$AI331:$AI$525)=$AI331),$AI331,IF($CC331&gt;0,$CC331,IF(AND(COUNTIF($C$11:$C330,$C331)&gt;=1,COUNTIF($D330:$D330,$D331)&gt;=1),"",IF(AND(SUMIF($C331:$C$525,$C331,$AI331:$AI$525)&gt;$AI331,SUMIF($D331:$D$525,$D331,$AI331:$AI$525)&gt;$IG331),_xlfn.AGGREGATE(14,4,$CB$11:$CB$31*($C$11:$C$31=$C331),1),""))))</f>
        <v/>
      </c>
      <c r="BZ331" s="409">
        <f>COUNTIFS('ZASOBY N'!$B330:$B$525,'ZASOBY N'!$B330,'ZASOBY N'!$C330:'ZASOBY N'!$C$525,'ZASOBY N'!$C330,'ZASOBY N'!$D330:'ZASOBY N'!$D$525,'ZASOBY N'!$D330,'ZASOBY N'!$H330:'ZASOBY N'!$H$525,'ZASOBY N'!$H330 )</f>
        <v>0</v>
      </c>
      <c r="CA331" s="410">
        <f>COUNTIFS('ZASOBY N'!$B$10:$B330,'ZASOBY N'!$B330,'ZASOBY N'!$C$10:'ZASOBY N'!$C330,'ZASOBY N'!$C330,'ZASOBY N'!$D$10:'ZASOBY N'!$D330,'ZASOBY N'!$D330,'ZASOBY N'!$H$10:'ZASOBY N'!$H330,'ZASOBY N'!$H330 )</f>
        <v>0</v>
      </c>
      <c r="CB331" s="411">
        <f t="shared" si="104"/>
        <v>0</v>
      </c>
      <c r="CC331" s="412">
        <f t="shared" si="105"/>
        <v>0</v>
      </c>
      <c r="CE331" s="414" t="str">
        <f>IF(AND(CG331=1,CH331=1,SUMIF($C331:$C$525,$C331,$AH331:$AH$525)=$AH331),$AH331,IF($CJ331&gt;0,$CJ331,IF(AND(COUNTIF($C$11:$C330,$C331)&gt;=1,COUNTIF($D330:$D330,$D331)&gt;=1),"",IF(AND(SUMIF($C331:$C$525,$C331,$AH331:$AH$525)&gt;$AH331,SUMIF($D331:$D$525,$D331,$AH331:$AH$525)&gt;$AH331),_xlfn.AGGREGATE(14,4,$CI$11:$CI$31*($C$11:$C$31=$C331),1),""))))</f>
        <v/>
      </c>
      <c r="CG331" s="409">
        <f>COUNTIFS('ZASOBY N'!$B330:$B$525,'ZASOBY N'!$B330,'ZASOBY N'!$C330:'ZASOBY N'!$C$525,'ZASOBY N'!$C330,'ZASOBY N'!$D330:'ZASOBY N'!$D$525,'ZASOBY N'!$D330,'ZASOBY N'!$H330:'ZASOBY N'!$H$525,'ZASOBY N'!$H330 )</f>
        <v>0</v>
      </c>
      <c r="CH331" s="410">
        <f>COUNTIFS('ZASOBY N'!$B$10:$B330,'ZASOBY N'!$B330,'ZASOBY N'!$C$10:'ZASOBY N'!$C330,'ZASOBY N'!$C330,'ZASOBY N'!$D$10:'ZASOBY N'!$D330,'ZASOBY N'!$D330,'ZASOBY N'!$H$10:'ZASOBY N'!$H330,'ZASOBY N'!$H330 )</f>
        <v>0</v>
      </c>
      <c r="CI331" s="411">
        <f t="shared" si="106"/>
        <v>0</v>
      </c>
      <c r="CJ331" s="412">
        <f t="shared" si="107"/>
        <v>0</v>
      </c>
      <c r="CL331" s="414" t="str">
        <f>IF(AND(CN331=1,CO331=1,SUMIF($C331:$C$525,$C331,$AG331:$AG$525)=$AG331),$AG331,IF($CQ331&gt;0,$CQ331,IF(AND(COUNTIF($C$11:$C330,$C331)&gt;=1,COUNTIF($D330:$D330,$D331)&gt;=1),"",IF(AND(SUMIF($C331:$C$525,$C331,$AG331:$AG$525)&gt;$AG331,SUMIF($D331:$D$525,$D331,$AG331:$AG$525)&gt;$AG331),_xlfn.AGGREGATE(14,4,$CP$11:$CP$31*($C$11:$C$31=$C331),1),""))))</f>
        <v/>
      </c>
      <c r="CN331" s="409">
        <f>COUNTIFS('ZASOBY N'!$B330:$B$525,'ZASOBY N'!$B330,'ZASOBY N'!$C330:'ZASOBY N'!$C$525,'ZASOBY N'!$C330,'ZASOBY N'!$D330:'ZASOBY N'!$D$525,'ZASOBY N'!$D330,'ZASOBY N'!$H330:'ZASOBY N'!$H$525,'ZASOBY N'!$H330 )</f>
        <v>0</v>
      </c>
      <c r="CO331" s="410">
        <f>COUNTIFS('ZASOBY N'!$B$10:$B330,'ZASOBY N'!$B330,'ZASOBY N'!$C$10:'ZASOBY N'!$C330,'ZASOBY N'!$C330,'ZASOBY N'!$D$10:'ZASOBY N'!$D330,'ZASOBY N'!$D330,'ZASOBY N'!$H$10:'ZASOBY N'!$H330,'ZASOBY N'!$H330 )</f>
        <v>0</v>
      </c>
      <c r="CP331" s="411">
        <f t="shared" si="108"/>
        <v>0</v>
      </c>
      <c r="CQ331" s="412">
        <f t="shared" si="109"/>
        <v>0</v>
      </c>
      <c r="CS331" s="414" t="str">
        <f>IF(AND(CU331=1,CV331=1,SUMIF($C331:$C$525,$C331,$AF331:$AF$525)=$AF331),$AF331,IF($CX331&gt;0,$CX331,IF(AND(COUNTIF($C$11:$C330,$C331)&gt;=1,COUNTIF($D330:$D330,$D331)&gt;=1),"",IF(AND(SUMIF($C331:$C$525,$C331,$AF331:$AF$525)&gt;$AF331,SUMIF($D331:$D$525,$D331,$AF331:$AF$525)&gt;$AF331),_xlfn.AGGREGATE(14,4,$CW$11:$CW$31*($C$11:$C$31=$C331),1),""))))</f>
        <v/>
      </c>
      <c r="CU331" s="409">
        <f>COUNTIFS('ZASOBY N'!$B330:$B$525,'ZASOBY N'!$B330,'ZASOBY N'!$C330:'ZASOBY N'!$C$525,'ZASOBY N'!$C330,'ZASOBY N'!$D330:'ZASOBY N'!$D$525,'ZASOBY N'!$D330,'ZASOBY N'!$H330:'ZASOBY N'!$H$525,'ZASOBY N'!$H330 )</f>
        <v>0</v>
      </c>
      <c r="CV331" s="410">
        <f>COUNTIFS('ZASOBY N'!$B$10:$B330,'ZASOBY N'!$B330,'ZASOBY N'!$C$10:'ZASOBY N'!$C330,'ZASOBY N'!$C330,'ZASOBY N'!$D$10:'ZASOBY N'!$D330,'ZASOBY N'!$D330,'ZASOBY N'!$H$10:'ZASOBY N'!$H330,'ZASOBY N'!$H330 )</f>
        <v>0</v>
      </c>
      <c r="CW331" s="411">
        <f t="shared" si="110"/>
        <v>0</v>
      </c>
      <c r="CX331" s="412">
        <f t="shared" si="111"/>
        <v>0</v>
      </c>
      <c r="CZ331" s="414" t="str">
        <f>IF(AND(DB331=1,DC331=1,SUMIF($C331:$C$525,$C331,$AE331:$AE$525)=$AE331),$AE331,IF($DE331&gt;0,$DE331,IF(AND(COUNTIF($C$11:$C330,$C331)&gt;=1,COUNTIF($D330:$D330,$D331)&gt;=1),"",IF(AND(SUMIF($C331:$C$525,$C331,$AE331:$AE$525)&gt;$AE331,SUMIF($D331:$D$525,$D331,$AE331:$AE$525)&gt;$AE331),_xlfn.AGGREGATE(14,4,$DD$11:$DD$31*($C$11:$C$31=$C331),1),""))))</f>
        <v/>
      </c>
      <c r="DB331" s="409">
        <f>COUNTIFS('ZASOBY N'!$B330:$B$525,'ZASOBY N'!$B330,'ZASOBY N'!$C330:'ZASOBY N'!$C$525,'ZASOBY N'!$C330,'ZASOBY N'!$D330:'ZASOBY N'!$D$525,'ZASOBY N'!$D330,'ZASOBY N'!$H330:'ZASOBY N'!$H$525,'ZASOBY N'!$H330 )</f>
        <v>0</v>
      </c>
      <c r="DC331" s="410">
        <f>COUNTIFS('ZASOBY N'!$B$10:$B330,'ZASOBY N'!$B330,'ZASOBY N'!$C$10:'ZASOBY N'!$C330,'ZASOBY N'!$C330,'ZASOBY N'!$D$10:'ZASOBY N'!$D330,'ZASOBY N'!$D330,'ZASOBY N'!$H$10:'ZASOBY N'!$H330,'ZASOBY N'!$H330 )</f>
        <v>0</v>
      </c>
      <c r="DD331" s="411">
        <f t="shared" si="112"/>
        <v>0</v>
      </c>
      <c r="DE331" s="412">
        <f t="shared" si="113"/>
        <v>0</v>
      </c>
      <c r="DF331" s="399" t="str">
        <f>IF(AND(DI331=1,DJ331=1,SUMIF($C331:$C$525,$C331,$AD331:$AD$525)=$AD331),$AD331,IF($DL331&gt;0,$DL331,IF(B331="","",IF(AND(COUNTIF($C$11:$C330,$C331)&gt;=1,COUNTIF($D330:$D330,$D331)&gt;=1,COUNTIF($Z328:$Z330,$C331)=0),"",IF(AND(COUNTIF($C$11:$C330,$C331)&gt;=1,COUNTIF($D330:$D330,$D331)&gt;=1),"UJĘTO WYŻEJ",IF(AND(SUMIF($C331:$C$525,$C331,$AD331:$AD$525)&gt;$AD331,SUMIF($D331:$D$525,$D331,$AD331:$AD$525)&gt;$AD331),_xlfn.AGGREGATE(14,4,$DK$11:$DK$31*($C$11:$C$31=$C331),1),""))))))</f>
        <v/>
      </c>
      <c r="DG331" s="414" t="str">
        <f>IF(AND(DI331=1,DJ331=1,SUMIF($C331:$C$525,$C331,$AD331:$AD$525)=$AD331),$AD331,IF($DL331&gt;0,$DL331,IF(AND(COUNTIF($C$11:$C330,$C331)&gt;=1,COUNTIF($D330:$D330,$D331)&gt;=1),"",IF(AND(SUMIF($C331:$C$525,$C331,$AD331:$AD$525)&gt;$AD331,SUMIF($D331:$D$525,$D331,$AD331:$AD$525)&gt;$AD331),_xlfn.AGGREGATE(14,4,$DK$11:$DK$31*($C$11:$C$31=$C331),1),""))))</f>
        <v/>
      </c>
      <c r="DI331" s="409">
        <f>COUNTIFS('ZASOBY N'!$B330:$B$525,'ZASOBY N'!$B330,'ZASOBY N'!$C330:'ZASOBY N'!$C$525,'ZASOBY N'!$C330,'ZASOBY N'!$D330:'ZASOBY N'!$D$525,'ZASOBY N'!$D330,'ZASOBY N'!$H330:'ZASOBY N'!$H$525,'ZASOBY N'!$H330 )</f>
        <v>0</v>
      </c>
      <c r="DJ331" s="410">
        <f>COUNTIFS('ZASOBY N'!$B$10:$B330,'ZASOBY N'!$B330,'ZASOBY N'!$C$10:'ZASOBY N'!$C330,'ZASOBY N'!$C330,'ZASOBY N'!$D$10:'ZASOBY N'!$D330,'ZASOBY N'!$D330,'ZASOBY N'!$H$10:'ZASOBY N'!$H330,'ZASOBY N'!$H330 )</f>
        <v>0</v>
      </c>
      <c r="DK331" s="411">
        <f t="shared" si="114"/>
        <v>0</v>
      </c>
      <c r="DL331" s="412">
        <f t="shared" si="115"/>
        <v>0</v>
      </c>
    </row>
    <row r="332" spans="1:116" ht="18.899999999999999" customHeight="1" x14ac:dyDescent="0.3">
      <c r="A332" s="219"/>
      <c r="B332" s="152" t="str">
        <f>IF('ZASOBY N'!A331="","",'ZASOBY N'!A331)</f>
        <v/>
      </c>
      <c r="C332" s="462" t="str">
        <f>IF('ZASOBY N'!C331="","",'ZASOBY N'!C331)</f>
        <v/>
      </c>
      <c r="D332" s="137" t="str">
        <f>IF('ZASOBY N'!B331="","",'ZASOBY N'!B331)</f>
        <v/>
      </c>
      <c r="E332" s="138"/>
      <c r="F332" s="356" t="str">
        <f>IF('ZASOBY N'!D331="","",'ZASOBY N'!D331)</f>
        <v/>
      </c>
      <c r="G332" s="220" t="str">
        <f>IF('ZASOBY N'!G331="","",'ZASOBY N'!G331)</f>
        <v/>
      </c>
      <c r="H332" s="221" t="str">
        <f>IF('ZASOBY N'!F331="","",'ZASOBY N'!F331)</f>
        <v/>
      </c>
      <c r="I332" s="221" t="str">
        <f>IF('ZASOBY N'!G331="","",'ZASOBY N'!G331)</f>
        <v/>
      </c>
      <c r="J332" s="221" t="str">
        <f>IF('ZASOBY N'!H331="","",'ZASOBY N'!H331)</f>
        <v/>
      </c>
      <c r="K332" s="214">
        <v>0</v>
      </c>
      <c r="L332" s="214">
        <v>0</v>
      </c>
      <c r="M332" s="214">
        <v>0</v>
      </c>
      <c r="N332" s="222" t="str">
        <f>IF('ZASOBY N'!BD331="x","",IF(W332="","",'ZASOBY N'!E331))</f>
        <v/>
      </c>
      <c r="O332" s="223">
        <v>0</v>
      </c>
      <c r="P332" s="223">
        <v>0</v>
      </c>
      <c r="Q332" s="226" t="str">
        <f>IF($N332="","",'UPR BILANS N'!G332*'UPR BILANS N'!N332)</f>
        <v/>
      </c>
      <c r="R332" s="225" t="str">
        <f>IF($N332="","",'ZASOBY N'!O331)</f>
        <v/>
      </c>
      <c r="S332" s="225" t="str">
        <f>IF($N332="","",IF('ZASOBY N'!Q331="",0,'ZASOBY N'!Q331))</f>
        <v/>
      </c>
      <c r="T332" s="225" t="str">
        <f>IF($N332="","",'ZASOBY N'!V331)</f>
        <v/>
      </c>
      <c r="U332" s="225" t="str">
        <f>IF($N332="","",IF('ZASOBY N'!AG331="",0,'ZASOBY N'!AG331))</f>
        <v/>
      </c>
      <c r="V332" s="225" t="str">
        <f>IF($N332="","",IF(NN!P334="",0,NN!P334))</f>
        <v/>
      </c>
      <c r="W332" s="225" t="str">
        <f t="shared" si="116"/>
        <v/>
      </c>
      <c r="X332" s="226" t="str">
        <f t="shared" si="119"/>
        <v/>
      </c>
      <c r="Y332" s="225" t="str">
        <f>IF('ZASOBY N'!AU331="","",IF(C332&lt;&gt;C331,'ZASOBY N'!AU331,IF(D332&lt;&gt;D331,'ZASOBY N'!AU331,IF(F332&lt;&gt;F331,'ZASOBY N'!AU331,IF(G332&lt;&gt;G331,'ZASOBY N'!AU331,IF(J332&lt;&gt;J331,'ZASOBY N'!AU331,IF(NN!AC334="","",IF(AND(C331=C332,H331=H332,J331=J332,NN!AC334&gt;0),"",IF(AND(C332=C333,H332=DO330,NN!CW332&gt;0),'ZASOBY N'!AU331,'ZASOBY N'!AU331)))))))))</f>
        <v/>
      </c>
      <c r="Z332" s="225" t="str">
        <f t="shared" si="117"/>
        <v/>
      </c>
      <c r="AA332" s="227" t="str">
        <f t="shared" si="98"/>
        <v/>
      </c>
      <c r="AB332" s="400" t="str">
        <f t="shared" si="118"/>
        <v/>
      </c>
      <c r="AC332" s="228" t="str">
        <f t="shared" ref="AC332:AC395" si="120">IFERROR(IF(N332="","",H332*AB332),"")</f>
        <v/>
      </c>
      <c r="AD332" s="222">
        <f>IF(B332="",0,IF(F332="",0,INDEX(POBRANIE_!$B$6:$F$101,MATCH('UPR BILANS N'!$F332,POBRANIE_!$A$6:$A$101,0),2)))</f>
        <v>0</v>
      </c>
      <c r="AE332" s="224">
        <f>IF(OR('ZASOBY N'!G331="",'ZASOBY N'!E331=""),0,IF(B332="",0,'ZASOBY N'!G331*'ZASOBY N'!E331))</f>
        <v>0</v>
      </c>
      <c r="AF332" s="225">
        <f>IF('ZASOBY N'!O331="",0,'ZASOBY N'!O331)</f>
        <v>0</v>
      </c>
      <c r="AG332" s="225">
        <f>IF('ZASOBY N'!Q331="",0,'ZASOBY N'!Q331)</f>
        <v>0</v>
      </c>
      <c r="AH332" s="225">
        <f>IF('ZASOBY N'!V331="",0,'ZASOBY N'!V331)</f>
        <v>0</v>
      </c>
      <c r="AI332" s="225">
        <f>IF('ZASOBY N'!AG331="",0,'ZASOBY N'!AG331)</f>
        <v>0</v>
      </c>
      <c r="AJ332" s="225">
        <f>IF(NN!P334="",0,IF(NN!P334="BRAK kol.7","BRAK BADAŃ",NN!P334))</f>
        <v>0</v>
      </c>
      <c r="AK332" s="225">
        <f>IF(NN!AC334="",0,IF(NN!AC334="BRAK kol.7","BRAK BADAŃ",NN!AC334))</f>
        <v>0</v>
      </c>
      <c r="BJ332" s="414" t="str">
        <f>IF(AND(BL332=1,BM332=1,SUMIF($C332:$C$525,$C332,$AK332:$AK$525)=$AK332),$AK332,IF($BO332&gt;0,$BO332,IF(AND(COUNTIF($C$11:$C331,$C332)&gt;=1,COUNTIF($D331:$D331,$D332)&gt;=1),"",IF(AND(SUMIF($C332:$C$525,$C332,$AK332:$AK$525)&gt;=$AK332,SUMIF($D332:$D$525,$D332,$AK332:$AK$525)&gt;=$AK332),SUMIF($C332:$C$525,$C332,$AK332:$AK$525),""))))</f>
        <v/>
      </c>
      <c r="BL332" s="409">
        <f>COUNTIFS('ZASOBY N'!$B331:$B$525,'ZASOBY N'!$B331,'ZASOBY N'!$C331:'ZASOBY N'!$C$525,'ZASOBY N'!$C331,'ZASOBY N'!$D331:'ZASOBY N'!$D$525,'ZASOBY N'!$D331,'ZASOBY N'!$H331:'ZASOBY N'!$H$525,'ZASOBY N'!$H331 )</f>
        <v>0</v>
      </c>
      <c r="BM332" s="410">
        <f>COUNTIFS('ZASOBY N'!$B$10:$B331,'ZASOBY N'!$B331,'ZASOBY N'!$C$10:'ZASOBY N'!$C331,'ZASOBY N'!$C331,'ZASOBY N'!$D$10:'ZASOBY N'!$D331,'ZASOBY N'!$D331,'ZASOBY N'!$H$10:'ZASOBY N'!$H331,'ZASOBY N'!$H331 )</f>
        <v>0</v>
      </c>
      <c r="BN332" s="411">
        <f t="shared" si="99"/>
        <v>0</v>
      </c>
      <c r="BO332" s="412">
        <f t="shared" si="100"/>
        <v>0</v>
      </c>
      <c r="BP332" s="94" t="str">
        <f t="shared" si="101"/>
        <v/>
      </c>
      <c r="BQ332" s="414" t="str">
        <f>IF(AND(BS332=1,BT332=1,SUMIF($C332:$C$525,$C332,$AJ332:$AJ$525)=$AJ332),$AJ332,IF($BV332&gt;0,$BV332,IF(AND(COUNTIF($C$11:$C331,$C332)&gt;=1,COUNTIF($D331:$D331,$D332)&gt;=1),"",IF(AND(SUMIF($C332:$C$525,$C332,$AJ332:$AJ$525)&gt;$AJ332,SUMIF($D332:$D$525,$D332,$AJ332:$AJ$525)&gt;$AJ332),SUMIF($C332:$C$525,$C332,$AJ332:$AJ$525),""))))</f>
        <v/>
      </c>
      <c r="BS332" s="409">
        <f>COUNTIFS('ZASOBY N'!$B331:$B$525,'ZASOBY N'!$B331,'ZASOBY N'!$C331:'ZASOBY N'!$C$525,'ZASOBY N'!$C331,'ZASOBY N'!$D331:'ZASOBY N'!$D$525,'ZASOBY N'!$D331,'ZASOBY N'!$H331:'ZASOBY N'!$H$525,'ZASOBY N'!$H331 )</f>
        <v>0</v>
      </c>
      <c r="BT332" s="410">
        <f>COUNTIFS('ZASOBY N'!$B$10:$B331,'ZASOBY N'!$B331,'ZASOBY N'!$C$10:'ZASOBY N'!$C331,'ZASOBY N'!$C331,'ZASOBY N'!$D$10:'ZASOBY N'!$D331,'ZASOBY N'!$D331,'ZASOBY N'!$H$10:'ZASOBY N'!$H331,'ZASOBY N'!$H331 )</f>
        <v>0</v>
      </c>
      <c r="BU332" s="411">
        <f t="shared" si="102"/>
        <v>0</v>
      </c>
      <c r="BV332" s="412">
        <f t="shared" si="103"/>
        <v>0</v>
      </c>
      <c r="BW332" s="94" t="s">
        <v>499</v>
      </c>
      <c r="BX332" s="414" t="str">
        <f>IF(AND(BZ332=1,CA332=1,SUMIF($C332:$C$525,$C332,$AI332:$AI$525)=$AI332),$AI332,IF($CC332&gt;0,$CC332,IF(AND(COUNTIF($C$11:$C331,$C332)&gt;=1,COUNTIF($D331:$D331,$D332)&gt;=1),"",IF(AND(SUMIF($C332:$C$525,$C332,$AI332:$AI$525)&gt;$AI332,SUMIF($D332:$D$525,$D332,$AI332:$AI$525)&gt;$IG332),_xlfn.AGGREGATE(14,4,$CB$11:$CB$31*($C$11:$C$31=$C332),1),""))))</f>
        <v/>
      </c>
      <c r="BZ332" s="409">
        <f>COUNTIFS('ZASOBY N'!$B331:$B$525,'ZASOBY N'!$B331,'ZASOBY N'!$C331:'ZASOBY N'!$C$525,'ZASOBY N'!$C331,'ZASOBY N'!$D331:'ZASOBY N'!$D$525,'ZASOBY N'!$D331,'ZASOBY N'!$H331:'ZASOBY N'!$H$525,'ZASOBY N'!$H331 )</f>
        <v>0</v>
      </c>
      <c r="CA332" s="410">
        <f>COUNTIFS('ZASOBY N'!$B$10:$B331,'ZASOBY N'!$B331,'ZASOBY N'!$C$10:'ZASOBY N'!$C331,'ZASOBY N'!$C331,'ZASOBY N'!$D$10:'ZASOBY N'!$D331,'ZASOBY N'!$D331,'ZASOBY N'!$H$10:'ZASOBY N'!$H331,'ZASOBY N'!$H331 )</f>
        <v>0</v>
      </c>
      <c r="CB332" s="411">
        <f t="shared" si="104"/>
        <v>0</v>
      </c>
      <c r="CC332" s="412">
        <f t="shared" si="105"/>
        <v>0</v>
      </c>
      <c r="CE332" s="414" t="str">
        <f>IF(AND(CG332=1,CH332=1,SUMIF($C332:$C$525,$C332,$AH332:$AH$525)=$AH332),$AH332,IF($CJ332&gt;0,$CJ332,IF(AND(COUNTIF($C$11:$C331,$C332)&gt;=1,COUNTIF($D331:$D331,$D332)&gt;=1),"",IF(AND(SUMIF($C332:$C$525,$C332,$AH332:$AH$525)&gt;$AH332,SUMIF($D332:$D$525,$D332,$AH332:$AH$525)&gt;$AH332),_xlfn.AGGREGATE(14,4,$CI$11:$CI$31*($C$11:$C$31=$C332),1),""))))</f>
        <v/>
      </c>
      <c r="CG332" s="409">
        <f>COUNTIFS('ZASOBY N'!$B331:$B$525,'ZASOBY N'!$B331,'ZASOBY N'!$C331:'ZASOBY N'!$C$525,'ZASOBY N'!$C331,'ZASOBY N'!$D331:'ZASOBY N'!$D$525,'ZASOBY N'!$D331,'ZASOBY N'!$H331:'ZASOBY N'!$H$525,'ZASOBY N'!$H331 )</f>
        <v>0</v>
      </c>
      <c r="CH332" s="410">
        <f>COUNTIFS('ZASOBY N'!$B$10:$B331,'ZASOBY N'!$B331,'ZASOBY N'!$C$10:'ZASOBY N'!$C331,'ZASOBY N'!$C331,'ZASOBY N'!$D$10:'ZASOBY N'!$D331,'ZASOBY N'!$D331,'ZASOBY N'!$H$10:'ZASOBY N'!$H331,'ZASOBY N'!$H331 )</f>
        <v>0</v>
      </c>
      <c r="CI332" s="411">
        <f t="shared" si="106"/>
        <v>0</v>
      </c>
      <c r="CJ332" s="412">
        <f t="shared" si="107"/>
        <v>0</v>
      </c>
      <c r="CL332" s="414" t="str">
        <f>IF(AND(CN332=1,CO332=1,SUMIF($C332:$C$525,$C332,$AG332:$AG$525)=$AG332),$AG332,IF($CQ332&gt;0,$CQ332,IF(AND(COUNTIF($C$11:$C331,$C332)&gt;=1,COUNTIF($D331:$D331,$D332)&gt;=1),"",IF(AND(SUMIF($C332:$C$525,$C332,$AG332:$AG$525)&gt;$AG332,SUMIF($D332:$D$525,$D332,$AG332:$AG$525)&gt;$AG332),_xlfn.AGGREGATE(14,4,$CP$11:$CP$31*($C$11:$C$31=$C332),1),""))))</f>
        <v/>
      </c>
      <c r="CN332" s="409">
        <f>COUNTIFS('ZASOBY N'!$B331:$B$525,'ZASOBY N'!$B331,'ZASOBY N'!$C331:'ZASOBY N'!$C$525,'ZASOBY N'!$C331,'ZASOBY N'!$D331:'ZASOBY N'!$D$525,'ZASOBY N'!$D331,'ZASOBY N'!$H331:'ZASOBY N'!$H$525,'ZASOBY N'!$H331 )</f>
        <v>0</v>
      </c>
      <c r="CO332" s="410">
        <f>COUNTIFS('ZASOBY N'!$B$10:$B331,'ZASOBY N'!$B331,'ZASOBY N'!$C$10:'ZASOBY N'!$C331,'ZASOBY N'!$C331,'ZASOBY N'!$D$10:'ZASOBY N'!$D331,'ZASOBY N'!$D331,'ZASOBY N'!$H$10:'ZASOBY N'!$H331,'ZASOBY N'!$H331 )</f>
        <v>0</v>
      </c>
      <c r="CP332" s="411">
        <f t="shared" si="108"/>
        <v>0</v>
      </c>
      <c r="CQ332" s="412">
        <f t="shared" si="109"/>
        <v>0</v>
      </c>
      <c r="CS332" s="414" t="str">
        <f>IF(AND(CU332=1,CV332=1,SUMIF($C332:$C$525,$C332,$AF332:$AF$525)=$AF332),$AF332,IF($CX332&gt;0,$CX332,IF(AND(COUNTIF($C$11:$C331,$C332)&gt;=1,COUNTIF($D331:$D331,$D332)&gt;=1),"",IF(AND(SUMIF($C332:$C$525,$C332,$AF332:$AF$525)&gt;$AF332,SUMIF($D332:$D$525,$D332,$AF332:$AF$525)&gt;$AF332),_xlfn.AGGREGATE(14,4,$CW$11:$CW$31*($C$11:$C$31=$C332),1),""))))</f>
        <v/>
      </c>
      <c r="CU332" s="409">
        <f>COUNTIFS('ZASOBY N'!$B331:$B$525,'ZASOBY N'!$B331,'ZASOBY N'!$C331:'ZASOBY N'!$C$525,'ZASOBY N'!$C331,'ZASOBY N'!$D331:'ZASOBY N'!$D$525,'ZASOBY N'!$D331,'ZASOBY N'!$H331:'ZASOBY N'!$H$525,'ZASOBY N'!$H331 )</f>
        <v>0</v>
      </c>
      <c r="CV332" s="410">
        <f>COUNTIFS('ZASOBY N'!$B$10:$B331,'ZASOBY N'!$B331,'ZASOBY N'!$C$10:'ZASOBY N'!$C331,'ZASOBY N'!$C331,'ZASOBY N'!$D$10:'ZASOBY N'!$D331,'ZASOBY N'!$D331,'ZASOBY N'!$H$10:'ZASOBY N'!$H331,'ZASOBY N'!$H331 )</f>
        <v>0</v>
      </c>
      <c r="CW332" s="411">
        <f t="shared" si="110"/>
        <v>0</v>
      </c>
      <c r="CX332" s="412">
        <f t="shared" si="111"/>
        <v>0</v>
      </c>
      <c r="CZ332" s="414" t="str">
        <f>IF(AND(DB332=1,DC332=1,SUMIF($C332:$C$525,$C332,$AE332:$AE$525)=$AE332),$AE332,IF($DE332&gt;0,$DE332,IF(AND(COUNTIF($C$11:$C331,$C332)&gt;=1,COUNTIF($D331:$D331,$D332)&gt;=1),"",IF(AND(SUMIF($C332:$C$525,$C332,$AE332:$AE$525)&gt;$AE332,SUMIF($D332:$D$525,$D332,$AE332:$AE$525)&gt;$AE332),_xlfn.AGGREGATE(14,4,$DD$11:$DD$31*($C$11:$C$31=$C332),1),""))))</f>
        <v/>
      </c>
      <c r="DB332" s="409">
        <f>COUNTIFS('ZASOBY N'!$B331:$B$525,'ZASOBY N'!$B331,'ZASOBY N'!$C331:'ZASOBY N'!$C$525,'ZASOBY N'!$C331,'ZASOBY N'!$D331:'ZASOBY N'!$D$525,'ZASOBY N'!$D331,'ZASOBY N'!$H331:'ZASOBY N'!$H$525,'ZASOBY N'!$H331 )</f>
        <v>0</v>
      </c>
      <c r="DC332" s="410">
        <f>COUNTIFS('ZASOBY N'!$B$10:$B331,'ZASOBY N'!$B331,'ZASOBY N'!$C$10:'ZASOBY N'!$C331,'ZASOBY N'!$C331,'ZASOBY N'!$D$10:'ZASOBY N'!$D331,'ZASOBY N'!$D331,'ZASOBY N'!$H$10:'ZASOBY N'!$H331,'ZASOBY N'!$H331 )</f>
        <v>0</v>
      </c>
      <c r="DD332" s="411">
        <f t="shared" si="112"/>
        <v>0</v>
      </c>
      <c r="DE332" s="412">
        <f t="shared" si="113"/>
        <v>0</v>
      </c>
      <c r="DF332" s="399" t="str">
        <f>IF(AND(DI332=1,DJ332=1,SUMIF($C332:$C$525,$C332,$AD332:$AD$525)=$AD332),$AD332,IF($DL332&gt;0,$DL332,IF(B332="","",IF(AND(COUNTIF($C$11:$C331,$C332)&gt;=1,COUNTIF($D331:$D331,$D332)&gt;=1,COUNTIF($Z329:$Z331,$C332)=0),"",IF(AND(COUNTIF($C$11:$C331,$C332)&gt;=1,COUNTIF($D331:$D331,$D332)&gt;=1),"UJĘTO WYŻEJ",IF(AND(SUMIF($C332:$C$525,$C332,$AD332:$AD$525)&gt;$AD332,SUMIF($D332:$D$525,$D332,$AD332:$AD$525)&gt;$AD332),_xlfn.AGGREGATE(14,4,$DK$11:$DK$31*($C$11:$C$31=$C332),1),""))))))</f>
        <v/>
      </c>
      <c r="DG332" s="414" t="str">
        <f>IF(AND(DI332=1,DJ332=1,SUMIF($C332:$C$525,$C332,$AD332:$AD$525)=$AD332),$AD332,IF($DL332&gt;0,$DL332,IF(AND(COUNTIF($C$11:$C331,$C332)&gt;=1,COUNTIF($D331:$D331,$D332)&gt;=1),"",IF(AND(SUMIF($C332:$C$525,$C332,$AD332:$AD$525)&gt;$AD332,SUMIF($D332:$D$525,$D332,$AD332:$AD$525)&gt;$AD332),_xlfn.AGGREGATE(14,4,$DK$11:$DK$31*($C$11:$C$31=$C332),1),""))))</f>
        <v/>
      </c>
      <c r="DI332" s="409">
        <f>COUNTIFS('ZASOBY N'!$B331:$B$525,'ZASOBY N'!$B331,'ZASOBY N'!$C331:'ZASOBY N'!$C$525,'ZASOBY N'!$C331,'ZASOBY N'!$D331:'ZASOBY N'!$D$525,'ZASOBY N'!$D331,'ZASOBY N'!$H331:'ZASOBY N'!$H$525,'ZASOBY N'!$H331 )</f>
        <v>0</v>
      </c>
      <c r="DJ332" s="410">
        <f>COUNTIFS('ZASOBY N'!$B$10:$B331,'ZASOBY N'!$B331,'ZASOBY N'!$C$10:'ZASOBY N'!$C331,'ZASOBY N'!$C331,'ZASOBY N'!$D$10:'ZASOBY N'!$D331,'ZASOBY N'!$D331,'ZASOBY N'!$H$10:'ZASOBY N'!$H331,'ZASOBY N'!$H331 )</f>
        <v>0</v>
      </c>
      <c r="DK332" s="411">
        <f t="shared" si="114"/>
        <v>0</v>
      </c>
      <c r="DL332" s="412">
        <f t="shared" si="115"/>
        <v>0</v>
      </c>
    </row>
    <row r="333" spans="1:116" ht="18.899999999999999" customHeight="1" x14ac:dyDescent="0.3">
      <c r="A333" s="219"/>
      <c r="B333" s="152" t="str">
        <f>IF('ZASOBY N'!A332="","",'ZASOBY N'!A332)</f>
        <v/>
      </c>
      <c r="C333" s="462" t="str">
        <f>IF('ZASOBY N'!C332="","",'ZASOBY N'!C332)</f>
        <v/>
      </c>
      <c r="D333" s="137" t="str">
        <f>IF('ZASOBY N'!B332="","",'ZASOBY N'!B332)</f>
        <v/>
      </c>
      <c r="E333" s="138"/>
      <c r="F333" s="356" t="str">
        <f>IF('ZASOBY N'!D332="","",'ZASOBY N'!D332)</f>
        <v/>
      </c>
      <c r="G333" s="220" t="str">
        <f>IF('ZASOBY N'!G332="","",'ZASOBY N'!G332)</f>
        <v/>
      </c>
      <c r="H333" s="221" t="str">
        <f>IF('ZASOBY N'!F332="","",'ZASOBY N'!F332)</f>
        <v/>
      </c>
      <c r="I333" s="221" t="str">
        <f>IF('ZASOBY N'!G332="","",'ZASOBY N'!G332)</f>
        <v/>
      </c>
      <c r="J333" s="221" t="str">
        <f>IF('ZASOBY N'!H332="","",'ZASOBY N'!H332)</f>
        <v/>
      </c>
      <c r="K333" s="214">
        <v>0</v>
      </c>
      <c r="L333" s="214">
        <v>0</v>
      </c>
      <c r="M333" s="214">
        <v>0</v>
      </c>
      <c r="N333" s="222" t="str">
        <f>IF('ZASOBY N'!BD332="x","",IF(W333="","",'ZASOBY N'!E332))</f>
        <v/>
      </c>
      <c r="O333" s="223">
        <v>0</v>
      </c>
      <c r="P333" s="223">
        <v>0</v>
      </c>
      <c r="Q333" s="226" t="str">
        <f>IF($N333="","",'UPR BILANS N'!G333*'UPR BILANS N'!N333)</f>
        <v/>
      </c>
      <c r="R333" s="225" t="str">
        <f>IF($N333="","",'ZASOBY N'!O332)</f>
        <v/>
      </c>
      <c r="S333" s="225" t="str">
        <f>IF($N333="","",IF('ZASOBY N'!Q332="",0,'ZASOBY N'!Q332))</f>
        <v/>
      </c>
      <c r="T333" s="225" t="str">
        <f>IF($N333="","",'ZASOBY N'!V332)</f>
        <v/>
      </c>
      <c r="U333" s="225" t="str">
        <f>IF($N333="","",IF('ZASOBY N'!AG332="",0,'ZASOBY N'!AG332))</f>
        <v/>
      </c>
      <c r="V333" s="225" t="str">
        <f>IF($N333="","",IF(NN!P335="",0,NN!P335))</f>
        <v/>
      </c>
      <c r="W333" s="225" t="str">
        <f t="shared" si="116"/>
        <v/>
      </c>
      <c r="X333" s="226" t="str">
        <f t="shared" si="119"/>
        <v/>
      </c>
      <c r="Y333" s="225" t="str">
        <f>IF('ZASOBY N'!AU332="","",IF(C333&lt;&gt;C332,'ZASOBY N'!AU332,IF(D333&lt;&gt;D332,'ZASOBY N'!AU332,IF(F333&lt;&gt;F332,'ZASOBY N'!AU332,IF(G333&lt;&gt;G332,'ZASOBY N'!AU332,IF(J333&lt;&gt;J332,'ZASOBY N'!AU332,IF(NN!AC335="","",IF(AND(C332=C333,H332=H333,J332=J333,NN!AC335&gt;0),"",IF(AND(C333=C334,H333=DO331,NN!CW333&gt;0),'ZASOBY N'!AU332,'ZASOBY N'!AU332)))))))))</f>
        <v/>
      </c>
      <c r="Z333" s="225" t="str">
        <f t="shared" si="117"/>
        <v/>
      </c>
      <c r="AA333" s="227" t="str">
        <f t="shared" ref="AA333:AA396" si="121">IF(D333="","",IF(Z333="","",IF(Z333=0,0,IF(F333="TUZ",0.8,0.7))))</f>
        <v/>
      </c>
      <c r="AB333" s="400" t="str">
        <f t="shared" si="118"/>
        <v/>
      </c>
      <c r="AC333" s="228" t="str">
        <f t="shared" si="120"/>
        <v/>
      </c>
      <c r="AD333" s="222">
        <f>IF(B333="",0,IF(F333="",0,INDEX(POBRANIE_!$B$6:$F$101,MATCH('UPR BILANS N'!$F333,POBRANIE_!$A$6:$A$101,0),2)))</f>
        <v>0</v>
      </c>
      <c r="AE333" s="224">
        <f>IF(OR('ZASOBY N'!G332="",'ZASOBY N'!E332=""),0,IF(B333="",0,'ZASOBY N'!G332*'ZASOBY N'!E332))</f>
        <v>0</v>
      </c>
      <c r="AF333" s="225">
        <f>IF('ZASOBY N'!O332="",0,'ZASOBY N'!O332)</f>
        <v>0</v>
      </c>
      <c r="AG333" s="225">
        <f>IF('ZASOBY N'!Q332="",0,'ZASOBY N'!Q332)</f>
        <v>0</v>
      </c>
      <c r="AH333" s="225">
        <f>IF('ZASOBY N'!V332="",0,'ZASOBY N'!V332)</f>
        <v>0</v>
      </c>
      <c r="AI333" s="225">
        <f>IF('ZASOBY N'!AG332="",0,'ZASOBY N'!AG332)</f>
        <v>0</v>
      </c>
      <c r="AJ333" s="225">
        <f>IF(NN!P335="",0,IF(NN!P335="BRAK kol.7","BRAK BADAŃ",NN!P335))</f>
        <v>0</v>
      </c>
      <c r="AK333" s="225">
        <f>IF(NN!AC335="",0,IF(NN!AC335="BRAK kol.7","BRAK BADAŃ",NN!AC335))</f>
        <v>0</v>
      </c>
      <c r="BJ333" s="414" t="str">
        <f>IF(AND(BL333=1,BM333=1,SUMIF($C333:$C$525,$C333,$AK333:$AK$525)=$AK333),$AK333,IF($BO333&gt;0,$BO333,IF(AND(COUNTIF($C$11:$C332,$C333)&gt;=1,COUNTIF($D332:$D332,$D333)&gt;=1),"",IF(AND(SUMIF($C333:$C$525,$C333,$AK333:$AK$525)&gt;=$AK333,SUMIF($D333:$D$525,$D333,$AK333:$AK$525)&gt;=$AK333),SUMIF($C333:$C$525,$C333,$AK333:$AK$525),""))))</f>
        <v/>
      </c>
      <c r="BL333" s="409">
        <f>COUNTIFS('ZASOBY N'!$B332:$B$525,'ZASOBY N'!$B332,'ZASOBY N'!$C332:'ZASOBY N'!$C$525,'ZASOBY N'!$C332,'ZASOBY N'!$D332:'ZASOBY N'!$D$525,'ZASOBY N'!$D332,'ZASOBY N'!$H332:'ZASOBY N'!$H$525,'ZASOBY N'!$H332 )</f>
        <v>0</v>
      </c>
      <c r="BM333" s="410">
        <f>COUNTIFS('ZASOBY N'!$B$10:$B332,'ZASOBY N'!$B332,'ZASOBY N'!$C$10:'ZASOBY N'!$C332,'ZASOBY N'!$C332,'ZASOBY N'!$D$10:'ZASOBY N'!$D332,'ZASOBY N'!$D332,'ZASOBY N'!$H$10:'ZASOBY N'!$H332,'ZASOBY N'!$H332 )</f>
        <v>0</v>
      </c>
      <c r="BN333" s="411">
        <f t="shared" ref="BN333:BN396" si="122">IF(AND($BL333&gt;1,$BM333&gt;=1),$AK333,IF(AND($BL333=1,$BM333&gt;1),$AK333,0))</f>
        <v>0</v>
      </c>
      <c r="BO333" s="412">
        <f t="shared" ref="BO333:BO396" si="123">IF(AND($BL333=1,$BM333=1),$AK333,0)</f>
        <v>0</v>
      </c>
      <c r="BP333" s="94" t="str">
        <f t="shared" ref="BP333:BP396" si="124">C333</f>
        <v/>
      </c>
      <c r="BQ333" s="414" t="str">
        <f>IF(AND(BS333=1,BT333=1,SUMIF($C333:$C$525,$C333,$AJ333:$AJ$525)=$AJ333),$AJ333,IF($BV333&gt;0,$BV333,IF(AND(COUNTIF($C$11:$C332,$C333)&gt;=1,COUNTIF($D332:$D332,$D333)&gt;=1),"",IF(AND(SUMIF($C333:$C$525,$C333,$AJ333:$AJ$525)&gt;$AJ333,SUMIF($D333:$D$525,$D333,$AJ333:$AJ$525)&gt;$AJ333),SUMIF($C333:$C$525,$C333,$AJ333:$AJ$525),""))))</f>
        <v/>
      </c>
      <c r="BS333" s="409">
        <f>COUNTIFS('ZASOBY N'!$B332:$B$525,'ZASOBY N'!$B332,'ZASOBY N'!$C332:'ZASOBY N'!$C$525,'ZASOBY N'!$C332,'ZASOBY N'!$D332:'ZASOBY N'!$D$525,'ZASOBY N'!$D332,'ZASOBY N'!$H332:'ZASOBY N'!$H$525,'ZASOBY N'!$H332 )</f>
        <v>0</v>
      </c>
      <c r="BT333" s="410">
        <f>COUNTIFS('ZASOBY N'!$B$10:$B332,'ZASOBY N'!$B332,'ZASOBY N'!$C$10:'ZASOBY N'!$C332,'ZASOBY N'!$C332,'ZASOBY N'!$D$10:'ZASOBY N'!$D332,'ZASOBY N'!$D332,'ZASOBY N'!$H$10:'ZASOBY N'!$H332,'ZASOBY N'!$H332 )</f>
        <v>0</v>
      </c>
      <c r="BU333" s="411">
        <f t="shared" ref="BU333:BU396" si="125">IF(AND($BS333&gt;1,$BT333&gt;=1),$AJ333,IF(AND($BS333=1,$BT333&gt;1),$AJ333,0))</f>
        <v>0</v>
      </c>
      <c r="BV333" s="412">
        <f t="shared" ref="BV333:BV396" si="126">IF(AND($BS333=1,$BT333=1),$AJ333,0)</f>
        <v>0</v>
      </c>
      <c r="BW333" s="94" t="s">
        <v>499</v>
      </c>
      <c r="BX333" s="414" t="str">
        <f>IF(AND(BZ333=1,CA333=1,SUMIF($C333:$C$525,$C333,$AI333:$AI$525)=$AI333),$AI333,IF($CC333&gt;0,$CC333,IF(AND(COUNTIF($C$11:$C332,$C333)&gt;=1,COUNTIF($D332:$D332,$D333)&gt;=1),"",IF(AND(SUMIF($C333:$C$525,$C333,$AI333:$AI$525)&gt;$AI333,SUMIF($D333:$D$525,$D333,$AI333:$AI$525)&gt;$IG333),_xlfn.AGGREGATE(14,4,$CB$11:$CB$31*($C$11:$C$31=$C333),1),""))))</f>
        <v/>
      </c>
      <c r="BZ333" s="409">
        <f>COUNTIFS('ZASOBY N'!$B332:$B$525,'ZASOBY N'!$B332,'ZASOBY N'!$C332:'ZASOBY N'!$C$525,'ZASOBY N'!$C332,'ZASOBY N'!$D332:'ZASOBY N'!$D$525,'ZASOBY N'!$D332,'ZASOBY N'!$H332:'ZASOBY N'!$H$525,'ZASOBY N'!$H332 )</f>
        <v>0</v>
      </c>
      <c r="CA333" s="410">
        <f>COUNTIFS('ZASOBY N'!$B$10:$B332,'ZASOBY N'!$B332,'ZASOBY N'!$C$10:'ZASOBY N'!$C332,'ZASOBY N'!$C332,'ZASOBY N'!$D$10:'ZASOBY N'!$D332,'ZASOBY N'!$D332,'ZASOBY N'!$H$10:'ZASOBY N'!$H332,'ZASOBY N'!$H332 )</f>
        <v>0</v>
      </c>
      <c r="CB333" s="411">
        <f t="shared" ref="CB333:CB396" si="127">IF(AND($BZ333&gt;1,$CA333&gt;=1),$AI333,IF(AND($BZ333=1,$CA333&gt;1),$AI333,0))</f>
        <v>0</v>
      </c>
      <c r="CC333" s="412">
        <f t="shared" ref="CC333:CC396" si="128">IF(AND($BZ333=1,$CA333=1),$AI333,0)</f>
        <v>0</v>
      </c>
      <c r="CE333" s="414" t="str">
        <f>IF(AND(CG333=1,CH333=1,SUMIF($C333:$C$525,$C333,$AH333:$AH$525)=$AH333),$AH333,IF($CJ333&gt;0,$CJ333,IF(AND(COUNTIF($C$11:$C332,$C333)&gt;=1,COUNTIF($D332:$D332,$D333)&gt;=1),"",IF(AND(SUMIF($C333:$C$525,$C333,$AH333:$AH$525)&gt;$AH333,SUMIF($D333:$D$525,$D333,$AH333:$AH$525)&gt;$AH333),_xlfn.AGGREGATE(14,4,$CI$11:$CI$31*($C$11:$C$31=$C333),1),""))))</f>
        <v/>
      </c>
      <c r="CG333" s="409">
        <f>COUNTIFS('ZASOBY N'!$B332:$B$525,'ZASOBY N'!$B332,'ZASOBY N'!$C332:'ZASOBY N'!$C$525,'ZASOBY N'!$C332,'ZASOBY N'!$D332:'ZASOBY N'!$D$525,'ZASOBY N'!$D332,'ZASOBY N'!$H332:'ZASOBY N'!$H$525,'ZASOBY N'!$H332 )</f>
        <v>0</v>
      </c>
      <c r="CH333" s="410">
        <f>COUNTIFS('ZASOBY N'!$B$10:$B332,'ZASOBY N'!$B332,'ZASOBY N'!$C$10:'ZASOBY N'!$C332,'ZASOBY N'!$C332,'ZASOBY N'!$D$10:'ZASOBY N'!$D332,'ZASOBY N'!$D332,'ZASOBY N'!$H$10:'ZASOBY N'!$H332,'ZASOBY N'!$H332 )</f>
        <v>0</v>
      </c>
      <c r="CI333" s="411">
        <f t="shared" ref="CI333:CI396" si="129">IF(AND($CG333&gt;1,$CH333&gt;=1),$AH333,IF(AND($CG333=1,$CH333&gt;1),$AH333,0))</f>
        <v>0</v>
      </c>
      <c r="CJ333" s="412">
        <f t="shared" ref="CJ333:CJ396" si="130">IF(AND($CG333=1,$CH333=1),$AH333,0)</f>
        <v>0</v>
      </c>
      <c r="CL333" s="414" t="str">
        <f>IF(AND(CN333=1,CO333=1,SUMIF($C333:$C$525,$C333,$AG333:$AG$525)=$AG333),$AG333,IF($CQ333&gt;0,$CQ333,IF(AND(COUNTIF($C$11:$C332,$C333)&gt;=1,COUNTIF($D332:$D332,$D333)&gt;=1),"",IF(AND(SUMIF($C333:$C$525,$C333,$AG333:$AG$525)&gt;$AG333,SUMIF($D333:$D$525,$D333,$AG333:$AG$525)&gt;$AG333),_xlfn.AGGREGATE(14,4,$CP$11:$CP$31*($C$11:$C$31=$C333),1),""))))</f>
        <v/>
      </c>
      <c r="CN333" s="409">
        <f>COUNTIFS('ZASOBY N'!$B332:$B$525,'ZASOBY N'!$B332,'ZASOBY N'!$C332:'ZASOBY N'!$C$525,'ZASOBY N'!$C332,'ZASOBY N'!$D332:'ZASOBY N'!$D$525,'ZASOBY N'!$D332,'ZASOBY N'!$H332:'ZASOBY N'!$H$525,'ZASOBY N'!$H332 )</f>
        <v>0</v>
      </c>
      <c r="CO333" s="410">
        <f>COUNTIFS('ZASOBY N'!$B$10:$B332,'ZASOBY N'!$B332,'ZASOBY N'!$C$10:'ZASOBY N'!$C332,'ZASOBY N'!$C332,'ZASOBY N'!$D$10:'ZASOBY N'!$D332,'ZASOBY N'!$D332,'ZASOBY N'!$H$10:'ZASOBY N'!$H332,'ZASOBY N'!$H332 )</f>
        <v>0</v>
      </c>
      <c r="CP333" s="411">
        <f t="shared" ref="CP333:CP396" si="131">IF(AND($CN333&gt;1,$CO333&gt;=1),$AG333,IF(AND($CN333=1,$CO333&gt;1),$AG333,0))</f>
        <v>0</v>
      </c>
      <c r="CQ333" s="412">
        <f t="shared" ref="CQ333:CQ396" si="132">IF(AND($CN333=1,$CO333=1),$AG333,0)</f>
        <v>0</v>
      </c>
      <c r="CS333" s="414" t="str">
        <f>IF(AND(CU333=1,CV333=1,SUMIF($C333:$C$525,$C333,$AF333:$AF$525)=$AF333),$AF333,IF($CX333&gt;0,$CX333,IF(AND(COUNTIF($C$11:$C332,$C333)&gt;=1,COUNTIF($D332:$D332,$D333)&gt;=1),"",IF(AND(SUMIF($C333:$C$525,$C333,$AF333:$AF$525)&gt;$AF333,SUMIF($D333:$D$525,$D333,$AF333:$AF$525)&gt;$AF333),_xlfn.AGGREGATE(14,4,$CW$11:$CW$31*($C$11:$C$31=$C333),1),""))))</f>
        <v/>
      </c>
      <c r="CU333" s="409">
        <f>COUNTIFS('ZASOBY N'!$B332:$B$525,'ZASOBY N'!$B332,'ZASOBY N'!$C332:'ZASOBY N'!$C$525,'ZASOBY N'!$C332,'ZASOBY N'!$D332:'ZASOBY N'!$D$525,'ZASOBY N'!$D332,'ZASOBY N'!$H332:'ZASOBY N'!$H$525,'ZASOBY N'!$H332 )</f>
        <v>0</v>
      </c>
      <c r="CV333" s="410">
        <f>COUNTIFS('ZASOBY N'!$B$10:$B332,'ZASOBY N'!$B332,'ZASOBY N'!$C$10:'ZASOBY N'!$C332,'ZASOBY N'!$C332,'ZASOBY N'!$D$10:'ZASOBY N'!$D332,'ZASOBY N'!$D332,'ZASOBY N'!$H$10:'ZASOBY N'!$H332,'ZASOBY N'!$H332 )</f>
        <v>0</v>
      </c>
      <c r="CW333" s="411">
        <f t="shared" ref="CW333:CW396" si="133">IF(AND($CU333&gt;1,$CV333&gt;=1),$AF333,IF(AND($CU333=1,$CV333&gt;1),$AF333,0))</f>
        <v>0</v>
      </c>
      <c r="CX333" s="412">
        <f t="shared" ref="CX333:CX396" si="134">IF(AND($CU333=1,$CV333=1),$AF333,0)</f>
        <v>0</v>
      </c>
      <c r="CZ333" s="414" t="str">
        <f>IF(AND(DB333=1,DC333=1,SUMIF($C333:$C$525,$C333,$AE333:$AE$525)=$AE333),$AE333,IF($DE333&gt;0,$DE333,IF(AND(COUNTIF($C$11:$C332,$C333)&gt;=1,COUNTIF($D332:$D332,$D333)&gt;=1),"",IF(AND(SUMIF($C333:$C$525,$C333,$AE333:$AE$525)&gt;$AE333,SUMIF($D333:$D$525,$D333,$AE333:$AE$525)&gt;$AE333),_xlfn.AGGREGATE(14,4,$DD$11:$DD$31*($C$11:$C$31=$C333),1),""))))</f>
        <v/>
      </c>
      <c r="DB333" s="409">
        <f>COUNTIFS('ZASOBY N'!$B332:$B$525,'ZASOBY N'!$B332,'ZASOBY N'!$C332:'ZASOBY N'!$C$525,'ZASOBY N'!$C332,'ZASOBY N'!$D332:'ZASOBY N'!$D$525,'ZASOBY N'!$D332,'ZASOBY N'!$H332:'ZASOBY N'!$H$525,'ZASOBY N'!$H332 )</f>
        <v>0</v>
      </c>
      <c r="DC333" s="410">
        <f>COUNTIFS('ZASOBY N'!$B$10:$B332,'ZASOBY N'!$B332,'ZASOBY N'!$C$10:'ZASOBY N'!$C332,'ZASOBY N'!$C332,'ZASOBY N'!$D$10:'ZASOBY N'!$D332,'ZASOBY N'!$D332,'ZASOBY N'!$H$10:'ZASOBY N'!$H332,'ZASOBY N'!$H332 )</f>
        <v>0</v>
      </c>
      <c r="DD333" s="411">
        <f t="shared" ref="DD333:DD396" si="135">IF(AND($DB333&gt;1,$DC333&gt;=1),$AE333,IF(AND($DB333=1,$DC333&gt;1),$AE333,0))</f>
        <v>0</v>
      </c>
      <c r="DE333" s="412">
        <f t="shared" ref="DE333:DE396" si="136">IF(AND($DB333=1,$DC333=1),$AE333,0)</f>
        <v>0</v>
      </c>
      <c r="DF333" s="399" t="str">
        <f>IF(AND(DI333=1,DJ333=1,SUMIF($C333:$C$525,$C333,$AD333:$AD$525)=$AD333),$AD333,IF($DL333&gt;0,$DL333,IF(B333="","",IF(AND(COUNTIF($C$11:$C332,$C333)&gt;=1,COUNTIF($D332:$D332,$D333)&gt;=1,COUNTIF($Z330:$Z332,$C333)=0),"",IF(AND(COUNTIF($C$11:$C332,$C333)&gt;=1,COUNTIF($D332:$D332,$D333)&gt;=1),"UJĘTO WYŻEJ",IF(AND(SUMIF($C333:$C$525,$C333,$AD333:$AD$525)&gt;$AD333,SUMIF($D333:$D$525,$D333,$AD333:$AD$525)&gt;$AD333),_xlfn.AGGREGATE(14,4,$DK$11:$DK$31*($C$11:$C$31=$C333),1),""))))))</f>
        <v/>
      </c>
      <c r="DG333" s="414" t="str">
        <f>IF(AND(DI333=1,DJ333=1,SUMIF($C333:$C$525,$C333,$AD333:$AD$525)=$AD333),$AD333,IF($DL333&gt;0,$DL333,IF(AND(COUNTIF($C$11:$C332,$C333)&gt;=1,COUNTIF($D332:$D332,$D333)&gt;=1),"",IF(AND(SUMIF($C333:$C$525,$C333,$AD333:$AD$525)&gt;$AD333,SUMIF($D333:$D$525,$D333,$AD333:$AD$525)&gt;$AD333),_xlfn.AGGREGATE(14,4,$DK$11:$DK$31*($C$11:$C$31=$C333),1),""))))</f>
        <v/>
      </c>
      <c r="DI333" s="409">
        <f>COUNTIFS('ZASOBY N'!$B332:$B$525,'ZASOBY N'!$B332,'ZASOBY N'!$C332:'ZASOBY N'!$C$525,'ZASOBY N'!$C332,'ZASOBY N'!$D332:'ZASOBY N'!$D$525,'ZASOBY N'!$D332,'ZASOBY N'!$H332:'ZASOBY N'!$H$525,'ZASOBY N'!$H332 )</f>
        <v>0</v>
      </c>
      <c r="DJ333" s="410">
        <f>COUNTIFS('ZASOBY N'!$B$10:$B332,'ZASOBY N'!$B332,'ZASOBY N'!$C$10:'ZASOBY N'!$C332,'ZASOBY N'!$C332,'ZASOBY N'!$D$10:'ZASOBY N'!$D332,'ZASOBY N'!$D332,'ZASOBY N'!$H$10:'ZASOBY N'!$H332,'ZASOBY N'!$H332 )</f>
        <v>0</v>
      </c>
      <c r="DK333" s="411">
        <f t="shared" ref="DK333:DK396" si="137">IF(AND($DI333&gt;1,$DJ333&gt;=1),$AD333,IF(AND($DI333=1,$DJ333&gt;1),$AD333,0))</f>
        <v>0</v>
      </c>
      <c r="DL333" s="412">
        <f t="shared" ref="DL333:DL396" si="138">IF(AND($DI333=1,$DJ333=1),$AD333,0)</f>
        <v>0</v>
      </c>
    </row>
    <row r="334" spans="1:116" ht="18.899999999999999" customHeight="1" x14ac:dyDescent="0.3">
      <c r="A334" s="219"/>
      <c r="B334" s="152" t="str">
        <f>IF('ZASOBY N'!A333="","",'ZASOBY N'!A333)</f>
        <v/>
      </c>
      <c r="C334" s="462" t="str">
        <f>IF('ZASOBY N'!C333="","",'ZASOBY N'!C333)</f>
        <v/>
      </c>
      <c r="D334" s="137" t="str">
        <f>IF('ZASOBY N'!B333="","",'ZASOBY N'!B333)</f>
        <v/>
      </c>
      <c r="E334" s="138"/>
      <c r="F334" s="356" t="str">
        <f>IF('ZASOBY N'!D333="","",'ZASOBY N'!D333)</f>
        <v/>
      </c>
      <c r="G334" s="220" t="str">
        <f>IF('ZASOBY N'!G333="","",'ZASOBY N'!G333)</f>
        <v/>
      </c>
      <c r="H334" s="221" t="str">
        <f>IF('ZASOBY N'!F333="","",'ZASOBY N'!F333)</f>
        <v/>
      </c>
      <c r="I334" s="221" t="str">
        <f>IF('ZASOBY N'!G333="","",'ZASOBY N'!G333)</f>
        <v/>
      </c>
      <c r="J334" s="221" t="str">
        <f>IF('ZASOBY N'!H333="","",'ZASOBY N'!H333)</f>
        <v/>
      </c>
      <c r="K334" s="214">
        <v>0</v>
      </c>
      <c r="L334" s="214">
        <v>0</v>
      </c>
      <c r="M334" s="214">
        <v>0</v>
      </c>
      <c r="N334" s="222" t="str">
        <f>IF('ZASOBY N'!BD333="x","",IF(W334="","",'ZASOBY N'!E333))</f>
        <v/>
      </c>
      <c r="O334" s="223">
        <v>0</v>
      </c>
      <c r="P334" s="223">
        <v>0</v>
      </c>
      <c r="Q334" s="226" t="str">
        <f>IF($N334="","",'UPR BILANS N'!G334*'UPR BILANS N'!N334)</f>
        <v/>
      </c>
      <c r="R334" s="225" t="str">
        <f>IF($N334="","",'ZASOBY N'!O333)</f>
        <v/>
      </c>
      <c r="S334" s="225" t="str">
        <f>IF($N334="","",IF('ZASOBY N'!Q333="",0,'ZASOBY N'!Q333))</f>
        <v/>
      </c>
      <c r="T334" s="225" t="str">
        <f>IF($N334="","",'ZASOBY N'!V333)</f>
        <v/>
      </c>
      <c r="U334" s="225" t="str">
        <f>IF($N334="","",IF('ZASOBY N'!AG333="",0,'ZASOBY N'!AG333))</f>
        <v/>
      </c>
      <c r="V334" s="225" t="str">
        <f>IF($N334="","",IF(NN!P336="",0,NN!P336))</f>
        <v/>
      </c>
      <c r="W334" s="225" t="str">
        <f t="shared" si="116"/>
        <v/>
      </c>
      <c r="X334" s="226" t="str">
        <f t="shared" si="119"/>
        <v/>
      </c>
      <c r="Y334" s="225" t="str">
        <f>IF('ZASOBY N'!AU333="","",IF(C334&lt;&gt;C333,'ZASOBY N'!AU333,IF(D334&lt;&gt;D333,'ZASOBY N'!AU333,IF(F334&lt;&gt;F333,'ZASOBY N'!AU333,IF(G334&lt;&gt;G333,'ZASOBY N'!AU333,IF(J334&lt;&gt;J333,'ZASOBY N'!AU333,IF(NN!AC336="","",IF(AND(C333=C334,H333=H334,J333=J334,NN!AC336&gt;0),"",IF(AND(C334=C335,H334=DO332,NN!CW334&gt;0),'ZASOBY N'!AU333,'ZASOBY N'!AU333)))))))))</f>
        <v/>
      </c>
      <c r="Z334" s="225" t="str">
        <f t="shared" si="117"/>
        <v/>
      </c>
      <c r="AA334" s="227" t="str">
        <f t="shared" si="121"/>
        <v/>
      </c>
      <c r="AB334" s="400" t="str">
        <f t="shared" si="118"/>
        <v/>
      </c>
      <c r="AC334" s="228" t="str">
        <f t="shared" si="120"/>
        <v/>
      </c>
      <c r="AD334" s="222">
        <f>IF(B334="",0,IF(F334="",0,INDEX(POBRANIE_!$B$6:$F$101,MATCH('UPR BILANS N'!$F334,POBRANIE_!$A$6:$A$101,0),2)))</f>
        <v>0</v>
      </c>
      <c r="AE334" s="224">
        <f>IF(OR('ZASOBY N'!G333="",'ZASOBY N'!E333=""),0,IF(B334="",0,'ZASOBY N'!G333*'ZASOBY N'!E333))</f>
        <v>0</v>
      </c>
      <c r="AF334" s="225">
        <f>IF('ZASOBY N'!O333="",0,'ZASOBY N'!O333)</f>
        <v>0</v>
      </c>
      <c r="AG334" s="225">
        <f>IF('ZASOBY N'!Q333="",0,'ZASOBY N'!Q333)</f>
        <v>0</v>
      </c>
      <c r="AH334" s="225">
        <f>IF('ZASOBY N'!V333="",0,'ZASOBY N'!V333)</f>
        <v>0</v>
      </c>
      <c r="AI334" s="225">
        <f>IF('ZASOBY N'!AG333="",0,'ZASOBY N'!AG333)</f>
        <v>0</v>
      </c>
      <c r="AJ334" s="225">
        <f>IF(NN!P336="",0,IF(NN!P336="BRAK kol.7","BRAK BADAŃ",NN!P336))</f>
        <v>0</v>
      </c>
      <c r="AK334" s="225">
        <f>IF(NN!AC336="",0,IF(NN!AC336="BRAK kol.7","BRAK BADAŃ",NN!AC336))</f>
        <v>0</v>
      </c>
      <c r="BJ334" s="414" t="str">
        <f>IF(AND(BL334=1,BM334=1,SUMIF($C334:$C$525,$C334,$AK334:$AK$525)=$AK334),$AK334,IF($BO334&gt;0,$BO334,IF(AND(COUNTIF($C$11:$C333,$C334)&gt;=1,COUNTIF($D333:$D333,$D334)&gt;=1),"",IF(AND(SUMIF($C334:$C$525,$C334,$AK334:$AK$525)&gt;=$AK334,SUMIF($D334:$D$525,$D334,$AK334:$AK$525)&gt;=$AK334),SUMIF($C334:$C$525,$C334,$AK334:$AK$525),""))))</f>
        <v/>
      </c>
      <c r="BL334" s="409">
        <f>COUNTIFS('ZASOBY N'!$B333:$B$525,'ZASOBY N'!$B333,'ZASOBY N'!$C333:'ZASOBY N'!$C$525,'ZASOBY N'!$C333,'ZASOBY N'!$D333:'ZASOBY N'!$D$525,'ZASOBY N'!$D333,'ZASOBY N'!$H333:'ZASOBY N'!$H$525,'ZASOBY N'!$H333 )</f>
        <v>0</v>
      </c>
      <c r="BM334" s="410">
        <f>COUNTIFS('ZASOBY N'!$B$10:$B333,'ZASOBY N'!$B333,'ZASOBY N'!$C$10:'ZASOBY N'!$C333,'ZASOBY N'!$C333,'ZASOBY N'!$D$10:'ZASOBY N'!$D333,'ZASOBY N'!$D333,'ZASOBY N'!$H$10:'ZASOBY N'!$H333,'ZASOBY N'!$H333 )</f>
        <v>0</v>
      </c>
      <c r="BN334" s="411">
        <f t="shared" si="122"/>
        <v>0</v>
      </c>
      <c r="BO334" s="412">
        <f t="shared" si="123"/>
        <v>0</v>
      </c>
      <c r="BP334" s="94" t="str">
        <f t="shared" si="124"/>
        <v/>
      </c>
      <c r="BQ334" s="414" t="str">
        <f>IF(AND(BS334=1,BT334=1,SUMIF($C334:$C$525,$C334,$AJ334:$AJ$525)=$AJ334),$AJ334,IF($BV334&gt;0,$BV334,IF(AND(COUNTIF($C$11:$C333,$C334)&gt;=1,COUNTIF($D333:$D333,$D334)&gt;=1),"",IF(AND(SUMIF($C334:$C$525,$C334,$AJ334:$AJ$525)&gt;$AJ334,SUMIF($D334:$D$525,$D334,$AJ334:$AJ$525)&gt;$AJ334),SUMIF($C334:$C$525,$C334,$AJ334:$AJ$525),""))))</f>
        <v/>
      </c>
      <c r="BS334" s="409">
        <f>COUNTIFS('ZASOBY N'!$B333:$B$525,'ZASOBY N'!$B333,'ZASOBY N'!$C333:'ZASOBY N'!$C$525,'ZASOBY N'!$C333,'ZASOBY N'!$D333:'ZASOBY N'!$D$525,'ZASOBY N'!$D333,'ZASOBY N'!$H333:'ZASOBY N'!$H$525,'ZASOBY N'!$H333 )</f>
        <v>0</v>
      </c>
      <c r="BT334" s="410">
        <f>COUNTIFS('ZASOBY N'!$B$10:$B333,'ZASOBY N'!$B333,'ZASOBY N'!$C$10:'ZASOBY N'!$C333,'ZASOBY N'!$C333,'ZASOBY N'!$D$10:'ZASOBY N'!$D333,'ZASOBY N'!$D333,'ZASOBY N'!$H$10:'ZASOBY N'!$H333,'ZASOBY N'!$H333 )</f>
        <v>0</v>
      </c>
      <c r="BU334" s="411">
        <f t="shared" si="125"/>
        <v>0</v>
      </c>
      <c r="BV334" s="412">
        <f t="shared" si="126"/>
        <v>0</v>
      </c>
      <c r="BW334" s="94" t="s">
        <v>499</v>
      </c>
      <c r="BX334" s="414" t="str">
        <f>IF(AND(BZ334=1,CA334=1,SUMIF($C334:$C$525,$C334,$AI334:$AI$525)=$AI334),$AI334,IF($CC334&gt;0,$CC334,IF(AND(COUNTIF($C$11:$C333,$C334)&gt;=1,COUNTIF($D333:$D333,$D334)&gt;=1),"",IF(AND(SUMIF($C334:$C$525,$C334,$AI334:$AI$525)&gt;$AI334,SUMIF($D334:$D$525,$D334,$AI334:$AI$525)&gt;$IG334),_xlfn.AGGREGATE(14,4,$CB$11:$CB$31*($C$11:$C$31=$C334),1),""))))</f>
        <v/>
      </c>
      <c r="BZ334" s="409">
        <f>COUNTIFS('ZASOBY N'!$B333:$B$525,'ZASOBY N'!$B333,'ZASOBY N'!$C333:'ZASOBY N'!$C$525,'ZASOBY N'!$C333,'ZASOBY N'!$D333:'ZASOBY N'!$D$525,'ZASOBY N'!$D333,'ZASOBY N'!$H333:'ZASOBY N'!$H$525,'ZASOBY N'!$H333 )</f>
        <v>0</v>
      </c>
      <c r="CA334" s="410">
        <f>COUNTIFS('ZASOBY N'!$B$10:$B333,'ZASOBY N'!$B333,'ZASOBY N'!$C$10:'ZASOBY N'!$C333,'ZASOBY N'!$C333,'ZASOBY N'!$D$10:'ZASOBY N'!$D333,'ZASOBY N'!$D333,'ZASOBY N'!$H$10:'ZASOBY N'!$H333,'ZASOBY N'!$H333 )</f>
        <v>0</v>
      </c>
      <c r="CB334" s="411">
        <f t="shared" si="127"/>
        <v>0</v>
      </c>
      <c r="CC334" s="412">
        <f t="shared" si="128"/>
        <v>0</v>
      </c>
      <c r="CE334" s="414" t="str">
        <f>IF(AND(CG334=1,CH334=1,SUMIF($C334:$C$525,$C334,$AH334:$AH$525)=$AH334),$AH334,IF($CJ334&gt;0,$CJ334,IF(AND(COUNTIF($C$11:$C333,$C334)&gt;=1,COUNTIF($D333:$D333,$D334)&gt;=1),"",IF(AND(SUMIF($C334:$C$525,$C334,$AH334:$AH$525)&gt;$AH334,SUMIF($D334:$D$525,$D334,$AH334:$AH$525)&gt;$AH334),_xlfn.AGGREGATE(14,4,$CI$11:$CI$31*($C$11:$C$31=$C334),1),""))))</f>
        <v/>
      </c>
      <c r="CG334" s="409">
        <f>COUNTIFS('ZASOBY N'!$B333:$B$525,'ZASOBY N'!$B333,'ZASOBY N'!$C333:'ZASOBY N'!$C$525,'ZASOBY N'!$C333,'ZASOBY N'!$D333:'ZASOBY N'!$D$525,'ZASOBY N'!$D333,'ZASOBY N'!$H333:'ZASOBY N'!$H$525,'ZASOBY N'!$H333 )</f>
        <v>0</v>
      </c>
      <c r="CH334" s="410">
        <f>COUNTIFS('ZASOBY N'!$B$10:$B333,'ZASOBY N'!$B333,'ZASOBY N'!$C$10:'ZASOBY N'!$C333,'ZASOBY N'!$C333,'ZASOBY N'!$D$10:'ZASOBY N'!$D333,'ZASOBY N'!$D333,'ZASOBY N'!$H$10:'ZASOBY N'!$H333,'ZASOBY N'!$H333 )</f>
        <v>0</v>
      </c>
      <c r="CI334" s="411">
        <f t="shared" si="129"/>
        <v>0</v>
      </c>
      <c r="CJ334" s="412">
        <f t="shared" si="130"/>
        <v>0</v>
      </c>
      <c r="CL334" s="414" t="str">
        <f>IF(AND(CN334=1,CO334=1,SUMIF($C334:$C$525,$C334,$AG334:$AG$525)=$AG334),$AG334,IF($CQ334&gt;0,$CQ334,IF(AND(COUNTIF($C$11:$C333,$C334)&gt;=1,COUNTIF($D333:$D333,$D334)&gt;=1),"",IF(AND(SUMIF($C334:$C$525,$C334,$AG334:$AG$525)&gt;$AG334,SUMIF($D334:$D$525,$D334,$AG334:$AG$525)&gt;$AG334),_xlfn.AGGREGATE(14,4,$CP$11:$CP$31*($C$11:$C$31=$C334),1),""))))</f>
        <v/>
      </c>
      <c r="CN334" s="409">
        <f>COUNTIFS('ZASOBY N'!$B333:$B$525,'ZASOBY N'!$B333,'ZASOBY N'!$C333:'ZASOBY N'!$C$525,'ZASOBY N'!$C333,'ZASOBY N'!$D333:'ZASOBY N'!$D$525,'ZASOBY N'!$D333,'ZASOBY N'!$H333:'ZASOBY N'!$H$525,'ZASOBY N'!$H333 )</f>
        <v>0</v>
      </c>
      <c r="CO334" s="410">
        <f>COUNTIFS('ZASOBY N'!$B$10:$B333,'ZASOBY N'!$B333,'ZASOBY N'!$C$10:'ZASOBY N'!$C333,'ZASOBY N'!$C333,'ZASOBY N'!$D$10:'ZASOBY N'!$D333,'ZASOBY N'!$D333,'ZASOBY N'!$H$10:'ZASOBY N'!$H333,'ZASOBY N'!$H333 )</f>
        <v>0</v>
      </c>
      <c r="CP334" s="411">
        <f t="shared" si="131"/>
        <v>0</v>
      </c>
      <c r="CQ334" s="412">
        <f t="shared" si="132"/>
        <v>0</v>
      </c>
      <c r="CS334" s="414" t="str">
        <f>IF(AND(CU334=1,CV334=1,SUMIF($C334:$C$525,$C334,$AF334:$AF$525)=$AF334),$AF334,IF($CX334&gt;0,$CX334,IF(AND(COUNTIF($C$11:$C333,$C334)&gt;=1,COUNTIF($D333:$D333,$D334)&gt;=1),"",IF(AND(SUMIF($C334:$C$525,$C334,$AF334:$AF$525)&gt;$AF334,SUMIF($D334:$D$525,$D334,$AF334:$AF$525)&gt;$AF334),_xlfn.AGGREGATE(14,4,$CW$11:$CW$31*($C$11:$C$31=$C334),1),""))))</f>
        <v/>
      </c>
      <c r="CU334" s="409">
        <f>COUNTIFS('ZASOBY N'!$B333:$B$525,'ZASOBY N'!$B333,'ZASOBY N'!$C333:'ZASOBY N'!$C$525,'ZASOBY N'!$C333,'ZASOBY N'!$D333:'ZASOBY N'!$D$525,'ZASOBY N'!$D333,'ZASOBY N'!$H333:'ZASOBY N'!$H$525,'ZASOBY N'!$H333 )</f>
        <v>0</v>
      </c>
      <c r="CV334" s="410">
        <f>COUNTIFS('ZASOBY N'!$B$10:$B333,'ZASOBY N'!$B333,'ZASOBY N'!$C$10:'ZASOBY N'!$C333,'ZASOBY N'!$C333,'ZASOBY N'!$D$10:'ZASOBY N'!$D333,'ZASOBY N'!$D333,'ZASOBY N'!$H$10:'ZASOBY N'!$H333,'ZASOBY N'!$H333 )</f>
        <v>0</v>
      </c>
      <c r="CW334" s="411">
        <f t="shared" si="133"/>
        <v>0</v>
      </c>
      <c r="CX334" s="412">
        <f t="shared" si="134"/>
        <v>0</v>
      </c>
      <c r="CZ334" s="414" t="str">
        <f>IF(AND(DB334=1,DC334=1,SUMIF($C334:$C$525,$C334,$AE334:$AE$525)=$AE334),$AE334,IF($DE334&gt;0,$DE334,IF(AND(COUNTIF($C$11:$C333,$C334)&gt;=1,COUNTIF($D333:$D333,$D334)&gt;=1),"",IF(AND(SUMIF($C334:$C$525,$C334,$AE334:$AE$525)&gt;$AE334,SUMIF($D334:$D$525,$D334,$AE334:$AE$525)&gt;$AE334),_xlfn.AGGREGATE(14,4,$DD$11:$DD$31*($C$11:$C$31=$C334),1),""))))</f>
        <v/>
      </c>
      <c r="DB334" s="409">
        <f>COUNTIFS('ZASOBY N'!$B333:$B$525,'ZASOBY N'!$B333,'ZASOBY N'!$C333:'ZASOBY N'!$C$525,'ZASOBY N'!$C333,'ZASOBY N'!$D333:'ZASOBY N'!$D$525,'ZASOBY N'!$D333,'ZASOBY N'!$H333:'ZASOBY N'!$H$525,'ZASOBY N'!$H333 )</f>
        <v>0</v>
      </c>
      <c r="DC334" s="410">
        <f>COUNTIFS('ZASOBY N'!$B$10:$B333,'ZASOBY N'!$B333,'ZASOBY N'!$C$10:'ZASOBY N'!$C333,'ZASOBY N'!$C333,'ZASOBY N'!$D$10:'ZASOBY N'!$D333,'ZASOBY N'!$D333,'ZASOBY N'!$H$10:'ZASOBY N'!$H333,'ZASOBY N'!$H333 )</f>
        <v>0</v>
      </c>
      <c r="DD334" s="411">
        <f t="shared" si="135"/>
        <v>0</v>
      </c>
      <c r="DE334" s="412">
        <f t="shared" si="136"/>
        <v>0</v>
      </c>
      <c r="DF334" s="399" t="str">
        <f>IF(AND(DI334=1,DJ334=1,SUMIF($C334:$C$525,$C334,$AD334:$AD$525)=$AD334),$AD334,IF($DL334&gt;0,$DL334,IF(B334="","",IF(AND(COUNTIF($C$11:$C333,$C334)&gt;=1,COUNTIF($D333:$D333,$D334)&gt;=1,COUNTIF($Z331:$Z333,$C334)=0),"",IF(AND(COUNTIF($C$11:$C333,$C334)&gt;=1,COUNTIF($D333:$D333,$D334)&gt;=1),"UJĘTO WYŻEJ",IF(AND(SUMIF($C334:$C$525,$C334,$AD334:$AD$525)&gt;$AD334,SUMIF($D334:$D$525,$D334,$AD334:$AD$525)&gt;$AD334),_xlfn.AGGREGATE(14,4,$DK$11:$DK$31*($C$11:$C$31=$C334),1),""))))))</f>
        <v/>
      </c>
      <c r="DG334" s="414" t="str">
        <f>IF(AND(DI334=1,DJ334=1,SUMIF($C334:$C$525,$C334,$AD334:$AD$525)=$AD334),$AD334,IF($DL334&gt;0,$DL334,IF(AND(COUNTIF($C$11:$C333,$C334)&gt;=1,COUNTIF($D333:$D333,$D334)&gt;=1),"",IF(AND(SUMIF($C334:$C$525,$C334,$AD334:$AD$525)&gt;$AD334,SUMIF($D334:$D$525,$D334,$AD334:$AD$525)&gt;$AD334),_xlfn.AGGREGATE(14,4,$DK$11:$DK$31*($C$11:$C$31=$C334),1),""))))</f>
        <v/>
      </c>
      <c r="DI334" s="409">
        <f>COUNTIFS('ZASOBY N'!$B333:$B$525,'ZASOBY N'!$B333,'ZASOBY N'!$C333:'ZASOBY N'!$C$525,'ZASOBY N'!$C333,'ZASOBY N'!$D333:'ZASOBY N'!$D$525,'ZASOBY N'!$D333,'ZASOBY N'!$H333:'ZASOBY N'!$H$525,'ZASOBY N'!$H333 )</f>
        <v>0</v>
      </c>
      <c r="DJ334" s="410">
        <f>COUNTIFS('ZASOBY N'!$B$10:$B333,'ZASOBY N'!$B333,'ZASOBY N'!$C$10:'ZASOBY N'!$C333,'ZASOBY N'!$C333,'ZASOBY N'!$D$10:'ZASOBY N'!$D333,'ZASOBY N'!$D333,'ZASOBY N'!$H$10:'ZASOBY N'!$H333,'ZASOBY N'!$H333 )</f>
        <v>0</v>
      </c>
      <c r="DK334" s="411">
        <f t="shared" si="137"/>
        <v>0</v>
      </c>
      <c r="DL334" s="412">
        <f t="shared" si="138"/>
        <v>0</v>
      </c>
    </row>
    <row r="335" spans="1:116" ht="18.899999999999999" customHeight="1" x14ac:dyDescent="0.3">
      <c r="A335" s="219"/>
      <c r="B335" s="152" t="str">
        <f>IF('ZASOBY N'!A334="","",'ZASOBY N'!A334)</f>
        <v/>
      </c>
      <c r="C335" s="462" t="str">
        <f>IF('ZASOBY N'!C334="","",'ZASOBY N'!C334)</f>
        <v/>
      </c>
      <c r="D335" s="137" t="str">
        <f>IF('ZASOBY N'!B334="","",'ZASOBY N'!B334)</f>
        <v/>
      </c>
      <c r="E335" s="138"/>
      <c r="F335" s="356" t="str">
        <f>IF('ZASOBY N'!D334="","",'ZASOBY N'!D334)</f>
        <v/>
      </c>
      <c r="G335" s="220" t="str">
        <f>IF('ZASOBY N'!G334="","",'ZASOBY N'!G334)</f>
        <v/>
      </c>
      <c r="H335" s="221" t="str">
        <f>IF('ZASOBY N'!F334="","",'ZASOBY N'!F334)</f>
        <v/>
      </c>
      <c r="I335" s="221" t="str">
        <f>IF('ZASOBY N'!G334="","",'ZASOBY N'!G334)</f>
        <v/>
      </c>
      <c r="J335" s="221" t="str">
        <f>IF('ZASOBY N'!H334="","",'ZASOBY N'!H334)</f>
        <v/>
      </c>
      <c r="K335" s="214">
        <v>0</v>
      </c>
      <c r="L335" s="214">
        <v>0</v>
      </c>
      <c r="M335" s="214">
        <v>0</v>
      </c>
      <c r="N335" s="222" t="str">
        <f>IF('ZASOBY N'!BD334="x","",IF(W335="","",'ZASOBY N'!E334))</f>
        <v/>
      </c>
      <c r="O335" s="223">
        <v>0</v>
      </c>
      <c r="P335" s="223">
        <v>0</v>
      </c>
      <c r="Q335" s="226" t="str">
        <f>IF($N335="","",'UPR BILANS N'!G335*'UPR BILANS N'!N335)</f>
        <v/>
      </c>
      <c r="R335" s="225" t="str">
        <f>IF($N335="","",'ZASOBY N'!O334)</f>
        <v/>
      </c>
      <c r="S335" s="225" t="str">
        <f>IF($N335="","",IF('ZASOBY N'!Q334="",0,'ZASOBY N'!Q334))</f>
        <v/>
      </c>
      <c r="T335" s="225" t="str">
        <f>IF($N335="","",'ZASOBY N'!V334)</f>
        <v/>
      </c>
      <c r="U335" s="225" t="str">
        <f>IF($N335="","",IF('ZASOBY N'!AG334="",0,'ZASOBY N'!AG334))</f>
        <v/>
      </c>
      <c r="V335" s="225" t="str">
        <f>IF($N335="","",IF(NN!P337="",0,NN!P337))</f>
        <v/>
      </c>
      <c r="W335" s="225" t="str">
        <f t="shared" si="116"/>
        <v/>
      </c>
      <c r="X335" s="226" t="str">
        <f t="shared" si="119"/>
        <v/>
      </c>
      <c r="Y335" s="225" t="str">
        <f>IF('ZASOBY N'!AU334="","",IF(C335&lt;&gt;C334,'ZASOBY N'!AU334,IF(D335&lt;&gt;D334,'ZASOBY N'!AU334,IF(F335&lt;&gt;F334,'ZASOBY N'!AU334,IF(G335&lt;&gt;G334,'ZASOBY N'!AU334,IF(J335&lt;&gt;J334,'ZASOBY N'!AU334,IF(NN!AC337="","",IF(AND(C334=C335,H334=H335,J334=J335,NN!AC337&gt;0),"",IF(AND(C335=C336,H335=DO333,NN!CW335&gt;0),'ZASOBY N'!AU334,'ZASOBY N'!AU334)))))))))</f>
        <v/>
      </c>
      <c r="Z335" s="225" t="str">
        <f t="shared" si="117"/>
        <v/>
      </c>
      <c r="AA335" s="227" t="str">
        <f t="shared" si="121"/>
        <v/>
      </c>
      <c r="AB335" s="400" t="str">
        <f t="shared" si="118"/>
        <v/>
      </c>
      <c r="AC335" s="228" t="str">
        <f t="shared" si="120"/>
        <v/>
      </c>
      <c r="AD335" s="222">
        <f>IF(B335="",0,IF(F335="",0,INDEX(POBRANIE_!$B$6:$F$101,MATCH('UPR BILANS N'!$F335,POBRANIE_!$A$6:$A$101,0),2)))</f>
        <v>0</v>
      </c>
      <c r="AE335" s="224">
        <f>IF(OR('ZASOBY N'!G334="",'ZASOBY N'!E334=""),0,IF(B335="",0,'ZASOBY N'!G334*'ZASOBY N'!E334))</f>
        <v>0</v>
      </c>
      <c r="AF335" s="225">
        <f>IF('ZASOBY N'!O334="",0,'ZASOBY N'!O334)</f>
        <v>0</v>
      </c>
      <c r="AG335" s="225">
        <f>IF('ZASOBY N'!Q334="",0,'ZASOBY N'!Q334)</f>
        <v>0</v>
      </c>
      <c r="AH335" s="225">
        <f>IF('ZASOBY N'!V334="",0,'ZASOBY N'!V334)</f>
        <v>0</v>
      </c>
      <c r="AI335" s="225">
        <f>IF('ZASOBY N'!AG334="",0,'ZASOBY N'!AG334)</f>
        <v>0</v>
      </c>
      <c r="AJ335" s="225">
        <f>IF(NN!P337="",0,IF(NN!P337="BRAK kol.7","BRAK BADAŃ",NN!P337))</f>
        <v>0</v>
      </c>
      <c r="AK335" s="225">
        <f>IF(NN!AC337="",0,IF(NN!AC337="BRAK kol.7","BRAK BADAŃ",NN!AC337))</f>
        <v>0</v>
      </c>
      <c r="BJ335" s="414" t="str">
        <f>IF(AND(BL335=1,BM335=1,SUMIF($C335:$C$525,$C335,$AK335:$AK$525)=$AK335),$AK335,IF($BO335&gt;0,$BO335,IF(AND(COUNTIF($C$11:$C334,$C335)&gt;=1,COUNTIF($D334:$D334,$D335)&gt;=1),"",IF(AND(SUMIF($C335:$C$525,$C335,$AK335:$AK$525)&gt;=$AK335,SUMIF($D335:$D$525,$D335,$AK335:$AK$525)&gt;=$AK335),SUMIF($C335:$C$525,$C335,$AK335:$AK$525),""))))</f>
        <v/>
      </c>
      <c r="BL335" s="409">
        <f>COUNTIFS('ZASOBY N'!$B334:$B$525,'ZASOBY N'!$B334,'ZASOBY N'!$C334:'ZASOBY N'!$C$525,'ZASOBY N'!$C334,'ZASOBY N'!$D334:'ZASOBY N'!$D$525,'ZASOBY N'!$D334,'ZASOBY N'!$H334:'ZASOBY N'!$H$525,'ZASOBY N'!$H334 )</f>
        <v>0</v>
      </c>
      <c r="BM335" s="410">
        <f>COUNTIFS('ZASOBY N'!$B$10:$B334,'ZASOBY N'!$B334,'ZASOBY N'!$C$10:'ZASOBY N'!$C334,'ZASOBY N'!$C334,'ZASOBY N'!$D$10:'ZASOBY N'!$D334,'ZASOBY N'!$D334,'ZASOBY N'!$H$10:'ZASOBY N'!$H334,'ZASOBY N'!$H334 )</f>
        <v>0</v>
      </c>
      <c r="BN335" s="411">
        <f t="shared" si="122"/>
        <v>0</v>
      </c>
      <c r="BO335" s="412">
        <f t="shared" si="123"/>
        <v>0</v>
      </c>
      <c r="BP335" s="94" t="str">
        <f t="shared" si="124"/>
        <v/>
      </c>
      <c r="BQ335" s="414" t="str">
        <f>IF(AND(BS335=1,BT335=1,SUMIF($C335:$C$525,$C335,$AJ335:$AJ$525)=$AJ335),$AJ335,IF($BV335&gt;0,$BV335,IF(AND(COUNTIF($C$11:$C334,$C335)&gt;=1,COUNTIF($D334:$D334,$D335)&gt;=1),"",IF(AND(SUMIF($C335:$C$525,$C335,$AJ335:$AJ$525)&gt;$AJ335,SUMIF($D335:$D$525,$D335,$AJ335:$AJ$525)&gt;$AJ335),SUMIF($C335:$C$525,$C335,$AJ335:$AJ$525),""))))</f>
        <v/>
      </c>
      <c r="BS335" s="409">
        <f>COUNTIFS('ZASOBY N'!$B334:$B$525,'ZASOBY N'!$B334,'ZASOBY N'!$C334:'ZASOBY N'!$C$525,'ZASOBY N'!$C334,'ZASOBY N'!$D334:'ZASOBY N'!$D$525,'ZASOBY N'!$D334,'ZASOBY N'!$H334:'ZASOBY N'!$H$525,'ZASOBY N'!$H334 )</f>
        <v>0</v>
      </c>
      <c r="BT335" s="410">
        <f>COUNTIFS('ZASOBY N'!$B$10:$B334,'ZASOBY N'!$B334,'ZASOBY N'!$C$10:'ZASOBY N'!$C334,'ZASOBY N'!$C334,'ZASOBY N'!$D$10:'ZASOBY N'!$D334,'ZASOBY N'!$D334,'ZASOBY N'!$H$10:'ZASOBY N'!$H334,'ZASOBY N'!$H334 )</f>
        <v>0</v>
      </c>
      <c r="BU335" s="411">
        <f t="shared" si="125"/>
        <v>0</v>
      </c>
      <c r="BV335" s="412">
        <f t="shared" si="126"/>
        <v>0</v>
      </c>
      <c r="BW335" s="94" t="s">
        <v>499</v>
      </c>
      <c r="BX335" s="414" t="str">
        <f>IF(AND(BZ335=1,CA335=1,SUMIF($C335:$C$525,$C335,$AI335:$AI$525)=$AI335),$AI335,IF($CC335&gt;0,$CC335,IF(AND(COUNTIF($C$11:$C334,$C335)&gt;=1,COUNTIF($D334:$D334,$D335)&gt;=1),"",IF(AND(SUMIF($C335:$C$525,$C335,$AI335:$AI$525)&gt;$AI335,SUMIF($D335:$D$525,$D335,$AI335:$AI$525)&gt;$IG335),_xlfn.AGGREGATE(14,4,$CB$11:$CB$31*($C$11:$C$31=$C335),1),""))))</f>
        <v/>
      </c>
      <c r="BZ335" s="409">
        <f>COUNTIFS('ZASOBY N'!$B334:$B$525,'ZASOBY N'!$B334,'ZASOBY N'!$C334:'ZASOBY N'!$C$525,'ZASOBY N'!$C334,'ZASOBY N'!$D334:'ZASOBY N'!$D$525,'ZASOBY N'!$D334,'ZASOBY N'!$H334:'ZASOBY N'!$H$525,'ZASOBY N'!$H334 )</f>
        <v>0</v>
      </c>
      <c r="CA335" s="410">
        <f>COUNTIFS('ZASOBY N'!$B$10:$B334,'ZASOBY N'!$B334,'ZASOBY N'!$C$10:'ZASOBY N'!$C334,'ZASOBY N'!$C334,'ZASOBY N'!$D$10:'ZASOBY N'!$D334,'ZASOBY N'!$D334,'ZASOBY N'!$H$10:'ZASOBY N'!$H334,'ZASOBY N'!$H334 )</f>
        <v>0</v>
      </c>
      <c r="CB335" s="411">
        <f t="shared" si="127"/>
        <v>0</v>
      </c>
      <c r="CC335" s="412">
        <f t="shared" si="128"/>
        <v>0</v>
      </c>
      <c r="CE335" s="414" t="str">
        <f>IF(AND(CG335=1,CH335=1,SUMIF($C335:$C$525,$C335,$AH335:$AH$525)=$AH335),$AH335,IF($CJ335&gt;0,$CJ335,IF(AND(COUNTIF($C$11:$C334,$C335)&gt;=1,COUNTIF($D334:$D334,$D335)&gt;=1),"",IF(AND(SUMIF($C335:$C$525,$C335,$AH335:$AH$525)&gt;$AH335,SUMIF($D335:$D$525,$D335,$AH335:$AH$525)&gt;$AH335),_xlfn.AGGREGATE(14,4,$CI$11:$CI$31*($C$11:$C$31=$C335),1),""))))</f>
        <v/>
      </c>
      <c r="CG335" s="409">
        <f>COUNTIFS('ZASOBY N'!$B334:$B$525,'ZASOBY N'!$B334,'ZASOBY N'!$C334:'ZASOBY N'!$C$525,'ZASOBY N'!$C334,'ZASOBY N'!$D334:'ZASOBY N'!$D$525,'ZASOBY N'!$D334,'ZASOBY N'!$H334:'ZASOBY N'!$H$525,'ZASOBY N'!$H334 )</f>
        <v>0</v>
      </c>
      <c r="CH335" s="410">
        <f>COUNTIFS('ZASOBY N'!$B$10:$B334,'ZASOBY N'!$B334,'ZASOBY N'!$C$10:'ZASOBY N'!$C334,'ZASOBY N'!$C334,'ZASOBY N'!$D$10:'ZASOBY N'!$D334,'ZASOBY N'!$D334,'ZASOBY N'!$H$10:'ZASOBY N'!$H334,'ZASOBY N'!$H334 )</f>
        <v>0</v>
      </c>
      <c r="CI335" s="411">
        <f t="shared" si="129"/>
        <v>0</v>
      </c>
      <c r="CJ335" s="412">
        <f t="shared" si="130"/>
        <v>0</v>
      </c>
      <c r="CL335" s="414" t="str">
        <f>IF(AND(CN335=1,CO335=1,SUMIF($C335:$C$525,$C335,$AG335:$AG$525)=$AG335),$AG335,IF($CQ335&gt;0,$CQ335,IF(AND(COUNTIF($C$11:$C334,$C335)&gt;=1,COUNTIF($D334:$D334,$D335)&gt;=1),"",IF(AND(SUMIF($C335:$C$525,$C335,$AG335:$AG$525)&gt;$AG335,SUMIF($D335:$D$525,$D335,$AG335:$AG$525)&gt;$AG335),_xlfn.AGGREGATE(14,4,$CP$11:$CP$31*($C$11:$C$31=$C335),1),""))))</f>
        <v/>
      </c>
      <c r="CN335" s="409">
        <f>COUNTIFS('ZASOBY N'!$B334:$B$525,'ZASOBY N'!$B334,'ZASOBY N'!$C334:'ZASOBY N'!$C$525,'ZASOBY N'!$C334,'ZASOBY N'!$D334:'ZASOBY N'!$D$525,'ZASOBY N'!$D334,'ZASOBY N'!$H334:'ZASOBY N'!$H$525,'ZASOBY N'!$H334 )</f>
        <v>0</v>
      </c>
      <c r="CO335" s="410">
        <f>COUNTIFS('ZASOBY N'!$B$10:$B334,'ZASOBY N'!$B334,'ZASOBY N'!$C$10:'ZASOBY N'!$C334,'ZASOBY N'!$C334,'ZASOBY N'!$D$10:'ZASOBY N'!$D334,'ZASOBY N'!$D334,'ZASOBY N'!$H$10:'ZASOBY N'!$H334,'ZASOBY N'!$H334 )</f>
        <v>0</v>
      </c>
      <c r="CP335" s="411">
        <f t="shared" si="131"/>
        <v>0</v>
      </c>
      <c r="CQ335" s="412">
        <f t="shared" si="132"/>
        <v>0</v>
      </c>
      <c r="CS335" s="414" t="str">
        <f>IF(AND(CU335=1,CV335=1,SUMIF($C335:$C$525,$C335,$AF335:$AF$525)=$AF335),$AF335,IF($CX335&gt;0,$CX335,IF(AND(COUNTIF($C$11:$C334,$C335)&gt;=1,COUNTIF($D334:$D334,$D335)&gt;=1),"",IF(AND(SUMIF($C335:$C$525,$C335,$AF335:$AF$525)&gt;$AF335,SUMIF($D335:$D$525,$D335,$AF335:$AF$525)&gt;$AF335),_xlfn.AGGREGATE(14,4,$CW$11:$CW$31*($C$11:$C$31=$C335),1),""))))</f>
        <v/>
      </c>
      <c r="CU335" s="409">
        <f>COUNTIFS('ZASOBY N'!$B334:$B$525,'ZASOBY N'!$B334,'ZASOBY N'!$C334:'ZASOBY N'!$C$525,'ZASOBY N'!$C334,'ZASOBY N'!$D334:'ZASOBY N'!$D$525,'ZASOBY N'!$D334,'ZASOBY N'!$H334:'ZASOBY N'!$H$525,'ZASOBY N'!$H334 )</f>
        <v>0</v>
      </c>
      <c r="CV335" s="410">
        <f>COUNTIFS('ZASOBY N'!$B$10:$B334,'ZASOBY N'!$B334,'ZASOBY N'!$C$10:'ZASOBY N'!$C334,'ZASOBY N'!$C334,'ZASOBY N'!$D$10:'ZASOBY N'!$D334,'ZASOBY N'!$D334,'ZASOBY N'!$H$10:'ZASOBY N'!$H334,'ZASOBY N'!$H334 )</f>
        <v>0</v>
      </c>
      <c r="CW335" s="411">
        <f t="shared" si="133"/>
        <v>0</v>
      </c>
      <c r="CX335" s="412">
        <f t="shared" si="134"/>
        <v>0</v>
      </c>
      <c r="CZ335" s="414" t="str">
        <f>IF(AND(DB335=1,DC335=1,SUMIF($C335:$C$525,$C335,$AE335:$AE$525)=$AE335),$AE335,IF($DE335&gt;0,$DE335,IF(AND(COUNTIF($C$11:$C334,$C335)&gt;=1,COUNTIF($D334:$D334,$D335)&gt;=1),"",IF(AND(SUMIF($C335:$C$525,$C335,$AE335:$AE$525)&gt;$AE335,SUMIF($D335:$D$525,$D335,$AE335:$AE$525)&gt;$AE335),_xlfn.AGGREGATE(14,4,$DD$11:$DD$31*($C$11:$C$31=$C335),1),""))))</f>
        <v/>
      </c>
      <c r="DB335" s="409">
        <f>COUNTIFS('ZASOBY N'!$B334:$B$525,'ZASOBY N'!$B334,'ZASOBY N'!$C334:'ZASOBY N'!$C$525,'ZASOBY N'!$C334,'ZASOBY N'!$D334:'ZASOBY N'!$D$525,'ZASOBY N'!$D334,'ZASOBY N'!$H334:'ZASOBY N'!$H$525,'ZASOBY N'!$H334 )</f>
        <v>0</v>
      </c>
      <c r="DC335" s="410">
        <f>COUNTIFS('ZASOBY N'!$B$10:$B334,'ZASOBY N'!$B334,'ZASOBY N'!$C$10:'ZASOBY N'!$C334,'ZASOBY N'!$C334,'ZASOBY N'!$D$10:'ZASOBY N'!$D334,'ZASOBY N'!$D334,'ZASOBY N'!$H$10:'ZASOBY N'!$H334,'ZASOBY N'!$H334 )</f>
        <v>0</v>
      </c>
      <c r="DD335" s="411">
        <f t="shared" si="135"/>
        <v>0</v>
      </c>
      <c r="DE335" s="412">
        <f t="shared" si="136"/>
        <v>0</v>
      </c>
      <c r="DF335" s="399" t="str">
        <f>IF(AND(DI335=1,DJ335=1,SUMIF($C335:$C$525,$C335,$AD335:$AD$525)=$AD335),$AD335,IF($DL335&gt;0,$DL335,IF(B335="","",IF(AND(COUNTIF($C$11:$C334,$C335)&gt;=1,COUNTIF($D334:$D334,$D335)&gt;=1,COUNTIF($Z332:$Z334,$C335)=0),"",IF(AND(COUNTIF($C$11:$C334,$C335)&gt;=1,COUNTIF($D334:$D334,$D335)&gt;=1),"UJĘTO WYŻEJ",IF(AND(SUMIF($C335:$C$525,$C335,$AD335:$AD$525)&gt;$AD335,SUMIF($D335:$D$525,$D335,$AD335:$AD$525)&gt;$AD335),_xlfn.AGGREGATE(14,4,$DK$11:$DK$31*($C$11:$C$31=$C335),1),""))))))</f>
        <v/>
      </c>
      <c r="DG335" s="414" t="str">
        <f>IF(AND(DI335=1,DJ335=1,SUMIF($C335:$C$525,$C335,$AD335:$AD$525)=$AD335),$AD335,IF($DL335&gt;0,$DL335,IF(AND(COUNTIF($C$11:$C334,$C335)&gt;=1,COUNTIF($D334:$D334,$D335)&gt;=1),"",IF(AND(SUMIF($C335:$C$525,$C335,$AD335:$AD$525)&gt;$AD335,SUMIF($D335:$D$525,$D335,$AD335:$AD$525)&gt;$AD335),_xlfn.AGGREGATE(14,4,$DK$11:$DK$31*($C$11:$C$31=$C335),1),""))))</f>
        <v/>
      </c>
      <c r="DI335" s="409">
        <f>COUNTIFS('ZASOBY N'!$B334:$B$525,'ZASOBY N'!$B334,'ZASOBY N'!$C334:'ZASOBY N'!$C$525,'ZASOBY N'!$C334,'ZASOBY N'!$D334:'ZASOBY N'!$D$525,'ZASOBY N'!$D334,'ZASOBY N'!$H334:'ZASOBY N'!$H$525,'ZASOBY N'!$H334 )</f>
        <v>0</v>
      </c>
      <c r="DJ335" s="410">
        <f>COUNTIFS('ZASOBY N'!$B$10:$B334,'ZASOBY N'!$B334,'ZASOBY N'!$C$10:'ZASOBY N'!$C334,'ZASOBY N'!$C334,'ZASOBY N'!$D$10:'ZASOBY N'!$D334,'ZASOBY N'!$D334,'ZASOBY N'!$H$10:'ZASOBY N'!$H334,'ZASOBY N'!$H334 )</f>
        <v>0</v>
      </c>
      <c r="DK335" s="411">
        <f t="shared" si="137"/>
        <v>0</v>
      </c>
      <c r="DL335" s="412">
        <f t="shared" si="138"/>
        <v>0</v>
      </c>
    </row>
    <row r="336" spans="1:116" ht="18.899999999999999" customHeight="1" x14ac:dyDescent="0.3">
      <c r="A336" s="219"/>
      <c r="B336" s="152" t="str">
        <f>IF('ZASOBY N'!A335="","",'ZASOBY N'!A335)</f>
        <v/>
      </c>
      <c r="C336" s="462" t="str">
        <f>IF('ZASOBY N'!C335="","",'ZASOBY N'!C335)</f>
        <v/>
      </c>
      <c r="D336" s="137" t="str">
        <f>IF('ZASOBY N'!B335="","",'ZASOBY N'!B335)</f>
        <v/>
      </c>
      <c r="E336" s="138"/>
      <c r="F336" s="356" t="str">
        <f>IF('ZASOBY N'!D335="","",'ZASOBY N'!D335)</f>
        <v/>
      </c>
      <c r="G336" s="220" t="str">
        <f>IF('ZASOBY N'!G335="","",'ZASOBY N'!G335)</f>
        <v/>
      </c>
      <c r="H336" s="221" t="str">
        <f>IF('ZASOBY N'!F335="","",'ZASOBY N'!F335)</f>
        <v/>
      </c>
      <c r="I336" s="221" t="str">
        <f>IF('ZASOBY N'!G335="","",'ZASOBY N'!G335)</f>
        <v/>
      </c>
      <c r="J336" s="221" t="str">
        <f>IF('ZASOBY N'!H335="","",'ZASOBY N'!H335)</f>
        <v/>
      </c>
      <c r="K336" s="214">
        <v>0</v>
      </c>
      <c r="L336" s="214">
        <v>0</v>
      </c>
      <c r="M336" s="214">
        <v>0</v>
      </c>
      <c r="N336" s="222" t="str">
        <f>IF('ZASOBY N'!BD335="x","",IF(W336="","",'ZASOBY N'!E335))</f>
        <v/>
      </c>
      <c r="O336" s="223">
        <v>0</v>
      </c>
      <c r="P336" s="223">
        <v>0</v>
      </c>
      <c r="Q336" s="226" t="str">
        <f>IF($N336="","",'UPR BILANS N'!G336*'UPR BILANS N'!N336)</f>
        <v/>
      </c>
      <c r="R336" s="225" t="str">
        <f>IF($N336="","",'ZASOBY N'!O335)</f>
        <v/>
      </c>
      <c r="S336" s="225" t="str">
        <f>IF($N336="","",IF('ZASOBY N'!Q335="",0,'ZASOBY N'!Q335))</f>
        <v/>
      </c>
      <c r="T336" s="225" t="str">
        <f>IF($N336="","",'ZASOBY N'!V335)</f>
        <v/>
      </c>
      <c r="U336" s="225" t="str">
        <f>IF($N336="","",IF('ZASOBY N'!AG335="",0,'ZASOBY N'!AG335))</f>
        <v/>
      </c>
      <c r="V336" s="225" t="str">
        <f>IF($N336="","",IF(NN!P338="",0,NN!P338))</f>
        <v/>
      </c>
      <c r="W336" s="225" t="str">
        <f t="shared" si="116"/>
        <v/>
      </c>
      <c r="X336" s="226" t="str">
        <f t="shared" si="119"/>
        <v/>
      </c>
      <c r="Y336" s="225" t="str">
        <f>IF('ZASOBY N'!AU335="","",IF(C336&lt;&gt;C335,'ZASOBY N'!AU335,IF(D336&lt;&gt;D335,'ZASOBY N'!AU335,IF(F336&lt;&gt;F335,'ZASOBY N'!AU335,IF(G336&lt;&gt;G335,'ZASOBY N'!AU335,IF(J336&lt;&gt;J335,'ZASOBY N'!AU335,IF(NN!AC338="","",IF(AND(C335=C336,H335=H336,J335=J336,NN!AC338&gt;0),"",IF(AND(C336=C337,H336=DO334,NN!CW336&gt;0),'ZASOBY N'!AU335,'ZASOBY N'!AU335)))))))))</f>
        <v/>
      </c>
      <c r="Z336" s="225" t="str">
        <f t="shared" si="117"/>
        <v/>
      </c>
      <c r="AA336" s="227" t="str">
        <f t="shared" si="121"/>
        <v/>
      </c>
      <c r="AB336" s="400" t="str">
        <f t="shared" si="118"/>
        <v/>
      </c>
      <c r="AC336" s="228" t="str">
        <f t="shared" si="120"/>
        <v/>
      </c>
      <c r="AD336" s="222">
        <f>IF(B336="",0,IF(F336="",0,INDEX(POBRANIE_!$B$6:$F$101,MATCH('UPR BILANS N'!$F336,POBRANIE_!$A$6:$A$101,0),2)))</f>
        <v>0</v>
      </c>
      <c r="AE336" s="224">
        <f>IF(OR('ZASOBY N'!G335="",'ZASOBY N'!E335=""),0,IF(B336="",0,'ZASOBY N'!G335*'ZASOBY N'!E335))</f>
        <v>0</v>
      </c>
      <c r="AF336" s="225">
        <f>IF('ZASOBY N'!O335="",0,'ZASOBY N'!O335)</f>
        <v>0</v>
      </c>
      <c r="AG336" s="225">
        <f>IF('ZASOBY N'!Q335="",0,'ZASOBY N'!Q335)</f>
        <v>0</v>
      </c>
      <c r="AH336" s="225">
        <f>IF('ZASOBY N'!V335="",0,'ZASOBY N'!V335)</f>
        <v>0</v>
      </c>
      <c r="AI336" s="225">
        <f>IF('ZASOBY N'!AG335="",0,'ZASOBY N'!AG335)</f>
        <v>0</v>
      </c>
      <c r="AJ336" s="225">
        <f>IF(NN!P338="",0,IF(NN!P338="BRAK kol.7","BRAK BADAŃ",NN!P338))</f>
        <v>0</v>
      </c>
      <c r="AK336" s="225">
        <f>IF(NN!AC338="",0,IF(NN!AC338="BRAK kol.7","BRAK BADAŃ",NN!AC338))</f>
        <v>0</v>
      </c>
      <c r="BJ336" s="414" t="str">
        <f>IF(AND(BL336=1,BM336=1,SUMIF($C336:$C$525,$C336,$AK336:$AK$525)=$AK336),$AK336,IF($BO336&gt;0,$BO336,IF(AND(COUNTIF($C$11:$C335,$C336)&gt;=1,COUNTIF($D335:$D335,$D336)&gt;=1),"",IF(AND(SUMIF($C336:$C$525,$C336,$AK336:$AK$525)&gt;=$AK336,SUMIF($D336:$D$525,$D336,$AK336:$AK$525)&gt;=$AK336),SUMIF($C336:$C$525,$C336,$AK336:$AK$525),""))))</f>
        <v/>
      </c>
      <c r="BL336" s="409">
        <f>COUNTIFS('ZASOBY N'!$B335:$B$525,'ZASOBY N'!$B335,'ZASOBY N'!$C335:'ZASOBY N'!$C$525,'ZASOBY N'!$C335,'ZASOBY N'!$D335:'ZASOBY N'!$D$525,'ZASOBY N'!$D335,'ZASOBY N'!$H335:'ZASOBY N'!$H$525,'ZASOBY N'!$H335 )</f>
        <v>0</v>
      </c>
      <c r="BM336" s="410">
        <f>COUNTIFS('ZASOBY N'!$B$10:$B335,'ZASOBY N'!$B335,'ZASOBY N'!$C$10:'ZASOBY N'!$C335,'ZASOBY N'!$C335,'ZASOBY N'!$D$10:'ZASOBY N'!$D335,'ZASOBY N'!$D335,'ZASOBY N'!$H$10:'ZASOBY N'!$H335,'ZASOBY N'!$H335 )</f>
        <v>0</v>
      </c>
      <c r="BN336" s="411">
        <f t="shared" si="122"/>
        <v>0</v>
      </c>
      <c r="BO336" s="412">
        <f t="shared" si="123"/>
        <v>0</v>
      </c>
      <c r="BP336" s="94" t="str">
        <f t="shared" si="124"/>
        <v/>
      </c>
      <c r="BQ336" s="414" t="str">
        <f>IF(AND(BS336=1,BT336=1,SUMIF($C336:$C$525,$C336,$AJ336:$AJ$525)=$AJ336),$AJ336,IF($BV336&gt;0,$BV336,IF(AND(COUNTIF($C$11:$C335,$C336)&gt;=1,COUNTIF($D335:$D335,$D336)&gt;=1),"",IF(AND(SUMIF($C336:$C$525,$C336,$AJ336:$AJ$525)&gt;$AJ336,SUMIF($D336:$D$525,$D336,$AJ336:$AJ$525)&gt;$AJ336),SUMIF($C336:$C$525,$C336,$AJ336:$AJ$525),""))))</f>
        <v/>
      </c>
      <c r="BS336" s="409">
        <f>COUNTIFS('ZASOBY N'!$B335:$B$525,'ZASOBY N'!$B335,'ZASOBY N'!$C335:'ZASOBY N'!$C$525,'ZASOBY N'!$C335,'ZASOBY N'!$D335:'ZASOBY N'!$D$525,'ZASOBY N'!$D335,'ZASOBY N'!$H335:'ZASOBY N'!$H$525,'ZASOBY N'!$H335 )</f>
        <v>0</v>
      </c>
      <c r="BT336" s="410">
        <f>COUNTIFS('ZASOBY N'!$B$10:$B335,'ZASOBY N'!$B335,'ZASOBY N'!$C$10:'ZASOBY N'!$C335,'ZASOBY N'!$C335,'ZASOBY N'!$D$10:'ZASOBY N'!$D335,'ZASOBY N'!$D335,'ZASOBY N'!$H$10:'ZASOBY N'!$H335,'ZASOBY N'!$H335 )</f>
        <v>0</v>
      </c>
      <c r="BU336" s="411">
        <f t="shared" si="125"/>
        <v>0</v>
      </c>
      <c r="BV336" s="412">
        <f t="shared" si="126"/>
        <v>0</v>
      </c>
      <c r="BW336" s="94" t="s">
        <v>499</v>
      </c>
      <c r="BX336" s="414" t="str">
        <f>IF(AND(BZ336=1,CA336=1,SUMIF($C336:$C$525,$C336,$AI336:$AI$525)=$AI336),$AI336,IF($CC336&gt;0,$CC336,IF(AND(COUNTIF($C$11:$C335,$C336)&gt;=1,COUNTIF($D335:$D335,$D336)&gt;=1),"",IF(AND(SUMIF($C336:$C$525,$C336,$AI336:$AI$525)&gt;$AI336,SUMIF($D336:$D$525,$D336,$AI336:$AI$525)&gt;$IG336),_xlfn.AGGREGATE(14,4,$CB$11:$CB$31*($C$11:$C$31=$C336),1),""))))</f>
        <v/>
      </c>
      <c r="BZ336" s="409">
        <f>COUNTIFS('ZASOBY N'!$B335:$B$525,'ZASOBY N'!$B335,'ZASOBY N'!$C335:'ZASOBY N'!$C$525,'ZASOBY N'!$C335,'ZASOBY N'!$D335:'ZASOBY N'!$D$525,'ZASOBY N'!$D335,'ZASOBY N'!$H335:'ZASOBY N'!$H$525,'ZASOBY N'!$H335 )</f>
        <v>0</v>
      </c>
      <c r="CA336" s="410">
        <f>COUNTIFS('ZASOBY N'!$B$10:$B335,'ZASOBY N'!$B335,'ZASOBY N'!$C$10:'ZASOBY N'!$C335,'ZASOBY N'!$C335,'ZASOBY N'!$D$10:'ZASOBY N'!$D335,'ZASOBY N'!$D335,'ZASOBY N'!$H$10:'ZASOBY N'!$H335,'ZASOBY N'!$H335 )</f>
        <v>0</v>
      </c>
      <c r="CB336" s="411">
        <f t="shared" si="127"/>
        <v>0</v>
      </c>
      <c r="CC336" s="412">
        <f t="shared" si="128"/>
        <v>0</v>
      </c>
      <c r="CE336" s="414" t="str">
        <f>IF(AND(CG336=1,CH336=1,SUMIF($C336:$C$525,$C336,$AH336:$AH$525)=$AH336),$AH336,IF($CJ336&gt;0,$CJ336,IF(AND(COUNTIF($C$11:$C335,$C336)&gt;=1,COUNTIF($D335:$D335,$D336)&gt;=1),"",IF(AND(SUMIF($C336:$C$525,$C336,$AH336:$AH$525)&gt;$AH336,SUMIF($D336:$D$525,$D336,$AH336:$AH$525)&gt;$AH336),_xlfn.AGGREGATE(14,4,$CI$11:$CI$31*($C$11:$C$31=$C336),1),""))))</f>
        <v/>
      </c>
      <c r="CG336" s="409">
        <f>COUNTIFS('ZASOBY N'!$B335:$B$525,'ZASOBY N'!$B335,'ZASOBY N'!$C335:'ZASOBY N'!$C$525,'ZASOBY N'!$C335,'ZASOBY N'!$D335:'ZASOBY N'!$D$525,'ZASOBY N'!$D335,'ZASOBY N'!$H335:'ZASOBY N'!$H$525,'ZASOBY N'!$H335 )</f>
        <v>0</v>
      </c>
      <c r="CH336" s="410">
        <f>COUNTIFS('ZASOBY N'!$B$10:$B335,'ZASOBY N'!$B335,'ZASOBY N'!$C$10:'ZASOBY N'!$C335,'ZASOBY N'!$C335,'ZASOBY N'!$D$10:'ZASOBY N'!$D335,'ZASOBY N'!$D335,'ZASOBY N'!$H$10:'ZASOBY N'!$H335,'ZASOBY N'!$H335 )</f>
        <v>0</v>
      </c>
      <c r="CI336" s="411">
        <f t="shared" si="129"/>
        <v>0</v>
      </c>
      <c r="CJ336" s="412">
        <f t="shared" si="130"/>
        <v>0</v>
      </c>
      <c r="CL336" s="414" t="str">
        <f>IF(AND(CN336=1,CO336=1,SUMIF($C336:$C$525,$C336,$AG336:$AG$525)=$AG336),$AG336,IF($CQ336&gt;0,$CQ336,IF(AND(COUNTIF($C$11:$C335,$C336)&gt;=1,COUNTIF($D335:$D335,$D336)&gt;=1),"",IF(AND(SUMIF($C336:$C$525,$C336,$AG336:$AG$525)&gt;$AG336,SUMIF($D336:$D$525,$D336,$AG336:$AG$525)&gt;$AG336),_xlfn.AGGREGATE(14,4,$CP$11:$CP$31*($C$11:$C$31=$C336),1),""))))</f>
        <v/>
      </c>
      <c r="CN336" s="409">
        <f>COUNTIFS('ZASOBY N'!$B335:$B$525,'ZASOBY N'!$B335,'ZASOBY N'!$C335:'ZASOBY N'!$C$525,'ZASOBY N'!$C335,'ZASOBY N'!$D335:'ZASOBY N'!$D$525,'ZASOBY N'!$D335,'ZASOBY N'!$H335:'ZASOBY N'!$H$525,'ZASOBY N'!$H335 )</f>
        <v>0</v>
      </c>
      <c r="CO336" s="410">
        <f>COUNTIFS('ZASOBY N'!$B$10:$B335,'ZASOBY N'!$B335,'ZASOBY N'!$C$10:'ZASOBY N'!$C335,'ZASOBY N'!$C335,'ZASOBY N'!$D$10:'ZASOBY N'!$D335,'ZASOBY N'!$D335,'ZASOBY N'!$H$10:'ZASOBY N'!$H335,'ZASOBY N'!$H335 )</f>
        <v>0</v>
      </c>
      <c r="CP336" s="411">
        <f t="shared" si="131"/>
        <v>0</v>
      </c>
      <c r="CQ336" s="412">
        <f t="shared" si="132"/>
        <v>0</v>
      </c>
      <c r="CS336" s="414" t="str">
        <f>IF(AND(CU336=1,CV336=1,SUMIF($C336:$C$525,$C336,$AF336:$AF$525)=$AF336),$AF336,IF($CX336&gt;0,$CX336,IF(AND(COUNTIF($C$11:$C335,$C336)&gt;=1,COUNTIF($D335:$D335,$D336)&gt;=1),"",IF(AND(SUMIF($C336:$C$525,$C336,$AF336:$AF$525)&gt;$AF336,SUMIF($D336:$D$525,$D336,$AF336:$AF$525)&gt;$AF336),_xlfn.AGGREGATE(14,4,$CW$11:$CW$31*($C$11:$C$31=$C336),1),""))))</f>
        <v/>
      </c>
      <c r="CU336" s="409">
        <f>COUNTIFS('ZASOBY N'!$B335:$B$525,'ZASOBY N'!$B335,'ZASOBY N'!$C335:'ZASOBY N'!$C$525,'ZASOBY N'!$C335,'ZASOBY N'!$D335:'ZASOBY N'!$D$525,'ZASOBY N'!$D335,'ZASOBY N'!$H335:'ZASOBY N'!$H$525,'ZASOBY N'!$H335 )</f>
        <v>0</v>
      </c>
      <c r="CV336" s="410">
        <f>COUNTIFS('ZASOBY N'!$B$10:$B335,'ZASOBY N'!$B335,'ZASOBY N'!$C$10:'ZASOBY N'!$C335,'ZASOBY N'!$C335,'ZASOBY N'!$D$10:'ZASOBY N'!$D335,'ZASOBY N'!$D335,'ZASOBY N'!$H$10:'ZASOBY N'!$H335,'ZASOBY N'!$H335 )</f>
        <v>0</v>
      </c>
      <c r="CW336" s="411">
        <f t="shared" si="133"/>
        <v>0</v>
      </c>
      <c r="CX336" s="412">
        <f t="shared" si="134"/>
        <v>0</v>
      </c>
      <c r="CZ336" s="414" t="str">
        <f>IF(AND(DB336=1,DC336=1,SUMIF($C336:$C$525,$C336,$AE336:$AE$525)=$AE336),$AE336,IF($DE336&gt;0,$DE336,IF(AND(COUNTIF($C$11:$C335,$C336)&gt;=1,COUNTIF($D335:$D335,$D336)&gt;=1),"",IF(AND(SUMIF($C336:$C$525,$C336,$AE336:$AE$525)&gt;$AE336,SUMIF($D336:$D$525,$D336,$AE336:$AE$525)&gt;$AE336),_xlfn.AGGREGATE(14,4,$DD$11:$DD$31*($C$11:$C$31=$C336),1),""))))</f>
        <v/>
      </c>
      <c r="DB336" s="409">
        <f>COUNTIFS('ZASOBY N'!$B335:$B$525,'ZASOBY N'!$B335,'ZASOBY N'!$C335:'ZASOBY N'!$C$525,'ZASOBY N'!$C335,'ZASOBY N'!$D335:'ZASOBY N'!$D$525,'ZASOBY N'!$D335,'ZASOBY N'!$H335:'ZASOBY N'!$H$525,'ZASOBY N'!$H335 )</f>
        <v>0</v>
      </c>
      <c r="DC336" s="410">
        <f>COUNTIFS('ZASOBY N'!$B$10:$B335,'ZASOBY N'!$B335,'ZASOBY N'!$C$10:'ZASOBY N'!$C335,'ZASOBY N'!$C335,'ZASOBY N'!$D$10:'ZASOBY N'!$D335,'ZASOBY N'!$D335,'ZASOBY N'!$H$10:'ZASOBY N'!$H335,'ZASOBY N'!$H335 )</f>
        <v>0</v>
      </c>
      <c r="DD336" s="411">
        <f t="shared" si="135"/>
        <v>0</v>
      </c>
      <c r="DE336" s="412">
        <f t="shared" si="136"/>
        <v>0</v>
      </c>
      <c r="DF336" s="399" t="str">
        <f>IF(AND(DI336=1,DJ336=1,SUMIF($C336:$C$525,$C336,$AD336:$AD$525)=$AD336),$AD336,IF($DL336&gt;0,$DL336,IF(B336="","",IF(AND(COUNTIF($C$11:$C335,$C336)&gt;=1,COUNTIF($D335:$D335,$D336)&gt;=1,COUNTIF($Z333:$Z335,$C336)=0),"",IF(AND(COUNTIF($C$11:$C335,$C336)&gt;=1,COUNTIF($D335:$D335,$D336)&gt;=1),"UJĘTO WYŻEJ",IF(AND(SUMIF($C336:$C$525,$C336,$AD336:$AD$525)&gt;$AD336,SUMIF($D336:$D$525,$D336,$AD336:$AD$525)&gt;$AD336),_xlfn.AGGREGATE(14,4,$DK$11:$DK$31*($C$11:$C$31=$C336),1),""))))))</f>
        <v/>
      </c>
      <c r="DG336" s="414" t="str">
        <f>IF(AND(DI336=1,DJ336=1,SUMIF($C336:$C$525,$C336,$AD336:$AD$525)=$AD336),$AD336,IF($DL336&gt;0,$DL336,IF(AND(COUNTIF($C$11:$C335,$C336)&gt;=1,COUNTIF($D335:$D335,$D336)&gt;=1),"",IF(AND(SUMIF($C336:$C$525,$C336,$AD336:$AD$525)&gt;$AD336,SUMIF($D336:$D$525,$D336,$AD336:$AD$525)&gt;$AD336),_xlfn.AGGREGATE(14,4,$DK$11:$DK$31*($C$11:$C$31=$C336),1),""))))</f>
        <v/>
      </c>
      <c r="DI336" s="409">
        <f>COUNTIFS('ZASOBY N'!$B335:$B$525,'ZASOBY N'!$B335,'ZASOBY N'!$C335:'ZASOBY N'!$C$525,'ZASOBY N'!$C335,'ZASOBY N'!$D335:'ZASOBY N'!$D$525,'ZASOBY N'!$D335,'ZASOBY N'!$H335:'ZASOBY N'!$H$525,'ZASOBY N'!$H335 )</f>
        <v>0</v>
      </c>
      <c r="DJ336" s="410">
        <f>COUNTIFS('ZASOBY N'!$B$10:$B335,'ZASOBY N'!$B335,'ZASOBY N'!$C$10:'ZASOBY N'!$C335,'ZASOBY N'!$C335,'ZASOBY N'!$D$10:'ZASOBY N'!$D335,'ZASOBY N'!$D335,'ZASOBY N'!$H$10:'ZASOBY N'!$H335,'ZASOBY N'!$H335 )</f>
        <v>0</v>
      </c>
      <c r="DK336" s="411">
        <f t="shared" si="137"/>
        <v>0</v>
      </c>
      <c r="DL336" s="412">
        <f t="shared" si="138"/>
        <v>0</v>
      </c>
    </row>
    <row r="337" spans="1:116" ht="18.899999999999999" customHeight="1" x14ac:dyDescent="0.3">
      <c r="A337" s="219"/>
      <c r="B337" s="152" t="str">
        <f>IF('ZASOBY N'!A336="","",'ZASOBY N'!A336)</f>
        <v/>
      </c>
      <c r="C337" s="462" t="str">
        <f>IF('ZASOBY N'!C336="","",'ZASOBY N'!C336)</f>
        <v/>
      </c>
      <c r="D337" s="137" t="str">
        <f>IF('ZASOBY N'!B336="","",'ZASOBY N'!B336)</f>
        <v/>
      </c>
      <c r="E337" s="138"/>
      <c r="F337" s="356" t="str">
        <f>IF('ZASOBY N'!D336="","",'ZASOBY N'!D336)</f>
        <v/>
      </c>
      <c r="G337" s="220" t="str">
        <f>IF('ZASOBY N'!G336="","",'ZASOBY N'!G336)</f>
        <v/>
      </c>
      <c r="H337" s="221" t="str">
        <f>IF('ZASOBY N'!F336="","",'ZASOBY N'!F336)</f>
        <v/>
      </c>
      <c r="I337" s="221" t="str">
        <f>IF('ZASOBY N'!G336="","",'ZASOBY N'!G336)</f>
        <v/>
      </c>
      <c r="J337" s="221" t="str">
        <f>IF('ZASOBY N'!H336="","",'ZASOBY N'!H336)</f>
        <v/>
      </c>
      <c r="K337" s="214">
        <v>0</v>
      </c>
      <c r="L337" s="214">
        <v>0</v>
      </c>
      <c r="M337" s="214">
        <v>0</v>
      </c>
      <c r="N337" s="222" t="str">
        <f>IF('ZASOBY N'!BD336="x","",IF(W337="","",'ZASOBY N'!E336))</f>
        <v/>
      </c>
      <c r="O337" s="223">
        <v>0</v>
      </c>
      <c r="P337" s="223">
        <v>0</v>
      </c>
      <c r="Q337" s="226" t="str">
        <f>IF($N337="","",'UPR BILANS N'!G337*'UPR BILANS N'!N337)</f>
        <v/>
      </c>
      <c r="R337" s="225" t="str">
        <f>IF($N337="","",'ZASOBY N'!O336)</f>
        <v/>
      </c>
      <c r="S337" s="225" t="str">
        <f>IF($N337="","",IF('ZASOBY N'!Q336="",0,'ZASOBY N'!Q336))</f>
        <v/>
      </c>
      <c r="T337" s="225" t="str">
        <f>IF($N337="","",'ZASOBY N'!V336)</f>
        <v/>
      </c>
      <c r="U337" s="225" t="str">
        <f>IF($N337="","",IF('ZASOBY N'!AG336="",0,'ZASOBY N'!AG336))</f>
        <v/>
      </c>
      <c r="V337" s="225" t="str">
        <f>IF($N337="","",IF(NN!P339="",0,NN!P339))</f>
        <v/>
      </c>
      <c r="W337" s="225" t="str">
        <f t="shared" si="116"/>
        <v/>
      </c>
      <c r="X337" s="226" t="str">
        <f t="shared" si="119"/>
        <v/>
      </c>
      <c r="Y337" s="225" t="str">
        <f>IF('ZASOBY N'!AU336="","",IF(C337&lt;&gt;C336,'ZASOBY N'!AU336,IF(D337&lt;&gt;D336,'ZASOBY N'!AU336,IF(F337&lt;&gt;F336,'ZASOBY N'!AU336,IF(G337&lt;&gt;G336,'ZASOBY N'!AU336,IF(J337&lt;&gt;J336,'ZASOBY N'!AU336,IF(NN!AC339="","",IF(AND(C336=C337,H336=H337,J336=J337,NN!AC339&gt;0),"",IF(AND(C337=C338,H337=DO335,NN!CW337&gt;0),'ZASOBY N'!AU336,'ZASOBY N'!AU336)))))))))</f>
        <v/>
      </c>
      <c r="Z337" s="225" t="str">
        <f t="shared" si="117"/>
        <v/>
      </c>
      <c r="AA337" s="227" t="str">
        <f t="shared" si="121"/>
        <v/>
      </c>
      <c r="AB337" s="400" t="str">
        <f t="shared" si="118"/>
        <v/>
      </c>
      <c r="AC337" s="228" t="str">
        <f t="shared" si="120"/>
        <v/>
      </c>
      <c r="AD337" s="222">
        <f>IF(B337="",0,IF(F337="",0,INDEX(POBRANIE_!$B$6:$F$101,MATCH('UPR BILANS N'!$F337,POBRANIE_!$A$6:$A$101,0),2)))</f>
        <v>0</v>
      </c>
      <c r="AE337" s="224">
        <f>IF(OR('ZASOBY N'!G336="",'ZASOBY N'!E336=""),0,IF(B337="",0,'ZASOBY N'!G336*'ZASOBY N'!E336))</f>
        <v>0</v>
      </c>
      <c r="AF337" s="225">
        <f>IF('ZASOBY N'!O336="",0,'ZASOBY N'!O336)</f>
        <v>0</v>
      </c>
      <c r="AG337" s="225">
        <f>IF('ZASOBY N'!Q336="",0,'ZASOBY N'!Q336)</f>
        <v>0</v>
      </c>
      <c r="AH337" s="225">
        <f>IF('ZASOBY N'!V336="",0,'ZASOBY N'!V336)</f>
        <v>0</v>
      </c>
      <c r="AI337" s="225">
        <f>IF('ZASOBY N'!AG336="",0,'ZASOBY N'!AG336)</f>
        <v>0</v>
      </c>
      <c r="AJ337" s="225">
        <f>IF(NN!P339="",0,IF(NN!P339="BRAK kol.7","BRAK BADAŃ",NN!P339))</f>
        <v>0</v>
      </c>
      <c r="AK337" s="225">
        <f>IF(NN!AC339="",0,IF(NN!AC339="BRAK kol.7","BRAK BADAŃ",NN!AC339))</f>
        <v>0</v>
      </c>
      <c r="BJ337" s="414" t="str">
        <f>IF(AND(BL337=1,BM337=1,SUMIF($C337:$C$525,$C337,$AK337:$AK$525)=$AK337),$AK337,IF($BO337&gt;0,$BO337,IF(AND(COUNTIF($C$11:$C336,$C337)&gt;=1,COUNTIF($D336:$D336,$D337)&gt;=1),"",IF(AND(SUMIF($C337:$C$525,$C337,$AK337:$AK$525)&gt;=$AK337,SUMIF($D337:$D$525,$D337,$AK337:$AK$525)&gt;=$AK337),SUMIF($C337:$C$525,$C337,$AK337:$AK$525),""))))</f>
        <v/>
      </c>
      <c r="BL337" s="409">
        <f>COUNTIFS('ZASOBY N'!$B336:$B$525,'ZASOBY N'!$B336,'ZASOBY N'!$C336:'ZASOBY N'!$C$525,'ZASOBY N'!$C336,'ZASOBY N'!$D336:'ZASOBY N'!$D$525,'ZASOBY N'!$D336,'ZASOBY N'!$H336:'ZASOBY N'!$H$525,'ZASOBY N'!$H336 )</f>
        <v>0</v>
      </c>
      <c r="BM337" s="410">
        <f>COUNTIFS('ZASOBY N'!$B$10:$B336,'ZASOBY N'!$B336,'ZASOBY N'!$C$10:'ZASOBY N'!$C336,'ZASOBY N'!$C336,'ZASOBY N'!$D$10:'ZASOBY N'!$D336,'ZASOBY N'!$D336,'ZASOBY N'!$H$10:'ZASOBY N'!$H336,'ZASOBY N'!$H336 )</f>
        <v>0</v>
      </c>
      <c r="BN337" s="411">
        <f t="shared" si="122"/>
        <v>0</v>
      </c>
      <c r="BO337" s="412">
        <f t="shared" si="123"/>
        <v>0</v>
      </c>
      <c r="BP337" s="94" t="str">
        <f t="shared" si="124"/>
        <v/>
      </c>
      <c r="BQ337" s="414" t="str">
        <f>IF(AND(BS337=1,BT337=1,SUMIF($C337:$C$525,$C337,$AJ337:$AJ$525)=$AJ337),$AJ337,IF($BV337&gt;0,$BV337,IF(AND(COUNTIF($C$11:$C336,$C337)&gt;=1,COUNTIF($D336:$D336,$D337)&gt;=1),"",IF(AND(SUMIF($C337:$C$525,$C337,$AJ337:$AJ$525)&gt;$AJ337,SUMIF($D337:$D$525,$D337,$AJ337:$AJ$525)&gt;$AJ337),SUMIF($C337:$C$525,$C337,$AJ337:$AJ$525),""))))</f>
        <v/>
      </c>
      <c r="BS337" s="409">
        <f>COUNTIFS('ZASOBY N'!$B336:$B$525,'ZASOBY N'!$B336,'ZASOBY N'!$C336:'ZASOBY N'!$C$525,'ZASOBY N'!$C336,'ZASOBY N'!$D336:'ZASOBY N'!$D$525,'ZASOBY N'!$D336,'ZASOBY N'!$H336:'ZASOBY N'!$H$525,'ZASOBY N'!$H336 )</f>
        <v>0</v>
      </c>
      <c r="BT337" s="410">
        <f>COUNTIFS('ZASOBY N'!$B$10:$B336,'ZASOBY N'!$B336,'ZASOBY N'!$C$10:'ZASOBY N'!$C336,'ZASOBY N'!$C336,'ZASOBY N'!$D$10:'ZASOBY N'!$D336,'ZASOBY N'!$D336,'ZASOBY N'!$H$10:'ZASOBY N'!$H336,'ZASOBY N'!$H336 )</f>
        <v>0</v>
      </c>
      <c r="BU337" s="411">
        <f t="shared" si="125"/>
        <v>0</v>
      </c>
      <c r="BV337" s="412">
        <f t="shared" si="126"/>
        <v>0</v>
      </c>
      <c r="BW337" s="94" t="s">
        <v>499</v>
      </c>
      <c r="BX337" s="414" t="str">
        <f>IF(AND(BZ337=1,CA337=1,SUMIF($C337:$C$525,$C337,$AI337:$AI$525)=$AI337),$AI337,IF($CC337&gt;0,$CC337,IF(AND(COUNTIF($C$11:$C336,$C337)&gt;=1,COUNTIF($D336:$D336,$D337)&gt;=1),"",IF(AND(SUMIF($C337:$C$525,$C337,$AI337:$AI$525)&gt;$AI337,SUMIF($D337:$D$525,$D337,$AI337:$AI$525)&gt;$IG337),_xlfn.AGGREGATE(14,4,$CB$11:$CB$31*($C$11:$C$31=$C337),1),""))))</f>
        <v/>
      </c>
      <c r="BZ337" s="409">
        <f>COUNTIFS('ZASOBY N'!$B336:$B$525,'ZASOBY N'!$B336,'ZASOBY N'!$C336:'ZASOBY N'!$C$525,'ZASOBY N'!$C336,'ZASOBY N'!$D336:'ZASOBY N'!$D$525,'ZASOBY N'!$D336,'ZASOBY N'!$H336:'ZASOBY N'!$H$525,'ZASOBY N'!$H336 )</f>
        <v>0</v>
      </c>
      <c r="CA337" s="410">
        <f>COUNTIFS('ZASOBY N'!$B$10:$B336,'ZASOBY N'!$B336,'ZASOBY N'!$C$10:'ZASOBY N'!$C336,'ZASOBY N'!$C336,'ZASOBY N'!$D$10:'ZASOBY N'!$D336,'ZASOBY N'!$D336,'ZASOBY N'!$H$10:'ZASOBY N'!$H336,'ZASOBY N'!$H336 )</f>
        <v>0</v>
      </c>
      <c r="CB337" s="411">
        <f t="shared" si="127"/>
        <v>0</v>
      </c>
      <c r="CC337" s="412">
        <f t="shared" si="128"/>
        <v>0</v>
      </c>
      <c r="CE337" s="414" t="str">
        <f>IF(AND(CG337=1,CH337=1,SUMIF($C337:$C$525,$C337,$AH337:$AH$525)=$AH337),$AH337,IF($CJ337&gt;0,$CJ337,IF(AND(COUNTIF($C$11:$C336,$C337)&gt;=1,COUNTIF($D336:$D336,$D337)&gt;=1),"",IF(AND(SUMIF($C337:$C$525,$C337,$AH337:$AH$525)&gt;$AH337,SUMIF($D337:$D$525,$D337,$AH337:$AH$525)&gt;$AH337),_xlfn.AGGREGATE(14,4,$CI$11:$CI$31*($C$11:$C$31=$C337),1),""))))</f>
        <v/>
      </c>
      <c r="CG337" s="409">
        <f>COUNTIFS('ZASOBY N'!$B336:$B$525,'ZASOBY N'!$B336,'ZASOBY N'!$C336:'ZASOBY N'!$C$525,'ZASOBY N'!$C336,'ZASOBY N'!$D336:'ZASOBY N'!$D$525,'ZASOBY N'!$D336,'ZASOBY N'!$H336:'ZASOBY N'!$H$525,'ZASOBY N'!$H336 )</f>
        <v>0</v>
      </c>
      <c r="CH337" s="410">
        <f>COUNTIFS('ZASOBY N'!$B$10:$B336,'ZASOBY N'!$B336,'ZASOBY N'!$C$10:'ZASOBY N'!$C336,'ZASOBY N'!$C336,'ZASOBY N'!$D$10:'ZASOBY N'!$D336,'ZASOBY N'!$D336,'ZASOBY N'!$H$10:'ZASOBY N'!$H336,'ZASOBY N'!$H336 )</f>
        <v>0</v>
      </c>
      <c r="CI337" s="411">
        <f t="shared" si="129"/>
        <v>0</v>
      </c>
      <c r="CJ337" s="412">
        <f t="shared" si="130"/>
        <v>0</v>
      </c>
      <c r="CL337" s="414" t="str">
        <f>IF(AND(CN337=1,CO337=1,SUMIF($C337:$C$525,$C337,$AG337:$AG$525)=$AG337),$AG337,IF($CQ337&gt;0,$CQ337,IF(AND(COUNTIF($C$11:$C336,$C337)&gt;=1,COUNTIF($D336:$D336,$D337)&gt;=1),"",IF(AND(SUMIF($C337:$C$525,$C337,$AG337:$AG$525)&gt;$AG337,SUMIF($D337:$D$525,$D337,$AG337:$AG$525)&gt;$AG337),_xlfn.AGGREGATE(14,4,$CP$11:$CP$31*($C$11:$C$31=$C337),1),""))))</f>
        <v/>
      </c>
      <c r="CN337" s="409">
        <f>COUNTIFS('ZASOBY N'!$B336:$B$525,'ZASOBY N'!$B336,'ZASOBY N'!$C336:'ZASOBY N'!$C$525,'ZASOBY N'!$C336,'ZASOBY N'!$D336:'ZASOBY N'!$D$525,'ZASOBY N'!$D336,'ZASOBY N'!$H336:'ZASOBY N'!$H$525,'ZASOBY N'!$H336 )</f>
        <v>0</v>
      </c>
      <c r="CO337" s="410">
        <f>COUNTIFS('ZASOBY N'!$B$10:$B336,'ZASOBY N'!$B336,'ZASOBY N'!$C$10:'ZASOBY N'!$C336,'ZASOBY N'!$C336,'ZASOBY N'!$D$10:'ZASOBY N'!$D336,'ZASOBY N'!$D336,'ZASOBY N'!$H$10:'ZASOBY N'!$H336,'ZASOBY N'!$H336 )</f>
        <v>0</v>
      </c>
      <c r="CP337" s="411">
        <f t="shared" si="131"/>
        <v>0</v>
      </c>
      <c r="CQ337" s="412">
        <f t="shared" si="132"/>
        <v>0</v>
      </c>
      <c r="CS337" s="414" t="str">
        <f>IF(AND(CU337=1,CV337=1,SUMIF($C337:$C$525,$C337,$AF337:$AF$525)=$AF337),$AF337,IF($CX337&gt;0,$CX337,IF(AND(COUNTIF($C$11:$C336,$C337)&gt;=1,COUNTIF($D336:$D336,$D337)&gt;=1),"",IF(AND(SUMIF($C337:$C$525,$C337,$AF337:$AF$525)&gt;$AF337,SUMIF($D337:$D$525,$D337,$AF337:$AF$525)&gt;$AF337),_xlfn.AGGREGATE(14,4,$CW$11:$CW$31*($C$11:$C$31=$C337),1),""))))</f>
        <v/>
      </c>
      <c r="CU337" s="409">
        <f>COUNTIFS('ZASOBY N'!$B336:$B$525,'ZASOBY N'!$B336,'ZASOBY N'!$C336:'ZASOBY N'!$C$525,'ZASOBY N'!$C336,'ZASOBY N'!$D336:'ZASOBY N'!$D$525,'ZASOBY N'!$D336,'ZASOBY N'!$H336:'ZASOBY N'!$H$525,'ZASOBY N'!$H336 )</f>
        <v>0</v>
      </c>
      <c r="CV337" s="410">
        <f>COUNTIFS('ZASOBY N'!$B$10:$B336,'ZASOBY N'!$B336,'ZASOBY N'!$C$10:'ZASOBY N'!$C336,'ZASOBY N'!$C336,'ZASOBY N'!$D$10:'ZASOBY N'!$D336,'ZASOBY N'!$D336,'ZASOBY N'!$H$10:'ZASOBY N'!$H336,'ZASOBY N'!$H336 )</f>
        <v>0</v>
      </c>
      <c r="CW337" s="411">
        <f t="shared" si="133"/>
        <v>0</v>
      </c>
      <c r="CX337" s="412">
        <f t="shared" si="134"/>
        <v>0</v>
      </c>
      <c r="CZ337" s="414" t="str">
        <f>IF(AND(DB337=1,DC337=1,SUMIF($C337:$C$525,$C337,$AE337:$AE$525)=$AE337),$AE337,IF($DE337&gt;0,$DE337,IF(AND(COUNTIF($C$11:$C336,$C337)&gt;=1,COUNTIF($D336:$D336,$D337)&gt;=1),"",IF(AND(SUMIF($C337:$C$525,$C337,$AE337:$AE$525)&gt;$AE337,SUMIF($D337:$D$525,$D337,$AE337:$AE$525)&gt;$AE337),_xlfn.AGGREGATE(14,4,$DD$11:$DD$31*($C$11:$C$31=$C337),1),""))))</f>
        <v/>
      </c>
      <c r="DB337" s="409">
        <f>COUNTIFS('ZASOBY N'!$B336:$B$525,'ZASOBY N'!$B336,'ZASOBY N'!$C336:'ZASOBY N'!$C$525,'ZASOBY N'!$C336,'ZASOBY N'!$D336:'ZASOBY N'!$D$525,'ZASOBY N'!$D336,'ZASOBY N'!$H336:'ZASOBY N'!$H$525,'ZASOBY N'!$H336 )</f>
        <v>0</v>
      </c>
      <c r="DC337" s="410">
        <f>COUNTIFS('ZASOBY N'!$B$10:$B336,'ZASOBY N'!$B336,'ZASOBY N'!$C$10:'ZASOBY N'!$C336,'ZASOBY N'!$C336,'ZASOBY N'!$D$10:'ZASOBY N'!$D336,'ZASOBY N'!$D336,'ZASOBY N'!$H$10:'ZASOBY N'!$H336,'ZASOBY N'!$H336 )</f>
        <v>0</v>
      </c>
      <c r="DD337" s="411">
        <f t="shared" si="135"/>
        <v>0</v>
      </c>
      <c r="DE337" s="412">
        <f t="shared" si="136"/>
        <v>0</v>
      </c>
      <c r="DF337" s="399" t="str">
        <f>IF(AND(DI337=1,DJ337=1,SUMIF($C337:$C$525,$C337,$AD337:$AD$525)=$AD337),$AD337,IF($DL337&gt;0,$DL337,IF(B337="","",IF(AND(COUNTIF($C$11:$C336,$C337)&gt;=1,COUNTIF($D336:$D336,$D337)&gt;=1,COUNTIF($Z334:$Z336,$C337)=0),"",IF(AND(COUNTIF($C$11:$C336,$C337)&gt;=1,COUNTIF($D336:$D336,$D337)&gt;=1),"UJĘTO WYŻEJ",IF(AND(SUMIF($C337:$C$525,$C337,$AD337:$AD$525)&gt;$AD337,SUMIF($D337:$D$525,$D337,$AD337:$AD$525)&gt;$AD337),_xlfn.AGGREGATE(14,4,$DK$11:$DK$31*($C$11:$C$31=$C337),1),""))))))</f>
        <v/>
      </c>
      <c r="DG337" s="414" t="str">
        <f>IF(AND(DI337=1,DJ337=1,SUMIF($C337:$C$525,$C337,$AD337:$AD$525)=$AD337),$AD337,IF($DL337&gt;0,$DL337,IF(AND(COUNTIF($C$11:$C336,$C337)&gt;=1,COUNTIF($D336:$D336,$D337)&gt;=1),"",IF(AND(SUMIF($C337:$C$525,$C337,$AD337:$AD$525)&gt;$AD337,SUMIF($D337:$D$525,$D337,$AD337:$AD$525)&gt;$AD337),_xlfn.AGGREGATE(14,4,$DK$11:$DK$31*($C$11:$C$31=$C337),1),""))))</f>
        <v/>
      </c>
      <c r="DI337" s="409">
        <f>COUNTIFS('ZASOBY N'!$B336:$B$525,'ZASOBY N'!$B336,'ZASOBY N'!$C336:'ZASOBY N'!$C$525,'ZASOBY N'!$C336,'ZASOBY N'!$D336:'ZASOBY N'!$D$525,'ZASOBY N'!$D336,'ZASOBY N'!$H336:'ZASOBY N'!$H$525,'ZASOBY N'!$H336 )</f>
        <v>0</v>
      </c>
      <c r="DJ337" s="410">
        <f>COUNTIFS('ZASOBY N'!$B$10:$B336,'ZASOBY N'!$B336,'ZASOBY N'!$C$10:'ZASOBY N'!$C336,'ZASOBY N'!$C336,'ZASOBY N'!$D$10:'ZASOBY N'!$D336,'ZASOBY N'!$D336,'ZASOBY N'!$H$10:'ZASOBY N'!$H336,'ZASOBY N'!$H336 )</f>
        <v>0</v>
      </c>
      <c r="DK337" s="411">
        <f t="shared" si="137"/>
        <v>0</v>
      </c>
      <c r="DL337" s="412">
        <f t="shared" si="138"/>
        <v>0</v>
      </c>
    </row>
    <row r="338" spans="1:116" ht="18.899999999999999" customHeight="1" x14ac:dyDescent="0.3">
      <c r="A338" s="219"/>
      <c r="B338" s="152" t="str">
        <f>IF('ZASOBY N'!A337="","",'ZASOBY N'!A337)</f>
        <v/>
      </c>
      <c r="C338" s="462" t="str">
        <f>IF('ZASOBY N'!C337="","",'ZASOBY N'!C337)</f>
        <v/>
      </c>
      <c r="D338" s="137" t="str">
        <f>IF('ZASOBY N'!B337="","",'ZASOBY N'!B337)</f>
        <v/>
      </c>
      <c r="E338" s="138"/>
      <c r="F338" s="356" t="str">
        <f>IF('ZASOBY N'!D337="","",'ZASOBY N'!D337)</f>
        <v/>
      </c>
      <c r="G338" s="220" t="str">
        <f>IF('ZASOBY N'!G337="","",'ZASOBY N'!G337)</f>
        <v/>
      </c>
      <c r="H338" s="221" t="str">
        <f>IF('ZASOBY N'!F337="","",'ZASOBY N'!F337)</f>
        <v/>
      </c>
      <c r="I338" s="221" t="str">
        <f>IF('ZASOBY N'!G337="","",'ZASOBY N'!G337)</f>
        <v/>
      </c>
      <c r="J338" s="221" t="str">
        <f>IF('ZASOBY N'!H337="","",'ZASOBY N'!H337)</f>
        <v/>
      </c>
      <c r="K338" s="214">
        <v>0</v>
      </c>
      <c r="L338" s="214">
        <v>0</v>
      </c>
      <c r="M338" s="214">
        <v>0</v>
      </c>
      <c r="N338" s="222" t="str">
        <f>IF('ZASOBY N'!BD337="x","",IF(W338="","",'ZASOBY N'!E337))</f>
        <v/>
      </c>
      <c r="O338" s="223">
        <v>0</v>
      </c>
      <c r="P338" s="223">
        <v>0</v>
      </c>
      <c r="Q338" s="226" t="str">
        <f>IF($N338="","",'UPR BILANS N'!G338*'UPR BILANS N'!N338)</f>
        <v/>
      </c>
      <c r="R338" s="225" t="str">
        <f>IF($N338="","",'ZASOBY N'!O337)</f>
        <v/>
      </c>
      <c r="S338" s="225" t="str">
        <f>IF($N338="","",IF('ZASOBY N'!Q337="",0,'ZASOBY N'!Q337))</f>
        <v/>
      </c>
      <c r="T338" s="225" t="str">
        <f>IF($N338="","",'ZASOBY N'!V337)</f>
        <v/>
      </c>
      <c r="U338" s="225" t="str">
        <f>IF($N338="","",IF('ZASOBY N'!AG337="",0,'ZASOBY N'!AG337))</f>
        <v/>
      </c>
      <c r="V338" s="225" t="str">
        <f>IF($N338="","",IF(NN!P340="",0,NN!P340))</f>
        <v/>
      </c>
      <c r="W338" s="225" t="str">
        <f t="shared" si="116"/>
        <v/>
      </c>
      <c r="X338" s="226" t="str">
        <f t="shared" si="119"/>
        <v/>
      </c>
      <c r="Y338" s="225" t="str">
        <f>IF('ZASOBY N'!AU337="","",IF(C338&lt;&gt;C337,'ZASOBY N'!AU337,IF(D338&lt;&gt;D337,'ZASOBY N'!AU337,IF(F338&lt;&gt;F337,'ZASOBY N'!AU337,IF(G338&lt;&gt;G337,'ZASOBY N'!AU337,IF(J338&lt;&gt;J337,'ZASOBY N'!AU337,IF(NN!AC340="","",IF(AND(C337=C338,H337=H338,J337=J338,NN!AC340&gt;0),"",IF(AND(C338=C339,H338=DO336,NN!CW338&gt;0),'ZASOBY N'!AU337,'ZASOBY N'!AU337)))))))))</f>
        <v/>
      </c>
      <c r="Z338" s="225" t="str">
        <f t="shared" si="117"/>
        <v/>
      </c>
      <c r="AA338" s="227" t="str">
        <f t="shared" si="121"/>
        <v/>
      </c>
      <c r="AB338" s="400" t="str">
        <f t="shared" si="118"/>
        <v/>
      </c>
      <c r="AC338" s="228" t="str">
        <f t="shared" si="120"/>
        <v/>
      </c>
      <c r="AD338" s="222">
        <f>IF(B338="",0,IF(F338="",0,INDEX(POBRANIE_!$B$6:$F$101,MATCH('UPR BILANS N'!$F338,POBRANIE_!$A$6:$A$101,0),2)))</f>
        <v>0</v>
      </c>
      <c r="AE338" s="224">
        <f>IF(OR('ZASOBY N'!G337="",'ZASOBY N'!E337=""),0,IF(B338="",0,'ZASOBY N'!G337*'ZASOBY N'!E337))</f>
        <v>0</v>
      </c>
      <c r="AF338" s="225">
        <f>IF('ZASOBY N'!O337="",0,'ZASOBY N'!O337)</f>
        <v>0</v>
      </c>
      <c r="AG338" s="225">
        <f>IF('ZASOBY N'!Q337="",0,'ZASOBY N'!Q337)</f>
        <v>0</v>
      </c>
      <c r="AH338" s="225">
        <f>IF('ZASOBY N'!V337="",0,'ZASOBY N'!V337)</f>
        <v>0</v>
      </c>
      <c r="AI338" s="225">
        <f>IF('ZASOBY N'!AG337="",0,'ZASOBY N'!AG337)</f>
        <v>0</v>
      </c>
      <c r="AJ338" s="225">
        <f>IF(NN!P340="",0,IF(NN!P340="BRAK kol.7","BRAK BADAŃ",NN!P340))</f>
        <v>0</v>
      </c>
      <c r="AK338" s="225">
        <f>IF(NN!AC340="",0,IF(NN!AC340="BRAK kol.7","BRAK BADAŃ",NN!AC340))</f>
        <v>0</v>
      </c>
      <c r="BJ338" s="414" t="str">
        <f>IF(AND(BL338=1,BM338=1,SUMIF($C338:$C$525,$C338,$AK338:$AK$525)=$AK338),$AK338,IF($BO338&gt;0,$BO338,IF(AND(COUNTIF($C$11:$C337,$C338)&gt;=1,COUNTIF($D337:$D337,$D338)&gt;=1),"",IF(AND(SUMIF($C338:$C$525,$C338,$AK338:$AK$525)&gt;=$AK338,SUMIF($D338:$D$525,$D338,$AK338:$AK$525)&gt;=$AK338),SUMIF($C338:$C$525,$C338,$AK338:$AK$525),""))))</f>
        <v/>
      </c>
      <c r="BL338" s="409">
        <f>COUNTIFS('ZASOBY N'!$B337:$B$525,'ZASOBY N'!$B337,'ZASOBY N'!$C337:'ZASOBY N'!$C$525,'ZASOBY N'!$C337,'ZASOBY N'!$D337:'ZASOBY N'!$D$525,'ZASOBY N'!$D337,'ZASOBY N'!$H337:'ZASOBY N'!$H$525,'ZASOBY N'!$H337 )</f>
        <v>0</v>
      </c>
      <c r="BM338" s="410">
        <f>COUNTIFS('ZASOBY N'!$B$10:$B337,'ZASOBY N'!$B337,'ZASOBY N'!$C$10:'ZASOBY N'!$C337,'ZASOBY N'!$C337,'ZASOBY N'!$D$10:'ZASOBY N'!$D337,'ZASOBY N'!$D337,'ZASOBY N'!$H$10:'ZASOBY N'!$H337,'ZASOBY N'!$H337 )</f>
        <v>0</v>
      </c>
      <c r="BN338" s="411">
        <f t="shared" si="122"/>
        <v>0</v>
      </c>
      <c r="BO338" s="412">
        <f t="shared" si="123"/>
        <v>0</v>
      </c>
      <c r="BP338" s="94" t="str">
        <f t="shared" si="124"/>
        <v/>
      </c>
      <c r="BQ338" s="414" t="str">
        <f>IF(AND(BS338=1,BT338=1,SUMIF($C338:$C$525,$C338,$AJ338:$AJ$525)=$AJ338),$AJ338,IF($BV338&gt;0,$BV338,IF(AND(COUNTIF($C$11:$C337,$C338)&gt;=1,COUNTIF($D337:$D337,$D338)&gt;=1),"",IF(AND(SUMIF($C338:$C$525,$C338,$AJ338:$AJ$525)&gt;$AJ338,SUMIF($D338:$D$525,$D338,$AJ338:$AJ$525)&gt;$AJ338),SUMIF($C338:$C$525,$C338,$AJ338:$AJ$525),""))))</f>
        <v/>
      </c>
      <c r="BS338" s="409">
        <f>COUNTIFS('ZASOBY N'!$B337:$B$525,'ZASOBY N'!$B337,'ZASOBY N'!$C337:'ZASOBY N'!$C$525,'ZASOBY N'!$C337,'ZASOBY N'!$D337:'ZASOBY N'!$D$525,'ZASOBY N'!$D337,'ZASOBY N'!$H337:'ZASOBY N'!$H$525,'ZASOBY N'!$H337 )</f>
        <v>0</v>
      </c>
      <c r="BT338" s="410">
        <f>COUNTIFS('ZASOBY N'!$B$10:$B337,'ZASOBY N'!$B337,'ZASOBY N'!$C$10:'ZASOBY N'!$C337,'ZASOBY N'!$C337,'ZASOBY N'!$D$10:'ZASOBY N'!$D337,'ZASOBY N'!$D337,'ZASOBY N'!$H$10:'ZASOBY N'!$H337,'ZASOBY N'!$H337 )</f>
        <v>0</v>
      </c>
      <c r="BU338" s="411">
        <f t="shared" si="125"/>
        <v>0</v>
      </c>
      <c r="BV338" s="412">
        <f t="shared" si="126"/>
        <v>0</v>
      </c>
      <c r="BW338" s="94" t="s">
        <v>499</v>
      </c>
      <c r="BX338" s="414" t="str">
        <f>IF(AND(BZ338=1,CA338=1,SUMIF($C338:$C$525,$C338,$AI338:$AI$525)=$AI338),$AI338,IF($CC338&gt;0,$CC338,IF(AND(COUNTIF($C$11:$C337,$C338)&gt;=1,COUNTIF($D337:$D337,$D338)&gt;=1),"",IF(AND(SUMIF($C338:$C$525,$C338,$AI338:$AI$525)&gt;$AI338,SUMIF($D338:$D$525,$D338,$AI338:$AI$525)&gt;$IG338),_xlfn.AGGREGATE(14,4,$CB$11:$CB$31*($C$11:$C$31=$C338),1),""))))</f>
        <v/>
      </c>
      <c r="BZ338" s="409">
        <f>COUNTIFS('ZASOBY N'!$B337:$B$525,'ZASOBY N'!$B337,'ZASOBY N'!$C337:'ZASOBY N'!$C$525,'ZASOBY N'!$C337,'ZASOBY N'!$D337:'ZASOBY N'!$D$525,'ZASOBY N'!$D337,'ZASOBY N'!$H337:'ZASOBY N'!$H$525,'ZASOBY N'!$H337 )</f>
        <v>0</v>
      </c>
      <c r="CA338" s="410">
        <f>COUNTIFS('ZASOBY N'!$B$10:$B337,'ZASOBY N'!$B337,'ZASOBY N'!$C$10:'ZASOBY N'!$C337,'ZASOBY N'!$C337,'ZASOBY N'!$D$10:'ZASOBY N'!$D337,'ZASOBY N'!$D337,'ZASOBY N'!$H$10:'ZASOBY N'!$H337,'ZASOBY N'!$H337 )</f>
        <v>0</v>
      </c>
      <c r="CB338" s="411">
        <f t="shared" si="127"/>
        <v>0</v>
      </c>
      <c r="CC338" s="412">
        <f t="shared" si="128"/>
        <v>0</v>
      </c>
      <c r="CE338" s="414" t="str">
        <f>IF(AND(CG338=1,CH338=1,SUMIF($C338:$C$525,$C338,$AH338:$AH$525)=$AH338),$AH338,IF($CJ338&gt;0,$CJ338,IF(AND(COUNTIF($C$11:$C337,$C338)&gt;=1,COUNTIF($D337:$D337,$D338)&gt;=1),"",IF(AND(SUMIF($C338:$C$525,$C338,$AH338:$AH$525)&gt;$AH338,SUMIF($D338:$D$525,$D338,$AH338:$AH$525)&gt;$AH338),_xlfn.AGGREGATE(14,4,$CI$11:$CI$31*($C$11:$C$31=$C338),1),""))))</f>
        <v/>
      </c>
      <c r="CG338" s="409">
        <f>COUNTIFS('ZASOBY N'!$B337:$B$525,'ZASOBY N'!$B337,'ZASOBY N'!$C337:'ZASOBY N'!$C$525,'ZASOBY N'!$C337,'ZASOBY N'!$D337:'ZASOBY N'!$D$525,'ZASOBY N'!$D337,'ZASOBY N'!$H337:'ZASOBY N'!$H$525,'ZASOBY N'!$H337 )</f>
        <v>0</v>
      </c>
      <c r="CH338" s="410">
        <f>COUNTIFS('ZASOBY N'!$B$10:$B337,'ZASOBY N'!$B337,'ZASOBY N'!$C$10:'ZASOBY N'!$C337,'ZASOBY N'!$C337,'ZASOBY N'!$D$10:'ZASOBY N'!$D337,'ZASOBY N'!$D337,'ZASOBY N'!$H$10:'ZASOBY N'!$H337,'ZASOBY N'!$H337 )</f>
        <v>0</v>
      </c>
      <c r="CI338" s="411">
        <f t="shared" si="129"/>
        <v>0</v>
      </c>
      <c r="CJ338" s="412">
        <f t="shared" si="130"/>
        <v>0</v>
      </c>
      <c r="CL338" s="414" t="str">
        <f>IF(AND(CN338=1,CO338=1,SUMIF($C338:$C$525,$C338,$AG338:$AG$525)=$AG338),$AG338,IF($CQ338&gt;0,$CQ338,IF(AND(COUNTIF($C$11:$C337,$C338)&gt;=1,COUNTIF($D337:$D337,$D338)&gt;=1),"",IF(AND(SUMIF($C338:$C$525,$C338,$AG338:$AG$525)&gt;$AG338,SUMIF($D338:$D$525,$D338,$AG338:$AG$525)&gt;$AG338),_xlfn.AGGREGATE(14,4,$CP$11:$CP$31*($C$11:$C$31=$C338),1),""))))</f>
        <v/>
      </c>
      <c r="CN338" s="409">
        <f>COUNTIFS('ZASOBY N'!$B337:$B$525,'ZASOBY N'!$B337,'ZASOBY N'!$C337:'ZASOBY N'!$C$525,'ZASOBY N'!$C337,'ZASOBY N'!$D337:'ZASOBY N'!$D$525,'ZASOBY N'!$D337,'ZASOBY N'!$H337:'ZASOBY N'!$H$525,'ZASOBY N'!$H337 )</f>
        <v>0</v>
      </c>
      <c r="CO338" s="410">
        <f>COUNTIFS('ZASOBY N'!$B$10:$B337,'ZASOBY N'!$B337,'ZASOBY N'!$C$10:'ZASOBY N'!$C337,'ZASOBY N'!$C337,'ZASOBY N'!$D$10:'ZASOBY N'!$D337,'ZASOBY N'!$D337,'ZASOBY N'!$H$10:'ZASOBY N'!$H337,'ZASOBY N'!$H337 )</f>
        <v>0</v>
      </c>
      <c r="CP338" s="411">
        <f t="shared" si="131"/>
        <v>0</v>
      </c>
      <c r="CQ338" s="412">
        <f t="shared" si="132"/>
        <v>0</v>
      </c>
      <c r="CS338" s="414" t="str">
        <f>IF(AND(CU338=1,CV338=1,SUMIF($C338:$C$525,$C338,$AF338:$AF$525)=$AF338),$AF338,IF($CX338&gt;0,$CX338,IF(AND(COUNTIF($C$11:$C337,$C338)&gt;=1,COUNTIF($D337:$D337,$D338)&gt;=1),"",IF(AND(SUMIF($C338:$C$525,$C338,$AF338:$AF$525)&gt;$AF338,SUMIF($D338:$D$525,$D338,$AF338:$AF$525)&gt;$AF338),_xlfn.AGGREGATE(14,4,$CW$11:$CW$31*($C$11:$C$31=$C338),1),""))))</f>
        <v/>
      </c>
      <c r="CU338" s="409">
        <f>COUNTIFS('ZASOBY N'!$B337:$B$525,'ZASOBY N'!$B337,'ZASOBY N'!$C337:'ZASOBY N'!$C$525,'ZASOBY N'!$C337,'ZASOBY N'!$D337:'ZASOBY N'!$D$525,'ZASOBY N'!$D337,'ZASOBY N'!$H337:'ZASOBY N'!$H$525,'ZASOBY N'!$H337 )</f>
        <v>0</v>
      </c>
      <c r="CV338" s="410">
        <f>COUNTIFS('ZASOBY N'!$B$10:$B337,'ZASOBY N'!$B337,'ZASOBY N'!$C$10:'ZASOBY N'!$C337,'ZASOBY N'!$C337,'ZASOBY N'!$D$10:'ZASOBY N'!$D337,'ZASOBY N'!$D337,'ZASOBY N'!$H$10:'ZASOBY N'!$H337,'ZASOBY N'!$H337 )</f>
        <v>0</v>
      </c>
      <c r="CW338" s="411">
        <f t="shared" si="133"/>
        <v>0</v>
      </c>
      <c r="CX338" s="412">
        <f t="shared" si="134"/>
        <v>0</v>
      </c>
      <c r="CZ338" s="414" t="str">
        <f>IF(AND(DB338=1,DC338=1,SUMIF($C338:$C$525,$C338,$AE338:$AE$525)=$AE338),$AE338,IF($DE338&gt;0,$DE338,IF(AND(COUNTIF($C$11:$C337,$C338)&gt;=1,COUNTIF($D337:$D337,$D338)&gt;=1),"",IF(AND(SUMIF($C338:$C$525,$C338,$AE338:$AE$525)&gt;$AE338,SUMIF($D338:$D$525,$D338,$AE338:$AE$525)&gt;$AE338),_xlfn.AGGREGATE(14,4,$DD$11:$DD$31*($C$11:$C$31=$C338),1),""))))</f>
        <v/>
      </c>
      <c r="DB338" s="409">
        <f>COUNTIFS('ZASOBY N'!$B337:$B$525,'ZASOBY N'!$B337,'ZASOBY N'!$C337:'ZASOBY N'!$C$525,'ZASOBY N'!$C337,'ZASOBY N'!$D337:'ZASOBY N'!$D$525,'ZASOBY N'!$D337,'ZASOBY N'!$H337:'ZASOBY N'!$H$525,'ZASOBY N'!$H337 )</f>
        <v>0</v>
      </c>
      <c r="DC338" s="410">
        <f>COUNTIFS('ZASOBY N'!$B$10:$B337,'ZASOBY N'!$B337,'ZASOBY N'!$C$10:'ZASOBY N'!$C337,'ZASOBY N'!$C337,'ZASOBY N'!$D$10:'ZASOBY N'!$D337,'ZASOBY N'!$D337,'ZASOBY N'!$H$10:'ZASOBY N'!$H337,'ZASOBY N'!$H337 )</f>
        <v>0</v>
      </c>
      <c r="DD338" s="411">
        <f t="shared" si="135"/>
        <v>0</v>
      </c>
      <c r="DE338" s="412">
        <f t="shared" si="136"/>
        <v>0</v>
      </c>
      <c r="DF338" s="399" t="str">
        <f>IF(AND(DI338=1,DJ338=1,SUMIF($C338:$C$525,$C338,$AD338:$AD$525)=$AD338),$AD338,IF($DL338&gt;0,$DL338,IF(B338="","",IF(AND(COUNTIF($C$11:$C337,$C338)&gt;=1,COUNTIF($D337:$D337,$D338)&gt;=1,COUNTIF($Z335:$Z337,$C338)=0),"",IF(AND(COUNTIF($C$11:$C337,$C338)&gt;=1,COUNTIF($D337:$D337,$D338)&gt;=1),"UJĘTO WYŻEJ",IF(AND(SUMIF($C338:$C$525,$C338,$AD338:$AD$525)&gt;$AD338,SUMIF($D338:$D$525,$D338,$AD338:$AD$525)&gt;$AD338),_xlfn.AGGREGATE(14,4,$DK$11:$DK$31*($C$11:$C$31=$C338),1),""))))))</f>
        <v/>
      </c>
      <c r="DG338" s="414" t="str">
        <f>IF(AND(DI338=1,DJ338=1,SUMIF($C338:$C$525,$C338,$AD338:$AD$525)=$AD338),$AD338,IF($DL338&gt;0,$DL338,IF(AND(COUNTIF($C$11:$C337,$C338)&gt;=1,COUNTIF($D337:$D337,$D338)&gt;=1),"",IF(AND(SUMIF($C338:$C$525,$C338,$AD338:$AD$525)&gt;$AD338,SUMIF($D338:$D$525,$D338,$AD338:$AD$525)&gt;$AD338),_xlfn.AGGREGATE(14,4,$DK$11:$DK$31*($C$11:$C$31=$C338),1),""))))</f>
        <v/>
      </c>
      <c r="DI338" s="409">
        <f>COUNTIFS('ZASOBY N'!$B337:$B$525,'ZASOBY N'!$B337,'ZASOBY N'!$C337:'ZASOBY N'!$C$525,'ZASOBY N'!$C337,'ZASOBY N'!$D337:'ZASOBY N'!$D$525,'ZASOBY N'!$D337,'ZASOBY N'!$H337:'ZASOBY N'!$H$525,'ZASOBY N'!$H337 )</f>
        <v>0</v>
      </c>
      <c r="DJ338" s="410">
        <f>COUNTIFS('ZASOBY N'!$B$10:$B337,'ZASOBY N'!$B337,'ZASOBY N'!$C$10:'ZASOBY N'!$C337,'ZASOBY N'!$C337,'ZASOBY N'!$D$10:'ZASOBY N'!$D337,'ZASOBY N'!$D337,'ZASOBY N'!$H$10:'ZASOBY N'!$H337,'ZASOBY N'!$H337 )</f>
        <v>0</v>
      </c>
      <c r="DK338" s="411">
        <f t="shared" si="137"/>
        <v>0</v>
      </c>
      <c r="DL338" s="412">
        <f t="shared" si="138"/>
        <v>0</v>
      </c>
    </row>
    <row r="339" spans="1:116" ht="18.899999999999999" customHeight="1" x14ac:dyDescent="0.3">
      <c r="A339" s="219"/>
      <c r="B339" s="152" t="str">
        <f>IF('ZASOBY N'!A338="","",'ZASOBY N'!A338)</f>
        <v/>
      </c>
      <c r="C339" s="462" t="str">
        <f>IF('ZASOBY N'!C338="","",'ZASOBY N'!C338)</f>
        <v/>
      </c>
      <c r="D339" s="137" t="str">
        <f>IF('ZASOBY N'!B338="","",'ZASOBY N'!B338)</f>
        <v/>
      </c>
      <c r="E339" s="138"/>
      <c r="F339" s="356" t="str">
        <f>IF('ZASOBY N'!D338="","",'ZASOBY N'!D338)</f>
        <v/>
      </c>
      <c r="G339" s="220" t="str">
        <f>IF('ZASOBY N'!G338="","",'ZASOBY N'!G338)</f>
        <v/>
      </c>
      <c r="H339" s="221" t="str">
        <f>IF('ZASOBY N'!F338="","",'ZASOBY N'!F338)</f>
        <v/>
      </c>
      <c r="I339" s="221" t="str">
        <f>IF('ZASOBY N'!G338="","",'ZASOBY N'!G338)</f>
        <v/>
      </c>
      <c r="J339" s="221" t="str">
        <f>IF('ZASOBY N'!H338="","",'ZASOBY N'!H338)</f>
        <v/>
      </c>
      <c r="K339" s="214">
        <v>0</v>
      </c>
      <c r="L339" s="214">
        <v>0</v>
      </c>
      <c r="M339" s="214">
        <v>0</v>
      </c>
      <c r="N339" s="222" t="str">
        <f>IF('ZASOBY N'!BD338="x","",IF(W339="","",'ZASOBY N'!E338))</f>
        <v/>
      </c>
      <c r="O339" s="223">
        <v>0</v>
      </c>
      <c r="P339" s="223">
        <v>0</v>
      </c>
      <c r="Q339" s="226" t="str">
        <f>IF($N339="","",'UPR BILANS N'!G339*'UPR BILANS N'!N339)</f>
        <v/>
      </c>
      <c r="R339" s="225" t="str">
        <f>IF($N339="","",'ZASOBY N'!O338)</f>
        <v/>
      </c>
      <c r="S339" s="225" t="str">
        <f>IF($N339="","",IF('ZASOBY N'!Q338="",0,'ZASOBY N'!Q338))</f>
        <v/>
      </c>
      <c r="T339" s="225" t="str">
        <f>IF($N339="","",'ZASOBY N'!V338)</f>
        <v/>
      </c>
      <c r="U339" s="225" t="str">
        <f>IF($N339="","",IF('ZASOBY N'!AG338="",0,'ZASOBY N'!AG338))</f>
        <v/>
      </c>
      <c r="V339" s="225" t="str">
        <f>IF($N339="","",IF(NN!P341="",0,NN!P341))</f>
        <v/>
      </c>
      <c r="W339" s="225" t="str">
        <f t="shared" si="116"/>
        <v/>
      </c>
      <c r="X339" s="226" t="str">
        <f t="shared" si="119"/>
        <v/>
      </c>
      <c r="Y339" s="225" t="str">
        <f>IF('ZASOBY N'!AU338="","",IF(C339&lt;&gt;C338,'ZASOBY N'!AU338,IF(D339&lt;&gt;D338,'ZASOBY N'!AU338,IF(F339&lt;&gt;F338,'ZASOBY N'!AU338,IF(G339&lt;&gt;G338,'ZASOBY N'!AU338,IF(J339&lt;&gt;J338,'ZASOBY N'!AU338,IF(NN!AC341="","",IF(AND(C338=C339,H338=H339,J338=J339,NN!AC341&gt;0),"",IF(AND(C339=C340,H339=DO337,NN!CW339&gt;0),'ZASOBY N'!AU338,'ZASOBY N'!AU338)))))))))</f>
        <v/>
      </c>
      <c r="Z339" s="225" t="str">
        <f t="shared" si="117"/>
        <v/>
      </c>
      <c r="AA339" s="227" t="str">
        <f t="shared" si="121"/>
        <v/>
      </c>
      <c r="AB339" s="400" t="str">
        <f t="shared" si="118"/>
        <v/>
      </c>
      <c r="AC339" s="228" t="str">
        <f t="shared" si="120"/>
        <v/>
      </c>
      <c r="AD339" s="222">
        <f>IF(B339="",0,IF(F339="",0,INDEX(POBRANIE_!$B$6:$F$101,MATCH('UPR BILANS N'!$F339,POBRANIE_!$A$6:$A$101,0),2)))</f>
        <v>0</v>
      </c>
      <c r="AE339" s="224">
        <f>IF(OR('ZASOBY N'!G338="",'ZASOBY N'!E338=""),0,IF(B339="",0,'ZASOBY N'!G338*'ZASOBY N'!E338))</f>
        <v>0</v>
      </c>
      <c r="AF339" s="225">
        <f>IF('ZASOBY N'!O338="",0,'ZASOBY N'!O338)</f>
        <v>0</v>
      </c>
      <c r="AG339" s="225">
        <f>IF('ZASOBY N'!Q338="",0,'ZASOBY N'!Q338)</f>
        <v>0</v>
      </c>
      <c r="AH339" s="225">
        <f>IF('ZASOBY N'!V338="",0,'ZASOBY N'!V338)</f>
        <v>0</v>
      </c>
      <c r="AI339" s="225">
        <f>IF('ZASOBY N'!AG338="",0,'ZASOBY N'!AG338)</f>
        <v>0</v>
      </c>
      <c r="AJ339" s="225">
        <f>IF(NN!P341="",0,IF(NN!P341="BRAK kol.7","BRAK BADAŃ",NN!P341))</f>
        <v>0</v>
      </c>
      <c r="AK339" s="225">
        <f>IF(NN!AC341="",0,IF(NN!AC341="BRAK kol.7","BRAK BADAŃ",NN!AC341))</f>
        <v>0</v>
      </c>
      <c r="BJ339" s="414" t="str">
        <f>IF(AND(BL339=1,BM339=1,SUMIF($C339:$C$525,$C339,$AK339:$AK$525)=$AK339),$AK339,IF($BO339&gt;0,$BO339,IF(AND(COUNTIF($C$11:$C338,$C339)&gt;=1,COUNTIF($D338:$D338,$D339)&gt;=1),"",IF(AND(SUMIF($C339:$C$525,$C339,$AK339:$AK$525)&gt;=$AK339,SUMIF($D339:$D$525,$D339,$AK339:$AK$525)&gt;=$AK339),SUMIF($C339:$C$525,$C339,$AK339:$AK$525),""))))</f>
        <v/>
      </c>
      <c r="BL339" s="409">
        <f>COUNTIFS('ZASOBY N'!$B338:$B$525,'ZASOBY N'!$B338,'ZASOBY N'!$C338:'ZASOBY N'!$C$525,'ZASOBY N'!$C338,'ZASOBY N'!$D338:'ZASOBY N'!$D$525,'ZASOBY N'!$D338,'ZASOBY N'!$H338:'ZASOBY N'!$H$525,'ZASOBY N'!$H338 )</f>
        <v>0</v>
      </c>
      <c r="BM339" s="410">
        <f>COUNTIFS('ZASOBY N'!$B$10:$B338,'ZASOBY N'!$B338,'ZASOBY N'!$C$10:'ZASOBY N'!$C338,'ZASOBY N'!$C338,'ZASOBY N'!$D$10:'ZASOBY N'!$D338,'ZASOBY N'!$D338,'ZASOBY N'!$H$10:'ZASOBY N'!$H338,'ZASOBY N'!$H338 )</f>
        <v>0</v>
      </c>
      <c r="BN339" s="411">
        <f t="shared" si="122"/>
        <v>0</v>
      </c>
      <c r="BO339" s="412">
        <f t="shared" si="123"/>
        <v>0</v>
      </c>
      <c r="BP339" s="94" t="str">
        <f t="shared" si="124"/>
        <v/>
      </c>
      <c r="BQ339" s="414" t="str">
        <f>IF(AND(BS339=1,BT339=1,SUMIF($C339:$C$525,$C339,$AJ339:$AJ$525)=$AJ339),$AJ339,IF($BV339&gt;0,$BV339,IF(AND(COUNTIF($C$11:$C338,$C339)&gt;=1,COUNTIF($D338:$D338,$D339)&gt;=1),"",IF(AND(SUMIF($C339:$C$525,$C339,$AJ339:$AJ$525)&gt;$AJ339,SUMIF($D339:$D$525,$D339,$AJ339:$AJ$525)&gt;$AJ339),SUMIF($C339:$C$525,$C339,$AJ339:$AJ$525),""))))</f>
        <v/>
      </c>
      <c r="BS339" s="409">
        <f>COUNTIFS('ZASOBY N'!$B338:$B$525,'ZASOBY N'!$B338,'ZASOBY N'!$C338:'ZASOBY N'!$C$525,'ZASOBY N'!$C338,'ZASOBY N'!$D338:'ZASOBY N'!$D$525,'ZASOBY N'!$D338,'ZASOBY N'!$H338:'ZASOBY N'!$H$525,'ZASOBY N'!$H338 )</f>
        <v>0</v>
      </c>
      <c r="BT339" s="410">
        <f>COUNTIFS('ZASOBY N'!$B$10:$B338,'ZASOBY N'!$B338,'ZASOBY N'!$C$10:'ZASOBY N'!$C338,'ZASOBY N'!$C338,'ZASOBY N'!$D$10:'ZASOBY N'!$D338,'ZASOBY N'!$D338,'ZASOBY N'!$H$10:'ZASOBY N'!$H338,'ZASOBY N'!$H338 )</f>
        <v>0</v>
      </c>
      <c r="BU339" s="411">
        <f t="shared" si="125"/>
        <v>0</v>
      </c>
      <c r="BV339" s="412">
        <f t="shared" si="126"/>
        <v>0</v>
      </c>
      <c r="BW339" s="94" t="s">
        <v>499</v>
      </c>
      <c r="BX339" s="414" t="str">
        <f>IF(AND(BZ339=1,CA339=1,SUMIF($C339:$C$525,$C339,$AI339:$AI$525)=$AI339),$AI339,IF($CC339&gt;0,$CC339,IF(AND(COUNTIF($C$11:$C338,$C339)&gt;=1,COUNTIF($D338:$D338,$D339)&gt;=1),"",IF(AND(SUMIF($C339:$C$525,$C339,$AI339:$AI$525)&gt;$AI339,SUMIF($D339:$D$525,$D339,$AI339:$AI$525)&gt;$IG339),_xlfn.AGGREGATE(14,4,$CB$11:$CB$31*($C$11:$C$31=$C339),1),""))))</f>
        <v/>
      </c>
      <c r="BZ339" s="409">
        <f>COUNTIFS('ZASOBY N'!$B338:$B$525,'ZASOBY N'!$B338,'ZASOBY N'!$C338:'ZASOBY N'!$C$525,'ZASOBY N'!$C338,'ZASOBY N'!$D338:'ZASOBY N'!$D$525,'ZASOBY N'!$D338,'ZASOBY N'!$H338:'ZASOBY N'!$H$525,'ZASOBY N'!$H338 )</f>
        <v>0</v>
      </c>
      <c r="CA339" s="410">
        <f>COUNTIFS('ZASOBY N'!$B$10:$B338,'ZASOBY N'!$B338,'ZASOBY N'!$C$10:'ZASOBY N'!$C338,'ZASOBY N'!$C338,'ZASOBY N'!$D$10:'ZASOBY N'!$D338,'ZASOBY N'!$D338,'ZASOBY N'!$H$10:'ZASOBY N'!$H338,'ZASOBY N'!$H338 )</f>
        <v>0</v>
      </c>
      <c r="CB339" s="411">
        <f t="shared" si="127"/>
        <v>0</v>
      </c>
      <c r="CC339" s="412">
        <f t="shared" si="128"/>
        <v>0</v>
      </c>
      <c r="CE339" s="414" t="str">
        <f>IF(AND(CG339=1,CH339=1,SUMIF($C339:$C$525,$C339,$AH339:$AH$525)=$AH339),$AH339,IF($CJ339&gt;0,$CJ339,IF(AND(COUNTIF($C$11:$C338,$C339)&gt;=1,COUNTIF($D338:$D338,$D339)&gt;=1),"",IF(AND(SUMIF($C339:$C$525,$C339,$AH339:$AH$525)&gt;$AH339,SUMIF($D339:$D$525,$D339,$AH339:$AH$525)&gt;$AH339),_xlfn.AGGREGATE(14,4,$CI$11:$CI$31*($C$11:$C$31=$C339),1),""))))</f>
        <v/>
      </c>
      <c r="CG339" s="409">
        <f>COUNTIFS('ZASOBY N'!$B338:$B$525,'ZASOBY N'!$B338,'ZASOBY N'!$C338:'ZASOBY N'!$C$525,'ZASOBY N'!$C338,'ZASOBY N'!$D338:'ZASOBY N'!$D$525,'ZASOBY N'!$D338,'ZASOBY N'!$H338:'ZASOBY N'!$H$525,'ZASOBY N'!$H338 )</f>
        <v>0</v>
      </c>
      <c r="CH339" s="410">
        <f>COUNTIFS('ZASOBY N'!$B$10:$B338,'ZASOBY N'!$B338,'ZASOBY N'!$C$10:'ZASOBY N'!$C338,'ZASOBY N'!$C338,'ZASOBY N'!$D$10:'ZASOBY N'!$D338,'ZASOBY N'!$D338,'ZASOBY N'!$H$10:'ZASOBY N'!$H338,'ZASOBY N'!$H338 )</f>
        <v>0</v>
      </c>
      <c r="CI339" s="411">
        <f t="shared" si="129"/>
        <v>0</v>
      </c>
      <c r="CJ339" s="412">
        <f t="shared" si="130"/>
        <v>0</v>
      </c>
      <c r="CL339" s="414" t="str">
        <f>IF(AND(CN339=1,CO339=1,SUMIF($C339:$C$525,$C339,$AG339:$AG$525)=$AG339),$AG339,IF($CQ339&gt;0,$CQ339,IF(AND(COUNTIF($C$11:$C338,$C339)&gt;=1,COUNTIF($D338:$D338,$D339)&gt;=1),"",IF(AND(SUMIF($C339:$C$525,$C339,$AG339:$AG$525)&gt;$AG339,SUMIF($D339:$D$525,$D339,$AG339:$AG$525)&gt;$AG339),_xlfn.AGGREGATE(14,4,$CP$11:$CP$31*($C$11:$C$31=$C339),1),""))))</f>
        <v/>
      </c>
      <c r="CN339" s="409">
        <f>COUNTIFS('ZASOBY N'!$B338:$B$525,'ZASOBY N'!$B338,'ZASOBY N'!$C338:'ZASOBY N'!$C$525,'ZASOBY N'!$C338,'ZASOBY N'!$D338:'ZASOBY N'!$D$525,'ZASOBY N'!$D338,'ZASOBY N'!$H338:'ZASOBY N'!$H$525,'ZASOBY N'!$H338 )</f>
        <v>0</v>
      </c>
      <c r="CO339" s="410">
        <f>COUNTIFS('ZASOBY N'!$B$10:$B338,'ZASOBY N'!$B338,'ZASOBY N'!$C$10:'ZASOBY N'!$C338,'ZASOBY N'!$C338,'ZASOBY N'!$D$10:'ZASOBY N'!$D338,'ZASOBY N'!$D338,'ZASOBY N'!$H$10:'ZASOBY N'!$H338,'ZASOBY N'!$H338 )</f>
        <v>0</v>
      </c>
      <c r="CP339" s="411">
        <f t="shared" si="131"/>
        <v>0</v>
      </c>
      <c r="CQ339" s="412">
        <f t="shared" si="132"/>
        <v>0</v>
      </c>
      <c r="CS339" s="414" t="str">
        <f>IF(AND(CU339=1,CV339=1,SUMIF($C339:$C$525,$C339,$AF339:$AF$525)=$AF339),$AF339,IF($CX339&gt;0,$CX339,IF(AND(COUNTIF($C$11:$C338,$C339)&gt;=1,COUNTIF($D338:$D338,$D339)&gt;=1),"",IF(AND(SUMIF($C339:$C$525,$C339,$AF339:$AF$525)&gt;$AF339,SUMIF($D339:$D$525,$D339,$AF339:$AF$525)&gt;$AF339),_xlfn.AGGREGATE(14,4,$CW$11:$CW$31*($C$11:$C$31=$C339),1),""))))</f>
        <v/>
      </c>
      <c r="CU339" s="409">
        <f>COUNTIFS('ZASOBY N'!$B338:$B$525,'ZASOBY N'!$B338,'ZASOBY N'!$C338:'ZASOBY N'!$C$525,'ZASOBY N'!$C338,'ZASOBY N'!$D338:'ZASOBY N'!$D$525,'ZASOBY N'!$D338,'ZASOBY N'!$H338:'ZASOBY N'!$H$525,'ZASOBY N'!$H338 )</f>
        <v>0</v>
      </c>
      <c r="CV339" s="410">
        <f>COUNTIFS('ZASOBY N'!$B$10:$B338,'ZASOBY N'!$B338,'ZASOBY N'!$C$10:'ZASOBY N'!$C338,'ZASOBY N'!$C338,'ZASOBY N'!$D$10:'ZASOBY N'!$D338,'ZASOBY N'!$D338,'ZASOBY N'!$H$10:'ZASOBY N'!$H338,'ZASOBY N'!$H338 )</f>
        <v>0</v>
      </c>
      <c r="CW339" s="411">
        <f t="shared" si="133"/>
        <v>0</v>
      </c>
      <c r="CX339" s="412">
        <f t="shared" si="134"/>
        <v>0</v>
      </c>
      <c r="CZ339" s="414" t="str">
        <f>IF(AND(DB339=1,DC339=1,SUMIF($C339:$C$525,$C339,$AE339:$AE$525)=$AE339),$AE339,IF($DE339&gt;0,$DE339,IF(AND(COUNTIF($C$11:$C338,$C339)&gt;=1,COUNTIF($D338:$D338,$D339)&gt;=1),"",IF(AND(SUMIF($C339:$C$525,$C339,$AE339:$AE$525)&gt;$AE339,SUMIF($D339:$D$525,$D339,$AE339:$AE$525)&gt;$AE339),_xlfn.AGGREGATE(14,4,$DD$11:$DD$31*($C$11:$C$31=$C339),1),""))))</f>
        <v/>
      </c>
      <c r="DB339" s="409">
        <f>COUNTIFS('ZASOBY N'!$B338:$B$525,'ZASOBY N'!$B338,'ZASOBY N'!$C338:'ZASOBY N'!$C$525,'ZASOBY N'!$C338,'ZASOBY N'!$D338:'ZASOBY N'!$D$525,'ZASOBY N'!$D338,'ZASOBY N'!$H338:'ZASOBY N'!$H$525,'ZASOBY N'!$H338 )</f>
        <v>0</v>
      </c>
      <c r="DC339" s="410">
        <f>COUNTIFS('ZASOBY N'!$B$10:$B338,'ZASOBY N'!$B338,'ZASOBY N'!$C$10:'ZASOBY N'!$C338,'ZASOBY N'!$C338,'ZASOBY N'!$D$10:'ZASOBY N'!$D338,'ZASOBY N'!$D338,'ZASOBY N'!$H$10:'ZASOBY N'!$H338,'ZASOBY N'!$H338 )</f>
        <v>0</v>
      </c>
      <c r="DD339" s="411">
        <f t="shared" si="135"/>
        <v>0</v>
      </c>
      <c r="DE339" s="412">
        <f t="shared" si="136"/>
        <v>0</v>
      </c>
      <c r="DF339" s="399" t="str">
        <f>IF(AND(DI339=1,DJ339=1,SUMIF($C339:$C$525,$C339,$AD339:$AD$525)=$AD339),$AD339,IF($DL339&gt;0,$DL339,IF(B339="","",IF(AND(COUNTIF($C$11:$C338,$C339)&gt;=1,COUNTIF($D338:$D338,$D339)&gt;=1,COUNTIF($Z336:$Z338,$C339)=0),"",IF(AND(COUNTIF($C$11:$C338,$C339)&gt;=1,COUNTIF($D338:$D338,$D339)&gt;=1),"UJĘTO WYŻEJ",IF(AND(SUMIF($C339:$C$525,$C339,$AD339:$AD$525)&gt;$AD339,SUMIF($D339:$D$525,$D339,$AD339:$AD$525)&gt;$AD339),_xlfn.AGGREGATE(14,4,$DK$11:$DK$31*($C$11:$C$31=$C339),1),""))))))</f>
        <v/>
      </c>
      <c r="DG339" s="414" t="str">
        <f>IF(AND(DI339=1,DJ339=1,SUMIF($C339:$C$525,$C339,$AD339:$AD$525)=$AD339),$AD339,IF($DL339&gt;0,$DL339,IF(AND(COUNTIF($C$11:$C338,$C339)&gt;=1,COUNTIF($D338:$D338,$D339)&gt;=1),"",IF(AND(SUMIF($C339:$C$525,$C339,$AD339:$AD$525)&gt;$AD339,SUMIF($D339:$D$525,$D339,$AD339:$AD$525)&gt;$AD339),_xlfn.AGGREGATE(14,4,$DK$11:$DK$31*($C$11:$C$31=$C339),1),""))))</f>
        <v/>
      </c>
      <c r="DI339" s="409">
        <f>COUNTIFS('ZASOBY N'!$B338:$B$525,'ZASOBY N'!$B338,'ZASOBY N'!$C338:'ZASOBY N'!$C$525,'ZASOBY N'!$C338,'ZASOBY N'!$D338:'ZASOBY N'!$D$525,'ZASOBY N'!$D338,'ZASOBY N'!$H338:'ZASOBY N'!$H$525,'ZASOBY N'!$H338 )</f>
        <v>0</v>
      </c>
      <c r="DJ339" s="410">
        <f>COUNTIFS('ZASOBY N'!$B$10:$B338,'ZASOBY N'!$B338,'ZASOBY N'!$C$10:'ZASOBY N'!$C338,'ZASOBY N'!$C338,'ZASOBY N'!$D$10:'ZASOBY N'!$D338,'ZASOBY N'!$D338,'ZASOBY N'!$H$10:'ZASOBY N'!$H338,'ZASOBY N'!$H338 )</f>
        <v>0</v>
      </c>
      <c r="DK339" s="411">
        <f t="shared" si="137"/>
        <v>0</v>
      </c>
      <c r="DL339" s="412">
        <f t="shared" si="138"/>
        <v>0</v>
      </c>
    </row>
    <row r="340" spans="1:116" ht="18.899999999999999" customHeight="1" x14ac:dyDescent="0.3">
      <c r="A340" s="219"/>
      <c r="B340" s="152" t="str">
        <f>IF('ZASOBY N'!A339="","",'ZASOBY N'!A339)</f>
        <v/>
      </c>
      <c r="C340" s="462" t="str">
        <f>IF('ZASOBY N'!C339="","",'ZASOBY N'!C339)</f>
        <v/>
      </c>
      <c r="D340" s="137" t="str">
        <f>IF('ZASOBY N'!B339="","",'ZASOBY N'!B339)</f>
        <v/>
      </c>
      <c r="E340" s="138"/>
      <c r="F340" s="356" t="str">
        <f>IF('ZASOBY N'!D339="","",'ZASOBY N'!D339)</f>
        <v/>
      </c>
      <c r="G340" s="220" t="str">
        <f>IF('ZASOBY N'!G339="","",'ZASOBY N'!G339)</f>
        <v/>
      </c>
      <c r="H340" s="221" t="str">
        <f>IF('ZASOBY N'!F339="","",'ZASOBY N'!F339)</f>
        <v/>
      </c>
      <c r="I340" s="221" t="str">
        <f>IF('ZASOBY N'!G339="","",'ZASOBY N'!G339)</f>
        <v/>
      </c>
      <c r="J340" s="221" t="str">
        <f>IF('ZASOBY N'!H339="","",'ZASOBY N'!H339)</f>
        <v/>
      </c>
      <c r="K340" s="214">
        <v>0</v>
      </c>
      <c r="L340" s="214">
        <v>0</v>
      </c>
      <c r="M340" s="214">
        <v>0</v>
      </c>
      <c r="N340" s="222" t="str">
        <f>IF('ZASOBY N'!BD339="x","",IF(W340="","",'ZASOBY N'!E339))</f>
        <v/>
      </c>
      <c r="O340" s="223">
        <v>0</v>
      </c>
      <c r="P340" s="223">
        <v>0</v>
      </c>
      <c r="Q340" s="226" t="str">
        <f>IF($N340="","",'UPR BILANS N'!G340*'UPR BILANS N'!N340)</f>
        <v/>
      </c>
      <c r="R340" s="225" t="str">
        <f>IF($N340="","",'ZASOBY N'!O339)</f>
        <v/>
      </c>
      <c r="S340" s="225" t="str">
        <f>IF($N340="","",IF('ZASOBY N'!Q339="",0,'ZASOBY N'!Q339))</f>
        <v/>
      </c>
      <c r="T340" s="225" t="str">
        <f>IF($N340="","",'ZASOBY N'!V339)</f>
        <v/>
      </c>
      <c r="U340" s="225" t="str">
        <f>IF($N340="","",IF('ZASOBY N'!AG339="",0,'ZASOBY N'!AG339))</f>
        <v/>
      </c>
      <c r="V340" s="225" t="str">
        <f>IF($N340="","",IF(NN!P342="",0,NN!P342))</f>
        <v/>
      </c>
      <c r="W340" s="225" t="str">
        <f t="shared" si="116"/>
        <v/>
      </c>
      <c r="X340" s="226" t="str">
        <f t="shared" si="119"/>
        <v/>
      </c>
      <c r="Y340" s="225" t="str">
        <f>IF('ZASOBY N'!AU339="","",IF(C340&lt;&gt;C339,'ZASOBY N'!AU339,IF(D340&lt;&gt;D339,'ZASOBY N'!AU339,IF(F340&lt;&gt;F339,'ZASOBY N'!AU339,IF(G340&lt;&gt;G339,'ZASOBY N'!AU339,IF(J340&lt;&gt;J339,'ZASOBY N'!AU339,IF(NN!AC342="","",IF(AND(C339=C340,H339=H340,J339=J340,NN!AC342&gt;0),"",IF(AND(C340=C341,H340=DO338,NN!CW340&gt;0),'ZASOBY N'!AU339,'ZASOBY N'!AU339)))))))))</f>
        <v/>
      </c>
      <c r="Z340" s="225" t="str">
        <f t="shared" si="117"/>
        <v/>
      </c>
      <c r="AA340" s="227" t="str">
        <f t="shared" si="121"/>
        <v/>
      </c>
      <c r="AB340" s="400" t="str">
        <f t="shared" si="118"/>
        <v/>
      </c>
      <c r="AC340" s="228" t="str">
        <f t="shared" si="120"/>
        <v/>
      </c>
      <c r="AD340" s="222">
        <f>IF(B340="",0,IF(F340="",0,INDEX(POBRANIE_!$B$6:$F$101,MATCH('UPR BILANS N'!$F340,POBRANIE_!$A$6:$A$101,0),2)))</f>
        <v>0</v>
      </c>
      <c r="AE340" s="224">
        <f>IF(OR('ZASOBY N'!G339="",'ZASOBY N'!E339=""),0,IF(B340="",0,'ZASOBY N'!G339*'ZASOBY N'!E339))</f>
        <v>0</v>
      </c>
      <c r="AF340" s="225">
        <f>IF('ZASOBY N'!O339="",0,'ZASOBY N'!O339)</f>
        <v>0</v>
      </c>
      <c r="AG340" s="225">
        <f>IF('ZASOBY N'!Q339="",0,'ZASOBY N'!Q339)</f>
        <v>0</v>
      </c>
      <c r="AH340" s="225">
        <f>IF('ZASOBY N'!V339="",0,'ZASOBY N'!V339)</f>
        <v>0</v>
      </c>
      <c r="AI340" s="225">
        <f>IF('ZASOBY N'!AG339="",0,'ZASOBY N'!AG339)</f>
        <v>0</v>
      </c>
      <c r="AJ340" s="225">
        <f>IF(NN!P342="",0,IF(NN!P342="BRAK kol.7","BRAK BADAŃ",NN!P342))</f>
        <v>0</v>
      </c>
      <c r="AK340" s="225">
        <f>IF(NN!AC342="",0,IF(NN!AC342="BRAK kol.7","BRAK BADAŃ",NN!AC342))</f>
        <v>0</v>
      </c>
      <c r="BJ340" s="414" t="str">
        <f>IF(AND(BL340=1,BM340=1,SUMIF($C340:$C$525,$C340,$AK340:$AK$525)=$AK340),$AK340,IF($BO340&gt;0,$BO340,IF(AND(COUNTIF($C$11:$C339,$C340)&gt;=1,COUNTIF($D339:$D339,$D340)&gt;=1),"",IF(AND(SUMIF($C340:$C$525,$C340,$AK340:$AK$525)&gt;=$AK340,SUMIF($D340:$D$525,$D340,$AK340:$AK$525)&gt;=$AK340),SUMIF($C340:$C$525,$C340,$AK340:$AK$525),""))))</f>
        <v/>
      </c>
      <c r="BL340" s="409">
        <f>COUNTIFS('ZASOBY N'!$B339:$B$525,'ZASOBY N'!$B339,'ZASOBY N'!$C339:'ZASOBY N'!$C$525,'ZASOBY N'!$C339,'ZASOBY N'!$D339:'ZASOBY N'!$D$525,'ZASOBY N'!$D339,'ZASOBY N'!$H339:'ZASOBY N'!$H$525,'ZASOBY N'!$H339 )</f>
        <v>0</v>
      </c>
      <c r="BM340" s="410">
        <f>COUNTIFS('ZASOBY N'!$B$10:$B339,'ZASOBY N'!$B339,'ZASOBY N'!$C$10:'ZASOBY N'!$C339,'ZASOBY N'!$C339,'ZASOBY N'!$D$10:'ZASOBY N'!$D339,'ZASOBY N'!$D339,'ZASOBY N'!$H$10:'ZASOBY N'!$H339,'ZASOBY N'!$H339 )</f>
        <v>0</v>
      </c>
      <c r="BN340" s="411">
        <f t="shared" si="122"/>
        <v>0</v>
      </c>
      <c r="BO340" s="412">
        <f t="shared" si="123"/>
        <v>0</v>
      </c>
      <c r="BP340" s="94" t="str">
        <f t="shared" si="124"/>
        <v/>
      </c>
      <c r="BQ340" s="414" t="str">
        <f>IF(AND(BS340=1,BT340=1,SUMIF($C340:$C$525,$C340,$AJ340:$AJ$525)=$AJ340),$AJ340,IF($BV340&gt;0,$BV340,IF(AND(COUNTIF($C$11:$C339,$C340)&gt;=1,COUNTIF($D339:$D339,$D340)&gt;=1),"",IF(AND(SUMIF($C340:$C$525,$C340,$AJ340:$AJ$525)&gt;$AJ340,SUMIF($D340:$D$525,$D340,$AJ340:$AJ$525)&gt;$AJ340),SUMIF($C340:$C$525,$C340,$AJ340:$AJ$525),""))))</f>
        <v/>
      </c>
      <c r="BS340" s="409">
        <f>COUNTIFS('ZASOBY N'!$B339:$B$525,'ZASOBY N'!$B339,'ZASOBY N'!$C339:'ZASOBY N'!$C$525,'ZASOBY N'!$C339,'ZASOBY N'!$D339:'ZASOBY N'!$D$525,'ZASOBY N'!$D339,'ZASOBY N'!$H339:'ZASOBY N'!$H$525,'ZASOBY N'!$H339 )</f>
        <v>0</v>
      </c>
      <c r="BT340" s="410">
        <f>COUNTIFS('ZASOBY N'!$B$10:$B339,'ZASOBY N'!$B339,'ZASOBY N'!$C$10:'ZASOBY N'!$C339,'ZASOBY N'!$C339,'ZASOBY N'!$D$10:'ZASOBY N'!$D339,'ZASOBY N'!$D339,'ZASOBY N'!$H$10:'ZASOBY N'!$H339,'ZASOBY N'!$H339 )</f>
        <v>0</v>
      </c>
      <c r="BU340" s="411">
        <f t="shared" si="125"/>
        <v>0</v>
      </c>
      <c r="BV340" s="412">
        <f t="shared" si="126"/>
        <v>0</v>
      </c>
      <c r="BW340" s="94" t="s">
        <v>499</v>
      </c>
      <c r="BX340" s="414" t="str">
        <f>IF(AND(BZ340=1,CA340=1,SUMIF($C340:$C$525,$C340,$AI340:$AI$525)=$AI340),$AI340,IF($CC340&gt;0,$CC340,IF(AND(COUNTIF($C$11:$C339,$C340)&gt;=1,COUNTIF($D339:$D339,$D340)&gt;=1),"",IF(AND(SUMIF($C340:$C$525,$C340,$AI340:$AI$525)&gt;$AI340,SUMIF($D340:$D$525,$D340,$AI340:$AI$525)&gt;$IG340),_xlfn.AGGREGATE(14,4,$CB$11:$CB$31*($C$11:$C$31=$C340),1),""))))</f>
        <v/>
      </c>
      <c r="BZ340" s="409">
        <f>COUNTIFS('ZASOBY N'!$B339:$B$525,'ZASOBY N'!$B339,'ZASOBY N'!$C339:'ZASOBY N'!$C$525,'ZASOBY N'!$C339,'ZASOBY N'!$D339:'ZASOBY N'!$D$525,'ZASOBY N'!$D339,'ZASOBY N'!$H339:'ZASOBY N'!$H$525,'ZASOBY N'!$H339 )</f>
        <v>0</v>
      </c>
      <c r="CA340" s="410">
        <f>COUNTIFS('ZASOBY N'!$B$10:$B339,'ZASOBY N'!$B339,'ZASOBY N'!$C$10:'ZASOBY N'!$C339,'ZASOBY N'!$C339,'ZASOBY N'!$D$10:'ZASOBY N'!$D339,'ZASOBY N'!$D339,'ZASOBY N'!$H$10:'ZASOBY N'!$H339,'ZASOBY N'!$H339 )</f>
        <v>0</v>
      </c>
      <c r="CB340" s="411">
        <f t="shared" si="127"/>
        <v>0</v>
      </c>
      <c r="CC340" s="412">
        <f t="shared" si="128"/>
        <v>0</v>
      </c>
      <c r="CE340" s="414" t="str">
        <f>IF(AND(CG340=1,CH340=1,SUMIF($C340:$C$525,$C340,$AH340:$AH$525)=$AH340),$AH340,IF($CJ340&gt;0,$CJ340,IF(AND(COUNTIF($C$11:$C339,$C340)&gt;=1,COUNTIF($D339:$D339,$D340)&gt;=1),"",IF(AND(SUMIF($C340:$C$525,$C340,$AH340:$AH$525)&gt;$AH340,SUMIF($D340:$D$525,$D340,$AH340:$AH$525)&gt;$AH340),_xlfn.AGGREGATE(14,4,$CI$11:$CI$31*($C$11:$C$31=$C340),1),""))))</f>
        <v/>
      </c>
      <c r="CG340" s="409">
        <f>COUNTIFS('ZASOBY N'!$B339:$B$525,'ZASOBY N'!$B339,'ZASOBY N'!$C339:'ZASOBY N'!$C$525,'ZASOBY N'!$C339,'ZASOBY N'!$D339:'ZASOBY N'!$D$525,'ZASOBY N'!$D339,'ZASOBY N'!$H339:'ZASOBY N'!$H$525,'ZASOBY N'!$H339 )</f>
        <v>0</v>
      </c>
      <c r="CH340" s="410">
        <f>COUNTIFS('ZASOBY N'!$B$10:$B339,'ZASOBY N'!$B339,'ZASOBY N'!$C$10:'ZASOBY N'!$C339,'ZASOBY N'!$C339,'ZASOBY N'!$D$10:'ZASOBY N'!$D339,'ZASOBY N'!$D339,'ZASOBY N'!$H$10:'ZASOBY N'!$H339,'ZASOBY N'!$H339 )</f>
        <v>0</v>
      </c>
      <c r="CI340" s="411">
        <f t="shared" si="129"/>
        <v>0</v>
      </c>
      <c r="CJ340" s="412">
        <f t="shared" si="130"/>
        <v>0</v>
      </c>
      <c r="CL340" s="414" t="str">
        <f>IF(AND(CN340=1,CO340=1,SUMIF($C340:$C$525,$C340,$AG340:$AG$525)=$AG340),$AG340,IF($CQ340&gt;0,$CQ340,IF(AND(COUNTIF($C$11:$C339,$C340)&gt;=1,COUNTIF($D339:$D339,$D340)&gt;=1),"",IF(AND(SUMIF($C340:$C$525,$C340,$AG340:$AG$525)&gt;$AG340,SUMIF($D340:$D$525,$D340,$AG340:$AG$525)&gt;$AG340),_xlfn.AGGREGATE(14,4,$CP$11:$CP$31*($C$11:$C$31=$C340),1),""))))</f>
        <v/>
      </c>
      <c r="CN340" s="409">
        <f>COUNTIFS('ZASOBY N'!$B339:$B$525,'ZASOBY N'!$B339,'ZASOBY N'!$C339:'ZASOBY N'!$C$525,'ZASOBY N'!$C339,'ZASOBY N'!$D339:'ZASOBY N'!$D$525,'ZASOBY N'!$D339,'ZASOBY N'!$H339:'ZASOBY N'!$H$525,'ZASOBY N'!$H339 )</f>
        <v>0</v>
      </c>
      <c r="CO340" s="410">
        <f>COUNTIFS('ZASOBY N'!$B$10:$B339,'ZASOBY N'!$B339,'ZASOBY N'!$C$10:'ZASOBY N'!$C339,'ZASOBY N'!$C339,'ZASOBY N'!$D$10:'ZASOBY N'!$D339,'ZASOBY N'!$D339,'ZASOBY N'!$H$10:'ZASOBY N'!$H339,'ZASOBY N'!$H339 )</f>
        <v>0</v>
      </c>
      <c r="CP340" s="411">
        <f t="shared" si="131"/>
        <v>0</v>
      </c>
      <c r="CQ340" s="412">
        <f t="shared" si="132"/>
        <v>0</v>
      </c>
      <c r="CS340" s="414" t="str">
        <f>IF(AND(CU340=1,CV340=1,SUMIF($C340:$C$525,$C340,$AF340:$AF$525)=$AF340),$AF340,IF($CX340&gt;0,$CX340,IF(AND(COUNTIF($C$11:$C339,$C340)&gt;=1,COUNTIF($D339:$D339,$D340)&gt;=1),"",IF(AND(SUMIF($C340:$C$525,$C340,$AF340:$AF$525)&gt;$AF340,SUMIF($D340:$D$525,$D340,$AF340:$AF$525)&gt;$AF340),_xlfn.AGGREGATE(14,4,$CW$11:$CW$31*($C$11:$C$31=$C340),1),""))))</f>
        <v/>
      </c>
      <c r="CU340" s="409">
        <f>COUNTIFS('ZASOBY N'!$B339:$B$525,'ZASOBY N'!$B339,'ZASOBY N'!$C339:'ZASOBY N'!$C$525,'ZASOBY N'!$C339,'ZASOBY N'!$D339:'ZASOBY N'!$D$525,'ZASOBY N'!$D339,'ZASOBY N'!$H339:'ZASOBY N'!$H$525,'ZASOBY N'!$H339 )</f>
        <v>0</v>
      </c>
      <c r="CV340" s="410">
        <f>COUNTIFS('ZASOBY N'!$B$10:$B339,'ZASOBY N'!$B339,'ZASOBY N'!$C$10:'ZASOBY N'!$C339,'ZASOBY N'!$C339,'ZASOBY N'!$D$10:'ZASOBY N'!$D339,'ZASOBY N'!$D339,'ZASOBY N'!$H$10:'ZASOBY N'!$H339,'ZASOBY N'!$H339 )</f>
        <v>0</v>
      </c>
      <c r="CW340" s="411">
        <f t="shared" si="133"/>
        <v>0</v>
      </c>
      <c r="CX340" s="412">
        <f t="shared" si="134"/>
        <v>0</v>
      </c>
      <c r="CZ340" s="414" t="str">
        <f>IF(AND(DB340=1,DC340=1,SUMIF($C340:$C$525,$C340,$AE340:$AE$525)=$AE340),$AE340,IF($DE340&gt;0,$DE340,IF(AND(COUNTIF($C$11:$C339,$C340)&gt;=1,COUNTIF($D339:$D339,$D340)&gt;=1),"",IF(AND(SUMIF($C340:$C$525,$C340,$AE340:$AE$525)&gt;$AE340,SUMIF($D340:$D$525,$D340,$AE340:$AE$525)&gt;$AE340),_xlfn.AGGREGATE(14,4,$DD$11:$DD$31*($C$11:$C$31=$C340),1),""))))</f>
        <v/>
      </c>
      <c r="DB340" s="409">
        <f>COUNTIFS('ZASOBY N'!$B339:$B$525,'ZASOBY N'!$B339,'ZASOBY N'!$C339:'ZASOBY N'!$C$525,'ZASOBY N'!$C339,'ZASOBY N'!$D339:'ZASOBY N'!$D$525,'ZASOBY N'!$D339,'ZASOBY N'!$H339:'ZASOBY N'!$H$525,'ZASOBY N'!$H339 )</f>
        <v>0</v>
      </c>
      <c r="DC340" s="410">
        <f>COUNTIFS('ZASOBY N'!$B$10:$B339,'ZASOBY N'!$B339,'ZASOBY N'!$C$10:'ZASOBY N'!$C339,'ZASOBY N'!$C339,'ZASOBY N'!$D$10:'ZASOBY N'!$D339,'ZASOBY N'!$D339,'ZASOBY N'!$H$10:'ZASOBY N'!$H339,'ZASOBY N'!$H339 )</f>
        <v>0</v>
      </c>
      <c r="DD340" s="411">
        <f t="shared" si="135"/>
        <v>0</v>
      </c>
      <c r="DE340" s="412">
        <f t="shared" si="136"/>
        <v>0</v>
      </c>
      <c r="DF340" s="399" t="str">
        <f>IF(AND(DI340=1,DJ340=1,SUMIF($C340:$C$525,$C340,$AD340:$AD$525)=$AD340),$AD340,IF($DL340&gt;0,$DL340,IF(B340="","",IF(AND(COUNTIF($C$11:$C339,$C340)&gt;=1,COUNTIF($D339:$D339,$D340)&gt;=1,COUNTIF($Z337:$Z339,$C340)=0),"",IF(AND(COUNTIF($C$11:$C339,$C340)&gt;=1,COUNTIF($D339:$D339,$D340)&gt;=1),"UJĘTO WYŻEJ",IF(AND(SUMIF($C340:$C$525,$C340,$AD340:$AD$525)&gt;$AD340,SUMIF($D340:$D$525,$D340,$AD340:$AD$525)&gt;$AD340),_xlfn.AGGREGATE(14,4,$DK$11:$DK$31*($C$11:$C$31=$C340),1),""))))))</f>
        <v/>
      </c>
      <c r="DG340" s="414" t="str">
        <f>IF(AND(DI340=1,DJ340=1,SUMIF($C340:$C$525,$C340,$AD340:$AD$525)=$AD340),$AD340,IF($DL340&gt;0,$DL340,IF(AND(COUNTIF($C$11:$C339,$C340)&gt;=1,COUNTIF($D339:$D339,$D340)&gt;=1),"",IF(AND(SUMIF($C340:$C$525,$C340,$AD340:$AD$525)&gt;$AD340,SUMIF($D340:$D$525,$D340,$AD340:$AD$525)&gt;$AD340),_xlfn.AGGREGATE(14,4,$DK$11:$DK$31*($C$11:$C$31=$C340),1),""))))</f>
        <v/>
      </c>
      <c r="DI340" s="409">
        <f>COUNTIFS('ZASOBY N'!$B339:$B$525,'ZASOBY N'!$B339,'ZASOBY N'!$C339:'ZASOBY N'!$C$525,'ZASOBY N'!$C339,'ZASOBY N'!$D339:'ZASOBY N'!$D$525,'ZASOBY N'!$D339,'ZASOBY N'!$H339:'ZASOBY N'!$H$525,'ZASOBY N'!$H339 )</f>
        <v>0</v>
      </c>
      <c r="DJ340" s="410">
        <f>COUNTIFS('ZASOBY N'!$B$10:$B339,'ZASOBY N'!$B339,'ZASOBY N'!$C$10:'ZASOBY N'!$C339,'ZASOBY N'!$C339,'ZASOBY N'!$D$10:'ZASOBY N'!$D339,'ZASOBY N'!$D339,'ZASOBY N'!$H$10:'ZASOBY N'!$H339,'ZASOBY N'!$H339 )</f>
        <v>0</v>
      </c>
      <c r="DK340" s="411">
        <f t="shared" si="137"/>
        <v>0</v>
      </c>
      <c r="DL340" s="412">
        <f t="shared" si="138"/>
        <v>0</v>
      </c>
    </row>
    <row r="341" spans="1:116" ht="18.899999999999999" customHeight="1" x14ac:dyDescent="0.3">
      <c r="A341" s="219"/>
      <c r="B341" s="152" t="str">
        <f>IF('ZASOBY N'!A340="","",'ZASOBY N'!A340)</f>
        <v/>
      </c>
      <c r="C341" s="462" t="str">
        <f>IF('ZASOBY N'!C340="","",'ZASOBY N'!C340)</f>
        <v/>
      </c>
      <c r="D341" s="137" t="str">
        <f>IF('ZASOBY N'!B340="","",'ZASOBY N'!B340)</f>
        <v/>
      </c>
      <c r="E341" s="138"/>
      <c r="F341" s="356" t="str">
        <f>IF('ZASOBY N'!D340="","",'ZASOBY N'!D340)</f>
        <v/>
      </c>
      <c r="G341" s="220" t="str">
        <f>IF('ZASOBY N'!G340="","",'ZASOBY N'!G340)</f>
        <v/>
      </c>
      <c r="H341" s="221" t="str">
        <f>IF('ZASOBY N'!F340="","",'ZASOBY N'!F340)</f>
        <v/>
      </c>
      <c r="I341" s="221" t="str">
        <f>IF('ZASOBY N'!G340="","",'ZASOBY N'!G340)</f>
        <v/>
      </c>
      <c r="J341" s="221" t="str">
        <f>IF('ZASOBY N'!H340="","",'ZASOBY N'!H340)</f>
        <v/>
      </c>
      <c r="K341" s="214">
        <v>0</v>
      </c>
      <c r="L341" s="214">
        <v>0</v>
      </c>
      <c r="M341" s="214">
        <v>0</v>
      </c>
      <c r="N341" s="222" t="str">
        <f>IF('ZASOBY N'!BD340="x","",IF(W341="","",'ZASOBY N'!E340))</f>
        <v/>
      </c>
      <c r="O341" s="223">
        <v>0</v>
      </c>
      <c r="P341" s="223">
        <v>0</v>
      </c>
      <c r="Q341" s="226" t="str">
        <f>IF($N341="","",'UPR BILANS N'!G341*'UPR BILANS N'!N341)</f>
        <v/>
      </c>
      <c r="R341" s="225" t="str">
        <f>IF($N341="","",'ZASOBY N'!O340)</f>
        <v/>
      </c>
      <c r="S341" s="225" t="str">
        <f>IF($N341="","",IF('ZASOBY N'!Q340="",0,'ZASOBY N'!Q340))</f>
        <v/>
      </c>
      <c r="T341" s="225" t="str">
        <f>IF($N341="","",'ZASOBY N'!V340)</f>
        <v/>
      </c>
      <c r="U341" s="225" t="str">
        <f>IF($N341="","",IF('ZASOBY N'!AG340="",0,'ZASOBY N'!AG340))</f>
        <v/>
      </c>
      <c r="V341" s="225" t="str">
        <f>IF($N341="","",IF(NN!P343="",0,NN!P343))</f>
        <v/>
      </c>
      <c r="W341" s="225" t="str">
        <f t="shared" si="116"/>
        <v/>
      </c>
      <c r="X341" s="226" t="str">
        <f t="shared" si="119"/>
        <v/>
      </c>
      <c r="Y341" s="225" t="str">
        <f>IF('ZASOBY N'!AU340="","",IF(C341&lt;&gt;C340,'ZASOBY N'!AU340,IF(D341&lt;&gt;D340,'ZASOBY N'!AU340,IF(F341&lt;&gt;F340,'ZASOBY N'!AU340,IF(G341&lt;&gt;G340,'ZASOBY N'!AU340,IF(J341&lt;&gt;J340,'ZASOBY N'!AU340,IF(NN!AC343="","",IF(AND(C340=C341,H340=H341,J340=J341,NN!AC343&gt;0),"",IF(AND(C341=C342,H341=DO339,NN!CW341&gt;0),'ZASOBY N'!AU340,'ZASOBY N'!AU340)))))))))</f>
        <v/>
      </c>
      <c r="Z341" s="225" t="str">
        <f t="shared" si="117"/>
        <v/>
      </c>
      <c r="AA341" s="227" t="str">
        <f t="shared" si="121"/>
        <v/>
      </c>
      <c r="AB341" s="400" t="str">
        <f t="shared" si="118"/>
        <v/>
      </c>
      <c r="AC341" s="228" t="str">
        <f t="shared" si="120"/>
        <v/>
      </c>
      <c r="AD341" s="222">
        <f>IF(B341="",0,IF(F341="",0,INDEX(POBRANIE_!$B$6:$F$101,MATCH('UPR BILANS N'!$F341,POBRANIE_!$A$6:$A$101,0),2)))</f>
        <v>0</v>
      </c>
      <c r="AE341" s="224">
        <f>IF(OR('ZASOBY N'!G340="",'ZASOBY N'!E340=""),0,IF(B341="",0,'ZASOBY N'!G340*'ZASOBY N'!E340))</f>
        <v>0</v>
      </c>
      <c r="AF341" s="225">
        <f>IF('ZASOBY N'!O340="",0,'ZASOBY N'!O340)</f>
        <v>0</v>
      </c>
      <c r="AG341" s="225">
        <f>IF('ZASOBY N'!Q340="",0,'ZASOBY N'!Q340)</f>
        <v>0</v>
      </c>
      <c r="AH341" s="225">
        <f>IF('ZASOBY N'!V340="",0,'ZASOBY N'!V340)</f>
        <v>0</v>
      </c>
      <c r="AI341" s="225">
        <f>IF('ZASOBY N'!AG340="",0,'ZASOBY N'!AG340)</f>
        <v>0</v>
      </c>
      <c r="AJ341" s="225">
        <f>IF(NN!P343="",0,IF(NN!P343="BRAK kol.7","BRAK BADAŃ",NN!P343))</f>
        <v>0</v>
      </c>
      <c r="AK341" s="225">
        <f>IF(NN!AC343="",0,IF(NN!AC343="BRAK kol.7","BRAK BADAŃ",NN!AC343))</f>
        <v>0</v>
      </c>
      <c r="BJ341" s="414" t="str">
        <f>IF(AND(BL341=1,BM341=1,SUMIF($C341:$C$525,$C341,$AK341:$AK$525)=$AK341),$AK341,IF($BO341&gt;0,$BO341,IF(AND(COUNTIF($C$11:$C340,$C341)&gt;=1,COUNTIF($D340:$D340,$D341)&gt;=1),"",IF(AND(SUMIF($C341:$C$525,$C341,$AK341:$AK$525)&gt;=$AK341,SUMIF($D341:$D$525,$D341,$AK341:$AK$525)&gt;=$AK341),SUMIF($C341:$C$525,$C341,$AK341:$AK$525),""))))</f>
        <v/>
      </c>
      <c r="BL341" s="409">
        <f>COUNTIFS('ZASOBY N'!$B340:$B$525,'ZASOBY N'!$B340,'ZASOBY N'!$C340:'ZASOBY N'!$C$525,'ZASOBY N'!$C340,'ZASOBY N'!$D340:'ZASOBY N'!$D$525,'ZASOBY N'!$D340,'ZASOBY N'!$H340:'ZASOBY N'!$H$525,'ZASOBY N'!$H340 )</f>
        <v>0</v>
      </c>
      <c r="BM341" s="410">
        <f>COUNTIFS('ZASOBY N'!$B$10:$B340,'ZASOBY N'!$B340,'ZASOBY N'!$C$10:'ZASOBY N'!$C340,'ZASOBY N'!$C340,'ZASOBY N'!$D$10:'ZASOBY N'!$D340,'ZASOBY N'!$D340,'ZASOBY N'!$H$10:'ZASOBY N'!$H340,'ZASOBY N'!$H340 )</f>
        <v>0</v>
      </c>
      <c r="BN341" s="411">
        <f t="shared" si="122"/>
        <v>0</v>
      </c>
      <c r="BO341" s="412">
        <f t="shared" si="123"/>
        <v>0</v>
      </c>
      <c r="BP341" s="94" t="str">
        <f t="shared" si="124"/>
        <v/>
      </c>
      <c r="BQ341" s="414" t="str">
        <f>IF(AND(BS341=1,BT341=1,SUMIF($C341:$C$525,$C341,$AJ341:$AJ$525)=$AJ341),$AJ341,IF($BV341&gt;0,$BV341,IF(AND(COUNTIF($C$11:$C340,$C341)&gt;=1,COUNTIF($D340:$D340,$D341)&gt;=1),"",IF(AND(SUMIF($C341:$C$525,$C341,$AJ341:$AJ$525)&gt;$AJ341,SUMIF($D341:$D$525,$D341,$AJ341:$AJ$525)&gt;$AJ341),SUMIF($C341:$C$525,$C341,$AJ341:$AJ$525),""))))</f>
        <v/>
      </c>
      <c r="BS341" s="409">
        <f>COUNTIFS('ZASOBY N'!$B340:$B$525,'ZASOBY N'!$B340,'ZASOBY N'!$C340:'ZASOBY N'!$C$525,'ZASOBY N'!$C340,'ZASOBY N'!$D340:'ZASOBY N'!$D$525,'ZASOBY N'!$D340,'ZASOBY N'!$H340:'ZASOBY N'!$H$525,'ZASOBY N'!$H340 )</f>
        <v>0</v>
      </c>
      <c r="BT341" s="410">
        <f>COUNTIFS('ZASOBY N'!$B$10:$B340,'ZASOBY N'!$B340,'ZASOBY N'!$C$10:'ZASOBY N'!$C340,'ZASOBY N'!$C340,'ZASOBY N'!$D$10:'ZASOBY N'!$D340,'ZASOBY N'!$D340,'ZASOBY N'!$H$10:'ZASOBY N'!$H340,'ZASOBY N'!$H340 )</f>
        <v>0</v>
      </c>
      <c r="BU341" s="411">
        <f t="shared" si="125"/>
        <v>0</v>
      </c>
      <c r="BV341" s="412">
        <f t="shared" si="126"/>
        <v>0</v>
      </c>
      <c r="BW341" s="94" t="s">
        <v>499</v>
      </c>
      <c r="BX341" s="414" t="str">
        <f>IF(AND(BZ341=1,CA341=1,SUMIF($C341:$C$525,$C341,$AI341:$AI$525)=$AI341),$AI341,IF($CC341&gt;0,$CC341,IF(AND(COUNTIF($C$11:$C340,$C341)&gt;=1,COUNTIF($D340:$D340,$D341)&gt;=1),"",IF(AND(SUMIF($C341:$C$525,$C341,$AI341:$AI$525)&gt;$AI341,SUMIF($D341:$D$525,$D341,$AI341:$AI$525)&gt;$IG341),_xlfn.AGGREGATE(14,4,$CB$11:$CB$31*($C$11:$C$31=$C341),1),""))))</f>
        <v/>
      </c>
      <c r="BZ341" s="409">
        <f>COUNTIFS('ZASOBY N'!$B340:$B$525,'ZASOBY N'!$B340,'ZASOBY N'!$C340:'ZASOBY N'!$C$525,'ZASOBY N'!$C340,'ZASOBY N'!$D340:'ZASOBY N'!$D$525,'ZASOBY N'!$D340,'ZASOBY N'!$H340:'ZASOBY N'!$H$525,'ZASOBY N'!$H340 )</f>
        <v>0</v>
      </c>
      <c r="CA341" s="410">
        <f>COUNTIFS('ZASOBY N'!$B$10:$B340,'ZASOBY N'!$B340,'ZASOBY N'!$C$10:'ZASOBY N'!$C340,'ZASOBY N'!$C340,'ZASOBY N'!$D$10:'ZASOBY N'!$D340,'ZASOBY N'!$D340,'ZASOBY N'!$H$10:'ZASOBY N'!$H340,'ZASOBY N'!$H340 )</f>
        <v>0</v>
      </c>
      <c r="CB341" s="411">
        <f t="shared" si="127"/>
        <v>0</v>
      </c>
      <c r="CC341" s="412">
        <f t="shared" si="128"/>
        <v>0</v>
      </c>
      <c r="CE341" s="414" t="str">
        <f>IF(AND(CG341=1,CH341=1,SUMIF($C341:$C$525,$C341,$AH341:$AH$525)=$AH341),$AH341,IF($CJ341&gt;0,$CJ341,IF(AND(COUNTIF($C$11:$C340,$C341)&gt;=1,COUNTIF($D340:$D340,$D341)&gt;=1),"",IF(AND(SUMIF($C341:$C$525,$C341,$AH341:$AH$525)&gt;$AH341,SUMIF($D341:$D$525,$D341,$AH341:$AH$525)&gt;$AH341),_xlfn.AGGREGATE(14,4,$CI$11:$CI$31*($C$11:$C$31=$C341),1),""))))</f>
        <v/>
      </c>
      <c r="CG341" s="409">
        <f>COUNTIFS('ZASOBY N'!$B340:$B$525,'ZASOBY N'!$B340,'ZASOBY N'!$C340:'ZASOBY N'!$C$525,'ZASOBY N'!$C340,'ZASOBY N'!$D340:'ZASOBY N'!$D$525,'ZASOBY N'!$D340,'ZASOBY N'!$H340:'ZASOBY N'!$H$525,'ZASOBY N'!$H340 )</f>
        <v>0</v>
      </c>
      <c r="CH341" s="410">
        <f>COUNTIFS('ZASOBY N'!$B$10:$B340,'ZASOBY N'!$B340,'ZASOBY N'!$C$10:'ZASOBY N'!$C340,'ZASOBY N'!$C340,'ZASOBY N'!$D$10:'ZASOBY N'!$D340,'ZASOBY N'!$D340,'ZASOBY N'!$H$10:'ZASOBY N'!$H340,'ZASOBY N'!$H340 )</f>
        <v>0</v>
      </c>
      <c r="CI341" s="411">
        <f t="shared" si="129"/>
        <v>0</v>
      </c>
      <c r="CJ341" s="412">
        <f t="shared" si="130"/>
        <v>0</v>
      </c>
      <c r="CL341" s="414" t="str">
        <f>IF(AND(CN341=1,CO341=1,SUMIF($C341:$C$525,$C341,$AG341:$AG$525)=$AG341),$AG341,IF($CQ341&gt;0,$CQ341,IF(AND(COUNTIF($C$11:$C340,$C341)&gt;=1,COUNTIF($D340:$D340,$D341)&gt;=1),"",IF(AND(SUMIF($C341:$C$525,$C341,$AG341:$AG$525)&gt;$AG341,SUMIF($D341:$D$525,$D341,$AG341:$AG$525)&gt;$AG341),_xlfn.AGGREGATE(14,4,$CP$11:$CP$31*($C$11:$C$31=$C341),1),""))))</f>
        <v/>
      </c>
      <c r="CN341" s="409">
        <f>COUNTIFS('ZASOBY N'!$B340:$B$525,'ZASOBY N'!$B340,'ZASOBY N'!$C340:'ZASOBY N'!$C$525,'ZASOBY N'!$C340,'ZASOBY N'!$D340:'ZASOBY N'!$D$525,'ZASOBY N'!$D340,'ZASOBY N'!$H340:'ZASOBY N'!$H$525,'ZASOBY N'!$H340 )</f>
        <v>0</v>
      </c>
      <c r="CO341" s="410">
        <f>COUNTIFS('ZASOBY N'!$B$10:$B340,'ZASOBY N'!$B340,'ZASOBY N'!$C$10:'ZASOBY N'!$C340,'ZASOBY N'!$C340,'ZASOBY N'!$D$10:'ZASOBY N'!$D340,'ZASOBY N'!$D340,'ZASOBY N'!$H$10:'ZASOBY N'!$H340,'ZASOBY N'!$H340 )</f>
        <v>0</v>
      </c>
      <c r="CP341" s="411">
        <f t="shared" si="131"/>
        <v>0</v>
      </c>
      <c r="CQ341" s="412">
        <f t="shared" si="132"/>
        <v>0</v>
      </c>
      <c r="CS341" s="414" t="str">
        <f>IF(AND(CU341=1,CV341=1,SUMIF($C341:$C$525,$C341,$AF341:$AF$525)=$AF341),$AF341,IF($CX341&gt;0,$CX341,IF(AND(COUNTIF($C$11:$C340,$C341)&gt;=1,COUNTIF($D340:$D340,$D341)&gt;=1),"",IF(AND(SUMIF($C341:$C$525,$C341,$AF341:$AF$525)&gt;$AF341,SUMIF($D341:$D$525,$D341,$AF341:$AF$525)&gt;$AF341),_xlfn.AGGREGATE(14,4,$CW$11:$CW$31*($C$11:$C$31=$C341),1),""))))</f>
        <v/>
      </c>
      <c r="CU341" s="409">
        <f>COUNTIFS('ZASOBY N'!$B340:$B$525,'ZASOBY N'!$B340,'ZASOBY N'!$C340:'ZASOBY N'!$C$525,'ZASOBY N'!$C340,'ZASOBY N'!$D340:'ZASOBY N'!$D$525,'ZASOBY N'!$D340,'ZASOBY N'!$H340:'ZASOBY N'!$H$525,'ZASOBY N'!$H340 )</f>
        <v>0</v>
      </c>
      <c r="CV341" s="410">
        <f>COUNTIFS('ZASOBY N'!$B$10:$B340,'ZASOBY N'!$B340,'ZASOBY N'!$C$10:'ZASOBY N'!$C340,'ZASOBY N'!$C340,'ZASOBY N'!$D$10:'ZASOBY N'!$D340,'ZASOBY N'!$D340,'ZASOBY N'!$H$10:'ZASOBY N'!$H340,'ZASOBY N'!$H340 )</f>
        <v>0</v>
      </c>
      <c r="CW341" s="411">
        <f t="shared" si="133"/>
        <v>0</v>
      </c>
      <c r="CX341" s="412">
        <f t="shared" si="134"/>
        <v>0</v>
      </c>
      <c r="CZ341" s="414" t="str">
        <f>IF(AND(DB341=1,DC341=1,SUMIF($C341:$C$525,$C341,$AE341:$AE$525)=$AE341),$AE341,IF($DE341&gt;0,$DE341,IF(AND(COUNTIF($C$11:$C340,$C341)&gt;=1,COUNTIF($D340:$D340,$D341)&gt;=1),"",IF(AND(SUMIF($C341:$C$525,$C341,$AE341:$AE$525)&gt;$AE341,SUMIF($D341:$D$525,$D341,$AE341:$AE$525)&gt;$AE341),_xlfn.AGGREGATE(14,4,$DD$11:$DD$31*($C$11:$C$31=$C341),1),""))))</f>
        <v/>
      </c>
      <c r="DB341" s="409">
        <f>COUNTIFS('ZASOBY N'!$B340:$B$525,'ZASOBY N'!$B340,'ZASOBY N'!$C340:'ZASOBY N'!$C$525,'ZASOBY N'!$C340,'ZASOBY N'!$D340:'ZASOBY N'!$D$525,'ZASOBY N'!$D340,'ZASOBY N'!$H340:'ZASOBY N'!$H$525,'ZASOBY N'!$H340 )</f>
        <v>0</v>
      </c>
      <c r="DC341" s="410">
        <f>COUNTIFS('ZASOBY N'!$B$10:$B340,'ZASOBY N'!$B340,'ZASOBY N'!$C$10:'ZASOBY N'!$C340,'ZASOBY N'!$C340,'ZASOBY N'!$D$10:'ZASOBY N'!$D340,'ZASOBY N'!$D340,'ZASOBY N'!$H$10:'ZASOBY N'!$H340,'ZASOBY N'!$H340 )</f>
        <v>0</v>
      </c>
      <c r="DD341" s="411">
        <f t="shared" si="135"/>
        <v>0</v>
      </c>
      <c r="DE341" s="412">
        <f t="shared" si="136"/>
        <v>0</v>
      </c>
      <c r="DF341" s="399" t="str">
        <f>IF(AND(DI341=1,DJ341=1,SUMIF($C341:$C$525,$C341,$AD341:$AD$525)=$AD341),$AD341,IF($DL341&gt;0,$DL341,IF(B341="","",IF(AND(COUNTIF($C$11:$C340,$C341)&gt;=1,COUNTIF($D340:$D340,$D341)&gt;=1,COUNTIF($Z338:$Z340,$C341)=0),"",IF(AND(COUNTIF($C$11:$C340,$C341)&gt;=1,COUNTIF($D340:$D340,$D341)&gt;=1),"UJĘTO WYŻEJ",IF(AND(SUMIF($C341:$C$525,$C341,$AD341:$AD$525)&gt;$AD341,SUMIF($D341:$D$525,$D341,$AD341:$AD$525)&gt;$AD341),_xlfn.AGGREGATE(14,4,$DK$11:$DK$31*($C$11:$C$31=$C341),1),""))))))</f>
        <v/>
      </c>
      <c r="DG341" s="414" t="str">
        <f>IF(AND(DI341=1,DJ341=1,SUMIF($C341:$C$525,$C341,$AD341:$AD$525)=$AD341),$AD341,IF($DL341&gt;0,$DL341,IF(AND(COUNTIF($C$11:$C340,$C341)&gt;=1,COUNTIF($D340:$D340,$D341)&gt;=1),"",IF(AND(SUMIF($C341:$C$525,$C341,$AD341:$AD$525)&gt;$AD341,SUMIF($D341:$D$525,$D341,$AD341:$AD$525)&gt;$AD341),_xlfn.AGGREGATE(14,4,$DK$11:$DK$31*($C$11:$C$31=$C341),1),""))))</f>
        <v/>
      </c>
      <c r="DI341" s="409">
        <f>COUNTIFS('ZASOBY N'!$B340:$B$525,'ZASOBY N'!$B340,'ZASOBY N'!$C340:'ZASOBY N'!$C$525,'ZASOBY N'!$C340,'ZASOBY N'!$D340:'ZASOBY N'!$D$525,'ZASOBY N'!$D340,'ZASOBY N'!$H340:'ZASOBY N'!$H$525,'ZASOBY N'!$H340 )</f>
        <v>0</v>
      </c>
      <c r="DJ341" s="410">
        <f>COUNTIFS('ZASOBY N'!$B$10:$B340,'ZASOBY N'!$B340,'ZASOBY N'!$C$10:'ZASOBY N'!$C340,'ZASOBY N'!$C340,'ZASOBY N'!$D$10:'ZASOBY N'!$D340,'ZASOBY N'!$D340,'ZASOBY N'!$H$10:'ZASOBY N'!$H340,'ZASOBY N'!$H340 )</f>
        <v>0</v>
      </c>
      <c r="DK341" s="411">
        <f t="shared" si="137"/>
        <v>0</v>
      </c>
      <c r="DL341" s="412">
        <f t="shared" si="138"/>
        <v>0</v>
      </c>
    </row>
    <row r="342" spans="1:116" ht="18.899999999999999" customHeight="1" x14ac:dyDescent="0.3">
      <c r="A342" s="219"/>
      <c r="B342" s="152" t="str">
        <f>IF('ZASOBY N'!A341="","",'ZASOBY N'!A341)</f>
        <v/>
      </c>
      <c r="C342" s="462" t="str">
        <f>IF('ZASOBY N'!C341="","",'ZASOBY N'!C341)</f>
        <v/>
      </c>
      <c r="D342" s="137" t="str">
        <f>IF('ZASOBY N'!B341="","",'ZASOBY N'!B341)</f>
        <v/>
      </c>
      <c r="E342" s="138"/>
      <c r="F342" s="356" t="str">
        <f>IF('ZASOBY N'!D341="","",'ZASOBY N'!D341)</f>
        <v/>
      </c>
      <c r="G342" s="220" t="str">
        <f>IF('ZASOBY N'!G341="","",'ZASOBY N'!G341)</f>
        <v/>
      </c>
      <c r="H342" s="221" t="str">
        <f>IF('ZASOBY N'!F341="","",'ZASOBY N'!F341)</f>
        <v/>
      </c>
      <c r="I342" s="221" t="str">
        <f>IF('ZASOBY N'!G341="","",'ZASOBY N'!G341)</f>
        <v/>
      </c>
      <c r="J342" s="221" t="str">
        <f>IF('ZASOBY N'!H341="","",'ZASOBY N'!H341)</f>
        <v/>
      </c>
      <c r="K342" s="214">
        <v>0</v>
      </c>
      <c r="L342" s="214">
        <v>0</v>
      </c>
      <c r="M342" s="214">
        <v>0</v>
      </c>
      <c r="N342" s="222" t="str">
        <f>IF('ZASOBY N'!BD341="x","",IF(W342="","",'ZASOBY N'!E341))</f>
        <v/>
      </c>
      <c r="O342" s="223">
        <v>0</v>
      </c>
      <c r="P342" s="223">
        <v>0</v>
      </c>
      <c r="Q342" s="226" t="str">
        <f>IF($N342="","",'UPR BILANS N'!G342*'UPR BILANS N'!N342)</f>
        <v/>
      </c>
      <c r="R342" s="225" t="str">
        <f>IF($N342="","",'ZASOBY N'!O341)</f>
        <v/>
      </c>
      <c r="S342" s="225" t="str">
        <f>IF($N342="","",IF('ZASOBY N'!Q341="",0,'ZASOBY N'!Q341))</f>
        <v/>
      </c>
      <c r="T342" s="225" t="str">
        <f>IF($N342="","",'ZASOBY N'!V341)</f>
        <v/>
      </c>
      <c r="U342" s="225" t="str">
        <f>IF($N342="","",IF('ZASOBY N'!AG341="",0,'ZASOBY N'!AG341))</f>
        <v/>
      </c>
      <c r="V342" s="225" t="str">
        <f>IF($N342="","",IF(NN!P344="",0,NN!P344))</f>
        <v/>
      </c>
      <c r="W342" s="225" t="str">
        <f t="shared" si="116"/>
        <v/>
      </c>
      <c r="X342" s="226" t="str">
        <f t="shared" si="119"/>
        <v/>
      </c>
      <c r="Y342" s="225" t="str">
        <f>IF('ZASOBY N'!AU341="","",IF(C342&lt;&gt;C341,'ZASOBY N'!AU341,IF(D342&lt;&gt;D341,'ZASOBY N'!AU341,IF(F342&lt;&gt;F341,'ZASOBY N'!AU341,IF(G342&lt;&gt;G341,'ZASOBY N'!AU341,IF(J342&lt;&gt;J341,'ZASOBY N'!AU341,IF(NN!AC344="","",IF(AND(C341=C342,H341=H342,J341=J342,NN!AC344&gt;0),"",IF(AND(C342=C343,H342=DO340,NN!CW342&gt;0),'ZASOBY N'!AU341,'ZASOBY N'!AU341)))))))))</f>
        <v/>
      </c>
      <c r="Z342" s="225" t="str">
        <f t="shared" si="117"/>
        <v/>
      </c>
      <c r="AA342" s="227" t="str">
        <f t="shared" si="121"/>
        <v/>
      </c>
      <c r="AB342" s="400" t="str">
        <f t="shared" si="118"/>
        <v/>
      </c>
      <c r="AC342" s="228" t="str">
        <f t="shared" si="120"/>
        <v/>
      </c>
      <c r="AD342" s="222">
        <f>IF(B342="",0,IF(F342="",0,INDEX(POBRANIE_!$B$6:$F$101,MATCH('UPR BILANS N'!$F342,POBRANIE_!$A$6:$A$101,0),2)))</f>
        <v>0</v>
      </c>
      <c r="AE342" s="224">
        <f>IF(OR('ZASOBY N'!G341="",'ZASOBY N'!E341=""),0,IF(B342="",0,'ZASOBY N'!G341*'ZASOBY N'!E341))</f>
        <v>0</v>
      </c>
      <c r="AF342" s="225">
        <f>IF('ZASOBY N'!O341="",0,'ZASOBY N'!O341)</f>
        <v>0</v>
      </c>
      <c r="AG342" s="225">
        <f>IF('ZASOBY N'!Q341="",0,'ZASOBY N'!Q341)</f>
        <v>0</v>
      </c>
      <c r="AH342" s="225">
        <f>IF('ZASOBY N'!V341="",0,'ZASOBY N'!V341)</f>
        <v>0</v>
      </c>
      <c r="AI342" s="225">
        <f>IF('ZASOBY N'!AG341="",0,'ZASOBY N'!AG341)</f>
        <v>0</v>
      </c>
      <c r="AJ342" s="225">
        <f>IF(NN!P344="",0,IF(NN!P344="BRAK kol.7","BRAK BADAŃ",NN!P344))</f>
        <v>0</v>
      </c>
      <c r="AK342" s="225">
        <f>IF(NN!AC344="",0,IF(NN!AC344="BRAK kol.7","BRAK BADAŃ",NN!AC344))</f>
        <v>0</v>
      </c>
      <c r="BJ342" s="414" t="str">
        <f>IF(AND(BL342=1,BM342=1,SUMIF($C342:$C$525,$C342,$AK342:$AK$525)=$AK342),$AK342,IF($BO342&gt;0,$BO342,IF(AND(COUNTIF($C$11:$C341,$C342)&gt;=1,COUNTIF($D341:$D341,$D342)&gt;=1),"",IF(AND(SUMIF($C342:$C$525,$C342,$AK342:$AK$525)&gt;=$AK342,SUMIF($D342:$D$525,$D342,$AK342:$AK$525)&gt;=$AK342),SUMIF($C342:$C$525,$C342,$AK342:$AK$525),""))))</f>
        <v/>
      </c>
      <c r="BL342" s="409">
        <f>COUNTIFS('ZASOBY N'!$B341:$B$525,'ZASOBY N'!$B341,'ZASOBY N'!$C341:'ZASOBY N'!$C$525,'ZASOBY N'!$C341,'ZASOBY N'!$D341:'ZASOBY N'!$D$525,'ZASOBY N'!$D341,'ZASOBY N'!$H341:'ZASOBY N'!$H$525,'ZASOBY N'!$H341 )</f>
        <v>0</v>
      </c>
      <c r="BM342" s="410">
        <f>COUNTIFS('ZASOBY N'!$B$10:$B341,'ZASOBY N'!$B341,'ZASOBY N'!$C$10:'ZASOBY N'!$C341,'ZASOBY N'!$C341,'ZASOBY N'!$D$10:'ZASOBY N'!$D341,'ZASOBY N'!$D341,'ZASOBY N'!$H$10:'ZASOBY N'!$H341,'ZASOBY N'!$H341 )</f>
        <v>0</v>
      </c>
      <c r="BN342" s="411">
        <f t="shared" si="122"/>
        <v>0</v>
      </c>
      <c r="BO342" s="412">
        <f t="shared" si="123"/>
        <v>0</v>
      </c>
      <c r="BP342" s="94" t="str">
        <f t="shared" si="124"/>
        <v/>
      </c>
      <c r="BQ342" s="414" t="str">
        <f>IF(AND(BS342=1,BT342=1,SUMIF($C342:$C$525,$C342,$AJ342:$AJ$525)=$AJ342),$AJ342,IF($BV342&gt;0,$BV342,IF(AND(COUNTIF($C$11:$C341,$C342)&gt;=1,COUNTIF($D341:$D341,$D342)&gt;=1),"",IF(AND(SUMIF($C342:$C$525,$C342,$AJ342:$AJ$525)&gt;$AJ342,SUMIF($D342:$D$525,$D342,$AJ342:$AJ$525)&gt;$AJ342),SUMIF($C342:$C$525,$C342,$AJ342:$AJ$525),""))))</f>
        <v/>
      </c>
      <c r="BS342" s="409">
        <f>COUNTIFS('ZASOBY N'!$B341:$B$525,'ZASOBY N'!$B341,'ZASOBY N'!$C341:'ZASOBY N'!$C$525,'ZASOBY N'!$C341,'ZASOBY N'!$D341:'ZASOBY N'!$D$525,'ZASOBY N'!$D341,'ZASOBY N'!$H341:'ZASOBY N'!$H$525,'ZASOBY N'!$H341 )</f>
        <v>0</v>
      </c>
      <c r="BT342" s="410">
        <f>COUNTIFS('ZASOBY N'!$B$10:$B341,'ZASOBY N'!$B341,'ZASOBY N'!$C$10:'ZASOBY N'!$C341,'ZASOBY N'!$C341,'ZASOBY N'!$D$10:'ZASOBY N'!$D341,'ZASOBY N'!$D341,'ZASOBY N'!$H$10:'ZASOBY N'!$H341,'ZASOBY N'!$H341 )</f>
        <v>0</v>
      </c>
      <c r="BU342" s="411">
        <f t="shared" si="125"/>
        <v>0</v>
      </c>
      <c r="BV342" s="412">
        <f t="shared" si="126"/>
        <v>0</v>
      </c>
      <c r="BW342" s="94" t="s">
        <v>499</v>
      </c>
      <c r="BX342" s="414" t="str">
        <f>IF(AND(BZ342=1,CA342=1,SUMIF($C342:$C$525,$C342,$AI342:$AI$525)=$AI342),$AI342,IF($CC342&gt;0,$CC342,IF(AND(COUNTIF($C$11:$C341,$C342)&gt;=1,COUNTIF($D341:$D341,$D342)&gt;=1),"",IF(AND(SUMIF($C342:$C$525,$C342,$AI342:$AI$525)&gt;$AI342,SUMIF($D342:$D$525,$D342,$AI342:$AI$525)&gt;$IG342),_xlfn.AGGREGATE(14,4,$CB$11:$CB$31*($C$11:$C$31=$C342),1),""))))</f>
        <v/>
      </c>
      <c r="BZ342" s="409">
        <f>COUNTIFS('ZASOBY N'!$B341:$B$525,'ZASOBY N'!$B341,'ZASOBY N'!$C341:'ZASOBY N'!$C$525,'ZASOBY N'!$C341,'ZASOBY N'!$D341:'ZASOBY N'!$D$525,'ZASOBY N'!$D341,'ZASOBY N'!$H341:'ZASOBY N'!$H$525,'ZASOBY N'!$H341 )</f>
        <v>0</v>
      </c>
      <c r="CA342" s="410">
        <f>COUNTIFS('ZASOBY N'!$B$10:$B341,'ZASOBY N'!$B341,'ZASOBY N'!$C$10:'ZASOBY N'!$C341,'ZASOBY N'!$C341,'ZASOBY N'!$D$10:'ZASOBY N'!$D341,'ZASOBY N'!$D341,'ZASOBY N'!$H$10:'ZASOBY N'!$H341,'ZASOBY N'!$H341 )</f>
        <v>0</v>
      </c>
      <c r="CB342" s="411">
        <f t="shared" si="127"/>
        <v>0</v>
      </c>
      <c r="CC342" s="412">
        <f t="shared" si="128"/>
        <v>0</v>
      </c>
      <c r="CE342" s="414" t="str">
        <f>IF(AND(CG342=1,CH342=1,SUMIF($C342:$C$525,$C342,$AH342:$AH$525)=$AH342),$AH342,IF($CJ342&gt;0,$CJ342,IF(AND(COUNTIF($C$11:$C341,$C342)&gt;=1,COUNTIF($D341:$D341,$D342)&gt;=1),"",IF(AND(SUMIF($C342:$C$525,$C342,$AH342:$AH$525)&gt;$AH342,SUMIF($D342:$D$525,$D342,$AH342:$AH$525)&gt;$AH342),_xlfn.AGGREGATE(14,4,$CI$11:$CI$31*($C$11:$C$31=$C342),1),""))))</f>
        <v/>
      </c>
      <c r="CG342" s="409">
        <f>COUNTIFS('ZASOBY N'!$B341:$B$525,'ZASOBY N'!$B341,'ZASOBY N'!$C341:'ZASOBY N'!$C$525,'ZASOBY N'!$C341,'ZASOBY N'!$D341:'ZASOBY N'!$D$525,'ZASOBY N'!$D341,'ZASOBY N'!$H341:'ZASOBY N'!$H$525,'ZASOBY N'!$H341 )</f>
        <v>0</v>
      </c>
      <c r="CH342" s="410">
        <f>COUNTIFS('ZASOBY N'!$B$10:$B341,'ZASOBY N'!$B341,'ZASOBY N'!$C$10:'ZASOBY N'!$C341,'ZASOBY N'!$C341,'ZASOBY N'!$D$10:'ZASOBY N'!$D341,'ZASOBY N'!$D341,'ZASOBY N'!$H$10:'ZASOBY N'!$H341,'ZASOBY N'!$H341 )</f>
        <v>0</v>
      </c>
      <c r="CI342" s="411">
        <f t="shared" si="129"/>
        <v>0</v>
      </c>
      <c r="CJ342" s="412">
        <f t="shared" si="130"/>
        <v>0</v>
      </c>
      <c r="CL342" s="414" t="str">
        <f>IF(AND(CN342=1,CO342=1,SUMIF($C342:$C$525,$C342,$AG342:$AG$525)=$AG342),$AG342,IF($CQ342&gt;0,$CQ342,IF(AND(COUNTIF($C$11:$C341,$C342)&gt;=1,COUNTIF($D341:$D341,$D342)&gt;=1),"",IF(AND(SUMIF($C342:$C$525,$C342,$AG342:$AG$525)&gt;$AG342,SUMIF($D342:$D$525,$D342,$AG342:$AG$525)&gt;$AG342),_xlfn.AGGREGATE(14,4,$CP$11:$CP$31*($C$11:$C$31=$C342),1),""))))</f>
        <v/>
      </c>
      <c r="CN342" s="409">
        <f>COUNTIFS('ZASOBY N'!$B341:$B$525,'ZASOBY N'!$B341,'ZASOBY N'!$C341:'ZASOBY N'!$C$525,'ZASOBY N'!$C341,'ZASOBY N'!$D341:'ZASOBY N'!$D$525,'ZASOBY N'!$D341,'ZASOBY N'!$H341:'ZASOBY N'!$H$525,'ZASOBY N'!$H341 )</f>
        <v>0</v>
      </c>
      <c r="CO342" s="410">
        <f>COUNTIFS('ZASOBY N'!$B$10:$B341,'ZASOBY N'!$B341,'ZASOBY N'!$C$10:'ZASOBY N'!$C341,'ZASOBY N'!$C341,'ZASOBY N'!$D$10:'ZASOBY N'!$D341,'ZASOBY N'!$D341,'ZASOBY N'!$H$10:'ZASOBY N'!$H341,'ZASOBY N'!$H341 )</f>
        <v>0</v>
      </c>
      <c r="CP342" s="411">
        <f t="shared" si="131"/>
        <v>0</v>
      </c>
      <c r="CQ342" s="412">
        <f t="shared" si="132"/>
        <v>0</v>
      </c>
      <c r="CS342" s="414" t="str">
        <f>IF(AND(CU342=1,CV342=1,SUMIF($C342:$C$525,$C342,$AF342:$AF$525)=$AF342),$AF342,IF($CX342&gt;0,$CX342,IF(AND(COUNTIF($C$11:$C341,$C342)&gt;=1,COUNTIF($D341:$D341,$D342)&gt;=1),"",IF(AND(SUMIF($C342:$C$525,$C342,$AF342:$AF$525)&gt;$AF342,SUMIF($D342:$D$525,$D342,$AF342:$AF$525)&gt;$AF342),_xlfn.AGGREGATE(14,4,$CW$11:$CW$31*($C$11:$C$31=$C342),1),""))))</f>
        <v/>
      </c>
      <c r="CU342" s="409">
        <f>COUNTIFS('ZASOBY N'!$B341:$B$525,'ZASOBY N'!$B341,'ZASOBY N'!$C341:'ZASOBY N'!$C$525,'ZASOBY N'!$C341,'ZASOBY N'!$D341:'ZASOBY N'!$D$525,'ZASOBY N'!$D341,'ZASOBY N'!$H341:'ZASOBY N'!$H$525,'ZASOBY N'!$H341 )</f>
        <v>0</v>
      </c>
      <c r="CV342" s="410">
        <f>COUNTIFS('ZASOBY N'!$B$10:$B341,'ZASOBY N'!$B341,'ZASOBY N'!$C$10:'ZASOBY N'!$C341,'ZASOBY N'!$C341,'ZASOBY N'!$D$10:'ZASOBY N'!$D341,'ZASOBY N'!$D341,'ZASOBY N'!$H$10:'ZASOBY N'!$H341,'ZASOBY N'!$H341 )</f>
        <v>0</v>
      </c>
      <c r="CW342" s="411">
        <f t="shared" si="133"/>
        <v>0</v>
      </c>
      <c r="CX342" s="412">
        <f t="shared" si="134"/>
        <v>0</v>
      </c>
      <c r="CZ342" s="414" t="str">
        <f>IF(AND(DB342=1,DC342=1,SUMIF($C342:$C$525,$C342,$AE342:$AE$525)=$AE342),$AE342,IF($DE342&gt;0,$DE342,IF(AND(COUNTIF($C$11:$C341,$C342)&gt;=1,COUNTIF($D341:$D341,$D342)&gt;=1),"",IF(AND(SUMIF($C342:$C$525,$C342,$AE342:$AE$525)&gt;$AE342,SUMIF($D342:$D$525,$D342,$AE342:$AE$525)&gt;$AE342),_xlfn.AGGREGATE(14,4,$DD$11:$DD$31*($C$11:$C$31=$C342),1),""))))</f>
        <v/>
      </c>
      <c r="DB342" s="409">
        <f>COUNTIFS('ZASOBY N'!$B341:$B$525,'ZASOBY N'!$B341,'ZASOBY N'!$C341:'ZASOBY N'!$C$525,'ZASOBY N'!$C341,'ZASOBY N'!$D341:'ZASOBY N'!$D$525,'ZASOBY N'!$D341,'ZASOBY N'!$H341:'ZASOBY N'!$H$525,'ZASOBY N'!$H341 )</f>
        <v>0</v>
      </c>
      <c r="DC342" s="410">
        <f>COUNTIFS('ZASOBY N'!$B$10:$B341,'ZASOBY N'!$B341,'ZASOBY N'!$C$10:'ZASOBY N'!$C341,'ZASOBY N'!$C341,'ZASOBY N'!$D$10:'ZASOBY N'!$D341,'ZASOBY N'!$D341,'ZASOBY N'!$H$10:'ZASOBY N'!$H341,'ZASOBY N'!$H341 )</f>
        <v>0</v>
      </c>
      <c r="DD342" s="411">
        <f t="shared" si="135"/>
        <v>0</v>
      </c>
      <c r="DE342" s="412">
        <f t="shared" si="136"/>
        <v>0</v>
      </c>
      <c r="DF342" s="399" t="str">
        <f>IF(AND(DI342=1,DJ342=1,SUMIF($C342:$C$525,$C342,$AD342:$AD$525)=$AD342),$AD342,IF($DL342&gt;0,$DL342,IF(B342="","",IF(AND(COUNTIF($C$11:$C341,$C342)&gt;=1,COUNTIF($D341:$D341,$D342)&gt;=1,COUNTIF($Z339:$Z341,$C342)=0),"",IF(AND(COUNTIF($C$11:$C341,$C342)&gt;=1,COUNTIF($D341:$D341,$D342)&gt;=1),"UJĘTO WYŻEJ",IF(AND(SUMIF($C342:$C$525,$C342,$AD342:$AD$525)&gt;$AD342,SUMIF($D342:$D$525,$D342,$AD342:$AD$525)&gt;$AD342),_xlfn.AGGREGATE(14,4,$DK$11:$DK$31*($C$11:$C$31=$C342),1),""))))))</f>
        <v/>
      </c>
      <c r="DG342" s="414" t="str">
        <f>IF(AND(DI342=1,DJ342=1,SUMIF($C342:$C$525,$C342,$AD342:$AD$525)=$AD342),$AD342,IF($DL342&gt;0,$DL342,IF(AND(COUNTIF($C$11:$C341,$C342)&gt;=1,COUNTIF($D341:$D341,$D342)&gt;=1),"",IF(AND(SUMIF($C342:$C$525,$C342,$AD342:$AD$525)&gt;$AD342,SUMIF($D342:$D$525,$D342,$AD342:$AD$525)&gt;$AD342),_xlfn.AGGREGATE(14,4,$DK$11:$DK$31*($C$11:$C$31=$C342),1),""))))</f>
        <v/>
      </c>
      <c r="DI342" s="409">
        <f>COUNTIFS('ZASOBY N'!$B341:$B$525,'ZASOBY N'!$B341,'ZASOBY N'!$C341:'ZASOBY N'!$C$525,'ZASOBY N'!$C341,'ZASOBY N'!$D341:'ZASOBY N'!$D$525,'ZASOBY N'!$D341,'ZASOBY N'!$H341:'ZASOBY N'!$H$525,'ZASOBY N'!$H341 )</f>
        <v>0</v>
      </c>
      <c r="DJ342" s="410">
        <f>COUNTIFS('ZASOBY N'!$B$10:$B341,'ZASOBY N'!$B341,'ZASOBY N'!$C$10:'ZASOBY N'!$C341,'ZASOBY N'!$C341,'ZASOBY N'!$D$10:'ZASOBY N'!$D341,'ZASOBY N'!$D341,'ZASOBY N'!$H$10:'ZASOBY N'!$H341,'ZASOBY N'!$H341 )</f>
        <v>0</v>
      </c>
      <c r="DK342" s="411">
        <f t="shared" si="137"/>
        <v>0</v>
      </c>
      <c r="DL342" s="412">
        <f t="shared" si="138"/>
        <v>0</v>
      </c>
    </row>
    <row r="343" spans="1:116" ht="18.899999999999999" customHeight="1" x14ac:dyDescent="0.3">
      <c r="A343" s="219"/>
      <c r="B343" s="152" t="str">
        <f>IF('ZASOBY N'!A342="","",'ZASOBY N'!A342)</f>
        <v/>
      </c>
      <c r="C343" s="462" t="str">
        <f>IF('ZASOBY N'!C342="","",'ZASOBY N'!C342)</f>
        <v/>
      </c>
      <c r="D343" s="137" t="str">
        <f>IF('ZASOBY N'!B342="","",'ZASOBY N'!B342)</f>
        <v/>
      </c>
      <c r="E343" s="138"/>
      <c r="F343" s="356" t="str">
        <f>IF('ZASOBY N'!D342="","",'ZASOBY N'!D342)</f>
        <v/>
      </c>
      <c r="G343" s="220" t="str">
        <f>IF('ZASOBY N'!G342="","",'ZASOBY N'!G342)</f>
        <v/>
      </c>
      <c r="H343" s="221" t="str">
        <f>IF('ZASOBY N'!F342="","",'ZASOBY N'!F342)</f>
        <v/>
      </c>
      <c r="I343" s="221" t="str">
        <f>IF('ZASOBY N'!G342="","",'ZASOBY N'!G342)</f>
        <v/>
      </c>
      <c r="J343" s="221" t="str">
        <f>IF('ZASOBY N'!H342="","",'ZASOBY N'!H342)</f>
        <v/>
      </c>
      <c r="K343" s="214">
        <v>0</v>
      </c>
      <c r="L343" s="214">
        <v>0</v>
      </c>
      <c r="M343" s="214">
        <v>0</v>
      </c>
      <c r="N343" s="222" t="str">
        <f>IF('ZASOBY N'!BD342="x","",IF(W343="","",'ZASOBY N'!E342))</f>
        <v/>
      </c>
      <c r="O343" s="223">
        <v>0</v>
      </c>
      <c r="P343" s="223">
        <v>0</v>
      </c>
      <c r="Q343" s="226" t="str">
        <f>IF($N343="","",'UPR BILANS N'!G343*'UPR BILANS N'!N343)</f>
        <v/>
      </c>
      <c r="R343" s="225" t="str">
        <f>IF($N343="","",'ZASOBY N'!O342)</f>
        <v/>
      </c>
      <c r="S343" s="225" t="str">
        <f>IF($N343="","",IF('ZASOBY N'!Q342="",0,'ZASOBY N'!Q342))</f>
        <v/>
      </c>
      <c r="T343" s="225" t="str">
        <f>IF($N343="","",'ZASOBY N'!V342)</f>
        <v/>
      </c>
      <c r="U343" s="225" t="str">
        <f>IF($N343="","",IF('ZASOBY N'!AG342="",0,'ZASOBY N'!AG342))</f>
        <v/>
      </c>
      <c r="V343" s="225" t="str">
        <f>IF($N343="","",IF(NN!P345="",0,NN!P345))</f>
        <v/>
      </c>
      <c r="W343" s="225" t="str">
        <f t="shared" si="116"/>
        <v/>
      </c>
      <c r="X343" s="226" t="str">
        <f t="shared" si="119"/>
        <v/>
      </c>
      <c r="Y343" s="225" t="str">
        <f>IF('ZASOBY N'!AU342="","",IF(C343&lt;&gt;C342,'ZASOBY N'!AU342,IF(D343&lt;&gt;D342,'ZASOBY N'!AU342,IF(F343&lt;&gt;F342,'ZASOBY N'!AU342,IF(G343&lt;&gt;G342,'ZASOBY N'!AU342,IF(J343&lt;&gt;J342,'ZASOBY N'!AU342,IF(NN!AC345="","",IF(AND(C342=C343,H342=H343,J342=J343,NN!AC345&gt;0),"",IF(AND(C343=C344,H343=DO341,NN!CW343&gt;0),'ZASOBY N'!AU342,'ZASOBY N'!AU342)))))))))</f>
        <v/>
      </c>
      <c r="Z343" s="225" t="str">
        <f t="shared" si="117"/>
        <v/>
      </c>
      <c r="AA343" s="227" t="str">
        <f t="shared" si="121"/>
        <v/>
      </c>
      <c r="AB343" s="400" t="str">
        <f t="shared" si="118"/>
        <v/>
      </c>
      <c r="AC343" s="228" t="str">
        <f t="shared" si="120"/>
        <v/>
      </c>
      <c r="AD343" s="222">
        <f>IF(B343="",0,IF(F343="",0,INDEX(POBRANIE_!$B$6:$F$101,MATCH('UPR BILANS N'!$F343,POBRANIE_!$A$6:$A$101,0),2)))</f>
        <v>0</v>
      </c>
      <c r="AE343" s="224">
        <f>IF(OR('ZASOBY N'!G342="",'ZASOBY N'!E342=""),0,IF(B343="",0,'ZASOBY N'!G342*'ZASOBY N'!E342))</f>
        <v>0</v>
      </c>
      <c r="AF343" s="225">
        <f>IF('ZASOBY N'!O342="",0,'ZASOBY N'!O342)</f>
        <v>0</v>
      </c>
      <c r="AG343" s="225">
        <f>IF('ZASOBY N'!Q342="",0,'ZASOBY N'!Q342)</f>
        <v>0</v>
      </c>
      <c r="AH343" s="225">
        <f>IF('ZASOBY N'!V342="",0,'ZASOBY N'!V342)</f>
        <v>0</v>
      </c>
      <c r="AI343" s="225">
        <f>IF('ZASOBY N'!AG342="",0,'ZASOBY N'!AG342)</f>
        <v>0</v>
      </c>
      <c r="AJ343" s="225">
        <f>IF(NN!P345="",0,IF(NN!P345="BRAK kol.7","BRAK BADAŃ",NN!P345))</f>
        <v>0</v>
      </c>
      <c r="AK343" s="225">
        <f>IF(NN!AC345="",0,IF(NN!AC345="BRAK kol.7","BRAK BADAŃ",NN!AC345))</f>
        <v>0</v>
      </c>
      <c r="BJ343" s="414" t="str">
        <f>IF(AND(BL343=1,BM343=1,SUMIF($C343:$C$525,$C343,$AK343:$AK$525)=$AK343),$AK343,IF($BO343&gt;0,$BO343,IF(AND(COUNTIF($C$11:$C342,$C343)&gt;=1,COUNTIF($D342:$D342,$D343)&gt;=1),"",IF(AND(SUMIF($C343:$C$525,$C343,$AK343:$AK$525)&gt;=$AK343,SUMIF($D343:$D$525,$D343,$AK343:$AK$525)&gt;=$AK343),SUMIF($C343:$C$525,$C343,$AK343:$AK$525),""))))</f>
        <v/>
      </c>
      <c r="BL343" s="409">
        <f>COUNTIFS('ZASOBY N'!$B342:$B$525,'ZASOBY N'!$B342,'ZASOBY N'!$C342:'ZASOBY N'!$C$525,'ZASOBY N'!$C342,'ZASOBY N'!$D342:'ZASOBY N'!$D$525,'ZASOBY N'!$D342,'ZASOBY N'!$H342:'ZASOBY N'!$H$525,'ZASOBY N'!$H342 )</f>
        <v>0</v>
      </c>
      <c r="BM343" s="410">
        <f>COUNTIFS('ZASOBY N'!$B$10:$B342,'ZASOBY N'!$B342,'ZASOBY N'!$C$10:'ZASOBY N'!$C342,'ZASOBY N'!$C342,'ZASOBY N'!$D$10:'ZASOBY N'!$D342,'ZASOBY N'!$D342,'ZASOBY N'!$H$10:'ZASOBY N'!$H342,'ZASOBY N'!$H342 )</f>
        <v>0</v>
      </c>
      <c r="BN343" s="411">
        <f t="shared" si="122"/>
        <v>0</v>
      </c>
      <c r="BO343" s="412">
        <f t="shared" si="123"/>
        <v>0</v>
      </c>
      <c r="BP343" s="94" t="str">
        <f t="shared" si="124"/>
        <v/>
      </c>
      <c r="BQ343" s="414" t="str">
        <f>IF(AND(BS343=1,BT343=1,SUMIF($C343:$C$525,$C343,$AJ343:$AJ$525)=$AJ343),$AJ343,IF($BV343&gt;0,$BV343,IF(AND(COUNTIF($C$11:$C342,$C343)&gt;=1,COUNTIF($D342:$D342,$D343)&gt;=1),"",IF(AND(SUMIF($C343:$C$525,$C343,$AJ343:$AJ$525)&gt;$AJ343,SUMIF($D343:$D$525,$D343,$AJ343:$AJ$525)&gt;$AJ343),SUMIF($C343:$C$525,$C343,$AJ343:$AJ$525),""))))</f>
        <v/>
      </c>
      <c r="BS343" s="409">
        <f>COUNTIFS('ZASOBY N'!$B342:$B$525,'ZASOBY N'!$B342,'ZASOBY N'!$C342:'ZASOBY N'!$C$525,'ZASOBY N'!$C342,'ZASOBY N'!$D342:'ZASOBY N'!$D$525,'ZASOBY N'!$D342,'ZASOBY N'!$H342:'ZASOBY N'!$H$525,'ZASOBY N'!$H342 )</f>
        <v>0</v>
      </c>
      <c r="BT343" s="410">
        <f>COUNTIFS('ZASOBY N'!$B$10:$B342,'ZASOBY N'!$B342,'ZASOBY N'!$C$10:'ZASOBY N'!$C342,'ZASOBY N'!$C342,'ZASOBY N'!$D$10:'ZASOBY N'!$D342,'ZASOBY N'!$D342,'ZASOBY N'!$H$10:'ZASOBY N'!$H342,'ZASOBY N'!$H342 )</f>
        <v>0</v>
      </c>
      <c r="BU343" s="411">
        <f t="shared" si="125"/>
        <v>0</v>
      </c>
      <c r="BV343" s="412">
        <f t="shared" si="126"/>
        <v>0</v>
      </c>
      <c r="BW343" s="94" t="s">
        <v>499</v>
      </c>
      <c r="BX343" s="414" t="str">
        <f>IF(AND(BZ343=1,CA343=1,SUMIF($C343:$C$525,$C343,$AI343:$AI$525)=$AI343),$AI343,IF($CC343&gt;0,$CC343,IF(AND(COUNTIF($C$11:$C342,$C343)&gt;=1,COUNTIF($D342:$D342,$D343)&gt;=1),"",IF(AND(SUMIF($C343:$C$525,$C343,$AI343:$AI$525)&gt;$AI343,SUMIF($D343:$D$525,$D343,$AI343:$AI$525)&gt;$IG343),_xlfn.AGGREGATE(14,4,$CB$11:$CB$31*($C$11:$C$31=$C343),1),""))))</f>
        <v/>
      </c>
      <c r="BZ343" s="409">
        <f>COUNTIFS('ZASOBY N'!$B342:$B$525,'ZASOBY N'!$B342,'ZASOBY N'!$C342:'ZASOBY N'!$C$525,'ZASOBY N'!$C342,'ZASOBY N'!$D342:'ZASOBY N'!$D$525,'ZASOBY N'!$D342,'ZASOBY N'!$H342:'ZASOBY N'!$H$525,'ZASOBY N'!$H342 )</f>
        <v>0</v>
      </c>
      <c r="CA343" s="410">
        <f>COUNTIFS('ZASOBY N'!$B$10:$B342,'ZASOBY N'!$B342,'ZASOBY N'!$C$10:'ZASOBY N'!$C342,'ZASOBY N'!$C342,'ZASOBY N'!$D$10:'ZASOBY N'!$D342,'ZASOBY N'!$D342,'ZASOBY N'!$H$10:'ZASOBY N'!$H342,'ZASOBY N'!$H342 )</f>
        <v>0</v>
      </c>
      <c r="CB343" s="411">
        <f t="shared" si="127"/>
        <v>0</v>
      </c>
      <c r="CC343" s="412">
        <f t="shared" si="128"/>
        <v>0</v>
      </c>
      <c r="CE343" s="414" t="str">
        <f>IF(AND(CG343=1,CH343=1,SUMIF($C343:$C$525,$C343,$AH343:$AH$525)=$AH343),$AH343,IF($CJ343&gt;0,$CJ343,IF(AND(COUNTIF($C$11:$C342,$C343)&gt;=1,COUNTIF($D342:$D342,$D343)&gt;=1),"",IF(AND(SUMIF($C343:$C$525,$C343,$AH343:$AH$525)&gt;$AH343,SUMIF($D343:$D$525,$D343,$AH343:$AH$525)&gt;$AH343),_xlfn.AGGREGATE(14,4,$CI$11:$CI$31*($C$11:$C$31=$C343),1),""))))</f>
        <v/>
      </c>
      <c r="CG343" s="409">
        <f>COUNTIFS('ZASOBY N'!$B342:$B$525,'ZASOBY N'!$B342,'ZASOBY N'!$C342:'ZASOBY N'!$C$525,'ZASOBY N'!$C342,'ZASOBY N'!$D342:'ZASOBY N'!$D$525,'ZASOBY N'!$D342,'ZASOBY N'!$H342:'ZASOBY N'!$H$525,'ZASOBY N'!$H342 )</f>
        <v>0</v>
      </c>
      <c r="CH343" s="410">
        <f>COUNTIFS('ZASOBY N'!$B$10:$B342,'ZASOBY N'!$B342,'ZASOBY N'!$C$10:'ZASOBY N'!$C342,'ZASOBY N'!$C342,'ZASOBY N'!$D$10:'ZASOBY N'!$D342,'ZASOBY N'!$D342,'ZASOBY N'!$H$10:'ZASOBY N'!$H342,'ZASOBY N'!$H342 )</f>
        <v>0</v>
      </c>
      <c r="CI343" s="411">
        <f t="shared" si="129"/>
        <v>0</v>
      </c>
      <c r="CJ343" s="412">
        <f t="shared" si="130"/>
        <v>0</v>
      </c>
      <c r="CL343" s="414" t="str">
        <f>IF(AND(CN343=1,CO343=1,SUMIF($C343:$C$525,$C343,$AG343:$AG$525)=$AG343),$AG343,IF($CQ343&gt;0,$CQ343,IF(AND(COUNTIF($C$11:$C342,$C343)&gt;=1,COUNTIF($D342:$D342,$D343)&gt;=1),"",IF(AND(SUMIF($C343:$C$525,$C343,$AG343:$AG$525)&gt;$AG343,SUMIF($D343:$D$525,$D343,$AG343:$AG$525)&gt;$AG343),_xlfn.AGGREGATE(14,4,$CP$11:$CP$31*($C$11:$C$31=$C343),1),""))))</f>
        <v/>
      </c>
      <c r="CN343" s="409">
        <f>COUNTIFS('ZASOBY N'!$B342:$B$525,'ZASOBY N'!$B342,'ZASOBY N'!$C342:'ZASOBY N'!$C$525,'ZASOBY N'!$C342,'ZASOBY N'!$D342:'ZASOBY N'!$D$525,'ZASOBY N'!$D342,'ZASOBY N'!$H342:'ZASOBY N'!$H$525,'ZASOBY N'!$H342 )</f>
        <v>0</v>
      </c>
      <c r="CO343" s="410">
        <f>COUNTIFS('ZASOBY N'!$B$10:$B342,'ZASOBY N'!$B342,'ZASOBY N'!$C$10:'ZASOBY N'!$C342,'ZASOBY N'!$C342,'ZASOBY N'!$D$10:'ZASOBY N'!$D342,'ZASOBY N'!$D342,'ZASOBY N'!$H$10:'ZASOBY N'!$H342,'ZASOBY N'!$H342 )</f>
        <v>0</v>
      </c>
      <c r="CP343" s="411">
        <f t="shared" si="131"/>
        <v>0</v>
      </c>
      <c r="CQ343" s="412">
        <f t="shared" si="132"/>
        <v>0</v>
      </c>
      <c r="CS343" s="414" t="str">
        <f>IF(AND(CU343=1,CV343=1,SUMIF($C343:$C$525,$C343,$AF343:$AF$525)=$AF343),$AF343,IF($CX343&gt;0,$CX343,IF(AND(COUNTIF($C$11:$C342,$C343)&gt;=1,COUNTIF($D342:$D342,$D343)&gt;=1),"",IF(AND(SUMIF($C343:$C$525,$C343,$AF343:$AF$525)&gt;$AF343,SUMIF($D343:$D$525,$D343,$AF343:$AF$525)&gt;$AF343),_xlfn.AGGREGATE(14,4,$CW$11:$CW$31*($C$11:$C$31=$C343),1),""))))</f>
        <v/>
      </c>
      <c r="CU343" s="409">
        <f>COUNTIFS('ZASOBY N'!$B342:$B$525,'ZASOBY N'!$B342,'ZASOBY N'!$C342:'ZASOBY N'!$C$525,'ZASOBY N'!$C342,'ZASOBY N'!$D342:'ZASOBY N'!$D$525,'ZASOBY N'!$D342,'ZASOBY N'!$H342:'ZASOBY N'!$H$525,'ZASOBY N'!$H342 )</f>
        <v>0</v>
      </c>
      <c r="CV343" s="410">
        <f>COUNTIFS('ZASOBY N'!$B$10:$B342,'ZASOBY N'!$B342,'ZASOBY N'!$C$10:'ZASOBY N'!$C342,'ZASOBY N'!$C342,'ZASOBY N'!$D$10:'ZASOBY N'!$D342,'ZASOBY N'!$D342,'ZASOBY N'!$H$10:'ZASOBY N'!$H342,'ZASOBY N'!$H342 )</f>
        <v>0</v>
      </c>
      <c r="CW343" s="411">
        <f t="shared" si="133"/>
        <v>0</v>
      </c>
      <c r="CX343" s="412">
        <f t="shared" si="134"/>
        <v>0</v>
      </c>
      <c r="CZ343" s="414" t="str">
        <f>IF(AND(DB343=1,DC343=1,SUMIF($C343:$C$525,$C343,$AE343:$AE$525)=$AE343),$AE343,IF($DE343&gt;0,$DE343,IF(AND(COUNTIF($C$11:$C342,$C343)&gt;=1,COUNTIF($D342:$D342,$D343)&gt;=1),"",IF(AND(SUMIF($C343:$C$525,$C343,$AE343:$AE$525)&gt;$AE343,SUMIF($D343:$D$525,$D343,$AE343:$AE$525)&gt;$AE343),_xlfn.AGGREGATE(14,4,$DD$11:$DD$31*($C$11:$C$31=$C343),1),""))))</f>
        <v/>
      </c>
      <c r="DB343" s="409">
        <f>COUNTIFS('ZASOBY N'!$B342:$B$525,'ZASOBY N'!$B342,'ZASOBY N'!$C342:'ZASOBY N'!$C$525,'ZASOBY N'!$C342,'ZASOBY N'!$D342:'ZASOBY N'!$D$525,'ZASOBY N'!$D342,'ZASOBY N'!$H342:'ZASOBY N'!$H$525,'ZASOBY N'!$H342 )</f>
        <v>0</v>
      </c>
      <c r="DC343" s="410">
        <f>COUNTIFS('ZASOBY N'!$B$10:$B342,'ZASOBY N'!$B342,'ZASOBY N'!$C$10:'ZASOBY N'!$C342,'ZASOBY N'!$C342,'ZASOBY N'!$D$10:'ZASOBY N'!$D342,'ZASOBY N'!$D342,'ZASOBY N'!$H$10:'ZASOBY N'!$H342,'ZASOBY N'!$H342 )</f>
        <v>0</v>
      </c>
      <c r="DD343" s="411">
        <f t="shared" si="135"/>
        <v>0</v>
      </c>
      <c r="DE343" s="412">
        <f t="shared" si="136"/>
        <v>0</v>
      </c>
      <c r="DF343" s="399" t="str">
        <f>IF(AND(DI343=1,DJ343=1,SUMIF($C343:$C$525,$C343,$AD343:$AD$525)=$AD343),$AD343,IF($DL343&gt;0,$DL343,IF(B343="","",IF(AND(COUNTIF($C$11:$C342,$C343)&gt;=1,COUNTIF($D342:$D342,$D343)&gt;=1,COUNTIF($Z340:$Z342,$C343)=0),"",IF(AND(COUNTIF($C$11:$C342,$C343)&gt;=1,COUNTIF($D342:$D342,$D343)&gt;=1),"UJĘTO WYŻEJ",IF(AND(SUMIF($C343:$C$525,$C343,$AD343:$AD$525)&gt;$AD343,SUMIF($D343:$D$525,$D343,$AD343:$AD$525)&gt;$AD343),_xlfn.AGGREGATE(14,4,$DK$11:$DK$31*($C$11:$C$31=$C343),1),""))))))</f>
        <v/>
      </c>
      <c r="DG343" s="414" t="str">
        <f>IF(AND(DI343=1,DJ343=1,SUMIF($C343:$C$525,$C343,$AD343:$AD$525)=$AD343),$AD343,IF($DL343&gt;0,$DL343,IF(AND(COUNTIF($C$11:$C342,$C343)&gt;=1,COUNTIF($D342:$D342,$D343)&gt;=1),"",IF(AND(SUMIF($C343:$C$525,$C343,$AD343:$AD$525)&gt;$AD343,SUMIF($D343:$D$525,$D343,$AD343:$AD$525)&gt;$AD343),_xlfn.AGGREGATE(14,4,$DK$11:$DK$31*($C$11:$C$31=$C343),1),""))))</f>
        <v/>
      </c>
      <c r="DI343" s="409">
        <f>COUNTIFS('ZASOBY N'!$B342:$B$525,'ZASOBY N'!$B342,'ZASOBY N'!$C342:'ZASOBY N'!$C$525,'ZASOBY N'!$C342,'ZASOBY N'!$D342:'ZASOBY N'!$D$525,'ZASOBY N'!$D342,'ZASOBY N'!$H342:'ZASOBY N'!$H$525,'ZASOBY N'!$H342 )</f>
        <v>0</v>
      </c>
      <c r="DJ343" s="410">
        <f>COUNTIFS('ZASOBY N'!$B$10:$B342,'ZASOBY N'!$B342,'ZASOBY N'!$C$10:'ZASOBY N'!$C342,'ZASOBY N'!$C342,'ZASOBY N'!$D$10:'ZASOBY N'!$D342,'ZASOBY N'!$D342,'ZASOBY N'!$H$10:'ZASOBY N'!$H342,'ZASOBY N'!$H342 )</f>
        <v>0</v>
      </c>
      <c r="DK343" s="411">
        <f t="shared" si="137"/>
        <v>0</v>
      </c>
      <c r="DL343" s="412">
        <f t="shared" si="138"/>
        <v>0</v>
      </c>
    </row>
    <row r="344" spans="1:116" ht="18.899999999999999" customHeight="1" x14ac:dyDescent="0.3">
      <c r="A344" s="219"/>
      <c r="B344" s="152" t="str">
        <f>IF('ZASOBY N'!A343="","",'ZASOBY N'!A343)</f>
        <v/>
      </c>
      <c r="C344" s="462" t="str">
        <f>IF('ZASOBY N'!C343="","",'ZASOBY N'!C343)</f>
        <v/>
      </c>
      <c r="D344" s="137" t="str">
        <f>IF('ZASOBY N'!B343="","",'ZASOBY N'!B343)</f>
        <v/>
      </c>
      <c r="E344" s="138"/>
      <c r="F344" s="356" t="str">
        <f>IF('ZASOBY N'!D343="","",'ZASOBY N'!D343)</f>
        <v/>
      </c>
      <c r="G344" s="220" t="str">
        <f>IF('ZASOBY N'!G343="","",'ZASOBY N'!G343)</f>
        <v/>
      </c>
      <c r="H344" s="221" t="str">
        <f>IF('ZASOBY N'!F343="","",'ZASOBY N'!F343)</f>
        <v/>
      </c>
      <c r="I344" s="221" t="str">
        <f>IF('ZASOBY N'!G343="","",'ZASOBY N'!G343)</f>
        <v/>
      </c>
      <c r="J344" s="221" t="str">
        <f>IF('ZASOBY N'!H343="","",'ZASOBY N'!H343)</f>
        <v/>
      </c>
      <c r="K344" s="214">
        <v>0</v>
      </c>
      <c r="L344" s="214">
        <v>0</v>
      </c>
      <c r="M344" s="214">
        <v>0</v>
      </c>
      <c r="N344" s="222" t="str">
        <f>IF('ZASOBY N'!BD343="x","",IF(W344="","",'ZASOBY N'!E343))</f>
        <v/>
      </c>
      <c r="O344" s="223">
        <v>0</v>
      </c>
      <c r="P344" s="223">
        <v>0</v>
      </c>
      <c r="Q344" s="226" t="str">
        <f>IF($N344="","",'UPR BILANS N'!G344*'UPR BILANS N'!N344)</f>
        <v/>
      </c>
      <c r="R344" s="225" t="str">
        <f>IF($N344="","",'ZASOBY N'!O343)</f>
        <v/>
      </c>
      <c r="S344" s="225" t="str">
        <f>IF($N344="","",IF('ZASOBY N'!Q343="",0,'ZASOBY N'!Q343))</f>
        <v/>
      </c>
      <c r="T344" s="225" t="str">
        <f>IF($N344="","",'ZASOBY N'!V343)</f>
        <v/>
      </c>
      <c r="U344" s="225" t="str">
        <f>IF($N344="","",IF('ZASOBY N'!AG343="",0,'ZASOBY N'!AG343))</f>
        <v/>
      </c>
      <c r="V344" s="225" t="str">
        <f>IF($N344="","",IF(NN!P346="",0,NN!P346))</f>
        <v/>
      </c>
      <c r="W344" s="225" t="str">
        <f t="shared" si="116"/>
        <v/>
      </c>
      <c r="X344" s="226" t="str">
        <f t="shared" si="119"/>
        <v/>
      </c>
      <c r="Y344" s="225" t="str">
        <f>IF('ZASOBY N'!AU343="","",IF(C344&lt;&gt;C343,'ZASOBY N'!AU343,IF(D344&lt;&gt;D343,'ZASOBY N'!AU343,IF(F344&lt;&gt;F343,'ZASOBY N'!AU343,IF(G344&lt;&gt;G343,'ZASOBY N'!AU343,IF(J344&lt;&gt;J343,'ZASOBY N'!AU343,IF(NN!AC346="","",IF(AND(C343=C344,H343=H344,J343=J344,NN!AC346&gt;0),"",IF(AND(C344=C345,H344=DO342,NN!CW344&gt;0),'ZASOBY N'!AU343,'ZASOBY N'!AU343)))))))))</f>
        <v/>
      </c>
      <c r="Z344" s="225" t="str">
        <f t="shared" si="117"/>
        <v/>
      </c>
      <c r="AA344" s="227" t="str">
        <f t="shared" si="121"/>
        <v/>
      </c>
      <c r="AB344" s="400" t="str">
        <f t="shared" si="118"/>
        <v/>
      </c>
      <c r="AC344" s="228" t="str">
        <f t="shared" si="120"/>
        <v/>
      </c>
      <c r="AD344" s="222">
        <f>IF(B344="",0,IF(F344="",0,INDEX(POBRANIE_!$B$6:$F$101,MATCH('UPR BILANS N'!$F344,POBRANIE_!$A$6:$A$101,0),2)))</f>
        <v>0</v>
      </c>
      <c r="AE344" s="224">
        <f>IF(OR('ZASOBY N'!G343="",'ZASOBY N'!E343=""),0,IF(B344="",0,'ZASOBY N'!G343*'ZASOBY N'!E343))</f>
        <v>0</v>
      </c>
      <c r="AF344" s="225">
        <f>IF('ZASOBY N'!O343="",0,'ZASOBY N'!O343)</f>
        <v>0</v>
      </c>
      <c r="AG344" s="225">
        <f>IF('ZASOBY N'!Q343="",0,'ZASOBY N'!Q343)</f>
        <v>0</v>
      </c>
      <c r="AH344" s="225">
        <f>IF('ZASOBY N'!V343="",0,'ZASOBY N'!V343)</f>
        <v>0</v>
      </c>
      <c r="AI344" s="225">
        <f>IF('ZASOBY N'!AG343="",0,'ZASOBY N'!AG343)</f>
        <v>0</v>
      </c>
      <c r="AJ344" s="225">
        <f>IF(NN!P346="",0,IF(NN!P346="BRAK kol.7","BRAK BADAŃ",NN!P346))</f>
        <v>0</v>
      </c>
      <c r="AK344" s="225">
        <f>IF(NN!AC346="",0,IF(NN!AC346="BRAK kol.7","BRAK BADAŃ",NN!AC346))</f>
        <v>0</v>
      </c>
      <c r="BJ344" s="414" t="str">
        <f>IF(AND(BL344=1,BM344=1,SUMIF($C344:$C$525,$C344,$AK344:$AK$525)=$AK344),$AK344,IF($BO344&gt;0,$BO344,IF(AND(COUNTIF($C$11:$C343,$C344)&gt;=1,COUNTIF($D343:$D343,$D344)&gt;=1),"",IF(AND(SUMIF($C344:$C$525,$C344,$AK344:$AK$525)&gt;=$AK344,SUMIF($D344:$D$525,$D344,$AK344:$AK$525)&gt;=$AK344),SUMIF($C344:$C$525,$C344,$AK344:$AK$525),""))))</f>
        <v/>
      </c>
      <c r="BL344" s="409">
        <f>COUNTIFS('ZASOBY N'!$B343:$B$525,'ZASOBY N'!$B343,'ZASOBY N'!$C343:'ZASOBY N'!$C$525,'ZASOBY N'!$C343,'ZASOBY N'!$D343:'ZASOBY N'!$D$525,'ZASOBY N'!$D343,'ZASOBY N'!$H343:'ZASOBY N'!$H$525,'ZASOBY N'!$H343 )</f>
        <v>0</v>
      </c>
      <c r="BM344" s="410">
        <f>COUNTIFS('ZASOBY N'!$B$10:$B343,'ZASOBY N'!$B343,'ZASOBY N'!$C$10:'ZASOBY N'!$C343,'ZASOBY N'!$C343,'ZASOBY N'!$D$10:'ZASOBY N'!$D343,'ZASOBY N'!$D343,'ZASOBY N'!$H$10:'ZASOBY N'!$H343,'ZASOBY N'!$H343 )</f>
        <v>0</v>
      </c>
      <c r="BN344" s="411">
        <f t="shared" si="122"/>
        <v>0</v>
      </c>
      <c r="BO344" s="412">
        <f t="shared" si="123"/>
        <v>0</v>
      </c>
      <c r="BP344" s="94" t="str">
        <f t="shared" si="124"/>
        <v/>
      </c>
      <c r="BQ344" s="414" t="str">
        <f>IF(AND(BS344=1,BT344=1,SUMIF($C344:$C$525,$C344,$AJ344:$AJ$525)=$AJ344),$AJ344,IF($BV344&gt;0,$BV344,IF(AND(COUNTIF($C$11:$C343,$C344)&gt;=1,COUNTIF($D343:$D343,$D344)&gt;=1),"",IF(AND(SUMIF($C344:$C$525,$C344,$AJ344:$AJ$525)&gt;$AJ344,SUMIF($D344:$D$525,$D344,$AJ344:$AJ$525)&gt;$AJ344),SUMIF($C344:$C$525,$C344,$AJ344:$AJ$525),""))))</f>
        <v/>
      </c>
      <c r="BS344" s="409">
        <f>COUNTIFS('ZASOBY N'!$B343:$B$525,'ZASOBY N'!$B343,'ZASOBY N'!$C343:'ZASOBY N'!$C$525,'ZASOBY N'!$C343,'ZASOBY N'!$D343:'ZASOBY N'!$D$525,'ZASOBY N'!$D343,'ZASOBY N'!$H343:'ZASOBY N'!$H$525,'ZASOBY N'!$H343 )</f>
        <v>0</v>
      </c>
      <c r="BT344" s="410">
        <f>COUNTIFS('ZASOBY N'!$B$10:$B343,'ZASOBY N'!$B343,'ZASOBY N'!$C$10:'ZASOBY N'!$C343,'ZASOBY N'!$C343,'ZASOBY N'!$D$10:'ZASOBY N'!$D343,'ZASOBY N'!$D343,'ZASOBY N'!$H$10:'ZASOBY N'!$H343,'ZASOBY N'!$H343 )</f>
        <v>0</v>
      </c>
      <c r="BU344" s="411">
        <f t="shared" si="125"/>
        <v>0</v>
      </c>
      <c r="BV344" s="412">
        <f t="shared" si="126"/>
        <v>0</v>
      </c>
      <c r="BW344" s="94" t="s">
        <v>499</v>
      </c>
      <c r="BX344" s="414" t="str">
        <f>IF(AND(BZ344=1,CA344=1,SUMIF($C344:$C$525,$C344,$AI344:$AI$525)=$AI344),$AI344,IF($CC344&gt;0,$CC344,IF(AND(COUNTIF($C$11:$C343,$C344)&gt;=1,COUNTIF($D343:$D343,$D344)&gt;=1),"",IF(AND(SUMIF($C344:$C$525,$C344,$AI344:$AI$525)&gt;$AI344,SUMIF($D344:$D$525,$D344,$AI344:$AI$525)&gt;$IG344),_xlfn.AGGREGATE(14,4,$CB$11:$CB$31*($C$11:$C$31=$C344),1),""))))</f>
        <v/>
      </c>
      <c r="BZ344" s="409">
        <f>COUNTIFS('ZASOBY N'!$B343:$B$525,'ZASOBY N'!$B343,'ZASOBY N'!$C343:'ZASOBY N'!$C$525,'ZASOBY N'!$C343,'ZASOBY N'!$D343:'ZASOBY N'!$D$525,'ZASOBY N'!$D343,'ZASOBY N'!$H343:'ZASOBY N'!$H$525,'ZASOBY N'!$H343 )</f>
        <v>0</v>
      </c>
      <c r="CA344" s="410">
        <f>COUNTIFS('ZASOBY N'!$B$10:$B343,'ZASOBY N'!$B343,'ZASOBY N'!$C$10:'ZASOBY N'!$C343,'ZASOBY N'!$C343,'ZASOBY N'!$D$10:'ZASOBY N'!$D343,'ZASOBY N'!$D343,'ZASOBY N'!$H$10:'ZASOBY N'!$H343,'ZASOBY N'!$H343 )</f>
        <v>0</v>
      </c>
      <c r="CB344" s="411">
        <f t="shared" si="127"/>
        <v>0</v>
      </c>
      <c r="CC344" s="412">
        <f t="shared" si="128"/>
        <v>0</v>
      </c>
      <c r="CE344" s="414" t="str">
        <f>IF(AND(CG344=1,CH344=1,SUMIF($C344:$C$525,$C344,$AH344:$AH$525)=$AH344),$AH344,IF($CJ344&gt;0,$CJ344,IF(AND(COUNTIF($C$11:$C343,$C344)&gt;=1,COUNTIF($D343:$D343,$D344)&gt;=1),"",IF(AND(SUMIF($C344:$C$525,$C344,$AH344:$AH$525)&gt;$AH344,SUMIF($D344:$D$525,$D344,$AH344:$AH$525)&gt;$AH344),_xlfn.AGGREGATE(14,4,$CI$11:$CI$31*($C$11:$C$31=$C344),1),""))))</f>
        <v/>
      </c>
      <c r="CG344" s="409">
        <f>COUNTIFS('ZASOBY N'!$B343:$B$525,'ZASOBY N'!$B343,'ZASOBY N'!$C343:'ZASOBY N'!$C$525,'ZASOBY N'!$C343,'ZASOBY N'!$D343:'ZASOBY N'!$D$525,'ZASOBY N'!$D343,'ZASOBY N'!$H343:'ZASOBY N'!$H$525,'ZASOBY N'!$H343 )</f>
        <v>0</v>
      </c>
      <c r="CH344" s="410">
        <f>COUNTIFS('ZASOBY N'!$B$10:$B343,'ZASOBY N'!$B343,'ZASOBY N'!$C$10:'ZASOBY N'!$C343,'ZASOBY N'!$C343,'ZASOBY N'!$D$10:'ZASOBY N'!$D343,'ZASOBY N'!$D343,'ZASOBY N'!$H$10:'ZASOBY N'!$H343,'ZASOBY N'!$H343 )</f>
        <v>0</v>
      </c>
      <c r="CI344" s="411">
        <f t="shared" si="129"/>
        <v>0</v>
      </c>
      <c r="CJ344" s="412">
        <f t="shared" si="130"/>
        <v>0</v>
      </c>
      <c r="CL344" s="414" t="str">
        <f>IF(AND(CN344=1,CO344=1,SUMIF($C344:$C$525,$C344,$AG344:$AG$525)=$AG344),$AG344,IF($CQ344&gt;0,$CQ344,IF(AND(COUNTIF($C$11:$C343,$C344)&gt;=1,COUNTIF($D343:$D343,$D344)&gt;=1),"",IF(AND(SUMIF($C344:$C$525,$C344,$AG344:$AG$525)&gt;$AG344,SUMIF($D344:$D$525,$D344,$AG344:$AG$525)&gt;$AG344),_xlfn.AGGREGATE(14,4,$CP$11:$CP$31*($C$11:$C$31=$C344),1),""))))</f>
        <v/>
      </c>
      <c r="CN344" s="409">
        <f>COUNTIFS('ZASOBY N'!$B343:$B$525,'ZASOBY N'!$B343,'ZASOBY N'!$C343:'ZASOBY N'!$C$525,'ZASOBY N'!$C343,'ZASOBY N'!$D343:'ZASOBY N'!$D$525,'ZASOBY N'!$D343,'ZASOBY N'!$H343:'ZASOBY N'!$H$525,'ZASOBY N'!$H343 )</f>
        <v>0</v>
      </c>
      <c r="CO344" s="410">
        <f>COUNTIFS('ZASOBY N'!$B$10:$B343,'ZASOBY N'!$B343,'ZASOBY N'!$C$10:'ZASOBY N'!$C343,'ZASOBY N'!$C343,'ZASOBY N'!$D$10:'ZASOBY N'!$D343,'ZASOBY N'!$D343,'ZASOBY N'!$H$10:'ZASOBY N'!$H343,'ZASOBY N'!$H343 )</f>
        <v>0</v>
      </c>
      <c r="CP344" s="411">
        <f t="shared" si="131"/>
        <v>0</v>
      </c>
      <c r="CQ344" s="412">
        <f t="shared" si="132"/>
        <v>0</v>
      </c>
      <c r="CS344" s="414" t="str">
        <f>IF(AND(CU344=1,CV344=1,SUMIF($C344:$C$525,$C344,$AF344:$AF$525)=$AF344),$AF344,IF($CX344&gt;0,$CX344,IF(AND(COUNTIF($C$11:$C343,$C344)&gt;=1,COUNTIF($D343:$D343,$D344)&gt;=1),"",IF(AND(SUMIF($C344:$C$525,$C344,$AF344:$AF$525)&gt;$AF344,SUMIF($D344:$D$525,$D344,$AF344:$AF$525)&gt;$AF344),_xlfn.AGGREGATE(14,4,$CW$11:$CW$31*($C$11:$C$31=$C344),1),""))))</f>
        <v/>
      </c>
      <c r="CU344" s="409">
        <f>COUNTIFS('ZASOBY N'!$B343:$B$525,'ZASOBY N'!$B343,'ZASOBY N'!$C343:'ZASOBY N'!$C$525,'ZASOBY N'!$C343,'ZASOBY N'!$D343:'ZASOBY N'!$D$525,'ZASOBY N'!$D343,'ZASOBY N'!$H343:'ZASOBY N'!$H$525,'ZASOBY N'!$H343 )</f>
        <v>0</v>
      </c>
      <c r="CV344" s="410">
        <f>COUNTIFS('ZASOBY N'!$B$10:$B343,'ZASOBY N'!$B343,'ZASOBY N'!$C$10:'ZASOBY N'!$C343,'ZASOBY N'!$C343,'ZASOBY N'!$D$10:'ZASOBY N'!$D343,'ZASOBY N'!$D343,'ZASOBY N'!$H$10:'ZASOBY N'!$H343,'ZASOBY N'!$H343 )</f>
        <v>0</v>
      </c>
      <c r="CW344" s="411">
        <f t="shared" si="133"/>
        <v>0</v>
      </c>
      <c r="CX344" s="412">
        <f t="shared" si="134"/>
        <v>0</v>
      </c>
      <c r="CZ344" s="414" t="str">
        <f>IF(AND(DB344=1,DC344=1,SUMIF($C344:$C$525,$C344,$AE344:$AE$525)=$AE344),$AE344,IF($DE344&gt;0,$DE344,IF(AND(COUNTIF($C$11:$C343,$C344)&gt;=1,COUNTIF($D343:$D343,$D344)&gt;=1),"",IF(AND(SUMIF($C344:$C$525,$C344,$AE344:$AE$525)&gt;$AE344,SUMIF($D344:$D$525,$D344,$AE344:$AE$525)&gt;$AE344),_xlfn.AGGREGATE(14,4,$DD$11:$DD$31*($C$11:$C$31=$C344),1),""))))</f>
        <v/>
      </c>
      <c r="DB344" s="409">
        <f>COUNTIFS('ZASOBY N'!$B343:$B$525,'ZASOBY N'!$B343,'ZASOBY N'!$C343:'ZASOBY N'!$C$525,'ZASOBY N'!$C343,'ZASOBY N'!$D343:'ZASOBY N'!$D$525,'ZASOBY N'!$D343,'ZASOBY N'!$H343:'ZASOBY N'!$H$525,'ZASOBY N'!$H343 )</f>
        <v>0</v>
      </c>
      <c r="DC344" s="410">
        <f>COUNTIFS('ZASOBY N'!$B$10:$B343,'ZASOBY N'!$B343,'ZASOBY N'!$C$10:'ZASOBY N'!$C343,'ZASOBY N'!$C343,'ZASOBY N'!$D$10:'ZASOBY N'!$D343,'ZASOBY N'!$D343,'ZASOBY N'!$H$10:'ZASOBY N'!$H343,'ZASOBY N'!$H343 )</f>
        <v>0</v>
      </c>
      <c r="DD344" s="411">
        <f t="shared" si="135"/>
        <v>0</v>
      </c>
      <c r="DE344" s="412">
        <f t="shared" si="136"/>
        <v>0</v>
      </c>
      <c r="DF344" s="399" t="str">
        <f>IF(AND(DI344=1,DJ344=1,SUMIF($C344:$C$525,$C344,$AD344:$AD$525)=$AD344),$AD344,IF($DL344&gt;0,$DL344,IF(B344="","",IF(AND(COUNTIF($C$11:$C343,$C344)&gt;=1,COUNTIF($D343:$D343,$D344)&gt;=1,COUNTIF($Z341:$Z343,$C344)=0),"",IF(AND(COUNTIF($C$11:$C343,$C344)&gt;=1,COUNTIF($D343:$D343,$D344)&gt;=1),"UJĘTO WYŻEJ",IF(AND(SUMIF($C344:$C$525,$C344,$AD344:$AD$525)&gt;$AD344,SUMIF($D344:$D$525,$D344,$AD344:$AD$525)&gt;$AD344),_xlfn.AGGREGATE(14,4,$DK$11:$DK$31*($C$11:$C$31=$C344),1),""))))))</f>
        <v/>
      </c>
      <c r="DG344" s="414" t="str">
        <f>IF(AND(DI344=1,DJ344=1,SUMIF($C344:$C$525,$C344,$AD344:$AD$525)=$AD344),$AD344,IF($DL344&gt;0,$DL344,IF(AND(COUNTIF($C$11:$C343,$C344)&gt;=1,COUNTIF($D343:$D343,$D344)&gt;=1),"",IF(AND(SUMIF($C344:$C$525,$C344,$AD344:$AD$525)&gt;$AD344,SUMIF($D344:$D$525,$D344,$AD344:$AD$525)&gt;$AD344),_xlfn.AGGREGATE(14,4,$DK$11:$DK$31*($C$11:$C$31=$C344),1),""))))</f>
        <v/>
      </c>
      <c r="DI344" s="409">
        <f>COUNTIFS('ZASOBY N'!$B343:$B$525,'ZASOBY N'!$B343,'ZASOBY N'!$C343:'ZASOBY N'!$C$525,'ZASOBY N'!$C343,'ZASOBY N'!$D343:'ZASOBY N'!$D$525,'ZASOBY N'!$D343,'ZASOBY N'!$H343:'ZASOBY N'!$H$525,'ZASOBY N'!$H343 )</f>
        <v>0</v>
      </c>
      <c r="DJ344" s="410">
        <f>COUNTIFS('ZASOBY N'!$B$10:$B343,'ZASOBY N'!$B343,'ZASOBY N'!$C$10:'ZASOBY N'!$C343,'ZASOBY N'!$C343,'ZASOBY N'!$D$10:'ZASOBY N'!$D343,'ZASOBY N'!$D343,'ZASOBY N'!$H$10:'ZASOBY N'!$H343,'ZASOBY N'!$H343 )</f>
        <v>0</v>
      </c>
      <c r="DK344" s="411">
        <f t="shared" si="137"/>
        <v>0</v>
      </c>
      <c r="DL344" s="412">
        <f t="shared" si="138"/>
        <v>0</v>
      </c>
    </row>
    <row r="345" spans="1:116" ht="18.899999999999999" customHeight="1" x14ac:dyDescent="0.3">
      <c r="A345" s="219"/>
      <c r="B345" s="152" t="str">
        <f>IF('ZASOBY N'!A344="","",'ZASOBY N'!A344)</f>
        <v/>
      </c>
      <c r="C345" s="462" t="str">
        <f>IF('ZASOBY N'!C344="","",'ZASOBY N'!C344)</f>
        <v/>
      </c>
      <c r="D345" s="137" t="str">
        <f>IF('ZASOBY N'!B344="","",'ZASOBY N'!B344)</f>
        <v/>
      </c>
      <c r="E345" s="138"/>
      <c r="F345" s="356" t="str">
        <f>IF('ZASOBY N'!D344="","",'ZASOBY N'!D344)</f>
        <v/>
      </c>
      <c r="G345" s="220" t="str">
        <f>IF('ZASOBY N'!G344="","",'ZASOBY N'!G344)</f>
        <v/>
      </c>
      <c r="H345" s="221" t="str">
        <f>IF('ZASOBY N'!F344="","",'ZASOBY N'!F344)</f>
        <v/>
      </c>
      <c r="I345" s="221" t="str">
        <f>IF('ZASOBY N'!G344="","",'ZASOBY N'!G344)</f>
        <v/>
      </c>
      <c r="J345" s="221" t="str">
        <f>IF('ZASOBY N'!H344="","",'ZASOBY N'!H344)</f>
        <v/>
      </c>
      <c r="K345" s="214">
        <v>0</v>
      </c>
      <c r="L345" s="214">
        <v>0</v>
      </c>
      <c r="M345" s="214">
        <v>0</v>
      </c>
      <c r="N345" s="222" t="str">
        <f>IF('ZASOBY N'!BD344="x","",IF(W345="","",'ZASOBY N'!E344))</f>
        <v/>
      </c>
      <c r="O345" s="223">
        <v>0</v>
      </c>
      <c r="P345" s="223">
        <v>0</v>
      </c>
      <c r="Q345" s="226" t="str">
        <f>IF($N345="","",'UPR BILANS N'!G345*'UPR BILANS N'!N345)</f>
        <v/>
      </c>
      <c r="R345" s="225" t="str">
        <f>IF($N345="","",'ZASOBY N'!O344)</f>
        <v/>
      </c>
      <c r="S345" s="225" t="str">
        <f>IF($N345="","",IF('ZASOBY N'!Q344="",0,'ZASOBY N'!Q344))</f>
        <v/>
      </c>
      <c r="T345" s="225" t="str">
        <f>IF($N345="","",'ZASOBY N'!V344)</f>
        <v/>
      </c>
      <c r="U345" s="225" t="str">
        <f>IF($N345="","",IF('ZASOBY N'!AG344="",0,'ZASOBY N'!AG344))</f>
        <v/>
      </c>
      <c r="V345" s="225" t="str">
        <f>IF($N345="","",IF(NN!P347="",0,NN!P347))</f>
        <v/>
      </c>
      <c r="W345" s="225" t="str">
        <f t="shared" si="116"/>
        <v/>
      </c>
      <c r="X345" s="226" t="str">
        <f t="shared" si="119"/>
        <v/>
      </c>
      <c r="Y345" s="225" t="str">
        <f>IF('ZASOBY N'!AU344="","",IF(C345&lt;&gt;C344,'ZASOBY N'!AU344,IF(D345&lt;&gt;D344,'ZASOBY N'!AU344,IF(F345&lt;&gt;F344,'ZASOBY N'!AU344,IF(G345&lt;&gt;G344,'ZASOBY N'!AU344,IF(J345&lt;&gt;J344,'ZASOBY N'!AU344,IF(NN!AC347="","",IF(AND(C344=C345,H344=H345,J344=J345,NN!AC347&gt;0),"",IF(AND(C345=C346,H345=DO343,NN!CW345&gt;0),'ZASOBY N'!AU344,'ZASOBY N'!AU344)))))))))</f>
        <v/>
      </c>
      <c r="Z345" s="225" t="str">
        <f t="shared" si="117"/>
        <v/>
      </c>
      <c r="AA345" s="227" t="str">
        <f t="shared" si="121"/>
        <v/>
      </c>
      <c r="AB345" s="400" t="str">
        <f t="shared" si="118"/>
        <v/>
      </c>
      <c r="AC345" s="228" t="str">
        <f t="shared" si="120"/>
        <v/>
      </c>
      <c r="AD345" s="222">
        <f>IF(B345="",0,IF(F345="",0,INDEX(POBRANIE_!$B$6:$F$101,MATCH('UPR BILANS N'!$F345,POBRANIE_!$A$6:$A$101,0),2)))</f>
        <v>0</v>
      </c>
      <c r="AE345" s="224">
        <f>IF(OR('ZASOBY N'!G344="",'ZASOBY N'!E344=""),0,IF(B345="",0,'ZASOBY N'!G344*'ZASOBY N'!E344))</f>
        <v>0</v>
      </c>
      <c r="AF345" s="225">
        <f>IF('ZASOBY N'!O344="",0,'ZASOBY N'!O344)</f>
        <v>0</v>
      </c>
      <c r="AG345" s="225">
        <f>IF('ZASOBY N'!Q344="",0,'ZASOBY N'!Q344)</f>
        <v>0</v>
      </c>
      <c r="AH345" s="225">
        <f>IF('ZASOBY N'!V344="",0,'ZASOBY N'!V344)</f>
        <v>0</v>
      </c>
      <c r="AI345" s="225">
        <f>IF('ZASOBY N'!AG344="",0,'ZASOBY N'!AG344)</f>
        <v>0</v>
      </c>
      <c r="AJ345" s="225">
        <f>IF(NN!P347="",0,IF(NN!P347="BRAK kol.7","BRAK BADAŃ",NN!P347))</f>
        <v>0</v>
      </c>
      <c r="AK345" s="225">
        <f>IF(NN!AC347="",0,IF(NN!AC347="BRAK kol.7","BRAK BADAŃ",NN!AC347))</f>
        <v>0</v>
      </c>
      <c r="BJ345" s="414" t="str">
        <f>IF(AND(BL345=1,BM345=1,SUMIF($C345:$C$525,$C345,$AK345:$AK$525)=$AK345),$AK345,IF($BO345&gt;0,$BO345,IF(AND(COUNTIF($C$11:$C344,$C345)&gt;=1,COUNTIF($D344:$D344,$D345)&gt;=1),"",IF(AND(SUMIF($C345:$C$525,$C345,$AK345:$AK$525)&gt;=$AK345,SUMIF($D345:$D$525,$D345,$AK345:$AK$525)&gt;=$AK345),SUMIF($C345:$C$525,$C345,$AK345:$AK$525),""))))</f>
        <v/>
      </c>
      <c r="BL345" s="409">
        <f>COUNTIFS('ZASOBY N'!$B344:$B$525,'ZASOBY N'!$B344,'ZASOBY N'!$C344:'ZASOBY N'!$C$525,'ZASOBY N'!$C344,'ZASOBY N'!$D344:'ZASOBY N'!$D$525,'ZASOBY N'!$D344,'ZASOBY N'!$H344:'ZASOBY N'!$H$525,'ZASOBY N'!$H344 )</f>
        <v>0</v>
      </c>
      <c r="BM345" s="410">
        <f>COUNTIFS('ZASOBY N'!$B$10:$B344,'ZASOBY N'!$B344,'ZASOBY N'!$C$10:'ZASOBY N'!$C344,'ZASOBY N'!$C344,'ZASOBY N'!$D$10:'ZASOBY N'!$D344,'ZASOBY N'!$D344,'ZASOBY N'!$H$10:'ZASOBY N'!$H344,'ZASOBY N'!$H344 )</f>
        <v>0</v>
      </c>
      <c r="BN345" s="411">
        <f t="shared" si="122"/>
        <v>0</v>
      </c>
      <c r="BO345" s="412">
        <f t="shared" si="123"/>
        <v>0</v>
      </c>
      <c r="BP345" s="94" t="str">
        <f t="shared" si="124"/>
        <v/>
      </c>
      <c r="BQ345" s="414" t="str">
        <f>IF(AND(BS345=1,BT345=1,SUMIF($C345:$C$525,$C345,$AJ345:$AJ$525)=$AJ345),$AJ345,IF($BV345&gt;0,$BV345,IF(AND(COUNTIF($C$11:$C344,$C345)&gt;=1,COUNTIF($D344:$D344,$D345)&gt;=1),"",IF(AND(SUMIF($C345:$C$525,$C345,$AJ345:$AJ$525)&gt;$AJ345,SUMIF($D345:$D$525,$D345,$AJ345:$AJ$525)&gt;$AJ345),SUMIF($C345:$C$525,$C345,$AJ345:$AJ$525),""))))</f>
        <v/>
      </c>
      <c r="BS345" s="409">
        <f>COUNTIFS('ZASOBY N'!$B344:$B$525,'ZASOBY N'!$B344,'ZASOBY N'!$C344:'ZASOBY N'!$C$525,'ZASOBY N'!$C344,'ZASOBY N'!$D344:'ZASOBY N'!$D$525,'ZASOBY N'!$D344,'ZASOBY N'!$H344:'ZASOBY N'!$H$525,'ZASOBY N'!$H344 )</f>
        <v>0</v>
      </c>
      <c r="BT345" s="410">
        <f>COUNTIFS('ZASOBY N'!$B$10:$B344,'ZASOBY N'!$B344,'ZASOBY N'!$C$10:'ZASOBY N'!$C344,'ZASOBY N'!$C344,'ZASOBY N'!$D$10:'ZASOBY N'!$D344,'ZASOBY N'!$D344,'ZASOBY N'!$H$10:'ZASOBY N'!$H344,'ZASOBY N'!$H344 )</f>
        <v>0</v>
      </c>
      <c r="BU345" s="411">
        <f t="shared" si="125"/>
        <v>0</v>
      </c>
      <c r="BV345" s="412">
        <f t="shared" si="126"/>
        <v>0</v>
      </c>
      <c r="BW345" s="94" t="s">
        <v>499</v>
      </c>
      <c r="BX345" s="414" t="str">
        <f>IF(AND(BZ345=1,CA345=1,SUMIF($C345:$C$525,$C345,$AI345:$AI$525)=$AI345),$AI345,IF($CC345&gt;0,$CC345,IF(AND(COUNTIF($C$11:$C344,$C345)&gt;=1,COUNTIF($D344:$D344,$D345)&gt;=1),"",IF(AND(SUMIF($C345:$C$525,$C345,$AI345:$AI$525)&gt;$AI345,SUMIF($D345:$D$525,$D345,$AI345:$AI$525)&gt;$IG345),_xlfn.AGGREGATE(14,4,$CB$11:$CB$31*($C$11:$C$31=$C345),1),""))))</f>
        <v/>
      </c>
      <c r="BZ345" s="409">
        <f>COUNTIFS('ZASOBY N'!$B344:$B$525,'ZASOBY N'!$B344,'ZASOBY N'!$C344:'ZASOBY N'!$C$525,'ZASOBY N'!$C344,'ZASOBY N'!$D344:'ZASOBY N'!$D$525,'ZASOBY N'!$D344,'ZASOBY N'!$H344:'ZASOBY N'!$H$525,'ZASOBY N'!$H344 )</f>
        <v>0</v>
      </c>
      <c r="CA345" s="410">
        <f>COUNTIFS('ZASOBY N'!$B$10:$B344,'ZASOBY N'!$B344,'ZASOBY N'!$C$10:'ZASOBY N'!$C344,'ZASOBY N'!$C344,'ZASOBY N'!$D$10:'ZASOBY N'!$D344,'ZASOBY N'!$D344,'ZASOBY N'!$H$10:'ZASOBY N'!$H344,'ZASOBY N'!$H344 )</f>
        <v>0</v>
      </c>
      <c r="CB345" s="411">
        <f t="shared" si="127"/>
        <v>0</v>
      </c>
      <c r="CC345" s="412">
        <f t="shared" si="128"/>
        <v>0</v>
      </c>
      <c r="CE345" s="414" t="str">
        <f>IF(AND(CG345=1,CH345=1,SUMIF($C345:$C$525,$C345,$AH345:$AH$525)=$AH345),$AH345,IF($CJ345&gt;0,$CJ345,IF(AND(COUNTIF($C$11:$C344,$C345)&gt;=1,COUNTIF($D344:$D344,$D345)&gt;=1),"",IF(AND(SUMIF($C345:$C$525,$C345,$AH345:$AH$525)&gt;$AH345,SUMIF($D345:$D$525,$D345,$AH345:$AH$525)&gt;$AH345),_xlfn.AGGREGATE(14,4,$CI$11:$CI$31*($C$11:$C$31=$C345),1),""))))</f>
        <v/>
      </c>
      <c r="CG345" s="409">
        <f>COUNTIFS('ZASOBY N'!$B344:$B$525,'ZASOBY N'!$B344,'ZASOBY N'!$C344:'ZASOBY N'!$C$525,'ZASOBY N'!$C344,'ZASOBY N'!$D344:'ZASOBY N'!$D$525,'ZASOBY N'!$D344,'ZASOBY N'!$H344:'ZASOBY N'!$H$525,'ZASOBY N'!$H344 )</f>
        <v>0</v>
      </c>
      <c r="CH345" s="410">
        <f>COUNTIFS('ZASOBY N'!$B$10:$B344,'ZASOBY N'!$B344,'ZASOBY N'!$C$10:'ZASOBY N'!$C344,'ZASOBY N'!$C344,'ZASOBY N'!$D$10:'ZASOBY N'!$D344,'ZASOBY N'!$D344,'ZASOBY N'!$H$10:'ZASOBY N'!$H344,'ZASOBY N'!$H344 )</f>
        <v>0</v>
      </c>
      <c r="CI345" s="411">
        <f t="shared" si="129"/>
        <v>0</v>
      </c>
      <c r="CJ345" s="412">
        <f t="shared" si="130"/>
        <v>0</v>
      </c>
      <c r="CL345" s="414" t="str">
        <f>IF(AND(CN345=1,CO345=1,SUMIF($C345:$C$525,$C345,$AG345:$AG$525)=$AG345),$AG345,IF($CQ345&gt;0,$CQ345,IF(AND(COUNTIF($C$11:$C344,$C345)&gt;=1,COUNTIF($D344:$D344,$D345)&gt;=1),"",IF(AND(SUMIF($C345:$C$525,$C345,$AG345:$AG$525)&gt;$AG345,SUMIF($D345:$D$525,$D345,$AG345:$AG$525)&gt;$AG345),_xlfn.AGGREGATE(14,4,$CP$11:$CP$31*($C$11:$C$31=$C345),1),""))))</f>
        <v/>
      </c>
      <c r="CN345" s="409">
        <f>COUNTIFS('ZASOBY N'!$B344:$B$525,'ZASOBY N'!$B344,'ZASOBY N'!$C344:'ZASOBY N'!$C$525,'ZASOBY N'!$C344,'ZASOBY N'!$D344:'ZASOBY N'!$D$525,'ZASOBY N'!$D344,'ZASOBY N'!$H344:'ZASOBY N'!$H$525,'ZASOBY N'!$H344 )</f>
        <v>0</v>
      </c>
      <c r="CO345" s="410">
        <f>COUNTIFS('ZASOBY N'!$B$10:$B344,'ZASOBY N'!$B344,'ZASOBY N'!$C$10:'ZASOBY N'!$C344,'ZASOBY N'!$C344,'ZASOBY N'!$D$10:'ZASOBY N'!$D344,'ZASOBY N'!$D344,'ZASOBY N'!$H$10:'ZASOBY N'!$H344,'ZASOBY N'!$H344 )</f>
        <v>0</v>
      </c>
      <c r="CP345" s="411">
        <f t="shared" si="131"/>
        <v>0</v>
      </c>
      <c r="CQ345" s="412">
        <f t="shared" si="132"/>
        <v>0</v>
      </c>
      <c r="CS345" s="414" t="str">
        <f>IF(AND(CU345=1,CV345=1,SUMIF($C345:$C$525,$C345,$AF345:$AF$525)=$AF345),$AF345,IF($CX345&gt;0,$CX345,IF(AND(COUNTIF($C$11:$C344,$C345)&gt;=1,COUNTIF($D344:$D344,$D345)&gt;=1),"",IF(AND(SUMIF($C345:$C$525,$C345,$AF345:$AF$525)&gt;$AF345,SUMIF($D345:$D$525,$D345,$AF345:$AF$525)&gt;$AF345),_xlfn.AGGREGATE(14,4,$CW$11:$CW$31*($C$11:$C$31=$C345),1),""))))</f>
        <v/>
      </c>
      <c r="CU345" s="409">
        <f>COUNTIFS('ZASOBY N'!$B344:$B$525,'ZASOBY N'!$B344,'ZASOBY N'!$C344:'ZASOBY N'!$C$525,'ZASOBY N'!$C344,'ZASOBY N'!$D344:'ZASOBY N'!$D$525,'ZASOBY N'!$D344,'ZASOBY N'!$H344:'ZASOBY N'!$H$525,'ZASOBY N'!$H344 )</f>
        <v>0</v>
      </c>
      <c r="CV345" s="410">
        <f>COUNTIFS('ZASOBY N'!$B$10:$B344,'ZASOBY N'!$B344,'ZASOBY N'!$C$10:'ZASOBY N'!$C344,'ZASOBY N'!$C344,'ZASOBY N'!$D$10:'ZASOBY N'!$D344,'ZASOBY N'!$D344,'ZASOBY N'!$H$10:'ZASOBY N'!$H344,'ZASOBY N'!$H344 )</f>
        <v>0</v>
      </c>
      <c r="CW345" s="411">
        <f t="shared" si="133"/>
        <v>0</v>
      </c>
      <c r="CX345" s="412">
        <f t="shared" si="134"/>
        <v>0</v>
      </c>
      <c r="CZ345" s="414" t="str">
        <f>IF(AND(DB345=1,DC345=1,SUMIF($C345:$C$525,$C345,$AE345:$AE$525)=$AE345),$AE345,IF($DE345&gt;0,$DE345,IF(AND(COUNTIF($C$11:$C344,$C345)&gt;=1,COUNTIF($D344:$D344,$D345)&gt;=1),"",IF(AND(SUMIF($C345:$C$525,$C345,$AE345:$AE$525)&gt;$AE345,SUMIF($D345:$D$525,$D345,$AE345:$AE$525)&gt;$AE345),_xlfn.AGGREGATE(14,4,$DD$11:$DD$31*($C$11:$C$31=$C345),1),""))))</f>
        <v/>
      </c>
      <c r="DB345" s="409">
        <f>COUNTIFS('ZASOBY N'!$B344:$B$525,'ZASOBY N'!$B344,'ZASOBY N'!$C344:'ZASOBY N'!$C$525,'ZASOBY N'!$C344,'ZASOBY N'!$D344:'ZASOBY N'!$D$525,'ZASOBY N'!$D344,'ZASOBY N'!$H344:'ZASOBY N'!$H$525,'ZASOBY N'!$H344 )</f>
        <v>0</v>
      </c>
      <c r="DC345" s="410">
        <f>COUNTIFS('ZASOBY N'!$B$10:$B344,'ZASOBY N'!$B344,'ZASOBY N'!$C$10:'ZASOBY N'!$C344,'ZASOBY N'!$C344,'ZASOBY N'!$D$10:'ZASOBY N'!$D344,'ZASOBY N'!$D344,'ZASOBY N'!$H$10:'ZASOBY N'!$H344,'ZASOBY N'!$H344 )</f>
        <v>0</v>
      </c>
      <c r="DD345" s="411">
        <f t="shared" si="135"/>
        <v>0</v>
      </c>
      <c r="DE345" s="412">
        <f t="shared" si="136"/>
        <v>0</v>
      </c>
      <c r="DF345" s="399" t="str">
        <f>IF(AND(DI345=1,DJ345=1,SUMIF($C345:$C$525,$C345,$AD345:$AD$525)=$AD345),$AD345,IF($DL345&gt;0,$DL345,IF(B345="","",IF(AND(COUNTIF($C$11:$C344,$C345)&gt;=1,COUNTIF($D344:$D344,$D345)&gt;=1,COUNTIF($Z342:$Z344,$C345)=0),"",IF(AND(COUNTIF($C$11:$C344,$C345)&gt;=1,COUNTIF($D344:$D344,$D345)&gt;=1),"UJĘTO WYŻEJ",IF(AND(SUMIF($C345:$C$525,$C345,$AD345:$AD$525)&gt;$AD345,SUMIF($D345:$D$525,$D345,$AD345:$AD$525)&gt;$AD345),_xlfn.AGGREGATE(14,4,$DK$11:$DK$31*($C$11:$C$31=$C345),1),""))))))</f>
        <v/>
      </c>
      <c r="DG345" s="414" t="str">
        <f>IF(AND(DI345=1,DJ345=1,SUMIF($C345:$C$525,$C345,$AD345:$AD$525)=$AD345),$AD345,IF($DL345&gt;0,$DL345,IF(AND(COUNTIF($C$11:$C344,$C345)&gt;=1,COUNTIF($D344:$D344,$D345)&gt;=1),"",IF(AND(SUMIF($C345:$C$525,$C345,$AD345:$AD$525)&gt;$AD345,SUMIF($D345:$D$525,$D345,$AD345:$AD$525)&gt;$AD345),_xlfn.AGGREGATE(14,4,$DK$11:$DK$31*($C$11:$C$31=$C345),1),""))))</f>
        <v/>
      </c>
      <c r="DI345" s="409">
        <f>COUNTIFS('ZASOBY N'!$B344:$B$525,'ZASOBY N'!$B344,'ZASOBY N'!$C344:'ZASOBY N'!$C$525,'ZASOBY N'!$C344,'ZASOBY N'!$D344:'ZASOBY N'!$D$525,'ZASOBY N'!$D344,'ZASOBY N'!$H344:'ZASOBY N'!$H$525,'ZASOBY N'!$H344 )</f>
        <v>0</v>
      </c>
      <c r="DJ345" s="410">
        <f>COUNTIFS('ZASOBY N'!$B$10:$B344,'ZASOBY N'!$B344,'ZASOBY N'!$C$10:'ZASOBY N'!$C344,'ZASOBY N'!$C344,'ZASOBY N'!$D$10:'ZASOBY N'!$D344,'ZASOBY N'!$D344,'ZASOBY N'!$H$10:'ZASOBY N'!$H344,'ZASOBY N'!$H344 )</f>
        <v>0</v>
      </c>
      <c r="DK345" s="411">
        <f t="shared" si="137"/>
        <v>0</v>
      </c>
      <c r="DL345" s="412">
        <f t="shared" si="138"/>
        <v>0</v>
      </c>
    </row>
    <row r="346" spans="1:116" ht="18.899999999999999" customHeight="1" x14ac:dyDescent="0.3">
      <c r="A346" s="219"/>
      <c r="B346" s="152" t="str">
        <f>IF('ZASOBY N'!A345="","",'ZASOBY N'!A345)</f>
        <v/>
      </c>
      <c r="C346" s="462" t="str">
        <f>IF('ZASOBY N'!C345="","",'ZASOBY N'!C345)</f>
        <v/>
      </c>
      <c r="D346" s="137" t="str">
        <f>IF('ZASOBY N'!B345="","",'ZASOBY N'!B345)</f>
        <v/>
      </c>
      <c r="E346" s="138"/>
      <c r="F346" s="356" t="str">
        <f>IF('ZASOBY N'!D345="","",'ZASOBY N'!D345)</f>
        <v/>
      </c>
      <c r="G346" s="220" t="str">
        <f>IF('ZASOBY N'!G345="","",'ZASOBY N'!G345)</f>
        <v/>
      </c>
      <c r="H346" s="221" t="str">
        <f>IF('ZASOBY N'!F345="","",'ZASOBY N'!F345)</f>
        <v/>
      </c>
      <c r="I346" s="221" t="str">
        <f>IF('ZASOBY N'!G345="","",'ZASOBY N'!G345)</f>
        <v/>
      </c>
      <c r="J346" s="221" t="str">
        <f>IF('ZASOBY N'!H345="","",'ZASOBY N'!H345)</f>
        <v/>
      </c>
      <c r="K346" s="214">
        <v>0</v>
      </c>
      <c r="L346" s="214">
        <v>0</v>
      </c>
      <c r="M346" s="214">
        <v>0</v>
      </c>
      <c r="N346" s="222" t="str">
        <f>IF('ZASOBY N'!BD345="x","",IF(W346="","",'ZASOBY N'!E345))</f>
        <v/>
      </c>
      <c r="O346" s="223">
        <v>0</v>
      </c>
      <c r="P346" s="223">
        <v>0</v>
      </c>
      <c r="Q346" s="226" t="str">
        <f>IF($N346="","",'UPR BILANS N'!G346*'UPR BILANS N'!N346)</f>
        <v/>
      </c>
      <c r="R346" s="225" t="str">
        <f>IF($N346="","",'ZASOBY N'!O345)</f>
        <v/>
      </c>
      <c r="S346" s="225" t="str">
        <f>IF($N346="","",IF('ZASOBY N'!Q345="",0,'ZASOBY N'!Q345))</f>
        <v/>
      </c>
      <c r="T346" s="225" t="str">
        <f>IF($N346="","",'ZASOBY N'!V345)</f>
        <v/>
      </c>
      <c r="U346" s="225" t="str">
        <f>IF($N346="","",IF('ZASOBY N'!AG345="",0,'ZASOBY N'!AG345))</f>
        <v/>
      </c>
      <c r="V346" s="225" t="str">
        <f>IF($N346="","",IF(NN!P348="",0,NN!P348))</f>
        <v/>
      </c>
      <c r="W346" s="225" t="str">
        <f t="shared" si="116"/>
        <v/>
      </c>
      <c r="X346" s="226" t="str">
        <f t="shared" si="119"/>
        <v/>
      </c>
      <c r="Y346" s="225" t="str">
        <f>IF('ZASOBY N'!AU345="","",IF(C346&lt;&gt;C345,'ZASOBY N'!AU345,IF(D346&lt;&gt;D345,'ZASOBY N'!AU345,IF(F346&lt;&gt;F345,'ZASOBY N'!AU345,IF(G346&lt;&gt;G345,'ZASOBY N'!AU345,IF(J346&lt;&gt;J345,'ZASOBY N'!AU345,IF(NN!AC348="","",IF(AND(C345=C346,H345=H346,J345=J346,NN!AC348&gt;0),"",IF(AND(C346=C347,H346=DO344,NN!CW346&gt;0),'ZASOBY N'!AU345,'ZASOBY N'!AU345)))))))))</f>
        <v/>
      </c>
      <c r="Z346" s="225" t="str">
        <f t="shared" si="117"/>
        <v/>
      </c>
      <c r="AA346" s="227" t="str">
        <f t="shared" si="121"/>
        <v/>
      </c>
      <c r="AB346" s="400" t="str">
        <f t="shared" si="118"/>
        <v/>
      </c>
      <c r="AC346" s="228" t="str">
        <f t="shared" si="120"/>
        <v/>
      </c>
      <c r="AD346" s="222">
        <f>IF(B346="",0,IF(F346="",0,INDEX(POBRANIE_!$B$6:$F$101,MATCH('UPR BILANS N'!$F346,POBRANIE_!$A$6:$A$101,0),2)))</f>
        <v>0</v>
      </c>
      <c r="AE346" s="224">
        <f>IF(OR('ZASOBY N'!G345="",'ZASOBY N'!E345=""),0,IF(B346="",0,'ZASOBY N'!G345*'ZASOBY N'!E345))</f>
        <v>0</v>
      </c>
      <c r="AF346" s="225">
        <f>IF('ZASOBY N'!O345="",0,'ZASOBY N'!O345)</f>
        <v>0</v>
      </c>
      <c r="AG346" s="225">
        <f>IF('ZASOBY N'!Q345="",0,'ZASOBY N'!Q345)</f>
        <v>0</v>
      </c>
      <c r="AH346" s="225">
        <f>IF('ZASOBY N'!V345="",0,'ZASOBY N'!V345)</f>
        <v>0</v>
      </c>
      <c r="AI346" s="225">
        <f>IF('ZASOBY N'!AG345="",0,'ZASOBY N'!AG345)</f>
        <v>0</v>
      </c>
      <c r="AJ346" s="225">
        <f>IF(NN!P348="",0,IF(NN!P348="BRAK kol.7","BRAK BADAŃ",NN!P348))</f>
        <v>0</v>
      </c>
      <c r="AK346" s="225">
        <f>IF(NN!AC348="",0,IF(NN!AC348="BRAK kol.7","BRAK BADAŃ",NN!AC348))</f>
        <v>0</v>
      </c>
      <c r="BJ346" s="414" t="str">
        <f>IF(AND(BL346=1,BM346=1,SUMIF($C346:$C$525,$C346,$AK346:$AK$525)=$AK346),$AK346,IF($BO346&gt;0,$BO346,IF(AND(COUNTIF($C$11:$C345,$C346)&gt;=1,COUNTIF($D345:$D345,$D346)&gt;=1),"",IF(AND(SUMIF($C346:$C$525,$C346,$AK346:$AK$525)&gt;=$AK346,SUMIF($D346:$D$525,$D346,$AK346:$AK$525)&gt;=$AK346),SUMIF($C346:$C$525,$C346,$AK346:$AK$525),""))))</f>
        <v/>
      </c>
      <c r="BL346" s="409">
        <f>COUNTIFS('ZASOBY N'!$B345:$B$525,'ZASOBY N'!$B345,'ZASOBY N'!$C345:'ZASOBY N'!$C$525,'ZASOBY N'!$C345,'ZASOBY N'!$D345:'ZASOBY N'!$D$525,'ZASOBY N'!$D345,'ZASOBY N'!$H345:'ZASOBY N'!$H$525,'ZASOBY N'!$H345 )</f>
        <v>0</v>
      </c>
      <c r="BM346" s="410">
        <f>COUNTIFS('ZASOBY N'!$B$10:$B345,'ZASOBY N'!$B345,'ZASOBY N'!$C$10:'ZASOBY N'!$C345,'ZASOBY N'!$C345,'ZASOBY N'!$D$10:'ZASOBY N'!$D345,'ZASOBY N'!$D345,'ZASOBY N'!$H$10:'ZASOBY N'!$H345,'ZASOBY N'!$H345 )</f>
        <v>0</v>
      </c>
      <c r="BN346" s="411">
        <f t="shared" si="122"/>
        <v>0</v>
      </c>
      <c r="BO346" s="412">
        <f t="shared" si="123"/>
        <v>0</v>
      </c>
      <c r="BP346" s="94" t="str">
        <f t="shared" si="124"/>
        <v/>
      </c>
      <c r="BQ346" s="414" t="str">
        <f>IF(AND(BS346=1,BT346=1,SUMIF($C346:$C$525,$C346,$AJ346:$AJ$525)=$AJ346),$AJ346,IF($BV346&gt;0,$BV346,IF(AND(COUNTIF($C$11:$C345,$C346)&gt;=1,COUNTIF($D345:$D345,$D346)&gt;=1),"",IF(AND(SUMIF($C346:$C$525,$C346,$AJ346:$AJ$525)&gt;$AJ346,SUMIF($D346:$D$525,$D346,$AJ346:$AJ$525)&gt;$AJ346),SUMIF($C346:$C$525,$C346,$AJ346:$AJ$525),""))))</f>
        <v/>
      </c>
      <c r="BS346" s="409">
        <f>COUNTIFS('ZASOBY N'!$B345:$B$525,'ZASOBY N'!$B345,'ZASOBY N'!$C345:'ZASOBY N'!$C$525,'ZASOBY N'!$C345,'ZASOBY N'!$D345:'ZASOBY N'!$D$525,'ZASOBY N'!$D345,'ZASOBY N'!$H345:'ZASOBY N'!$H$525,'ZASOBY N'!$H345 )</f>
        <v>0</v>
      </c>
      <c r="BT346" s="410">
        <f>COUNTIFS('ZASOBY N'!$B$10:$B345,'ZASOBY N'!$B345,'ZASOBY N'!$C$10:'ZASOBY N'!$C345,'ZASOBY N'!$C345,'ZASOBY N'!$D$10:'ZASOBY N'!$D345,'ZASOBY N'!$D345,'ZASOBY N'!$H$10:'ZASOBY N'!$H345,'ZASOBY N'!$H345 )</f>
        <v>0</v>
      </c>
      <c r="BU346" s="411">
        <f t="shared" si="125"/>
        <v>0</v>
      </c>
      <c r="BV346" s="412">
        <f t="shared" si="126"/>
        <v>0</v>
      </c>
      <c r="BW346" s="94" t="s">
        <v>499</v>
      </c>
      <c r="BX346" s="414" t="str">
        <f>IF(AND(BZ346=1,CA346=1,SUMIF($C346:$C$525,$C346,$AI346:$AI$525)=$AI346),$AI346,IF($CC346&gt;0,$CC346,IF(AND(COUNTIF($C$11:$C345,$C346)&gt;=1,COUNTIF($D345:$D345,$D346)&gt;=1),"",IF(AND(SUMIF($C346:$C$525,$C346,$AI346:$AI$525)&gt;$AI346,SUMIF($D346:$D$525,$D346,$AI346:$AI$525)&gt;$IG346),_xlfn.AGGREGATE(14,4,$CB$11:$CB$31*($C$11:$C$31=$C346),1),""))))</f>
        <v/>
      </c>
      <c r="BZ346" s="409">
        <f>COUNTIFS('ZASOBY N'!$B345:$B$525,'ZASOBY N'!$B345,'ZASOBY N'!$C345:'ZASOBY N'!$C$525,'ZASOBY N'!$C345,'ZASOBY N'!$D345:'ZASOBY N'!$D$525,'ZASOBY N'!$D345,'ZASOBY N'!$H345:'ZASOBY N'!$H$525,'ZASOBY N'!$H345 )</f>
        <v>0</v>
      </c>
      <c r="CA346" s="410">
        <f>COUNTIFS('ZASOBY N'!$B$10:$B345,'ZASOBY N'!$B345,'ZASOBY N'!$C$10:'ZASOBY N'!$C345,'ZASOBY N'!$C345,'ZASOBY N'!$D$10:'ZASOBY N'!$D345,'ZASOBY N'!$D345,'ZASOBY N'!$H$10:'ZASOBY N'!$H345,'ZASOBY N'!$H345 )</f>
        <v>0</v>
      </c>
      <c r="CB346" s="411">
        <f t="shared" si="127"/>
        <v>0</v>
      </c>
      <c r="CC346" s="412">
        <f t="shared" si="128"/>
        <v>0</v>
      </c>
      <c r="CE346" s="414" t="str">
        <f>IF(AND(CG346=1,CH346=1,SUMIF($C346:$C$525,$C346,$AH346:$AH$525)=$AH346),$AH346,IF($CJ346&gt;0,$CJ346,IF(AND(COUNTIF($C$11:$C345,$C346)&gt;=1,COUNTIF($D345:$D345,$D346)&gt;=1),"",IF(AND(SUMIF($C346:$C$525,$C346,$AH346:$AH$525)&gt;$AH346,SUMIF($D346:$D$525,$D346,$AH346:$AH$525)&gt;$AH346),_xlfn.AGGREGATE(14,4,$CI$11:$CI$31*($C$11:$C$31=$C346),1),""))))</f>
        <v/>
      </c>
      <c r="CG346" s="409">
        <f>COUNTIFS('ZASOBY N'!$B345:$B$525,'ZASOBY N'!$B345,'ZASOBY N'!$C345:'ZASOBY N'!$C$525,'ZASOBY N'!$C345,'ZASOBY N'!$D345:'ZASOBY N'!$D$525,'ZASOBY N'!$D345,'ZASOBY N'!$H345:'ZASOBY N'!$H$525,'ZASOBY N'!$H345 )</f>
        <v>0</v>
      </c>
      <c r="CH346" s="410">
        <f>COUNTIFS('ZASOBY N'!$B$10:$B345,'ZASOBY N'!$B345,'ZASOBY N'!$C$10:'ZASOBY N'!$C345,'ZASOBY N'!$C345,'ZASOBY N'!$D$10:'ZASOBY N'!$D345,'ZASOBY N'!$D345,'ZASOBY N'!$H$10:'ZASOBY N'!$H345,'ZASOBY N'!$H345 )</f>
        <v>0</v>
      </c>
      <c r="CI346" s="411">
        <f t="shared" si="129"/>
        <v>0</v>
      </c>
      <c r="CJ346" s="412">
        <f t="shared" si="130"/>
        <v>0</v>
      </c>
      <c r="CL346" s="414" t="str">
        <f>IF(AND(CN346=1,CO346=1,SUMIF($C346:$C$525,$C346,$AG346:$AG$525)=$AG346),$AG346,IF($CQ346&gt;0,$CQ346,IF(AND(COUNTIF($C$11:$C345,$C346)&gt;=1,COUNTIF($D345:$D345,$D346)&gt;=1),"",IF(AND(SUMIF($C346:$C$525,$C346,$AG346:$AG$525)&gt;$AG346,SUMIF($D346:$D$525,$D346,$AG346:$AG$525)&gt;$AG346),_xlfn.AGGREGATE(14,4,$CP$11:$CP$31*($C$11:$C$31=$C346),1),""))))</f>
        <v/>
      </c>
      <c r="CN346" s="409">
        <f>COUNTIFS('ZASOBY N'!$B345:$B$525,'ZASOBY N'!$B345,'ZASOBY N'!$C345:'ZASOBY N'!$C$525,'ZASOBY N'!$C345,'ZASOBY N'!$D345:'ZASOBY N'!$D$525,'ZASOBY N'!$D345,'ZASOBY N'!$H345:'ZASOBY N'!$H$525,'ZASOBY N'!$H345 )</f>
        <v>0</v>
      </c>
      <c r="CO346" s="410">
        <f>COUNTIFS('ZASOBY N'!$B$10:$B345,'ZASOBY N'!$B345,'ZASOBY N'!$C$10:'ZASOBY N'!$C345,'ZASOBY N'!$C345,'ZASOBY N'!$D$10:'ZASOBY N'!$D345,'ZASOBY N'!$D345,'ZASOBY N'!$H$10:'ZASOBY N'!$H345,'ZASOBY N'!$H345 )</f>
        <v>0</v>
      </c>
      <c r="CP346" s="411">
        <f t="shared" si="131"/>
        <v>0</v>
      </c>
      <c r="CQ346" s="412">
        <f t="shared" si="132"/>
        <v>0</v>
      </c>
      <c r="CS346" s="414" t="str">
        <f>IF(AND(CU346=1,CV346=1,SUMIF($C346:$C$525,$C346,$AF346:$AF$525)=$AF346),$AF346,IF($CX346&gt;0,$CX346,IF(AND(COUNTIF($C$11:$C345,$C346)&gt;=1,COUNTIF($D345:$D345,$D346)&gt;=1),"",IF(AND(SUMIF($C346:$C$525,$C346,$AF346:$AF$525)&gt;$AF346,SUMIF($D346:$D$525,$D346,$AF346:$AF$525)&gt;$AF346),_xlfn.AGGREGATE(14,4,$CW$11:$CW$31*($C$11:$C$31=$C346),1),""))))</f>
        <v/>
      </c>
      <c r="CU346" s="409">
        <f>COUNTIFS('ZASOBY N'!$B345:$B$525,'ZASOBY N'!$B345,'ZASOBY N'!$C345:'ZASOBY N'!$C$525,'ZASOBY N'!$C345,'ZASOBY N'!$D345:'ZASOBY N'!$D$525,'ZASOBY N'!$D345,'ZASOBY N'!$H345:'ZASOBY N'!$H$525,'ZASOBY N'!$H345 )</f>
        <v>0</v>
      </c>
      <c r="CV346" s="410">
        <f>COUNTIFS('ZASOBY N'!$B$10:$B345,'ZASOBY N'!$B345,'ZASOBY N'!$C$10:'ZASOBY N'!$C345,'ZASOBY N'!$C345,'ZASOBY N'!$D$10:'ZASOBY N'!$D345,'ZASOBY N'!$D345,'ZASOBY N'!$H$10:'ZASOBY N'!$H345,'ZASOBY N'!$H345 )</f>
        <v>0</v>
      </c>
      <c r="CW346" s="411">
        <f t="shared" si="133"/>
        <v>0</v>
      </c>
      <c r="CX346" s="412">
        <f t="shared" si="134"/>
        <v>0</v>
      </c>
      <c r="CZ346" s="414" t="str">
        <f>IF(AND(DB346=1,DC346=1,SUMIF($C346:$C$525,$C346,$AE346:$AE$525)=$AE346),$AE346,IF($DE346&gt;0,$DE346,IF(AND(COUNTIF($C$11:$C345,$C346)&gt;=1,COUNTIF($D345:$D345,$D346)&gt;=1),"",IF(AND(SUMIF($C346:$C$525,$C346,$AE346:$AE$525)&gt;$AE346,SUMIF($D346:$D$525,$D346,$AE346:$AE$525)&gt;$AE346),_xlfn.AGGREGATE(14,4,$DD$11:$DD$31*($C$11:$C$31=$C346),1),""))))</f>
        <v/>
      </c>
      <c r="DB346" s="409">
        <f>COUNTIFS('ZASOBY N'!$B345:$B$525,'ZASOBY N'!$B345,'ZASOBY N'!$C345:'ZASOBY N'!$C$525,'ZASOBY N'!$C345,'ZASOBY N'!$D345:'ZASOBY N'!$D$525,'ZASOBY N'!$D345,'ZASOBY N'!$H345:'ZASOBY N'!$H$525,'ZASOBY N'!$H345 )</f>
        <v>0</v>
      </c>
      <c r="DC346" s="410">
        <f>COUNTIFS('ZASOBY N'!$B$10:$B345,'ZASOBY N'!$B345,'ZASOBY N'!$C$10:'ZASOBY N'!$C345,'ZASOBY N'!$C345,'ZASOBY N'!$D$10:'ZASOBY N'!$D345,'ZASOBY N'!$D345,'ZASOBY N'!$H$10:'ZASOBY N'!$H345,'ZASOBY N'!$H345 )</f>
        <v>0</v>
      </c>
      <c r="DD346" s="411">
        <f t="shared" si="135"/>
        <v>0</v>
      </c>
      <c r="DE346" s="412">
        <f t="shared" si="136"/>
        <v>0</v>
      </c>
      <c r="DF346" s="399" t="str">
        <f>IF(AND(DI346=1,DJ346=1,SUMIF($C346:$C$525,$C346,$AD346:$AD$525)=$AD346),$AD346,IF($DL346&gt;0,$DL346,IF(B346="","",IF(AND(COUNTIF($C$11:$C345,$C346)&gt;=1,COUNTIF($D345:$D345,$D346)&gt;=1,COUNTIF($Z343:$Z345,$C346)=0),"",IF(AND(COUNTIF($C$11:$C345,$C346)&gt;=1,COUNTIF($D345:$D345,$D346)&gt;=1),"UJĘTO WYŻEJ",IF(AND(SUMIF($C346:$C$525,$C346,$AD346:$AD$525)&gt;$AD346,SUMIF($D346:$D$525,$D346,$AD346:$AD$525)&gt;$AD346),_xlfn.AGGREGATE(14,4,$DK$11:$DK$31*($C$11:$C$31=$C346),1),""))))))</f>
        <v/>
      </c>
      <c r="DG346" s="414" t="str">
        <f>IF(AND(DI346=1,DJ346=1,SUMIF($C346:$C$525,$C346,$AD346:$AD$525)=$AD346),$AD346,IF($DL346&gt;0,$DL346,IF(AND(COUNTIF($C$11:$C345,$C346)&gt;=1,COUNTIF($D345:$D345,$D346)&gt;=1),"",IF(AND(SUMIF($C346:$C$525,$C346,$AD346:$AD$525)&gt;$AD346,SUMIF($D346:$D$525,$D346,$AD346:$AD$525)&gt;$AD346),_xlfn.AGGREGATE(14,4,$DK$11:$DK$31*($C$11:$C$31=$C346),1),""))))</f>
        <v/>
      </c>
      <c r="DI346" s="409">
        <f>COUNTIFS('ZASOBY N'!$B345:$B$525,'ZASOBY N'!$B345,'ZASOBY N'!$C345:'ZASOBY N'!$C$525,'ZASOBY N'!$C345,'ZASOBY N'!$D345:'ZASOBY N'!$D$525,'ZASOBY N'!$D345,'ZASOBY N'!$H345:'ZASOBY N'!$H$525,'ZASOBY N'!$H345 )</f>
        <v>0</v>
      </c>
      <c r="DJ346" s="410">
        <f>COUNTIFS('ZASOBY N'!$B$10:$B345,'ZASOBY N'!$B345,'ZASOBY N'!$C$10:'ZASOBY N'!$C345,'ZASOBY N'!$C345,'ZASOBY N'!$D$10:'ZASOBY N'!$D345,'ZASOBY N'!$D345,'ZASOBY N'!$H$10:'ZASOBY N'!$H345,'ZASOBY N'!$H345 )</f>
        <v>0</v>
      </c>
      <c r="DK346" s="411">
        <f t="shared" si="137"/>
        <v>0</v>
      </c>
      <c r="DL346" s="412">
        <f t="shared" si="138"/>
        <v>0</v>
      </c>
    </row>
    <row r="347" spans="1:116" ht="18.899999999999999" customHeight="1" x14ac:dyDescent="0.3">
      <c r="A347" s="219"/>
      <c r="B347" s="152" t="str">
        <f>IF('ZASOBY N'!A346="","",'ZASOBY N'!A346)</f>
        <v/>
      </c>
      <c r="C347" s="462" t="str">
        <f>IF('ZASOBY N'!C346="","",'ZASOBY N'!C346)</f>
        <v/>
      </c>
      <c r="D347" s="137" t="str">
        <f>IF('ZASOBY N'!B346="","",'ZASOBY N'!B346)</f>
        <v/>
      </c>
      <c r="E347" s="138"/>
      <c r="F347" s="356" t="str">
        <f>IF('ZASOBY N'!D346="","",'ZASOBY N'!D346)</f>
        <v/>
      </c>
      <c r="G347" s="220" t="str">
        <f>IF('ZASOBY N'!G346="","",'ZASOBY N'!G346)</f>
        <v/>
      </c>
      <c r="H347" s="221" t="str">
        <f>IF('ZASOBY N'!F346="","",'ZASOBY N'!F346)</f>
        <v/>
      </c>
      <c r="I347" s="221" t="str">
        <f>IF('ZASOBY N'!G346="","",'ZASOBY N'!G346)</f>
        <v/>
      </c>
      <c r="J347" s="221" t="str">
        <f>IF('ZASOBY N'!H346="","",'ZASOBY N'!H346)</f>
        <v/>
      </c>
      <c r="K347" s="214">
        <v>0</v>
      </c>
      <c r="L347" s="214">
        <v>0</v>
      </c>
      <c r="M347" s="214">
        <v>0</v>
      </c>
      <c r="N347" s="222" t="str">
        <f>IF('ZASOBY N'!BD346="x","",IF(W347="","",'ZASOBY N'!E346))</f>
        <v/>
      </c>
      <c r="O347" s="223">
        <v>0</v>
      </c>
      <c r="P347" s="223">
        <v>0</v>
      </c>
      <c r="Q347" s="226" t="str">
        <f>IF($N347="","",'UPR BILANS N'!G347*'UPR BILANS N'!N347)</f>
        <v/>
      </c>
      <c r="R347" s="225" t="str">
        <f>IF($N347="","",'ZASOBY N'!O346)</f>
        <v/>
      </c>
      <c r="S347" s="225" t="str">
        <f>IF($N347="","",IF('ZASOBY N'!Q346="",0,'ZASOBY N'!Q346))</f>
        <v/>
      </c>
      <c r="T347" s="225" t="str">
        <f>IF($N347="","",'ZASOBY N'!V346)</f>
        <v/>
      </c>
      <c r="U347" s="225" t="str">
        <f>IF($N347="","",IF('ZASOBY N'!AG346="",0,'ZASOBY N'!AG346))</f>
        <v/>
      </c>
      <c r="V347" s="225" t="str">
        <f>IF($N347="","",IF(NN!P349="",0,NN!P349))</f>
        <v/>
      </c>
      <c r="W347" s="225" t="str">
        <f t="shared" si="116"/>
        <v/>
      </c>
      <c r="X347" s="226" t="str">
        <f t="shared" si="119"/>
        <v/>
      </c>
      <c r="Y347" s="225" t="str">
        <f>IF('ZASOBY N'!AU346="","",IF(C347&lt;&gt;C346,'ZASOBY N'!AU346,IF(D347&lt;&gt;D346,'ZASOBY N'!AU346,IF(F347&lt;&gt;F346,'ZASOBY N'!AU346,IF(G347&lt;&gt;G346,'ZASOBY N'!AU346,IF(J347&lt;&gt;J346,'ZASOBY N'!AU346,IF(NN!AC349="","",IF(AND(C346=C347,H346=H347,J346=J347,NN!AC349&gt;0),"",IF(AND(C347=C348,H347=DO345,NN!CW347&gt;0),'ZASOBY N'!AU346,'ZASOBY N'!AU346)))))))))</f>
        <v/>
      </c>
      <c r="Z347" s="225" t="str">
        <f t="shared" si="117"/>
        <v/>
      </c>
      <c r="AA347" s="227" t="str">
        <f t="shared" si="121"/>
        <v/>
      </c>
      <c r="AB347" s="400" t="str">
        <f t="shared" si="118"/>
        <v/>
      </c>
      <c r="AC347" s="228" t="str">
        <f t="shared" si="120"/>
        <v/>
      </c>
      <c r="AD347" s="222">
        <f>IF(B347="",0,IF(F347="",0,INDEX(POBRANIE_!$B$6:$F$101,MATCH('UPR BILANS N'!$F347,POBRANIE_!$A$6:$A$101,0),2)))</f>
        <v>0</v>
      </c>
      <c r="AE347" s="224">
        <f>IF(OR('ZASOBY N'!G346="",'ZASOBY N'!E346=""),0,IF(B347="",0,'ZASOBY N'!G346*'ZASOBY N'!E346))</f>
        <v>0</v>
      </c>
      <c r="AF347" s="225">
        <f>IF('ZASOBY N'!O346="",0,'ZASOBY N'!O346)</f>
        <v>0</v>
      </c>
      <c r="AG347" s="225">
        <f>IF('ZASOBY N'!Q346="",0,'ZASOBY N'!Q346)</f>
        <v>0</v>
      </c>
      <c r="AH347" s="225">
        <f>IF('ZASOBY N'!V346="",0,'ZASOBY N'!V346)</f>
        <v>0</v>
      </c>
      <c r="AI347" s="225">
        <f>IF('ZASOBY N'!AG346="",0,'ZASOBY N'!AG346)</f>
        <v>0</v>
      </c>
      <c r="AJ347" s="225">
        <f>IF(NN!P349="",0,IF(NN!P349="BRAK kol.7","BRAK BADAŃ",NN!P349))</f>
        <v>0</v>
      </c>
      <c r="AK347" s="225">
        <f>IF(NN!AC349="",0,IF(NN!AC349="BRAK kol.7","BRAK BADAŃ",NN!AC349))</f>
        <v>0</v>
      </c>
      <c r="BJ347" s="414" t="str">
        <f>IF(AND(BL347=1,BM347=1,SUMIF($C347:$C$525,$C347,$AK347:$AK$525)=$AK347),$AK347,IF($BO347&gt;0,$BO347,IF(AND(COUNTIF($C$11:$C346,$C347)&gt;=1,COUNTIF($D346:$D346,$D347)&gt;=1),"",IF(AND(SUMIF($C347:$C$525,$C347,$AK347:$AK$525)&gt;=$AK347,SUMIF($D347:$D$525,$D347,$AK347:$AK$525)&gt;=$AK347),SUMIF($C347:$C$525,$C347,$AK347:$AK$525),""))))</f>
        <v/>
      </c>
      <c r="BL347" s="409">
        <f>COUNTIFS('ZASOBY N'!$B346:$B$525,'ZASOBY N'!$B346,'ZASOBY N'!$C346:'ZASOBY N'!$C$525,'ZASOBY N'!$C346,'ZASOBY N'!$D346:'ZASOBY N'!$D$525,'ZASOBY N'!$D346,'ZASOBY N'!$H346:'ZASOBY N'!$H$525,'ZASOBY N'!$H346 )</f>
        <v>0</v>
      </c>
      <c r="BM347" s="410">
        <f>COUNTIFS('ZASOBY N'!$B$10:$B346,'ZASOBY N'!$B346,'ZASOBY N'!$C$10:'ZASOBY N'!$C346,'ZASOBY N'!$C346,'ZASOBY N'!$D$10:'ZASOBY N'!$D346,'ZASOBY N'!$D346,'ZASOBY N'!$H$10:'ZASOBY N'!$H346,'ZASOBY N'!$H346 )</f>
        <v>0</v>
      </c>
      <c r="BN347" s="411">
        <f t="shared" si="122"/>
        <v>0</v>
      </c>
      <c r="BO347" s="412">
        <f t="shared" si="123"/>
        <v>0</v>
      </c>
      <c r="BP347" s="94" t="str">
        <f t="shared" si="124"/>
        <v/>
      </c>
      <c r="BQ347" s="414" t="str">
        <f>IF(AND(BS347=1,BT347=1,SUMIF($C347:$C$525,$C347,$AJ347:$AJ$525)=$AJ347),$AJ347,IF($BV347&gt;0,$BV347,IF(AND(COUNTIF($C$11:$C346,$C347)&gt;=1,COUNTIF($D346:$D346,$D347)&gt;=1),"",IF(AND(SUMIF($C347:$C$525,$C347,$AJ347:$AJ$525)&gt;$AJ347,SUMIF($D347:$D$525,$D347,$AJ347:$AJ$525)&gt;$AJ347),SUMIF($C347:$C$525,$C347,$AJ347:$AJ$525),""))))</f>
        <v/>
      </c>
      <c r="BS347" s="409">
        <f>COUNTIFS('ZASOBY N'!$B346:$B$525,'ZASOBY N'!$B346,'ZASOBY N'!$C346:'ZASOBY N'!$C$525,'ZASOBY N'!$C346,'ZASOBY N'!$D346:'ZASOBY N'!$D$525,'ZASOBY N'!$D346,'ZASOBY N'!$H346:'ZASOBY N'!$H$525,'ZASOBY N'!$H346 )</f>
        <v>0</v>
      </c>
      <c r="BT347" s="410">
        <f>COUNTIFS('ZASOBY N'!$B$10:$B346,'ZASOBY N'!$B346,'ZASOBY N'!$C$10:'ZASOBY N'!$C346,'ZASOBY N'!$C346,'ZASOBY N'!$D$10:'ZASOBY N'!$D346,'ZASOBY N'!$D346,'ZASOBY N'!$H$10:'ZASOBY N'!$H346,'ZASOBY N'!$H346 )</f>
        <v>0</v>
      </c>
      <c r="BU347" s="411">
        <f t="shared" si="125"/>
        <v>0</v>
      </c>
      <c r="BV347" s="412">
        <f t="shared" si="126"/>
        <v>0</v>
      </c>
      <c r="BW347" s="94" t="s">
        <v>499</v>
      </c>
      <c r="BX347" s="414" t="str">
        <f>IF(AND(BZ347=1,CA347=1,SUMIF($C347:$C$525,$C347,$AI347:$AI$525)=$AI347),$AI347,IF($CC347&gt;0,$CC347,IF(AND(COUNTIF($C$11:$C346,$C347)&gt;=1,COUNTIF($D346:$D346,$D347)&gt;=1),"",IF(AND(SUMIF($C347:$C$525,$C347,$AI347:$AI$525)&gt;$AI347,SUMIF($D347:$D$525,$D347,$AI347:$AI$525)&gt;$IG347),_xlfn.AGGREGATE(14,4,$CB$11:$CB$31*($C$11:$C$31=$C347),1),""))))</f>
        <v/>
      </c>
      <c r="BZ347" s="409">
        <f>COUNTIFS('ZASOBY N'!$B346:$B$525,'ZASOBY N'!$B346,'ZASOBY N'!$C346:'ZASOBY N'!$C$525,'ZASOBY N'!$C346,'ZASOBY N'!$D346:'ZASOBY N'!$D$525,'ZASOBY N'!$D346,'ZASOBY N'!$H346:'ZASOBY N'!$H$525,'ZASOBY N'!$H346 )</f>
        <v>0</v>
      </c>
      <c r="CA347" s="410">
        <f>COUNTIFS('ZASOBY N'!$B$10:$B346,'ZASOBY N'!$B346,'ZASOBY N'!$C$10:'ZASOBY N'!$C346,'ZASOBY N'!$C346,'ZASOBY N'!$D$10:'ZASOBY N'!$D346,'ZASOBY N'!$D346,'ZASOBY N'!$H$10:'ZASOBY N'!$H346,'ZASOBY N'!$H346 )</f>
        <v>0</v>
      </c>
      <c r="CB347" s="411">
        <f t="shared" si="127"/>
        <v>0</v>
      </c>
      <c r="CC347" s="412">
        <f t="shared" si="128"/>
        <v>0</v>
      </c>
      <c r="CE347" s="414" t="str">
        <f>IF(AND(CG347=1,CH347=1,SUMIF($C347:$C$525,$C347,$AH347:$AH$525)=$AH347),$AH347,IF($CJ347&gt;0,$CJ347,IF(AND(COUNTIF($C$11:$C346,$C347)&gt;=1,COUNTIF($D346:$D346,$D347)&gt;=1),"",IF(AND(SUMIF($C347:$C$525,$C347,$AH347:$AH$525)&gt;$AH347,SUMIF($D347:$D$525,$D347,$AH347:$AH$525)&gt;$AH347),_xlfn.AGGREGATE(14,4,$CI$11:$CI$31*($C$11:$C$31=$C347),1),""))))</f>
        <v/>
      </c>
      <c r="CG347" s="409">
        <f>COUNTIFS('ZASOBY N'!$B346:$B$525,'ZASOBY N'!$B346,'ZASOBY N'!$C346:'ZASOBY N'!$C$525,'ZASOBY N'!$C346,'ZASOBY N'!$D346:'ZASOBY N'!$D$525,'ZASOBY N'!$D346,'ZASOBY N'!$H346:'ZASOBY N'!$H$525,'ZASOBY N'!$H346 )</f>
        <v>0</v>
      </c>
      <c r="CH347" s="410">
        <f>COUNTIFS('ZASOBY N'!$B$10:$B346,'ZASOBY N'!$B346,'ZASOBY N'!$C$10:'ZASOBY N'!$C346,'ZASOBY N'!$C346,'ZASOBY N'!$D$10:'ZASOBY N'!$D346,'ZASOBY N'!$D346,'ZASOBY N'!$H$10:'ZASOBY N'!$H346,'ZASOBY N'!$H346 )</f>
        <v>0</v>
      </c>
      <c r="CI347" s="411">
        <f t="shared" si="129"/>
        <v>0</v>
      </c>
      <c r="CJ347" s="412">
        <f t="shared" si="130"/>
        <v>0</v>
      </c>
      <c r="CL347" s="414" t="str">
        <f>IF(AND(CN347=1,CO347=1,SUMIF($C347:$C$525,$C347,$AG347:$AG$525)=$AG347),$AG347,IF($CQ347&gt;0,$CQ347,IF(AND(COUNTIF($C$11:$C346,$C347)&gt;=1,COUNTIF($D346:$D346,$D347)&gt;=1),"",IF(AND(SUMIF($C347:$C$525,$C347,$AG347:$AG$525)&gt;$AG347,SUMIF($D347:$D$525,$D347,$AG347:$AG$525)&gt;$AG347),_xlfn.AGGREGATE(14,4,$CP$11:$CP$31*($C$11:$C$31=$C347),1),""))))</f>
        <v/>
      </c>
      <c r="CN347" s="409">
        <f>COUNTIFS('ZASOBY N'!$B346:$B$525,'ZASOBY N'!$B346,'ZASOBY N'!$C346:'ZASOBY N'!$C$525,'ZASOBY N'!$C346,'ZASOBY N'!$D346:'ZASOBY N'!$D$525,'ZASOBY N'!$D346,'ZASOBY N'!$H346:'ZASOBY N'!$H$525,'ZASOBY N'!$H346 )</f>
        <v>0</v>
      </c>
      <c r="CO347" s="410">
        <f>COUNTIFS('ZASOBY N'!$B$10:$B346,'ZASOBY N'!$B346,'ZASOBY N'!$C$10:'ZASOBY N'!$C346,'ZASOBY N'!$C346,'ZASOBY N'!$D$10:'ZASOBY N'!$D346,'ZASOBY N'!$D346,'ZASOBY N'!$H$10:'ZASOBY N'!$H346,'ZASOBY N'!$H346 )</f>
        <v>0</v>
      </c>
      <c r="CP347" s="411">
        <f t="shared" si="131"/>
        <v>0</v>
      </c>
      <c r="CQ347" s="412">
        <f t="shared" si="132"/>
        <v>0</v>
      </c>
      <c r="CS347" s="414" t="str">
        <f>IF(AND(CU347=1,CV347=1,SUMIF($C347:$C$525,$C347,$AF347:$AF$525)=$AF347),$AF347,IF($CX347&gt;0,$CX347,IF(AND(COUNTIF($C$11:$C346,$C347)&gt;=1,COUNTIF($D346:$D346,$D347)&gt;=1),"",IF(AND(SUMIF($C347:$C$525,$C347,$AF347:$AF$525)&gt;$AF347,SUMIF($D347:$D$525,$D347,$AF347:$AF$525)&gt;$AF347),_xlfn.AGGREGATE(14,4,$CW$11:$CW$31*($C$11:$C$31=$C347),1),""))))</f>
        <v/>
      </c>
      <c r="CU347" s="409">
        <f>COUNTIFS('ZASOBY N'!$B346:$B$525,'ZASOBY N'!$B346,'ZASOBY N'!$C346:'ZASOBY N'!$C$525,'ZASOBY N'!$C346,'ZASOBY N'!$D346:'ZASOBY N'!$D$525,'ZASOBY N'!$D346,'ZASOBY N'!$H346:'ZASOBY N'!$H$525,'ZASOBY N'!$H346 )</f>
        <v>0</v>
      </c>
      <c r="CV347" s="410">
        <f>COUNTIFS('ZASOBY N'!$B$10:$B346,'ZASOBY N'!$B346,'ZASOBY N'!$C$10:'ZASOBY N'!$C346,'ZASOBY N'!$C346,'ZASOBY N'!$D$10:'ZASOBY N'!$D346,'ZASOBY N'!$D346,'ZASOBY N'!$H$10:'ZASOBY N'!$H346,'ZASOBY N'!$H346 )</f>
        <v>0</v>
      </c>
      <c r="CW347" s="411">
        <f t="shared" si="133"/>
        <v>0</v>
      </c>
      <c r="CX347" s="412">
        <f t="shared" si="134"/>
        <v>0</v>
      </c>
      <c r="CZ347" s="414" t="str">
        <f>IF(AND(DB347=1,DC347=1,SUMIF($C347:$C$525,$C347,$AE347:$AE$525)=$AE347),$AE347,IF($DE347&gt;0,$DE347,IF(AND(COUNTIF($C$11:$C346,$C347)&gt;=1,COUNTIF($D346:$D346,$D347)&gt;=1),"",IF(AND(SUMIF($C347:$C$525,$C347,$AE347:$AE$525)&gt;$AE347,SUMIF($D347:$D$525,$D347,$AE347:$AE$525)&gt;$AE347),_xlfn.AGGREGATE(14,4,$DD$11:$DD$31*($C$11:$C$31=$C347),1),""))))</f>
        <v/>
      </c>
      <c r="DB347" s="409">
        <f>COUNTIFS('ZASOBY N'!$B346:$B$525,'ZASOBY N'!$B346,'ZASOBY N'!$C346:'ZASOBY N'!$C$525,'ZASOBY N'!$C346,'ZASOBY N'!$D346:'ZASOBY N'!$D$525,'ZASOBY N'!$D346,'ZASOBY N'!$H346:'ZASOBY N'!$H$525,'ZASOBY N'!$H346 )</f>
        <v>0</v>
      </c>
      <c r="DC347" s="410">
        <f>COUNTIFS('ZASOBY N'!$B$10:$B346,'ZASOBY N'!$B346,'ZASOBY N'!$C$10:'ZASOBY N'!$C346,'ZASOBY N'!$C346,'ZASOBY N'!$D$10:'ZASOBY N'!$D346,'ZASOBY N'!$D346,'ZASOBY N'!$H$10:'ZASOBY N'!$H346,'ZASOBY N'!$H346 )</f>
        <v>0</v>
      </c>
      <c r="DD347" s="411">
        <f t="shared" si="135"/>
        <v>0</v>
      </c>
      <c r="DE347" s="412">
        <f t="shared" si="136"/>
        <v>0</v>
      </c>
      <c r="DF347" s="399" t="str">
        <f>IF(AND(DI347=1,DJ347=1,SUMIF($C347:$C$525,$C347,$AD347:$AD$525)=$AD347),$AD347,IF($DL347&gt;0,$DL347,IF(B347="","",IF(AND(COUNTIF($C$11:$C346,$C347)&gt;=1,COUNTIF($D346:$D346,$D347)&gt;=1,COUNTIF($Z344:$Z346,$C347)=0),"",IF(AND(COUNTIF($C$11:$C346,$C347)&gt;=1,COUNTIF($D346:$D346,$D347)&gt;=1),"UJĘTO WYŻEJ",IF(AND(SUMIF($C347:$C$525,$C347,$AD347:$AD$525)&gt;$AD347,SUMIF($D347:$D$525,$D347,$AD347:$AD$525)&gt;$AD347),_xlfn.AGGREGATE(14,4,$DK$11:$DK$31*($C$11:$C$31=$C347),1),""))))))</f>
        <v/>
      </c>
      <c r="DG347" s="414" t="str">
        <f>IF(AND(DI347=1,DJ347=1,SUMIF($C347:$C$525,$C347,$AD347:$AD$525)=$AD347),$AD347,IF($DL347&gt;0,$DL347,IF(AND(COUNTIF($C$11:$C346,$C347)&gt;=1,COUNTIF($D346:$D346,$D347)&gt;=1),"",IF(AND(SUMIF($C347:$C$525,$C347,$AD347:$AD$525)&gt;$AD347,SUMIF($D347:$D$525,$D347,$AD347:$AD$525)&gt;$AD347),_xlfn.AGGREGATE(14,4,$DK$11:$DK$31*($C$11:$C$31=$C347),1),""))))</f>
        <v/>
      </c>
      <c r="DI347" s="409">
        <f>COUNTIFS('ZASOBY N'!$B346:$B$525,'ZASOBY N'!$B346,'ZASOBY N'!$C346:'ZASOBY N'!$C$525,'ZASOBY N'!$C346,'ZASOBY N'!$D346:'ZASOBY N'!$D$525,'ZASOBY N'!$D346,'ZASOBY N'!$H346:'ZASOBY N'!$H$525,'ZASOBY N'!$H346 )</f>
        <v>0</v>
      </c>
      <c r="DJ347" s="410">
        <f>COUNTIFS('ZASOBY N'!$B$10:$B346,'ZASOBY N'!$B346,'ZASOBY N'!$C$10:'ZASOBY N'!$C346,'ZASOBY N'!$C346,'ZASOBY N'!$D$10:'ZASOBY N'!$D346,'ZASOBY N'!$D346,'ZASOBY N'!$H$10:'ZASOBY N'!$H346,'ZASOBY N'!$H346 )</f>
        <v>0</v>
      </c>
      <c r="DK347" s="411">
        <f t="shared" si="137"/>
        <v>0</v>
      </c>
      <c r="DL347" s="412">
        <f t="shared" si="138"/>
        <v>0</v>
      </c>
    </row>
    <row r="348" spans="1:116" ht="18.899999999999999" customHeight="1" x14ac:dyDescent="0.3">
      <c r="A348" s="219"/>
      <c r="B348" s="152" t="str">
        <f>IF('ZASOBY N'!A347="","",'ZASOBY N'!A347)</f>
        <v/>
      </c>
      <c r="C348" s="462" t="str">
        <f>IF('ZASOBY N'!C347="","",'ZASOBY N'!C347)</f>
        <v/>
      </c>
      <c r="D348" s="137" t="str">
        <f>IF('ZASOBY N'!B347="","",'ZASOBY N'!B347)</f>
        <v/>
      </c>
      <c r="E348" s="138"/>
      <c r="F348" s="356" t="str">
        <f>IF('ZASOBY N'!D347="","",'ZASOBY N'!D347)</f>
        <v/>
      </c>
      <c r="G348" s="220" t="str">
        <f>IF('ZASOBY N'!G347="","",'ZASOBY N'!G347)</f>
        <v/>
      </c>
      <c r="H348" s="221" t="str">
        <f>IF('ZASOBY N'!F347="","",'ZASOBY N'!F347)</f>
        <v/>
      </c>
      <c r="I348" s="221" t="str">
        <f>IF('ZASOBY N'!G347="","",'ZASOBY N'!G347)</f>
        <v/>
      </c>
      <c r="J348" s="221" t="str">
        <f>IF('ZASOBY N'!H347="","",'ZASOBY N'!H347)</f>
        <v/>
      </c>
      <c r="K348" s="214">
        <v>0</v>
      </c>
      <c r="L348" s="214">
        <v>0</v>
      </c>
      <c r="M348" s="214">
        <v>0</v>
      </c>
      <c r="N348" s="222" t="str">
        <f>IF('ZASOBY N'!BD347="x","",IF(W348="","",'ZASOBY N'!E347))</f>
        <v/>
      </c>
      <c r="O348" s="223">
        <v>0</v>
      </c>
      <c r="P348" s="223">
        <v>0</v>
      </c>
      <c r="Q348" s="226" t="str">
        <f>IF($N348="","",'UPR BILANS N'!G348*'UPR BILANS N'!N348)</f>
        <v/>
      </c>
      <c r="R348" s="225" t="str">
        <f>IF($N348="","",'ZASOBY N'!O347)</f>
        <v/>
      </c>
      <c r="S348" s="225" t="str">
        <f>IF($N348="","",IF('ZASOBY N'!Q347="",0,'ZASOBY N'!Q347))</f>
        <v/>
      </c>
      <c r="T348" s="225" t="str">
        <f>IF($N348="","",'ZASOBY N'!V347)</f>
        <v/>
      </c>
      <c r="U348" s="225" t="str">
        <f>IF($N348="","",IF('ZASOBY N'!AG347="",0,'ZASOBY N'!AG347))</f>
        <v/>
      </c>
      <c r="V348" s="225" t="str">
        <f>IF($N348="","",IF(NN!P350="",0,NN!P350))</f>
        <v/>
      </c>
      <c r="W348" s="225" t="str">
        <f t="shared" si="116"/>
        <v/>
      </c>
      <c r="X348" s="226" t="str">
        <f t="shared" si="119"/>
        <v/>
      </c>
      <c r="Y348" s="225" t="str">
        <f>IF('ZASOBY N'!AU347="","",IF(C348&lt;&gt;C347,'ZASOBY N'!AU347,IF(D348&lt;&gt;D347,'ZASOBY N'!AU347,IF(F348&lt;&gt;F347,'ZASOBY N'!AU347,IF(G348&lt;&gt;G347,'ZASOBY N'!AU347,IF(J348&lt;&gt;J347,'ZASOBY N'!AU347,IF(NN!AC350="","",IF(AND(C347=C348,H347=H348,J347=J348,NN!AC350&gt;0),"",IF(AND(C348=C349,H348=DO346,NN!CW348&gt;0),'ZASOBY N'!AU347,'ZASOBY N'!AU347)))))))))</f>
        <v/>
      </c>
      <c r="Z348" s="225" t="str">
        <f t="shared" si="117"/>
        <v/>
      </c>
      <c r="AA348" s="227" t="str">
        <f t="shared" si="121"/>
        <v/>
      </c>
      <c r="AB348" s="400" t="str">
        <f t="shared" si="118"/>
        <v/>
      </c>
      <c r="AC348" s="228" t="str">
        <f t="shared" si="120"/>
        <v/>
      </c>
      <c r="AD348" s="222">
        <f>IF(B348="",0,IF(F348="",0,INDEX(POBRANIE_!$B$6:$F$101,MATCH('UPR BILANS N'!$F348,POBRANIE_!$A$6:$A$101,0),2)))</f>
        <v>0</v>
      </c>
      <c r="AE348" s="224">
        <f>IF(OR('ZASOBY N'!G347="",'ZASOBY N'!E347=""),0,IF(B348="",0,'ZASOBY N'!G347*'ZASOBY N'!E347))</f>
        <v>0</v>
      </c>
      <c r="AF348" s="225">
        <f>IF('ZASOBY N'!O347="",0,'ZASOBY N'!O347)</f>
        <v>0</v>
      </c>
      <c r="AG348" s="225">
        <f>IF('ZASOBY N'!Q347="",0,'ZASOBY N'!Q347)</f>
        <v>0</v>
      </c>
      <c r="AH348" s="225">
        <f>IF('ZASOBY N'!V347="",0,'ZASOBY N'!V347)</f>
        <v>0</v>
      </c>
      <c r="AI348" s="225">
        <f>IF('ZASOBY N'!AG347="",0,'ZASOBY N'!AG347)</f>
        <v>0</v>
      </c>
      <c r="AJ348" s="225">
        <f>IF(NN!P350="",0,IF(NN!P350="BRAK kol.7","BRAK BADAŃ",NN!P350))</f>
        <v>0</v>
      </c>
      <c r="AK348" s="225">
        <f>IF(NN!AC350="",0,IF(NN!AC350="BRAK kol.7","BRAK BADAŃ",NN!AC350))</f>
        <v>0</v>
      </c>
      <c r="BJ348" s="414" t="str">
        <f>IF(AND(BL348=1,BM348=1,SUMIF($C348:$C$525,$C348,$AK348:$AK$525)=$AK348),$AK348,IF($BO348&gt;0,$BO348,IF(AND(COUNTIF($C$11:$C347,$C348)&gt;=1,COUNTIF($D347:$D347,$D348)&gt;=1),"",IF(AND(SUMIF($C348:$C$525,$C348,$AK348:$AK$525)&gt;=$AK348,SUMIF($D348:$D$525,$D348,$AK348:$AK$525)&gt;=$AK348),SUMIF($C348:$C$525,$C348,$AK348:$AK$525),""))))</f>
        <v/>
      </c>
      <c r="BL348" s="409">
        <f>COUNTIFS('ZASOBY N'!$B347:$B$525,'ZASOBY N'!$B347,'ZASOBY N'!$C347:'ZASOBY N'!$C$525,'ZASOBY N'!$C347,'ZASOBY N'!$D347:'ZASOBY N'!$D$525,'ZASOBY N'!$D347,'ZASOBY N'!$H347:'ZASOBY N'!$H$525,'ZASOBY N'!$H347 )</f>
        <v>0</v>
      </c>
      <c r="BM348" s="410">
        <f>COUNTIFS('ZASOBY N'!$B$10:$B347,'ZASOBY N'!$B347,'ZASOBY N'!$C$10:'ZASOBY N'!$C347,'ZASOBY N'!$C347,'ZASOBY N'!$D$10:'ZASOBY N'!$D347,'ZASOBY N'!$D347,'ZASOBY N'!$H$10:'ZASOBY N'!$H347,'ZASOBY N'!$H347 )</f>
        <v>0</v>
      </c>
      <c r="BN348" s="411">
        <f t="shared" si="122"/>
        <v>0</v>
      </c>
      <c r="BO348" s="412">
        <f t="shared" si="123"/>
        <v>0</v>
      </c>
      <c r="BP348" s="94" t="str">
        <f t="shared" si="124"/>
        <v/>
      </c>
      <c r="BQ348" s="414" t="str">
        <f>IF(AND(BS348=1,BT348=1,SUMIF($C348:$C$525,$C348,$AJ348:$AJ$525)=$AJ348),$AJ348,IF($BV348&gt;0,$BV348,IF(AND(COUNTIF($C$11:$C347,$C348)&gt;=1,COUNTIF($D347:$D347,$D348)&gt;=1),"",IF(AND(SUMIF($C348:$C$525,$C348,$AJ348:$AJ$525)&gt;$AJ348,SUMIF($D348:$D$525,$D348,$AJ348:$AJ$525)&gt;$AJ348),SUMIF($C348:$C$525,$C348,$AJ348:$AJ$525),""))))</f>
        <v/>
      </c>
      <c r="BS348" s="409">
        <f>COUNTIFS('ZASOBY N'!$B347:$B$525,'ZASOBY N'!$B347,'ZASOBY N'!$C347:'ZASOBY N'!$C$525,'ZASOBY N'!$C347,'ZASOBY N'!$D347:'ZASOBY N'!$D$525,'ZASOBY N'!$D347,'ZASOBY N'!$H347:'ZASOBY N'!$H$525,'ZASOBY N'!$H347 )</f>
        <v>0</v>
      </c>
      <c r="BT348" s="410">
        <f>COUNTIFS('ZASOBY N'!$B$10:$B347,'ZASOBY N'!$B347,'ZASOBY N'!$C$10:'ZASOBY N'!$C347,'ZASOBY N'!$C347,'ZASOBY N'!$D$10:'ZASOBY N'!$D347,'ZASOBY N'!$D347,'ZASOBY N'!$H$10:'ZASOBY N'!$H347,'ZASOBY N'!$H347 )</f>
        <v>0</v>
      </c>
      <c r="BU348" s="411">
        <f t="shared" si="125"/>
        <v>0</v>
      </c>
      <c r="BV348" s="412">
        <f t="shared" si="126"/>
        <v>0</v>
      </c>
      <c r="BW348" s="94" t="s">
        <v>499</v>
      </c>
      <c r="BX348" s="414" t="str">
        <f>IF(AND(BZ348=1,CA348=1,SUMIF($C348:$C$525,$C348,$AI348:$AI$525)=$AI348),$AI348,IF($CC348&gt;0,$CC348,IF(AND(COUNTIF($C$11:$C347,$C348)&gt;=1,COUNTIF($D347:$D347,$D348)&gt;=1),"",IF(AND(SUMIF($C348:$C$525,$C348,$AI348:$AI$525)&gt;$AI348,SUMIF($D348:$D$525,$D348,$AI348:$AI$525)&gt;$IG348),_xlfn.AGGREGATE(14,4,$CB$11:$CB$31*($C$11:$C$31=$C348),1),""))))</f>
        <v/>
      </c>
      <c r="BZ348" s="409">
        <f>COUNTIFS('ZASOBY N'!$B347:$B$525,'ZASOBY N'!$B347,'ZASOBY N'!$C347:'ZASOBY N'!$C$525,'ZASOBY N'!$C347,'ZASOBY N'!$D347:'ZASOBY N'!$D$525,'ZASOBY N'!$D347,'ZASOBY N'!$H347:'ZASOBY N'!$H$525,'ZASOBY N'!$H347 )</f>
        <v>0</v>
      </c>
      <c r="CA348" s="410">
        <f>COUNTIFS('ZASOBY N'!$B$10:$B347,'ZASOBY N'!$B347,'ZASOBY N'!$C$10:'ZASOBY N'!$C347,'ZASOBY N'!$C347,'ZASOBY N'!$D$10:'ZASOBY N'!$D347,'ZASOBY N'!$D347,'ZASOBY N'!$H$10:'ZASOBY N'!$H347,'ZASOBY N'!$H347 )</f>
        <v>0</v>
      </c>
      <c r="CB348" s="411">
        <f t="shared" si="127"/>
        <v>0</v>
      </c>
      <c r="CC348" s="412">
        <f t="shared" si="128"/>
        <v>0</v>
      </c>
      <c r="CE348" s="414" t="str">
        <f>IF(AND(CG348=1,CH348=1,SUMIF($C348:$C$525,$C348,$AH348:$AH$525)=$AH348),$AH348,IF($CJ348&gt;0,$CJ348,IF(AND(COUNTIF($C$11:$C347,$C348)&gt;=1,COUNTIF($D347:$D347,$D348)&gt;=1),"",IF(AND(SUMIF($C348:$C$525,$C348,$AH348:$AH$525)&gt;$AH348,SUMIF($D348:$D$525,$D348,$AH348:$AH$525)&gt;$AH348),_xlfn.AGGREGATE(14,4,$CI$11:$CI$31*($C$11:$C$31=$C348),1),""))))</f>
        <v/>
      </c>
      <c r="CG348" s="409">
        <f>COUNTIFS('ZASOBY N'!$B347:$B$525,'ZASOBY N'!$B347,'ZASOBY N'!$C347:'ZASOBY N'!$C$525,'ZASOBY N'!$C347,'ZASOBY N'!$D347:'ZASOBY N'!$D$525,'ZASOBY N'!$D347,'ZASOBY N'!$H347:'ZASOBY N'!$H$525,'ZASOBY N'!$H347 )</f>
        <v>0</v>
      </c>
      <c r="CH348" s="410">
        <f>COUNTIFS('ZASOBY N'!$B$10:$B347,'ZASOBY N'!$B347,'ZASOBY N'!$C$10:'ZASOBY N'!$C347,'ZASOBY N'!$C347,'ZASOBY N'!$D$10:'ZASOBY N'!$D347,'ZASOBY N'!$D347,'ZASOBY N'!$H$10:'ZASOBY N'!$H347,'ZASOBY N'!$H347 )</f>
        <v>0</v>
      </c>
      <c r="CI348" s="411">
        <f t="shared" si="129"/>
        <v>0</v>
      </c>
      <c r="CJ348" s="412">
        <f t="shared" si="130"/>
        <v>0</v>
      </c>
      <c r="CL348" s="414" t="str">
        <f>IF(AND(CN348=1,CO348=1,SUMIF($C348:$C$525,$C348,$AG348:$AG$525)=$AG348),$AG348,IF($CQ348&gt;0,$CQ348,IF(AND(COUNTIF($C$11:$C347,$C348)&gt;=1,COUNTIF($D347:$D347,$D348)&gt;=1),"",IF(AND(SUMIF($C348:$C$525,$C348,$AG348:$AG$525)&gt;$AG348,SUMIF($D348:$D$525,$D348,$AG348:$AG$525)&gt;$AG348),_xlfn.AGGREGATE(14,4,$CP$11:$CP$31*($C$11:$C$31=$C348),1),""))))</f>
        <v/>
      </c>
      <c r="CN348" s="409">
        <f>COUNTIFS('ZASOBY N'!$B347:$B$525,'ZASOBY N'!$B347,'ZASOBY N'!$C347:'ZASOBY N'!$C$525,'ZASOBY N'!$C347,'ZASOBY N'!$D347:'ZASOBY N'!$D$525,'ZASOBY N'!$D347,'ZASOBY N'!$H347:'ZASOBY N'!$H$525,'ZASOBY N'!$H347 )</f>
        <v>0</v>
      </c>
      <c r="CO348" s="410">
        <f>COUNTIFS('ZASOBY N'!$B$10:$B347,'ZASOBY N'!$B347,'ZASOBY N'!$C$10:'ZASOBY N'!$C347,'ZASOBY N'!$C347,'ZASOBY N'!$D$10:'ZASOBY N'!$D347,'ZASOBY N'!$D347,'ZASOBY N'!$H$10:'ZASOBY N'!$H347,'ZASOBY N'!$H347 )</f>
        <v>0</v>
      </c>
      <c r="CP348" s="411">
        <f t="shared" si="131"/>
        <v>0</v>
      </c>
      <c r="CQ348" s="412">
        <f t="shared" si="132"/>
        <v>0</v>
      </c>
      <c r="CS348" s="414" t="str">
        <f>IF(AND(CU348=1,CV348=1,SUMIF($C348:$C$525,$C348,$AF348:$AF$525)=$AF348),$AF348,IF($CX348&gt;0,$CX348,IF(AND(COUNTIF($C$11:$C347,$C348)&gt;=1,COUNTIF($D347:$D347,$D348)&gt;=1),"",IF(AND(SUMIF($C348:$C$525,$C348,$AF348:$AF$525)&gt;$AF348,SUMIF($D348:$D$525,$D348,$AF348:$AF$525)&gt;$AF348),_xlfn.AGGREGATE(14,4,$CW$11:$CW$31*($C$11:$C$31=$C348),1),""))))</f>
        <v/>
      </c>
      <c r="CU348" s="409">
        <f>COUNTIFS('ZASOBY N'!$B347:$B$525,'ZASOBY N'!$B347,'ZASOBY N'!$C347:'ZASOBY N'!$C$525,'ZASOBY N'!$C347,'ZASOBY N'!$D347:'ZASOBY N'!$D$525,'ZASOBY N'!$D347,'ZASOBY N'!$H347:'ZASOBY N'!$H$525,'ZASOBY N'!$H347 )</f>
        <v>0</v>
      </c>
      <c r="CV348" s="410">
        <f>COUNTIFS('ZASOBY N'!$B$10:$B347,'ZASOBY N'!$B347,'ZASOBY N'!$C$10:'ZASOBY N'!$C347,'ZASOBY N'!$C347,'ZASOBY N'!$D$10:'ZASOBY N'!$D347,'ZASOBY N'!$D347,'ZASOBY N'!$H$10:'ZASOBY N'!$H347,'ZASOBY N'!$H347 )</f>
        <v>0</v>
      </c>
      <c r="CW348" s="411">
        <f t="shared" si="133"/>
        <v>0</v>
      </c>
      <c r="CX348" s="412">
        <f t="shared" si="134"/>
        <v>0</v>
      </c>
      <c r="CZ348" s="414" t="str">
        <f>IF(AND(DB348=1,DC348=1,SUMIF($C348:$C$525,$C348,$AE348:$AE$525)=$AE348),$AE348,IF($DE348&gt;0,$DE348,IF(AND(COUNTIF($C$11:$C347,$C348)&gt;=1,COUNTIF($D347:$D347,$D348)&gt;=1),"",IF(AND(SUMIF($C348:$C$525,$C348,$AE348:$AE$525)&gt;$AE348,SUMIF($D348:$D$525,$D348,$AE348:$AE$525)&gt;$AE348),_xlfn.AGGREGATE(14,4,$DD$11:$DD$31*($C$11:$C$31=$C348),1),""))))</f>
        <v/>
      </c>
      <c r="DB348" s="409">
        <f>COUNTIFS('ZASOBY N'!$B347:$B$525,'ZASOBY N'!$B347,'ZASOBY N'!$C347:'ZASOBY N'!$C$525,'ZASOBY N'!$C347,'ZASOBY N'!$D347:'ZASOBY N'!$D$525,'ZASOBY N'!$D347,'ZASOBY N'!$H347:'ZASOBY N'!$H$525,'ZASOBY N'!$H347 )</f>
        <v>0</v>
      </c>
      <c r="DC348" s="410">
        <f>COUNTIFS('ZASOBY N'!$B$10:$B347,'ZASOBY N'!$B347,'ZASOBY N'!$C$10:'ZASOBY N'!$C347,'ZASOBY N'!$C347,'ZASOBY N'!$D$10:'ZASOBY N'!$D347,'ZASOBY N'!$D347,'ZASOBY N'!$H$10:'ZASOBY N'!$H347,'ZASOBY N'!$H347 )</f>
        <v>0</v>
      </c>
      <c r="DD348" s="411">
        <f t="shared" si="135"/>
        <v>0</v>
      </c>
      <c r="DE348" s="412">
        <f t="shared" si="136"/>
        <v>0</v>
      </c>
      <c r="DF348" s="399" t="str">
        <f>IF(AND(DI348=1,DJ348=1,SUMIF($C348:$C$525,$C348,$AD348:$AD$525)=$AD348),$AD348,IF($DL348&gt;0,$DL348,IF(B348="","",IF(AND(COUNTIF($C$11:$C347,$C348)&gt;=1,COUNTIF($D347:$D347,$D348)&gt;=1,COUNTIF($Z345:$Z347,$C348)=0),"",IF(AND(COUNTIF($C$11:$C347,$C348)&gt;=1,COUNTIF($D347:$D347,$D348)&gt;=1),"UJĘTO WYŻEJ",IF(AND(SUMIF($C348:$C$525,$C348,$AD348:$AD$525)&gt;$AD348,SUMIF($D348:$D$525,$D348,$AD348:$AD$525)&gt;$AD348),_xlfn.AGGREGATE(14,4,$DK$11:$DK$31*($C$11:$C$31=$C348),1),""))))))</f>
        <v/>
      </c>
      <c r="DG348" s="414" t="str">
        <f>IF(AND(DI348=1,DJ348=1,SUMIF($C348:$C$525,$C348,$AD348:$AD$525)=$AD348),$AD348,IF($DL348&gt;0,$DL348,IF(AND(COUNTIF($C$11:$C347,$C348)&gt;=1,COUNTIF($D347:$D347,$D348)&gt;=1),"",IF(AND(SUMIF($C348:$C$525,$C348,$AD348:$AD$525)&gt;$AD348,SUMIF($D348:$D$525,$D348,$AD348:$AD$525)&gt;$AD348),_xlfn.AGGREGATE(14,4,$DK$11:$DK$31*($C$11:$C$31=$C348),1),""))))</f>
        <v/>
      </c>
      <c r="DI348" s="409">
        <f>COUNTIFS('ZASOBY N'!$B347:$B$525,'ZASOBY N'!$B347,'ZASOBY N'!$C347:'ZASOBY N'!$C$525,'ZASOBY N'!$C347,'ZASOBY N'!$D347:'ZASOBY N'!$D$525,'ZASOBY N'!$D347,'ZASOBY N'!$H347:'ZASOBY N'!$H$525,'ZASOBY N'!$H347 )</f>
        <v>0</v>
      </c>
      <c r="DJ348" s="410">
        <f>COUNTIFS('ZASOBY N'!$B$10:$B347,'ZASOBY N'!$B347,'ZASOBY N'!$C$10:'ZASOBY N'!$C347,'ZASOBY N'!$C347,'ZASOBY N'!$D$10:'ZASOBY N'!$D347,'ZASOBY N'!$D347,'ZASOBY N'!$H$10:'ZASOBY N'!$H347,'ZASOBY N'!$H347 )</f>
        <v>0</v>
      </c>
      <c r="DK348" s="411">
        <f t="shared" si="137"/>
        <v>0</v>
      </c>
      <c r="DL348" s="412">
        <f t="shared" si="138"/>
        <v>0</v>
      </c>
    </row>
    <row r="349" spans="1:116" ht="18.899999999999999" customHeight="1" x14ac:dyDescent="0.3">
      <c r="A349" s="219"/>
      <c r="B349" s="152" t="str">
        <f>IF('ZASOBY N'!A348="","",'ZASOBY N'!A348)</f>
        <v/>
      </c>
      <c r="C349" s="462" t="str">
        <f>IF('ZASOBY N'!C348="","",'ZASOBY N'!C348)</f>
        <v/>
      </c>
      <c r="D349" s="137" t="str">
        <f>IF('ZASOBY N'!B348="","",'ZASOBY N'!B348)</f>
        <v/>
      </c>
      <c r="E349" s="138"/>
      <c r="F349" s="356" t="str">
        <f>IF('ZASOBY N'!D348="","",'ZASOBY N'!D348)</f>
        <v/>
      </c>
      <c r="G349" s="220" t="str">
        <f>IF('ZASOBY N'!G348="","",'ZASOBY N'!G348)</f>
        <v/>
      </c>
      <c r="H349" s="221" t="str">
        <f>IF('ZASOBY N'!F348="","",'ZASOBY N'!F348)</f>
        <v/>
      </c>
      <c r="I349" s="221" t="str">
        <f>IF('ZASOBY N'!G348="","",'ZASOBY N'!G348)</f>
        <v/>
      </c>
      <c r="J349" s="221" t="str">
        <f>IF('ZASOBY N'!H348="","",'ZASOBY N'!H348)</f>
        <v/>
      </c>
      <c r="K349" s="214">
        <v>0</v>
      </c>
      <c r="L349" s="214">
        <v>0</v>
      </c>
      <c r="M349" s="214">
        <v>0</v>
      </c>
      <c r="N349" s="222" t="str">
        <f>IF('ZASOBY N'!BD348="x","",IF(W349="","",'ZASOBY N'!E348))</f>
        <v/>
      </c>
      <c r="O349" s="223">
        <v>0</v>
      </c>
      <c r="P349" s="223">
        <v>0</v>
      </c>
      <c r="Q349" s="226" t="str">
        <f>IF($N349="","",'UPR BILANS N'!G349*'UPR BILANS N'!N349)</f>
        <v/>
      </c>
      <c r="R349" s="225" t="str">
        <f>IF($N349="","",'ZASOBY N'!O348)</f>
        <v/>
      </c>
      <c r="S349" s="225" t="str">
        <f>IF($N349="","",IF('ZASOBY N'!Q348="",0,'ZASOBY N'!Q348))</f>
        <v/>
      </c>
      <c r="T349" s="225" t="str">
        <f>IF($N349="","",'ZASOBY N'!V348)</f>
        <v/>
      </c>
      <c r="U349" s="225" t="str">
        <f>IF($N349="","",IF('ZASOBY N'!AG348="",0,'ZASOBY N'!AG348))</f>
        <v/>
      </c>
      <c r="V349" s="225" t="str">
        <f>IF($N349="","",IF(NN!P351="",0,NN!P351))</f>
        <v/>
      </c>
      <c r="W349" s="225" t="str">
        <f t="shared" si="116"/>
        <v/>
      </c>
      <c r="X349" s="226" t="str">
        <f t="shared" si="119"/>
        <v/>
      </c>
      <c r="Y349" s="225" t="str">
        <f>IF('ZASOBY N'!AU348="","",IF(C349&lt;&gt;C348,'ZASOBY N'!AU348,IF(D349&lt;&gt;D348,'ZASOBY N'!AU348,IF(F349&lt;&gt;F348,'ZASOBY N'!AU348,IF(G349&lt;&gt;G348,'ZASOBY N'!AU348,IF(J349&lt;&gt;J348,'ZASOBY N'!AU348,IF(NN!AC351="","",IF(AND(C348=C349,H348=H349,J348=J349,NN!AC351&gt;0),"",IF(AND(C349=C350,H349=DO347,NN!CW349&gt;0),'ZASOBY N'!AU348,'ZASOBY N'!AU348)))))))))</f>
        <v/>
      </c>
      <c r="Z349" s="225" t="str">
        <f t="shared" si="117"/>
        <v/>
      </c>
      <c r="AA349" s="227" t="str">
        <f t="shared" si="121"/>
        <v/>
      </c>
      <c r="AB349" s="400" t="str">
        <f t="shared" si="118"/>
        <v/>
      </c>
      <c r="AC349" s="228" t="str">
        <f t="shared" si="120"/>
        <v/>
      </c>
      <c r="AD349" s="222">
        <f>IF(B349="",0,IF(F349="",0,INDEX(POBRANIE_!$B$6:$F$101,MATCH('UPR BILANS N'!$F349,POBRANIE_!$A$6:$A$101,0),2)))</f>
        <v>0</v>
      </c>
      <c r="AE349" s="224">
        <f>IF(OR('ZASOBY N'!G348="",'ZASOBY N'!E348=""),0,IF(B349="",0,'ZASOBY N'!G348*'ZASOBY N'!E348))</f>
        <v>0</v>
      </c>
      <c r="AF349" s="225">
        <f>IF('ZASOBY N'!O348="",0,'ZASOBY N'!O348)</f>
        <v>0</v>
      </c>
      <c r="AG349" s="225">
        <f>IF('ZASOBY N'!Q348="",0,'ZASOBY N'!Q348)</f>
        <v>0</v>
      </c>
      <c r="AH349" s="225">
        <f>IF('ZASOBY N'!V348="",0,'ZASOBY N'!V348)</f>
        <v>0</v>
      </c>
      <c r="AI349" s="225">
        <f>IF('ZASOBY N'!AG348="",0,'ZASOBY N'!AG348)</f>
        <v>0</v>
      </c>
      <c r="AJ349" s="225">
        <f>IF(NN!P351="",0,IF(NN!P351="BRAK kol.7","BRAK BADAŃ",NN!P351))</f>
        <v>0</v>
      </c>
      <c r="AK349" s="225">
        <f>IF(NN!AC351="",0,IF(NN!AC351="BRAK kol.7","BRAK BADAŃ",NN!AC351))</f>
        <v>0</v>
      </c>
      <c r="BJ349" s="414" t="str">
        <f>IF(AND(BL349=1,BM349=1,SUMIF($C349:$C$525,$C349,$AK349:$AK$525)=$AK349),$AK349,IF($BO349&gt;0,$BO349,IF(AND(COUNTIF($C$11:$C348,$C349)&gt;=1,COUNTIF($D348:$D348,$D349)&gt;=1),"",IF(AND(SUMIF($C349:$C$525,$C349,$AK349:$AK$525)&gt;=$AK349,SUMIF($D349:$D$525,$D349,$AK349:$AK$525)&gt;=$AK349),SUMIF($C349:$C$525,$C349,$AK349:$AK$525),""))))</f>
        <v/>
      </c>
      <c r="BL349" s="409">
        <f>COUNTIFS('ZASOBY N'!$B348:$B$525,'ZASOBY N'!$B348,'ZASOBY N'!$C348:'ZASOBY N'!$C$525,'ZASOBY N'!$C348,'ZASOBY N'!$D348:'ZASOBY N'!$D$525,'ZASOBY N'!$D348,'ZASOBY N'!$H348:'ZASOBY N'!$H$525,'ZASOBY N'!$H348 )</f>
        <v>0</v>
      </c>
      <c r="BM349" s="410">
        <f>COUNTIFS('ZASOBY N'!$B$10:$B348,'ZASOBY N'!$B348,'ZASOBY N'!$C$10:'ZASOBY N'!$C348,'ZASOBY N'!$C348,'ZASOBY N'!$D$10:'ZASOBY N'!$D348,'ZASOBY N'!$D348,'ZASOBY N'!$H$10:'ZASOBY N'!$H348,'ZASOBY N'!$H348 )</f>
        <v>0</v>
      </c>
      <c r="BN349" s="411">
        <f t="shared" si="122"/>
        <v>0</v>
      </c>
      <c r="BO349" s="412">
        <f t="shared" si="123"/>
        <v>0</v>
      </c>
      <c r="BP349" s="94" t="str">
        <f t="shared" si="124"/>
        <v/>
      </c>
      <c r="BQ349" s="414" t="str">
        <f>IF(AND(BS349=1,BT349=1,SUMIF($C349:$C$525,$C349,$AJ349:$AJ$525)=$AJ349),$AJ349,IF($BV349&gt;0,$BV349,IF(AND(COUNTIF($C$11:$C348,$C349)&gt;=1,COUNTIF($D348:$D348,$D349)&gt;=1),"",IF(AND(SUMIF($C349:$C$525,$C349,$AJ349:$AJ$525)&gt;$AJ349,SUMIF($D349:$D$525,$D349,$AJ349:$AJ$525)&gt;$AJ349),SUMIF($C349:$C$525,$C349,$AJ349:$AJ$525),""))))</f>
        <v/>
      </c>
      <c r="BS349" s="409">
        <f>COUNTIFS('ZASOBY N'!$B348:$B$525,'ZASOBY N'!$B348,'ZASOBY N'!$C348:'ZASOBY N'!$C$525,'ZASOBY N'!$C348,'ZASOBY N'!$D348:'ZASOBY N'!$D$525,'ZASOBY N'!$D348,'ZASOBY N'!$H348:'ZASOBY N'!$H$525,'ZASOBY N'!$H348 )</f>
        <v>0</v>
      </c>
      <c r="BT349" s="410">
        <f>COUNTIFS('ZASOBY N'!$B$10:$B348,'ZASOBY N'!$B348,'ZASOBY N'!$C$10:'ZASOBY N'!$C348,'ZASOBY N'!$C348,'ZASOBY N'!$D$10:'ZASOBY N'!$D348,'ZASOBY N'!$D348,'ZASOBY N'!$H$10:'ZASOBY N'!$H348,'ZASOBY N'!$H348 )</f>
        <v>0</v>
      </c>
      <c r="BU349" s="411">
        <f t="shared" si="125"/>
        <v>0</v>
      </c>
      <c r="BV349" s="412">
        <f t="shared" si="126"/>
        <v>0</v>
      </c>
      <c r="BW349" s="94" t="s">
        <v>499</v>
      </c>
      <c r="BX349" s="414" t="str">
        <f>IF(AND(BZ349=1,CA349=1,SUMIF($C349:$C$525,$C349,$AI349:$AI$525)=$AI349),$AI349,IF($CC349&gt;0,$CC349,IF(AND(COUNTIF($C$11:$C348,$C349)&gt;=1,COUNTIF($D348:$D348,$D349)&gt;=1),"",IF(AND(SUMIF($C349:$C$525,$C349,$AI349:$AI$525)&gt;$AI349,SUMIF($D349:$D$525,$D349,$AI349:$AI$525)&gt;$IG349),_xlfn.AGGREGATE(14,4,$CB$11:$CB$31*($C$11:$C$31=$C349),1),""))))</f>
        <v/>
      </c>
      <c r="BZ349" s="409">
        <f>COUNTIFS('ZASOBY N'!$B348:$B$525,'ZASOBY N'!$B348,'ZASOBY N'!$C348:'ZASOBY N'!$C$525,'ZASOBY N'!$C348,'ZASOBY N'!$D348:'ZASOBY N'!$D$525,'ZASOBY N'!$D348,'ZASOBY N'!$H348:'ZASOBY N'!$H$525,'ZASOBY N'!$H348 )</f>
        <v>0</v>
      </c>
      <c r="CA349" s="410">
        <f>COUNTIFS('ZASOBY N'!$B$10:$B348,'ZASOBY N'!$B348,'ZASOBY N'!$C$10:'ZASOBY N'!$C348,'ZASOBY N'!$C348,'ZASOBY N'!$D$10:'ZASOBY N'!$D348,'ZASOBY N'!$D348,'ZASOBY N'!$H$10:'ZASOBY N'!$H348,'ZASOBY N'!$H348 )</f>
        <v>0</v>
      </c>
      <c r="CB349" s="411">
        <f t="shared" si="127"/>
        <v>0</v>
      </c>
      <c r="CC349" s="412">
        <f t="shared" si="128"/>
        <v>0</v>
      </c>
      <c r="CE349" s="414" t="str">
        <f>IF(AND(CG349=1,CH349=1,SUMIF($C349:$C$525,$C349,$AH349:$AH$525)=$AH349),$AH349,IF($CJ349&gt;0,$CJ349,IF(AND(COUNTIF($C$11:$C348,$C349)&gt;=1,COUNTIF($D348:$D348,$D349)&gt;=1),"",IF(AND(SUMIF($C349:$C$525,$C349,$AH349:$AH$525)&gt;$AH349,SUMIF($D349:$D$525,$D349,$AH349:$AH$525)&gt;$AH349),_xlfn.AGGREGATE(14,4,$CI$11:$CI$31*($C$11:$C$31=$C349),1),""))))</f>
        <v/>
      </c>
      <c r="CG349" s="409">
        <f>COUNTIFS('ZASOBY N'!$B348:$B$525,'ZASOBY N'!$B348,'ZASOBY N'!$C348:'ZASOBY N'!$C$525,'ZASOBY N'!$C348,'ZASOBY N'!$D348:'ZASOBY N'!$D$525,'ZASOBY N'!$D348,'ZASOBY N'!$H348:'ZASOBY N'!$H$525,'ZASOBY N'!$H348 )</f>
        <v>0</v>
      </c>
      <c r="CH349" s="410">
        <f>COUNTIFS('ZASOBY N'!$B$10:$B348,'ZASOBY N'!$B348,'ZASOBY N'!$C$10:'ZASOBY N'!$C348,'ZASOBY N'!$C348,'ZASOBY N'!$D$10:'ZASOBY N'!$D348,'ZASOBY N'!$D348,'ZASOBY N'!$H$10:'ZASOBY N'!$H348,'ZASOBY N'!$H348 )</f>
        <v>0</v>
      </c>
      <c r="CI349" s="411">
        <f t="shared" si="129"/>
        <v>0</v>
      </c>
      <c r="CJ349" s="412">
        <f t="shared" si="130"/>
        <v>0</v>
      </c>
      <c r="CL349" s="414" t="str">
        <f>IF(AND(CN349=1,CO349=1,SUMIF($C349:$C$525,$C349,$AG349:$AG$525)=$AG349),$AG349,IF($CQ349&gt;0,$CQ349,IF(AND(COUNTIF($C$11:$C348,$C349)&gt;=1,COUNTIF($D348:$D348,$D349)&gt;=1),"",IF(AND(SUMIF($C349:$C$525,$C349,$AG349:$AG$525)&gt;$AG349,SUMIF($D349:$D$525,$D349,$AG349:$AG$525)&gt;$AG349),_xlfn.AGGREGATE(14,4,$CP$11:$CP$31*($C$11:$C$31=$C349),1),""))))</f>
        <v/>
      </c>
      <c r="CN349" s="409">
        <f>COUNTIFS('ZASOBY N'!$B348:$B$525,'ZASOBY N'!$B348,'ZASOBY N'!$C348:'ZASOBY N'!$C$525,'ZASOBY N'!$C348,'ZASOBY N'!$D348:'ZASOBY N'!$D$525,'ZASOBY N'!$D348,'ZASOBY N'!$H348:'ZASOBY N'!$H$525,'ZASOBY N'!$H348 )</f>
        <v>0</v>
      </c>
      <c r="CO349" s="410">
        <f>COUNTIFS('ZASOBY N'!$B$10:$B348,'ZASOBY N'!$B348,'ZASOBY N'!$C$10:'ZASOBY N'!$C348,'ZASOBY N'!$C348,'ZASOBY N'!$D$10:'ZASOBY N'!$D348,'ZASOBY N'!$D348,'ZASOBY N'!$H$10:'ZASOBY N'!$H348,'ZASOBY N'!$H348 )</f>
        <v>0</v>
      </c>
      <c r="CP349" s="411">
        <f t="shared" si="131"/>
        <v>0</v>
      </c>
      <c r="CQ349" s="412">
        <f t="shared" si="132"/>
        <v>0</v>
      </c>
      <c r="CS349" s="414" t="str">
        <f>IF(AND(CU349=1,CV349=1,SUMIF($C349:$C$525,$C349,$AF349:$AF$525)=$AF349),$AF349,IF($CX349&gt;0,$CX349,IF(AND(COUNTIF($C$11:$C348,$C349)&gt;=1,COUNTIF($D348:$D348,$D349)&gt;=1),"",IF(AND(SUMIF($C349:$C$525,$C349,$AF349:$AF$525)&gt;$AF349,SUMIF($D349:$D$525,$D349,$AF349:$AF$525)&gt;$AF349),_xlfn.AGGREGATE(14,4,$CW$11:$CW$31*($C$11:$C$31=$C349),1),""))))</f>
        <v/>
      </c>
      <c r="CU349" s="409">
        <f>COUNTIFS('ZASOBY N'!$B348:$B$525,'ZASOBY N'!$B348,'ZASOBY N'!$C348:'ZASOBY N'!$C$525,'ZASOBY N'!$C348,'ZASOBY N'!$D348:'ZASOBY N'!$D$525,'ZASOBY N'!$D348,'ZASOBY N'!$H348:'ZASOBY N'!$H$525,'ZASOBY N'!$H348 )</f>
        <v>0</v>
      </c>
      <c r="CV349" s="410">
        <f>COUNTIFS('ZASOBY N'!$B$10:$B348,'ZASOBY N'!$B348,'ZASOBY N'!$C$10:'ZASOBY N'!$C348,'ZASOBY N'!$C348,'ZASOBY N'!$D$10:'ZASOBY N'!$D348,'ZASOBY N'!$D348,'ZASOBY N'!$H$10:'ZASOBY N'!$H348,'ZASOBY N'!$H348 )</f>
        <v>0</v>
      </c>
      <c r="CW349" s="411">
        <f t="shared" si="133"/>
        <v>0</v>
      </c>
      <c r="CX349" s="412">
        <f t="shared" si="134"/>
        <v>0</v>
      </c>
      <c r="CZ349" s="414" t="str">
        <f>IF(AND(DB349=1,DC349=1,SUMIF($C349:$C$525,$C349,$AE349:$AE$525)=$AE349),$AE349,IF($DE349&gt;0,$DE349,IF(AND(COUNTIF($C$11:$C348,$C349)&gt;=1,COUNTIF($D348:$D348,$D349)&gt;=1),"",IF(AND(SUMIF($C349:$C$525,$C349,$AE349:$AE$525)&gt;$AE349,SUMIF($D349:$D$525,$D349,$AE349:$AE$525)&gt;$AE349),_xlfn.AGGREGATE(14,4,$DD$11:$DD$31*($C$11:$C$31=$C349),1),""))))</f>
        <v/>
      </c>
      <c r="DB349" s="409">
        <f>COUNTIFS('ZASOBY N'!$B348:$B$525,'ZASOBY N'!$B348,'ZASOBY N'!$C348:'ZASOBY N'!$C$525,'ZASOBY N'!$C348,'ZASOBY N'!$D348:'ZASOBY N'!$D$525,'ZASOBY N'!$D348,'ZASOBY N'!$H348:'ZASOBY N'!$H$525,'ZASOBY N'!$H348 )</f>
        <v>0</v>
      </c>
      <c r="DC349" s="410">
        <f>COUNTIFS('ZASOBY N'!$B$10:$B348,'ZASOBY N'!$B348,'ZASOBY N'!$C$10:'ZASOBY N'!$C348,'ZASOBY N'!$C348,'ZASOBY N'!$D$10:'ZASOBY N'!$D348,'ZASOBY N'!$D348,'ZASOBY N'!$H$10:'ZASOBY N'!$H348,'ZASOBY N'!$H348 )</f>
        <v>0</v>
      </c>
      <c r="DD349" s="411">
        <f t="shared" si="135"/>
        <v>0</v>
      </c>
      <c r="DE349" s="412">
        <f t="shared" si="136"/>
        <v>0</v>
      </c>
      <c r="DF349" s="399" t="str">
        <f>IF(AND(DI349=1,DJ349=1,SUMIF($C349:$C$525,$C349,$AD349:$AD$525)=$AD349),$AD349,IF($DL349&gt;0,$DL349,IF(B349="","",IF(AND(COUNTIF($C$11:$C348,$C349)&gt;=1,COUNTIF($D348:$D348,$D349)&gt;=1,COUNTIF($Z346:$Z348,$C349)=0),"",IF(AND(COUNTIF($C$11:$C348,$C349)&gt;=1,COUNTIF($D348:$D348,$D349)&gt;=1),"UJĘTO WYŻEJ",IF(AND(SUMIF($C349:$C$525,$C349,$AD349:$AD$525)&gt;$AD349,SUMIF($D349:$D$525,$D349,$AD349:$AD$525)&gt;$AD349),_xlfn.AGGREGATE(14,4,$DK$11:$DK$31*($C$11:$C$31=$C349),1),""))))))</f>
        <v/>
      </c>
      <c r="DG349" s="414" t="str">
        <f>IF(AND(DI349=1,DJ349=1,SUMIF($C349:$C$525,$C349,$AD349:$AD$525)=$AD349),$AD349,IF($DL349&gt;0,$DL349,IF(AND(COUNTIF($C$11:$C348,$C349)&gt;=1,COUNTIF($D348:$D348,$D349)&gt;=1),"",IF(AND(SUMIF($C349:$C$525,$C349,$AD349:$AD$525)&gt;$AD349,SUMIF($D349:$D$525,$D349,$AD349:$AD$525)&gt;$AD349),_xlfn.AGGREGATE(14,4,$DK$11:$DK$31*($C$11:$C$31=$C349),1),""))))</f>
        <v/>
      </c>
      <c r="DI349" s="409">
        <f>COUNTIFS('ZASOBY N'!$B348:$B$525,'ZASOBY N'!$B348,'ZASOBY N'!$C348:'ZASOBY N'!$C$525,'ZASOBY N'!$C348,'ZASOBY N'!$D348:'ZASOBY N'!$D$525,'ZASOBY N'!$D348,'ZASOBY N'!$H348:'ZASOBY N'!$H$525,'ZASOBY N'!$H348 )</f>
        <v>0</v>
      </c>
      <c r="DJ349" s="410">
        <f>COUNTIFS('ZASOBY N'!$B$10:$B348,'ZASOBY N'!$B348,'ZASOBY N'!$C$10:'ZASOBY N'!$C348,'ZASOBY N'!$C348,'ZASOBY N'!$D$10:'ZASOBY N'!$D348,'ZASOBY N'!$D348,'ZASOBY N'!$H$10:'ZASOBY N'!$H348,'ZASOBY N'!$H348 )</f>
        <v>0</v>
      </c>
      <c r="DK349" s="411">
        <f t="shared" si="137"/>
        <v>0</v>
      </c>
      <c r="DL349" s="412">
        <f t="shared" si="138"/>
        <v>0</v>
      </c>
    </row>
    <row r="350" spans="1:116" ht="18.899999999999999" customHeight="1" x14ac:dyDescent="0.3">
      <c r="A350" s="219"/>
      <c r="B350" s="152" t="str">
        <f>IF('ZASOBY N'!A349="","",'ZASOBY N'!A349)</f>
        <v/>
      </c>
      <c r="C350" s="462" t="str">
        <f>IF('ZASOBY N'!C349="","",'ZASOBY N'!C349)</f>
        <v/>
      </c>
      <c r="D350" s="137" t="str">
        <f>IF('ZASOBY N'!B349="","",'ZASOBY N'!B349)</f>
        <v/>
      </c>
      <c r="E350" s="138"/>
      <c r="F350" s="356" t="str">
        <f>IF('ZASOBY N'!D349="","",'ZASOBY N'!D349)</f>
        <v/>
      </c>
      <c r="G350" s="220" t="str">
        <f>IF('ZASOBY N'!G349="","",'ZASOBY N'!G349)</f>
        <v/>
      </c>
      <c r="H350" s="221" t="str">
        <f>IF('ZASOBY N'!F349="","",'ZASOBY N'!F349)</f>
        <v/>
      </c>
      <c r="I350" s="221" t="str">
        <f>IF('ZASOBY N'!G349="","",'ZASOBY N'!G349)</f>
        <v/>
      </c>
      <c r="J350" s="221" t="str">
        <f>IF('ZASOBY N'!H349="","",'ZASOBY N'!H349)</f>
        <v/>
      </c>
      <c r="K350" s="214">
        <v>0</v>
      </c>
      <c r="L350" s="214">
        <v>0</v>
      </c>
      <c r="M350" s="214">
        <v>0</v>
      </c>
      <c r="N350" s="222" t="str">
        <f>IF('ZASOBY N'!BD349="x","",IF(W350="","",'ZASOBY N'!E349))</f>
        <v/>
      </c>
      <c r="O350" s="223">
        <v>0</v>
      </c>
      <c r="P350" s="223">
        <v>0</v>
      </c>
      <c r="Q350" s="226" t="str">
        <f>IF($N350="","",'UPR BILANS N'!G350*'UPR BILANS N'!N350)</f>
        <v/>
      </c>
      <c r="R350" s="225" t="str">
        <f>IF($N350="","",'ZASOBY N'!O349)</f>
        <v/>
      </c>
      <c r="S350" s="225" t="str">
        <f>IF($N350="","",IF('ZASOBY N'!Q349="",0,'ZASOBY N'!Q349))</f>
        <v/>
      </c>
      <c r="T350" s="225" t="str">
        <f>IF($N350="","",'ZASOBY N'!V349)</f>
        <v/>
      </c>
      <c r="U350" s="225" t="str">
        <f>IF($N350="","",IF('ZASOBY N'!AG349="",0,'ZASOBY N'!AG349))</f>
        <v/>
      </c>
      <c r="V350" s="225" t="str">
        <f>IF($N350="","",IF(NN!P352="",0,NN!P352))</f>
        <v/>
      </c>
      <c r="W350" s="225" t="str">
        <f t="shared" si="116"/>
        <v/>
      </c>
      <c r="X350" s="226" t="str">
        <f t="shared" si="119"/>
        <v/>
      </c>
      <c r="Y350" s="225" t="str">
        <f>IF('ZASOBY N'!AU349="","",IF(C350&lt;&gt;C349,'ZASOBY N'!AU349,IF(D350&lt;&gt;D349,'ZASOBY N'!AU349,IF(F350&lt;&gt;F349,'ZASOBY N'!AU349,IF(G350&lt;&gt;G349,'ZASOBY N'!AU349,IF(J350&lt;&gt;J349,'ZASOBY N'!AU349,IF(NN!AC352="","",IF(AND(C349=C350,H349=H350,J349=J350,NN!AC352&gt;0),"",IF(AND(C350=C351,H350=DO348,NN!CW350&gt;0),'ZASOBY N'!AU349,'ZASOBY N'!AU349)))))))))</f>
        <v/>
      </c>
      <c r="Z350" s="225" t="str">
        <f t="shared" si="117"/>
        <v/>
      </c>
      <c r="AA350" s="227" t="str">
        <f t="shared" si="121"/>
        <v/>
      </c>
      <c r="AB350" s="400" t="str">
        <f t="shared" si="118"/>
        <v/>
      </c>
      <c r="AC350" s="228" t="str">
        <f t="shared" si="120"/>
        <v/>
      </c>
      <c r="AD350" s="222">
        <f>IF(B350="",0,IF(F350="",0,INDEX(POBRANIE_!$B$6:$F$101,MATCH('UPR BILANS N'!$F350,POBRANIE_!$A$6:$A$101,0),2)))</f>
        <v>0</v>
      </c>
      <c r="AE350" s="224">
        <f>IF(OR('ZASOBY N'!G349="",'ZASOBY N'!E349=""),0,IF(B350="",0,'ZASOBY N'!G349*'ZASOBY N'!E349))</f>
        <v>0</v>
      </c>
      <c r="AF350" s="225">
        <f>IF('ZASOBY N'!O349="",0,'ZASOBY N'!O349)</f>
        <v>0</v>
      </c>
      <c r="AG350" s="225">
        <f>IF('ZASOBY N'!Q349="",0,'ZASOBY N'!Q349)</f>
        <v>0</v>
      </c>
      <c r="AH350" s="225">
        <f>IF('ZASOBY N'!V349="",0,'ZASOBY N'!V349)</f>
        <v>0</v>
      </c>
      <c r="AI350" s="225">
        <f>IF('ZASOBY N'!AG349="",0,'ZASOBY N'!AG349)</f>
        <v>0</v>
      </c>
      <c r="AJ350" s="225">
        <f>IF(NN!P352="",0,IF(NN!P352="BRAK kol.7","BRAK BADAŃ",NN!P352))</f>
        <v>0</v>
      </c>
      <c r="AK350" s="225">
        <f>IF(NN!AC352="",0,IF(NN!AC352="BRAK kol.7","BRAK BADAŃ",NN!AC352))</f>
        <v>0</v>
      </c>
      <c r="BJ350" s="414" t="str">
        <f>IF(AND(BL350=1,BM350=1,SUMIF($C350:$C$525,$C350,$AK350:$AK$525)=$AK350),$AK350,IF($BO350&gt;0,$BO350,IF(AND(COUNTIF($C$11:$C349,$C350)&gt;=1,COUNTIF($D349:$D349,$D350)&gt;=1),"",IF(AND(SUMIF($C350:$C$525,$C350,$AK350:$AK$525)&gt;=$AK350,SUMIF($D350:$D$525,$D350,$AK350:$AK$525)&gt;=$AK350),SUMIF($C350:$C$525,$C350,$AK350:$AK$525),""))))</f>
        <v/>
      </c>
      <c r="BL350" s="409">
        <f>COUNTIFS('ZASOBY N'!$B349:$B$525,'ZASOBY N'!$B349,'ZASOBY N'!$C349:'ZASOBY N'!$C$525,'ZASOBY N'!$C349,'ZASOBY N'!$D349:'ZASOBY N'!$D$525,'ZASOBY N'!$D349,'ZASOBY N'!$H349:'ZASOBY N'!$H$525,'ZASOBY N'!$H349 )</f>
        <v>0</v>
      </c>
      <c r="BM350" s="410">
        <f>COUNTIFS('ZASOBY N'!$B$10:$B349,'ZASOBY N'!$B349,'ZASOBY N'!$C$10:'ZASOBY N'!$C349,'ZASOBY N'!$C349,'ZASOBY N'!$D$10:'ZASOBY N'!$D349,'ZASOBY N'!$D349,'ZASOBY N'!$H$10:'ZASOBY N'!$H349,'ZASOBY N'!$H349 )</f>
        <v>0</v>
      </c>
      <c r="BN350" s="411">
        <f t="shared" si="122"/>
        <v>0</v>
      </c>
      <c r="BO350" s="412">
        <f t="shared" si="123"/>
        <v>0</v>
      </c>
      <c r="BP350" s="94" t="str">
        <f t="shared" si="124"/>
        <v/>
      </c>
      <c r="BQ350" s="414" t="str">
        <f>IF(AND(BS350=1,BT350=1,SUMIF($C350:$C$525,$C350,$AJ350:$AJ$525)=$AJ350),$AJ350,IF($BV350&gt;0,$BV350,IF(AND(COUNTIF($C$11:$C349,$C350)&gt;=1,COUNTIF($D349:$D349,$D350)&gt;=1),"",IF(AND(SUMIF($C350:$C$525,$C350,$AJ350:$AJ$525)&gt;$AJ350,SUMIF($D350:$D$525,$D350,$AJ350:$AJ$525)&gt;$AJ350),SUMIF($C350:$C$525,$C350,$AJ350:$AJ$525),""))))</f>
        <v/>
      </c>
      <c r="BS350" s="409">
        <f>COUNTIFS('ZASOBY N'!$B349:$B$525,'ZASOBY N'!$B349,'ZASOBY N'!$C349:'ZASOBY N'!$C$525,'ZASOBY N'!$C349,'ZASOBY N'!$D349:'ZASOBY N'!$D$525,'ZASOBY N'!$D349,'ZASOBY N'!$H349:'ZASOBY N'!$H$525,'ZASOBY N'!$H349 )</f>
        <v>0</v>
      </c>
      <c r="BT350" s="410">
        <f>COUNTIFS('ZASOBY N'!$B$10:$B349,'ZASOBY N'!$B349,'ZASOBY N'!$C$10:'ZASOBY N'!$C349,'ZASOBY N'!$C349,'ZASOBY N'!$D$10:'ZASOBY N'!$D349,'ZASOBY N'!$D349,'ZASOBY N'!$H$10:'ZASOBY N'!$H349,'ZASOBY N'!$H349 )</f>
        <v>0</v>
      </c>
      <c r="BU350" s="411">
        <f t="shared" si="125"/>
        <v>0</v>
      </c>
      <c r="BV350" s="412">
        <f t="shared" si="126"/>
        <v>0</v>
      </c>
      <c r="BW350" s="94" t="s">
        <v>499</v>
      </c>
      <c r="BX350" s="414" t="str">
        <f>IF(AND(BZ350=1,CA350=1,SUMIF($C350:$C$525,$C350,$AI350:$AI$525)=$AI350),$AI350,IF($CC350&gt;0,$CC350,IF(AND(COUNTIF($C$11:$C349,$C350)&gt;=1,COUNTIF($D349:$D349,$D350)&gt;=1),"",IF(AND(SUMIF($C350:$C$525,$C350,$AI350:$AI$525)&gt;$AI350,SUMIF($D350:$D$525,$D350,$AI350:$AI$525)&gt;$IG350),_xlfn.AGGREGATE(14,4,$CB$11:$CB$31*($C$11:$C$31=$C350),1),""))))</f>
        <v/>
      </c>
      <c r="BZ350" s="409">
        <f>COUNTIFS('ZASOBY N'!$B349:$B$525,'ZASOBY N'!$B349,'ZASOBY N'!$C349:'ZASOBY N'!$C$525,'ZASOBY N'!$C349,'ZASOBY N'!$D349:'ZASOBY N'!$D$525,'ZASOBY N'!$D349,'ZASOBY N'!$H349:'ZASOBY N'!$H$525,'ZASOBY N'!$H349 )</f>
        <v>0</v>
      </c>
      <c r="CA350" s="410">
        <f>COUNTIFS('ZASOBY N'!$B$10:$B349,'ZASOBY N'!$B349,'ZASOBY N'!$C$10:'ZASOBY N'!$C349,'ZASOBY N'!$C349,'ZASOBY N'!$D$10:'ZASOBY N'!$D349,'ZASOBY N'!$D349,'ZASOBY N'!$H$10:'ZASOBY N'!$H349,'ZASOBY N'!$H349 )</f>
        <v>0</v>
      </c>
      <c r="CB350" s="411">
        <f t="shared" si="127"/>
        <v>0</v>
      </c>
      <c r="CC350" s="412">
        <f t="shared" si="128"/>
        <v>0</v>
      </c>
      <c r="CE350" s="414" t="str">
        <f>IF(AND(CG350=1,CH350=1,SUMIF($C350:$C$525,$C350,$AH350:$AH$525)=$AH350),$AH350,IF($CJ350&gt;0,$CJ350,IF(AND(COUNTIF($C$11:$C349,$C350)&gt;=1,COUNTIF($D349:$D349,$D350)&gt;=1),"",IF(AND(SUMIF($C350:$C$525,$C350,$AH350:$AH$525)&gt;$AH350,SUMIF($D350:$D$525,$D350,$AH350:$AH$525)&gt;$AH350),_xlfn.AGGREGATE(14,4,$CI$11:$CI$31*($C$11:$C$31=$C350),1),""))))</f>
        <v/>
      </c>
      <c r="CG350" s="409">
        <f>COUNTIFS('ZASOBY N'!$B349:$B$525,'ZASOBY N'!$B349,'ZASOBY N'!$C349:'ZASOBY N'!$C$525,'ZASOBY N'!$C349,'ZASOBY N'!$D349:'ZASOBY N'!$D$525,'ZASOBY N'!$D349,'ZASOBY N'!$H349:'ZASOBY N'!$H$525,'ZASOBY N'!$H349 )</f>
        <v>0</v>
      </c>
      <c r="CH350" s="410">
        <f>COUNTIFS('ZASOBY N'!$B$10:$B349,'ZASOBY N'!$B349,'ZASOBY N'!$C$10:'ZASOBY N'!$C349,'ZASOBY N'!$C349,'ZASOBY N'!$D$10:'ZASOBY N'!$D349,'ZASOBY N'!$D349,'ZASOBY N'!$H$10:'ZASOBY N'!$H349,'ZASOBY N'!$H349 )</f>
        <v>0</v>
      </c>
      <c r="CI350" s="411">
        <f t="shared" si="129"/>
        <v>0</v>
      </c>
      <c r="CJ350" s="412">
        <f t="shared" si="130"/>
        <v>0</v>
      </c>
      <c r="CL350" s="414" t="str">
        <f>IF(AND(CN350=1,CO350=1,SUMIF($C350:$C$525,$C350,$AG350:$AG$525)=$AG350),$AG350,IF($CQ350&gt;0,$CQ350,IF(AND(COUNTIF($C$11:$C349,$C350)&gt;=1,COUNTIF($D349:$D349,$D350)&gt;=1),"",IF(AND(SUMIF($C350:$C$525,$C350,$AG350:$AG$525)&gt;$AG350,SUMIF($D350:$D$525,$D350,$AG350:$AG$525)&gt;$AG350),_xlfn.AGGREGATE(14,4,$CP$11:$CP$31*($C$11:$C$31=$C350),1),""))))</f>
        <v/>
      </c>
      <c r="CN350" s="409">
        <f>COUNTIFS('ZASOBY N'!$B349:$B$525,'ZASOBY N'!$B349,'ZASOBY N'!$C349:'ZASOBY N'!$C$525,'ZASOBY N'!$C349,'ZASOBY N'!$D349:'ZASOBY N'!$D$525,'ZASOBY N'!$D349,'ZASOBY N'!$H349:'ZASOBY N'!$H$525,'ZASOBY N'!$H349 )</f>
        <v>0</v>
      </c>
      <c r="CO350" s="410">
        <f>COUNTIFS('ZASOBY N'!$B$10:$B349,'ZASOBY N'!$B349,'ZASOBY N'!$C$10:'ZASOBY N'!$C349,'ZASOBY N'!$C349,'ZASOBY N'!$D$10:'ZASOBY N'!$D349,'ZASOBY N'!$D349,'ZASOBY N'!$H$10:'ZASOBY N'!$H349,'ZASOBY N'!$H349 )</f>
        <v>0</v>
      </c>
      <c r="CP350" s="411">
        <f t="shared" si="131"/>
        <v>0</v>
      </c>
      <c r="CQ350" s="412">
        <f t="shared" si="132"/>
        <v>0</v>
      </c>
      <c r="CS350" s="414" t="str">
        <f>IF(AND(CU350=1,CV350=1,SUMIF($C350:$C$525,$C350,$AF350:$AF$525)=$AF350),$AF350,IF($CX350&gt;0,$CX350,IF(AND(COUNTIF($C$11:$C349,$C350)&gt;=1,COUNTIF($D349:$D349,$D350)&gt;=1),"",IF(AND(SUMIF($C350:$C$525,$C350,$AF350:$AF$525)&gt;$AF350,SUMIF($D350:$D$525,$D350,$AF350:$AF$525)&gt;$AF350),_xlfn.AGGREGATE(14,4,$CW$11:$CW$31*($C$11:$C$31=$C350),1),""))))</f>
        <v/>
      </c>
      <c r="CU350" s="409">
        <f>COUNTIFS('ZASOBY N'!$B349:$B$525,'ZASOBY N'!$B349,'ZASOBY N'!$C349:'ZASOBY N'!$C$525,'ZASOBY N'!$C349,'ZASOBY N'!$D349:'ZASOBY N'!$D$525,'ZASOBY N'!$D349,'ZASOBY N'!$H349:'ZASOBY N'!$H$525,'ZASOBY N'!$H349 )</f>
        <v>0</v>
      </c>
      <c r="CV350" s="410">
        <f>COUNTIFS('ZASOBY N'!$B$10:$B349,'ZASOBY N'!$B349,'ZASOBY N'!$C$10:'ZASOBY N'!$C349,'ZASOBY N'!$C349,'ZASOBY N'!$D$10:'ZASOBY N'!$D349,'ZASOBY N'!$D349,'ZASOBY N'!$H$10:'ZASOBY N'!$H349,'ZASOBY N'!$H349 )</f>
        <v>0</v>
      </c>
      <c r="CW350" s="411">
        <f t="shared" si="133"/>
        <v>0</v>
      </c>
      <c r="CX350" s="412">
        <f t="shared" si="134"/>
        <v>0</v>
      </c>
      <c r="CZ350" s="414" t="str">
        <f>IF(AND(DB350=1,DC350=1,SUMIF($C350:$C$525,$C350,$AE350:$AE$525)=$AE350),$AE350,IF($DE350&gt;0,$DE350,IF(AND(COUNTIF($C$11:$C349,$C350)&gt;=1,COUNTIF($D349:$D349,$D350)&gt;=1),"",IF(AND(SUMIF($C350:$C$525,$C350,$AE350:$AE$525)&gt;$AE350,SUMIF($D350:$D$525,$D350,$AE350:$AE$525)&gt;$AE350),_xlfn.AGGREGATE(14,4,$DD$11:$DD$31*($C$11:$C$31=$C350),1),""))))</f>
        <v/>
      </c>
      <c r="DB350" s="409">
        <f>COUNTIFS('ZASOBY N'!$B349:$B$525,'ZASOBY N'!$B349,'ZASOBY N'!$C349:'ZASOBY N'!$C$525,'ZASOBY N'!$C349,'ZASOBY N'!$D349:'ZASOBY N'!$D$525,'ZASOBY N'!$D349,'ZASOBY N'!$H349:'ZASOBY N'!$H$525,'ZASOBY N'!$H349 )</f>
        <v>0</v>
      </c>
      <c r="DC350" s="410">
        <f>COUNTIFS('ZASOBY N'!$B$10:$B349,'ZASOBY N'!$B349,'ZASOBY N'!$C$10:'ZASOBY N'!$C349,'ZASOBY N'!$C349,'ZASOBY N'!$D$10:'ZASOBY N'!$D349,'ZASOBY N'!$D349,'ZASOBY N'!$H$10:'ZASOBY N'!$H349,'ZASOBY N'!$H349 )</f>
        <v>0</v>
      </c>
      <c r="DD350" s="411">
        <f t="shared" si="135"/>
        <v>0</v>
      </c>
      <c r="DE350" s="412">
        <f t="shared" si="136"/>
        <v>0</v>
      </c>
      <c r="DF350" s="399" t="str">
        <f>IF(AND(DI350=1,DJ350=1,SUMIF($C350:$C$525,$C350,$AD350:$AD$525)=$AD350),$AD350,IF($DL350&gt;0,$DL350,IF(B350="","",IF(AND(COUNTIF($C$11:$C349,$C350)&gt;=1,COUNTIF($D349:$D349,$D350)&gt;=1,COUNTIF($Z347:$Z349,$C350)=0),"",IF(AND(COUNTIF($C$11:$C349,$C350)&gt;=1,COUNTIF($D349:$D349,$D350)&gt;=1),"UJĘTO WYŻEJ",IF(AND(SUMIF($C350:$C$525,$C350,$AD350:$AD$525)&gt;$AD350,SUMIF($D350:$D$525,$D350,$AD350:$AD$525)&gt;$AD350),_xlfn.AGGREGATE(14,4,$DK$11:$DK$31*($C$11:$C$31=$C350),1),""))))))</f>
        <v/>
      </c>
      <c r="DG350" s="414" t="str">
        <f>IF(AND(DI350=1,DJ350=1,SUMIF($C350:$C$525,$C350,$AD350:$AD$525)=$AD350),$AD350,IF($DL350&gt;0,$DL350,IF(AND(COUNTIF($C$11:$C349,$C350)&gt;=1,COUNTIF($D349:$D349,$D350)&gt;=1),"",IF(AND(SUMIF($C350:$C$525,$C350,$AD350:$AD$525)&gt;$AD350,SUMIF($D350:$D$525,$D350,$AD350:$AD$525)&gt;$AD350),_xlfn.AGGREGATE(14,4,$DK$11:$DK$31*($C$11:$C$31=$C350),1),""))))</f>
        <v/>
      </c>
      <c r="DI350" s="409">
        <f>COUNTIFS('ZASOBY N'!$B349:$B$525,'ZASOBY N'!$B349,'ZASOBY N'!$C349:'ZASOBY N'!$C$525,'ZASOBY N'!$C349,'ZASOBY N'!$D349:'ZASOBY N'!$D$525,'ZASOBY N'!$D349,'ZASOBY N'!$H349:'ZASOBY N'!$H$525,'ZASOBY N'!$H349 )</f>
        <v>0</v>
      </c>
      <c r="DJ350" s="410">
        <f>COUNTIFS('ZASOBY N'!$B$10:$B349,'ZASOBY N'!$B349,'ZASOBY N'!$C$10:'ZASOBY N'!$C349,'ZASOBY N'!$C349,'ZASOBY N'!$D$10:'ZASOBY N'!$D349,'ZASOBY N'!$D349,'ZASOBY N'!$H$10:'ZASOBY N'!$H349,'ZASOBY N'!$H349 )</f>
        <v>0</v>
      </c>
      <c r="DK350" s="411">
        <f t="shared" si="137"/>
        <v>0</v>
      </c>
      <c r="DL350" s="412">
        <f t="shared" si="138"/>
        <v>0</v>
      </c>
    </row>
    <row r="351" spans="1:116" ht="18.899999999999999" customHeight="1" x14ac:dyDescent="0.3">
      <c r="A351" s="219"/>
      <c r="B351" s="152" t="str">
        <f>IF('ZASOBY N'!A350="","",'ZASOBY N'!A350)</f>
        <v/>
      </c>
      <c r="C351" s="462" t="str">
        <f>IF('ZASOBY N'!C350="","",'ZASOBY N'!C350)</f>
        <v/>
      </c>
      <c r="D351" s="137" t="str">
        <f>IF('ZASOBY N'!B350="","",'ZASOBY N'!B350)</f>
        <v/>
      </c>
      <c r="E351" s="138"/>
      <c r="F351" s="356" t="str">
        <f>IF('ZASOBY N'!D350="","",'ZASOBY N'!D350)</f>
        <v/>
      </c>
      <c r="G351" s="220" t="str">
        <f>IF('ZASOBY N'!G350="","",'ZASOBY N'!G350)</f>
        <v/>
      </c>
      <c r="H351" s="221" t="str">
        <f>IF('ZASOBY N'!F350="","",'ZASOBY N'!F350)</f>
        <v/>
      </c>
      <c r="I351" s="221" t="str">
        <f>IF('ZASOBY N'!G350="","",'ZASOBY N'!G350)</f>
        <v/>
      </c>
      <c r="J351" s="221" t="str">
        <f>IF('ZASOBY N'!H350="","",'ZASOBY N'!H350)</f>
        <v/>
      </c>
      <c r="K351" s="214">
        <v>0</v>
      </c>
      <c r="L351" s="214">
        <v>0</v>
      </c>
      <c r="M351" s="214">
        <v>0</v>
      </c>
      <c r="N351" s="222" t="str">
        <f>IF('ZASOBY N'!BD350="x","",IF(W351="","",'ZASOBY N'!E350))</f>
        <v/>
      </c>
      <c r="O351" s="223">
        <v>0</v>
      </c>
      <c r="P351" s="223">
        <v>0</v>
      </c>
      <c r="Q351" s="226" t="str">
        <f>IF($N351="","",'UPR BILANS N'!G351*'UPR BILANS N'!N351)</f>
        <v/>
      </c>
      <c r="R351" s="225" t="str">
        <f>IF($N351="","",'ZASOBY N'!O350)</f>
        <v/>
      </c>
      <c r="S351" s="225" t="str">
        <f>IF($N351="","",IF('ZASOBY N'!Q350="",0,'ZASOBY N'!Q350))</f>
        <v/>
      </c>
      <c r="T351" s="225" t="str">
        <f>IF($N351="","",'ZASOBY N'!V350)</f>
        <v/>
      </c>
      <c r="U351" s="225" t="str">
        <f>IF($N351="","",IF('ZASOBY N'!AG350="",0,'ZASOBY N'!AG350))</f>
        <v/>
      </c>
      <c r="V351" s="225" t="str">
        <f>IF($N351="","",IF(NN!P353="",0,NN!P353))</f>
        <v/>
      </c>
      <c r="W351" s="225" t="str">
        <f t="shared" si="116"/>
        <v/>
      </c>
      <c r="X351" s="226" t="str">
        <f t="shared" si="119"/>
        <v/>
      </c>
      <c r="Y351" s="225" t="str">
        <f>IF('ZASOBY N'!AU350="","",IF(C351&lt;&gt;C350,'ZASOBY N'!AU350,IF(D351&lt;&gt;D350,'ZASOBY N'!AU350,IF(F351&lt;&gt;F350,'ZASOBY N'!AU350,IF(G351&lt;&gt;G350,'ZASOBY N'!AU350,IF(J351&lt;&gt;J350,'ZASOBY N'!AU350,IF(NN!AC353="","",IF(AND(C350=C351,H350=H351,J350=J351,NN!AC353&gt;0),"",IF(AND(C351=C352,H351=DO349,NN!CW351&gt;0),'ZASOBY N'!AU350,'ZASOBY N'!AU350)))))))))</f>
        <v/>
      </c>
      <c r="Z351" s="225" t="str">
        <f t="shared" si="117"/>
        <v/>
      </c>
      <c r="AA351" s="227" t="str">
        <f t="shared" si="121"/>
        <v/>
      </c>
      <c r="AB351" s="400" t="str">
        <f t="shared" si="118"/>
        <v/>
      </c>
      <c r="AC351" s="228" t="str">
        <f t="shared" si="120"/>
        <v/>
      </c>
      <c r="AD351" s="222">
        <f>IF(B351="",0,IF(F351="",0,INDEX(POBRANIE_!$B$6:$F$101,MATCH('UPR BILANS N'!$F351,POBRANIE_!$A$6:$A$101,0),2)))</f>
        <v>0</v>
      </c>
      <c r="AE351" s="224">
        <f>IF(OR('ZASOBY N'!G350="",'ZASOBY N'!E350=""),0,IF(B351="",0,'ZASOBY N'!G350*'ZASOBY N'!E350))</f>
        <v>0</v>
      </c>
      <c r="AF351" s="225">
        <f>IF('ZASOBY N'!O350="",0,'ZASOBY N'!O350)</f>
        <v>0</v>
      </c>
      <c r="AG351" s="225">
        <f>IF('ZASOBY N'!Q350="",0,'ZASOBY N'!Q350)</f>
        <v>0</v>
      </c>
      <c r="AH351" s="225">
        <f>IF('ZASOBY N'!V350="",0,'ZASOBY N'!V350)</f>
        <v>0</v>
      </c>
      <c r="AI351" s="225">
        <f>IF('ZASOBY N'!AG350="",0,'ZASOBY N'!AG350)</f>
        <v>0</v>
      </c>
      <c r="AJ351" s="225">
        <f>IF(NN!P353="",0,IF(NN!P353="BRAK kol.7","BRAK BADAŃ",NN!P353))</f>
        <v>0</v>
      </c>
      <c r="AK351" s="225">
        <f>IF(NN!AC353="",0,IF(NN!AC353="BRAK kol.7","BRAK BADAŃ",NN!AC353))</f>
        <v>0</v>
      </c>
      <c r="BJ351" s="414" t="str">
        <f>IF(AND(BL351=1,BM351=1,SUMIF($C351:$C$525,$C351,$AK351:$AK$525)=$AK351),$AK351,IF($BO351&gt;0,$BO351,IF(AND(COUNTIF($C$11:$C350,$C351)&gt;=1,COUNTIF($D350:$D350,$D351)&gt;=1),"",IF(AND(SUMIF($C351:$C$525,$C351,$AK351:$AK$525)&gt;=$AK351,SUMIF($D351:$D$525,$D351,$AK351:$AK$525)&gt;=$AK351),SUMIF($C351:$C$525,$C351,$AK351:$AK$525),""))))</f>
        <v/>
      </c>
      <c r="BL351" s="409">
        <f>COUNTIFS('ZASOBY N'!$B350:$B$525,'ZASOBY N'!$B350,'ZASOBY N'!$C350:'ZASOBY N'!$C$525,'ZASOBY N'!$C350,'ZASOBY N'!$D350:'ZASOBY N'!$D$525,'ZASOBY N'!$D350,'ZASOBY N'!$H350:'ZASOBY N'!$H$525,'ZASOBY N'!$H350 )</f>
        <v>0</v>
      </c>
      <c r="BM351" s="410">
        <f>COUNTIFS('ZASOBY N'!$B$10:$B350,'ZASOBY N'!$B350,'ZASOBY N'!$C$10:'ZASOBY N'!$C350,'ZASOBY N'!$C350,'ZASOBY N'!$D$10:'ZASOBY N'!$D350,'ZASOBY N'!$D350,'ZASOBY N'!$H$10:'ZASOBY N'!$H350,'ZASOBY N'!$H350 )</f>
        <v>0</v>
      </c>
      <c r="BN351" s="411">
        <f t="shared" si="122"/>
        <v>0</v>
      </c>
      <c r="BO351" s="412">
        <f t="shared" si="123"/>
        <v>0</v>
      </c>
      <c r="BP351" s="94" t="str">
        <f t="shared" si="124"/>
        <v/>
      </c>
      <c r="BQ351" s="414" t="str">
        <f>IF(AND(BS351=1,BT351=1,SUMIF($C351:$C$525,$C351,$AJ351:$AJ$525)=$AJ351),$AJ351,IF($BV351&gt;0,$BV351,IF(AND(COUNTIF($C$11:$C350,$C351)&gt;=1,COUNTIF($D350:$D350,$D351)&gt;=1),"",IF(AND(SUMIF($C351:$C$525,$C351,$AJ351:$AJ$525)&gt;$AJ351,SUMIF($D351:$D$525,$D351,$AJ351:$AJ$525)&gt;$AJ351),SUMIF($C351:$C$525,$C351,$AJ351:$AJ$525),""))))</f>
        <v/>
      </c>
      <c r="BS351" s="409">
        <f>COUNTIFS('ZASOBY N'!$B350:$B$525,'ZASOBY N'!$B350,'ZASOBY N'!$C350:'ZASOBY N'!$C$525,'ZASOBY N'!$C350,'ZASOBY N'!$D350:'ZASOBY N'!$D$525,'ZASOBY N'!$D350,'ZASOBY N'!$H350:'ZASOBY N'!$H$525,'ZASOBY N'!$H350 )</f>
        <v>0</v>
      </c>
      <c r="BT351" s="410">
        <f>COUNTIFS('ZASOBY N'!$B$10:$B350,'ZASOBY N'!$B350,'ZASOBY N'!$C$10:'ZASOBY N'!$C350,'ZASOBY N'!$C350,'ZASOBY N'!$D$10:'ZASOBY N'!$D350,'ZASOBY N'!$D350,'ZASOBY N'!$H$10:'ZASOBY N'!$H350,'ZASOBY N'!$H350 )</f>
        <v>0</v>
      </c>
      <c r="BU351" s="411">
        <f t="shared" si="125"/>
        <v>0</v>
      </c>
      <c r="BV351" s="412">
        <f t="shared" si="126"/>
        <v>0</v>
      </c>
      <c r="BW351" s="94" t="s">
        <v>499</v>
      </c>
      <c r="BX351" s="414" t="str">
        <f>IF(AND(BZ351=1,CA351=1,SUMIF($C351:$C$525,$C351,$AI351:$AI$525)=$AI351),$AI351,IF($CC351&gt;0,$CC351,IF(AND(COUNTIF($C$11:$C350,$C351)&gt;=1,COUNTIF($D350:$D350,$D351)&gt;=1),"",IF(AND(SUMIF($C351:$C$525,$C351,$AI351:$AI$525)&gt;$AI351,SUMIF($D351:$D$525,$D351,$AI351:$AI$525)&gt;$IG351),_xlfn.AGGREGATE(14,4,$CB$11:$CB$31*($C$11:$C$31=$C351),1),""))))</f>
        <v/>
      </c>
      <c r="BZ351" s="409">
        <f>COUNTIFS('ZASOBY N'!$B350:$B$525,'ZASOBY N'!$B350,'ZASOBY N'!$C350:'ZASOBY N'!$C$525,'ZASOBY N'!$C350,'ZASOBY N'!$D350:'ZASOBY N'!$D$525,'ZASOBY N'!$D350,'ZASOBY N'!$H350:'ZASOBY N'!$H$525,'ZASOBY N'!$H350 )</f>
        <v>0</v>
      </c>
      <c r="CA351" s="410">
        <f>COUNTIFS('ZASOBY N'!$B$10:$B350,'ZASOBY N'!$B350,'ZASOBY N'!$C$10:'ZASOBY N'!$C350,'ZASOBY N'!$C350,'ZASOBY N'!$D$10:'ZASOBY N'!$D350,'ZASOBY N'!$D350,'ZASOBY N'!$H$10:'ZASOBY N'!$H350,'ZASOBY N'!$H350 )</f>
        <v>0</v>
      </c>
      <c r="CB351" s="411">
        <f t="shared" si="127"/>
        <v>0</v>
      </c>
      <c r="CC351" s="412">
        <f t="shared" si="128"/>
        <v>0</v>
      </c>
      <c r="CE351" s="414" t="str">
        <f>IF(AND(CG351=1,CH351=1,SUMIF($C351:$C$525,$C351,$AH351:$AH$525)=$AH351),$AH351,IF($CJ351&gt;0,$CJ351,IF(AND(COUNTIF($C$11:$C350,$C351)&gt;=1,COUNTIF($D350:$D350,$D351)&gt;=1),"",IF(AND(SUMIF($C351:$C$525,$C351,$AH351:$AH$525)&gt;$AH351,SUMIF($D351:$D$525,$D351,$AH351:$AH$525)&gt;$AH351),_xlfn.AGGREGATE(14,4,$CI$11:$CI$31*($C$11:$C$31=$C351),1),""))))</f>
        <v/>
      </c>
      <c r="CG351" s="409">
        <f>COUNTIFS('ZASOBY N'!$B350:$B$525,'ZASOBY N'!$B350,'ZASOBY N'!$C350:'ZASOBY N'!$C$525,'ZASOBY N'!$C350,'ZASOBY N'!$D350:'ZASOBY N'!$D$525,'ZASOBY N'!$D350,'ZASOBY N'!$H350:'ZASOBY N'!$H$525,'ZASOBY N'!$H350 )</f>
        <v>0</v>
      </c>
      <c r="CH351" s="410">
        <f>COUNTIFS('ZASOBY N'!$B$10:$B350,'ZASOBY N'!$B350,'ZASOBY N'!$C$10:'ZASOBY N'!$C350,'ZASOBY N'!$C350,'ZASOBY N'!$D$10:'ZASOBY N'!$D350,'ZASOBY N'!$D350,'ZASOBY N'!$H$10:'ZASOBY N'!$H350,'ZASOBY N'!$H350 )</f>
        <v>0</v>
      </c>
      <c r="CI351" s="411">
        <f t="shared" si="129"/>
        <v>0</v>
      </c>
      <c r="CJ351" s="412">
        <f t="shared" si="130"/>
        <v>0</v>
      </c>
      <c r="CL351" s="414" t="str">
        <f>IF(AND(CN351=1,CO351=1,SUMIF($C351:$C$525,$C351,$AG351:$AG$525)=$AG351),$AG351,IF($CQ351&gt;0,$CQ351,IF(AND(COUNTIF($C$11:$C350,$C351)&gt;=1,COUNTIF($D350:$D350,$D351)&gt;=1),"",IF(AND(SUMIF($C351:$C$525,$C351,$AG351:$AG$525)&gt;$AG351,SUMIF($D351:$D$525,$D351,$AG351:$AG$525)&gt;$AG351),_xlfn.AGGREGATE(14,4,$CP$11:$CP$31*($C$11:$C$31=$C351),1),""))))</f>
        <v/>
      </c>
      <c r="CN351" s="409">
        <f>COUNTIFS('ZASOBY N'!$B350:$B$525,'ZASOBY N'!$B350,'ZASOBY N'!$C350:'ZASOBY N'!$C$525,'ZASOBY N'!$C350,'ZASOBY N'!$D350:'ZASOBY N'!$D$525,'ZASOBY N'!$D350,'ZASOBY N'!$H350:'ZASOBY N'!$H$525,'ZASOBY N'!$H350 )</f>
        <v>0</v>
      </c>
      <c r="CO351" s="410">
        <f>COUNTIFS('ZASOBY N'!$B$10:$B350,'ZASOBY N'!$B350,'ZASOBY N'!$C$10:'ZASOBY N'!$C350,'ZASOBY N'!$C350,'ZASOBY N'!$D$10:'ZASOBY N'!$D350,'ZASOBY N'!$D350,'ZASOBY N'!$H$10:'ZASOBY N'!$H350,'ZASOBY N'!$H350 )</f>
        <v>0</v>
      </c>
      <c r="CP351" s="411">
        <f t="shared" si="131"/>
        <v>0</v>
      </c>
      <c r="CQ351" s="412">
        <f t="shared" si="132"/>
        <v>0</v>
      </c>
      <c r="CS351" s="414" t="str">
        <f>IF(AND(CU351=1,CV351=1,SUMIF($C351:$C$525,$C351,$AF351:$AF$525)=$AF351),$AF351,IF($CX351&gt;0,$CX351,IF(AND(COUNTIF($C$11:$C350,$C351)&gt;=1,COUNTIF($D350:$D350,$D351)&gt;=1),"",IF(AND(SUMIF($C351:$C$525,$C351,$AF351:$AF$525)&gt;$AF351,SUMIF($D351:$D$525,$D351,$AF351:$AF$525)&gt;$AF351),_xlfn.AGGREGATE(14,4,$CW$11:$CW$31*($C$11:$C$31=$C351),1),""))))</f>
        <v/>
      </c>
      <c r="CU351" s="409">
        <f>COUNTIFS('ZASOBY N'!$B350:$B$525,'ZASOBY N'!$B350,'ZASOBY N'!$C350:'ZASOBY N'!$C$525,'ZASOBY N'!$C350,'ZASOBY N'!$D350:'ZASOBY N'!$D$525,'ZASOBY N'!$D350,'ZASOBY N'!$H350:'ZASOBY N'!$H$525,'ZASOBY N'!$H350 )</f>
        <v>0</v>
      </c>
      <c r="CV351" s="410">
        <f>COUNTIFS('ZASOBY N'!$B$10:$B350,'ZASOBY N'!$B350,'ZASOBY N'!$C$10:'ZASOBY N'!$C350,'ZASOBY N'!$C350,'ZASOBY N'!$D$10:'ZASOBY N'!$D350,'ZASOBY N'!$D350,'ZASOBY N'!$H$10:'ZASOBY N'!$H350,'ZASOBY N'!$H350 )</f>
        <v>0</v>
      </c>
      <c r="CW351" s="411">
        <f t="shared" si="133"/>
        <v>0</v>
      </c>
      <c r="CX351" s="412">
        <f t="shared" si="134"/>
        <v>0</v>
      </c>
      <c r="CZ351" s="414" t="str">
        <f>IF(AND(DB351=1,DC351=1,SUMIF($C351:$C$525,$C351,$AE351:$AE$525)=$AE351),$AE351,IF($DE351&gt;0,$DE351,IF(AND(COUNTIF($C$11:$C350,$C351)&gt;=1,COUNTIF($D350:$D350,$D351)&gt;=1),"",IF(AND(SUMIF($C351:$C$525,$C351,$AE351:$AE$525)&gt;$AE351,SUMIF($D351:$D$525,$D351,$AE351:$AE$525)&gt;$AE351),_xlfn.AGGREGATE(14,4,$DD$11:$DD$31*($C$11:$C$31=$C351),1),""))))</f>
        <v/>
      </c>
      <c r="DB351" s="409">
        <f>COUNTIFS('ZASOBY N'!$B350:$B$525,'ZASOBY N'!$B350,'ZASOBY N'!$C350:'ZASOBY N'!$C$525,'ZASOBY N'!$C350,'ZASOBY N'!$D350:'ZASOBY N'!$D$525,'ZASOBY N'!$D350,'ZASOBY N'!$H350:'ZASOBY N'!$H$525,'ZASOBY N'!$H350 )</f>
        <v>0</v>
      </c>
      <c r="DC351" s="410">
        <f>COUNTIFS('ZASOBY N'!$B$10:$B350,'ZASOBY N'!$B350,'ZASOBY N'!$C$10:'ZASOBY N'!$C350,'ZASOBY N'!$C350,'ZASOBY N'!$D$10:'ZASOBY N'!$D350,'ZASOBY N'!$D350,'ZASOBY N'!$H$10:'ZASOBY N'!$H350,'ZASOBY N'!$H350 )</f>
        <v>0</v>
      </c>
      <c r="DD351" s="411">
        <f t="shared" si="135"/>
        <v>0</v>
      </c>
      <c r="DE351" s="412">
        <f t="shared" si="136"/>
        <v>0</v>
      </c>
      <c r="DF351" s="399" t="str">
        <f>IF(AND(DI351=1,DJ351=1,SUMIF($C351:$C$525,$C351,$AD351:$AD$525)=$AD351),$AD351,IF($DL351&gt;0,$DL351,IF(B351="","",IF(AND(COUNTIF($C$11:$C350,$C351)&gt;=1,COUNTIF($D350:$D350,$D351)&gt;=1,COUNTIF($Z348:$Z350,$C351)=0),"",IF(AND(COUNTIF($C$11:$C350,$C351)&gt;=1,COUNTIF($D350:$D350,$D351)&gt;=1),"UJĘTO WYŻEJ",IF(AND(SUMIF($C351:$C$525,$C351,$AD351:$AD$525)&gt;$AD351,SUMIF($D351:$D$525,$D351,$AD351:$AD$525)&gt;$AD351),_xlfn.AGGREGATE(14,4,$DK$11:$DK$31*($C$11:$C$31=$C351),1),""))))))</f>
        <v/>
      </c>
      <c r="DG351" s="414" t="str">
        <f>IF(AND(DI351=1,DJ351=1,SUMIF($C351:$C$525,$C351,$AD351:$AD$525)=$AD351),$AD351,IF($DL351&gt;0,$DL351,IF(AND(COUNTIF($C$11:$C350,$C351)&gt;=1,COUNTIF($D350:$D350,$D351)&gt;=1),"",IF(AND(SUMIF($C351:$C$525,$C351,$AD351:$AD$525)&gt;$AD351,SUMIF($D351:$D$525,$D351,$AD351:$AD$525)&gt;$AD351),_xlfn.AGGREGATE(14,4,$DK$11:$DK$31*($C$11:$C$31=$C351),1),""))))</f>
        <v/>
      </c>
      <c r="DI351" s="409">
        <f>COUNTIFS('ZASOBY N'!$B350:$B$525,'ZASOBY N'!$B350,'ZASOBY N'!$C350:'ZASOBY N'!$C$525,'ZASOBY N'!$C350,'ZASOBY N'!$D350:'ZASOBY N'!$D$525,'ZASOBY N'!$D350,'ZASOBY N'!$H350:'ZASOBY N'!$H$525,'ZASOBY N'!$H350 )</f>
        <v>0</v>
      </c>
      <c r="DJ351" s="410">
        <f>COUNTIFS('ZASOBY N'!$B$10:$B350,'ZASOBY N'!$B350,'ZASOBY N'!$C$10:'ZASOBY N'!$C350,'ZASOBY N'!$C350,'ZASOBY N'!$D$10:'ZASOBY N'!$D350,'ZASOBY N'!$D350,'ZASOBY N'!$H$10:'ZASOBY N'!$H350,'ZASOBY N'!$H350 )</f>
        <v>0</v>
      </c>
      <c r="DK351" s="411">
        <f t="shared" si="137"/>
        <v>0</v>
      </c>
      <c r="DL351" s="412">
        <f t="shared" si="138"/>
        <v>0</v>
      </c>
    </row>
    <row r="352" spans="1:116" ht="18.899999999999999" customHeight="1" x14ac:dyDescent="0.3">
      <c r="A352" s="219"/>
      <c r="B352" s="152" t="str">
        <f>IF('ZASOBY N'!A351="","",'ZASOBY N'!A351)</f>
        <v/>
      </c>
      <c r="C352" s="462" t="str">
        <f>IF('ZASOBY N'!C351="","",'ZASOBY N'!C351)</f>
        <v/>
      </c>
      <c r="D352" s="137" t="str">
        <f>IF('ZASOBY N'!B351="","",'ZASOBY N'!B351)</f>
        <v/>
      </c>
      <c r="E352" s="138"/>
      <c r="F352" s="356" t="str">
        <f>IF('ZASOBY N'!D351="","",'ZASOBY N'!D351)</f>
        <v/>
      </c>
      <c r="G352" s="220" t="str">
        <f>IF('ZASOBY N'!G351="","",'ZASOBY N'!G351)</f>
        <v/>
      </c>
      <c r="H352" s="221" t="str">
        <f>IF('ZASOBY N'!F351="","",'ZASOBY N'!F351)</f>
        <v/>
      </c>
      <c r="I352" s="221" t="str">
        <f>IF('ZASOBY N'!G351="","",'ZASOBY N'!G351)</f>
        <v/>
      </c>
      <c r="J352" s="221" t="str">
        <f>IF('ZASOBY N'!H351="","",'ZASOBY N'!H351)</f>
        <v/>
      </c>
      <c r="K352" s="214">
        <v>0</v>
      </c>
      <c r="L352" s="214">
        <v>0</v>
      </c>
      <c r="M352" s="214">
        <v>0</v>
      </c>
      <c r="N352" s="222" t="str">
        <f>IF('ZASOBY N'!BD351="x","",IF(W352="","",'ZASOBY N'!E351))</f>
        <v/>
      </c>
      <c r="O352" s="223">
        <v>0</v>
      </c>
      <c r="P352" s="223">
        <v>0</v>
      </c>
      <c r="Q352" s="226" t="str">
        <f>IF($N352="","",'UPR BILANS N'!G352*'UPR BILANS N'!N352)</f>
        <v/>
      </c>
      <c r="R352" s="225" t="str">
        <f>IF($N352="","",'ZASOBY N'!O351)</f>
        <v/>
      </c>
      <c r="S352" s="225" t="str">
        <f>IF($N352="","",IF('ZASOBY N'!Q351="",0,'ZASOBY N'!Q351))</f>
        <v/>
      </c>
      <c r="T352" s="225" t="str">
        <f>IF($N352="","",'ZASOBY N'!V351)</f>
        <v/>
      </c>
      <c r="U352" s="225" t="str">
        <f>IF($N352="","",IF('ZASOBY N'!AG351="",0,'ZASOBY N'!AG351))</f>
        <v/>
      </c>
      <c r="V352" s="225" t="str">
        <f>IF($N352="","",IF(NN!P354="",0,NN!P354))</f>
        <v/>
      </c>
      <c r="W352" s="225" t="str">
        <f t="shared" si="116"/>
        <v/>
      </c>
      <c r="X352" s="226" t="str">
        <f t="shared" si="119"/>
        <v/>
      </c>
      <c r="Y352" s="225" t="str">
        <f>IF('ZASOBY N'!AU351="","",IF(C352&lt;&gt;C351,'ZASOBY N'!AU351,IF(D352&lt;&gt;D351,'ZASOBY N'!AU351,IF(F352&lt;&gt;F351,'ZASOBY N'!AU351,IF(G352&lt;&gt;G351,'ZASOBY N'!AU351,IF(J352&lt;&gt;J351,'ZASOBY N'!AU351,IF(NN!AC354="","",IF(AND(C351=C352,H351=H352,J351=J352,NN!AC354&gt;0),"",IF(AND(C352=C353,H352=DO350,NN!CW352&gt;0),'ZASOBY N'!AU351,'ZASOBY N'!AU351)))))))))</f>
        <v/>
      </c>
      <c r="Z352" s="225" t="str">
        <f t="shared" si="117"/>
        <v/>
      </c>
      <c r="AA352" s="227" t="str">
        <f t="shared" si="121"/>
        <v/>
      </c>
      <c r="AB352" s="400" t="str">
        <f t="shared" si="118"/>
        <v/>
      </c>
      <c r="AC352" s="228" t="str">
        <f t="shared" si="120"/>
        <v/>
      </c>
      <c r="AD352" s="222">
        <f>IF(B352="",0,IF(F352="",0,INDEX(POBRANIE_!$B$6:$F$101,MATCH('UPR BILANS N'!$F352,POBRANIE_!$A$6:$A$101,0),2)))</f>
        <v>0</v>
      </c>
      <c r="AE352" s="224">
        <f>IF(OR('ZASOBY N'!G351="",'ZASOBY N'!E351=""),0,IF(B352="",0,'ZASOBY N'!G351*'ZASOBY N'!E351))</f>
        <v>0</v>
      </c>
      <c r="AF352" s="225">
        <f>IF('ZASOBY N'!O351="",0,'ZASOBY N'!O351)</f>
        <v>0</v>
      </c>
      <c r="AG352" s="225">
        <f>IF('ZASOBY N'!Q351="",0,'ZASOBY N'!Q351)</f>
        <v>0</v>
      </c>
      <c r="AH352" s="225">
        <f>IF('ZASOBY N'!V351="",0,'ZASOBY N'!V351)</f>
        <v>0</v>
      </c>
      <c r="AI352" s="225">
        <f>IF('ZASOBY N'!AG351="",0,'ZASOBY N'!AG351)</f>
        <v>0</v>
      </c>
      <c r="AJ352" s="225">
        <f>IF(NN!P354="",0,IF(NN!P354="BRAK kol.7","BRAK BADAŃ",NN!P354))</f>
        <v>0</v>
      </c>
      <c r="AK352" s="225">
        <f>IF(NN!AC354="",0,IF(NN!AC354="BRAK kol.7","BRAK BADAŃ",NN!AC354))</f>
        <v>0</v>
      </c>
      <c r="BJ352" s="414" t="str">
        <f>IF(AND(BL352=1,BM352=1,SUMIF($C352:$C$525,$C352,$AK352:$AK$525)=$AK352),$AK352,IF($BO352&gt;0,$BO352,IF(AND(COUNTIF($C$11:$C351,$C352)&gt;=1,COUNTIF($D351:$D351,$D352)&gt;=1),"",IF(AND(SUMIF($C352:$C$525,$C352,$AK352:$AK$525)&gt;=$AK352,SUMIF($D352:$D$525,$D352,$AK352:$AK$525)&gt;=$AK352),SUMIF($C352:$C$525,$C352,$AK352:$AK$525),""))))</f>
        <v/>
      </c>
      <c r="BL352" s="409">
        <f>COUNTIFS('ZASOBY N'!$B351:$B$525,'ZASOBY N'!$B351,'ZASOBY N'!$C351:'ZASOBY N'!$C$525,'ZASOBY N'!$C351,'ZASOBY N'!$D351:'ZASOBY N'!$D$525,'ZASOBY N'!$D351,'ZASOBY N'!$H351:'ZASOBY N'!$H$525,'ZASOBY N'!$H351 )</f>
        <v>0</v>
      </c>
      <c r="BM352" s="410">
        <f>COUNTIFS('ZASOBY N'!$B$10:$B351,'ZASOBY N'!$B351,'ZASOBY N'!$C$10:'ZASOBY N'!$C351,'ZASOBY N'!$C351,'ZASOBY N'!$D$10:'ZASOBY N'!$D351,'ZASOBY N'!$D351,'ZASOBY N'!$H$10:'ZASOBY N'!$H351,'ZASOBY N'!$H351 )</f>
        <v>0</v>
      </c>
      <c r="BN352" s="411">
        <f t="shared" si="122"/>
        <v>0</v>
      </c>
      <c r="BO352" s="412">
        <f t="shared" si="123"/>
        <v>0</v>
      </c>
      <c r="BP352" s="94" t="str">
        <f t="shared" si="124"/>
        <v/>
      </c>
      <c r="BQ352" s="414" t="str">
        <f>IF(AND(BS352=1,BT352=1,SUMIF($C352:$C$525,$C352,$AJ352:$AJ$525)=$AJ352),$AJ352,IF($BV352&gt;0,$BV352,IF(AND(COUNTIF($C$11:$C351,$C352)&gt;=1,COUNTIF($D351:$D351,$D352)&gt;=1),"",IF(AND(SUMIF($C352:$C$525,$C352,$AJ352:$AJ$525)&gt;$AJ352,SUMIF($D352:$D$525,$D352,$AJ352:$AJ$525)&gt;$AJ352),SUMIF($C352:$C$525,$C352,$AJ352:$AJ$525),""))))</f>
        <v/>
      </c>
      <c r="BS352" s="409">
        <f>COUNTIFS('ZASOBY N'!$B351:$B$525,'ZASOBY N'!$B351,'ZASOBY N'!$C351:'ZASOBY N'!$C$525,'ZASOBY N'!$C351,'ZASOBY N'!$D351:'ZASOBY N'!$D$525,'ZASOBY N'!$D351,'ZASOBY N'!$H351:'ZASOBY N'!$H$525,'ZASOBY N'!$H351 )</f>
        <v>0</v>
      </c>
      <c r="BT352" s="410">
        <f>COUNTIFS('ZASOBY N'!$B$10:$B351,'ZASOBY N'!$B351,'ZASOBY N'!$C$10:'ZASOBY N'!$C351,'ZASOBY N'!$C351,'ZASOBY N'!$D$10:'ZASOBY N'!$D351,'ZASOBY N'!$D351,'ZASOBY N'!$H$10:'ZASOBY N'!$H351,'ZASOBY N'!$H351 )</f>
        <v>0</v>
      </c>
      <c r="BU352" s="411">
        <f t="shared" si="125"/>
        <v>0</v>
      </c>
      <c r="BV352" s="412">
        <f t="shared" si="126"/>
        <v>0</v>
      </c>
      <c r="BW352" s="94" t="s">
        <v>499</v>
      </c>
      <c r="BX352" s="414" t="str">
        <f>IF(AND(BZ352=1,CA352=1,SUMIF($C352:$C$525,$C352,$AI352:$AI$525)=$AI352),$AI352,IF($CC352&gt;0,$CC352,IF(AND(COUNTIF($C$11:$C351,$C352)&gt;=1,COUNTIF($D351:$D351,$D352)&gt;=1),"",IF(AND(SUMIF($C352:$C$525,$C352,$AI352:$AI$525)&gt;$AI352,SUMIF($D352:$D$525,$D352,$AI352:$AI$525)&gt;$IG352),_xlfn.AGGREGATE(14,4,$CB$11:$CB$31*($C$11:$C$31=$C352),1),""))))</f>
        <v/>
      </c>
      <c r="BZ352" s="409">
        <f>COUNTIFS('ZASOBY N'!$B351:$B$525,'ZASOBY N'!$B351,'ZASOBY N'!$C351:'ZASOBY N'!$C$525,'ZASOBY N'!$C351,'ZASOBY N'!$D351:'ZASOBY N'!$D$525,'ZASOBY N'!$D351,'ZASOBY N'!$H351:'ZASOBY N'!$H$525,'ZASOBY N'!$H351 )</f>
        <v>0</v>
      </c>
      <c r="CA352" s="410">
        <f>COUNTIFS('ZASOBY N'!$B$10:$B351,'ZASOBY N'!$B351,'ZASOBY N'!$C$10:'ZASOBY N'!$C351,'ZASOBY N'!$C351,'ZASOBY N'!$D$10:'ZASOBY N'!$D351,'ZASOBY N'!$D351,'ZASOBY N'!$H$10:'ZASOBY N'!$H351,'ZASOBY N'!$H351 )</f>
        <v>0</v>
      </c>
      <c r="CB352" s="411">
        <f t="shared" si="127"/>
        <v>0</v>
      </c>
      <c r="CC352" s="412">
        <f t="shared" si="128"/>
        <v>0</v>
      </c>
      <c r="CE352" s="414" t="str">
        <f>IF(AND(CG352=1,CH352=1,SUMIF($C352:$C$525,$C352,$AH352:$AH$525)=$AH352),$AH352,IF($CJ352&gt;0,$CJ352,IF(AND(COUNTIF($C$11:$C351,$C352)&gt;=1,COUNTIF($D351:$D351,$D352)&gt;=1),"",IF(AND(SUMIF($C352:$C$525,$C352,$AH352:$AH$525)&gt;$AH352,SUMIF($D352:$D$525,$D352,$AH352:$AH$525)&gt;$AH352),_xlfn.AGGREGATE(14,4,$CI$11:$CI$31*($C$11:$C$31=$C352),1),""))))</f>
        <v/>
      </c>
      <c r="CG352" s="409">
        <f>COUNTIFS('ZASOBY N'!$B351:$B$525,'ZASOBY N'!$B351,'ZASOBY N'!$C351:'ZASOBY N'!$C$525,'ZASOBY N'!$C351,'ZASOBY N'!$D351:'ZASOBY N'!$D$525,'ZASOBY N'!$D351,'ZASOBY N'!$H351:'ZASOBY N'!$H$525,'ZASOBY N'!$H351 )</f>
        <v>0</v>
      </c>
      <c r="CH352" s="410">
        <f>COUNTIFS('ZASOBY N'!$B$10:$B351,'ZASOBY N'!$B351,'ZASOBY N'!$C$10:'ZASOBY N'!$C351,'ZASOBY N'!$C351,'ZASOBY N'!$D$10:'ZASOBY N'!$D351,'ZASOBY N'!$D351,'ZASOBY N'!$H$10:'ZASOBY N'!$H351,'ZASOBY N'!$H351 )</f>
        <v>0</v>
      </c>
      <c r="CI352" s="411">
        <f t="shared" si="129"/>
        <v>0</v>
      </c>
      <c r="CJ352" s="412">
        <f t="shared" si="130"/>
        <v>0</v>
      </c>
      <c r="CL352" s="414" t="str">
        <f>IF(AND(CN352=1,CO352=1,SUMIF($C352:$C$525,$C352,$AG352:$AG$525)=$AG352),$AG352,IF($CQ352&gt;0,$CQ352,IF(AND(COUNTIF($C$11:$C351,$C352)&gt;=1,COUNTIF($D351:$D351,$D352)&gt;=1),"",IF(AND(SUMIF($C352:$C$525,$C352,$AG352:$AG$525)&gt;$AG352,SUMIF($D352:$D$525,$D352,$AG352:$AG$525)&gt;$AG352),_xlfn.AGGREGATE(14,4,$CP$11:$CP$31*($C$11:$C$31=$C352),1),""))))</f>
        <v/>
      </c>
      <c r="CN352" s="409">
        <f>COUNTIFS('ZASOBY N'!$B351:$B$525,'ZASOBY N'!$B351,'ZASOBY N'!$C351:'ZASOBY N'!$C$525,'ZASOBY N'!$C351,'ZASOBY N'!$D351:'ZASOBY N'!$D$525,'ZASOBY N'!$D351,'ZASOBY N'!$H351:'ZASOBY N'!$H$525,'ZASOBY N'!$H351 )</f>
        <v>0</v>
      </c>
      <c r="CO352" s="410">
        <f>COUNTIFS('ZASOBY N'!$B$10:$B351,'ZASOBY N'!$B351,'ZASOBY N'!$C$10:'ZASOBY N'!$C351,'ZASOBY N'!$C351,'ZASOBY N'!$D$10:'ZASOBY N'!$D351,'ZASOBY N'!$D351,'ZASOBY N'!$H$10:'ZASOBY N'!$H351,'ZASOBY N'!$H351 )</f>
        <v>0</v>
      </c>
      <c r="CP352" s="411">
        <f t="shared" si="131"/>
        <v>0</v>
      </c>
      <c r="CQ352" s="412">
        <f t="shared" si="132"/>
        <v>0</v>
      </c>
      <c r="CS352" s="414" t="str">
        <f>IF(AND(CU352=1,CV352=1,SUMIF($C352:$C$525,$C352,$AF352:$AF$525)=$AF352),$AF352,IF($CX352&gt;0,$CX352,IF(AND(COUNTIF($C$11:$C351,$C352)&gt;=1,COUNTIF($D351:$D351,$D352)&gt;=1),"",IF(AND(SUMIF($C352:$C$525,$C352,$AF352:$AF$525)&gt;$AF352,SUMIF($D352:$D$525,$D352,$AF352:$AF$525)&gt;$AF352),_xlfn.AGGREGATE(14,4,$CW$11:$CW$31*($C$11:$C$31=$C352),1),""))))</f>
        <v/>
      </c>
      <c r="CU352" s="409">
        <f>COUNTIFS('ZASOBY N'!$B351:$B$525,'ZASOBY N'!$B351,'ZASOBY N'!$C351:'ZASOBY N'!$C$525,'ZASOBY N'!$C351,'ZASOBY N'!$D351:'ZASOBY N'!$D$525,'ZASOBY N'!$D351,'ZASOBY N'!$H351:'ZASOBY N'!$H$525,'ZASOBY N'!$H351 )</f>
        <v>0</v>
      </c>
      <c r="CV352" s="410">
        <f>COUNTIFS('ZASOBY N'!$B$10:$B351,'ZASOBY N'!$B351,'ZASOBY N'!$C$10:'ZASOBY N'!$C351,'ZASOBY N'!$C351,'ZASOBY N'!$D$10:'ZASOBY N'!$D351,'ZASOBY N'!$D351,'ZASOBY N'!$H$10:'ZASOBY N'!$H351,'ZASOBY N'!$H351 )</f>
        <v>0</v>
      </c>
      <c r="CW352" s="411">
        <f t="shared" si="133"/>
        <v>0</v>
      </c>
      <c r="CX352" s="412">
        <f t="shared" si="134"/>
        <v>0</v>
      </c>
      <c r="CZ352" s="414" t="str">
        <f>IF(AND(DB352=1,DC352=1,SUMIF($C352:$C$525,$C352,$AE352:$AE$525)=$AE352),$AE352,IF($DE352&gt;0,$DE352,IF(AND(COUNTIF($C$11:$C351,$C352)&gt;=1,COUNTIF($D351:$D351,$D352)&gt;=1),"",IF(AND(SUMIF($C352:$C$525,$C352,$AE352:$AE$525)&gt;$AE352,SUMIF($D352:$D$525,$D352,$AE352:$AE$525)&gt;$AE352),_xlfn.AGGREGATE(14,4,$DD$11:$DD$31*($C$11:$C$31=$C352),1),""))))</f>
        <v/>
      </c>
      <c r="DB352" s="409">
        <f>COUNTIFS('ZASOBY N'!$B351:$B$525,'ZASOBY N'!$B351,'ZASOBY N'!$C351:'ZASOBY N'!$C$525,'ZASOBY N'!$C351,'ZASOBY N'!$D351:'ZASOBY N'!$D$525,'ZASOBY N'!$D351,'ZASOBY N'!$H351:'ZASOBY N'!$H$525,'ZASOBY N'!$H351 )</f>
        <v>0</v>
      </c>
      <c r="DC352" s="410">
        <f>COUNTIFS('ZASOBY N'!$B$10:$B351,'ZASOBY N'!$B351,'ZASOBY N'!$C$10:'ZASOBY N'!$C351,'ZASOBY N'!$C351,'ZASOBY N'!$D$10:'ZASOBY N'!$D351,'ZASOBY N'!$D351,'ZASOBY N'!$H$10:'ZASOBY N'!$H351,'ZASOBY N'!$H351 )</f>
        <v>0</v>
      </c>
      <c r="DD352" s="411">
        <f t="shared" si="135"/>
        <v>0</v>
      </c>
      <c r="DE352" s="412">
        <f t="shared" si="136"/>
        <v>0</v>
      </c>
      <c r="DF352" s="399" t="str">
        <f>IF(AND(DI352=1,DJ352=1,SUMIF($C352:$C$525,$C352,$AD352:$AD$525)=$AD352),$AD352,IF($DL352&gt;0,$DL352,IF(B352="","",IF(AND(COUNTIF($C$11:$C351,$C352)&gt;=1,COUNTIF($D351:$D351,$D352)&gt;=1,COUNTIF($Z349:$Z351,$C352)=0),"",IF(AND(COUNTIF($C$11:$C351,$C352)&gt;=1,COUNTIF($D351:$D351,$D352)&gt;=1),"UJĘTO WYŻEJ",IF(AND(SUMIF($C352:$C$525,$C352,$AD352:$AD$525)&gt;$AD352,SUMIF($D352:$D$525,$D352,$AD352:$AD$525)&gt;$AD352),_xlfn.AGGREGATE(14,4,$DK$11:$DK$31*($C$11:$C$31=$C352),1),""))))))</f>
        <v/>
      </c>
      <c r="DG352" s="414" t="str">
        <f>IF(AND(DI352=1,DJ352=1,SUMIF($C352:$C$525,$C352,$AD352:$AD$525)=$AD352),$AD352,IF($DL352&gt;0,$DL352,IF(AND(COUNTIF($C$11:$C351,$C352)&gt;=1,COUNTIF($D351:$D351,$D352)&gt;=1),"",IF(AND(SUMIF($C352:$C$525,$C352,$AD352:$AD$525)&gt;$AD352,SUMIF($D352:$D$525,$D352,$AD352:$AD$525)&gt;$AD352),_xlfn.AGGREGATE(14,4,$DK$11:$DK$31*($C$11:$C$31=$C352),1),""))))</f>
        <v/>
      </c>
      <c r="DI352" s="409">
        <f>COUNTIFS('ZASOBY N'!$B351:$B$525,'ZASOBY N'!$B351,'ZASOBY N'!$C351:'ZASOBY N'!$C$525,'ZASOBY N'!$C351,'ZASOBY N'!$D351:'ZASOBY N'!$D$525,'ZASOBY N'!$D351,'ZASOBY N'!$H351:'ZASOBY N'!$H$525,'ZASOBY N'!$H351 )</f>
        <v>0</v>
      </c>
      <c r="DJ352" s="410">
        <f>COUNTIFS('ZASOBY N'!$B$10:$B351,'ZASOBY N'!$B351,'ZASOBY N'!$C$10:'ZASOBY N'!$C351,'ZASOBY N'!$C351,'ZASOBY N'!$D$10:'ZASOBY N'!$D351,'ZASOBY N'!$D351,'ZASOBY N'!$H$10:'ZASOBY N'!$H351,'ZASOBY N'!$H351 )</f>
        <v>0</v>
      </c>
      <c r="DK352" s="411">
        <f t="shared" si="137"/>
        <v>0</v>
      </c>
      <c r="DL352" s="412">
        <f t="shared" si="138"/>
        <v>0</v>
      </c>
    </row>
    <row r="353" spans="1:116" ht="18.899999999999999" customHeight="1" x14ac:dyDescent="0.3">
      <c r="A353" s="219"/>
      <c r="B353" s="152" t="str">
        <f>IF('ZASOBY N'!A352="","",'ZASOBY N'!A352)</f>
        <v/>
      </c>
      <c r="C353" s="462" t="str">
        <f>IF('ZASOBY N'!C352="","",'ZASOBY N'!C352)</f>
        <v/>
      </c>
      <c r="D353" s="137" t="str">
        <f>IF('ZASOBY N'!B352="","",'ZASOBY N'!B352)</f>
        <v/>
      </c>
      <c r="E353" s="138"/>
      <c r="F353" s="356" t="str">
        <f>IF('ZASOBY N'!D352="","",'ZASOBY N'!D352)</f>
        <v/>
      </c>
      <c r="G353" s="220" t="str">
        <f>IF('ZASOBY N'!G352="","",'ZASOBY N'!G352)</f>
        <v/>
      </c>
      <c r="H353" s="221" t="str">
        <f>IF('ZASOBY N'!F352="","",'ZASOBY N'!F352)</f>
        <v/>
      </c>
      <c r="I353" s="221" t="str">
        <f>IF('ZASOBY N'!G352="","",'ZASOBY N'!G352)</f>
        <v/>
      </c>
      <c r="J353" s="221" t="str">
        <f>IF('ZASOBY N'!H352="","",'ZASOBY N'!H352)</f>
        <v/>
      </c>
      <c r="K353" s="214">
        <v>0</v>
      </c>
      <c r="L353" s="214">
        <v>0</v>
      </c>
      <c r="M353" s="214">
        <v>0</v>
      </c>
      <c r="N353" s="222" t="str">
        <f>IF('ZASOBY N'!BD352="x","",IF(W353="","",'ZASOBY N'!E352))</f>
        <v/>
      </c>
      <c r="O353" s="223">
        <v>0</v>
      </c>
      <c r="P353" s="223">
        <v>0</v>
      </c>
      <c r="Q353" s="226" t="str">
        <f>IF($N353="","",'UPR BILANS N'!G353*'UPR BILANS N'!N353)</f>
        <v/>
      </c>
      <c r="R353" s="225" t="str">
        <f>IF($N353="","",'ZASOBY N'!O352)</f>
        <v/>
      </c>
      <c r="S353" s="225" t="str">
        <f>IF($N353="","",IF('ZASOBY N'!Q352="",0,'ZASOBY N'!Q352))</f>
        <v/>
      </c>
      <c r="T353" s="225" t="str">
        <f>IF($N353="","",'ZASOBY N'!V352)</f>
        <v/>
      </c>
      <c r="U353" s="225" t="str">
        <f>IF($N353="","",IF('ZASOBY N'!AG352="",0,'ZASOBY N'!AG352))</f>
        <v/>
      </c>
      <c r="V353" s="225" t="str">
        <f>IF($N353="","",IF(NN!P355="",0,NN!P355))</f>
        <v/>
      </c>
      <c r="W353" s="225" t="str">
        <f t="shared" si="116"/>
        <v/>
      </c>
      <c r="X353" s="226" t="str">
        <f t="shared" si="119"/>
        <v/>
      </c>
      <c r="Y353" s="225" t="str">
        <f>IF('ZASOBY N'!AU352="","",IF(C353&lt;&gt;C352,'ZASOBY N'!AU352,IF(D353&lt;&gt;D352,'ZASOBY N'!AU352,IF(F353&lt;&gt;F352,'ZASOBY N'!AU352,IF(G353&lt;&gt;G352,'ZASOBY N'!AU352,IF(J353&lt;&gt;J352,'ZASOBY N'!AU352,IF(NN!AC355="","",IF(AND(C352=C353,H352=H353,J352=J353,NN!AC355&gt;0),"",IF(AND(C353=C354,H353=DO351,NN!CW353&gt;0),'ZASOBY N'!AU352,'ZASOBY N'!AU352)))))))))</f>
        <v/>
      </c>
      <c r="Z353" s="225" t="str">
        <f t="shared" si="117"/>
        <v/>
      </c>
      <c r="AA353" s="227" t="str">
        <f t="shared" si="121"/>
        <v/>
      </c>
      <c r="AB353" s="400" t="str">
        <f t="shared" si="118"/>
        <v/>
      </c>
      <c r="AC353" s="228" t="str">
        <f t="shared" si="120"/>
        <v/>
      </c>
      <c r="AD353" s="222">
        <f>IF(B353="",0,IF(F353="",0,INDEX(POBRANIE_!$B$6:$F$101,MATCH('UPR BILANS N'!$F353,POBRANIE_!$A$6:$A$101,0),2)))</f>
        <v>0</v>
      </c>
      <c r="AE353" s="224">
        <f>IF(OR('ZASOBY N'!G352="",'ZASOBY N'!E352=""),0,IF(B353="",0,'ZASOBY N'!G352*'ZASOBY N'!E352))</f>
        <v>0</v>
      </c>
      <c r="AF353" s="225">
        <f>IF('ZASOBY N'!O352="",0,'ZASOBY N'!O352)</f>
        <v>0</v>
      </c>
      <c r="AG353" s="225">
        <f>IF('ZASOBY N'!Q352="",0,'ZASOBY N'!Q352)</f>
        <v>0</v>
      </c>
      <c r="AH353" s="225">
        <f>IF('ZASOBY N'!V352="",0,'ZASOBY N'!V352)</f>
        <v>0</v>
      </c>
      <c r="AI353" s="225">
        <f>IF('ZASOBY N'!AG352="",0,'ZASOBY N'!AG352)</f>
        <v>0</v>
      </c>
      <c r="AJ353" s="225">
        <f>IF(NN!P355="",0,IF(NN!P355="BRAK kol.7","BRAK BADAŃ",NN!P355))</f>
        <v>0</v>
      </c>
      <c r="AK353" s="225">
        <f>IF(NN!AC355="",0,IF(NN!AC355="BRAK kol.7","BRAK BADAŃ",NN!AC355))</f>
        <v>0</v>
      </c>
      <c r="BJ353" s="414" t="str">
        <f>IF(AND(BL353=1,BM353=1,SUMIF($C353:$C$525,$C353,$AK353:$AK$525)=$AK353),$AK353,IF($BO353&gt;0,$BO353,IF(AND(COUNTIF($C$11:$C352,$C353)&gt;=1,COUNTIF($D352:$D352,$D353)&gt;=1),"",IF(AND(SUMIF($C353:$C$525,$C353,$AK353:$AK$525)&gt;=$AK353,SUMIF($D353:$D$525,$D353,$AK353:$AK$525)&gt;=$AK353),SUMIF($C353:$C$525,$C353,$AK353:$AK$525),""))))</f>
        <v/>
      </c>
      <c r="BL353" s="409">
        <f>COUNTIFS('ZASOBY N'!$B352:$B$525,'ZASOBY N'!$B352,'ZASOBY N'!$C352:'ZASOBY N'!$C$525,'ZASOBY N'!$C352,'ZASOBY N'!$D352:'ZASOBY N'!$D$525,'ZASOBY N'!$D352,'ZASOBY N'!$H352:'ZASOBY N'!$H$525,'ZASOBY N'!$H352 )</f>
        <v>0</v>
      </c>
      <c r="BM353" s="410">
        <f>COUNTIFS('ZASOBY N'!$B$10:$B352,'ZASOBY N'!$B352,'ZASOBY N'!$C$10:'ZASOBY N'!$C352,'ZASOBY N'!$C352,'ZASOBY N'!$D$10:'ZASOBY N'!$D352,'ZASOBY N'!$D352,'ZASOBY N'!$H$10:'ZASOBY N'!$H352,'ZASOBY N'!$H352 )</f>
        <v>0</v>
      </c>
      <c r="BN353" s="411">
        <f t="shared" si="122"/>
        <v>0</v>
      </c>
      <c r="BO353" s="412">
        <f t="shared" si="123"/>
        <v>0</v>
      </c>
      <c r="BP353" s="94" t="str">
        <f t="shared" si="124"/>
        <v/>
      </c>
      <c r="BQ353" s="414" t="str">
        <f>IF(AND(BS353=1,BT353=1,SUMIF($C353:$C$525,$C353,$AJ353:$AJ$525)=$AJ353),$AJ353,IF($BV353&gt;0,$BV353,IF(AND(COUNTIF($C$11:$C352,$C353)&gt;=1,COUNTIF($D352:$D352,$D353)&gt;=1),"",IF(AND(SUMIF($C353:$C$525,$C353,$AJ353:$AJ$525)&gt;$AJ353,SUMIF($D353:$D$525,$D353,$AJ353:$AJ$525)&gt;$AJ353),SUMIF($C353:$C$525,$C353,$AJ353:$AJ$525),""))))</f>
        <v/>
      </c>
      <c r="BS353" s="409">
        <f>COUNTIFS('ZASOBY N'!$B352:$B$525,'ZASOBY N'!$B352,'ZASOBY N'!$C352:'ZASOBY N'!$C$525,'ZASOBY N'!$C352,'ZASOBY N'!$D352:'ZASOBY N'!$D$525,'ZASOBY N'!$D352,'ZASOBY N'!$H352:'ZASOBY N'!$H$525,'ZASOBY N'!$H352 )</f>
        <v>0</v>
      </c>
      <c r="BT353" s="410">
        <f>COUNTIFS('ZASOBY N'!$B$10:$B352,'ZASOBY N'!$B352,'ZASOBY N'!$C$10:'ZASOBY N'!$C352,'ZASOBY N'!$C352,'ZASOBY N'!$D$10:'ZASOBY N'!$D352,'ZASOBY N'!$D352,'ZASOBY N'!$H$10:'ZASOBY N'!$H352,'ZASOBY N'!$H352 )</f>
        <v>0</v>
      </c>
      <c r="BU353" s="411">
        <f t="shared" si="125"/>
        <v>0</v>
      </c>
      <c r="BV353" s="412">
        <f t="shared" si="126"/>
        <v>0</v>
      </c>
      <c r="BW353" s="94" t="s">
        <v>499</v>
      </c>
      <c r="BX353" s="414" t="str">
        <f>IF(AND(BZ353=1,CA353=1,SUMIF($C353:$C$525,$C353,$AI353:$AI$525)=$AI353),$AI353,IF($CC353&gt;0,$CC353,IF(AND(COUNTIF($C$11:$C352,$C353)&gt;=1,COUNTIF($D352:$D352,$D353)&gt;=1),"",IF(AND(SUMIF($C353:$C$525,$C353,$AI353:$AI$525)&gt;$AI353,SUMIF($D353:$D$525,$D353,$AI353:$AI$525)&gt;$IG353),_xlfn.AGGREGATE(14,4,$CB$11:$CB$31*($C$11:$C$31=$C353),1),""))))</f>
        <v/>
      </c>
      <c r="BZ353" s="409">
        <f>COUNTIFS('ZASOBY N'!$B352:$B$525,'ZASOBY N'!$B352,'ZASOBY N'!$C352:'ZASOBY N'!$C$525,'ZASOBY N'!$C352,'ZASOBY N'!$D352:'ZASOBY N'!$D$525,'ZASOBY N'!$D352,'ZASOBY N'!$H352:'ZASOBY N'!$H$525,'ZASOBY N'!$H352 )</f>
        <v>0</v>
      </c>
      <c r="CA353" s="410">
        <f>COUNTIFS('ZASOBY N'!$B$10:$B352,'ZASOBY N'!$B352,'ZASOBY N'!$C$10:'ZASOBY N'!$C352,'ZASOBY N'!$C352,'ZASOBY N'!$D$10:'ZASOBY N'!$D352,'ZASOBY N'!$D352,'ZASOBY N'!$H$10:'ZASOBY N'!$H352,'ZASOBY N'!$H352 )</f>
        <v>0</v>
      </c>
      <c r="CB353" s="411">
        <f t="shared" si="127"/>
        <v>0</v>
      </c>
      <c r="CC353" s="412">
        <f t="shared" si="128"/>
        <v>0</v>
      </c>
      <c r="CE353" s="414" t="str">
        <f>IF(AND(CG353=1,CH353=1,SUMIF($C353:$C$525,$C353,$AH353:$AH$525)=$AH353),$AH353,IF($CJ353&gt;0,$CJ353,IF(AND(COUNTIF($C$11:$C352,$C353)&gt;=1,COUNTIF($D352:$D352,$D353)&gt;=1),"",IF(AND(SUMIF($C353:$C$525,$C353,$AH353:$AH$525)&gt;$AH353,SUMIF($D353:$D$525,$D353,$AH353:$AH$525)&gt;$AH353),_xlfn.AGGREGATE(14,4,$CI$11:$CI$31*($C$11:$C$31=$C353),1),""))))</f>
        <v/>
      </c>
      <c r="CG353" s="409">
        <f>COUNTIFS('ZASOBY N'!$B352:$B$525,'ZASOBY N'!$B352,'ZASOBY N'!$C352:'ZASOBY N'!$C$525,'ZASOBY N'!$C352,'ZASOBY N'!$D352:'ZASOBY N'!$D$525,'ZASOBY N'!$D352,'ZASOBY N'!$H352:'ZASOBY N'!$H$525,'ZASOBY N'!$H352 )</f>
        <v>0</v>
      </c>
      <c r="CH353" s="410">
        <f>COUNTIFS('ZASOBY N'!$B$10:$B352,'ZASOBY N'!$B352,'ZASOBY N'!$C$10:'ZASOBY N'!$C352,'ZASOBY N'!$C352,'ZASOBY N'!$D$10:'ZASOBY N'!$D352,'ZASOBY N'!$D352,'ZASOBY N'!$H$10:'ZASOBY N'!$H352,'ZASOBY N'!$H352 )</f>
        <v>0</v>
      </c>
      <c r="CI353" s="411">
        <f t="shared" si="129"/>
        <v>0</v>
      </c>
      <c r="CJ353" s="412">
        <f t="shared" si="130"/>
        <v>0</v>
      </c>
      <c r="CL353" s="414" t="str">
        <f>IF(AND(CN353=1,CO353=1,SUMIF($C353:$C$525,$C353,$AG353:$AG$525)=$AG353),$AG353,IF($CQ353&gt;0,$CQ353,IF(AND(COUNTIF($C$11:$C352,$C353)&gt;=1,COUNTIF($D352:$D352,$D353)&gt;=1),"",IF(AND(SUMIF($C353:$C$525,$C353,$AG353:$AG$525)&gt;$AG353,SUMIF($D353:$D$525,$D353,$AG353:$AG$525)&gt;$AG353),_xlfn.AGGREGATE(14,4,$CP$11:$CP$31*($C$11:$C$31=$C353),1),""))))</f>
        <v/>
      </c>
      <c r="CN353" s="409">
        <f>COUNTIFS('ZASOBY N'!$B352:$B$525,'ZASOBY N'!$B352,'ZASOBY N'!$C352:'ZASOBY N'!$C$525,'ZASOBY N'!$C352,'ZASOBY N'!$D352:'ZASOBY N'!$D$525,'ZASOBY N'!$D352,'ZASOBY N'!$H352:'ZASOBY N'!$H$525,'ZASOBY N'!$H352 )</f>
        <v>0</v>
      </c>
      <c r="CO353" s="410">
        <f>COUNTIFS('ZASOBY N'!$B$10:$B352,'ZASOBY N'!$B352,'ZASOBY N'!$C$10:'ZASOBY N'!$C352,'ZASOBY N'!$C352,'ZASOBY N'!$D$10:'ZASOBY N'!$D352,'ZASOBY N'!$D352,'ZASOBY N'!$H$10:'ZASOBY N'!$H352,'ZASOBY N'!$H352 )</f>
        <v>0</v>
      </c>
      <c r="CP353" s="411">
        <f t="shared" si="131"/>
        <v>0</v>
      </c>
      <c r="CQ353" s="412">
        <f t="shared" si="132"/>
        <v>0</v>
      </c>
      <c r="CS353" s="414" t="str">
        <f>IF(AND(CU353=1,CV353=1,SUMIF($C353:$C$525,$C353,$AF353:$AF$525)=$AF353),$AF353,IF($CX353&gt;0,$CX353,IF(AND(COUNTIF($C$11:$C352,$C353)&gt;=1,COUNTIF($D352:$D352,$D353)&gt;=1),"",IF(AND(SUMIF($C353:$C$525,$C353,$AF353:$AF$525)&gt;$AF353,SUMIF($D353:$D$525,$D353,$AF353:$AF$525)&gt;$AF353),_xlfn.AGGREGATE(14,4,$CW$11:$CW$31*($C$11:$C$31=$C353),1),""))))</f>
        <v/>
      </c>
      <c r="CU353" s="409">
        <f>COUNTIFS('ZASOBY N'!$B352:$B$525,'ZASOBY N'!$B352,'ZASOBY N'!$C352:'ZASOBY N'!$C$525,'ZASOBY N'!$C352,'ZASOBY N'!$D352:'ZASOBY N'!$D$525,'ZASOBY N'!$D352,'ZASOBY N'!$H352:'ZASOBY N'!$H$525,'ZASOBY N'!$H352 )</f>
        <v>0</v>
      </c>
      <c r="CV353" s="410">
        <f>COUNTIFS('ZASOBY N'!$B$10:$B352,'ZASOBY N'!$B352,'ZASOBY N'!$C$10:'ZASOBY N'!$C352,'ZASOBY N'!$C352,'ZASOBY N'!$D$10:'ZASOBY N'!$D352,'ZASOBY N'!$D352,'ZASOBY N'!$H$10:'ZASOBY N'!$H352,'ZASOBY N'!$H352 )</f>
        <v>0</v>
      </c>
      <c r="CW353" s="411">
        <f t="shared" si="133"/>
        <v>0</v>
      </c>
      <c r="CX353" s="412">
        <f t="shared" si="134"/>
        <v>0</v>
      </c>
      <c r="CZ353" s="414" t="str">
        <f>IF(AND(DB353=1,DC353=1,SUMIF($C353:$C$525,$C353,$AE353:$AE$525)=$AE353),$AE353,IF($DE353&gt;0,$DE353,IF(AND(COUNTIF($C$11:$C352,$C353)&gt;=1,COUNTIF($D352:$D352,$D353)&gt;=1),"",IF(AND(SUMIF($C353:$C$525,$C353,$AE353:$AE$525)&gt;$AE353,SUMIF($D353:$D$525,$D353,$AE353:$AE$525)&gt;$AE353),_xlfn.AGGREGATE(14,4,$DD$11:$DD$31*($C$11:$C$31=$C353),1),""))))</f>
        <v/>
      </c>
      <c r="DB353" s="409">
        <f>COUNTIFS('ZASOBY N'!$B352:$B$525,'ZASOBY N'!$B352,'ZASOBY N'!$C352:'ZASOBY N'!$C$525,'ZASOBY N'!$C352,'ZASOBY N'!$D352:'ZASOBY N'!$D$525,'ZASOBY N'!$D352,'ZASOBY N'!$H352:'ZASOBY N'!$H$525,'ZASOBY N'!$H352 )</f>
        <v>0</v>
      </c>
      <c r="DC353" s="410">
        <f>COUNTIFS('ZASOBY N'!$B$10:$B352,'ZASOBY N'!$B352,'ZASOBY N'!$C$10:'ZASOBY N'!$C352,'ZASOBY N'!$C352,'ZASOBY N'!$D$10:'ZASOBY N'!$D352,'ZASOBY N'!$D352,'ZASOBY N'!$H$10:'ZASOBY N'!$H352,'ZASOBY N'!$H352 )</f>
        <v>0</v>
      </c>
      <c r="DD353" s="411">
        <f t="shared" si="135"/>
        <v>0</v>
      </c>
      <c r="DE353" s="412">
        <f t="shared" si="136"/>
        <v>0</v>
      </c>
      <c r="DF353" s="399" t="str">
        <f>IF(AND(DI353=1,DJ353=1,SUMIF($C353:$C$525,$C353,$AD353:$AD$525)=$AD353),$AD353,IF($DL353&gt;0,$DL353,IF(B353="","",IF(AND(COUNTIF($C$11:$C352,$C353)&gt;=1,COUNTIF($D352:$D352,$D353)&gt;=1,COUNTIF($Z350:$Z352,$C353)=0),"",IF(AND(COUNTIF($C$11:$C352,$C353)&gt;=1,COUNTIF($D352:$D352,$D353)&gt;=1),"UJĘTO WYŻEJ",IF(AND(SUMIF($C353:$C$525,$C353,$AD353:$AD$525)&gt;$AD353,SUMIF($D353:$D$525,$D353,$AD353:$AD$525)&gt;$AD353),_xlfn.AGGREGATE(14,4,$DK$11:$DK$31*($C$11:$C$31=$C353),1),""))))))</f>
        <v/>
      </c>
      <c r="DG353" s="414" t="str">
        <f>IF(AND(DI353=1,DJ353=1,SUMIF($C353:$C$525,$C353,$AD353:$AD$525)=$AD353),$AD353,IF($DL353&gt;0,$DL353,IF(AND(COUNTIF($C$11:$C352,$C353)&gt;=1,COUNTIF($D352:$D352,$D353)&gt;=1),"",IF(AND(SUMIF($C353:$C$525,$C353,$AD353:$AD$525)&gt;$AD353,SUMIF($D353:$D$525,$D353,$AD353:$AD$525)&gt;$AD353),_xlfn.AGGREGATE(14,4,$DK$11:$DK$31*($C$11:$C$31=$C353),1),""))))</f>
        <v/>
      </c>
      <c r="DI353" s="409">
        <f>COUNTIFS('ZASOBY N'!$B352:$B$525,'ZASOBY N'!$B352,'ZASOBY N'!$C352:'ZASOBY N'!$C$525,'ZASOBY N'!$C352,'ZASOBY N'!$D352:'ZASOBY N'!$D$525,'ZASOBY N'!$D352,'ZASOBY N'!$H352:'ZASOBY N'!$H$525,'ZASOBY N'!$H352 )</f>
        <v>0</v>
      </c>
      <c r="DJ353" s="410">
        <f>COUNTIFS('ZASOBY N'!$B$10:$B352,'ZASOBY N'!$B352,'ZASOBY N'!$C$10:'ZASOBY N'!$C352,'ZASOBY N'!$C352,'ZASOBY N'!$D$10:'ZASOBY N'!$D352,'ZASOBY N'!$D352,'ZASOBY N'!$H$10:'ZASOBY N'!$H352,'ZASOBY N'!$H352 )</f>
        <v>0</v>
      </c>
      <c r="DK353" s="411">
        <f t="shared" si="137"/>
        <v>0</v>
      </c>
      <c r="DL353" s="412">
        <f t="shared" si="138"/>
        <v>0</v>
      </c>
    </row>
    <row r="354" spans="1:116" ht="18.899999999999999" customHeight="1" x14ac:dyDescent="0.3">
      <c r="A354" s="219"/>
      <c r="B354" s="152" t="str">
        <f>IF('ZASOBY N'!A353="","",'ZASOBY N'!A353)</f>
        <v/>
      </c>
      <c r="C354" s="462" t="str">
        <f>IF('ZASOBY N'!C353="","",'ZASOBY N'!C353)</f>
        <v/>
      </c>
      <c r="D354" s="137" t="str">
        <f>IF('ZASOBY N'!B353="","",'ZASOBY N'!B353)</f>
        <v/>
      </c>
      <c r="E354" s="138"/>
      <c r="F354" s="356" t="str">
        <f>IF('ZASOBY N'!D353="","",'ZASOBY N'!D353)</f>
        <v/>
      </c>
      <c r="G354" s="220" t="str">
        <f>IF('ZASOBY N'!G353="","",'ZASOBY N'!G353)</f>
        <v/>
      </c>
      <c r="H354" s="221" t="str">
        <f>IF('ZASOBY N'!F353="","",'ZASOBY N'!F353)</f>
        <v/>
      </c>
      <c r="I354" s="221" t="str">
        <f>IF('ZASOBY N'!G353="","",'ZASOBY N'!G353)</f>
        <v/>
      </c>
      <c r="J354" s="221" t="str">
        <f>IF('ZASOBY N'!H353="","",'ZASOBY N'!H353)</f>
        <v/>
      </c>
      <c r="K354" s="214">
        <v>0</v>
      </c>
      <c r="L354" s="214">
        <v>0</v>
      </c>
      <c r="M354" s="214">
        <v>0</v>
      </c>
      <c r="N354" s="222" t="str">
        <f>IF('ZASOBY N'!BD353="x","",IF(W354="","",'ZASOBY N'!E353))</f>
        <v/>
      </c>
      <c r="O354" s="223">
        <v>0</v>
      </c>
      <c r="P354" s="223">
        <v>0</v>
      </c>
      <c r="Q354" s="226" t="str">
        <f>IF($N354="","",'UPR BILANS N'!G354*'UPR BILANS N'!N354)</f>
        <v/>
      </c>
      <c r="R354" s="225" t="str">
        <f>IF($N354="","",'ZASOBY N'!O353)</f>
        <v/>
      </c>
      <c r="S354" s="225" t="str">
        <f>IF($N354="","",IF('ZASOBY N'!Q353="",0,'ZASOBY N'!Q353))</f>
        <v/>
      </c>
      <c r="T354" s="225" t="str">
        <f>IF($N354="","",'ZASOBY N'!V353)</f>
        <v/>
      </c>
      <c r="U354" s="225" t="str">
        <f>IF($N354="","",IF('ZASOBY N'!AG353="",0,'ZASOBY N'!AG353))</f>
        <v/>
      </c>
      <c r="V354" s="225" t="str">
        <f>IF($N354="","",IF(NN!P356="",0,NN!P356))</f>
        <v/>
      </c>
      <c r="W354" s="225" t="str">
        <f t="shared" si="116"/>
        <v/>
      </c>
      <c r="X354" s="226" t="str">
        <f t="shared" si="119"/>
        <v/>
      </c>
      <c r="Y354" s="225" t="str">
        <f>IF('ZASOBY N'!AU353="","",IF(C354&lt;&gt;C353,'ZASOBY N'!AU353,IF(D354&lt;&gt;D353,'ZASOBY N'!AU353,IF(F354&lt;&gt;F353,'ZASOBY N'!AU353,IF(G354&lt;&gt;G353,'ZASOBY N'!AU353,IF(J354&lt;&gt;J353,'ZASOBY N'!AU353,IF(NN!AC356="","",IF(AND(C353=C354,H353=H354,J353=J354,NN!AC356&gt;0),"",IF(AND(C354=C355,H354=DO352,NN!CW354&gt;0),'ZASOBY N'!AU353,'ZASOBY N'!AU353)))))))))</f>
        <v/>
      </c>
      <c r="Z354" s="225" t="str">
        <f t="shared" si="117"/>
        <v/>
      </c>
      <c r="AA354" s="227" t="str">
        <f t="shared" si="121"/>
        <v/>
      </c>
      <c r="AB354" s="400" t="str">
        <f t="shared" si="118"/>
        <v/>
      </c>
      <c r="AC354" s="228" t="str">
        <f t="shared" si="120"/>
        <v/>
      </c>
      <c r="AD354" s="222">
        <f>IF(B354="",0,IF(F354="",0,INDEX(POBRANIE_!$B$6:$F$101,MATCH('UPR BILANS N'!$F354,POBRANIE_!$A$6:$A$101,0),2)))</f>
        <v>0</v>
      </c>
      <c r="AE354" s="224">
        <f>IF(OR('ZASOBY N'!G353="",'ZASOBY N'!E353=""),0,IF(B354="",0,'ZASOBY N'!G353*'ZASOBY N'!E353))</f>
        <v>0</v>
      </c>
      <c r="AF354" s="225">
        <f>IF('ZASOBY N'!O353="",0,'ZASOBY N'!O353)</f>
        <v>0</v>
      </c>
      <c r="AG354" s="225">
        <f>IF('ZASOBY N'!Q353="",0,'ZASOBY N'!Q353)</f>
        <v>0</v>
      </c>
      <c r="AH354" s="225">
        <f>IF('ZASOBY N'!V353="",0,'ZASOBY N'!V353)</f>
        <v>0</v>
      </c>
      <c r="AI354" s="225">
        <f>IF('ZASOBY N'!AG353="",0,'ZASOBY N'!AG353)</f>
        <v>0</v>
      </c>
      <c r="AJ354" s="225">
        <f>IF(NN!P356="",0,IF(NN!P356="BRAK kol.7","BRAK BADAŃ",NN!P356))</f>
        <v>0</v>
      </c>
      <c r="AK354" s="225">
        <f>IF(NN!AC356="",0,IF(NN!AC356="BRAK kol.7","BRAK BADAŃ",NN!AC356))</f>
        <v>0</v>
      </c>
      <c r="BJ354" s="414" t="str">
        <f>IF(AND(BL354=1,BM354=1,SUMIF($C354:$C$525,$C354,$AK354:$AK$525)=$AK354),$AK354,IF($BO354&gt;0,$BO354,IF(AND(COUNTIF($C$11:$C353,$C354)&gt;=1,COUNTIF($D353:$D353,$D354)&gt;=1),"",IF(AND(SUMIF($C354:$C$525,$C354,$AK354:$AK$525)&gt;=$AK354,SUMIF($D354:$D$525,$D354,$AK354:$AK$525)&gt;=$AK354),SUMIF($C354:$C$525,$C354,$AK354:$AK$525),""))))</f>
        <v/>
      </c>
      <c r="BL354" s="409">
        <f>COUNTIFS('ZASOBY N'!$B353:$B$525,'ZASOBY N'!$B353,'ZASOBY N'!$C353:'ZASOBY N'!$C$525,'ZASOBY N'!$C353,'ZASOBY N'!$D353:'ZASOBY N'!$D$525,'ZASOBY N'!$D353,'ZASOBY N'!$H353:'ZASOBY N'!$H$525,'ZASOBY N'!$H353 )</f>
        <v>0</v>
      </c>
      <c r="BM354" s="410">
        <f>COUNTIFS('ZASOBY N'!$B$10:$B353,'ZASOBY N'!$B353,'ZASOBY N'!$C$10:'ZASOBY N'!$C353,'ZASOBY N'!$C353,'ZASOBY N'!$D$10:'ZASOBY N'!$D353,'ZASOBY N'!$D353,'ZASOBY N'!$H$10:'ZASOBY N'!$H353,'ZASOBY N'!$H353 )</f>
        <v>0</v>
      </c>
      <c r="BN354" s="411">
        <f t="shared" si="122"/>
        <v>0</v>
      </c>
      <c r="BO354" s="412">
        <f t="shared" si="123"/>
        <v>0</v>
      </c>
      <c r="BP354" s="94" t="str">
        <f t="shared" si="124"/>
        <v/>
      </c>
      <c r="BQ354" s="414" t="str">
        <f>IF(AND(BS354=1,BT354=1,SUMIF($C354:$C$525,$C354,$AJ354:$AJ$525)=$AJ354),$AJ354,IF($BV354&gt;0,$BV354,IF(AND(COUNTIF($C$11:$C353,$C354)&gt;=1,COUNTIF($D353:$D353,$D354)&gt;=1),"",IF(AND(SUMIF($C354:$C$525,$C354,$AJ354:$AJ$525)&gt;$AJ354,SUMIF($D354:$D$525,$D354,$AJ354:$AJ$525)&gt;$AJ354),SUMIF($C354:$C$525,$C354,$AJ354:$AJ$525),""))))</f>
        <v/>
      </c>
      <c r="BS354" s="409">
        <f>COUNTIFS('ZASOBY N'!$B353:$B$525,'ZASOBY N'!$B353,'ZASOBY N'!$C353:'ZASOBY N'!$C$525,'ZASOBY N'!$C353,'ZASOBY N'!$D353:'ZASOBY N'!$D$525,'ZASOBY N'!$D353,'ZASOBY N'!$H353:'ZASOBY N'!$H$525,'ZASOBY N'!$H353 )</f>
        <v>0</v>
      </c>
      <c r="BT354" s="410">
        <f>COUNTIFS('ZASOBY N'!$B$10:$B353,'ZASOBY N'!$B353,'ZASOBY N'!$C$10:'ZASOBY N'!$C353,'ZASOBY N'!$C353,'ZASOBY N'!$D$10:'ZASOBY N'!$D353,'ZASOBY N'!$D353,'ZASOBY N'!$H$10:'ZASOBY N'!$H353,'ZASOBY N'!$H353 )</f>
        <v>0</v>
      </c>
      <c r="BU354" s="411">
        <f t="shared" si="125"/>
        <v>0</v>
      </c>
      <c r="BV354" s="412">
        <f t="shared" si="126"/>
        <v>0</v>
      </c>
      <c r="BW354" s="94" t="s">
        <v>499</v>
      </c>
      <c r="BX354" s="414" t="str">
        <f>IF(AND(BZ354=1,CA354=1,SUMIF($C354:$C$525,$C354,$AI354:$AI$525)=$AI354),$AI354,IF($CC354&gt;0,$CC354,IF(AND(COUNTIF($C$11:$C353,$C354)&gt;=1,COUNTIF($D353:$D353,$D354)&gt;=1),"",IF(AND(SUMIF($C354:$C$525,$C354,$AI354:$AI$525)&gt;$AI354,SUMIF($D354:$D$525,$D354,$AI354:$AI$525)&gt;$IG354),_xlfn.AGGREGATE(14,4,$CB$11:$CB$31*($C$11:$C$31=$C354),1),""))))</f>
        <v/>
      </c>
      <c r="BZ354" s="409">
        <f>COUNTIFS('ZASOBY N'!$B353:$B$525,'ZASOBY N'!$B353,'ZASOBY N'!$C353:'ZASOBY N'!$C$525,'ZASOBY N'!$C353,'ZASOBY N'!$D353:'ZASOBY N'!$D$525,'ZASOBY N'!$D353,'ZASOBY N'!$H353:'ZASOBY N'!$H$525,'ZASOBY N'!$H353 )</f>
        <v>0</v>
      </c>
      <c r="CA354" s="410">
        <f>COUNTIFS('ZASOBY N'!$B$10:$B353,'ZASOBY N'!$B353,'ZASOBY N'!$C$10:'ZASOBY N'!$C353,'ZASOBY N'!$C353,'ZASOBY N'!$D$10:'ZASOBY N'!$D353,'ZASOBY N'!$D353,'ZASOBY N'!$H$10:'ZASOBY N'!$H353,'ZASOBY N'!$H353 )</f>
        <v>0</v>
      </c>
      <c r="CB354" s="411">
        <f t="shared" si="127"/>
        <v>0</v>
      </c>
      <c r="CC354" s="412">
        <f t="shared" si="128"/>
        <v>0</v>
      </c>
      <c r="CE354" s="414" t="str">
        <f>IF(AND(CG354=1,CH354=1,SUMIF($C354:$C$525,$C354,$AH354:$AH$525)=$AH354),$AH354,IF($CJ354&gt;0,$CJ354,IF(AND(COUNTIF($C$11:$C353,$C354)&gt;=1,COUNTIF($D353:$D353,$D354)&gt;=1),"",IF(AND(SUMIF($C354:$C$525,$C354,$AH354:$AH$525)&gt;$AH354,SUMIF($D354:$D$525,$D354,$AH354:$AH$525)&gt;$AH354),_xlfn.AGGREGATE(14,4,$CI$11:$CI$31*($C$11:$C$31=$C354),1),""))))</f>
        <v/>
      </c>
      <c r="CG354" s="409">
        <f>COUNTIFS('ZASOBY N'!$B353:$B$525,'ZASOBY N'!$B353,'ZASOBY N'!$C353:'ZASOBY N'!$C$525,'ZASOBY N'!$C353,'ZASOBY N'!$D353:'ZASOBY N'!$D$525,'ZASOBY N'!$D353,'ZASOBY N'!$H353:'ZASOBY N'!$H$525,'ZASOBY N'!$H353 )</f>
        <v>0</v>
      </c>
      <c r="CH354" s="410">
        <f>COUNTIFS('ZASOBY N'!$B$10:$B353,'ZASOBY N'!$B353,'ZASOBY N'!$C$10:'ZASOBY N'!$C353,'ZASOBY N'!$C353,'ZASOBY N'!$D$10:'ZASOBY N'!$D353,'ZASOBY N'!$D353,'ZASOBY N'!$H$10:'ZASOBY N'!$H353,'ZASOBY N'!$H353 )</f>
        <v>0</v>
      </c>
      <c r="CI354" s="411">
        <f t="shared" si="129"/>
        <v>0</v>
      </c>
      <c r="CJ354" s="412">
        <f t="shared" si="130"/>
        <v>0</v>
      </c>
      <c r="CL354" s="414" t="str">
        <f>IF(AND(CN354=1,CO354=1,SUMIF($C354:$C$525,$C354,$AG354:$AG$525)=$AG354),$AG354,IF($CQ354&gt;0,$CQ354,IF(AND(COUNTIF($C$11:$C353,$C354)&gt;=1,COUNTIF($D353:$D353,$D354)&gt;=1),"",IF(AND(SUMIF($C354:$C$525,$C354,$AG354:$AG$525)&gt;$AG354,SUMIF($D354:$D$525,$D354,$AG354:$AG$525)&gt;$AG354),_xlfn.AGGREGATE(14,4,$CP$11:$CP$31*($C$11:$C$31=$C354),1),""))))</f>
        <v/>
      </c>
      <c r="CN354" s="409">
        <f>COUNTIFS('ZASOBY N'!$B353:$B$525,'ZASOBY N'!$B353,'ZASOBY N'!$C353:'ZASOBY N'!$C$525,'ZASOBY N'!$C353,'ZASOBY N'!$D353:'ZASOBY N'!$D$525,'ZASOBY N'!$D353,'ZASOBY N'!$H353:'ZASOBY N'!$H$525,'ZASOBY N'!$H353 )</f>
        <v>0</v>
      </c>
      <c r="CO354" s="410">
        <f>COUNTIFS('ZASOBY N'!$B$10:$B353,'ZASOBY N'!$B353,'ZASOBY N'!$C$10:'ZASOBY N'!$C353,'ZASOBY N'!$C353,'ZASOBY N'!$D$10:'ZASOBY N'!$D353,'ZASOBY N'!$D353,'ZASOBY N'!$H$10:'ZASOBY N'!$H353,'ZASOBY N'!$H353 )</f>
        <v>0</v>
      </c>
      <c r="CP354" s="411">
        <f t="shared" si="131"/>
        <v>0</v>
      </c>
      <c r="CQ354" s="412">
        <f t="shared" si="132"/>
        <v>0</v>
      </c>
      <c r="CS354" s="414" t="str">
        <f>IF(AND(CU354=1,CV354=1,SUMIF($C354:$C$525,$C354,$AF354:$AF$525)=$AF354),$AF354,IF($CX354&gt;0,$CX354,IF(AND(COUNTIF($C$11:$C353,$C354)&gt;=1,COUNTIF($D353:$D353,$D354)&gt;=1),"",IF(AND(SUMIF($C354:$C$525,$C354,$AF354:$AF$525)&gt;$AF354,SUMIF($D354:$D$525,$D354,$AF354:$AF$525)&gt;$AF354),_xlfn.AGGREGATE(14,4,$CW$11:$CW$31*($C$11:$C$31=$C354),1),""))))</f>
        <v/>
      </c>
      <c r="CU354" s="409">
        <f>COUNTIFS('ZASOBY N'!$B353:$B$525,'ZASOBY N'!$B353,'ZASOBY N'!$C353:'ZASOBY N'!$C$525,'ZASOBY N'!$C353,'ZASOBY N'!$D353:'ZASOBY N'!$D$525,'ZASOBY N'!$D353,'ZASOBY N'!$H353:'ZASOBY N'!$H$525,'ZASOBY N'!$H353 )</f>
        <v>0</v>
      </c>
      <c r="CV354" s="410">
        <f>COUNTIFS('ZASOBY N'!$B$10:$B353,'ZASOBY N'!$B353,'ZASOBY N'!$C$10:'ZASOBY N'!$C353,'ZASOBY N'!$C353,'ZASOBY N'!$D$10:'ZASOBY N'!$D353,'ZASOBY N'!$D353,'ZASOBY N'!$H$10:'ZASOBY N'!$H353,'ZASOBY N'!$H353 )</f>
        <v>0</v>
      </c>
      <c r="CW354" s="411">
        <f t="shared" si="133"/>
        <v>0</v>
      </c>
      <c r="CX354" s="412">
        <f t="shared" si="134"/>
        <v>0</v>
      </c>
      <c r="CZ354" s="414" t="str">
        <f>IF(AND(DB354=1,DC354=1,SUMIF($C354:$C$525,$C354,$AE354:$AE$525)=$AE354),$AE354,IF($DE354&gt;0,$DE354,IF(AND(COUNTIF($C$11:$C353,$C354)&gt;=1,COUNTIF($D353:$D353,$D354)&gt;=1),"",IF(AND(SUMIF($C354:$C$525,$C354,$AE354:$AE$525)&gt;$AE354,SUMIF($D354:$D$525,$D354,$AE354:$AE$525)&gt;$AE354),_xlfn.AGGREGATE(14,4,$DD$11:$DD$31*($C$11:$C$31=$C354),1),""))))</f>
        <v/>
      </c>
      <c r="DB354" s="409">
        <f>COUNTIFS('ZASOBY N'!$B353:$B$525,'ZASOBY N'!$B353,'ZASOBY N'!$C353:'ZASOBY N'!$C$525,'ZASOBY N'!$C353,'ZASOBY N'!$D353:'ZASOBY N'!$D$525,'ZASOBY N'!$D353,'ZASOBY N'!$H353:'ZASOBY N'!$H$525,'ZASOBY N'!$H353 )</f>
        <v>0</v>
      </c>
      <c r="DC354" s="410">
        <f>COUNTIFS('ZASOBY N'!$B$10:$B353,'ZASOBY N'!$B353,'ZASOBY N'!$C$10:'ZASOBY N'!$C353,'ZASOBY N'!$C353,'ZASOBY N'!$D$10:'ZASOBY N'!$D353,'ZASOBY N'!$D353,'ZASOBY N'!$H$10:'ZASOBY N'!$H353,'ZASOBY N'!$H353 )</f>
        <v>0</v>
      </c>
      <c r="DD354" s="411">
        <f t="shared" si="135"/>
        <v>0</v>
      </c>
      <c r="DE354" s="412">
        <f t="shared" si="136"/>
        <v>0</v>
      </c>
      <c r="DF354" s="399" t="str">
        <f>IF(AND(DI354=1,DJ354=1,SUMIF($C354:$C$525,$C354,$AD354:$AD$525)=$AD354),$AD354,IF($DL354&gt;0,$DL354,IF(B354="","",IF(AND(COUNTIF($C$11:$C353,$C354)&gt;=1,COUNTIF($D353:$D353,$D354)&gt;=1,COUNTIF($Z351:$Z353,$C354)=0),"",IF(AND(COUNTIF($C$11:$C353,$C354)&gt;=1,COUNTIF($D353:$D353,$D354)&gt;=1),"UJĘTO WYŻEJ",IF(AND(SUMIF($C354:$C$525,$C354,$AD354:$AD$525)&gt;$AD354,SUMIF($D354:$D$525,$D354,$AD354:$AD$525)&gt;$AD354),_xlfn.AGGREGATE(14,4,$DK$11:$DK$31*($C$11:$C$31=$C354),1),""))))))</f>
        <v/>
      </c>
      <c r="DG354" s="414" t="str">
        <f>IF(AND(DI354=1,DJ354=1,SUMIF($C354:$C$525,$C354,$AD354:$AD$525)=$AD354),$AD354,IF($DL354&gt;0,$DL354,IF(AND(COUNTIF($C$11:$C353,$C354)&gt;=1,COUNTIF($D353:$D353,$D354)&gt;=1),"",IF(AND(SUMIF($C354:$C$525,$C354,$AD354:$AD$525)&gt;$AD354,SUMIF($D354:$D$525,$D354,$AD354:$AD$525)&gt;$AD354),_xlfn.AGGREGATE(14,4,$DK$11:$DK$31*($C$11:$C$31=$C354),1),""))))</f>
        <v/>
      </c>
      <c r="DI354" s="409">
        <f>COUNTIFS('ZASOBY N'!$B353:$B$525,'ZASOBY N'!$B353,'ZASOBY N'!$C353:'ZASOBY N'!$C$525,'ZASOBY N'!$C353,'ZASOBY N'!$D353:'ZASOBY N'!$D$525,'ZASOBY N'!$D353,'ZASOBY N'!$H353:'ZASOBY N'!$H$525,'ZASOBY N'!$H353 )</f>
        <v>0</v>
      </c>
      <c r="DJ354" s="410">
        <f>COUNTIFS('ZASOBY N'!$B$10:$B353,'ZASOBY N'!$B353,'ZASOBY N'!$C$10:'ZASOBY N'!$C353,'ZASOBY N'!$C353,'ZASOBY N'!$D$10:'ZASOBY N'!$D353,'ZASOBY N'!$D353,'ZASOBY N'!$H$10:'ZASOBY N'!$H353,'ZASOBY N'!$H353 )</f>
        <v>0</v>
      </c>
      <c r="DK354" s="411">
        <f t="shared" si="137"/>
        <v>0</v>
      </c>
      <c r="DL354" s="412">
        <f t="shared" si="138"/>
        <v>0</v>
      </c>
    </row>
    <row r="355" spans="1:116" ht="18.899999999999999" customHeight="1" x14ac:dyDescent="0.3">
      <c r="A355" s="219"/>
      <c r="B355" s="152" t="str">
        <f>IF('ZASOBY N'!A354="","",'ZASOBY N'!A354)</f>
        <v/>
      </c>
      <c r="C355" s="462" t="str">
        <f>IF('ZASOBY N'!C354="","",'ZASOBY N'!C354)</f>
        <v/>
      </c>
      <c r="D355" s="137" t="str">
        <f>IF('ZASOBY N'!B354="","",'ZASOBY N'!B354)</f>
        <v/>
      </c>
      <c r="E355" s="138"/>
      <c r="F355" s="356" t="str">
        <f>IF('ZASOBY N'!D354="","",'ZASOBY N'!D354)</f>
        <v/>
      </c>
      <c r="G355" s="220" t="str">
        <f>IF('ZASOBY N'!G354="","",'ZASOBY N'!G354)</f>
        <v/>
      </c>
      <c r="H355" s="221" t="str">
        <f>IF('ZASOBY N'!F354="","",'ZASOBY N'!F354)</f>
        <v/>
      </c>
      <c r="I355" s="221" t="str">
        <f>IF('ZASOBY N'!G354="","",'ZASOBY N'!G354)</f>
        <v/>
      </c>
      <c r="J355" s="221" t="str">
        <f>IF('ZASOBY N'!H354="","",'ZASOBY N'!H354)</f>
        <v/>
      </c>
      <c r="K355" s="214">
        <v>0</v>
      </c>
      <c r="L355" s="214">
        <v>0</v>
      </c>
      <c r="M355" s="214">
        <v>0</v>
      </c>
      <c r="N355" s="222" t="str">
        <f>IF('ZASOBY N'!BD354="x","",IF(W355="","",'ZASOBY N'!E354))</f>
        <v/>
      </c>
      <c r="O355" s="223">
        <v>0</v>
      </c>
      <c r="P355" s="223">
        <v>0</v>
      </c>
      <c r="Q355" s="226" t="str">
        <f>IF($N355="","",'UPR BILANS N'!G355*'UPR BILANS N'!N355)</f>
        <v/>
      </c>
      <c r="R355" s="225" t="str">
        <f>IF($N355="","",'ZASOBY N'!O354)</f>
        <v/>
      </c>
      <c r="S355" s="225" t="str">
        <f>IF($N355="","",IF('ZASOBY N'!Q354="",0,'ZASOBY N'!Q354))</f>
        <v/>
      </c>
      <c r="T355" s="225" t="str">
        <f>IF($N355="","",'ZASOBY N'!V354)</f>
        <v/>
      </c>
      <c r="U355" s="225" t="str">
        <f>IF($N355="","",IF('ZASOBY N'!AG354="",0,'ZASOBY N'!AG354))</f>
        <v/>
      </c>
      <c r="V355" s="225" t="str">
        <f>IF($N355="","",IF(NN!P357="",0,NN!P357))</f>
        <v/>
      </c>
      <c r="W355" s="225" t="str">
        <f t="shared" si="116"/>
        <v/>
      </c>
      <c r="X355" s="226" t="str">
        <f t="shared" si="119"/>
        <v/>
      </c>
      <c r="Y355" s="225" t="str">
        <f>IF('ZASOBY N'!AU354="","",IF(C355&lt;&gt;C354,'ZASOBY N'!AU354,IF(D355&lt;&gt;D354,'ZASOBY N'!AU354,IF(F355&lt;&gt;F354,'ZASOBY N'!AU354,IF(G355&lt;&gt;G354,'ZASOBY N'!AU354,IF(J355&lt;&gt;J354,'ZASOBY N'!AU354,IF(NN!AC357="","",IF(AND(C354=C355,H354=H355,J354=J355,NN!AC357&gt;0),"",IF(AND(C355=C356,H355=DO353,NN!CW355&gt;0),'ZASOBY N'!AU354,'ZASOBY N'!AU354)))))))))</f>
        <v/>
      </c>
      <c r="Z355" s="225" t="str">
        <f t="shared" si="117"/>
        <v/>
      </c>
      <c r="AA355" s="227" t="str">
        <f t="shared" si="121"/>
        <v/>
      </c>
      <c r="AB355" s="400" t="str">
        <f t="shared" si="118"/>
        <v/>
      </c>
      <c r="AC355" s="228" t="str">
        <f t="shared" si="120"/>
        <v/>
      </c>
      <c r="AD355" s="222">
        <f>IF(B355="",0,IF(F355="",0,INDEX(POBRANIE_!$B$6:$F$101,MATCH('UPR BILANS N'!$F355,POBRANIE_!$A$6:$A$101,0),2)))</f>
        <v>0</v>
      </c>
      <c r="AE355" s="224">
        <f>IF(OR('ZASOBY N'!G354="",'ZASOBY N'!E354=""),0,IF(B355="",0,'ZASOBY N'!G354*'ZASOBY N'!E354))</f>
        <v>0</v>
      </c>
      <c r="AF355" s="225">
        <f>IF('ZASOBY N'!O354="",0,'ZASOBY N'!O354)</f>
        <v>0</v>
      </c>
      <c r="AG355" s="225">
        <f>IF('ZASOBY N'!Q354="",0,'ZASOBY N'!Q354)</f>
        <v>0</v>
      </c>
      <c r="AH355" s="225">
        <f>IF('ZASOBY N'!V354="",0,'ZASOBY N'!V354)</f>
        <v>0</v>
      </c>
      <c r="AI355" s="225">
        <f>IF('ZASOBY N'!AG354="",0,'ZASOBY N'!AG354)</f>
        <v>0</v>
      </c>
      <c r="AJ355" s="225">
        <f>IF(NN!P357="",0,IF(NN!P357="BRAK kol.7","BRAK BADAŃ",NN!P357))</f>
        <v>0</v>
      </c>
      <c r="AK355" s="225">
        <f>IF(NN!AC357="",0,IF(NN!AC357="BRAK kol.7","BRAK BADAŃ",NN!AC357))</f>
        <v>0</v>
      </c>
      <c r="BJ355" s="414" t="str">
        <f>IF(AND(BL355=1,BM355=1,SUMIF($C355:$C$525,$C355,$AK355:$AK$525)=$AK355),$AK355,IF($BO355&gt;0,$BO355,IF(AND(COUNTIF($C$11:$C354,$C355)&gt;=1,COUNTIF($D354:$D354,$D355)&gt;=1),"",IF(AND(SUMIF($C355:$C$525,$C355,$AK355:$AK$525)&gt;=$AK355,SUMIF($D355:$D$525,$D355,$AK355:$AK$525)&gt;=$AK355),SUMIF($C355:$C$525,$C355,$AK355:$AK$525),""))))</f>
        <v/>
      </c>
      <c r="BL355" s="409">
        <f>COUNTIFS('ZASOBY N'!$B354:$B$525,'ZASOBY N'!$B354,'ZASOBY N'!$C354:'ZASOBY N'!$C$525,'ZASOBY N'!$C354,'ZASOBY N'!$D354:'ZASOBY N'!$D$525,'ZASOBY N'!$D354,'ZASOBY N'!$H354:'ZASOBY N'!$H$525,'ZASOBY N'!$H354 )</f>
        <v>0</v>
      </c>
      <c r="BM355" s="410">
        <f>COUNTIFS('ZASOBY N'!$B$10:$B354,'ZASOBY N'!$B354,'ZASOBY N'!$C$10:'ZASOBY N'!$C354,'ZASOBY N'!$C354,'ZASOBY N'!$D$10:'ZASOBY N'!$D354,'ZASOBY N'!$D354,'ZASOBY N'!$H$10:'ZASOBY N'!$H354,'ZASOBY N'!$H354 )</f>
        <v>0</v>
      </c>
      <c r="BN355" s="411">
        <f t="shared" si="122"/>
        <v>0</v>
      </c>
      <c r="BO355" s="412">
        <f t="shared" si="123"/>
        <v>0</v>
      </c>
      <c r="BP355" s="94" t="str">
        <f t="shared" si="124"/>
        <v/>
      </c>
      <c r="BQ355" s="414" t="str">
        <f>IF(AND(BS355=1,BT355=1,SUMIF($C355:$C$525,$C355,$AJ355:$AJ$525)=$AJ355),$AJ355,IF($BV355&gt;0,$BV355,IF(AND(COUNTIF($C$11:$C354,$C355)&gt;=1,COUNTIF($D354:$D354,$D355)&gt;=1),"",IF(AND(SUMIF($C355:$C$525,$C355,$AJ355:$AJ$525)&gt;$AJ355,SUMIF($D355:$D$525,$D355,$AJ355:$AJ$525)&gt;$AJ355),SUMIF($C355:$C$525,$C355,$AJ355:$AJ$525),""))))</f>
        <v/>
      </c>
      <c r="BS355" s="409">
        <f>COUNTIFS('ZASOBY N'!$B354:$B$525,'ZASOBY N'!$B354,'ZASOBY N'!$C354:'ZASOBY N'!$C$525,'ZASOBY N'!$C354,'ZASOBY N'!$D354:'ZASOBY N'!$D$525,'ZASOBY N'!$D354,'ZASOBY N'!$H354:'ZASOBY N'!$H$525,'ZASOBY N'!$H354 )</f>
        <v>0</v>
      </c>
      <c r="BT355" s="410">
        <f>COUNTIFS('ZASOBY N'!$B$10:$B354,'ZASOBY N'!$B354,'ZASOBY N'!$C$10:'ZASOBY N'!$C354,'ZASOBY N'!$C354,'ZASOBY N'!$D$10:'ZASOBY N'!$D354,'ZASOBY N'!$D354,'ZASOBY N'!$H$10:'ZASOBY N'!$H354,'ZASOBY N'!$H354 )</f>
        <v>0</v>
      </c>
      <c r="BU355" s="411">
        <f t="shared" si="125"/>
        <v>0</v>
      </c>
      <c r="BV355" s="412">
        <f t="shared" si="126"/>
        <v>0</v>
      </c>
      <c r="BW355" s="94" t="s">
        <v>499</v>
      </c>
      <c r="BX355" s="414" t="str">
        <f>IF(AND(BZ355=1,CA355=1,SUMIF($C355:$C$525,$C355,$AI355:$AI$525)=$AI355),$AI355,IF($CC355&gt;0,$CC355,IF(AND(COUNTIF($C$11:$C354,$C355)&gt;=1,COUNTIF($D354:$D354,$D355)&gt;=1),"",IF(AND(SUMIF($C355:$C$525,$C355,$AI355:$AI$525)&gt;$AI355,SUMIF($D355:$D$525,$D355,$AI355:$AI$525)&gt;$IG355),_xlfn.AGGREGATE(14,4,$CB$11:$CB$31*($C$11:$C$31=$C355),1),""))))</f>
        <v/>
      </c>
      <c r="BZ355" s="409">
        <f>COUNTIFS('ZASOBY N'!$B354:$B$525,'ZASOBY N'!$B354,'ZASOBY N'!$C354:'ZASOBY N'!$C$525,'ZASOBY N'!$C354,'ZASOBY N'!$D354:'ZASOBY N'!$D$525,'ZASOBY N'!$D354,'ZASOBY N'!$H354:'ZASOBY N'!$H$525,'ZASOBY N'!$H354 )</f>
        <v>0</v>
      </c>
      <c r="CA355" s="410">
        <f>COUNTIFS('ZASOBY N'!$B$10:$B354,'ZASOBY N'!$B354,'ZASOBY N'!$C$10:'ZASOBY N'!$C354,'ZASOBY N'!$C354,'ZASOBY N'!$D$10:'ZASOBY N'!$D354,'ZASOBY N'!$D354,'ZASOBY N'!$H$10:'ZASOBY N'!$H354,'ZASOBY N'!$H354 )</f>
        <v>0</v>
      </c>
      <c r="CB355" s="411">
        <f t="shared" si="127"/>
        <v>0</v>
      </c>
      <c r="CC355" s="412">
        <f t="shared" si="128"/>
        <v>0</v>
      </c>
      <c r="CE355" s="414" t="str">
        <f>IF(AND(CG355=1,CH355=1,SUMIF($C355:$C$525,$C355,$AH355:$AH$525)=$AH355),$AH355,IF($CJ355&gt;0,$CJ355,IF(AND(COUNTIF($C$11:$C354,$C355)&gt;=1,COUNTIF($D354:$D354,$D355)&gt;=1),"",IF(AND(SUMIF($C355:$C$525,$C355,$AH355:$AH$525)&gt;$AH355,SUMIF($D355:$D$525,$D355,$AH355:$AH$525)&gt;$AH355),_xlfn.AGGREGATE(14,4,$CI$11:$CI$31*($C$11:$C$31=$C355),1),""))))</f>
        <v/>
      </c>
      <c r="CG355" s="409">
        <f>COUNTIFS('ZASOBY N'!$B354:$B$525,'ZASOBY N'!$B354,'ZASOBY N'!$C354:'ZASOBY N'!$C$525,'ZASOBY N'!$C354,'ZASOBY N'!$D354:'ZASOBY N'!$D$525,'ZASOBY N'!$D354,'ZASOBY N'!$H354:'ZASOBY N'!$H$525,'ZASOBY N'!$H354 )</f>
        <v>0</v>
      </c>
      <c r="CH355" s="410">
        <f>COUNTIFS('ZASOBY N'!$B$10:$B354,'ZASOBY N'!$B354,'ZASOBY N'!$C$10:'ZASOBY N'!$C354,'ZASOBY N'!$C354,'ZASOBY N'!$D$10:'ZASOBY N'!$D354,'ZASOBY N'!$D354,'ZASOBY N'!$H$10:'ZASOBY N'!$H354,'ZASOBY N'!$H354 )</f>
        <v>0</v>
      </c>
      <c r="CI355" s="411">
        <f t="shared" si="129"/>
        <v>0</v>
      </c>
      <c r="CJ355" s="412">
        <f t="shared" si="130"/>
        <v>0</v>
      </c>
      <c r="CL355" s="414" t="str">
        <f>IF(AND(CN355=1,CO355=1,SUMIF($C355:$C$525,$C355,$AG355:$AG$525)=$AG355),$AG355,IF($CQ355&gt;0,$CQ355,IF(AND(COUNTIF($C$11:$C354,$C355)&gt;=1,COUNTIF($D354:$D354,$D355)&gt;=1),"",IF(AND(SUMIF($C355:$C$525,$C355,$AG355:$AG$525)&gt;$AG355,SUMIF($D355:$D$525,$D355,$AG355:$AG$525)&gt;$AG355),_xlfn.AGGREGATE(14,4,$CP$11:$CP$31*($C$11:$C$31=$C355),1),""))))</f>
        <v/>
      </c>
      <c r="CN355" s="409">
        <f>COUNTIFS('ZASOBY N'!$B354:$B$525,'ZASOBY N'!$B354,'ZASOBY N'!$C354:'ZASOBY N'!$C$525,'ZASOBY N'!$C354,'ZASOBY N'!$D354:'ZASOBY N'!$D$525,'ZASOBY N'!$D354,'ZASOBY N'!$H354:'ZASOBY N'!$H$525,'ZASOBY N'!$H354 )</f>
        <v>0</v>
      </c>
      <c r="CO355" s="410">
        <f>COUNTIFS('ZASOBY N'!$B$10:$B354,'ZASOBY N'!$B354,'ZASOBY N'!$C$10:'ZASOBY N'!$C354,'ZASOBY N'!$C354,'ZASOBY N'!$D$10:'ZASOBY N'!$D354,'ZASOBY N'!$D354,'ZASOBY N'!$H$10:'ZASOBY N'!$H354,'ZASOBY N'!$H354 )</f>
        <v>0</v>
      </c>
      <c r="CP355" s="411">
        <f t="shared" si="131"/>
        <v>0</v>
      </c>
      <c r="CQ355" s="412">
        <f t="shared" si="132"/>
        <v>0</v>
      </c>
      <c r="CS355" s="414" t="str">
        <f>IF(AND(CU355=1,CV355=1,SUMIF($C355:$C$525,$C355,$AF355:$AF$525)=$AF355),$AF355,IF($CX355&gt;0,$CX355,IF(AND(COUNTIF($C$11:$C354,$C355)&gt;=1,COUNTIF($D354:$D354,$D355)&gt;=1),"",IF(AND(SUMIF($C355:$C$525,$C355,$AF355:$AF$525)&gt;$AF355,SUMIF($D355:$D$525,$D355,$AF355:$AF$525)&gt;$AF355),_xlfn.AGGREGATE(14,4,$CW$11:$CW$31*($C$11:$C$31=$C355),1),""))))</f>
        <v/>
      </c>
      <c r="CU355" s="409">
        <f>COUNTIFS('ZASOBY N'!$B354:$B$525,'ZASOBY N'!$B354,'ZASOBY N'!$C354:'ZASOBY N'!$C$525,'ZASOBY N'!$C354,'ZASOBY N'!$D354:'ZASOBY N'!$D$525,'ZASOBY N'!$D354,'ZASOBY N'!$H354:'ZASOBY N'!$H$525,'ZASOBY N'!$H354 )</f>
        <v>0</v>
      </c>
      <c r="CV355" s="410">
        <f>COUNTIFS('ZASOBY N'!$B$10:$B354,'ZASOBY N'!$B354,'ZASOBY N'!$C$10:'ZASOBY N'!$C354,'ZASOBY N'!$C354,'ZASOBY N'!$D$10:'ZASOBY N'!$D354,'ZASOBY N'!$D354,'ZASOBY N'!$H$10:'ZASOBY N'!$H354,'ZASOBY N'!$H354 )</f>
        <v>0</v>
      </c>
      <c r="CW355" s="411">
        <f t="shared" si="133"/>
        <v>0</v>
      </c>
      <c r="CX355" s="412">
        <f t="shared" si="134"/>
        <v>0</v>
      </c>
      <c r="CZ355" s="414" t="str">
        <f>IF(AND(DB355=1,DC355=1,SUMIF($C355:$C$525,$C355,$AE355:$AE$525)=$AE355),$AE355,IF($DE355&gt;0,$DE355,IF(AND(COUNTIF($C$11:$C354,$C355)&gt;=1,COUNTIF($D354:$D354,$D355)&gt;=1),"",IF(AND(SUMIF($C355:$C$525,$C355,$AE355:$AE$525)&gt;$AE355,SUMIF($D355:$D$525,$D355,$AE355:$AE$525)&gt;$AE355),_xlfn.AGGREGATE(14,4,$DD$11:$DD$31*($C$11:$C$31=$C355),1),""))))</f>
        <v/>
      </c>
      <c r="DB355" s="409">
        <f>COUNTIFS('ZASOBY N'!$B354:$B$525,'ZASOBY N'!$B354,'ZASOBY N'!$C354:'ZASOBY N'!$C$525,'ZASOBY N'!$C354,'ZASOBY N'!$D354:'ZASOBY N'!$D$525,'ZASOBY N'!$D354,'ZASOBY N'!$H354:'ZASOBY N'!$H$525,'ZASOBY N'!$H354 )</f>
        <v>0</v>
      </c>
      <c r="DC355" s="410">
        <f>COUNTIFS('ZASOBY N'!$B$10:$B354,'ZASOBY N'!$B354,'ZASOBY N'!$C$10:'ZASOBY N'!$C354,'ZASOBY N'!$C354,'ZASOBY N'!$D$10:'ZASOBY N'!$D354,'ZASOBY N'!$D354,'ZASOBY N'!$H$10:'ZASOBY N'!$H354,'ZASOBY N'!$H354 )</f>
        <v>0</v>
      </c>
      <c r="DD355" s="411">
        <f t="shared" si="135"/>
        <v>0</v>
      </c>
      <c r="DE355" s="412">
        <f t="shared" si="136"/>
        <v>0</v>
      </c>
      <c r="DF355" s="399" t="str">
        <f>IF(AND(DI355=1,DJ355=1,SUMIF($C355:$C$525,$C355,$AD355:$AD$525)=$AD355),$AD355,IF($DL355&gt;0,$DL355,IF(B355="","",IF(AND(COUNTIF($C$11:$C354,$C355)&gt;=1,COUNTIF($D354:$D354,$D355)&gt;=1,COUNTIF($Z352:$Z354,$C355)=0),"",IF(AND(COUNTIF($C$11:$C354,$C355)&gt;=1,COUNTIF($D354:$D354,$D355)&gt;=1),"UJĘTO WYŻEJ",IF(AND(SUMIF($C355:$C$525,$C355,$AD355:$AD$525)&gt;$AD355,SUMIF($D355:$D$525,$D355,$AD355:$AD$525)&gt;$AD355),_xlfn.AGGREGATE(14,4,$DK$11:$DK$31*($C$11:$C$31=$C355),1),""))))))</f>
        <v/>
      </c>
      <c r="DG355" s="414" t="str">
        <f>IF(AND(DI355=1,DJ355=1,SUMIF($C355:$C$525,$C355,$AD355:$AD$525)=$AD355),$AD355,IF($DL355&gt;0,$DL355,IF(AND(COUNTIF($C$11:$C354,$C355)&gt;=1,COUNTIF($D354:$D354,$D355)&gt;=1),"",IF(AND(SUMIF($C355:$C$525,$C355,$AD355:$AD$525)&gt;$AD355,SUMIF($D355:$D$525,$D355,$AD355:$AD$525)&gt;$AD355),_xlfn.AGGREGATE(14,4,$DK$11:$DK$31*($C$11:$C$31=$C355),1),""))))</f>
        <v/>
      </c>
      <c r="DI355" s="409">
        <f>COUNTIFS('ZASOBY N'!$B354:$B$525,'ZASOBY N'!$B354,'ZASOBY N'!$C354:'ZASOBY N'!$C$525,'ZASOBY N'!$C354,'ZASOBY N'!$D354:'ZASOBY N'!$D$525,'ZASOBY N'!$D354,'ZASOBY N'!$H354:'ZASOBY N'!$H$525,'ZASOBY N'!$H354 )</f>
        <v>0</v>
      </c>
      <c r="DJ355" s="410">
        <f>COUNTIFS('ZASOBY N'!$B$10:$B354,'ZASOBY N'!$B354,'ZASOBY N'!$C$10:'ZASOBY N'!$C354,'ZASOBY N'!$C354,'ZASOBY N'!$D$10:'ZASOBY N'!$D354,'ZASOBY N'!$D354,'ZASOBY N'!$H$10:'ZASOBY N'!$H354,'ZASOBY N'!$H354 )</f>
        <v>0</v>
      </c>
      <c r="DK355" s="411">
        <f t="shared" si="137"/>
        <v>0</v>
      </c>
      <c r="DL355" s="412">
        <f t="shared" si="138"/>
        <v>0</v>
      </c>
    </row>
    <row r="356" spans="1:116" ht="18.899999999999999" customHeight="1" x14ac:dyDescent="0.3">
      <c r="A356" s="219"/>
      <c r="B356" s="152" t="str">
        <f>IF('ZASOBY N'!A355="","",'ZASOBY N'!A355)</f>
        <v/>
      </c>
      <c r="C356" s="462" t="str">
        <f>IF('ZASOBY N'!C355="","",'ZASOBY N'!C355)</f>
        <v/>
      </c>
      <c r="D356" s="137" t="str">
        <f>IF('ZASOBY N'!B355="","",'ZASOBY N'!B355)</f>
        <v/>
      </c>
      <c r="E356" s="138"/>
      <c r="F356" s="356" t="str">
        <f>IF('ZASOBY N'!D355="","",'ZASOBY N'!D355)</f>
        <v/>
      </c>
      <c r="G356" s="220" t="str">
        <f>IF('ZASOBY N'!G355="","",'ZASOBY N'!G355)</f>
        <v/>
      </c>
      <c r="H356" s="221" t="str">
        <f>IF('ZASOBY N'!F355="","",'ZASOBY N'!F355)</f>
        <v/>
      </c>
      <c r="I356" s="221" t="str">
        <f>IF('ZASOBY N'!G355="","",'ZASOBY N'!G355)</f>
        <v/>
      </c>
      <c r="J356" s="221" t="str">
        <f>IF('ZASOBY N'!H355="","",'ZASOBY N'!H355)</f>
        <v/>
      </c>
      <c r="K356" s="214">
        <v>0</v>
      </c>
      <c r="L356" s="214">
        <v>0</v>
      </c>
      <c r="M356" s="214">
        <v>0</v>
      </c>
      <c r="N356" s="222" t="str">
        <f>IF('ZASOBY N'!BD355="x","",IF(W356="","",'ZASOBY N'!E355))</f>
        <v/>
      </c>
      <c r="O356" s="223">
        <v>0</v>
      </c>
      <c r="P356" s="223">
        <v>0</v>
      </c>
      <c r="Q356" s="226" t="str">
        <f>IF($N356="","",'UPR BILANS N'!G356*'UPR BILANS N'!N356)</f>
        <v/>
      </c>
      <c r="R356" s="225" t="str">
        <f>IF($N356="","",'ZASOBY N'!O355)</f>
        <v/>
      </c>
      <c r="S356" s="225" t="str">
        <f>IF($N356="","",IF('ZASOBY N'!Q355="",0,'ZASOBY N'!Q355))</f>
        <v/>
      </c>
      <c r="T356" s="225" t="str">
        <f>IF($N356="","",'ZASOBY N'!V355)</f>
        <v/>
      </c>
      <c r="U356" s="225" t="str">
        <f>IF($N356="","",IF('ZASOBY N'!AG355="",0,'ZASOBY N'!AG355))</f>
        <v/>
      </c>
      <c r="V356" s="225" t="str">
        <f>IF($N356="","",IF(NN!P358="",0,NN!P358))</f>
        <v/>
      </c>
      <c r="W356" s="225" t="str">
        <f t="shared" si="116"/>
        <v/>
      </c>
      <c r="X356" s="226" t="str">
        <f t="shared" si="119"/>
        <v/>
      </c>
      <c r="Y356" s="225" t="str">
        <f>IF('ZASOBY N'!AU355="","",IF(C356&lt;&gt;C355,'ZASOBY N'!AU355,IF(D356&lt;&gt;D355,'ZASOBY N'!AU355,IF(F356&lt;&gt;F355,'ZASOBY N'!AU355,IF(G356&lt;&gt;G355,'ZASOBY N'!AU355,IF(J356&lt;&gt;J355,'ZASOBY N'!AU355,IF(NN!AC358="","",IF(AND(C355=C356,H355=H356,J355=J356,NN!AC358&gt;0),"",IF(AND(C356=C357,H356=DO354,NN!CW356&gt;0),'ZASOBY N'!AU355,'ZASOBY N'!AU355)))))))))</f>
        <v/>
      </c>
      <c r="Z356" s="225" t="str">
        <f t="shared" si="117"/>
        <v/>
      </c>
      <c r="AA356" s="227" t="str">
        <f t="shared" si="121"/>
        <v/>
      </c>
      <c r="AB356" s="400" t="str">
        <f t="shared" si="118"/>
        <v/>
      </c>
      <c r="AC356" s="228" t="str">
        <f t="shared" si="120"/>
        <v/>
      </c>
      <c r="AD356" s="222">
        <f>IF(B356="",0,IF(F356="",0,INDEX(POBRANIE_!$B$6:$F$101,MATCH('UPR BILANS N'!$F356,POBRANIE_!$A$6:$A$101,0),2)))</f>
        <v>0</v>
      </c>
      <c r="AE356" s="224">
        <f>IF(OR('ZASOBY N'!G355="",'ZASOBY N'!E355=""),0,IF(B356="",0,'ZASOBY N'!G355*'ZASOBY N'!E355))</f>
        <v>0</v>
      </c>
      <c r="AF356" s="225">
        <f>IF('ZASOBY N'!O355="",0,'ZASOBY N'!O355)</f>
        <v>0</v>
      </c>
      <c r="AG356" s="225">
        <f>IF('ZASOBY N'!Q355="",0,'ZASOBY N'!Q355)</f>
        <v>0</v>
      </c>
      <c r="AH356" s="225">
        <f>IF('ZASOBY N'!V355="",0,'ZASOBY N'!V355)</f>
        <v>0</v>
      </c>
      <c r="AI356" s="225">
        <f>IF('ZASOBY N'!AG355="",0,'ZASOBY N'!AG355)</f>
        <v>0</v>
      </c>
      <c r="AJ356" s="225">
        <f>IF(NN!P358="",0,IF(NN!P358="BRAK kol.7","BRAK BADAŃ",NN!P358))</f>
        <v>0</v>
      </c>
      <c r="AK356" s="225">
        <f>IF(NN!AC358="",0,IF(NN!AC358="BRAK kol.7","BRAK BADAŃ",NN!AC358))</f>
        <v>0</v>
      </c>
      <c r="BJ356" s="414" t="str">
        <f>IF(AND(BL356=1,BM356=1,SUMIF($C356:$C$525,$C356,$AK356:$AK$525)=$AK356),$AK356,IF($BO356&gt;0,$BO356,IF(AND(COUNTIF($C$11:$C355,$C356)&gt;=1,COUNTIF($D355:$D355,$D356)&gt;=1),"",IF(AND(SUMIF($C356:$C$525,$C356,$AK356:$AK$525)&gt;=$AK356,SUMIF($D356:$D$525,$D356,$AK356:$AK$525)&gt;=$AK356),SUMIF($C356:$C$525,$C356,$AK356:$AK$525),""))))</f>
        <v/>
      </c>
      <c r="BL356" s="409">
        <f>COUNTIFS('ZASOBY N'!$B355:$B$525,'ZASOBY N'!$B355,'ZASOBY N'!$C355:'ZASOBY N'!$C$525,'ZASOBY N'!$C355,'ZASOBY N'!$D355:'ZASOBY N'!$D$525,'ZASOBY N'!$D355,'ZASOBY N'!$H355:'ZASOBY N'!$H$525,'ZASOBY N'!$H355 )</f>
        <v>0</v>
      </c>
      <c r="BM356" s="410">
        <f>COUNTIFS('ZASOBY N'!$B$10:$B355,'ZASOBY N'!$B355,'ZASOBY N'!$C$10:'ZASOBY N'!$C355,'ZASOBY N'!$C355,'ZASOBY N'!$D$10:'ZASOBY N'!$D355,'ZASOBY N'!$D355,'ZASOBY N'!$H$10:'ZASOBY N'!$H355,'ZASOBY N'!$H355 )</f>
        <v>0</v>
      </c>
      <c r="BN356" s="411">
        <f t="shared" si="122"/>
        <v>0</v>
      </c>
      <c r="BO356" s="412">
        <f t="shared" si="123"/>
        <v>0</v>
      </c>
      <c r="BP356" s="94" t="str">
        <f t="shared" si="124"/>
        <v/>
      </c>
      <c r="BQ356" s="414" t="str">
        <f>IF(AND(BS356=1,BT356=1,SUMIF($C356:$C$525,$C356,$AJ356:$AJ$525)=$AJ356),$AJ356,IF($BV356&gt;0,$BV356,IF(AND(COUNTIF($C$11:$C355,$C356)&gt;=1,COUNTIF($D355:$D355,$D356)&gt;=1),"",IF(AND(SUMIF($C356:$C$525,$C356,$AJ356:$AJ$525)&gt;$AJ356,SUMIF($D356:$D$525,$D356,$AJ356:$AJ$525)&gt;$AJ356),SUMIF($C356:$C$525,$C356,$AJ356:$AJ$525),""))))</f>
        <v/>
      </c>
      <c r="BS356" s="409">
        <f>COUNTIFS('ZASOBY N'!$B355:$B$525,'ZASOBY N'!$B355,'ZASOBY N'!$C355:'ZASOBY N'!$C$525,'ZASOBY N'!$C355,'ZASOBY N'!$D355:'ZASOBY N'!$D$525,'ZASOBY N'!$D355,'ZASOBY N'!$H355:'ZASOBY N'!$H$525,'ZASOBY N'!$H355 )</f>
        <v>0</v>
      </c>
      <c r="BT356" s="410">
        <f>COUNTIFS('ZASOBY N'!$B$10:$B355,'ZASOBY N'!$B355,'ZASOBY N'!$C$10:'ZASOBY N'!$C355,'ZASOBY N'!$C355,'ZASOBY N'!$D$10:'ZASOBY N'!$D355,'ZASOBY N'!$D355,'ZASOBY N'!$H$10:'ZASOBY N'!$H355,'ZASOBY N'!$H355 )</f>
        <v>0</v>
      </c>
      <c r="BU356" s="411">
        <f t="shared" si="125"/>
        <v>0</v>
      </c>
      <c r="BV356" s="412">
        <f t="shared" si="126"/>
        <v>0</v>
      </c>
      <c r="BW356" s="94" t="s">
        <v>499</v>
      </c>
      <c r="BX356" s="414" t="str">
        <f>IF(AND(BZ356=1,CA356=1,SUMIF($C356:$C$525,$C356,$AI356:$AI$525)=$AI356),$AI356,IF($CC356&gt;0,$CC356,IF(AND(COUNTIF($C$11:$C355,$C356)&gt;=1,COUNTIF($D355:$D355,$D356)&gt;=1),"",IF(AND(SUMIF($C356:$C$525,$C356,$AI356:$AI$525)&gt;$AI356,SUMIF($D356:$D$525,$D356,$AI356:$AI$525)&gt;$IG356),_xlfn.AGGREGATE(14,4,$CB$11:$CB$31*($C$11:$C$31=$C356),1),""))))</f>
        <v/>
      </c>
      <c r="BZ356" s="409">
        <f>COUNTIFS('ZASOBY N'!$B355:$B$525,'ZASOBY N'!$B355,'ZASOBY N'!$C355:'ZASOBY N'!$C$525,'ZASOBY N'!$C355,'ZASOBY N'!$D355:'ZASOBY N'!$D$525,'ZASOBY N'!$D355,'ZASOBY N'!$H355:'ZASOBY N'!$H$525,'ZASOBY N'!$H355 )</f>
        <v>0</v>
      </c>
      <c r="CA356" s="410">
        <f>COUNTIFS('ZASOBY N'!$B$10:$B355,'ZASOBY N'!$B355,'ZASOBY N'!$C$10:'ZASOBY N'!$C355,'ZASOBY N'!$C355,'ZASOBY N'!$D$10:'ZASOBY N'!$D355,'ZASOBY N'!$D355,'ZASOBY N'!$H$10:'ZASOBY N'!$H355,'ZASOBY N'!$H355 )</f>
        <v>0</v>
      </c>
      <c r="CB356" s="411">
        <f t="shared" si="127"/>
        <v>0</v>
      </c>
      <c r="CC356" s="412">
        <f t="shared" si="128"/>
        <v>0</v>
      </c>
      <c r="CE356" s="414" t="str">
        <f>IF(AND(CG356=1,CH356=1,SUMIF($C356:$C$525,$C356,$AH356:$AH$525)=$AH356),$AH356,IF($CJ356&gt;0,$CJ356,IF(AND(COUNTIF($C$11:$C355,$C356)&gt;=1,COUNTIF($D355:$D355,$D356)&gt;=1),"",IF(AND(SUMIF($C356:$C$525,$C356,$AH356:$AH$525)&gt;$AH356,SUMIF($D356:$D$525,$D356,$AH356:$AH$525)&gt;$AH356),_xlfn.AGGREGATE(14,4,$CI$11:$CI$31*($C$11:$C$31=$C356),1),""))))</f>
        <v/>
      </c>
      <c r="CG356" s="409">
        <f>COUNTIFS('ZASOBY N'!$B355:$B$525,'ZASOBY N'!$B355,'ZASOBY N'!$C355:'ZASOBY N'!$C$525,'ZASOBY N'!$C355,'ZASOBY N'!$D355:'ZASOBY N'!$D$525,'ZASOBY N'!$D355,'ZASOBY N'!$H355:'ZASOBY N'!$H$525,'ZASOBY N'!$H355 )</f>
        <v>0</v>
      </c>
      <c r="CH356" s="410">
        <f>COUNTIFS('ZASOBY N'!$B$10:$B355,'ZASOBY N'!$B355,'ZASOBY N'!$C$10:'ZASOBY N'!$C355,'ZASOBY N'!$C355,'ZASOBY N'!$D$10:'ZASOBY N'!$D355,'ZASOBY N'!$D355,'ZASOBY N'!$H$10:'ZASOBY N'!$H355,'ZASOBY N'!$H355 )</f>
        <v>0</v>
      </c>
      <c r="CI356" s="411">
        <f t="shared" si="129"/>
        <v>0</v>
      </c>
      <c r="CJ356" s="412">
        <f t="shared" si="130"/>
        <v>0</v>
      </c>
      <c r="CL356" s="414" t="str">
        <f>IF(AND(CN356=1,CO356=1,SUMIF($C356:$C$525,$C356,$AG356:$AG$525)=$AG356),$AG356,IF($CQ356&gt;0,$CQ356,IF(AND(COUNTIF($C$11:$C355,$C356)&gt;=1,COUNTIF($D355:$D355,$D356)&gt;=1),"",IF(AND(SUMIF($C356:$C$525,$C356,$AG356:$AG$525)&gt;$AG356,SUMIF($D356:$D$525,$D356,$AG356:$AG$525)&gt;$AG356),_xlfn.AGGREGATE(14,4,$CP$11:$CP$31*($C$11:$C$31=$C356),1),""))))</f>
        <v/>
      </c>
      <c r="CN356" s="409">
        <f>COUNTIFS('ZASOBY N'!$B355:$B$525,'ZASOBY N'!$B355,'ZASOBY N'!$C355:'ZASOBY N'!$C$525,'ZASOBY N'!$C355,'ZASOBY N'!$D355:'ZASOBY N'!$D$525,'ZASOBY N'!$D355,'ZASOBY N'!$H355:'ZASOBY N'!$H$525,'ZASOBY N'!$H355 )</f>
        <v>0</v>
      </c>
      <c r="CO356" s="410">
        <f>COUNTIFS('ZASOBY N'!$B$10:$B355,'ZASOBY N'!$B355,'ZASOBY N'!$C$10:'ZASOBY N'!$C355,'ZASOBY N'!$C355,'ZASOBY N'!$D$10:'ZASOBY N'!$D355,'ZASOBY N'!$D355,'ZASOBY N'!$H$10:'ZASOBY N'!$H355,'ZASOBY N'!$H355 )</f>
        <v>0</v>
      </c>
      <c r="CP356" s="411">
        <f t="shared" si="131"/>
        <v>0</v>
      </c>
      <c r="CQ356" s="412">
        <f t="shared" si="132"/>
        <v>0</v>
      </c>
      <c r="CS356" s="414" t="str">
        <f>IF(AND(CU356=1,CV356=1,SUMIF($C356:$C$525,$C356,$AF356:$AF$525)=$AF356),$AF356,IF($CX356&gt;0,$CX356,IF(AND(COUNTIF($C$11:$C355,$C356)&gt;=1,COUNTIF($D355:$D355,$D356)&gt;=1),"",IF(AND(SUMIF($C356:$C$525,$C356,$AF356:$AF$525)&gt;$AF356,SUMIF($D356:$D$525,$D356,$AF356:$AF$525)&gt;$AF356),_xlfn.AGGREGATE(14,4,$CW$11:$CW$31*($C$11:$C$31=$C356),1),""))))</f>
        <v/>
      </c>
      <c r="CU356" s="409">
        <f>COUNTIFS('ZASOBY N'!$B355:$B$525,'ZASOBY N'!$B355,'ZASOBY N'!$C355:'ZASOBY N'!$C$525,'ZASOBY N'!$C355,'ZASOBY N'!$D355:'ZASOBY N'!$D$525,'ZASOBY N'!$D355,'ZASOBY N'!$H355:'ZASOBY N'!$H$525,'ZASOBY N'!$H355 )</f>
        <v>0</v>
      </c>
      <c r="CV356" s="410">
        <f>COUNTIFS('ZASOBY N'!$B$10:$B355,'ZASOBY N'!$B355,'ZASOBY N'!$C$10:'ZASOBY N'!$C355,'ZASOBY N'!$C355,'ZASOBY N'!$D$10:'ZASOBY N'!$D355,'ZASOBY N'!$D355,'ZASOBY N'!$H$10:'ZASOBY N'!$H355,'ZASOBY N'!$H355 )</f>
        <v>0</v>
      </c>
      <c r="CW356" s="411">
        <f t="shared" si="133"/>
        <v>0</v>
      </c>
      <c r="CX356" s="412">
        <f t="shared" si="134"/>
        <v>0</v>
      </c>
      <c r="CZ356" s="414" t="str">
        <f>IF(AND(DB356=1,DC356=1,SUMIF($C356:$C$525,$C356,$AE356:$AE$525)=$AE356),$AE356,IF($DE356&gt;0,$DE356,IF(AND(COUNTIF($C$11:$C355,$C356)&gt;=1,COUNTIF($D355:$D355,$D356)&gt;=1),"",IF(AND(SUMIF($C356:$C$525,$C356,$AE356:$AE$525)&gt;$AE356,SUMIF($D356:$D$525,$D356,$AE356:$AE$525)&gt;$AE356),_xlfn.AGGREGATE(14,4,$DD$11:$DD$31*($C$11:$C$31=$C356),1),""))))</f>
        <v/>
      </c>
      <c r="DB356" s="409">
        <f>COUNTIFS('ZASOBY N'!$B355:$B$525,'ZASOBY N'!$B355,'ZASOBY N'!$C355:'ZASOBY N'!$C$525,'ZASOBY N'!$C355,'ZASOBY N'!$D355:'ZASOBY N'!$D$525,'ZASOBY N'!$D355,'ZASOBY N'!$H355:'ZASOBY N'!$H$525,'ZASOBY N'!$H355 )</f>
        <v>0</v>
      </c>
      <c r="DC356" s="410">
        <f>COUNTIFS('ZASOBY N'!$B$10:$B355,'ZASOBY N'!$B355,'ZASOBY N'!$C$10:'ZASOBY N'!$C355,'ZASOBY N'!$C355,'ZASOBY N'!$D$10:'ZASOBY N'!$D355,'ZASOBY N'!$D355,'ZASOBY N'!$H$10:'ZASOBY N'!$H355,'ZASOBY N'!$H355 )</f>
        <v>0</v>
      </c>
      <c r="DD356" s="411">
        <f t="shared" si="135"/>
        <v>0</v>
      </c>
      <c r="DE356" s="412">
        <f t="shared" si="136"/>
        <v>0</v>
      </c>
      <c r="DF356" s="399" t="str">
        <f>IF(AND(DI356=1,DJ356=1,SUMIF($C356:$C$525,$C356,$AD356:$AD$525)=$AD356),$AD356,IF($DL356&gt;0,$DL356,IF(B356="","",IF(AND(COUNTIF($C$11:$C355,$C356)&gt;=1,COUNTIF($D355:$D355,$D356)&gt;=1,COUNTIF($Z353:$Z355,$C356)=0),"",IF(AND(COUNTIF($C$11:$C355,$C356)&gt;=1,COUNTIF($D355:$D355,$D356)&gt;=1),"UJĘTO WYŻEJ",IF(AND(SUMIF($C356:$C$525,$C356,$AD356:$AD$525)&gt;$AD356,SUMIF($D356:$D$525,$D356,$AD356:$AD$525)&gt;$AD356),_xlfn.AGGREGATE(14,4,$DK$11:$DK$31*($C$11:$C$31=$C356),1),""))))))</f>
        <v/>
      </c>
      <c r="DG356" s="414" t="str">
        <f>IF(AND(DI356=1,DJ356=1,SUMIF($C356:$C$525,$C356,$AD356:$AD$525)=$AD356),$AD356,IF($DL356&gt;0,$DL356,IF(AND(COUNTIF($C$11:$C355,$C356)&gt;=1,COUNTIF($D355:$D355,$D356)&gt;=1),"",IF(AND(SUMIF($C356:$C$525,$C356,$AD356:$AD$525)&gt;$AD356,SUMIF($D356:$D$525,$D356,$AD356:$AD$525)&gt;$AD356),_xlfn.AGGREGATE(14,4,$DK$11:$DK$31*($C$11:$C$31=$C356),1),""))))</f>
        <v/>
      </c>
      <c r="DI356" s="409">
        <f>COUNTIFS('ZASOBY N'!$B355:$B$525,'ZASOBY N'!$B355,'ZASOBY N'!$C355:'ZASOBY N'!$C$525,'ZASOBY N'!$C355,'ZASOBY N'!$D355:'ZASOBY N'!$D$525,'ZASOBY N'!$D355,'ZASOBY N'!$H355:'ZASOBY N'!$H$525,'ZASOBY N'!$H355 )</f>
        <v>0</v>
      </c>
      <c r="DJ356" s="410">
        <f>COUNTIFS('ZASOBY N'!$B$10:$B355,'ZASOBY N'!$B355,'ZASOBY N'!$C$10:'ZASOBY N'!$C355,'ZASOBY N'!$C355,'ZASOBY N'!$D$10:'ZASOBY N'!$D355,'ZASOBY N'!$D355,'ZASOBY N'!$H$10:'ZASOBY N'!$H355,'ZASOBY N'!$H355 )</f>
        <v>0</v>
      </c>
      <c r="DK356" s="411">
        <f t="shared" si="137"/>
        <v>0</v>
      </c>
      <c r="DL356" s="412">
        <f t="shared" si="138"/>
        <v>0</v>
      </c>
    </row>
    <row r="357" spans="1:116" ht="18.899999999999999" customHeight="1" x14ac:dyDescent="0.3">
      <c r="A357" s="219"/>
      <c r="B357" s="152" t="str">
        <f>IF('ZASOBY N'!A356="","",'ZASOBY N'!A356)</f>
        <v/>
      </c>
      <c r="C357" s="462" t="str">
        <f>IF('ZASOBY N'!C356="","",'ZASOBY N'!C356)</f>
        <v/>
      </c>
      <c r="D357" s="137" t="str">
        <f>IF('ZASOBY N'!B356="","",'ZASOBY N'!B356)</f>
        <v/>
      </c>
      <c r="E357" s="138"/>
      <c r="F357" s="356" t="str">
        <f>IF('ZASOBY N'!D356="","",'ZASOBY N'!D356)</f>
        <v/>
      </c>
      <c r="G357" s="220" t="str">
        <f>IF('ZASOBY N'!G356="","",'ZASOBY N'!G356)</f>
        <v/>
      </c>
      <c r="H357" s="221" t="str">
        <f>IF('ZASOBY N'!F356="","",'ZASOBY N'!F356)</f>
        <v/>
      </c>
      <c r="I357" s="221" t="str">
        <f>IF('ZASOBY N'!G356="","",'ZASOBY N'!G356)</f>
        <v/>
      </c>
      <c r="J357" s="221" t="str">
        <f>IF('ZASOBY N'!H356="","",'ZASOBY N'!H356)</f>
        <v/>
      </c>
      <c r="K357" s="214">
        <v>0</v>
      </c>
      <c r="L357" s="214">
        <v>0</v>
      </c>
      <c r="M357" s="214">
        <v>0</v>
      </c>
      <c r="N357" s="222" t="str">
        <f>IF('ZASOBY N'!BD356="x","",IF(W357="","",'ZASOBY N'!E356))</f>
        <v/>
      </c>
      <c r="O357" s="223">
        <v>0</v>
      </c>
      <c r="P357" s="223">
        <v>0</v>
      </c>
      <c r="Q357" s="226" t="str">
        <f>IF($N357="","",'UPR BILANS N'!G357*'UPR BILANS N'!N357)</f>
        <v/>
      </c>
      <c r="R357" s="225" t="str">
        <f>IF($N357="","",'ZASOBY N'!O356)</f>
        <v/>
      </c>
      <c r="S357" s="225" t="str">
        <f>IF($N357="","",IF('ZASOBY N'!Q356="",0,'ZASOBY N'!Q356))</f>
        <v/>
      </c>
      <c r="T357" s="225" t="str">
        <f>IF($N357="","",'ZASOBY N'!V356)</f>
        <v/>
      </c>
      <c r="U357" s="225" t="str">
        <f>IF($N357="","",IF('ZASOBY N'!AG356="",0,'ZASOBY N'!AG356))</f>
        <v/>
      </c>
      <c r="V357" s="225" t="str">
        <f>IF($N357="","",IF(NN!P359="",0,NN!P359))</f>
        <v/>
      </c>
      <c r="W357" s="225" t="str">
        <f t="shared" si="116"/>
        <v/>
      </c>
      <c r="X357" s="226" t="str">
        <f t="shared" si="119"/>
        <v/>
      </c>
      <c r="Y357" s="225" t="str">
        <f>IF('ZASOBY N'!AU356="","",IF(C357&lt;&gt;C356,'ZASOBY N'!AU356,IF(D357&lt;&gt;D356,'ZASOBY N'!AU356,IF(F357&lt;&gt;F356,'ZASOBY N'!AU356,IF(G357&lt;&gt;G356,'ZASOBY N'!AU356,IF(J357&lt;&gt;J356,'ZASOBY N'!AU356,IF(NN!AC359="","",IF(AND(C356=C357,H356=H357,J356=J357,NN!AC359&gt;0),"",IF(AND(C357=C358,H357=DO355,NN!CW357&gt;0),'ZASOBY N'!AU356,'ZASOBY N'!AU356)))))))))</f>
        <v/>
      </c>
      <c r="Z357" s="225" t="str">
        <f t="shared" si="117"/>
        <v/>
      </c>
      <c r="AA357" s="227" t="str">
        <f t="shared" si="121"/>
        <v/>
      </c>
      <c r="AB357" s="400" t="str">
        <f t="shared" si="118"/>
        <v/>
      </c>
      <c r="AC357" s="228" t="str">
        <f t="shared" si="120"/>
        <v/>
      </c>
      <c r="AD357" s="222">
        <f>IF(B357="",0,IF(F357="",0,INDEX(POBRANIE_!$B$6:$F$101,MATCH('UPR BILANS N'!$F357,POBRANIE_!$A$6:$A$101,0),2)))</f>
        <v>0</v>
      </c>
      <c r="AE357" s="224">
        <f>IF(OR('ZASOBY N'!G356="",'ZASOBY N'!E356=""),0,IF(B357="",0,'ZASOBY N'!G356*'ZASOBY N'!E356))</f>
        <v>0</v>
      </c>
      <c r="AF357" s="225">
        <f>IF('ZASOBY N'!O356="",0,'ZASOBY N'!O356)</f>
        <v>0</v>
      </c>
      <c r="AG357" s="225">
        <f>IF('ZASOBY N'!Q356="",0,'ZASOBY N'!Q356)</f>
        <v>0</v>
      </c>
      <c r="AH357" s="225">
        <f>IF('ZASOBY N'!V356="",0,'ZASOBY N'!V356)</f>
        <v>0</v>
      </c>
      <c r="AI357" s="225">
        <f>IF('ZASOBY N'!AG356="",0,'ZASOBY N'!AG356)</f>
        <v>0</v>
      </c>
      <c r="AJ357" s="225">
        <f>IF(NN!P359="",0,IF(NN!P359="BRAK kol.7","BRAK BADAŃ",NN!P359))</f>
        <v>0</v>
      </c>
      <c r="AK357" s="225">
        <f>IF(NN!AC359="",0,IF(NN!AC359="BRAK kol.7","BRAK BADAŃ",NN!AC359))</f>
        <v>0</v>
      </c>
      <c r="BJ357" s="414" t="str">
        <f>IF(AND(BL357=1,BM357=1,SUMIF($C357:$C$525,$C357,$AK357:$AK$525)=$AK357),$AK357,IF($BO357&gt;0,$BO357,IF(AND(COUNTIF($C$11:$C356,$C357)&gt;=1,COUNTIF($D356:$D356,$D357)&gt;=1),"",IF(AND(SUMIF($C357:$C$525,$C357,$AK357:$AK$525)&gt;=$AK357,SUMIF($D357:$D$525,$D357,$AK357:$AK$525)&gt;=$AK357),SUMIF($C357:$C$525,$C357,$AK357:$AK$525),""))))</f>
        <v/>
      </c>
      <c r="BL357" s="409">
        <f>COUNTIFS('ZASOBY N'!$B356:$B$525,'ZASOBY N'!$B356,'ZASOBY N'!$C356:'ZASOBY N'!$C$525,'ZASOBY N'!$C356,'ZASOBY N'!$D356:'ZASOBY N'!$D$525,'ZASOBY N'!$D356,'ZASOBY N'!$H356:'ZASOBY N'!$H$525,'ZASOBY N'!$H356 )</f>
        <v>0</v>
      </c>
      <c r="BM357" s="410">
        <f>COUNTIFS('ZASOBY N'!$B$10:$B356,'ZASOBY N'!$B356,'ZASOBY N'!$C$10:'ZASOBY N'!$C356,'ZASOBY N'!$C356,'ZASOBY N'!$D$10:'ZASOBY N'!$D356,'ZASOBY N'!$D356,'ZASOBY N'!$H$10:'ZASOBY N'!$H356,'ZASOBY N'!$H356 )</f>
        <v>0</v>
      </c>
      <c r="BN357" s="411">
        <f t="shared" si="122"/>
        <v>0</v>
      </c>
      <c r="BO357" s="412">
        <f t="shared" si="123"/>
        <v>0</v>
      </c>
      <c r="BP357" s="94" t="str">
        <f t="shared" si="124"/>
        <v/>
      </c>
      <c r="BQ357" s="414" t="str">
        <f>IF(AND(BS357=1,BT357=1,SUMIF($C357:$C$525,$C357,$AJ357:$AJ$525)=$AJ357),$AJ357,IF($BV357&gt;0,$BV357,IF(AND(COUNTIF($C$11:$C356,$C357)&gt;=1,COUNTIF($D356:$D356,$D357)&gt;=1),"",IF(AND(SUMIF($C357:$C$525,$C357,$AJ357:$AJ$525)&gt;$AJ357,SUMIF($D357:$D$525,$D357,$AJ357:$AJ$525)&gt;$AJ357),SUMIF($C357:$C$525,$C357,$AJ357:$AJ$525),""))))</f>
        <v/>
      </c>
      <c r="BS357" s="409">
        <f>COUNTIFS('ZASOBY N'!$B356:$B$525,'ZASOBY N'!$B356,'ZASOBY N'!$C356:'ZASOBY N'!$C$525,'ZASOBY N'!$C356,'ZASOBY N'!$D356:'ZASOBY N'!$D$525,'ZASOBY N'!$D356,'ZASOBY N'!$H356:'ZASOBY N'!$H$525,'ZASOBY N'!$H356 )</f>
        <v>0</v>
      </c>
      <c r="BT357" s="410">
        <f>COUNTIFS('ZASOBY N'!$B$10:$B356,'ZASOBY N'!$B356,'ZASOBY N'!$C$10:'ZASOBY N'!$C356,'ZASOBY N'!$C356,'ZASOBY N'!$D$10:'ZASOBY N'!$D356,'ZASOBY N'!$D356,'ZASOBY N'!$H$10:'ZASOBY N'!$H356,'ZASOBY N'!$H356 )</f>
        <v>0</v>
      </c>
      <c r="BU357" s="411">
        <f t="shared" si="125"/>
        <v>0</v>
      </c>
      <c r="BV357" s="412">
        <f t="shared" si="126"/>
        <v>0</v>
      </c>
      <c r="BW357" s="94" t="s">
        <v>499</v>
      </c>
      <c r="BX357" s="414" t="str">
        <f>IF(AND(BZ357=1,CA357=1,SUMIF($C357:$C$525,$C357,$AI357:$AI$525)=$AI357),$AI357,IF($CC357&gt;0,$CC357,IF(AND(COUNTIF($C$11:$C356,$C357)&gt;=1,COUNTIF($D356:$D356,$D357)&gt;=1),"",IF(AND(SUMIF($C357:$C$525,$C357,$AI357:$AI$525)&gt;$AI357,SUMIF($D357:$D$525,$D357,$AI357:$AI$525)&gt;$IG357),_xlfn.AGGREGATE(14,4,$CB$11:$CB$31*($C$11:$C$31=$C357),1),""))))</f>
        <v/>
      </c>
      <c r="BZ357" s="409">
        <f>COUNTIFS('ZASOBY N'!$B356:$B$525,'ZASOBY N'!$B356,'ZASOBY N'!$C356:'ZASOBY N'!$C$525,'ZASOBY N'!$C356,'ZASOBY N'!$D356:'ZASOBY N'!$D$525,'ZASOBY N'!$D356,'ZASOBY N'!$H356:'ZASOBY N'!$H$525,'ZASOBY N'!$H356 )</f>
        <v>0</v>
      </c>
      <c r="CA357" s="410">
        <f>COUNTIFS('ZASOBY N'!$B$10:$B356,'ZASOBY N'!$B356,'ZASOBY N'!$C$10:'ZASOBY N'!$C356,'ZASOBY N'!$C356,'ZASOBY N'!$D$10:'ZASOBY N'!$D356,'ZASOBY N'!$D356,'ZASOBY N'!$H$10:'ZASOBY N'!$H356,'ZASOBY N'!$H356 )</f>
        <v>0</v>
      </c>
      <c r="CB357" s="411">
        <f t="shared" si="127"/>
        <v>0</v>
      </c>
      <c r="CC357" s="412">
        <f t="shared" si="128"/>
        <v>0</v>
      </c>
      <c r="CE357" s="414" t="str">
        <f>IF(AND(CG357=1,CH357=1,SUMIF($C357:$C$525,$C357,$AH357:$AH$525)=$AH357),$AH357,IF($CJ357&gt;0,$CJ357,IF(AND(COUNTIF($C$11:$C356,$C357)&gt;=1,COUNTIF($D356:$D356,$D357)&gt;=1),"",IF(AND(SUMIF($C357:$C$525,$C357,$AH357:$AH$525)&gt;$AH357,SUMIF($D357:$D$525,$D357,$AH357:$AH$525)&gt;$AH357),_xlfn.AGGREGATE(14,4,$CI$11:$CI$31*($C$11:$C$31=$C357),1),""))))</f>
        <v/>
      </c>
      <c r="CG357" s="409">
        <f>COUNTIFS('ZASOBY N'!$B356:$B$525,'ZASOBY N'!$B356,'ZASOBY N'!$C356:'ZASOBY N'!$C$525,'ZASOBY N'!$C356,'ZASOBY N'!$D356:'ZASOBY N'!$D$525,'ZASOBY N'!$D356,'ZASOBY N'!$H356:'ZASOBY N'!$H$525,'ZASOBY N'!$H356 )</f>
        <v>0</v>
      </c>
      <c r="CH357" s="410">
        <f>COUNTIFS('ZASOBY N'!$B$10:$B356,'ZASOBY N'!$B356,'ZASOBY N'!$C$10:'ZASOBY N'!$C356,'ZASOBY N'!$C356,'ZASOBY N'!$D$10:'ZASOBY N'!$D356,'ZASOBY N'!$D356,'ZASOBY N'!$H$10:'ZASOBY N'!$H356,'ZASOBY N'!$H356 )</f>
        <v>0</v>
      </c>
      <c r="CI357" s="411">
        <f t="shared" si="129"/>
        <v>0</v>
      </c>
      <c r="CJ357" s="412">
        <f t="shared" si="130"/>
        <v>0</v>
      </c>
      <c r="CL357" s="414" t="str">
        <f>IF(AND(CN357=1,CO357=1,SUMIF($C357:$C$525,$C357,$AG357:$AG$525)=$AG357),$AG357,IF($CQ357&gt;0,$CQ357,IF(AND(COUNTIF($C$11:$C356,$C357)&gt;=1,COUNTIF($D356:$D356,$D357)&gt;=1),"",IF(AND(SUMIF($C357:$C$525,$C357,$AG357:$AG$525)&gt;$AG357,SUMIF($D357:$D$525,$D357,$AG357:$AG$525)&gt;$AG357),_xlfn.AGGREGATE(14,4,$CP$11:$CP$31*($C$11:$C$31=$C357),1),""))))</f>
        <v/>
      </c>
      <c r="CN357" s="409">
        <f>COUNTIFS('ZASOBY N'!$B356:$B$525,'ZASOBY N'!$B356,'ZASOBY N'!$C356:'ZASOBY N'!$C$525,'ZASOBY N'!$C356,'ZASOBY N'!$D356:'ZASOBY N'!$D$525,'ZASOBY N'!$D356,'ZASOBY N'!$H356:'ZASOBY N'!$H$525,'ZASOBY N'!$H356 )</f>
        <v>0</v>
      </c>
      <c r="CO357" s="410">
        <f>COUNTIFS('ZASOBY N'!$B$10:$B356,'ZASOBY N'!$B356,'ZASOBY N'!$C$10:'ZASOBY N'!$C356,'ZASOBY N'!$C356,'ZASOBY N'!$D$10:'ZASOBY N'!$D356,'ZASOBY N'!$D356,'ZASOBY N'!$H$10:'ZASOBY N'!$H356,'ZASOBY N'!$H356 )</f>
        <v>0</v>
      </c>
      <c r="CP357" s="411">
        <f t="shared" si="131"/>
        <v>0</v>
      </c>
      <c r="CQ357" s="412">
        <f t="shared" si="132"/>
        <v>0</v>
      </c>
      <c r="CS357" s="414" t="str">
        <f>IF(AND(CU357=1,CV357=1,SUMIF($C357:$C$525,$C357,$AF357:$AF$525)=$AF357),$AF357,IF($CX357&gt;0,$CX357,IF(AND(COUNTIF($C$11:$C356,$C357)&gt;=1,COUNTIF($D356:$D356,$D357)&gt;=1),"",IF(AND(SUMIF($C357:$C$525,$C357,$AF357:$AF$525)&gt;$AF357,SUMIF($D357:$D$525,$D357,$AF357:$AF$525)&gt;$AF357),_xlfn.AGGREGATE(14,4,$CW$11:$CW$31*($C$11:$C$31=$C357),1),""))))</f>
        <v/>
      </c>
      <c r="CU357" s="409">
        <f>COUNTIFS('ZASOBY N'!$B356:$B$525,'ZASOBY N'!$B356,'ZASOBY N'!$C356:'ZASOBY N'!$C$525,'ZASOBY N'!$C356,'ZASOBY N'!$D356:'ZASOBY N'!$D$525,'ZASOBY N'!$D356,'ZASOBY N'!$H356:'ZASOBY N'!$H$525,'ZASOBY N'!$H356 )</f>
        <v>0</v>
      </c>
      <c r="CV357" s="410">
        <f>COUNTIFS('ZASOBY N'!$B$10:$B356,'ZASOBY N'!$B356,'ZASOBY N'!$C$10:'ZASOBY N'!$C356,'ZASOBY N'!$C356,'ZASOBY N'!$D$10:'ZASOBY N'!$D356,'ZASOBY N'!$D356,'ZASOBY N'!$H$10:'ZASOBY N'!$H356,'ZASOBY N'!$H356 )</f>
        <v>0</v>
      </c>
      <c r="CW357" s="411">
        <f t="shared" si="133"/>
        <v>0</v>
      </c>
      <c r="CX357" s="412">
        <f t="shared" si="134"/>
        <v>0</v>
      </c>
      <c r="CZ357" s="414" t="str">
        <f>IF(AND(DB357=1,DC357=1,SUMIF($C357:$C$525,$C357,$AE357:$AE$525)=$AE357),$AE357,IF($DE357&gt;0,$DE357,IF(AND(COUNTIF($C$11:$C356,$C357)&gt;=1,COUNTIF($D356:$D356,$D357)&gt;=1),"",IF(AND(SUMIF($C357:$C$525,$C357,$AE357:$AE$525)&gt;$AE357,SUMIF($D357:$D$525,$D357,$AE357:$AE$525)&gt;$AE357),_xlfn.AGGREGATE(14,4,$DD$11:$DD$31*($C$11:$C$31=$C357),1),""))))</f>
        <v/>
      </c>
      <c r="DB357" s="409">
        <f>COUNTIFS('ZASOBY N'!$B356:$B$525,'ZASOBY N'!$B356,'ZASOBY N'!$C356:'ZASOBY N'!$C$525,'ZASOBY N'!$C356,'ZASOBY N'!$D356:'ZASOBY N'!$D$525,'ZASOBY N'!$D356,'ZASOBY N'!$H356:'ZASOBY N'!$H$525,'ZASOBY N'!$H356 )</f>
        <v>0</v>
      </c>
      <c r="DC357" s="410">
        <f>COUNTIFS('ZASOBY N'!$B$10:$B356,'ZASOBY N'!$B356,'ZASOBY N'!$C$10:'ZASOBY N'!$C356,'ZASOBY N'!$C356,'ZASOBY N'!$D$10:'ZASOBY N'!$D356,'ZASOBY N'!$D356,'ZASOBY N'!$H$10:'ZASOBY N'!$H356,'ZASOBY N'!$H356 )</f>
        <v>0</v>
      </c>
      <c r="DD357" s="411">
        <f t="shared" si="135"/>
        <v>0</v>
      </c>
      <c r="DE357" s="412">
        <f t="shared" si="136"/>
        <v>0</v>
      </c>
      <c r="DF357" s="399" t="str">
        <f>IF(AND(DI357=1,DJ357=1,SUMIF($C357:$C$525,$C357,$AD357:$AD$525)=$AD357),$AD357,IF($DL357&gt;0,$DL357,IF(B357="","",IF(AND(COUNTIF($C$11:$C356,$C357)&gt;=1,COUNTIF($D356:$D356,$D357)&gt;=1,COUNTIF($Z354:$Z356,$C357)=0),"",IF(AND(COUNTIF($C$11:$C356,$C357)&gt;=1,COUNTIF($D356:$D356,$D357)&gt;=1),"UJĘTO WYŻEJ",IF(AND(SUMIF($C357:$C$525,$C357,$AD357:$AD$525)&gt;$AD357,SUMIF($D357:$D$525,$D357,$AD357:$AD$525)&gt;$AD357),_xlfn.AGGREGATE(14,4,$DK$11:$DK$31*($C$11:$C$31=$C357),1),""))))))</f>
        <v/>
      </c>
      <c r="DG357" s="414" t="str">
        <f>IF(AND(DI357=1,DJ357=1,SUMIF($C357:$C$525,$C357,$AD357:$AD$525)=$AD357),$AD357,IF($DL357&gt;0,$DL357,IF(AND(COUNTIF($C$11:$C356,$C357)&gt;=1,COUNTIF($D356:$D356,$D357)&gt;=1),"",IF(AND(SUMIF($C357:$C$525,$C357,$AD357:$AD$525)&gt;$AD357,SUMIF($D357:$D$525,$D357,$AD357:$AD$525)&gt;$AD357),_xlfn.AGGREGATE(14,4,$DK$11:$DK$31*($C$11:$C$31=$C357),1),""))))</f>
        <v/>
      </c>
      <c r="DI357" s="409">
        <f>COUNTIFS('ZASOBY N'!$B356:$B$525,'ZASOBY N'!$B356,'ZASOBY N'!$C356:'ZASOBY N'!$C$525,'ZASOBY N'!$C356,'ZASOBY N'!$D356:'ZASOBY N'!$D$525,'ZASOBY N'!$D356,'ZASOBY N'!$H356:'ZASOBY N'!$H$525,'ZASOBY N'!$H356 )</f>
        <v>0</v>
      </c>
      <c r="DJ357" s="410">
        <f>COUNTIFS('ZASOBY N'!$B$10:$B356,'ZASOBY N'!$B356,'ZASOBY N'!$C$10:'ZASOBY N'!$C356,'ZASOBY N'!$C356,'ZASOBY N'!$D$10:'ZASOBY N'!$D356,'ZASOBY N'!$D356,'ZASOBY N'!$H$10:'ZASOBY N'!$H356,'ZASOBY N'!$H356 )</f>
        <v>0</v>
      </c>
      <c r="DK357" s="411">
        <f t="shared" si="137"/>
        <v>0</v>
      </c>
      <c r="DL357" s="412">
        <f t="shared" si="138"/>
        <v>0</v>
      </c>
    </row>
    <row r="358" spans="1:116" ht="18.899999999999999" customHeight="1" x14ac:dyDescent="0.3">
      <c r="A358" s="219"/>
      <c r="B358" s="152" t="str">
        <f>IF('ZASOBY N'!A357="","",'ZASOBY N'!A357)</f>
        <v/>
      </c>
      <c r="C358" s="462" t="str">
        <f>IF('ZASOBY N'!C357="","",'ZASOBY N'!C357)</f>
        <v/>
      </c>
      <c r="D358" s="137" t="str">
        <f>IF('ZASOBY N'!B357="","",'ZASOBY N'!B357)</f>
        <v/>
      </c>
      <c r="E358" s="138"/>
      <c r="F358" s="356" t="str">
        <f>IF('ZASOBY N'!D357="","",'ZASOBY N'!D357)</f>
        <v/>
      </c>
      <c r="G358" s="220" t="str">
        <f>IF('ZASOBY N'!G357="","",'ZASOBY N'!G357)</f>
        <v/>
      </c>
      <c r="H358" s="221" t="str">
        <f>IF('ZASOBY N'!F357="","",'ZASOBY N'!F357)</f>
        <v/>
      </c>
      <c r="I358" s="221" t="str">
        <f>IF('ZASOBY N'!G357="","",'ZASOBY N'!G357)</f>
        <v/>
      </c>
      <c r="J358" s="221" t="str">
        <f>IF('ZASOBY N'!H357="","",'ZASOBY N'!H357)</f>
        <v/>
      </c>
      <c r="K358" s="214">
        <v>0</v>
      </c>
      <c r="L358" s="214">
        <v>0</v>
      </c>
      <c r="M358" s="214">
        <v>0</v>
      </c>
      <c r="N358" s="222" t="str">
        <f>IF('ZASOBY N'!BD357="x","",IF(W358="","",'ZASOBY N'!E357))</f>
        <v/>
      </c>
      <c r="O358" s="223">
        <v>0</v>
      </c>
      <c r="P358" s="223">
        <v>0</v>
      </c>
      <c r="Q358" s="226" t="str">
        <f>IF($N358="","",'UPR BILANS N'!G358*'UPR BILANS N'!N358)</f>
        <v/>
      </c>
      <c r="R358" s="225" t="str">
        <f>IF($N358="","",'ZASOBY N'!O357)</f>
        <v/>
      </c>
      <c r="S358" s="225" t="str">
        <f>IF($N358="","",IF('ZASOBY N'!Q357="",0,'ZASOBY N'!Q357))</f>
        <v/>
      </c>
      <c r="T358" s="225" t="str">
        <f>IF($N358="","",'ZASOBY N'!V357)</f>
        <v/>
      </c>
      <c r="U358" s="225" t="str">
        <f>IF($N358="","",IF('ZASOBY N'!AG357="",0,'ZASOBY N'!AG357))</f>
        <v/>
      </c>
      <c r="V358" s="225" t="str">
        <f>IF($N358="","",IF(NN!P360="",0,NN!P360))</f>
        <v/>
      </c>
      <c r="W358" s="225" t="str">
        <f t="shared" si="116"/>
        <v/>
      </c>
      <c r="X358" s="226" t="str">
        <f t="shared" si="119"/>
        <v/>
      </c>
      <c r="Y358" s="225" t="str">
        <f>IF('ZASOBY N'!AU357="","",IF(C358&lt;&gt;C357,'ZASOBY N'!AU357,IF(D358&lt;&gt;D357,'ZASOBY N'!AU357,IF(F358&lt;&gt;F357,'ZASOBY N'!AU357,IF(G358&lt;&gt;G357,'ZASOBY N'!AU357,IF(J358&lt;&gt;J357,'ZASOBY N'!AU357,IF(NN!AC360="","",IF(AND(C357=C358,H357=H358,J357=J358,NN!AC360&gt;0),"",IF(AND(C358=C359,H358=DO356,NN!CW358&gt;0),'ZASOBY N'!AU357,'ZASOBY N'!AU357)))))))))</f>
        <v/>
      </c>
      <c r="Z358" s="225" t="str">
        <f t="shared" si="117"/>
        <v/>
      </c>
      <c r="AA358" s="227" t="str">
        <f t="shared" si="121"/>
        <v/>
      </c>
      <c r="AB358" s="400" t="str">
        <f t="shared" si="118"/>
        <v/>
      </c>
      <c r="AC358" s="228" t="str">
        <f t="shared" si="120"/>
        <v/>
      </c>
      <c r="AD358" s="222">
        <f>IF(B358="",0,IF(F358="",0,INDEX(POBRANIE_!$B$6:$F$101,MATCH('UPR BILANS N'!$F358,POBRANIE_!$A$6:$A$101,0),2)))</f>
        <v>0</v>
      </c>
      <c r="AE358" s="224">
        <f>IF(OR('ZASOBY N'!G357="",'ZASOBY N'!E357=""),0,IF(B358="",0,'ZASOBY N'!G357*'ZASOBY N'!E357))</f>
        <v>0</v>
      </c>
      <c r="AF358" s="225">
        <f>IF('ZASOBY N'!O357="",0,'ZASOBY N'!O357)</f>
        <v>0</v>
      </c>
      <c r="AG358" s="225">
        <f>IF('ZASOBY N'!Q357="",0,'ZASOBY N'!Q357)</f>
        <v>0</v>
      </c>
      <c r="AH358" s="225">
        <f>IF('ZASOBY N'!V357="",0,'ZASOBY N'!V357)</f>
        <v>0</v>
      </c>
      <c r="AI358" s="225">
        <f>IF('ZASOBY N'!AG357="",0,'ZASOBY N'!AG357)</f>
        <v>0</v>
      </c>
      <c r="AJ358" s="225">
        <f>IF(NN!P360="",0,IF(NN!P360="BRAK kol.7","BRAK BADAŃ",NN!P360))</f>
        <v>0</v>
      </c>
      <c r="AK358" s="225">
        <f>IF(NN!AC360="",0,IF(NN!AC360="BRAK kol.7","BRAK BADAŃ",NN!AC360))</f>
        <v>0</v>
      </c>
      <c r="BJ358" s="414" t="str">
        <f>IF(AND(BL358=1,BM358=1,SUMIF($C358:$C$525,$C358,$AK358:$AK$525)=$AK358),$AK358,IF($BO358&gt;0,$BO358,IF(AND(COUNTIF($C$11:$C357,$C358)&gt;=1,COUNTIF($D357:$D357,$D358)&gt;=1),"",IF(AND(SUMIF($C358:$C$525,$C358,$AK358:$AK$525)&gt;=$AK358,SUMIF($D358:$D$525,$D358,$AK358:$AK$525)&gt;=$AK358),SUMIF($C358:$C$525,$C358,$AK358:$AK$525),""))))</f>
        <v/>
      </c>
      <c r="BL358" s="409">
        <f>COUNTIFS('ZASOBY N'!$B357:$B$525,'ZASOBY N'!$B357,'ZASOBY N'!$C357:'ZASOBY N'!$C$525,'ZASOBY N'!$C357,'ZASOBY N'!$D357:'ZASOBY N'!$D$525,'ZASOBY N'!$D357,'ZASOBY N'!$H357:'ZASOBY N'!$H$525,'ZASOBY N'!$H357 )</f>
        <v>0</v>
      </c>
      <c r="BM358" s="410">
        <f>COUNTIFS('ZASOBY N'!$B$10:$B357,'ZASOBY N'!$B357,'ZASOBY N'!$C$10:'ZASOBY N'!$C357,'ZASOBY N'!$C357,'ZASOBY N'!$D$10:'ZASOBY N'!$D357,'ZASOBY N'!$D357,'ZASOBY N'!$H$10:'ZASOBY N'!$H357,'ZASOBY N'!$H357 )</f>
        <v>0</v>
      </c>
      <c r="BN358" s="411">
        <f t="shared" si="122"/>
        <v>0</v>
      </c>
      <c r="BO358" s="412">
        <f t="shared" si="123"/>
        <v>0</v>
      </c>
      <c r="BP358" s="94" t="str">
        <f t="shared" si="124"/>
        <v/>
      </c>
      <c r="BQ358" s="414" t="str">
        <f>IF(AND(BS358=1,BT358=1,SUMIF($C358:$C$525,$C358,$AJ358:$AJ$525)=$AJ358),$AJ358,IF($BV358&gt;0,$BV358,IF(AND(COUNTIF($C$11:$C357,$C358)&gt;=1,COUNTIF($D357:$D357,$D358)&gt;=1),"",IF(AND(SUMIF($C358:$C$525,$C358,$AJ358:$AJ$525)&gt;$AJ358,SUMIF($D358:$D$525,$D358,$AJ358:$AJ$525)&gt;$AJ358),SUMIF($C358:$C$525,$C358,$AJ358:$AJ$525),""))))</f>
        <v/>
      </c>
      <c r="BS358" s="409">
        <f>COUNTIFS('ZASOBY N'!$B357:$B$525,'ZASOBY N'!$B357,'ZASOBY N'!$C357:'ZASOBY N'!$C$525,'ZASOBY N'!$C357,'ZASOBY N'!$D357:'ZASOBY N'!$D$525,'ZASOBY N'!$D357,'ZASOBY N'!$H357:'ZASOBY N'!$H$525,'ZASOBY N'!$H357 )</f>
        <v>0</v>
      </c>
      <c r="BT358" s="410">
        <f>COUNTIFS('ZASOBY N'!$B$10:$B357,'ZASOBY N'!$B357,'ZASOBY N'!$C$10:'ZASOBY N'!$C357,'ZASOBY N'!$C357,'ZASOBY N'!$D$10:'ZASOBY N'!$D357,'ZASOBY N'!$D357,'ZASOBY N'!$H$10:'ZASOBY N'!$H357,'ZASOBY N'!$H357 )</f>
        <v>0</v>
      </c>
      <c r="BU358" s="411">
        <f t="shared" si="125"/>
        <v>0</v>
      </c>
      <c r="BV358" s="412">
        <f t="shared" si="126"/>
        <v>0</v>
      </c>
      <c r="BW358" s="94" t="s">
        <v>499</v>
      </c>
      <c r="BX358" s="414" t="str">
        <f>IF(AND(BZ358=1,CA358=1,SUMIF($C358:$C$525,$C358,$AI358:$AI$525)=$AI358),$AI358,IF($CC358&gt;0,$CC358,IF(AND(COUNTIF($C$11:$C357,$C358)&gt;=1,COUNTIF($D357:$D357,$D358)&gt;=1),"",IF(AND(SUMIF($C358:$C$525,$C358,$AI358:$AI$525)&gt;$AI358,SUMIF($D358:$D$525,$D358,$AI358:$AI$525)&gt;$IG358),_xlfn.AGGREGATE(14,4,$CB$11:$CB$31*($C$11:$C$31=$C358),1),""))))</f>
        <v/>
      </c>
      <c r="BZ358" s="409">
        <f>COUNTIFS('ZASOBY N'!$B357:$B$525,'ZASOBY N'!$B357,'ZASOBY N'!$C357:'ZASOBY N'!$C$525,'ZASOBY N'!$C357,'ZASOBY N'!$D357:'ZASOBY N'!$D$525,'ZASOBY N'!$D357,'ZASOBY N'!$H357:'ZASOBY N'!$H$525,'ZASOBY N'!$H357 )</f>
        <v>0</v>
      </c>
      <c r="CA358" s="410">
        <f>COUNTIFS('ZASOBY N'!$B$10:$B357,'ZASOBY N'!$B357,'ZASOBY N'!$C$10:'ZASOBY N'!$C357,'ZASOBY N'!$C357,'ZASOBY N'!$D$10:'ZASOBY N'!$D357,'ZASOBY N'!$D357,'ZASOBY N'!$H$10:'ZASOBY N'!$H357,'ZASOBY N'!$H357 )</f>
        <v>0</v>
      </c>
      <c r="CB358" s="411">
        <f t="shared" si="127"/>
        <v>0</v>
      </c>
      <c r="CC358" s="412">
        <f t="shared" si="128"/>
        <v>0</v>
      </c>
      <c r="CE358" s="414" t="str">
        <f>IF(AND(CG358=1,CH358=1,SUMIF($C358:$C$525,$C358,$AH358:$AH$525)=$AH358),$AH358,IF($CJ358&gt;0,$CJ358,IF(AND(COUNTIF($C$11:$C357,$C358)&gt;=1,COUNTIF($D357:$D357,$D358)&gt;=1),"",IF(AND(SUMIF($C358:$C$525,$C358,$AH358:$AH$525)&gt;$AH358,SUMIF($D358:$D$525,$D358,$AH358:$AH$525)&gt;$AH358),_xlfn.AGGREGATE(14,4,$CI$11:$CI$31*($C$11:$C$31=$C358),1),""))))</f>
        <v/>
      </c>
      <c r="CG358" s="409">
        <f>COUNTIFS('ZASOBY N'!$B357:$B$525,'ZASOBY N'!$B357,'ZASOBY N'!$C357:'ZASOBY N'!$C$525,'ZASOBY N'!$C357,'ZASOBY N'!$D357:'ZASOBY N'!$D$525,'ZASOBY N'!$D357,'ZASOBY N'!$H357:'ZASOBY N'!$H$525,'ZASOBY N'!$H357 )</f>
        <v>0</v>
      </c>
      <c r="CH358" s="410">
        <f>COUNTIFS('ZASOBY N'!$B$10:$B357,'ZASOBY N'!$B357,'ZASOBY N'!$C$10:'ZASOBY N'!$C357,'ZASOBY N'!$C357,'ZASOBY N'!$D$10:'ZASOBY N'!$D357,'ZASOBY N'!$D357,'ZASOBY N'!$H$10:'ZASOBY N'!$H357,'ZASOBY N'!$H357 )</f>
        <v>0</v>
      </c>
      <c r="CI358" s="411">
        <f t="shared" si="129"/>
        <v>0</v>
      </c>
      <c r="CJ358" s="412">
        <f t="shared" si="130"/>
        <v>0</v>
      </c>
      <c r="CL358" s="414" t="str">
        <f>IF(AND(CN358=1,CO358=1,SUMIF($C358:$C$525,$C358,$AG358:$AG$525)=$AG358),$AG358,IF($CQ358&gt;0,$CQ358,IF(AND(COUNTIF($C$11:$C357,$C358)&gt;=1,COUNTIF($D357:$D357,$D358)&gt;=1),"",IF(AND(SUMIF($C358:$C$525,$C358,$AG358:$AG$525)&gt;$AG358,SUMIF($D358:$D$525,$D358,$AG358:$AG$525)&gt;$AG358),_xlfn.AGGREGATE(14,4,$CP$11:$CP$31*($C$11:$C$31=$C358),1),""))))</f>
        <v/>
      </c>
      <c r="CN358" s="409">
        <f>COUNTIFS('ZASOBY N'!$B357:$B$525,'ZASOBY N'!$B357,'ZASOBY N'!$C357:'ZASOBY N'!$C$525,'ZASOBY N'!$C357,'ZASOBY N'!$D357:'ZASOBY N'!$D$525,'ZASOBY N'!$D357,'ZASOBY N'!$H357:'ZASOBY N'!$H$525,'ZASOBY N'!$H357 )</f>
        <v>0</v>
      </c>
      <c r="CO358" s="410">
        <f>COUNTIFS('ZASOBY N'!$B$10:$B357,'ZASOBY N'!$B357,'ZASOBY N'!$C$10:'ZASOBY N'!$C357,'ZASOBY N'!$C357,'ZASOBY N'!$D$10:'ZASOBY N'!$D357,'ZASOBY N'!$D357,'ZASOBY N'!$H$10:'ZASOBY N'!$H357,'ZASOBY N'!$H357 )</f>
        <v>0</v>
      </c>
      <c r="CP358" s="411">
        <f t="shared" si="131"/>
        <v>0</v>
      </c>
      <c r="CQ358" s="412">
        <f t="shared" si="132"/>
        <v>0</v>
      </c>
      <c r="CS358" s="414" t="str">
        <f>IF(AND(CU358=1,CV358=1,SUMIF($C358:$C$525,$C358,$AF358:$AF$525)=$AF358),$AF358,IF($CX358&gt;0,$CX358,IF(AND(COUNTIF($C$11:$C357,$C358)&gt;=1,COUNTIF($D357:$D357,$D358)&gt;=1),"",IF(AND(SUMIF($C358:$C$525,$C358,$AF358:$AF$525)&gt;$AF358,SUMIF($D358:$D$525,$D358,$AF358:$AF$525)&gt;$AF358),_xlfn.AGGREGATE(14,4,$CW$11:$CW$31*($C$11:$C$31=$C358),1),""))))</f>
        <v/>
      </c>
      <c r="CU358" s="409">
        <f>COUNTIFS('ZASOBY N'!$B357:$B$525,'ZASOBY N'!$B357,'ZASOBY N'!$C357:'ZASOBY N'!$C$525,'ZASOBY N'!$C357,'ZASOBY N'!$D357:'ZASOBY N'!$D$525,'ZASOBY N'!$D357,'ZASOBY N'!$H357:'ZASOBY N'!$H$525,'ZASOBY N'!$H357 )</f>
        <v>0</v>
      </c>
      <c r="CV358" s="410">
        <f>COUNTIFS('ZASOBY N'!$B$10:$B357,'ZASOBY N'!$B357,'ZASOBY N'!$C$10:'ZASOBY N'!$C357,'ZASOBY N'!$C357,'ZASOBY N'!$D$10:'ZASOBY N'!$D357,'ZASOBY N'!$D357,'ZASOBY N'!$H$10:'ZASOBY N'!$H357,'ZASOBY N'!$H357 )</f>
        <v>0</v>
      </c>
      <c r="CW358" s="411">
        <f t="shared" si="133"/>
        <v>0</v>
      </c>
      <c r="CX358" s="412">
        <f t="shared" si="134"/>
        <v>0</v>
      </c>
      <c r="CZ358" s="414" t="str">
        <f>IF(AND(DB358=1,DC358=1,SUMIF($C358:$C$525,$C358,$AE358:$AE$525)=$AE358),$AE358,IF($DE358&gt;0,$DE358,IF(AND(COUNTIF($C$11:$C357,$C358)&gt;=1,COUNTIF($D357:$D357,$D358)&gt;=1),"",IF(AND(SUMIF($C358:$C$525,$C358,$AE358:$AE$525)&gt;$AE358,SUMIF($D358:$D$525,$D358,$AE358:$AE$525)&gt;$AE358),_xlfn.AGGREGATE(14,4,$DD$11:$DD$31*($C$11:$C$31=$C358),1),""))))</f>
        <v/>
      </c>
      <c r="DB358" s="409">
        <f>COUNTIFS('ZASOBY N'!$B357:$B$525,'ZASOBY N'!$B357,'ZASOBY N'!$C357:'ZASOBY N'!$C$525,'ZASOBY N'!$C357,'ZASOBY N'!$D357:'ZASOBY N'!$D$525,'ZASOBY N'!$D357,'ZASOBY N'!$H357:'ZASOBY N'!$H$525,'ZASOBY N'!$H357 )</f>
        <v>0</v>
      </c>
      <c r="DC358" s="410">
        <f>COUNTIFS('ZASOBY N'!$B$10:$B357,'ZASOBY N'!$B357,'ZASOBY N'!$C$10:'ZASOBY N'!$C357,'ZASOBY N'!$C357,'ZASOBY N'!$D$10:'ZASOBY N'!$D357,'ZASOBY N'!$D357,'ZASOBY N'!$H$10:'ZASOBY N'!$H357,'ZASOBY N'!$H357 )</f>
        <v>0</v>
      </c>
      <c r="DD358" s="411">
        <f t="shared" si="135"/>
        <v>0</v>
      </c>
      <c r="DE358" s="412">
        <f t="shared" si="136"/>
        <v>0</v>
      </c>
      <c r="DF358" s="399" t="str">
        <f>IF(AND(DI358=1,DJ358=1,SUMIF($C358:$C$525,$C358,$AD358:$AD$525)=$AD358),$AD358,IF($DL358&gt;0,$DL358,IF(B358="","",IF(AND(COUNTIF($C$11:$C357,$C358)&gt;=1,COUNTIF($D357:$D357,$D358)&gt;=1,COUNTIF($Z355:$Z357,$C358)=0),"",IF(AND(COUNTIF($C$11:$C357,$C358)&gt;=1,COUNTIF($D357:$D357,$D358)&gt;=1),"UJĘTO WYŻEJ",IF(AND(SUMIF($C358:$C$525,$C358,$AD358:$AD$525)&gt;$AD358,SUMIF($D358:$D$525,$D358,$AD358:$AD$525)&gt;$AD358),_xlfn.AGGREGATE(14,4,$DK$11:$DK$31*($C$11:$C$31=$C358),1),""))))))</f>
        <v/>
      </c>
      <c r="DG358" s="414" t="str">
        <f>IF(AND(DI358=1,DJ358=1,SUMIF($C358:$C$525,$C358,$AD358:$AD$525)=$AD358),$AD358,IF($DL358&gt;0,$DL358,IF(AND(COUNTIF($C$11:$C357,$C358)&gt;=1,COUNTIF($D357:$D357,$D358)&gt;=1),"",IF(AND(SUMIF($C358:$C$525,$C358,$AD358:$AD$525)&gt;$AD358,SUMIF($D358:$D$525,$D358,$AD358:$AD$525)&gt;$AD358),_xlfn.AGGREGATE(14,4,$DK$11:$DK$31*($C$11:$C$31=$C358),1),""))))</f>
        <v/>
      </c>
      <c r="DI358" s="409">
        <f>COUNTIFS('ZASOBY N'!$B357:$B$525,'ZASOBY N'!$B357,'ZASOBY N'!$C357:'ZASOBY N'!$C$525,'ZASOBY N'!$C357,'ZASOBY N'!$D357:'ZASOBY N'!$D$525,'ZASOBY N'!$D357,'ZASOBY N'!$H357:'ZASOBY N'!$H$525,'ZASOBY N'!$H357 )</f>
        <v>0</v>
      </c>
      <c r="DJ358" s="410">
        <f>COUNTIFS('ZASOBY N'!$B$10:$B357,'ZASOBY N'!$B357,'ZASOBY N'!$C$10:'ZASOBY N'!$C357,'ZASOBY N'!$C357,'ZASOBY N'!$D$10:'ZASOBY N'!$D357,'ZASOBY N'!$D357,'ZASOBY N'!$H$10:'ZASOBY N'!$H357,'ZASOBY N'!$H357 )</f>
        <v>0</v>
      </c>
      <c r="DK358" s="411">
        <f t="shared" si="137"/>
        <v>0</v>
      </c>
      <c r="DL358" s="412">
        <f t="shared" si="138"/>
        <v>0</v>
      </c>
    </row>
    <row r="359" spans="1:116" ht="18.899999999999999" customHeight="1" x14ac:dyDescent="0.3">
      <c r="A359" s="219"/>
      <c r="B359" s="152" t="str">
        <f>IF('ZASOBY N'!A358="","",'ZASOBY N'!A358)</f>
        <v/>
      </c>
      <c r="C359" s="462" t="str">
        <f>IF('ZASOBY N'!C358="","",'ZASOBY N'!C358)</f>
        <v/>
      </c>
      <c r="D359" s="137" t="str">
        <f>IF('ZASOBY N'!B358="","",'ZASOBY N'!B358)</f>
        <v/>
      </c>
      <c r="E359" s="138"/>
      <c r="F359" s="356" t="str">
        <f>IF('ZASOBY N'!D358="","",'ZASOBY N'!D358)</f>
        <v/>
      </c>
      <c r="G359" s="220" t="str">
        <f>IF('ZASOBY N'!G358="","",'ZASOBY N'!G358)</f>
        <v/>
      </c>
      <c r="H359" s="221" t="str">
        <f>IF('ZASOBY N'!F358="","",'ZASOBY N'!F358)</f>
        <v/>
      </c>
      <c r="I359" s="221" t="str">
        <f>IF('ZASOBY N'!G358="","",'ZASOBY N'!G358)</f>
        <v/>
      </c>
      <c r="J359" s="221" t="str">
        <f>IF('ZASOBY N'!H358="","",'ZASOBY N'!H358)</f>
        <v/>
      </c>
      <c r="K359" s="214">
        <v>0</v>
      </c>
      <c r="L359" s="214">
        <v>0</v>
      </c>
      <c r="M359" s="214">
        <v>0</v>
      </c>
      <c r="N359" s="222" t="str">
        <f>IF('ZASOBY N'!BD358="x","",IF(W359="","",'ZASOBY N'!E358))</f>
        <v/>
      </c>
      <c r="O359" s="223">
        <v>0</v>
      </c>
      <c r="P359" s="223">
        <v>0</v>
      </c>
      <c r="Q359" s="226" t="str">
        <f>IF($N359="","",'UPR BILANS N'!G359*'UPR BILANS N'!N359)</f>
        <v/>
      </c>
      <c r="R359" s="225" t="str">
        <f>IF($N359="","",'ZASOBY N'!O358)</f>
        <v/>
      </c>
      <c r="S359" s="225" t="str">
        <f>IF($N359="","",IF('ZASOBY N'!Q358="",0,'ZASOBY N'!Q358))</f>
        <v/>
      </c>
      <c r="T359" s="225" t="str">
        <f>IF($N359="","",'ZASOBY N'!V358)</f>
        <v/>
      </c>
      <c r="U359" s="225" t="str">
        <f>IF($N359="","",IF('ZASOBY N'!AG358="",0,'ZASOBY N'!AG358))</f>
        <v/>
      </c>
      <c r="V359" s="225" t="str">
        <f>IF($N359="","",IF(NN!P361="",0,NN!P361))</f>
        <v/>
      </c>
      <c r="W359" s="225" t="str">
        <f t="shared" si="116"/>
        <v/>
      </c>
      <c r="X359" s="226" t="str">
        <f t="shared" si="119"/>
        <v/>
      </c>
      <c r="Y359" s="225" t="str">
        <f>IF('ZASOBY N'!AU358="","",IF(C359&lt;&gt;C358,'ZASOBY N'!AU358,IF(D359&lt;&gt;D358,'ZASOBY N'!AU358,IF(F359&lt;&gt;F358,'ZASOBY N'!AU358,IF(G359&lt;&gt;G358,'ZASOBY N'!AU358,IF(J359&lt;&gt;J358,'ZASOBY N'!AU358,IF(NN!AC361="","",IF(AND(C358=C359,H358=H359,J358=J359,NN!AC361&gt;0),"",IF(AND(C359=C360,H359=DO357,NN!CW359&gt;0),'ZASOBY N'!AU358,'ZASOBY N'!AU358)))))))))</f>
        <v/>
      </c>
      <c r="Z359" s="225" t="str">
        <f t="shared" si="117"/>
        <v/>
      </c>
      <c r="AA359" s="227" t="str">
        <f t="shared" si="121"/>
        <v/>
      </c>
      <c r="AB359" s="400" t="str">
        <f t="shared" si="118"/>
        <v/>
      </c>
      <c r="AC359" s="228" t="str">
        <f t="shared" si="120"/>
        <v/>
      </c>
      <c r="AD359" s="222">
        <f>IF(B359="",0,IF(F359="",0,INDEX(POBRANIE_!$B$6:$F$101,MATCH('UPR BILANS N'!$F359,POBRANIE_!$A$6:$A$101,0),2)))</f>
        <v>0</v>
      </c>
      <c r="AE359" s="224">
        <f>IF(OR('ZASOBY N'!G358="",'ZASOBY N'!E358=""),0,IF(B359="",0,'ZASOBY N'!G358*'ZASOBY N'!E358))</f>
        <v>0</v>
      </c>
      <c r="AF359" s="225">
        <f>IF('ZASOBY N'!O358="",0,'ZASOBY N'!O358)</f>
        <v>0</v>
      </c>
      <c r="AG359" s="225">
        <f>IF('ZASOBY N'!Q358="",0,'ZASOBY N'!Q358)</f>
        <v>0</v>
      </c>
      <c r="AH359" s="225">
        <f>IF('ZASOBY N'!V358="",0,'ZASOBY N'!V358)</f>
        <v>0</v>
      </c>
      <c r="AI359" s="225">
        <f>IF('ZASOBY N'!AG358="",0,'ZASOBY N'!AG358)</f>
        <v>0</v>
      </c>
      <c r="AJ359" s="225">
        <f>IF(NN!P361="",0,IF(NN!P361="BRAK kol.7","BRAK BADAŃ",NN!P361))</f>
        <v>0</v>
      </c>
      <c r="AK359" s="225">
        <f>IF(NN!AC361="",0,IF(NN!AC361="BRAK kol.7","BRAK BADAŃ",NN!AC361))</f>
        <v>0</v>
      </c>
      <c r="BJ359" s="414" t="str">
        <f>IF(AND(BL359=1,BM359=1,SUMIF($C359:$C$525,$C359,$AK359:$AK$525)=$AK359),$AK359,IF($BO359&gt;0,$BO359,IF(AND(COUNTIF($C$11:$C358,$C359)&gt;=1,COUNTIF($D358:$D358,$D359)&gt;=1),"",IF(AND(SUMIF($C359:$C$525,$C359,$AK359:$AK$525)&gt;=$AK359,SUMIF($D359:$D$525,$D359,$AK359:$AK$525)&gt;=$AK359),SUMIF($C359:$C$525,$C359,$AK359:$AK$525),""))))</f>
        <v/>
      </c>
      <c r="BL359" s="409">
        <f>COUNTIFS('ZASOBY N'!$B358:$B$525,'ZASOBY N'!$B358,'ZASOBY N'!$C358:'ZASOBY N'!$C$525,'ZASOBY N'!$C358,'ZASOBY N'!$D358:'ZASOBY N'!$D$525,'ZASOBY N'!$D358,'ZASOBY N'!$H358:'ZASOBY N'!$H$525,'ZASOBY N'!$H358 )</f>
        <v>0</v>
      </c>
      <c r="BM359" s="410">
        <f>COUNTIFS('ZASOBY N'!$B$10:$B358,'ZASOBY N'!$B358,'ZASOBY N'!$C$10:'ZASOBY N'!$C358,'ZASOBY N'!$C358,'ZASOBY N'!$D$10:'ZASOBY N'!$D358,'ZASOBY N'!$D358,'ZASOBY N'!$H$10:'ZASOBY N'!$H358,'ZASOBY N'!$H358 )</f>
        <v>0</v>
      </c>
      <c r="BN359" s="411">
        <f t="shared" si="122"/>
        <v>0</v>
      </c>
      <c r="BO359" s="412">
        <f t="shared" si="123"/>
        <v>0</v>
      </c>
      <c r="BP359" s="94" t="str">
        <f t="shared" si="124"/>
        <v/>
      </c>
      <c r="BQ359" s="414" t="str">
        <f>IF(AND(BS359=1,BT359=1,SUMIF($C359:$C$525,$C359,$AJ359:$AJ$525)=$AJ359),$AJ359,IF($BV359&gt;0,$BV359,IF(AND(COUNTIF($C$11:$C358,$C359)&gt;=1,COUNTIF($D358:$D358,$D359)&gt;=1),"",IF(AND(SUMIF($C359:$C$525,$C359,$AJ359:$AJ$525)&gt;$AJ359,SUMIF($D359:$D$525,$D359,$AJ359:$AJ$525)&gt;$AJ359),SUMIF($C359:$C$525,$C359,$AJ359:$AJ$525),""))))</f>
        <v/>
      </c>
      <c r="BS359" s="409">
        <f>COUNTIFS('ZASOBY N'!$B358:$B$525,'ZASOBY N'!$B358,'ZASOBY N'!$C358:'ZASOBY N'!$C$525,'ZASOBY N'!$C358,'ZASOBY N'!$D358:'ZASOBY N'!$D$525,'ZASOBY N'!$D358,'ZASOBY N'!$H358:'ZASOBY N'!$H$525,'ZASOBY N'!$H358 )</f>
        <v>0</v>
      </c>
      <c r="BT359" s="410">
        <f>COUNTIFS('ZASOBY N'!$B$10:$B358,'ZASOBY N'!$B358,'ZASOBY N'!$C$10:'ZASOBY N'!$C358,'ZASOBY N'!$C358,'ZASOBY N'!$D$10:'ZASOBY N'!$D358,'ZASOBY N'!$D358,'ZASOBY N'!$H$10:'ZASOBY N'!$H358,'ZASOBY N'!$H358 )</f>
        <v>0</v>
      </c>
      <c r="BU359" s="411">
        <f t="shared" si="125"/>
        <v>0</v>
      </c>
      <c r="BV359" s="412">
        <f t="shared" si="126"/>
        <v>0</v>
      </c>
      <c r="BW359" s="94" t="s">
        <v>499</v>
      </c>
      <c r="BX359" s="414" t="str">
        <f>IF(AND(BZ359=1,CA359=1,SUMIF($C359:$C$525,$C359,$AI359:$AI$525)=$AI359),$AI359,IF($CC359&gt;0,$CC359,IF(AND(COUNTIF($C$11:$C358,$C359)&gt;=1,COUNTIF($D358:$D358,$D359)&gt;=1),"",IF(AND(SUMIF($C359:$C$525,$C359,$AI359:$AI$525)&gt;$AI359,SUMIF($D359:$D$525,$D359,$AI359:$AI$525)&gt;$IG359),_xlfn.AGGREGATE(14,4,$CB$11:$CB$31*($C$11:$C$31=$C359),1),""))))</f>
        <v/>
      </c>
      <c r="BZ359" s="409">
        <f>COUNTIFS('ZASOBY N'!$B358:$B$525,'ZASOBY N'!$B358,'ZASOBY N'!$C358:'ZASOBY N'!$C$525,'ZASOBY N'!$C358,'ZASOBY N'!$D358:'ZASOBY N'!$D$525,'ZASOBY N'!$D358,'ZASOBY N'!$H358:'ZASOBY N'!$H$525,'ZASOBY N'!$H358 )</f>
        <v>0</v>
      </c>
      <c r="CA359" s="410">
        <f>COUNTIFS('ZASOBY N'!$B$10:$B358,'ZASOBY N'!$B358,'ZASOBY N'!$C$10:'ZASOBY N'!$C358,'ZASOBY N'!$C358,'ZASOBY N'!$D$10:'ZASOBY N'!$D358,'ZASOBY N'!$D358,'ZASOBY N'!$H$10:'ZASOBY N'!$H358,'ZASOBY N'!$H358 )</f>
        <v>0</v>
      </c>
      <c r="CB359" s="411">
        <f t="shared" si="127"/>
        <v>0</v>
      </c>
      <c r="CC359" s="412">
        <f t="shared" si="128"/>
        <v>0</v>
      </c>
      <c r="CE359" s="414" t="str">
        <f>IF(AND(CG359=1,CH359=1,SUMIF($C359:$C$525,$C359,$AH359:$AH$525)=$AH359),$AH359,IF($CJ359&gt;0,$CJ359,IF(AND(COUNTIF($C$11:$C358,$C359)&gt;=1,COUNTIF($D358:$D358,$D359)&gt;=1),"",IF(AND(SUMIF($C359:$C$525,$C359,$AH359:$AH$525)&gt;$AH359,SUMIF($D359:$D$525,$D359,$AH359:$AH$525)&gt;$AH359),_xlfn.AGGREGATE(14,4,$CI$11:$CI$31*($C$11:$C$31=$C359),1),""))))</f>
        <v/>
      </c>
      <c r="CG359" s="409">
        <f>COUNTIFS('ZASOBY N'!$B358:$B$525,'ZASOBY N'!$B358,'ZASOBY N'!$C358:'ZASOBY N'!$C$525,'ZASOBY N'!$C358,'ZASOBY N'!$D358:'ZASOBY N'!$D$525,'ZASOBY N'!$D358,'ZASOBY N'!$H358:'ZASOBY N'!$H$525,'ZASOBY N'!$H358 )</f>
        <v>0</v>
      </c>
      <c r="CH359" s="410">
        <f>COUNTIFS('ZASOBY N'!$B$10:$B358,'ZASOBY N'!$B358,'ZASOBY N'!$C$10:'ZASOBY N'!$C358,'ZASOBY N'!$C358,'ZASOBY N'!$D$10:'ZASOBY N'!$D358,'ZASOBY N'!$D358,'ZASOBY N'!$H$10:'ZASOBY N'!$H358,'ZASOBY N'!$H358 )</f>
        <v>0</v>
      </c>
      <c r="CI359" s="411">
        <f t="shared" si="129"/>
        <v>0</v>
      </c>
      <c r="CJ359" s="412">
        <f t="shared" si="130"/>
        <v>0</v>
      </c>
      <c r="CL359" s="414" t="str">
        <f>IF(AND(CN359=1,CO359=1,SUMIF($C359:$C$525,$C359,$AG359:$AG$525)=$AG359),$AG359,IF($CQ359&gt;0,$CQ359,IF(AND(COUNTIF($C$11:$C358,$C359)&gt;=1,COUNTIF($D358:$D358,$D359)&gt;=1),"",IF(AND(SUMIF($C359:$C$525,$C359,$AG359:$AG$525)&gt;$AG359,SUMIF($D359:$D$525,$D359,$AG359:$AG$525)&gt;$AG359),_xlfn.AGGREGATE(14,4,$CP$11:$CP$31*($C$11:$C$31=$C359),1),""))))</f>
        <v/>
      </c>
      <c r="CN359" s="409">
        <f>COUNTIFS('ZASOBY N'!$B358:$B$525,'ZASOBY N'!$B358,'ZASOBY N'!$C358:'ZASOBY N'!$C$525,'ZASOBY N'!$C358,'ZASOBY N'!$D358:'ZASOBY N'!$D$525,'ZASOBY N'!$D358,'ZASOBY N'!$H358:'ZASOBY N'!$H$525,'ZASOBY N'!$H358 )</f>
        <v>0</v>
      </c>
      <c r="CO359" s="410">
        <f>COUNTIFS('ZASOBY N'!$B$10:$B358,'ZASOBY N'!$B358,'ZASOBY N'!$C$10:'ZASOBY N'!$C358,'ZASOBY N'!$C358,'ZASOBY N'!$D$10:'ZASOBY N'!$D358,'ZASOBY N'!$D358,'ZASOBY N'!$H$10:'ZASOBY N'!$H358,'ZASOBY N'!$H358 )</f>
        <v>0</v>
      </c>
      <c r="CP359" s="411">
        <f t="shared" si="131"/>
        <v>0</v>
      </c>
      <c r="CQ359" s="412">
        <f t="shared" si="132"/>
        <v>0</v>
      </c>
      <c r="CS359" s="414" t="str">
        <f>IF(AND(CU359=1,CV359=1,SUMIF($C359:$C$525,$C359,$AF359:$AF$525)=$AF359),$AF359,IF($CX359&gt;0,$CX359,IF(AND(COUNTIF($C$11:$C358,$C359)&gt;=1,COUNTIF($D358:$D358,$D359)&gt;=1),"",IF(AND(SUMIF($C359:$C$525,$C359,$AF359:$AF$525)&gt;$AF359,SUMIF($D359:$D$525,$D359,$AF359:$AF$525)&gt;$AF359),_xlfn.AGGREGATE(14,4,$CW$11:$CW$31*($C$11:$C$31=$C359),1),""))))</f>
        <v/>
      </c>
      <c r="CU359" s="409">
        <f>COUNTIFS('ZASOBY N'!$B358:$B$525,'ZASOBY N'!$B358,'ZASOBY N'!$C358:'ZASOBY N'!$C$525,'ZASOBY N'!$C358,'ZASOBY N'!$D358:'ZASOBY N'!$D$525,'ZASOBY N'!$D358,'ZASOBY N'!$H358:'ZASOBY N'!$H$525,'ZASOBY N'!$H358 )</f>
        <v>0</v>
      </c>
      <c r="CV359" s="410">
        <f>COUNTIFS('ZASOBY N'!$B$10:$B358,'ZASOBY N'!$B358,'ZASOBY N'!$C$10:'ZASOBY N'!$C358,'ZASOBY N'!$C358,'ZASOBY N'!$D$10:'ZASOBY N'!$D358,'ZASOBY N'!$D358,'ZASOBY N'!$H$10:'ZASOBY N'!$H358,'ZASOBY N'!$H358 )</f>
        <v>0</v>
      </c>
      <c r="CW359" s="411">
        <f t="shared" si="133"/>
        <v>0</v>
      </c>
      <c r="CX359" s="412">
        <f t="shared" si="134"/>
        <v>0</v>
      </c>
      <c r="CZ359" s="414" t="str">
        <f>IF(AND(DB359=1,DC359=1,SUMIF($C359:$C$525,$C359,$AE359:$AE$525)=$AE359),$AE359,IF($DE359&gt;0,$DE359,IF(AND(COUNTIF($C$11:$C358,$C359)&gt;=1,COUNTIF($D358:$D358,$D359)&gt;=1),"",IF(AND(SUMIF($C359:$C$525,$C359,$AE359:$AE$525)&gt;$AE359,SUMIF($D359:$D$525,$D359,$AE359:$AE$525)&gt;$AE359),_xlfn.AGGREGATE(14,4,$DD$11:$DD$31*($C$11:$C$31=$C359),1),""))))</f>
        <v/>
      </c>
      <c r="DB359" s="409">
        <f>COUNTIFS('ZASOBY N'!$B358:$B$525,'ZASOBY N'!$B358,'ZASOBY N'!$C358:'ZASOBY N'!$C$525,'ZASOBY N'!$C358,'ZASOBY N'!$D358:'ZASOBY N'!$D$525,'ZASOBY N'!$D358,'ZASOBY N'!$H358:'ZASOBY N'!$H$525,'ZASOBY N'!$H358 )</f>
        <v>0</v>
      </c>
      <c r="DC359" s="410">
        <f>COUNTIFS('ZASOBY N'!$B$10:$B358,'ZASOBY N'!$B358,'ZASOBY N'!$C$10:'ZASOBY N'!$C358,'ZASOBY N'!$C358,'ZASOBY N'!$D$10:'ZASOBY N'!$D358,'ZASOBY N'!$D358,'ZASOBY N'!$H$10:'ZASOBY N'!$H358,'ZASOBY N'!$H358 )</f>
        <v>0</v>
      </c>
      <c r="DD359" s="411">
        <f t="shared" si="135"/>
        <v>0</v>
      </c>
      <c r="DE359" s="412">
        <f t="shared" si="136"/>
        <v>0</v>
      </c>
      <c r="DF359" s="399" t="str">
        <f>IF(AND(DI359=1,DJ359=1,SUMIF($C359:$C$525,$C359,$AD359:$AD$525)=$AD359),$AD359,IF($DL359&gt;0,$DL359,IF(B359="","",IF(AND(COUNTIF($C$11:$C358,$C359)&gt;=1,COUNTIF($D358:$D358,$D359)&gt;=1,COUNTIF($Z356:$Z358,$C359)=0),"",IF(AND(COUNTIF($C$11:$C358,$C359)&gt;=1,COUNTIF($D358:$D358,$D359)&gt;=1),"UJĘTO WYŻEJ",IF(AND(SUMIF($C359:$C$525,$C359,$AD359:$AD$525)&gt;$AD359,SUMIF($D359:$D$525,$D359,$AD359:$AD$525)&gt;$AD359),_xlfn.AGGREGATE(14,4,$DK$11:$DK$31*($C$11:$C$31=$C359),1),""))))))</f>
        <v/>
      </c>
      <c r="DG359" s="414" t="str">
        <f>IF(AND(DI359=1,DJ359=1,SUMIF($C359:$C$525,$C359,$AD359:$AD$525)=$AD359),$AD359,IF($DL359&gt;0,$DL359,IF(AND(COUNTIF($C$11:$C358,$C359)&gt;=1,COUNTIF($D358:$D358,$D359)&gt;=1),"",IF(AND(SUMIF($C359:$C$525,$C359,$AD359:$AD$525)&gt;$AD359,SUMIF($D359:$D$525,$D359,$AD359:$AD$525)&gt;$AD359),_xlfn.AGGREGATE(14,4,$DK$11:$DK$31*($C$11:$C$31=$C359),1),""))))</f>
        <v/>
      </c>
      <c r="DI359" s="409">
        <f>COUNTIFS('ZASOBY N'!$B358:$B$525,'ZASOBY N'!$B358,'ZASOBY N'!$C358:'ZASOBY N'!$C$525,'ZASOBY N'!$C358,'ZASOBY N'!$D358:'ZASOBY N'!$D$525,'ZASOBY N'!$D358,'ZASOBY N'!$H358:'ZASOBY N'!$H$525,'ZASOBY N'!$H358 )</f>
        <v>0</v>
      </c>
      <c r="DJ359" s="410">
        <f>COUNTIFS('ZASOBY N'!$B$10:$B358,'ZASOBY N'!$B358,'ZASOBY N'!$C$10:'ZASOBY N'!$C358,'ZASOBY N'!$C358,'ZASOBY N'!$D$10:'ZASOBY N'!$D358,'ZASOBY N'!$D358,'ZASOBY N'!$H$10:'ZASOBY N'!$H358,'ZASOBY N'!$H358 )</f>
        <v>0</v>
      </c>
      <c r="DK359" s="411">
        <f t="shared" si="137"/>
        <v>0</v>
      </c>
      <c r="DL359" s="412">
        <f t="shared" si="138"/>
        <v>0</v>
      </c>
    </row>
    <row r="360" spans="1:116" ht="18.899999999999999" customHeight="1" x14ac:dyDescent="0.3">
      <c r="A360" s="219"/>
      <c r="B360" s="152" t="str">
        <f>IF('ZASOBY N'!A359="","",'ZASOBY N'!A359)</f>
        <v/>
      </c>
      <c r="C360" s="462" t="str">
        <f>IF('ZASOBY N'!C359="","",'ZASOBY N'!C359)</f>
        <v/>
      </c>
      <c r="D360" s="137" t="str">
        <f>IF('ZASOBY N'!B359="","",'ZASOBY N'!B359)</f>
        <v/>
      </c>
      <c r="E360" s="138"/>
      <c r="F360" s="356" t="str">
        <f>IF('ZASOBY N'!D359="","",'ZASOBY N'!D359)</f>
        <v/>
      </c>
      <c r="G360" s="220" t="str">
        <f>IF('ZASOBY N'!G359="","",'ZASOBY N'!G359)</f>
        <v/>
      </c>
      <c r="H360" s="221" t="str">
        <f>IF('ZASOBY N'!F359="","",'ZASOBY N'!F359)</f>
        <v/>
      </c>
      <c r="I360" s="221" t="str">
        <f>IF('ZASOBY N'!G359="","",'ZASOBY N'!G359)</f>
        <v/>
      </c>
      <c r="J360" s="221" t="str">
        <f>IF('ZASOBY N'!H359="","",'ZASOBY N'!H359)</f>
        <v/>
      </c>
      <c r="K360" s="214">
        <v>0</v>
      </c>
      <c r="L360" s="214">
        <v>0</v>
      </c>
      <c r="M360" s="214">
        <v>0</v>
      </c>
      <c r="N360" s="222" t="str">
        <f>IF('ZASOBY N'!BD359="x","",IF(W360="","",'ZASOBY N'!E359))</f>
        <v/>
      </c>
      <c r="O360" s="223">
        <v>0</v>
      </c>
      <c r="P360" s="223">
        <v>0</v>
      </c>
      <c r="Q360" s="226" t="str">
        <f>IF($N360="","",'UPR BILANS N'!G360*'UPR BILANS N'!N360)</f>
        <v/>
      </c>
      <c r="R360" s="225" t="str">
        <f>IF($N360="","",'ZASOBY N'!O359)</f>
        <v/>
      </c>
      <c r="S360" s="225" t="str">
        <f>IF($N360="","",IF('ZASOBY N'!Q359="",0,'ZASOBY N'!Q359))</f>
        <v/>
      </c>
      <c r="T360" s="225" t="str">
        <f>IF($N360="","",'ZASOBY N'!V359)</f>
        <v/>
      </c>
      <c r="U360" s="225" t="str">
        <f>IF($N360="","",IF('ZASOBY N'!AG359="",0,'ZASOBY N'!AG359))</f>
        <v/>
      </c>
      <c r="V360" s="225" t="str">
        <f>IF($N360="","",IF(NN!P362="",0,NN!P362))</f>
        <v/>
      </c>
      <c r="W360" s="225" t="str">
        <f t="shared" si="116"/>
        <v/>
      </c>
      <c r="X360" s="226" t="str">
        <f t="shared" si="119"/>
        <v/>
      </c>
      <c r="Y360" s="225" t="str">
        <f>IF('ZASOBY N'!AU359="","",IF(C360&lt;&gt;C359,'ZASOBY N'!AU359,IF(D360&lt;&gt;D359,'ZASOBY N'!AU359,IF(F360&lt;&gt;F359,'ZASOBY N'!AU359,IF(G360&lt;&gt;G359,'ZASOBY N'!AU359,IF(J360&lt;&gt;J359,'ZASOBY N'!AU359,IF(NN!AC362="","",IF(AND(C359=C360,H359=H360,J359=J360,NN!AC362&gt;0),"",IF(AND(C360=C361,H360=DO358,NN!CW360&gt;0),'ZASOBY N'!AU359,'ZASOBY N'!AU359)))))))))</f>
        <v/>
      </c>
      <c r="Z360" s="225" t="str">
        <f t="shared" si="117"/>
        <v/>
      </c>
      <c r="AA360" s="227" t="str">
        <f t="shared" si="121"/>
        <v/>
      </c>
      <c r="AB360" s="400" t="str">
        <f t="shared" si="118"/>
        <v/>
      </c>
      <c r="AC360" s="228" t="str">
        <f t="shared" si="120"/>
        <v/>
      </c>
      <c r="AD360" s="222">
        <f>IF(B360="",0,IF(F360="",0,INDEX(POBRANIE_!$B$6:$F$101,MATCH('UPR BILANS N'!$F360,POBRANIE_!$A$6:$A$101,0),2)))</f>
        <v>0</v>
      </c>
      <c r="AE360" s="224">
        <f>IF(OR('ZASOBY N'!G359="",'ZASOBY N'!E359=""),0,IF(B360="",0,'ZASOBY N'!G359*'ZASOBY N'!E359))</f>
        <v>0</v>
      </c>
      <c r="AF360" s="225">
        <f>IF('ZASOBY N'!O359="",0,'ZASOBY N'!O359)</f>
        <v>0</v>
      </c>
      <c r="AG360" s="225">
        <f>IF('ZASOBY N'!Q359="",0,'ZASOBY N'!Q359)</f>
        <v>0</v>
      </c>
      <c r="AH360" s="225">
        <f>IF('ZASOBY N'!V359="",0,'ZASOBY N'!V359)</f>
        <v>0</v>
      </c>
      <c r="AI360" s="225">
        <f>IF('ZASOBY N'!AG359="",0,'ZASOBY N'!AG359)</f>
        <v>0</v>
      </c>
      <c r="AJ360" s="225">
        <f>IF(NN!P362="",0,IF(NN!P362="BRAK kol.7","BRAK BADAŃ",NN!P362))</f>
        <v>0</v>
      </c>
      <c r="AK360" s="225">
        <f>IF(NN!AC362="",0,IF(NN!AC362="BRAK kol.7","BRAK BADAŃ",NN!AC362))</f>
        <v>0</v>
      </c>
      <c r="BJ360" s="414" t="str">
        <f>IF(AND(BL360=1,BM360=1,SUMIF($C360:$C$525,$C360,$AK360:$AK$525)=$AK360),$AK360,IF($BO360&gt;0,$BO360,IF(AND(COUNTIF($C$11:$C359,$C360)&gt;=1,COUNTIF($D359:$D359,$D360)&gt;=1),"",IF(AND(SUMIF($C360:$C$525,$C360,$AK360:$AK$525)&gt;=$AK360,SUMIF($D360:$D$525,$D360,$AK360:$AK$525)&gt;=$AK360),SUMIF($C360:$C$525,$C360,$AK360:$AK$525),""))))</f>
        <v/>
      </c>
      <c r="BL360" s="409">
        <f>COUNTIFS('ZASOBY N'!$B359:$B$525,'ZASOBY N'!$B359,'ZASOBY N'!$C359:'ZASOBY N'!$C$525,'ZASOBY N'!$C359,'ZASOBY N'!$D359:'ZASOBY N'!$D$525,'ZASOBY N'!$D359,'ZASOBY N'!$H359:'ZASOBY N'!$H$525,'ZASOBY N'!$H359 )</f>
        <v>0</v>
      </c>
      <c r="BM360" s="410">
        <f>COUNTIFS('ZASOBY N'!$B$10:$B359,'ZASOBY N'!$B359,'ZASOBY N'!$C$10:'ZASOBY N'!$C359,'ZASOBY N'!$C359,'ZASOBY N'!$D$10:'ZASOBY N'!$D359,'ZASOBY N'!$D359,'ZASOBY N'!$H$10:'ZASOBY N'!$H359,'ZASOBY N'!$H359 )</f>
        <v>0</v>
      </c>
      <c r="BN360" s="411">
        <f t="shared" si="122"/>
        <v>0</v>
      </c>
      <c r="BO360" s="412">
        <f t="shared" si="123"/>
        <v>0</v>
      </c>
      <c r="BP360" s="94" t="str">
        <f t="shared" si="124"/>
        <v/>
      </c>
      <c r="BQ360" s="414" t="str">
        <f>IF(AND(BS360=1,BT360=1,SUMIF($C360:$C$525,$C360,$AJ360:$AJ$525)=$AJ360),$AJ360,IF($BV360&gt;0,$BV360,IF(AND(COUNTIF($C$11:$C359,$C360)&gt;=1,COUNTIF($D359:$D359,$D360)&gt;=1),"",IF(AND(SUMIF($C360:$C$525,$C360,$AJ360:$AJ$525)&gt;$AJ360,SUMIF($D360:$D$525,$D360,$AJ360:$AJ$525)&gt;$AJ360),SUMIF($C360:$C$525,$C360,$AJ360:$AJ$525),""))))</f>
        <v/>
      </c>
      <c r="BS360" s="409">
        <f>COUNTIFS('ZASOBY N'!$B359:$B$525,'ZASOBY N'!$B359,'ZASOBY N'!$C359:'ZASOBY N'!$C$525,'ZASOBY N'!$C359,'ZASOBY N'!$D359:'ZASOBY N'!$D$525,'ZASOBY N'!$D359,'ZASOBY N'!$H359:'ZASOBY N'!$H$525,'ZASOBY N'!$H359 )</f>
        <v>0</v>
      </c>
      <c r="BT360" s="410">
        <f>COUNTIFS('ZASOBY N'!$B$10:$B359,'ZASOBY N'!$B359,'ZASOBY N'!$C$10:'ZASOBY N'!$C359,'ZASOBY N'!$C359,'ZASOBY N'!$D$10:'ZASOBY N'!$D359,'ZASOBY N'!$D359,'ZASOBY N'!$H$10:'ZASOBY N'!$H359,'ZASOBY N'!$H359 )</f>
        <v>0</v>
      </c>
      <c r="BU360" s="411">
        <f t="shared" si="125"/>
        <v>0</v>
      </c>
      <c r="BV360" s="412">
        <f t="shared" si="126"/>
        <v>0</v>
      </c>
      <c r="BW360" s="94" t="s">
        <v>499</v>
      </c>
      <c r="BX360" s="414" t="str">
        <f>IF(AND(BZ360=1,CA360=1,SUMIF($C360:$C$525,$C360,$AI360:$AI$525)=$AI360),$AI360,IF($CC360&gt;0,$CC360,IF(AND(COUNTIF($C$11:$C359,$C360)&gt;=1,COUNTIF($D359:$D359,$D360)&gt;=1),"",IF(AND(SUMIF($C360:$C$525,$C360,$AI360:$AI$525)&gt;$AI360,SUMIF($D360:$D$525,$D360,$AI360:$AI$525)&gt;$IG360),_xlfn.AGGREGATE(14,4,$CB$11:$CB$31*($C$11:$C$31=$C360),1),""))))</f>
        <v/>
      </c>
      <c r="BZ360" s="409">
        <f>COUNTIFS('ZASOBY N'!$B359:$B$525,'ZASOBY N'!$B359,'ZASOBY N'!$C359:'ZASOBY N'!$C$525,'ZASOBY N'!$C359,'ZASOBY N'!$D359:'ZASOBY N'!$D$525,'ZASOBY N'!$D359,'ZASOBY N'!$H359:'ZASOBY N'!$H$525,'ZASOBY N'!$H359 )</f>
        <v>0</v>
      </c>
      <c r="CA360" s="410">
        <f>COUNTIFS('ZASOBY N'!$B$10:$B359,'ZASOBY N'!$B359,'ZASOBY N'!$C$10:'ZASOBY N'!$C359,'ZASOBY N'!$C359,'ZASOBY N'!$D$10:'ZASOBY N'!$D359,'ZASOBY N'!$D359,'ZASOBY N'!$H$10:'ZASOBY N'!$H359,'ZASOBY N'!$H359 )</f>
        <v>0</v>
      </c>
      <c r="CB360" s="411">
        <f t="shared" si="127"/>
        <v>0</v>
      </c>
      <c r="CC360" s="412">
        <f t="shared" si="128"/>
        <v>0</v>
      </c>
      <c r="CE360" s="414" t="str">
        <f>IF(AND(CG360=1,CH360=1,SUMIF($C360:$C$525,$C360,$AH360:$AH$525)=$AH360),$AH360,IF($CJ360&gt;0,$CJ360,IF(AND(COUNTIF($C$11:$C359,$C360)&gt;=1,COUNTIF($D359:$D359,$D360)&gt;=1),"",IF(AND(SUMIF($C360:$C$525,$C360,$AH360:$AH$525)&gt;$AH360,SUMIF($D360:$D$525,$D360,$AH360:$AH$525)&gt;$AH360),_xlfn.AGGREGATE(14,4,$CI$11:$CI$31*($C$11:$C$31=$C360),1),""))))</f>
        <v/>
      </c>
      <c r="CG360" s="409">
        <f>COUNTIFS('ZASOBY N'!$B359:$B$525,'ZASOBY N'!$B359,'ZASOBY N'!$C359:'ZASOBY N'!$C$525,'ZASOBY N'!$C359,'ZASOBY N'!$D359:'ZASOBY N'!$D$525,'ZASOBY N'!$D359,'ZASOBY N'!$H359:'ZASOBY N'!$H$525,'ZASOBY N'!$H359 )</f>
        <v>0</v>
      </c>
      <c r="CH360" s="410">
        <f>COUNTIFS('ZASOBY N'!$B$10:$B359,'ZASOBY N'!$B359,'ZASOBY N'!$C$10:'ZASOBY N'!$C359,'ZASOBY N'!$C359,'ZASOBY N'!$D$10:'ZASOBY N'!$D359,'ZASOBY N'!$D359,'ZASOBY N'!$H$10:'ZASOBY N'!$H359,'ZASOBY N'!$H359 )</f>
        <v>0</v>
      </c>
      <c r="CI360" s="411">
        <f t="shared" si="129"/>
        <v>0</v>
      </c>
      <c r="CJ360" s="412">
        <f t="shared" si="130"/>
        <v>0</v>
      </c>
      <c r="CL360" s="414" t="str">
        <f>IF(AND(CN360=1,CO360=1,SUMIF($C360:$C$525,$C360,$AG360:$AG$525)=$AG360),$AG360,IF($CQ360&gt;0,$CQ360,IF(AND(COUNTIF($C$11:$C359,$C360)&gt;=1,COUNTIF($D359:$D359,$D360)&gt;=1),"",IF(AND(SUMIF($C360:$C$525,$C360,$AG360:$AG$525)&gt;$AG360,SUMIF($D360:$D$525,$D360,$AG360:$AG$525)&gt;$AG360),_xlfn.AGGREGATE(14,4,$CP$11:$CP$31*($C$11:$C$31=$C360),1),""))))</f>
        <v/>
      </c>
      <c r="CN360" s="409">
        <f>COUNTIFS('ZASOBY N'!$B359:$B$525,'ZASOBY N'!$B359,'ZASOBY N'!$C359:'ZASOBY N'!$C$525,'ZASOBY N'!$C359,'ZASOBY N'!$D359:'ZASOBY N'!$D$525,'ZASOBY N'!$D359,'ZASOBY N'!$H359:'ZASOBY N'!$H$525,'ZASOBY N'!$H359 )</f>
        <v>0</v>
      </c>
      <c r="CO360" s="410">
        <f>COUNTIFS('ZASOBY N'!$B$10:$B359,'ZASOBY N'!$B359,'ZASOBY N'!$C$10:'ZASOBY N'!$C359,'ZASOBY N'!$C359,'ZASOBY N'!$D$10:'ZASOBY N'!$D359,'ZASOBY N'!$D359,'ZASOBY N'!$H$10:'ZASOBY N'!$H359,'ZASOBY N'!$H359 )</f>
        <v>0</v>
      </c>
      <c r="CP360" s="411">
        <f t="shared" si="131"/>
        <v>0</v>
      </c>
      <c r="CQ360" s="412">
        <f t="shared" si="132"/>
        <v>0</v>
      </c>
      <c r="CS360" s="414" t="str">
        <f>IF(AND(CU360=1,CV360=1,SUMIF($C360:$C$525,$C360,$AF360:$AF$525)=$AF360),$AF360,IF($CX360&gt;0,$CX360,IF(AND(COUNTIF($C$11:$C359,$C360)&gt;=1,COUNTIF($D359:$D359,$D360)&gt;=1),"",IF(AND(SUMIF($C360:$C$525,$C360,$AF360:$AF$525)&gt;$AF360,SUMIF($D360:$D$525,$D360,$AF360:$AF$525)&gt;$AF360),_xlfn.AGGREGATE(14,4,$CW$11:$CW$31*($C$11:$C$31=$C360),1),""))))</f>
        <v/>
      </c>
      <c r="CU360" s="409">
        <f>COUNTIFS('ZASOBY N'!$B359:$B$525,'ZASOBY N'!$B359,'ZASOBY N'!$C359:'ZASOBY N'!$C$525,'ZASOBY N'!$C359,'ZASOBY N'!$D359:'ZASOBY N'!$D$525,'ZASOBY N'!$D359,'ZASOBY N'!$H359:'ZASOBY N'!$H$525,'ZASOBY N'!$H359 )</f>
        <v>0</v>
      </c>
      <c r="CV360" s="410">
        <f>COUNTIFS('ZASOBY N'!$B$10:$B359,'ZASOBY N'!$B359,'ZASOBY N'!$C$10:'ZASOBY N'!$C359,'ZASOBY N'!$C359,'ZASOBY N'!$D$10:'ZASOBY N'!$D359,'ZASOBY N'!$D359,'ZASOBY N'!$H$10:'ZASOBY N'!$H359,'ZASOBY N'!$H359 )</f>
        <v>0</v>
      </c>
      <c r="CW360" s="411">
        <f t="shared" si="133"/>
        <v>0</v>
      </c>
      <c r="CX360" s="412">
        <f t="shared" si="134"/>
        <v>0</v>
      </c>
      <c r="CZ360" s="414" t="str">
        <f>IF(AND(DB360=1,DC360=1,SUMIF($C360:$C$525,$C360,$AE360:$AE$525)=$AE360),$AE360,IF($DE360&gt;0,$DE360,IF(AND(COUNTIF($C$11:$C359,$C360)&gt;=1,COUNTIF($D359:$D359,$D360)&gt;=1),"",IF(AND(SUMIF($C360:$C$525,$C360,$AE360:$AE$525)&gt;$AE360,SUMIF($D360:$D$525,$D360,$AE360:$AE$525)&gt;$AE360),_xlfn.AGGREGATE(14,4,$DD$11:$DD$31*($C$11:$C$31=$C360),1),""))))</f>
        <v/>
      </c>
      <c r="DB360" s="409">
        <f>COUNTIFS('ZASOBY N'!$B359:$B$525,'ZASOBY N'!$B359,'ZASOBY N'!$C359:'ZASOBY N'!$C$525,'ZASOBY N'!$C359,'ZASOBY N'!$D359:'ZASOBY N'!$D$525,'ZASOBY N'!$D359,'ZASOBY N'!$H359:'ZASOBY N'!$H$525,'ZASOBY N'!$H359 )</f>
        <v>0</v>
      </c>
      <c r="DC360" s="410">
        <f>COUNTIFS('ZASOBY N'!$B$10:$B359,'ZASOBY N'!$B359,'ZASOBY N'!$C$10:'ZASOBY N'!$C359,'ZASOBY N'!$C359,'ZASOBY N'!$D$10:'ZASOBY N'!$D359,'ZASOBY N'!$D359,'ZASOBY N'!$H$10:'ZASOBY N'!$H359,'ZASOBY N'!$H359 )</f>
        <v>0</v>
      </c>
      <c r="DD360" s="411">
        <f t="shared" si="135"/>
        <v>0</v>
      </c>
      <c r="DE360" s="412">
        <f t="shared" si="136"/>
        <v>0</v>
      </c>
      <c r="DF360" s="399" t="str">
        <f>IF(AND(DI360=1,DJ360=1,SUMIF($C360:$C$525,$C360,$AD360:$AD$525)=$AD360),$AD360,IF($DL360&gt;0,$DL360,IF(B360="","",IF(AND(COUNTIF($C$11:$C359,$C360)&gt;=1,COUNTIF($D359:$D359,$D360)&gt;=1,COUNTIF($Z357:$Z359,$C360)=0),"",IF(AND(COUNTIF($C$11:$C359,$C360)&gt;=1,COUNTIF($D359:$D359,$D360)&gt;=1),"UJĘTO WYŻEJ",IF(AND(SUMIF($C360:$C$525,$C360,$AD360:$AD$525)&gt;$AD360,SUMIF($D360:$D$525,$D360,$AD360:$AD$525)&gt;$AD360),_xlfn.AGGREGATE(14,4,$DK$11:$DK$31*($C$11:$C$31=$C360),1),""))))))</f>
        <v/>
      </c>
      <c r="DG360" s="414" t="str">
        <f>IF(AND(DI360=1,DJ360=1,SUMIF($C360:$C$525,$C360,$AD360:$AD$525)=$AD360),$AD360,IF($DL360&gt;0,$DL360,IF(AND(COUNTIF($C$11:$C359,$C360)&gt;=1,COUNTIF($D359:$D359,$D360)&gt;=1),"",IF(AND(SUMIF($C360:$C$525,$C360,$AD360:$AD$525)&gt;$AD360,SUMIF($D360:$D$525,$D360,$AD360:$AD$525)&gt;$AD360),_xlfn.AGGREGATE(14,4,$DK$11:$DK$31*($C$11:$C$31=$C360),1),""))))</f>
        <v/>
      </c>
      <c r="DI360" s="409">
        <f>COUNTIFS('ZASOBY N'!$B359:$B$525,'ZASOBY N'!$B359,'ZASOBY N'!$C359:'ZASOBY N'!$C$525,'ZASOBY N'!$C359,'ZASOBY N'!$D359:'ZASOBY N'!$D$525,'ZASOBY N'!$D359,'ZASOBY N'!$H359:'ZASOBY N'!$H$525,'ZASOBY N'!$H359 )</f>
        <v>0</v>
      </c>
      <c r="DJ360" s="410">
        <f>COUNTIFS('ZASOBY N'!$B$10:$B359,'ZASOBY N'!$B359,'ZASOBY N'!$C$10:'ZASOBY N'!$C359,'ZASOBY N'!$C359,'ZASOBY N'!$D$10:'ZASOBY N'!$D359,'ZASOBY N'!$D359,'ZASOBY N'!$H$10:'ZASOBY N'!$H359,'ZASOBY N'!$H359 )</f>
        <v>0</v>
      </c>
      <c r="DK360" s="411">
        <f t="shared" si="137"/>
        <v>0</v>
      </c>
      <c r="DL360" s="412">
        <f t="shared" si="138"/>
        <v>0</v>
      </c>
    </row>
    <row r="361" spans="1:116" ht="18.899999999999999" customHeight="1" x14ac:dyDescent="0.3">
      <c r="A361" s="219"/>
      <c r="B361" s="152" t="str">
        <f>IF('ZASOBY N'!A360="","",'ZASOBY N'!A360)</f>
        <v/>
      </c>
      <c r="C361" s="462" t="str">
        <f>IF('ZASOBY N'!C360="","",'ZASOBY N'!C360)</f>
        <v/>
      </c>
      <c r="D361" s="137" t="str">
        <f>IF('ZASOBY N'!B360="","",'ZASOBY N'!B360)</f>
        <v/>
      </c>
      <c r="E361" s="138"/>
      <c r="F361" s="356" t="str">
        <f>IF('ZASOBY N'!D360="","",'ZASOBY N'!D360)</f>
        <v/>
      </c>
      <c r="G361" s="220" t="str">
        <f>IF('ZASOBY N'!G360="","",'ZASOBY N'!G360)</f>
        <v/>
      </c>
      <c r="H361" s="221" t="str">
        <f>IF('ZASOBY N'!F360="","",'ZASOBY N'!F360)</f>
        <v/>
      </c>
      <c r="I361" s="221" t="str">
        <f>IF('ZASOBY N'!G360="","",'ZASOBY N'!G360)</f>
        <v/>
      </c>
      <c r="J361" s="221" t="str">
        <f>IF('ZASOBY N'!H360="","",'ZASOBY N'!H360)</f>
        <v/>
      </c>
      <c r="K361" s="214">
        <v>0</v>
      </c>
      <c r="L361" s="214">
        <v>0</v>
      </c>
      <c r="M361" s="214">
        <v>0</v>
      </c>
      <c r="N361" s="222" t="str">
        <f>IF('ZASOBY N'!BD360="x","",IF(W361="","",'ZASOBY N'!E360))</f>
        <v/>
      </c>
      <c r="O361" s="223">
        <v>0</v>
      </c>
      <c r="P361" s="223">
        <v>0</v>
      </c>
      <c r="Q361" s="226" t="str">
        <f>IF($N361="","",'UPR BILANS N'!G361*'UPR BILANS N'!N361)</f>
        <v/>
      </c>
      <c r="R361" s="225" t="str">
        <f>IF($N361="","",'ZASOBY N'!O360)</f>
        <v/>
      </c>
      <c r="S361" s="225" t="str">
        <f>IF($N361="","",IF('ZASOBY N'!Q360="",0,'ZASOBY N'!Q360))</f>
        <v/>
      </c>
      <c r="T361" s="225" t="str">
        <f>IF($N361="","",'ZASOBY N'!V360)</f>
        <v/>
      </c>
      <c r="U361" s="225" t="str">
        <f>IF($N361="","",IF('ZASOBY N'!AG360="",0,'ZASOBY N'!AG360))</f>
        <v/>
      </c>
      <c r="V361" s="225" t="str">
        <f>IF($N361="","",IF(NN!P363="",0,NN!P363))</f>
        <v/>
      </c>
      <c r="W361" s="225" t="str">
        <f t="shared" si="116"/>
        <v/>
      </c>
      <c r="X361" s="226" t="str">
        <f t="shared" si="119"/>
        <v/>
      </c>
      <c r="Y361" s="225" t="str">
        <f>IF('ZASOBY N'!AU360="","",IF(C361&lt;&gt;C360,'ZASOBY N'!AU360,IF(D361&lt;&gt;D360,'ZASOBY N'!AU360,IF(F361&lt;&gt;F360,'ZASOBY N'!AU360,IF(G361&lt;&gt;G360,'ZASOBY N'!AU360,IF(J361&lt;&gt;J360,'ZASOBY N'!AU360,IF(NN!AC363="","",IF(AND(C360=C361,H360=H361,J360=J361,NN!AC363&gt;0),"",IF(AND(C361=C362,H361=DO359,NN!CW361&gt;0),'ZASOBY N'!AU360,'ZASOBY N'!AU360)))))))))</f>
        <v/>
      </c>
      <c r="Z361" s="225" t="str">
        <f t="shared" si="117"/>
        <v/>
      </c>
      <c r="AA361" s="227" t="str">
        <f t="shared" si="121"/>
        <v/>
      </c>
      <c r="AB361" s="400" t="str">
        <f t="shared" si="118"/>
        <v/>
      </c>
      <c r="AC361" s="228" t="str">
        <f t="shared" si="120"/>
        <v/>
      </c>
      <c r="AD361" s="222">
        <f>IF(B361="",0,IF(F361="",0,INDEX(POBRANIE_!$B$6:$F$101,MATCH('UPR BILANS N'!$F361,POBRANIE_!$A$6:$A$101,0),2)))</f>
        <v>0</v>
      </c>
      <c r="AE361" s="224">
        <f>IF(OR('ZASOBY N'!G360="",'ZASOBY N'!E360=""),0,IF(B361="",0,'ZASOBY N'!G360*'ZASOBY N'!E360))</f>
        <v>0</v>
      </c>
      <c r="AF361" s="225">
        <f>IF('ZASOBY N'!O360="",0,'ZASOBY N'!O360)</f>
        <v>0</v>
      </c>
      <c r="AG361" s="225">
        <f>IF('ZASOBY N'!Q360="",0,'ZASOBY N'!Q360)</f>
        <v>0</v>
      </c>
      <c r="AH361" s="225">
        <f>IF('ZASOBY N'!V360="",0,'ZASOBY N'!V360)</f>
        <v>0</v>
      </c>
      <c r="AI361" s="225">
        <f>IF('ZASOBY N'!AG360="",0,'ZASOBY N'!AG360)</f>
        <v>0</v>
      </c>
      <c r="AJ361" s="225">
        <f>IF(NN!P363="",0,IF(NN!P363="BRAK kol.7","BRAK BADAŃ",NN!P363))</f>
        <v>0</v>
      </c>
      <c r="AK361" s="225">
        <f>IF(NN!AC363="",0,IF(NN!AC363="BRAK kol.7","BRAK BADAŃ",NN!AC363))</f>
        <v>0</v>
      </c>
      <c r="BJ361" s="414" t="str">
        <f>IF(AND(BL361=1,BM361=1,SUMIF($C361:$C$525,$C361,$AK361:$AK$525)=$AK361),$AK361,IF($BO361&gt;0,$BO361,IF(AND(COUNTIF($C$11:$C360,$C361)&gt;=1,COUNTIF($D360:$D360,$D361)&gt;=1),"",IF(AND(SUMIF($C361:$C$525,$C361,$AK361:$AK$525)&gt;=$AK361,SUMIF($D361:$D$525,$D361,$AK361:$AK$525)&gt;=$AK361),SUMIF($C361:$C$525,$C361,$AK361:$AK$525),""))))</f>
        <v/>
      </c>
      <c r="BL361" s="409">
        <f>COUNTIFS('ZASOBY N'!$B360:$B$525,'ZASOBY N'!$B360,'ZASOBY N'!$C360:'ZASOBY N'!$C$525,'ZASOBY N'!$C360,'ZASOBY N'!$D360:'ZASOBY N'!$D$525,'ZASOBY N'!$D360,'ZASOBY N'!$H360:'ZASOBY N'!$H$525,'ZASOBY N'!$H360 )</f>
        <v>0</v>
      </c>
      <c r="BM361" s="410">
        <f>COUNTIFS('ZASOBY N'!$B$10:$B360,'ZASOBY N'!$B360,'ZASOBY N'!$C$10:'ZASOBY N'!$C360,'ZASOBY N'!$C360,'ZASOBY N'!$D$10:'ZASOBY N'!$D360,'ZASOBY N'!$D360,'ZASOBY N'!$H$10:'ZASOBY N'!$H360,'ZASOBY N'!$H360 )</f>
        <v>0</v>
      </c>
      <c r="BN361" s="411">
        <f t="shared" si="122"/>
        <v>0</v>
      </c>
      <c r="BO361" s="412">
        <f t="shared" si="123"/>
        <v>0</v>
      </c>
      <c r="BP361" s="94" t="str">
        <f t="shared" si="124"/>
        <v/>
      </c>
      <c r="BQ361" s="414" t="str">
        <f>IF(AND(BS361=1,BT361=1,SUMIF($C361:$C$525,$C361,$AJ361:$AJ$525)=$AJ361),$AJ361,IF($BV361&gt;0,$BV361,IF(AND(COUNTIF($C$11:$C360,$C361)&gt;=1,COUNTIF($D360:$D360,$D361)&gt;=1),"",IF(AND(SUMIF($C361:$C$525,$C361,$AJ361:$AJ$525)&gt;$AJ361,SUMIF($D361:$D$525,$D361,$AJ361:$AJ$525)&gt;$AJ361),SUMIF($C361:$C$525,$C361,$AJ361:$AJ$525),""))))</f>
        <v/>
      </c>
      <c r="BS361" s="409">
        <f>COUNTIFS('ZASOBY N'!$B360:$B$525,'ZASOBY N'!$B360,'ZASOBY N'!$C360:'ZASOBY N'!$C$525,'ZASOBY N'!$C360,'ZASOBY N'!$D360:'ZASOBY N'!$D$525,'ZASOBY N'!$D360,'ZASOBY N'!$H360:'ZASOBY N'!$H$525,'ZASOBY N'!$H360 )</f>
        <v>0</v>
      </c>
      <c r="BT361" s="410">
        <f>COUNTIFS('ZASOBY N'!$B$10:$B360,'ZASOBY N'!$B360,'ZASOBY N'!$C$10:'ZASOBY N'!$C360,'ZASOBY N'!$C360,'ZASOBY N'!$D$10:'ZASOBY N'!$D360,'ZASOBY N'!$D360,'ZASOBY N'!$H$10:'ZASOBY N'!$H360,'ZASOBY N'!$H360 )</f>
        <v>0</v>
      </c>
      <c r="BU361" s="411">
        <f t="shared" si="125"/>
        <v>0</v>
      </c>
      <c r="BV361" s="412">
        <f t="shared" si="126"/>
        <v>0</v>
      </c>
      <c r="BW361" s="94" t="s">
        <v>499</v>
      </c>
      <c r="BX361" s="414" t="str">
        <f>IF(AND(BZ361=1,CA361=1,SUMIF($C361:$C$525,$C361,$AI361:$AI$525)=$AI361),$AI361,IF($CC361&gt;0,$CC361,IF(AND(COUNTIF($C$11:$C360,$C361)&gt;=1,COUNTIF($D360:$D360,$D361)&gt;=1),"",IF(AND(SUMIF($C361:$C$525,$C361,$AI361:$AI$525)&gt;$AI361,SUMIF($D361:$D$525,$D361,$AI361:$AI$525)&gt;$IG361),_xlfn.AGGREGATE(14,4,$CB$11:$CB$31*($C$11:$C$31=$C361),1),""))))</f>
        <v/>
      </c>
      <c r="BZ361" s="409">
        <f>COUNTIFS('ZASOBY N'!$B360:$B$525,'ZASOBY N'!$B360,'ZASOBY N'!$C360:'ZASOBY N'!$C$525,'ZASOBY N'!$C360,'ZASOBY N'!$D360:'ZASOBY N'!$D$525,'ZASOBY N'!$D360,'ZASOBY N'!$H360:'ZASOBY N'!$H$525,'ZASOBY N'!$H360 )</f>
        <v>0</v>
      </c>
      <c r="CA361" s="410">
        <f>COUNTIFS('ZASOBY N'!$B$10:$B360,'ZASOBY N'!$B360,'ZASOBY N'!$C$10:'ZASOBY N'!$C360,'ZASOBY N'!$C360,'ZASOBY N'!$D$10:'ZASOBY N'!$D360,'ZASOBY N'!$D360,'ZASOBY N'!$H$10:'ZASOBY N'!$H360,'ZASOBY N'!$H360 )</f>
        <v>0</v>
      </c>
      <c r="CB361" s="411">
        <f t="shared" si="127"/>
        <v>0</v>
      </c>
      <c r="CC361" s="412">
        <f t="shared" si="128"/>
        <v>0</v>
      </c>
      <c r="CE361" s="414" t="str">
        <f>IF(AND(CG361=1,CH361=1,SUMIF($C361:$C$525,$C361,$AH361:$AH$525)=$AH361),$AH361,IF($CJ361&gt;0,$CJ361,IF(AND(COUNTIF($C$11:$C360,$C361)&gt;=1,COUNTIF($D360:$D360,$D361)&gt;=1),"",IF(AND(SUMIF($C361:$C$525,$C361,$AH361:$AH$525)&gt;$AH361,SUMIF($D361:$D$525,$D361,$AH361:$AH$525)&gt;$AH361),_xlfn.AGGREGATE(14,4,$CI$11:$CI$31*($C$11:$C$31=$C361),1),""))))</f>
        <v/>
      </c>
      <c r="CG361" s="409">
        <f>COUNTIFS('ZASOBY N'!$B360:$B$525,'ZASOBY N'!$B360,'ZASOBY N'!$C360:'ZASOBY N'!$C$525,'ZASOBY N'!$C360,'ZASOBY N'!$D360:'ZASOBY N'!$D$525,'ZASOBY N'!$D360,'ZASOBY N'!$H360:'ZASOBY N'!$H$525,'ZASOBY N'!$H360 )</f>
        <v>0</v>
      </c>
      <c r="CH361" s="410">
        <f>COUNTIFS('ZASOBY N'!$B$10:$B360,'ZASOBY N'!$B360,'ZASOBY N'!$C$10:'ZASOBY N'!$C360,'ZASOBY N'!$C360,'ZASOBY N'!$D$10:'ZASOBY N'!$D360,'ZASOBY N'!$D360,'ZASOBY N'!$H$10:'ZASOBY N'!$H360,'ZASOBY N'!$H360 )</f>
        <v>0</v>
      </c>
      <c r="CI361" s="411">
        <f t="shared" si="129"/>
        <v>0</v>
      </c>
      <c r="CJ361" s="412">
        <f t="shared" si="130"/>
        <v>0</v>
      </c>
      <c r="CL361" s="414" t="str">
        <f>IF(AND(CN361=1,CO361=1,SUMIF($C361:$C$525,$C361,$AG361:$AG$525)=$AG361),$AG361,IF($CQ361&gt;0,$CQ361,IF(AND(COUNTIF($C$11:$C360,$C361)&gt;=1,COUNTIF($D360:$D360,$D361)&gt;=1),"",IF(AND(SUMIF($C361:$C$525,$C361,$AG361:$AG$525)&gt;$AG361,SUMIF($D361:$D$525,$D361,$AG361:$AG$525)&gt;$AG361),_xlfn.AGGREGATE(14,4,$CP$11:$CP$31*($C$11:$C$31=$C361),1),""))))</f>
        <v/>
      </c>
      <c r="CN361" s="409">
        <f>COUNTIFS('ZASOBY N'!$B360:$B$525,'ZASOBY N'!$B360,'ZASOBY N'!$C360:'ZASOBY N'!$C$525,'ZASOBY N'!$C360,'ZASOBY N'!$D360:'ZASOBY N'!$D$525,'ZASOBY N'!$D360,'ZASOBY N'!$H360:'ZASOBY N'!$H$525,'ZASOBY N'!$H360 )</f>
        <v>0</v>
      </c>
      <c r="CO361" s="410">
        <f>COUNTIFS('ZASOBY N'!$B$10:$B360,'ZASOBY N'!$B360,'ZASOBY N'!$C$10:'ZASOBY N'!$C360,'ZASOBY N'!$C360,'ZASOBY N'!$D$10:'ZASOBY N'!$D360,'ZASOBY N'!$D360,'ZASOBY N'!$H$10:'ZASOBY N'!$H360,'ZASOBY N'!$H360 )</f>
        <v>0</v>
      </c>
      <c r="CP361" s="411">
        <f t="shared" si="131"/>
        <v>0</v>
      </c>
      <c r="CQ361" s="412">
        <f t="shared" si="132"/>
        <v>0</v>
      </c>
      <c r="CS361" s="414" t="str">
        <f>IF(AND(CU361=1,CV361=1,SUMIF($C361:$C$525,$C361,$AF361:$AF$525)=$AF361),$AF361,IF($CX361&gt;0,$CX361,IF(AND(COUNTIF($C$11:$C360,$C361)&gt;=1,COUNTIF($D360:$D360,$D361)&gt;=1),"",IF(AND(SUMIF($C361:$C$525,$C361,$AF361:$AF$525)&gt;$AF361,SUMIF($D361:$D$525,$D361,$AF361:$AF$525)&gt;$AF361),_xlfn.AGGREGATE(14,4,$CW$11:$CW$31*($C$11:$C$31=$C361),1),""))))</f>
        <v/>
      </c>
      <c r="CU361" s="409">
        <f>COUNTIFS('ZASOBY N'!$B360:$B$525,'ZASOBY N'!$B360,'ZASOBY N'!$C360:'ZASOBY N'!$C$525,'ZASOBY N'!$C360,'ZASOBY N'!$D360:'ZASOBY N'!$D$525,'ZASOBY N'!$D360,'ZASOBY N'!$H360:'ZASOBY N'!$H$525,'ZASOBY N'!$H360 )</f>
        <v>0</v>
      </c>
      <c r="CV361" s="410">
        <f>COUNTIFS('ZASOBY N'!$B$10:$B360,'ZASOBY N'!$B360,'ZASOBY N'!$C$10:'ZASOBY N'!$C360,'ZASOBY N'!$C360,'ZASOBY N'!$D$10:'ZASOBY N'!$D360,'ZASOBY N'!$D360,'ZASOBY N'!$H$10:'ZASOBY N'!$H360,'ZASOBY N'!$H360 )</f>
        <v>0</v>
      </c>
      <c r="CW361" s="411">
        <f t="shared" si="133"/>
        <v>0</v>
      </c>
      <c r="CX361" s="412">
        <f t="shared" si="134"/>
        <v>0</v>
      </c>
      <c r="CZ361" s="414" t="str">
        <f>IF(AND(DB361=1,DC361=1,SUMIF($C361:$C$525,$C361,$AE361:$AE$525)=$AE361),$AE361,IF($DE361&gt;0,$DE361,IF(AND(COUNTIF($C$11:$C360,$C361)&gt;=1,COUNTIF($D360:$D360,$D361)&gt;=1),"",IF(AND(SUMIF($C361:$C$525,$C361,$AE361:$AE$525)&gt;$AE361,SUMIF($D361:$D$525,$D361,$AE361:$AE$525)&gt;$AE361),_xlfn.AGGREGATE(14,4,$DD$11:$DD$31*($C$11:$C$31=$C361),1),""))))</f>
        <v/>
      </c>
      <c r="DB361" s="409">
        <f>COUNTIFS('ZASOBY N'!$B360:$B$525,'ZASOBY N'!$B360,'ZASOBY N'!$C360:'ZASOBY N'!$C$525,'ZASOBY N'!$C360,'ZASOBY N'!$D360:'ZASOBY N'!$D$525,'ZASOBY N'!$D360,'ZASOBY N'!$H360:'ZASOBY N'!$H$525,'ZASOBY N'!$H360 )</f>
        <v>0</v>
      </c>
      <c r="DC361" s="410">
        <f>COUNTIFS('ZASOBY N'!$B$10:$B360,'ZASOBY N'!$B360,'ZASOBY N'!$C$10:'ZASOBY N'!$C360,'ZASOBY N'!$C360,'ZASOBY N'!$D$10:'ZASOBY N'!$D360,'ZASOBY N'!$D360,'ZASOBY N'!$H$10:'ZASOBY N'!$H360,'ZASOBY N'!$H360 )</f>
        <v>0</v>
      </c>
      <c r="DD361" s="411">
        <f t="shared" si="135"/>
        <v>0</v>
      </c>
      <c r="DE361" s="412">
        <f t="shared" si="136"/>
        <v>0</v>
      </c>
      <c r="DF361" s="399" t="str">
        <f>IF(AND(DI361=1,DJ361=1,SUMIF($C361:$C$525,$C361,$AD361:$AD$525)=$AD361),$AD361,IF($DL361&gt;0,$DL361,IF(B361="","",IF(AND(COUNTIF($C$11:$C360,$C361)&gt;=1,COUNTIF($D360:$D360,$D361)&gt;=1,COUNTIF($Z358:$Z360,$C361)=0),"",IF(AND(COUNTIF($C$11:$C360,$C361)&gt;=1,COUNTIF($D360:$D360,$D361)&gt;=1),"UJĘTO WYŻEJ",IF(AND(SUMIF($C361:$C$525,$C361,$AD361:$AD$525)&gt;$AD361,SUMIF($D361:$D$525,$D361,$AD361:$AD$525)&gt;$AD361),_xlfn.AGGREGATE(14,4,$DK$11:$DK$31*($C$11:$C$31=$C361),1),""))))))</f>
        <v/>
      </c>
      <c r="DG361" s="414" t="str">
        <f>IF(AND(DI361=1,DJ361=1,SUMIF($C361:$C$525,$C361,$AD361:$AD$525)=$AD361),$AD361,IF($DL361&gt;0,$DL361,IF(AND(COUNTIF($C$11:$C360,$C361)&gt;=1,COUNTIF($D360:$D360,$D361)&gt;=1),"",IF(AND(SUMIF($C361:$C$525,$C361,$AD361:$AD$525)&gt;$AD361,SUMIF($D361:$D$525,$D361,$AD361:$AD$525)&gt;$AD361),_xlfn.AGGREGATE(14,4,$DK$11:$DK$31*($C$11:$C$31=$C361),1),""))))</f>
        <v/>
      </c>
      <c r="DI361" s="409">
        <f>COUNTIFS('ZASOBY N'!$B360:$B$525,'ZASOBY N'!$B360,'ZASOBY N'!$C360:'ZASOBY N'!$C$525,'ZASOBY N'!$C360,'ZASOBY N'!$D360:'ZASOBY N'!$D$525,'ZASOBY N'!$D360,'ZASOBY N'!$H360:'ZASOBY N'!$H$525,'ZASOBY N'!$H360 )</f>
        <v>0</v>
      </c>
      <c r="DJ361" s="410">
        <f>COUNTIFS('ZASOBY N'!$B$10:$B360,'ZASOBY N'!$B360,'ZASOBY N'!$C$10:'ZASOBY N'!$C360,'ZASOBY N'!$C360,'ZASOBY N'!$D$10:'ZASOBY N'!$D360,'ZASOBY N'!$D360,'ZASOBY N'!$H$10:'ZASOBY N'!$H360,'ZASOBY N'!$H360 )</f>
        <v>0</v>
      </c>
      <c r="DK361" s="411">
        <f t="shared" si="137"/>
        <v>0</v>
      </c>
      <c r="DL361" s="412">
        <f t="shared" si="138"/>
        <v>0</v>
      </c>
    </row>
    <row r="362" spans="1:116" ht="18.899999999999999" customHeight="1" x14ac:dyDescent="0.3">
      <c r="A362" s="219"/>
      <c r="B362" s="152" t="str">
        <f>IF('ZASOBY N'!A361="","",'ZASOBY N'!A361)</f>
        <v/>
      </c>
      <c r="C362" s="462" t="str">
        <f>IF('ZASOBY N'!C361="","",'ZASOBY N'!C361)</f>
        <v/>
      </c>
      <c r="D362" s="137" t="str">
        <f>IF('ZASOBY N'!B361="","",'ZASOBY N'!B361)</f>
        <v/>
      </c>
      <c r="E362" s="138"/>
      <c r="F362" s="356" t="str">
        <f>IF('ZASOBY N'!D361="","",'ZASOBY N'!D361)</f>
        <v/>
      </c>
      <c r="G362" s="220" t="str">
        <f>IF('ZASOBY N'!G361="","",'ZASOBY N'!G361)</f>
        <v/>
      </c>
      <c r="H362" s="221" t="str">
        <f>IF('ZASOBY N'!F361="","",'ZASOBY N'!F361)</f>
        <v/>
      </c>
      <c r="I362" s="221" t="str">
        <f>IF('ZASOBY N'!G361="","",'ZASOBY N'!G361)</f>
        <v/>
      </c>
      <c r="J362" s="221" t="str">
        <f>IF('ZASOBY N'!H361="","",'ZASOBY N'!H361)</f>
        <v/>
      </c>
      <c r="K362" s="214">
        <v>0</v>
      </c>
      <c r="L362" s="214">
        <v>0</v>
      </c>
      <c r="M362" s="214">
        <v>0</v>
      </c>
      <c r="N362" s="222" t="str">
        <f>IF('ZASOBY N'!BD361="x","",IF(W362="","",'ZASOBY N'!E361))</f>
        <v/>
      </c>
      <c r="O362" s="223">
        <v>0</v>
      </c>
      <c r="P362" s="223">
        <v>0</v>
      </c>
      <c r="Q362" s="226" t="str">
        <f>IF($N362="","",'UPR BILANS N'!G362*'UPR BILANS N'!N362)</f>
        <v/>
      </c>
      <c r="R362" s="225" t="str">
        <f>IF($N362="","",'ZASOBY N'!O361)</f>
        <v/>
      </c>
      <c r="S362" s="225" t="str">
        <f>IF($N362="","",IF('ZASOBY N'!Q361="",0,'ZASOBY N'!Q361))</f>
        <v/>
      </c>
      <c r="T362" s="225" t="str">
        <f>IF($N362="","",'ZASOBY N'!V361)</f>
        <v/>
      </c>
      <c r="U362" s="225" t="str">
        <f>IF($N362="","",IF('ZASOBY N'!AG361="",0,'ZASOBY N'!AG361))</f>
        <v/>
      </c>
      <c r="V362" s="225" t="str">
        <f>IF($N362="","",IF(NN!P364="",0,NN!P364))</f>
        <v/>
      </c>
      <c r="W362" s="225" t="str">
        <f t="shared" si="116"/>
        <v/>
      </c>
      <c r="X362" s="226" t="str">
        <f t="shared" si="119"/>
        <v/>
      </c>
      <c r="Y362" s="225" t="str">
        <f>IF('ZASOBY N'!AU361="","",IF(C362&lt;&gt;C361,'ZASOBY N'!AU361,IF(D362&lt;&gt;D361,'ZASOBY N'!AU361,IF(F362&lt;&gt;F361,'ZASOBY N'!AU361,IF(G362&lt;&gt;G361,'ZASOBY N'!AU361,IF(J362&lt;&gt;J361,'ZASOBY N'!AU361,IF(NN!AC364="","",IF(AND(C361=C362,H361=H362,J361=J362,NN!AC364&gt;0),"",IF(AND(C362=C363,H362=DO360,NN!CW362&gt;0),'ZASOBY N'!AU361,'ZASOBY N'!AU361)))))))))</f>
        <v/>
      </c>
      <c r="Z362" s="225" t="str">
        <f t="shared" si="117"/>
        <v/>
      </c>
      <c r="AA362" s="227" t="str">
        <f t="shared" si="121"/>
        <v/>
      </c>
      <c r="AB362" s="400" t="str">
        <f t="shared" si="118"/>
        <v/>
      </c>
      <c r="AC362" s="228" t="str">
        <f t="shared" si="120"/>
        <v/>
      </c>
      <c r="AD362" s="222">
        <f>IF(B362="",0,IF(F362="",0,INDEX(POBRANIE_!$B$6:$F$101,MATCH('UPR BILANS N'!$F362,POBRANIE_!$A$6:$A$101,0),2)))</f>
        <v>0</v>
      </c>
      <c r="AE362" s="224">
        <f>IF(OR('ZASOBY N'!G361="",'ZASOBY N'!E361=""),0,IF(B362="",0,'ZASOBY N'!G361*'ZASOBY N'!E361))</f>
        <v>0</v>
      </c>
      <c r="AF362" s="225">
        <f>IF('ZASOBY N'!O361="",0,'ZASOBY N'!O361)</f>
        <v>0</v>
      </c>
      <c r="AG362" s="225">
        <f>IF('ZASOBY N'!Q361="",0,'ZASOBY N'!Q361)</f>
        <v>0</v>
      </c>
      <c r="AH362" s="225">
        <f>IF('ZASOBY N'!V361="",0,'ZASOBY N'!V361)</f>
        <v>0</v>
      </c>
      <c r="AI362" s="225">
        <f>IF('ZASOBY N'!AG361="",0,'ZASOBY N'!AG361)</f>
        <v>0</v>
      </c>
      <c r="AJ362" s="225">
        <f>IF(NN!P364="",0,IF(NN!P364="BRAK kol.7","BRAK BADAŃ",NN!P364))</f>
        <v>0</v>
      </c>
      <c r="AK362" s="225">
        <f>IF(NN!AC364="",0,IF(NN!AC364="BRAK kol.7","BRAK BADAŃ",NN!AC364))</f>
        <v>0</v>
      </c>
      <c r="BJ362" s="414" t="str">
        <f>IF(AND(BL362=1,BM362=1,SUMIF($C362:$C$525,$C362,$AK362:$AK$525)=$AK362),$AK362,IF($BO362&gt;0,$BO362,IF(AND(COUNTIF($C$11:$C361,$C362)&gt;=1,COUNTIF($D361:$D361,$D362)&gt;=1),"",IF(AND(SUMIF($C362:$C$525,$C362,$AK362:$AK$525)&gt;=$AK362,SUMIF($D362:$D$525,$D362,$AK362:$AK$525)&gt;=$AK362),SUMIF($C362:$C$525,$C362,$AK362:$AK$525),""))))</f>
        <v/>
      </c>
      <c r="BL362" s="409">
        <f>COUNTIFS('ZASOBY N'!$B361:$B$525,'ZASOBY N'!$B361,'ZASOBY N'!$C361:'ZASOBY N'!$C$525,'ZASOBY N'!$C361,'ZASOBY N'!$D361:'ZASOBY N'!$D$525,'ZASOBY N'!$D361,'ZASOBY N'!$H361:'ZASOBY N'!$H$525,'ZASOBY N'!$H361 )</f>
        <v>0</v>
      </c>
      <c r="BM362" s="410">
        <f>COUNTIFS('ZASOBY N'!$B$10:$B361,'ZASOBY N'!$B361,'ZASOBY N'!$C$10:'ZASOBY N'!$C361,'ZASOBY N'!$C361,'ZASOBY N'!$D$10:'ZASOBY N'!$D361,'ZASOBY N'!$D361,'ZASOBY N'!$H$10:'ZASOBY N'!$H361,'ZASOBY N'!$H361 )</f>
        <v>0</v>
      </c>
      <c r="BN362" s="411">
        <f t="shared" si="122"/>
        <v>0</v>
      </c>
      <c r="BO362" s="412">
        <f t="shared" si="123"/>
        <v>0</v>
      </c>
      <c r="BP362" s="94" t="str">
        <f t="shared" si="124"/>
        <v/>
      </c>
      <c r="BQ362" s="414" t="str">
        <f>IF(AND(BS362=1,BT362=1,SUMIF($C362:$C$525,$C362,$AJ362:$AJ$525)=$AJ362),$AJ362,IF($BV362&gt;0,$BV362,IF(AND(COUNTIF($C$11:$C361,$C362)&gt;=1,COUNTIF($D361:$D361,$D362)&gt;=1),"",IF(AND(SUMIF($C362:$C$525,$C362,$AJ362:$AJ$525)&gt;$AJ362,SUMIF($D362:$D$525,$D362,$AJ362:$AJ$525)&gt;$AJ362),SUMIF($C362:$C$525,$C362,$AJ362:$AJ$525),""))))</f>
        <v/>
      </c>
      <c r="BS362" s="409">
        <f>COUNTIFS('ZASOBY N'!$B361:$B$525,'ZASOBY N'!$B361,'ZASOBY N'!$C361:'ZASOBY N'!$C$525,'ZASOBY N'!$C361,'ZASOBY N'!$D361:'ZASOBY N'!$D$525,'ZASOBY N'!$D361,'ZASOBY N'!$H361:'ZASOBY N'!$H$525,'ZASOBY N'!$H361 )</f>
        <v>0</v>
      </c>
      <c r="BT362" s="410">
        <f>COUNTIFS('ZASOBY N'!$B$10:$B361,'ZASOBY N'!$B361,'ZASOBY N'!$C$10:'ZASOBY N'!$C361,'ZASOBY N'!$C361,'ZASOBY N'!$D$10:'ZASOBY N'!$D361,'ZASOBY N'!$D361,'ZASOBY N'!$H$10:'ZASOBY N'!$H361,'ZASOBY N'!$H361 )</f>
        <v>0</v>
      </c>
      <c r="BU362" s="411">
        <f t="shared" si="125"/>
        <v>0</v>
      </c>
      <c r="BV362" s="412">
        <f t="shared" si="126"/>
        <v>0</v>
      </c>
      <c r="BW362" s="94" t="s">
        <v>499</v>
      </c>
      <c r="BX362" s="414" t="str">
        <f>IF(AND(BZ362=1,CA362=1,SUMIF($C362:$C$525,$C362,$AI362:$AI$525)=$AI362),$AI362,IF($CC362&gt;0,$CC362,IF(AND(COUNTIF($C$11:$C361,$C362)&gt;=1,COUNTIF($D361:$D361,$D362)&gt;=1),"",IF(AND(SUMIF($C362:$C$525,$C362,$AI362:$AI$525)&gt;$AI362,SUMIF($D362:$D$525,$D362,$AI362:$AI$525)&gt;$IG362),_xlfn.AGGREGATE(14,4,$CB$11:$CB$31*($C$11:$C$31=$C362),1),""))))</f>
        <v/>
      </c>
      <c r="BZ362" s="409">
        <f>COUNTIFS('ZASOBY N'!$B361:$B$525,'ZASOBY N'!$B361,'ZASOBY N'!$C361:'ZASOBY N'!$C$525,'ZASOBY N'!$C361,'ZASOBY N'!$D361:'ZASOBY N'!$D$525,'ZASOBY N'!$D361,'ZASOBY N'!$H361:'ZASOBY N'!$H$525,'ZASOBY N'!$H361 )</f>
        <v>0</v>
      </c>
      <c r="CA362" s="410">
        <f>COUNTIFS('ZASOBY N'!$B$10:$B361,'ZASOBY N'!$B361,'ZASOBY N'!$C$10:'ZASOBY N'!$C361,'ZASOBY N'!$C361,'ZASOBY N'!$D$10:'ZASOBY N'!$D361,'ZASOBY N'!$D361,'ZASOBY N'!$H$10:'ZASOBY N'!$H361,'ZASOBY N'!$H361 )</f>
        <v>0</v>
      </c>
      <c r="CB362" s="411">
        <f t="shared" si="127"/>
        <v>0</v>
      </c>
      <c r="CC362" s="412">
        <f t="shared" si="128"/>
        <v>0</v>
      </c>
      <c r="CE362" s="414" t="str">
        <f>IF(AND(CG362=1,CH362=1,SUMIF($C362:$C$525,$C362,$AH362:$AH$525)=$AH362),$AH362,IF($CJ362&gt;0,$CJ362,IF(AND(COUNTIF($C$11:$C361,$C362)&gt;=1,COUNTIF($D361:$D361,$D362)&gt;=1),"",IF(AND(SUMIF($C362:$C$525,$C362,$AH362:$AH$525)&gt;$AH362,SUMIF($D362:$D$525,$D362,$AH362:$AH$525)&gt;$AH362),_xlfn.AGGREGATE(14,4,$CI$11:$CI$31*($C$11:$C$31=$C362),1),""))))</f>
        <v/>
      </c>
      <c r="CG362" s="409">
        <f>COUNTIFS('ZASOBY N'!$B361:$B$525,'ZASOBY N'!$B361,'ZASOBY N'!$C361:'ZASOBY N'!$C$525,'ZASOBY N'!$C361,'ZASOBY N'!$D361:'ZASOBY N'!$D$525,'ZASOBY N'!$D361,'ZASOBY N'!$H361:'ZASOBY N'!$H$525,'ZASOBY N'!$H361 )</f>
        <v>0</v>
      </c>
      <c r="CH362" s="410">
        <f>COUNTIFS('ZASOBY N'!$B$10:$B361,'ZASOBY N'!$B361,'ZASOBY N'!$C$10:'ZASOBY N'!$C361,'ZASOBY N'!$C361,'ZASOBY N'!$D$10:'ZASOBY N'!$D361,'ZASOBY N'!$D361,'ZASOBY N'!$H$10:'ZASOBY N'!$H361,'ZASOBY N'!$H361 )</f>
        <v>0</v>
      </c>
      <c r="CI362" s="411">
        <f t="shared" si="129"/>
        <v>0</v>
      </c>
      <c r="CJ362" s="412">
        <f t="shared" si="130"/>
        <v>0</v>
      </c>
      <c r="CL362" s="414" t="str">
        <f>IF(AND(CN362=1,CO362=1,SUMIF($C362:$C$525,$C362,$AG362:$AG$525)=$AG362),$AG362,IF($CQ362&gt;0,$CQ362,IF(AND(COUNTIF($C$11:$C361,$C362)&gt;=1,COUNTIF($D361:$D361,$D362)&gt;=1),"",IF(AND(SUMIF($C362:$C$525,$C362,$AG362:$AG$525)&gt;$AG362,SUMIF($D362:$D$525,$D362,$AG362:$AG$525)&gt;$AG362),_xlfn.AGGREGATE(14,4,$CP$11:$CP$31*($C$11:$C$31=$C362),1),""))))</f>
        <v/>
      </c>
      <c r="CN362" s="409">
        <f>COUNTIFS('ZASOBY N'!$B361:$B$525,'ZASOBY N'!$B361,'ZASOBY N'!$C361:'ZASOBY N'!$C$525,'ZASOBY N'!$C361,'ZASOBY N'!$D361:'ZASOBY N'!$D$525,'ZASOBY N'!$D361,'ZASOBY N'!$H361:'ZASOBY N'!$H$525,'ZASOBY N'!$H361 )</f>
        <v>0</v>
      </c>
      <c r="CO362" s="410">
        <f>COUNTIFS('ZASOBY N'!$B$10:$B361,'ZASOBY N'!$B361,'ZASOBY N'!$C$10:'ZASOBY N'!$C361,'ZASOBY N'!$C361,'ZASOBY N'!$D$10:'ZASOBY N'!$D361,'ZASOBY N'!$D361,'ZASOBY N'!$H$10:'ZASOBY N'!$H361,'ZASOBY N'!$H361 )</f>
        <v>0</v>
      </c>
      <c r="CP362" s="411">
        <f t="shared" si="131"/>
        <v>0</v>
      </c>
      <c r="CQ362" s="412">
        <f t="shared" si="132"/>
        <v>0</v>
      </c>
      <c r="CS362" s="414" t="str">
        <f>IF(AND(CU362=1,CV362=1,SUMIF($C362:$C$525,$C362,$AF362:$AF$525)=$AF362),$AF362,IF($CX362&gt;0,$CX362,IF(AND(COUNTIF($C$11:$C361,$C362)&gt;=1,COUNTIF($D361:$D361,$D362)&gt;=1),"",IF(AND(SUMIF($C362:$C$525,$C362,$AF362:$AF$525)&gt;$AF362,SUMIF($D362:$D$525,$D362,$AF362:$AF$525)&gt;$AF362),_xlfn.AGGREGATE(14,4,$CW$11:$CW$31*($C$11:$C$31=$C362),1),""))))</f>
        <v/>
      </c>
      <c r="CU362" s="409">
        <f>COUNTIFS('ZASOBY N'!$B361:$B$525,'ZASOBY N'!$B361,'ZASOBY N'!$C361:'ZASOBY N'!$C$525,'ZASOBY N'!$C361,'ZASOBY N'!$D361:'ZASOBY N'!$D$525,'ZASOBY N'!$D361,'ZASOBY N'!$H361:'ZASOBY N'!$H$525,'ZASOBY N'!$H361 )</f>
        <v>0</v>
      </c>
      <c r="CV362" s="410">
        <f>COUNTIFS('ZASOBY N'!$B$10:$B361,'ZASOBY N'!$B361,'ZASOBY N'!$C$10:'ZASOBY N'!$C361,'ZASOBY N'!$C361,'ZASOBY N'!$D$10:'ZASOBY N'!$D361,'ZASOBY N'!$D361,'ZASOBY N'!$H$10:'ZASOBY N'!$H361,'ZASOBY N'!$H361 )</f>
        <v>0</v>
      </c>
      <c r="CW362" s="411">
        <f t="shared" si="133"/>
        <v>0</v>
      </c>
      <c r="CX362" s="412">
        <f t="shared" si="134"/>
        <v>0</v>
      </c>
      <c r="CZ362" s="414" t="str">
        <f>IF(AND(DB362=1,DC362=1,SUMIF($C362:$C$525,$C362,$AE362:$AE$525)=$AE362),$AE362,IF($DE362&gt;0,$DE362,IF(AND(COUNTIF($C$11:$C361,$C362)&gt;=1,COUNTIF($D361:$D361,$D362)&gt;=1),"",IF(AND(SUMIF($C362:$C$525,$C362,$AE362:$AE$525)&gt;$AE362,SUMIF($D362:$D$525,$D362,$AE362:$AE$525)&gt;$AE362),_xlfn.AGGREGATE(14,4,$DD$11:$DD$31*($C$11:$C$31=$C362),1),""))))</f>
        <v/>
      </c>
      <c r="DB362" s="409">
        <f>COUNTIFS('ZASOBY N'!$B361:$B$525,'ZASOBY N'!$B361,'ZASOBY N'!$C361:'ZASOBY N'!$C$525,'ZASOBY N'!$C361,'ZASOBY N'!$D361:'ZASOBY N'!$D$525,'ZASOBY N'!$D361,'ZASOBY N'!$H361:'ZASOBY N'!$H$525,'ZASOBY N'!$H361 )</f>
        <v>0</v>
      </c>
      <c r="DC362" s="410">
        <f>COUNTIFS('ZASOBY N'!$B$10:$B361,'ZASOBY N'!$B361,'ZASOBY N'!$C$10:'ZASOBY N'!$C361,'ZASOBY N'!$C361,'ZASOBY N'!$D$10:'ZASOBY N'!$D361,'ZASOBY N'!$D361,'ZASOBY N'!$H$10:'ZASOBY N'!$H361,'ZASOBY N'!$H361 )</f>
        <v>0</v>
      </c>
      <c r="DD362" s="411">
        <f t="shared" si="135"/>
        <v>0</v>
      </c>
      <c r="DE362" s="412">
        <f t="shared" si="136"/>
        <v>0</v>
      </c>
      <c r="DF362" s="399" t="str">
        <f>IF(AND(DI362=1,DJ362=1,SUMIF($C362:$C$525,$C362,$AD362:$AD$525)=$AD362),$AD362,IF($DL362&gt;0,$DL362,IF(B362="","",IF(AND(COUNTIF($C$11:$C361,$C362)&gt;=1,COUNTIF($D361:$D361,$D362)&gt;=1,COUNTIF($Z359:$Z361,$C362)=0),"",IF(AND(COUNTIF($C$11:$C361,$C362)&gt;=1,COUNTIF($D361:$D361,$D362)&gt;=1),"UJĘTO WYŻEJ",IF(AND(SUMIF($C362:$C$525,$C362,$AD362:$AD$525)&gt;$AD362,SUMIF($D362:$D$525,$D362,$AD362:$AD$525)&gt;$AD362),_xlfn.AGGREGATE(14,4,$DK$11:$DK$31*($C$11:$C$31=$C362),1),""))))))</f>
        <v/>
      </c>
      <c r="DG362" s="414" t="str">
        <f>IF(AND(DI362=1,DJ362=1,SUMIF($C362:$C$525,$C362,$AD362:$AD$525)=$AD362),$AD362,IF($DL362&gt;0,$DL362,IF(AND(COUNTIF($C$11:$C361,$C362)&gt;=1,COUNTIF($D361:$D361,$D362)&gt;=1),"",IF(AND(SUMIF($C362:$C$525,$C362,$AD362:$AD$525)&gt;$AD362,SUMIF($D362:$D$525,$D362,$AD362:$AD$525)&gt;$AD362),_xlfn.AGGREGATE(14,4,$DK$11:$DK$31*($C$11:$C$31=$C362),1),""))))</f>
        <v/>
      </c>
      <c r="DI362" s="409">
        <f>COUNTIFS('ZASOBY N'!$B361:$B$525,'ZASOBY N'!$B361,'ZASOBY N'!$C361:'ZASOBY N'!$C$525,'ZASOBY N'!$C361,'ZASOBY N'!$D361:'ZASOBY N'!$D$525,'ZASOBY N'!$D361,'ZASOBY N'!$H361:'ZASOBY N'!$H$525,'ZASOBY N'!$H361 )</f>
        <v>0</v>
      </c>
      <c r="DJ362" s="410">
        <f>COUNTIFS('ZASOBY N'!$B$10:$B361,'ZASOBY N'!$B361,'ZASOBY N'!$C$10:'ZASOBY N'!$C361,'ZASOBY N'!$C361,'ZASOBY N'!$D$10:'ZASOBY N'!$D361,'ZASOBY N'!$D361,'ZASOBY N'!$H$10:'ZASOBY N'!$H361,'ZASOBY N'!$H361 )</f>
        <v>0</v>
      </c>
      <c r="DK362" s="411">
        <f t="shared" si="137"/>
        <v>0</v>
      </c>
      <c r="DL362" s="412">
        <f t="shared" si="138"/>
        <v>0</v>
      </c>
    </row>
    <row r="363" spans="1:116" ht="18.899999999999999" customHeight="1" x14ac:dyDescent="0.3">
      <c r="A363" s="219"/>
      <c r="B363" s="152" t="str">
        <f>IF('ZASOBY N'!A362="","",'ZASOBY N'!A362)</f>
        <v/>
      </c>
      <c r="C363" s="462" t="str">
        <f>IF('ZASOBY N'!C362="","",'ZASOBY N'!C362)</f>
        <v/>
      </c>
      <c r="D363" s="137" t="str">
        <f>IF('ZASOBY N'!B362="","",'ZASOBY N'!B362)</f>
        <v/>
      </c>
      <c r="E363" s="138"/>
      <c r="F363" s="356" t="str">
        <f>IF('ZASOBY N'!D362="","",'ZASOBY N'!D362)</f>
        <v/>
      </c>
      <c r="G363" s="220" t="str">
        <f>IF('ZASOBY N'!G362="","",'ZASOBY N'!G362)</f>
        <v/>
      </c>
      <c r="H363" s="221" t="str">
        <f>IF('ZASOBY N'!F362="","",'ZASOBY N'!F362)</f>
        <v/>
      </c>
      <c r="I363" s="221" t="str">
        <f>IF('ZASOBY N'!G362="","",'ZASOBY N'!G362)</f>
        <v/>
      </c>
      <c r="J363" s="221" t="str">
        <f>IF('ZASOBY N'!H362="","",'ZASOBY N'!H362)</f>
        <v/>
      </c>
      <c r="K363" s="214">
        <v>0</v>
      </c>
      <c r="L363" s="214">
        <v>0</v>
      </c>
      <c r="M363" s="214">
        <v>0</v>
      </c>
      <c r="N363" s="222" t="str">
        <f>IF('ZASOBY N'!BD362="x","",IF(W363="","",'ZASOBY N'!E362))</f>
        <v/>
      </c>
      <c r="O363" s="223">
        <v>0</v>
      </c>
      <c r="P363" s="223">
        <v>0</v>
      </c>
      <c r="Q363" s="226" t="str">
        <f>IF($N363="","",'UPR BILANS N'!G363*'UPR BILANS N'!N363)</f>
        <v/>
      </c>
      <c r="R363" s="225" t="str">
        <f>IF($N363="","",'ZASOBY N'!O362)</f>
        <v/>
      </c>
      <c r="S363" s="225" t="str">
        <f>IF($N363="","",IF('ZASOBY N'!Q362="",0,'ZASOBY N'!Q362))</f>
        <v/>
      </c>
      <c r="T363" s="225" t="str">
        <f>IF($N363="","",'ZASOBY N'!V362)</f>
        <v/>
      </c>
      <c r="U363" s="225" t="str">
        <f>IF($N363="","",IF('ZASOBY N'!AG362="",0,'ZASOBY N'!AG362))</f>
        <v/>
      </c>
      <c r="V363" s="225" t="str">
        <f>IF($N363="","",IF(NN!P365="",0,NN!P365))</f>
        <v/>
      </c>
      <c r="W363" s="225" t="str">
        <f t="shared" ref="W363:W426" si="139">BJ363</f>
        <v/>
      </c>
      <c r="X363" s="226" t="str">
        <f t="shared" si="119"/>
        <v/>
      </c>
      <c r="Y363" s="225" t="str">
        <f>IF('ZASOBY N'!AU362="","",IF(C363&lt;&gt;C362,'ZASOBY N'!AU362,IF(D363&lt;&gt;D362,'ZASOBY N'!AU362,IF(F363&lt;&gt;F362,'ZASOBY N'!AU362,IF(G363&lt;&gt;G362,'ZASOBY N'!AU362,IF(J363&lt;&gt;J362,'ZASOBY N'!AU362,IF(NN!AC365="","",IF(AND(C362=C363,H362=H363,J362=J363,NN!AC365&gt;0),"",IF(AND(C363=C364,H363=DO361,NN!CW363&gt;0),'ZASOBY N'!AU362,'ZASOBY N'!AU362)))))))))</f>
        <v/>
      </c>
      <c r="Z363" s="225" t="str">
        <f t="shared" ref="Z363:Z426" si="140">IF(AND(Q363="",X363=""),"",IF(Q363="",0,IF(Q363-X363&lt;0,0,IF(Y363="",Q363-X363,IF(Q363-X363+Y363&lt;0,0,Q363-X363+Y363)))))</f>
        <v/>
      </c>
      <c r="AA363" s="227" t="str">
        <f t="shared" si="121"/>
        <v/>
      </c>
      <c r="AB363" s="400" t="str">
        <f t="shared" ref="AB363:AB426" si="141">IF(DF363="UJĘTO WYŻEJ",DF363,IF(Z363="","",IF(Z363=0,0,Z363/AA363)))</f>
        <v/>
      </c>
      <c r="AC363" s="228" t="str">
        <f t="shared" si="120"/>
        <v/>
      </c>
      <c r="AD363" s="222">
        <f>IF(B363="",0,IF(F363="",0,INDEX(POBRANIE_!$B$6:$F$101,MATCH('UPR BILANS N'!$F363,POBRANIE_!$A$6:$A$101,0),2)))</f>
        <v>0</v>
      </c>
      <c r="AE363" s="224">
        <f>IF(OR('ZASOBY N'!G362="",'ZASOBY N'!E362=""),0,IF(B363="",0,'ZASOBY N'!G362*'ZASOBY N'!E362))</f>
        <v>0</v>
      </c>
      <c r="AF363" s="225">
        <f>IF('ZASOBY N'!O362="",0,'ZASOBY N'!O362)</f>
        <v>0</v>
      </c>
      <c r="AG363" s="225">
        <f>IF('ZASOBY N'!Q362="",0,'ZASOBY N'!Q362)</f>
        <v>0</v>
      </c>
      <c r="AH363" s="225">
        <f>IF('ZASOBY N'!V362="",0,'ZASOBY N'!V362)</f>
        <v>0</v>
      </c>
      <c r="AI363" s="225">
        <f>IF('ZASOBY N'!AG362="",0,'ZASOBY N'!AG362)</f>
        <v>0</v>
      </c>
      <c r="AJ363" s="225">
        <f>IF(NN!P365="",0,IF(NN!P365="BRAK kol.7","BRAK BADAŃ",NN!P365))</f>
        <v>0</v>
      </c>
      <c r="AK363" s="225">
        <f>IF(NN!AC365="",0,IF(NN!AC365="BRAK kol.7","BRAK BADAŃ",NN!AC365))</f>
        <v>0</v>
      </c>
      <c r="BJ363" s="414" t="str">
        <f>IF(AND(BL363=1,BM363=1,SUMIF($C363:$C$525,$C363,$AK363:$AK$525)=$AK363),$AK363,IF($BO363&gt;0,$BO363,IF(AND(COUNTIF($C$11:$C362,$C363)&gt;=1,COUNTIF($D362:$D362,$D363)&gt;=1),"",IF(AND(SUMIF($C363:$C$525,$C363,$AK363:$AK$525)&gt;=$AK363,SUMIF($D363:$D$525,$D363,$AK363:$AK$525)&gt;=$AK363),SUMIF($C363:$C$525,$C363,$AK363:$AK$525),""))))</f>
        <v/>
      </c>
      <c r="BL363" s="409">
        <f>COUNTIFS('ZASOBY N'!$B362:$B$525,'ZASOBY N'!$B362,'ZASOBY N'!$C362:'ZASOBY N'!$C$525,'ZASOBY N'!$C362,'ZASOBY N'!$D362:'ZASOBY N'!$D$525,'ZASOBY N'!$D362,'ZASOBY N'!$H362:'ZASOBY N'!$H$525,'ZASOBY N'!$H362 )</f>
        <v>0</v>
      </c>
      <c r="BM363" s="410">
        <f>COUNTIFS('ZASOBY N'!$B$10:$B362,'ZASOBY N'!$B362,'ZASOBY N'!$C$10:'ZASOBY N'!$C362,'ZASOBY N'!$C362,'ZASOBY N'!$D$10:'ZASOBY N'!$D362,'ZASOBY N'!$D362,'ZASOBY N'!$H$10:'ZASOBY N'!$H362,'ZASOBY N'!$H362 )</f>
        <v>0</v>
      </c>
      <c r="BN363" s="411">
        <f t="shared" si="122"/>
        <v>0</v>
      </c>
      <c r="BO363" s="412">
        <f t="shared" si="123"/>
        <v>0</v>
      </c>
      <c r="BP363" s="94" t="str">
        <f t="shared" si="124"/>
        <v/>
      </c>
      <c r="BQ363" s="414" t="str">
        <f>IF(AND(BS363=1,BT363=1,SUMIF($C363:$C$525,$C363,$AJ363:$AJ$525)=$AJ363),$AJ363,IF($BV363&gt;0,$BV363,IF(AND(COUNTIF($C$11:$C362,$C363)&gt;=1,COUNTIF($D362:$D362,$D363)&gt;=1),"",IF(AND(SUMIF($C363:$C$525,$C363,$AJ363:$AJ$525)&gt;$AJ363,SUMIF($D363:$D$525,$D363,$AJ363:$AJ$525)&gt;$AJ363),SUMIF($C363:$C$525,$C363,$AJ363:$AJ$525),""))))</f>
        <v/>
      </c>
      <c r="BS363" s="409">
        <f>COUNTIFS('ZASOBY N'!$B362:$B$525,'ZASOBY N'!$B362,'ZASOBY N'!$C362:'ZASOBY N'!$C$525,'ZASOBY N'!$C362,'ZASOBY N'!$D362:'ZASOBY N'!$D$525,'ZASOBY N'!$D362,'ZASOBY N'!$H362:'ZASOBY N'!$H$525,'ZASOBY N'!$H362 )</f>
        <v>0</v>
      </c>
      <c r="BT363" s="410">
        <f>COUNTIFS('ZASOBY N'!$B$10:$B362,'ZASOBY N'!$B362,'ZASOBY N'!$C$10:'ZASOBY N'!$C362,'ZASOBY N'!$C362,'ZASOBY N'!$D$10:'ZASOBY N'!$D362,'ZASOBY N'!$D362,'ZASOBY N'!$H$10:'ZASOBY N'!$H362,'ZASOBY N'!$H362 )</f>
        <v>0</v>
      </c>
      <c r="BU363" s="411">
        <f t="shared" si="125"/>
        <v>0</v>
      </c>
      <c r="BV363" s="412">
        <f t="shared" si="126"/>
        <v>0</v>
      </c>
      <c r="BW363" s="94" t="s">
        <v>499</v>
      </c>
      <c r="BX363" s="414" t="str">
        <f>IF(AND(BZ363=1,CA363=1,SUMIF($C363:$C$525,$C363,$AI363:$AI$525)=$AI363),$AI363,IF($CC363&gt;0,$CC363,IF(AND(COUNTIF($C$11:$C362,$C363)&gt;=1,COUNTIF($D362:$D362,$D363)&gt;=1),"",IF(AND(SUMIF($C363:$C$525,$C363,$AI363:$AI$525)&gt;$AI363,SUMIF($D363:$D$525,$D363,$AI363:$AI$525)&gt;$IG363),_xlfn.AGGREGATE(14,4,$CB$11:$CB$31*($C$11:$C$31=$C363),1),""))))</f>
        <v/>
      </c>
      <c r="BZ363" s="409">
        <f>COUNTIFS('ZASOBY N'!$B362:$B$525,'ZASOBY N'!$B362,'ZASOBY N'!$C362:'ZASOBY N'!$C$525,'ZASOBY N'!$C362,'ZASOBY N'!$D362:'ZASOBY N'!$D$525,'ZASOBY N'!$D362,'ZASOBY N'!$H362:'ZASOBY N'!$H$525,'ZASOBY N'!$H362 )</f>
        <v>0</v>
      </c>
      <c r="CA363" s="410">
        <f>COUNTIFS('ZASOBY N'!$B$10:$B362,'ZASOBY N'!$B362,'ZASOBY N'!$C$10:'ZASOBY N'!$C362,'ZASOBY N'!$C362,'ZASOBY N'!$D$10:'ZASOBY N'!$D362,'ZASOBY N'!$D362,'ZASOBY N'!$H$10:'ZASOBY N'!$H362,'ZASOBY N'!$H362 )</f>
        <v>0</v>
      </c>
      <c r="CB363" s="411">
        <f t="shared" si="127"/>
        <v>0</v>
      </c>
      <c r="CC363" s="412">
        <f t="shared" si="128"/>
        <v>0</v>
      </c>
      <c r="CE363" s="414" t="str">
        <f>IF(AND(CG363=1,CH363=1,SUMIF($C363:$C$525,$C363,$AH363:$AH$525)=$AH363),$AH363,IF($CJ363&gt;0,$CJ363,IF(AND(COUNTIF($C$11:$C362,$C363)&gt;=1,COUNTIF($D362:$D362,$D363)&gt;=1),"",IF(AND(SUMIF($C363:$C$525,$C363,$AH363:$AH$525)&gt;$AH363,SUMIF($D363:$D$525,$D363,$AH363:$AH$525)&gt;$AH363),_xlfn.AGGREGATE(14,4,$CI$11:$CI$31*($C$11:$C$31=$C363),1),""))))</f>
        <v/>
      </c>
      <c r="CG363" s="409">
        <f>COUNTIFS('ZASOBY N'!$B362:$B$525,'ZASOBY N'!$B362,'ZASOBY N'!$C362:'ZASOBY N'!$C$525,'ZASOBY N'!$C362,'ZASOBY N'!$D362:'ZASOBY N'!$D$525,'ZASOBY N'!$D362,'ZASOBY N'!$H362:'ZASOBY N'!$H$525,'ZASOBY N'!$H362 )</f>
        <v>0</v>
      </c>
      <c r="CH363" s="410">
        <f>COUNTIFS('ZASOBY N'!$B$10:$B362,'ZASOBY N'!$B362,'ZASOBY N'!$C$10:'ZASOBY N'!$C362,'ZASOBY N'!$C362,'ZASOBY N'!$D$10:'ZASOBY N'!$D362,'ZASOBY N'!$D362,'ZASOBY N'!$H$10:'ZASOBY N'!$H362,'ZASOBY N'!$H362 )</f>
        <v>0</v>
      </c>
      <c r="CI363" s="411">
        <f t="shared" si="129"/>
        <v>0</v>
      </c>
      <c r="CJ363" s="412">
        <f t="shared" si="130"/>
        <v>0</v>
      </c>
      <c r="CL363" s="414" t="str">
        <f>IF(AND(CN363=1,CO363=1,SUMIF($C363:$C$525,$C363,$AG363:$AG$525)=$AG363),$AG363,IF($CQ363&gt;0,$CQ363,IF(AND(COUNTIF($C$11:$C362,$C363)&gt;=1,COUNTIF($D362:$D362,$D363)&gt;=1),"",IF(AND(SUMIF($C363:$C$525,$C363,$AG363:$AG$525)&gt;$AG363,SUMIF($D363:$D$525,$D363,$AG363:$AG$525)&gt;$AG363),_xlfn.AGGREGATE(14,4,$CP$11:$CP$31*($C$11:$C$31=$C363),1),""))))</f>
        <v/>
      </c>
      <c r="CN363" s="409">
        <f>COUNTIFS('ZASOBY N'!$B362:$B$525,'ZASOBY N'!$B362,'ZASOBY N'!$C362:'ZASOBY N'!$C$525,'ZASOBY N'!$C362,'ZASOBY N'!$D362:'ZASOBY N'!$D$525,'ZASOBY N'!$D362,'ZASOBY N'!$H362:'ZASOBY N'!$H$525,'ZASOBY N'!$H362 )</f>
        <v>0</v>
      </c>
      <c r="CO363" s="410">
        <f>COUNTIFS('ZASOBY N'!$B$10:$B362,'ZASOBY N'!$B362,'ZASOBY N'!$C$10:'ZASOBY N'!$C362,'ZASOBY N'!$C362,'ZASOBY N'!$D$10:'ZASOBY N'!$D362,'ZASOBY N'!$D362,'ZASOBY N'!$H$10:'ZASOBY N'!$H362,'ZASOBY N'!$H362 )</f>
        <v>0</v>
      </c>
      <c r="CP363" s="411">
        <f t="shared" si="131"/>
        <v>0</v>
      </c>
      <c r="CQ363" s="412">
        <f t="shared" si="132"/>
        <v>0</v>
      </c>
      <c r="CS363" s="414" t="str">
        <f>IF(AND(CU363=1,CV363=1,SUMIF($C363:$C$525,$C363,$AF363:$AF$525)=$AF363),$AF363,IF($CX363&gt;0,$CX363,IF(AND(COUNTIF($C$11:$C362,$C363)&gt;=1,COUNTIF($D362:$D362,$D363)&gt;=1),"",IF(AND(SUMIF($C363:$C$525,$C363,$AF363:$AF$525)&gt;$AF363,SUMIF($D363:$D$525,$D363,$AF363:$AF$525)&gt;$AF363),_xlfn.AGGREGATE(14,4,$CW$11:$CW$31*($C$11:$C$31=$C363),1),""))))</f>
        <v/>
      </c>
      <c r="CU363" s="409">
        <f>COUNTIFS('ZASOBY N'!$B362:$B$525,'ZASOBY N'!$B362,'ZASOBY N'!$C362:'ZASOBY N'!$C$525,'ZASOBY N'!$C362,'ZASOBY N'!$D362:'ZASOBY N'!$D$525,'ZASOBY N'!$D362,'ZASOBY N'!$H362:'ZASOBY N'!$H$525,'ZASOBY N'!$H362 )</f>
        <v>0</v>
      </c>
      <c r="CV363" s="410">
        <f>COUNTIFS('ZASOBY N'!$B$10:$B362,'ZASOBY N'!$B362,'ZASOBY N'!$C$10:'ZASOBY N'!$C362,'ZASOBY N'!$C362,'ZASOBY N'!$D$10:'ZASOBY N'!$D362,'ZASOBY N'!$D362,'ZASOBY N'!$H$10:'ZASOBY N'!$H362,'ZASOBY N'!$H362 )</f>
        <v>0</v>
      </c>
      <c r="CW363" s="411">
        <f t="shared" si="133"/>
        <v>0</v>
      </c>
      <c r="CX363" s="412">
        <f t="shared" si="134"/>
        <v>0</v>
      </c>
      <c r="CZ363" s="414" t="str">
        <f>IF(AND(DB363=1,DC363=1,SUMIF($C363:$C$525,$C363,$AE363:$AE$525)=$AE363),$AE363,IF($DE363&gt;0,$DE363,IF(AND(COUNTIF($C$11:$C362,$C363)&gt;=1,COUNTIF($D362:$D362,$D363)&gt;=1),"",IF(AND(SUMIF($C363:$C$525,$C363,$AE363:$AE$525)&gt;$AE363,SUMIF($D363:$D$525,$D363,$AE363:$AE$525)&gt;$AE363),_xlfn.AGGREGATE(14,4,$DD$11:$DD$31*($C$11:$C$31=$C363),1),""))))</f>
        <v/>
      </c>
      <c r="DB363" s="409">
        <f>COUNTIFS('ZASOBY N'!$B362:$B$525,'ZASOBY N'!$B362,'ZASOBY N'!$C362:'ZASOBY N'!$C$525,'ZASOBY N'!$C362,'ZASOBY N'!$D362:'ZASOBY N'!$D$525,'ZASOBY N'!$D362,'ZASOBY N'!$H362:'ZASOBY N'!$H$525,'ZASOBY N'!$H362 )</f>
        <v>0</v>
      </c>
      <c r="DC363" s="410">
        <f>COUNTIFS('ZASOBY N'!$B$10:$B362,'ZASOBY N'!$B362,'ZASOBY N'!$C$10:'ZASOBY N'!$C362,'ZASOBY N'!$C362,'ZASOBY N'!$D$10:'ZASOBY N'!$D362,'ZASOBY N'!$D362,'ZASOBY N'!$H$10:'ZASOBY N'!$H362,'ZASOBY N'!$H362 )</f>
        <v>0</v>
      </c>
      <c r="DD363" s="411">
        <f t="shared" si="135"/>
        <v>0</v>
      </c>
      <c r="DE363" s="412">
        <f t="shared" si="136"/>
        <v>0</v>
      </c>
      <c r="DF363" s="399" t="str">
        <f>IF(AND(DI363=1,DJ363=1,SUMIF($C363:$C$525,$C363,$AD363:$AD$525)=$AD363),$AD363,IF($DL363&gt;0,$DL363,IF(B363="","",IF(AND(COUNTIF($C$11:$C362,$C363)&gt;=1,COUNTIF($D362:$D362,$D363)&gt;=1,COUNTIF($Z360:$Z362,$C363)=0),"",IF(AND(COUNTIF($C$11:$C362,$C363)&gt;=1,COUNTIF($D362:$D362,$D363)&gt;=1),"UJĘTO WYŻEJ",IF(AND(SUMIF($C363:$C$525,$C363,$AD363:$AD$525)&gt;$AD363,SUMIF($D363:$D$525,$D363,$AD363:$AD$525)&gt;$AD363),_xlfn.AGGREGATE(14,4,$DK$11:$DK$31*($C$11:$C$31=$C363),1),""))))))</f>
        <v/>
      </c>
      <c r="DG363" s="414" t="str">
        <f>IF(AND(DI363=1,DJ363=1,SUMIF($C363:$C$525,$C363,$AD363:$AD$525)=$AD363),$AD363,IF($DL363&gt;0,$DL363,IF(AND(COUNTIF($C$11:$C362,$C363)&gt;=1,COUNTIF($D362:$D362,$D363)&gt;=1),"",IF(AND(SUMIF($C363:$C$525,$C363,$AD363:$AD$525)&gt;$AD363,SUMIF($D363:$D$525,$D363,$AD363:$AD$525)&gt;$AD363),_xlfn.AGGREGATE(14,4,$DK$11:$DK$31*($C$11:$C$31=$C363),1),""))))</f>
        <v/>
      </c>
      <c r="DI363" s="409">
        <f>COUNTIFS('ZASOBY N'!$B362:$B$525,'ZASOBY N'!$B362,'ZASOBY N'!$C362:'ZASOBY N'!$C$525,'ZASOBY N'!$C362,'ZASOBY N'!$D362:'ZASOBY N'!$D$525,'ZASOBY N'!$D362,'ZASOBY N'!$H362:'ZASOBY N'!$H$525,'ZASOBY N'!$H362 )</f>
        <v>0</v>
      </c>
      <c r="DJ363" s="410">
        <f>COUNTIFS('ZASOBY N'!$B$10:$B362,'ZASOBY N'!$B362,'ZASOBY N'!$C$10:'ZASOBY N'!$C362,'ZASOBY N'!$C362,'ZASOBY N'!$D$10:'ZASOBY N'!$D362,'ZASOBY N'!$D362,'ZASOBY N'!$H$10:'ZASOBY N'!$H362,'ZASOBY N'!$H362 )</f>
        <v>0</v>
      </c>
      <c r="DK363" s="411">
        <f t="shared" si="137"/>
        <v>0</v>
      </c>
      <c r="DL363" s="412">
        <f t="shared" si="138"/>
        <v>0</v>
      </c>
    </row>
    <row r="364" spans="1:116" ht="18.899999999999999" customHeight="1" x14ac:dyDescent="0.3">
      <c r="A364" s="219"/>
      <c r="B364" s="152" t="str">
        <f>IF('ZASOBY N'!A363="","",'ZASOBY N'!A363)</f>
        <v/>
      </c>
      <c r="C364" s="462" t="str">
        <f>IF('ZASOBY N'!C363="","",'ZASOBY N'!C363)</f>
        <v/>
      </c>
      <c r="D364" s="137" t="str">
        <f>IF('ZASOBY N'!B363="","",'ZASOBY N'!B363)</f>
        <v/>
      </c>
      <c r="E364" s="138"/>
      <c r="F364" s="356" t="str">
        <f>IF('ZASOBY N'!D363="","",'ZASOBY N'!D363)</f>
        <v/>
      </c>
      <c r="G364" s="220" t="str">
        <f>IF('ZASOBY N'!G363="","",'ZASOBY N'!G363)</f>
        <v/>
      </c>
      <c r="H364" s="221" t="str">
        <f>IF('ZASOBY N'!F363="","",'ZASOBY N'!F363)</f>
        <v/>
      </c>
      <c r="I364" s="221" t="str">
        <f>IF('ZASOBY N'!G363="","",'ZASOBY N'!G363)</f>
        <v/>
      </c>
      <c r="J364" s="221" t="str">
        <f>IF('ZASOBY N'!H363="","",'ZASOBY N'!H363)</f>
        <v/>
      </c>
      <c r="K364" s="214">
        <v>0</v>
      </c>
      <c r="L364" s="214">
        <v>0</v>
      </c>
      <c r="M364" s="214">
        <v>0</v>
      </c>
      <c r="N364" s="222" t="str">
        <f>IF('ZASOBY N'!BD363="x","",IF(W364="","",'ZASOBY N'!E363))</f>
        <v/>
      </c>
      <c r="O364" s="223">
        <v>0</v>
      </c>
      <c r="P364" s="223">
        <v>0</v>
      </c>
      <c r="Q364" s="226" t="str">
        <f>IF($N364="","",'UPR BILANS N'!G364*'UPR BILANS N'!N364)</f>
        <v/>
      </c>
      <c r="R364" s="225" t="str">
        <f>IF($N364="","",'ZASOBY N'!O363)</f>
        <v/>
      </c>
      <c r="S364" s="225" t="str">
        <f>IF($N364="","",IF('ZASOBY N'!Q363="",0,'ZASOBY N'!Q363))</f>
        <v/>
      </c>
      <c r="T364" s="225" t="str">
        <f>IF($N364="","",'ZASOBY N'!V363)</f>
        <v/>
      </c>
      <c r="U364" s="225" t="str">
        <f>IF($N364="","",IF('ZASOBY N'!AG363="",0,'ZASOBY N'!AG363))</f>
        <v/>
      </c>
      <c r="V364" s="225" t="str">
        <f>IF($N364="","",IF(NN!P366="",0,NN!P366))</f>
        <v/>
      </c>
      <c r="W364" s="225" t="str">
        <f t="shared" si="139"/>
        <v/>
      </c>
      <c r="X364" s="226" t="str">
        <f t="shared" si="119"/>
        <v/>
      </c>
      <c r="Y364" s="225" t="str">
        <f>IF('ZASOBY N'!AU363="","",IF(C364&lt;&gt;C363,'ZASOBY N'!AU363,IF(D364&lt;&gt;D363,'ZASOBY N'!AU363,IF(F364&lt;&gt;F363,'ZASOBY N'!AU363,IF(G364&lt;&gt;G363,'ZASOBY N'!AU363,IF(J364&lt;&gt;J363,'ZASOBY N'!AU363,IF(NN!AC366="","",IF(AND(C363=C364,H363=H364,J363=J364,NN!AC366&gt;0),"",IF(AND(C364=C365,H364=DO362,NN!CW364&gt;0),'ZASOBY N'!AU363,'ZASOBY N'!AU363)))))))))</f>
        <v/>
      </c>
      <c r="Z364" s="225" t="str">
        <f t="shared" si="140"/>
        <v/>
      </c>
      <c r="AA364" s="227" t="str">
        <f t="shared" si="121"/>
        <v/>
      </c>
      <c r="AB364" s="400" t="str">
        <f t="shared" si="141"/>
        <v/>
      </c>
      <c r="AC364" s="228" t="str">
        <f t="shared" si="120"/>
        <v/>
      </c>
      <c r="AD364" s="222">
        <f>IF(B364="",0,IF(F364="",0,INDEX(POBRANIE_!$B$6:$F$101,MATCH('UPR BILANS N'!$F364,POBRANIE_!$A$6:$A$101,0),2)))</f>
        <v>0</v>
      </c>
      <c r="AE364" s="224">
        <f>IF(OR('ZASOBY N'!G363="",'ZASOBY N'!E363=""),0,IF(B364="",0,'ZASOBY N'!G363*'ZASOBY N'!E363))</f>
        <v>0</v>
      </c>
      <c r="AF364" s="225">
        <f>IF('ZASOBY N'!O363="",0,'ZASOBY N'!O363)</f>
        <v>0</v>
      </c>
      <c r="AG364" s="225">
        <f>IF('ZASOBY N'!Q363="",0,'ZASOBY N'!Q363)</f>
        <v>0</v>
      </c>
      <c r="AH364" s="225">
        <f>IF('ZASOBY N'!V363="",0,'ZASOBY N'!V363)</f>
        <v>0</v>
      </c>
      <c r="AI364" s="225">
        <f>IF('ZASOBY N'!AG363="",0,'ZASOBY N'!AG363)</f>
        <v>0</v>
      </c>
      <c r="AJ364" s="225">
        <f>IF(NN!P366="",0,IF(NN!P366="BRAK kol.7","BRAK BADAŃ",NN!P366))</f>
        <v>0</v>
      </c>
      <c r="AK364" s="225">
        <f>IF(NN!AC366="",0,IF(NN!AC366="BRAK kol.7","BRAK BADAŃ",NN!AC366))</f>
        <v>0</v>
      </c>
      <c r="BJ364" s="414" t="str">
        <f>IF(AND(BL364=1,BM364=1,SUMIF($C364:$C$525,$C364,$AK364:$AK$525)=$AK364),$AK364,IF($BO364&gt;0,$BO364,IF(AND(COUNTIF($C$11:$C363,$C364)&gt;=1,COUNTIF($D363:$D363,$D364)&gt;=1),"",IF(AND(SUMIF($C364:$C$525,$C364,$AK364:$AK$525)&gt;=$AK364,SUMIF($D364:$D$525,$D364,$AK364:$AK$525)&gt;=$AK364),SUMIF($C364:$C$525,$C364,$AK364:$AK$525),""))))</f>
        <v/>
      </c>
      <c r="BL364" s="409">
        <f>COUNTIFS('ZASOBY N'!$B363:$B$525,'ZASOBY N'!$B363,'ZASOBY N'!$C363:'ZASOBY N'!$C$525,'ZASOBY N'!$C363,'ZASOBY N'!$D363:'ZASOBY N'!$D$525,'ZASOBY N'!$D363,'ZASOBY N'!$H363:'ZASOBY N'!$H$525,'ZASOBY N'!$H363 )</f>
        <v>0</v>
      </c>
      <c r="BM364" s="410">
        <f>COUNTIFS('ZASOBY N'!$B$10:$B363,'ZASOBY N'!$B363,'ZASOBY N'!$C$10:'ZASOBY N'!$C363,'ZASOBY N'!$C363,'ZASOBY N'!$D$10:'ZASOBY N'!$D363,'ZASOBY N'!$D363,'ZASOBY N'!$H$10:'ZASOBY N'!$H363,'ZASOBY N'!$H363 )</f>
        <v>0</v>
      </c>
      <c r="BN364" s="411">
        <f t="shared" si="122"/>
        <v>0</v>
      </c>
      <c r="BO364" s="412">
        <f t="shared" si="123"/>
        <v>0</v>
      </c>
      <c r="BP364" s="94" t="str">
        <f t="shared" si="124"/>
        <v/>
      </c>
      <c r="BQ364" s="414" t="str">
        <f>IF(AND(BS364=1,BT364=1,SUMIF($C364:$C$525,$C364,$AJ364:$AJ$525)=$AJ364),$AJ364,IF($BV364&gt;0,$BV364,IF(AND(COUNTIF($C$11:$C363,$C364)&gt;=1,COUNTIF($D363:$D363,$D364)&gt;=1),"",IF(AND(SUMIF($C364:$C$525,$C364,$AJ364:$AJ$525)&gt;$AJ364,SUMIF($D364:$D$525,$D364,$AJ364:$AJ$525)&gt;$AJ364),SUMIF($C364:$C$525,$C364,$AJ364:$AJ$525),""))))</f>
        <v/>
      </c>
      <c r="BS364" s="409">
        <f>COUNTIFS('ZASOBY N'!$B363:$B$525,'ZASOBY N'!$B363,'ZASOBY N'!$C363:'ZASOBY N'!$C$525,'ZASOBY N'!$C363,'ZASOBY N'!$D363:'ZASOBY N'!$D$525,'ZASOBY N'!$D363,'ZASOBY N'!$H363:'ZASOBY N'!$H$525,'ZASOBY N'!$H363 )</f>
        <v>0</v>
      </c>
      <c r="BT364" s="410">
        <f>COUNTIFS('ZASOBY N'!$B$10:$B363,'ZASOBY N'!$B363,'ZASOBY N'!$C$10:'ZASOBY N'!$C363,'ZASOBY N'!$C363,'ZASOBY N'!$D$10:'ZASOBY N'!$D363,'ZASOBY N'!$D363,'ZASOBY N'!$H$10:'ZASOBY N'!$H363,'ZASOBY N'!$H363 )</f>
        <v>0</v>
      </c>
      <c r="BU364" s="411">
        <f t="shared" si="125"/>
        <v>0</v>
      </c>
      <c r="BV364" s="412">
        <f t="shared" si="126"/>
        <v>0</v>
      </c>
      <c r="BW364" s="94" t="s">
        <v>499</v>
      </c>
      <c r="BX364" s="414" t="str">
        <f>IF(AND(BZ364=1,CA364=1,SUMIF($C364:$C$525,$C364,$AI364:$AI$525)=$AI364),$AI364,IF($CC364&gt;0,$CC364,IF(AND(COUNTIF($C$11:$C363,$C364)&gt;=1,COUNTIF($D363:$D363,$D364)&gt;=1),"",IF(AND(SUMIF($C364:$C$525,$C364,$AI364:$AI$525)&gt;$AI364,SUMIF($D364:$D$525,$D364,$AI364:$AI$525)&gt;$IG364),_xlfn.AGGREGATE(14,4,$CB$11:$CB$31*($C$11:$C$31=$C364),1),""))))</f>
        <v/>
      </c>
      <c r="BZ364" s="409">
        <f>COUNTIFS('ZASOBY N'!$B363:$B$525,'ZASOBY N'!$B363,'ZASOBY N'!$C363:'ZASOBY N'!$C$525,'ZASOBY N'!$C363,'ZASOBY N'!$D363:'ZASOBY N'!$D$525,'ZASOBY N'!$D363,'ZASOBY N'!$H363:'ZASOBY N'!$H$525,'ZASOBY N'!$H363 )</f>
        <v>0</v>
      </c>
      <c r="CA364" s="410">
        <f>COUNTIFS('ZASOBY N'!$B$10:$B363,'ZASOBY N'!$B363,'ZASOBY N'!$C$10:'ZASOBY N'!$C363,'ZASOBY N'!$C363,'ZASOBY N'!$D$10:'ZASOBY N'!$D363,'ZASOBY N'!$D363,'ZASOBY N'!$H$10:'ZASOBY N'!$H363,'ZASOBY N'!$H363 )</f>
        <v>0</v>
      </c>
      <c r="CB364" s="411">
        <f t="shared" si="127"/>
        <v>0</v>
      </c>
      <c r="CC364" s="412">
        <f t="shared" si="128"/>
        <v>0</v>
      </c>
      <c r="CE364" s="414" t="str">
        <f>IF(AND(CG364=1,CH364=1,SUMIF($C364:$C$525,$C364,$AH364:$AH$525)=$AH364),$AH364,IF($CJ364&gt;0,$CJ364,IF(AND(COUNTIF($C$11:$C363,$C364)&gt;=1,COUNTIF($D363:$D363,$D364)&gt;=1),"",IF(AND(SUMIF($C364:$C$525,$C364,$AH364:$AH$525)&gt;$AH364,SUMIF($D364:$D$525,$D364,$AH364:$AH$525)&gt;$AH364),_xlfn.AGGREGATE(14,4,$CI$11:$CI$31*($C$11:$C$31=$C364),1),""))))</f>
        <v/>
      </c>
      <c r="CG364" s="409">
        <f>COUNTIFS('ZASOBY N'!$B363:$B$525,'ZASOBY N'!$B363,'ZASOBY N'!$C363:'ZASOBY N'!$C$525,'ZASOBY N'!$C363,'ZASOBY N'!$D363:'ZASOBY N'!$D$525,'ZASOBY N'!$D363,'ZASOBY N'!$H363:'ZASOBY N'!$H$525,'ZASOBY N'!$H363 )</f>
        <v>0</v>
      </c>
      <c r="CH364" s="410">
        <f>COUNTIFS('ZASOBY N'!$B$10:$B363,'ZASOBY N'!$B363,'ZASOBY N'!$C$10:'ZASOBY N'!$C363,'ZASOBY N'!$C363,'ZASOBY N'!$D$10:'ZASOBY N'!$D363,'ZASOBY N'!$D363,'ZASOBY N'!$H$10:'ZASOBY N'!$H363,'ZASOBY N'!$H363 )</f>
        <v>0</v>
      </c>
      <c r="CI364" s="411">
        <f t="shared" si="129"/>
        <v>0</v>
      </c>
      <c r="CJ364" s="412">
        <f t="shared" si="130"/>
        <v>0</v>
      </c>
      <c r="CL364" s="414" t="str">
        <f>IF(AND(CN364=1,CO364=1,SUMIF($C364:$C$525,$C364,$AG364:$AG$525)=$AG364),$AG364,IF($CQ364&gt;0,$CQ364,IF(AND(COUNTIF($C$11:$C363,$C364)&gt;=1,COUNTIF($D363:$D363,$D364)&gt;=1),"",IF(AND(SUMIF($C364:$C$525,$C364,$AG364:$AG$525)&gt;$AG364,SUMIF($D364:$D$525,$D364,$AG364:$AG$525)&gt;$AG364),_xlfn.AGGREGATE(14,4,$CP$11:$CP$31*($C$11:$C$31=$C364),1),""))))</f>
        <v/>
      </c>
      <c r="CN364" s="409">
        <f>COUNTIFS('ZASOBY N'!$B363:$B$525,'ZASOBY N'!$B363,'ZASOBY N'!$C363:'ZASOBY N'!$C$525,'ZASOBY N'!$C363,'ZASOBY N'!$D363:'ZASOBY N'!$D$525,'ZASOBY N'!$D363,'ZASOBY N'!$H363:'ZASOBY N'!$H$525,'ZASOBY N'!$H363 )</f>
        <v>0</v>
      </c>
      <c r="CO364" s="410">
        <f>COUNTIFS('ZASOBY N'!$B$10:$B363,'ZASOBY N'!$B363,'ZASOBY N'!$C$10:'ZASOBY N'!$C363,'ZASOBY N'!$C363,'ZASOBY N'!$D$10:'ZASOBY N'!$D363,'ZASOBY N'!$D363,'ZASOBY N'!$H$10:'ZASOBY N'!$H363,'ZASOBY N'!$H363 )</f>
        <v>0</v>
      </c>
      <c r="CP364" s="411">
        <f t="shared" si="131"/>
        <v>0</v>
      </c>
      <c r="CQ364" s="412">
        <f t="shared" si="132"/>
        <v>0</v>
      </c>
      <c r="CS364" s="414" t="str">
        <f>IF(AND(CU364=1,CV364=1,SUMIF($C364:$C$525,$C364,$AF364:$AF$525)=$AF364),$AF364,IF($CX364&gt;0,$CX364,IF(AND(COUNTIF($C$11:$C363,$C364)&gt;=1,COUNTIF($D363:$D363,$D364)&gt;=1),"",IF(AND(SUMIF($C364:$C$525,$C364,$AF364:$AF$525)&gt;$AF364,SUMIF($D364:$D$525,$D364,$AF364:$AF$525)&gt;$AF364),_xlfn.AGGREGATE(14,4,$CW$11:$CW$31*($C$11:$C$31=$C364),1),""))))</f>
        <v/>
      </c>
      <c r="CU364" s="409">
        <f>COUNTIFS('ZASOBY N'!$B363:$B$525,'ZASOBY N'!$B363,'ZASOBY N'!$C363:'ZASOBY N'!$C$525,'ZASOBY N'!$C363,'ZASOBY N'!$D363:'ZASOBY N'!$D$525,'ZASOBY N'!$D363,'ZASOBY N'!$H363:'ZASOBY N'!$H$525,'ZASOBY N'!$H363 )</f>
        <v>0</v>
      </c>
      <c r="CV364" s="410">
        <f>COUNTIFS('ZASOBY N'!$B$10:$B363,'ZASOBY N'!$B363,'ZASOBY N'!$C$10:'ZASOBY N'!$C363,'ZASOBY N'!$C363,'ZASOBY N'!$D$10:'ZASOBY N'!$D363,'ZASOBY N'!$D363,'ZASOBY N'!$H$10:'ZASOBY N'!$H363,'ZASOBY N'!$H363 )</f>
        <v>0</v>
      </c>
      <c r="CW364" s="411">
        <f t="shared" si="133"/>
        <v>0</v>
      </c>
      <c r="CX364" s="412">
        <f t="shared" si="134"/>
        <v>0</v>
      </c>
      <c r="CZ364" s="414" t="str">
        <f>IF(AND(DB364=1,DC364=1,SUMIF($C364:$C$525,$C364,$AE364:$AE$525)=$AE364),$AE364,IF($DE364&gt;0,$DE364,IF(AND(COUNTIF($C$11:$C363,$C364)&gt;=1,COUNTIF($D363:$D363,$D364)&gt;=1),"",IF(AND(SUMIF($C364:$C$525,$C364,$AE364:$AE$525)&gt;$AE364,SUMIF($D364:$D$525,$D364,$AE364:$AE$525)&gt;$AE364),_xlfn.AGGREGATE(14,4,$DD$11:$DD$31*($C$11:$C$31=$C364),1),""))))</f>
        <v/>
      </c>
      <c r="DB364" s="409">
        <f>COUNTIFS('ZASOBY N'!$B363:$B$525,'ZASOBY N'!$B363,'ZASOBY N'!$C363:'ZASOBY N'!$C$525,'ZASOBY N'!$C363,'ZASOBY N'!$D363:'ZASOBY N'!$D$525,'ZASOBY N'!$D363,'ZASOBY N'!$H363:'ZASOBY N'!$H$525,'ZASOBY N'!$H363 )</f>
        <v>0</v>
      </c>
      <c r="DC364" s="410">
        <f>COUNTIFS('ZASOBY N'!$B$10:$B363,'ZASOBY N'!$B363,'ZASOBY N'!$C$10:'ZASOBY N'!$C363,'ZASOBY N'!$C363,'ZASOBY N'!$D$10:'ZASOBY N'!$D363,'ZASOBY N'!$D363,'ZASOBY N'!$H$10:'ZASOBY N'!$H363,'ZASOBY N'!$H363 )</f>
        <v>0</v>
      </c>
      <c r="DD364" s="411">
        <f t="shared" si="135"/>
        <v>0</v>
      </c>
      <c r="DE364" s="412">
        <f t="shared" si="136"/>
        <v>0</v>
      </c>
      <c r="DF364" s="399" t="str">
        <f>IF(AND(DI364=1,DJ364=1,SUMIF($C364:$C$525,$C364,$AD364:$AD$525)=$AD364),$AD364,IF($DL364&gt;0,$DL364,IF(B364="","",IF(AND(COUNTIF($C$11:$C363,$C364)&gt;=1,COUNTIF($D363:$D363,$D364)&gt;=1,COUNTIF($Z361:$Z363,$C364)=0),"",IF(AND(COUNTIF($C$11:$C363,$C364)&gt;=1,COUNTIF($D363:$D363,$D364)&gt;=1),"UJĘTO WYŻEJ",IF(AND(SUMIF($C364:$C$525,$C364,$AD364:$AD$525)&gt;$AD364,SUMIF($D364:$D$525,$D364,$AD364:$AD$525)&gt;$AD364),_xlfn.AGGREGATE(14,4,$DK$11:$DK$31*($C$11:$C$31=$C364),1),""))))))</f>
        <v/>
      </c>
      <c r="DG364" s="414" t="str">
        <f>IF(AND(DI364=1,DJ364=1,SUMIF($C364:$C$525,$C364,$AD364:$AD$525)=$AD364),$AD364,IF($DL364&gt;0,$DL364,IF(AND(COUNTIF($C$11:$C363,$C364)&gt;=1,COUNTIF($D363:$D363,$D364)&gt;=1),"",IF(AND(SUMIF($C364:$C$525,$C364,$AD364:$AD$525)&gt;$AD364,SUMIF($D364:$D$525,$D364,$AD364:$AD$525)&gt;$AD364),_xlfn.AGGREGATE(14,4,$DK$11:$DK$31*($C$11:$C$31=$C364),1),""))))</f>
        <v/>
      </c>
      <c r="DI364" s="409">
        <f>COUNTIFS('ZASOBY N'!$B363:$B$525,'ZASOBY N'!$B363,'ZASOBY N'!$C363:'ZASOBY N'!$C$525,'ZASOBY N'!$C363,'ZASOBY N'!$D363:'ZASOBY N'!$D$525,'ZASOBY N'!$D363,'ZASOBY N'!$H363:'ZASOBY N'!$H$525,'ZASOBY N'!$H363 )</f>
        <v>0</v>
      </c>
      <c r="DJ364" s="410">
        <f>COUNTIFS('ZASOBY N'!$B$10:$B363,'ZASOBY N'!$B363,'ZASOBY N'!$C$10:'ZASOBY N'!$C363,'ZASOBY N'!$C363,'ZASOBY N'!$D$10:'ZASOBY N'!$D363,'ZASOBY N'!$D363,'ZASOBY N'!$H$10:'ZASOBY N'!$H363,'ZASOBY N'!$H363 )</f>
        <v>0</v>
      </c>
      <c r="DK364" s="411">
        <f t="shared" si="137"/>
        <v>0</v>
      </c>
      <c r="DL364" s="412">
        <f t="shared" si="138"/>
        <v>0</v>
      </c>
    </row>
    <row r="365" spans="1:116" ht="18.899999999999999" customHeight="1" x14ac:dyDescent="0.3">
      <c r="A365" s="219"/>
      <c r="B365" s="152" t="str">
        <f>IF('ZASOBY N'!A364="","",'ZASOBY N'!A364)</f>
        <v/>
      </c>
      <c r="C365" s="462" t="str">
        <f>IF('ZASOBY N'!C364="","",'ZASOBY N'!C364)</f>
        <v/>
      </c>
      <c r="D365" s="137" t="str">
        <f>IF('ZASOBY N'!B364="","",'ZASOBY N'!B364)</f>
        <v/>
      </c>
      <c r="E365" s="138"/>
      <c r="F365" s="356" t="str">
        <f>IF('ZASOBY N'!D364="","",'ZASOBY N'!D364)</f>
        <v/>
      </c>
      <c r="G365" s="220" t="str">
        <f>IF('ZASOBY N'!G364="","",'ZASOBY N'!G364)</f>
        <v/>
      </c>
      <c r="H365" s="221" t="str">
        <f>IF('ZASOBY N'!F364="","",'ZASOBY N'!F364)</f>
        <v/>
      </c>
      <c r="I365" s="221" t="str">
        <f>IF('ZASOBY N'!G364="","",'ZASOBY N'!G364)</f>
        <v/>
      </c>
      <c r="J365" s="221" t="str">
        <f>IF('ZASOBY N'!H364="","",'ZASOBY N'!H364)</f>
        <v/>
      </c>
      <c r="K365" s="214">
        <v>0</v>
      </c>
      <c r="L365" s="214">
        <v>0</v>
      </c>
      <c r="M365" s="214">
        <v>0</v>
      </c>
      <c r="N365" s="222" t="str">
        <f>IF('ZASOBY N'!BD364="x","",IF(W365="","",'ZASOBY N'!E364))</f>
        <v/>
      </c>
      <c r="O365" s="223">
        <v>0</v>
      </c>
      <c r="P365" s="223">
        <v>0</v>
      </c>
      <c r="Q365" s="226" t="str">
        <f>IF($N365="","",'UPR BILANS N'!G365*'UPR BILANS N'!N365)</f>
        <v/>
      </c>
      <c r="R365" s="225" t="str">
        <f>IF($N365="","",'ZASOBY N'!O364)</f>
        <v/>
      </c>
      <c r="S365" s="225" t="str">
        <f>IF($N365="","",IF('ZASOBY N'!Q364="",0,'ZASOBY N'!Q364))</f>
        <v/>
      </c>
      <c r="T365" s="225" t="str">
        <f>IF($N365="","",'ZASOBY N'!V364)</f>
        <v/>
      </c>
      <c r="U365" s="225" t="str">
        <f>IF($N365="","",IF('ZASOBY N'!AG364="",0,'ZASOBY N'!AG364))</f>
        <v/>
      </c>
      <c r="V365" s="225" t="str">
        <f>IF($N365="","",IF(NN!P367="",0,NN!P367))</f>
        <v/>
      </c>
      <c r="W365" s="225" t="str">
        <f t="shared" si="139"/>
        <v/>
      </c>
      <c r="X365" s="226" t="str">
        <f t="shared" si="119"/>
        <v/>
      </c>
      <c r="Y365" s="225" t="str">
        <f>IF('ZASOBY N'!AU364="","",IF(C365&lt;&gt;C364,'ZASOBY N'!AU364,IF(D365&lt;&gt;D364,'ZASOBY N'!AU364,IF(F365&lt;&gt;F364,'ZASOBY N'!AU364,IF(G365&lt;&gt;G364,'ZASOBY N'!AU364,IF(J365&lt;&gt;J364,'ZASOBY N'!AU364,IF(NN!AC367="","",IF(AND(C364=C365,H364=H365,J364=J365,NN!AC367&gt;0),"",IF(AND(C365=C366,H365=DO363,NN!CW365&gt;0),'ZASOBY N'!AU364,'ZASOBY N'!AU364)))))))))</f>
        <v/>
      </c>
      <c r="Z365" s="225" t="str">
        <f t="shared" si="140"/>
        <v/>
      </c>
      <c r="AA365" s="227" t="str">
        <f t="shared" si="121"/>
        <v/>
      </c>
      <c r="AB365" s="400" t="str">
        <f t="shared" si="141"/>
        <v/>
      </c>
      <c r="AC365" s="228" t="str">
        <f t="shared" si="120"/>
        <v/>
      </c>
      <c r="AD365" s="222">
        <f>IF(B365="",0,IF(F365="",0,INDEX(POBRANIE_!$B$6:$F$101,MATCH('UPR BILANS N'!$F365,POBRANIE_!$A$6:$A$101,0),2)))</f>
        <v>0</v>
      </c>
      <c r="AE365" s="224">
        <f>IF(OR('ZASOBY N'!G364="",'ZASOBY N'!E364=""),0,IF(B365="",0,'ZASOBY N'!G364*'ZASOBY N'!E364))</f>
        <v>0</v>
      </c>
      <c r="AF365" s="225">
        <f>IF('ZASOBY N'!O364="",0,'ZASOBY N'!O364)</f>
        <v>0</v>
      </c>
      <c r="AG365" s="225">
        <f>IF('ZASOBY N'!Q364="",0,'ZASOBY N'!Q364)</f>
        <v>0</v>
      </c>
      <c r="AH365" s="225">
        <f>IF('ZASOBY N'!V364="",0,'ZASOBY N'!V364)</f>
        <v>0</v>
      </c>
      <c r="AI365" s="225">
        <f>IF('ZASOBY N'!AG364="",0,'ZASOBY N'!AG364)</f>
        <v>0</v>
      </c>
      <c r="AJ365" s="225">
        <f>IF(NN!P367="",0,IF(NN!P367="BRAK kol.7","BRAK BADAŃ",NN!P367))</f>
        <v>0</v>
      </c>
      <c r="AK365" s="225">
        <f>IF(NN!AC367="",0,IF(NN!AC367="BRAK kol.7","BRAK BADAŃ",NN!AC367))</f>
        <v>0</v>
      </c>
      <c r="BJ365" s="414" t="str">
        <f>IF(AND(BL365=1,BM365=1,SUMIF($C365:$C$525,$C365,$AK365:$AK$525)=$AK365),$AK365,IF($BO365&gt;0,$BO365,IF(AND(COUNTIF($C$11:$C364,$C365)&gt;=1,COUNTIF($D364:$D364,$D365)&gt;=1),"",IF(AND(SUMIF($C365:$C$525,$C365,$AK365:$AK$525)&gt;=$AK365,SUMIF($D365:$D$525,$D365,$AK365:$AK$525)&gt;=$AK365),SUMIF($C365:$C$525,$C365,$AK365:$AK$525),""))))</f>
        <v/>
      </c>
      <c r="BL365" s="409">
        <f>COUNTIFS('ZASOBY N'!$B364:$B$525,'ZASOBY N'!$B364,'ZASOBY N'!$C364:'ZASOBY N'!$C$525,'ZASOBY N'!$C364,'ZASOBY N'!$D364:'ZASOBY N'!$D$525,'ZASOBY N'!$D364,'ZASOBY N'!$H364:'ZASOBY N'!$H$525,'ZASOBY N'!$H364 )</f>
        <v>0</v>
      </c>
      <c r="BM365" s="410">
        <f>COUNTIFS('ZASOBY N'!$B$10:$B364,'ZASOBY N'!$B364,'ZASOBY N'!$C$10:'ZASOBY N'!$C364,'ZASOBY N'!$C364,'ZASOBY N'!$D$10:'ZASOBY N'!$D364,'ZASOBY N'!$D364,'ZASOBY N'!$H$10:'ZASOBY N'!$H364,'ZASOBY N'!$H364 )</f>
        <v>0</v>
      </c>
      <c r="BN365" s="411">
        <f t="shared" si="122"/>
        <v>0</v>
      </c>
      <c r="BO365" s="412">
        <f t="shared" si="123"/>
        <v>0</v>
      </c>
      <c r="BP365" s="94" t="str">
        <f t="shared" si="124"/>
        <v/>
      </c>
      <c r="BQ365" s="414" t="str">
        <f>IF(AND(BS365=1,BT365=1,SUMIF($C365:$C$525,$C365,$AJ365:$AJ$525)=$AJ365),$AJ365,IF($BV365&gt;0,$BV365,IF(AND(COUNTIF($C$11:$C364,$C365)&gt;=1,COUNTIF($D364:$D364,$D365)&gt;=1),"",IF(AND(SUMIF($C365:$C$525,$C365,$AJ365:$AJ$525)&gt;$AJ365,SUMIF($D365:$D$525,$D365,$AJ365:$AJ$525)&gt;$AJ365),SUMIF($C365:$C$525,$C365,$AJ365:$AJ$525),""))))</f>
        <v/>
      </c>
      <c r="BS365" s="409">
        <f>COUNTIFS('ZASOBY N'!$B364:$B$525,'ZASOBY N'!$B364,'ZASOBY N'!$C364:'ZASOBY N'!$C$525,'ZASOBY N'!$C364,'ZASOBY N'!$D364:'ZASOBY N'!$D$525,'ZASOBY N'!$D364,'ZASOBY N'!$H364:'ZASOBY N'!$H$525,'ZASOBY N'!$H364 )</f>
        <v>0</v>
      </c>
      <c r="BT365" s="410">
        <f>COUNTIFS('ZASOBY N'!$B$10:$B364,'ZASOBY N'!$B364,'ZASOBY N'!$C$10:'ZASOBY N'!$C364,'ZASOBY N'!$C364,'ZASOBY N'!$D$10:'ZASOBY N'!$D364,'ZASOBY N'!$D364,'ZASOBY N'!$H$10:'ZASOBY N'!$H364,'ZASOBY N'!$H364 )</f>
        <v>0</v>
      </c>
      <c r="BU365" s="411">
        <f t="shared" si="125"/>
        <v>0</v>
      </c>
      <c r="BV365" s="412">
        <f t="shared" si="126"/>
        <v>0</v>
      </c>
      <c r="BW365" s="94" t="s">
        <v>499</v>
      </c>
      <c r="BX365" s="414" t="str">
        <f>IF(AND(BZ365=1,CA365=1,SUMIF($C365:$C$525,$C365,$AI365:$AI$525)=$AI365),$AI365,IF($CC365&gt;0,$CC365,IF(AND(COUNTIF($C$11:$C364,$C365)&gt;=1,COUNTIF($D364:$D364,$D365)&gt;=1),"",IF(AND(SUMIF($C365:$C$525,$C365,$AI365:$AI$525)&gt;$AI365,SUMIF($D365:$D$525,$D365,$AI365:$AI$525)&gt;$IG365),_xlfn.AGGREGATE(14,4,$CB$11:$CB$31*($C$11:$C$31=$C365),1),""))))</f>
        <v/>
      </c>
      <c r="BZ365" s="409">
        <f>COUNTIFS('ZASOBY N'!$B364:$B$525,'ZASOBY N'!$B364,'ZASOBY N'!$C364:'ZASOBY N'!$C$525,'ZASOBY N'!$C364,'ZASOBY N'!$D364:'ZASOBY N'!$D$525,'ZASOBY N'!$D364,'ZASOBY N'!$H364:'ZASOBY N'!$H$525,'ZASOBY N'!$H364 )</f>
        <v>0</v>
      </c>
      <c r="CA365" s="410">
        <f>COUNTIFS('ZASOBY N'!$B$10:$B364,'ZASOBY N'!$B364,'ZASOBY N'!$C$10:'ZASOBY N'!$C364,'ZASOBY N'!$C364,'ZASOBY N'!$D$10:'ZASOBY N'!$D364,'ZASOBY N'!$D364,'ZASOBY N'!$H$10:'ZASOBY N'!$H364,'ZASOBY N'!$H364 )</f>
        <v>0</v>
      </c>
      <c r="CB365" s="411">
        <f t="shared" si="127"/>
        <v>0</v>
      </c>
      <c r="CC365" s="412">
        <f t="shared" si="128"/>
        <v>0</v>
      </c>
      <c r="CE365" s="414" t="str">
        <f>IF(AND(CG365=1,CH365=1,SUMIF($C365:$C$525,$C365,$AH365:$AH$525)=$AH365),$AH365,IF($CJ365&gt;0,$CJ365,IF(AND(COUNTIF($C$11:$C364,$C365)&gt;=1,COUNTIF($D364:$D364,$D365)&gt;=1),"",IF(AND(SUMIF($C365:$C$525,$C365,$AH365:$AH$525)&gt;$AH365,SUMIF($D365:$D$525,$D365,$AH365:$AH$525)&gt;$AH365),_xlfn.AGGREGATE(14,4,$CI$11:$CI$31*($C$11:$C$31=$C365),1),""))))</f>
        <v/>
      </c>
      <c r="CG365" s="409">
        <f>COUNTIFS('ZASOBY N'!$B364:$B$525,'ZASOBY N'!$B364,'ZASOBY N'!$C364:'ZASOBY N'!$C$525,'ZASOBY N'!$C364,'ZASOBY N'!$D364:'ZASOBY N'!$D$525,'ZASOBY N'!$D364,'ZASOBY N'!$H364:'ZASOBY N'!$H$525,'ZASOBY N'!$H364 )</f>
        <v>0</v>
      </c>
      <c r="CH365" s="410">
        <f>COUNTIFS('ZASOBY N'!$B$10:$B364,'ZASOBY N'!$B364,'ZASOBY N'!$C$10:'ZASOBY N'!$C364,'ZASOBY N'!$C364,'ZASOBY N'!$D$10:'ZASOBY N'!$D364,'ZASOBY N'!$D364,'ZASOBY N'!$H$10:'ZASOBY N'!$H364,'ZASOBY N'!$H364 )</f>
        <v>0</v>
      </c>
      <c r="CI365" s="411">
        <f t="shared" si="129"/>
        <v>0</v>
      </c>
      <c r="CJ365" s="412">
        <f t="shared" si="130"/>
        <v>0</v>
      </c>
      <c r="CL365" s="414" t="str">
        <f>IF(AND(CN365=1,CO365=1,SUMIF($C365:$C$525,$C365,$AG365:$AG$525)=$AG365),$AG365,IF($CQ365&gt;0,$CQ365,IF(AND(COUNTIF($C$11:$C364,$C365)&gt;=1,COUNTIF($D364:$D364,$D365)&gt;=1),"",IF(AND(SUMIF($C365:$C$525,$C365,$AG365:$AG$525)&gt;$AG365,SUMIF($D365:$D$525,$D365,$AG365:$AG$525)&gt;$AG365),_xlfn.AGGREGATE(14,4,$CP$11:$CP$31*($C$11:$C$31=$C365),1),""))))</f>
        <v/>
      </c>
      <c r="CN365" s="409">
        <f>COUNTIFS('ZASOBY N'!$B364:$B$525,'ZASOBY N'!$B364,'ZASOBY N'!$C364:'ZASOBY N'!$C$525,'ZASOBY N'!$C364,'ZASOBY N'!$D364:'ZASOBY N'!$D$525,'ZASOBY N'!$D364,'ZASOBY N'!$H364:'ZASOBY N'!$H$525,'ZASOBY N'!$H364 )</f>
        <v>0</v>
      </c>
      <c r="CO365" s="410">
        <f>COUNTIFS('ZASOBY N'!$B$10:$B364,'ZASOBY N'!$B364,'ZASOBY N'!$C$10:'ZASOBY N'!$C364,'ZASOBY N'!$C364,'ZASOBY N'!$D$10:'ZASOBY N'!$D364,'ZASOBY N'!$D364,'ZASOBY N'!$H$10:'ZASOBY N'!$H364,'ZASOBY N'!$H364 )</f>
        <v>0</v>
      </c>
      <c r="CP365" s="411">
        <f t="shared" si="131"/>
        <v>0</v>
      </c>
      <c r="CQ365" s="412">
        <f t="shared" si="132"/>
        <v>0</v>
      </c>
      <c r="CS365" s="414" t="str">
        <f>IF(AND(CU365=1,CV365=1,SUMIF($C365:$C$525,$C365,$AF365:$AF$525)=$AF365),$AF365,IF($CX365&gt;0,$CX365,IF(AND(COUNTIF($C$11:$C364,$C365)&gt;=1,COUNTIF($D364:$D364,$D365)&gt;=1),"",IF(AND(SUMIF($C365:$C$525,$C365,$AF365:$AF$525)&gt;$AF365,SUMIF($D365:$D$525,$D365,$AF365:$AF$525)&gt;$AF365),_xlfn.AGGREGATE(14,4,$CW$11:$CW$31*($C$11:$C$31=$C365),1),""))))</f>
        <v/>
      </c>
      <c r="CU365" s="409">
        <f>COUNTIFS('ZASOBY N'!$B364:$B$525,'ZASOBY N'!$B364,'ZASOBY N'!$C364:'ZASOBY N'!$C$525,'ZASOBY N'!$C364,'ZASOBY N'!$D364:'ZASOBY N'!$D$525,'ZASOBY N'!$D364,'ZASOBY N'!$H364:'ZASOBY N'!$H$525,'ZASOBY N'!$H364 )</f>
        <v>0</v>
      </c>
      <c r="CV365" s="410">
        <f>COUNTIFS('ZASOBY N'!$B$10:$B364,'ZASOBY N'!$B364,'ZASOBY N'!$C$10:'ZASOBY N'!$C364,'ZASOBY N'!$C364,'ZASOBY N'!$D$10:'ZASOBY N'!$D364,'ZASOBY N'!$D364,'ZASOBY N'!$H$10:'ZASOBY N'!$H364,'ZASOBY N'!$H364 )</f>
        <v>0</v>
      </c>
      <c r="CW365" s="411">
        <f t="shared" si="133"/>
        <v>0</v>
      </c>
      <c r="CX365" s="412">
        <f t="shared" si="134"/>
        <v>0</v>
      </c>
      <c r="CZ365" s="414" t="str">
        <f>IF(AND(DB365=1,DC365=1,SUMIF($C365:$C$525,$C365,$AE365:$AE$525)=$AE365),$AE365,IF($DE365&gt;0,$DE365,IF(AND(COUNTIF($C$11:$C364,$C365)&gt;=1,COUNTIF($D364:$D364,$D365)&gt;=1),"",IF(AND(SUMIF($C365:$C$525,$C365,$AE365:$AE$525)&gt;$AE365,SUMIF($D365:$D$525,$D365,$AE365:$AE$525)&gt;$AE365),_xlfn.AGGREGATE(14,4,$DD$11:$DD$31*($C$11:$C$31=$C365),1),""))))</f>
        <v/>
      </c>
      <c r="DB365" s="409">
        <f>COUNTIFS('ZASOBY N'!$B364:$B$525,'ZASOBY N'!$B364,'ZASOBY N'!$C364:'ZASOBY N'!$C$525,'ZASOBY N'!$C364,'ZASOBY N'!$D364:'ZASOBY N'!$D$525,'ZASOBY N'!$D364,'ZASOBY N'!$H364:'ZASOBY N'!$H$525,'ZASOBY N'!$H364 )</f>
        <v>0</v>
      </c>
      <c r="DC365" s="410">
        <f>COUNTIFS('ZASOBY N'!$B$10:$B364,'ZASOBY N'!$B364,'ZASOBY N'!$C$10:'ZASOBY N'!$C364,'ZASOBY N'!$C364,'ZASOBY N'!$D$10:'ZASOBY N'!$D364,'ZASOBY N'!$D364,'ZASOBY N'!$H$10:'ZASOBY N'!$H364,'ZASOBY N'!$H364 )</f>
        <v>0</v>
      </c>
      <c r="DD365" s="411">
        <f t="shared" si="135"/>
        <v>0</v>
      </c>
      <c r="DE365" s="412">
        <f t="shared" si="136"/>
        <v>0</v>
      </c>
      <c r="DF365" s="399" t="str">
        <f>IF(AND(DI365=1,DJ365=1,SUMIF($C365:$C$525,$C365,$AD365:$AD$525)=$AD365),$AD365,IF($DL365&gt;0,$DL365,IF(B365="","",IF(AND(COUNTIF($C$11:$C364,$C365)&gt;=1,COUNTIF($D364:$D364,$D365)&gt;=1,COUNTIF($Z362:$Z364,$C365)=0),"",IF(AND(COUNTIF($C$11:$C364,$C365)&gt;=1,COUNTIF($D364:$D364,$D365)&gt;=1),"UJĘTO WYŻEJ",IF(AND(SUMIF($C365:$C$525,$C365,$AD365:$AD$525)&gt;$AD365,SUMIF($D365:$D$525,$D365,$AD365:$AD$525)&gt;$AD365),_xlfn.AGGREGATE(14,4,$DK$11:$DK$31*($C$11:$C$31=$C365),1),""))))))</f>
        <v/>
      </c>
      <c r="DG365" s="414" t="str">
        <f>IF(AND(DI365=1,DJ365=1,SUMIF($C365:$C$525,$C365,$AD365:$AD$525)=$AD365),$AD365,IF($DL365&gt;0,$DL365,IF(AND(COUNTIF($C$11:$C364,$C365)&gt;=1,COUNTIF($D364:$D364,$D365)&gt;=1),"",IF(AND(SUMIF($C365:$C$525,$C365,$AD365:$AD$525)&gt;$AD365,SUMIF($D365:$D$525,$D365,$AD365:$AD$525)&gt;$AD365),_xlfn.AGGREGATE(14,4,$DK$11:$DK$31*($C$11:$C$31=$C365),1),""))))</f>
        <v/>
      </c>
      <c r="DI365" s="409">
        <f>COUNTIFS('ZASOBY N'!$B364:$B$525,'ZASOBY N'!$B364,'ZASOBY N'!$C364:'ZASOBY N'!$C$525,'ZASOBY N'!$C364,'ZASOBY N'!$D364:'ZASOBY N'!$D$525,'ZASOBY N'!$D364,'ZASOBY N'!$H364:'ZASOBY N'!$H$525,'ZASOBY N'!$H364 )</f>
        <v>0</v>
      </c>
      <c r="DJ365" s="410">
        <f>COUNTIFS('ZASOBY N'!$B$10:$B364,'ZASOBY N'!$B364,'ZASOBY N'!$C$10:'ZASOBY N'!$C364,'ZASOBY N'!$C364,'ZASOBY N'!$D$10:'ZASOBY N'!$D364,'ZASOBY N'!$D364,'ZASOBY N'!$H$10:'ZASOBY N'!$H364,'ZASOBY N'!$H364 )</f>
        <v>0</v>
      </c>
      <c r="DK365" s="411">
        <f t="shared" si="137"/>
        <v>0</v>
      </c>
      <c r="DL365" s="412">
        <f t="shared" si="138"/>
        <v>0</v>
      </c>
    </row>
    <row r="366" spans="1:116" ht="18.899999999999999" customHeight="1" x14ac:dyDescent="0.3">
      <c r="A366" s="219"/>
      <c r="B366" s="152" t="str">
        <f>IF('ZASOBY N'!A365="","",'ZASOBY N'!A365)</f>
        <v/>
      </c>
      <c r="C366" s="462" t="str">
        <f>IF('ZASOBY N'!C365="","",'ZASOBY N'!C365)</f>
        <v/>
      </c>
      <c r="D366" s="137" t="str">
        <f>IF('ZASOBY N'!B365="","",'ZASOBY N'!B365)</f>
        <v/>
      </c>
      <c r="E366" s="138"/>
      <c r="F366" s="356" t="str">
        <f>IF('ZASOBY N'!D365="","",'ZASOBY N'!D365)</f>
        <v/>
      </c>
      <c r="G366" s="220" t="str">
        <f>IF('ZASOBY N'!G365="","",'ZASOBY N'!G365)</f>
        <v/>
      </c>
      <c r="H366" s="221" t="str">
        <f>IF('ZASOBY N'!F365="","",'ZASOBY N'!F365)</f>
        <v/>
      </c>
      <c r="I366" s="221" t="str">
        <f>IF('ZASOBY N'!G365="","",'ZASOBY N'!G365)</f>
        <v/>
      </c>
      <c r="J366" s="221" t="str">
        <f>IF('ZASOBY N'!H365="","",'ZASOBY N'!H365)</f>
        <v/>
      </c>
      <c r="K366" s="214">
        <v>0</v>
      </c>
      <c r="L366" s="214">
        <v>0</v>
      </c>
      <c r="M366" s="214">
        <v>0</v>
      </c>
      <c r="N366" s="222" t="str">
        <f>IF('ZASOBY N'!BD365="x","",IF(W366="","",'ZASOBY N'!E365))</f>
        <v/>
      </c>
      <c r="O366" s="223">
        <v>0</v>
      </c>
      <c r="P366" s="223">
        <v>0</v>
      </c>
      <c r="Q366" s="226" t="str">
        <f>IF($N366="","",'UPR BILANS N'!G366*'UPR BILANS N'!N366)</f>
        <v/>
      </c>
      <c r="R366" s="225" t="str">
        <f>IF($N366="","",'ZASOBY N'!O365)</f>
        <v/>
      </c>
      <c r="S366" s="225" t="str">
        <f>IF($N366="","",IF('ZASOBY N'!Q365="",0,'ZASOBY N'!Q365))</f>
        <v/>
      </c>
      <c r="T366" s="225" t="str">
        <f>IF($N366="","",'ZASOBY N'!V365)</f>
        <v/>
      </c>
      <c r="U366" s="225" t="str">
        <f>IF($N366="","",IF('ZASOBY N'!AG365="",0,'ZASOBY N'!AG365))</f>
        <v/>
      </c>
      <c r="V366" s="225" t="str">
        <f>IF($N366="","",IF(NN!P368="",0,NN!P368))</f>
        <v/>
      </c>
      <c r="W366" s="225" t="str">
        <f t="shared" si="139"/>
        <v/>
      </c>
      <c r="X366" s="226" t="str">
        <f t="shared" si="119"/>
        <v/>
      </c>
      <c r="Y366" s="225" t="str">
        <f>IF('ZASOBY N'!AU365="","",IF(C366&lt;&gt;C365,'ZASOBY N'!AU365,IF(D366&lt;&gt;D365,'ZASOBY N'!AU365,IF(F366&lt;&gt;F365,'ZASOBY N'!AU365,IF(G366&lt;&gt;G365,'ZASOBY N'!AU365,IF(J366&lt;&gt;J365,'ZASOBY N'!AU365,IF(NN!AC368="","",IF(AND(C365=C366,H365=H366,J365=J366,NN!AC368&gt;0),"",IF(AND(C366=C367,H366=DO364,NN!CW366&gt;0),'ZASOBY N'!AU365,'ZASOBY N'!AU365)))))))))</f>
        <v/>
      </c>
      <c r="Z366" s="225" t="str">
        <f t="shared" si="140"/>
        <v/>
      </c>
      <c r="AA366" s="227" t="str">
        <f t="shared" si="121"/>
        <v/>
      </c>
      <c r="AB366" s="400" t="str">
        <f t="shared" si="141"/>
        <v/>
      </c>
      <c r="AC366" s="228" t="str">
        <f t="shared" si="120"/>
        <v/>
      </c>
      <c r="AD366" s="222">
        <f>IF(B366="",0,IF(F366="",0,INDEX(POBRANIE_!$B$6:$F$101,MATCH('UPR BILANS N'!$F366,POBRANIE_!$A$6:$A$101,0),2)))</f>
        <v>0</v>
      </c>
      <c r="AE366" s="224">
        <f>IF(OR('ZASOBY N'!G365="",'ZASOBY N'!E365=""),0,IF(B366="",0,'ZASOBY N'!G365*'ZASOBY N'!E365))</f>
        <v>0</v>
      </c>
      <c r="AF366" s="225">
        <f>IF('ZASOBY N'!O365="",0,'ZASOBY N'!O365)</f>
        <v>0</v>
      </c>
      <c r="AG366" s="225">
        <f>IF('ZASOBY N'!Q365="",0,'ZASOBY N'!Q365)</f>
        <v>0</v>
      </c>
      <c r="AH366" s="225">
        <f>IF('ZASOBY N'!V365="",0,'ZASOBY N'!V365)</f>
        <v>0</v>
      </c>
      <c r="AI366" s="225">
        <f>IF('ZASOBY N'!AG365="",0,'ZASOBY N'!AG365)</f>
        <v>0</v>
      </c>
      <c r="AJ366" s="225">
        <f>IF(NN!P368="",0,IF(NN!P368="BRAK kol.7","BRAK BADAŃ",NN!P368))</f>
        <v>0</v>
      </c>
      <c r="AK366" s="225">
        <f>IF(NN!AC368="",0,IF(NN!AC368="BRAK kol.7","BRAK BADAŃ",NN!AC368))</f>
        <v>0</v>
      </c>
      <c r="BJ366" s="414" t="str">
        <f>IF(AND(BL366=1,BM366=1,SUMIF($C366:$C$525,$C366,$AK366:$AK$525)=$AK366),$AK366,IF($BO366&gt;0,$BO366,IF(AND(COUNTIF($C$11:$C365,$C366)&gt;=1,COUNTIF($D365:$D365,$D366)&gt;=1),"",IF(AND(SUMIF($C366:$C$525,$C366,$AK366:$AK$525)&gt;=$AK366,SUMIF($D366:$D$525,$D366,$AK366:$AK$525)&gt;=$AK366),SUMIF($C366:$C$525,$C366,$AK366:$AK$525),""))))</f>
        <v/>
      </c>
      <c r="BL366" s="409">
        <f>COUNTIFS('ZASOBY N'!$B365:$B$525,'ZASOBY N'!$B365,'ZASOBY N'!$C365:'ZASOBY N'!$C$525,'ZASOBY N'!$C365,'ZASOBY N'!$D365:'ZASOBY N'!$D$525,'ZASOBY N'!$D365,'ZASOBY N'!$H365:'ZASOBY N'!$H$525,'ZASOBY N'!$H365 )</f>
        <v>0</v>
      </c>
      <c r="BM366" s="410">
        <f>COUNTIFS('ZASOBY N'!$B$10:$B365,'ZASOBY N'!$B365,'ZASOBY N'!$C$10:'ZASOBY N'!$C365,'ZASOBY N'!$C365,'ZASOBY N'!$D$10:'ZASOBY N'!$D365,'ZASOBY N'!$D365,'ZASOBY N'!$H$10:'ZASOBY N'!$H365,'ZASOBY N'!$H365 )</f>
        <v>0</v>
      </c>
      <c r="BN366" s="411">
        <f t="shared" si="122"/>
        <v>0</v>
      </c>
      <c r="BO366" s="412">
        <f t="shared" si="123"/>
        <v>0</v>
      </c>
      <c r="BP366" s="94" t="str">
        <f t="shared" si="124"/>
        <v/>
      </c>
      <c r="BQ366" s="414" t="str">
        <f>IF(AND(BS366=1,BT366=1,SUMIF($C366:$C$525,$C366,$AJ366:$AJ$525)=$AJ366),$AJ366,IF($BV366&gt;0,$BV366,IF(AND(COUNTIF($C$11:$C365,$C366)&gt;=1,COUNTIF($D365:$D365,$D366)&gt;=1),"",IF(AND(SUMIF($C366:$C$525,$C366,$AJ366:$AJ$525)&gt;$AJ366,SUMIF($D366:$D$525,$D366,$AJ366:$AJ$525)&gt;$AJ366),SUMIF($C366:$C$525,$C366,$AJ366:$AJ$525),""))))</f>
        <v/>
      </c>
      <c r="BS366" s="409">
        <f>COUNTIFS('ZASOBY N'!$B365:$B$525,'ZASOBY N'!$B365,'ZASOBY N'!$C365:'ZASOBY N'!$C$525,'ZASOBY N'!$C365,'ZASOBY N'!$D365:'ZASOBY N'!$D$525,'ZASOBY N'!$D365,'ZASOBY N'!$H365:'ZASOBY N'!$H$525,'ZASOBY N'!$H365 )</f>
        <v>0</v>
      </c>
      <c r="BT366" s="410">
        <f>COUNTIFS('ZASOBY N'!$B$10:$B365,'ZASOBY N'!$B365,'ZASOBY N'!$C$10:'ZASOBY N'!$C365,'ZASOBY N'!$C365,'ZASOBY N'!$D$10:'ZASOBY N'!$D365,'ZASOBY N'!$D365,'ZASOBY N'!$H$10:'ZASOBY N'!$H365,'ZASOBY N'!$H365 )</f>
        <v>0</v>
      </c>
      <c r="BU366" s="411">
        <f t="shared" si="125"/>
        <v>0</v>
      </c>
      <c r="BV366" s="412">
        <f t="shared" si="126"/>
        <v>0</v>
      </c>
      <c r="BW366" s="94" t="s">
        <v>499</v>
      </c>
      <c r="BX366" s="414" t="str">
        <f>IF(AND(BZ366=1,CA366=1,SUMIF($C366:$C$525,$C366,$AI366:$AI$525)=$AI366),$AI366,IF($CC366&gt;0,$CC366,IF(AND(COUNTIF($C$11:$C365,$C366)&gt;=1,COUNTIF($D365:$D365,$D366)&gt;=1),"",IF(AND(SUMIF($C366:$C$525,$C366,$AI366:$AI$525)&gt;$AI366,SUMIF($D366:$D$525,$D366,$AI366:$AI$525)&gt;$IG366),_xlfn.AGGREGATE(14,4,$CB$11:$CB$31*($C$11:$C$31=$C366),1),""))))</f>
        <v/>
      </c>
      <c r="BZ366" s="409">
        <f>COUNTIFS('ZASOBY N'!$B365:$B$525,'ZASOBY N'!$B365,'ZASOBY N'!$C365:'ZASOBY N'!$C$525,'ZASOBY N'!$C365,'ZASOBY N'!$D365:'ZASOBY N'!$D$525,'ZASOBY N'!$D365,'ZASOBY N'!$H365:'ZASOBY N'!$H$525,'ZASOBY N'!$H365 )</f>
        <v>0</v>
      </c>
      <c r="CA366" s="410">
        <f>COUNTIFS('ZASOBY N'!$B$10:$B365,'ZASOBY N'!$B365,'ZASOBY N'!$C$10:'ZASOBY N'!$C365,'ZASOBY N'!$C365,'ZASOBY N'!$D$10:'ZASOBY N'!$D365,'ZASOBY N'!$D365,'ZASOBY N'!$H$10:'ZASOBY N'!$H365,'ZASOBY N'!$H365 )</f>
        <v>0</v>
      </c>
      <c r="CB366" s="411">
        <f t="shared" si="127"/>
        <v>0</v>
      </c>
      <c r="CC366" s="412">
        <f t="shared" si="128"/>
        <v>0</v>
      </c>
      <c r="CE366" s="414" t="str">
        <f>IF(AND(CG366=1,CH366=1,SUMIF($C366:$C$525,$C366,$AH366:$AH$525)=$AH366),$AH366,IF($CJ366&gt;0,$CJ366,IF(AND(COUNTIF($C$11:$C365,$C366)&gt;=1,COUNTIF($D365:$D365,$D366)&gt;=1),"",IF(AND(SUMIF($C366:$C$525,$C366,$AH366:$AH$525)&gt;$AH366,SUMIF($D366:$D$525,$D366,$AH366:$AH$525)&gt;$AH366),_xlfn.AGGREGATE(14,4,$CI$11:$CI$31*($C$11:$C$31=$C366),1),""))))</f>
        <v/>
      </c>
      <c r="CG366" s="409">
        <f>COUNTIFS('ZASOBY N'!$B365:$B$525,'ZASOBY N'!$B365,'ZASOBY N'!$C365:'ZASOBY N'!$C$525,'ZASOBY N'!$C365,'ZASOBY N'!$D365:'ZASOBY N'!$D$525,'ZASOBY N'!$D365,'ZASOBY N'!$H365:'ZASOBY N'!$H$525,'ZASOBY N'!$H365 )</f>
        <v>0</v>
      </c>
      <c r="CH366" s="410">
        <f>COUNTIFS('ZASOBY N'!$B$10:$B365,'ZASOBY N'!$B365,'ZASOBY N'!$C$10:'ZASOBY N'!$C365,'ZASOBY N'!$C365,'ZASOBY N'!$D$10:'ZASOBY N'!$D365,'ZASOBY N'!$D365,'ZASOBY N'!$H$10:'ZASOBY N'!$H365,'ZASOBY N'!$H365 )</f>
        <v>0</v>
      </c>
      <c r="CI366" s="411">
        <f t="shared" si="129"/>
        <v>0</v>
      </c>
      <c r="CJ366" s="412">
        <f t="shared" si="130"/>
        <v>0</v>
      </c>
      <c r="CL366" s="414" t="str">
        <f>IF(AND(CN366=1,CO366=1,SUMIF($C366:$C$525,$C366,$AG366:$AG$525)=$AG366),$AG366,IF($CQ366&gt;0,$CQ366,IF(AND(COUNTIF($C$11:$C365,$C366)&gt;=1,COUNTIF($D365:$D365,$D366)&gt;=1),"",IF(AND(SUMIF($C366:$C$525,$C366,$AG366:$AG$525)&gt;$AG366,SUMIF($D366:$D$525,$D366,$AG366:$AG$525)&gt;$AG366),_xlfn.AGGREGATE(14,4,$CP$11:$CP$31*($C$11:$C$31=$C366),1),""))))</f>
        <v/>
      </c>
      <c r="CN366" s="409">
        <f>COUNTIFS('ZASOBY N'!$B365:$B$525,'ZASOBY N'!$B365,'ZASOBY N'!$C365:'ZASOBY N'!$C$525,'ZASOBY N'!$C365,'ZASOBY N'!$D365:'ZASOBY N'!$D$525,'ZASOBY N'!$D365,'ZASOBY N'!$H365:'ZASOBY N'!$H$525,'ZASOBY N'!$H365 )</f>
        <v>0</v>
      </c>
      <c r="CO366" s="410">
        <f>COUNTIFS('ZASOBY N'!$B$10:$B365,'ZASOBY N'!$B365,'ZASOBY N'!$C$10:'ZASOBY N'!$C365,'ZASOBY N'!$C365,'ZASOBY N'!$D$10:'ZASOBY N'!$D365,'ZASOBY N'!$D365,'ZASOBY N'!$H$10:'ZASOBY N'!$H365,'ZASOBY N'!$H365 )</f>
        <v>0</v>
      </c>
      <c r="CP366" s="411">
        <f t="shared" si="131"/>
        <v>0</v>
      </c>
      <c r="CQ366" s="412">
        <f t="shared" si="132"/>
        <v>0</v>
      </c>
      <c r="CS366" s="414" t="str">
        <f>IF(AND(CU366=1,CV366=1,SUMIF($C366:$C$525,$C366,$AF366:$AF$525)=$AF366),$AF366,IF($CX366&gt;0,$CX366,IF(AND(COUNTIF($C$11:$C365,$C366)&gt;=1,COUNTIF($D365:$D365,$D366)&gt;=1),"",IF(AND(SUMIF($C366:$C$525,$C366,$AF366:$AF$525)&gt;$AF366,SUMIF($D366:$D$525,$D366,$AF366:$AF$525)&gt;$AF366),_xlfn.AGGREGATE(14,4,$CW$11:$CW$31*($C$11:$C$31=$C366),1),""))))</f>
        <v/>
      </c>
      <c r="CU366" s="409">
        <f>COUNTIFS('ZASOBY N'!$B365:$B$525,'ZASOBY N'!$B365,'ZASOBY N'!$C365:'ZASOBY N'!$C$525,'ZASOBY N'!$C365,'ZASOBY N'!$D365:'ZASOBY N'!$D$525,'ZASOBY N'!$D365,'ZASOBY N'!$H365:'ZASOBY N'!$H$525,'ZASOBY N'!$H365 )</f>
        <v>0</v>
      </c>
      <c r="CV366" s="410">
        <f>COUNTIFS('ZASOBY N'!$B$10:$B365,'ZASOBY N'!$B365,'ZASOBY N'!$C$10:'ZASOBY N'!$C365,'ZASOBY N'!$C365,'ZASOBY N'!$D$10:'ZASOBY N'!$D365,'ZASOBY N'!$D365,'ZASOBY N'!$H$10:'ZASOBY N'!$H365,'ZASOBY N'!$H365 )</f>
        <v>0</v>
      </c>
      <c r="CW366" s="411">
        <f t="shared" si="133"/>
        <v>0</v>
      </c>
      <c r="CX366" s="412">
        <f t="shared" si="134"/>
        <v>0</v>
      </c>
      <c r="CZ366" s="414" t="str">
        <f>IF(AND(DB366=1,DC366=1,SUMIF($C366:$C$525,$C366,$AE366:$AE$525)=$AE366),$AE366,IF($DE366&gt;0,$DE366,IF(AND(COUNTIF($C$11:$C365,$C366)&gt;=1,COUNTIF($D365:$D365,$D366)&gt;=1),"",IF(AND(SUMIF($C366:$C$525,$C366,$AE366:$AE$525)&gt;$AE366,SUMIF($D366:$D$525,$D366,$AE366:$AE$525)&gt;$AE366),_xlfn.AGGREGATE(14,4,$DD$11:$DD$31*($C$11:$C$31=$C366),1),""))))</f>
        <v/>
      </c>
      <c r="DB366" s="409">
        <f>COUNTIFS('ZASOBY N'!$B365:$B$525,'ZASOBY N'!$B365,'ZASOBY N'!$C365:'ZASOBY N'!$C$525,'ZASOBY N'!$C365,'ZASOBY N'!$D365:'ZASOBY N'!$D$525,'ZASOBY N'!$D365,'ZASOBY N'!$H365:'ZASOBY N'!$H$525,'ZASOBY N'!$H365 )</f>
        <v>0</v>
      </c>
      <c r="DC366" s="410">
        <f>COUNTIFS('ZASOBY N'!$B$10:$B365,'ZASOBY N'!$B365,'ZASOBY N'!$C$10:'ZASOBY N'!$C365,'ZASOBY N'!$C365,'ZASOBY N'!$D$10:'ZASOBY N'!$D365,'ZASOBY N'!$D365,'ZASOBY N'!$H$10:'ZASOBY N'!$H365,'ZASOBY N'!$H365 )</f>
        <v>0</v>
      </c>
      <c r="DD366" s="411">
        <f t="shared" si="135"/>
        <v>0</v>
      </c>
      <c r="DE366" s="412">
        <f t="shared" si="136"/>
        <v>0</v>
      </c>
      <c r="DF366" s="399" t="str">
        <f>IF(AND(DI366=1,DJ366=1,SUMIF($C366:$C$525,$C366,$AD366:$AD$525)=$AD366),$AD366,IF($DL366&gt;0,$DL366,IF(B366="","",IF(AND(COUNTIF($C$11:$C365,$C366)&gt;=1,COUNTIF($D365:$D365,$D366)&gt;=1,COUNTIF($Z363:$Z365,$C366)=0),"",IF(AND(COUNTIF($C$11:$C365,$C366)&gt;=1,COUNTIF($D365:$D365,$D366)&gt;=1),"UJĘTO WYŻEJ",IF(AND(SUMIF($C366:$C$525,$C366,$AD366:$AD$525)&gt;$AD366,SUMIF($D366:$D$525,$D366,$AD366:$AD$525)&gt;$AD366),_xlfn.AGGREGATE(14,4,$DK$11:$DK$31*($C$11:$C$31=$C366),1),""))))))</f>
        <v/>
      </c>
      <c r="DG366" s="414" t="str">
        <f>IF(AND(DI366=1,DJ366=1,SUMIF($C366:$C$525,$C366,$AD366:$AD$525)=$AD366),$AD366,IF($DL366&gt;0,$DL366,IF(AND(COUNTIF($C$11:$C365,$C366)&gt;=1,COUNTIF($D365:$D365,$D366)&gt;=1),"",IF(AND(SUMIF($C366:$C$525,$C366,$AD366:$AD$525)&gt;$AD366,SUMIF($D366:$D$525,$D366,$AD366:$AD$525)&gt;$AD366),_xlfn.AGGREGATE(14,4,$DK$11:$DK$31*($C$11:$C$31=$C366),1),""))))</f>
        <v/>
      </c>
      <c r="DI366" s="409">
        <f>COUNTIFS('ZASOBY N'!$B365:$B$525,'ZASOBY N'!$B365,'ZASOBY N'!$C365:'ZASOBY N'!$C$525,'ZASOBY N'!$C365,'ZASOBY N'!$D365:'ZASOBY N'!$D$525,'ZASOBY N'!$D365,'ZASOBY N'!$H365:'ZASOBY N'!$H$525,'ZASOBY N'!$H365 )</f>
        <v>0</v>
      </c>
      <c r="DJ366" s="410">
        <f>COUNTIFS('ZASOBY N'!$B$10:$B365,'ZASOBY N'!$B365,'ZASOBY N'!$C$10:'ZASOBY N'!$C365,'ZASOBY N'!$C365,'ZASOBY N'!$D$10:'ZASOBY N'!$D365,'ZASOBY N'!$D365,'ZASOBY N'!$H$10:'ZASOBY N'!$H365,'ZASOBY N'!$H365 )</f>
        <v>0</v>
      </c>
      <c r="DK366" s="411">
        <f t="shared" si="137"/>
        <v>0</v>
      </c>
      <c r="DL366" s="412">
        <f t="shared" si="138"/>
        <v>0</v>
      </c>
    </row>
    <row r="367" spans="1:116" ht="18.899999999999999" customHeight="1" x14ac:dyDescent="0.3">
      <c r="A367" s="219"/>
      <c r="B367" s="152" t="str">
        <f>IF('ZASOBY N'!A366="","",'ZASOBY N'!A366)</f>
        <v/>
      </c>
      <c r="C367" s="462" t="str">
        <f>IF('ZASOBY N'!C366="","",'ZASOBY N'!C366)</f>
        <v/>
      </c>
      <c r="D367" s="137" t="str">
        <f>IF('ZASOBY N'!B366="","",'ZASOBY N'!B366)</f>
        <v/>
      </c>
      <c r="E367" s="138"/>
      <c r="F367" s="356" t="str">
        <f>IF('ZASOBY N'!D366="","",'ZASOBY N'!D366)</f>
        <v/>
      </c>
      <c r="G367" s="220" t="str">
        <f>IF('ZASOBY N'!G366="","",'ZASOBY N'!G366)</f>
        <v/>
      </c>
      <c r="H367" s="221" t="str">
        <f>IF('ZASOBY N'!F366="","",'ZASOBY N'!F366)</f>
        <v/>
      </c>
      <c r="I367" s="221" t="str">
        <f>IF('ZASOBY N'!G366="","",'ZASOBY N'!G366)</f>
        <v/>
      </c>
      <c r="J367" s="221" t="str">
        <f>IF('ZASOBY N'!H366="","",'ZASOBY N'!H366)</f>
        <v/>
      </c>
      <c r="K367" s="214">
        <v>0</v>
      </c>
      <c r="L367" s="214">
        <v>0</v>
      </c>
      <c r="M367" s="214">
        <v>0</v>
      </c>
      <c r="N367" s="222" t="str">
        <f>IF('ZASOBY N'!BD366="x","",IF(W367="","",'ZASOBY N'!E366))</f>
        <v/>
      </c>
      <c r="O367" s="223">
        <v>0</v>
      </c>
      <c r="P367" s="223">
        <v>0</v>
      </c>
      <c r="Q367" s="226" t="str">
        <f>IF($N367="","",'UPR BILANS N'!G367*'UPR BILANS N'!N367)</f>
        <v/>
      </c>
      <c r="R367" s="225" t="str">
        <f>IF($N367="","",'ZASOBY N'!O366)</f>
        <v/>
      </c>
      <c r="S367" s="225" t="str">
        <f>IF($N367="","",IF('ZASOBY N'!Q366="",0,'ZASOBY N'!Q366))</f>
        <v/>
      </c>
      <c r="T367" s="225" t="str">
        <f>IF($N367="","",'ZASOBY N'!V366)</f>
        <v/>
      </c>
      <c r="U367" s="225" t="str">
        <f>IF($N367="","",IF('ZASOBY N'!AG366="",0,'ZASOBY N'!AG366))</f>
        <v/>
      </c>
      <c r="V367" s="225" t="str">
        <f>IF($N367="","",IF(NN!P369="",0,NN!P369))</f>
        <v/>
      </c>
      <c r="W367" s="225" t="str">
        <f t="shared" si="139"/>
        <v/>
      </c>
      <c r="X367" s="226" t="str">
        <f t="shared" si="119"/>
        <v/>
      </c>
      <c r="Y367" s="225" t="str">
        <f>IF('ZASOBY N'!AU366="","",IF(C367&lt;&gt;C366,'ZASOBY N'!AU366,IF(D367&lt;&gt;D366,'ZASOBY N'!AU366,IF(F367&lt;&gt;F366,'ZASOBY N'!AU366,IF(G367&lt;&gt;G366,'ZASOBY N'!AU366,IF(J367&lt;&gt;J366,'ZASOBY N'!AU366,IF(NN!AC369="","",IF(AND(C366=C367,H366=H367,J366=J367,NN!AC369&gt;0),"",IF(AND(C367=C368,H367=DO365,NN!CW367&gt;0),'ZASOBY N'!AU366,'ZASOBY N'!AU366)))))))))</f>
        <v/>
      </c>
      <c r="Z367" s="225" t="str">
        <f t="shared" si="140"/>
        <v/>
      </c>
      <c r="AA367" s="227" t="str">
        <f t="shared" si="121"/>
        <v/>
      </c>
      <c r="AB367" s="400" t="str">
        <f t="shared" si="141"/>
        <v/>
      </c>
      <c r="AC367" s="228" t="str">
        <f t="shared" si="120"/>
        <v/>
      </c>
      <c r="AD367" s="222">
        <f>IF(B367="",0,IF(F367="",0,INDEX(POBRANIE_!$B$6:$F$101,MATCH('UPR BILANS N'!$F367,POBRANIE_!$A$6:$A$101,0),2)))</f>
        <v>0</v>
      </c>
      <c r="AE367" s="224">
        <f>IF(OR('ZASOBY N'!G366="",'ZASOBY N'!E366=""),0,IF(B367="",0,'ZASOBY N'!G366*'ZASOBY N'!E366))</f>
        <v>0</v>
      </c>
      <c r="AF367" s="225">
        <f>IF('ZASOBY N'!O366="",0,'ZASOBY N'!O366)</f>
        <v>0</v>
      </c>
      <c r="AG367" s="225">
        <f>IF('ZASOBY N'!Q366="",0,'ZASOBY N'!Q366)</f>
        <v>0</v>
      </c>
      <c r="AH367" s="225">
        <f>IF('ZASOBY N'!V366="",0,'ZASOBY N'!V366)</f>
        <v>0</v>
      </c>
      <c r="AI367" s="225">
        <f>IF('ZASOBY N'!AG366="",0,'ZASOBY N'!AG366)</f>
        <v>0</v>
      </c>
      <c r="AJ367" s="225">
        <f>IF(NN!P369="",0,IF(NN!P369="BRAK kol.7","BRAK BADAŃ",NN!P369))</f>
        <v>0</v>
      </c>
      <c r="AK367" s="225">
        <f>IF(NN!AC369="",0,IF(NN!AC369="BRAK kol.7","BRAK BADAŃ",NN!AC369))</f>
        <v>0</v>
      </c>
      <c r="BJ367" s="414" t="str">
        <f>IF(AND(BL367=1,BM367=1,SUMIF($C367:$C$525,$C367,$AK367:$AK$525)=$AK367),$AK367,IF($BO367&gt;0,$BO367,IF(AND(COUNTIF($C$11:$C366,$C367)&gt;=1,COUNTIF($D366:$D366,$D367)&gt;=1),"",IF(AND(SUMIF($C367:$C$525,$C367,$AK367:$AK$525)&gt;=$AK367,SUMIF($D367:$D$525,$D367,$AK367:$AK$525)&gt;=$AK367),SUMIF($C367:$C$525,$C367,$AK367:$AK$525),""))))</f>
        <v/>
      </c>
      <c r="BL367" s="409">
        <f>COUNTIFS('ZASOBY N'!$B366:$B$525,'ZASOBY N'!$B366,'ZASOBY N'!$C366:'ZASOBY N'!$C$525,'ZASOBY N'!$C366,'ZASOBY N'!$D366:'ZASOBY N'!$D$525,'ZASOBY N'!$D366,'ZASOBY N'!$H366:'ZASOBY N'!$H$525,'ZASOBY N'!$H366 )</f>
        <v>0</v>
      </c>
      <c r="BM367" s="410">
        <f>COUNTIFS('ZASOBY N'!$B$10:$B366,'ZASOBY N'!$B366,'ZASOBY N'!$C$10:'ZASOBY N'!$C366,'ZASOBY N'!$C366,'ZASOBY N'!$D$10:'ZASOBY N'!$D366,'ZASOBY N'!$D366,'ZASOBY N'!$H$10:'ZASOBY N'!$H366,'ZASOBY N'!$H366 )</f>
        <v>0</v>
      </c>
      <c r="BN367" s="411">
        <f t="shared" si="122"/>
        <v>0</v>
      </c>
      <c r="BO367" s="412">
        <f t="shared" si="123"/>
        <v>0</v>
      </c>
      <c r="BP367" s="94" t="str">
        <f t="shared" si="124"/>
        <v/>
      </c>
      <c r="BQ367" s="414" t="str">
        <f>IF(AND(BS367=1,BT367=1,SUMIF($C367:$C$525,$C367,$AJ367:$AJ$525)=$AJ367),$AJ367,IF($BV367&gt;0,$BV367,IF(AND(COUNTIF($C$11:$C366,$C367)&gt;=1,COUNTIF($D366:$D366,$D367)&gt;=1),"",IF(AND(SUMIF($C367:$C$525,$C367,$AJ367:$AJ$525)&gt;$AJ367,SUMIF($D367:$D$525,$D367,$AJ367:$AJ$525)&gt;$AJ367),SUMIF($C367:$C$525,$C367,$AJ367:$AJ$525),""))))</f>
        <v/>
      </c>
      <c r="BS367" s="409">
        <f>COUNTIFS('ZASOBY N'!$B366:$B$525,'ZASOBY N'!$B366,'ZASOBY N'!$C366:'ZASOBY N'!$C$525,'ZASOBY N'!$C366,'ZASOBY N'!$D366:'ZASOBY N'!$D$525,'ZASOBY N'!$D366,'ZASOBY N'!$H366:'ZASOBY N'!$H$525,'ZASOBY N'!$H366 )</f>
        <v>0</v>
      </c>
      <c r="BT367" s="410">
        <f>COUNTIFS('ZASOBY N'!$B$10:$B366,'ZASOBY N'!$B366,'ZASOBY N'!$C$10:'ZASOBY N'!$C366,'ZASOBY N'!$C366,'ZASOBY N'!$D$10:'ZASOBY N'!$D366,'ZASOBY N'!$D366,'ZASOBY N'!$H$10:'ZASOBY N'!$H366,'ZASOBY N'!$H366 )</f>
        <v>0</v>
      </c>
      <c r="BU367" s="411">
        <f t="shared" si="125"/>
        <v>0</v>
      </c>
      <c r="BV367" s="412">
        <f t="shared" si="126"/>
        <v>0</v>
      </c>
      <c r="BW367" s="94" t="s">
        <v>499</v>
      </c>
      <c r="BX367" s="414" t="str">
        <f>IF(AND(BZ367=1,CA367=1,SUMIF($C367:$C$525,$C367,$AI367:$AI$525)=$AI367),$AI367,IF($CC367&gt;0,$CC367,IF(AND(COUNTIF($C$11:$C366,$C367)&gt;=1,COUNTIF($D366:$D366,$D367)&gt;=1),"",IF(AND(SUMIF($C367:$C$525,$C367,$AI367:$AI$525)&gt;$AI367,SUMIF($D367:$D$525,$D367,$AI367:$AI$525)&gt;$IG367),_xlfn.AGGREGATE(14,4,$CB$11:$CB$31*($C$11:$C$31=$C367),1),""))))</f>
        <v/>
      </c>
      <c r="BZ367" s="409">
        <f>COUNTIFS('ZASOBY N'!$B366:$B$525,'ZASOBY N'!$B366,'ZASOBY N'!$C366:'ZASOBY N'!$C$525,'ZASOBY N'!$C366,'ZASOBY N'!$D366:'ZASOBY N'!$D$525,'ZASOBY N'!$D366,'ZASOBY N'!$H366:'ZASOBY N'!$H$525,'ZASOBY N'!$H366 )</f>
        <v>0</v>
      </c>
      <c r="CA367" s="410">
        <f>COUNTIFS('ZASOBY N'!$B$10:$B366,'ZASOBY N'!$B366,'ZASOBY N'!$C$10:'ZASOBY N'!$C366,'ZASOBY N'!$C366,'ZASOBY N'!$D$10:'ZASOBY N'!$D366,'ZASOBY N'!$D366,'ZASOBY N'!$H$10:'ZASOBY N'!$H366,'ZASOBY N'!$H366 )</f>
        <v>0</v>
      </c>
      <c r="CB367" s="411">
        <f t="shared" si="127"/>
        <v>0</v>
      </c>
      <c r="CC367" s="412">
        <f t="shared" si="128"/>
        <v>0</v>
      </c>
      <c r="CE367" s="414" t="str">
        <f>IF(AND(CG367=1,CH367=1,SUMIF($C367:$C$525,$C367,$AH367:$AH$525)=$AH367),$AH367,IF($CJ367&gt;0,$CJ367,IF(AND(COUNTIF($C$11:$C366,$C367)&gt;=1,COUNTIF($D366:$D366,$D367)&gt;=1),"",IF(AND(SUMIF($C367:$C$525,$C367,$AH367:$AH$525)&gt;$AH367,SUMIF($D367:$D$525,$D367,$AH367:$AH$525)&gt;$AH367),_xlfn.AGGREGATE(14,4,$CI$11:$CI$31*($C$11:$C$31=$C367),1),""))))</f>
        <v/>
      </c>
      <c r="CG367" s="409">
        <f>COUNTIFS('ZASOBY N'!$B366:$B$525,'ZASOBY N'!$B366,'ZASOBY N'!$C366:'ZASOBY N'!$C$525,'ZASOBY N'!$C366,'ZASOBY N'!$D366:'ZASOBY N'!$D$525,'ZASOBY N'!$D366,'ZASOBY N'!$H366:'ZASOBY N'!$H$525,'ZASOBY N'!$H366 )</f>
        <v>0</v>
      </c>
      <c r="CH367" s="410">
        <f>COUNTIFS('ZASOBY N'!$B$10:$B366,'ZASOBY N'!$B366,'ZASOBY N'!$C$10:'ZASOBY N'!$C366,'ZASOBY N'!$C366,'ZASOBY N'!$D$10:'ZASOBY N'!$D366,'ZASOBY N'!$D366,'ZASOBY N'!$H$10:'ZASOBY N'!$H366,'ZASOBY N'!$H366 )</f>
        <v>0</v>
      </c>
      <c r="CI367" s="411">
        <f t="shared" si="129"/>
        <v>0</v>
      </c>
      <c r="CJ367" s="412">
        <f t="shared" si="130"/>
        <v>0</v>
      </c>
      <c r="CL367" s="414" t="str">
        <f>IF(AND(CN367=1,CO367=1,SUMIF($C367:$C$525,$C367,$AG367:$AG$525)=$AG367),$AG367,IF($CQ367&gt;0,$CQ367,IF(AND(COUNTIF($C$11:$C366,$C367)&gt;=1,COUNTIF($D366:$D366,$D367)&gt;=1),"",IF(AND(SUMIF($C367:$C$525,$C367,$AG367:$AG$525)&gt;$AG367,SUMIF($D367:$D$525,$D367,$AG367:$AG$525)&gt;$AG367),_xlfn.AGGREGATE(14,4,$CP$11:$CP$31*($C$11:$C$31=$C367),1),""))))</f>
        <v/>
      </c>
      <c r="CN367" s="409">
        <f>COUNTIFS('ZASOBY N'!$B366:$B$525,'ZASOBY N'!$B366,'ZASOBY N'!$C366:'ZASOBY N'!$C$525,'ZASOBY N'!$C366,'ZASOBY N'!$D366:'ZASOBY N'!$D$525,'ZASOBY N'!$D366,'ZASOBY N'!$H366:'ZASOBY N'!$H$525,'ZASOBY N'!$H366 )</f>
        <v>0</v>
      </c>
      <c r="CO367" s="410">
        <f>COUNTIFS('ZASOBY N'!$B$10:$B366,'ZASOBY N'!$B366,'ZASOBY N'!$C$10:'ZASOBY N'!$C366,'ZASOBY N'!$C366,'ZASOBY N'!$D$10:'ZASOBY N'!$D366,'ZASOBY N'!$D366,'ZASOBY N'!$H$10:'ZASOBY N'!$H366,'ZASOBY N'!$H366 )</f>
        <v>0</v>
      </c>
      <c r="CP367" s="411">
        <f t="shared" si="131"/>
        <v>0</v>
      </c>
      <c r="CQ367" s="412">
        <f t="shared" si="132"/>
        <v>0</v>
      </c>
      <c r="CS367" s="414" t="str">
        <f>IF(AND(CU367=1,CV367=1,SUMIF($C367:$C$525,$C367,$AF367:$AF$525)=$AF367),$AF367,IF($CX367&gt;0,$CX367,IF(AND(COUNTIF($C$11:$C366,$C367)&gt;=1,COUNTIF($D366:$D366,$D367)&gt;=1),"",IF(AND(SUMIF($C367:$C$525,$C367,$AF367:$AF$525)&gt;$AF367,SUMIF($D367:$D$525,$D367,$AF367:$AF$525)&gt;$AF367),_xlfn.AGGREGATE(14,4,$CW$11:$CW$31*($C$11:$C$31=$C367),1),""))))</f>
        <v/>
      </c>
      <c r="CU367" s="409">
        <f>COUNTIFS('ZASOBY N'!$B366:$B$525,'ZASOBY N'!$B366,'ZASOBY N'!$C366:'ZASOBY N'!$C$525,'ZASOBY N'!$C366,'ZASOBY N'!$D366:'ZASOBY N'!$D$525,'ZASOBY N'!$D366,'ZASOBY N'!$H366:'ZASOBY N'!$H$525,'ZASOBY N'!$H366 )</f>
        <v>0</v>
      </c>
      <c r="CV367" s="410">
        <f>COUNTIFS('ZASOBY N'!$B$10:$B366,'ZASOBY N'!$B366,'ZASOBY N'!$C$10:'ZASOBY N'!$C366,'ZASOBY N'!$C366,'ZASOBY N'!$D$10:'ZASOBY N'!$D366,'ZASOBY N'!$D366,'ZASOBY N'!$H$10:'ZASOBY N'!$H366,'ZASOBY N'!$H366 )</f>
        <v>0</v>
      </c>
      <c r="CW367" s="411">
        <f t="shared" si="133"/>
        <v>0</v>
      </c>
      <c r="CX367" s="412">
        <f t="shared" si="134"/>
        <v>0</v>
      </c>
      <c r="CZ367" s="414" t="str">
        <f>IF(AND(DB367=1,DC367=1,SUMIF($C367:$C$525,$C367,$AE367:$AE$525)=$AE367),$AE367,IF($DE367&gt;0,$DE367,IF(AND(COUNTIF($C$11:$C366,$C367)&gt;=1,COUNTIF($D366:$D366,$D367)&gt;=1),"",IF(AND(SUMIF($C367:$C$525,$C367,$AE367:$AE$525)&gt;$AE367,SUMIF($D367:$D$525,$D367,$AE367:$AE$525)&gt;$AE367),_xlfn.AGGREGATE(14,4,$DD$11:$DD$31*($C$11:$C$31=$C367),1),""))))</f>
        <v/>
      </c>
      <c r="DB367" s="409">
        <f>COUNTIFS('ZASOBY N'!$B366:$B$525,'ZASOBY N'!$B366,'ZASOBY N'!$C366:'ZASOBY N'!$C$525,'ZASOBY N'!$C366,'ZASOBY N'!$D366:'ZASOBY N'!$D$525,'ZASOBY N'!$D366,'ZASOBY N'!$H366:'ZASOBY N'!$H$525,'ZASOBY N'!$H366 )</f>
        <v>0</v>
      </c>
      <c r="DC367" s="410">
        <f>COUNTIFS('ZASOBY N'!$B$10:$B366,'ZASOBY N'!$B366,'ZASOBY N'!$C$10:'ZASOBY N'!$C366,'ZASOBY N'!$C366,'ZASOBY N'!$D$10:'ZASOBY N'!$D366,'ZASOBY N'!$D366,'ZASOBY N'!$H$10:'ZASOBY N'!$H366,'ZASOBY N'!$H366 )</f>
        <v>0</v>
      </c>
      <c r="DD367" s="411">
        <f t="shared" si="135"/>
        <v>0</v>
      </c>
      <c r="DE367" s="412">
        <f t="shared" si="136"/>
        <v>0</v>
      </c>
      <c r="DF367" s="399" t="str">
        <f>IF(AND(DI367=1,DJ367=1,SUMIF($C367:$C$525,$C367,$AD367:$AD$525)=$AD367),$AD367,IF($DL367&gt;0,$DL367,IF(B367="","",IF(AND(COUNTIF($C$11:$C366,$C367)&gt;=1,COUNTIF($D366:$D366,$D367)&gt;=1,COUNTIF($Z364:$Z366,$C367)=0),"",IF(AND(COUNTIF($C$11:$C366,$C367)&gt;=1,COUNTIF($D366:$D366,$D367)&gt;=1),"UJĘTO WYŻEJ",IF(AND(SUMIF($C367:$C$525,$C367,$AD367:$AD$525)&gt;$AD367,SUMIF($D367:$D$525,$D367,$AD367:$AD$525)&gt;$AD367),_xlfn.AGGREGATE(14,4,$DK$11:$DK$31*($C$11:$C$31=$C367),1),""))))))</f>
        <v/>
      </c>
      <c r="DG367" s="414" t="str">
        <f>IF(AND(DI367=1,DJ367=1,SUMIF($C367:$C$525,$C367,$AD367:$AD$525)=$AD367),$AD367,IF($DL367&gt;0,$DL367,IF(AND(COUNTIF($C$11:$C366,$C367)&gt;=1,COUNTIF($D366:$D366,$D367)&gt;=1),"",IF(AND(SUMIF($C367:$C$525,$C367,$AD367:$AD$525)&gt;$AD367,SUMIF($D367:$D$525,$D367,$AD367:$AD$525)&gt;$AD367),_xlfn.AGGREGATE(14,4,$DK$11:$DK$31*($C$11:$C$31=$C367),1),""))))</f>
        <v/>
      </c>
      <c r="DI367" s="409">
        <f>COUNTIFS('ZASOBY N'!$B366:$B$525,'ZASOBY N'!$B366,'ZASOBY N'!$C366:'ZASOBY N'!$C$525,'ZASOBY N'!$C366,'ZASOBY N'!$D366:'ZASOBY N'!$D$525,'ZASOBY N'!$D366,'ZASOBY N'!$H366:'ZASOBY N'!$H$525,'ZASOBY N'!$H366 )</f>
        <v>0</v>
      </c>
      <c r="DJ367" s="410">
        <f>COUNTIFS('ZASOBY N'!$B$10:$B366,'ZASOBY N'!$B366,'ZASOBY N'!$C$10:'ZASOBY N'!$C366,'ZASOBY N'!$C366,'ZASOBY N'!$D$10:'ZASOBY N'!$D366,'ZASOBY N'!$D366,'ZASOBY N'!$H$10:'ZASOBY N'!$H366,'ZASOBY N'!$H366 )</f>
        <v>0</v>
      </c>
      <c r="DK367" s="411">
        <f t="shared" si="137"/>
        <v>0</v>
      </c>
      <c r="DL367" s="412">
        <f t="shared" si="138"/>
        <v>0</v>
      </c>
    </row>
    <row r="368" spans="1:116" ht="18.899999999999999" customHeight="1" x14ac:dyDescent="0.3">
      <c r="A368" s="219"/>
      <c r="B368" s="152" t="str">
        <f>IF('ZASOBY N'!A367="","",'ZASOBY N'!A367)</f>
        <v/>
      </c>
      <c r="C368" s="462" t="str">
        <f>IF('ZASOBY N'!C367="","",'ZASOBY N'!C367)</f>
        <v/>
      </c>
      <c r="D368" s="137" t="str">
        <f>IF('ZASOBY N'!B367="","",'ZASOBY N'!B367)</f>
        <v/>
      </c>
      <c r="E368" s="138"/>
      <c r="F368" s="356" t="str">
        <f>IF('ZASOBY N'!D367="","",'ZASOBY N'!D367)</f>
        <v/>
      </c>
      <c r="G368" s="220" t="str">
        <f>IF('ZASOBY N'!G367="","",'ZASOBY N'!G367)</f>
        <v/>
      </c>
      <c r="H368" s="221" t="str">
        <f>IF('ZASOBY N'!F367="","",'ZASOBY N'!F367)</f>
        <v/>
      </c>
      <c r="I368" s="221" t="str">
        <f>IF('ZASOBY N'!G367="","",'ZASOBY N'!G367)</f>
        <v/>
      </c>
      <c r="J368" s="221" t="str">
        <f>IF('ZASOBY N'!H367="","",'ZASOBY N'!H367)</f>
        <v/>
      </c>
      <c r="K368" s="214">
        <v>0</v>
      </c>
      <c r="L368" s="214">
        <v>0</v>
      </c>
      <c r="M368" s="214">
        <v>0</v>
      </c>
      <c r="N368" s="222" t="str">
        <f>IF('ZASOBY N'!BD367="x","",IF(W368="","",'ZASOBY N'!E367))</f>
        <v/>
      </c>
      <c r="O368" s="223">
        <v>0</v>
      </c>
      <c r="P368" s="223">
        <v>0</v>
      </c>
      <c r="Q368" s="226" t="str">
        <f>IF($N368="","",'UPR BILANS N'!G368*'UPR BILANS N'!N368)</f>
        <v/>
      </c>
      <c r="R368" s="225" t="str">
        <f>IF($N368="","",'ZASOBY N'!O367)</f>
        <v/>
      </c>
      <c r="S368" s="225" t="str">
        <f>IF($N368="","",IF('ZASOBY N'!Q367="",0,'ZASOBY N'!Q367))</f>
        <v/>
      </c>
      <c r="T368" s="225" t="str">
        <f>IF($N368="","",'ZASOBY N'!V367)</f>
        <v/>
      </c>
      <c r="U368" s="225" t="str">
        <f>IF($N368="","",IF('ZASOBY N'!AG367="",0,'ZASOBY N'!AG367))</f>
        <v/>
      </c>
      <c r="V368" s="225" t="str">
        <f>IF($N368="","",IF(NN!P370="",0,NN!P370))</f>
        <v/>
      </c>
      <c r="W368" s="225" t="str">
        <f t="shared" si="139"/>
        <v/>
      </c>
      <c r="X368" s="226" t="str">
        <f t="shared" si="119"/>
        <v/>
      </c>
      <c r="Y368" s="225" t="str">
        <f>IF('ZASOBY N'!AU367="","",IF(C368&lt;&gt;C367,'ZASOBY N'!AU367,IF(D368&lt;&gt;D367,'ZASOBY N'!AU367,IF(F368&lt;&gt;F367,'ZASOBY N'!AU367,IF(G368&lt;&gt;G367,'ZASOBY N'!AU367,IF(J368&lt;&gt;J367,'ZASOBY N'!AU367,IF(NN!AC370="","",IF(AND(C367=C368,H367=H368,J367=J368,NN!AC370&gt;0),"",IF(AND(C368=C369,H368=DO366,NN!CW368&gt;0),'ZASOBY N'!AU367,'ZASOBY N'!AU367)))))))))</f>
        <v/>
      </c>
      <c r="Z368" s="225" t="str">
        <f t="shared" si="140"/>
        <v/>
      </c>
      <c r="AA368" s="227" t="str">
        <f t="shared" si="121"/>
        <v/>
      </c>
      <c r="AB368" s="400" t="str">
        <f t="shared" si="141"/>
        <v/>
      </c>
      <c r="AC368" s="228" t="str">
        <f t="shared" si="120"/>
        <v/>
      </c>
      <c r="AD368" s="222">
        <f>IF(B368="",0,IF(F368="",0,INDEX(POBRANIE_!$B$6:$F$101,MATCH('UPR BILANS N'!$F368,POBRANIE_!$A$6:$A$101,0),2)))</f>
        <v>0</v>
      </c>
      <c r="AE368" s="224">
        <f>IF(OR('ZASOBY N'!G367="",'ZASOBY N'!E367=""),0,IF(B368="",0,'ZASOBY N'!G367*'ZASOBY N'!E367))</f>
        <v>0</v>
      </c>
      <c r="AF368" s="225">
        <f>IF('ZASOBY N'!O367="",0,'ZASOBY N'!O367)</f>
        <v>0</v>
      </c>
      <c r="AG368" s="225">
        <f>IF('ZASOBY N'!Q367="",0,'ZASOBY N'!Q367)</f>
        <v>0</v>
      </c>
      <c r="AH368" s="225">
        <f>IF('ZASOBY N'!V367="",0,'ZASOBY N'!V367)</f>
        <v>0</v>
      </c>
      <c r="AI368" s="225">
        <f>IF('ZASOBY N'!AG367="",0,'ZASOBY N'!AG367)</f>
        <v>0</v>
      </c>
      <c r="AJ368" s="225">
        <f>IF(NN!P370="",0,IF(NN!P370="BRAK kol.7","BRAK BADAŃ",NN!P370))</f>
        <v>0</v>
      </c>
      <c r="AK368" s="225">
        <f>IF(NN!AC370="",0,IF(NN!AC370="BRAK kol.7","BRAK BADAŃ",NN!AC370))</f>
        <v>0</v>
      </c>
      <c r="BJ368" s="414" t="str">
        <f>IF(AND(BL368=1,BM368=1,SUMIF($C368:$C$525,$C368,$AK368:$AK$525)=$AK368),$AK368,IF($BO368&gt;0,$BO368,IF(AND(COUNTIF($C$11:$C367,$C368)&gt;=1,COUNTIF($D367:$D367,$D368)&gt;=1),"",IF(AND(SUMIF($C368:$C$525,$C368,$AK368:$AK$525)&gt;=$AK368,SUMIF($D368:$D$525,$D368,$AK368:$AK$525)&gt;=$AK368),SUMIF($C368:$C$525,$C368,$AK368:$AK$525),""))))</f>
        <v/>
      </c>
      <c r="BL368" s="409">
        <f>COUNTIFS('ZASOBY N'!$B367:$B$525,'ZASOBY N'!$B367,'ZASOBY N'!$C367:'ZASOBY N'!$C$525,'ZASOBY N'!$C367,'ZASOBY N'!$D367:'ZASOBY N'!$D$525,'ZASOBY N'!$D367,'ZASOBY N'!$H367:'ZASOBY N'!$H$525,'ZASOBY N'!$H367 )</f>
        <v>0</v>
      </c>
      <c r="BM368" s="410">
        <f>COUNTIFS('ZASOBY N'!$B$10:$B367,'ZASOBY N'!$B367,'ZASOBY N'!$C$10:'ZASOBY N'!$C367,'ZASOBY N'!$C367,'ZASOBY N'!$D$10:'ZASOBY N'!$D367,'ZASOBY N'!$D367,'ZASOBY N'!$H$10:'ZASOBY N'!$H367,'ZASOBY N'!$H367 )</f>
        <v>0</v>
      </c>
      <c r="BN368" s="411">
        <f t="shared" si="122"/>
        <v>0</v>
      </c>
      <c r="BO368" s="412">
        <f t="shared" si="123"/>
        <v>0</v>
      </c>
      <c r="BP368" s="94" t="str">
        <f t="shared" si="124"/>
        <v/>
      </c>
      <c r="BQ368" s="414" t="str">
        <f>IF(AND(BS368=1,BT368=1,SUMIF($C368:$C$525,$C368,$AJ368:$AJ$525)=$AJ368),$AJ368,IF($BV368&gt;0,$BV368,IF(AND(COUNTIF($C$11:$C367,$C368)&gt;=1,COUNTIF($D367:$D367,$D368)&gt;=1),"",IF(AND(SUMIF($C368:$C$525,$C368,$AJ368:$AJ$525)&gt;$AJ368,SUMIF($D368:$D$525,$D368,$AJ368:$AJ$525)&gt;$AJ368),SUMIF($C368:$C$525,$C368,$AJ368:$AJ$525),""))))</f>
        <v/>
      </c>
      <c r="BS368" s="409">
        <f>COUNTIFS('ZASOBY N'!$B367:$B$525,'ZASOBY N'!$B367,'ZASOBY N'!$C367:'ZASOBY N'!$C$525,'ZASOBY N'!$C367,'ZASOBY N'!$D367:'ZASOBY N'!$D$525,'ZASOBY N'!$D367,'ZASOBY N'!$H367:'ZASOBY N'!$H$525,'ZASOBY N'!$H367 )</f>
        <v>0</v>
      </c>
      <c r="BT368" s="410">
        <f>COUNTIFS('ZASOBY N'!$B$10:$B367,'ZASOBY N'!$B367,'ZASOBY N'!$C$10:'ZASOBY N'!$C367,'ZASOBY N'!$C367,'ZASOBY N'!$D$10:'ZASOBY N'!$D367,'ZASOBY N'!$D367,'ZASOBY N'!$H$10:'ZASOBY N'!$H367,'ZASOBY N'!$H367 )</f>
        <v>0</v>
      </c>
      <c r="BU368" s="411">
        <f t="shared" si="125"/>
        <v>0</v>
      </c>
      <c r="BV368" s="412">
        <f t="shared" si="126"/>
        <v>0</v>
      </c>
      <c r="BW368" s="94" t="s">
        <v>499</v>
      </c>
      <c r="BX368" s="414" t="str">
        <f>IF(AND(BZ368=1,CA368=1,SUMIF($C368:$C$525,$C368,$AI368:$AI$525)=$AI368),$AI368,IF($CC368&gt;0,$CC368,IF(AND(COUNTIF($C$11:$C367,$C368)&gt;=1,COUNTIF($D367:$D367,$D368)&gt;=1),"",IF(AND(SUMIF($C368:$C$525,$C368,$AI368:$AI$525)&gt;$AI368,SUMIF($D368:$D$525,$D368,$AI368:$AI$525)&gt;$IG368),_xlfn.AGGREGATE(14,4,$CB$11:$CB$31*($C$11:$C$31=$C368),1),""))))</f>
        <v/>
      </c>
      <c r="BZ368" s="409">
        <f>COUNTIFS('ZASOBY N'!$B367:$B$525,'ZASOBY N'!$B367,'ZASOBY N'!$C367:'ZASOBY N'!$C$525,'ZASOBY N'!$C367,'ZASOBY N'!$D367:'ZASOBY N'!$D$525,'ZASOBY N'!$D367,'ZASOBY N'!$H367:'ZASOBY N'!$H$525,'ZASOBY N'!$H367 )</f>
        <v>0</v>
      </c>
      <c r="CA368" s="410">
        <f>COUNTIFS('ZASOBY N'!$B$10:$B367,'ZASOBY N'!$B367,'ZASOBY N'!$C$10:'ZASOBY N'!$C367,'ZASOBY N'!$C367,'ZASOBY N'!$D$10:'ZASOBY N'!$D367,'ZASOBY N'!$D367,'ZASOBY N'!$H$10:'ZASOBY N'!$H367,'ZASOBY N'!$H367 )</f>
        <v>0</v>
      </c>
      <c r="CB368" s="411">
        <f t="shared" si="127"/>
        <v>0</v>
      </c>
      <c r="CC368" s="412">
        <f t="shared" si="128"/>
        <v>0</v>
      </c>
      <c r="CE368" s="414" t="str">
        <f>IF(AND(CG368=1,CH368=1,SUMIF($C368:$C$525,$C368,$AH368:$AH$525)=$AH368),$AH368,IF($CJ368&gt;0,$CJ368,IF(AND(COUNTIF($C$11:$C367,$C368)&gt;=1,COUNTIF($D367:$D367,$D368)&gt;=1),"",IF(AND(SUMIF($C368:$C$525,$C368,$AH368:$AH$525)&gt;$AH368,SUMIF($D368:$D$525,$D368,$AH368:$AH$525)&gt;$AH368),_xlfn.AGGREGATE(14,4,$CI$11:$CI$31*($C$11:$C$31=$C368),1),""))))</f>
        <v/>
      </c>
      <c r="CG368" s="409">
        <f>COUNTIFS('ZASOBY N'!$B367:$B$525,'ZASOBY N'!$B367,'ZASOBY N'!$C367:'ZASOBY N'!$C$525,'ZASOBY N'!$C367,'ZASOBY N'!$D367:'ZASOBY N'!$D$525,'ZASOBY N'!$D367,'ZASOBY N'!$H367:'ZASOBY N'!$H$525,'ZASOBY N'!$H367 )</f>
        <v>0</v>
      </c>
      <c r="CH368" s="410">
        <f>COUNTIFS('ZASOBY N'!$B$10:$B367,'ZASOBY N'!$B367,'ZASOBY N'!$C$10:'ZASOBY N'!$C367,'ZASOBY N'!$C367,'ZASOBY N'!$D$10:'ZASOBY N'!$D367,'ZASOBY N'!$D367,'ZASOBY N'!$H$10:'ZASOBY N'!$H367,'ZASOBY N'!$H367 )</f>
        <v>0</v>
      </c>
      <c r="CI368" s="411">
        <f t="shared" si="129"/>
        <v>0</v>
      </c>
      <c r="CJ368" s="412">
        <f t="shared" si="130"/>
        <v>0</v>
      </c>
      <c r="CL368" s="414" t="str">
        <f>IF(AND(CN368=1,CO368=1,SUMIF($C368:$C$525,$C368,$AG368:$AG$525)=$AG368),$AG368,IF($CQ368&gt;0,$CQ368,IF(AND(COUNTIF($C$11:$C367,$C368)&gt;=1,COUNTIF($D367:$D367,$D368)&gt;=1),"",IF(AND(SUMIF($C368:$C$525,$C368,$AG368:$AG$525)&gt;$AG368,SUMIF($D368:$D$525,$D368,$AG368:$AG$525)&gt;$AG368),_xlfn.AGGREGATE(14,4,$CP$11:$CP$31*($C$11:$C$31=$C368),1),""))))</f>
        <v/>
      </c>
      <c r="CN368" s="409">
        <f>COUNTIFS('ZASOBY N'!$B367:$B$525,'ZASOBY N'!$B367,'ZASOBY N'!$C367:'ZASOBY N'!$C$525,'ZASOBY N'!$C367,'ZASOBY N'!$D367:'ZASOBY N'!$D$525,'ZASOBY N'!$D367,'ZASOBY N'!$H367:'ZASOBY N'!$H$525,'ZASOBY N'!$H367 )</f>
        <v>0</v>
      </c>
      <c r="CO368" s="410">
        <f>COUNTIFS('ZASOBY N'!$B$10:$B367,'ZASOBY N'!$B367,'ZASOBY N'!$C$10:'ZASOBY N'!$C367,'ZASOBY N'!$C367,'ZASOBY N'!$D$10:'ZASOBY N'!$D367,'ZASOBY N'!$D367,'ZASOBY N'!$H$10:'ZASOBY N'!$H367,'ZASOBY N'!$H367 )</f>
        <v>0</v>
      </c>
      <c r="CP368" s="411">
        <f t="shared" si="131"/>
        <v>0</v>
      </c>
      <c r="CQ368" s="412">
        <f t="shared" si="132"/>
        <v>0</v>
      </c>
      <c r="CS368" s="414" t="str">
        <f>IF(AND(CU368=1,CV368=1,SUMIF($C368:$C$525,$C368,$AF368:$AF$525)=$AF368),$AF368,IF($CX368&gt;0,$CX368,IF(AND(COUNTIF($C$11:$C367,$C368)&gt;=1,COUNTIF($D367:$D367,$D368)&gt;=1),"",IF(AND(SUMIF($C368:$C$525,$C368,$AF368:$AF$525)&gt;$AF368,SUMIF($D368:$D$525,$D368,$AF368:$AF$525)&gt;$AF368),_xlfn.AGGREGATE(14,4,$CW$11:$CW$31*($C$11:$C$31=$C368),1),""))))</f>
        <v/>
      </c>
      <c r="CU368" s="409">
        <f>COUNTIFS('ZASOBY N'!$B367:$B$525,'ZASOBY N'!$B367,'ZASOBY N'!$C367:'ZASOBY N'!$C$525,'ZASOBY N'!$C367,'ZASOBY N'!$D367:'ZASOBY N'!$D$525,'ZASOBY N'!$D367,'ZASOBY N'!$H367:'ZASOBY N'!$H$525,'ZASOBY N'!$H367 )</f>
        <v>0</v>
      </c>
      <c r="CV368" s="410">
        <f>COUNTIFS('ZASOBY N'!$B$10:$B367,'ZASOBY N'!$B367,'ZASOBY N'!$C$10:'ZASOBY N'!$C367,'ZASOBY N'!$C367,'ZASOBY N'!$D$10:'ZASOBY N'!$D367,'ZASOBY N'!$D367,'ZASOBY N'!$H$10:'ZASOBY N'!$H367,'ZASOBY N'!$H367 )</f>
        <v>0</v>
      </c>
      <c r="CW368" s="411">
        <f t="shared" si="133"/>
        <v>0</v>
      </c>
      <c r="CX368" s="412">
        <f t="shared" si="134"/>
        <v>0</v>
      </c>
      <c r="CZ368" s="414" t="str">
        <f>IF(AND(DB368=1,DC368=1,SUMIF($C368:$C$525,$C368,$AE368:$AE$525)=$AE368),$AE368,IF($DE368&gt;0,$DE368,IF(AND(COUNTIF($C$11:$C367,$C368)&gt;=1,COUNTIF($D367:$D367,$D368)&gt;=1),"",IF(AND(SUMIF($C368:$C$525,$C368,$AE368:$AE$525)&gt;$AE368,SUMIF($D368:$D$525,$D368,$AE368:$AE$525)&gt;$AE368),_xlfn.AGGREGATE(14,4,$DD$11:$DD$31*($C$11:$C$31=$C368),1),""))))</f>
        <v/>
      </c>
      <c r="DB368" s="409">
        <f>COUNTIFS('ZASOBY N'!$B367:$B$525,'ZASOBY N'!$B367,'ZASOBY N'!$C367:'ZASOBY N'!$C$525,'ZASOBY N'!$C367,'ZASOBY N'!$D367:'ZASOBY N'!$D$525,'ZASOBY N'!$D367,'ZASOBY N'!$H367:'ZASOBY N'!$H$525,'ZASOBY N'!$H367 )</f>
        <v>0</v>
      </c>
      <c r="DC368" s="410">
        <f>COUNTIFS('ZASOBY N'!$B$10:$B367,'ZASOBY N'!$B367,'ZASOBY N'!$C$10:'ZASOBY N'!$C367,'ZASOBY N'!$C367,'ZASOBY N'!$D$10:'ZASOBY N'!$D367,'ZASOBY N'!$D367,'ZASOBY N'!$H$10:'ZASOBY N'!$H367,'ZASOBY N'!$H367 )</f>
        <v>0</v>
      </c>
      <c r="DD368" s="411">
        <f t="shared" si="135"/>
        <v>0</v>
      </c>
      <c r="DE368" s="412">
        <f t="shared" si="136"/>
        <v>0</v>
      </c>
      <c r="DF368" s="399" t="str">
        <f>IF(AND(DI368=1,DJ368=1,SUMIF($C368:$C$525,$C368,$AD368:$AD$525)=$AD368),$AD368,IF($DL368&gt;0,$DL368,IF(B368="","",IF(AND(COUNTIF($C$11:$C367,$C368)&gt;=1,COUNTIF($D367:$D367,$D368)&gt;=1,COUNTIF($Z365:$Z367,$C368)=0),"",IF(AND(COUNTIF($C$11:$C367,$C368)&gt;=1,COUNTIF($D367:$D367,$D368)&gt;=1),"UJĘTO WYŻEJ",IF(AND(SUMIF($C368:$C$525,$C368,$AD368:$AD$525)&gt;$AD368,SUMIF($D368:$D$525,$D368,$AD368:$AD$525)&gt;$AD368),_xlfn.AGGREGATE(14,4,$DK$11:$DK$31*($C$11:$C$31=$C368),1),""))))))</f>
        <v/>
      </c>
      <c r="DG368" s="414" t="str">
        <f>IF(AND(DI368=1,DJ368=1,SUMIF($C368:$C$525,$C368,$AD368:$AD$525)=$AD368),$AD368,IF($DL368&gt;0,$DL368,IF(AND(COUNTIF($C$11:$C367,$C368)&gt;=1,COUNTIF($D367:$D367,$D368)&gt;=1),"",IF(AND(SUMIF($C368:$C$525,$C368,$AD368:$AD$525)&gt;$AD368,SUMIF($D368:$D$525,$D368,$AD368:$AD$525)&gt;$AD368),_xlfn.AGGREGATE(14,4,$DK$11:$DK$31*($C$11:$C$31=$C368),1),""))))</f>
        <v/>
      </c>
      <c r="DI368" s="409">
        <f>COUNTIFS('ZASOBY N'!$B367:$B$525,'ZASOBY N'!$B367,'ZASOBY N'!$C367:'ZASOBY N'!$C$525,'ZASOBY N'!$C367,'ZASOBY N'!$D367:'ZASOBY N'!$D$525,'ZASOBY N'!$D367,'ZASOBY N'!$H367:'ZASOBY N'!$H$525,'ZASOBY N'!$H367 )</f>
        <v>0</v>
      </c>
      <c r="DJ368" s="410">
        <f>COUNTIFS('ZASOBY N'!$B$10:$B367,'ZASOBY N'!$B367,'ZASOBY N'!$C$10:'ZASOBY N'!$C367,'ZASOBY N'!$C367,'ZASOBY N'!$D$10:'ZASOBY N'!$D367,'ZASOBY N'!$D367,'ZASOBY N'!$H$10:'ZASOBY N'!$H367,'ZASOBY N'!$H367 )</f>
        <v>0</v>
      </c>
      <c r="DK368" s="411">
        <f t="shared" si="137"/>
        <v>0</v>
      </c>
      <c r="DL368" s="412">
        <f t="shared" si="138"/>
        <v>0</v>
      </c>
    </row>
    <row r="369" spans="1:116" ht="18.899999999999999" customHeight="1" x14ac:dyDescent="0.3">
      <c r="A369" s="219"/>
      <c r="B369" s="152" t="str">
        <f>IF('ZASOBY N'!A368="","",'ZASOBY N'!A368)</f>
        <v/>
      </c>
      <c r="C369" s="462" t="str">
        <f>IF('ZASOBY N'!C368="","",'ZASOBY N'!C368)</f>
        <v/>
      </c>
      <c r="D369" s="137" t="str">
        <f>IF('ZASOBY N'!B368="","",'ZASOBY N'!B368)</f>
        <v/>
      </c>
      <c r="E369" s="138"/>
      <c r="F369" s="356" t="str">
        <f>IF('ZASOBY N'!D368="","",'ZASOBY N'!D368)</f>
        <v/>
      </c>
      <c r="G369" s="220" t="str">
        <f>IF('ZASOBY N'!G368="","",'ZASOBY N'!G368)</f>
        <v/>
      </c>
      <c r="H369" s="221" t="str">
        <f>IF('ZASOBY N'!F368="","",'ZASOBY N'!F368)</f>
        <v/>
      </c>
      <c r="I369" s="221" t="str">
        <f>IF('ZASOBY N'!G368="","",'ZASOBY N'!G368)</f>
        <v/>
      </c>
      <c r="J369" s="221" t="str">
        <f>IF('ZASOBY N'!H368="","",'ZASOBY N'!H368)</f>
        <v/>
      </c>
      <c r="K369" s="214">
        <v>0</v>
      </c>
      <c r="L369" s="214">
        <v>0</v>
      </c>
      <c r="M369" s="214">
        <v>0</v>
      </c>
      <c r="N369" s="222" t="str">
        <f>IF('ZASOBY N'!BD368="x","",IF(W369="","",'ZASOBY N'!E368))</f>
        <v/>
      </c>
      <c r="O369" s="223">
        <v>0</v>
      </c>
      <c r="P369" s="223">
        <v>0</v>
      </c>
      <c r="Q369" s="226" t="str">
        <f>IF($N369="","",'UPR BILANS N'!G369*'UPR BILANS N'!N369)</f>
        <v/>
      </c>
      <c r="R369" s="225" t="str">
        <f>IF($N369="","",'ZASOBY N'!O368)</f>
        <v/>
      </c>
      <c r="S369" s="225" t="str">
        <f>IF($N369="","",IF('ZASOBY N'!Q368="",0,'ZASOBY N'!Q368))</f>
        <v/>
      </c>
      <c r="T369" s="225" t="str">
        <f>IF($N369="","",'ZASOBY N'!V368)</f>
        <v/>
      </c>
      <c r="U369" s="225" t="str">
        <f>IF($N369="","",IF('ZASOBY N'!AG368="",0,'ZASOBY N'!AG368))</f>
        <v/>
      </c>
      <c r="V369" s="225" t="str">
        <f>IF($N369="","",IF(NN!P371="",0,NN!P371))</f>
        <v/>
      </c>
      <c r="W369" s="225" t="str">
        <f t="shared" si="139"/>
        <v/>
      </c>
      <c r="X369" s="226" t="str">
        <f t="shared" si="119"/>
        <v/>
      </c>
      <c r="Y369" s="225" t="str">
        <f>IF('ZASOBY N'!AU368="","",IF(C369&lt;&gt;C368,'ZASOBY N'!AU368,IF(D369&lt;&gt;D368,'ZASOBY N'!AU368,IF(F369&lt;&gt;F368,'ZASOBY N'!AU368,IF(G369&lt;&gt;G368,'ZASOBY N'!AU368,IF(J369&lt;&gt;J368,'ZASOBY N'!AU368,IF(NN!AC371="","",IF(AND(C368=C369,H368=H369,J368=J369,NN!AC371&gt;0),"",IF(AND(C369=C370,H369=DO367,NN!CW369&gt;0),'ZASOBY N'!AU368,'ZASOBY N'!AU368)))))))))</f>
        <v/>
      </c>
      <c r="Z369" s="225" t="str">
        <f t="shared" si="140"/>
        <v/>
      </c>
      <c r="AA369" s="227" t="str">
        <f t="shared" si="121"/>
        <v/>
      </c>
      <c r="AB369" s="400" t="str">
        <f t="shared" si="141"/>
        <v/>
      </c>
      <c r="AC369" s="228" t="str">
        <f t="shared" si="120"/>
        <v/>
      </c>
      <c r="AD369" s="222">
        <f>IF(B369="",0,IF(F369="",0,INDEX(POBRANIE_!$B$6:$F$101,MATCH('UPR BILANS N'!$F369,POBRANIE_!$A$6:$A$101,0),2)))</f>
        <v>0</v>
      </c>
      <c r="AE369" s="224">
        <f>IF(OR('ZASOBY N'!G368="",'ZASOBY N'!E368=""),0,IF(B369="",0,'ZASOBY N'!G368*'ZASOBY N'!E368))</f>
        <v>0</v>
      </c>
      <c r="AF369" s="225">
        <f>IF('ZASOBY N'!O368="",0,'ZASOBY N'!O368)</f>
        <v>0</v>
      </c>
      <c r="AG369" s="225">
        <f>IF('ZASOBY N'!Q368="",0,'ZASOBY N'!Q368)</f>
        <v>0</v>
      </c>
      <c r="AH369" s="225">
        <f>IF('ZASOBY N'!V368="",0,'ZASOBY N'!V368)</f>
        <v>0</v>
      </c>
      <c r="AI369" s="225">
        <f>IF('ZASOBY N'!AG368="",0,'ZASOBY N'!AG368)</f>
        <v>0</v>
      </c>
      <c r="AJ369" s="225">
        <f>IF(NN!P371="",0,IF(NN!P371="BRAK kol.7","BRAK BADAŃ",NN!P371))</f>
        <v>0</v>
      </c>
      <c r="AK369" s="225">
        <f>IF(NN!AC371="",0,IF(NN!AC371="BRAK kol.7","BRAK BADAŃ",NN!AC371))</f>
        <v>0</v>
      </c>
      <c r="BJ369" s="414" t="str">
        <f>IF(AND(BL369=1,BM369=1,SUMIF($C369:$C$525,$C369,$AK369:$AK$525)=$AK369),$AK369,IF($BO369&gt;0,$BO369,IF(AND(COUNTIF($C$11:$C368,$C369)&gt;=1,COUNTIF($D368:$D368,$D369)&gt;=1),"",IF(AND(SUMIF($C369:$C$525,$C369,$AK369:$AK$525)&gt;=$AK369,SUMIF($D369:$D$525,$D369,$AK369:$AK$525)&gt;=$AK369),SUMIF($C369:$C$525,$C369,$AK369:$AK$525),""))))</f>
        <v/>
      </c>
      <c r="BL369" s="409">
        <f>COUNTIFS('ZASOBY N'!$B368:$B$525,'ZASOBY N'!$B368,'ZASOBY N'!$C368:'ZASOBY N'!$C$525,'ZASOBY N'!$C368,'ZASOBY N'!$D368:'ZASOBY N'!$D$525,'ZASOBY N'!$D368,'ZASOBY N'!$H368:'ZASOBY N'!$H$525,'ZASOBY N'!$H368 )</f>
        <v>0</v>
      </c>
      <c r="BM369" s="410">
        <f>COUNTIFS('ZASOBY N'!$B$10:$B368,'ZASOBY N'!$B368,'ZASOBY N'!$C$10:'ZASOBY N'!$C368,'ZASOBY N'!$C368,'ZASOBY N'!$D$10:'ZASOBY N'!$D368,'ZASOBY N'!$D368,'ZASOBY N'!$H$10:'ZASOBY N'!$H368,'ZASOBY N'!$H368 )</f>
        <v>0</v>
      </c>
      <c r="BN369" s="411">
        <f t="shared" si="122"/>
        <v>0</v>
      </c>
      <c r="BO369" s="412">
        <f t="shared" si="123"/>
        <v>0</v>
      </c>
      <c r="BP369" s="94" t="str">
        <f t="shared" si="124"/>
        <v/>
      </c>
      <c r="BQ369" s="414" t="str">
        <f>IF(AND(BS369=1,BT369=1,SUMIF($C369:$C$525,$C369,$AJ369:$AJ$525)=$AJ369),$AJ369,IF($BV369&gt;0,$BV369,IF(AND(COUNTIF($C$11:$C368,$C369)&gt;=1,COUNTIF($D368:$D368,$D369)&gt;=1),"",IF(AND(SUMIF($C369:$C$525,$C369,$AJ369:$AJ$525)&gt;$AJ369,SUMIF($D369:$D$525,$D369,$AJ369:$AJ$525)&gt;$AJ369),SUMIF($C369:$C$525,$C369,$AJ369:$AJ$525),""))))</f>
        <v/>
      </c>
      <c r="BS369" s="409">
        <f>COUNTIFS('ZASOBY N'!$B368:$B$525,'ZASOBY N'!$B368,'ZASOBY N'!$C368:'ZASOBY N'!$C$525,'ZASOBY N'!$C368,'ZASOBY N'!$D368:'ZASOBY N'!$D$525,'ZASOBY N'!$D368,'ZASOBY N'!$H368:'ZASOBY N'!$H$525,'ZASOBY N'!$H368 )</f>
        <v>0</v>
      </c>
      <c r="BT369" s="410">
        <f>COUNTIFS('ZASOBY N'!$B$10:$B368,'ZASOBY N'!$B368,'ZASOBY N'!$C$10:'ZASOBY N'!$C368,'ZASOBY N'!$C368,'ZASOBY N'!$D$10:'ZASOBY N'!$D368,'ZASOBY N'!$D368,'ZASOBY N'!$H$10:'ZASOBY N'!$H368,'ZASOBY N'!$H368 )</f>
        <v>0</v>
      </c>
      <c r="BU369" s="411">
        <f t="shared" si="125"/>
        <v>0</v>
      </c>
      <c r="BV369" s="412">
        <f t="shared" si="126"/>
        <v>0</v>
      </c>
      <c r="BW369" s="94" t="s">
        <v>499</v>
      </c>
      <c r="BX369" s="414" t="str">
        <f>IF(AND(BZ369=1,CA369=1,SUMIF($C369:$C$525,$C369,$AI369:$AI$525)=$AI369),$AI369,IF($CC369&gt;0,$CC369,IF(AND(COUNTIF($C$11:$C368,$C369)&gt;=1,COUNTIF($D368:$D368,$D369)&gt;=1),"",IF(AND(SUMIF($C369:$C$525,$C369,$AI369:$AI$525)&gt;$AI369,SUMIF($D369:$D$525,$D369,$AI369:$AI$525)&gt;$IG369),_xlfn.AGGREGATE(14,4,$CB$11:$CB$31*($C$11:$C$31=$C369),1),""))))</f>
        <v/>
      </c>
      <c r="BZ369" s="409">
        <f>COUNTIFS('ZASOBY N'!$B368:$B$525,'ZASOBY N'!$B368,'ZASOBY N'!$C368:'ZASOBY N'!$C$525,'ZASOBY N'!$C368,'ZASOBY N'!$D368:'ZASOBY N'!$D$525,'ZASOBY N'!$D368,'ZASOBY N'!$H368:'ZASOBY N'!$H$525,'ZASOBY N'!$H368 )</f>
        <v>0</v>
      </c>
      <c r="CA369" s="410">
        <f>COUNTIFS('ZASOBY N'!$B$10:$B368,'ZASOBY N'!$B368,'ZASOBY N'!$C$10:'ZASOBY N'!$C368,'ZASOBY N'!$C368,'ZASOBY N'!$D$10:'ZASOBY N'!$D368,'ZASOBY N'!$D368,'ZASOBY N'!$H$10:'ZASOBY N'!$H368,'ZASOBY N'!$H368 )</f>
        <v>0</v>
      </c>
      <c r="CB369" s="411">
        <f t="shared" si="127"/>
        <v>0</v>
      </c>
      <c r="CC369" s="412">
        <f t="shared" si="128"/>
        <v>0</v>
      </c>
      <c r="CE369" s="414" t="str">
        <f>IF(AND(CG369=1,CH369=1,SUMIF($C369:$C$525,$C369,$AH369:$AH$525)=$AH369),$AH369,IF($CJ369&gt;0,$CJ369,IF(AND(COUNTIF($C$11:$C368,$C369)&gt;=1,COUNTIF($D368:$D368,$D369)&gt;=1),"",IF(AND(SUMIF($C369:$C$525,$C369,$AH369:$AH$525)&gt;$AH369,SUMIF($D369:$D$525,$D369,$AH369:$AH$525)&gt;$AH369),_xlfn.AGGREGATE(14,4,$CI$11:$CI$31*($C$11:$C$31=$C369),1),""))))</f>
        <v/>
      </c>
      <c r="CG369" s="409">
        <f>COUNTIFS('ZASOBY N'!$B368:$B$525,'ZASOBY N'!$B368,'ZASOBY N'!$C368:'ZASOBY N'!$C$525,'ZASOBY N'!$C368,'ZASOBY N'!$D368:'ZASOBY N'!$D$525,'ZASOBY N'!$D368,'ZASOBY N'!$H368:'ZASOBY N'!$H$525,'ZASOBY N'!$H368 )</f>
        <v>0</v>
      </c>
      <c r="CH369" s="410">
        <f>COUNTIFS('ZASOBY N'!$B$10:$B368,'ZASOBY N'!$B368,'ZASOBY N'!$C$10:'ZASOBY N'!$C368,'ZASOBY N'!$C368,'ZASOBY N'!$D$10:'ZASOBY N'!$D368,'ZASOBY N'!$D368,'ZASOBY N'!$H$10:'ZASOBY N'!$H368,'ZASOBY N'!$H368 )</f>
        <v>0</v>
      </c>
      <c r="CI369" s="411">
        <f t="shared" si="129"/>
        <v>0</v>
      </c>
      <c r="CJ369" s="412">
        <f t="shared" si="130"/>
        <v>0</v>
      </c>
      <c r="CL369" s="414" t="str">
        <f>IF(AND(CN369=1,CO369=1,SUMIF($C369:$C$525,$C369,$AG369:$AG$525)=$AG369),$AG369,IF($CQ369&gt;0,$CQ369,IF(AND(COUNTIF($C$11:$C368,$C369)&gt;=1,COUNTIF($D368:$D368,$D369)&gt;=1),"",IF(AND(SUMIF($C369:$C$525,$C369,$AG369:$AG$525)&gt;$AG369,SUMIF($D369:$D$525,$D369,$AG369:$AG$525)&gt;$AG369),_xlfn.AGGREGATE(14,4,$CP$11:$CP$31*($C$11:$C$31=$C369),1),""))))</f>
        <v/>
      </c>
      <c r="CN369" s="409">
        <f>COUNTIFS('ZASOBY N'!$B368:$B$525,'ZASOBY N'!$B368,'ZASOBY N'!$C368:'ZASOBY N'!$C$525,'ZASOBY N'!$C368,'ZASOBY N'!$D368:'ZASOBY N'!$D$525,'ZASOBY N'!$D368,'ZASOBY N'!$H368:'ZASOBY N'!$H$525,'ZASOBY N'!$H368 )</f>
        <v>0</v>
      </c>
      <c r="CO369" s="410">
        <f>COUNTIFS('ZASOBY N'!$B$10:$B368,'ZASOBY N'!$B368,'ZASOBY N'!$C$10:'ZASOBY N'!$C368,'ZASOBY N'!$C368,'ZASOBY N'!$D$10:'ZASOBY N'!$D368,'ZASOBY N'!$D368,'ZASOBY N'!$H$10:'ZASOBY N'!$H368,'ZASOBY N'!$H368 )</f>
        <v>0</v>
      </c>
      <c r="CP369" s="411">
        <f t="shared" si="131"/>
        <v>0</v>
      </c>
      <c r="CQ369" s="412">
        <f t="shared" si="132"/>
        <v>0</v>
      </c>
      <c r="CS369" s="414" t="str">
        <f>IF(AND(CU369=1,CV369=1,SUMIF($C369:$C$525,$C369,$AF369:$AF$525)=$AF369),$AF369,IF($CX369&gt;0,$CX369,IF(AND(COUNTIF($C$11:$C368,$C369)&gt;=1,COUNTIF($D368:$D368,$D369)&gt;=1),"",IF(AND(SUMIF($C369:$C$525,$C369,$AF369:$AF$525)&gt;$AF369,SUMIF($D369:$D$525,$D369,$AF369:$AF$525)&gt;$AF369),_xlfn.AGGREGATE(14,4,$CW$11:$CW$31*($C$11:$C$31=$C369),1),""))))</f>
        <v/>
      </c>
      <c r="CU369" s="409">
        <f>COUNTIFS('ZASOBY N'!$B368:$B$525,'ZASOBY N'!$B368,'ZASOBY N'!$C368:'ZASOBY N'!$C$525,'ZASOBY N'!$C368,'ZASOBY N'!$D368:'ZASOBY N'!$D$525,'ZASOBY N'!$D368,'ZASOBY N'!$H368:'ZASOBY N'!$H$525,'ZASOBY N'!$H368 )</f>
        <v>0</v>
      </c>
      <c r="CV369" s="410">
        <f>COUNTIFS('ZASOBY N'!$B$10:$B368,'ZASOBY N'!$B368,'ZASOBY N'!$C$10:'ZASOBY N'!$C368,'ZASOBY N'!$C368,'ZASOBY N'!$D$10:'ZASOBY N'!$D368,'ZASOBY N'!$D368,'ZASOBY N'!$H$10:'ZASOBY N'!$H368,'ZASOBY N'!$H368 )</f>
        <v>0</v>
      </c>
      <c r="CW369" s="411">
        <f t="shared" si="133"/>
        <v>0</v>
      </c>
      <c r="CX369" s="412">
        <f t="shared" si="134"/>
        <v>0</v>
      </c>
      <c r="CZ369" s="414" t="str">
        <f>IF(AND(DB369=1,DC369=1,SUMIF($C369:$C$525,$C369,$AE369:$AE$525)=$AE369),$AE369,IF($DE369&gt;0,$DE369,IF(AND(COUNTIF($C$11:$C368,$C369)&gt;=1,COUNTIF($D368:$D368,$D369)&gt;=1),"",IF(AND(SUMIF($C369:$C$525,$C369,$AE369:$AE$525)&gt;$AE369,SUMIF($D369:$D$525,$D369,$AE369:$AE$525)&gt;$AE369),_xlfn.AGGREGATE(14,4,$DD$11:$DD$31*($C$11:$C$31=$C369),1),""))))</f>
        <v/>
      </c>
      <c r="DB369" s="409">
        <f>COUNTIFS('ZASOBY N'!$B368:$B$525,'ZASOBY N'!$B368,'ZASOBY N'!$C368:'ZASOBY N'!$C$525,'ZASOBY N'!$C368,'ZASOBY N'!$D368:'ZASOBY N'!$D$525,'ZASOBY N'!$D368,'ZASOBY N'!$H368:'ZASOBY N'!$H$525,'ZASOBY N'!$H368 )</f>
        <v>0</v>
      </c>
      <c r="DC369" s="410">
        <f>COUNTIFS('ZASOBY N'!$B$10:$B368,'ZASOBY N'!$B368,'ZASOBY N'!$C$10:'ZASOBY N'!$C368,'ZASOBY N'!$C368,'ZASOBY N'!$D$10:'ZASOBY N'!$D368,'ZASOBY N'!$D368,'ZASOBY N'!$H$10:'ZASOBY N'!$H368,'ZASOBY N'!$H368 )</f>
        <v>0</v>
      </c>
      <c r="DD369" s="411">
        <f t="shared" si="135"/>
        <v>0</v>
      </c>
      <c r="DE369" s="412">
        <f t="shared" si="136"/>
        <v>0</v>
      </c>
      <c r="DF369" s="399" t="str">
        <f>IF(AND(DI369=1,DJ369=1,SUMIF($C369:$C$525,$C369,$AD369:$AD$525)=$AD369),$AD369,IF($DL369&gt;0,$DL369,IF(B369="","",IF(AND(COUNTIF($C$11:$C368,$C369)&gt;=1,COUNTIF($D368:$D368,$D369)&gt;=1,COUNTIF($Z366:$Z368,$C369)=0),"",IF(AND(COUNTIF($C$11:$C368,$C369)&gt;=1,COUNTIF($D368:$D368,$D369)&gt;=1),"UJĘTO WYŻEJ",IF(AND(SUMIF($C369:$C$525,$C369,$AD369:$AD$525)&gt;$AD369,SUMIF($D369:$D$525,$D369,$AD369:$AD$525)&gt;$AD369),_xlfn.AGGREGATE(14,4,$DK$11:$DK$31*($C$11:$C$31=$C369),1),""))))))</f>
        <v/>
      </c>
      <c r="DG369" s="414" t="str">
        <f>IF(AND(DI369=1,DJ369=1,SUMIF($C369:$C$525,$C369,$AD369:$AD$525)=$AD369),$AD369,IF($DL369&gt;0,$DL369,IF(AND(COUNTIF($C$11:$C368,$C369)&gt;=1,COUNTIF($D368:$D368,$D369)&gt;=1),"",IF(AND(SUMIF($C369:$C$525,$C369,$AD369:$AD$525)&gt;$AD369,SUMIF($D369:$D$525,$D369,$AD369:$AD$525)&gt;$AD369),_xlfn.AGGREGATE(14,4,$DK$11:$DK$31*($C$11:$C$31=$C369),1),""))))</f>
        <v/>
      </c>
      <c r="DI369" s="409">
        <f>COUNTIFS('ZASOBY N'!$B368:$B$525,'ZASOBY N'!$B368,'ZASOBY N'!$C368:'ZASOBY N'!$C$525,'ZASOBY N'!$C368,'ZASOBY N'!$D368:'ZASOBY N'!$D$525,'ZASOBY N'!$D368,'ZASOBY N'!$H368:'ZASOBY N'!$H$525,'ZASOBY N'!$H368 )</f>
        <v>0</v>
      </c>
      <c r="DJ369" s="410">
        <f>COUNTIFS('ZASOBY N'!$B$10:$B368,'ZASOBY N'!$B368,'ZASOBY N'!$C$10:'ZASOBY N'!$C368,'ZASOBY N'!$C368,'ZASOBY N'!$D$10:'ZASOBY N'!$D368,'ZASOBY N'!$D368,'ZASOBY N'!$H$10:'ZASOBY N'!$H368,'ZASOBY N'!$H368 )</f>
        <v>0</v>
      </c>
      <c r="DK369" s="411">
        <f t="shared" si="137"/>
        <v>0</v>
      </c>
      <c r="DL369" s="412">
        <f t="shared" si="138"/>
        <v>0</v>
      </c>
    </row>
    <row r="370" spans="1:116" ht="18.899999999999999" customHeight="1" x14ac:dyDescent="0.3">
      <c r="A370" s="219"/>
      <c r="B370" s="152" t="str">
        <f>IF('ZASOBY N'!A369="","",'ZASOBY N'!A369)</f>
        <v/>
      </c>
      <c r="C370" s="462" t="str">
        <f>IF('ZASOBY N'!C369="","",'ZASOBY N'!C369)</f>
        <v/>
      </c>
      <c r="D370" s="137" t="str">
        <f>IF('ZASOBY N'!B369="","",'ZASOBY N'!B369)</f>
        <v/>
      </c>
      <c r="E370" s="138"/>
      <c r="F370" s="356" t="str">
        <f>IF('ZASOBY N'!D369="","",'ZASOBY N'!D369)</f>
        <v/>
      </c>
      <c r="G370" s="220" t="str">
        <f>IF('ZASOBY N'!G369="","",'ZASOBY N'!G369)</f>
        <v/>
      </c>
      <c r="H370" s="221" t="str">
        <f>IF('ZASOBY N'!F369="","",'ZASOBY N'!F369)</f>
        <v/>
      </c>
      <c r="I370" s="221" t="str">
        <f>IF('ZASOBY N'!G369="","",'ZASOBY N'!G369)</f>
        <v/>
      </c>
      <c r="J370" s="221" t="str">
        <f>IF('ZASOBY N'!H369="","",'ZASOBY N'!H369)</f>
        <v/>
      </c>
      <c r="K370" s="214">
        <v>0</v>
      </c>
      <c r="L370" s="214">
        <v>0</v>
      </c>
      <c r="M370" s="214">
        <v>0</v>
      </c>
      <c r="N370" s="222" t="str">
        <f>IF('ZASOBY N'!BD369="x","",IF(W370="","",'ZASOBY N'!E369))</f>
        <v/>
      </c>
      <c r="O370" s="223">
        <v>0</v>
      </c>
      <c r="P370" s="223">
        <v>0</v>
      </c>
      <c r="Q370" s="226" t="str">
        <f>IF($N370="","",'UPR BILANS N'!G370*'UPR BILANS N'!N370)</f>
        <v/>
      </c>
      <c r="R370" s="225" t="str">
        <f>IF($N370="","",'ZASOBY N'!O369)</f>
        <v/>
      </c>
      <c r="S370" s="225" t="str">
        <f>IF($N370="","",IF('ZASOBY N'!Q369="",0,'ZASOBY N'!Q369))</f>
        <v/>
      </c>
      <c r="T370" s="225" t="str">
        <f>IF($N370="","",'ZASOBY N'!V369)</f>
        <v/>
      </c>
      <c r="U370" s="225" t="str">
        <f>IF($N370="","",IF('ZASOBY N'!AG369="",0,'ZASOBY N'!AG369))</f>
        <v/>
      </c>
      <c r="V370" s="225" t="str">
        <f>IF($N370="","",IF(NN!P372="",0,NN!P372))</f>
        <v/>
      </c>
      <c r="W370" s="225" t="str">
        <f t="shared" si="139"/>
        <v/>
      </c>
      <c r="X370" s="226" t="str">
        <f t="shared" si="119"/>
        <v/>
      </c>
      <c r="Y370" s="225" t="str">
        <f>IF('ZASOBY N'!AU369="","",IF(C370&lt;&gt;C369,'ZASOBY N'!AU369,IF(D370&lt;&gt;D369,'ZASOBY N'!AU369,IF(F370&lt;&gt;F369,'ZASOBY N'!AU369,IF(G370&lt;&gt;G369,'ZASOBY N'!AU369,IF(J370&lt;&gt;J369,'ZASOBY N'!AU369,IF(NN!AC372="","",IF(AND(C369=C370,H369=H370,J369=J370,NN!AC372&gt;0),"",IF(AND(C370=C371,H370=DO368,NN!CW370&gt;0),'ZASOBY N'!AU369,'ZASOBY N'!AU369)))))))))</f>
        <v/>
      </c>
      <c r="Z370" s="225" t="str">
        <f t="shared" si="140"/>
        <v/>
      </c>
      <c r="AA370" s="227" t="str">
        <f t="shared" si="121"/>
        <v/>
      </c>
      <c r="AB370" s="400" t="str">
        <f t="shared" si="141"/>
        <v/>
      </c>
      <c r="AC370" s="228" t="str">
        <f t="shared" si="120"/>
        <v/>
      </c>
      <c r="AD370" s="222">
        <f>IF(B370="",0,IF(F370="",0,INDEX(POBRANIE_!$B$6:$F$101,MATCH('UPR BILANS N'!$F370,POBRANIE_!$A$6:$A$101,0),2)))</f>
        <v>0</v>
      </c>
      <c r="AE370" s="224">
        <f>IF(OR('ZASOBY N'!G369="",'ZASOBY N'!E369=""),0,IF(B370="",0,'ZASOBY N'!G369*'ZASOBY N'!E369))</f>
        <v>0</v>
      </c>
      <c r="AF370" s="225">
        <f>IF('ZASOBY N'!O369="",0,'ZASOBY N'!O369)</f>
        <v>0</v>
      </c>
      <c r="AG370" s="225">
        <f>IF('ZASOBY N'!Q369="",0,'ZASOBY N'!Q369)</f>
        <v>0</v>
      </c>
      <c r="AH370" s="225">
        <f>IF('ZASOBY N'!V369="",0,'ZASOBY N'!V369)</f>
        <v>0</v>
      </c>
      <c r="AI370" s="225">
        <f>IF('ZASOBY N'!AG369="",0,'ZASOBY N'!AG369)</f>
        <v>0</v>
      </c>
      <c r="AJ370" s="225">
        <f>IF(NN!P372="",0,IF(NN!P372="BRAK kol.7","BRAK BADAŃ",NN!P372))</f>
        <v>0</v>
      </c>
      <c r="AK370" s="225">
        <f>IF(NN!AC372="",0,IF(NN!AC372="BRAK kol.7","BRAK BADAŃ",NN!AC372))</f>
        <v>0</v>
      </c>
      <c r="BJ370" s="414" t="str">
        <f>IF(AND(BL370=1,BM370=1,SUMIF($C370:$C$525,$C370,$AK370:$AK$525)=$AK370),$AK370,IF($BO370&gt;0,$BO370,IF(AND(COUNTIF($C$11:$C369,$C370)&gt;=1,COUNTIF($D369:$D369,$D370)&gt;=1),"",IF(AND(SUMIF($C370:$C$525,$C370,$AK370:$AK$525)&gt;=$AK370,SUMIF($D370:$D$525,$D370,$AK370:$AK$525)&gt;=$AK370),SUMIF($C370:$C$525,$C370,$AK370:$AK$525),""))))</f>
        <v/>
      </c>
      <c r="BL370" s="409">
        <f>COUNTIFS('ZASOBY N'!$B369:$B$525,'ZASOBY N'!$B369,'ZASOBY N'!$C369:'ZASOBY N'!$C$525,'ZASOBY N'!$C369,'ZASOBY N'!$D369:'ZASOBY N'!$D$525,'ZASOBY N'!$D369,'ZASOBY N'!$H369:'ZASOBY N'!$H$525,'ZASOBY N'!$H369 )</f>
        <v>0</v>
      </c>
      <c r="BM370" s="410">
        <f>COUNTIFS('ZASOBY N'!$B$10:$B369,'ZASOBY N'!$B369,'ZASOBY N'!$C$10:'ZASOBY N'!$C369,'ZASOBY N'!$C369,'ZASOBY N'!$D$10:'ZASOBY N'!$D369,'ZASOBY N'!$D369,'ZASOBY N'!$H$10:'ZASOBY N'!$H369,'ZASOBY N'!$H369 )</f>
        <v>0</v>
      </c>
      <c r="BN370" s="411">
        <f t="shared" si="122"/>
        <v>0</v>
      </c>
      <c r="BO370" s="412">
        <f t="shared" si="123"/>
        <v>0</v>
      </c>
      <c r="BP370" s="94" t="str">
        <f t="shared" si="124"/>
        <v/>
      </c>
      <c r="BQ370" s="414" t="str">
        <f>IF(AND(BS370=1,BT370=1,SUMIF($C370:$C$525,$C370,$AJ370:$AJ$525)=$AJ370),$AJ370,IF($BV370&gt;0,$BV370,IF(AND(COUNTIF($C$11:$C369,$C370)&gt;=1,COUNTIF($D369:$D369,$D370)&gt;=1),"",IF(AND(SUMIF($C370:$C$525,$C370,$AJ370:$AJ$525)&gt;$AJ370,SUMIF($D370:$D$525,$D370,$AJ370:$AJ$525)&gt;$AJ370),SUMIF($C370:$C$525,$C370,$AJ370:$AJ$525),""))))</f>
        <v/>
      </c>
      <c r="BS370" s="409">
        <f>COUNTIFS('ZASOBY N'!$B369:$B$525,'ZASOBY N'!$B369,'ZASOBY N'!$C369:'ZASOBY N'!$C$525,'ZASOBY N'!$C369,'ZASOBY N'!$D369:'ZASOBY N'!$D$525,'ZASOBY N'!$D369,'ZASOBY N'!$H369:'ZASOBY N'!$H$525,'ZASOBY N'!$H369 )</f>
        <v>0</v>
      </c>
      <c r="BT370" s="410">
        <f>COUNTIFS('ZASOBY N'!$B$10:$B369,'ZASOBY N'!$B369,'ZASOBY N'!$C$10:'ZASOBY N'!$C369,'ZASOBY N'!$C369,'ZASOBY N'!$D$10:'ZASOBY N'!$D369,'ZASOBY N'!$D369,'ZASOBY N'!$H$10:'ZASOBY N'!$H369,'ZASOBY N'!$H369 )</f>
        <v>0</v>
      </c>
      <c r="BU370" s="411">
        <f t="shared" si="125"/>
        <v>0</v>
      </c>
      <c r="BV370" s="412">
        <f t="shared" si="126"/>
        <v>0</v>
      </c>
      <c r="BW370" s="94" t="s">
        <v>499</v>
      </c>
      <c r="BX370" s="414" t="str">
        <f>IF(AND(BZ370=1,CA370=1,SUMIF($C370:$C$525,$C370,$AI370:$AI$525)=$AI370),$AI370,IF($CC370&gt;0,$CC370,IF(AND(COUNTIF($C$11:$C369,$C370)&gt;=1,COUNTIF($D369:$D369,$D370)&gt;=1),"",IF(AND(SUMIF($C370:$C$525,$C370,$AI370:$AI$525)&gt;$AI370,SUMIF($D370:$D$525,$D370,$AI370:$AI$525)&gt;$IG370),_xlfn.AGGREGATE(14,4,$CB$11:$CB$31*($C$11:$C$31=$C370),1),""))))</f>
        <v/>
      </c>
      <c r="BZ370" s="409">
        <f>COUNTIFS('ZASOBY N'!$B369:$B$525,'ZASOBY N'!$B369,'ZASOBY N'!$C369:'ZASOBY N'!$C$525,'ZASOBY N'!$C369,'ZASOBY N'!$D369:'ZASOBY N'!$D$525,'ZASOBY N'!$D369,'ZASOBY N'!$H369:'ZASOBY N'!$H$525,'ZASOBY N'!$H369 )</f>
        <v>0</v>
      </c>
      <c r="CA370" s="410">
        <f>COUNTIFS('ZASOBY N'!$B$10:$B369,'ZASOBY N'!$B369,'ZASOBY N'!$C$10:'ZASOBY N'!$C369,'ZASOBY N'!$C369,'ZASOBY N'!$D$10:'ZASOBY N'!$D369,'ZASOBY N'!$D369,'ZASOBY N'!$H$10:'ZASOBY N'!$H369,'ZASOBY N'!$H369 )</f>
        <v>0</v>
      </c>
      <c r="CB370" s="411">
        <f t="shared" si="127"/>
        <v>0</v>
      </c>
      <c r="CC370" s="412">
        <f t="shared" si="128"/>
        <v>0</v>
      </c>
      <c r="CE370" s="414" t="str">
        <f>IF(AND(CG370=1,CH370=1,SUMIF($C370:$C$525,$C370,$AH370:$AH$525)=$AH370),$AH370,IF($CJ370&gt;0,$CJ370,IF(AND(COUNTIF($C$11:$C369,$C370)&gt;=1,COUNTIF($D369:$D369,$D370)&gt;=1),"",IF(AND(SUMIF($C370:$C$525,$C370,$AH370:$AH$525)&gt;$AH370,SUMIF($D370:$D$525,$D370,$AH370:$AH$525)&gt;$AH370),_xlfn.AGGREGATE(14,4,$CI$11:$CI$31*($C$11:$C$31=$C370),1),""))))</f>
        <v/>
      </c>
      <c r="CG370" s="409">
        <f>COUNTIFS('ZASOBY N'!$B369:$B$525,'ZASOBY N'!$B369,'ZASOBY N'!$C369:'ZASOBY N'!$C$525,'ZASOBY N'!$C369,'ZASOBY N'!$D369:'ZASOBY N'!$D$525,'ZASOBY N'!$D369,'ZASOBY N'!$H369:'ZASOBY N'!$H$525,'ZASOBY N'!$H369 )</f>
        <v>0</v>
      </c>
      <c r="CH370" s="410">
        <f>COUNTIFS('ZASOBY N'!$B$10:$B369,'ZASOBY N'!$B369,'ZASOBY N'!$C$10:'ZASOBY N'!$C369,'ZASOBY N'!$C369,'ZASOBY N'!$D$10:'ZASOBY N'!$D369,'ZASOBY N'!$D369,'ZASOBY N'!$H$10:'ZASOBY N'!$H369,'ZASOBY N'!$H369 )</f>
        <v>0</v>
      </c>
      <c r="CI370" s="411">
        <f t="shared" si="129"/>
        <v>0</v>
      </c>
      <c r="CJ370" s="412">
        <f t="shared" si="130"/>
        <v>0</v>
      </c>
      <c r="CL370" s="414" t="str">
        <f>IF(AND(CN370=1,CO370=1,SUMIF($C370:$C$525,$C370,$AG370:$AG$525)=$AG370),$AG370,IF($CQ370&gt;0,$CQ370,IF(AND(COUNTIF($C$11:$C369,$C370)&gt;=1,COUNTIF($D369:$D369,$D370)&gt;=1),"",IF(AND(SUMIF($C370:$C$525,$C370,$AG370:$AG$525)&gt;$AG370,SUMIF($D370:$D$525,$D370,$AG370:$AG$525)&gt;$AG370),_xlfn.AGGREGATE(14,4,$CP$11:$CP$31*($C$11:$C$31=$C370),1),""))))</f>
        <v/>
      </c>
      <c r="CN370" s="409">
        <f>COUNTIFS('ZASOBY N'!$B369:$B$525,'ZASOBY N'!$B369,'ZASOBY N'!$C369:'ZASOBY N'!$C$525,'ZASOBY N'!$C369,'ZASOBY N'!$D369:'ZASOBY N'!$D$525,'ZASOBY N'!$D369,'ZASOBY N'!$H369:'ZASOBY N'!$H$525,'ZASOBY N'!$H369 )</f>
        <v>0</v>
      </c>
      <c r="CO370" s="410">
        <f>COUNTIFS('ZASOBY N'!$B$10:$B369,'ZASOBY N'!$B369,'ZASOBY N'!$C$10:'ZASOBY N'!$C369,'ZASOBY N'!$C369,'ZASOBY N'!$D$10:'ZASOBY N'!$D369,'ZASOBY N'!$D369,'ZASOBY N'!$H$10:'ZASOBY N'!$H369,'ZASOBY N'!$H369 )</f>
        <v>0</v>
      </c>
      <c r="CP370" s="411">
        <f t="shared" si="131"/>
        <v>0</v>
      </c>
      <c r="CQ370" s="412">
        <f t="shared" si="132"/>
        <v>0</v>
      </c>
      <c r="CS370" s="414" t="str">
        <f>IF(AND(CU370=1,CV370=1,SUMIF($C370:$C$525,$C370,$AF370:$AF$525)=$AF370),$AF370,IF($CX370&gt;0,$CX370,IF(AND(COUNTIF($C$11:$C369,$C370)&gt;=1,COUNTIF($D369:$D369,$D370)&gt;=1),"",IF(AND(SUMIF($C370:$C$525,$C370,$AF370:$AF$525)&gt;$AF370,SUMIF($D370:$D$525,$D370,$AF370:$AF$525)&gt;$AF370),_xlfn.AGGREGATE(14,4,$CW$11:$CW$31*($C$11:$C$31=$C370),1),""))))</f>
        <v/>
      </c>
      <c r="CU370" s="409">
        <f>COUNTIFS('ZASOBY N'!$B369:$B$525,'ZASOBY N'!$B369,'ZASOBY N'!$C369:'ZASOBY N'!$C$525,'ZASOBY N'!$C369,'ZASOBY N'!$D369:'ZASOBY N'!$D$525,'ZASOBY N'!$D369,'ZASOBY N'!$H369:'ZASOBY N'!$H$525,'ZASOBY N'!$H369 )</f>
        <v>0</v>
      </c>
      <c r="CV370" s="410">
        <f>COUNTIFS('ZASOBY N'!$B$10:$B369,'ZASOBY N'!$B369,'ZASOBY N'!$C$10:'ZASOBY N'!$C369,'ZASOBY N'!$C369,'ZASOBY N'!$D$10:'ZASOBY N'!$D369,'ZASOBY N'!$D369,'ZASOBY N'!$H$10:'ZASOBY N'!$H369,'ZASOBY N'!$H369 )</f>
        <v>0</v>
      </c>
      <c r="CW370" s="411">
        <f t="shared" si="133"/>
        <v>0</v>
      </c>
      <c r="CX370" s="412">
        <f t="shared" si="134"/>
        <v>0</v>
      </c>
      <c r="CZ370" s="414" t="str">
        <f>IF(AND(DB370=1,DC370=1,SUMIF($C370:$C$525,$C370,$AE370:$AE$525)=$AE370),$AE370,IF($DE370&gt;0,$DE370,IF(AND(COUNTIF($C$11:$C369,$C370)&gt;=1,COUNTIF($D369:$D369,$D370)&gt;=1),"",IF(AND(SUMIF($C370:$C$525,$C370,$AE370:$AE$525)&gt;$AE370,SUMIF($D370:$D$525,$D370,$AE370:$AE$525)&gt;$AE370),_xlfn.AGGREGATE(14,4,$DD$11:$DD$31*($C$11:$C$31=$C370),1),""))))</f>
        <v/>
      </c>
      <c r="DB370" s="409">
        <f>COUNTIFS('ZASOBY N'!$B369:$B$525,'ZASOBY N'!$B369,'ZASOBY N'!$C369:'ZASOBY N'!$C$525,'ZASOBY N'!$C369,'ZASOBY N'!$D369:'ZASOBY N'!$D$525,'ZASOBY N'!$D369,'ZASOBY N'!$H369:'ZASOBY N'!$H$525,'ZASOBY N'!$H369 )</f>
        <v>0</v>
      </c>
      <c r="DC370" s="410">
        <f>COUNTIFS('ZASOBY N'!$B$10:$B369,'ZASOBY N'!$B369,'ZASOBY N'!$C$10:'ZASOBY N'!$C369,'ZASOBY N'!$C369,'ZASOBY N'!$D$10:'ZASOBY N'!$D369,'ZASOBY N'!$D369,'ZASOBY N'!$H$10:'ZASOBY N'!$H369,'ZASOBY N'!$H369 )</f>
        <v>0</v>
      </c>
      <c r="DD370" s="411">
        <f t="shared" si="135"/>
        <v>0</v>
      </c>
      <c r="DE370" s="412">
        <f t="shared" si="136"/>
        <v>0</v>
      </c>
      <c r="DF370" s="399" t="str">
        <f>IF(AND(DI370=1,DJ370=1,SUMIF($C370:$C$525,$C370,$AD370:$AD$525)=$AD370),$AD370,IF($DL370&gt;0,$DL370,IF(B370="","",IF(AND(COUNTIF($C$11:$C369,$C370)&gt;=1,COUNTIF($D369:$D369,$D370)&gt;=1,COUNTIF($Z367:$Z369,$C370)=0),"",IF(AND(COUNTIF($C$11:$C369,$C370)&gt;=1,COUNTIF($D369:$D369,$D370)&gt;=1),"UJĘTO WYŻEJ",IF(AND(SUMIF($C370:$C$525,$C370,$AD370:$AD$525)&gt;$AD370,SUMIF($D370:$D$525,$D370,$AD370:$AD$525)&gt;$AD370),_xlfn.AGGREGATE(14,4,$DK$11:$DK$31*($C$11:$C$31=$C370),1),""))))))</f>
        <v/>
      </c>
      <c r="DG370" s="414" t="str">
        <f>IF(AND(DI370=1,DJ370=1,SUMIF($C370:$C$525,$C370,$AD370:$AD$525)=$AD370),$AD370,IF($DL370&gt;0,$DL370,IF(AND(COUNTIF($C$11:$C369,$C370)&gt;=1,COUNTIF($D369:$D369,$D370)&gt;=1),"",IF(AND(SUMIF($C370:$C$525,$C370,$AD370:$AD$525)&gt;$AD370,SUMIF($D370:$D$525,$D370,$AD370:$AD$525)&gt;$AD370),_xlfn.AGGREGATE(14,4,$DK$11:$DK$31*($C$11:$C$31=$C370),1),""))))</f>
        <v/>
      </c>
      <c r="DI370" s="409">
        <f>COUNTIFS('ZASOBY N'!$B369:$B$525,'ZASOBY N'!$B369,'ZASOBY N'!$C369:'ZASOBY N'!$C$525,'ZASOBY N'!$C369,'ZASOBY N'!$D369:'ZASOBY N'!$D$525,'ZASOBY N'!$D369,'ZASOBY N'!$H369:'ZASOBY N'!$H$525,'ZASOBY N'!$H369 )</f>
        <v>0</v>
      </c>
      <c r="DJ370" s="410">
        <f>COUNTIFS('ZASOBY N'!$B$10:$B369,'ZASOBY N'!$B369,'ZASOBY N'!$C$10:'ZASOBY N'!$C369,'ZASOBY N'!$C369,'ZASOBY N'!$D$10:'ZASOBY N'!$D369,'ZASOBY N'!$D369,'ZASOBY N'!$H$10:'ZASOBY N'!$H369,'ZASOBY N'!$H369 )</f>
        <v>0</v>
      </c>
      <c r="DK370" s="411">
        <f t="shared" si="137"/>
        <v>0</v>
      </c>
      <c r="DL370" s="412">
        <f t="shared" si="138"/>
        <v>0</v>
      </c>
    </row>
    <row r="371" spans="1:116" ht="18.899999999999999" customHeight="1" x14ac:dyDescent="0.3">
      <c r="A371" s="219"/>
      <c r="B371" s="152" t="str">
        <f>IF('ZASOBY N'!A370="","",'ZASOBY N'!A370)</f>
        <v/>
      </c>
      <c r="C371" s="462" t="str">
        <f>IF('ZASOBY N'!C370="","",'ZASOBY N'!C370)</f>
        <v/>
      </c>
      <c r="D371" s="137" t="str">
        <f>IF('ZASOBY N'!B370="","",'ZASOBY N'!B370)</f>
        <v/>
      </c>
      <c r="E371" s="138"/>
      <c r="F371" s="356" t="str">
        <f>IF('ZASOBY N'!D370="","",'ZASOBY N'!D370)</f>
        <v/>
      </c>
      <c r="G371" s="220" t="str">
        <f>IF('ZASOBY N'!G370="","",'ZASOBY N'!G370)</f>
        <v/>
      </c>
      <c r="H371" s="221" t="str">
        <f>IF('ZASOBY N'!F370="","",'ZASOBY N'!F370)</f>
        <v/>
      </c>
      <c r="I371" s="221" t="str">
        <f>IF('ZASOBY N'!G370="","",'ZASOBY N'!G370)</f>
        <v/>
      </c>
      <c r="J371" s="221" t="str">
        <f>IF('ZASOBY N'!H370="","",'ZASOBY N'!H370)</f>
        <v/>
      </c>
      <c r="K371" s="214">
        <v>0</v>
      </c>
      <c r="L371" s="214">
        <v>0</v>
      </c>
      <c r="M371" s="214">
        <v>0</v>
      </c>
      <c r="N371" s="222" t="str">
        <f>IF('ZASOBY N'!BD370="x","",IF(W371="","",'ZASOBY N'!E370))</f>
        <v/>
      </c>
      <c r="O371" s="223">
        <v>0</v>
      </c>
      <c r="P371" s="223">
        <v>0</v>
      </c>
      <c r="Q371" s="226" t="str">
        <f>IF($N371="","",'UPR BILANS N'!G371*'UPR BILANS N'!N371)</f>
        <v/>
      </c>
      <c r="R371" s="225" t="str">
        <f>IF($N371="","",'ZASOBY N'!O370)</f>
        <v/>
      </c>
      <c r="S371" s="225" t="str">
        <f>IF($N371="","",IF('ZASOBY N'!Q370="",0,'ZASOBY N'!Q370))</f>
        <v/>
      </c>
      <c r="T371" s="225" t="str">
        <f>IF($N371="","",'ZASOBY N'!V370)</f>
        <v/>
      </c>
      <c r="U371" s="225" t="str">
        <f>IF($N371="","",IF('ZASOBY N'!AG370="",0,'ZASOBY N'!AG370))</f>
        <v/>
      </c>
      <c r="V371" s="225" t="str">
        <f>IF($N371="","",IF(NN!P373="",0,NN!P373))</f>
        <v/>
      </c>
      <c r="W371" s="225" t="str">
        <f t="shared" si="139"/>
        <v/>
      </c>
      <c r="X371" s="226" t="str">
        <f t="shared" si="119"/>
        <v/>
      </c>
      <c r="Y371" s="225" t="str">
        <f>IF('ZASOBY N'!AU370="","",IF(C371&lt;&gt;C370,'ZASOBY N'!AU370,IF(D371&lt;&gt;D370,'ZASOBY N'!AU370,IF(F371&lt;&gt;F370,'ZASOBY N'!AU370,IF(G371&lt;&gt;G370,'ZASOBY N'!AU370,IF(J371&lt;&gt;J370,'ZASOBY N'!AU370,IF(NN!AC373="","",IF(AND(C370=C371,H370=H371,J370=J371,NN!AC373&gt;0),"",IF(AND(C371=C372,H371=DO369,NN!CW371&gt;0),'ZASOBY N'!AU370,'ZASOBY N'!AU370)))))))))</f>
        <v/>
      </c>
      <c r="Z371" s="225" t="str">
        <f t="shared" si="140"/>
        <v/>
      </c>
      <c r="AA371" s="227" t="str">
        <f t="shared" si="121"/>
        <v/>
      </c>
      <c r="AB371" s="400" t="str">
        <f t="shared" si="141"/>
        <v/>
      </c>
      <c r="AC371" s="228" t="str">
        <f t="shared" si="120"/>
        <v/>
      </c>
      <c r="AD371" s="222">
        <f>IF(B371="",0,IF(F371="",0,INDEX(POBRANIE_!$B$6:$F$101,MATCH('UPR BILANS N'!$F371,POBRANIE_!$A$6:$A$101,0),2)))</f>
        <v>0</v>
      </c>
      <c r="AE371" s="224">
        <f>IF(OR('ZASOBY N'!G370="",'ZASOBY N'!E370=""),0,IF(B371="",0,'ZASOBY N'!G370*'ZASOBY N'!E370))</f>
        <v>0</v>
      </c>
      <c r="AF371" s="225">
        <f>IF('ZASOBY N'!O370="",0,'ZASOBY N'!O370)</f>
        <v>0</v>
      </c>
      <c r="AG371" s="225">
        <f>IF('ZASOBY N'!Q370="",0,'ZASOBY N'!Q370)</f>
        <v>0</v>
      </c>
      <c r="AH371" s="225">
        <f>IF('ZASOBY N'!V370="",0,'ZASOBY N'!V370)</f>
        <v>0</v>
      </c>
      <c r="AI371" s="225">
        <f>IF('ZASOBY N'!AG370="",0,'ZASOBY N'!AG370)</f>
        <v>0</v>
      </c>
      <c r="AJ371" s="225">
        <f>IF(NN!P373="",0,IF(NN!P373="BRAK kol.7","BRAK BADAŃ",NN!P373))</f>
        <v>0</v>
      </c>
      <c r="AK371" s="225">
        <f>IF(NN!AC373="",0,IF(NN!AC373="BRAK kol.7","BRAK BADAŃ",NN!AC373))</f>
        <v>0</v>
      </c>
      <c r="BJ371" s="414" t="str">
        <f>IF(AND(BL371=1,BM371=1,SUMIF($C371:$C$525,$C371,$AK371:$AK$525)=$AK371),$AK371,IF($BO371&gt;0,$BO371,IF(AND(COUNTIF($C$11:$C370,$C371)&gt;=1,COUNTIF($D370:$D370,$D371)&gt;=1),"",IF(AND(SUMIF($C371:$C$525,$C371,$AK371:$AK$525)&gt;=$AK371,SUMIF($D371:$D$525,$D371,$AK371:$AK$525)&gt;=$AK371),SUMIF($C371:$C$525,$C371,$AK371:$AK$525),""))))</f>
        <v/>
      </c>
      <c r="BL371" s="409">
        <f>COUNTIFS('ZASOBY N'!$B370:$B$525,'ZASOBY N'!$B370,'ZASOBY N'!$C370:'ZASOBY N'!$C$525,'ZASOBY N'!$C370,'ZASOBY N'!$D370:'ZASOBY N'!$D$525,'ZASOBY N'!$D370,'ZASOBY N'!$H370:'ZASOBY N'!$H$525,'ZASOBY N'!$H370 )</f>
        <v>0</v>
      </c>
      <c r="BM371" s="410">
        <f>COUNTIFS('ZASOBY N'!$B$10:$B370,'ZASOBY N'!$B370,'ZASOBY N'!$C$10:'ZASOBY N'!$C370,'ZASOBY N'!$C370,'ZASOBY N'!$D$10:'ZASOBY N'!$D370,'ZASOBY N'!$D370,'ZASOBY N'!$H$10:'ZASOBY N'!$H370,'ZASOBY N'!$H370 )</f>
        <v>0</v>
      </c>
      <c r="BN371" s="411">
        <f t="shared" si="122"/>
        <v>0</v>
      </c>
      <c r="BO371" s="412">
        <f t="shared" si="123"/>
        <v>0</v>
      </c>
      <c r="BP371" s="94" t="str">
        <f t="shared" si="124"/>
        <v/>
      </c>
      <c r="BQ371" s="414" t="str">
        <f>IF(AND(BS371=1,BT371=1,SUMIF($C371:$C$525,$C371,$AJ371:$AJ$525)=$AJ371),$AJ371,IF($BV371&gt;0,$BV371,IF(AND(COUNTIF($C$11:$C370,$C371)&gt;=1,COUNTIF($D370:$D370,$D371)&gt;=1),"",IF(AND(SUMIF($C371:$C$525,$C371,$AJ371:$AJ$525)&gt;$AJ371,SUMIF($D371:$D$525,$D371,$AJ371:$AJ$525)&gt;$AJ371),SUMIF($C371:$C$525,$C371,$AJ371:$AJ$525),""))))</f>
        <v/>
      </c>
      <c r="BS371" s="409">
        <f>COUNTIFS('ZASOBY N'!$B370:$B$525,'ZASOBY N'!$B370,'ZASOBY N'!$C370:'ZASOBY N'!$C$525,'ZASOBY N'!$C370,'ZASOBY N'!$D370:'ZASOBY N'!$D$525,'ZASOBY N'!$D370,'ZASOBY N'!$H370:'ZASOBY N'!$H$525,'ZASOBY N'!$H370 )</f>
        <v>0</v>
      </c>
      <c r="BT371" s="410">
        <f>COUNTIFS('ZASOBY N'!$B$10:$B370,'ZASOBY N'!$B370,'ZASOBY N'!$C$10:'ZASOBY N'!$C370,'ZASOBY N'!$C370,'ZASOBY N'!$D$10:'ZASOBY N'!$D370,'ZASOBY N'!$D370,'ZASOBY N'!$H$10:'ZASOBY N'!$H370,'ZASOBY N'!$H370 )</f>
        <v>0</v>
      </c>
      <c r="BU371" s="411">
        <f t="shared" si="125"/>
        <v>0</v>
      </c>
      <c r="BV371" s="412">
        <f t="shared" si="126"/>
        <v>0</v>
      </c>
      <c r="BW371" s="94" t="s">
        <v>499</v>
      </c>
      <c r="BX371" s="414" t="str">
        <f>IF(AND(BZ371=1,CA371=1,SUMIF($C371:$C$525,$C371,$AI371:$AI$525)=$AI371),$AI371,IF($CC371&gt;0,$CC371,IF(AND(COUNTIF($C$11:$C370,$C371)&gt;=1,COUNTIF($D370:$D370,$D371)&gt;=1),"",IF(AND(SUMIF($C371:$C$525,$C371,$AI371:$AI$525)&gt;$AI371,SUMIF($D371:$D$525,$D371,$AI371:$AI$525)&gt;$IG371),_xlfn.AGGREGATE(14,4,$CB$11:$CB$31*($C$11:$C$31=$C371),1),""))))</f>
        <v/>
      </c>
      <c r="BZ371" s="409">
        <f>COUNTIFS('ZASOBY N'!$B370:$B$525,'ZASOBY N'!$B370,'ZASOBY N'!$C370:'ZASOBY N'!$C$525,'ZASOBY N'!$C370,'ZASOBY N'!$D370:'ZASOBY N'!$D$525,'ZASOBY N'!$D370,'ZASOBY N'!$H370:'ZASOBY N'!$H$525,'ZASOBY N'!$H370 )</f>
        <v>0</v>
      </c>
      <c r="CA371" s="410">
        <f>COUNTIFS('ZASOBY N'!$B$10:$B370,'ZASOBY N'!$B370,'ZASOBY N'!$C$10:'ZASOBY N'!$C370,'ZASOBY N'!$C370,'ZASOBY N'!$D$10:'ZASOBY N'!$D370,'ZASOBY N'!$D370,'ZASOBY N'!$H$10:'ZASOBY N'!$H370,'ZASOBY N'!$H370 )</f>
        <v>0</v>
      </c>
      <c r="CB371" s="411">
        <f t="shared" si="127"/>
        <v>0</v>
      </c>
      <c r="CC371" s="412">
        <f t="shared" si="128"/>
        <v>0</v>
      </c>
      <c r="CE371" s="414" t="str">
        <f>IF(AND(CG371=1,CH371=1,SUMIF($C371:$C$525,$C371,$AH371:$AH$525)=$AH371),$AH371,IF($CJ371&gt;0,$CJ371,IF(AND(COUNTIF($C$11:$C370,$C371)&gt;=1,COUNTIF($D370:$D370,$D371)&gt;=1),"",IF(AND(SUMIF($C371:$C$525,$C371,$AH371:$AH$525)&gt;$AH371,SUMIF($D371:$D$525,$D371,$AH371:$AH$525)&gt;$AH371),_xlfn.AGGREGATE(14,4,$CI$11:$CI$31*($C$11:$C$31=$C371),1),""))))</f>
        <v/>
      </c>
      <c r="CG371" s="409">
        <f>COUNTIFS('ZASOBY N'!$B370:$B$525,'ZASOBY N'!$B370,'ZASOBY N'!$C370:'ZASOBY N'!$C$525,'ZASOBY N'!$C370,'ZASOBY N'!$D370:'ZASOBY N'!$D$525,'ZASOBY N'!$D370,'ZASOBY N'!$H370:'ZASOBY N'!$H$525,'ZASOBY N'!$H370 )</f>
        <v>0</v>
      </c>
      <c r="CH371" s="410">
        <f>COUNTIFS('ZASOBY N'!$B$10:$B370,'ZASOBY N'!$B370,'ZASOBY N'!$C$10:'ZASOBY N'!$C370,'ZASOBY N'!$C370,'ZASOBY N'!$D$10:'ZASOBY N'!$D370,'ZASOBY N'!$D370,'ZASOBY N'!$H$10:'ZASOBY N'!$H370,'ZASOBY N'!$H370 )</f>
        <v>0</v>
      </c>
      <c r="CI371" s="411">
        <f t="shared" si="129"/>
        <v>0</v>
      </c>
      <c r="CJ371" s="412">
        <f t="shared" si="130"/>
        <v>0</v>
      </c>
      <c r="CL371" s="414" t="str">
        <f>IF(AND(CN371=1,CO371=1,SUMIF($C371:$C$525,$C371,$AG371:$AG$525)=$AG371),$AG371,IF($CQ371&gt;0,$CQ371,IF(AND(COUNTIF($C$11:$C370,$C371)&gt;=1,COUNTIF($D370:$D370,$D371)&gt;=1),"",IF(AND(SUMIF($C371:$C$525,$C371,$AG371:$AG$525)&gt;$AG371,SUMIF($D371:$D$525,$D371,$AG371:$AG$525)&gt;$AG371),_xlfn.AGGREGATE(14,4,$CP$11:$CP$31*($C$11:$C$31=$C371),1),""))))</f>
        <v/>
      </c>
      <c r="CN371" s="409">
        <f>COUNTIFS('ZASOBY N'!$B370:$B$525,'ZASOBY N'!$B370,'ZASOBY N'!$C370:'ZASOBY N'!$C$525,'ZASOBY N'!$C370,'ZASOBY N'!$D370:'ZASOBY N'!$D$525,'ZASOBY N'!$D370,'ZASOBY N'!$H370:'ZASOBY N'!$H$525,'ZASOBY N'!$H370 )</f>
        <v>0</v>
      </c>
      <c r="CO371" s="410">
        <f>COUNTIFS('ZASOBY N'!$B$10:$B370,'ZASOBY N'!$B370,'ZASOBY N'!$C$10:'ZASOBY N'!$C370,'ZASOBY N'!$C370,'ZASOBY N'!$D$10:'ZASOBY N'!$D370,'ZASOBY N'!$D370,'ZASOBY N'!$H$10:'ZASOBY N'!$H370,'ZASOBY N'!$H370 )</f>
        <v>0</v>
      </c>
      <c r="CP371" s="411">
        <f t="shared" si="131"/>
        <v>0</v>
      </c>
      <c r="CQ371" s="412">
        <f t="shared" si="132"/>
        <v>0</v>
      </c>
      <c r="CS371" s="414" t="str">
        <f>IF(AND(CU371=1,CV371=1,SUMIF($C371:$C$525,$C371,$AF371:$AF$525)=$AF371),$AF371,IF($CX371&gt;0,$CX371,IF(AND(COUNTIF($C$11:$C370,$C371)&gt;=1,COUNTIF($D370:$D370,$D371)&gt;=1),"",IF(AND(SUMIF($C371:$C$525,$C371,$AF371:$AF$525)&gt;$AF371,SUMIF($D371:$D$525,$D371,$AF371:$AF$525)&gt;$AF371),_xlfn.AGGREGATE(14,4,$CW$11:$CW$31*($C$11:$C$31=$C371),1),""))))</f>
        <v/>
      </c>
      <c r="CU371" s="409">
        <f>COUNTIFS('ZASOBY N'!$B370:$B$525,'ZASOBY N'!$B370,'ZASOBY N'!$C370:'ZASOBY N'!$C$525,'ZASOBY N'!$C370,'ZASOBY N'!$D370:'ZASOBY N'!$D$525,'ZASOBY N'!$D370,'ZASOBY N'!$H370:'ZASOBY N'!$H$525,'ZASOBY N'!$H370 )</f>
        <v>0</v>
      </c>
      <c r="CV371" s="410">
        <f>COUNTIFS('ZASOBY N'!$B$10:$B370,'ZASOBY N'!$B370,'ZASOBY N'!$C$10:'ZASOBY N'!$C370,'ZASOBY N'!$C370,'ZASOBY N'!$D$10:'ZASOBY N'!$D370,'ZASOBY N'!$D370,'ZASOBY N'!$H$10:'ZASOBY N'!$H370,'ZASOBY N'!$H370 )</f>
        <v>0</v>
      </c>
      <c r="CW371" s="411">
        <f t="shared" si="133"/>
        <v>0</v>
      </c>
      <c r="CX371" s="412">
        <f t="shared" si="134"/>
        <v>0</v>
      </c>
      <c r="CZ371" s="414" t="str">
        <f>IF(AND(DB371=1,DC371=1,SUMIF($C371:$C$525,$C371,$AE371:$AE$525)=$AE371),$AE371,IF($DE371&gt;0,$DE371,IF(AND(COUNTIF($C$11:$C370,$C371)&gt;=1,COUNTIF($D370:$D370,$D371)&gt;=1),"",IF(AND(SUMIF($C371:$C$525,$C371,$AE371:$AE$525)&gt;$AE371,SUMIF($D371:$D$525,$D371,$AE371:$AE$525)&gt;$AE371),_xlfn.AGGREGATE(14,4,$DD$11:$DD$31*($C$11:$C$31=$C371),1),""))))</f>
        <v/>
      </c>
      <c r="DB371" s="409">
        <f>COUNTIFS('ZASOBY N'!$B370:$B$525,'ZASOBY N'!$B370,'ZASOBY N'!$C370:'ZASOBY N'!$C$525,'ZASOBY N'!$C370,'ZASOBY N'!$D370:'ZASOBY N'!$D$525,'ZASOBY N'!$D370,'ZASOBY N'!$H370:'ZASOBY N'!$H$525,'ZASOBY N'!$H370 )</f>
        <v>0</v>
      </c>
      <c r="DC371" s="410">
        <f>COUNTIFS('ZASOBY N'!$B$10:$B370,'ZASOBY N'!$B370,'ZASOBY N'!$C$10:'ZASOBY N'!$C370,'ZASOBY N'!$C370,'ZASOBY N'!$D$10:'ZASOBY N'!$D370,'ZASOBY N'!$D370,'ZASOBY N'!$H$10:'ZASOBY N'!$H370,'ZASOBY N'!$H370 )</f>
        <v>0</v>
      </c>
      <c r="DD371" s="411">
        <f t="shared" si="135"/>
        <v>0</v>
      </c>
      <c r="DE371" s="412">
        <f t="shared" si="136"/>
        <v>0</v>
      </c>
      <c r="DF371" s="399" t="str">
        <f>IF(AND(DI371=1,DJ371=1,SUMIF($C371:$C$525,$C371,$AD371:$AD$525)=$AD371),$AD371,IF($DL371&gt;0,$DL371,IF(B371="","",IF(AND(COUNTIF($C$11:$C370,$C371)&gt;=1,COUNTIF($D370:$D370,$D371)&gt;=1,COUNTIF($Z368:$Z370,$C371)=0),"",IF(AND(COUNTIF($C$11:$C370,$C371)&gt;=1,COUNTIF($D370:$D370,$D371)&gt;=1),"UJĘTO WYŻEJ",IF(AND(SUMIF($C371:$C$525,$C371,$AD371:$AD$525)&gt;$AD371,SUMIF($D371:$D$525,$D371,$AD371:$AD$525)&gt;$AD371),_xlfn.AGGREGATE(14,4,$DK$11:$DK$31*($C$11:$C$31=$C371),1),""))))))</f>
        <v/>
      </c>
      <c r="DG371" s="414" t="str">
        <f>IF(AND(DI371=1,DJ371=1,SUMIF($C371:$C$525,$C371,$AD371:$AD$525)=$AD371),$AD371,IF($DL371&gt;0,$DL371,IF(AND(COUNTIF($C$11:$C370,$C371)&gt;=1,COUNTIF($D370:$D370,$D371)&gt;=1),"",IF(AND(SUMIF($C371:$C$525,$C371,$AD371:$AD$525)&gt;$AD371,SUMIF($D371:$D$525,$D371,$AD371:$AD$525)&gt;$AD371),_xlfn.AGGREGATE(14,4,$DK$11:$DK$31*($C$11:$C$31=$C371),1),""))))</f>
        <v/>
      </c>
      <c r="DI371" s="409">
        <f>COUNTIFS('ZASOBY N'!$B370:$B$525,'ZASOBY N'!$B370,'ZASOBY N'!$C370:'ZASOBY N'!$C$525,'ZASOBY N'!$C370,'ZASOBY N'!$D370:'ZASOBY N'!$D$525,'ZASOBY N'!$D370,'ZASOBY N'!$H370:'ZASOBY N'!$H$525,'ZASOBY N'!$H370 )</f>
        <v>0</v>
      </c>
      <c r="DJ371" s="410">
        <f>COUNTIFS('ZASOBY N'!$B$10:$B370,'ZASOBY N'!$B370,'ZASOBY N'!$C$10:'ZASOBY N'!$C370,'ZASOBY N'!$C370,'ZASOBY N'!$D$10:'ZASOBY N'!$D370,'ZASOBY N'!$D370,'ZASOBY N'!$H$10:'ZASOBY N'!$H370,'ZASOBY N'!$H370 )</f>
        <v>0</v>
      </c>
      <c r="DK371" s="411">
        <f t="shared" si="137"/>
        <v>0</v>
      </c>
      <c r="DL371" s="412">
        <f t="shared" si="138"/>
        <v>0</v>
      </c>
    </row>
    <row r="372" spans="1:116" ht="18.899999999999999" customHeight="1" x14ac:dyDescent="0.3">
      <c r="A372" s="219"/>
      <c r="B372" s="152" t="str">
        <f>IF('ZASOBY N'!A371="","",'ZASOBY N'!A371)</f>
        <v/>
      </c>
      <c r="C372" s="462" t="str">
        <f>IF('ZASOBY N'!C371="","",'ZASOBY N'!C371)</f>
        <v/>
      </c>
      <c r="D372" s="137" t="str">
        <f>IF('ZASOBY N'!B371="","",'ZASOBY N'!B371)</f>
        <v/>
      </c>
      <c r="E372" s="138"/>
      <c r="F372" s="356" t="str">
        <f>IF('ZASOBY N'!D371="","",'ZASOBY N'!D371)</f>
        <v/>
      </c>
      <c r="G372" s="220" t="str">
        <f>IF('ZASOBY N'!G371="","",'ZASOBY N'!G371)</f>
        <v/>
      </c>
      <c r="H372" s="221" t="str">
        <f>IF('ZASOBY N'!F371="","",'ZASOBY N'!F371)</f>
        <v/>
      </c>
      <c r="I372" s="221" t="str">
        <f>IF('ZASOBY N'!G371="","",'ZASOBY N'!G371)</f>
        <v/>
      </c>
      <c r="J372" s="221" t="str">
        <f>IF('ZASOBY N'!H371="","",'ZASOBY N'!H371)</f>
        <v/>
      </c>
      <c r="K372" s="214">
        <v>0</v>
      </c>
      <c r="L372" s="214">
        <v>0</v>
      </c>
      <c r="M372" s="214">
        <v>0</v>
      </c>
      <c r="N372" s="222" t="str">
        <f>IF('ZASOBY N'!BD371="x","",IF(W372="","",'ZASOBY N'!E371))</f>
        <v/>
      </c>
      <c r="O372" s="223">
        <v>0</v>
      </c>
      <c r="P372" s="223">
        <v>0</v>
      </c>
      <c r="Q372" s="226" t="str">
        <f>IF($N372="","",'UPR BILANS N'!G372*'UPR BILANS N'!N372)</f>
        <v/>
      </c>
      <c r="R372" s="225" t="str">
        <f>IF($N372="","",'ZASOBY N'!O371)</f>
        <v/>
      </c>
      <c r="S372" s="225" t="str">
        <f>IF($N372="","",IF('ZASOBY N'!Q371="",0,'ZASOBY N'!Q371))</f>
        <v/>
      </c>
      <c r="T372" s="225" t="str">
        <f>IF($N372="","",'ZASOBY N'!V371)</f>
        <v/>
      </c>
      <c r="U372" s="225" t="str">
        <f>IF($N372="","",IF('ZASOBY N'!AG371="",0,'ZASOBY N'!AG371))</f>
        <v/>
      </c>
      <c r="V372" s="225" t="str">
        <f>IF($N372="","",IF(NN!P374="",0,NN!P374))</f>
        <v/>
      </c>
      <c r="W372" s="225" t="str">
        <f t="shared" si="139"/>
        <v/>
      </c>
      <c r="X372" s="226" t="str">
        <f t="shared" si="119"/>
        <v/>
      </c>
      <c r="Y372" s="225" t="str">
        <f>IF('ZASOBY N'!AU371="","",IF(C372&lt;&gt;C371,'ZASOBY N'!AU371,IF(D372&lt;&gt;D371,'ZASOBY N'!AU371,IF(F372&lt;&gt;F371,'ZASOBY N'!AU371,IF(G372&lt;&gt;G371,'ZASOBY N'!AU371,IF(J372&lt;&gt;J371,'ZASOBY N'!AU371,IF(NN!AC374="","",IF(AND(C371=C372,H371=H372,J371=J372,NN!AC374&gt;0),"",IF(AND(C372=C373,H372=DO370,NN!CW372&gt;0),'ZASOBY N'!AU371,'ZASOBY N'!AU371)))))))))</f>
        <v/>
      </c>
      <c r="Z372" s="225" t="str">
        <f t="shared" si="140"/>
        <v/>
      </c>
      <c r="AA372" s="227" t="str">
        <f t="shared" si="121"/>
        <v/>
      </c>
      <c r="AB372" s="400" t="str">
        <f t="shared" si="141"/>
        <v/>
      </c>
      <c r="AC372" s="228" t="str">
        <f t="shared" si="120"/>
        <v/>
      </c>
      <c r="AD372" s="222">
        <f>IF(B372="",0,IF(F372="",0,INDEX(POBRANIE_!$B$6:$F$101,MATCH('UPR BILANS N'!$F372,POBRANIE_!$A$6:$A$101,0),2)))</f>
        <v>0</v>
      </c>
      <c r="AE372" s="224">
        <f>IF(OR('ZASOBY N'!G371="",'ZASOBY N'!E371=""),0,IF(B372="",0,'ZASOBY N'!G371*'ZASOBY N'!E371))</f>
        <v>0</v>
      </c>
      <c r="AF372" s="225">
        <f>IF('ZASOBY N'!O371="",0,'ZASOBY N'!O371)</f>
        <v>0</v>
      </c>
      <c r="AG372" s="225">
        <f>IF('ZASOBY N'!Q371="",0,'ZASOBY N'!Q371)</f>
        <v>0</v>
      </c>
      <c r="AH372" s="225">
        <f>IF('ZASOBY N'!V371="",0,'ZASOBY N'!V371)</f>
        <v>0</v>
      </c>
      <c r="AI372" s="225">
        <f>IF('ZASOBY N'!AG371="",0,'ZASOBY N'!AG371)</f>
        <v>0</v>
      </c>
      <c r="AJ372" s="225">
        <f>IF(NN!P374="",0,IF(NN!P374="BRAK kol.7","BRAK BADAŃ",NN!P374))</f>
        <v>0</v>
      </c>
      <c r="AK372" s="225">
        <f>IF(NN!AC374="",0,IF(NN!AC374="BRAK kol.7","BRAK BADAŃ",NN!AC374))</f>
        <v>0</v>
      </c>
      <c r="BJ372" s="414" t="str">
        <f>IF(AND(BL372=1,BM372=1,SUMIF($C372:$C$525,$C372,$AK372:$AK$525)=$AK372),$AK372,IF($BO372&gt;0,$BO372,IF(AND(COUNTIF($C$11:$C371,$C372)&gt;=1,COUNTIF($D371:$D371,$D372)&gt;=1),"",IF(AND(SUMIF($C372:$C$525,$C372,$AK372:$AK$525)&gt;=$AK372,SUMIF($D372:$D$525,$D372,$AK372:$AK$525)&gt;=$AK372),SUMIF($C372:$C$525,$C372,$AK372:$AK$525),""))))</f>
        <v/>
      </c>
      <c r="BL372" s="409">
        <f>COUNTIFS('ZASOBY N'!$B371:$B$525,'ZASOBY N'!$B371,'ZASOBY N'!$C371:'ZASOBY N'!$C$525,'ZASOBY N'!$C371,'ZASOBY N'!$D371:'ZASOBY N'!$D$525,'ZASOBY N'!$D371,'ZASOBY N'!$H371:'ZASOBY N'!$H$525,'ZASOBY N'!$H371 )</f>
        <v>0</v>
      </c>
      <c r="BM372" s="410">
        <f>COUNTIFS('ZASOBY N'!$B$10:$B371,'ZASOBY N'!$B371,'ZASOBY N'!$C$10:'ZASOBY N'!$C371,'ZASOBY N'!$C371,'ZASOBY N'!$D$10:'ZASOBY N'!$D371,'ZASOBY N'!$D371,'ZASOBY N'!$H$10:'ZASOBY N'!$H371,'ZASOBY N'!$H371 )</f>
        <v>0</v>
      </c>
      <c r="BN372" s="411">
        <f t="shared" si="122"/>
        <v>0</v>
      </c>
      <c r="BO372" s="412">
        <f t="shared" si="123"/>
        <v>0</v>
      </c>
      <c r="BP372" s="94" t="str">
        <f t="shared" si="124"/>
        <v/>
      </c>
      <c r="BQ372" s="414" t="str">
        <f>IF(AND(BS372=1,BT372=1,SUMIF($C372:$C$525,$C372,$AJ372:$AJ$525)=$AJ372),$AJ372,IF($BV372&gt;0,$BV372,IF(AND(COUNTIF($C$11:$C371,$C372)&gt;=1,COUNTIF($D371:$D371,$D372)&gt;=1),"",IF(AND(SUMIF($C372:$C$525,$C372,$AJ372:$AJ$525)&gt;$AJ372,SUMIF($D372:$D$525,$D372,$AJ372:$AJ$525)&gt;$AJ372),SUMIF($C372:$C$525,$C372,$AJ372:$AJ$525),""))))</f>
        <v/>
      </c>
      <c r="BS372" s="409">
        <f>COUNTIFS('ZASOBY N'!$B371:$B$525,'ZASOBY N'!$B371,'ZASOBY N'!$C371:'ZASOBY N'!$C$525,'ZASOBY N'!$C371,'ZASOBY N'!$D371:'ZASOBY N'!$D$525,'ZASOBY N'!$D371,'ZASOBY N'!$H371:'ZASOBY N'!$H$525,'ZASOBY N'!$H371 )</f>
        <v>0</v>
      </c>
      <c r="BT372" s="410">
        <f>COUNTIFS('ZASOBY N'!$B$10:$B371,'ZASOBY N'!$B371,'ZASOBY N'!$C$10:'ZASOBY N'!$C371,'ZASOBY N'!$C371,'ZASOBY N'!$D$10:'ZASOBY N'!$D371,'ZASOBY N'!$D371,'ZASOBY N'!$H$10:'ZASOBY N'!$H371,'ZASOBY N'!$H371 )</f>
        <v>0</v>
      </c>
      <c r="BU372" s="411">
        <f t="shared" si="125"/>
        <v>0</v>
      </c>
      <c r="BV372" s="412">
        <f t="shared" si="126"/>
        <v>0</v>
      </c>
      <c r="BW372" s="94" t="s">
        <v>499</v>
      </c>
      <c r="BX372" s="414" t="str">
        <f>IF(AND(BZ372=1,CA372=1,SUMIF($C372:$C$525,$C372,$AI372:$AI$525)=$AI372),$AI372,IF($CC372&gt;0,$CC372,IF(AND(COUNTIF($C$11:$C371,$C372)&gt;=1,COUNTIF($D371:$D371,$D372)&gt;=1),"",IF(AND(SUMIF($C372:$C$525,$C372,$AI372:$AI$525)&gt;$AI372,SUMIF($D372:$D$525,$D372,$AI372:$AI$525)&gt;$IG372),_xlfn.AGGREGATE(14,4,$CB$11:$CB$31*($C$11:$C$31=$C372),1),""))))</f>
        <v/>
      </c>
      <c r="BZ372" s="409">
        <f>COUNTIFS('ZASOBY N'!$B371:$B$525,'ZASOBY N'!$B371,'ZASOBY N'!$C371:'ZASOBY N'!$C$525,'ZASOBY N'!$C371,'ZASOBY N'!$D371:'ZASOBY N'!$D$525,'ZASOBY N'!$D371,'ZASOBY N'!$H371:'ZASOBY N'!$H$525,'ZASOBY N'!$H371 )</f>
        <v>0</v>
      </c>
      <c r="CA372" s="410">
        <f>COUNTIFS('ZASOBY N'!$B$10:$B371,'ZASOBY N'!$B371,'ZASOBY N'!$C$10:'ZASOBY N'!$C371,'ZASOBY N'!$C371,'ZASOBY N'!$D$10:'ZASOBY N'!$D371,'ZASOBY N'!$D371,'ZASOBY N'!$H$10:'ZASOBY N'!$H371,'ZASOBY N'!$H371 )</f>
        <v>0</v>
      </c>
      <c r="CB372" s="411">
        <f t="shared" si="127"/>
        <v>0</v>
      </c>
      <c r="CC372" s="412">
        <f t="shared" si="128"/>
        <v>0</v>
      </c>
      <c r="CE372" s="414" t="str">
        <f>IF(AND(CG372=1,CH372=1,SUMIF($C372:$C$525,$C372,$AH372:$AH$525)=$AH372),$AH372,IF($CJ372&gt;0,$CJ372,IF(AND(COUNTIF($C$11:$C371,$C372)&gt;=1,COUNTIF($D371:$D371,$D372)&gt;=1),"",IF(AND(SUMIF($C372:$C$525,$C372,$AH372:$AH$525)&gt;$AH372,SUMIF($D372:$D$525,$D372,$AH372:$AH$525)&gt;$AH372),_xlfn.AGGREGATE(14,4,$CI$11:$CI$31*($C$11:$C$31=$C372),1),""))))</f>
        <v/>
      </c>
      <c r="CG372" s="409">
        <f>COUNTIFS('ZASOBY N'!$B371:$B$525,'ZASOBY N'!$B371,'ZASOBY N'!$C371:'ZASOBY N'!$C$525,'ZASOBY N'!$C371,'ZASOBY N'!$D371:'ZASOBY N'!$D$525,'ZASOBY N'!$D371,'ZASOBY N'!$H371:'ZASOBY N'!$H$525,'ZASOBY N'!$H371 )</f>
        <v>0</v>
      </c>
      <c r="CH372" s="410">
        <f>COUNTIFS('ZASOBY N'!$B$10:$B371,'ZASOBY N'!$B371,'ZASOBY N'!$C$10:'ZASOBY N'!$C371,'ZASOBY N'!$C371,'ZASOBY N'!$D$10:'ZASOBY N'!$D371,'ZASOBY N'!$D371,'ZASOBY N'!$H$10:'ZASOBY N'!$H371,'ZASOBY N'!$H371 )</f>
        <v>0</v>
      </c>
      <c r="CI372" s="411">
        <f t="shared" si="129"/>
        <v>0</v>
      </c>
      <c r="CJ372" s="412">
        <f t="shared" si="130"/>
        <v>0</v>
      </c>
      <c r="CL372" s="414" t="str">
        <f>IF(AND(CN372=1,CO372=1,SUMIF($C372:$C$525,$C372,$AG372:$AG$525)=$AG372),$AG372,IF($CQ372&gt;0,$CQ372,IF(AND(COUNTIF($C$11:$C371,$C372)&gt;=1,COUNTIF($D371:$D371,$D372)&gt;=1),"",IF(AND(SUMIF($C372:$C$525,$C372,$AG372:$AG$525)&gt;$AG372,SUMIF($D372:$D$525,$D372,$AG372:$AG$525)&gt;$AG372),_xlfn.AGGREGATE(14,4,$CP$11:$CP$31*($C$11:$C$31=$C372),1),""))))</f>
        <v/>
      </c>
      <c r="CN372" s="409">
        <f>COUNTIFS('ZASOBY N'!$B371:$B$525,'ZASOBY N'!$B371,'ZASOBY N'!$C371:'ZASOBY N'!$C$525,'ZASOBY N'!$C371,'ZASOBY N'!$D371:'ZASOBY N'!$D$525,'ZASOBY N'!$D371,'ZASOBY N'!$H371:'ZASOBY N'!$H$525,'ZASOBY N'!$H371 )</f>
        <v>0</v>
      </c>
      <c r="CO372" s="410">
        <f>COUNTIFS('ZASOBY N'!$B$10:$B371,'ZASOBY N'!$B371,'ZASOBY N'!$C$10:'ZASOBY N'!$C371,'ZASOBY N'!$C371,'ZASOBY N'!$D$10:'ZASOBY N'!$D371,'ZASOBY N'!$D371,'ZASOBY N'!$H$10:'ZASOBY N'!$H371,'ZASOBY N'!$H371 )</f>
        <v>0</v>
      </c>
      <c r="CP372" s="411">
        <f t="shared" si="131"/>
        <v>0</v>
      </c>
      <c r="CQ372" s="412">
        <f t="shared" si="132"/>
        <v>0</v>
      </c>
      <c r="CS372" s="414" t="str">
        <f>IF(AND(CU372=1,CV372=1,SUMIF($C372:$C$525,$C372,$AF372:$AF$525)=$AF372),$AF372,IF($CX372&gt;0,$CX372,IF(AND(COUNTIF($C$11:$C371,$C372)&gt;=1,COUNTIF($D371:$D371,$D372)&gt;=1),"",IF(AND(SUMIF($C372:$C$525,$C372,$AF372:$AF$525)&gt;$AF372,SUMIF($D372:$D$525,$D372,$AF372:$AF$525)&gt;$AF372),_xlfn.AGGREGATE(14,4,$CW$11:$CW$31*($C$11:$C$31=$C372),1),""))))</f>
        <v/>
      </c>
      <c r="CU372" s="409">
        <f>COUNTIFS('ZASOBY N'!$B371:$B$525,'ZASOBY N'!$B371,'ZASOBY N'!$C371:'ZASOBY N'!$C$525,'ZASOBY N'!$C371,'ZASOBY N'!$D371:'ZASOBY N'!$D$525,'ZASOBY N'!$D371,'ZASOBY N'!$H371:'ZASOBY N'!$H$525,'ZASOBY N'!$H371 )</f>
        <v>0</v>
      </c>
      <c r="CV372" s="410">
        <f>COUNTIFS('ZASOBY N'!$B$10:$B371,'ZASOBY N'!$B371,'ZASOBY N'!$C$10:'ZASOBY N'!$C371,'ZASOBY N'!$C371,'ZASOBY N'!$D$10:'ZASOBY N'!$D371,'ZASOBY N'!$D371,'ZASOBY N'!$H$10:'ZASOBY N'!$H371,'ZASOBY N'!$H371 )</f>
        <v>0</v>
      </c>
      <c r="CW372" s="411">
        <f t="shared" si="133"/>
        <v>0</v>
      </c>
      <c r="CX372" s="412">
        <f t="shared" si="134"/>
        <v>0</v>
      </c>
      <c r="CZ372" s="414" t="str">
        <f>IF(AND(DB372=1,DC372=1,SUMIF($C372:$C$525,$C372,$AE372:$AE$525)=$AE372),$AE372,IF($DE372&gt;0,$DE372,IF(AND(COUNTIF($C$11:$C371,$C372)&gt;=1,COUNTIF($D371:$D371,$D372)&gt;=1),"",IF(AND(SUMIF($C372:$C$525,$C372,$AE372:$AE$525)&gt;$AE372,SUMIF($D372:$D$525,$D372,$AE372:$AE$525)&gt;$AE372),_xlfn.AGGREGATE(14,4,$DD$11:$DD$31*($C$11:$C$31=$C372),1),""))))</f>
        <v/>
      </c>
      <c r="DB372" s="409">
        <f>COUNTIFS('ZASOBY N'!$B371:$B$525,'ZASOBY N'!$B371,'ZASOBY N'!$C371:'ZASOBY N'!$C$525,'ZASOBY N'!$C371,'ZASOBY N'!$D371:'ZASOBY N'!$D$525,'ZASOBY N'!$D371,'ZASOBY N'!$H371:'ZASOBY N'!$H$525,'ZASOBY N'!$H371 )</f>
        <v>0</v>
      </c>
      <c r="DC372" s="410">
        <f>COUNTIFS('ZASOBY N'!$B$10:$B371,'ZASOBY N'!$B371,'ZASOBY N'!$C$10:'ZASOBY N'!$C371,'ZASOBY N'!$C371,'ZASOBY N'!$D$10:'ZASOBY N'!$D371,'ZASOBY N'!$D371,'ZASOBY N'!$H$10:'ZASOBY N'!$H371,'ZASOBY N'!$H371 )</f>
        <v>0</v>
      </c>
      <c r="DD372" s="411">
        <f t="shared" si="135"/>
        <v>0</v>
      </c>
      <c r="DE372" s="412">
        <f t="shared" si="136"/>
        <v>0</v>
      </c>
      <c r="DF372" s="399" t="str">
        <f>IF(AND(DI372=1,DJ372=1,SUMIF($C372:$C$525,$C372,$AD372:$AD$525)=$AD372),$AD372,IF($DL372&gt;0,$DL372,IF(B372="","",IF(AND(COUNTIF($C$11:$C371,$C372)&gt;=1,COUNTIF($D371:$D371,$D372)&gt;=1,COUNTIF($Z369:$Z371,$C372)=0),"",IF(AND(COUNTIF($C$11:$C371,$C372)&gt;=1,COUNTIF($D371:$D371,$D372)&gt;=1),"UJĘTO WYŻEJ",IF(AND(SUMIF($C372:$C$525,$C372,$AD372:$AD$525)&gt;$AD372,SUMIF($D372:$D$525,$D372,$AD372:$AD$525)&gt;$AD372),_xlfn.AGGREGATE(14,4,$DK$11:$DK$31*($C$11:$C$31=$C372),1),""))))))</f>
        <v/>
      </c>
      <c r="DG372" s="414" t="str">
        <f>IF(AND(DI372=1,DJ372=1,SUMIF($C372:$C$525,$C372,$AD372:$AD$525)=$AD372),$AD372,IF($DL372&gt;0,$DL372,IF(AND(COUNTIF($C$11:$C371,$C372)&gt;=1,COUNTIF($D371:$D371,$D372)&gt;=1),"",IF(AND(SUMIF($C372:$C$525,$C372,$AD372:$AD$525)&gt;$AD372,SUMIF($D372:$D$525,$D372,$AD372:$AD$525)&gt;$AD372),_xlfn.AGGREGATE(14,4,$DK$11:$DK$31*($C$11:$C$31=$C372),1),""))))</f>
        <v/>
      </c>
      <c r="DI372" s="409">
        <f>COUNTIFS('ZASOBY N'!$B371:$B$525,'ZASOBY N'!$B371,'ZASOBY N'!$C371:'ZASOBY N'!$C$525,'ZASOBY N'!$C371,'ZASOBY N'!$D371:'ZASOBY N'!$D$525,'ZASOBY N'!$D371,'ZASOBY N'!$H371:'ZASOBY N'!$H$525,'ZASOBY N'!$H371 )</f>
        <v>0</v>
      </c>
      <c r="DJ372" s="410">
        <f>COUNTIFS('ZASOBY N'!$B$10:$B371,'ZASOBY N'!$B371,'ZASOBY N'!$C$10:'ZASOBY N'!$C371,'ZASOBY N'!$C371,'ZASOBY N'!$D$10:'ZASOBY N'!$D371,'ZASOBY N'!$D371,'ZASOBY N'!$H$10:'ZASOBY N'!$H371,'ZASOBY N'!$H371 )</f>
        <v>0</v>
      </c>
      <c r="DK372" s="411">
        <f t="shared" si="137"/>
        <v>0</v>
      </c>
      <c r="DL372" s="412">
        <f t="shared" si="138"/>
        <v>0</v>
      </c>
    </row>
    <row r="373" spans="1:116" ht="18.899999999999999" customHeight="1" x14ac:dyDescent="0.3">
      <c r="A373" s="219"/>
      <c r="B373" s="152" t="str">
        <f>IF('ZASOBY N'!A372="","",'ZASOBY N'!A372)</f>
        <v/>
      </c>
      <c r="C373" s="462" t="str">
        <f>IF('ZASOBY N'!C372="","",'ZASOBY N'!C372)</f>
        <v/>
      </c>
      <c r="D373" s="137" t="str">
        <f>IF('ZASOBY N'!B372="","",'ZASOBY N'!B372)</f>
        <v/>
      </c>
      <c r="E373" s="138"/>
      <c r="F373" s="356" t="str">
        <f>IF('ZASOBY N'!D372="","",'ZASOBY N'!D372)</f>
        <v/>
      </c>
      <c r="G373" s="220" t="str">
        <f>IF('ZASOBY N'!G372="","",'ZASOBY N'!G372)</f>
        <v/>
      </c>
      <c r="H373" s="221" t="str">
        <f>IF('ZASOBY N'!F372="","",'ZASOBY N'!F372)</f>
        <v/>
      </c>
      <c r="I373" s="221" t="str">
        <f>IF('ZASOBY N'!G372="","",'ZASOBY N'!G372)</f>
        <v/>
      </c>
      <c r="J373" s="221" t="str">
        <f>IF('ZASOBY N'!H372="","",'ZASOBY N'!H372)</f>
        <v/>
      </c>
      <c r="K373" s="214">
        <v>0</v>
      </c>
      <c r="L373" s="214">
        <v>0</v>
      </c>
      <c r="M373" s="214">
        <v>0</v>
      </c>
      <c r="N373" s="222" t="str">
        <f>IF('ZASOBY N'!BD372="x","",IF(W373="","",'ZASOBY N'!E372))</f>
        <v/>
      </c>
      <c r="O373" s="223">
        <v>0</v>
      </c>
      <c r="P373" s="223">
        <v>0</v>
      </c>
      <c r="Q373" s="226" t="str">
        <f>IF($N373="","",'UPR BILANS N'!G373*'UPR BILANS N'!N373)</f>
        <v/>
      </c>
      <c r="R373" s="225" t="str">
        <f>IF($N373="","",'ZASOBY N'!O372)</f>
        <v/>
      </c>
      <c r="S373" s="225" t="str">
        <f>IF($N373="","",IF('ZASOBY N'!Q372="",0,'ZASOBY N'!Q372))</f>
        <v/>
      </c>
      <c r="T373" s="225" t="str">
        <f>IF($N373="","",'ZASOBY N'!V372)</f>
        <v/>
      </c>
      <c r="U373" s="225" t="str">
        <f>IF($N373="","",IF('ZASOBY N'!AG372="",0,'ZASOBY N'!AG372))</f>
        <v/>
      </c>
      <c r="V373" s="225" t="str">
        <f>IF($N373="","",IF(NN!P375="",0,NN!P375))</f>
        <v/>
      </c>
      <c r="W373" s="225" t="str">
        <f t="shared" si="139"/>
        <v/>
      </c>
      <c r="X373" s="226" t="str">
        <f t="shared" si="119"/>
        <v/>
      </c>
      <c r="Y373" s="225" t="str">
        <f>IF('ZASOBY N'!AU372="","",IF(C373&lt;&gt;C372,'ZASOBY N'!AU372,IF(D373&lt;&gt;D372,'ZASOBY N'!AU372,IF(F373&lt;&gt;F372,'ZASOBY N'!AU372,IF(G373&lt;&gt;G372,'ZASOBY N'!AU372,IF(J373&lt;&gt;J372,'ZASOBY N'!AU372,IF(NN!AC375="","",IF(AND(C372=C373,H372=H373,J372=J373,NN!AC375&gt;0),"",IF(AND(C373=C374,H373=DO371,NN!CW373&gt;0),'ZASOBY N'!AU372,'ZASOBY N'!AU372)))))))))</f>
        <v/>
      </c>
      <c r="Z373" s="225" t="str">
        <f t="shared" si="140"/>
        <v/>
      </c>
      <c r="AA373" s="227" t="str">
        <f t="shared" si="121"/>
        <v/>
      </c>
      <c r="AB373" s="400" t="str">
        <f t="shared" si="141"/>
        <v/>
      </c>
      <c r="AC373" s="228" t="str">
        <f t="shared" si="120"/>
        <v/>
      </c>
      <c r="AD373" s="222">
        <f>IF(B373="",0,IF(F373="",0,INDEX(POBRANIE_!$B$6:$F$101,MATCH('UPR BILANS N'!$F373,POBRANIE_!$A$6:$A$101,0),2)))</f>
        <v>0</v>
      </c>
      <c r="AE373" s="224">
        <f>IF(OR('ZASOBY N'!G372="",'ZASOBY N'!E372=""),0,IF(B373="",0,'ZASOBY N'!G372*'ZASOBY N'!E372))</f>
        <v>0</v>
      </c>
      <c r="AF373" s="225">
        <f>IF('ZASOBY N'!O372="",0,'ZASOBY N'!O372)</f>
        <v>0</v>
      </c>
      <c r="AG373" s="225">
        <f>IF('ZASOBY N'!Q372="",0,'ZASOBY N'!Q372)</f>
        <v>0</v>
      </c>
      <c r="AH373" s="225">
        <f>IF('ZASOBY N'!V372="",0,'ZASOBY N'!V372)</f>
        <v>0</v>
      </c>
      <c r="AI373" s="225">
        <f>IF('ZASOBY N'!AG372="",0,'ZASOBY N'!AG372)</f>
        <v>0</v>
      </c>
      <c r="AJ373" s="225">
        <f>IF(NN!P375="",0,IF(NN!P375="BRAK kol.7","BRAK BADAŃ",NN!P375))</f>
        <v>0</v>
      </c>
      <c r="AK373" s="225">
        <f>IF(NN!AC375="",0,IF(NN!AC375="BRAK kol.7","BRAK BADAŃ",NN!AC375))</f>
        <v>0</v>
      </c>
      <c r="BJ373" s="414" t="str">
        <f>IF(AND(BL373=1,BM373=1,SUMIF($C373:$C$525,$C373,$AK373:$AK$525)=$AK373),$AK373,IF($BO373&gt;0,$BO373,IF(AND(COUNTIF($C$11:$C372,$C373)&gt;=1,COUNTIF($D372:$D372,$D373)&gt;=1),"",IF(AND(SUMIF($C373:$C$525,$C373,$AK373:$AK$525)&gt;=$AK373,SUMIF($D373:$D$525,$D373,$AK373:$AK$525)&gt;=$AK373),SUMIF($C373:$C$525,$C373,$AK373:$AK$525),""))))</f>
        <v/>
      </c>
      <c r="BL373" s="409">
        <f>COUNTIFS('ZASOBY N'!$B372:$B$525,'ZASOBY N'!$B372,'ZASOBY N'!$C372:'ZASOBY N'!$C$525,'ZASOBY N'!$C372,'ZASOBY N'!$D372:'ZASOBY N'!$D$525,'ZASOBY N'!$D372,'ZASOBY N'!$H372:'ZASOBY N'!$H$525,'ZASOBY N'!$H372 )</f>
        <v>0</v>
      </c>
      <c r="BM373" s="410">
        <f>COUNTIFS('ZASOBY N'!$B$10:$B372,'ZASOBY N'!$B372,'ZASOBY N'!$C$10:'ZASOBY N'!$C372,'ZASOBY N'!$C372,'ZASOBY N'!$D$10:'ZASOBY N'!$D372,'ZASOBY N'!$D372,'ZASOBY N'!$H$10:'ZASOBY N'!$H372,'ZASOBY N'!$H372 )</f>
        <v>0</v>
      </c>
      <c r="BN373" s="411">
        <f t="shared" si="122"/>
        <v>0</v>
      </c>
      <c r="BO373" s="412">
        <f t="shared" si="123"/>
        <v>0</v>
      </c>
      <c r="BP373" s="94" t="str">
        <f t="shared" si="124"/>
        <v/>
      </c>
      <c r="BQ373" s="414" t="str">
        <f>IF(AND(BS373=1,BT373=1,SUMIF($C373:$C$525,$C373,$AJ373:$AJ$525)=$AJ373),$AJ373,IF($BV373&gt;0,$BV373,IF(AND(COUNTIF($C$11:$C372,$C373)&gt;=1,COUNTIF($D372:$D372,$D373)&gt;=1),"",IF(AND(SUMIF($C373:$C$525,$C373,$AJ373:$AJ$525)&gt;$AJ373,SUMIF($D373:$D$525,$D373,$AJ373:$AJ$525)&gt;$AJ373),SUMIF($C373:$C$525,$C373,$AJ373:$AJ$525),""))))</f>
        <v/>
      </c>
      <c r="BS373" s="409">
        <f>COUNTIFS('ZASOBY N'!$B372:$B$525,'ZASOBY N'!$B372,'ZASOBY N'!$C372:'ZASOBY N'!$C$525,'ZASOBY N'!$C372,'ZASOBY N'!$D372:'ZASOBY N'!$D$525,'ZASOBY N'!$D372,'ZASOBY N'!$H372:'ZASOBY N'!$H$525,'ZASOBY N'!$H372 )</f>
        <v>0</v>
      </c>
      <c r="BT373" s="410">
        <f>COUNTIFS('ZASOBY N'!$B$10:$B372,'ZASOBY N'!$B372,'ZASOBY N'!$C$10:'ZASOBY N'!$C372,'ZASOBY N'!$C372,'ZASOBY N'!$D$10:'ZASOBY N'!$D372,'ZASOBY N'!$D372,'ZASOBY N'!$H$10:'ZASOBY N'!$H372,'ZASOBY N'!$H372 )</f>
        <v>0</v>
      </c>
      <c r="BU373" s="411">
        <f t="shared" si="125"/>
        <v>0</v>
      </c>
      <c r="BV373" s="412">
        <f t="shared" si="126"/>
        <v>0</v>
      </c>
      <c r="BW373" s="94" t="s">
        <v>499</v>
      </c>
      <c r="BX373" s="414" t="str">
        <f>IF(AND(BZ373=1,CA373=1,SUMIF($C373:$C$525,$C373,$AI373:$AI$525)=$AI373),$AI373,IF($CC373&gt;0,$CC373,IF(AND(COUNTIF($C$11:$C372,$C373)&gt;=1,COUNTIF($D372:$D372,$D373)&gt;=1),"",IF(AND(SUMIF($C373:$C$525,$C373,$AI373:$AI$525)&gt;$AI373,SUMIF($D373:$D$525,$D373,$AI373:$AI$525)&gt;$IG373),_xlfn.AGGREGATE(14,4,$CB$11:$CB$31*($C$11:$C$31=$C373),1),""))))</f>
        <v/>
      </c>
      <c r="BZ373" s="409">
        <f>COUNTIFS('ZASOBY N'!$B372:$B$525,'ZASOBY N'!$B372,'ZASOBY N'!$C372:'ZASOBY N'!$C$525,'ZASOBY N'!$C372,'ZASOBY N'!$D372:'ZASOBY N'!$D$525,'ZASOBY N'!$D372,'ZASOBY N'!$H372:'ZASOBY N'!$H$525,'ZASOBY N'!$H372 )</f>
        <v>0</v>
      </c>
      <c r="CA373" s="410">
        <f>COUNTIFS('ZASOBY N'!$B$10:$B372,'ZASOBY N'!$B372,'ZASOBY N'!$C$10:'ZASOBY N'!$C372,'ZASOBY N'!$C372,'ZASOBY N'!$D$10:'ZASOBY N'!$D372,'ZASOBY N'!$D372,'ZASOBY N'!$H$10:'ZASOBY N'!$H372,'ZASOBY N'!$H372 )</f>
        <v>0</v>
      </c>
      <c r="CB373" s="411">
        <f t="shared" si="127"/>
        <v>0</v>
      </c>
      <c r="CC373" s="412">
        <f t="shared" si="128"/>
        <v>0</v>
      </c>
      <c r="CE373" s="414" t="str">
        <f>IF(AND(CG373=1,CH373=1,SUMIF($C373:$C$525,$C373,$AH373:$AH$525)=$AH373),$AH373,IF($CJ373&gt;0,$CJ373,IF(AND(COUNTIF($C$11:$C372,$C373)&gt;=1,COUNTIF($D372:$D372,$D373)&gt;=1),"",IF(AND(SUMIF($C373:$C$525,$C373,$AH373:$AH$525)&gt;$AH373,SUMIF($D373:$D$525,$D373,$AH373:$AH$525)&gt;$AH373),_xlfn.AGGREGATE(14,4,$CI$11:$CI$31*($C$11:$C$31=$C373),1),""))))</f>
        <v/>
      </c>
      <c r="CG373" s="409">
        <f>COUNTIFS('ZASOBY N'!$B372:$B$525,'ZASOBY N'!$B372,'ZASOBY N'!$C372:'ZASOBY N'!$C$525,'ZASOBY N'!$C372,'ZASOBY N'!$D372:'ZASOBY N'!$D$525,'ZASOBY N'!$D372,'ZASOBY N'!$H372:'ZASOBY N'!$H$525,'ZASOBY N'!$H372 )</f>
        <v>0</v>
      </c>
      <c r="CH373" s="410">
        <f>COUNTIFS('ZASOBY N'!$B$10:$B372,'ZASOBY N'!$B372,'ZASOBY N'!$C$10:'ZASOBY N'!$C372,'ZASOBY N'!$C372,'ZASOBY N'!$D$10:'ZASOBY N'!$D372,'ZASOBY N'!$D372,'ZASOBY N'!$H$10:'ZASOBY N'!$H372,'ZASOBY N'!$H372 )</f>
        <v>0</v>
      </c>
      <c r="CI373" s="411">
        <f t="shared" si="129"/>
        <v>0</v>
      </c>
      <c r="CJ373" s="412">
        <f t="shared" si="130"/>
        <v>0</v>
      </c>
      <c r="CL373" s="414" t="str">
        <f>IF(AND(CN373=1,CO373=1,SUMIF($C373:$C$525,$C373,$AG373:$AG$525)=$AG373),$AG373,IF($CQ373&gt;0,$CQ373,IF(AND(COUNTIF($C$11:$C372,$C373)&gt;=1,COUNTIF($D372:$D372,$D373)&gt;=1),"",IF(AND(SUMIF($C373:$C$525,$C373,$AG373:$AG$525)&gt;$AG373,SUMIF($D373:$D$525,$D373,$AG373:$AG$525)&gt;$AG373),_xlfn.AGGREGATE(14,4,$CP$11:$CP$31*($C$11:$C$31=$C373),1),""))))</f>
        <v/>
      </c>
      <c r="CN373" s="409">
        <f>COUNTIFS('ZASOBY N'!$B372:$B$525,'ZASOBY N'!$B372,'ZASOBY N'!$C372:'ZASOBY N'!$C$525,'ZASOBY N'!$C372,'ZASOBY N'!$D372:'ZASOBY N'!$D$525,'ZASOBY N'!$D372,'ZASOBY N'!$H372:'ZASOBY N'!$H$525,'ZASOBY N'!$H372 )</f>
        <v>0</v>
      </c>
      <c r="CO373" s="410">
        <f>COUNTIFS('ZASOBY N'!$B$10:$B372,'ZASOBY N'!$B372,'ZASOBY N'!$C$10:'ZASOBY N'!$C372,'ZASOBY N'!$C372,'ZASOBY N'!$D$10:'ZASOBY N'!$D372,'ZASOBY N'!$D372,'ZASOBY N'!$H$10:'ZASOBY N'!$H372,'ZASOBY N'!$H372 )</f>
        <v>0</v>
      </c>
      <c r="CP373" s="411">
        <f t="shared" si="131"/>
        <v>0</v>
      </c>
      <c r="CQ373" s="412">
        <f t="shared" si="132"/>
        <v>0</v>
      </c>
      <c r="CS373" s="414" t="str">
        <f>IF(AND(CU373=1,CV373=1,SUMIF($C373:$C$525,$C373,$AF373:$AF$525)=$AF373),$AF373,IF($CX373&gt;0,$CX373,IF(AND(COUNTIF($C$11:$C372,$C373)&gt;=1,COUNTIF($D372:$D372,$D373)&gt;=1),"",IF(AND(SUMIF($C373:$C$525,$C373,$AF373:$AF$525)&gt;$AF373,SUMIF($D373:$D$525,$D373,$AF373:$AF$525)&gt;$AF373),_xlfn.AGGREGATE(14,4,$CW$11:$CW$31*($C$11:$C$31=$C373),1),""))))</f>
        <v/>
      </c>
      <c r="CU373" s="409">
        <f>COUNTIFS('ZASOBY N'!$B372:$B$525,'ZASOBY N'!$B372,'ZASOBY N'!$C372:'ZASOBY N'!$C$525,'ZASOBY N'!$C372,'ZASOBY N'!$D372:'ZASOBY N'!$D$525,'ZASOBY N'!$D372,'ZASOBY N'!$H372:'ZASOBY N'!$H$525,'ZASOBY N'!$H372 )</f>
        <v>0</v>
      </c>
      <c r="CV373" s="410">
        <f>COUNTIFS('ZASOBY N'!$B$10:$B372,'ZASOBY N'!$B372,'ZASOBY N'!$C$10:'ZASOBY N'!$C372,'ZASOBY N'!$C372,'ZASOBY N'!$D$10:'ZASOBY N'!$D372,'ZASOBY N'!$D372,'ZASOBY N'!$H$10:'ZASOBY N'!$H372,'ZASOBY N'!$H372 )</f>
        <v>0</v>
      </c>
      <c r="CW373" s="411">
        <f t="shared" si="133"/>
        <v>0</v>
      </c>
      <c r="CX373" s="412">
        <f t="shared" si="134"/>
        <v>0</v>
      </c>
      <c r="CZ373" s="414" t="str">
        <f>IF(AND(DB373=1,DC373=1,SUMIF($C373:$C$525,$C373,$AE373:$AE$525)=$AE373),$AE373,IF($DE373&gt;0,$DE373,IF(AND(COUNTIF($C$11:$C372,$C373)&gt;=1,COUNTIF($D372:$D372,$D373)&gt;=1),"",IF(AND(SUMIF($C373:$C$525,$C373,$AE373:$AE$525)&gt;$AE373,SUMIF($D373:$D$525,$D373,$AE373:$AE$525)&gt;$AE373),_xlfn.AGGREGATE(14,4,$DD$11:$DD$31*($C$11:$C$31=$C373),1),""))))</f>
        <v/>
      </c>
      <c r="DB373" s="409">
        <f>COUNTIFS('ZASOBY N'!$B372:$B$525,'ZASOBY N'!$B372,'ZASOBY N'!$C372:'ZASOBY N'!$C$525,'ZASOBY N'!$C372,'ZASOBY N'!$D372:'ZASOBY N'!$D$525,'ZASOBY N'!$D372,'ZASOBY N'!$H372:'ZASOBY N'!$H$525,'ZASOBY N'!$H372 )</f>
        <v>0</v>
      </c>
      <c r="DC373" s="410">
        <f>COUNTIFS('ZASOBY N'!$B$10:$B372,'ZASOBY N'!$B372,'ZASOBY N'!$C$10:'ZASOBY N'!$C372,'ZASOBY N'!$C372,'ZASOBY N'!$D$10:'ZASOBY N'!$D372,'ZASOBY N'!$D372,'ZASOBY N'!$H$10:'ZASOBY N'!$H372,'ZASOBY N'!$H372 )</f>
        <v>0</v>
      </c>
      <c r="DD373" s="411">
        <f t="shared" si="135"/>
        <v>0</v>
      </c>
      <c r="DE373" s="412">
        <f t="shared" si="136"/>
        <v>0</v>
      </c>
      <c r="DF373" s="399" t="str">
        <f>IF(AND(DI373=1,DJ373=1,SUMIF($C373:$C$525,$C373,$AD373:$AD$525)=$AD373),$AD373,IF($DL373&gt;0,$DL373,IF(B373="","",IF(AND(COUNTIF($C$11:$C372,$C373)&gt;=1,COUNTIF($D372:$D372,$D373)&gt;=1,COUNTIF($Z370:$Z372,$C373)=0),"",IF(AND(COUNTIF($C$11:$C372,$C373)&gt;=1,COUNTIF($D372:$D372,$D373)&gt;=1),"UJĘTO WYŻEJ",IF(AND(SUMIF($C373:$C$525,$C373,$AD373:$AD$525)&gt;$AD373,SUMIF($D373:$D$525,$D373,$AD373:$AD$525)&gt;$AD373),_xlfn.AGGREGATE(14,4,$DK$11:$DK$31*($C$11:$C$31=$C373),1),""))))))</f>
        <v/>
      </c>
      <c r="DG373" s="414" t="str">
        <f>IF(AND(DI373=1,DJ373=1,SUMIF($C373:$C$525,$C373,$AD373:$AD$525)=$AD373),$AD373,IF($DL373&gt;0,$DL373,IF(AND(COUNTIF($C$11:$C372,$C373)&gt;=1,COUNTIF($D372:$D372,$D373)&gt;=1),"",IF(AND(SUMIF($C373:$C$525,$C373,$AD373:$AD$525)&gt;$AD373,SUMIF($D373:$D$525,$D373,$AD373:$AD$525)&gt;$AD373),_xlfn.AGGREGATE(14,4,$DK$11:$DK$31*($C$11:$C$31=$C373),1),""))))</f>
        <v/>
      </c>
      <c r="DI373" s="409">
        <f>COUNTIFS('ZASOBY N'!$B372:$B$525,'ZASOBY N'!$B372,'ZASOBY N'!$C372:'ZASOBY N'!$C$525,'ZASOBY N'!$C372,'ZASOBY N'!$D372:'ZASOBY N'!$D$525,'ZASOBY N'!$D372,'ZASOBY N'!$H372:'ZASOBY N'!$H$525,'ZASOBY N'!$H372 )</f>
        <v>0</v>
      </c>
      <c r="DJ373" s="410">
        <f>COUNTIFS('ZASOBY N'!$B$10:$B372,'ZASOBY N'!$B372,'ZASOBY N'!$C$10:'ZASOBY N'!$C372,'ZASOBY N'!$C372,'ZASOBY N'!$D$10:'ZASOBY N'!$D372,'ZASOBY N'!$D372,'ZASOBY N'!$H$10:'ZASOBY N'!$H372,'ZASOBY N'!$H372 )</f>
        <v>0</v>
      </c>
      <c r="DK373" s="411">
        <f t="shared" si="137"/>
        <v>0</v>
      </c>
      <c r="DL373" s="412">
        <f t="shared" si="138"/>
        <v>0</v>
      </c>
    </row>
    <row r="374" spans="1:116" ht="18.899999999999999" customHeight="1" x14ac:dyDescent="0.3">
      <c r="A374" s="219"/>
      <c r="B374" s="152" t="str">
        <f>IF('ZASOBY N'!A373="","",'ZASOBY N'!A373)</f>
        <v/>
      </c>
      <c r="C374" s="462" t="str">
        <f>IF('ZASOBY N'!C373="","",'ZASOBY N'!C373)</f>
        <v/>
      </c>
      <c r="D374" s="137" t="str">
        <f>IF('ZASOBY N'!B373="","",'ZASOBY N'!B373)</f>
        <v/>
      </c>
      <c r="E374" s="138"/>
      <c r="F374" s="356" t="str">
        <f>IF('ZASOBY N'!D373="","",'ZASOBY N'!D373)</f>
        <v/>
      </c>
      <c r="G374" s="220" t="str">
        <f>IF('ZASOBY N'!G373="","",'ZASOBY N'!G373)</f>
        <v/>
      </c>
      <c r="H374" s="221" t="str">
        <f>IF('ZASOBY N'!F373="","",'ZASOBY N'!F373)</f>
        <v/>
      </c>
      <c r="I374" s="221" t="str">
        <f>IF('ZASOBY N'!G373="","",'ZASOBY N'!G373)</f>
        <v/>
      </c>
      <c r="J374" s="221" t="str">
        <f>IF('ZASOBY N'!H373="","",'ZASOBY N'!H373)</f>
        <v/>
      </c>
      <c r="K374" s="214">
        <v>0</v>
      </c>
      <c r="L374" s="214">
        <v>0</v>
      </c>
      <c r="M374" s="214">
        <v>0</v>
      </c>
      <c r="N374" s="222" t="str">
        <f>IF('ZASOBY N'!BD373="x","",IF(W374="","",'ZASOBY N'!E373))</f>
        <v/>
      </c>
      <c r="O374" s="223">
        <v>0</v>
      </c>
      <c r="P374" s="223">
        <v>0</v>
      </c>
      <c r="Q374" s="226" t="str">
        <f>IF($N374="","",'UPR BILANS N'!G374*'UPR BILANS N'!N374)</f>
        <v/>
      </c>
      <c r="R374" s="225" t="str">
        <f>IF($N374="","",'ZASOBY N'!O373)</f>
        <v/>
      </c>
      <c r="S374" s="225" t="str">
        <f>IF($N374="","",IF('ZASOBY N'!Q373="",0,'ZASOBY N'!Q373))</f>
        <v/>
      </c>
      <c r="T374" s="225" t="str">
        <f>IF($N374="","",'ZASOBY N'!V373)</f>
        <v/>
      </c>
      <c r="U374" s="225" t="str">
        <f>IF($N374="","",IF('ZASOBY N'!AG373="",0,'ZASOBY N'!AG373))</f>
        <v/>
      </c>
      <c r="V374" s="225" t="str">
        <f>IF($N374="","",IF(NN!P376="",0,NN!P376))</f>
        <v/>
      </c>
      <c r="W374" s="225" t="str">
        <f t="shared" si="139"/>
        <v/>
      </c>
      <c r="X374" s="226" t="str">
        <f t="shared" si="119"/>
        <v/>
      </c>
      <c r="Y374" s="225" t="str">
        <f>IF('ZASOBY N'!AU373="","",IF(C374&lt;&gt;C373,'ZASOBY N'!AU373,IF(D374&lt;&gt;D373,'ZASOBY N'!AU373,IF(F374&lt;&gt;F373,'ZASOBY N'!AU373,IF(G374&lt;&gt;G373,'ZASOBY N'!AU373,IF(J374&lt;&gt;J373,'ZASOBY N'!AU373,IF(NN!AC376="","",IF(AND(C373=C374,H373=H374,J373=J374,NN!AC376&gt;0),"",IF(AND(C374=C375,H374=DO372,NN!CW374&gt;0),'ZASOBY N'!AU373,'ZASOBY N'!AU373)))))))))</f>
        <v/>
      </c>
      <c r="Z374" s="225" t="str">
        <f t="shared" si="140"/>
        <v/>
      </c>
      <c r="AA374" s="227" t="str">
        <f t="shared" si="121"/>
        <v/>
      </c>
      <c r="AB374" s="400" t="str">
        <f t="shared" si="141"/>
        <v/>
      </c>
      <c r="AC374" s="228" t="str">
        <f t="shared" si="120"/>
        <v/>
      </c>
      <c r="AD374" s="222">
        <f>IF(B374="",0,IF(F374="",0,INDEX(POBRANIE_!$B$6:$F$101,MATCH('UPR BILANS N'!$F374,POBRANIE_!$A$6:$A$101,0),2)))</f>
        <v>0</v>
      </c>
      <c r="AE374" s="224">
        <f>IF(OR('ZASOBY N'!G373="",'ZASOBY N'!E373=""),0,IF(B374="",0,'ZASOBY N'!G373*'ZASOBY N'!E373))</f>
        <v>0</v>
      </c>
      <c r="AF374" s="225">
        <f>IF('ZASOBY N'!O373="",0,'ZASOBY N'!O373)</f>
        <v>0</v>
      </c>
      <c r="AG374" s="225">
        <f>IF('ZASOBY N'!Q373="",0,'ZASOBY N'!Q373)</f>
        <v>0</v>
      </c>
      <c r="AH374" s="225">
        <f>IF('ZASOBY N'!V373="",0,'ZASOBY N'!V373)</f>
        <v>0</v>
      </c>
      <c r="AI374" s="225">
        <f>IF('ZASOBY N'!AG373="",0,'ZASOBY N'!AG373)</f>
        <v>0</v>
      </c>
      <c r="AJ374" s="225">
        <f>IF(NN!P376="",0,IF(NN!P376="BRAK kol.7","BRAK BADAŃ",NN!P376))</f>
        <v>0</v>
      </c>
      <c r="AK374" s="225">
        <f>IF(NN!AC376="",0,IF(NN!AC376="BRAK kol.7","BRAK BADAŃ",NN!AC376))</f>
        <v>0</v>
      </c>
      <c r="BJ374" s="414" t="str">
        <f>IF(AND(BL374=1,BM374=1,SUMIF($C374:$C$525,$C374,$AK374:$AK$525)=$AK374),$AK374,IF($BO374&gt;0,$BO374,IF(AND(COUNTIF($C$11:$C373,$C374)&gt;=1,COUNTIF($D373:$D373,$D374)&gt;=1),"",IF(AND(SUMIF($C374:$C$525,$C374,$AK374:$AK$525)&gt;=$AK374,SUMIF($D374:$D$525,$D374,$AK374:$AK$525)&gt;=$AK374),SUMIF($C374:$C$525,$C374,$AK374:$AK$525),""))))</f>
        <v/>
      </c>
      <c r="BL374" s="409">
        <f>COUNTIFS('ZASOBY N'!$B373:$B$525,'ZASOBY N'!$B373,'ZASOBY N'!$C373:'ZASOBY N'!$C$525,'ZASOBY N'!$C373,'ZASOBY N'!$D373:'ZASOBY N'!$D$525,'ZASOBY N'!$D373,'ZASOBY N'!$H373:'ZASOBY N'!$H$525,'ZASOBY N'!$H373 )</f>
        <v>0</v>
      </c>
      <c r="BM374" s="410">
        <f>COUNTIFS('ZASOBY N'!$B$10:$B373,'ZASOBY N'!$B373,'ZASOBY N'!$C$10:'ZASOBY N'!$C373,'ZASOBY N'!$C373,'ZASOBY N'!$D$10:'ZASOBY N'!$D373,'ZASOBY N'!$D373,'ZASOBY N'!$H$10:'ZASOBY N'!$H373,'ZASOBY N'!$H373 )</f>
        <v>0</v>
      </c>
      <c r="BN374" s="411">
        <f t="shared" si="122"/>
        <v>0</v>
      </c>
      <c r="BO374" s="412">
        <f t="shared" si="123"/>
        <v>0</v>
      </c>
      <c r="BP374" s="94" t="str">
        <f t="shared" si="124"/>
        <v/>
      </c>
      <c r="BQ374" s="414" t="str">
        <f>IF(AND(BS374=1,BT374=1,SUMIF($C374:$C$525,$C374,$AJ374:$AJ$525)=$AJ374),$AJ374,IF($BV374&gt;0,$BV374,IF(AND(COUNTIF($C$11:$C373,$C374)&gt;=1,COUNTIF($D373:$D373,$D374)&gt;=1),"",IF(AND(SUMIF($C374:$C$525,$C374,$AJ374:$AJ$525)&gt;$AJ374,SUMIF($D374:$D$525,$D374,$AJ374:$AJ$525)&gt;$AJ374),SUMIF($C374:$C$525,$C374,$AJ374:$AJ$525),""))))</f>
        <v/>
      </c>
      <c r="BS374" s="409">
        <f>COUNTIFS('ZASOBY N'!$B373:$B$525,'ZASOBY N'!$B373,'ZASOBY N'!$C373:'ZASOBY N'!$C$525,'ZASOBY N'!$C373,'ZASOBY N'!$D373:'ZASOBY N'!$D$525,'ZASOBY N'!$D373,'ZASOBY N'!$H373:'ZASOBY N'!$H$525,'ZASOBY N'!$H373 )</f>
        <v>0</v>
      </c>
      <c r="BT374" s="410">
        <f>COUNTIFS('ZASOBY N'!$B$10:$B373,'ZASOBY N'!$B373,'ZASOBY N'!$C$10:'ZASOBY N'!$C373,'ZASOBY N'!$C373,'ZASOBY N'!$D$10:'ZASOBY N'!$D373,'ZASOBY N'!$D373,'ZASOBY N'!$H$10:'ZASOBY N'!$H373,'ZASOBY N'!$H373 )</f>
        <v>0</v>
      </c>
      <c r="BU374" s="411">
        <f t="shared" si="125"/>
        <v>0</v>
      </c>
      <c r="BV374" s="412">
        <f t="shared" si="126"/>
        <v>0</v>
      </c>
      <c r="BW374" s="94" t="s">
        <v>499</v>
      </c>
      <c r="BX374" s="414" t="str">
        <f>IF(AND(BZ374=1,CA374=1,SUMIF($C374:$C$525,$C374,$AI374:$AI$525)=$AI374),$AI374,IF($CC374&gt;0,$CC374,IF(AND(COUNTIF($C$11:$C373,$C374)&gt;=1,COUNTIF($D373:$D373,$D374)&gt;=1),"",IF(AND(SUMIF($C374:$C$525,$C374,$AI374:$AI$525)&gt;$AI374,SUMIF($D374:$D$525,$D374,$AI374:$AI$525)&gt;$IG374),_xlfn.AGGREGATE(14,4,$CB$11:$CB$31*($C$11:$C$31=$C374),1),""))))</f>
        <v/>
      </c>
      <c r="BZ374" s="409">
        <f>COUNTIFS('ZASOBY N'!$B373:$B$525,'ZASOBY N'!$B373,'ZASOBY N'!$C373:'ZASOBY N'!$C$525,'ZASOBY N'!$C373,'ZASOBY N'!$D373:'ZASOBY N'!$D$525,'ZASOBY N'!$D373,'ZASOBY N'!$H373:'ZASOBY N'!$H$525,'ZASOBY N'!$H373 )</f>
        <v>0</v>
      </c>
      <c r="CA374" s="410">
        <f>COUNTIFS('ZASOBY N'!$B$10:$B373,'ZASOBY N'!$B373,'ZASOBY N'!$C$10:'ZASOBY N'!$C373,'ZASOBY N'!$C373,'ZASOBY N'!$D$10:'ZASOBY N'!$D373,'ZASOBY N'!$D373,'ZASOBY N'!$H$10:'ZASOBY N'!$H373,'ZASOBY N'!$H373 )</f>
        <v>0</v>
      </c>
      <c r="CB374" s="411">
        <f t="shared" si="127"/>
        <v>0</v>
      </c>
      <c r="CC374" s="412">
        <f t="shared" si="128"/>
        <v>0</v>
      </c>
      <c r="CE374" s="414" t="str">
        <f>IF(AND(CG374=1,CH374=1,SUMIF($C374:$C$525,$C374,$AH374:$AH$525)=$AH374),$AH374,IF($CJ374&gt;0,$CJ374,IF(AND(COUNTIF($C$11:$C373,$C374)&gt;=1,COUNTIF($D373:$D373,$D374)&gt;=1),"",IF(AND(SUMIF($C374:$C$525,$C374,$AH374:$AH$525)&gt;$AH374,SUMIF($D374:$D$525,$D374,$AH374:$AH$525)&gt;$AH374),_xlfn.AGGREGATE(14,4,$CI$11:$CI$31*($C$11:$C$31=$C374),1),""))))</f>
        <v/>
      </c>
      <c r="CG374" s="409">
        <f>COUNTIFS('ZASOBY N'!$B373:$B$525,'ZASOBY N'!$B373,'ZASOBY N'!$C373:'ZASOBY N'!$C$525,'ZASOBY N'!$C373,'ZASOBY N'!$D373:'ZASOBY N'!$D$525,'ZASOBY N'!$D373,'ZASOBY N'!$H373:'ZASOBY N'!$H$525,'ZASOBY N'!$H373 )</f>
        <v>0</v>
      </c>
      <c r="CH374" s="410">
        <f>COUNTIFS('ZASOBY N'!$B$10:$B373,'ZASOBY N'!$B373,'ZASOBY N'!$C$10:'ZASOBY N'!$C373,'ZASOBY N'!$C373,'ZASOBY N'!$D$10:'ZASOBY N'!$D373,'ZASOBY N'!$D373,'ZASOBY N'!$H$10:'ZASOBY N'!$H373,'ZASOBY N'!$H373 )</f>
        <v>0</v>
      </c>
      <c r="CI374" s="411">
        <f t="shared" si="129"/>
        <v>0</v>
      </c>
      <c r="CJ374" s="412">
        <f t="shared" si="130"/>
        <v>0</v>
      </c>
      <c r="CL374" s="414" t="str">
        <f>IF(AND(CN374=1,CO374=1,SUMIF($C374:$C$525,$C374,$AG374:$AG$525)=$AG374),$AG374,IF($CQ374&gt;0,$CQ374,IF(AND(COUNTIF($C$11:$C373,$C374)&gt;=1,COUNTIF($D373:$D373,$D374)&gt;=1),"",IF(AND(SUMIF($C374:$C$525,$C374,$AG374:$AG$525)&gt;$AG374,SUMIF($D374:$D$525,$D374,$AG374:$AG$525)&gt;$AG374),_xlfn.AGGREGATE(14,4,$CP$11:$CP$31*($C$11:$C$31=$C374),1),""))))</f>
        <v/>
      </c>
      <c r="CN374" s="409">
        <f>COUNTIFS('ZASOBY N'!$B373:$B$525,'ZASOBY N'!$B373,'ZASOBY N'!$C373:'ZASOBY N'!$C$525,'ZASOBY N'!$C373,'ZASOBY N'!$D373:'ZASOBY N'!$D$525,'ZASOBY N'!$D373,'ZASOBY N'!$H373:'ZASOBY N'!$H$525,'ZASOBY N'!$H373 )</f>
        <v>0</v>
      </c>
      <c r="CO374" s="410">
        <f>COUNTIFS('ZASOBY N'!$B$10:$B373,'ZASOBY N'!$B373,'ZASOBY N'!$C$10:'ZASOBY N'!$C373,'ZASOBY N'!$C373,'ZASOBY N'!$D$10:'ZASOBY N'!$D373,'ZASOBY N'!$D373,'ZASOBY N'!$H$10:'ZASOBY N'!$H373,'ZASOBY N'!$H373 )</f>
        <v>0</v>
      </c>
      <c r="CP374" s="411">
        <f t="shared" si="131"/>
        <v>0</v>
      </c>
      <c r="CQ374" s="412">
        <f t="shared" si="132"/>
        <v>0</v>
      </c>
      <c r="CS374" s="414" t="str">
        <f>IF(AND(CU374=1,CV374=1,SUMIF($C374:$C$525,$C374,$AF374:$AF$525)=$AF374),$AF374,IF($CX374&gt;0,$CX374,IF(AND(COUNTIF($C$11:$C373,$C374)&gt;=1,COUNTIF($D373:$D373,$D374)&gt;=1),"",IF(AND(SUMIF($C374:$C$525,$C374,$AF374:$AF$525)&gt;$AF374,SUMIF($D374:$D$525,$D374,$AF374:$AF$525)&gt;$AF374),_xlfn.AGGREGATE(14,4,$CW$11:$CW$31*($C$11:$C$31=$C374),1),""))))</f>
        <v/>
      </c>
      <c r="CU374" s="409">
        <f>COUNTIFS('ZASOBY N'!$B373:$B$525,'ZASOBY N'!$B373,'ZASOBY N'!$C373:'ZASOBY N'!$C$525,'ZASOBY N'!$C373,'ZASOBY N'!$D373:'ZASOBY N'!$D$525,'ZASOBY N'!$D373,'ZASOBY N'!$H373:'ZASOBY N'!$H$525,'ZASOBY N'!$H373 )</f>
        <v>0</v>
      </c>
      <c r="CV374" s="410">
        <f>COUNTIFS('ZASOBY N'!$B$10:$B373,'ZASOBY N'!$B373,'ZASOBY N'!$C$10:'ZASOBY N'!$C373,'ZASOBY N'!$C373,'ZASOBY N'!$D$10:'ZASOBY N'!$D373,'ZASOBY N'!$D373,'ZASOBY N'!$H$10:'ZASOBY N'!$H373,'ZASOBY N'!$H373 )</f>
        <v>0</v>
      </c>
      <c r="CW374" s="411">
        <f t="shared" si="133"/>
        <v>0</v>
      </c>
      <c r="CX374" s="412">
        <f t="shared" si="134"/>
        <v>0</v>
      </c>
      <c r="CZ374" s="414" t="str">
        <f>IF(AND(DB374=1,DC374=1,SUMIF($C374:$C$525,$C374,$AE374:$AE$525)=$AE374),$AE374,IF($DE374&gt;0,$DE374,IF(AND(COUNTIF($C$11:$C373,$C374)&gt;=1,COUNTIF($D373:$D373,$D374)&gt;=1),"",IF(AND(SUMIF($C374:$C$525,$C374,$AE374:$AE$525)&gt;$AE374,SUMIF($D374:$D$525,$D374,$AE374:$AE$525)&gt;$AE374),_xlfn.AGGREGATE(14,4,$DD$11:$DD$31*($C$11:$C$31=$C374),1),""))))</f>
        <v/>
      </c>
      <c r="DB374" s="409">
        <f>COUNTIFS('ZASOBY N'!$B373:$B$525,'ZASOBY N'!$B373,'ZASOBY N'!$C373:'ZASOBY N'!$C$525,'ZASOBY N'!$C373,'ZASOBY N'!$D373:'ZASOBY N'!$D$525,'ZASOBY N'!$D373,'ZASOBY N'!$H373:'ZASOBY N'!$H$525,'ZASOBY N'!$H373 )</f>
        <v>0</v>
      </c>
      <c r="DC374" s="410">
        <f>COUNTIFS('ZASOBY N'!$B$10:$B373,'ZASOBY N'!$B373,'ZASOBY N'!$C$10:'ZASOBY N'!$C373,'ZASOBY N'!$C373,'ZASOBY N'!$D$10:'ZASOBY N'!$D373,'ZASOBY N'!$D373,'ZASOBY N'!$H$10:'ZASOBY N'!$H373,'ZASOBY N'!$H373 )</f>
        <v>0</v>
      </c>
      <c r="DD374" s="411">
        <f t="shared" si="135"/>
        <v>0</v>
      </c>
      <c r="DE374" s="412">
        <f t="shared" si="136"/>
        <v>0</v>
      </c>
      <c r="DF374" s="399" t="str">
        <f>IF(AND(DI374=1,DJ374=1,SUMIF($C374:$C$525,$C374,$AD374:$AD$525)=$AD374),$AD374,IF($DL374&gt;0,$DL374,IF(B374="","",IF(AND(COUNTIF($C$11:$C373,$C374)&gt;=1,COUNTIF($D373:$D373,$D374)&gt;=1,COUNTIF($Z371:$Z373,$C374)=0),"",IF(AND(COUNTIF($C$11:$C373,$C374)&gt;=1,COUNTIF($D373:$D373,$D374)&gt;=1),"UJĘTO WYŻEJ",IF(AND(SUMIF($C374:$C$525,$C374,$AD374:$AD$525)&gt;$AD374,SUMIF($D374:$D$525,$D374,$AD374:$AD$525)&gt;$AD374),_xlfn.AGGREGATE(14,4,$DK$11:$DK$31*($C$11:$C$31=$C374),1),""))))))</f>
        <v/>
      </c>
      <c r="DG374" s="414" t="str">
        <f>IF(AND(DI374=1,DJ374=1,SUMIF($C374:$C$525,$C374,$AD374:$AD$525)=$AD374),$AD374,IF($DL374&gt;0,$DL374,IF(AND(COUNTIF($C$11:$C373,$C374)&gt;=1,COUNTIF($D373:$D373,$D374)&gt;=1),"",IF(AND(SUMIF($C374:$C$525,$C374,$AD374:$AD$525)&gt;$AD374,SUMIF($D374:$D$525,$D374,$AD374:$AD$525)&gt;$AD374),_xlfn.AGGREGATE(14,4,$DK$11:$DK$31*($C$11:$C$31=$C374),1),""))))</f>
        <v/>
      </c>
      <c r="DI374" s="409">
        <f>COUNTIFS('ZASOBY N'!$B373:$B$525,'ZASOBY N'!$B373,'ZASOBY N'!$C373:'ZASOBY N'!$C$525,'ZASOBY N'!$C373,'ZASOBY N'!$D373:'ZASOBY N'!$D$525,'ZASOBY N'!$D373,'ZASOBY N'!$H373:'ZASOBY N'!$H$525,'ZASOBY N'!$H373 )</f>
        <v>0</v>
      </c>
      <c r="DJ374" s="410">
        <f>COUNTIFS('ZASOBY N'!$B$10:$B373,'ZASOBY N'!$B373,'ZASOBY N'!$C$10:'ZASOBY N'!$C373,'ZASOBY N'!$C373,'ZASOBY N'!$D$10:'ZASOBY N'!$D373,'ZASOBY N'!$D373,'ZASOBY N'!$H$10:'ZASOBY N'!$H373,'ZASOBY N'!$H373 )</f>
        <v>0</v>
      </c>
      <c r="DK374" s="411">
        <f t="shared" si="137"/>
        <v>0</v>
      </c>
      <c r="DL374" s="412">
        <f t="shared" si="138"/>
        <v>0</v>
      </c>
    </row>
    <row r="375" spans="1:116" ht="18.899999999999999" customHeight="1" x14ac:dyDescent="0.3">
      <c r="A375" s="219"/>
      <c r="B375" s="152" t="str">
        <f>IF('ZASOBY N'!A374="","",'ZASOBY N'!A374)</f>
        <v/>
      </c>
      <c r="C375" s="462" t="str">
        <f>IF('ZASOBY N'!C374="","",'ZASOBY N'!C374)</f>
        <v/>
      </c>
      <c r="D375" s="137" t="str">
        <f>IF('ZASOBY N'!B374="","",'ZASOBY N'!B374)</f>
        <v/>
      </c>
      <c r="E375" s="138"/>
      <c r="F375" s="356" t="str">
        <f>IF('ZASOBY N'!D374="","",'ZASOBY N'!D374)</f>
        <v/>
      </c>
      <c r="G375" s="220" t="str">
        <f>IF('ZASOBY N'!G374="","",'ZASOBY N'!G374)</f>
        <v/>
      </c>
      <c r="H375" s="221" t="str">
        <f>IF('ZASOBY N'!F374="","",'ZASOBY N'!F374)</f>
        <v/>
      </c>
      <c r="I375" s="221" t="str">
        <f>IF('ZASOBY N'!G374="","",'ZASOBY N'!G374)</f>
        <v/>
      </c>
      <c r="J375" s="221" t="str">
        <f>IF('ZASOBY N'!H374="","",'ZASOBY N'!H374)</f>
        <v/>
      </c>
      <c r="K375" s="214">
        <v>0</v>
      </c>
      <c r="L375" s="214">
        <v>0</v>
      </c>
      <c r="M375" s="214">
        <v>0</v>
      </c>
      <c r="N375" s="222" t="str">
        <f>IF('ZASOBY N'!BD374="x","",IF(W375="","",'ZASOBY N'!E374))</f>
        <v/>
      </c>
      <c r="O375" s="223">
        <v>0</v>
      </c>
      <c r="P375" s="223">
        <v>0</v>
      </c>
      <c r="Q375" s="226" t="str">
        <f>IF($N375="","",'UPR BILANS N'!G375*'UPR BILANS N'!N375)</f>
        <v/>
      </c>
      <c r="R375" s="225" t="str">
        <f>IF($N375="","",'ZASOBY N'!O374)</f>
        <v/>
      </c>
      <c r="S375" s="225" t="str">
        <f>IF($N375="","",IF('ZASOBY N'!Q374="",0,'ZASOBY N'!Q374))</f>
        <v/>
      </c>
      <c r="T375" s="225" t="str">
        <f>IF($N375="","",'ZASOBY N'!V374)</f>
        <v/>
      </c>
      <c r="U375" s="225" t="str">
        <f>IF($N375="","",IF('ZASOBY N'!AG374="",0,'ZASOBY N'!AG374))</f>
        <v/>
      </c>
      <c r="V375" s="225" t="str">
        <f>IF($N375="","",IF(NN!P377="",0,NN!P377))</f>
        <v/>
      </c>
      <c r="W375" s="225" t="str">
        <f t="shared" si="139"/>
        <v/>
      </c>
      <c r="X375" s="226" t="str">
        <f t="shared" si="119"/>
        <v/>
      </c>
      <c r="Y375" s="225" t="str">
        <f>IF('ZASOBY N'!AU374="","",IF(C375&lt;&gt;C374,'ZASOBY N'!AU374,IF(D375&lt;&gt;D374,'ZASOBY N'!AU374,IF(F375&lt;&gt;F374,'ZASOBY N'!AU374,IF(G375&lt;&gt;G374,'ZASOBY N'!AU374,IF(J375&lt;&gt;J374,'ZASOBY N'!AU374,IF(NN!AC377="","",IF(AND(C374=C375,H374=H375,J374=J375,NN!AC377&gt;0),"",IF(AND(C375=C376,H375=DO373,NN!CW375&gt;0),'ZASOBY N'!AU374,'ZASOBY N'!AU374)))))))))</f>
        <v/>
      </c>
      <c r="Z375" s="225" t="str">
        <f t="shared" si="140"/>
        <v/>
      </c>
      <c r="AA375" s="227" t="str">
        <f t="shared" si="121"/>
        <v/>
      </c>
      <c r="AB375" s="400" t="str">
        <f t="shared" si="141"/>
        <v/>
      </c>
      <c r="AC375" s="228" t="str">
        <f t="shared" si="120"/>
        <v/>
      </c>
      <c r="AD375" s="222">
        <f>IF(B375="",0,IF(F375="",0,INDEX(POBRANIE_!$B$6:$F$101,MATCH('UPR BILANS N'!$F375,POBRANIE_!$A$6:$A$101,0),2)))</f>
        <v>0</v>
      </c>
      <c r="AE375" s="224">
        <f>IF(OR('ZASOBY N'!G374="",'ZASOBY N'!E374=""),0,IF(B375="",0,'ZASOBY N'!G374*'ZASOBY N'!E374))</f>
        <v>0</v>
      </c>
      <c r="AF375" s="225">
        <f>IF('ZASOBY N'!O374="",0,'ZASOBY N'!O374)</f>
        <v>0</v>
      </c>
      <c r="AG375" s="225">
        <f>IF('ZASOBY N'!Q374="",0,'ZASOBY N'!Q374)</f>
        <v>0</v>
      </c>
      <c r="AH375" s="225">
        <f>IF('ZASOBY N'!V374="",0,'ZASOBY N'!V374)</f>
        <v>0</v>
      </c>
      <c r="AI375" s="225">
        <f>IF('ZASOBY N'!AG374="",0,'ZASOBY N'!AG374)</f>
        <v>0</v>
      </c>
      <c r="AJ375" s="225">
        <f>IF(NN!P377="",0,IF(NN!P377="BRAK kol.7","BRAK BADAŃ",NN!P377))</f>
        <v>0</v>
      </c>
      <c r="AK375" s="225">
        <f>IF(NN!AC377="",0,IF(NN!AC377="BRAK kol.7","BRAK BADAŃ",NN!AC377))</f>
        <v>0</v>
      </c>
      <c r="BJ375" s="414" t="str">
        <f>IF(AND(BL375=1,BM375=1,SUMIF($C375:$C$525,$C375,$AK375:$AK$525)=$AK375),$AK375,IF($BO375&gt;0,$BO375,IF(AND(COUNTIF($C$11:$C374,$C375)&gt;=1,COUNTIF($D374:$D374,$D375)&gt;=1),"",IF(AND(SUMIF($C375:$C$525,$C375,$AK375:$AK$525)&gt;=$AK375,SUMIF($D375:$D$525,$D375,$AK375:$AK$525)&gt;=$AK375),SUMIF($C375:$C$525,$C375,$AK375:$AK$525),""))))</f>
        <v/>
      </c>
      <c r="BL375" s="409">
        <f>COUNTIFS('ZASOBY N'!$B374:$B$525,'ZASOBY N'!$B374,'ZASOBY N'!$C374:'ZASOBY N'!$C$525,'ZASOBY N'!$C374,'ZASOBY N'!$D374:'ZASOBY N'!$D$525,'ZASOBY N'!$D374,'ZASOBY N'!$H374:'ZASOBY N'!$H$525,'ZASOBY N'!$H374 )</f>
        <v>0</v>
      </c>
      <c r="BM375" s="410">
        <f>COUNTIFS('ZASOBY N'!$B$10:$B374,'ZASOBY N'!$B374,'ZASOBY N'!$C$10:'ZASOBY N'!$C374,'ZASOBY N'!$C374,'ZASOBY N'!$D$10:'ZASOBY N'!$D374,'ZASOBY N'!$D374,'ZASOBY N'!$H$10:'ZASOBY N'!$H374,'ZASOBY N'!$H374 )</f>
        <v>0</v>
      </c>
      <c r="BN375" s="411">
        <f t="shared" si="122"/>
        <v>0</v>
      </c>
      <c r="BO375" s="412">
        <f t="shared" si="123"/>
        <v>0</v>
      </c>
      <c r="BP375" s="94" t="str">
        <f t="shared" si="124"/>
        <v/>
      </c>
      <c r="BQ375" s="414" t="str">
        <f>IF(AND(BS375=1,BT375=1,SUMIF($C375:$C$525,$C375,$AJ375:$AJ$525)=$AJ375),$AJ375,IF($BV375&gt;0,$BV375,IF(AND(COUNTIF($C$11:$C374,$C375)&gt;=1,COUNTIF($D374:$D374,$D375)&gt;=1),"",IF(AND(SUMIF($C375:$C$525,$C375,$AJ375:$AJ$525)&gt;$AJ375,SUMIF($D375:$D$525,$D375,$AJ375:$AJ$525)&gt;$AJ375),SUMIF($C375:$C$525,$C375,$AJ375:$AJ$525),""))))</f>
        <v/>
      </c>
      <c r="BS375" s="409">
        <f>COUNTIFS('ZASOBY N'!$B374:$B$525,'ZASOBY N'!$B374,'ZASOBY N'!$C374:'ZASOBY N'!$C$525,'ZASOBY N'!$C374,'ZASOBY N'!$D374:'ZASOBY N'!$D$525,'ZASOBY N'!$D374,'ZASOBY N'!$H374:'ZASOBY N'!$H$525,'ZASOBY N'!$H374 )</f>
        <v>0</v>
      </c>
      <c r="BT375" s="410">
        <f>COUNTIFS('ZASOBY N'!$B$10:$B374,'ZASOBY N'!$B374,'ZASOBY N'!$C$10:'ZASOBY N'!$C374,'ZASOBY N'!$C374,'ZASOBY N'!$D$10:'ZASOBY N'!$D374,'ZASOBY N'!$D374,'ZASOBY N'!$H$10:'ZASOBY N'!$H374,'ZASOBY N'!$H374 )</f>
        <v>0</v>
      </c>
      <c r="BU375" s="411">
        <f t="shared" si="125"/>
        <v>0</v>
      </c>
      <c r="BV375" s="412">
        <f t="shared" si="126"/>
        <v>0</v>
      </c>
      <c r="BW375" s="94" t="s">
        <v>499</v>
      </c>
      <c r="BX375" s="414" t="str">
        <f>IF(AND(BZ375=1,CA375=1,SUMIF($C375:$C$525,$C375,$AI375:$AI$525)=$AI375),$AI375,IF($CC375&gt;0,$CC375,IF(AND(COUNTIF($C$11:$C374,$C375)&gt;=1,COUNTIF($D374:$D374,$D375)&gt;=1),"",IF(AND(SUMIF($C375:$C$525,$C375,$AI375:$AI$525)&gt;$AI375,SUMIF($D375:$D$525,$D375,$AI375:$AI$525)&gt;$IG375),_xlfn.AGGREGATE(14,4,$CB$11:$CB$31*($C$11:$C$31=$C375),1),""))))</f>
        <v/>
      </c>
      <c r="BZ375" s="409">
        <f>COUNTIFS('ZASOBY N'!$B374:$B$525,'ZASOBY N'!$B374,'ZASOBY N'!$C374:'ZASOBY N'!$C$525,'ZASOBY N'!$C374,'ZASOBY N'!$D374:'ZASOBY N'!$D$525,'ZASOBY N'!$D374,'ZASOBY N'!$H374:'ZASOBY N'!$H$525,'ZASOBY N'!$H374 )</f>
        <v>0</v>
      </c>
      <c r="CA375" s="410">
        <f>COUNTIFS('ZASOBY N'!$B$10:$B374,'ZASOBY N'!$B374,'ZASOBY N'!$C$10:'ZASOBY N'!$C374,'ZASOBY N'!$C374,'ZASOBY N'!$D$10:'ZASOBY N'!$D374,'ZASOBY N'!$D374,'ZASOBY N'!$H$10:'ZASOBY N'!$H374,'ZASOBY N'!$H374 )</f>
        <v>0</v>
      </c>
      <c r="CB375" s="411">
        <f t="shared" si="127"/>
        <v>0</v>
      </c>
      <c r="CC375" s="412">
        <f t="shared" si="128"/>
        <v>0</v>
      </c>
      <c r="CE375" s="414" t="str">
        <f>IF(AND(CG375=1,CH375=1,SUMIF($C375:$C$525,$C375,$AH375:$AH$525)=$AH375),$AH375,IF($CJ375&gt;0,$CJ375,IF(AND(COUNTIF($C$11:$C374,$C375)&gt;=1,COUNTIF($D374:$D374,$D375)&gt;=1),"",IF(AND(SUMIF($C375:$C$525,$C375,$AH375:$AH$525)&gt;$AH375,SUMIF($D375:$D$525,$D375,$AH375:$AH$525)&gt;$AH375),_xlfn.AGGREGATE(14,4,$CI$11:$CI$31*($C$11:$C$31=$C375),1),""))))</f>
        <v/>
      </c>
      <c r="CG375" s="409">
        <f>COUNTIFS('ZASOBY N'!$B374:$B$525,'ZASOBY N'!$B374,'ZASOBY N'!$C374:'ZASOBY N'!$C$525,'ZASOBY N'!$C374,'ZASOBY N'!$D374:'ZASOBY N'!$D$525,'ZASOBY N'!$D374,'ZASOBY N'!$H374:'ZASOBY N'!$H$525,'ZASOBY N'!$H374 )</f>
        <v>0</v>
      </c>
      <c r="CH375" s="410">
        <f>COUNTIFS('ZASOBY N'!$B$10:$B374,'ZASOBY N'!$B374,'ZASOBY N'!$C$10:'ZASOBY N'!$C374,'ZASOBY N'!$C374,'ZASOBY N'!$D$10:'ZASOBY N'!$D374,'ZASOBY N'!$D374,'ZASOBY N'!$H$10:'ZASOBY N'!$H374,'ZASOBY N'!$H374 )</f>
        <v>0</v>
      </c>
      <c r="CI375" s="411">
        <f t="shared" si="129"/>
        <v>0</v>
      </c>
      <c r="CJ375" s="412">
        <f t="shared" si="130"/>
        <v>0</v>
      </c>
      <c r="CL375" s="414" t="str">
        <f>IF(AND(CN375=1,CO375=1,SUMIF($C375:$C$525,$C375,$AG375:$AG$525)=$AG375),$AG375,IF($CQ375&gt;0,$CQ375,IF(AND(COUNTIF($C$11:$C374,$C375)&gt;=1,COUNTIF($D374:$D374,$D375)&gt;=1),"",IF(AND(SUMIF($C375:$C$525,$C375,$AG375:$AG$525)&gt;$AG375,SUMIF($D375:$D$525,$D375,$AG375:$AG$525)&gt;$AG375),_xlfn.AGGREGATE(14,4,$CP$11:$CP$31*($C$11:$C$31=$C375),1),""))))</f>
        <v/>
      </c>
      <c r="CN375" s="409">
        <f>COUNTIFS('ZASOBY N'!$B374:$B$525,'ZASOBY N'!$B374,'ZASOBY N'!$C374:'ZASOBY N'!$C$525,'ZASOBY N'!$C374,'ZASOBY N'!$D374:'ZASOBY N'!$D$525,'ZASOBY N'!$D374,'ZASOBY N'!$H374:'ZASOBY N'!$H$525,'ZASOBY N'!$H374 )</f>
        <v>0</v>
      </c>
      <c r="CO375" s="410">
        <f>COUNTIFS('ZASOBY N'!$B$10:$B374,'ZASOBY N'!$B374,'ZASOBY N'!$C$10:'ZASOBY N'!$C374,'ZASOBY N'!$C374,'ZASOBY N'!$D$10:'ZASOBY N'!$D374,'ZASOBY N'!$D374,'ZASOBY N'!$H$10:'ZASOBY N'!$H374,'ZASOBY N'!$H374 )</f>
        <v>0</v>
      </c>
      <c r="CP375" s="411">
        <f t="shared" si="131"/>
        <v>0</v>
      </c>
      <c r="CQ375" s="412">
        <f t="shared" si="132"/>
        <v>0</v>
      </c>
      <c r="CS375" s="414" t="str">
        <f>IF(AND(CU375=1,CV375=1,SUMIF($C375:$C$525,$C375,$AF375:$AF$525)=$AF375),$AF375,IF($CX375&gt;0,$CX375,IF(AND(COUNTIF($C$11:$C374,$C375)&gt;=1,COUNTIF($D374:$D374,$D375)&gt;=1),"",IF(AND(SUMIF($C375:$C$525,$C375,$AF375:$AF$525)&gt;$AF375,SUMIF($D375:$D$525,$D375,$AF375:$AF$525)&gt;$AF375),_xlfn.AGGREGATE(14,4,$CW$11:$CW$31*($C$11:$C$31=$C375),1),""))))</f>
        <v/>
      </c>
      <c r="CU375" s="409">
        <f>COUNTIFS('ZASOBY N'!$B374:$B$525,'ZASOBY N'!$B374,'ZASOBY N'!$C374:'ZASOBY N'!$C$525,'ZASOBY N'!$C374,'ZASOBY N'!$D374:'ZASOBY N'!$D$525,'ZASOBY N'!$D374,'ZASOBY N'!$H374:'ZASOBY N'!$H$525,'ZASOBY N'!$H374 )</f>
        <v>0</v>
      </c>
      <c r="CV375" s="410">
        <f>COUNTIFS('ZASOBY N'!$B$10:$B374,'ZASOBY N'!$B374,'ZASOBY N'!$C$10:'ZASOBY N'!$C374,'ZASOBY N'!$C374,'ZASOBY N'!$D$10:'ZASOBY N'!$D374,'ZASOBY N'!$D374,'ZASOBY N'!$H$10:'ZASOBY N'!$H374,'ZASOBY N'!$H374 )</f>
        <v>0</v>
      </c>
      <c r="CW375" s="411">
        <f t="shared" si="133"/>
        <v>0</v>
      </c>
      <c r="CX375" s="412">
        <f t="shared" si="134"/>
        <v>0</v>
      </c>
      <c r="CZ375" s="414" t="str">
        <f>IF(AND(DB375=1,DC375=1,SUMIF($C375:$C$525,$C375,$AE375:$AE$525)=$AE375),$AE375,IF($DE375&gt;0,$DE375,IF(AND(COUNTIF($C$11:$C374,$C375)&gt;=1,COUNTIF($D374:$D374,$D375)&gt;=1),"",IF(AND(SUMIF($C375:$C$525,$C375,$AE375:$AE$525)&gt;$AE375,SUMIF($D375:$D$525,$D375,$AE375:$AE$525)&gt;$AE375),_xlfn.AGGREGATE(14,4,$DD$11:$DD$31*($C$11:$C$31=$C375),1),""))))</f>
        <v/>
      </c>
      <c r="DB375" s="409">
        <f>COUNTIFS('ZASOBY N'!$B374:$B$525,'ZASOBY N'!$B374,'ZASOBY N'!$C374:'ZASOBY N'!$C$525,'ZASOBY N'!$C374,'ZASOBY N'!$D374:'ZASOBY N'!$D$525,'ZASOBY N'!$D374,'ZASOBY N'!$H374:'ZASOBY N'!$H$525,'ZASOBY N'!$H374 )</f>
        <v>0</v>
      </c>
      <c r="DC375" s="410">
        <f>COUNTIFS('ZASOBY N'!$B$10:$B374,'ZASOBY N'!$B374,'ZASOBY N'!$C$10:'ZASOBY N'!$C374,'ZASOBY N'!$C374,'ZASOBY N'!$D$10:'ZASOBY N'!$D374,'ZASOBY N'!$D374,'ZASOBY N'!$H$10:'ZASOBY N'!$H374,'ZASOBY N'!$H374 )</f>
        <v>0</v>
      </c>
      <c r="DD375" s="411">
        <f t="shared" si="135"/>
        <v>0</v>
      </c>
      <c r="DE375" s="412">
        <f t="shared" si="136"/>
        <v>0</v>
      </c>
      <c r="DF375" s="399" t="str">
        <f>IF(AND(DI375=1,DJ375=1,SUMIF($C375:$C$525,$C375,$AD375:$AD$525)=$AD375),$AD375,IF($DL375&gt;0,$DL375,IF(B375="","",IF(AND(COUNTIF($C$11:$C374,$C375)&gt;=1,COUNTIF($D374:$D374,$D375)&gt;=1,COUNTIF($Z372:$Z374,$C375)=0),"",IF(AND(COUNTIF($C$11:$C374,$C375)&gt;=1,COUNTIF($D374:$D374,$D375)&gt;=1),"UJĘTO WYŻEJ",IF(AND(SUMIF($C375:$C$525,$C375,$AD375:$AD$525)&gt;$AD375,SUMIF($D375:$D$525,$D375,$AD375:$AD$525)&gt;$AD375),_xlfn.AGGREGATE(14,4,$DK$11:$DK$31*($C$11:$C$31=$C375),1),""))))))</f>
        <v/>
      </c>
      <c r="DG375" s="414" t="str">
        <f>IF(AND(DI375=1,DJ375=1,SUMIF($C375:$C$525,$C375,$AD375:$AD$525)=$AD375),$AD375,IF($DL375&gt;0,$DL375,IF(AND(COUNTIF($C$11:$C374,$C375)&gt;=1,COUNTIF($D374:$D374,$D375)&gt;=1),"",IF(AND(SUMIF($C375:$C$525,$C375,$AD375:$AD$525)&gt;$AD375,SUMIF($D375:$D$525,$D375,$AD375:$AD$525)&gt;$AD375),_xlfn.AGGREGATE(14,4,$DK$11:$DK$31*($C$11:$C$31=$C375),1),""))))</f>
        <v/>
      </c>
      <c r="DI375" s="409">
        <f>COUNTIFS('ZASOBY N'!$B374:$B$525,'ZASOBY N'!$B374,'ZASOBY N'!$C374:'ZASOBY N'!$C$525,'ZASOBY N'!$C374,'ZASOBY N'!$D374:'ZASOBY N'!$D$525,'ZASOBY N'!$D374,'ZASOBY N'!$H374:'ZASOBY N'!$H$525,'ZASOBY N'!$H374 )</f>
        <v>0</v>
      </c>
      <c r="DJ375" s="410">
        <f>COUNTIFS('ZASOBY N'!$B$10:$B374,'ZASOBY N'!$B374,'ZASOBY N'!$C$10:'ZASOBY N'!$C374,'ZASOBY N'!$C374,'ZASOBY N'!$D$10:'ZASOBY N'!$D374,'ZASOBY N'!$D374,'ZASOBY N'!$H$10:'ZASOBY N'!$H374,'ZASOBY N'!$H374 )</f>
        <v>0</v>
      </c>
      <c r="DK375" s="411">
        <f t="shared" si="137"/>
        <v>0</v>
      </c>
      <c r="DL375" s="412">
        <f t="shared" si="138"/>
        <v>0</v>
      </c>
    </row>
    <row r="376" spans="1:116" ht="18.899999999999999" customHeight="1" x14ac:dyDescent="0.3">
      <c r="A376" s="219"/>
      <c r="B376" s="152" t="str">
        <f>IF('ZASOBY N'!A375="","",'ZASOBY N'!A375)</f>
        <v/>
      </c>
      <c r="C376" s="462" t="str">
        <f>IF('ZASOBY N'!C375="","",'ZASOBY N'!C375)</f>
        <v/>
      </c>
      <c r="D376" s="137" t="str">
        <f>IF('ZASOBY N'!B375="","",'ZASOBY N'!B375)</f>
        <v/>
      </c>
      <c r="E376" s="138"/>
      <c r="F376" s="356" t="str">
        <f>IF('ZASOBY N'!D375="","",'ZASOBY N'!D375)</f>
        <v/>
      </c>
      <c r="G376" s="220" t="str">
        <f>IF('ZASOBY N'!G375="","",'ZASOBY N'!G375)</f>
        <v/>
      </c>
      <c r="H376" s="221" t="str">
        <f>IF('ZASOBY N'!F375="","",'ZASOBY N'!F375)</f>
        <v/>
      </c>
      <c r="I376" s="221" t="str">
        <f>IF('ZASOBY N'!G375="","",'ZASOBY N'!G375)</f>
        <v/>
      </c>
      <c r="J376" s="221" t="str">
        <f>IF('ZASOBY N'!H375="","",'ZASOBY N'!H375)</f>
        <v/>
      </c>
      <c r="K376" s="214">
        <v>0</v>
      </c>
      <c r="L376" s="214">
        <v>0</v>
      </c>
      <c r="M376" s="214">
        <v>0</v>
      </c>
      <c r="N376" s="222" t="str">
        <f>IF('ZASOBY N'!BD375="x","",IF(W376="","",'ZASOBY N'!E375))</f>
        <v/>
      </c>
      <c r="O376" s="223">
        <v>0</v>
      </c>
      <c r="P376" s="223">
        <v>0</v>
      </c>
      <c r="Q376" s="226" t="str">
        <f>IF($N376="","",'UPR BILANS N'!G376*'UPR BILANS N'!N376)</f>
        <v/>
      </c>
      <c r="R376" s="225" t="str">
        <f>IF($N376="","",'ZASOBY N'!O375)</f>
        <v/>
      </c>
      <c r="S376" s="225" t="str">
        <f>IF($N376="","",IF('ZASOBY N'!Q375="",0,'ZASOBY N'!Q375))</f>
        <v/>
      </c>
      <c r="T376" s="225" t="str">
        <f>IF($N376="","",'ZASOBY N'!V375)</f>
        <v/>
      </c>
      <c r="U376" s="225" t="str">
        <f>IF($N376="","",IF('ZASOBY N'!AG375="",0,'ZASOBY N'!AG375))</f>
        <v/>
      </c>
      <c r="V376" s="225" t="str">
        <f>IF($N376="","",IF(NN!P378="",0,NN!P378))</f>
        <v/>
      </c>
      <c r="W376" s="225" t="str">
        <f t="shared" si="139"/>
        <v/>
      </c>
      <c r="X376" s="226" t="str">
        <f t="shared" si="119"/>
        <v/>
      </c>
      <c r="Y376" s="225" t="str">
        <f>IF('ZASOBY N'!AU375="","",IF(C376&lt;&gt;C375,'ZASOBY N'!AU375,IF(D376&lt;&gt;D375,'ZASOBY N'!AU375,IF(F376&lt;&gt;F375,'ZASOBY N'!AU375,IF(G376&lt;&gt;G375,'ZASOBY N'!AU375,IF(J376&lt;&gt;J375,'ZASOBY N'!AU375,IF(NN!AC378="","",IF(AND(C375=C376,H375=H376,J375=J376,NN!AC378&gt;0),"",IF(AND(C376=C377,H376=DO374,NN!CW376&gt;0),'ZASOBY N'!AU375,'ZASOBY N'!AU375)))))))))</f>
        <v/>
      </c>
      <c r="Z376" s="225" t="str">
        <f t="shared" si="140"/>
        <v/>
      </c>
      <c r="AA376" s="227" t="str">
        <f t="shared" si="121"/>
        <v/>
      </c>
      <c r="AB376" s="400" t="str">
        <f t="shared" si="141"/>
        <v/>
      </c>
      <c r="AC376" s="228" t="str">
        <f t="shared" si="120"/>
        <v/>
      </c>
      <c r="AD376" s="222">
        <f>IF(B376="",0,IF(F376="",0,INDEX(POBRANIE_!$B$6:$F$101,MATCH('UPR BILANS N'!$F376,POBRANIE_!$A$6:$A$101,0),2)))</f>
        <v>0</v>
      </c>
      <c r="AE376" s="224">
        <f>IF(OR('ZASOBY N'!G375="",'ZASOBY N'!E375=""),0,IF(B376="",0,'ZASOBY N'!G375*'ZASOBY N'!E375))</f>
        <v>0</v>
      </c>
      <c r="AF376" s="225">
        <f>IF('ZASOBY N'!O375="",0,'ZASOBY N'!O375)</f>
        <v>0</v>
      </c>
      <c r="AG376" s="225">
        <f>IF('ZASOBY N'!Q375="",0,'ZASOBY N'!Q375)</f>
        <v>0</v>
      </c>
      <c r="AH376" s="225">
        <f>IF('ZASOBY N'!V375="",0,'ZASOBY N'!V375)</f>
        <v>0</v>
      </c>
      <c r="AI376" s="225">
        <f>IF('ZASOBY N'!AG375="",0,'ZASOBY N'!AG375)</f>
        <v>0</v>
      </c>
      <c r="AJ376" s="225">
        <f>IF(NN!P378="",0,IF(NN!P378="BRAK kol.7","BRAK BADAŃ",NN!P378))</f>
        <v>0</v>
      </c>
      <c r="AK376" s="225">
        <f>IF(NN!AC378="",0,IF(NN!AC378="BRAK kol.7","BRAK BADAŃ",NN!AC378))</f>
        <v>0</v>
      </c>
      <c r="BJ376" s="414" t="str">
        <f>IF(AND(BL376=1,BM376=1,SUMIF($C376:$C$525,$C376,$AK376:$AK$525)=$AK376),$AK376,IF($BO376&gt;0,$BO376,IF(AND(COUNTIF($C$11:$C375,$C376)&gt;=1,COUNTIF($D375:$D375,$D376)&gt;=1),"",IF(AND(SUMIF($C376:$C$525,$C376,$AK376:$AK$525)&gt;=$AK376,SUMIF($D376:$D$525,$D376,$AK376:$AK$525)&gt;=$AK376),SUMIF($C376:$C$525,$C376,$AK376:$AK$525),""))))</f>
        <v/>
      </c>
      <c r="BL376" s="409">
        <f>COUNTIFS('ZASOBY N'!$B375:$B$525,'ZASOBY N'!$B375,'ZASOBY N'!$C375:'ZASOBY N'!$C$525,'ZASOBY N'!$C375,'ZASOBY N'!$D375:'ZASOBY N'!$D$525,'ZASOBY N'!$D375,'ZASOBY N'!$H375:'ZASOBY N'!$H$525,'ZASOBY N'!$H375 )</f>
        <v>0</v>
      </c>
      <c r="BM376" s="410">
        <f>COUNTIFS('ZASOBY N'!$B$10:$B375,'ZASOBY N'!$B375,'ZASOBY N'!$C$10:'ZASOBY N'!$C375,'ZASOBY N'!$C375,'ZASOBY N'!$D$10:'ZASOBY N'!$D375,'ZASOBY N'!$D375,'ZASOBY N'!$H$10:'ZASOBY N'!$H375,'ZASOBY N'!$H375 )</f>
        <v>0</v>
      </c>
      <c r="BN376" s="411">
        <f t="shared" si="122"/>
        <v>0</v>
      </c>
      <c r="BO376" s="412">
        <f t="shared" si="123"/>
        <v>0</v>
      </c>
      <c r="BP376" s="94" t="str">
        <f t="shared" si="124"/>
        <v/>
      </c>
      <c r="BQ376" s="414" t="str">
        <f>IF(AND(BS376=1,BT376=1,SUMIF($C376:$C$525,$C376,$AJ376:$AJ$525)=$AJ376),$AJ376,IF($BV376&gt;0,$BV376,IF(AND(COUNTIF($C$11:$C375,$C376)&gt;=1,COUNTIF($D375:$D375,$D376)&gt;=1),"",IF(AND(SUMIF($C376:$C$525,$C376,$AJ376:$AJ$525)&gt;$AJ376,SUMIF($D376:$D$525,$D376,$AJ376:$AJ$525)&gt;$AJ376),SUMIF($C376:$C$525,$C376,$AJ376:$AJ$525),""))))</f>
        <v/>
      </c>
      <c r="BS376" s="409">
        <f>COUNTIFS('ZASOBY N'!$B375:$B$525,'ZASOBY N'!$B375,'ZASOBY N'!$C375:'ZASOBY N'!$C$525,'ZASOBY N'!$C375,'ZASOBY N'!$D375:'ZASOBY N'!$D$525,'ZASOBY N'!$D375,'ZASOBY N'!$H375:'ZASOBY N'!$H$525,'ZASOBY N'!$H375 )</f>
        <v>0</v>
      </c>
      <c r="BT376" s="410">
        <f>COUNTIFS('ZASOBY N'!$B$10:$B375,'ZASOBY N'!$B375,'ZASOBY N'!$C$10:'ZASOBY N'!$C375,'ZASOBY N'!$C375,'ZASOBY N'!$D$10:'ZASOBY N'!$D375,'ZASOBY N'!$D375,'ZASOBY N'!$H$10:'ZASOBY N'!$H375,'ZASOBY N'!$H375 )</f>
        <v>0</v>
      </c>
      <c r="BU376" s="411">
        <f t="shared" si="125"/>
        <v>0</v>
      </c>
      <c r="BV376" s="412">
        <f t="shared" si="126"/>
        <v>0</v>
      </c>
      <c r="BW376" s="94" t="s">
        <v>499</v>
      </c>
      <c r="BX376" s="414" t="str">
        <f>IF(AND(BZ376=1,CA376=1,SUMIF($C376:$C$525,$C376,$AI376:$AI$525)=$AI376),$AI376,IF($CC376&gt;0,$CC376,IF(AND(COUNTIF($C$11:$C375,$C376)&gt;=1,COUNTIF($D375:$D375,$D376)&gt;=1),"",IF(AND(SUMIF($C376:$C$525,$C376,$AI376:$AI$525)&gt;$AI376,SUMIF($D376:$D$525,$D376,$AI376:$AI$525)&gt;$IG376),_xlfn.AGGREGATE(14,4,$CB$11:$CB$31*($C$11:$C$31=$C376),1),""))))</f>
        <v/>
      </c>
      <c r="BZ376" s="409">
        <f>COUNTIFS('ZASOBY N'!$B375:$B$525,'ZASOBY N'!$B375,'ZASOBY N'!$C375:'ZASOBY N'!$C$525,'ZASOBY N'!$C375,'ZASOBY N'!$D375:'ZASOBY N'!$D$525,'ZASOBY N'!$D375,'ZASOBY N'!$H375:'ZASOBY N'!$H$525,'ZASOBY N'!$H375 )</f>
        <v>0</v>
      </c>
      <c r="CA376" s="410">
        <f>COUNTIFS('ZASOBY N'!$B$10:$B375,'ZASOBY N'!$B375,'ZASOBY N'!$C$10:'ZASOBY N'!$C375,'ZASOBY N'!$C375,'ZASOBY N'!$D$10:'ZASOBY N'!$D375,'ZASOBY N'!$D375,'ZASOBY N'!$H$10:'ZASOBY N'!$H375,'ZASOBY N'!$H375 )</f>
        <v>0</v>
      </c>
      <c r="CB376" s="411">
        <f t="shared" si="127"/>
        <v>0</v>
      </c>
      <c r="CC376" s="412">
        <f t="shared" si="128"/>
        <v>0</v>
      </c>
      <c r="CE376" s="414" t="str">
        <f>IF(AND(CG376=1,CH376=1,SUMIF($C376:$C$525,$C376,$AH376:$AH$525)=$AH376),$AH376,IF($CJ376&gt;0,$CJ376,IF(AND(COUNTIF($C$11:$C375,$C376)&gt;=1,COUNTIF($D375:$D375,$D376)&gt;=1),"",IF(AND(SUMIF($C376:$C$525,$C376,$AH376:$AH$525)&gt;$AH376,SUMIF($D376:$D$525,$D376,$AH376:$AH$525)&gt;$AH376),_xlfn.AGGREGATE(14,4,$CI$11:$CI$31*($C$11:$C$31=$C376),1),""))))</f>
        <v/>
      </c>
      <c r="CG376" s="409">
        <f>COUNTIFS('ZASOBY N'!$B375:$B$525,'ZASOBY N'!$B375,'ZASOBY N'!$C375:'ZASOBY N'!$C$525,'ZASOBY N'!$C375,'ZASOBY N'!$D375:'ZASOBY N'!$D$525,'ZASOBY N'!$D375,'ZASOBY N'!$H375:'ZASOBY N'!$H$525,'ZASOBY N'!$H375 )</f>
        <v>0</v>
      </c>
      <c r="CH376" s="410">
        <f>COUNTIFS('ZASOBY N'!$B$10:$B375,'ZASOBY N'!$B375,'ZASOBY N'!$C$10:'ZASOBY N'!$C375,'ZASOBY N'!$C375,'ZASOBY N'!$D$10:'ZASOBY N'!$D375,'ZASOBY N'!$D375,'ZASOBY N'!$H$10:'ZASOBY N'!$H375,'ZASOBY N'!$H375 )</f>
        <v>0</v>
      </c>
      <c r="CI376" s="411">
        <f t="shared" si="129"/>
        <v>0</v>
      </c>
      <c r="CJ376" s="412">
        <f t="shared" si="130"/>
        <v>0</v>
      </c>
      <c r="CL376" s="414" t="str">
        <f>IF(AND(CN376=1,CO376=1,SUMIF($C376:$C$525,$C376,$AG376:$AG$525)=$AG376),$AG376,IF($CQ376&gt;0,$CQ376,IF(AND(COUNTIF($C$11:$C375,$C376)&gt;=1,COUNTIF($D375:$D375,$D376)&gt;=1),"",IF(AND(SUMIF($C376:$C$525,$C376,$AG376:$AG$525)&gt;$AG376,SUMIF($D376:$D$525,$D376,$AG376:$AG$525)&gt;$AG376),_xlfn.AGGREGATE(14,4,$CP$11:$CP$31*($C$11:$C$31=$C376),1),""))))</f>
        <v/>
      </c>
      <c r="CN376" s="409">
        <f>COUNTIFS('ZASOBY N'!$B375:$B$525,'ZASOBY N'!$B375,'ZASOBY N'!$C375:'ZASOBY N'!$C$525,'ZASOBY N'!$C375,'ZASOBY N'!$D375:'ZASOBY N'!$D$525,'ZASOBY N'!$D375,'ZASOBY N'!$H375:'ZASOBY N'!$H$525,'ZASOBY N'!$H375 )</f>
        <v>0</v>
      </c>
      <c r="CO376" s="410">
        <f>COUNTIFS('ZASOBY N'!$B$10:$B375,'ZASOBY N'!$B375,'ZASOBY N'!$C$10:'ZASOBY N'!$C375,'ZASOBY N'!$C375,'ZASOBY N'!$D$10:'ZASOBY N'!$D375,'ZASOBY N'!$D375,'ZASOBY N'!$H$10:'ZASOBY N'!$H375,'ZASOBY N'!$H375 )</f>
        <v>0</v>
      </c>
      <c r="CP376" s="411">
        <f t="shared" si="131"/>
        <v>0</v>
      </c>
      <c r="CQ376" s="412">
        <f t="shared" si="132"/>
        <v>0</v>
      </c>
      <c r="CS376" s="414" t="str">
        <f>IF(AND(CU376=1,CV376=1,SUMIF($C376:$C$525,$C376,$AF376:$AF$525)=$AF376),$AF376,IF($CX376&gt;0,$CX376,IF(AND(COUNTIF($C$11:$C375,$C376)&gt;=1,COUNTIF($D375:$D375,$D376)&gt;=1),"",IF(AND(SUMIF($C376:$C$525,$C376,$AF376:$AF$525)&gt;$AF376,SUMIF($D376:$D$525,$D376,$AF376:$AF$525)&gt;$AF376),_xlfn.AGGREGATE(14,4,$CW$11:$CW$31*($C$11:$C$31=$C376),1),""))))</f>
        <v/>
      </c>
      <c r="CU376" s="409">
        <f>COUNTIFS('ZASOBY N'!$B375:$B$525,'ZASOBY N'!$B375,'ZASOBY N'!$C375:'ZASOBY N'!$C$525,'ZASOBY N'!$C375,'ZASOBY N'!$D375:'ZASOBY N'!$D$525,'ZASOBY N'!$D375,'ZASOBY N'!$H375:'ZASOBY N'!$H$525,'ZASOBY N'!$H375 )</f>
        <v>0</v>
      </c>
      <c r="CV376" s="410">
        <f>COUNTIFS('ZASOBY N'!$B$10:$B375,'ZASOBY N'!$B375,'ZASOBY N'!$C$10:'ZASOBY N'!$C375,'ZASOBY N'!$C375,'ZASOBY N'!$D$10:'ZASOBY N'!$D375,'ZASOBY N'!$D375,'ZASOBY N'!$H$10:'ZASOBY N'!$H375,'ZASOBY N'!$H375 )</f>
        <v>0</v>
      </c>
      <c r="CW376" s="411">
        <f t="shared" si="133"/>
        <v>0</v>
      </c>
      <c r="CX376" s="412">
        <f t="shared" si="134"/>
        <v>0</v>
      </c>
      <c r="CZ376" s="414" t="str">
        <f>IF(AND(DB376=1,DC376=1,SUMIF($C376:$C$525,$C376,$AE376:$AE$525)=$AE376),$AE376,IF($DE376&gt;0,$DE376,IF(AND(COUNTIF($C$11:$C375,$C376)&gt;=1,COUNTIF($D375:$D375,$D376)&gt;=1),"",IF(AND(SUMIF($C376:$C$525,$C376,$AE376:$AE$525)&gt;$AE376,SUMIF($D376:$D$525,$D376,$AE376:$AE$525)&gt;$AE376),_xlfn.AGGREGATE(14,4,$DD$11:$DD$31*($C$11:$C$31=$C376),1),""))))</f>
        <v/>
      </c>
      <c r="DB376" s="409">
        <f>COUNTIFS('ZASOBY N'!$B375:$B$525,'ZASOBY N'!$B375,'ZASOBY N'!$C375:'ZASOBY N'!$C$525,'ZASOBY N'!$C375,'ZASOBY N'!$D375:'ZASOBY N'!$D$525,'ZASOBY N'!$D375,'ZASOBY N'!$H375:'ZASOBY N'!$H$525,'ZASOBY N'!$H375 )</f>
        <v>0</v>
      </c>
      <c r="DC376" s="410">
        <f>COUNTIFS('ZASOBY N'!$B$10:$B375,'ZASOBY N'!$B375,'ZASOBY N'!$C$10:'ZASOBY N'!$C375,'ZASOBY N'!$C375,'ZASOBY N'!$D$10:'ZASOBY N'!$D375,'ZASOBY N'!$D375,'ZASOBY N'!$H$10:'ZASOBY N'!$H375,'ZASOBY N'!$H375 )</f>
        <v>0</v>
      </c>
      <c r="DD376" s="411">
        <f t="shared" si="135"/>
        <v>0</v>
      </c>
      <c r="DE376" s="412">
        <f t="shared" si="136"/>
        <v>0</v>
      </c>
      <c r="DF376" s="399" t="str">
        <f>IF(AND(DI376=1,DJ376=1,SUMIF($C376:$C$525,$C376,$AD376:$AD$525)=$AD376),$AD376,IF($DL376&gt;0,$DL376,IF(B376="","",IF(AND(COUNTIF($C$11:$C375,$C376)&gt;=1,COUNTIF($D375:$D375,$D376)&gt;=1,COUNTIF($Z373:$Z375,$C376)=0),"",IF(AND(COUNTIF($C$11:$C375,$C376)&gt;=1,COUNTIF($D375:$D375,$D376)&gt;=1),"UJĘTO WYŻEJ",IF(AND(SUMIF($C376:$C$525,$C376,$AD376:$AD$525)&gt;$AD376,SUMIF($D376:$D$525,$D376,$AD376:$AD$525)&gt;$AD376),_xlfn.AGGREGATE(14,4,$DK$11:$DK$31*($C$11:$C$31=$C376),1),""))))))</f>
        <v/>
      </c>
      <c r="DG376" s="414" t="str">
        <f>IF(AND(DI376=1,DJ376=1,SUMIF($C376:$C$525,$C376,$AD376:$AD$525)=$AD376),$AD376,IF($DL376&gt;0,$DL376,IF(AND(COUNTIF($C$11:$C375,$C376)&gt;=1,COUNTIF($D375:$D375,$D376)&gt;=1),"",IF(AND(SUMIF($C376:$C$525,$C376,$AD376:$AD$525)&gt;$AD376,SUMIF($D376:$D$525,$D376,$AD376:$AD$525)&gt;$AD376),_xlfn.AGGREGATE(14,4,$DK$11:$DK$31*($C$11:$C$31=$C376),1),""))))</f>
        <v/>
      </c>
      <c r="DI376" s="409">
        <f>COUNTIFS('ZASOBY N'!$B375:$B$525,'ZASOBY N'!$B375,'ZASOBY N'!$C375:'ZASOBY N'!$C$525,'ZASOBY N'!$C375,'ZASOBY N'!$D375:'ZASOBY N'!$D$525,'ZASOBY N'!$D375,'ZASOBY N'!$H375:'ZASOBY N'!$H$525,'ZASOBY N'!$H375 )</f>
        <v>0</v>
      </c>
      <c r="DJ376" s="410">
        <f>COUNTIFS('ZASOBY N'!$B$10:$B375,'ZASOBY N'!$B375,'ZASOBY N'!$C$10:'ZASOBY N'!$C375,'ZASOBY N'!$C375,'ZASOBY N'!$D$10:'ZASOBY N'!$D375,'ZASOBY N'!$D375,'ZASOBY N'!$H$10:'ZASOBY N'!$H375,'ZASOBY N'!$H375 )</f>
        <v>0</v>
      </c>
      <c r="DK376" s="411">
        <f t="shared" si="137"/>
        <v>0</v>
      </c>
      <c r="DL376" s="412">
        <f t="shared" si="138"/>
        <v>0</v>
      </c>
    </row>
    <row r="377" spans="1:116" ht="18.899999999999999" customHeight="1" x14ac:dyDescent="0.3">
      <c r="A377" s="219"/>
      <c r="B377" s="152" t="str">
        <f>IF('ZASOBY N'!A376="","",'ZASOBY N'!A376)</f>
        <v/>
      </c>
      <c r="C377" s="462" t="str">
        <f>IF('ZASOBY N'!C376="","",'ZASOBY N'!C376)</f>
        <v/>
      </c>
      <c r="D377" s="137" t="str">
        <f>IF('ZASOBY N'!B376="","",'ZASOBY N'!B376)</f>
        <v/>
      </c>
      <c r="E377" s="138"/>
      <c r="F377" s="356" t="str">
        <f>IF('ZASOBY N'!D376="","",'ZASOBY N'!D376)</f>
        <v/>
      </c>
      <c r="G377" s="220" t="str">
        <f>IF('ZASOBY N'!G376="","",'ZASOBY N'!G376)</f>
        <v/>
      </c>
      <c r="H377" s="221" t="str">
        <f>IF('ZASOBY N'!F376="","",'ZASOBY N'!F376)</f>
        <v/>
      </c>
      <c r="I377" s="221" t="str">
        <f>IF('ZASOBY N'!G376="","",'ZASOBY N'!G376)</f>
        <v/>
      </c>
      <c r="J377" s="221" t="str">
        <f>IF('ZASOBY N'!H376="","",'ZASOBY N'!H376)</f>
        <v/>
      </c>
      <c r="K377" s="214">
        <v>0</v>
      </c>
      <c r="L377" s="214">
        <v>0</v>
      </c>
      <c r="M377" s="214">
        <v>0</v>
      </c>
      <c r="N377" s="222" t="str">
        <f>IF('ZASOBY N'!BD376="x","",IF(W377="","",'ZASOBY N'!E376))</f>
        <v/>
      </c>
      <c r="O377" s="223">
        <v>0</v>
      </c>
      <c r="P377" s="223">
        <v>0</v>
      </c>
      <c r="Q377" s="226" t="str">
        <f>IF($N377="","",'UPR BILANS N'!G377*'UPR BILANS N'!N377)</f>
        <v/>
      </c>
      <c r="R377" s="225" t="str">
        <f>IF($N377="","",'ZASOBY N'!O376)</f>
        <v/>
      </c>
      <c r="S377" s="225" t="str">
        <f>IF($N377="","",IF('ZASOBY N'!Q376="",0,'ZASOBY N'!Q376))</f>
        <v/>
      </c>
      <c r="T377" s="225" t="str">
        <f>IF($N377="","",'ZASOBY N'!V376)</f>
        <v/>
      </c>
      <c r="U377" s="225" t="str">
        <f>IF($N377="","",IF('ZASOBY N'!AG376="",0,'ZASOBY N'!AG376))</f>
        <v/>
      </c>
      <c r="V377" s="225" t="str">
        <f>IF($N377="","",IF(NN!P379="",0,NN!P379))</f>
        <v/>
      </c>
      <c r="W377" s="225" t="str">
        <f t="shared" si="139"/>
        <v/>
      </c>
      <c r="X377" s="226" t="str">
        <f t="shared" si="119"/>
        <v/>
      </c>
      <c r="Y377" s="225" t="str">
        <f>IF('ZASOBY N'!AU376="","",IF(C377&lt;&gt;C376,'ZASOBY N'!AU376,IF(D377&lt;&gt;D376,'ZASOBY N'!AU376,IF(F377&lt;&gt;F376,'ZASOBY N'!AU376,IF(G377&lt;&gt;G376,'ZASOBY N'!AU376,IF(J377&lt;&gt;J376,'ZASOBY N'!AU376,IF(NN!AC379="","",IF(AND(C376=C377,H376=H377,J376=J377,NN!AC379&gt;0),"",IF(AND(C377=C378,H377=DO375,NN!CW377&gt;0),'ZASOBY N'!AU376,'ZASOBY N'!AU376)))))))))</f>
        <v/>
      </c>
      <c r="Z377" s="225" t="str">
        <f t="shared" si="140"/>
        <v/>
      </c>
      <c r="AA377" s="227" t="str">
        <f t="shared" si="121"/>
        <v/>
      </c>
      <c r="AB377" s="400" t="str">
        <f t="shared" si="141"/>
        <v/>
      </c>
      <c r="AC377" s="228" t="str">
        <f t="shared" si="120"/>
        <v/>
      </c>
      <c r="AD377" s="222">
        <f>IF(B377="",0,IF(F377="",0,INDEX(POBRANIE_!$B$6:$F$101,MATCH('UPR BILANS N'!$F377,POBRANIE_!$A$6:$A$101,0),2)))</f>
        <v>0</v>
      </c>
      <c r="AE377" s="224">
        <f>IF(OR('ZASOBY N'!G376="",'ZASOBY N'!E376=""),0,IF(B377="",0,'ZASOBY N'!G376*'ZASOBY N'!E376))</f>
        <v>0</v>
      </c>
      <c r="AF377" s="225">
        <f>IF('ZASOBY N'!O376="",0,'ZASOBY N'!O376)</f>
        <v>0</v>
      </c>
      <c r="AG377" s="225">
        <f>IF('ZASOBY N'!Q376="",0,'ZASOBY N'!Q376)</f>
        <v>0</v>
      </c>
      <c r="AH377" s="225">
        <f>IF('ZASOBY N'!V376="",0,'ZASOBY N'!V376)</f>
        <v>0</v>
      </c>
      <c r="AI377" s="225">
        <f>IF('ZASOBY N'!AG376="",0,'ZASOBY N'!AG376)</f>
        <v>0</v>
      </c>
      <c r="AJ377" s="225">
        <f>IF(NN!P379="",0,IF(NN!P379="BRAK kol.7","BRAK BADAŃ",NN!P379))</f>
        <v>0</v>
      </c>
      <c r="AK377" s="225">
        <f>IF(NN!AC379="",0,IF(NN!AC379="BRAK kol.7","BRAK BADAŃ",NN!AC379))</f>
        <v>0</v>
      </c>
      <c r="BJ377" s="414" t="str">
        <f>IF(AND(BL377=1,BM377=1,SUMIF($C377:$C$525,$C377,$AK377:$AK$525)=$AK377),$AK377,IF($BO377&gt;0,$BO377,IF(AND(COUNTIF($C$11:$C376,$C377)&gt;=1,COUNTIF($D376:$D376,$D377)&gt;=1),"",IF(AND(SUMIF($C377:$C$525,$C377,$AK377:$AK$525)&gt;=$AK377,SUMIF($D377:$D$525,$D377,$AK377:$AK$525)&gt;=$AK377),SUMIF($C377:$C$525,$C377,$AK377:$AK$525),""))))</f>
        <v/>
      </c>
      <c r="BL377" s="409">
        <f>COUNTIFS('ZASOBY N'!$B376:$B$525,'ZASOBY N'!$B376,'ZASOBY N'!$C376:'ZASOBY N'!$C$525,'ZASOBY N'!$C376,'ZASOBY N'!$D376:'ZASOBY N'!$D$525,'ZASOBY N'!$D376,'ZASOBY N'!$H376:'ZASOBY N'!$H$525,'ZASOBY N'!$H376 )</f>
        <v>0</v>
      </c>
      <c r="BM377" s="410">
        <f>COUNTIFS('ZASOBY N'!$B$10:$B376,'ZASOBY N'!$B376,'ZASOBY N'!$C$10:'ZASOBY N'!$C376,'ZASOBY N'!$C376,'ZASOBY N'!$D$10:'ZASOBY N'!$D376,'ZASOBY N'!$D376,'ZASOBY N'!$H$10:'ZASOBY N'!$H376,'ZASOBY N'!$H376 )</f>
        <v>0</v>
      </c>
      <c r="BN377" s="411">
        <f t="shared" si="122"/>
        <v>0</v>
      </c>
      <c r="BO377" s="412">
        <f t="shared" si="123"/>
        <v>0</v>
      </c>
      <c r="BP377" s="94" t="str">
        <f t="shared" si="124"/>
        <v/>
      </c>
      <c r="BQ377" s="414" t="str">
        <f>IF(AND(BS377=1,BT377=1,SUMIF($C377:$C$525,$C377,$AJ377:$AJ$525)=$AJ377),$AJ377,IF($BV377&gt;0,$BV377,IF(AND(COUNTIF($C$11:$C376,$C377)&gt;=1,COUNTIF($D376:$D376,$D377)&gt;=1),"",IF(AND(SUMIF($C377:$C$525,$C377,$AJ377:$AJ$525)&gt;$AJ377,SUMIF($D377:$D$525,$D377,$AJ377:$AJ$525)&gt;$AJ377),SUMIF($C377:$C$525,$C377,$AJ377:$AJ$525),""))))</f>
        <v/>
      </c>
      <c r="BS377" s="409">
        <f>COUNTIFS('ZASOBY N'!$B376:$B$525,'ZASOBY N'!$B376,'ZASOBY N'!$C376:'ZASOBY N'!$C$525,'ZASOBY N'!$C376,'ZASOBY N'!$D376:'ZASOBY N'!$D$525,'ZASOBY N'!$D376,'ZASOBY N'!$H376:'ZASOBY N'!$H$525,'ZASOBY N'!$H376 )</f>
        <v>0</v>
      </c>
      <c r="BT377" s="410">
        <f>COUNTIFS('ZASOBY N'!$B$10:$B376,'ZASOBY N'!$B376,'ZASOBY N'!$C$10:'ZASOBY N'!$C376,'ZASOBY N'!$C376,'ZASOBY N'!$D$10:'ZASOBY N'!$D376,'ZASOBY N'!$D376,'ZASOBY N'!$H$10:'ZASOBY N'!$H376,'ZASOBY N'!$H376 )</f>
        <v>0</v>
      </c>
      <c r="BU377" s="411">
        <f t="shared" si="125"/>
        <v>0</v>
      </c>
      <c r="BV377" s="412">
        <f t="shared" si="126"/>
        <v>0</v>
      </c>
      <c r="BW377" s="94" t="s">
        <v>499</v>
      </c>
      <c r="BX377" s="414" t="str">
        <f>IF(AND(BZ377=1,CA377=1,SUMIF($C377:$C$525,$C377,$AI377:$AI$525)=$AI377),$AI377,IF($CC377&gt;0,$CC377,IF(AND(COUNTIF($C$11:$C376,$C377)&gt;=1,COUNTIF($D376:$D376,$D377)&gt;=1),"",IF(AND(SUMIF($C377:$C$525,$C377,$AI377:$AI$525)&gt;$AI377,SUMIF($D377:$D$525,$D377,$AI377:$AI$525)&gt;$IG377),_xlfn.AGGREGATE(14,4,$CB$11:$CB$31*($C$11:$C$31=$C377),1),""))))</f>
        <v/>
      </c>
      <c r="BZ377" s="409">
        <f>COUNTIFS('ZASOBY N'!$B376:$B$525,'ZASOBY N'!$B376,'ZASOBY N'!$C376:'ZASOBY N'!$C$525,'ZASOBY N'!$C376,'ZASOBY N'!$D376:'ZASOBY N'!$D$525,'ZASOBY N'!$D376,'ZASOBY N'!$H376:'ZASOBY N'!$H$525,'ZASOBY N'!$H376 )</f>
        <v>0</v>
      </c>
      <c r="CA377" s="410">
        <f>COUNTIFS('ZASOBY N'!$B$10:$B376,'ZASOBY N'!$B376,'ZASOBY N'!$C$10:'ZASOBY N'!$C376,'ZASOBY N'!$C376,'ZASOBY N'!$D$10:'ZASOBY N'!$D376,'ZASOBY N'!$D376,'ZASOBY N'!$H$10:'ZASOBY N'!$H376,'ZASOBY N'!$H376 )</f>
        <v>0</v>
      </c>
      <c r="CB377" s="411">
        <f t="shared" si="127"/>
        <v>0</v>
      </c>
      <c r="CC377" s="412">
        <f t="shared" si="128"/>
        <v>0</v>
      </c>
      <c r="CE377" s="414" t="str">
        <f>IF(AND(CG377=1,CH377=1,SUMIF($C377:$C$525,$C377,$AH377:$AH$525)=$AH377),$AH377,IF($CJ377&gt;0,$CJ377,IF(AND(COUNTIF($C$11:$C376,$C377)&gt;=1,COUNTIF($D376:$D376,$D377)&gt;=1),"",IF(AND(SUMIF($C377:$C$525,$C377,$AH377:$AH$525)&gt;$AH377,SUMIF($D377:$D$525,$D377,$AH377:$AH$525)&gt;$AH377),_xlfn.AGGREGATE(14,4,$CI$11:$CI$31*($C$11:$C$31=$C377),1),""))))</f>
        <v/>
      </c>
      <c r="CG377" s="409">
        <f>COUNTIFS('ZASOBY N'!$B376:$B$525,'ZASOBY N'!$B376,'ZASOBY N'!$C376:'ZASOBY N'!$C$525,'ZASOBY N'!$C376,'ZASOBY N'!$D376:'ZASOBY N'!$D$525,'ZASOBY N'!$D376,'ZASOBY N'!$H376:'ZASOBY N'!$H$525,'ZASOBY N'!$H376 )</f>
        <v>0</v>
      </c>
      <c r="CH377" s="410">
        <f>COUNTIFS('ZASOBY N'!$B$10:$B376,'ZASOBY N'!$B376,'ZASOBY N'!$C$10:'ZASOBY N'!$C376,'ZASOBY N'!$C376,'ZASOBY N'!$D$10:'ZASOBY N'!$D376,'ZASOBY N'!$D376,'ZASOBY N'!$H$10:'ZASOBY N'!$H376,'ZASOBY N'!$H376 )</f>
        <v>0</v>
      </c>
      <c r="CI377" s="411">
        <f t="shared" si="129"/>
        <v>0</v>
      </c>
      <c r="CJ377" s="412">
        <f t="shared" si="130"/>
        <v>0</v>
      </c>
      <c r="CL377" s="414" t="str">
        <f>IF(AND(CN377=1,CO377=1,SUMIF($C377:$C$525,$C377,$AG377:$AG$525)=$AG377),$AG377,IF($CQ377&gt;0,$CQ377,IF(AND(COUNTIF($C$11:$C376,$C377)&gt;=1,COUNTIF($D376:$D376,$D377)&gt;=1),"",IF(AND(SUMIF($C377:$C$525,$C377,$AG377:$AG$525)&gt;$AG377,SUMIF($D377:$D$525,$D377,$AG377:$AG$525)&gt;$AG377),_xlfn.AGGREGATE(14,4,$CP$11:$CP$31*($C$11:$C$31=$C377),1),""))))</f>
        <v/>
      </c>
      <c r="CN377" s="409">
        <f>COUNTIFS('ZASOBY N'!$B376:$B$525,'ZASOBY N'!$B376,'ZASOBY N'!$C376:'ZASOBY N'!$C$525,'ZASOBY N'!$C376,'ZASOBY N'!$D376:'ZASOBY N'!$D$525,'ZASOBY N'!$D376,'ZASOBY N'!$H376:'ZASOBY N'!$H$525,'ZASOBY N'!$H376 )</f>
        <v>0</v>
      </c>
      <c r="CO377" s="410">
        <f>COUNTIFS('ZASOBY N'!$B$10:$B376,'ZASOBY N'!$B376,'ZASOBY N'!$C$10:'ZASOBY N'!$C376,'ZASOBY N'!$C376,'ZASOBY N'!$D$10:'ZASOBY N'!$D376,'ZASOBY N'!$D376,'ZASOBY N'!$H$10:'ZASOBY N'!$H376,'ZASOBY N'!$H376 )</f>
        <v>0</v>
      </c>
      <c r="CP377" s="411">
        <f t="shared" si="131"/>
        <v>0</v>
      </c>
      <c r="CQ377" s="412">
        <f t="shared" si="132"/>
        <v>0</v>
      </c>
      <c r="CS377" s="414" t="str">
        <f>IF(AND(CU377=1,CV377=1,SUMIF($C377:$C$525,$C377,$AF377:$AF$525)=$AF377),$AF377,IF($CX377&gt;0,$CX377,IF(AND(COUNTIF($C$11:$C376,$C377)&gt;=1,COUNTIF($D376:$D376,$D377)&gt;=1),"",IF(AND(SUMIF($C377:$C$525,$C377,$AF377:$AF$525)&gt;$AF377,SUMIF($D377:$D$525,$D377,$AF377:$AF$525)&gt;$AF377),_xlfn.AGGREGATE(14,4,$CW$11:$CW$31*($C$11:$C$31=$C377),1),""))))</f>
        <v/>
      </c>
      <c r="CU377" s="409">
        <f>COUNTIFS('ZASOBY N'!$B376:$B$525,'ZASOBY N'!$B376,'ZASOBY N'!$C376:'ZASOBY N'!$C$525,'ZASOBY N'!$C376,'ZASOBY N'!$D376:'ZASOBY N'!$D$525,'ZASOBY N'!$D376,'ZASOBY N'!$H376:'ZASOBY N'!$H$525,'ZASOBY N'!$H376 )</f>
        <v>0</v>
      </c>
      <c r="CV377" s="410">
        <f>COUNTIFS('ZASOBY N'!$B$10:$B376,'ZASOBY N'!$B376,'ZASOBY N'!$C$10:'ZASOBY N'!$C376,'ZASOBY N'!$C376,'ZASOBY N'!$D$10:'ZASOBY N'!$D376,'ZASOBY N'!$D376,'ZASOBY N'!$H$10:'ZASOBY N'!$H376,'ZASOBY N'!$H376 )</f>
        <v>0</v>
      </c>
      <c r="CW377" s="411">
        <f t="shared" si="133"/>
        <v>0</v>
      </c>
      <c r="CX377" s="412">
        <f t="shared" si="134"/>
        <v>0</v>
      </c>
      <c r="CZ377" s="414" t="str">
        <f>IF(AND(DB377=1,DC377=1,SUMIF($C377:$C$525,$C377,$AE377:$AE$525)=$AE377),$AE377,IF($DE377&gt;0,$DE377,IF(AND(COUNTIF($C$11:$C376,$C377)&gt;=1,COUNTIF($D376:$D376,$D377)&gt;=1),"",IF(AND(SUMIF($C377:$C$525,$C377,$AE377:$AE$525)&gt;$AE377,SUMIF($D377:$D$525,$D377,$AE377:$AE$525)&gt;$AE377),_xlfn.AGGREGATE(14,4,$DD$11:$DD$31*($C$11:$C$31=$C377),1),""))))</f>
        <v/>
      </c>
      <c r="DB377" s="409">
        <f>COUNTIFS('ZASOBY N'!$B376:$B$525,'ZASOBY N'!$B376,'ZASOBY N'!$C376:'ZASOBY N'!$C$525,'ZASOBY N'!$C376,'ZASOBY N'!$D376:'ZASOBY N'!$D$525,'ZASOBY N'!$D376,'ZASOBY N'!$H376:'ZASOBY N'!$H$525,'ZASOBY N'!$H376 )</f>
        <v>0</v>
      </c>
      <c r="DC377" s="410">
        <f>COUNTIFS('ZASOBY N'!$B$10:$B376,'ZASOBY N'!$B376,'ZASOBY N'!$C$10:'ZASOBY N'!$C376,'ZASOBY N'!$C376,'ZASOBY N'!$D$10:'ZASOBY N'!$D376,'ZASOBY N'!$D376,'ZASOBY N'!$H$10:'ZASOBY N'!$H376,'ZASOBY N'!$H376 )</f>
        <v>0</v>
      </c>
      <c r="DD377" s="411">
        <f t="shared" si="135"/>
        <v>0</v>
      </c>
      <c r="DE377" s="412">
        <f t="shared" si="136"/>
        <v>0</v>
      </c>
      <c r="DF377" s="399" t="str">
        <f>IF(AND(DI377=1,DJ377=1,SUMIF($C377:$C$525,$C377,$AD377:$AD$525)=$AD377),$AD377,IF($DL377&gt;0,$DL377,IF(B377="","",IF(AND(COUNTIF($C$11:$C376,$C377)&gt;=1,COUNTIF($D376:$D376,$D377)&gt;=1,COUNTIF($Z374:$Z376,$C377)=0),"",IF(AND(COUNTIF($C$11:$C376,$C377)&gt;=1,COUNTIF($D376:$D376,$D377)&gt;=1),"UJĘTO WYŻEJ",IF(AND(SUMIF($C377:$C$525,$C377,$AD377:$AD$525)&gt;$AD377,SUMIF($D377:$D$525,$D377,$AD377:$AD$525)&gt;$AD377),_xlfn.AGGREGATE(14,4,$DK$11:$DK$31*($C$11:$C$31=$C377),1),""))))))</f>
        <v/>
      </c>
      <c r="DG377" s="414" t="str">
        <f>IF(AND(DI377=1,DJ377=1,SUMIF($C377:$C$525,$C377,$AD377:$AD$525)=$AD377),$AD377,IF($DL377&gt;0,$DL377,IF(AND(COUNTIF($C$11:$C376,$C377)&gt;=1,COUNTIF($D376:$D376,$D377)&gt;=1),"",IF(AND(SUMIF($C377:$C$525,$C377,$AD377:$AD$525)&gt;$AD377,SUMIF($D377:$D$525,$D377,$AD377:$AD$525)&gt;$AD377),_xlfn.AGGREGATE(14,4,$DK$11:$DK$31*($C$11:$C$31=$C377),1),""))))</f>
        <v/>
      </c>
      <c r="DI377" s="409">
        <f>COUNTIFS('ZASOBY N'!$B376:$B$525,'ZASOBY N'!$B376,'ZASOBY N'!$C376:'ZASOBY N'!$C$525,'ZASOBY N'!$C376,'ZASOBY N'!$D376:'ZASOBY N'!$D$525,'ZASOBY N'!$D376,'ZASOBY N'!$H376:'ZASOBY N'!$H$525,'ZASOBY N'!$H376 )</f>
        <v>0</v>
      </c>
      <c r="DJ377" s="410">
        <f>COUNTIFS('ZASOBY N'!$B$10:$B376,'ZASOBY N'!$B376,'ZASOBY N'!$C$10:'ZASOBY N'!$C376,'ZASOBY N'!$C376,'ZASOBY N'!$D$10:'ZASOBY N'!$D376,'ZASOBY N'!$D376,'ZASOBY N'!$H$10:'ZASOBY N'!$H376,'ZASOBY N'!$H376 )</f>
        <v>0</v>
      </c>
      <c r="DK377" s="411">
        <f t="shared" si="137"/>
        <v>0</v>
      </c>
      <c r="DL377" s="412">
        <f t="shared" si="138"/>
        <v>0</v>
      </c>
    </row>
    <row r="378" spans="1:116" ht="18.899999999999999" customHeight="1" x14ac:dyDescent="0.3">
      <c r="A378" s="219"/>
      <c r="B378" s="152" t="str">
        <f>IF('ZASOBY N'!A377="","",'ZASOBY N'!A377)</f>
        <v/>
      </c>
      <c r="C378" s="462" t="str">
        <f>IF('ZASOBY N'!C377="","",'ZASOBY N'!C377)</f>
        <v/>
      </c>
      <c r="D378" s="137" t="str">
        <f>IF('ZASOBY N'!B377="","",'ZASOBY N'!B377)</f>
        <v/>
      </c>
      <c r="E378" s="138"/>
      <c r="F378" s="356" t="str">
        <f>IF('ZASOBY N'!D377="","",'ZASOBY N'!D377)</f>
        <v/>
      </c>
      <c r="G378" s="220" t="str">
        <f>IF('ZASOBY N'!G377="","",'ZASOBY N'!G377)</f>
        <v/>
      </c>
      <c r="H378" s="221" t="str">
        <f>IF('ZASOBY N'!F377="","",'ZASOBY N'!F377)</f>
        <v/>
      </c>
      <c r="I378" s="221" t="str">
        <f>IF('ZASOBY N'!G377="","",'ZASOBY N'!G377)</f>
        <v/>
      </c>
      <c r="J378" s="221" t="str">
        <f>IF('ZASOBY N'!H377="","",'ZASOBY N'!H377)</f>
        <v/>
      </c>
      <c r="K378" s="214">
        <v>0</v>
      </c>
      <c r="L378" s="214">
        <v>0</v>
      </c>
      <c r="M378" s="214">
        <v>0</v>
      </c>
      <c r="N378" s="222" t="str">
        <f>IF('ZASOBY N'!BD377="x","",IF(W378="","",'ZASOBY N'!E377))</f>
        <v/>
      </c>
      <c r="O378" s="223">
        <v>0</v>
      </c>
      <c r="P378" s="223">
        <v>0</v>
      </c>
      <c r="Q378" s="226" t="str">
        <f>IF($N378="","",'UPR BILANS N'!G378*'UPR BILANS N'!N378)</f>
        <v/>
      </c>
      <c r="R378" s="225" t="str">
        <f>IF($N378="","",'ZASOBY N'!O377)</f>
        <v/>
      </c>
      <c r="S378" s="225" t="str">
        <f>IF($N378="","",IF('ZASOBY N'!Q377="",0,'ZASOBY N'!Q377))</f>
        <v/>
      </c>
      <c r="T378" s="225" t="str">
        <f>IF($N378="","",'ZASOBY N'!V377)</f>
        <v/>
      </c>
      <c r="U378" s="225" t="str">
        <f>IF($N378="","",IF('ZASOBY N'!AG377="",0,'ZASOBY N'!AG377))</f>
        <v/>
      </c>
      <c r="V378" s="225" t="str">
        <f>IF($N378="","",IF(NN!P380="",0,NN!P380))</f>
        <v/>
      </c>
      <c r="W378" s="225" t="str">
        <f t="shared" si="139"/>
        <v/>
      </c>
      <c r="X378" s="226" t="str">
        <f t="shared" si="119"/>
        <v/>
      </c>
      <c r="Y378" s="225" t="str">
        <f>IF('ZASOBY N'!AU377="","",IF(C378&lt;&gt;C377,'ZASOBY N'!AU377,IF(D378&lt;&gt;D377,'ZASOBY N'!AU377,IF(F378&lt;&gt;F377,'ZASOBY N'!AU377,IF(G378&lt;&gt;G377,'ZASOBY N'!AU377,IF(J378&lt;&gt;J377,'ZASOBY N'!AU377,IF(NN!AC380="","",IF(AND(C377=C378,H377=H378,J377=J378,NN!AC380&gt;0),"",IF(AND(C378=C379,H378=DO376,NN!CW378&gt;0),'ZASOBY N'!AU377,'ZASOBY N'!AU377)))))))))</f>
        <v/>
      </c>
      <c r="Z378" s="225" t="str">
        <f t="shared" si="140"/>
        <v/>
      </c>
      <c r="AA378" s="227" t="str">
        <f t="shared" si="121"/>
        <v/>
      </c>
      <c r="AB378" s="400" t="str">
        <f t="shared" si="141"/>
        <v/>
      </c>
      <c r="AC378" s="228" t="str">
        <f t="shared" si="120"/>
        <v/>
      </c>
      <c r="AD378" s="222">
        <f>IF(B378="",0,IF(F378="",0,INDEX(POBRANIE_!$B$6:$F$101,MATCH('UPR BILANS N'!$F378,POBRANIE_!$A$6:$A$101,0),2)))</f>
        <v>0</v>
      </c>
      <c r="AE378" s="224">
        <f>IF(OR('ZASOBY N'!G377="",'ZASOBY N'!E377=""),0,IF(B378="",0,'ZASOBY N'!G377*'ZASOBY N'!E377))</f>
        <v>0</v>
      </c>
      <c r="AF378" s="225">
        <f>IF('ZASOBY N'!O377="",0,'ZASOBY N'!O377)</f>
        <v>0</v>
      </c>
      <c r="AG378" s="225">
        <f>IF('ZASOBY N'!Q377="",0,'ZASOBY N'!Q377)</f>
        <v>0</v>
      </c>
      <c r="AH378" s="225">
        <f>IF('ZASOBY N'!V377="",0,'ZASOBY N'!V377)</f>
        <v>0</v>
      </c>
      <c r="AI378" s="225">
        <f>IF('ZASOBY N'!AG377="",0,'ZASOBY N'!AG377)</f>
        <v>0</v>
      </c>
      <c r="AJ378" s="225">
        <f>IF(NN!P380="",0,IF(NN!P380="BRAK kol.7","BRAK BADAŃ",NN!P380))</f>
        <v>0</v>
      </c>
      <c r="AK378" s="225">
        <f>IF(NN!AC380="",0,IF(NN!AC380="BRAK kol.7","BRAK BADAŃ",NN!AC380))</f>
        <v>0</v>
      </c>
      <c r="BJ378" s="414" t="str">
        <f>IF(AND(BL378=1,BM378=1,SUMIF($C378:$C$525,$C378,$AK378:$AK$525)=$AK378),$AK378,IF($BO378&gt;0,$BO378,IF(AND(COUNTIF($C$11:$C377,$C378)&gt;=1,COUNTIF($D377:$D377,$D378)&gt;=1),"",IF(AND(SUMIF($C378:$C$525,$C378,$AK378:$AK$525)&gt;=$AK378,SUMIF($D378:$D$525,$D378,$AK378:$AK$525)&gt;=$AK378),SUMIF($C378:$C$525,$C378,$AK378:$AK$525),""))))</f>
        <v/>
      </c>
      <c r="BL378" s="409">
        <f>COUNTIFS('ZASOBY N'!$B377:$B$525,'ZASOBY N'!$B377,'ZASOBY N'!$C377:'ZASOBY N'!$C$525,'ZASOBY N'!$C377,'ZASOBY N'!$D377:'ZASOBY N'!$D$525,'ZASOBY N'!$D377,'ZASOBY N'!$H377:'ZASOBY N'!$H$525,'ZASOBY N'!$H377 )</f>
        <v>0</v>
      </c>
      <c r="BM378" s="410">
        <f>COUNTIFS('ZASOBY N'!$B$10:$B377,'ZASOBY N'!$B377,'ZASOBY N'!$C$10:'ZASOBY N'!$C377,'ZASOBY N'!$C377,'ZASOBY N'!$D$10:'ZASOBY N'!$D377,'ZASOBY N'!$D377,'ZASOBY N'!$H$10:'ZASOBY N'!$H377,'ZASOBY N'!$H377 )</f>
        <v>0</v>
      </c>
      <c r="BN378" s="411">
        <f t="shared" si="122"/>
        <v>0</v>
      </c>
      <c r="BO378" s="412">
        <f t="shared" si="123"/>
        <v>0</v>
      </c>
      <c r="BP378" s="94" t="str">
        <f t="shared" si="124"/>
        <v/>
      </c>
      <c r="BQ378" s="414" t="str">
        <f>IF(AND(BS378=1,BT378=1,SUMIF($C378:$C$525,$C378,$AJ378:$AJ$525)=$AJ378),$AJ378,IF($BV378&gt;0,$BV378,IF(AND(COUNTIF($C$11:$C377,$C378)&gt;=1,COUNTIF($D377:$D377,$D378)&gt;=1),"",IF(AND(SUMIF($C378:$C$525,$C378,$AJ378:$AJ$525)&gt;$AJ378,SUMIF($D378:$D$525,$D378,$AJ378:$AJ$525)&gt;$AJ378),SUMIF($C378:$C$525,$C378,$AJ378:$AJ$525),""))))</f>
        <v/>
      </c>
      <c r="BS378" s="409">
        <f>COUNTIFS('ZASOBY N'!$B377:$B$525,'ZASOBY N'!$B377,'ZASOBY N'!$C377:'ZASOBY N'!$C$525,'ZASOBY N'!$C377,'ZASOBY N'!$D377:'ZASOBY N'!$D$525,'ZASOBY N'!$D377,'ZASOBY N'!$H377:'ZASOBY N'!$H$525,'ZASOBY N'!$H377 )</f>
        <v>0</v>
      </c>
      <c r="BT378" s="410">
        <f>COUNTIFS('ZASOBY N'!$B$10:$B377,'ZASOBY N'!$B377,'ZASOBY N'!$C$10:'ZASOBY N'!$C377,'ZASOBY N'!$C377,'ZASOBY N'!$D$10:'ZASOBY N'!$D377,'ZASOBY N'!$D377,'ZASOBY N'!$H$10:'ZASOBY N'!$H377,'ZASOBY N'!$H377 )</f>
        <v>0</v>
      </c>
      <c r="BU378" s="411">
        <f t="shared" si="125"/>
        <v>0</v>
      </c>
      <c r="BV378" s="412">
        <f t="shared" si="126"/>
        <v>0</v>
      </c>
      <c r="BW378" s="94" t="s">
        <v>499</v>
      </c>
      <c r="BX378" s="414" t="str">
        <f>IF(AND(BZ378=1,CA378=1,SUMIF($C378:$C$525,$C378,$AI378:$AI$525)=$AI378),$AI378,IF($CC378&gt;0,$CC378,IF(AND(COUNTIF($C$11:$C377,$C378)&gt;=1,COUNTIF($D377:$D377,$D378)&gt;=1),"",IF(AND(SUMIF($C378:$C$525,$C378,$AI378:$AI$525)&gt;$AI378,SUMIF($D378:$D$525,$D378,$AI378:$AI$525)&gt;$IG378),_xlfn.AGGREGATE(14,4,$CB$11:$CB$31*($C$11:$C$31=$C378),1),""))))</f>
        <v/>
      </c>
      <c r="BZ378" s="409">
        <f>COUNTIFS('ZASOBY N'!$B377:$B$525,'ZASOBY N'!$B377,'ZASOBY N'!$C377:'ZASOBY N'!$C$525,'ZASOBY N'!$C377,'ZASOBY N'!$D377:'ZASOBY N'!$D$525,'ZASOBY N'!$D377,'ZASOBY N'!$H377:'ZASOBY N'!$H$525,'ZASOBY N'!$H377 )</f>
        <v>0</v>
      </c>
      <c r="CA378" s="410">
        <f>COUNTIFS('ZASOBY N'!$B$10:$B377,'ZASOBY N'!$B377,'ZASOBY N'!$C$10:'ZASOBY N'!$C377,'ZASOBY N'!$C377,'ZASOBY N'!$D$10:'ZASOBY N'!$D377,'ZASOBY N'!$D377,'ZASOBY N'!$H$10:'ZASOBY N'!$H377,'ZASOBY N'!$H377 )</f>
        <v>0</v>
      </c>
      <c r="CB378" s="411">
        <f t="shared" si="127"/>
        <v>0</v>
      </c>
      <c r="CC378" s="412">
        <f t="shared" si="128"/>
        <v>0</v>
      </c>
      <c r="CE378" s="414" t="str">
        <f>IF(AND(CG378=1,CH378=1,SUMIF($C378:$C$525,$C378,$AH378:$AH$525)=$AH378),$AH378,IF($CJ378&gt;0,$CJ378,IF(AND(COUNTIF($C$11:$C377,$C378)&gt;=1,COUNTIF($D377:$D377,$D378)&gt;=1),"",IF(AND(SUMIF($C378:$C$525,$C378,$AH378:$AH$525)&gt;$AH378,SUMIF($D378:$D$525,$D378,$AH378:$AH$525)&gt;$AH378),_xlfn.AGGREGATE(14,4,$CI$11:$CI$31*($C$11:$C$31=$C378),1),""))))</f>
        <v/>
      </c>
      <c r="CG378" s="409">
        <f>COUNTIFS('ZASOBY N'!$B377:$B$525,'ZASOBY N'!$B377,'ZASOBY N'!$C377:'ZASOBY N'!$C$525,'ZASOBY N'!$C377,'ZASOBY N'!$D377:'ZASOBY N'!$D$525,'ZASOBY N'!$D377,'ZASOBY N'!$H377:'ZASOBY N'!$H$525,'ZASOBY N'!$H377 )</f>
        <v>0</v>
      </c>
      <c r="CH378" s="410">
        <f>COUNTIFS('ZASOBY N'!$B$10:$B377,'ZASOBY N'!$B377,'ZASOBY N'!$C$10:'ZASOBY N'!$C377,'ZASOBY N'!$C377,'ZASOBY N'!$D$10:'ZASOBY N'!$D377,'ZASOBY N'!$D377,'ZASOBY N'!$H$10:'ZASOBY N'!$H377,'ZASOBY N'!$H377 )</f>
        <v>0</v>
      </c>
      <c r="CI378" s="411">
        <f t="shared" si="129"/>
        <v>0</v>
      </c>
      <c r="CJ378" s="412">
        <f t="shared" si="130"/>
        <v>0</v>
      </c>
      <c r="CL378" s="414" t="str">
        <f>IF(AND(CN378=1,CO378=1,SUMIF($C378:$C$525,$C378,$AG378:$AG$525)=$AG378),$AG378,IF($CQ378&gt;0,$CQ378,IF(AND(COUNTIF($C$11:$C377,$C378)&gt;=1,COUNTIF($D377:$D377,$D378)&gt;=1),"",IF(AND(SUMIF($C378:$C$525,$C378,$AG378:$AG$525)&gt;$AG378,SUMIF($D378:$D$525,$D378,$AG378:$AG$525)&gt;$AG378),_xlfn.AGGREGATE(14,4,$CP$11:$CP$31*($C$11:$C$31=$C378),1),""))))</f>
        <v/>
      </c>
      <c r="CN378" s="409">
        <f>COUNTIFS('ZASOBY N'!$B377:$B$525,'ZASOBY N'!$B377,'ZASOBY N'!$C377:'ZASOBY N'!$C$525,'ZASOBY N'!$C377,'ZASOBY N'!$D377:'ZASOBY N'!$D$525,'ZASOBY N'!$D377,'ZASOBY N'!$H377:'ZASOBY N'!$H$525,'ZASOBY N'!$H377 )</f>
        <v>0</v>
      </c>
      <c r="CO378" s="410">
        <f>COUNTIFS('ZASOBY N'!$B$10:$B377,'ZASOBY N'!$B377,'ZASOBY N'!$C$10:'ZASOBY N'!$C377,'ZASOBY N'!$C377,'ZASOBY N'!$D$10:'ZASOBY N'!$D377,'ZASOBY N'!$D377,'ZASOBY N'!$H$10:'ZASOBY N'!$H377,'ZASOBY N'!$H377 )</f>
        <v>0</v>
      </c>
      <c r="CP378" s="411">
        <f t="shared" si="131"/>
        <v>0</v>
      </c>
      <c r="CQ378" s="412">
        <f t="shared" si="132"/>
        <v>0</v>
      </c>
      <c r="CS378" s="414" t="str">
        <f>IF(AND(CU378=1,CV378=1,SUMIF($C378:$C$525,$C378,$AF378:$AF$525)=$AF378),$AF378,IF($CX378&gt;0,$CX378,IF(AND(COUNTIF($C$11:$C377,$C378)&gt;=1,COUNTIF($D377:$D377,$D378)&gt;=1),"",IF(AND(SUMIF($C378:$C$525,$C378,$AF378:$AF$525)&gt;$AF378,SUMIF($D378:$D$525,$D378,$AF378:$AF$525)&gt;$AF378),_xlfn.AGGREGATE(14,4,$CW$11:$CW$31*($C$11:$C$31=$C378),1),""))))</f>
        <v/>
      </c>
      <c r="CU378" s="409">
        <f>COUNTIFS('ZASOBY N'!$B377:$B$525,'ZASOBY N'!$B377,'ZASOBY N'!$C377:'ZASOBY N'!$C$525,'ZASOBY N'!$C377,'ZASOBY N'!$D377:'ZASOBY N'!$D$525,'ZASOBY N'!$D377,'ZASOBY N'!$H377:'ZASOBY N'!$H$525,'ZASOBY N'!$H377 )</f>
        <v>0</v>
      </c>
      <c r="CV378" s="410">
        <f>COUNTIFS('ZASOBY N'!$B$10:$B377,'ZASOBY N'!$B377,'ZASOBY N'!$C$10:'ZASOBY N'!$C377,'ZASOBY N'!$C377,'ZASOBY N'!$D$10:'ZASOBY N'!$D377,'ZASOBY N'!$D377,'ZASOBY N'!$H$10:'ZASOBY N'!$H377,'ZASOBY N'!$H377 )</f>
        <v>0</v>
      </c>
      <c r="CW378" s="411">
        <f t="shared" si="133"/>
        <v>0</v>
      </c>
      <c r="CX378" s="412">
        <f t="shared" si="134"/>
        <v>0</v>
      </c>
      <c r="CZ378" s="414" t="str">
        <f>IF(AND(DB378=1,DC378=1,SUMIF($C378:$C$525,$C378,$AE378:$AE$525)=$AE378),$AE378,IF($DE378&gt;0,$DE378,IF(AND(COUNTIF($C$11:$C377,$C378)&gt;=1,COUNTIF($D377:$D377,$D378)&gt;=1),"",IF(AND(SUMIF($C378:$C$525,$C378,$AE378:$AE$525)&gt;$AE378,SUMIF($D378:$D$525,$D378,$AE378:$AE$525)&gt;$AE378),_xlfn.AGGREGATE(14,4,$DD$11:$DD$31*($C$11:$C$31=$C378),1),""))))</f>
        <v/>
      </c>
      <c r="DB378" s="409">
        <f>COUNTIFS('ZASOBY N'!$B377:$B$525,'ZASOBY N'!$B377,'ZASOBY N'!$C377:'ZASOBY N'!$C$525,'ZASOBY N'!$C377,'ZASOBY N'!$D377:'ZASOBY N'!$D$525,'ZASOBY N'!$D377,'ZASOBY N'!$H377:'ZASOBY N'!$H$525,'ZASOBY N'!$H377 )</f>
        <v>0</v>
      </c>
      <c r="DC378" s="410">
        <f>COUNTIFS('ZASOBY N'!$B$10:$B377,'ZASOBY N'!$B377,'ZASOBY N'!$C$10:'ZASOBY N'!$C377,'ZASOBY N'!$C377,'ZASOBY N'!$D$10:'ZASOBY N'!$D377,'ZASOBY N'!$D377,'ZASOBY N'!$H$10:'ZASOBY N'!$H377,'ZASOBY N'!$H377 )</f>
        <v>0</v>
      </c>
      <c r="DD378" s="411">
        <f t="shared" si="135"/>
        <v>0</v>
      </c>
      <c r="DE378" s="412">
        <f t="shared" si="136"/>
        <v>0</v>
      </c>
      <c r="DF378" s="399" t="str">
        <f>IF(AND(DI378=1,DJ378=1,SUMIF($C378:$C$525,$C378,$AD378:$AD$525)=$AD378),$AD378,IF($DL378&gt;0,$DL378,IF(B378="","",IF(AND(COUNTIF($C$11:$C377,$C378)&gt;=1,COUNTIF($D377:$D377,$D378)&gt;=1,COUNTIF($Z375:$Z377,$C378)=0),"",IF(AND(COUNTIF($C$11:$C377,$C378)&gt;=1,COUNTIF($D377:$D377,$D378)&gt;=1),"UJĘTO WYŻEJ",IF(AND(SUMIF($C378:$C$525,$C378,$AD378:$AD$525)&gt;$AD378,SUMIF($D378:$D$525,$D378,$AD378:$AD$525)&gt;$AD378),_xlfn.AGGREGATE(14,4,$DK$11:$DK$31*($C$11:$C$31=$C378),1),""))))))</f>
        <v/>
      </c>
      <c r="DG378" s="414" t="str">
        <f>IF(AND(DI378=1,DJ378=1,SUMIF($C378:$C$525,$C378,$AD378:$AD$525)=$AD378),$AD378,IF($DL378&gt;0,$DL378,IF(AND(COUNTIF($C$11:$C377,$C378)&gt;=1,COUNTIF($D377:$D377,$D378)&gt;=1),"",IF(AND(SUMIF($C378:$C$525,$C378,$AD378:$AD$525)&gt;$AD378,SUMIF($D378:$D$525,$D378,$AD378:$AD$525)&gt;$AD378),_xlfn.AGGREGATE(14,4,$DK$11:$DK$31*($C$11:$C$31=$C378),1),""))))</f>
        <v/>
      </c>
      <c r="DI378" s="409">
        <f>COUNTIFS('ZASOBY N'!$B377:$B$525,'ZASOBY N'!$B377,'ZASOBY N'!$C377:'ZASOBY N'!$C$525,'ZASOBY N'!$C377,'ZASOBY N'!$D377:'ZASOBY N'!$D$525,'ZASOBY N'!$D377,'ZASOBY N'!$H377:'ZASOBY N'!$H$525,'ZASOBY N'!$H377 )</f>
        <v>0</v>
      </c>
      <c r="DJ378" s="410">
        <f>COUNTIFS('ZASOBY N'!$B$10:$B377,'ZASOBY N'!$B377,'ZASOBY N'!$C$10:'ZASOBY N'!$C377,'ZASOBY N'!$C377,'ZASOBY N'!$D$10:'ZASOBY N'!$D377,'ZASOBY N'!$D377,'ZASOBY N'!$H$10:'ZASOBY N'!$H377,'ZASOBY N'!$H377 )</f>
        <v>0</v>
      </c>
      <c r="DK378" s="411">
        <f t="shared" si="137"/>
        <v>0</v>
      </c>
      <c r="DL378" s="412">
        <f t="shared" si="138"/>
        <v>0</v>
      </c>
    </row>
    <row r="379" spans="1:116" ht="18.899999999999999" customHeight="1" x14ac:dyDescent="0.3">
      <c r="A379" s="219"/>
      <c r="B379" s="152" t="str">
        <f>IF('ZASOBY N'!A378="","",'ZASOBY N'!A378)</f>
        <v/>
      </c>
      <c r="C379" s="462" t="str">
        <f>IF('ZASOBY N'!C378="","",'ZASOBY N'!C378)</f>
        <v/>
      </c>
      <c r="D379" s="137" t="str">
        <f>IF('ZASOBY N'!B378="","",'ZASOBY N'!B378)</f>
        <v/>
      </c>
      <c r="E379" s="138"/>
      <c r="F379" s="356" t="str">
        <f>IF('ZASOBY N'!D378="","",'ZASOBY N'!D378)</f>
        <v/>
      </c>
      <c r="G379" s="220" t="str">
        <f>IF('ZASOBY N'!G378="","",'ZASOBY N'!G378)</f>
        <v/>
      </c>
      <c r="H379" s="221" t="str">
        <f>IF('ZASOBY N'!F378="","",'ZASOBY N'!F378)</f>
        <v/>
      </c>
      <c r="I379" s="221" t="str">
        <f>IF('ZASOBY N'!G378="","",'ZASOBY N'!G378)</f>
        <v/>
      </c>
      <c r="J379" s="221" t="str">
        <f>IF('ZASOBY N'!H378="","",'ZASOBY N'!H378)</f>
        <v/>
      </c>
      <c r="K379" s="214">
        <v>0</v>
      </c>
      <c r="L379" s="214">
        <v>0</v>
      </c>
      <c r="M379" s="214">
        <v>0</v>
      </c>
      <c r="N379" s="222" t="str">
        <f>IF('ZASOBY N'!BD378="x","",IF(W379="","",'ZASOBY N'!E378))</f>
        <v/>
      </c>
      <c r="O379" s="223">
        <v>0</v>
      </c>
      <c r="P379" s="223">
        <v>0</v>
      </c>
      <c r="Q379" s="226" t="str">
        <f>IF($N379="","",'UPR BILANS N'!G379*'UPR BILANS N'!N379)</f>
        <v/>
      </c>
      <c r="R379" s="225" t="str">
        <f>IF($N379="","",'ZASOBY N'!O378)</f>
        <v/>
      </c>
      <c r="S379" s="225" t="str">
        <f>IF($N379="","",IF('ZASOBY N'!Q378="",0,'ZASOBY N'!Q378))</f>
        <v/>
      </c>
      <c r="T379" s="225" t="str">
        <f>IF($N379="","",'ZASOBY N'!V378)</f>
        <v/>
      </c>
      <c r="U379" s="225" t="str">
        <f>IF($N379="","",IF('ZASOBY N'!AG378="",0,'ZASOBY N'!AG378))</f>
        <v/>
      </c>
      <c r="V379" s="225" t="str">
        <f>IF($N379="","",IF(NN!P381="",0,NN!P381))</f>
        <v/>
      </c>
      <c r="W379" s="225" t="str">
        <f t="shared" si="139"/>
        <v/>
      </c>
      <c r="X379" s="226" t="str">
        <f t="shared" si="119"/>
        <v/>
      </c>
      <c r="Y379" s="225" t="str">
        <f>IF('ZASOBY N'!AU378="","",IF(C379&lt;&gt;C378,'ZASOBY N'!AU378,IF(D379&lt;&gt;D378,'ZASOBY N'!AU378,IF(F379&lt;&gt;F378,'ZASOBY N'!AU378,IF(G379&lt;&gt;G378,'ZASOBY N'!AU378,IF(J379&lt;&gt;J378,'ZASOBY N'!AU378,IF(NN!AC381="","",IF(AND(C378=C379,H378=H379,J378=J379,NN!AC381&gt;0),"",IF(AND(C379=C380,H379=DO377,NN!CW379&gt;0),'ZASOBY N'!AU378,'ZASOBY N'!AU378)))))))))</f>
        <v/>
      </c>
      <c r="Z379" s="225" t="str">
        <f t="shared" si="140"/>
        <v/>
      </c>
      <c r="AA379" s="227" t="str">
        <f t="shared" si="121"/>
        <v/>
      </c>
      <c r="AB379" s="400" t="str">
        <f t="shared" si="141"/>
        <v/>
      </c>
      <c r="AC379" s="228" t="str">
        <f t="shared" si="120"/>
        <v/>
      </c>
      <c r="AD379" s="222">
        <f>IF(B379="",0,IF(F379="",0,INDEX(POBRANIE_!$B$6:$F$101,MATCH('UPR BILANS N'!$F379,POBRANIE_!$A$6:$A$101,0),2)))</f>
        <v>0</v>
      </c>
      <c r="AE379" s="224">
        <f>IF(OR('ZASOBY N'!G378="",'ZASOBY N'!E378=""),0,IF(B379="",0,'ZASOBY N'!G378*'ZASOBY N'!E378))</f>
        <v>0</v>
      </c>
      <c r="AF379" s="225">
        <f>IF('ZASOBY N'!O378="",0,'ZASOBY N'!O378)</f>
        <v>0</v>
      </c>
      <c r="AG379" s="225">
        <f>IF('ZASOBY N'!Q378="",0,'ZASOBY N'!Q378)</f>
        <v>0</v>
      </c>
      <c r="AH379" s="225">
        <f>IF('ZASOBY N'!V378="",0,'ZASOBY N'!V378)</f>
        <v>0</v>
      </c>
      <c r="AI379" s="225">
        <f>IF('ZASOBY N'!AG378="",0,'ZASOBY N'!AG378)</f>
        <v>0</v>
      </c>
      <c r="AJ379" s="225">
        <f>IF(NN!P381="",0,IF(NN!P381="BRAK kol.7","BRAK BADAŃ",NN!P381))</f>
        <v>0</v>
      </c>
      <c r="AK379" s="225">
        <f>IF(NN!AC381="",0,IF(NN!AC381="BRAK kol.7","BRAK BADAŃ",NN!AC381))</f>
        <v>0</v>
      </c>
      <c r="BJ379" s="414" t="str">
        <f>IF(AND(BL379=1,BM379=1,SUMIF($C379:$C$525,$C379,$AK379:$AK$525)=$AK379),$AK379,IF($BO379&gt;0,$BO379,IF(AND(COUNTIF($C$11:$C378,$C379)&gt;=1,COUNTIF($D378:$D378,$D379)&gt;=1),"",IF(AND(SUMIF($C379:$C$525,$C379,$AK379:$AK$525)&gt;=$AK379,SUMIF($D379:$D$525,$D379,$AK379:$AK$525)&gt;=$AK379),SUMIF($C379:$C$525,$C379,$AK379:$AK$525),""))))</f>
        <v/>
      </c>
      <c r="BL379" s="409">
        <f>COUNTIFS('ZASOBY N'!$B378:$B$525,'ZASOBY N'!$B378,'ZASOBY N'!$C378:'ZASOBY N'!$C$525,'ZASOBY N'!$C378,'ZASOBY N'!$D378:'ZASOBY N'!$D$525,'ZASOBY N'!$D378,'ZASOBY N'!$H378:'ZASOBY N'!$H$525,'ZASOBY N'!$H378 )</f>
        <v>0</v>
      </c>
      <c r="BM379" s="410">
        <f>COUNTIFS('ZASOBY N'!$B$10:$B378,'ZASOBY N'!$B378,'ZASOBY N'!$C$10:'ZASOBY N'!$C378,'ZASOBY N'!$C378,'ZASOBY N'!$D$10:'ZASOBY N'!$D378,'ZASOBY N'!$D378,'ZASOBY N'!$H$10:'ZASOBY N'!$H378,'ZASOBY N'!$H378 )</f>
        <v>0</v>
      </c>
      <c r="BN379" s="411">
        <f t="shared" si="122"/>
        <v>0</v>
      </c>
      <c r="BO379" s="412">
        <f t="shared" si="123"/>
        <v>0</v>
      </c>
      <c r="BP379" s="94" t="str">
        <f t="shared" si="124"/>
        <v/>
      </c>
      <c r="BQ379" s="414" t="str">
        <f>IF(AND(BS379=1,BT379=1,SUMIF($C379:$C$525,$C379,$AJ379:$AJ$525)=$AJ379),$AJ379,IF($BV379&gt;0,$BV379,IF(AND(COUNTIF($C$11:$C378,$C379)&gt;=1,COUNTIF($D378:$D378,$D379)&gt;=1),"",IF(AND(SUMIF($C379:$C$525,$C379,$AJ379:$AJ$525)&gt;$AJ379,SUMIF($D379:$D$525,$D379,$AJ379:$AJ$525)&gt;$AJ379),SUMIF($C379:$C$525,$C379,$AJ379:$AJ$525),""))))</f>
        <v/>
      </c>
      <c r="BS379" s="409">
        <f>COUNTIFS('ZASOBY N'!$B378:$B$525,'ZASOBY N'!$B378,'ZASOBY N'!$C378:'ZASOBY N'!$C$525,'ZASOBY N'!$C378,'ZASOBY N'!$D378:'ZASOBY N'!$D$525,'ZASOBY N'!$D378,'ZASOBY N'!$H378:'ZASOBY N'!$H$525,'ZASOBY N'!$H378 )</f>
        <v>0</v>
      </c>
      <c r="BT379" s="410">
        <f>COUNTIFS('ZASOBY N'!$B$10:$B378,'ZASOBY N'!$B378,'ZASOBY N'!$C$10:'ZASOBY N'!$C378,'ZASOBY N'!$C378,'ZASOBY N'!$D$10:'ZASOBY N'!$D378,'ZASOBY N'!$D378,'ZASOBY N'!$H$10:'ZASOBY N'!$H378,'ZASOBY N'!$H378 )</f>
        <v>0</v>
      </c>
      <c r="BU379" s="411">
        <f t="shared" si="125"/>
        <v>0</v>
      </c>
      <c r="BV379" s="412">
        <f t="shared" si="126"/>
        <v>0</v>
      </c>
      <c r="BW379" s="94" t="s">
        <v>499</v>
      </c>
      <c r="BX379" s="414" t="str">
        <f>IF(AND(BZ379=1,CA379=1,SUMIF($C379:$C$525,$C379,$AI379:$AI$525)=$AI379),$AI379,IF($CC379&gt;0,$CC379,IF(AND(COUNTIF($C$11:$C378,$C379)&gt;=1,COUNTIF($D378:$D378,$D379)&gt;=1),"",IF(AND(SUMIF($C379:$C$525,$C379,$AI379:$AI$525)&gt;$AI379,SUMIF($D379:$D$525,$D379,$AI379:$AI$525)&gt;$IG379),_xlfn.AGGREGATE(14,4,$CB$11:$CB$31*($C$11:$C$31=$C379),1),""))))</f>
        <v/>
      </c>
      <c r="BZ379" s="409">
        <f>COUNTIFS('ZASOBY N'!$B378:$B$525,'ZASOBY N'!$B378,'ZASOBY N'!$C378:'ZASOBY N'!$C$525,'ZASOBY N'!$C378,'ZASOBY N'!$D378:'ZASOBY N'!$D$525,'ZASOBY N'!$D378,'ZASOBY N'!$H378:'ZASOBY N'!$H$525,'ZASOBY N'!$H378 )</f>
        <v>0</v>
      </c>
      <c r="CA379" s="410">
        <f>COUNTIFS('ZASOBY N'!$B$10:$B378,'ZASOBY N'!$B378,'ZASOBY N'!$C$10:'ZASOBY N'!$C378,'ZASOBY N'!$C378,'ZASOBY N'!$D$10:'ZASOBY N'!$D378,'ZASOBY N'!$D378,'ZASOBY N'!$H$10:'ZASOBY N'!$H378,'ZASOBY N'!$H378 )</f>
        <v>0</v>
      </c>
      <c r="CB379" s="411">
        <f t="shared" si="127"/>
        <v>0</v>
      </c>
      <c r="CC379" s="412">
        <f t="shared" si="128"/>
        <v>0</v>
      </c>
      <c r="CE379" s="414" t="str">
        <f>IF(AND(CG379=1,CH379=1,SUMIF($C379:$C$525,$C379,$AH379:$AH$525)=$AH379),$AH379,IF($CJ379&gt;0,$CJ379,IF(AND(COUNTIF($C$11:$C378,$C379)&gt;=1,COUNTIF($D378:$D378,$D379)&gt;=1),"",IF(AND(SUMIF($C379:$C$525,$C379,$AH379:$AH$525)&gt;$AH379,SUMIF($D379:$D$525,$D379,$AH379:$AH$525)&gt;$AH379),_xlfn.AGGREGATE(14,4,$CI$11:$CI$31*($C$11:$C$31=$C379),1),""))))</f>
        <v/>
      </c>
      <c r="CG379" s="409">
        <f>COUNTIFS('ZASOBY N'!$B378:$B$525,'ZASOBY N'!$B378,'ZASOBY N'!$C378:'ZASOBY N'!$C$525,'ZASOBY N'!$C378,'ZASOBY N'!$D378:'ZASOBY N'!$D$525,'ZASOBY N'!$D378,'ZASOBY N'!$H378:'ZASOBY N'!$H$525,'ZASOBY N'!$H378 )</f>
        <v>0</v>
      </c>
      <c r="CH379" s="410">
        <f>COUNTIFS('ZASOBY N'!$B$10:$B378,'ZASOBY N'!$B378,'ZASOBY N'!$C$10:'ZASOBY N'!$C378,'ZASOBY N'!$C378,'ZASOBY N'!$D$10:'ZASOBY N'!$D378,'ZASOBY N'!$D378,'ZASOBY N'!$H$10:'ZASOBY N'!$H378,'ZASOBY N'!$H378 )</f>
        <v>0</v>
      </c>
      <c r="CI379" s="411">
        <f t="shared" si="129"/>
        <v>0</v>
      </c>
      <c r="CJ379" s="412">
        <f t="shared" si="130"/>
        <v>0</v>
      </c>
      <c r="CL379" s="414" t="str">
        <f>IF(AND(CN379=1,CO379=1,SUMIF($C379:$C$525,$C379,$AG379:$AG$525)=$AG379),$AG379,IF($CQ379&gt;0,$CQ379,IF(AND(COUNTIF($C$11:$C378,$C379)&gt;=1,COUNTIF($D378:$D378,$D379)&gt;=1),"",IF(AND(SUMIF($C379:$C$525,$C379,$AG379:$AG$525)&gt;$AG379,SUMIF($D379:$D$525,$D379,$AG379:$AG$525)&gt;$AG379),_xlfn.AGGREGATE(14,4,$CP$11:$CP$31*($C$11:$C$31=$C379),1),""))))</f>
        <v/>
      </c>
      <c r="CN379" s="409">
        <f>COUNTIFS('ZASOBY N'!$B378:$B$525,'ZASOBY N'!$B378,'ZASOBY N'!$C378:'ZASOBY N'!$C$525,'ZASOBY N'!$C378,'ZASOBY N'!$D378:'ZASOBY N'!$D$525,'ZASOBY N'!$D378,'ZASOBY N'!$H378:'ZASOBY N'!$H$525,'ZASOBY N'!$H378 )</f>
        <v>0</v>
      </c>
      <c r="CO379" s="410">
        <f>COUNTIFS('ZASOBY N'!$B$10:$B378,'ZASOBY N'!$B378,'ZASOBY N'!$C$10:'ZASOBY N'!$C378,'ZASOBY N'!$C378,'ZASOBY N'!$D$10:'ZASOBY N'!$D378,'ZASOBY N'!$D378,'ZASOBY N'!$H$10:'ZASOBY N'!$H378,'ZASOBY N'!$H378 )</f>
        <v>0</v>
      </c>
      <c r="CP379" s="411">
        <f t="shared" si="131"/>
        <v>0</v>
      </c>
      <c r="CQ379" s="412">
        <f t="shared" si="132"/>
        <v>0</v>
      </c>
      <c r="CS379" s="414" t="str">
        <f>IF(AND(CU379=1,CV379=1,SUMIF($C379:$C$525,$C379,$AF379:$AF$525)=$AF379),$AF379,IF($CX379&gt;0,$CX379,IF(AND(COUNTIF($C$11:$C378,$C379)&gt;=1,COUNTIF($D378:$D378,$D379)&gt;=1),"",IF(AND(SUMIF($C379:$C$525,$C379,$AF379:$AF$525)&gt;$AF379,SUMIF($D379:$D$525,$D379,$AF379:$AF$525)&gt;$AF379),_xlfn.AGGREGATE(14,4,$CW$11:$CW$31*($C$11:$C$31=$C379),1),""))))</f>
        <v/>
      </c>
      <c r="CU379" s="409">
        <f>COUNTIFS('ZASOBY N'!$B378:$B$525,'ZASOBY N'!$B378,'ZASOBY N'!$C378:'ZASOBY N'!$C$525,'ZASOBY N'!$C378,'ZASOBY N'!$D378:'ZASOBY N'!$D$525,'ZASOBY N'!$D378,'ZASOBY N'!$H378:'ZASOBY N'!$H$525,'ZASOBY N'!$H378 )</f>
        <v>0</v>
      </c>
      <c r="CV379" s="410">
        <f>COUNTIFS('ZASOBY N'!$B$10:$B378,'ZASOBY N'!$B378,'ZASOBY N'!$C$10:'ZASOBY N'!$C378,'ZASOBY N'!$C378,'ZASOBY N'!$D$10:'ZASOBY N'!$D378,'ZASOBY N'!$D378,'ZASOBY N'!$H$10:'ZASOBY N'!$H378,'ZASOBY N'!$H378 )</f>
        <v>0</v>
      </c>
      <c r="CW379" s="411">
        <f t="shared" si="133"/>
        <v>0</v>
      </c>
      <c r="CX379" s="412">
        <f t="shared" si="134"/>
        <v>0</v>
      </c>
      <c r="CZ379" s="414" t="str">
        <f>IF(AND(DB379=1,DC379=1,SUMIF($C379:$C$525,$C379,$AE379:$AE$525)=$AE379),$AE379,IF($DE379&gt;0,$DE379,IF(AND(COUNTIF($C$11:$C378,$C379)&gt;=1,COUNTIF($D378:$D378,$D379)&gt;=1),"",IF(AND(SUMIF($C379:$C$525,$C379,$AE379:$AE$525)&gt;$AE379,SUMIF($D379:$D$525,$D379,$AE379:$AE$525)&gt;$AE379),_xlfn.AGGREGATE(14,4,$DD$11:$DD$31*($C$11:$C$31=$C379),1),""))))</f>
        <v/>
      </c>
      <c r="DB379" s="409">
        <f>COUNTIFS('ZASOBY N'!$B378:$B$525,'ZASOBY N'!$B378,'ZASOBY N'!$C378:'ZASOBY N'!$C$525,'ZASOBY N'!$C378,'ZASOBY N'!$D378:'ZASOBY N'!$D$525,'ZASOBY N'!$D378,'ZASOBY N'!$H378:'ZASOBY N'!$H$525,'ZASOBY N'!$H378 )</f>
        <v>0</v>
      </c>
      <c r="DC379" s="410">
        <f>COUNTIFS('ZASOBY N'!$B$10:$B378,'ZASOBY N'!$B378,'ZASOBY N'!$C$10:'ZASOBY N'!$C378,'ZASOBY N'!$C378,'ZASOBY N'!$D$10:'ZASOBY N'!$D378,'ZASOBY N'!$D378,'ZASOBY N'!$H$10:'ZASOBY N'!$H378,'ZASOBY N'!$H378 )</f>
        <v>0</v>
      </c>
      <c r="DD379" s="411">
        <f t="shared" si="135"/>
        <v>0</v>
      </c>
      <c r="DE379" s="412">
        <f t="shared" si="136"/>
        <v>0</v>
      </c>
      <c r="DF379" s="399" t="str">
        <f>IF(AND(DI379=1,DJ379=1,SUMIF($C379:$C$525,$C379,$AD379:$AD$525)=$AD379),$AD379,IF($DL379&gt;0,$DL379,IF(B379="","",IF(AND(COUNTIF($C$11:$C378,$C379)&gt;=1,COUNTIF($D378:$D378,$D379)&gt;=1,COUNTIF($Z376:$Z378,$C379)=0),"",IF(AND(COUNTIF($C$11:$C378,$C379)&gt;=1,COUNTIF($D378:$D378,$D379)&gt;=1),"UJĘTO WYŻEJ",IF(AND(SUMIF($C379:$C$525,$C379,$AD379:$AD$525)&gt;$AD379,SUMIF($D379:$D$525,$D379,$AD379:$AD$525)&gt;$AD379),_xlfn.AGGREGATE(14,4,$DK$11:$DK$31*($C$11:$C$31=$C379),1),""))))))</f>
        <v/>
      </c>
      <c r="DG379" s="414" t="str">
        <f>IF(AND(DI379=1,DJ379=1,SUMIF($C379:$C$525,$C379,$AD379:$AD$525)=$AD379),$AD379,IF($DL379&gt;0,$DL379,IF(AND(COUNTIF($C$11:$C378,$C379)&gt;=1,COUNTIF($D378:$D378,$D379)&gt;=1),"",IF(AND(SUMIF($C379:$C$525,$C379,$AD379:$AD$525)&gt;$AD379,SUMIF($D379:$D$525,$D379,$AD379:$AD$525)&gt;$AD379),_xlfn.AGGREGATE(14,4,$DK$11:$DK$31*($C$11:$C$31=$C379),1),""))))</f>
        <v/>
      </c>
      <c r="DI379" s="409">
        <f>COUNTIFS('ZASOBY N'!$B378:$B$525,'ZASOBY N'!$B378,'ZASOBY N'!$C378:'ZASOBY N'!$C$525,'ZASOBY N'!$C378,'ZASOBY N'!$D378:'ZASOBY N'!$D$525,'ZASOBY N'!$D378,'ZASOBY N'!$H378:'ZASOBY N'!$H$525,'ZASOBY N'!$H378 )</f>
        <v>0</v>
      </c>
      <c r="DJ379" s="410">
        <f>COUNTIFS('ZASOBY N'!$B$10:$B378,'ZASOBY N'!$B378,'ZASOBY N'!$C$10:'ZASOBY N'!$C378,'ZASOBY N'!$C378,'ZASOBY N'!$D$10:'ZASOBY N'!$D378,'ZASOBY N'!$D378,'ZASOBY N'!$H$10:'ZASOBY N'!$H378,'ZASOBY N'!$H378 )</f>
        <v>0</v>
      </c>
      <c r="DK379" s="411">
        <f t="shared" si="137"/>
        <v>0</v>
      </c>
      <c r="DL379" s="412">
        <f t="shared" si="138"/>
        <v>0</v>
      </c>
    </row>
    <row r="380" spans="1:116" ht="18.899999999999999" customHeight="1" x14ac:dyDescent="0.3">
      <c r="A380" s="219"/>
      <c r="B380" s="152" t="str">
        <f>IF('ZASOBY N'!A379="","",'ZASOBY N'!A379)</f>
        <v/>
      </c>
      <c r="C380" s="462" t="str">
        <f>IF('ZASOBY N'!C379="","",'ZASOBY N'!C379)</f>
        <v/>
      </c>
      <c r="D380" s="137" t="str">
        <f>IF('ZASOBY N'!B379="","",'ZASOBY N'!B379)</f>
        <v/>
      </c>
      <c r="E380" s="138"/>
      <c r="F380" s="356" t="str">
        <f>IF('ZASOBY N'!D379="","",'ZASOBY N'!D379)</f>
        <v/>
      </c>
      <c r="G380" s="220" t="str">
        <f>IF('ZASOBY N'!G379="","",'ZASOBY N'!G379)</f>
        <v/>
      </c>
      <c r="H380" s="221" t="str">
        <f>IF('ZASOBY N'!F379="","",'ZASOBY N'!F379)</f>
        <v/>
      </c>
      <c r="I380" s="221" t="str">
        <f>IF('ZASOBY N'!G379="","",'ZASOBY N'!G379)</f>
        <v/>
      </c>
      <c r="J380" s="221" t="str">
        <f>IF('ZASOBY N'!H379="","",'ZASOBY N'!H379)</f>
        <v/>
      </c>
      <c r="K380" s="214">
        <v>0</v>
      </c>
      <c r="L380" s="214">
        <v>0</v>
      </c>
      <c r="M380" s="214">
        <v>0</v>
      </c>
      <c r="N380" s="222" t="str">
        <f>IF('ZASOBY N'!BD379="x","",IF(W380="","",'ZASOBY N'!E379))</f>
        <v/>
      </c>
      <c r="O380" s="223">
        <v>0</v>
      </c>
      <c r="P380" s="223">
        <v>0</v>
      </c>
      <c r="Q380" s="226" t="str">
        <f>IF($N380="","",'UPR BILANS N'!G380*'UPR BILANS N'!N380)</f>
        <v/>
      </c>
      <c r="R380" s="225" t="str">
        <f>IF($N380="","",'ZASOBY N'!O379)</f>
        <v/>
      </c>
      <c r="S380" s="225" t="str">
        <f>IF($N380="","",IF('ZASOBY N'!Q379="",0,'ZASOBY N'!Q379))</f>
        <v/>
      </c>
      <c r="T380" s="225" t="str">
        <f>IF($N380="","",'ZASOBY N'!V379)</f>
        <v/>
      </c>
      <c r="U380" s="225" t="str">
        <f>IF($N380="","",IF('ZASOBY N'!AG379="",0,'ZASOBY N'!AG379))</f>
        <v/>
      </c>
      <c r="V380" s="225" t="str">
        <f>IF($N380="","",IF(NN!P382="",0,NN!P382))</f>
        <v/>
      </c>
      <c r="W380" s="225" t="str">
        <f t="shared" si="139"/>
        <v/>
      </c>
      <c r="X380" s="226" t="str">
        <f t="shared" si="119"/>
        <v/>
      </c>
      <c r="Y380" s="225" t="str">
        <f>IF('ZASOBY N'!AU379="","",IF(C380&lt;&gt;C379,'ZASOBY N'!AU379,IF(D380&lt;&gt;D379,'ZASOBY N'!AU379,IF(F380&lt;&gt;F379,'ZASOBY N'!AU379,IF(G380&lt;&gt;G379,'ZASOBY N'!AU379,IF(J380&lt;&gt;J379,'ZASOBY N'!AU379,IF(NN!AC382="","",IF(AND(C379=C380,H379=H380,J379=J380,NN!AC382&gt;0),"",IF(AND(C380=C381,H380=DO378,NN!CW380&gt;0),'ZASOBY N'!AU379,'ZASOBY N'!AU379)))))))))</f>
        <v/>
      </c>
      <c r="Z380" s="225" t="str">
        <f t="shared" si="140"/>
        <v/>
      </c>
      <c r="AA380" s="227" t="str">
        <f t="shared" si="121"/>
        <v/>
      </c>
      <c r="AB380" s="400" t="str">
        <f t="shared" si="141"/>
        <v/>
      </c>
      <c r="AC380" s="228" t="str">
        <f t="shared" si="120"/>
        <v/>
      </c>
      <c r="AD380" s="222">
        <f>IF(B380="",0,IF(F380="",0,INDEX(POBRANIE_!$B$6:$F$101,MATCH('UPR BILANS N'!$F380,POBRANIE_!$A$6:$A$101,0),2)))</f>
        <v>0</v>
      </c>
      <c r="AE380" s="224">
        <f>IF(OR('ZASOBY N'!G379="",'ZASOBY N'!E379=""),0,IF(B380="",0,'ZASOBY N'!G379*'ZASOBY N'!E379))</f>
        <v>0</v>
      </c>
      <c r="AF380" s="225">
        <f>IF('ZASOBY N'!O379="",0,'ZASOBY N'!O379)</f>
        <v>0</v>
      </c>
      <c r="AG380" s="225">
        <f>IF('ZASOBY N'!Q379="",0,'ZASOBY N'!Q379)</f>
        <v>0</v>
      </c>
      <c r="AH380" s="225">
        <f>IF('ZASOBY N'!V379="",0,'ZASOBY N'!V379)</f>
        <v>0</v>
      </c>
      <c r="AI380" s="225">
        <f>IF('ZASOBY N'!AG379="",0,'ZASOBY N'!AG379)</f>
        <v>0</v>
      </c>
      <c r="AJ380" s="225">
        <f>IF(NN!P382="",0,IF(NN!P382="BRAK kol.7","BRAK BADAŃ",NN!P382))</f>
        <v>0</v>
      </c>
      <c r="AK380" s="225">
        <f>IF(NN!AC382="",0,IF(NN!AC382="BRAK kol.7","BRAK BADAŃ",NN!AC382))</f>
        <v>0</v>
      </c>
      <c r="BJ380" s="414" t="str">
        <f>IF(AND(BL380=1,BM380=1,SUMIF($C380:$C$525,$C380,$AK380:$AK$525)=$AK380),$AK380,IF($BO380&gt;0,$BO380,IF(AND(COUNTIF($C$11:$C379,$C380)&gt;=1,COUNTIF($D379:$D379,$D380)&gt;=1),"",IF(AND(SUMIF($C380:$C$525,$C380,$AK380:$AK$525)&gt;=$AK380,SUMIF($D380:$D$525,$D380,$AK380:$AK$525)&gt;=$AK380),SUMIF($C380:$C$525,$C380,$AK380:$AK$525),""))))</f>
        <v/>
      </c>
      <c r="BL380" s="409">
        <f>COUNTIFS('ZASOBY N'!$B379:$B$525,'ZASOBY N'!$B379,'ZASOBY N'!$C379:'ZASOBY N'!$C$525,'ZASOBY N'!$C379,'ZASOBY N'!$D379:'ZASOBY N'!$D$525,'ZASOBY N'!$D379,'ZASOBY N'!$H379:'ZASOBY N'!$H$525,'ZASOBY N'!$H379 )</f>
        <v>0</v>
      </c>
      <c r="BM380" s="410">
        <f>COUNTIFS('ZASOBY N'!$B$10:$B379,'ZASOBY N'!$B379,'ZASOBY N'!$C$10:'ZASOBY N'!$C379,'ZASOBY N'!$C379,'ZASOBY N'!$D$10:'ZASOBY N'!$D379,'ZASOBY N'!$D379,'ZASOBY N'!$H$10:'ZASOBY N'!$H379,'ZASOBY N'!$H379 )</f>
        <v>0</v>
      </c>
      <c r="BN380" s="411">
        <f t="shared" si="122"/>
        <v>0</v>
      </c>
      <c r="BO380" s="412">
        <f t="shared" si="123"/>
        <v>0</v>
      </c>
      <c r="BP380" s="94" t="str">
        <f t="shared" si="124"/>
        <v/>
      </c>
      <c r="BQ380" s="414" t="str">
        <f>IF(AND(BS380=1,BT380=1,SUMIF($C380:$C$525,$C380,$AJ380:$AJ$525)=$AJ380),$AJ380,IF($BV380&gt;0,$BV380,IF(AND(COUNTIF($C$11:$C379,$C380)&gt;=1,COUNTIF($D379:$D379,$D380)&gt;=1),"",IF(AND(SUMIF($C380:$C$525,$C380,$AJ380:$AJ$525)&gt;$AJ380,SUMIF($D380:$D$525,$D380,$AJ380:$AJ$525)&gt;$AJ380),SUMIF($C380:$C$525,$C380,$AJ380:$AJ$525),""))))</f>
        <v/>
      </c>
      <c r="BS380" s="409">
        <f>COUNTIFS('ZASOBY N'!$B379:$B$525,'ZASOBY N'!$B379,'ZASOBY N'!$C379:'ZASOBY N'!$C$525,'ZASOBY N'!$C379,'ZASOBY N'!$D379:'ZASOBY N'!$D$525,'ZASOBY N'!$D379,'ZASOBY N'!$H379:'ZASOBY N'!$H$525,'ZASOBY N'!$H379 )</f>
        <v>0</v>
      </c>
      <c r="BT380" s="410">
        <f>COUNTIFS('ZASOBY N'!$B$10:$B379,'ZASOBY N'!$B379,'ZASOBY N'!$C$10:'ZASOBY N'!$C379,'ZASOBY N'!$C379,'ZASOBY N'!$D$10:'ZASOBY N'!$D379,'ZASOBY N'!$D379,'ZASOBY N'!$H$10:'ZASOBY N'!$H379,'ZASOBY N'!$H379 )</f>
        <v>0</v>
      </c>
      <c r="BU380" s="411">
        <f t="shared" si="125"/>
        <v>0</v>
      </c>
      <c r="BV380" s="412">
        <f t="shared" si="126"/>
        <v>0</v>
      </c>
      <c r="BW380" s="94" t="s">
        <v>499</v>
      </c>
      <c r="BX380" s="414" t="str">
        <f>IF(AND(BZ380=1,CA380=1,SUMIF($C380:$C$525,$C380,$AI380:$AI$525)=$AI380),$AI380,IF($CC380&gt;0,$CC380,IF(AND(COUNTIF($C$11:$C379,$C380)&gt;=1,COUNTIF($D379:$D379,$D380)&gt;=1),"",IF(AND(SUMIF($C380:$C$525,$C380,$AI380:$AI$525)&gt;$AI380,SUMIF($D380:$D$525,$D380,$AI380:$AI$525)&gt;$IG380),_xlfn.AGGREGATE(14,4,$CB$11:$CB$31*($C$11:$C$31=$C380),1),""))))</f>
        <v/>
      </c>
      <c r="BZ380" s="409">
        <f>COUNTIFS('ZASOBY N'!$B379:$B$525,'ZASOBY N'!$B379,'ZASOBY N'!$C379:'ZASOBY N'!$C$525,'ZASOBY N'!$C379,'ZASOBY N'!$D379:'ZASOBY N'!$D$525,'ZASOBY N'!$D379,'ZASOBY N'!$H379:'ZASOBY N'!$H$525,'ZASOBY N'!$H379 )</f>
        <v>0</v>
      </c>
      <c r="CA380" s="410">
        <f>COUNTIFS('ZASOBY N'!$B$10:$B379,'ZASOBY N'!$B379,'ZASOBY N'!$C$10:'ZASOBY N'!$C379,'ZASOBY N'!$C379,'ZASOBY N'!$D$10:'ZASOBY N'!$D379,'ZASOBY N'!$D379,'ZASOBY N'!$H$10:'ZASOBY N'!$H379,'ZASOBY N'!$H379 )</f>
        <v>0</v>
      </c>
      <c r="CB380" s="411">
        <f t="shared" si="127"/>
        <v>0</v>
      </c>
      <c r="CC380" s="412">
        <f t="shared" si="128"/>
        <v>0</v>
      </c>
      <c r="CE380" s="414" t="str">
        <f>IF(AND(CG380=1,CH380=1,SUMIF($C380:$C$525,$C380,$AH380:$AH$525)=$AH380),$AH380,IF($CJ380&gt;0,$CJ380,IF(AND(COUNTIF($C$11:$C379,$C380)&gt;=1,COUNTIF($D379:$D379,$D380)&gt;=1),"",IF(AND(SUMIF($C380:$C$525,$C380,$AH380:$AH$525)&gt;$AH380,SUMIF($D380:$D$525,$D380,$AH380:$AH$525)&gt;$AH380),_xlfn.AGGREGATE(14,4,$CI$11:$CI$31*($C$11:$C$31=$C380),1),""))))</f>
        <v/>
      </c>
      <c r="CG380" s="409">
        <f>COUNTIFS('ZASOBY N'!$B379:$B$525,'ZASOBY N'!$B379,'ZASOBY N'!$C379:'ZASOBY N'!$C$525,'ZASOBY N'!$C379,'ZASOBY N'!$D379:'ZASOBY N'!$D$525,'ZASOBY N'!$D379,'ZASOBY N'!$H379:'ZASOBY N'!$H$525,'ZASOBY N'!$H379 )</f>
        <v>0</v>
      </c>
      <c r="CH380" s="410">
        <f>COUNTIFS('ZASOBY N'!$B$10:$B379,'ZASOBY N'!$B379,'ZASOBY N'!$C$10:'ZASOBY N'!$C379,'ZASOBY N'!$C379,'ZASOBY N'!$D$10:'ZASOBY N'!$D379,'ZASOBY N'!$D379,'ZASOBY N'!$H$10:'ZASOBY N'!$H379,'ZASOBY N'!$H379 )</f>
        <v>0</v>
      </c>
      <c r="CI380" s="411">
        <f t="shared" si="129"/>
        <v>0</v>
      </c>
      <c r="CJ380" s="412">
        <f t="shared" si="130"/>
        <v>0</v>
      </c>
      <c r="CL380" s="414" t="str">
        <f>IF(AND(CN380=1,CO380=1,SUMIF($C380:$C$525,$C380,$AG380:$AG$525)=$AG380),$AG380,IF($CQ380&gt;0,$CQ380,IF(AND(COUNTIF($C$11:$C379,$C380)&gt;=1,COUNTIF($D379:$D379,$D380)&gt;=1),"",IF(AND(SUMIF($C380:$C$525,$C380,$AG380:$AG$525)&gt;$AG380,SUMIF($D380:$D$525,$D380,$AG380:$AG$525)&gt;$AG380),_xlfn.AGGREGATE(14,4,$CP$11:$CP$31*($C$11:$C$31=$C380),1),""))))</f>
        <v/>
      </c>
      <c r="CN380" s="409">
        <f>COUNTIFS('ZASOBY N'!$B379:$B$525,'ZASOBY N'!$B379,'ZASOBY N'!$C379:'ZASOBY N'!$C$525,'ZASOBY N'!$C379,'ZASOBY N'!$D379:'ZASOBY N'!$D$525,'ZASOBY N'!$D379,'ZASOBY N'!$H379:'ZASOBY N'!$H$525,'ZASOBY N'!$H379 )</f>
        <v>0</v>
      </c>
      <c r="CO380" s="410">
        <f>COUNTIFS('ZASOBY N'!$B$10:$B379,'ZASOBY N'!$B379,'ZASOBY N'!$C$10:'ZASOBY N'!$C379,'ZASOBY N'!$C379,'ZASOBY N'!$D$10:'ZASOBY N'!$D379,'ZASOBY N'!$D379,'ZASOBY N'!$H$10:'ZASOBY N'!$H379,'ZASOBY N'!$H379 )</f>
        <v>0</v>
      </c>
      <c r="CP380" s="411">
        <f t="shared" si="131"/>
        <v>0</v>
      </c>
      <c r="CQ380" s="412">
        <f t="shared" si="132"/>
        <v>0</v>
      </c>
      <c r="CS380" s="414" t="str">
        <f>IF(AND(CU380=1,CV380=1,SUMIF($C380:$C$525,$C380,$AF380:$AF$525)=$AF380),$AF380,IF($CX380&gt;0,$CX380,IF(AND(COUNTIF($C$11:$C379,$C380)&gt;=1,COUNTIF($D379:$D379,$D380)&gt;=1),"",IF(AND(SUMIF($C380:$C$525,$C380,$AF380:$AF$525)&gt;$AF380,SUMIF($D380:$D$525,$D380,$AF380:$AF$525)&gt;$AF380),_xlfn.AGGREGATE(14,4,$CW$11:$CW$31*($C$11:$C$31=$C380),1),""))))</f>
        <v/>
      </c>
      <c r="CU380" s="409">
        <f>COUNTIFS('ZASOBY N'!$B379:$B$525,'ZASOBY N'!$B379,'ZASOBY N'!$C379:'ZASOBY N'!$C$525,'ZASOBY N'!$C379,'ZASOBY N'!$D379:'ZASOBY N'!$D$525,'ZASOBY N'!$D379,'ZASOBY N'!$H379:'ZASOBY N'!$H$525,'ZASOBY N'!$H379 )</f>
        <v>0</v>
      </c>
      <c r="CV380" s="410">
        <f>COUNTIFS('ZASOBY N'!$B$10:$B379,'ZASOBY N'!$B379,'ZASOBY N'!$C$10:'ZASOBY N'!$C379,'ZASOBY N'!$C379,'ZASOBY N'!$D$10:'ZASOBY N'!$D379,'ZASOBY N'!$D379,'ZASOBY N'!$H$10:'ZASOBY N'!$H379,'ZASOBY N'!$H379 )</f>
        <v>0</v>
      </c>
      <c r="CW380" s="411">
        <f t="shared" si="133"/>
        <v>0</v>
      </c>
      <c r="CX380" s="412">
        <f t="shared" si="134"/>
        <v>0</v>
      </c>
      <c r="CZ380" s="414" t="str">
        <f>IF(AND(DB380=1,DC380=1,SUMIF($C380:$C$525,$C380,$AE380:$AE$525)=$AE380),$AE380,IF($DE380&gt;0,$DE380,IF(AND(COUNTIF($C$11:$C379,$C380)&gt;=1,COUNTIF($D379:$D379,$D380)&gt;=1),"",IF(AND(SUMIF($C380:$C$525,$C380,$AE380:$AE$525)&gt;$AE380,SUMIF($D380:$D$525,$D380,$AE380:$AE$525)&gt;$AE380),_xlfn.AGGREGATE(14,4,$DD$11:$DD$31*($C$11:$C$31=$C380),1),""))))</f>
        <v/>
      </c>
      <c r="DB380" s="409">
        <f>COUNTIFS('ZASOBY N'!$B379:$B$525,'ZASOBY N'!$B379,'ZASOBY N'!$C379:'ZASOBY N'!$C$525,'ZASOBY N'!$C379,'ZASOBY N'!$D379:'ZASOBY N'!$D$525,'ZASOBY N'!$D379,'ZASOBY N'!$H379:'ZASOBY N'!$H$525,'ZASOBY N'!$H379 )</f>
        <v>0</v>
      </c>
      <c r="DC380" s="410">
        <f>COUNTIFS('ZASOBY N'!$B$10:$B379,'ZASOBY N'!$B379,'ZASOBY N'!$C$10:'ZASOBY N'!$C379,'ZASOBY N'!$C379,'ZASOBY N'!$D$10:'ZASOBY N'!$D379,'ZASOBY N'!$D379,'ZASOBY N'!$H$10:'ZASOBY N'!$H379,'ZASOBY N'!$H379 )</f>
        <v>0</v>
      </c>
      <c r="DD380" s="411">
        <f t="shared" si="135"/>
        <v>0</v>
      </c>
      <c r="DE380" s="412">
        <f t="shared" si="136"/>
        <v>0</v>
      </c>
      <c r="DF380" s="399" t="str">
        <f>IF(AND(DI380=1,DJ380=1,SUMIF($C380:$C$525,$C380,$AD380:$AD$525)=$AD380),$AD380,IF($DL380&gt;0,$DL380,IF(B380="","",IF(AND(COUNTIF($C$11:$C379,$C380)&gt;=1,COUNTIF($D379:$D379,$D380)&gt;=1,COUNTIF($Z377:$Z379,$C380)=0),"",IF(AND(COUNTIF($C$11:$C379,$C380)&gt;=1,COUNTIF($D379:$D379,$D380)&gt;=1),"UJĘTO WYŻEJ",IF(AND(SUMIF($C380:$C$525,$C380,$AD380:$AD$525)&gt;$AD380,SUMIF($D380:$D$525,$D380,$AD380:$AD$525)&gt;$AD380),_xlfn.AGGREGATE(14,4,$DK$11:$DK$31*($C$11:$C$31=$C380),1),""))))))</f>
        <v/>
      </c>
      <c r="DG380" s="414" t="str">
        <f>IF(AND(DI380=1,DJ380=1,SUMIF($C380:$C$525,$C380,$AD380:$AD$525)=$AD380),$AD380,IF($DL380&gt;0,$DL380,IF(AND(COUNTIF($C$11:$C379,$C380)&gt;=1,COUNTIF($D379:$D379,$D380)&gt;=1),"",IF(AND(SUMIF($C380:$C$525,$C380,$AD380:$AD$525)&gt;$AD380,SUMIF($D380:$D$525,$D380,$AD380:$AD$525)&gt;$AD380),_xlfn.AGGREGATE(14,4,$DK$11:$DK$31*($C$11:$C$31=$C380),1),""))))</f>
        <v/>
      </c>
      <c r="DI380" s="409">
        <f>COUNTIFS('ZASOBY N'!$B379:$B$525,'ZASOBY N'!$B379,'ZASOBY N'!$C379:'ZASOBY N'!$C$525,'ZASOBY N'!$C379,'ZASOBY N'!$D379:'ZASOBY N'!$D$525,'ZASOBY N'!$D379,'ZASOBY N'!$H379:'ZASOBY N'!$H$525,'ZASOBY N'!$H379 )</f>
        <v>0</v>
      </c>
      <c r="DJ380" s="410">
        <f>COUNTIFS('ZASOBY N'!$B$10:$B379,'ZASOBY N'!$B379,'ZASOBY N'!$C$10:'ZASOBY N'!$C379,'ZASOBY N'!$C379,'ZASOBY N'!$D$10:'ZASOBY N'!$D379,'ZASOBY N'!$D379,'ZASOBY N'!$H$10:'ZASOBY N'!$H379,'ZASOBY N'!$H379 )</f>
        <v>0</v>
      </c>
      <c r="DK380" s="411">
        <f t="shared" si="137"/>
        <v>0</v>
      </c>
      <c r="DL380" s="412">
        <f t="shared" si="138"/>
        <v>0</v>
      </c>
    </row>
    <row r="381" spans="1:116" ht="18.899999999999999" customHeight="1" x14ac:dyDescent="0.3">
      <c r="A381" s="219"/>
      <c r="B381" s="152" t="str">
        <f>IF('ZASOBY N'!A380="","",'ZASOBY N'!A380)</f>
        <v/>
      </c>
      <c r="C381" s="462" t="str">
        <f>IF('ZASOBY N'!C380="","",'ZASOBY N'!C380)</f>
        <v/>
      </c>
      <c r="D381" s="137" t="str">
        <f>IF('ZASOBY N'!B380="","",'ZASOBY N'!B380)</f>
        <v/>
      </c>
      <c r="E381" s="138"/>
      <c r="F381" s="356" t="str">
        <f>IF('ZASOBY N'!D380="","",'ZASOBY N'!D380)</f>
        <v/>
      </c>
      <c r="G381" s="220" t="str">
        <f>IF('ZASOBY N'!G380="","",'ZASOBY N'!G380)</f>
        <v/>
      </c>
      <c r="H381" s="221" t="str">
        <f>IF('ZASOBY N'!F380="","",'ZASOBY N'!F380)</f>
        <v/>
      </c>
      <c r="I381" s="221" t="str">
        <f>IF('ZASOBY N'!G380="","",'ZASOBY N'!G380)</f>
        <v/>
      </c>
      <c r="J381" s="221" t="str">
        <f>IF('ZASOBY N'!H380="","",'ZASOBY N'!H380)</f>
        <v/>
      </c>
      <c r="K381" s="214">
        <v>0</v>
      </c>
      <c r="L381" s="214">
        <v>0</v>
      </c>
      <c r="M381" s="214">
        <v>0</v>
      </c>
      <c r="N381" s="222" t="str">
        <f>IF('ZASOBY N'!BD380="x","",IF(W381="","",'ZASOBY N'!E380))</f>
        <v/>
      </c>
      <c r="O381" s="223">
        <v>0</v>
      </c>
      <c r="P381" s="223">
        <v>0</v>
      </c>
      <c r="Q381" s="226" t="str">
        <f>IF($N381="","",'UPR BILANS N'!G381*'UPR BILANS N'!N381)</f>
        <v/>
      </c>
      <c r="R381" s="225" t="str">
        <f>IF($N381="","",'ZASOBY N'!O380)</f>
        <v/>
      </c>
      <c r="S381" s="225" t="str">
        <f>IF($N381="","",IF('ZASOBY N'!Q380="",0,'ZASOBY N'!Q380))</f>
        <v/>
      </c>
      <c r="T381" s="225" t="str">
        <f>IF($N381="","",'ZASOBY N'!V380)</f>
        <v/>
      </c>
      <c r="U381" s="225" t="str">
        <f>IF($N381="","",IF('ZASOBY N'!AG380="",0,'ZASOBY N'!AG380))</f>
        <v/>
      </c>
      <c r="V381" s="225" t="str">
        <f>IF($N381="","",IF(NN!P383="",0,NN!P383))</f>
        <v/>
      </c>
      <c r="W381" s="225" t="str">
        <f t="shared" si="139"/>
        <v/>
      </c>
      <c r="X381" s="226" t="str">
        <f t="shared" si="119"/>
        <v/>
      </c>
      <c r="Y381" s="225" t="str">
        <f>IF('ZASOBY N'!AU380="","",IF(C381&lt;&gt;C380,'ZASOBY N'!AU380,IF(D381&lt;&gt;D380,'ZASOBY N'!AU380,IF(F381&lt;&gt;F380,'ZASOBY N'!AU380,IF(G381&lt;&gt;G380,'ZASOBY N'!AU380,IF(J381&lt;&gt;J380,'ZASOBY N'!AU380,IF(NN!AC383="","",IF(AND(C380=C381,H380=H381,J380=J381,NN!AC383&gt;0),"",IF(AND(C381=C382,H381=DO379,NN!CW381&gt;0),'ZASOBY N'!AU380,'ZASOBY N'!AU380)))))))))</f>
        <v/>
      </c>
      <c r="Z381" s="225" t="str">
        <f t="shared" si="140"/>
        <v/>
      </c>
      <c r="AA381" s="227" t="str">
        <f t="shared" si="121"/>
        <v/>
      </c>
      <c r="AB381" s="400" t="str">
        <f t="shared" si="141"/>
        <v/>
      </c>
      <c r="AC381" s="228" t="str">
        <f t="shared" si="120"/>
        <v/>
      </c>
      <c r="AD381" s="222">
        <f>IF(B381="",0,IF(F381="",0,INDEX(POBRANIE_!$B$6:$F$101,MATCH('UPR BILANS N'!$F381,POBRANIE_!$A$6:$A$101,0),2)))</f>
        <v>0</v>
      </c>
      <c r="AE381" s="224">
        <f>IF(OR('ZASOBY N'!G380="",'ZASOBY N'!E380=""),0,IF(B381="",0,'ZASOBY N'!G380*'ZASOBY N'!E380))</f>
        <v>0</v>
      </c>
      <c r="AF381" s="225">
        <f>IF('ZASOBY N'!O380="",0,'ZASOBY N'!O380)</f>
        <v>0</v>
      </c>
      <c r="AG381" s="225">
        <f>IF('ZASOBY N'!Q380="",0,'ZASOBY N'!Q380)</f>
        <v>0</v>
      </c>
      <c r="AH381" s="225">
        <f>IF('ZASOBY N'!V380="",0,'ZASOBY N'!V380)</f>
        <v>0</v>
      </c>
      <c r="AI381" s="225">
        <f>IF('ZASOBY N'!AG380="",0,'ZASOBY N'!AG380)</f>
        <v>0</v>
      </c>
      <c r="AJ381" s="225">
        <f>IF(NN!P383="",0,IF(NN!P383="BRAK kol.7","BRAK BADAŃ",NN!P383))</f>
        <v>0</v>
      </c>
      <c r="AK381" s="225">
        <f>IF(NN!AC383="",0,IF(NN!AC383="BRAK kol.7","BRAK BADAŃ",NN!AC383))</f>
        <v>0</v>
      </c>
      <c r="BJ381" s="414" t="str">
        <f>IF(AND(BL381=1,BM381=1,SUMIF($C381:$C$525,$C381,$AK381:$AK$525)=$AK381),$AK381,IF($BO381&gt;0,$BO381,IF(AND(COUNTIF($C$11:$C380,$C381)&gt;=1,COUNTIF($D380:$D380,$D381)&gt;=1),"",IF(AND(SUMIF($C381:$C$525,$C381,$AK381:$AK$525)&gt;=$AK381,SUMIF($D381:$D$525,$D381,$AK381:$AK$525)&gt;=$AK381),SUMIF($C381:$C$525,$C381,$AK381:$AK$525),""))))</f>
        <v/>
      </c>
      <c r="BL381" s="409">
        <f>COUNTIFS('ZASOBY N'!$B380:$B$525,'ZASOBY N'!$B380,'ZASOBY N'!$C380:'ZASOBY N'!$C$525,'ZASOBY N'!$C380,'ZASOBY N'!$D380:'ZASOBY N'!$D$525,'ZASOBY N'!$D380,'ZASOBY N'!$H380:'ZASOBY N'!$H$525,'ZASOBY N'!$H380 )</f>
        <v>0</v>
      </c>
      <c r="BM381" s="410">
        <f>COUNTIFS('ZASOBY N'!$B$10:$B380,'ZASOBY N'!$B380,'ZASOBY N'!$C$10:'ZASOBY N'!$C380,'ZASOBY N'!$C380,'ZASOBY N'!$D$10:'ZASOBY N'!$D380,'ZASOBY N'!$D380,'ZASOBY N'!$H$10:'ZASOBY N'!$H380,'ZASOBY N'!$H380 )</f>
        <v>0</v>
      </c>
      <c r="BN381" s="411">
        <f t="shared" si="122"/>
        <v>0</v>
      </c>
      <c r="BO381" s="412">
        <f t="shared" si="123"/>
        <v>0</v>
      </c>
      <c r="BP381" s="94" t="str">
        <f t="shared" si="124"/>
        <v/>
      </c>
      <c r="BQ381" s="414" t="str">
        <f>IF(AND(BS381=1,BT381=1,SUMIF($C381:$C$525,$C381,$AJ381:$AJ$525)=$AJ381),$AJ381,IF($BV381&gt;0,$BV381,IF(AND(COUNTIF($C$11:$C380,$C381)&gt;=1,COUNTIF($D380:$D380,$D381)&gt;=1),"",IF(AND(SUMIF($C381:$C$525,$C381,$AJ381:$AJ$525)&gt;$AJ381,SUMIF($D381:$D$525,$D381,$AJ381:$AJ$525)&gt;$AJ381),SUMIF($C381:$C$525,$C381,$AJ381:$AJ$525),""))))</f>
        <v/>
      </c>
      <c r="BS381" s="409">
        <f>COUNTIFS('ZASOBY N'!$B380:$B$525,'ZASOBY N'!$B380,'ZASOBY N'!$C380:'ZASOBY N'!$C$525,'ZASOBY N'!$C380,'ZASOBY N'!$D380:'ZASOBY N'!$D$525,'ZASOBY N'!$D380,'ZASOBY N'!$H380:'ZASOBY N'!$H$525,'ZASOBY N'!$H380 )</f>
        <v>0</v>
      </c>
      <c r="BT381" s="410">
        <f>COUNTIFS('ZASOBY N'!$B$10:$B380,'ZASOBY N'!$B380,'ZASOBY N'!$C$10:'ZASOBY N'!$C380,'ZASOBY N'!$C380,'ZASOBY N'!$D$10:'ZASOBY N'!$D380,'ZASOBY N'!$D380,'ZASOBY N'!$H$10:'ZASOBY N'!$H380,'ZASOBY N'!$H380 )</f>
        <v>0</v>
      </c>
      <c r="BU381" s="411">
        <f t="shared" si="125"/>
        <v>0</v>
      </c>
      <c r="BV381" s="412">
        <f t="shared" si="126"/>
        <v>0</v>
      </c>
      <c r="BW381" s="94" t="s">
        <v>499</v>
      </c>
      <c r="BX381" s="414" t="str">
        <f>IF(AND(BZ381=1,CA381=1,SUMIF($C381:$C$525,$C381,$AI381:$AI$525)=$AI381),$AI381,IF($CC381&gt;0,$CC381,IF(AND(COUNTIF($C$11:$C380,$C381)&gt;=1,COUNTIF($D380:$D380,$D381)&gt;=1),"",IF(AND(SUMIF($C381:$C$525,$C381,$AI381:$AI$525)&gt;$AI381,SUMIF($D381:$D$525,$D381,$AI381:$AI$525)&gt;$IG381),_xlfn.AGGREGATE(14,4,$CB$11:$CB$31*($C$11:$C$31=$C381),1),""))))</f>
        <v/>
      </c>
      <c r="BZ381" s="409">
        <f>COUNTIFS('ZASOBY N'!$B380:$B$525,'ZASOBY N'!$B380,'ZASOBY N'!$C380:'ZASOBY N'!$C$525,'ZASOBY N'!$C380,'ZASOBY N'!$D380:'ZASOBY N'!$D$525,'ZASOBY N'!$D380,'ZASOBY N'!$H380:'ZASOBY N'!$H$525,'ZASOBY N'!$H380 )</f>
        <v>0</v>
      </c>
      <c r="CA381" s="410">
        <f>COUNTIFS('ZASOBY N'!$B$10:$B380,'ZASOBY N'!$B380,'ZASOBY N'!$C$10:'ZASOBY N'!$C380,'ZASOBY N'!$C380,'ZASOBY N'!$D$10:'ZASOBY N'!$D380,'ZASOBY N'!$D380,'ZASOBY N'!$H$10:'ZASOBY N'!$H380,'ZASOBY N'!$H380 )</f>
        <v>0</v>
      </c>
      <c r="CB381" s="411">
        <f t="shared" si="127"/>
        <v>0</v>
      </c>
      <c r="CC381" s="412">
        <f t="shared" si="128"/>
        <v>0</v>
      </c>
      <c r="CE381" s="414" t="str">
        <f>IF(AND(CG381=1,CH381=1,SUMIF($C381:$C$525,$C381,$AH381:$AH$525)=$AH381),$AH381,IF($CJ381&gt;0,$CJ381,IF(AND(COUNTIF($C$11:$C380,$C381)&gt;=1,COUNTIF($D380:$D380,$D381)&gt;=1),"",IF(AND(SUMIF($C381:$C$525,$C381,$AH381:$AH$525)&gt;$AH381,SUMIF($D381:$D$525,$D381,$AH381:$AH$525)&gt;$AH381),_xlfn.AGGREGATE(14,4,$CI$11:$CI$31*($C$11:$C$31=$C381),1),""))))</f>
        <v/>
      </c>
      <c r="CG381" s="409">
        <f>COUNTIFS('ZASOBY N'!$B380:$B$525,'ZASOBY N'!$B380,'ZASOBY N'!$C380:'ZASOBY N'!$C$525,'ZASOBY N'!$C380,'ZASOBY N'!$D380:'ZASOBY N'!$D$525,'ZASOBY N'!$D380,'ZASOBY N'!$H380:'ZASOBY N'!$H$525,'ZASOBY N'!$H380 )</f>
        <v>0</v>
      </c>
      <c r="CH381" s="410">
        <f>COUNTIFS('ZASOBY N'!$B$10:$B380,'ZASOBY N'!$B380,'ZASOBY N'!$C$10:'ZASOBY N'!$C380,'ZASOBY N'!$C380,'ZASOBY N'!$D$10:'ZASOBY N'!$D380,'ZASOBY N'!$D380,'ZASOBY N'!$H$10:'ZASOBY N'!$H380,'ZASOBY N'!$H380 )</f>
        <v>0</v>
      </c>
      <c r="CI381" s="411">
        <f t="shared" si="129"/>
        <v>0</v>
      </c>
      <c r="CJ381" s="412">
        <f t="shared" si="130"/>
        <v>0</v>
      </c>
      <c r="CL381" s="414" t="str">
        <f>IF(AND(CN381=1,CO381=1,SUMIF($C381:$C$525,$C381,$AG381:$AG$525)=$AG381),$AG381,IF($CQ381&gt;0,$CQ381,IF(AND(COUNTIF($C$11:$C380,$C381)&gt;=1,COUNTIF($D380:$D380,$D381)&gt;=1),"",IF(AND(SUMIF($C381:$C$525,$C381,$AG381:$AG$525)&gt;$AG381,SUMIF($D381:$D$525,$D381,$AG381:$AG$525)&gt;$AG381),_xlfn.AGGREGATE(14,4,$CP$11:$CP$31*($C$11:$C$31=$C381),1),""))))</f>
        <v/>
      </c>
      <c r="CN381" s="409">
        <f>COUNTIFS('ZASOBY N'!$B380:$B$525,'ZASOBY N'!$B380,'ZASOBY N'!$C380:'ZASOBY N'!$C$525,'ZASOBY N'!$C380,'ZASOBY N'!$D380:'ZASOBY N'!$D$525,'ZASOBY N'!$D380,'ZASOBY N'!$H380:'ZASOBY N'!$H$525,'ZASOBY N'!$H380 )</f>
        <v>0</v>
      </c>
      <c r="CO381" s="410">
        <f>COUNTIFS('ZASOBY N'!$B$10:$B380,'ZASOBY N'!$B380,'ZASOBY N'!$C$10:'ZASOBY N'!$C380,'ZASOBY N'!$C380,'ZASOBY N'!$D$10:'ZASOBY N'!$D380,'ZASOBY N'!$D380,'ZASOBY N'!$H$10:'ZASOBY N'!$H380,'ZASOBY N'!$H380 )</f>
        <v>0</v>
      </c>
      <c r="CP381" s="411">
        <f t="shared" si="131"/>
        <v>0</v>
      </c>
      <c r="CQ381" s="412">
        <f t="shared" si="132"/>
        <v>0</v>
      </c>
      <c r="CS381" s="414" t="str">
        <f>IF(AND(CU381=1,CV381=1,SUMIF($C381:$C$525,$C381,$AF381:$AF$525)=$AF381),$AF381,IF($CX381&gt;0,$CX381,IF(AND(COUNTIF($C$11:$C380,$C381)&gt;=1,COUNTIF($D380:$D380,$D381)&gt;=1),"",IF(AND(SUMIF($C381:$C$525,$C381,$AF381:$AF$525)&gt;$AF381,SUMIF($D381:$D$525,$D381,$AF381:$AF$525)&gt;$AF381),_xlfn.AGGREGATE(14,4,$CW$11:$CW$31*($C$11:$C$31=$C381),1),""))))</f>
        <v/>
      </c>
      <c r="CU381" s="409">
        <f>COUNTIFS('ZASOBY N'!$B380:$B$525,'ZASOBY N'!$B380,'ZASOBY N'!$C380:'ZASOBY N'!$C$525,'ZASOBY N'!$C380,'ZASOBY N'!$D380:'ZASOBY N'!$D$525,'ZASOBY N'!$D380,'ZASOBY N'!$H380:'ZASOBY N'!$H$525,'ZASOBY N'!$H380 )</f>
        <v>0</v>
      </c>
      <c r="CV381" s="410">
        <f>COUNTIFS('ZASOBY N'!$B$10:$B380,'ZASOBY N'!$B380,'ZASOBY N'!$C$10:'ZASOBY N'!$C380,'ZASOBY N'!$C380,'ZASOBY N'!$D$10:'ZASOBY N'!$D380,'ZASOBY N'!$D380,'ZASOBY N'!$H$10:'ZASOBY N'!$H380,'ZASOBY N'!$H380 )</f>
        <v>0</v>
      </c>
      <c r="CW381" s="411">
        <f t="shared" si="133"/>
        <v>0</v>
      </c>
      <c r="CX381" s="412">
        <f t="shared" si="134"/>
        <v>0</v>
      </c>
      <c r="CZ381" s="414" t="str">
        <f>IF(AND(DB381=1,DC381=1,SUMIF($C381:$C$525,$C381,$AE381:$AE$525)=$AE381),$AE381,IF($DE381&gt;0,$DE381,IF(AND(COUNTIF($C$11:$C380,$C381)&gt;=1,COUNTIF($D380:$D380,$D381)&gt;=1),"",IF(AND(SUMIF($C381:$C$525,$C381,$AE381:$AE$525)&gt;$AE381,SUMIF($D381:$D$525,$D381,$AE381:$AE$525)&gt;$AE381),_xlfn.AGGREGATE(14,4,$DD$11:$DD$31*($C$11:$C$31=$C381),1),""))))</f>
        <v/>
      </c>
      <c r="DB381" s="409">
        <f>COUNTIFS('ZASOBY N'!$B380:$B$525,'ZASOBY N'!$B380,'ZASOBY N'!$C380:'ZASOBY N'!$C$525,'ZASOBY N'!$C380,'ZASOBY N'!$D380:'ZASOBY N'!$D$525,'ZASOBY N'!$D380,'ZASOBY N'!$H380:'ZASOBY N'!$H$525,'ZASOBY N'!$H380 )</f>
        <v>0</v>
      </c>
      <c r="DC381" s="410">
        <f>COUNTIFS('ZASOBY N'!$B$10:$B380,'ZASOBY N'!$B380,'ZASOBY N'!$C$10:'ZASOBY N'!$C380,'ZASOBY N'!$C380,'ZASOBY N'!$D$10:'ZASOBY N'!$D380,'ZASOBY N'!$D380,'ZASOBY N'!$H$10:'ZASOBY N'!$H380,'ZASOBY N'!$H380 )</f>
        <v>0</v>
      </c>
      <c r="DD381" s="411">
        <f t="shared" si="135"/>
        <v>0</v>
      </c>
      <c r="DE381" s="412">
        <f t="shared" si="136"/>
        <v>0</v>
      </c>
      <c r="DF381" s="399" t="str">
        <f>IF(AND(DI381=1,DJ381=1,SUMIF($C381:$C$525,$C381,$AD381:$AD$525)=$AD381),$AD381,IF($DL381&gt;0,$DL381,IF(B381="","",IF(AND(COUNTIF($C$11:$C380,$C381)&gt;=1,COUNTIF($D380:$D380,$D381)&gt;=1,COUNTIF($Z378:$Z380,$C381)=0),"",IF(AND(COUNTIF($C$11:$C380,$C381)&gt;=1,COUNTIF($D380:$D380,$D381)&gt;=1),"UJĘTO WYŻEJ",IF(AND(SUMIF($C381:$C$525,$C381,$AD381:$AD$525)&gt;$AD381,SUMIF($D381:$D$525,$D381,$AD381:$AD$525)&gt;$AD381),_xlfn.AGGREGATE(14,4,$DK$11:$DK$31*($C$11:$C$31=$C381),1),""))))))</f>
        <v/>
      </c>
      <c r="DG381" s="414" t="str">
        <f>IF(AND(DI381=1,DJ381=1,SUMIF($C381:$C$525,$C381,$AD381:$AD$525)=$AD381),$AD381,IF($DL381&gt;0,$DL381,IF(AND(COUNTIF($C$11:$C380,$C381)&gt;=1,COUNTIF($D380:$D380,$D381)&gt;=1),"",IF(AND(SUMIF($C381:$C$525,$C381,$AD381:$AD$525)&gt;$AD381,SUMIF($D381:$D$525,$D381,$AD381:$AD$525)&gt;$AD381),_xlfn.AGGREGATE(14,4,$DK$11:$DK$31*($C$11:$C$31=$C381),1),""))))</f>
        <v/>
      </c>
      <c r="DI381" s="409">
        <f>COUNTIFS('ZASOBY N'!$B380:$B$525,'ZASOBY N'!$B380,'ZASOBY N'!$C380:'ZASOBY N'!$C$525,'ZASOBY N'!$C380,'ZASOBY N'!$D380:'ZASOBY N'!$D$525,'ZASOBY N'!$D380,'ZASOBY N'!$H380:'ZASOBY N'!$H$525,'ZASOBY N'!$H380 )</f>
        <v>0</v>
      </c>
      <c r="DJ381" s="410">
        <f>COUNTIFS('ZASOBY N'!$B$10:$B380,'ZASOBY N'!$B380,'ZASOBY N'!$C$10:'ZASOBY N'!$C380,'ZASOBY N'!$C380,'ZASOBY N'!$D$10:'ZASOBY N'!$D380,'ZASOBY N'!$D380,'ZASOBY N'!$H$10:'ZASOBY N'!$H380,'ZASOBY N'!$H380 )</f>
        <v>0</v>
      </c>
      <c r="DK381" s="411">
        <f t="shared" si="137"/>
        <v>0</v>
      </c>
      <c r="DL381" s="412">
        <f t="shared" si="138"/>
        <v>0</v>
      </c>
    </row>
    <row r="382" spans="1:116" ht="18.899999999999999" customHeight="1" x14ac:dyDescent="0.3">
      <c r="A382" s="219"/>
      <c r="B382" s="152" t="str">
        <f>IF('ZASOBY N'!A381="","",'ZASOBY N'!A381)</f>
        <v/>
      </c>
      <c r="C382" s="462" t="str">
        <f>IF('ZASOBY N'!C381="","",'ZASOBY N'!C381)</f>
        <v/>
      </c>
      <c r="D382" s="137" t="str">
        <f>IF('ZASOBY N'!B381="","",'ZASOBY N'!B381)</f>
        <v/>
      </c>
      <c r="E382" s="138"/>
      <c r="F382" s="356" t="str">
        <f>IF('ZASOBY N'!D381="","",'ZASOBY N'!D381)</f>
        <v/>
      </c>
      <c r="G382" s="220" t="str">
        <f>IF('ZASOBY N'!G381="","",'ZASOBY N'!G381)</f>
        <v/>
      </c>
      <c r="H382" s="221" t="str">
        <f>IF('ZASOBY N'!F381="","",'ZASOBY N'!F381)</f>
        <v/>
      </c>
      <c r="I382" s="221" t="str">
        <f>IF('ZASOBY N'!G381="","",'ZASOBY N'!G381)</f>
        <v/>
      </c>
      <c r="J382" s="221" t="str">
        <f>IF('ZASOBY N'!H381="","",'ZASOBY N'!H381)</f>
        <v/>
      </c>
      <c r="K382" s="214">
        <v>0</v>
      </c>
      <c r="L382" s="214">
        <v>0</v>
      </c>
      <c r="M382" s="214">
        <v>0</v>
      </c>
      <c r="N382" s="222" t="str">
        <f>IF('ZASOBY N'!BD381="x","",IF(W382="","",'ZASOBY N'!E381))</f>
        <v/>
      </c>
      <c r="O382" s="223">
        <v>0</v>
      </c>
      <c r="P382" s="223">
        <v>0</v>
      </c>
      <c r="Q382" s="226" t="str">
        <f>IF($N382="","",'UPR BILANS N'!G382*'UPR BILANS N'!N382)</f>
        <v/>
      </c>
      <c r="R382" s="225" t="str">
        <f>IF($N382="","",'ZASOBY N'!O381)</f>
        <v/>
      </c>
      <c r="S382" s="225" t="str">
        <f>IF($N382="","",IF('ZASOBY N'!Q381="",0,'ZASOBY N'!Q381))</f>
        <v/>
      </c>
      <c r="T382" s="225" t="str">
        <f>IF($N382="","",'ZASOBY N'!V381)</f>
        <v/>
      </c>
      <c r="U382" s="225" t="str">
        <f>IF($N382="","",IF('ZASOBY N'!AG381="",0,'ZASOBY N'!AG381))</f>
        <v/>
      </c>
      <c r="V382" s="225" t="str">
        <f>IF($N382="","",IF(NN!P384="",0,NN!P384))</f>
        <v/>
      </c>
      <c r="W382" s="225" t="str">
        <f t="shared" si="139"/>
        <v/>
      </c>
      <c r="X382" s="226" t="str">
        <f t="shared" ref="X382:X445" si="142">IF(N382="","",SUM(R382:W382))</f>
        <v/>
      </c>
      <c r="Y382" s="225" t="str">
        <f>IF('ZASOBY N'!AU381="","",IF(C382&lt;&gt;C381,'ZASOBY N'!AU381,IF(D382&lt;&gt;D381,'ZASOBY N'!AU381,IF(F382&lt;&gt;F381,'ZASOBY N'!AU381,IF(G382&lt;&gt;G381,'ZASOBY N'!AU381,IF(J382&lt;&gt;J381,'ZASOBY N'!AU381,IF(NN!AC384="","",IF(AND(C381=C382,H381=H382,J381=J382,NN!AC384&gt;0),"",IF(AND(C382=C383,H382=DO380,NN!CW382&gt;0),'ZASOBY N'!AU381,'ZASOBY N'!AU381)))))))))</f>
        <v/>
      </c>
      <c r="Z382" s="225" t="str">
        <f t="shared" si="140"/>
        <v/>
      </c>
      <c r="AA382" s="227" t="str">
        <f t="shared" si="121"/>
        <v/>
      </c>
      <c r="AB382" s="400" t="str">
        <f t="shared" si="141"/>
        <v/>
      </c>
      <c r="AC382" s="228" t="str">
        <f t="shared" si="120"/>
        <v/>
      </c>
      <c r="AD382" s="222">
        <f>IF(B382="",0,IF(F382="",0,INDEX(POBRANIE_!$B$6:$F$101,MATCH('UPR BILANS N'!$F382,POBRANIE_!$A$6:$A$101,0),2)))</f>
        <v>0</v>
      </c>
      <c r="AE382" s="224">
        <f>IF(OR('ZASOBY N'!G381="",'ZASOBY N'!E381=""),0,IF(B382="",0,'ZASOBY N'!G381*'ZASOBY N'!E381))</f>
        <v>0</v>
      </c>
      <c r="AF382" s="225">
        <f>IF('ZASOBY N'!O381="",0,'ZASOBY N'!O381)</f>
        <v>0</v>
      </c>
      <c r="AG382" s="225">
        <f>IF('ZASOBY N'!Q381="",0,'ZASOBY N'!Q381)</f>
        <v>0</v>
      </c>
      <c r="AH382" s="225">
        <f>IF('ZASOBY N'!V381="",0,'ZASOBY N'!V381)</f>
        <v>0</v>
      </c>
      <c r="AI382" s="225">
        <f>IF('ZASOBY N'!AG381="",0,'ZASOBY N'!AG381)</f>
        <v>0</v>
      </c>
      <c r="AJ382" s="225">
        <f>IF(NN!P384="",0,IF(NN!P384="BRAK kol.7","BRAK BADAŃ",NN!P384))</f>
        <v>0</v>
      </c>
      <c r="AK382" s="225">
        <f>IF(NN!AC384="",0,IF(NN!AC384="BRAK kol.7","BRAK BADAŃ",NN!AC384))</f>
        <v>0</v>
      </c>
      <c r="BJ382" s="414" t="str">
        <f>IF(AND(BL382=1,BM382=1,SUMIF($C382:$C$525,$C382,$AK382:$AK$525)=$AK382),$AK382,IF($BO382&gt;0,$BO382,IF(AND(COUNTIF($C$11:$C381,$C382)&gt;=1,COUNTIF($D381:$D381,$D382)&gt;=1),"",IF(AND(SUMIF($C382:$C$525,$C382,$AK382:$AK$525)&gt;=$AK382,SUMIF($D382:$D$525,$D382,$AK382:$AK$525)&gt;=$AK382),SUMIF($C382:$C$525,$C382,$AK382:$AK$525),""))))</f>
        <v/>
      </c>
      <c r="BL382" s="409">
        <f>COUNTIFS('ZASOBY N'!$B381:$B$525,'ZASOBY N'!$B381,'ZASOBY N'!$C381:'ZASOBY N'!$C$525,'ZASOBY N'!$C381,'ZASOBY N'!$D381:'ZASOBY N'!$D$525,'ZASOBY N'!$D381,'ZASOBY N'!$H381:'ZASOBY N'!$H$525,'ZASOBY N'!$H381 )</f>
        <v>0</v>
      </c>
      <c r="BM382" s="410">
        <f>COUNTIFS('ZASOBY N'!$B$10:$B381,'ZASOBY N'!$B381,'ZASOBY N'!$C$10:'ZASOBY N'!$C381,'ZASOBY N'!$C381,'ZASOBY N'!$D$10:'ZASOBY N'!$D381,'ZASOBY N'!$D381,'ZASOBY N'!$H$10:'ZASOBY N'!$H381,'ZASOBY N'!$H381 )</f>
        <v>0</v>
      </c>
      <c r="BN382" s="411">
        <f t="shared" si="122"/>
        <v>0</v>
      </c>
      <c r="BO382" s="412">
        <f t="shared" si="123"/>
        <v>0</v>
      </c>
      <c r="BP382" s="94" t="str">
        <f t="shared" si="124"/>
        <v/>
      </c>
      <c r="BQ382" s="414" t="str">
        <f>IF(AND(BS382=1,BT382=1,SUMIF($C382:$C$525,$C382,$AJ382:$AJ$525)=$AJ382),$AJ382,IF($BV382&gt;0,$BV382,IF(AND(COUNTIF($C$11:$C381,$C382)&gt;=1,COUNTIF($D381:$D381,$D382)&gt;=1),"",IF(AND(SUMIF($C382:$C$525,$C382,$AJ382:$AJ$525)&gt;$AJ382,SUMIF($D382:$D$525,$D382,$AJ382:$AJ$525)&gt;$AJ382),SUMIF($C382:$C$525,$C382,$AJ382:$AJ$525),""))))</f>
        <v/>
      </c>
      <c r="BS382" s="409">
        <f>COUNTIFS('ZASOBY N'!$B381:$B$525,'ZASOBY N'!$B381,'ZASOBY N'!$C381:'ZASOBY N'!$C$525,'ZASOBY N'!$C381,'ZASOBY N'!$D381:'ZASOBY N'!$D$525,'ZASOBY N'!$D381,'ZASOBY N'!$H381:'ZASOBY N'!$H$525,'ZASOBY N'!$H381 )</f>
        <v>0</v>
      </c>
      <c r="BT382" s="410">
        <f>COUNTIFS('ZASOBY N'!$B$10:$B381,'ZASOBY N'!$B381,'ZASOBY N'!$C$10:'ZASOBY N'!$C381,'ZASOBY N'!$C381,'ZASOBY N'!$D$10:'ZASOBY N'!$D381,'ZASOBY N'!$D381,'ZASOBY N'!$H$10:'ZASOBY N'!$H381,'ZASOBY N'!$H381 )</f>
        <v>0</v>
      </c>
      <c r="BU382" s="411">
        <f t="shared" si="125"/>
        <v>0</v>
      </c>
      <c r="BV382" s="412">
        <f t="shared" si="126"/>
        <v>0</v>
      </c>
      <c r="BW382" s="94" t="s">
        <v>499</v>
      </c>
      <c r="BX382" s="414" t="str">
        <f>IF(AND(BZ382=1,CA382=1,SUMIF($C382:$C$525,$C382,$AI382:$AI$525)=$AI382),$AI382,IF($CC382&gt;0,$CC382,IF(AND(COUNTIF($C$11:$C381,$C382)&gt;=1,COUNTIF($D381:$D381,$D382)&gt;=1),"",IF(AND(SUMIF($C382:$C$525,$C382,$AI382:$AI$525)&gt;$AI382,SUMIF($D382:$D$525,$D382,$AI382:$AI$525)&gt;$IG382),_xlfn.AGGREGATE(14,4,$CB$11:$CB$31*($C$11:$C$31=$C382),1),""))))</f>
        <v/>
      </c>
      <c r="BZ382" s="409">
        <f>COUNTIFS('ZASOBY N'!$B381:$B$525,'ZASOBY N'!$B381,'ZASOBY N'!$C381:'ZASOBY N'!$C$525,'ZASOBY N'!$C381,'ZASOBY N'!$D381:'ZASOBY N'!$D$525,'ZASOBY N'!$D381,'ZASOBY N'!$H381:'ZASOBY N'!$H$525,'ZASOBY N'!$H381 )</f>
        <v>0</v>
      </c>
      <c r="CA382" s="410">
        <f>COUNTIFS('ZASOBY N'!$B$10:$B381,'ZASOBY N'!$B381,'ZASOBY N'!$C$10:'ZASOBY N'!$C381,'ZASOBY N'!$C381,'ZASOBY N'!$D$10:'ZASOBY N'!$D381,'ZASOBY N'!$D381,'ZASOBY N'!$H$10:'ZASOBY N'!$H381,'ZASOBY N'!$H381 )</f>
        <v>0</v>
      </c>
      <c r="CB382" s="411">
        <f t="shared" si="127"/>
        <v>0</v>
      </c>
      <c r="CC382" s="412">
        <f t="shared" si="128"/>
        <v>0</v>
      </c>
      <c r="CE382" s="414" t="str">
        <f>IF(AND(CG382=1,CH382=1,SUMIF($C382:$C$525,$C382,$AH382:$AH$525)=$AH382),$AH382,IF($CJ382&gt;0,$CJ382,IF(AND(COUNTIF($C$11:$C381,$C382)&gt;=1,COUNTIF($D381:$D381,$D382)&gt;=1),"",IF(AND(SUMIF($C382:$C$525,$C382,$AH382:$AH$525)&gt;$AH382,SUMIF($D382:$D$525,$D382,$AH382:$AH$525)&gt;$AH382),_xlfn.AGGREGATE(14,4,$CI$11:$CI$31*($C$11:$C$31=$C382),1),""))))</f>
        <v/>
      </c>
      <c r="CG382" s="409">
        <f>COUNTIFS('ZASOBY N'!$B381:$B$525,'ZASOBY N'!$B381,'ZASOBY N'!$C381:'ZASOBY N'!$C$525,'ZASOBY N'!$C381,'ZASOBY N'!$D381:'ZASOBY N'!$D$525,'ZASOBY N'!$D381,'ZASOBY N'!$H381:'ZASOBY N'!$H$525,'ZASOBY N'!$H381 )</f>
        <v>0</v>
      </c>
      <c r="CH382" s="410">
        <f>COUNTIFS('ZASOBY N'!$B$10:$B381,'ZASOBY N'!$B381,'ZASOBY N'!$C$10:'ZASOBY N'!$C381,'ZASOBY N'!$C381,'ZASOBY N'!$D$10:'ZASOBY N'!$D381,'ZASOBY N'!$D381,'ZASOBY N'!$H$10:'ZASOBY N'!$H381,'ZASOBY N'!$H381 )</f>
        <v>0</v>
      </c>
      <c r="CI382" s="411">
        <f t="shared" si="129"/>
        <v>0</v>
      </c>
      <c r="CJ382" s="412">
        <f t="shared" si="130"/>
        <v>0</v>
      </c>
      <c r="CL382" s="414" t="str">
        <f>IF(AND(CN382=1,CO382=1,SUMIF($C382:$C$525,$C382,$AG382:$AG$525)=$AG382),$AG382,IF($CQ382&gt;0,$CQ382,IF(AND(COUNTIF($C$11:$C381,$C382)&gt;=1,COUNTIF($D381:$D381,$D382)&gt;=1),"",IF(AND(SUMIF($C382:$C$525,$C382,$AG382:$AG$525)&gt;$AG382,SUMIF($D382:$D$525,$D382,$AG382:$AG$525)&gt;$AG382),_xlfn.AGGREGATE(14,4,$CP$11:$CP$31*($C$11:$C$31=$C382),1),""))))</f>
        <v/>
      </c>
      <c r="CN382" s="409">
        <f>COUNTIFS('ZASOBY N'!$B381:$B$525,'ZASOBY N'!$B381,'ZASOBY N'!$C381:'ZASOBY N'!$C$525,'ZASOBY N'!$C381,'ZASOBY N'!$D381:'ZASOBY N'!$D$525,'ZASOBY N'!$D381,'ZASOBY N'!$H381:'ZASOBY N'!$H$525,'ZASOBY N'!$H381 )</f>
        <v>0</v>
      </c>
      <c r="CO382" s="410">
        <f>COUNTIFS('ZASOBY N'!$B$10:$B381,'ZASOBY N'!$B381,'ZASOBY N'!$C$10:'ZASOBY N'!$C381,'ZASOBY N'!$C381,'ZASOBY N'!$D$10:'ZASOBY N'!$D381,'ZASOBY N'!$D381,'ZASOBY N'!$H$10:'ZASOBY N'!$H381,'ZASOBY N'!$H381 )</f>
        <v>0</v>
      </c>
      <c r="CP382" s="411">
        <f t="shared" si="131"/>
        <v>0</v>
      </c>
      <c r="CQ382" s="412">
        <f t="shared" si="132"/>
        <v>0</v>
      </c>
      <c r="CS382" s="414" t="str">
        <f>IF(AND(CU382=1,CV382=1,SUMIF($C382:$C$525,$C382,$AF382:$AF$525)=$AF382),$AF382,IF($CX382&gt;0,$CX382,IF(AND(COUNTIF($C$11:$C381,$C382)&gt;=1,COUNTIF($D381:$D381,$D382)&gt;=1),"",IF(AND(SUMIF($C382:$C$525,$C382,$AF382:$AF$525)&gt;$AF382,SUMIF($D382:$D$525,$D382,$AF382:$AF$525)&gt;$AF382),_xlfn.AGGREGATE(14,4,$CW$11:$CW$31*($C$11:$C$31=$C382),1),""))))</f>
        <v/>
      </c>
      <c r="CU382" s="409">
        <f>COUNTIFS('ZASOBY N'!$B381:$B$525,'ZASOBY N'!$B381,'ZASOBY N'!$C381:'ZASOBY N'!$C$525,'ZASOBY N'!$C381,'ZASOBY N'!$D381:'ZASOBY N'!$D$525,'ZASOBY N'!$D381,'ZASOBY N'!$H381:'ZASOBY N'!$H$525,'ZASOBY N'!$H381 )</f>
        <v>0</v>
      </c>
      <c r="CV382" s="410">
        <f>COUNTIFS('ZASOBY N'!$B$10:$B381,'ZASOBY N'!$B381,'ZASOBY N'!$C$10:'ZASOBY N'!$C381,'ZASOBY N'!$C381,'ZASOBY N'!$D$10:'ZASOBY N'!$D381,'ZASOBY N'!$D381,'ZASOBY N'!$H$10:'ZASOBY N'!$H381,'ZASOBY N'!$H381 )</f>
        <v>0</v>
      </c>
      <c r="CW382" s="411">
        <f t="shared" si="133"/>
        <v>0</v>
      </c>
      <c r="CX382" s="412">
        <f t="shared" si="134"/>
        <v>0</v>
      </c>
      <c r="CZ382" s="414" t="str">
        <f>IF(AND(DB382=1,DC382=1,SUMIF($C382:$C$525,$C382,$AE382:$AE$525)=$AE382),$AE382,IF($DE382&gt;0,$DE382,IF(AND(COUNTIF($C$11:$C381,$C382)&gt;=1,COUNTIF($D381:$D381,$D382)&gt;=1),"",IF(AND(SUMIF($C382:$C$525,$C382,$AE382:$AE$525)&gt;$AE382,SUMIF($D382:$D$525,$D382,$AE382:$AE$525)&gt;$AE382),_xlfn.AGGREGATE(14,4,$DD$11:$DD$31*($C$11:$C$31=$C382),1),""))))</f>
        <v/>
      </c>
      <c r="DB382" s="409">
        <f>COUNTIFS('ZASOBY N'!$B381:$B$525,'ZASOBY N'!$B381,'ZASOBY N'!$C381:'ZASOBY N'!$C$525,'ZASOBY N'!$C381,'ZASOBY N'!$D381:'ZASOBY N'!$D$525,'ZASOBY N'!$D381,'ZASOBY N'!$H381:'ZASOBY N'!$H$525,'ZASOBY N'!$H381 )</f>
        <v>0</v>
      </c>
      <c r="DC382" s="410">
        <f>COUNTIFS('ZASOBY N'!$B$10:$B381,'ZASOBY N'!$B381,'ZASOBY N'!$C$10:'ZASOBY N'!$C381,'ZASOBY N'!$C381,'ZASOBY N'!$D$10:'ZASOBY N'!$D381,'ZASOBY N'!$D381,'ZASOBY N'!$H$10:'ZASOBY N'!$H381,'ZASOBY N'!$H381 )</f>
        <v>0</v>
      </c>
      <c r="DD382" s="411">
        <f t="shared" si="135"/>
        <v>0</v>
      </c>
      <c r="DE382" s="412">
        <f t="shared" si="136"/>
        <v>0</v>
      </c>
      <c r="DF382" s="399" t="str">
        <f>IF(AND(DI382=1,DJ382=1,SUMIF($C382:$C$525,$C382,$AD382:$AD$525)=$AD382),$AD382,IF($DL382&gt;0,$DL382,IF(B382="","",IF(AND(COUNTIF($C$11:$C381,$C382)&gt;=1,COUNTIF($D381:$D381,$D382)&gt;=1,COUNTIF($Z379:$Z381,$C382)=0),"",IF(AND(COUNTIF($C$11:$C381,$C382)&gt;=1,COUNTIF($D381:$D381,$D382)&gt;=1),"UJĘTO WYŻEJ",IF(AND(SUMIF($C382:$C$525,$C382,$AD382:$AD$525)&gt;$AD382,SUMIF($D382:$D$525,$D382,$AD382:$AD$525)&gt;$AD382),_xlfn.AGGREGATE(14,4,$DK$11:$DK$31*($C$11:$C$31=$C382),1),""))))))</f>
        <v/>
      </c>
      <c r="DG382" s="414" t="str">
        <f>IF(AND(DI382=1,DJ382=1,SUMIF($C382:$C$525,$C382,$AD382:$AD$525)=$AD382),$AD382,IF($DL382&gt;0,$DL382,IF(AND(COUNTIF($C$11:$C381,$C382)&gt;=1,COUNTIF($D381:$D381,$D382)&gt;=1),"",IF(AND(SUMIF($C382:$C$525,$C382,$AD382:$AD$525)&gt;$AD382,SUMIF($D382:$D$525,$D382,$AD382:$AD$525)&gt;$AD382),_xlfn.AGGREGATE(14,4,$DK$11:$DK$31*($C$11:$C$31=$C382),1),""))))</f>
        <v/>
      </c>
      <c r="DI382" s="409">
        <f>COUNTIFS('ZASOBY N'!$B381:$B$525,'ZASOBY N'!$B381,'ZASOBY N'!$C381:'ZASOBY N'!$C$525,'ZASOBY N'!$C381,'ZASOBY N'!$D381:'ZASOBY N'!$D$525,'ZASOBY N'!$D381,'ZASOBY N'!$H381:'ZASOBY N'!$H$525,'ZASOBY N'!$H381 )</f>
        <v>0</v>
      </c>
      <c r="DJ382" s="410">
        <f>COUNTIFS('ZASOBY N'!$B$10:$B381,'ZASOBY N'!$B381,'ZASOBY N'!$C$10:'ZASOBY N'!$C381,'ZASOBY N'!$C381,'ZASOBY N'!$D$10:'ZASOBY N'!$D381,'ZASOBY N'!$D381,'ZASOBY N'!$H$10:'ZASOBY N'!$H381,'ZASOBY N'!$H381 )</f>
        <v>0</v>
      </c>
      <c r="DK382" s="411">
        <f t="shared" si="137"/>
        <v>0</v>
      </c>
      <c r="DL382" s="412">
        <f t="shared" si="138"/>
        <v>0</v>
      </c>
    </row>
    <row r="383" spans="1:116" ht="18.899999999999999" customHeight="1" x14ac:dyDescent="0.3">
      <c r="A383" s="219"/>
      <c r="B383" s="152" t="str">
        <f>IF('ZASOBY N'!A382="","",'ZASOBY N'!A382)</f>
        <v/>
      </c>
      <c r="C383" s="462" t="str">
        <f>IF('ZASOBY N'!C382="","",'ZASOBY N'!C382)</f>
        <v/>
      </c>
      <c r="D383" s="137" t="str">
        <f>IF('ZASOBY N'!B382="","",'ZASOBY N'!B382)</f>
        <v/>
      </c>
      <c r="E383" s="138"/>
      <c r="F383" s="356" t="str">
        <f>IF('ZASOBY N'!D382="","",'ZASOBY N'!D382)</f>
        <v/>
      </c>
      <c r="G383" s="220" t="str">
        <f>IF('ZASOBY N'!G382="","",'ZASOBY N'!G382)</f>
        <v/>
      </c>
      <c r="H383" s="221" t="str">
        <f>IF('ZASOBY N'!F382="","",'ZASOBY N'!F382)</f>
        <v/>
      </c>
      <c r="I383" s="221" t="str">
        <f>IF('ZASOBY N'!G382="","",'ZASOBY N'!G382)</f>
        <v/>
      </c>
      <c r="J383" s="221" t="str">
        <f>IF('ZASOBY N'!H382="","",'ZASOBY N'!H382)</f>
        <v/>
      </c>
      <c r="K383" s="214">
        <v>0</v>
      </c>
      <c r="L383" s="214">
        <v>0</v>
      </c>
      <c r="M383" s="214">
        <v>0</v>
      </c>
      <c r="N383" s="222" t="str">
        <f>IF('ZASOBY N'!BD382="x","",IF(W383="","",'ZASOBY N'!E382))</f>
        <v/>
      </c>
      <c r="O383" s="223">
        <v>0</v>
      </c>
      <c r="P383" s="223">
        <v>0</v>
      </c>
      <c r="Q383" s="226" t="str">
        <f>IF($N383="","",'UPR BILANS N'!G383*'UPR BILANS N'!N383)</f>
        <v/>
      </c>
      <c r="R383" s="225" t="str">
        <f>IF($N383="","",'ZASOBY N'!O382)</f>
        <v/>
      </c>
      <c r="S383" s="225" t="str">
        <f>IF($N383="","",IF('ZASOBY N'!Q382="",0,'ZASOBY N'!Q382))</f>
        <v/>
      </c>
      <c r="T383" s="225" t="str">
        <f>IF($N383="","",'ZASOBY N'!V382)</f>
        <v/>
      </c>
      <c r="U383" s="225" t="str">
        <f>IF($N383="","",IF('ZASOBY N'!AG382="",0,'ZASOBY N'!AG382))</f>
        <v/>
      </c>
      <c r="V383" s="225" t="str">
        <f>IF($N383="","",IF(NN!P385="",0,NN!P385))</f>
        <v/>
      </c>
      <c r="W383" s="225" t="str">
        <f t="shared" si="139"/>
        <v/>
      </c>
      <c r="X383" s="226" t="str">
        <f t="shared" si="142"/>
        <v/>
      </c>
      <c r="Y383" s="225" t="str">
        <f>IF('ZASOBY N'!AU382="","",IF(C383&lt;&gt;C382,'ZASOBY N'!AU382,IF(D383&lt;&gt;D382,'ZASOBY N'!AU382,IF(F383&lt;&gt;F382,'ZASOBY N'!AU382,IF(G383&lt;&gt;G382,'ZASOBY N'!AU382,IF(J383&lt;&gt;J382,'ZASOBY N'!AU382,IF(NN!AC385="","",IF(AND(C382=C383,H382=H383,J382=J383,NN!AC385&gt;0),"",IF(AND(C383=C384,H383=DO381,NN!CW383&gt;0),'ZASOBY N'!AU382,'ZASOBY N'!AU382)))))))))</f>
        <v/>
      </c>
      <c r="Z383" s="225" t="str">
        <f t="shared" si="140"/>
        <v/>
      </c>
      <c r="AA383" s="227" t="str">
        <f t="shared" si="121"/>
        <v/>
      </c>
      <c r="AB383" s="400" t="str">
        <f t="shared" si="141"/>
        <v/>
      </c>
      <c r="AC383" s="228" t="str">
        <f t="shared" si="120"/>
        <v/>
      </c>
      <c r="AD383" s="222">
        <f>IF(B383="",0,IF(F383="",0,INDEX(POBRANIE_!$B$6:$F$101,MATCH('UPR BILANS N'!$F383,POBRANIE_!$A$6:$A$101,0),2)))</f>
        <v>0</v>
      </c>
      <c r="AE383" s="224">
        <f>IF(OR('ZASOBY N'!G382="",'ZASOBY N'!E382=""),0,IF(B383="",0,'ZASOBY N'!G382*'ZASOBY N'!E382))</f>
        <v>0</v>
      </c>
      <c r="AF383" s="225">
        <f>IF('ZASOBY N'!O382="",0,'ZASOBY N'!O382)</f>
        <v>0</v>
      </c>
      <c r="AG383" s="225">
        <f>IF('ZASOBY N'!Q382="",0,'ZASOBY N'!Q382)</f>
        <v>0</v>
      </c>
      <c r="AH383" s="225">
        <f>IF('ZASOBY N'!V382="",0,'ZASOBY N'!V382)</f>
        <v>0</v>
      </c>
      <c r="AI383" s="225">
        <f>IF('ZASOBY N'!AG382="",0,'ZASOBY N'!AG382)</f>
        <v>0</v>
      </c>
      <c r="AJ383" s="225">
        <f>IF(NN!P385="",0,IF(NN!P385="BRAK kol.7","BRAK BADAŃ",NN!P385))</f>
        <v>0</v>
      </c>
      <c r="AK383" s="225">
        <f>IF(NN!AC385="",0,IF(NN!AC385="BRAK kol.7","BRAK BADAŃ",NN!AC385))</f>
        <v>0</v>
      </c>
      <c r="BJ383" s="414" t="str">
        <f>IF(AND(BL383=1,BM383=1,SUMIF($C383:$C$525,$C383,$AK383:$AK$525)=$AK383),$AK383,IF($BO383&gt;0,$BO383,IF(AND(COUNTIF($C$11:$C382,$C383)&gt;=1,COUNTIF($D382:$D382,$D383)&gt;=1),"",IF(AND(SUMIF($C383:$C$525,$C383,$AK383:$AK$525)&gt;=$AK383,SUMIF($D383:$D$525,$D383,$AK383:$AK$525)&gt;=$AK383),SUMIF($C383:$C$525,$C383,$AK383:$AK$525),""))))</f>
        <v/>
      </c>
      <c r="BL383" s="409">
        <f>COUNTIFS('ZASOBY N'!$B382:$B$525,'ZASOBY N'!$B382,'ZASOBY N'!$C382:'ZASOBY N'!$C$525,'ZASOBY N'!$C382,'ZASOBY N'!$D382:'ZASOBY N'!$D$525,'ZASOBY N'!$D382,'ZASOBY N'!$H382:'ZASOBY N'!$H$525,'ZASOBY N'!$H382 )</f>
        <v>0</v>
      </c>
      <c r="BM383" s="410">
        <f>COUNTIFS('ZASOBY N'!$B$10:$B382,'ZASOBY N'!$B382,'ZASOBY N'!$C$10:'ZASOBY N'!$C382,'ZASOBY N'!$C382,'ZASOBY N'!$D$10:'ZASOBY N'!$D382,'ZASOBY N'!$D382,'ZASOBY N'!$H$10:'ZASOBY N'!$H382,'ZASOBY N'!$H382 )</f>
        <v>0</v>
      </c>
      <c r="BN383" s="411">
        <f t="shared" si="122"/>
        <v>0</v>
      </c>
      <c r="BO383" s="412">
        <f t="shared" si="123"/>
        <v>0</v>
      </c>
      <c r="BP383" s="94" t="str">
        <f t="shared" si="124"/>
        <v/>
      </c>
      <c r="BQ383" s="414" t="str">
        <f>IF(AND(BS383=1,BT383=1,SUMIF($C383:$C$525,$C383,$AJ383:$AJ$525)=$AJ383),$AJ383,IF($BV383&gt;0,$BV383,IF(AND(COUNTIF($C$11:$C382,$C383)&gt;=1,COUNTIF($D382:$D382,$D383)&gt;=1),"",IF(AND(SUMIF($C383:$C$525,$C383,$AJ383:$AJ$525)&gt;$AJ383,SUMIF($D383:$D$525,$D383,$AJ383:$AJ$525)&gt;$AJ383),SUMIF($C383:$C$525,$C383,$AJ383:$AJ$525),""))))</f>
        <v/>
      </c>
      <c r="BS383" s="409">
        <f>COUNTIFS('ZASOBY N'!$B382:$B$525,'ZASOBY N'!$B382,'ZASOBY N'!$C382:'ZASOBY N'!$C$525,'ZASOBY N'!$C382,'ZASOBY N'!$D382:'ZASOBY N'!$D$525,'ZASOBY N'!$D382,'ZASOBY N'!$H382:'ZASOBY N'!$H$525,'ZASOBY N'!$H382 )</f>
        <v>0</v>
      </c>
      <c r="BT383" s="410">
        <f>COUNTIFS('ZASOBY N'!$B$10:$B382,'ZASOBY N'!$B382,'ZASOBY N'!$C$10:'ZASOBY N'!$C382,'ZASOBY N'!$C382,'ZASOBY N'!$D$10:'ZASOBY N'!$D382,'ZASOBY N'!$D382,'ZASOBY N'!$H$10:'ZASOBY N'!$H382,'ZASOBY N'!$H382 )</f>
        <v>0</v>
      </c>
      <c r="BU383" s="411">
        <f t="shared" si="125"/>
        <v>0</v>
      </c>
      <c r="BV383" s="412">
        <f t="shared" si="126"/>
        <v>0</v>
      </c>
      <c r="BW383" s="94" t="s">
        <v>499</v>
      </c>
      <c r="BX383" s="414" t="str">
        <f>IF(AND(BZ383=1,CA383=1,SUMIF($C383:$C$525,$C383,$AI383:$AI$525)=$AI383),$AI383,IF($CC383&gt;0,$CC383,IF(AND(COUNTIF($C$11:$C382,$C383)&gt;=1,COUNTIF($D382:$D382,$D383)&gt;=1),"",IF(AND(SUMIF($C383:$C$525,$C383,$AI383:$AI$525)&gt;$AI383,SUMIF($D383:$D$525,$D383,$AI383:$AI$525)&gt;$IG383),_xlfn.AGGREGATE(14,4,$CB$11:$CB$31*($C$11:$C$31=$C383),1),""))))</f>
        <v/>
      </c>
      <c r="BZ383" s="409">
        <f>COUNTIFS('ZASOBY N'!$B382:$B$525,'ZASOBY N'!$B382,'ZASOBY N'!$C382:'ZASOBY N'!$C$525,'ZASOBY N'!$C382,'ZASOBY N'!$D382:'ZASOBY N'!$D$525,'ZASOBY N'!$D382,'ZASOBY N'!$H382:'ZASOBY N'!$H$525,'ZASOBY N'!$H382 )</f>
        <v>0</v>
      </c>
      <c r="CA383" s="410">
        <f>COUNTIFS('ZASOBY N'!$B$10:$B382,'ZASOBY N'!$B382,'ZASOBY N'!$C$10:'ZASOBY N'!$C382,'ZASOBY N'!$C382,'ZASOBY N'!$D$10:'ZASOBY N'!$D382,'ZASOBY N'!$D382,'ZASOBY N'!$H$10:'ZASOBY N'!$H382,'ZASOBY N'!$H382 )</f>
        <v>0</v>
      </c>
      <c r="CB383" s="411">
        <f t="shared" si="127"/>
        <v>0</v>
      </c>
      <c r="CC383" s="412">
        <f t="shared" si="128"/>
        <v>0</v>
      </c>
      <c r="CE383" s="414" t="str">
        <f>IF(AND(CG383=1,CH383=1,SUMIF($C383:$C$525,$C383,$AH383:$AH$525)=$AH383),$AH383,IF($CJ383&gt;0,$CJ383,IF(AND(COUNTIF($C$11:$C382,$C383)&gt;=1,COUNTIF($D382:$D382,$D383)&gt;=1),"",IF(AND(SUMIF($C383:$C$525,$C383,$AH383:$AH$525)&gt;$AH383,SUMIF($D383:$D$525,$D383,$AH383:$AH$525)&gt;$AH383),_xlfn.AGGREGATE(14,4,$CI$11:$CI$31*($C$11:$C$31=$C383),1),""))))</f>
        <v/>
      </c>
      <c r="CG383" s="409">
        <f>COUNTIFS('ZASOBY N'!$B382:$B$525,'ZASOBY N'!$B382,'ZASOBY N'!$C382:'ZASOBY N'!$C$525,'ZASOBY N'!$C382,'ZASOBY N'!$D382:'ZASOBY N'!$D$525,'ZASOBY N'!$D382,'ZASOBY N'!$H382:'ZASOBY N'!$H$525,'ZASOBY N'!$H382 )</f>
        <v>0</v>
      </c>
      <c r="CH383" s="410">
        <f>COUNTIFS('ZASOBY N'!$B$10:$B382,'ZASOBY N'!$B382,'ZASOBY N'!$C$10:'ZASOBY N'!$C382,'ZASOBY N'!$C382,'ZASOBY N'!$D$10:'ZASOBY N'!$D382,'ZASOBY N'!$D382,'ZASOBY N'!$H$10:'ZASOBY N'!$H382,'ZASOBY N'!$H382 )</f>
        <v>0</v>
      </c>
      <c r="CI383" s="411">
        <f t="shared" si="129"/>
        <v>0</v>
      </c>
      <c r="CJ383" s="412">
        <f t="shared" si="130"/>
        <v>0</v>
      </c>
      <c r="CL383" s="414" t="str">
        <f>IF(AND(CN383=1,CO383=1,SUMIF($C383:$C$525,$C383,$AG383:$AG$525)=$AG383),$AG383,IF($CQ383&gt;0,$CQ383,IF(AND(COUNTIF($C$11:$C382,$C383)&gt;=1,COUNTIF($D382:$D382,$D383)&gt;=1),"",IF(AND(SUMIF($C383:$C$525,$C383,$AG383:$AG$525)&gt;$AG383,SUMIF($D383:$D$525,$D383,$AG383:$AG$525)&gt;$AG383),_xlfn.AGGREGATE(14,4,$CP$11:$CP$31*($C$11:$C$31=$C383),1),""))))</f>
        <v/>
      </c>
      <c r="CN383" s="409">
        <f>COUNTIFS('ZASOBY N'!$B382:$B$525,'ZASOBY N'!$B382,'ZASOBY N'!$C382:'ZASOBY N'!$C$525,'ZASOBY N'!$C382,'ZASOBY N'!$D382:'ZASOBY N'!$D$525,'ZASOBY N'!$D382,'ZASOBY N'!$H382:'ZASOBY N'!$H$525,'ZASOBY N'!$H382 )</f>
        <v>0</v>
      </c>
      <c r="CO383" s="410">
        <f>COUNTIFS('ZASOBY N'!$B$10:$B382,'ZASOBY N'!$B382,'ZASOBY N'!$C$10:'ZASOBY N'!$C382,'ZASOBY N'!$C382,'ZASOBY N'!$D$10:'ZASOBY N'!$D382,'ZASOBY N'!$D382,'ZASOBY N'!$H$10:'ZASOBY N'!$H382,'ZASOBY N'!$H382 )</f>
        <v>0</v>
      </c>
      <c r="CP383" s="411">
        <f t="shared" si="131"/>
        <v>0</v>
      </c>
      <c r="CQ383" s="412">
        <f t="shared" si="132"/>
        <v>0</v>
      </c>
      <c r="CS383" s="414" t="str">
        <f>IF(AND(CU383=1,CV383=1,SUMIF($C383:$C$525,$C383,$AF383:$AF$525)=$AF383),$AF383,IF($CX383&gt;0,$CX383,IF(AND(COUNTIF($C$11:$C382,$C383)&gt;=1,COUNTIF($D382:$D382,$D383)&gt;=1),"",IF(AND(SUMIF($C383:$C$525,$C383,$AF383:$AF$525)&gt;$AF383,SUMIF($D383:$D$525,$D383,$AF383:$AF$525)&gt;$AF383),_xlfn.AGGREGATE(14,4,$CW$11:$CW$31*($C$11:$C$31=$C383),1),""))))</f>
        <v/>
      </c>
      <c r="CU383" s="409">
        <f>COUNTIFS('ZASOBY N'!$B382:$B$525,'ZASOBY N'!$B382,'ZASOBY N'!$C382:'ZASOBY N'!$C$525,'ZASOBY N'!$C382,'ZASOBY N'!$D382:'ZASOBY N'!$D$525,'ZASOBY N'!$D382,'ZASOBY N'!$H382:'ZASOBY N'!$H$525,'ZASOBY N'!$H382 )</f>
        <v>0</v>
      </c>
      <c r="CV383" s="410">
        <f>COUNTIFS('ZASOBY N'!$B$10:$B382,'ZASOBY N'!$B382,'ZASOBY N'!$C$10:'ZASOBY N'!$C382,'ZASOBY N'!$C382,'ZASOBY N'!$D$10:'ZASOBY N'!$D382,'ZASOBY N'!$D382,'ZASOBY N'!$H$10:'ZASOBY N'!$H382,'ZASOBY N'!$H382 )</f>
        <v>0</v>
      </c>
      <c r="CW383" s="411">
        <f t="shared" si="133"/>
        <v>0</v>
      </c>
      <c r="CX383" s="412">
        <f t="shared" si="134"/>
        <v>0</v>
      </c>
      <c r="CZ383" s="414" t="str">
        <f>IF(AND(DB383=1,DC383=1,SUMIF($C383:$C$525,$C383,$AE383:$AE$525)=$AE383),$AE383,IF($DE383&gt;0,$DE383,IF(AND(COUNTIF($C$11:$C382,$C383)&gt;=1,COUNTIF($D382:$D382,$D383)&gt;=1),"",IF(AND(SUMIF($C383:$C$525,$C383,$AE383:$AE$525)&gt;$AE383,SUMIF($D383:$D$525,$D383,$AE383:$AE$525)&gt;$AE383),_xlfn.AGGREGATE(14,4,$DD$11:$DD$31*($C$11:$C$31=$C383),1),""))))</f>
        <v/>
      </c>
      <c r="DB383" s="409">
        <f>COUNTIFS('ZASOBY N'!$B382:$B$525,'ZASOBY N'!$B382,'ZASOBY N'!$C382:'ZASOBY N'!$C$525,'ZASOBY N'!$C382,'ZASOBY N'!$D382:'ZASOBY N'!$D$525,'ZASOBY N'!$D382,'ZASOBY N'!$H382:'ZASOBY N'!$H$525,'ZASOBY N'!$H382 )</f>
        <v>0</v>
      </c>
      <c r="DC383" s="410">
        <f>COUNTIFS('ZASOBY N'!$B$10:$B382,'ZASOBY N'!$B382,'ZASOBY N'!$C$10:'ZASOBY N'!$C382,'ZASOBY N'!$C382,'ZASOBY N'!$D$10:'ZASOBY N'!$D382,'ZASOBY N'!$D382,'ZASOBY N'!$H$10:'ZASOBY N'!$H382,'ZASOBY N'!$H382 )</f>
        <v>0</v>
      </c>
      <c r="DD383" s="411">
        <f t="shared" si="135"/>
        <v>0</v>
      </c>
      <c r="DE383" s="412">
        <f t="shared" si="136"/>
        <v>0</v>
      </c>
      <c r="DF383" s="399" t="str">
        <f>IF(AND(DI383=1,DJ383=1,SUMIF($C383:$C$525,$C383,$AD383:$AD$525)=$AD383),$AD383,IF($DL383&gt;0,$DL383,IF(B383="","",IF(AND(COUNTIF($C$11:$C382,$C383)&gt;=1,COUNTIF($D382:$D382,$D383)&gt;=1,COUNTIF($Z380:$Z382,$C383)=0),"",IF(AND(COUNTIF($C$11:$C382,$C383)&gt;=1,COUNTIF($D382:$D382,$D383)&gt;=1),"UJĘTO WYŻEJ",IF(AND(SUMIF($C383:$C$525,$C383,$AD383:$AD$525)&gt;$AD383,SUMIF($D383:$D$525,$D383,$AD383:$AD$525)&gt;$AD383),_xlfn.AGGREGATE(14,4,$DK$11:$DK$31*($C$11:$C$31=$C383),1),""))))))</f>
        <v/>
      </c>
      <c r="DG383" s="414" t="str">
        <f>IF(AND(DI383=1,DJ383=1,SUMIF($C383:$C$525,$C383,$AD383:$AD$525)=$AD383),$AD383,IF($DL383&gt;0,$DL383,IF(AND(COUNTIF($C$11:$C382,$C383)&gt;=1,COUNTIF($D382:$D382,$D383)&gt;=1),"",IF(AND(SUMIF($C383:$C$525,$C383,$AD383:$AD$525)&gt;$AD383,SUMIF($D383:$D$525,$D383,$AD383:$AD$525)&gt;$AD383),_xlfn.AGGREGATE(14,4,$DK$11:$DK$31*($C$11:$C$31=$C383),1),""))))</f>
        <v/>
      </c>
      <c r="DI383" s="409">
        <f>COUNTIFS('ZASOBY N'!$B382:$B$525,'ZASOBY N'!$B382,'ZASOBY N'!$C382:'ZASOBY N'!$C$525,'ZASOBY N'!$C382,'ZASOBY N'!$D382:'ZASOBY N'!$D$525,'ZASOBY N'!$D382,'ZASOBY N'!$H382:'ZASOBY N'!$H$525,'ZASOBY N'!$H382 )</f>
        <v>0</v>
      </c>
      <c r="DJ383" s="410">
        <f>COUNTIFS('ZASOBY N'!$B$10:$B382,'ZASOBY N'!$B382,'ZASOBY N'!$C$10:'ZASOBY N'!$C382,'ZASOBY N'!$C382,'ZASOBY N'!$D$10:'ZASOBY N'!$D382,'ZASOBY N'!$D382,'ZASOBY N'!$H$10:'ZASOBY N'!$H382,'ZASOBY N'!$H382 )</f>
        <v>0</v>
      </c>
      <c r="DK383" s="411">
        <f t="shared" si="137"/>
        <v>0</v>
      </c>
      <c r="DL383" s="412">
        <f t="shared" si="138"/>
        <v>0</v>
      </c>
    </row>
    <row r="384" spans="1:116" ht="18.899999999999999" customHeight="1" x14ac:dyDescent="0.3">
      <c r="A384" s="219"/>
      <c r="B384" s="152" t="str">
        <f>IF('ZASOBY N'!A383="","",'ZASOBY N'!A383)</f>
        <v/>
      </c>
      <c r="C384" s="462" t="str">
        <f>IF('ZASOBY N'!C383="","",'ZASOBY N'!C383)</f>
        <v/>
      </c>
      <c r="D384" s="137" t="str">
        <f>IF('ZASOBY N'!B383="","",'ZASOBY N'!B383)</f>
        <v/>
      </c>
      <c r="E384" s="138"/>
      <c r="F384" s="356" t="str">
        <f>IF('ZASOBY N'!D383="","",'ZASOBY N'!D383)</f>
        <v/>
      </c>
      <c r="G384" s="220" t="str">
        <f>IF('ZASOBY N'!G383="","",'ZASOBY N'!G383)</f>
        <v/>
      </c>
      <c r="H384" s="221" t="str">
        <f>IF('ZASOBY N'!F383="","",'ZASOBY N'!F383)</f>
        <v/>
      </c>
      <c r="I384" s="221" t="str">
        <f>IF('ZASOBY N'!G383="","",'ZASOBY N'!G383)</f>
        <v/>
      </c>
      <c r="J384" s="221" t="str">
        <f>IF('ZASOBY N'!H383="","",'ZASOBY N'!H383)</f>
        <v/>
      </c>
      <c r="K384" s="214">
        <v>0</v>
      </c>
      <c r="L384" s="214">
        <v>0</v>
      </c>
      <c r="M384" s="214">
        <v>0</v>
      </c>
      <c r="N384" s="222" t="str">
        <f>IF('ZASOBY N'!BD383="x","",IF(W384="","",'ZASOBY N'!E383))</f>
        <v/>
      </c>
      <c r="O384" s="223">
        <v>0</v>
      </c>
      <c r="P384" s="223">
        <v>0</v>
      </c>
      <c r="Q384" s="226" t="str">
        <f>IF($N384="","",'UPR BILANS N'!G384*'UPR BILANS N'!N384)</f>
        <v/>
      </c>
      <c r="R384" s="225" t="str">
        <f>IF($N384="","",'ZASOBY N'!O383)</f>
        <v/>
      </c>
      <c r="S384" s="225" t="str">
        <f>IF($N384="","",IF('ZASOBY N'!Q383="",0,'ZASOBY N'!Q383))</f>
        <v/>
      </c>
      <c r="T384" s="225" t="str">
        <f>IF($N384="","",'ZASOBY N'!V383)</f>
        <v/>
      </c>
      <c r="U384" s="225" t="str">
        <f>IF($N384="","",IF('ZASOBY N'!AG383="",0,'ZASOBY N'!AG383))</f>
        <v/>
      </c>
      <c r="V384" s="225" t="str">
        <f>IF($N384="","",IF(NN!P386="",0,NN!P386))</f>
        <v/>
      </c>
      <c r="W384" s="225" t="str">
        <f t="shared" si="139"/>
        <v/>
      </c>
      <c r="X384" s="226" t="str">
        <f t="shared" si="142"/>
        <v/>
      </c>
      <c r="Y384" s="225" t="str">
        <f>IF('ZASOBY N'!AU383="","",IF(C384&lt;&gt;C383,'ZASOBY N'!AU383,IF(D384&lt;&gt;D383,'ZASOBY N'!AU383,IF(F384&lt;&gt;F383,'ZASOBY N'!AU383,IF(G384&lt;&gt;G383,'ZASOBY N'!AU383,IF(J384&lt;&gt;J383,'ZASOBY N'!AU383,IF(NN!AC386="","",IF(AND(C383=C384,H383=H384,J383=J384,NN!AC386&gt;0),"",IF(AND(C384=C385,H384=DO382,NN!CW384&gt;0),'ZASOBY N'!AU383,'ZASOBY N'!AU383)))))))))</f>
        <v/>
      </c>
      <c r="Z384" s="225" t="str">
        <f t="shared" si="140"/>
        <v/>
      </c>
      <c r="AA384" s="227" t="str">
        <f t="shared" si="121"/>
        <v/>
      </c>
      <c r="AB384" s="400" t="str">
        <f t="shared" si="141"/>
        <v/>
      </c>
      <c r="AC384" s="228" t="str">
        <f t="shared" si="120"/>
        <v/>
      </c>
      <c r="AD384" s="222">
        <f>IF(B384="",0,IF(F384="",0,INDEX(POBRANIE_!$B$6:$F$101,MATCH('UPR BILANS N'!$F384,POBRANIE_!$A$6:$A$101,0),2)))</f>
        <v>0</v>
      </c>
      <c r="AE384" s="224">
        <f>IF(OR('ZASOBY N'!G383="",'ZASOBY N'!E383=""),0,IF(B384="",0,'ZASOBY N'!G383*'ZASOBY N'!E383))</f>
        <v>0</v>
      </c>
      <c r="AF384" s="225">
        <f>IF('ZASOBY N'!O383="",0,'ZASOBY N'!O383)</f>
        <v>0</v>
      </c>
      <c r="AG384" s="225">
        <f>IF('ZASOBY N'!Q383="",0,'ZASOBY N'!Q383)</f>
        <v>0</v>
      </c>
      <c r="AH384" s="225">
        <f>IF('ZASOBY N'!V383="",0,'ZASOBY N'!V383)</f>
        <v>0</v>
      </c>
      <c r="AI384" s="225">
        <f>IF('ZASOBY N'!AG383="",0,'ZASOBY N'!AG383)</f>
        <v>0</v>
      </c>
      <c r="AJ384" s="225">
        <f>IF(NN!P386="",0,IF(NN!P386="BRAK kol.7","BRAK BADAŃ",NN!P386))</f>
        <v>0</v>
      </c>
      <c r="AK384" s="225">
        <f>IF(NN!AC386="",0,IF(NN!AC386="BRAK kol.7","BRAK BADAŃ",NN!AC386))</f>
        <v>0</v>
      </c>
      <c r="BJ384" s="414" t="str">
        <f>IF(AND(BL384=1,BM384=1,SUMIF($C384:$C$525,$C384,$AK384:$AK$525)=$AK384),$AK384,IF($BO384&gt;0,$BO384,IF(AND(COUNTIF($C$11:$C383,$C384)&gt;=1,COUNTIF($D383:$D383,$D384)&gt;=1),"",IF(AND(SUMIF($C384:$C$525,$C384,$AK384:$AK$525)&gt;=$AK384,SUMIF($D384:$D$525,$D384,$AK384:$AK$525)&gt;=$AK384),SUMIF($C384:$C$525,$C384,$AK384:$AK$525),""))))</f>
        <v/>
      </c>
      <c r="BL384" s="409">
        <f>COUNTIFS('ZASOBY N'!$B383:$B$525,'ZASOBY N'!$B383,'ZASOBY N'!$C383:'ZASOBY N'!$C$525,'ZASOBY N'!$C383,'ZASOBY N'!$D383:'ZASOBY N'!$D$525,'ZASOBY N'!$D383,'ZASOBY N'!$H383:'ZASOBY N'!$H$525,'ZASOBY N'!$H383 )</f>
        <v>0</v>
      </c>
      <c r="BM384" s="410">
        <f>COUNTIFS('ZASOBY N'!$B$10:$B383,'ZASOBY N'!$B383,'ZASOBY N'!$C$10:'ZASOBY N'!$C383,'ZASOBY N'!$C383,'ZASOBY N'!$D$10:'ZASOBY N'!$D383,'ZASOBY N'!$D383,'ZASOBY N'!$H$10:'ZASOBY N'!$H383,'ZASOBY N'!$H383 )</f>
        <v>0</v>
      </c>
      <c r="BN384" s="411">
        <f t="shared" si="122"/>
        <v>0</v>
      </c>
      <c r="BO384" s="412">
        <f t="shared" si="123"/>
        <v>0</v>
      </c>
      <c r="BP384" s="94" t="str">
        <f t="shared" si="124"/>
        <v/>
      </c>
      <c r="BQ384" s="414" t="str">
        <f>IF(AND(BS384=1,BT384=1,SUMIF($C384:$C$525,$C384,$AJ384:$AJ$525)=$AJ384),$AJ384,IF($BV384&gt;0,$BV384,IF(AND(COUNTIF($C$11:$C383,$C384)&gt;=1,COUNTIF($D383:$D383,$D384)&gt;=1),"",IF(AND(SUMIF($C384:$C$525,$C384,$AJ384:$AJ$525)&gt;$AJ384,SUMIF($D384:$D$525,$D384,$AJ384:$AJ$525)&gt;$AJ384),SUMIF($C384:$C$525,$C384,$AJ384:$AJ$525),""))))</f>
        <v/>
      </c>
      <c r="BS384" s="409">
        <f>COUNTIFS('ZASOBY N'!$B383:$B$525,'ZASOBY N'!$B383,'ZASOBY N'!$C383:'ZASOBY N'!$C$525,'ZASOBY N'!$C383,'ZASOBY N'!$D383:'ZASOBY N'!$D$525,'ZASOBY N'!$D383,'ZASOBY N'!$H383:'ZASOBY N'!$H$525,'ZASOBY N'!$H383 )</f>
        <v>0</v>
      </c>
      <c r="BT384" s="410">
        <f>COUNTIFS('ZASOBY N'!$B$10:$B383,'ZASOBY N'!$B383,'ZASOBY N'!$C$10:'ZASOBY N'!$C383,'ZASOBY N'!$C383,'ZASOBY N'!$D$10:'ZASOBY N'!$D383,'ZASOBY N'!$D383,'ZASOBY N'!$H$10:'ZASOBY N'!$H383,'ZASOBY N'!$H383 )</f>
        <v>0</v>
      </c>
      <c r="BU384" s="411">
        <f t="shared" si="125"/>
        <v>0</v>
      </c>
      <c r="BV384" s="412">
        <f t="shared" si="126"/>
        <v>0</v>
      </c>
      <c r="BW384" s="94" t="s">
        <v>499</v>
      </c>
      <c r="BX384" s="414" t="str">
        <f>IF(AND(BZ384=1,CA384=1,SUMIF($C384:$C$525,$C384,$AI384:$AI$525)=$AI384),$AI384,IF($CC384&gt;0,$CC384,IF(AND(COUNTIF($C$11:$C383,$C384)&gt;=1,COUNTIF($D383:$D383,$D384)&gt;=1),"",IF(AND(SUMIF($C384:$C$525,$C384,$AI384:$AI$525)&gt;$AI384,SUMIF($D384:$D$525,$D384,$AI384:$AI$525)&gt;$IG384),_xlfn.AGGREGATE(14,4,$CB$11:$CB$31*($C$11:$C$31=$C384),1),""))))</f>
        <v/>
      </c>
      <c r="BZ384" s="409">
        <f>COUNTIFS('ZASOBY N'!$B383:$B$525,'ZASOBY N'!$B383,'ZASOBY N'!$C383:'ZASOBY N'!$C$525,'ZASOBY N'!$C383,'ZASOBY N'!$D383:'ZASOBY N'!$D$525,'ZASOBY N'!$D383,'ZASOBY N'!$H383:'ZASOBY N'!$H$525,'ZASOBY N'!$H383 )</f>
        <v>0</v>
      </c>
      <c r="CA384" s="410">
        <f>COUNTIFS('ZASOBY N'!$B$10:$B383,'ZASOBY N'!$B383,'ZASOBY N'!$C$10:'ZASOBY N'!$C383,'ZASOBY N'!$C383,'ZASOBY N'!$D$10:'ZASOBY N'!$D383,'ZASOBY N'!$D383,'ZASOBY N'!$H$10:'ZASOBY N'!$H383,'ZASOBY N'!$H383 )</f>
        <v>0</v>
      </c>
      <c r="CB384" s="411">
        <f t="shared" si="127"/>
        <v>0</v>
      </c>
      <c r="CC384" s="412">
        <f t="shared" si="128"/>
        <v>0</v>
      </c>
      <c r="CE384" s="414" t="str">
        <f>IF(AND(CG384=1,CH384=1,SUMIF($C384:$C$525,$C384,$AH384:$AH$525)=$AH384),$AH384,IF($CJ384&gt;0,$CJ384,IF(AND(COUNTIF($C$11:$C383,$C384)&gt;=1,COUNTIF($D383:$D383,$D384)&gt;=1),"",IF(AND(SUMIF($C384:$C$525,$C384,$AH384:$AH$525)&gt;$AH384,SUMIF($D384:$D$525,$D384,$AH384:$AH$525)&gt;$AH384),_xlfn.AGGREGATE(14,4,$CI$11:$CI$31*($C$11:$C$31=$C384),1),""))))</f>
        <v/>
      </c>
      <c r="CG384" s="409">
        <f>COUNTIFS('ZASOBY N'!$B383:$B$525,'ZASOBY N'!$B383,'ZASOBY N'!$C383:'ZASOBY N'!$C$525,'ZASOBY N'!$C383,'ZASOBY N'!$D383:'ZASOBY N'!$D$525,'ZASOBY N'!$D383,'ZASOBY N'!$H383:'ZASOBY N'!$H$525,'ZASOBY N'!$H383 )</f>
        <v>0</v>
      </c>
      <c r="CH384" s="410">
        <f>COUNTIFS('ZASOBY N'!$B$10:$B383,'ZASOBY N'!$B383,'ZASOBY N'!$C$10:'ZASOBY N'!$C383,'ZASOBY N'!$C383,'ZASOBY N'!$D$10:'ZASOBY N'!$D383,'ZASOBY N'!$D383,'ZASOBY N'!$H$10:'ZASOBY N'!$H383,'ZASOBY N'!$H383 )</f>
        <v>0</v>
      </c>
      <c r="CI384" s="411">
        <f t="shared" si="129"/>
        <v>0</v>
      </c>
      <c r="CJ384" s="412">
        <f t="shared" si="130"/>
        <v>0</v>
      </c>
      <c r="CL384" s="414" t="str">
        <f>IF(AND(CN384=1,CO384=1,SUMIF($C384:$C$525,$C384,$AG384:$AG$525)=$AG384),$AG384,IF($CQ384&gt;0,$CQ384,IF(AND(COUNTIF($C$11:$C383,$C384)&gt;=1,COUNTIF($D383:$D383,$D384)&gt;=1),"",IF(AND(SUMIF($C384:$C$525,$C384,$AG384:$AG$525)&gt;$AG384,SUMIF($D384:$D$525,$D384,$AG384:$AG$525)&gt;$AG384),_xlfn.AGGREGATE(14,4,$CP$11:$CP$31*($C$11:$C$31=$C384),1),""))))</f>
        <v/>
      </c>
      <c r="CN384" s="409">
        <f>COUNTIFS('ZASOBY N'!$B383:$B$525,'ZASOBY N'!$B383,'ZASOBY N'!$C383:'ZASOBY N'!$C$525,'ZASOBY N'!$C383,'ZASOBY N'!$D383:'ZASOBY N'!$D$525,'ZASOBY N'!$D383,'ZASOBY N'!$H383:'ZASOBY N'!$H$525,'ZASOBY N'!$H383 )</f>
        <v>0</v>
      </c>
      <c r="CO384" s="410">
        <f>COUNTIFS('ZASOBY N'!$B$10:$B383,'ZASOBY N'!$B383,'ZASOBY N'!$C$10:'ZASOBY N'!$C383,'ZASOBY N'!$C383,'ZASOBY N'!$D$10:'ZASOBY N'!$D383,'ZASOBY N'!$D383,'ZASOBY N'!$H$10:'ZASOBY N'!$H383,'ZASOBY N'!$H383 )</f>
        <v>0</v>
      </c>
      <c r="CP384" s="411">
        <f t="shared" si="131"/>
        <v>0</v>
      </c>
      <c r="CQ384" s="412">
        <f t="shared" si="132"/>
        <v>0</v>
      </c>
      <c r="CS384" s="414" t="str">
        <f>IF(AND(CU384=1,CV384=1,SUMIF($C384:$C$525,$C384,$AF384:$AF$525)=$AF384),$AF384,IF($CX384&gt;0,$CX384,IF(AND(COUNTIF($C$11:$C383,$C384)&gt;=1,COUNTIF($D383:$D383,$D384)&gt;=1),"",IF(AND(SUMIF($C384:$C$525,$C384,$AF384:$AF$525)&gt;$AF384,SUMIF($D384:$D$525,$D384,$AF384:$AF$525)&gt;$AF384),_xlfn.AGGREGATE(14,4,$CW$11:$CW$31*($C$11:$C$31=$C384),1),""))))</f>
        <v/>
      </c>
      <c r="CU384" s="409">
        <f>COUNTIFS('ZASOBY N'!$B383:$B$525,'ZASOBY N'!$B383,'ZASOBY N'!$C383:'ZASOBY N'!$C$525,'ZASOBY N'!$C383,'ZASOBY N'!$D383:'ZASOBY N'!$D$525,'ZASOBY N'!$D383,'ZASOBY N'!$H383:'ZASOBY N'!$H$525,'ZASOBY N'!$H383 )</f>
        <v>0</v>
      </c>
      <c r="CV384" s="410">
        <f>COUNTIFS('ZASOBY N'!$B$10:$B383,'ZASOBY N'!$B383,'ZASOBY N'!$C$10:'ZASOBY N'!$C383,'ZASOBY N'!$C383,'ZASOBY N'!$D$10:'ZASOBY N'!$D383,'ZASOBY N'!$D383,'ZASOBY N'!$H$10:'ZASOBY N'!$H383,'ZASOBY N'!$H383 )</f>
        <v>0</v>
      </c>
      <c r="CW384" s="411">
        <f t="shared" si="133"/>
        <v>0</v>
      </c>
      <c r="CX384" s="412">
        <f t="shared" si="134"/>
        <v>0</v>
      </c>
      <c r="CZ384" s="414" t="str">
        <f>IF(AND(DB384=1,DC384=1,SUMIF($C384:$C$525,$C384,$AE384:$AE$525)=$AE384),$AE384,IF($DE384&gt;0,$DE384,IF(AND(COUNTIF($C$11:$C383,$C384)&gt;=1,COUNTIF($D383:$D383,$D384)&gt;=1),"",IF(AND(SUMIF($C384:$C$525,$C384,$AE384:$AE$525)&gt;$AE384,SUMIF($D384:$D$525,$D384,$AE384:$AE$525)&gt;$AE384),_xlfn.AGGREGATE(14,4,$DD$11:$DD$31*($C$11:$C$31=$C384),1),""))))</f>
        <v/>
      </c>
      <c r="DB384" s="409">
        <f>COUNTIFS('ZASOBY N'!$B383:$B$525,'ZASOBY N'!$B383,'ZASOBY N'!$C383:'ZASOBY N'!$C$525,'ZASOBY N'!$C383,'ZASOBY N'!$D383:'ZASOBY N'!$D$525,'ZASOBY N'!$D383,'ZASOBY N'!$H383:'ZASOBY N'!$H$525,'ZASOBY N'!$H383 )</f>
        <v>0</v>
      </c>
      <c r="DC384" s="410">
        <f>COUNTIFS('ZASOBY N'!$B$10:$B383,'ZASOBY N'!$B383,'ZASOBY N'!$C$10:'ZASOBY N'!$C383,'ZASOBY N'!$C383,'ZASOBY N'!$D$10:'ZASOBY N'!$D383,'ZASOBY N'!$D383,'ZASOBY N'!$H$10:'ZASOBY N'!$H383,'ZASOBY N'!$H383 )</f>
        <v>0</v>
      </c>
      <c r="DD384" s="411">
        <f t="shared" si="135"/>
        <v>0</v>
      </c>
      <c r="DE384" s="412">
        <f t="shared" si="136"/>
        <v>0</v>
      </c>
      <c r="DF384" s="399" t="str">
        <f>IF(AND(DI384=1,DJ384=1,SUMIF($C384:$C$525,$C384,$AD384:$AD$525)=$AD384),$AD384,IF($DL384&gt;0,$DL384,IF(B384="","",IF(AND(COUNTIF($C$11:$C383,$C384)&gt;=1,COUNTIF($D383:$D383,$D384)&gt;=1,COUNTIF($Z381:$Z383,$C384)=0),"",IF(AND(COUNTIF($C$11:$C383,$C384)&gt;=1,COUNTIF($D383:$D383,$D384)&gt;=1),"UJĘTO WYŻEJ",IF(AND(SUMIF($C384:$C$525,$C384,$AD384:$AD$525)&gt;$AD384,SUMIF($D384:$D$525,$D384,$AD384:$AD$525)&gt;$AD384),_xlfn.AGGREGATE(14,4,$DK$11:$DK$31*($C$11:$C$31=$C384),1),""))))))</f>
        <v/>
      </c>
      <c r="DG384" s="414" t="str">
        <f>IF(AND(DI384=1,DJ384=1,SUMIF($C384:$C$525,$C384,$AD384:$AD$525)=$AD384),$AD384,IF($DL384&gt;0,$DL384,IF(AND(COUNTIF($C$11:$C383,$C384)&gt;=1,COUNTIF($D383:$D383,$D384)&gt;=1),"",IF(AND(SUMIF($C384:$C$525,$C384,$AD384:$AD$525)&gt;$AD384,SUMIF($D384:$D$525,$D384,$AD384:$AD$525)&gt;$AD384),_xlfn.AGGREGATE(14,4,$DK$11:$DK$31*($C$11:$C$31=$C384),1),""))))</f>
        <v/>
      </c>
      <c r="DI384" s="409">
        <f>COUNTIFS('ZASOBY N'!$B383:$B$525,'ZASOBY N'!$B383,'ZASOBY N'!$C383:'ZASOBY N'!$C$525,'ZASOBY N'!$C383,'ZASOBY N'!$D383:'ZASOBY N'!$D$525,'ZASOBY N'!$D383,'ZASOBY N'!$H383:'ZASOBY N'!$H$525,'ZASOBY N'!$H383 )</f>
        <v>0</v>
      </c>
      <c r="DJ384" s="410">
        <f>COUNTIFS('ZASOBY N'!$B$10:$B383,'ZASOBY N'!$B383,'ZASOBY N'!$C$10:'ZASOBY N'!$C383,'ZASOBY N'!$C383,'ZASOBY N'!$D$10:'ZASOBY N'!$D383,'ZASOBY N'!$D383,'ZASOBY N'!$H$10:'ZASOBY N'!$H383,'ZASOBY N'!$H383 )</f>
        <v>0</v>
      </c>
      <c r="DK384" s="411">
        <f t="shared" si="137"/>
        <v>0</v>
      </c>
      <c r="DL384" s="412">
        <f t="shared" si="138"/>
        <v>0</v>
      </c>
    </row>
    <row r="385" spans="1:116" ht="18.899999999999999" customHeight="1" x14ac:dyDescent="0.3">
      <c r="A385" s="219"/>
      <c r="B385" s="152" t="str">
        <f>IF('ZASOBY N'!A384="","",'ZASOBY N'!A384)</f>
        <v/>
      </c>
      <c r="C385" s="462" t="str">
        <f>IF('ZASOBY N'!C384="","",'ZASOBY N'!C384)</f>
        <v/>
      </c>
      <c r="D385" s="137" t="str">
        <f>IF('ZASOBY N'!B384="","",'ZASOBY N'!B384)</f>
        <v/>
      </c>
      <c r="E385" s="138"/>
      <c r="F385" s="356" t="str">
        <f>IF('ZASOBY N'!D384="","",'ZASOBY N'!D384)</f>
        <v/>
      </c>
      <c r="G385" s="220" t="str">
        <f>IF('ZASOBY N'!G384="","",'ZASOBY N'!G384)</f>
        <v/>
      </c>
      <c r="H385" s="221" t="str">
        <f>IF('ZASOBY N'!F384="","",'ZASOBY N'!F384)</f>
        <v/>
      </c>
      <c r="I385" s="221" t="str">
        <f>IF('ZASOBY N'!G384="","",'ZASOBY N'!G384)</f>
        <v/>
      </c>
      <c r="J385" s="221" t="str">
        <f>IF('ZASOBY N'!H384="","",'ZASOBY N'!H384)</f>
        <v/>
      </c>
      <c r="K385" s="214">
        <v>0</v>
      </c>
      <c r="L385" s="214">
        <v>0</v>
      </c>
      <c r="M385" s="214">
        <v>0</v>
      </c>
      <c r="N385" s="222" t="str">
        <f>IF('ZASOBY N'!BD384="x","",IF(W385="","",'ZASOBY N'!E384))</f>
        <v/>
      </c>
      <c r="O385" s="223">
        <v>0</v>
      </c>
      <c r="P385" s="223">
        <v>0</v>
      </c>
      <c r="Q385" s="226" t="str">
        <f>IF($N385="","",'UPR BILANS N'!G385*'UPR BILANS N'!N385)</f>
        <v/>
      </c>
      <c r="R385" s="225" t="str">
        <f>IF($N385="","",'ZASOBY N'!O384)</f>
        <v/>
      </c>
      <c r="S385" s="225" t="str">
        <f>IF($N385="","",IF('ZASOBY N'!Q384="",0,'ZASOBY N'!Q384))</f>
        <v/>
      </c>
      <c r="T385" s="225" t="str">
        <f>IF($N385="","",'ZASOBY N'!V384)</f>
        <v/>
      </c>
      <c r="U385" s="225" t="str">
        <f>IF($N385="","",IF('ZASOBY N'!AG384="",0,'ZASOBY N'!AG384))</f>
        <v/>
      </c>
      <c r="V385" s="225" t="str">
        <f>IF($N385="","",IF(NN!P387="",0,NN!P387))</f>
        <v/>
      </c>
      <c r="W385" s="225" t="str">
        <f t="shared" si="139"/>
        <v/>
      </c>
      <c r="X385" s="226" t="str">
        <f t="shared" si="142"/>
        <v/>
      </c>
      <c r="Y385" s="225" t="str">
        <f>IF('ZASOBY N'!AU384="","",IF(C385&lt;&gt;C384,'ZASOBY N'!AU384,IF(D385&lt;&gt;D384,'ZASOBY N'!AU384,IF(F385&lt;&gt;F384,'ZASOBY N'!AU384,IF(G385&lt;&gt;G384,'ZASOBY N'!AU384,IF(J385&lt;&gt;J384,'ZASOBY N'!AU384,IF(NN!AC387="","",IF(AND(C384=C385,H384=H385,J384=J385,NN!AC387&gt;0),"",IF(AND(C385=C386,H385=DO383,NN!CW385&gt;0),'ZASOBY N'!AU384,'ZASOBY N'!AU384)))))))))</f>
        <v/>
      </c>
      <c r="Z385" s="225" t="str">
        <f t="shared" si="140"/>
        <v/>
      </c>
      <c r="AA385" s="227" t="str">
        <f t="shared" si="121"/>
        <v/>
      </c>
      <c r="AB385" s="400" t="str">
        <f t="shared" si="141"/>
        <v/>
      </c>
      <c r="AC385" s="228" t="str">
        <f t="shared" si="120"/>
        <v/>
      </c>
      <c r="AD385" s="222">
        <f>IF(B385="",0,IF(F385="",0,INDEX(POBRANIE_!$B$6:$F$101,MATCH('UPR BILANS N'!$F385,POBRANIE_!$A$6:$A$101,0),2)))</f>
        <v>0</v>
      </c>
      <c r="AE385" s="224">
        <f>IF(OR('ZASOBY N'!G384="",'ZASOBY N'!E384=""),0,IF(B385="",0,'ZASOBY N'!G384*'ZASOBY N'!E384))</f>
        <v>0</v>
      </c>
      <c r="AF385" s="225">
        <f>IF('ZASOBY N'!O384="",0,'ZASOBY N'!O384)</f>
        <v>0</v>
      </c>
      <c r="AG385" s="225">
        <f>IF('ZASOBY N'!Q384="",0,'ZASOBY N'!Q384)</f>
        <v>0</v>
      </c>
      <c r="AH385" s="225">
        <f>IF('ZASOBY N'!V384="",0,'ZASOBY N'!V384)</f>
        <v>0</v>
      </c>
      <c r="AI385" s="225">
        <f>IF('ZASOBY N'!AG384="",0,'ZASOBY N'!AG384)</f>
        <v>0</v>
      </c>
      <c r="AJ385" s="225">
        <f>IF(NN!P387="",0,IF(NN!P387="BRAK kol.7","BRAK BADAŃ",NN!P387))</f>
        <v>0</v>
      </c>
      <c r="AK385" s="225">
        <f>IF(NN!AC387="",0,IF(NN!AC387="BRAK kol.7","BRAK BADAŃ",NN!AC387))</f>
        <v>0</v>
      </c>
      <c r="BJ385" s="414" t="str">
        <f>IF(AND(BL385=1,BM385=1,SUMIF($C385:$C$525,$C385,$AK385:$AK$525)=$AK385),$AK385,IF($BO385&gt;0,$BO385,IF(AND(COUNTIF($C$11:$C384,$C385)&gt;=1,COUNTIF($D384:$D384,$D385)&gt;=1),"",IF(AND(SUMIF($C385:$C$525,$C385,$AK385:$AK$525)&gt;=$AK385,SUMIF($D385:$D$525,$D385,$AK385:$AK$525)&gt;=$AK385),SUMIF($C385:$C$525,$C385,$AK385:$AK$525),""))))</f>
        <v/>
      </c>
      <c r="BL385" s="409">
        <f>COUNTIFS('ZASOBY N'!$B384:$B$525,'ZASOBY N'!$B384,'ZASOBY N'!$C384:'ZASOBY N'!$C$525,'ZASOBY N'!$C384,'ZASOBY N'!$D384:'ZASOBY N'!$D$525,'ZASOBY N'!$D384,'ZASOBY N'!$H384:'ZASOBY N'!$H$525,'ZASOBY N'!$H384 )</f>
        <v>0</v>
      </c>
      <c r="BM385" s="410">
        <f>COUNTIFS('ZASOBY N'!$B$10:$B384,'ZASOBY N'!$B384,'ZASOBY N'!$C$10:'ZASOBY N'!$C384,'ZASOBY N'!$C384,'ZASOBY N'!$D$10:'ZASOBY N'!$D384,'ZASOBY N'!$D384,'ZASOBY N'!$H$10:'ZASOBY N'!$H384,'ZASOBY N'!$H384 )</f>
        <v>0</v>
      </c>
      <c r="BN385" s="411">
        <f t="shared" si="122"/>
        <v>0</v>
      </c>
      <c r="BO385" s="412">
        <f t="shared" si="123"/>
        <v>0</v>
      </c>
      <c r="BP385" s="94" t="str">
        <f t="shared" si="124"/>
        <v/>
      </c>
      <c r="BQ385" s="414" t="str">
        <f>IF(AND(BS385=1,BT385=1,SUMIF($C385:$C$525,$C385,$AJ385:$AJ$525)=$AJ385),$AJ385,IF($BV385&gt;0,$BV385,IF(AND(COUNTIF($C$11:$C384,$C385)&gt;=1,COUNTIF($D384:$D384,$D385)&gt;=1),"",IF(AND(SUMIF($C385:$C$525,$C385,$AJ385:$AJ$525)&gt;$AJ385,SUMIF($D385:$D$525,$D385,$AJ385:$AJ$525)&gt;$AJ385),SUMIF($C385:$C$525,$C385,$AJ385:$AJ$525),""))))</f>
        <v/>
      </c>
      <c r="BS385" s="409">
        <f>COUNTIFS('ZASOBY N'!$B384:$B$525,'ZASOBY N'!$B384,'ZASOBY N'!$C384:'ZASOBY N'!$C$525,'ZASOBY N'!$C384,'ZASOBY N'!$D384:'ZASOBY N'!$D$525,'ZASOBY N'!$D384,'ZASOBY N'!$H384:'ZASOBY N'!$H$525,'ZASOBY N'!$H384 )</f>
        <v>0</v>
      </c>
      <c r="BT385" s="410">
        <f>COUNTIFS('ZASOBY N'!$B$10:$B384,'ZASOBY N'!$B384,'ZASOBY N'!$C$10:'ZASOBY N'!$C384,'ZASOBY N'!$C384,'ZASOBY N'!$D$10:'ZASOBY N'!$D384,'ZASOBY N'!$D384,'ZASOBY N'!$H$10:'ZASOBY N'!$H384,'ZASOBY N'!$H384 )</f>
        <v>0</v>
      </c>
      <c r="BU385" s="411">
        <f t="shared" si="125"/>
        <v>0</v>
      </c>
      <c r="BV385" s="412">
        <f t="shared" si="126"/>
        <v>0</v>
      </c>
      <c r="BW385" s="94" t="s">
        <v>499</v>
      </c>
      <c r="BX385" s="414" t="str">
        <f>IF(AND(BZ385=1,CA385=1,SUMIF($C385:$C$525,$C385,$AI385:$AI$525)=$AI385),$AI385,IF($CC385&gt;0,$CC385,IF(AND(COUNTIF($C$11:$C384,$C385)&gt;=1,COUNTIF($D384:$D384,$D385)&gt;=1),"",IF(AND(SUMIF($C385:$C$525,$C385,$AI385:$AI$525)&gt;$AI385,SUMIF($D385:$D$525,$D385,$AI385:$AI$525)&gt;$IG385),_xlfn.AGGREGATE(14,4,$CB$11:$CB$31*($C$11:$C$31=$C385),1),""))))</f>
        <v/>
      </c>
      <c r="BZ385" s="409">
        <f>COUNTIFS('ZASOBY N'!$B384:$B$525,'ZASOBY N'!$B384,'ZASOBY N'!$C384:'ZASOBY N'!$C$525,'ZASOBY N'!$C384,'ZASOBY N'!$D384:'ZASOBY N'!$D$525,'ZASOBY N'!$D384,'ZASOBY N'!$H384:'ZASOBY N'!$H$525,'ZASOBY N'!$H384 )</f>
        <v>0</v>
      </c>
      <c r="CA385" s="410">
        <f>COUNTIFS('ZASOBY N'!$B$10:$B384,'ZASOBY N'!$B384,'ZASOBY N'!$C$10:'ZASOBY N'!$C384,'ZASOBY N'!$C384,'ZASOBY N'!$D$10:'ZASOBY N'!$D384,'ZASOBY N'!$D384,'ZASOBY N'!$H$10:'ZASOBY N'!$H384,'ZASOBY N'!$H384 )</f>
        <v>0</v>
      </c>
      <c r="CB385" s="411">
        <f t="shared" si="127"/>
        <v>0</v>
      </c>
      <c r="CC385" s="412">
        <f t="shared" si="128"/>
        <v>0</v>
      </c>
      <c r="CE385" s="414" t="str">
        <f>IF(AND(CG385=1,CH385=1,SUMIF($C385:$C$525,$C385,$AH385:$AH$525)=$AH385),$AH385,IF($CJ385&gt;0,$CJ385,IF(AND(COUNTIF($C$11:$C384,$C385)&gt;=1,COUNTIF($D384:$D384,$D385)&gt;=1),"",IF(AND(SUMIF($C385:$C$525,$C385,$AH385:$AH$525)&gt;$AH385,SUMIF($D385:$D$525,$D385,$AH385:$AH$525)&gt;$AH385),_xlfn.AGGREGATE(14,4,$CI$11:$CI$31*($C$11:$C$31=$C385),1),""))))</f>
        <v/>
      </c>
      <c r="CG385" s="409">
        <f>COUNTIFS('ZASOBY N'!$B384:$B$525,'ZASOBY N'!$B384,'ZASOBY N'!$C384:'ZASOBY N'!$C$525,'ZASOBY N'!$C384,'ZASOBY N'!$D384:'ZASOBY N'!$D$525,'ZASOBY N'!$D384,'ZASOBY N'!$H384:'ZASOBY N'!$H$525,'ZASOBY N'!$H384 )</f>
        <v>0</v>
      </c>
      <c r="CH385" s="410">
        <f>COUNTIFS('ZASOBY N'!$B$10:$B384,'ZASOBY N'!$B384,'ZASOBY N'!$C$10:'ZASOBY N'!$C384,'ZASOBY N'!$C384,'ZASOBY N'!$D$10:'ZASOBY N'!$D384,'ZASOBY N'!$D384,'ZASOBY N'!$H$10:'ZASOBY N'!$H384,'ZASOBY N'!$H384 )</f>
        <v>0</v>
      </c>
      <c r="CI385" s="411">
        <f t="shared" si="129"/>
        <v>0</v>
      </c>
      <c r="CJ385" s="412">
        <f t="shared" si="130"/>
        <v>0</v>
      </c>
      <c r="CL385" s="414" t="str">
        <f>IF(AND(CN385=1,CO385=1,SUMIF($C385:$C$525,$C385,$AG385:$AG$525)=$AG385),$AG385,IF($CQ385&gt;0,$CQ385,IF(AND(COUNTIF($C$11:$C384,$C385)&gt;=1,COUNTIF($D384:$D384,$D385)&gt;=1),"",IF(AND(SUMIF($C385:$C$525,$C385,$AG385:$AG$525)&gt;$AG385,SUMIF($D385:$D$525,$D385,$AG385:$AG$525)&gt;$AG385),_xlfn.AGGREGATE(14,4,$CP$11:$CP$31*($C$11:$C$31=$C385),1),""))))</f>
        <v/>
      </c>
      <c r="CN385" s="409">
        <f>COUNTIFS('ZASOBY N'!$B384:$B$525,'ZASOBY N'!$B384,'ZASOBY N'!$C384:'ZASOBY N'!$C$525,'ZASOBY N'!$C384,'ZASOBY N'!$D384:'ZASOBY N'!$D$525,'ZASOBY N'!$D384,'ZASOBY N'!$H384:'ZASOBY N'!$H$525,'ZASOBY N'!$H384 )</f>
        <v>0</v>
      </c>
      <c r="CO385" s="410">
        <f>COUNTIFS('ZASOBY N'!$B$10:$B384,'ZASOBY N'!$B384,'ZASOBY N'!$C$10:'ZASOBY N'!$C384,'ZASOBY N'!$C384,'ZASOBY N'!$D$10:'ZASOBY N'!$D384,'ZASOBY N'!$D384,'ZASOBY N'!$H$10:'ZASOBY N'!$H384,'ZASOBY N'!$H384 )</f>
        <v>0</v>
      </c>
      <c r="CP385" s="411">
        <f t="shared" si="131"/>
        <v>0</v>
      </c>
      <c r="CQ385" s="412">
        <f t="shared" si="132"/>
        <v>0</v>
      </c>
      <c r="CS385" s="414" t="str">
        <f>IF(AND(CU385=1,CV385=1,SUMIF($C385:$C$525,$C385,$AF385:$AF$525)=$AF385),$AF385,IF($CX385&gt;0,$CX385,IF(AND(COUNTIF($C$11:$C384,$C385)&gt;=1,COUNTIF($D384:$D384,$D385)&gt;=1),"",IF(AND(SUMIF($C385:$C$525,$C385,$AF385:$AF$525)&gt;$AF385,SUMIF($D385:$D$525,$D385,$AF385:$AF$525)&gt;$AF385),_xlfn.AGGREGATE(14,4,$CW$11:$CW$31*($C$11:$C$31=$C385),1),""))))</f>
        <v/>
      </c>
      <c r="CU385" s="409">
        <f>COUNTIFS('ZASOBY N'!$B384:$B$525,'ZASOBY N'!$B384,'ZASOBY N'!$C384:'ZASOBY N'!$C$525,'ZASOBY N'!$C384,'ZASOBY N'!$D384:'ZASOBY N'!$D$525,'ZASOBY N'!$D384,'ZASOBY N'!$H384:'ZASOBY N'!$H$525,'ZASOBY N'!$H384 )</f>
        <v>0</v>
      </c>
      <c r="CV385" s="410">
        <f>COUNTIFS('ZASOBY N'!$B$10:$B384,'ZASOBY N'!$B384,'ZASOBY N'!$C$10:'ZASOBY N'!$C384,'ZASOBY N'!$C384,'ZASOBY N'!$D$10:'ZASOBY N'!$D384,'ZASOBY N'!$D384,'ZASOBY N'!$H$10:'ZASOBY N'!$H384,'ZASOBY N'!$H384 )</f>
        <v>0</v>
      </c>
      <c r="CW385" s="411">
        <f t="shared" si="133"/>
        <v>0</v>
      </c>
      <c r="CX385" s="412">
        <f t="shared" si="134"/>
        <v>0</v>
      </c>
      <c r="CZ385" s="414" t="str">
        <f>IF(AND(DB385=1,DC385=1,SUMIF($C385:$C$525,$C385,$AE385:$AE$525)=$AE385),$AE385,IF($DE385&gt;0,$DE385,IF(AND(COUNTIF($C$11:$C384,$C385)&gt;=1,COUNTIF($D384:$D384,$D385)&gt;=1),"",IF(AND(SUMIF($C385:$C$525,$C385,$AE385:$AE$525)&gt;$AE385,SUMIF($D385:$D$525,$D385,$AE385:$AE$525)&gt;$AE385),_xlfn.AGGREGATE(14,4,$DD$11:$DD$31*($C$11:$C$31=$C385),1),""))))</f>
        <v/>
      </c>
      <c r="DB385" s="409">
        <f>COUNTIFS('ZASOBY N'!$B384:$B$525,'ZASOBY N'!$B384,'ZASOBY N'!$C384:'ZASOBY N'!$C$525,'ZASOBY N'!$C384,'ZASOBY N'!$D384:'ZASOBY N'!$D$525,'ZASOBY N'!$D384,'ZASOBY N'!$H384:'ZASOBY N'!$H$525,'ZASOBY N'!$H384 )</f>
        <v>0</v>
      </c>
      <c r="DC385" s="410">
        <f>COUNTIFS('ZASOBY N'!$B$10:$B384,'ZASOBY N'!$B384,'ZASOBY N'!$C$10:'ZASOBY N'!$C384,'ZASOBY N'!$C384,'ZASOBY N'!$D$10:'ZASOBY N'!$D384,'ZASOBY N'!$D384,'ZASOBY N'!$H$10:'ZASOBY N'!$H384,'ZASOBY N'!$H384 )</f>
        <v>0</v>
      </c>
      <c r="DD385" s="411">
        <f t="shared" si="135"/>
        <v>0</v>
      </c>
      <c r="DE385" s="412">
        <f t="shared" si="136"/>
        <v>0</v>
      </c>
      <c r="DF385" s="399" t="str">
        <f>IF(AND(DI385=1,DJ385=1,SUMIF($C385:$C$525,$C385,$AD385:$AD$525)=$AD385),$AD385,IF($DL385&gt;0,$DL385,IF(B385="","",IF(AND(COUNTIF($C$11:$C384,$C385)&gt;=1,COUNTIF($D384:$D384,$D385)&gt;=1,COUNTIF($Z382:$Z384,$C385)=0),"",IF(AND(COUNTIF($C$11:$C384,$C385)&gt;=1,COUNTIF($D384:$D384,$D385)&gt;=1),"UJĘTO WYŻEJ",IF(AND(SUMIF($C385:$C$525,$C385,$AD385:$AD$525)&gt;$AD385,SUMIF($D385:$D$525,$D385,$AD385:$AD$525)&gt;$AD385),_xlfn.AGGREGATE(14,4,$DK$11:$DK$31*($C$11:$C$31=$C385),1),""))))))</f>
        <v/>
      </c>
      <c r="DG385" s="414" t="str">
        <f>IF(AND(DI385=1,DJ385=1,SUMIF($C385:$C$525,$C385,$AD385:$AD$525)=$AD385),$AD385,IF($DL385&gt;0,$DL385,IF(AND(COUNTIF($C$11:$C384,$C385)&gt;=1,COUNTIF($D384:$D384,$D385)&gt;=1),"",IF(AND(SUMIF($C385:$C$525,$C385,$AD385:$AD$525)&gt;$AD385,SUMIF($D385:$D$525,$D385,$AD385:$AD$525)&gt;$AD385),_xlfn.AGGREGATE(14,4,$DK$11:$DK$31*($C$11:$C$31=$C385),1),""))))</f>
        <v/>
      </c>
      <c r="DI385" s="409">
        <f>COUNTIFS('ZASOBY N'!$B384:$B$525,'ZASOBY N'!$B384,'ZASOBY N'!$C384:'ZASOBY N'!$C$525,'ZASOBY N'!$C384,'ZASOBY N'!$D384:'ZASOBY N'!$D$525,'ZASOBY N'!$D384,'ZASOBY N'!$H384:'ZASOBY N'!$H$525,'ZASOBY N'!$H384 )</f>
        <v>0</v>
      </c>
      <c r="DJ385" s="410">
        <f>COUNTIFS('ZASOBY N'!$B$10:$B384,'ZASOBY N'!$B384,'ZASOBY N'!$C$10:'ZASOBY N'!$C384,'ZASOBY N'!$C384,'ZASOBY N'!$D$10:'ZASOBY N'!$D384,'ZASOBY N'!$D384,'ZASOBY N'!$H$10:'ZASOBY N'!$H384,'ZASOBY N'!$H384 )</f>
        <v>0</v>
      </c>
      <c r="DK385" s="411">
        <f t="shared" si="137"/>
        <v>0</v>
      </c>
      <c r="DL385" s="412">
        <f t="shared" si="138"/>
        <v>0</v>
      </c>
    </row>
    <row r="386" spans="1:116" ht="18.899999999999999" customHeight="1" x14ac:dyDescent="0.3">
      <c r="A386" s="219"/>
      <c r="B386" s="152" t="str">
        <f>IF('ZASOBY N'!A385="","",'ZASOBY N'!A385)</f>
        <v/>
      </c>
      <c r="C386" s="462" t="str">
        <f>IF('ZASOBY N'!C385="","",'ZASOBY N'!C385)</f>
        <v/>
      </c>
      <c r="D386" s="137" t="str">
        <f>IF('ZASOBY N'!B385="","",'ZASOBY N'!B385)</f>
        <v/>
      </c>
      <c r="E386" s="138"/>
      <c r="F386" s="356" t="str">
        <f>IF('ZASOBY N'!D385="","",'ZASOBY N'!D385)</f>
        <v/>
      </c>
      <c r="G386" s="220" t="str">
        <f>IF('ZASOBY N'!G385="","",'ZASOBY N'!G385)</f>
        <v/>
      </c>
      <c r="H386" s="221" t="str">
        <f>IF('ZASOBY N'!F385="","",'ZASOBY N'!F385)</f>
        <v/>
      </c>
      <c r="I386" s="221" t="str">
        <f>IF('ZASOBY N'!G385="","",'ZASOBY N'!G385)</f>
        <v/>
      </c>
      <c r="J386" s="221" t="str">
        <f>IF('ZASOBY N'!H385="","",'ZASOBY N'!H385)</f>
        <v/>
      </c>
      <c r="K386" s="214">
        <v>0</v>
      </c>
      <c r="L386" s="214">
        <v>0</v>
      </c>
      <c r="M386" s="214">
        <v>0</v>
      </c>
      <c r="N386" s="222" t="str">
        <f>IF('ZASOBY N'!BD385="x","",IF(W386="","",'ZASOBY N'!E385))</f>
        <v/>
      </c>
      <c r="O386" s="223">
        <v>0</v>
      </c>
      <c r="P386" s="223">
        <v>0</v>
      </c>
      <c r="Q386" s="226" t="str">
        <f>IF($N386="","",'UPR BILANS N'!G386*'UPR BILANS N'!N386)</f>
        <v/>
      </c>
      <c r="R386" s="225" t="str">
        <f>IF($N386="","",'ZASOBY N'!O385)</f>
        <v/>
      </c>
      <c r="S386" s="225" t="str">
        <f>IF($N386="","",IF('ZASOBY N'!Q385="",0,'ZASOBY N'!Q385))</f>
        <v/>
      </c>
      <c r="T386" s="225" t="str">
        <f>IF($N386="","",'ZASOBY N'!V385)</f>
        <v/>
      </c>
      <c r="U386" s="225" t="str">
        <f>IF($N386="","",IF('ZASOBY N'!AG385="",0,'ZASOBY N'!AG385))</f>
        <v/>
      </c>
      <c r="V386" s="225" t="str">
        <f>IF($N386="","",IF(NN!P388="",0,NN!P388))</f>
        <v/>
      </c>
      <c r="W386" s="225" t="str">
        <f t="shared" si="139"/>
        <v/>
      </c>
      <c r="X386" s="226" t="str">
        <f t="shared" si="142"/>
        <v/>
      </c>
      <c r="Y386" s="225" t="str">
        <f>IF('ZASOBY N'!AU385="","",IF(C386&lt;&gt;C385,'ZASOBY N'!AU385,IF(D386&lt;&gt;D385,'ZASOBY N'!AU385,IF(F386&lt;&gt;F385,'ZASOBY N'!AU385,IF(G386&lt;&gt;G385,'ZASOBY N'!AU385,IF(J386&lt;&gt;J385,'ZASOBY N'!AU385,IF(NN!AC388="","",IF(AND(C385=C386,H385=H386,J385=J386,NN!AC388&gt;0),"",IF(AND(C386=C387,H386=DO384,NN!CW386&gt;0),'ZASOBY N'!AU385,'ZASOBY N'!AU385)))))))))</f>
        <v/>
      </c>
      <c r="Z386" s="225" t="str">
        <f t="shared" si="140"/>
        <v/>
      </c>
      <c r="AA386" s="227" t="str">
        <f t="shared" si="121"/>
        <v/>
      </c>
      <c r="AB386" s="400" t="str">
        <f t="shared" si="141"/>
        <v/>
      </c>
      <c r="AC386" s="228" t="str">
        <f t="shared" si="120"/>
        <v/>
      </c>
      <c r="AD386" s="222">
        <f>IF(B386="",0,IF(F386="",0,INDEX(POBRANIE_!$B$6:$F$101,MATCH('UPR BILANS N'!$F386,POBRANIE_!$A$6:$A$101,0),2)))</f>
        <v>0</v>
      </c>
      <c r="AE386" s="224">
        <f>IF(OR('ZASOBY N'!G385="",'ZASOBY N'!E385=""),0,IF(B386="",0,'ZASOBY N'!G385*'ZASOBY N'!E385))</f>
        <v>0</v>
      </c>
      <c r="AF386" s="225">
        <f>IF('ZASOBY N'!O385="",0,'ZASOBY N'!O385)</f>
        <v>0</v>
      </c>
      <c r="AG386" s="225">
        <f>IF('ZASOBY N'!Q385="",0,'ZASOBY N'!Q385)</f>
        <v>0</v>
      </c>
      <c r="AH386" s="225">
        <f>IF('ZASOBY N'!V385="",0,'ZASOBY N'!V385)</f>
        <v>0</v>
      </c>
      <c r="AI386" s="225">
        <f>IF('ZASOBY N'!AG385="",0,'ZASOBY N'!AG385)</f>
        <v>0</v>
      </c>
      <c r="AJ386" s="225">
        <f>IF(NN!P388="",0,IF(NN!P388="BRAK kol.7","BRAK BADAŃ",NN!P388))</f>
        <v>0</v>
      </c>
      <c r="AK386" s="225">
        <f>IF(NN!AC388="",0,IF(NN!AC388="BRAK kol.7","BRAK BADAŃ",NN!AC388))</f>
        <v>0</v>
      </c>
      <c r="BJ386" s="414" t="str">
        <f>IF(AND(BL386=1,BM386=1,SUMIF($C386:$C$525,$C386,$AK386:$AK$525)=$AK386),$AK386,IF($BO386&gt;0,$BO386,IF(AND(COUNTIF($C$11:$C385,$C386)&gt;=1,COUNTIF($D385:$D385,$D386)&gt;=1),"",IF(AND(SUMIF($C386:$C$525,$C386,$AK386:$AK$525)&gt;=$AK386,SUMIF($D386:$D$525,$D386,$AK386:$AK$525)&gt;=$AK386),SUMIF($C386:$C$525,$C386,$AK386:$AK$525),""))))</f>
        <v/>
      </c>
      <c r="BL386" s="409">
        <f>COUNTIFS('ZASOBY N'!$B385:$B$525,'ZASOBY N'!$B385,'ZASOBY N'!$C385:'ZASOBY N'!$C$525,'ZASOBY N'!$C385,'ZASOBY N'!$D385:'ZASOBY N'!$D$525,'ZASOBY N'!$D385,'ZASOBY N'!$H385:'ZASOBY N'!$H$525,'ZASOBY N'!$H385 )</f>
        <v>0</v>
      </c>
      <c r="BM386" s="410">
        <f>COUNTIFS('ZASOBY N'!$B$10:$B385,'ZASOBY N'!$B385,'ZASOBY N'!$C$10:'ZASOBY N'!$C385,'ZASOBY N'!$C385,'ZASOBY N'!$D$10:'ZASOBY N'!$D385,'ZASOBY N'!$D385,'ZASOBY N'!$H$10:'ZASOBY N'!$H385,'ZASOBY N'!$H385 )</f>
        <v>0</v>
      </c>
      <c r="BN386" s="411">
        <f t="shared" si="122"/>
        <v>0</v>
      </c>
      <c r="BO386" s="412">
        <f t="shared" si="123"/>
        <v>0</v>
      </c>
      <c r="BP386" s="94" t="str">
        <f t="shared" si="124"/>
        <v/>
      </c>
      <c r="BQ386" s="414" t="str">
        <f>IF(AND(BS386=1,BT386=1,SUMIF($C386:$C$525,$C386,$AJ386:$AJ$525)=$AJ386),$AJ386,IF($BV386&gt;0,$BV386,IF(AND(COUNTIF($C$11:$C385,$C386)&gt;=1,COUNTIF($D385:$D385,$D386)&gt;=1),"",IF(AND(SUMIF($C386:$C$525,$C386,$AJ386:$AJ$525)&gt;$AJ386,SUMIF($D386:$D$525,$D386,$AJ386:$AJ$525)&gt;$AJ386),SUMIF($C386:$C$525,$C386,$AJ386:$AJ$525),""))))</f>
        <v/>
      </c>
      <c r="BS386" s="409">
        <f>COUNTIFS('ZASOBY N'!$B385:$B$525,'ZASOBY N'!$B385,'ZASOBY N'!$C385:'ZASOBY N'!$C$525,'ZASOBY N'!$C385,'ZASOBY N'!$D385:'ZASOBY N'!$D$525,'ZASOBY N'!$D385,'ZASOBY N'!$H385:'ZASOBY N'!$H$525,'ZASOBY N'!$H385 )</f>
        <v>0</v>
      </c>
      <c r="BT386" s="410">
        <f>COUNTIFS('ZASOBY N'!$B$10:$B385,'ZASOBY N'!$B385,'ZASOBY N'!$C$10:'ZASOBY N'!$C385,'ZASOBY N'!$C385,'ZASOBY N'!$D$10:'ZASOBY N'!$D385,'ZASOBY N'!$D385,'ZASOBY N'!$H$10:'ZASOBY N'!$H385,'ZASOBY N'!$H385 )</f>
        <v>0</v>
      </c>
      <c r="BU386" s="411">
        <f t="shared" si="125"/>
        <v>0</v>
      </c>
      <c r="BV386" s="412">
        <f t="shared" si="126"/>
        <v>0</v>
      </c>
      <c r="BW386" s="94" t="s">
        <v>499</v>
      </c>
      <c r="BX386" s="414" t="str">
        <f>IF(AND(BZ386=1,CA386=1,SUMIF($C386:$C$525,$C386,$AI386:$AI$525)=$AI386),$AI386,IF($CC386&gt;0,$CC386,IF(AND(COUNTIF($C$11:$C385,$C386)&gt;=1,COUNTIF($D385:$D385,$D386)&gt;=1),"",IF(AND(SUMIF($C386:$C$525,$C386,$AI386:$AI$525)&gt;$AI386,SUMIF($D386:$D$525,$D386,$AI386:$AI$525)&gt;$IG386),_xlfn.AGGREGATE(14,4,$CB$11:$CB$31*($C$11:$C$31=$C386),1),""))))</f>
        <v/>
      </c>
      <c r="BZ386" s="409">
        <f>COUNTIFS('ZASOBY N'!$B385:$B$525,'ZASOBY N'!$B385,'ZASOBY N'!$C385:'ZASOBY N'!$C$525,'ZASOBY N'!$C385,'ZASOBY N'!$D385:'ZASOBY N'!$D$525,'ZASOBY N'!$D385,'ZASOBY N'!$H385:'ZASOBY N'!$H$525,'ZASOBY N'!$H385 )</f>
        <v>0</v>
      </c>
      <c r="CA386" s="410">
        <f>COUNTIFS('ZASOBY N'!$B$10:$B385,'ZASOBY N'!$B385,'ZASOBY N'!$C$10:'ZASOBY N'!$C385,'ZASOBY N'!$C385,'ZASOBY N'!$D$10:'ZASOBY N'!$D385,'ZASOBY N'!$D385,'ZASOBY N'!$H$10:'ZASOBY N'!$H385,'ZASOBY N'!$H385 )</f>
        <v>0</v>
      </c>
      <c r="CB386" s="411">
        <f t="shared" si="127"/>
        <v>0</v>
      </c>
      <c r="CC386" s="412">
        <f t="shared" si="128"/>
        <v>0</v>
      </c>
      <c r="CE386" s="414" t="str">
        <f>IF(AND(CG386=1,CH386=1,SUMIF($C386:$C$525,$C386,$AH386:$AH$525)=$AH386),$AH386,IF($CJ386&gt;0,$CJ386,IF(AND(COUNTIF($C$11:$C385,$C386)&gt;=1,COUNTIF($D385:$D385,$D386)&gt;=1),"",IF(AND(SUMIF($C386:$C$525,$C386,$AH386:$AH$525)&gt;$AH386,SUMIF($D386:$D$525,$D386,$AH386:$AH$525)&gt;$AH386),_xlfn.AGGREGATE(14,4,$CI$11:$CI$31*($C$11:$C$31=$C386),1),""))))</f>
        <v/>
      </c>
      <c r="CG386" s="409">
        <f>COUNTIFS('ZASOBY N'!$B385:$B$525,'ZASOBY N'!$B385,'ZASOBY N'!$C385:'ZASOBY N'!$C$525,'ZASOBY N'!$C385,'ZASOBY N'!$D385:'ZASOBY N'!$D$525,'ZASOBY N'!$D385,'ZASOBY N'!$H385:'ZASOBY N'!$H$525,'ZASOBY N'!$H385 )</f>
        <v>0</v>
      </c>
      <c r="CH386" s="410">
        <f>COUNTIFS('ZASOBY N'!$B$10:$B385,'ZASOBY N'!$B385,'ZASOBY N'!$C$10:'ZASOBY N'!$C385,'ZASOBY N'!$C385,'ZASOBY N'!$D$10:'ZASOBY N'!$D385,'ZASOBY N'!$D385,'ZASOBY N'!$H$10:'ZASOBY N'!$H385,'ZASOBY N'!$H385 )</f>
        <v>0</v>
      </c>
      <c r="CI386" s="411">
        <f t="shared" si="129"/>
        <v>0</v>
      </c>
      <c r="CJ386" s="412">
        <f t="shared" si="130"/>
        <v>0</v>
      </c>
      <c r="CL386" s="414" t="str">
        <f>IF(AND(CN386=1,CO386=1,SUMIF($C386:$C$525,$C386,$AG386:$AG$525)=$AG386),$AG386,IF($CQ386&gt;0,$CQ386,IF(AND(COUNTIF($C$11:$C385,$C386)&gt;=1,COUNTIF($D385:$D385,$D386)&gt;=1),"",IF(AND(SUMIF($C386:$C$525,$C386,$AG386:$AG$525)&gt;$AG386,SUMIF($D386:$D$525,$D386,$AG386:$AG$525)&gt;$AG386),_xlfn.AGGREGATE(14,4,$CP$11:$CP$31*($C$11:$C$31=$C386),1),""))))</f>
        <v/>
      </c>
      <c r="CN386" s="409">
        <f>COUNTIFS('ZASOBY N'!$B385:$B$525,'ZASOBY N'!$B385,'ZASOBY N'!$C385:'ZASOBY N'!$C$525,'ZASOBY N'!$C385,'ZASOBY N'!$D385:'ZASOBY N'!$D$525,'ZASOBY N'!$D385,'ZASOBY N'!$H385:'ZASOBY N'!$H$525,'ZASOBY N'!$H385 )</f>
        <v>0</v>
      </c>
      <c r="CO386" s="410">
        <f>COUNTIFS('ZASOBY N'!$B$10:$B385,'ZASOBY N'!$B385,'ZASOBY N'!$C$10:'ZASOBY N'!$C385,'ZASOBY N'!$C385,'ZASOBY N'!$D$10:'ZASOBY N'!$D385,'ZASOBY N'!$D385,'ZASOBY N'!$H$10:'ZASOBY N'!$H385,'ZASOBY N'!$H385 )</f>
        <v>0</v>
      </c>
      <c r="CP386" s="411">
        <f t="shared" si="131"/>
        <v>0</v>
      </c>
      <c r="CQ386" s="412">
        <f t="shared" si="132"/>
        <v>0</v>
      </c>
      <c r="CS386" s="414" t="str">
        <f>IF(AND(CU386=1,CV386=1,SUMIF($C386:$C$525,$C386,$AF386:$AF$525)=$AF386),$AF386,IF($CX386&gt;0,$CX386,IF(AND(COUNTIF($C$11:$C385,$C386)&gt;=1,COUNTIF($D385:$D385,$D386)&gt;=1),"",IF(AND(SUMIF($C386:$C$525,$C386,$AF386:$AF$525)&gt;$AF386,SUMIF($D386:$D$525,$D386,$AF386:$AF$525)&gt;$AF386),_xlfn.AGGREGATE(14,4,$CW$11:$CW$31*($C$11:$C$31=$C386),1),""))))</f>
        <v/>
      </c>
      <c r="CU386" s="409">
        <f>COUNTIFS('ZASOBY N'!$B385:$B$525,'ZASOBY N'!$B385,'ZASOBY N'!$C385:'ZASOBY N'!$C$525,'ZASOBY N'!$C385,'ZASOBY N'!$D385:'ZASOBY N'!$D$525,'ZASOBY N'!$D385,'ZASOBY N'!$H385:'ZASOBY N'!$H$525,'ZASOBY N'!$H385 )</f>
        <v>0</v>
      </c>
      <c r="CV386" s="410">
        <f>COUNTIFS('ZASOBY N'!$B$10:$B385,'ZASOBY N'!$B385,'ZASOBY N'!$C$10:'ZASOBY N'!$C385,'ZASOBY N'!$C385,'ZASOBY N'!$D$10:'ZASOBY N'!$D385,'ZASOBY N'!$D385,'ZASOBY N'!$H$10:'ZASOBY N'!$H385,'ZASOBY N'!$H385 )</f>
        <v>0</v>
      </c>
      <c r="CW386" s="411">
        <f t="shared" si="133"/>
        <v>0</v>
      </c>
      <c r="CX386" s="412">
        <f t="shared" si="134"/>
        <v>0</v>
      </c>
      <c r="CZ386" s="414" t="str">
        <f>IF(AND(DB386=1,DC386=1,SUMIF($C386:$C$525,$C386,$AE386:$AE$525)=$AE386),$AE386,IF($DE386&gt;0,$DE386,IF(AND(COUNTIF($C$11:$C385,$C386)&gt;=1,COUNTIF($D385:$D385,$D386)&gt;=1),"",IF(AND(SUMIF($C386:$C$525,$C386,$AE386:$AE$525)&gt;$AE386,SUMIF($D386:$D$525,$D386,$AE386:$AE$525)&gt;$AE386),_xlfn.AGGREGATE(14,4,$DD$11:$DD$31*($C$11:$C$31=$C386),1),""))))</f>
        <v/>
      </c>
      <c r="DB386" s="409">
        <f>COUNTIFS('ZASOBY N'!$B385:$B$525,'ZASOBY N'!$B385,'ZASOBY N'!$C385:'ZASOBY N'!$C$525,'ZASOBY N'!$C385,'ZASOBY N'!$D385:'ZASOBY N'!$D$525,'ZASOBY N'!$D385,'ZASOBY N'!$H385:'ZASOBY N'!$H$525,'ZASOBY N'!$H385 )</f>
        <v>0</v>
      </c>
      <c r="DC386" s="410">
        <f>COUNTIFS('ZASOBY N'!$B$10:$B385,'ZASOBY N'!$B385,'ZASOBY N'!$C$10:'ZASOBY N'!$C385,'ZASOBY N'!$C385,'ZASOBY N'!$D$10:'ZASOBY N'!$D385,'ZASOBY N'!$D385,'ZASOBY N'!$H$10:'ZASOBY N'!$H385,'ZASOBY N'!$H385 )</f>
        <v>0</v>
      </c>
      <c r="DD386" s="411">
        <f t="shared" si="135"/>
        <v>0</v>
      </c>
      <c r="DE386" s="412">
        <f t="shared" si="136"/>
        <v>0</v>
      </c>
      <c r="DF386" s="399" t="str">
        <f>IF(AND(DI386=1,DJ386=1,SUMIF($C386:$C$525,$C386,$AD386:$AD$525)=$AD386),$AD386,IF($DL386&gt;0,$DL386,IF(B386="","",IF(AND(COUNTIF($C$11:$C385,$C386)&gt;=1,COUNTIF($D385:$D385,$D386)&gt;=1,COUNTIF($Z383:$Z385,$C386)=0),"",IF(AND(COUNTIF($C$11:$C385,$C386)&gt;=1,COUNTIF($D385:$D385,$D386)&gt;=1),"UJĘTO WYŻEJ",IF(AND(SUMIF($C386:$C$525,$C386,$AD386:$AD$525)&gt;$AD386,SUMIF($D386:$D$525,$D386,$AD386:$AD$525)&gt;$AD386),_xlfn.AGGREGATE(14,4,$DK$11:$DK$31*($C$11:$C$31=$C386),1),""))))))</f>
        <v/>
      </c>
      <c r="DG386" s="414" t="str">
        <f>IF(AND(DI386=1,DJ386=1,SUMIF($C386:$C$525,$C386,$AD386:$AD$525)=$AD386),$AD386,IF($DL386&gt;0,$DL386,IF(AND(COUNTIF($C$11:$C385,$C386)&gt;=1,COUNTIF($D385:$D385,$D386)&gt;=1),"",IF(AND(SUMIF($C386:$C$525,$C386,$AD386:$AD$525)&gt;$AD386,SUMIF($D386:$D$525,$D386,$AD386:$AD$525)&gt;$AD386),_xlfn.AGGREGATE(14,4,$DK$11:$DK$31*($C$11:$C$31=$C386),1),""))))</f>
        <v/>
      </c>
      <c r="DI386" s="409">
        <f>COUNTIFS('ZASOBY N'!$B385:$B$525,'ZASOBY N'!$B385,'ZASOBY N'!$C385:'ZASOBY N'!$C$525,'ZASOBY N'!$C385,'ZASOBY N'!$D385:'ZASOBY N'!$D$525,'ZASOBY N'!$D385,'ZASOBY N'!$H385:'ZASOBY N'!$H$525,'ZASOBY N'!$H385 )</f>
        <v>0</v>
      </c>
      <c r="DJ386" s="410">
        <f>COUNTIFS('ZASOBY N'!$B$10:$B385,'ZASOBY N'!$B385,'ZASOBY N'!$C$10:'ZASOBY N'!$C385,'ZASOBY N'!$C385,'ZASOBY N'!$D$10:'ZASOBY N'!$D385,'ZASOBY N'!$D385,'ZASOBY N'!$H$10:'ZASOBY N'!$H385,'ZASOBY N'!$H385 )</f>
        <v>0</v>
      </c>
      <c r="DK386" s="411">
        <f t="shared" si="137"/>
        <v>0</v>
      </c>
      <c r="DL386" s="412">
        <f t="shared" si="138"/>
        <v>0</v>
      </c>
    </row>
    <row r="387" spans="1:116" ht="18.899999999999999" customHeight="1" x14ac:dyDescent="0.3">
      <c r="A387" s="219"/>
      <c r="B387" s="152" t="str">
        <f>IF('ZASOBY N'!A386="","",'ZASOBY N'!A386)</f>
        <v/>
      </c>
      <c r="C387" s="462" t="str">
        <f>IF('ZASOBY N'!C386="","",'ZASOBY N'!C386)</f>
        <v/>
      </c>
      <c r="D387" s="137" t="str">
        <f>IF('ZASOBY N'!B386="","",'ZASOBY N'!B386)</f>
        <v/>
      </c>
      <c r="E387" s="138"/>
      <c r="F387" s="356" t="str">
        <f>IF('ZASOBY N'!D386="","",'ZASOBY N'!D386)</f>
        <v/>
      </c>
      <c r="G387" s="220" t="str">
        <f>IF('ZASOBY N'!G386="","",'ZASOBY N'!G386)</f>
        <v/>
      </c>
      <c r="H387" s="221" t="str">
        <f>IF('ZASOBY N'!F386="","",'ZASOBY N'!F386)</f>
        <v/>
      </c>
      <c r="I387" s="221" t="str">
        <f>IF('ZASOBY N'!G386="","",'ZASOBY N'!G386)</f>
        <v/>
      </c>
      <c r="J387" s="221" t="str">
        <f>IF('ZASOBY N'!H386="","",'ZASOBY N'!H386)</f>
        <v/>
      </c>
      <c r="K387" s="214">
        <v>0</v>
      </c>
      <c r="L387" s="214">
        <v>0</v>
      </c>
      <c r="M387" s="214">
        <v>0</v>
      </c>
      <c r="N387" s="222" t="str">
        <f>IF('ZASOBY N'!BD386="x","",IF(W387="","",'ZASOBY N'!E386))</f>
        <v/>
      </c>
      <c r="O387" s="223">
        <v>0</v>
      </c>
      <c r="P387" s="223">
        <v>0</v>
      </c>
      <c r="Q387" s="226" t="str">
        <f>IF($N387="","",'UPR BILANS N'!G387*'UPR BILANS N'!N387)</f>
        <v/>
      </c>
      <c r="R387" s="225" t="str">
        <f>IF($N387="","",'ZASOBY N'!O386)</f>
        <v/>
      </c>
      <c r="S387" s="225" t="str">
        <f>IF($N387="","",IF('ZASOBY N'!Q386="",0,'ZASOBY N'!Q386))</f>
        <v/>
      </c>
      <c r="T387" s="225" t="str">
        <f>IF($N387="","",'ZASOBY N'!V386)</f>
        <v/>
      </c>
      <c r="U387" s="225" t="str">
        <f>IF($N387="","",IF('ZASOBY N'!AG386="",0,'ZASOBY N'!AG386))</f>
        <v/>
      </c>
      <c r="V387" s="225" t="str">
        <f>IF($N387="","",IF(NN!P389="",0,NN!P389))</f>
        <v/>
      </c>
      <c r="W387" s="225" t="str">
        <f t="shared" si="139"/>
        <v/>
      </c>
      <c r="X387" s="226" t="str">
        <f t="shared" si="142"/>
        <v/>
      </c>
      <c r="Y387" s="225" t="str">
        <f>IF('ZASOBY N'!AU386="","",IF(C387&lt;&gt;C386,'ZASOBY N'!AU386,IF(D387&lt;&gt;D386,'ZASOBY N'!AU386,IF(F387&lt;&gt;F386,'ZASOBY N'!AU386,IF(G387&lt;&gt;G386,'ZASOBY N'!AU386,IF(J387&lt;&gt;J386,'ZASOBY N'!AU386,IF(NN!AC389="","",IF(AND(C386=C387,H386=H387,J386=J387,NN!AC389&gt;0),"",IF(AND(C387=C388,H387=DO385,NN!CW387&gt;0),'ZASOBY N'!AU386,'ZASOBY N'!AU386)))))))))</f>
        <v/>
      </c>
      <c r="Z387" s="225" t="str">
        <f t="shared" si="140"/>
        <v/>
      </c>
      <c r="AA387" s="227" t="str">
        <f t="shared" si="121"/>
        <v/>
      </c>
      <c r="AB387" s="400" t="str">
        <f t="shared" si="141"/>
        <v/>
      </c>
      <c r="AC387" s="228" t="str">
        <f t="shared" si="120"/>
        <v/>
      </c>
      <c r="AD387" s="222">
        <f>IF(B387="",0,IF(F387="",0,INDEX(POBRANIE_!$B$6:$F$101,MATCH('UPR BILANS N'!$F387,POBRANIE_!$A$6:$A$101,0),2)))</f>
        <v>0</v>
      </c>
      <c r="AE387" s="224">
        <f>IF(OR('ZASOBY N'!G386="",'ZASOBY N'!E386=""),0,IF(B387="",0,'ZASOBY N'!G386*'ZASOBY N'!E386))</f>
        <v>0</v>
      </c>
      <c r="AF387" s="225">
        <f>IF('ZASOBY N'!O386="",0,'ZASOBY N'!O386)</f>
        <v>0</v>
      </c>
      <c r="AG387" s="225">
        <f>IF('ZASOBY N'!Q386="",0,'ZASOBY N'!Q386)</f>
        <v>0</v>
      </c>
      <c r="AH387" s="225">
        <f>IF('ZASOBY N'!V386="",0,'ZASOBY N'!V386)</f>
        <v>0</v>
      </c>
      <c r="AI387" s="225">
        <f>IF('ZASOBY N'!AG386="",0,'ZASOBY N'!AG386)</f>
        <v>0</v>
      </c>
      <c r="AJ387" s="225">
        <f>IF(NN!P389="",0,IF(NN!P389="BRAK kol.7","BRAK BADAŃ",NN!P389))</f>
        <v>0</v>
      </c>
      <c r="AK387" s="225">
        <f>IF(NN!AC389="",0,IF(NN!AC389="BRAK kol.7","BRAK BADAŃ",NN!AC389))</f>
        <v>0</v>
      </c>
      <c r="BJ387" s="414" t="str">
        <f>IF(AND(BL387=1,BM387=1,SUMIF($C387:$C$525,$C387,$AK387:$AK$525)=$AK387),$AK387,IF($BO387&gt;0,$BO387,IF(AND(COUNTIF($C$11:$C386,$C387)&gt;=1,COUNTIF($D386:$D386,$D387)&gt;=1),"",IF(AND(SUMIF($C387:$C$525,$C387,$AK387:$AK$525)&gt;=$AK387,SUMIF($D387:$D$525,$D387,$AK387:$AK$525)&gt;=$AK387),SUMIF($C387:$C$525,$C387,$AK387:$AK$525),""))))</f>
        <v/>
      </c>
      <c r="BL387" s="409">
        <f>COUNTIFS('ZASOBY N'!$B386:$B$525,'ZASOBY N'!$B386,'ZASOBY N'!$C386:'ZASOBY N'!$C$525,'ZASOBY N'!$C386,'ZASOBY N'!$D386:'ZASOBY N'!$D$525,'ZASOBY N'!$D386,'ZASOBY N'!$H386:'ZASOBY N'!$H$525,'ZASOBY N'!$H386 )</f>
        <v>0</v>
      </c>
      <c r="BM387" s="410">
        <f>COUNTIFS('ZASOBY N'!$B$10:$B386,'ZASOBY N'!$B386,'ZASOBY N'!$C$10:'ZASOBY N'!$C386,'ZASOBY N'!$C386,'ZASOBY N'!$D$10:'ZASOBY N'!$D386,'ZASOBY N'!$D386,'ZASOBY N'!$H$10:'ZASOBY N'!$H386,'ZASOBY N'!$H386 )</f>
        <v>0</v>
      </c>
      <c r="BN387" s="411">
        <f t="shared" si="122"/>
        <v>0</v>
      </c>
      <c r="BO387" s="412">
        <f t="shared" si="123"/>
        <v>0</v>
      </c>
      <c r="BP387" s="94" t="str">
        <f t="shared" si="124"/>
        <v/>
      </c>
      <c r="BQ387" s="414" t="str">
        <f>IF(AND(BS387=1,BT387=1,SUMIF($C387:$C$525,$C387,$AJ387:$AJ$525)=$AJ387),$AJ387,IF($BV387&gt;0,$BV387,IF(AND(COUNTIF($C$11:$C386,$C387)&gt;=1,COUNTIF($D386:$D386,$D387)&gt;=1),"",IF(AND(SUMIF($C387:$C$525,$C387,$AJ387:$AJ$525)&gt;$AJ387,SUMIF($D387:$D$525,$D387,$AJ387:$AJ$525)&gt;$AJ387),SUMIF($C387:$C$525,$C387,$AJ387:$AJ$525),""))))</f>
        <v/>
      </c>
      <c r="BS387" s="409">
        <f>COUNTIFS('ZASOBY N'!$B386:$B$525,'ZASOBY N'!$B386,'ZASOBY N'!$C386:'ZASOBY N'!$C$525,'ZASOBY N'!$C386,'ZASOBY N'!$D386:'ZASOBY N'!$D$525,'ZASOBY N'!$D386,'ZASOBY N'!$H386:'ZASOBY N'!$H$525,'ZASOBY N'!$H386 )</f>
        <v>0</v>
      </c>
      <c r="BT387" s="410">
        <f>COUNTIFS('ZASOBY N'!$B$10:$B386,'ZASOBY N'!$B386,'ZASOBY N'!$C$10:'ZASOBY N'!$C386,'ZASOBY N'!$C386,'ZASOBY N'!$D$10:'ZASOBY N'!$D386,'ZASOBY N'!$D386,'ZASOBY N'!$H$10:'ZASOBY N'!$H386,'ZASOBY N'!$H386 )</f>
        <v>0</v>
      </c>
      <c r="BU387" s="411">
        <f t="shared" si="125"/>
        <v>0</v>
      </c>
      <c r="BV387" s="412">
        <f t="shared" si="126"/>
        <v>0</v>
      </c>
      <c r="BW387" s="94" t="s">
        <v>499</v>
      </c>
      <c r="BX387" s="414" t="str">
        <f>IF(AND(BZ387=1,CA387=1,SUMIF($C387:$C$525,$C387,$AI387:$AI$525)=$AI387),$AI387,IF($CC387&gt;0,$CC387,IF(AND(COUNTIF($C$11:$C386,$C387)&gt;=1,COUNTIF($D386:$D386,$D387)&gt;=1),"",IF(AND(SUMIF($C387:$C$525,$C387,$AI387:$AI$525)&gt;$AI387,SUMIF($D387:$D$525,$D387,$AI387:$AI$525)&gt;$IG387),_xlfn.AGGREGATE(14,4,$CB$11:$CB$31*($C$11:$C$31=$C387),1),""))))</f>
        <v/>
      </c>
      <c r="BZ387" s="409">
        <f>COUNTIFS('ZASOBY N'!$B386:$B$525,'ZASOBY N'!$B386,'ZASOBY N'!$C386:'ZASOBY N'!$C$525,'ZASOBY N'!$C386,'ZASOBY N'!$D386:'ZASOBY N'!$D$525,'ZASOBY N'!$D386,'ZASOBY N'!$H386:'ZASOBY N'!$H$525,'ZASOBY N'!$H386 )</f>
        <v>0</v>
      </c>
      <c r="CA387" s="410">
        <f>COUNTIFS('ZASOBY N'!$B$10:$B386,'ZASOBY N'!$B386,'ZASOBY N'!$C$10:'ZASOBY N'!$C386,'ZASOBY N'!$C386,'ZASOBY N'!$D$10:'ZASOBY N'!$D386,'ZASOBY N'!$D386,'ZASOBY N'!$H$10:'ZASOBY N'!$H386,'ZASOBY N'!$H386 )</f>
        <v>0</v>
      </c>
      <c r="CB387" s="411">
        <f t="shared" si="127"/>
        <v>0</v>
      </c>
      <c r="CC387" s="412">
        <f t="shared" si="128"/>
        <v>0</v>
      </c>
      <c r="CE387" s="414" t="str">
        <f>IF(AND(CG387=1,CH387=1,SUMIF($C387:$C$525,$C387,$AH387:$AH$525)=$AH387),$AH387,IF($CJ387&gt;0,$CJ387,IF(AND(COUNTIF($C$11:$C386,$C387)&gt;=1,COUNTIF($D386:$D386,$D387)&gt;=1),"",IF(AND(SUMIF($C387:$C$525,$C387,$AH387:$AH$525)&gt;$AH387,SUMIF($D387:$D$525,$D387,$AH387:$AH$525)&gt;$AH387),_xlfn.AGGREGATE(14,4,$CI$11:$CI$31*($C$11:$C$31=$C387),1),""))))</f>
        <v/>
      </c>
      <c r="CG387" s="409">
        <f>COUNTIFS('ZASOBY N'!$B386:$B$525,'ZASOBY N'!$B386,'ZASOBY N'!$C386:'ZASOBY N'!$C$525,'ZASOBY N'!$C386,'ZASOBY N'!$D386:'ZASOBY N'!$D$525,'ZASOBY N'!$D386,'ZASOBY N'!$H386:'ZASOBY N'!$H$525,'ZASOBY N'!$H386 )</f>
        <v>0</v>
      </c>
      <c r="CH387" s="410">
        <f>COUNTIFS('ZASOBY N'!$B$10:$B386,'ZASOBY N'!$B386,'ZASOBY N'!$C$10:'ZASOBY N'!$C386,'ZASOBY N'!$C386,'ZASOBY N'!$D$10:'ZASOBY N'!$D386,'ZASOBY N'!$D386,'ZASOBY N'!$H$10:'ZASOBY N'!$H386,'ZASOBY N'!$H386 )</f>
        <v>0</v>
      </c>
      <c r="CI387" s="411">
        <f t="shared" si="129"/>
        <v>0</v>
      </c>
      <c r="CJ387" s="412">
        <f t="shared" si="130"/>
        <v>0</v>
      </c>
      <c r="CL387" s="414" t="str">
        <f>IF(AND(CN387=1,CO387=1,SUMIF($C387:$C$525,$C387,$AG387:$AG$525)=$AG387),$AG387,IF($CQ387&gt;0,$CQ387,IF(AND(COUNTIF($C$11:$C386,$C387)&gt;=1,COUNTIF($D386:$D386,$D387)&gt;=1),"",IF(AND(SUMIF($C387:$C$525,$C387,$AG387:$AG$525)&gt;$AG387,SUMIF($D387:$D$525,$D387,$AG387:$AG$525)&gt;$AG387),_xlfn.AGGREGATE(14,4,$CP$11:$CP$31*($C$11:$C$31=$C387),1),""))))</f>
        <v/>
      </c>
      <c r="CN387" s="409">
        <f>COUNTIFS('ZASOBY N'!$B386:$B$525,'ZASOBY N'!$B386,'ZASOBY N'!$C386:'ZASOBY N'!$C$525,'ZASOBY N'!$C386,'ZASOBY N'!$D386:'ZASOBY N'!$D$525,'ZASOBY N'!$D386,'ZASOBY N'!$H386:'ZASOBY N'!$H$525,'ZASOBY N'!$H386 )</f>
        <v>0</v>
      </c>
      <c r="CO387" s="410">
        <f>COUNTIFS('ZASOBY N'!$B$10:$B386,'ZASOBY N'!$B386,'ZASOBY N'!$C$10:'ZASOBY N'!$C386,'ZASOBY N'!$C386,'ZASOBY N'!$D$10:'ZASOBY N'!$D386,'ZASOBY N'!$D386,'ZASOBY N'!$H$10:'ZASOBY N'!$H386,'ZASOBY N'!$H386 )</f>
        <v>0</v>
      </c>
      <c r="CP387" s="411">
        <f t="shared" si="131"/>
        <v>0</v>
      </c>
      <c r="CQ387" s="412">
        <f t="shared" si="132"/>
        <v>0</v>
      </c>
      <c r="CS387" s="414" t="str">
        <f>IF(AND(CU387=1,CV387=1,SUMIF($C387:$C$525,$C387,$AF387:$AF$525)=$AF387),$AF387,IF($CX387&gt;0,$CX387,IF(AND(COUNTIF($C$11:$C386,$C387)&gt;=1,COUNTIF($D386:$D386,$D387)&gt;=1),"",IF(AND(SUMIF($C387:$C$525,$C387,$AF387:$AF$525)&gt;$AF387,SUMIF($D387:$D$525,$D387,$AF387:$AF$525)&gt;$AF387),_xlfn.AGGREGATE(14,4,$CW$11:$CW$31*($C$11:$C$31=$C387),1),""))))</f>
        <v/>
      </c>
      <c r="CU387" s="409">
        <f>COUNTIFS('ZASOBY N'!$B386:$B$525,'ZASOBY N'!$B386,'ZASOBY N'!$C386:'ZASOBY N'!$C$525,'ZASOBY N'!$C386,'ZASOBY N'!$D386:'ZASOBY N'!$D$525,'ZASOBY N'!$D386,'ZASOBY N'!$H386:'ZASOBY N'!$H$525,'ZASOBY N'!$H386 )</f>
        <v>0</v>
      </c>
      <c r="CV387" s="410">
        <f>COUNTIFS('ZASOBY N'!$B$10:$B386,'ZASOBY N'!$B386,'ZASOBY N'!$C$10:'ZASOBY N'!$C386,'ZASOBY N'!$C386,'ZASOBY N'!$D$10:'ZASOBY N'!$D386,'ZASOBY N'!$D386,'ZASOBY N'!$H$10:'ZASOBY N'!$H386,'ZASOBY N'!$H386 )</f>
        <v>0</v>
      </c>
      <c r="CW387" s="411">
        <f t="shared" si="133"/>
        <v>0</v>
      </c>
      <c r="CX387" s="412">
        <f t="shared" si="134"/>
        <v>0</v>
      </c>
      <c r="CZ387" s="414" t="str">
        <f>IF(AND(DB387=1,DC387=1,SUMIF($C387:$C$525,$C387,$AE387:$AE$525)=$AE387),$AE387,IF($DE387&gt;0,$DE387,IF(AND(COUNTIF($C$11:$C386,$C387)&gt;=1,COUNTIF($D386:$D386,$D387)&gt;=1),"",IF(AND(SUMIF($C387:$C$525,$C387,$AE387:$AE$525)&gt;$AE387,SUMIF($D387:$D$525,$D387,$AE387:$AE$525)&gt;$AE387),_xlfn.AGGREGATE(14,4,$DD$11:$DD$31*($C$11:$C$31=$C387),1),""))))</f>
        <v/>
      </c>
      <c r="DB387" s="409">
        <f>COUNTIFS('ZASOBY N'!$B386:$B$525,'ZASOBY N'!$B386,'ZASOBY N'!$C386:'ZASOBY N'!$C$525,'ZASOBY N'!$C386,'ZASOBY N'!$D386:'ZASOBY N'!$D$525,'ZASOBY N'!$D386,'ZASOBY N'!$H386:'ZASOBY N'!$H$525,'ZASOBY N'!$H386 )</f>
        <v>0</v>
      </c>
      <c r="DC387" s="410">
        <f>COUNTIFS('ZASOBY N'!$B$10:$B386,'ZASOBY N'!$B386,'ZASOBY N'!$C$10:'ZASOBY N'!$C386,'ZASOBY N'!$C386,'ZASOBY N'!$D$10:'ZASOBY N'!$D386,'ZASOBY N'!$D386,'ZASOBY N'!$H$10:'ZASOBY N'!$H386,'ZASOBY N'!$H386 )</f>
        <v>0</v>
      </c>
      <c r="DD387" s="411">
        <f t="shared" si="135"/>
        <v>0</v>
      </c>
      <c r="DE387" s="412">
        <f t="shared" si="136"/>
        <v>0</v>
      </c>
      <c r="DF387" s="399" t="str">
        <f>IF(AND(DI387=1,DJ387=1,SUMIF($C387:$C$525,$C387,$AD387:$AD$525)=$AD387),$AD387,IF($DL387&gt;0,$DL387,IF(B387="","",IF(AND(COUNTIF($C$11:$C386,$C387)&gt;=1,COUNTIF($D386:$D386,$D387)&gt;=1,COUNTIF($Z384:$Z386,$C387)=0),"",IF(AND(COUNTIF($C$11:$C386,$C387)&gt;=1,COUNTIF($D386:$D386,$D387)&gt;=1),"UJĘTO WYŻEJ",IF(AND(SUMIF($C387:$C$525,$C387,$AD387:$AD$525)&gt;$AD387,SUMIF($D387:$D$525,$D387,$AD387:$AD$525)&gt;$AD387),_xlfn.AGGREGATE(14,4,$DK$11:$DK$31*($C$11:$C$31=$C387),1),""))))))</f>
        <v/>
      </c>
      <c r="DG387" s="414" t="str">
        <f>IF(AND(DI387=1,DJ387=1,SUMIF($C387:$C$525,$C387,$AD387:$AD$525)=$AD387),$AD387,IF($DL387&gt;0,$DL387,IF(AND(COUNTIF($C$11:$C386,$C387)&gt;=1,COUNTIF($D386:$D386,$D387)&gt;=1),"",IF(AND(SUMIF($C387:$C$525,$C387,$AD387:$AD$525)&gt;$AD387,SUMIF($D387:$D$525,$D387,$AD387:$AD$525)&gt;$AD387),_xlfn.AGGREGATE(14,4,$DK$11:$DK$31*($C$11:$C$31=$C387),1),""))))</f>
        <v/>
      </c>
      <c r="DI387" s="409">
        <f>COUNTIFS('ZASOBY N'!$B386:$B$525,'ZASOBY N'!$B386,'ZASOBY N'!$C386:'ZASOBY N'!$C$525,'ZASOBY N'!$C386,'ZASOBY N'!$D386:'ZASOBY N'!$D$525,'ZASOBY N'!$D386,'ZASOBY N'!$H386:'ZASOBY N'!$H$525,'ZASOBY N'!$H386 )</f>
        <v>0</v>
      </c>
      <c r="DJ387" s="410">
        <f>COUNTIFS('ZASOBY N'!$B$10:$B386,'ZASOBY N'!$B386,'ZASOBY N'!$C$10:'ZASOBY N'!$C386,'ZASOBY N'!$C386,'ZASOBY N'!$D$10:'ZASOBY N'!$D386,'ZASOBY N'!$D386,'ZASOBY N'!$H$10:'ZASOBY N'!$H386,'ZASOBY N'!$H386 )</f>
        <v>0</v>
      </c>
      <c r="DK387" s="411">
        <f t="shared" si="137"/>
        <v>0</v>
      </c>
      <c r="DL387" s="412">
        <f t="shared" si="138"/>
        <v>0</v>
      </c>
    </row>
    <row r="388" spans="1:116" ht="18.899999999999999" customHeight="1" x14ac:dyDescent="0.3">
      <c r="A388" s="219"/>
      <c r="B388" s="152" t="str">
        <f>IF('ZASOBY N'!A387="","",'ZASOBY N'!A387)</f>
        <v/>
      </c>
      <c r="C388" s="462" t="str">
        <f>IF('ZASOBY N'!C387="","",'ZASOBY N'!C387)</f>
        <v/>
      </c>
      <c r="D388" s="137" t="str">
        <f>IF('ZASOBY N'!B387="","",'ZASOBY N'!B387)</f>
        <v/>
      </c>
      <c r="E388" s="138"/>
      <c r="F388" s="356" t="str">
        <f>IF('ZASOBY N'!D387="","",'ZASOBY N'!D387)</f>
        <v/>
      </c>
      <c r="G388" s="220" t="str">
        <f>IF('ZASOBY N'!G387="","",'ZASOBY N'!G387)</f>
        <v/>
      </c>
      <c r="H388" s="221" t="str">
        <f>IF('ZASOBY N'!F387="","",'ZASOBY N'!F387)</f>
        <v/>
      </c>
      <c r="I388" s="221" t="str">
        <f>IF('ZASOBY N'!G387="","",'ZASOBY N'!G387)</f>
        <v/>
      </c>
      <c r="J388" s="221" t="str">
        <f>IF('ZASOBY N'!H387="","",'ZASOBY N'!H387)</f>
        <v/>
      </c>
      <c r="K388" s="214">
        <v>0</v>
      </c>
      <c r="L388" s="214">
        <v>0</v>
      </c>
      <c r="M388" s="214">
        <v>0</v>
      </c>
      <c r="N388" s="222" t="str">
        <f>IF('ZASOBY N'!BD387="x","",IF(W388="","",'ZASOBY N'!E387))</f>
        <v/>
      </c>
      <c r="O388" s="223">
        <v>0</v>
      </c>
      <c r="P388" s="223">
        <v>0</v>
      </c>
      <c r="Q388" s="226" t="str">
        <f>IF($N388="","",'UPR BILANS N'!G388*'UPR BILANS N'!N388)</f>
        <v/>
      </c>
      <c r="R388" s="225" t="str">
        <f>IF($N388="","",'ZASOBY N'!O387)</f>
        <v/>
      </c>
      <c r="S388" s="225" t="str">
        <f>IF($N388="","",IF('ZASOBY N'!Q387="",0,'ZASOBY N'!Q387))</f>
        <v/>
      </c>
      <c r="T388" s="225" t="str">
        <f>IF($N388="","",'ZASOBY N'!V387)</f>
        <v/>
      </c>
      <c r="U388" s="225" t="str">
        <f>IF($N388="","",IF('ZASOBY N'!AG387="",0,'ZASOBY N'!AG387))</f>
        <v/>
      </c>
      <c r="V388" s="225" t="str">
        <f>IF($N388="","",IF(NN!P390="",0,NN!P390))</f>
        <v/>
      </c>
      <c r="W388" s="225" t="str">
        <f t="shared" si="139"/>
        <v/>
      </c>
      <c r="X388" s="226" t="str">
        <f t="shared" si="142"/>
        <v/>
      </c>
      <c r="Y388" s="225" t="str">
        <f>IF('ZASOBY N'!AU387="","",IF(C388&lt;&gt;C387,'ZASOBY N'!AU387,IF(D388&lt;&gt;D387,'ZASOBY N'!AU387,IF(F388&lt;&gt;F387,'ZASOBY N'!AU387,IF(G388&lt;&gt;G387,'ZASOBY N'!AU387,IF(J388&lt;&gt;J387,'ZASOBY N'!AU387,IF(NN!AC390="","",IF(AND(C387=C388,H387=H388,J387=J388,NN!AC390&gt;0),"",IF(AND(C388=C389,H388=DO386,NN!CW388&gt;0),'ZASOBY N'!AU387,'ZASOBY N'!AU387)))))))))</f>
        <v/>
      </c>
      <c r="Z388" s="225" t="str">
        <f t="shared" si="140"/>
        <v/>
      </c>
      <c r="AA388" s="227" t="str">
        <f t="shared" si="121"/>
        <v/>
      </c>
      <c r="AB388" s="400" t="str">
        <f t="shared" si="141"/>
        <v/>
      </c>
      <c r="AC388" s="228" t="str">
        <f t="shared" si="120"/>
        <v/>
      </c>
      <c r="AD388" s="222">
        <f>IF(B388="",0,IF(F388="",0,INDEX(POBRANIE_!$B$6:$F$101,MATCH('UPR BILANS N'!$F388,POBRANIE_!$A$6:$A$101,0),2)))</f>
        <v>0</v>
      </c>
      <c r="AE388" s="224">
        <f>IF(OR('ZASOBY N'!G387="",'ZASOBY N'!E387=""),0,IF(B388="",0,'ZASOBY N'!G387*'ZASOBY N'!E387))</f>
        <v>0</v>
      </c>
      <c r="AF388" s="225">
        <f>IF('ZASOBY N'!O387="",0,'ZASOBY N'!O387)</f>
        <v>0</v>
      </c>
      <c r="AG388" s="225">
        <f>IF('ZASOBY N'!Q387="",0,'ZASOBY N'!Q387)</f>
        <v>0</v>
      </c>
      <c r="AH388" s="225">
        <f>IF('ZASOBY N'!V387="",0,'ZASOBY N'!V387)</f>
        <v>0</v>
      </c>
      <c r="AI388" s="225">
        <f>IF('ZASOBY N'!AG387="",0,'ZASOBY N'!AG387)</f>
        <v>0</v>
      </c>
      <c r="AJ388" s="225">
        <f>IF(NN!P390="",0,IF(NN!P390="BRAK kol.7","BRAK BADAŃ",NN!P390))</f>
        <v>0</v>
      </c>
      <c r="AK388" s="225">
        <f>IF(NN!AC390="",0,IF(NN!AC390="BRAK kol.7","BRAK BADAŃ",NN!AC390))</f>
        <v>0</v>
      </c>
      <c r="BJ388" s="414" t="str">
        <f>IF(AND(BL388=1,BM388=1,SUMIF($C388:$C$525,$C388,$AK388:$AK$525)=$AK388),$AK388,IF($BO388&gt;0,$BO388,IF(AND(COUNTIF($C$11:$C387,$C388)&gt;=1,COUNTIF($D387:$D387,$D388)&gt;=1),"",IF(AND(SUMIF($C388:$C$525,$C388,$AK388:$AK$525)&gt;=$AK388,SUMIF($D388:$D$525,$D388,$AK388:$AK$525)&gt;=$AK388),SUMIF($C388:$C$525,$C388,$AK388:$AK$525),""))))</f>
        <v/>
      </c>
      <c r="BL388" s="409">
        <f>COUNTIFS('ZASOBY N'!$B387:$B$525,'ZASOBY N'!$B387,'ZASOBY N'!$C387:'ZASOBY N'!$C$525,'ZASOBY N'!$C387,'ZASOBY N'!$D387:'ZASOBY N'!$D$525,'ZASOBY N'!$D387,'ZASOBY N'!$H387:'ZASOBY N'!$H$525,'ZASOBY N'!$H387 )</f>
        <v>0</v>
      </c>
      <c r="BM388" s="410">
        <f>COUNTIFS('ZASOBY N'!$B$10:$B387,'ZASOBY N'!$B387,'ZASOBY N'!$C$10:'ZASOBY N'!$C387,'ZASOBY N'!$C387,'ZASOBY N'!$D$10:'ZASOBY N'!$D387,'ZASOBY N'!$D387,'ZASOBY N'!$H$10:'ZASOBY N'!$H387,'ZASOBY N'!$H387 )</f>
        <v>0</v>
      </c>
      <c r="BN388" s="411">
        <f t="shared" si="122"/>
        <v>0</v>
      </c>
      <c r="BO388" s="412">
        <f t="shared" si="123"/>
        <v>0</v>
      </c>
      <c r="BP388" s="94" t="str">
        <f t="shared" si="124"/>
        <v/>
      </c>
      <c r="BQ388" s="414" t="str">
        <f>IF(AND(BS388=1,BT388=1,SUMIF($C388:$C$525,$C388,$AJ388:$AJ$525)=$AJ388),$AJ388,IF($BV388&gt;0,$BV388,IF(AND(COUNTIF($C$11:$C387,$C388)&gt;=1,COUNTIF($D387:$D387,$D388)&gt;=1),"",IF(AND(SUMIF($C388:$C$525,$C388,$AJ388:$AJ$525)&gt;$AJ388,SUMIF($D388:$D$525,$D388,$AJ388:$AJ$525)&gt;$AJ388),SUMIF($C388:$C$525,$C388,$AJ388:$AJ$525),""))))</f>
        <v/>
      </c>
      <c r="BS388" s="409">
        <f>COUNTIFS('ZASOBY N'!$B387:$B$525,'ZASOBY N'!$B387,'ZASOBY N'!$C387:'ZASOBY N'!$C$525,'ZASOBY N'!$C387,'ZASOBY N'!$D387:'ZASOBY N'!$D$525,'ZASOBY N'!$D387,'ZASOBY N'!$H387:'ZASOBY N'!$H$525,'ZASOBY N'!$H387 )</f>
        <v>0</v>
      </c>
      <c r="BT388" s="410">
        <f>COUNTIFS('ZASOBY N'!$B$10:$B387,'ZASOBY N'!$B387,'ZASOBY N'!$C$10:'ZASOBY N'!$C387,'ZASOBY N'!$C387,'ZASOBY N'!$D$10:'ZASOBY N'!$D387,'ZASOBY N'!$D387,'ZASOBY N'!$H$10:'ZASOBY N'!$H387,'ZASOBY N'!$H387 )</f>
        <v>0</v>
      </c>
      <c r="BU388" s="411">
        <f t="shared" si="125"/>
        <v>0</v>
      </c>
      <c r="BV388" s="412">
        <f t="shared" si="126"/>
        <v>0</v>
      </c>
      <c r="BW388" s="94" t="s">
        <v>499</v>
      </c>
      <c r="BX388" s="414" t="str">
        <f>IF(AND(BZ388=1,CA388=1,SUMIF($C388:$C$525,$C388,$AI388:$AI$525)=$AI388),$AI388,IF($CC388&gt;0,$CC388,IF(AND(COUNTIF($C$11:$C387,$C388)&gt;=1,COUNTIF($D387:$D387,$D388)&gt;=1),"",IF(AND(SUMIF($C388:$C$525,$C388,$AI388:$AI$525)&gt;$AI388,SUMIF($D388:$D$525,$D388,$AI388:$AI$525)&gt;$IG388),_xlfn.AGGREGATE(14,4,$CB$11:$CB$31*($C$11:$C$31=$C388),1),""))))</f>
        <v/>
      </c>
      <c r="BZ388" s="409">
        <f>COUNTIFS('ZASOBY N'!$B387:$B$525,'ZASOBY N'!$B387,'ZASOBY N'!$C387:'ZASOBY N'!$C$525,'ZASOBY N'!$C387,'ZASOBY N'!$D387:'ZASOBY N'!$D$525,'ZASOBY N'!$D387,'ZASOBY N'!$H387:'ZASOBY N'!$H$525,'ZASOBY N'!$H387 )</f>
        <v>0</v>
      </c>
      <c r="CA388" s="410">
        <f>COUNTIFS('ZASOBY N'!$B$10:$B387,'ZASOBY N'!$B387,'ZASOBY N'!$C$10:'ZASOBY N'!$C387,'ZASOBY N'!$C387,'ZASOBY N'!$D$10:'ZASOBY N'!$D387,'ZASOBY N'!$D387,'ZASOBY N'!$H$10:'ZASOBY N'!$H387,'ZASOBY N'!$H387 )</f>
        <v>0</v>
      </c>
      <c r="CB388" s="411">
        <f t="shared" si="127"/>
        <v>0</v>
      </c>
      <c r="CC388" s="412">
        <f t="shared" si="128"/>
        <v>0</v>
      </c>
      <c r="CE388" s="414" t="str">
        <f>IF(AND(CG388=1,CH388=1,SUMIF($C388:$C$525,$C388,$AH388:$AH$525)=$AH388),$AH388,IF($CJ388&gt;0,$CJ388,IF(AND(COUNTIF($C$11:$C387,$C388)&gt;=1,COUNTIF($D387:$D387,$D388)&gt;=1),"",IF(AND(SUMIF($C388:$C$525,$C388,$AH388:$AH$525)&gt;$AH388,SUMIF($D388:$D$525,$D388,$AH388:$AH$525)&gt;$AH388),_xlfn.AGGREGATE(14,4,$CI$11:$CI$31*($C$11:$C$31=$C388),1),""))))</f>
        <v/>
      </c>
      <c r="CG388" s="409">
        <f>COUNTIFS('ZASOBY N'!$B387:$B$525,'ZASOBY N'!$B387,'ZASOBY N'!$C387:'ZASOBY N'!$C$525,'ZASOBY N'!$C387,'ZASOBY N'!$D387:'ZASOBY N'!$D$525,'ZASOBY N'!$D387,'ZASOBY N'!$H387:'ZASOBY N'!$H$525,'ZASOBY N'!$H387 )</f>
        <v>0</v>
      </c>
      <c r="CH388" s="410">
        <f>COUNTIFS('ZASOBY N'!$B$10:$B387,'ZASOBY N'!$B387,'ZASOBY N'!$C$10:'ZASOBY N'!$C387,'ZASOBY N'!$C387,'ZASOBY N'!$D$10:'ZASOBY N'!$D387,'ZASOBY N'!$D387,'ZASOBY N'!$H$10:'ZASOBY N'!$H387,'ZASOBY N'!$H387 )</f>
        <v>0</v>
      </c>
      <c r="CI388" s="411">
        <f t="shared" si="129"/>
        <v>0</v>
      </c>
      <c r="CJ388" s="412">
        <f t="shared" si="130"/>
        <v>0</v>
      </c>
      <c r="CL388" s="414" t="str">
        <f>IF(AND(CN388=1,CO388=1,SUMIF($C388:$C$525,$C388,$AG388:$AG$525)=$AG388),$AG388,IF($CQ388&gt;0,$CQ388,IF(AND(COUNTIF($C$11:$C387,$C388)&gt;=1,COUNTIF($D387:$D387,$D388)&gt;=1),"",IF(AND(SUMIF($C388:$C$525,$C388,$AG388:$AG$525)&gt;$AG388,SUMIF($D388:$D$525,$D388,$AG388:$AG$525)&gt;$AG388),_xlfn.AGGREGATE(14,4,$CP$11:$CP$31*($C$11:$C$31=$C388),1),""))))</f>
        <v/>
      </c>
      <c r="CN388" s="409">
        <f>COUNTIFS('ZASOBY N'!$B387:$B$525,'ZASOBY N'!$B387,'ZASOBY N'!$C387:'ZASOBY N'!$C$525,'ZASOBY N'!$C387,'ZASOBY N'!$D387:'ZASOBY N'!$D$525,'ZASOBY N'!$D387,'ZASOBY N'!$H387:'ZASOBY N'!$H$525,'ZASOBY N'!$H387 )</f>
        <v>0</v>
      </c>
      <c r="CO388" s="410">
        <f>COUNTIFS('ZASOBY N'!$B$10:$B387,'ZASOBY N'!$B387,'ZASOBY N'!$C$10:'ZASOBY N'!$C387,'ZASOBY N'!$C387,'ZASOBY N'!$D$10:'ZASOBY N'!$D387,'ZASOBY N'!$D387,'ZASOBY N'!$H$10:'ZASOBY N'!$H387,'ZASOBY N'!$H387 )</f>
        <v>0</v>
      </c>
      <c r="CP388" s="411">
        <f t="shared" si="131"/>
        <v>0</v>
      </c>
      <c r="CQ388" s="412">
        <f t="shared" si="132"/>
        <v>0</v>
      </c>
      <c r="CS388" s="414" t="str">
        <f>IF(AND(CU388=1,CV388=1,SUMIF($C388:$C$525,$C388,$AF388:$AF$525)=$AF388),$AF388,IF($CX388&gt;0,$CX388,IF(AND(COUNTIF($C$11:$C387,$C388)&gt;=1,COUNTIF($D387:$D387,$D388)&gt;=1),"",IF(AND(SUMIF($C388:$C$525,$C388,$AF388:$AF$525)&gt;$AF388,SUMIF($D388:$D$525,$D388,$AF388:$AF$525)&gt;$AF388),_xlfn.AGGREGATE(14,4,$CW$11:$CW$31*($C$11:$C$31=$C388),1),""))))</f>
        <v/>
      </c>
      <c r="CU388" s="409">
        <f>COUNTIFS('ZASOBY N'!$B387:$B$525,'ZASOBY N'!$B387,'ZASOBY N'!$C387:'ZASOBY N'!$C$525,'ZASOBY N'!$C387,'ZASOBY N'!$D387:'ZASOBY N'!$D$525,'ZASOBY N'!$D387,'ZASOBY N'!$H387:'ZASOBY N'!$H$525,'ZASOBY N'!$H387 )</f>
        <v>0</v>
      </c>
      <c r="CV388" s="410">
        <f>COUNTIFS('ZASOBY N'!$B$10:$B387,'ZASOBY N'!$B387,'ZASOBY N'!$C$10:'ZASOBY N'!$C387,'ZASOBY N'!$C387,'ZASOBY N'!$D$10:'ZASOBY N'!$D387,'ZASOBY N'!$D387,'ZASOBY N'!$H$10:'ZASOBY N'!$H387,'ZASOBY N'!$H387 )</f>
        <v>0</v>
      </c>
      <c r="CW388" s="411">
        <f t="shared" si="133"/>
        <v>0</v>
      </c>
      <c r="CX388" s="412">
        <f t="shared" si="134"/>
        <v>0</v>
      </c>
      <c r="CZ388" s="414" t="str">
        <f>IF(AND(DB388=1,DC388=1,SUMIF($C388:$C$525,$C388,$AE388:$AE$525)=$AE388),$AE388,IF($DE388&gt;0,$DE388,IF(AND(COUNTIF($C$11:$C387,$C388)&gt;=1,COUNTIF($D387:$D387,$D388)&gt;=1),"",IF(AND(SUMIF($C388:$C$525,$C388,$AE388:$AE$525)&gt;$AE388,SUMIF($D388:$D$525,$D388,$AE388:$AE$525)&gt;$AE388),_xlfn.AGGREGATE(14,4,$DD$11:$DD$31*($C$11:$C$31=$C388),1),""))))</f>
        <v/>
      </c>
      <c r="DB388" s="409">
        <f>COUNTIFS('ZASOBY N'!$B387:$B$525,'ZASOBY N'!$B387,'ZASOBY N'!$C387:'ZASOBY N'!$C$525,'ZASOBY N'!$C387,'ZASOBY N'!$D387:'ZASOBY N'!$D$525,'ZASOBY N'!$D387,'ZASOBY N'!$H387:'ZASOBY N'!$H$525,'ZASOBY N'!$H387 )</f>
        <v>0</v>
      </c>
      <c r="DC388" s="410">
        <f>COUNTIFS('ZASOBY N'!$B$10:$B387,'ZASOBY N'!$B387,'ZASOBY N'!$C$10:'ZASOBY N'!$C387,'ZASOBY N'!$C387,'ZASOBY N'!$D$10:'ZASOBY N'!$D387,'ZASOBY N'!$D387,'ZASOBY N'!$H$10:'ZASOBY N'!$H387,'ZASOBY N'!$H387 )</f>
        <v>0</v>
      </c>
      <c r="DD388" s="411">
        <f t="shared" si="135"/>
        <v>0</v>
      </c>
      <c r="DE388" s="412">
        <f t="shared" si="136"/>
        <v>0</v>
      </c>
      <c r="DF388" s="399" t="str">
        <f>IF(AND(DI388=1,DJ388=1,SUMIF($C388:$C$525,$C388,$AD388:$AD$525)=$AD388),$AD388,IF($DL388&gt;0,$DL388,IF(B388="","",IF(AND(COUNTIF($C$11:$C387,$C388)&gt;=1,COUNTIF($D387:$D387,$D388)&gt;=1,COUNTIF($Z385:$Z387,$C388)=0),"",IF(AND(COUNTIF($C$11:$C387,$C388)&gt;=1,COUNTIF($D387:$D387,$D388)&gt;=1),"UJĘTO WYŻEJ",IF(AND(SUMIF($C388:$C$525,$C388,$AD388:$AD$525)&gt;$AD388,SUMIF($D388:$D$525,$D388,$AD388:$AD$525)&gt;$AD388),_xlfn.AGGREGATE(14,4,$DK$11:$DK$31*($C$11:$C$31=$C388),1),""))))))</f>
        <v/>
      </c>
      <c r="DG388" s="414" t="str">
        <f>IF(AND(DI388=1,DJ388=1,SUMIF($C388:$C$525,$C388,$AD388:$AD$525)=$AD388),$AD388,IF($DL388&gt;0,$DL388,IF(AND(COUNTIF($C$11:$C387,$C388)&gt;=1,COUNTIF($D387:$D387,$D388)&gt;=1),"",IF(AND(SUMIF($C388:$C$525,$C388,$AD388:$AD$525)&gt;$AD388,SUMIF($D388:$D$525,$D388,$AD388:$AD$525)&gt;$AD388),_xlfn.AGGREGATE(14,4,$DK$11:$DK$31*($C$11:$C$31=$C388),1),""))))</f>
        <v/>
      </c>
      <c r="DI388" s="409">
        <f>COUNTIFS('ZASOBY N'!$B387:$B$525,'ZASOBY N'!$B387,'ZASOBY N'!$C387:'ZASOBY N'!$C$525,'ZASOBY N'!$C387,'ZASOBY N'!$D387:'ZASOBY N'!$D$525,'ZASOBY N'!$D387,'ZASOBY N'!$H387:'ZASOBY N'!$H$525,'ZASOBY N'!$H387 )</f>
        <v>0</v>
      </c>
      <c r="DJ388" s="410">
        <f>COUNTIFS('ZASOBY N'!$B$10:$B387,'ZASOBY N'!$B387,'ZASOBY N'!$C$10:'ZASOBY N'!$C387,'ZASOBY N'!$C387,'ZASOBY N'!$D$10:'ZASOBY N'!$D387,'ZASOBY N'!$D387,'ZASOBY N'!$H$10:'ZASOBY N'!$H387,'ZASOBY N'!$H387 )</f>
        <v>0</v>
      </c>
      <c r="DK388" s="411">
        <f t="shared" si="137"/>
        <v>0</v>
      </c>
      <c r="DL388" s="412">
        <f t="shared" si="138"/>
        <v>0</v>
      </c>
    </row>
    <row r="389" spans="1:116" ht="18.899999999999999" customHeight="1" x14ac:dyDescent="0.3">
      <c r="A389" s="219"/>
      <c r="B389" s="152" t="str">
        <f>IF('ZASOBY N'!A388="","",'ZASOBY N'!A388)</f>
        <v/>
      </c>
      <c r="C389" s="462" t="str">
        <f>IF('ZASOBY N'!C388="","",'ZASOBY N'!C388)</f>
        <v/>
      </c>
      <c r="D389" s="137" t="str">
        <f>IF('ZASOBY N'!B388="","",'ZASOBY N'!B388)</f>
        <v/>
      </c>
      <c r="E389" s="138"/>
      <c r="F389" s="356" t="str">
        <f>IF('ZASOBY N'!D388="","",'ZASOBY N'!D388)</f>
        <v/>
      </c>
      <c r="G389" s="220" t="str">
        <f>IF('ZASOBY N'!G388="","",'ZASOBY N'!G388)</f>
        <v/>
      </c>
      <c r="H389" s="221" t="str">
        <f>IF('ZASOBY N'!F388="","",'ZASOBY N'!F388)</f>
        <v/>
      </c>
      <c r="I389" s="221" t="str">
        <f>IF('ZASOBY N'!G388="","",'ZASOBY N'!G388)</f>
        <v/>
      </c>
      <c r="J389" s="221" t="str">
        <f>IF('ZASOBY N'!H388="","",'ZASOBY N'!H388)</f>
        <v/>
      </c>
      <c r="K389" s="214">
        <v>0</v>
      </c>
      <c r="L389" s="214">
        <v>0</v>
      </c>
      <c r="M389" s="214">
        <v>0</v>
      </c>
      <c r="N389" s="222" t="str">
        <f>IF('ZASOBY N'!BD388="x","",IF(W389="","",'ZASOBY N'!E388))</f>
        <v/>
      </c>
      <c r="O389" s="223">
        <v>0</v>
      </c>
      <c r="P389" s="223">
        <v>0</v>
      </c>
      <c r="Q389" s="226" t="str">
        <f>IF($N389="","",'UPR BILANS N'!G389*'UPR BILANS N'!N389)</f>
        <v/>
      </c>
      <c r="R389" s="225" t="str">
        <f>IF($N389="","",'ZASOBY N'!O388)</f>
        <v/>
      </c>
      <c r="S389" s="225" t="str">
        <f>IF($N389="","",IF('ZASOBY N'!Q388="",0,'ZASOBY N'!Q388))</f>
        <v/>
      </c>
      <c r="T389" s="225" t="str">
        <f>IF($N389="","",'ZASOBY N'!V388)</f>
        <v/>
      </c>
      <c r="U389" s="225" t="str">
        <f>IF($N389="","",IF('ZASOBY N'!AG388="",0,'ZASOBY N'!AG388))</f>
        <v/>
      </c>
      <c r="V389" s="225" t="str">
        <f>IF($N389="","",IF(NN!P391="",0,NN!P391))</f>
        <v/>
      </c>
      <c r="W389" s="225" t="str">
        <f t="shared" si="139"/>
        <v/>
      </c>
      <c r="X389" s="226" t="str">
        <f t="shared" si="142"/>
        <v/>
      </c>
      <c r="Y389" s="225" t="str">
        <f>IF('ZASOBY N'!AU388="","",IF(C389&lt;&gt;C388,'ZASOBY N'!AU388,IF(D389&lt;&gt;D388,'ZASOBY N'!AU388,IF(F389&lt;&gt;F388,'ZASOBY N'!AU388,IF(G389&lt;&gt;G388,'ZASOBY N'!AU388,IF(J389&lt;&gt;J388,'ZASOBY N'!AU388,IF(NN!AC391="","",IF(AND(C388=C389,H388=H389,J388=J389,NN!AC391&gt;0),"",IF(AND(C389=C390,H389=DO387,NN!CW389&gt;0),'ZASOBY N'!AU388,'ZASOBY N'!AU388)))))))))</f>
        <v/>
      </c>
      <c r="Z389" s="225" t="str">
        <f t="shared" si="140"/>
        <v/>
      </c>
      <c r="AA389" s="227" t="str">
        <f t="shared" si="121"/>
        <v/>
      </c>
      <c r="AB389" s="400" t="str">
        <f t="shared" si="141"/>
        <v/>
      </c>
      <c r="AC389" s="228" t="str">
        <f t="shared" si="120"/>
        <v/>
      </c>
      <c r="AD389" s="222">
        <f>IF(B389="",0,IF(F389="",0,INDEX(POBRANIE_!$B$6:$F$101,MATCH('UPR BILANS N'!$F389,POBRANIE_!$A$6:$A$101,0),2)))</f>
        <v>0</v>
      </c>
      <c r="AE389" s="224">
        <f>IF(OR('ZASOBY N'!G388="",'ZASOBY N'!E388=""),0,IF(B389="",0,'ZASOBY N'!G388*'ZASOBY N'!E388))</f>
        <v>0</v>
      </c>
      <c r="AF389" s="225">
        <f>IF('ZASOBY N'!O388="",0,'ZASOBY N'!O388)</f>
        <v>0</v>
      </c>
      <c r="AG389" s="225">
        <f>IF('ZASOBY N'!Q388="",0,'ZASOBY N'!Q388)</f>
        <v>0</v>
      </c>
      <c r="AH389" s="225">
        <f>IF('ZASOBY N'!V388="",0,'ZASOBY N'!V388)</f>
        <v>0</v>
      </c>
      <c r="AI389" s="225">
        <f>IF('ZASOBY N'!AG388="",0,'ZASOBY N'!AG388)</f>
        <v>0</v>
      </c>
      <c r="AJ389" s="225">
        <f>IF(NN!P391="",0,IF(NN!P391="BRAK kol.7","BRAK BADAŃ",NN!P391))</f>
        <v>0</v>
      </c>
      <c r="AK389" s="225">
        <f>IF(NN!AC391="",0,IF(NN!AC391="BRAK kol.7","BRAK BADAŃ",NN!AC391))</f>
        <v>0</v>
      </c>
      <c r="BJ389" s="414" t="str">
        <f>IF(AND(BL389=1,BM389=1,SUMIF($C389:$C$525,$C389,$AK389:$AK$525)=$AK389),$AK389,IF($BO389&gt;0,$BO389,IF(AND(COUNTIF($C$11:$C388,$C389)&gt;=1,COUNTIF($D388:$D388,$D389)&gt;=1),"",IF(AND(SUMIF($C389:$C$525,$C389,$AK389:$AK$525)&gt;=$AK389,SUMIF($D389:$D$525,$D389,$AK389:$AK$525)&gt;=$AK389),SUMIF($C389:$C$525,$C389,$AK389:$AK$525),""))))</f>
        <v/>
      </c>
      <c r="BL389" s="409">
        <f>COUNTIFS('ZASOBY N'!$B388:$B$525,'ZASOBY N'!$B388,'ZASOBY N'!$C388:'ZASOBY N'!$C$525,'ZASOBY N'!$C388,'ZASOBY N'!$D388:'ZASOBY N'!$D$525,'ZASOBY N'!$D388,'ZASOBY N'!$H388:'ZASOBY N'!$H$525,'ZASOBY N'!$H388 )</f>
        <v>0</v>
      </c>
      <c r="BM389" s="410">
        <f>COUNTIFS('ZASOBY N'!$B$10:$B388,'ZASOBY N'!$B388,'ZASOBY N'!$C$10:'ZASOBY N'!$C388,'ZASOBY N'!$C388,'ZASOBY N'!$D$10:'ZASOBY N'!$D388,'ZASOBY N'!$D388,'ZASOBY N'!$H$10:'ZASOBY N'!$H388,'ZASOBY N'!$H388 )</f>
        <v>0</v>
      </c>
      <c r="BN389" s="411">
        <f t="shared" si="122"/>
        <v>0</v>
      </c>
      <c r="BO389" s="412">
        <f t="shared" si="123"/>
        <v>0</v>
      </c>
      <c r="BP389" s="94" t="str">
        <f t="shared" si="124"/>
        <v/>
      </c>
      <c r="BQ389" s="414" t="str">
        <f>IF(AND(BS389=1,BT389=1,SUMIF($C389:$C$525,$C389,$AJ389:$AJ$525)=$AJ389),$AJ389,IF($BV389&gt;0,$BV389,IF(AND(COUNTIF($C$11:$C388,$C389)&gt;=1,COUNTIF($D388:$D388,$D389)&gt;=1),"",IF(AND(SUMIF($C389:$C$525,$C389,$AJ389:$AJ$525)&gt;$AJ389,SUMIF($D389:$D$525,$D389,$AJ389:$AJ$525)&gt;$AJ389),SUMIF($C389:$C$525,$C389,$AJ389:$AJ$525),""))))</f>
        <v/>
      </c>
      <c r="BS389" s="409">
        <f>COUNTIFS('ZASOBY N'!$B388:$B$525,'ZASOBY N'!$B388,'ZASOBY N'!$C388:'ZASOBY N'!$C$525,'ZASOBY N'!$C388,'ZASOBY N'!$D388:'ZASOBY N'!$D$525,'ZASOBY N'!$D388,'ZASOBY N'!$H388:'ZASOBY N'!$H$525,'ZASOBY N'!$H388 )</f>
        <v>0</v>
      </c>
      <c r="BT389" s="410">
        <f>COUNTIFS('ZASOBY N'!$B$10:$B388,'ZASOBY N'!$B388,'ZASOBY N'!$C$10:'ZASOBY N'!$C388,'ZASOBY N'!$C388,'ZASOBY N'!$D$10:'ZASOBY N'!$D388,'ZASOBY N'!$D388,'ZASOBY N'!$H$10:'ZASOBY N'!$H388,'ZASOBY N'!$H388 )</f>
        <v>0</v>
      </c>
      <c r="BU389" s="411">
        <f t="shared" si="125"/>
        <v>0</v>
      </c>
      <c r="BV389" s="412">
        <f t="shared" si="126"/>
        <v>0</v>
      </c>
      <c r="BW389" s="94" t="s">
        <v>499</v>
      </c>
      <c r="BX389" s="414" t="str">
        <f>IF(AND(BZ389=1,CA389=1,SUMIF($C389:$C$525,$C389,$AI389:$AI$525)=$AI389),$AI389,IF($CC389&gt;0,$CC389,IF(AND(COUNTIF($C$11:$C388,$C389)&gt;=1,COUNTIF($D388:$D388,$D389)&gt;=1),"",IF(AND(SUMIF($C389:$C$525,$C389,$AI389:$AI$525)&gt;$AI389,SUMIF($D389:$D$525,$D389,$AI389:$AI$525)&gt;$IG389),_xlfn.AGGREGATE(14,4,$CB$11:$CB$31*($C$11:$C$31=$C389),1),""))))</f>
        <v/>
      </c>
      <c r="BZ389" s="409">
        <f>COUNTIFS('ZASOBY N'!$B388:$B$525,'ZASOBY N'!$B388,'ZASOBY N'!$C388:'ZASOBY N'!$C$525,'ZASOBY N'!$C388,'ZASOBY N'!$D388:'ZASOBY N'!$D$525,'ZASOBY N'!$D388,'ZASOBY N'!$H388:'ZASOBY N'!$H$525,'ZASOBY N'!$H388 )</f>
        <v>0</v>
      </c>
      <c r="CA389" s="410">
        <f>COUNTIFS('ZASOBY N'!$B$10:$B388,'ZASOBY N'!$B388,'ZASOBY N'!$C$10:'ZASOBY N'!$C388,'ZASOBY N'!$C388,'ZASOBY N'!$D$10:'ZASOBY N'!$D388,'ZASOBY N'!$D388,'ZASOBY N'!$H$10:'ZASOBY N'!$H388,'ZASOBY N'!$H388 )</f>
        <v>0</v>
      </c>
      <c r="CB389" s="411">
        <f t="shared" si="127"/>
        <v>0</v>
      </c>
      <c r="CC389" s="412">
        <f t="shared" si="128"/>
        <v>0</v>
      </c>
      <c r="CE389" s="414" t="str">
        <f>IF(AND(CG389=1,CH389=1,SUMIF($C389:$C$525,$C389,$AH389:$AH$525)=$AH389),$AH389,IF($CJ389&gt;0,$CJ389,IF(AND(COUNTIF($C$11:$C388,$C389)&gt;=1,COUNTIF($D388:$D388,$D389)&gt;=1),"",IF(AND(SUMIF($C389:$C$525,$C389,$AH389:$AH$525)&gt;$AH389,SUMIF($D389:$D$525,$D389,$AH389:$AH$525)&gt;$AH389),_xlfn.AGGREGATE(14,4,$CI$11:$CI$31*($C$11:$C$31=$C389),1),""))))</f>
        <v/>
      </c>
      <c r="CG389" s="409">
        <f>COUNTIFS('ZASOBY N'!$B388:$B$525,'ZASOBY N'!$B388,'ZASOBY N'!$C388:'ZASOBY N'!$C$525,'ZASOBY N'!$C388,'ZASOBY N'!$D388:'ZASOBY N'!$D$525,'ZASOBY N'!$D388,'ZASOBY N'!$H388:'ZASOBY N'!$H$525,'ZASOBY N'!$H388 )</f>
        <v>0</v>
      </c>
      <c r="CH389" s="410">
        <f>COUNTIFS('ZASOBY N'!$B$10:$B388,'ZASOBY N'!$B388,'ZASOBY N'!$C$10:'ZASOBY N'!$C388,'ZASOBY N'!$C388,'ZASOBY N'!$D$10:'ZASOBY N'!$D388,'ZASOBY N'!$D388,'ZASOBY N'!$H$10:'ZASOBY N'!$H388,'ZASOBY N'!$H388 )</f>
        <v>0</v>
      </c>
      <c r="CI389" s="411">
        <f t="shared" si="129"/>
        <v>0</v>
      </c>
      <c r="CJ389" s="412">
        <f t="shared" si="130"/>
        <v>0</v>
      </c>
      <c r="CL389" s="414" t="str">
        <f>IF(AND(CN389=1,CO389=1,SUMIF($C389:$C$525,$C389,$AG389:$AG$525)=$AG389),$AG389,IF($CQ389&gt;0,$CQ389,IF(AND(COUNTIF($C$11:$C388,$C389)&gt;=1,COUNTIF($D388:$D388,$D389)&gt;=1),"",IF(AND(SUMIF($C389:$C$525,$C389,$AG389:$AG$525)&gt;$AG389,SUMIF($D389:$D$525,$D389,$AG389:$AG$525)&gt;$AG389),_xlfn.AGGREGATE(14,4,$CP$11:$CP$31*($C$11:$C$31=$C389),1),""))))</f>
        <v/>
      </c>
      <c r="CN389" s="409">
        <f>COUNTIFS('ZASOBY N'!$B388:$B$525,'ZASOBY N'!$B388,'ZASOBY N'!$C388:'ZASOBY N'!$C$525,'ZASOBY N'!$C388,'ZASOBY N'!$D388:'ZASOBY N'!$D$525,'ZASOBY N'!$D388,'ZASOBY N'!$H388:'ZASOBY N'!$H$525,'ZASOBY N'!$H388 )</f>
        <v>0</v>
      </c>
      <c r="CO389" s="410">
        <f>COUNTIFS('ZASOBY N'!$B$10:$B388,'ZASOBY N'!$B388,'ZASOBY N'!$C$10:'ZASOBY N'!$C388,'ZASOBY N'!$C388,'ZASOBY N'!$D$10:'ZASOBY N'!$D388,'ZASOBY N'!$D388,'ZASOBY N'!$H$10:'ZASOBY N'!$H388,'ZASOBY N'!$H388 )</f>
        <v>0</v>
      </c>
      <c r="CP389" s="411">
        <f t="shared" si="131"/>
        <v>0</v>
      </c>
      <c r="CQ389" s="412">
        <f t="shared" si="132"/>
        <v>0</v>
      </c>
      <c r="CS389" s="414" t="str">
        <f>IF(AND(CU389=1,CV389=1,SUMIF($C389:$C$525,$C389,$AF389:$AF$525)=$AF389),$AF389,IF($CX389&gt;0,$CX389,IF(AND(COUNTIF($C$11:$C388,$C389)&gt;=1,COUNTIF($D388:$D388,$D389)&gt;=1),"",IF(AND(SUMIF($C389:$C$525,$C389,$AF389:$AF$525)&gt;$AF389,SUMIF($D389:$D$525,$D389,$AF389:$AF$525)&gt;$AF389),_xlfn.AGGREGATE(14,4,$CW$11:$CW$31*($C$11:$C$31=$C389),1),""))))</f>
        <v/>
      </c>
      <c r="CU389" s="409">
        <f>COUNTIFS('ZASOBY N'!$B388:$B$525,'ZASOBY N'!$B388,'ZASOBY N'!$C388:'ZASOBY N'!$C$525,'ZASOBY N'!$C388,'ZASOBY N'!$D388:'ZASOBY N'!$D$525,'ZASOBY N'!$D388,'ZASOBY N'!$H388:'ZASOBY N'!$H$525,'ZASOBY N'!$H388 )</f>
        <v>0</v>
      </c>
      <c r="CV389" s="410">
        <f>COUNTIFS('ZASOBY N'!$B$10:$B388,'ZASOBY N'!$B388,'ZASOBY N'!$C$10:'ZASOBY N'!$C388,'ZASOBY N'!$C388,'ZASOBY N'!$D$10:'ZASOBY N'!$D388,'ZASOBY N'!$D388,'ZASOBY N'!$H$10:'ZASOBY N'!$H388,'ZASOBY N'!$H388 )</f>
        <v>0</v>
      </c>
      <c r="CW389" s="411">
        <f t="shared" si="133"/>
        <v>0</v>
      </c>
      <c r="CX389" s="412">
        <f t="shared" si="134"/>
        <v>0</v>
      </c>
      <c r="CZ389" s="414" t="str">
        <f>IF(AND(DB389=1,DC389=1,SUMIF($C389:$C$525,$C389,$AE389:$AE$525)=$AE389),$AE389,IF($DE389&gt;0,$DE389,IF(AND(COUNTIF($C$11:$C388,$C389)&gt;=1,COUNTIF($D388:$D388,$D389)&gt;=1),"",IF(AND(SUMIF($C389:$C$525,$C389,$AE389:$AE$525)&gt;$AE389,SUMIF($D389:$D$525,$D389,$AE389:$AE$525)&gt;$AE389),_xlfn.AGGREGATE(14,4,$DD$11:$DD$31*($C$11:$C$31=$C389),1),""))))</f>
        <v/>
      </c>
      <c r="DB389" s="409">
        <f>COUNTIFS('ZASOBY N'!$B388:$B$525,'ZASOBY N'!$B388,'ZASOBY N'!$C388:'ZASOBY N'!$C$525,'ZASOBY N'!$C388,'ZASOBY N'!$D388:'ZASOBY N'!$D$525,'ZASOBY N'!$D388,'ZASOBY N'!$H388:'ZASOBY N'!$H$525,'ZASOBY N'!$H388 )</f>
        <v>0</v>
      </c>
      <c r="DC389" s="410">
        <f>COUNTIFS('ZASOBY N'!$B$10:$B388,'ZASOBY N'!$B388,'ZASOBY N'!$C$10:'ZASOBY N'!$C388,'ZASOBY N'!$C388,'ZASOBY N'!$D$10:'ZASOBY N'!$D388,'ZASOBY N'!$D388,'ZASOBY N'!$H$10:'ZASOBY N'!$H388,'ZASOBY N'!$H388 )</f>
        <v>0</v>
      </c>
      <c r="DD389" s="411">
        <f t="shared" si="135"/>
        <v>0</v>
      </c>
      <c r="DE389" s="412">
        <f t="shared" si="136"/>
        <v>0</v>
      </c>
      <c r="DF389" s="399" t="str">
        <f>IF(AND(DI389=1,DJ389=1,SUMIF($C389:$C$525,$C389,$AD389:$AD$525)=$AD389),$AD389,IF($DL389&gt;0,$DL389,IF(B389="","",IF(AND(COUNTIF($C$11:$C388,$C389)&gt;=1,COUNTIF($D388:$D388,$D389)&gt;=1,COUNTIF($Z386:$Z388,$C389)=0),"",IF(AND(COUNTIF($C$11:$C388,$C389)&gt;=1,COUNTIF($D388:$D388,$D389)&gt;=1),"UJĘTO WYŻEJ",IF(AND(SUMIF($C389:$C$525,$C389,$AD389:$AD$525)&gt;$AD389,SUMIF($D389:$D$525,$D389,$AD389:$AD$525)&gt;$AD389),_xlfn.AGGREGATE(14,4,$DK$11:$DK$31*($C$11:$C$31=$C389),1),""))))))</f>
        <v/>
      </c>
      <c r="DG389" s="414" t="str">
        <f>IF(AND(DI389=1,DJ389=1,SUMIF($C389:$C$525,$C389,$AD389:$AD$525)=$AD389),$AD389,IF($DL389&gt;0,$DL389,IF(AND(COUNTIF($C$11:$C388,$C389)&gt;=1,COUNTIF($D388:$D388,$D389)&gt;=1),"",IF(AND(SUMIF($C389:$C$525,$C389,$AD389:$AD$525)&gt;$AD389,SUMIF($D389:$D$525,$D389,$AD389:$AD$525)&gt;$AD389),_xlfn.AGGREGATE(14,4,$DK$11:$DK$31*($C$11:$C$31=$C389),1),""))))</f>
        <v/>
      </c>
      <c r="DI389" s="409">
        <f>COUNTIFS('ZASOBY N'!$B388:$B$525,'ZASOBY N'!$B388,'ZASOBY N'!$C388:'ZASOBY N'!$C$525,'ZASOBY N'!$C388,'ZASOBY N'!$D388:'ZASOBY N'!$D$525,'ZASOBY N'!$D388,'ZASOBY N'!$H388:'ZASOBY N'!$H$525,'ZASOBY N'!$H388 )</f>
        <v>0</v>
      </c>
      <c r="DJ389" s="410">
        <f>COUNTIFS('ZASOBY N'!$B$10:$B388,'ZASOBY N'!$B388,'ZASOBY N'!$C$10:'ZASOBY N'!$C388,'ZASOBY N'!$C388,'ZASOBY N'!$D$10:'ZASOBY N'!$D388,'ZASOBY N'!$D388,'ZASOBY N'!$H$10:'ZASOBY N'!$H388,'ZASOBY N'!$H388 )</f>
        <v>0</v>
      </c>
      <c r="DK389" s="411">
        <f t="shared" si="137"/>
        <v>0</v>
      </c>
      <c r="DL389" s="412">
        <f t="shared" si="138"/>
        <v>0</v>
      </c>
    </row>
    <row r="390" spans="1:116" ht="18.899999999999999" customHeight="1" x14ac:dyDescent="0.3">
      <c r="A390" s="219"/>
      <c r="B390" s="152" t="str">
        <f>IF('ZASOBY N'!A389="","",'ZASOBY N'!A389)</f>
        <v/>
      </c>
      <c r="C390" s="462" t="str">
        <f>IF('ZASOBY N'!C389="","",'ZASOBY N'!C389)</f>
        <v/>
      </c>
      <c r="D390" s="137" t="str">
        <f>IF('ZASOBY N'!B389="","",'ZASOBY N'!B389)</f>
        <v/>
      </c>
      <c r="E390" s="138"/>
      <c r="F390" s="356" t="str">
        <f>IF('ZASOBY N'!D389="","",'ZASOBY N'!D389)</f>
        <v/>
      </c>
      <c r="G390" s="220" t="str">
        <f>IF('ZASOBY N'!G389="","",'ZASOBY N'!G389)</f>
        <v/>
      </c>
      <c r="H390" s="221" t="str">
        <f>IF('ZASOBY N'!F389="","",'ZASOBY N'!F389)</f>
        <v/>
      </c>
      <c r="I390" s="221" t="str">
        <f>IF('ZASOBY N'!G389="","",'ZASOBY N'!G389)</f>
        <v/>
      </c>
      <c r="J390" s="221" t="str">
        <f>IF('ZASOBY N'!H389="","",'ZASOBY N'!H389)</f>
        <v/>
      </c>
      <c r="K390" s="214">
        <v>0</v>
      </c>
      <c r="L390" s="214">
        <v>0</v>
      </c>
      <c r="M390" s="214">
        <v>0</v>
      </c>
      <c r="N390" s="222" t="str">
        <f>IF('ZASOBY N'!BD389="x","",IF(W390="","",'ZASOBY N'!E389))</f>
        <v/>
      </c>
      <c r="O390" s="223">
        <v>0</v>
      </c>
      <c r="P390" s="223">
        <v>0</v>
      </c>
      <c r="Q390" s="226" t="str">
        <f>IF($N390="","",'UPR BILANS N'!G390*'UPR BILANS N'!N390)</f>
        <v/>
      </c>
      <c r="R390" s="225" t="str">
        <f>IF($N390="","",'ZASOBY N'!O389)</f>
        <v/>
      </c>
      <c r="S390" s="225" t="str">
        <f>IF($N390="","",IF('ZASOBY N'!Q389="",0,'ZASOBY N'!Q389))</f>
        <v/>
      </c>
      <c r="T390" s="225" t="str">
        <f>IF($N390="","",'ZASOBY N'!V389)</f>
        <v/>
      </c>
      <c r="U390" s="225" t="str">
        <f>IF($N390="","",IF('ZASOBY N'!AG389="",0,'ZASOBY N'!AG389))</f>
        <v/>
      </c>
      <c r="V390" s="225" t="str">
        <f>IF($N390="","",IF(NN!P392="",0,NN!P392))</f>
        <v/>
      </c>
      <c r="W390" s="225" t="str">
        <f t="shared" si="139"/>
        <v/>
      </c>
      <c r="X390" s="226" t="str">
        <f t="shared" si="142"/>
        <v/>
      </c>
      <c r="Y390" s="225" t="str">
        <f>IF('ZASOBY N'!AU389="","",IF(C390&lt;&gt;C389,'ZASOBY N'!AU389,IF(D390&lt;&gt;D389,'ZASOBY N'!AU389,IF(F390&lt;&gt;F389,'ZASOBY N'!AU389,IF(G390&lt;&gt;G389,'ZASOBY N'!AU389,IF(J390&lt;&gt;J389,'ZASOBY N'!AU389,IF(NN!AC392="","",IF(AND(C389=C390,H389=H390,J389=J390,NN!AC392&gt;0),"",IF(AND(C390=C391,H390=DO388,NN!CW390&gt;0),'ZASOBY N'!AU389,'ZASOBY N'!AU389)))))))))</f>
        <v/>
      </c>
      <c r="Z390" s="225" t="str">
        <f t="shared" si="140"/>
        <v/>
      </c>
      <c r="AA390" s="227" t="str">
        <f t="shared" si="121"/>
        <v/>
      </c>
      <c r="AB390" s="400" t="str">
        <f t="shared" si="141"/>
        <v/>
      </c>
      <c r="AC390" s="228" t="str">
        <f t="shared" si="120"/>
        <v/>
      </c>
      <c r="AD390" s="222">
        <f>IF(B390="",0,IF(F390="",0,INDEX(POBRANIE_!$B$6:$F$101,MATCH('UPR BILANS N'!$F390,POBRANIE_!$A$6:$A$101,0),2)))</f>
        <v>0</v>
      </c>
      <c r="AE390" s="224">
        <f>IF(OR('ZASOBY N'!G389="",'ZASOBY N'!E389=""),0,IF(B390="",0,'ZASOBY N'!G389*'ZASOBY N'!E389))</f>
        <v>0</v>
      </c>
      <c r="AF390" s="225">
        <f>IF('ZASOBY N'!O389="",0,'ZASOBY N'!O389)</f>
        <v>0</v>
      </c>
      <c r="AG390" s="225">
        <f>IF('ZASOBY N'!Q389="",0,'ZASOBY N'!Q389)</f>
        <v>0</v>
      </c>
      <c r="AH390" s="225">
        <f>IF('ZASOBY N'!V389="",0,'ZASOBY N'!V389)</f>
        <v>0</v>
      </c>
      <c r="AI390" s="225">
        <f>IF('ZASOBY N'!AG389="",0,'ZASOBY N'!AG389)</f>
        <v>0</v>
      </c>
      <c r="AJ390" s="225">
        <f>IF(NN!P392="",0,IF(NN!P392="BRAK kol.7","BRAK BADAŃ",NN!P392))</f>
        <v>0</v>
      </c>
      <c r="AK390" s="225">
        <f>IF(NN!AC392="",0,IF(NN!AC392="BRAK kol.7","BRAK BADAŃ",NN!AC392))</f>
        <v>0</v>
      </c>
      <c r="BJ390" s="414" t="str">
        <f>IF(AND(BL390=1,BM390=1,SUMIF($C390:$C$525,$C390,$AK390:$AK$525)=$AK390),$AK390,IF($BO390&gt;0,$BO390,IF(AND(COUNTIF($C$11:$C389,$C390)&gt;=1,COUNTIF($D389:$D389,$D390)&gt;=1),"",IF(AND(SUMIF($C390:$C$525,$C390,$AK390:$AK$525)&gt;=$AK390,SUMIF($D390:$D$525,$D390,$AK390:$AK$525)&gt;=$AK390),SUMIF($C390:$C$525,$C390,$AK390:$AK$525),""))))</f>
        <v/>
      </c>
      <c r="BL390" s="409">
        <f>COUNTIFS('ZASOBY N'!$B389:$B$525,'ZASOBY N'!$B389,'ZASOBY N'!$C389:'ZASOBY N'!$C$525,'ZASOBY N'!$C389,'ZASOBY N'!$D389:'ZASOBY N'!$D$525,'ZASOBY N'!$D389,'ZASOBY N'!$H389:'ZASOBY N'!$H$525,'ZASOBY N'!$H389 )</f>
        <v>0</v>
      </c>
      <c r="BM390" s="410">
        <f>COUNTIFS('ZASOBY N'!$B$10:$B389,'ZASOBY N'!$B389,'ZASOBY N'!$C$10:'ZASOBY N'!$C389,'ZASOBY N'!$C389,'ZASOBY N'!$D$10:'ZASOBY N'!$D389,'ZASOBY N'!$D389,'ZASOBY N'!$H$10:'ZASOBY N'!$H389,'ZASOBY N'!$H389 )</f>
        <v>0</v>
      </c>
      <c r="BN390" s="411">
        <f t="shared" si="122"/>
        <v>0</v>
      </c>
      <c r="BO390" s="412">
        <f t="shared" si="123"/>
        <v>0</v>
      </c>
      <c r="BP390" s="94" t="str">
        <f t="shared" si="124"/>
        <v/>
      </c>
      <c r="BQ390" s="414" t="str">
        <f>IF(AND(BS390=1,BT390=1,SUMIF($C390:$C$525,$C390,$AJ390:$AJ$525)=$AJ390),$AJ390,IF($BV390&gt;0,$BV390,IF(AND(COUNTIF($C$11:$C389,$C390)&gt;=1,COUNTIF($D389:$D389,$D390)&gt;=1),"",IF(AND(SUMIF($C390:$C$525,$C390,$AJ390:$AJ$525)&gt;$AJ390,SUMIF($D390:$D$525,$D390,$AJ390:$AJ$525)&gt;$AJ390),SUMIF($C390:$C$525,$C390,$AJ390:$AJ$525),""))))</f>
        <v/>
      </c>
      <c r="BS390" s="409">
        <f>COUNTIFS('ZASOBY N'!$B389:$B$525,'ZASOBY N'!$B389,'ZASOBY N'!$C389:'ZASOBY N'!$C$525,'ZASOBY N'!$C389,'ZASOBY N'!$D389:'ZASOBY N'!$D$525,'ZASOBY N'!$D389,'ZASOBY N'!$H389:'ZASOBY N'!$H$525,'ZASOBY N'!$H389 )</f>
        <v>0</v>
      </c>
      <c r="BT390" s="410">
        <f>COUNTIFS('ZASOBY N'!$B$10:$B389,'ZASOBY N'!$B389,'ZASOBY N'!$C$10:'ZASOBY N'!$C389,'ZASOBY N'!$C389,'ZASOBY N'!$D$10:'ZASOBY N'!$D389,'ZASOBY N'!$D389,'ZASOBY N'!$H$10:'ZASOBY N'!$H389,'ZASOBY N'!$H389 )</f>
        <v>0</v>
      </c>
      <c r="BU390" s="411">
        <f t="shared" si="125"/>
        <v>0</v>
      </c>
      <c r="BV390" s="412">
        <f t="shared" si="126"/>
        <v>0</v>
      </c>
      <c r="BW390" s="94" t="s">
        <v>499</v>
      </c>
      <c r="BX390" s="414" t="str">
        <f>IF(AND(BZ390=1,CA390=1,SUMIF($C390:$C$525,$C390,$AI390:$AI$525)=$AI390),$AI390,IF($CC390&gt;0,$CC390,IF(AND(COUNTIF($C$11:$C389,$C390)&gt;=1,COUNTIF($D389:$D389,$D390)&gt;=1),"",IF(AND(SUMIF($C390:$C$525,$C390,$AI390:$AI$525)&gt;$AI390,SUMIF($D390:$D$525,$D390,$AI390:$AI$525)&gt;$IG390),_xlfn.AGGREGATE(14,4,$CB$11:$CB$31*($C$11:$C$31=$C390),1),""))))</f>
        <v/>
      </c>
      <c r="BZ390" s="409">
        <f>COUNTIFS('ZASOBY N'!$B389:$B$525,'ZASOBY N'!$B389,'ZASOBY N'!$C389:'ZASOBY N'!$C$525,'ZASOBY N'!$C389,'ZASOBY N'!$D389:'ZASOBY N'!$D$525,'ZASOBY N'!$D389,'ZASOBY N'!$H389:'ZASOBY N'!$H$525,'ZASOBY N'!$H389 )</f>
        <v>0</v>
      </c>
      <c r="CA390" s="410">
        <f>COUNTIFS('ZASOBY N'!$B$10:$B389,'ZASOBY N'!$B389,'ZASOBY N'!$C$10:'ZASOBY N'!$C389,'ZASOBY N'!$C389,'ZASOBY N'!$D$10:'ZASOBY N'!$D389,'ZASOBY N'!$D389,'ZASOBY N'!$H$10:'ZASOBY N'!$H389,'ZASOBY N'!$H389 )</f>
        <v>0</v>
      </c>
      <c r="CB390" s="411">
        <f t="shared" si="127"/>
        <v>0</v>
      </c>
      <c r="CC390" s="412">
        <f t="shared" si="128"/>
        <v>0</v>
      </c>
      <c r="CE390" s="414" t="str">
        <f>IF(AND(CG390=1,CH390=1,SUMIF($C390:$C$525,$C390,$AH390:$AH$525)=$AH390),$AH390,IF($CJ390&gt;0,$CJ390,IF(AND(COUNTIF($C$11:$C389,$C390)&gt;=1,COUNTIF($D389:$D389,$D390)&gt;=1),"",IF(AND(SUMIF($C390:$C$525,$C390,$AH390:$AH$525)&gt;$AH390,SUMIF($D390:$D$525,$D390,$AH390:$AH$525)&gt;$AH390),_xlfn.AGGREGATE(14,4,$CI$11:$CI$31*($C$11:$C$31=$C390),1),""))))</f>
        <v/>
      </c>
      <c r="CG390" s="409">
        <f>COUNTIFS('ZASOBY N'!$B389:$B$525,'ZASOBY N'!$B389,'ZASOBY N'!$C389:'ZASOBY N'!$C$525,'ZASOBY N'!$C389,'ZASOBY N'!$D389:'ZASOBY N'!$D$525,'ZASOBY N'!$D389,'ZASOBY N'!$H389:'ZASOBY N'!$H$525,'ZASOBY N'!$H389 )</f>
        <v>0</v>
      </c>
      <c r="CH390" s="410">
        <f>COUNTIFS('ZASOBY N'!$B$10:$B389,'ZASOBY N'!$B389,'ZASOBY N'!$C$10:'ZASOBY N'!$C389,'ZASOBY N'!$C389,'ZASOBY N'!$D$10:'ZASOBY N'!$D389,'ZASOBY N'!$D389,'ZASOBY N'!$H$10:'ZASOBY N'!$H389,'ZASOBY N'!$H389 )</f>
        <v>0</v>
      </c>
      <c r="CI390" s="411">
        <f t="shared" si="129"/>
        <v>0</v>
      </c>
      <c r="CJ390" s="412">
        <f t="shared" si="130"/>
        <v>0</v>
      </c>
      <c r="CL390" s="414" t="str">
        <f>IF(AND(CN390=1,CO390=1,SUMIF($C390:$C$525,$C390,$AG390:$AG$525)=$AG390),$AG390,IF($CQ390&gt;0,$CQ390,IF(AND(COUNTIF($C$11:$C389,$C390)&gt;=1,COUNTIF($D389:$D389,$D390)&gt;=1),"",IF(AND(SUMIF($C390:$C$525,$C390,$AG390:$AG$525)&gt;$AG390,SUMIF($D390:$D$525,$D390,$AG390:$AG$525)&gt;$AG390),_xlfn.AGGREGATE(14,4,$CP$11:$CP$31*($C$11:$C$31=$C390),1),""))))</f>
        <v/>
      </c>
      <c r="CN390" s="409">
        <f>COUNTIFS('ZASOBY N'!$B389:$B$525,'ZASOBY N'!$B389,'ZASOBY N'!$C389:'ZASOBY N'!$C$525,'ZASOBY N'!$C389,'ZASOBY N'!$D389:'ZASOBY N'!$D$525,'ZASOBY N'!$D389,'ZASOBY N'!$H389:'ZASOBY N'!$H$525,'ZASOBY N'!$H389 )</f>
        <v>0</v>
      </c>
      <c r="CO390" s="410">
        <f>COUNTIFS('ZASOBY N'!$B$10:$B389,'ZASOBY N'!$B389,'ZASOBY N'!$C$10:'ZASOBY N'!$C389,'ZASOBY N'!$C389,'ZASOBY N'!$D$10:'ZASOBY N'!$D389,'ZASOBY N'!$D389,'ZASOBY N'!$H$10:'ZASOBY N'!$H389,'ZASOBY N'!$H389 )</f>
        <v>0</v>
      </c>
      <c r="CP390" s="411">
        <f t="shared" si="131"/>
        <v>0</v>
      </c>
      <c r="CQ390" s="412">
        <f t="shared" si="132"/>
        <v>0</v>
      </c>
      <c r="CS390" s="414" t="str">
        <f>IF(AND(CU390=1,CV390=1,SUMIF($C390:$C$525,$C390,$AF390:$AF$525)=$AF390),$AF390,IF($CX390&gt;0,$CX390,IF(AND(COUNTIF($C$11:$C389,$C390)&gt;=1,COUNTIF($D389:$D389,$D390)&gt;=1),"",IF(AND(SUMIF($C390:$C$525,$C390,$AF390:$AF$525)&gt;$AF390,SUMIF($D390:$D$525,$D390,$AF390:$AF$525)&gt;$AF390),_xlfn.AGGREGATE(14,4,$CW$11:$CW$31*($C$11:$C$31=$C390),1),""))))</f>
        <v/>
      </c>
      <c r="CU390" s="409">
        <f>COUNTIFS('ZASOBY N'!$B389:$B$525,'ZASOBY N'!$B389,'ZASOBY N'!$C389:'ZASOBY N'!$C$525,'ZASOBY N'!$C389,'ZASOBY N'!$D389:'ZASOBY N'!$D$525,'ZASOBY N'!$D389,'ZASOBY N'!$H389:'ZASOBY N'!$H$525,'ZASOBY N'!$H389 )</f>
        <v>0</v>
      </c>
      <c r="CV390" s="410">
        <f>COUNTIFS('ZASOBY N'!$B$10:$B389,'ZASOBY N'!$B389,'ZASOBY N'!$C$10:'ZASOBY N'!$C389,'ZASOBY N'!$C389,'ZASOBY N'!$D$10:'ZASOBY N'!$D389,'ZASOBY N'!$D389,'ZASOBY N'!$H$10:'ZASOBY N'!$H389,'ZASOBY N'!$H389 )</f>
        <v>0</v>
      </c>
      <c r="CW390" s="411">
        <f t="shared" si="133"/>
        <v>0</v>
      </c>
      <c r="CX390" s="412">
        <f t="shared" si="134"/>
        <v>0</v>
      </c>
      <c r="CZ390" s="414" t="str">
        <f>IF(AND(DB390=1,DC390=1,SUMIF($C390:$C$525,$C390,$AE390:$AE$525)=$AE390),$AE390,IF($DE390&gt;0,$DE390,IF(AND(COUNTIF($C$11:$C389,$C390)&gt;=1,COUNTIF($D389:$D389,$D390)&gt;=1),"",IF(AND(SUMIF($C390:$C$525,$C390,$AE390:$AE$525)&gt;$AE390,SUMIF($D390:$D$525,$D390,$AE390:$AE$525)&gt;$AE390),_xlfn.AGGREGATE(14,4,$DD$11:$DD$31*($C$11:$C$31=$C390),1),""))))</f>
        <v/>
      </c>
      <c r="DB390" s="409">
        <f>COUNTIFS('ZASOBY N'!$B389:$B$525,'ZASOBY N'!$B389,'ZASOBY N'!$C389:'ZASOBY N'!$C$525,'ZASOBY N'!$C389,'ZASOBY N'!$D389:'ZASOBY N'!$D$525,'ZASOBY N'!$D389,'ZASOBY N'!$H389:'ZASOBY N'!$H$525,'ZASOBY N'!$H389 )</f>
        <v>0</v>
      </c>
      <c r="DC390" s="410">
        <f>COUNTIFS('ZASOBY N'!$B$10:$B389,'ZASOBY N'!$B389,'ZASOBY N'!$C$10:'ZASOBY N'!$C389,'ZASOBY N'!$C389,'ZASOBY N'!$D$10:'ZASOBY N'!$D389,'ZASOBY N'!$D389,'ZASOBY N'!$H$10:'ZASOBY N'!$H389,'ZASOBY N'!$H389 )</f>
        <v>0</v>
      </c>
      <c r="DD390" s="411">
        <f t="shared" si="135"/>
        <v>0</v>
      </c>
      <c r="DE390" s="412">
        <f t="shared" si="136"/>
        <v>0</v>
      </c>
      <c r="DF390" s="399" t="str">
        <f>IF(AND(DI390=1,DJ390=1,SUMIF($C390:$C$525,$C390,$AD390:$AD$525)=$AD390),$AD390,IF($DL390&gt;0,$DL390,IF(B390="","",IF(AND(COUNTIF($C$11:$C389,$C390)&gt;=1,COUNTIF($D389:$D389,$D390)&gt;=1,COUNTIF($Z387:$Z389,$C390)=0),"",IF(AND(COUNTIF($C$11:$C389,$C390)&gt;=1,COUNTIF($D389:$D389,$D390)&gt;=1),"UJĘTO WYŻEJ",IF(AND(SUMIF($C390:$C$525,$C390,$AD390:$AD$525)&gt;$AD390,SUMIF($D390:$D$525,$D390,$AD390:$AD$525)&gt;$AD390),_xlfn.AGGREGATE(14,4,$DK$11:$DK$31*($C$11:$C$31=$C390),1),""))))))</f>
        <v/>
      </c>
      <c r="DG390" s="414" t="str">
        <f>IF(AND(DI390=1,DJ390=1,SUMIF($C390:$C$525,$C390,$AD390:$AD$525)=$AD390),$AD390,IF($DL390&gt;0,$DL390,IF(AND(COUNTIF($C$11:$C389,$C390)&gt;=1,COUNTIF($D389:$D389,$D390)&gt;=1),"",IF(AND(SUMIF($C390:$C$525,$C390,$AD390:$AD$525)&gt;$AD390,SUMIF($D390:$D$525,$D390,$AD390:$AD$525)&gt;$AD390),_xlfn.AGGREGATE(14,4,$DK$11:$DK$31*($C$11:$C$31=$C390),1),""))))</f>
        <v/>
      </c>
      <c r="DI390" s="409">
        <f>COUNTIFS('ZASOBY N'!$B389:$B$525,'ZASOBY N'!$B389,'ZASOBY N'!$C389:'ZASOBY N'!$C$525,'ZASOBY N'!$C389,'ZASOBY N'!$D389:'ZASOBY N'!$D$525,'ZASOBY N'!$D389,'ZASOBY N'!$H389:'ZASOBY N'!$H$525,'ZASOBY N'!$H389 )</f>
        <v>0</v>
      </c>
      <c r="DJ390" s="410">
        <f>COUNTIFS('ZASOBY N'!$B$10:$B389,'ZASOBY N'!$B389,'ZASOBY N'!$C$10:'ZASOBY N'!$C389,'ZASOBY N'!$C389,'ZASOBY N'!$D$10:'ZASOBY N'!$D389,'ZASOBY N'!$D389,'ZASOBY N'!$H$10:'ZASOBY N'!$H389,'ZASOBY N'!$H389 )</f>
        <v>0</v>
      </c>
      <c r="DK390" s="411">
        <f t="shared" si="137"/>
        <v>0</v>
      </c>
      <c r="DL390" s="412">
        <f t="shared" si="138"/>
        <v>0</v>
      </c>
    </row>
    <row r="391" spans="1:116" ht="18.899999999999999" customHeight="1" x14ac:dyDescent="0.3">
      <c r="A391" s="219"/>
      <c r="B391" s="152" t="str">
        <f>IF('ZASOBY N'!A390="","",'ZASOBY N'!A390)</f>
        <v/>
      </c>
      <c r="C391" s="462" t="str">
        <f>IF('ZASOBY N'!C390="","",'ZASOBY N'!C390)</f>
        <v/>
      </c>
      <c r="D391" s="137" t="str">
        <f>IF('ZASOBY N'!B390="","",'ZASOBY N'!B390)</f>
        <v/>
      </c>
      <c r="E391" s="138"/>
      <c r="F391" s="356" t="str">
        <f>IF('ZASOBY N'!D390="","",'ZASOBY N'!D390)</f>
        <v/>
      </c>
      <c r="G391" s="220" t="str">
        <f>IF('ZASOBY N'!G390="","",'ZASOBY N'!G390)</f>
        <v/>
      </c>
      <c r="H391" s="221" t="str">
        <f>IF('ZASOBY N'!F390="","",'ZASOBY N'!F390)</f>
        <v/>
      </c>
      <c r="I391" s="221" t="str">
        <f>IF('ZASOBY N'!G390="","",'ZASOBY N'!G390)</f>
        <v/>
      </c>
      <c r="J391" s="221" t="str">
        <f>IF('ZASOBY N'!H390="","",'ZASOBY N'!H390)</f>
        <v/>
      </c>
      <c r="K391" s="214">
        <v>0</v>
      </c>
      <c r="L391" s="214">
        <v>0</v>
      </c>
      <c r="M391" s="214">
        <v>0</v>
      </c>
      <c r="N391" s="222" t="str">
        <f>IF('ZASOBY N'!BD390="x","",IF(W391="","",'ZASOBY N'!E390))</f>
        <v/>
      </c>
      <c r="O391" s="223">
        <v>0</v>
      </c>
      <c r="P391" s="223">
        <v>0</v>
      </c>
      <c r="Q391" s="226" t="str">
        <f>IF($N391="","",'UPR BILANS N'!G391*'UPR BILANS N'!N391)</f>
        <v/>
      </c>
      <c r="R391" s="225" t="str">
        <f>IF($N391="","",'ZASOBY N'!O390)</f>
        <v/>
      </c>
      <c r="S391" s="225" t="str">
        <f>IF($N391="","",IF('ZASOBY N'!Q390="",0,'ZASOBY N'!Q390))</f>
        <v/>
      </c>
      <c r="T391" s="225" t="str">
        <f>IF($N391="","",'ZASOBY N'!V390)</f>
        <v/>
      </c>
      <c r="U391" s="225" t="str">
        <f>IF($N391="","",IF('ZASOBY N'!AG390="",0,'ZASOBY N'!AG390))</f>
        <v/>
      </c>
      <c r="V391" s="225" t="str">
        <f>IF($N391="","",IF(NN!P393="",0,NN!P393))</f>
        <v/>
      </c>
      <c r="W391" s="225" t="str">
        <f t="shared" si="139"/>
        <v/>
      </c>
      <c r="X391" s="226" t="str">
        <f t="shared" si="142"/>
        <v/>
      </c>
      <c r="Y391" s="225" t="str">
        <f>IF('ZASOBY N'!AU390="","",IF(C391&lt;&gt;C390,'ZASOBY N'!AU390,IF(D391&lt;&gt;D390,'ZASOBY N'!AU390,IF(F391&lt;&gt;F390,'ZASOBY N'!AU390,IF(G391&lt;&gt;G390,'ZASOBY N'!AU390,IF(J391&lt;&gt;J390,'ZASOBY N'!AU390,IF(NN!AC393="","",IF(AND(C390=C391,H390=H391,J390=J391,NN!AC393&gt;0),"",IF(AND(C391=C392,H391=DO389,NN!CW391&gt;0),'ZASOBY N'!AU390,'ZASOBY N'!AU390)))))))))</f>
        <v/>
      </c>
      <c r="Z391" s="225" t="str">
        <f t="shared" si="140"/>
        <v/>
      </c>
      <c r="AA391" s="227" t="str">
        <f t="shared" si="121"/>
        <v/>
      </c>
      <c r="AB391" s="400" t="str">
        <f t="shared" si="141"/>
        <v/>
      </c>
      <c r="AC391" s="228" t="str">
        <f t="shared" si="120"/>
        <v/>
      </c>
      <c r="AD391" s="222">
        <f>IF(B391="",0,IF(F391="",0,INDEX(POBRANIE_!$B$6:$F$101,MATCH('UPR BILANS N'!$F391,POBRANIE_!$A$6:$A$101,0),2)))</f>
        <v>0</v>
      </c>
      <c r="AE391" s="224">
        <f>IF(OR('ZASOBY N'!G390="",'ZASOBY N'!E390=""),0,IF(B391="",0,'ZASOBY N'!G390*'ZASOBY N'!E390))</f>
        <v>0</v>
      </c>
      <c r="AF391" s="225">
        <f>IF('ZASOBY N'!O390="",0,'ZASOBY N'!O390)</f>
        <v>0</v>
      </c>
      <c r="AG391" s="225">
        <f>IF('ZASOBY N'!Q390="",0,'ZASOBY N'!Q390)</f>
        <v>0</v>
      </c>
      <c r="AH391" s="225">
        <f>IF('ZASOBY N'!V390="",0,'ZASOBY N'!V390)</f>
        <v>0</v>
      </c>
      <c r="AI391" s="225">
        <f>IF('ZASOBY N'!AG390="",0,'ZASOBY N'!AG390)</f>
        <v>0</v>
      </c>
      <c r="AJ391" s="225">
        <f>IF(NN!P393="",0,IF(NN!P393="BRAK kol.7","BRAK BADAŃ",NN!P393))</f>
        <v>0</v>
      </c>
      <c r="AK391" s="225">
        <f>IF(NN!AC393="",0,IF(NN!AC393="BRAK kol.7","BRAK BADAŃ",NN!AC393))</f>
        <v>0</v>
      </c>
      <c r="BJ391" s="414" t="str">
        <f>IF(AND(BL391=1,BM391=1,SUMIF($C391:$C$525,$C391,$AK391:$AK$525)=$AK391),$AK391,IF($BO391&gt;0,$BO391,IF(AND(COUNTIF($C$11:$C390,$C391)&gt;=1,COUNTIF($D390:$D390,$D391)&gt;=1),"",IF(AND(SUMIF($C391:$C$525,$C391,$AK391:$AK$525)&gt;=$AK391,SUMIF($D391:$D$525,$D391,$AK391:$AK$525)&gt;=$AK391),SUMIF($C391:$C$525,$C391,$AK391:$AK$525),""))))</f>
        <v/>
      </c>
      <c r="BL391" s="409">
        <f>COUNTIFS('ZASOBY N'!$B390:$B$525,'ZASOBY N'!$B390,'ZASOBY N'!$C390:'ZASOBY N'!$C$525,'ZASOBY N'!$C390,'ZASOBY N'!$D390:'ZASOBY N'!$D$525,'ZASOBY N'!$D390,'ZASOBY N'!$H390:'ZASOBY N'!$H$525,'ZASOBY N'!$H390 )</f>
        <v>0</v>
      </c>
      <c r="BM391" s="410">
        <f>COUNTIFS('ZASOBY N'!$B$10:$B390,'ZASOBY N'!$B390,'ZASOBY N'!$C$10:'ZASOBY N'!$C390,'ZASOBY N'!$C390,'ZASOBY N'!$D$10:'ZASOBY N'!$D390,'ZASOBY N'!$D390,'ZASOBY N'!$H$10:'ZASOBY N'!$H390,'ZASOBY N'!$H390 )</f>
        <v>0</v>
      </c>
      <c r="BN391" s="411">
        <f t="shared" si="122"/>
        <v>0</v>
      </c>
      <c r="BO391" s="412">
        <f t="shared" si="123"/>
        <v>0</v>
      </c>
      <c r="BP391" s="94" t="str">
        <f t="shared" si="124"/>
        <v/>
      </c>
      <c r="BQ391" s="414" t="str">
        <f>IF(AND(BS391=1,BT391=1,SUMIF($C391:$C$525,$C391,$AJ391:$AJ$525)=$AJ391),$AJ391,IF($BV391&gt;0,$BV391,IF(AND(COUNTIF($C$11:$C390,$C391)&gt;=1,COUNTIF($D390:$D390,$D391)&gt;=1),"",IF(AND(SUMIF($C391:$C$525,$C391,$AJ391:$AJ$525)&gt;$AJ391,SUMIF($D391:$D$525,$D391,$AJ391:$AJ$525)&gt;$AJ391),SUMIF($C391:$C$525,$C391,$AJ391:$AJ$525),""))))</f>
        <v/>
      </c>
      <c r="BS391" s="409">
        <f>COUNTIFS('ZASOBY N'!$B390:$B$525,'ZASOBY N'!$B390,'ZASOBY N'!$C390:'ZASOBY N'!$C$525,'ZASOBY N'!$C390,'ZASOBY N'!$D390:'ZASOBY N'!$D$525,'ZASOBY N'!$D390,'ZASOBY N'!$H390:'ZASOBY N'!$H$525,'ZASOBY N'!$H390 )</f>
        <v>0</v>
      </c>
      <c r="BT391" s="410">
        <f>COUNTIFS('ZASOBY N'!$B$10:$B390,'ZASOBY N'!$B390,'ZASOBY N'!$C$10:'ZASOBY N'!$C390,'ZASOBY N'!$C390,'ZASOBY N'!$D$10:'ZASOBY N'!$D390,'ZASOBY N'!$D390,'ZASOBY N'!$H$10:'ZASOBY N'!$H390,'ZASOBY N'!$H390 )</f>
        <v>0</v>
      </c>
      <c r="BU391" s="411">
        <f t="shared" si="125"/>
        <v>0</v>
      </c>
      <c r="BV391" s="412">
        <f t="shared" si="126"/>
        <v>0</v>
      </c>
      <c r="BW391" s="94" t="s">
        <v>499</v>
      </c>
      <c r="BX391" s="414" t="str">
        <f>IF(AND(BZ391=1,CA391=1,SUMIF($C391:$C$525,$C391,$AI391:$AI$525)=$AI391),$AI391,IF($CC391&gt;0,$CC391,IF(AND(COUNTIF($C$11:$C390,$C391)&gt;=1,COUNTIF($D390:$D390,$D391)&gt;=1),"",IF(AND(SUMIF($C391:$C$525,$C391,$AI391:$AI$525)&gt;$AI391,SUMIF($D391:$D$525,$D391,$AI391:$AI$525)&gt;$IG391),_xlfn.AGGREGATE(14,4,$CB$11:$CB$31*($C$11:$C$31=$C391),1),""))))</f>
        <v/>
      </c>
      <c r="BZ391" s="409">
        <f>COUNTIFS('ZASOBY N'!$B390:$B$525,'ZASOBY N'!$B390,'ZASOBY N'!$C390:'ZASOBY N'!$C$525,'ZASOBY N'!$C390,'ZASOBY N'!$D390:'ZASOBY N'!$D$525,'ZASOBY N'!$D390,'ZASOBY N'!$H390:'ZASOBY N'!$H$525,'ZASOBY N'!$H390 )</f>
        <v>0</v>
      </c>
      <c r="CA391" s="410">
        <f>COUNTIFS('ZASOBY N'!$B$10:$B390,'ZASOBY N'!$B390,'ZASOBY N'!$C$10:'ZASOBY N'!$C390,'ZASOBY N'!$C390,'ZASOBY N'!$D$10:'ZASOBY N'!$D390,'ZASOBY N'!$D390,'ZASOBY N'!$H$10:'ZASOBY N'!$H390,'ZASOBY N'!$H390 )</f>
        <v>0</v>
      </c>
      <c r="CB391" s="411">
        <f t="shared" si="127"/>
        <v>0</v>
      </c>
      <c r="CC391" s="412">
        <f t="shared" si="128"/>
        <v>0</v>
      </c>
      <c r="CE391" s="414" t="str">
        <f>IF(AND(CG391=1,CH391=1,SUMIF($C391:$C$525,$C391,$AH391:$AH$525)=$AH391),$AH391,IF($CJ391&gt;0,$CJ391,IF(AND(COUNTIF($C$11:$C390,$C391)&gt;=1,COUNTIF($D390:$D390,$D391)&gt;=1),"",IF(AND(SUMIF($C391:$C$525,$C391,$AH391:$AH$525)&gt;$AH391,SUMIF($D391:$D$525,$D391,$AH391:$AH$525)&gt;$AH391),_xlfn.AGGREGATE(14,4,$CI$11:$CI$31*($C$11:$C$31=$C391),1),""))))</f>
        <v/>
      </c>
      <c r="CG391" s="409">
        <f>COUNTIFS('ZASOBY N'!$B390:$B$525,'ZASOBY N'!$B390,'ZASOBY N'!$C390:'ZASOBY N'!$C$525,'ZASOBY N'!$C390,'ZASOBY N'!$D390:'ZASOBY N'!$D$525,'ZASOBY N'!$D390,'ZASOBY N'!$H390:'ZASOBY N'!$H$525,'ZASOBY N'!$H390 )</f>
        <v>0</v>
      </c>
      <c r="CH391" s="410">
        <f>COUNTIFS('ZASOBY N'!$B$10:$B390,'ZASOBY N'!$B390,'ZASOBY N'!$C$10:'ZASOBY N'!$C390,'ZASOBY N'!$C390,'ZASOBY N'!$D$10:'ZASOBY N'!$D390,'ZASOBY N'!$D390,'ZASOBY N'!$H$10:'ZASOBY N'!$H390,'ZASOBY N'!$H390 )</f>
        <v>0</v>
      </c>
      <c r="CI391" s="411">
        <f t="shared" si="129"/>
        <v>0</v>
      </c>
      <c r="CJ391" s="412">
        <f t="shared" si="130"/>
        <v>0</v>
      </c>
      <c r="CL391" s="414" t="str">
        <f>IF(AND(CN391=1,CO391=1,SUMIF($C391:$C$525,$C391,$AG391:$AG$525)=$AG391),$AG391,IF($CQ391&gt;0,$CQ391,IF(AND(COUNTIF($C$11:$C390,$C391)&gt;=1,COUNTIF($D390:$D390,$D391)&gt;=1),"",IF(AND(SUMIF($C391:$C$525,$C391,$AG391:$AG$525)&gt;$AG391,SUMIF($D391:$D$525,$D391,$AG391:$AG$525)&gt;$AG391),_xlfn.AGGREGATE(14,4,$CP$11:$CP$31*($C$11:$C$31=$C391),1),""))))</f>
        <v/>
      </c>
      <c r="CN391" s="409">
        <f>COUNTIFS('ZASOBY N'!$B390:$B$525,'ZASOBY N'!$B390,'ZASOBY N'!$C390:'ZASOBY N'!$C$525,'ZASOBY N'!$C390,'ZASOBY N'!$D390:'ZASOBY N'!$D$525,'ZASOBY N'!$D390,'ZASOBY N'!$H390:'ZASOBY N'!$H$525,'ZASOBY N'!$H390 )</f>
        <v>0</v>
      </c>
      <c r="CO391" s="410">
        <f>COUNTIFS('ZASOBY N'!$B$10:$B390,'ZASOBY N'!$B390,'ZASOBY N'!$C$10:'ZASOBY N'!$C390,'ZASOBY N'!$C390,'ZASOBY N'!$D$10:'ZASOBY N'!$D390,'ZASOBY N'!$D390,'ZASOBY N'!$H$10:'ZASOBY N'!$H390,'ZASOBY N'!$H390 )</f>
        <v>0</v>
      </c>
      <c r="CP391" s="411">
        <f t="shared" si="131"/>
        <v>0</v>
      </c>
      <c r="CQ391" s="412">
        <f t="shared" si="132"/>
        <v>0</v>
      </c>
      <c r="CS391" s="414" t="str">
        <f>IF(AND(CU391=1,CV391=1,SUMIF($C391:$C$525,$C391,$AF391:$AF$525)=$AF391),$AF391,IF($CX391&gt;0,$CX391,IF(AND(COUNTIF($C$11:$C390,$C391)&gt;=1,COUNTIF($D390:$D390,$D391)&gt;=1),"",IF(AND(SUMIF($C391:$C$525,$C391,$AF391:$AF$525)&gt;$AF391,SUMIF($D391:$D$525,$D391,$AF391:$AF$525)&gt;$AF391),_xlfn.AGGREGATE(14,4,$CW$11:$CW$31*($C$11:$C$31=$C391),1),""))))</f>
        <v/>
      </c>
      <c r="CU391" s="409">
        <f>COUNTIFS('ZASOBY N'!$B390:$B$525,'ZASOBY N'!$B390,'ZASOBY N'!$C390:'ZASOBY N'!$C$525,'ZASOBY N'!$C390,'ZASOBY N'!$D390:'ZASOBY N'!$D$525,'ZASOBY N'!$D390,'ZASOBY N'!$H390:'ZASOBY N'!$H$525,'ZASOBY N'!$H390 )</f>
        <v>0</v>
      </c>
      <c r="CV391" s="410">
        <f>COUNTIFS('ZASOBY N'!$B$10:$B390,'ZASOBY N'!$B390,'ZASOBY N'!$C$10:'ZASOBY N'!$C390,'ZASOBY N'!$C390,'ZASOBY N'!$D$10:'ZASOBY N'!$D390,'ZASOBY N'!$D390,'ZASOBY N'!$H$10:'ZASOBY N'!$H390,'ZASOBY N'!$H390 )</f>
        <v>0</v>
      </c>
      <c r="CW391" s="411">
        <f t="shared" si="133"/>
        <v>0</v>
      </c>
      <c r="CX391" s="412">
        <f t="shared" si="134"/>
        <v>0</v>
      </c>
      <c r="CZ391" s="414" t="str">
        <f>IF(AND(DB391=1,DC391=1,SUMIF($C391:$C$525,$C391,$AE391:$AE$525)=$AE391),$AE391,IF($DE391&gt;0,$DE391,IF(AND(COUNTIF($C$11:$C390,$C391)&gt;=1,COUNTIF($D390:$D390,$D391)&gt;=1),"",IF(AND(SUMIF($C391:$C$525,$C391,$AE391:$AE$525)&gt;$AE391,SUMIF($D391:$D$525,$D391,$AE391:$AE$525)&gt;$AE391),_xlfn.AGGREGATE(14,4,$DD$11:$DD$31*($C$11:$C$31=$C391),1),""))))</f>
        <v/>
      </c>
      <c r="DB391" s="409">
        <f>COUNTIFS('ZASOBY N'!$B390:$B$525,'ZASOBY N'!$B390,'ZASOBY N'!$C390:'ZASOBY N'!$C$525,'ZASOBY N'!$C390,'ZASOBY N'!$D390:'ZASOBY N'!$D$525,'ZASOBY N'!$D390,'ZASOBY N'!$H390:'ZASOBY N'!$H$525,'ZASOBY N'!$H390 )</f>
        <v>0</v>
      </c>
      <c r="DC391" s="410">
        <f>COUNTIFS('ZASOBY N'!$B$10:$B390,'ZASOBY N'!$B390,'ZASOBY N'!$C$10:'ZASOBY N'!$C390,'ZASOBY N'!$C390,'ZASOBY N'!$D$10:'ZASOBY N'!$D390,'ZASOBY N'!$D390,'ZASOBY N'!$H$10:'ZASOBY N'!$H390,'ZASOBY N'!$H390 )</f>
        <v>0</v>
      </c>
      <c r="DD391" s="411">
        <f t="shared" si="135"/>
        <v>0</v>
      </c>
      <c r="DE391" s="412">
        <f t="shared" si="136"/>
        <v>0</v>
      </c>
      <c r="DF391" s="399" t="str">
        <f>IF(AND(DI391=1,DJ391=1,SUMIF($C391:$C$525,$C391,$AD391:$AD$525)=$AD391),$AD391,IF($DL391&gt;0,$DL391,IF(B391="","",IF(AND(COUNTIF($C$11:$C390,$C391)&gt;=1,COUNTIF($D390:$D390,$D391)&gt;=1,COUNTIF($Z388:$Z390,$C391)=0),"",IF(AND(COUNTIF($C$11:$C390,$C391)&gt;=1,COUNTIF($D390:$D390,$D391)&gt;=1),"UJĘTO WYŻEJ",IF(AND(SUMIF($C391:$C$525,$C391,$AD391:$AD$525)&gt;$AD391,SUMIF($D391:$D$525,$D391,$AD391:$AD$525)&gt;$AD391),_xlfn.AGGREGATE(14,4,$DK$11:$DK$31*($C$11:$C$31=$C391),1),""))))))</f>
        <v/>
      </c>
      <c r="DG391" s="414" t="str">
        <f>IF(AND(DI391=1,DJ391=1,SUMIF($C391:$C$525,$C391,$AD391:$AD$525)=$AD391),$AD391,IF($DL391&gt;0,$DL391,IF(AND(COUNTIF($C$11:$C390,$C391)&gt;=1,COUNTIF($D390:$D390,$D391)&gt;=1),"",IF(AND(SUMIF($C391:$C$525,$C391,$AD391:$AD$525)&gt;$AD391,SUMIF($D391:$D$525,$D391,$AD391:$AD$525)&gt;$AD391),_xlfn.AGGREGATE(14,4,$DK$11:$DK$31*($C$11:$C$31=$C391),1),""))))</f>
        <v/>
      </c>
      <c r="DI391" s="409">
        <f>COUNTIFS('ZASOBY N'!$B390:$B$525,'ZASOBY N'!$B390,'ZASOBY N'!$C390:'ZASOBY N'!$C$525,'ZASOBY N'!$C390,'ZASOBY N'!$D390:'ZASOBY N'!$D$525,'ZASOBY N'!$D390,'ZASOBY N'!$H390:'ZASOBY N'!$H$525,'ZASOBY N'!$H390 )</f>
        <v>0</v>
      </c>
      <c r="DJ391" s="410">
        <f>COUNTIFS('ZASOBY N'!$B$10:$B390,'ZASOBY N'!$B390,'ZASOBY N'!$C$10:'ZASOBY N'!$C390,'ZASOBY N'!$C390,'ZASOBY N'!$D$10:'ZASOBY N'!$D390,'ZASOBY N'!$D390,'ZASOBY N'!$H$10:'ZASOBY N'!$H390,'ZASOBY N'!$H390 )</f>
        <v>0</v>
      </c>
      <c r="DK391" s="411">
        <f t="shared" si="137"/>
        <v>0</v>
      </c>
      <c r="DL391" s="412">
        <f t="shared" si="138"/>
        <v>0</v>
      </c>
    </row>
    <row r="392" spans="1:116" ht="18.899999999999999" customHeight="1" x14ac:dyDescent="0.3">
      <c r="A392" s="219"/>
      <c r="B392" s="152" t="str">
        <f>IF('ZASOBY N'!A391="","",'ZASOBY N'!A391)</f>
        <v/>
      </c>
      <c r="C392" s="462" t="str">
        <f>IF('ZASOBY N'!C391="","",'ZASOBY N'!C391)</f>
        <v/>
      </c>
      <c r="D392" s="137" t="str">
        <f>IF('ZASOBY N'!B391="","",'ZASOBY N'!B391)</f>
        <v/>
      </c>
      <c r="E392" s="138"/>
      <c r="F392" s="356" t="str">
        <f>IF('ZASOBY N'!D391="","",'ZASOBY N'!D391)</f>
        <v/>
      </c>
      <c r="G392" s="220" t="str">
        <f>IF('ZASOBY N'!G391="","",'ZASOBY N'!G391)</f>
        <v/>
      </c>
      <c r="H392" s="221" t="str">
        <f>IF('ZASOBY N'!F391="","",'ZASOBY N'!F391)</f>
        <v/>
      </c>
      <c r="I392" s="221" t="str">
        <f>IF('ZASOBY N'!G391="","",'ZASOBY N'!G391)</f>
        <v/>
      </c>
      <c r="J392" s="221" t="str">
        <f>IF('ZASOBY N'!H391="","",'ZASOBY N'!H391)</f>
        <v/>
      </c>
      <c r="K392" s="214">
        <v>0</v>
      </c>
      <c r="L392" s="214">
        <v>0</v>
      </c>
      <c r="M392" s="214">
        <v>0</v>
      </c>
      <c r="N392" s="222" t="str">
        <f>IF('ZASOBY N'!BD391="x","",IF(W392="","",'ZASOBY N'!E391))</f>
        <v/>
      </c>
      <c r="O392" s="223">
        <v>0</v>
      </c>
      <c r="P392" s="223">
        <v>0</v>
      </c>
      <c r="Q392" s="226" t="str">
        <f>IF($N392="","",'UPR BILANS N'!G392*'UPR BILANS N'!N392)</f>
        <v/>
      </c>
      <c r="R392" s="225" t="str">
        <f>IF($N392="","",'ZASOBY N'!O391)</f>
        <v/>
      </c>
      <c r="S392" s="225" t="str">
        <f>IF($N392="","",IF('ZASOBY N'!Q391="",0,'ZASOBY N'!Q391))</f>
        <v/>
      </c>
      <c r="T392" s="225" t="str">
        <f>IF($N392="","",'ZASOBY N'!V391)</f>
        <v/>
      </c>
      <c r="U392" s="225" t="str">
        <f>IF($N392="","",IF('ZASOBY N'!AG391="",0,'ZASOBY N'!AG391))</f>
        <v/>
      </c>
      <c r="V392" s="225" t="str">
        <f>IF($N392="","",IF(NN!P394="",0,NN!P394))</f>
        <v/>
      </c>
      <c r="W392" s="225" t="str">
        <f t="shared" si="139"/>
        <v/>
      </c>
      <c r="X392" s="226" t="str">
        <f t="shared" si="142"/>
        <v/>
      </c>
      <c r="Y392" s="225" t="str">
        <f>IF('ZASOBY N'!AU391="","",IF(C392&lt;&gt;C391,'ZASOBY N'!AU391,IF(D392&lt;&gt;D391,'ZASOBY N'!AU391,IF(F392&lt;&gt;F391,'ZASOBY N'!AU391,IF(G392&lt;&gt;G391,'ZASOBY N'!AU391,IF(J392&lt;&gt;J391,'ZASOBY N'!AU391,IF(NN!AC394="","",IF(AND(C391=C392,H391=H392,J391=J392,NN!AC394&gt;0),"",IF(AND(C392=C393,H392=DO390,NN!CW392&gt;0),'ZASOBY N'!AU391,'ZASOBY N'!AU391)))))))))</f>
        <v/>
      </c>
      <c r="Z392" s="225" t="str">
        <f t="shared" si="140"/>
        <v/>
      </c>
      <c r="AA392" s="227" t="str">
        <f t="shared" si="121"/>
        <v/>
      </c>
      <c r="AB392" s="400" t="str">
        <f t="shared" si="141"/>
        <v/>
      </c>
      <c r="AC392" s="228" t="str">
        <f t="shared" si="120"/>
        <v/>
      </c>
      <c r="AD392" s="222">
        <f>IF(B392="",0,IF(F392="",0,INDEX(POBRANIE_!$B$6:$F$101,MATCH('UPR BILANS N'!$F392,POBRANIE_!$A$6:$A$101,0),2)))</f>
        <v>0</v>
      </c>
      <c r="AE392" s="224">
        <f>IF(OR('ZASOBY N'!G391="",'ZASOBY N'!E391=""),0,IF(B392="",0,'ZASOBY N'!G391*'ZASOBY N'!E391))</f>
        <v>0</v>
      </c>
      <c r="AF392" s="225">
        <f>IF('ZASOBY N'!O391="",0,'ZASOBY N'!O391)</f>
        <v>0</v>
      </c>
      <c r="AG392" s="225">
        <f>IF('ZASOBY N'!Q391="",0,'ZASOBY N'!Q391)</f>
        <v>0</v>
      </c>
      <c r="AH392" s="225">
        <f>IF('ZASOBY N'!V391="",0,'ZASOBY N'!V391)</f>
        <v>0</v>
      </c>
      <c r="AI392" s="225">
        <f>IF('ZASOBY N'!AG391="",0,'ZASOBY N'!AG391)</f>
        <v>0</v>
      </c>
      <c r="AJ392" s="225">
        <f>IF(NN!P394="",0,IF(NN!P394="BRAK kol.7","BRAK BADAŃ",NN!P394))</f>
        <v>0</v>
      </c>
      <c r="AK392" s="225">
        <f>IF(NN!AC394="",0,IF(NN!AC394="BRAK kol.7","BRAK BADAŃ",NN!AC394))</f>
        <v>0</v>
      </c>
      <c r="BJ392" s="414" t="str">
        <f>IF(AND(BL392=1,BM392=1,SUMIF($C392:$C$525,$C392,$AK392:$AK$525)=$AK392),$AK392,IF($BO392&gt;0,$BO392,IF(AND(COUNTIF($C$11:$C391,$C392)&gt;=1,COUNTIF($D391:$D391,$D392)&gt;=1),"",IF(AND(SUMIF($C392:$C$525,$C392,$AK392:$AK$525)&gt;=$AK392,SUMIF($D392:$D$525,$D392,$AK392:$AK$525)&gt;=$AK392),SUMIF($C392:$C$525,$C392,$AK392:$AK$525),""))))</f>
        <v/>
      </c>
      <c r="BL392" s="409">
        <f>COUNTIFS('ZASOBY N'!$B391:$B$525,'ZASOBY N'!$B391,'ZASOBY N'!$C391:'ZASOBY N'!$C$525,'ZASOBY N'!$C391,'ZASOBY N'!$D391:'ZASOBY N'!$D$525,'ZASOBY N'!$D391,'ZASOBY N'!$H391:'ZASOBY N'!$H$525,'ZASOBY N'!$H391 )</f>
        <v>0</v>
      </c>
      <c r="BM392" s="410">
        <f>COUNTIFS('ZASOBY N'!$B$10:$B391,'ZASOBY N'!$B391,'ZASOBY N'!$C$10:'ZASOBY N'!$C391,'ZASOBY N'!$C391,'ZASOBY N'!$D$10:'ZASOBY N'!$D391,'ZASOBY N'!$D391,'ZASOBY N'!$H$10:'ZASOBY N'!$H391,'ZASOBY N'!$H391 )</f>
        <v>0</v>
      </c>
      <c r="BN392" s="411">
        <f t="shared" si="122"/>
        <v>0</v>
      </c>
      <c r="BO392" s="412">
        <f t="shared" si="123"/>
        <v>0</v>
      </c>
      <c r="BP392" s="94" t="str">
        <f t="shared" si="124"/>
        <v/>
      </c>
      <c r="BQ392" s="414" t="str">
        <f>IF(AND(BS392=1,BT392=1,SUMIF($C392:$C$525,$C392,$AJ392:$AJ$525)=$AJ392),$AJ392,IF($BV392&gt;0,$BV392,IF(AND(COUNTIF($C$11:$C391,$C392)&gt;=1,COUNTIF($D391:$D391,$D392)&gt;=1),"",IF(AND(SUMIF($C392:$C$525,$C392,$AJ392:$AJ$525)&gt;$AJ392,SUMIF($D392:$D$525,$D392,$AJ392:$AJ$525)&gt;$AJ392),SUMIF($C392:$C$525,$C392,$AJ392:$AJ$525),""))))</f>
        <v/>
      </c>
      <c r="BS392" s="409">
        <f>COUNTIFS('ZASOBY N'!$B391:$B$525,'ZASOBY N'!$B391,'ZASOBY N'!$C391:'ZASOBY N'!$C$525,'ZASOBY N'!$C391,'ZASOBY N'!$D391:'ZASOBY N'!$D$525,'ZASOBY N'!$D391,'ZASOBY N'!$H391:'ZASOBY N'!$H$525,'ZASOBY N'!$H391 )</f>
        <v>0</v>
      </c>
      <c r="BT392" s="410">
        <f>COUNTIFS('ZASOBY N'!$B$10:$B391,'ZASOBY N'!$B391,'ZASOBY N'!$C$10:'ZASOBY N'!$C391,'ZASOBY N'!$C391,'ZASOBY N'!$D$10:'ZASOBY N'!$D391,'ZASOBY N'!$D391,'ZASOBY N'!$H$10:'ZASOBY N'!$H391,'ZASOBY N'!$H391 )</f>
        <v>0</v>
      </c>
      <c r="BU392" s="411">
        <f t="shared" si="125"/>
        <v>0</v>
      </c>
      <c r="BV392" s="412">
        <f t="shared" si="126"/>
        <v>0</v>
      </c>
      <c r="BW392" s="94" t="s">
        <v>499</v>
      </c>
      <c r="BX392" s="414" t="str">
        <f>IF(AND(BZ392=1,CA392=1,SUMIF($C392:$C$525,$C392,$AI392:$AI$525)=$AI392),$AI392,IF($CC392&gt;0,$CC392,IF(AND(COUNTIF($C$11:$C391,$C392)&gt;=1,COUNTIF($D391:$D391,$D392)&gt;=1),"",IF(AND(SUMIF($C392:$C$525,$C392,$AI392:$AI$525)&gt;$AI392,SUMIF($D392:$D$525,$D392,$AI392:$AI$525)&gt;$IG392),_xlfn.AGGREGATE(14,4,$CB$11:$CB$31*($C$11:$C$31=$C392),1),""))))</f>
        <v/>
      </c>
      <c r="BZ392" s="409">
        <f>COUNTIFS('ZASOBY N'!$B391:$B$525,'ZASOBY N'!$B391,'ZASOBY N'!$C391:'ZASOBY N'!$C$525,'ZASOBY N'!$C391,'ZASOBY N'!$D391:'ZASOBY N'!$D$525,'ZASOBY N'!$D391,'ZASOBY N'!$H391:'ZASOBY N'!$H$525,'ZASOBY N'!$H391 )</f>
        <v>0</v>
      </c>
      <c r="CA392" s="410">
        <f>COUNTIFS('ZASOBY N'!$B$10:$B391,'ZASOBY N'!$B391,'ZASOBY N'!$C$10:'ZASOBY N'!$C391,'ZASOBY N'!$C391,'ZASOBY N'!$D$10:'ZASOBY N'!$D391,'ZASOBY N'!$D391,'ZASOBY N'!$H$10:'ZASOBY N'!$H391,'ZASOBY N'!$H391 )</f>
        <v>0</v>
      </c>
      <c r="CB392" s="411">
        <f t="shared" si="127"/>
        <v>0</v>
      </c>
      <c r="CC392" s="412">
        <f t="shared" si="128"/>
        <v>0</v>
      </c>
      <c r="CE392" s="414" t="str">
        <f>IF(AND(CG392=1,CH392=1,SUMIF($C392:$C$525,$C392,$AH392:$AH$525)=$AH392),$AH392,IF($CJ392&gt;0,$CJ392,IF(AND(COUNTIF($C$11:$C391,$C392)&gt;=1,COUNTIF($D391:$D391,$D392)&gt;=1),"",IF(AND(SUMIF($C392:$C$525,$C392,$AH392:$AH$525)&gt;$AH392,SUMIF($D392:$D$525,$D392,$AH392:$AH$525)&gt;$AH392),_xlfn.AGGREGATE(14,4,$CI$11:$CI$31*($C$11:$C$31=$C392),1),""))))</f>
        <v/>
      </c>
      <c r="CG392" s="409">
        <f>COUNTIFS('ZASOBY N'!$B391:$B$525,'ZASOBY N'!$B391,'ZASOBY N'!$C391:'ZASOBY N'!$C$525,'ZASOBY N'!$C391,'ZASOBY N'!$D391:'ZASOBY N'!$D$525,'ZASOBY N'!$D391,'ZASOBY N'!$H391:'ZASOBY N'!$H$525,'ZASOBY N'!$H391 )</f>
        <v>0</v>
      </c>
      <c r="CH392" s="410">
        <f>COUNTIFS('ZASOBY N'!$B$10:$B391,'ZASOBY N'!$B391,'ZASOBY N'!$C$10:'ZASOBY N'!$C391,'ZASOBY N'!$C391,'ZASOBY N'!$D$10:'ZASOBY N'!$D391,'ZASOBY N'!$D391,'ZASOBY N'!$H$10:'ZASOBY N'!$H391,'ZASOBY N'!$H391 )</f>
        <v>0</v>
      </c>
      <c r="CI392" s="411">
        <f t="shared" si="129"/>
        <v>0</v>
      </c>
      <c r="CJ392" s="412">
        <f t="shared" si="130"/>
        <v>0</v>
      </c>
      <c r="CL392" s="414" t="str">
        <f>IF(AND(CN392=1,CO392=1,SUMIF($C392:$C$525,$C392,$AG392:$AG$525)=$AG392),$AG392,IF($CQ392&gt;0,$CQ392,IF(AND(COUNTIF($C$11:$C391,$C392)&gt;=1,COUNTIF($D391:$D391,$D392)&gt;=1),"",IF(AND(SUMIF($C392:$C$525,$C392,$AG392:$AG$525)&gt;$AG392,SUMIF($D392:$D$525,$D392,$AG392:$AG$525)&gt;$AG392),_xlfn.AGGREGATE(14,4,$CP$11:$CP$31*($C$11:$C$31=$C392),1),""))))</f>
        <v/>
      </c>
      <c r="CN392" s="409">
        <f>COUNTIFS('ZASOBY N'!$B391:$B$525,'ZASOBY N'!$B391,'ZASOBY N'!$C391:'ZASOBY N'!$C$525,'ZASOBY N'!$C391,'ZASOBY N'!$D391:'ZASOBY N'!$D$525,'ZASOBY N'!$D391,'ZASOBY N'!$H391:'ZASOBY N'!$H$525,'ZASOBY N'!$H391 )</f>
        <v>0</v>
      </c>
      <c r="CO392" s="410">
        <f>COUNTIFS('ZASOBY N'!$B$10:$B391,'ZASOBY N'!$B391,'ZASOBY N'!$C$10:'ZASOBY N'!$C391,'ZASOBY N'!$C391,'ZASOBY N'!$D$10:'ZASOBY N'!$D391,'ZASOBY N'!$D391,'ZASOBY N'!$H$10:'ZASOBY N'!$H391,'ZASOBY N'!$H391 )</f>
        <v>0</v>
      </c>
      <c r="CP392" s="411">
        <f t="shared" si="131"/>
        <v>0</v>
      </c>
      <c r="CQ392" s="412">
        <f t="shared" si="132"/>
        <v>0</v>
      </c>
      <c r="CS392" s="414" t="str">
        <f>IF(AND(CU392=1,CV392=1,SUMIF($C392:$C$525,$C392,$AF392:$AF$525)=$AF392),$AF392,IF($CX392&gt;0,$CX392,IF(AND(COUNTIF($C$11:$C391,$C392)&gt;=1,COUNTIF($D391:$D391,$D392)&gt;=1),"",IF(AND(SUMIF($C392:$C$525,$C392,$AF392:$AF$525)&gt;$AF392,SUMIF($D392:$D$525,$D392,$AF392:$AF$525)&gt;$AF392),_xlfn.AGGREGATE(14,4,$CW$11:$CW$31*($C$11:$C$31=$C392),1),""))))</f>
        <v/>
      </c>
      <c r="CU392" s="409">
        <f>COUNTIFS('ZASOBY N'!$B391:$B$525,'ZASOBY N'!$B391,'ZASOBY N'!$C391:'ZASOBY N'!$C$525,'ZASOBY N'!$C391,'ZASOBY N'!$D391:'ZASOBY N'!$D$525,'ZASOBY N'!$D391,'ZASOBY N'!$H391:'ZASOBY N'!$H$525,'ZASOBY N'!$H391 )</f>
        <v>0</v>
      </c>
      <c r="CV392" s="410">
        <f>COUNTIFS('ZASOBY N'!$B$10:$B391,'ZASOBY N'!$B391,'ZASOBY N'!$C$10:'ZASOBY N'!$C391,'ZASOBY N'!$C391,'ZASOBY N'!$D$10:'ZASOBY N'!$D391,'ZASOBY N'!$D391,'ZASOBY N'!$H$10:'ZASOBY N'!$H391,'ZASOBY N'!$H391 )</f>
        <v>0</v>
      </c>
      <c r="CW392" s="411">
        <f t="shared" si="133"/>
        <v>0</v>
      </c>
      <c r="CX392" s="412">
        <f t="shared" si="134"/>
        <v>0</v>
      </c>
      <c r="CZ392" s="414" t="str">
        <f>IF(AND(DB392=1,DC392=1,SUMIF($C392:$C$525,$C392,$AE392:$AE$525)=$AE392),$AE392,IF($DE392&gt;0,$DE392,IF(AND(COUNTIF($C$11:$C391,$C392)&gt;=1,COUNTIF($D391:$D391,$D392)&gt;=1),"",IF(AND(SUMIF($C392:$C$525,$C392,$AE392:$AE$525)&gt;$AE392,SUMIF($D392:$D$525,$D392,$AE392:$AE$525)&gt;$AE392),_xlfn.AGGREGATE(14,4,$DD$11:$DD$31*($C$11:$C$31=$C392),1),""))))</f>
        <v/>
      </c>
      <c r="DB392" s="409">
        <f>COUNTIFS('ZASOBY N'!$B391:$B$525,'ZASOBY N'!$B391,'ZASOBY N'!$C391:'ZASOBY N'!$C$525,'ZASOBY N'!$C391,'ZASOBY N'!$D391:'ZASOBY N'!$D$525,'ZASOBY N'!$D391,'ZASOBY N'!$H391:'ZASOBY N'!$H$525,'ZASOBY N'!$H391 )</f>
        <v>0</v>
      </c>
      <c r="DC392" s="410">
        <f>COUNTIFS('ZASOBY N'!$B$10:$B391,'ZASOBY N'!$B391,'ZASOBY N'!$C$10:'ZASOBY N'!$C391,'ZASOBY N'!$C391,'ZASOBY N'!$D$10:'ZASOBY N'!$D391,'ZASOBY N'!$D391,'ZASOBY N'!$H$10:'ZASOBY N'!$H391,'ZASOBY N'!$H391 )</f>
        <v>0</v>
      </c>
      <c r="DD392" s="411">
        <f t="shared" si="135"/>
        <v>0</v>
      </c>
      <c r="DE392" s="412">
        <f t="shared" si="136"/>
        <v>0</v>
      </c>
      <c r="DF392" s="399" t="str">
        <f>IF(AND(DI392=1,DJ392=1,SUMIF($C392:$C$525,$C392,$AD392:$AD$525)=$AD392),$AD392,IF($DL392&gt;0,$DL392,IF(B392="","",IF(AND(COUNTIF($C$11:$C391,$C392)&gt;=1,COUNTIF($D391:$D391,$D392)&gt;=1,COUNTIF($Z389:$Z391,$C392)=0),"",IF(AND(COUNTIF($C$11:$C391,$C392)&gt;=1,COUNTIF($D391:$D391,$D392)&gt;=1),"UJĘTO WYŻEJ",IF(AND(SUMIF($C392:$C$525,$C392,$AD392:$AD$525)&gt;$AD392,SUMIF($D392:$D$525,$D392,$AD392:$AD$525)&gt;$AD392),_xlfn.AGGREGATE(14,4,$DK$11:$DK$31*($C$11:$C$31=$C392),1),""))))))</f>
        <v/>
      </c>
      <c r="DG392" s="414" t="str">
        <f>IF(AND(DI392=1,DJ392=1,SUMIF($C392:$C$525,$C392,$AD392:$AD$525)=$AD392),$AD392,IF($DL392&gt;0,$DL392,IF(AND(COUNTIF($C$11:$C391,$C392)&gt;=1,COUNTIF($D391:$D391,$D392)&gt;=1),"",IF(AND(SUMIF($C392:$C$525,$C392,$AD392:$AD$525)&gt;$AD392,SUMIF($D392:$D$525,$D392,$AD392:$AD$525)&gt;$AD392),_xlfn.AGGREGATE(14,4,$DK$11:$DK$31*($C$11:$C$31=$C392),1),""))))</f>
        <v/>
      </c>
      <c r="DI392" s="409">
        <f>COUNTIFS('ZASOBY N'!$B391:$B$525,'ZASOBY N'!$B391,'ZASOBY N'!$C391:'ZASOBY N'!$C$525,'ZASOBY N'!$C391,'ZASOBY N'!$D391:'ZASOBY N'!$D$525,'ZASOBY N'!$D391,'ZASOBY N'!$H391:'ZASOBY N'!$H$525,'ZASOBY N'!$H391 )</f>
        <v>0</v>
      </c>
      <c r="DJ392" s="410">
        <f>COUNTIFS('ZASOBY N'!$B$10:$B391,'ZASOBY N'!$B391,'ZASOBY N'!$C$10:'ZASOBY N'!$C391,'ZASOBY N'!$C391,'ZASOBY N'!$D$10:'ZASOBY N'!$D391,'ZASOBY N'!$D391,'ZASOBY N'!$H$10:'ZASOBY N'!$H391,'ZASOBY N'!$H391 )</f>
        <v>0</v>
      </c>
      <c r="DK392" s="411">
        <f t="shared" si="137"/>
        <v>0</v>
      </c>
      <c r="DL392" s="412">
        <f t="shared" si="138"/>
        <v>0</v>
      </c>
    </row>
    <row r="393" spans="1:116" ht="18.899999999999999" customHeight="1" x14ac:dyDescent="0.3">
      <c r="A393" s="219"/>
      <c r="B393" s="152" t="str">
        <f>IF('ZASOBY N'!A392="","",'ZASOBY N'!A392)</f>
        <v/>
      </c>
      <c r="C393" s="462" t="str">
        <f>IF('ZASOBY N'!C392="","",'ZASOBY N'!C392)</f>
        <v/>
      </c>
      <c r="D393" s="137" t="str">
        <f>IF('ZASOBY N'!B392="","",'ZASOBY N'!B392)</f>
        <v/>
      </c>
      <c r="E393" s="138"/>
      <c r="F393" s="356" t="str">
        <f>IF('ZASOBY N'!D392="","",'ZASOBY N'!D392)</f>
        <v/>
      </c>
      <c r="G393" s="220" t="str">
        <f>IF('ZASOBY N'!G392="","",'ZASOBY N'!G392)</f>
        <v/>
      </c>
      <c r="H393" s="221" t="str">
        <f>IF('ZASOBY N'!F392="","",'ZASOBY N'!F392)</f>
        <v/>
      </c>
      <c r="I393" s="221" t="str">
        <f>IF('ZASOBY N'!G392="","",'ZASOBY N'!G392)</f>
        <v/>
      </c>
      <c r="J393" s="221" t="str">
        <f>IF('ZASOBY N'!H392="","",'ZASOBY N'!H392)</f>
        <v/>
      </c>
      <c r="K393" s="214">
        <v>0</v>
      </c>
      <c r="L393" s="214">
        <v>0</v>
      </c>
      <c r="M393" s="214">
        <v>0</v>
      </c>
      <c r="N393" s="222" t="str">
        <f>IF('ZASOBY N'!BD392="x","",IF(W393="","",'ZASOBY N'!E392))</f>
        <v/>
      </c>
      <c r="O393" s="223">
        <v>0</v>
      </c>
      <c r="P393" s="223">
        <v>0</v>
      </c>
      <c r="Q393" s="226" t="str">
        <f>IF($N393="","",'UPR BILANS N'!G393*'UPR BILANS N'!N393)</f>
        <v/>
      </c>
      <c r="R393" s="225" t="str">
        <f>IF($N393="","",'ZASOBY N'!O392)</f>
        <v/>
      </c>
      <c r="S393" s="225" t="str">
        <f>IF($N393="","",IF('ZASOBY N'!Q392="",0,'ZASOBY N'!Q392))</f>
        <v/>
      </c>
      <c r="T393" s="225" t="str">
        <f>IF($N393="","",'ZASOBY N'!V392)</f>
        <v/>
      </c>
      <c r="U393" s="225" t="str">
        <f>IF($N393="","",IF('ZASOBY N'!AG392="",0,'ZASOBY N'!AG392))</f>
        <v/>
      </c>
      <c r="V393" s="225" t="str">
        <f>IF($N393="","",IF(NN!P395="",0,NN!P395))</f>
        <v/>
      </c>
      <c r="W393" s="225" t="str">
        <f t="shared" si="139"/>
        <v/>
      </c>
      <c r="X393" s="226" t="str">
        <f t="shared" si="142"/>
        <v/>
      </c>
      <c r="Y393" s="225" t="str">
        <f>IF('ZASOBY N'!AU392="","",IF(C393&lt;&gt;C392,'ZASOBY N'!AU392,IF(D393&lt;&gt;D392,'ZASOBY N'!AU392,IF(F393&lt;&gt;F392,'ZASOBY N'!AU392,IF(G393&lt;&gt;G392,'ZASOBY N'!AU392,IF(J393&lt;&gt;J392,'ZASOBY N'!AU392,IF(NN!AC395="","",IF(AND(C392=C393,H392=H393,J392=J393,NN!AC395&gt;0),"",IF(AND(C393=C394,H393=DO391,NN!CW393&gt;0),'ZASOBY N'!AU392,'ZASOBY N'!AU392)))))))))</f>
        <v/>
      </c>
      <c r="Z393" s="225" t="str">
        <f t="shared" si="140"/>
        <v/>
      </c>
      <c r="AA393" s="227" t="str">
        <f t="shared" si="121"/>
        <v/>
      </c>
      <c r="AB393" s="400" t="str">
        <f t="shared" si="141"/>
        <v/>
      </c>
      <c r="AC393" s="228" t="str">
        <f t="shared" si="120"/>
        <v/>
      </c>
      <c r="AD393" s="222">
        <f>IF(B393="",0,IF(F393="",0,INDEX(POBRANIE_!$B$6:$F$101,MATCH('UPR BILANS N'!$F393,POBRANIE_!$A$6:$A$101,0),2)))</f>
        <v>0</v>
      </c>
      <c r="AE393" s="224">
        <f>IF(OR('ZASOBY N'!G392="",'ZASOBY N'!E392=""),0,IF(B393="",0,'ZASOBY N'!G392*'ZASOBY N'!E392))</f>
        <v>0</v>
      </c>
      <c r="AF393" s="225">
        <f>IF('ZASOBY N'!O392="",0,'ZASOBY N'!O392)</f>
        <v>0</v>
      </c>
      <c r="AG393" s="225">
        <f>IF('ZASOBY N'!Q392="",0,'ZASOBY N'!Q392)</f>
        <v>0</v>
      </c>
      <c r="AH393" s="225">
        <f>IF('ZASOBY N'!V392="",0,'ZASOBY N'!V392)</f>
        <v>0</v>
      </c>
      <c r="AI393" s="225">
        <f>IF('ZASOBY N'!AG392="",0,'ZASOBY N'!AG392)</f>
        <v>0</v>
      </c>
      <c r="AJ393" s="225">
        <f>IF(NN!P395="",0,IF(NN!P395="BRAK kol.7","BRAK BADAŃ",NN!P395))</f>
        <v>0</v>
      </c>
      <c r="AK393" s="225">
        <f>IF(NN!AC395="",0,IF(NN!AC395="BRAK kol.7","BRAK BADAŃ",NN!AC395))</f>
        <v>0</v>
      </c>
      <c r="BJ393" s="414" t="str">
        <f>IF(AND(BL393=1,BM393=1,SUMIF($C393:$C$525,$C393,$AK393:$AK$525)=$AK393),$AK393,IF($BO393&gt;0,$BO393,IF(AND(COUNTIF($C$11:$C392,$C393)&gt;=1,COUNTIF($D392:$D392,$D393)&gt;=1),"",IF(AND(SUMIF($C393:$C$525,$C393,$AK393:$AK$525)&gt;=$AK393,SUMIF($D393:$D$525,$D393,$AK393:$AK$525)&gt;=$AK393),SUMIF($C393:$C$525,$C393,$AK393:$AK$525),""))))</f>
        <v/>
      </c>
      <c r="BL393" s="409">
        <f>COUNTIFS('ZASOBY N'!$B392:$B$525,'ZASOBY N'!$B392,'ZASOBY N'!$C392:'ZASOBY N'!$C$525,'ZASOBY N'!$C392,'ZASOBY N'!$D392:'ZASOBY N'!$D$525,'ZASOBY N'!$D392,'ZASOBY N'!$H392:'ZASOBY N'!$H$525,'ZASOBY N'!$H392 )</f>
        <v>0</v>
      </c>
      <c r="BM393" s="410">
        <f>COUNTIFS('ZASOBY N'!$B$10:$B392,'ZASOBY N'!$B392,'ZASOBY N'!$C$10:'ZASOBY N'!$C392,'ZASOBY N'!$C392,'ZASOBY N'!$D$10:'ZASOBY N'!$D392,'ZASOBY N'!$D392,'ZASOBY N'!$H$10:'ZASOBY N'!$H392,'ZASOBY N'!$H392 )</f>
        <v>0</v>
      </c>
      <c r="BN393" s="411">
        <f t="shared" si="122"/>
        <v>0</v>
      </c>
      <c r="BO393" s="412">
        <f t="shared" si="123"/>
        <v>0</v>
      </c>
      <c r="BP393" s="94" t="str">
        <f t="shared" si="124"/>
        <v/>
      </c>
      <c r="BQ393" s="414" t="str">
        <f>IF(AND(BS393=1,BT393=1,SUMIF($C393:$C$525,$C393,$AJ393:$AJ$525)=$AJ393),$AJ393,IF($BV393&gt;0,$BV393,IF(AND(COUNTIF($C$11:$C392,$C393)&gt;=1,COUNTIF($D392:$D392,$D393)&gt;=1),"",IF(AND(SUMIF($C393:$C$525,$C393,$AJ393:$AJ$525)&gt;$AJ393,SUMIF($D393:$D$525,$D393,$AJ393:$AJ$525)&gt;$AJ393),SUMIF($C393:$C$525,$C393,$AJ393:$AJ$525),""))))</f>
        <v/>
      </c>
      <c r="BS393" s="409">
        <f>COUNTIFS('ZASOBY N'!$B392:$B$525,'ZASOBY N'!$B392,'ZASOBY N'!$C392:'ZASOBY N'!$C$525,'ZASOBY N'!$C392,'ZASOBY N'!$D392:'ZASOBY N'!$D$525,'ZASOBY N'!$D392,'ZASOBY N'!$H392:'ZASOBY N'!$H$525,'ZASOBY N'!$H392 )</f>
        <v>0</v>
      </c>
      <c r="BT393" s="410">
        <f>COUNTIFS('ZASOBY N'!$B$10:$B392,'ZASOBY N'!$B392,'ZASOBY N'!$C$10:'ZASOBY N'!$C392,'ZASOBY N'!$C392,'ZASOBY N'!$D$10:'ZASOBY N'!$D392,'ZASOBY N'!$D392,'ZASOBY N'!$H$10:'ZASOBY N'!$H392,'ZASOBY N'!$H392 )</f>
        <v>0</v>
      </c>
      <c r="BU393" s="411">
        <f t="shared" si="125"/>
        <v>0</v>
      </c>
      <c r="BV393" s="412">
        <f t="shared" si="126"/>
        <v>0</v>
      </c>
      <c r="BW393" s="94" t="s">
        <v>499</v>
      </c>
      <c r="BX393" s="414" t="str">
        <f>IF(AND(BZ393=1,CA393=1,SUMIF($C393:$C$525,$C393,$AI393:$AI$525)=$AI393),$AI393,IF($CC393&gt;0,$CC393,IF(AND(COUNTIF($C$11:$C392,$C393)&gt;=1,COUNTIF($D392:$D392,$D393)&gt;=1),"",IF(AND(SUMIF($C393:$C$525,$C393,$AI393:$AI$525)&gt;$AI393,SUMIF($D393:$D$525,$D393,$AI393:$AI$525)&gt;$IG393),_xlfn.AGGREGATE(14,4,$CB$11:$CB$31*($C$11:$C$31=$C393),1),""))))</f>
        <v/>
      </c>
      <c r="BZ393" s="409">
        <f>COUNTIFS('ZASOBY N'!$B392:$B$525,'ZASOBY N'!$B392,'ZASOBY N'!$C392:'ZASOBY N'!$C$525,'ZASOBY N'!$C392,'ZASOBY N'!$D392:'ZASOBY N'!$D$525,'ZASOBY N'!$D392,'ZASOBY N'!$H392:'ZASOBY N'!$H$525,'ZASOBY N'!$H392 )</f>
        <v>0</v>
      </c>
      <c r="CA393" s="410">
        <f>COUNTIFS('ZASOBY N'!$B$10:$B392,'ZASOBY N'!$B392,'ZASOBY N'!$C$10:'ZASOBY N'!$C392,'ZASOBY N'!$C392,'ZASOBY N'!$D$10:'ZASOBY N'!$D392,'ZASOBY N'!$D392,'ZASOBY N'!$H$10:'ZASOBY N'!$H392,'ZASOBY N'!$H392 )</f>
        <v>0</v>
      </c>
      <c r="CB393" s="411">
        <f t="shared" si="127"/>
        <v>0</v>
      </c>
      <c r="CC393" s="412">
        <f t="shared" si="128"/>
        <v>0</v>
      </c>
      <c r="CE393" s="414" t="str">
        <f>IF(AND(CG393=1,CH393=1,SUMIF($C393:$C$525,$C393,$AH393:$AH$525)=$AH393),$AH393,IF($CJ393&gt;0,$CJ393,IF(AND(COUNTIF($C$11:$C392,$C393)&gt;=1,COUNTIF($D392:$D392,$D393)&gt;=1),"",IF(AND(SUMIF($C393:$C$525,$C393,$AH393:$AH$525)&gt;$AH393,SUMIF($D393:$D$525,$D393,$AH393:$AH$525)&gt;$AH393),_xlfn.AGGREGATE(14,4,$CI$11:$CI$31*($C$11:$C$31=$C393),1),""))))</f>
        <v/>
      </c>
      <c r="CG393" s="409">
        <f>COUNTIFS('ZASOBY N'!$B392:$B$525,'ZASOBY N'!$B392,'ZASOBY N'!$C392:'ZASOBY N'!$C$525,'ZASOBY N'!$C392,'ZASOBY N'!$D392:'ZASOBY N'!$D$525,'ZASOBY N'!$D392,'ZASOBY N'!$H392:'ZASOBY N'!$H$525,'ZASOBY N'!$H392 )</f>
        <v>0</v>
      </c>
      <c r="CH393" s="410">
        <f>COUNTIFS('ZASOBY N'!$B$10:$B392,'ZASOBY N'!$B392,'ZASOBY N'!$C$10:'ZASOBY N'!$C392,'ZASOBY N'!$C392,'ZASOBY N'!$D$10:'ZASOBY N'!$D392,'ZASOBY N'!$D392,'ZASOBY N'!$H$10:'ZASOBY N'!$H392,'ZASOBY N'!$H392 )</f>
        <v>0</v>
      </c>
      <c r="CI393" s="411">
        <f t="shared" si="129"/>
        <v>0</v>
      </c>
      <c r="CJ393" s="412">
        <f t="shared" si="130"/>
        <v>0</v>
      </c>
      <c r="CL393" s="414" t="str">
        <f>IF(AND(CN393=1,CO393=1,SUMIF($C393:$C$525,$C393,$AG393:$AG$525)=$AG393),$AG393,IF($CQ393&gt;0,$CQ393,IF(AND(COUNTIF($C$11:$C392,$C393)&gt;=1,COUNTIF($D392:$D392,$D393)&gt;=1),"",IF(AND(SUMIF($C393:$C$525,$C393,$AG393:$AG$525)&gt;$AG393,SUMIF($D393:$D$525,$D393,$AG393:$AG$525)&gt;$AG393),_xlfn.AGGREGATE(14,4,$CP$11:$CP$31*($C$11:$C$31=$C393),1),""))))</f>
        <v/>
      </c>
      <c r="CN393" s="409">
        <f>COUNTIFS('ZASOBY N'!$B392:$B$525,'ZASOBY N'!$B392,'ZASOBY N'!$C392:'ZASOBY N'!$C$525,'ZASOBY N'!$C392,'ZASOBY N'!$D392:'ZASOBY N'!$D$525,'ZASOBY N'!$D392,'ZASOBY N'!$H392:'ZASOBY N'!$H$525,'ZASOBY N'!$H392 )</f>
        <v>0</v>
      </c>
      <c r="CO393" s="410">
        <f>COUNTIFS('ZASOBY N'!$B$10:$B392,'ZASOBY N'!$B392,'ZASOBY N'!$C$10:'ZASOBY N'!$C392,'ZASOBY N'!$C392,'ZASOBY N'!$D$10:'ZASOBY N'!$D392,'ZASOBY N'!$D392,'ZASOBY N'!$H$10:'ZASOBY N'!$H392,'ZASOBY N'!$H392 )</f>
        <v>0</v>
      </c>
      <c r="CP393" s="411">
        <f t="shared" si="131"/>
        <v>0</v>
      </c>
      <c r="CQ393" s="412">
        <f t="shared" si="132"/>
        <v>0</v>
      </c>
      <c r="CS393" s="414" t="str">
        <f>IF(AND(CU393=1,CV393=1,SUMIF($C393:$C$525,$C393,$AF393:$AF$525)=$AF393),$AF393,IF($CX393&gt;0,$CX393,IF(AND(COUNTIF($C$11:$C392,$C393)&gt;=1,COUNTIF($D392:$D392,$D393)&gt;=1),"",IF(AND(SUMIF($C393:$C$525,$C393,$AF393:$AF$525)&gt;$AF393,SUMIF($D393:$D$525,$D393,$AF393:$AF$525)&gt;$AF393),_xlfn.AGGREGATE(14,4,$CW$11:$CW$31*($C$11:$C$31=$C393),1),""))))</f>
        <v/>
      </c>
      <c r="CU393" s="409">
        <f>COUNTIFS('ZASOBY N'!$B392:$B$525,'ZASOBY N'!$B392,'ZASOBY N'!$C392:'ZASOBY N'!$C$525,'ZASOBY N'!$C392,'ZASOBY N'!$D392:'ZASOBY N'!$D$525,'ZASOBY N'!$D392,'ZASOBY N'!$H392:'ZASOBY N'!$H$525,'ZASOBY N'!$H392 )</f>
        <v>0</v>
      </c>
      <c r="CV393" s="410">
        <f>COUNTIFS('ZASOBY N'!$B$10:$B392,'ZASOBY N'!$B392,'ZASOBY N'!$C$10:'ZASOBY N'!$C392,'ZASOBY N'!$C392,'ZASOBY N'!$D$10:'ZASOBY N'!$D392,'ZASOBY N'!$D392,'ZASOBY N'!$H$10:'ZASOBY N'!$H392,'ZASOBY N'!$H392 )</f>
        <v>0</v>
      </c>
      <c r="CW393" s="411">
        <f t="shared" si="133"/>
        <v>0</v>
      </c>
      <c r="CX393" s="412">
        <f t="shared" si="134"/>
        <v>0</v>
      </c>
      <c r="CZ393" s="414" t="str">
        <f>IF(AND(DB393=1,DC393=1,SUMIF($C393:$C$525,$C393,$AE393:$AE$525)=$AE393),$AE393,IF($DE393&gt;0,$DE393,IF(AND(COUNTIF($C$11:$C392,$C393)&gt;=1,COUNTIF($D392:$D392,$D393)&gt;=1),"",IF(AND(SUMIF($C393:$C$525,$C393,$AE393:$AE$525)&gt;$AE393,SUMIF($D393:$D$525,$D393,$AE393:$AE$525)&gt;$AE393),_xlfn.AGGREGATE(14,4,$DD$11:$DD$31*($C$11:$C$31=$C393),1),""))))</f>
        <v/>
      </c>
      <c r="DB393" s="409">
        <f>COUNTIFS('ZASOBY N'!$B392:$B$525,'ZASOBY N'!$B392,'ZASOBY N'!$C392:'ZASOBY N'!$C$525,'ZASOBY N'!$C392,'ZASOBY N'!$D392:'ZASOBY N'!$D$525,'ZASOBY N'!$D392,'ZASOBY N'!$H392:'ZASOBY N'!$H$525,'ZASOBY N'!$H392 )</f>
        <v>0</v>
      </c>
      <c r="DC393" s="410">
        <f>COUNTIFS('ZASOBY N'!$B$10:$B392,'ZASOBY N'!$B392,'ZASOBY N'!$C$10:'ZASOBY N'!$C392,'ZASOBY N'!$C392,'ZASOBY N'!$D$10:'ZASOBY N'!$D392,'ZASOBY N'!$D392,'ZASOBY N'!$H$10:'ZASOBY N'!$H392,'ZASOBY N'!$H392 )</f>
        <v>0</v>
      </c>
      <c r="DD393" s="411">
        <f t="shared" si="135"/>
        <v>0</v>
      </c>
      <c r="DE393" s="412">
        <f t="shared" si="136"/>
        <v>0</v>
      </c>
      <c r="DF393" s="399" t="str">
        <f>IF(AND(DI393=1,DJ393=1,SUMIF($C393:$C$525,$C393,$AD393:$AD$525)=$AD393),$AD393,IF($DL393&gt;0,$DL393,IF(B393="","",IF(AND(COUNTIF($C$11:$C392,$C393)&gt;=1,COUNTIF($D392:$D392,$D393)&gt;=1,COUNTIF($Z390:$Z392,$C393)=0),"",IF(AND(COUNTIF($C$11:$C392,$C393)&gt;=1,COUNTIF($D392:$D392,$D393)&gt;=1),"UJĘTO WYŻEJ",IF(AND(SUMIF($C393:$C$525,$C393,$AD393:$AD$525)&gt;$AD393,SUMIF($D393:$D$525,$D393,$AD393:$AD$525)&gt;$AD393),_xlfn.AGGREGATE(14,4,$DK$11:$DK$31*($C$11:$C$31=$C393),1),""))))))</f>
        <v/>
      </c>
      <c r="DG393" s="414" t="str">
        <f>IF(AND(DI393=1,DJ393=1,SUMIF($C393:$C$525,$C393,$AD393:$AD$525)=$AD393),$AD393,IF($DL393&gt;0,$DL393,IF(AND(COUNTIF($C$11:$C392,$C393)&gt;=1,COUNTIF($D392:$D392,$D393)&gt;=1),"",IF(AND(SUMIF($C393:$C$525,$C393,$AD393:$AD$525)&gt;$AD393,SUMIF($D393:$D$525,$D393,$AD393:$AD$525)&gt;$AD393),_xlfn.AGGREGATE(14,4,$DK$11:$DK$31*($C$11:$C$31=$C393),1),""))))</f>
        <v/>
      </c>
      <c r="DI393" s="409">
        <f>COUNTIFS('ZASOBY N'!$B392:$B$525,'ZASOBY N'!$B392,'ZASOBY N'!$C392:'ZASOBY N'!$C$525,'ZASOBY N'!$C392,'ZASOBY N'!$D392:'ZASOBY N'!$D$525,'ZASOBY N'!$D392,'ZASOBY N'!$H392:'ZASOBY N'!$H$525,'ZASOBY N'!$H392 )</f>
        <v>0</v>
      </c>
      <c r="DJ393" s="410">
        <f>COUNTIFS('ZASOBY N'!$B$10:$B392,'ZASOBY N'!$B392,'ZASOBY N'!$C$10:'ZASOBY N'!$C392,'ZASOBY N'!$C392,'ZASOBY N'!$D$10:'ZASOBY N'!$D392,'ZASOBY N'!$D392,'ZASOBY N'!$H$10:'ZASOBY N'!$H392,'ZASOBY N'!$H392 )</f>
        <v>0</v>
      </c>
      <c r="DK393" s="411">
        <f t="shared" si="137"/>
        <v>0</v>
      </c>
      <c r="DL393" s="412">
        <f t="shared" si="138"/>
        <v>0</v>
      </c>
    </row>
    <row r="394" spans="1:116" ht="18.899999999999999" customHeight="1" x14ac:dyDescent="0.3">
      <c r="A394" s="219"/>
      <c r="B394" s="152" t="str">
        <f>IF('ZASOBY N'!A393="","",'ZASOBY N'!A393)</f>
        <v/>
      </c>
      <c r="C394" s="462" t="str">
        <f>IF('ZASOBY N'!C393="","",'ZASOBY N'!C393)</f>
        <v/>
      </c>
      <c r="D394" s="137" t="str">
        <f>IF('ZASOBY N'!B393="","",'ZASOBY N'!B393)</f>
        <v/>
      </c>
      <c r="E394" s="138"/>
      <c r="F394" s="356" t="str">
        <f>IF('ZASOBY N'!D393="","",'ZASOBY N'!D393)</f>
        <v/>
      </c>
      <c r="G394" s="220" t="str">
        <f>IF('ZASOBY N'!G393="","",'ZASOBY N'!G393)</f>
        <v/>
      </c>
      <c r="H394" s="221" t="str">
        <f>IF('ZASOBY N'!F393="","",'ZASOBY N'!F393)</f>
        <v/>
      </c>
      <c r="I394" s="221" t="str">
        <f>IF('ZASOBY N'!G393="","",'ZASOBY N'!G393)</f>
        <v/>
      </c>
      <c r="J394" s="221" t="str">
        <f>IF('ZASOBY N'!H393="","",'ZASOBY N'!H393)</f>
        <v/>
      </c>
      <c r="K394" s="214">
        <v>0</v>
      </c>
      <c r="L394" s="214">
        <v>0</v>
      </c>
      <c r="M394" s="214">
        <v>0</v>
      </c>
      <c r="N394" s="222" t="str">
        <f>IF('ZASOBY N'!BD393="x","",IF(W394="","",'ZASOBY N'!E393))</f>
        <v/>
      </c>
      <c r="O394" s="223">
        <v>0</v>
      </c>
      <c r="P394" s="223">
        <v>0</v>
      </c>
      <c r="Q394" s="226" t="str">
        <f>IF($N394="","",'UPR BILANS N'!G394*'UPR BILANS N'!N394)</f>
        <v/>
      </c>
      <c r="R394" s="225" t="str">
        <f>IF($N394="","",'ZASOBY N'!O393)</f>
        <v/>
      </c>
      <c r="S394" s="225" t="str">
        <f>IF($N394="","",IF('ZASOBY N'!Q393="",0,'ZASOBY N'!Q393))</f>
        <v/>
      </c>
      <c r="T394" s="225" t="str">
        <f>IF($N394="","",'ZASOBY N'!V393)</f>
        <v/>
      </c>
      <c r="U394" s="225" t="str">
        <f>IF($N394="","",IF('ZASOBY N'!AG393="",0,'ZASOBY N'!AG393))</f>
        <v/>
      </c>
      <c r="V394" s="225" t="str">
        <f>IF($N394="","",IF(NN!P396="",0,NN!P396))</f>
        <v/>
      </c>
      <c r="W394" s="225" t="str">
        <f t="shared" si="139"/>
        <v/>
      </c>
      <c r="X394" s="226" t="str">
        <f t="shared" si="142"/>
        <v/>
      </c>
      <c r="Y394" s="225" t="str">
        <f>IF('ZASOBY N'!AU393="","",IF(C394&lt;&gt;C393,'ZASOBY N'!AU393,IF(D394&lt;&gt;D393,'ZASOBY N'!AU393,IF(F394&lt;&gt;F393,'ZASOBY N'!AU393,IF(G394&lt;&gt;G393,'ZASOBY N'!AU393,IF(J394&lt;&gt;J393,'ZASOBY N'!AU393,IF(NN!AC396="","",IF(AND(C393=C394,H393=H394,J393=J394,NN!AC396&gt;0),"",IF(AND(C394=C395,H394=DO392,NN!CW394&gt;0),'ZASOBY N'!AU393,'ZASOBY N'!AU393)))))))))</f>
        <v/>
      </c>
      <c r="Z394" s="225" t="str">
        <f t="shared" si="140"/>
        <v/>
      </c>
      <c r="AA394" s="227" t="str">
        <f t="shared" si="121"/>
        <v/>
      </c>
      <c r="AB394" s="400" t="str">
        <f t="shared" si="141"/>
        <v/>
      </c>
      <c r="AC394" s="228" t="str">
        <f t="shared" si="120"/>
        <v/>
      </c>
      <c r="AD394" s="222">
        <f>IF(B394="",0,IF(F394="",0,INDEX(POBRANIE_!$B$6:$F$101,MATCH('UPR BILANS N'!$F394,POBRANIE_!$A$6:$A$101,0),2)))</f>
        <v>0</v>
      </c>
      <c r="AE394" s="224">
        <f>IF(OR('ZASOBY N'!G393="",'ZASOBY N'!E393=""),0,IF(B394="",0,'ZASOBY N'!G393*'ZASOBY N'!E393))</f>
        <v>0</v>
      </c>
      <c r="AF394" s="225">
        <f>IF('ZASOBY N'!O393="",0,'ZASOBY N'!O393)</f>
        <v>0</v>
      </c>
      <c r="AG394" s="225">
        <f>IF('ZASOBY N'!Q393="",0,'ZASOBY N'!Q393)</f>
        <v>0</v>
      </c>
      <c r="AH394" s="225">
        <f>IF('ZASOBY N'!V393="",0,'ZASOBY N'!V393)</f>
        <v>0</v>
      </c>
      <c r="AI394" s="225">
        <f>IF('ZASOBY N'!AG393="",0,'ZASOBY N'!AG393)</f>
        <v>0</v>
      </c>
      <c r="AJ394" s="225">
        <f>IF(NN!P396="",0,IF(NN!P396="BRAK kol.7","BRAK BADAŃ",NN!P396))</f>
        <v>0</v>
      </c>
      <c r="AK394" s="225">
        <f>IF(NN!AC396="",0,IF(NN!AC396="BRAK kol.7","BRAK BADAŃ",NN!AC396))</f>
        <v>0</v>
      </c>
      <c r="BJ394" s="414" t="str">
        <f>IF(AND(BL394=1,BM394=1,SUMIF($C394:$C$525,$C394,$AK394:$AK$525)=$AK394),$AK394,IF($BO394&gt;0,$BO394,IF(AND(COUNTIF($C$11:$C393,$C394)&gt;=1,COUNTIF($D393:$D393,$D394)&gt;=1),"",IF(AND(SUMIF($C394:$C$525,$C394,$AK394:$AK$525)&gt;=$AK394,SUMIF($D394:$D$525,$D394,$AK394:$AK$525)&gt;=$AK394),SUMIF($C394:$C$525,$C394,$AK394:$AK$525),""))))</f>
        <v/>
      </c>
      <c r="BL394" s="409">
        <f>COUNTIFS('ZASOBY N'!$B393:$B$525,'ZASOBY N'!$B393,'ZASOBY N'!$C393:'ZASOBY N'!$C$525,'ZASOBY N'!$C393,'ZASOBY N'!$D393:'ZASOBY N'!$D$525,'ZASOBY N'!$D393,'ZASOBY N'!$H393:'ZASOBY N'!$H$525,'ZASOBY N'!$H393 )</f>
        <v>0</v>
      </c>
      <c r="BM394" s="410">
        <f>COUNTIFS('ZASOBY N'!$B$10:$B393,'ZASOBY N'!$B393,'ZASOBY N'!$C$10:'ZASOBY N'!$C393,'ZASOBY N'!$C393,'ZASOBY N'!$D$10:'ZASOBY N'!$D393,'ZASOBY N'!$D393,'ZASOBY N'!$H$10:'ZASOBY N'!$H393,'ZASOBY N'!$H393 )</f>
        <v>0</v>
      </c>
      <c r="BN394" s="411">
        <f t="shared" si="122"/>
        <v>0</v>
      </c>
      <c r="BO394" s="412">
        <f t="shared" si="123"/>
        <v>0</v>
      </c>
      <c r="BP394" s="94" t="str">
        <f t="shared" si="124"/>
        <v/>
      </c>
      <c r="BQ394" s="414" t="str">
        <f>IF(AND(BS394=1,BT394=1,SUMIF($C394:$C$525,$C394,$AJ394:$AJ$525)=$AJ394),$AJ394,IF($BV394&gt;0,$BV394,IF(AND(COUNTIF($C$11:$C393,$C394)&gt;=1,COUNTIF($D393:$D393,$D394)&gt;=1),"",IF(AND(SUMIF($C394:$C$525,$C394,$AJ394:$AJ$525)&gt;$AJ394,SUMIF($D394:$D$525,$D394,$AJ394:$AJ$525)&gt;$AJ394),SUMIF($C394:$C$525,$C394,$AJ394:$AJ$525),""))))</f>
        <v/>
      </c>
      <c r="BS394" s="409">
        <f>COUNTIFS('ZASOBY N'!$B393:$B$525,'ZASOBY N'!$B393,'ZASOBY N'!$C393:'ZASOBY N'!$C$525,'ZASOBY N'!$C393,'ZASOBY N'!$D393:'ZASOBY N'!$D$525,'ZASOBY N'!$D393,'ZASOBY N'!$H393:'ZASOBY N'!$H$525,'ZASOBY N'!$H393 )</f>
        <v>0</v>
      </c>
      <c r="BT394" s="410">
        <f>COUNTIFS('ZASOBY N'!$B$10:$B393,'ZASOBY N'!$B393,'ZASOBY N'!$C$10:'ZASOBY N'!$C393,'ZASOBY N'!$C393,'ZASOBY N'!$D$10:'ZASOBY N'!$D393,'ZASOBY N'!$D393,'ZASOBY N'!$H$10:'ZASOBY N'!$H393,'ZASOBY N'!$H393 )</f>
        <v>0</v>
      </c>
      <c r="BU394" s="411">
        <f t="shared" si="125"/>
        <v>0</v>
      </c>
      <c r="BV394" s="412">
        <f t="shared" si="126"/>
        <v>0</v>
      </c>
      <c r="BW394" s="94" t="s">
        <v>499</v>
      </c>
      <c r="BX394" s="414" t="str">
        <f>IF(AND(BZ394=1,CA394=1,SUMIF($C394:$C$525,$C394,$AI394:$AI$525)=$AI394),$AI394,IF($CC394&gt;0,$CC394,IF(AND(COUNTIF($C$11:$C393,$C394)&gt;=1,COUNTIF($D393:$D393,$D394)&gt;=1),"",IF(AND(SUMIF($C394:$C$525,$C394,$AI394:$AI$525)&gt;$AI394,SUMIF($D394:$D$525,$D394,$AI394:$AI$525)&gt;$IG394),_xlfn.AGGREGATE(14,4,$CB$11:$CB$31*($C$11:$C$31=$C394),1),""))))</f>
        <v/>
      </c>
      <c r="BZ394" s="409">
        <f>COUNTIFS('ZASOBY N'!$B393:$B$525,'ZASOBY N'!$B393,'ZASOBY N'!$C393:'ZASOBY N'!$C$525,'ZASOBY N'!$C393,'ZASOBY N'!$D393:'ZASOBY N'!$D$525,'ZASOBY N'!$D393,'ZASOBY N'!$H393:'ZASOBY N'!$H$525,'ZASOBY N'!$H393 )</f>
        <v>0</v>
      </c>
      <c r="CA394" s="410">
        <f>COUNTIFS('ZASOBY N'!$B$10:$B393,'ZASOBY N'!$B393,'ZASOBY N'!$C$10:'ZASOBY N'!$C393,'ZASOBY N'!$C393,'ZASOBY N'!$D$10:'ZASOBY N'!$D393,'ZASOBY N'!$D393,'ZASOBY N'!$H$10:'ZASOBY N'!$H393,'ZASOBY N'!$H393 )</f>
        <v>0</v>
      </c>
      <c r="CB394" s="411">
        <f t="shared" si="127"/>
        <v>0</v>
      </c>
      <c r="CC394" s="412">
        <f t="shared" si="128"/>
        <v>0</v>
      </c>
      <c r="CE394" s="414" t="str">
        <f>IF(AND(CG394=1,CH394=1,SUMIF($C394:$C$525,$C394,$AH394:$AH$525)=$AH394),$AH394,IF($CJ394&gt;0,$CJ394,IF(AND(COUNTIF($C$11:$C393,$C394)&gt;=1,COUNTIF($D393:$D393,$D394)&gt;=1),"",IF(AND(SUMIF($C394:$C$525,$C394,$AH394:$AH$525)&gt;$AH394,SUMIF($D394:$D$525,$D394,$AH394:$AH$525)&gt;$AH394),_xlfn.AGGREGATE(14,4,$CI$11:$CI$31*($C$11:$C$31=$C394),1),""))))</f>
        <v/>
      </c>
      <c r="CG394" s="409">
        <f>COUNTIFS('ZASOBY N'!$B393:$B$525,'ZASOBY N'!$B393,'ZASOBY N'!$C393:'ZASOBY N'!$C$525,'ZASOBY N'!$C393,'ZASOBY N'!$D393:'ZASOBY N'!$D$525,'ZASOBY N'!$D393,'ZASOBY N'!$H393:'ZASOBY N'!$H$525,'ZASOBY N'!$H393 )</f>
        <v>0</v>
      </c>
      <c r="CH394" s="410">
        <f>COUNTIFS('ZASOBY N'!$B$10:$B393,'ZASOBY N'!$B393,'ZASOBY N'!$C$10:'ZASOBY N'!$C393,'ZASOBY N'!$C393,'ZASOBY N'!$D$10:'ZASOBY N'!$D393,'ZASOBY N'!$D393,'ZASOBY N'!$H$10:'ZASOBY N'!$H393,'ZASOBY N'!$H393 )</f>
        <v>0</v>
      </c>
      <c r="CI394" s="411">
        <f t="shared" si="129"/>
        <v>0</v>
      </c>
      <c r="CJ394" s="412">
        <f t="shared" si="130"/>
        <v>0</v>
      </c>
      <c r="CL394" s="414" t="str">
        <f>IF(AND(CN394=1,CO394=1,SUMIF($C394:$C$525,$C394,$AG394:$AG$525)=$AG394),$AG394,IF($CQ394&gt;0,$CQ394,IF(AND(COUNTIF($C$11:$C393,$C394)&gt;=1,COUNTIF($D393:$D393,$D394)&gt;=1),"",IF(AND(SUMIF($C394:$C$525,$C394,$AG394:$AG$525)&gt;$AG394,SUMIF($D394:$D$525,$D394,$AG394:$AG$525)&gt;$AG394),_xlfn.AGGREGATE(14,4,$CP$11:$CP$31*($C$11:$C$31=$C394),1),""))))</f>
        <v/>
      </c>
      <c r="CN394" s="409">
        <f>COUNTIFS('ZASOBY N'!$B393:$B$525,'ZASOBY N'!$B393,'ZASOBY N'!$C393:'ZASOBY N'!$C$525,'ZASOBY N'!$C393,'ZASOBY N'!$D393:'ZASOBY N'!$D$525,'ZASOBY N'!$D393,'ZASOBY N'!$H393:'ZASOBY N'!$H$525,'ZASOBY N'!$H393 )</f>
        <v>0</v>
      </c>
      <c r="CO394" s="410">
        <f>COUNTIFS('ZASOBY N'!$B$10:$B393,'ZASOBY N'!$B393,'ZASOBY N'!$C$10:'ZASOBY N'!$C393,'ZASOBY N'!$C393,'ZASOBY N'!$D$10:'ZASOBY N'!$D393,'ZASOBY N'!$D393,'ZASOBY N'!$H$10:'ZASOBY N'!$H393,'ZASOBY N'!$H393 )</f>
        <v>0</v>
      </c>
      <c r="CP394" s="411">
        <f t="shared" si="131"/>
        <v>0</v>
      </c>
      <c r="CQ394" s="412">
        <f t="shared" si="132"/>
        <v>0</v>
      </c>
      <c r="CS394" s="414" t="str">
        <f>IF(AND(CU394=1,CV394=1,SUMIF($C394:$C$525,$C394,$AF394:$AF$525)=$AF394),$AF394,IF($CX394&gt;0,$CX394,IF(AND(COUNTIF($C$11:$C393,$C394)&gt;=1,COUNTIF($D393:$D393,$D394)&gt;=1),"",IF(AND(SUMIF($C394:$C$525,$C394,$AF394:$AF$525)&gt;$AF394,SUMIF($D394:$D$525,$D394,$AF394:$AF$525)&gt;$AF394),_xlfn.AGGREGATE(14,4,$CW$11:$CW$31*($C$11:$C$31=$C394),1),""))))</f>
        <v/>
      </c>
      <c r="CU394" s="409">
        <f>COUNTIFS('ZASOBY N'!$B393:$B$525,'ZASOBY N'!$B393,'ZASOBY N'!$C393:'ZASOBY N'!$C$525,'ZASOBY N'!$C393,'ZASOBY N'!$D393:'ZASOBY N'!$D$525,'ZASOBY N'!$D393,'ZASOBY N'!$H393:'ZASOBY N'!$H$525,'ZASOBY N'!$H393 )</f>
        <v>0</v>
      </c>
      <c r="CV394" s="410">
        <f>COUNTIFS('ZASOBY N'!$B$10:$B393,'ZASOBY N'!$B393,'ZASOBY N'!$C$10:'ZASOBY N'!$C393,'ZASOBY N'!$C393,'ZASOBY N'!$D$10:'ZASOBY N'!$D393,'ZASOBY N'!$D393,'ZASOBY N'!$H$10:'ZASOBY N'!$H393,'ZASOBY N'!$H393 )</f>
        <v>0</v>
      </c>
      <c r="CW394" s="411">
        <f t="shared" si="133"/>
        <v>0</v>
      </c>
      <c r="CX394" s="412">
        <f t="shared" si="134"/>
        <v>0</v>
      </c>
      <c r="CZ394" s="414" t="str">
        <f>IF(AND(DB394=1,DC394=1,SUMIF($C394:$C$525,$C394,$AE394:$AE$525)=$AE394),$AE394,IF($DE394&gt;0,$DE394,IF(AND(COUNTIF($C$11:$C393,$C394)&gt;=1,COUNTIF($D393:$D393,$D394)&gt;=1),"",IF(AND(SUMIF($C394:$C$525,$C394,$AE394:$AE$525)&gt;$AE394,SUMIF($D394:$D$525,$D394,$AE394:$AE$525)&gt;$AE394),_xlfn.AGGREGATE(14,4,$DD$11:$DD$31*($C$11:$C$31=$C394),1),""))))</f>
        <v/>
      </c>
      <c r="DB394" s="409">
        <f>COUNTIFS('ZASOBY N'!$B393:$B$525,'ZASOBY N'!$B393,'ZASOBY N'!$C393:'ZASOBY N'!$C$525,'ZASOBY N'!$C393,'ZASOBY N'!$D393:'ZASOBY N'!$D$525,'ZASOBY N'!$D393,'ZASOBY N'!$H393:'ZASOBY N'!$H$525,'ZASOBY N'!$H393 )</f>
        <v>0</v>
      </c>
      <c r="DC394" s="410">
        <f>COUNTIFS('ZASOBY N'!$B$10:$B393,'ZASOBY N'!$B393,'ZASOBY N'!$C$10:'ZASOBY N'!$C393,'ZASOBY N'!$C393,'ZASOBY N'!$D$10:'ZASOBY N'!$D393,'ZASOBY N'!$D393,'ZASOBY N'!$H$10:'ZASOBY N'!$H393,'ZASOBY N'!$H393 )</f>
        <v>0</v>
      </c>
      <c r="DD394" s="411">
        <f t="shared" si="135"/>
        <v>0</v>
      </c>
      <c r="DE394" s="412">
        <f t="shared" si="136"/>
        <v>0</v>
      </c>
      <c r="DF394" s="399" t="str">
        <f>IF(AND(DI394=1,DJ394=1,SUMIF($C394:$C$525,$C394,$AD394:$AD$525)=$AD394),$AD394,IF($DL394&gt;0,$DL394,IF(B394="","",IF(AND(COUNTIF($C$11:$C393,$C394)&gt;=1,COUNTIF($D393:$D393,$D394)&gt;=1,COUNTIF($Z391:$Z393,$C394)=0),"",IF(AND(COUNTIF($C$11:$C393,$C394)&gt;=1,COUNTIF($D393:$D393,$D394)&gt;=1),"UJĘTO WYŻEJ",IF(AND(SUMIF($C394:$C$525,$C394,$AD394:$AD$525)&gt;$AD394,SUMIF($D394:$D$525,$D394,$AD394:$AD$525)&gt;$AD394),_xlfn.AGGREGATE(14,4,$DK$11:$DK$31*($C$11:$C$31=$C394),1),""))))))</f>
        <v/>
      </c>
      <c r="DG394" s="414" t="str">
        <f>IF(AND(DI394=1,DJ394=1,SUMIF($C394:$C$525,$C394,$AD394:$AD$525)=$AD394),$AD394,IF($DL394&gt;0,$DL394,IF(AND(COUNTIF($C$11:$C393,$C394)&gt;=1,COUNTIF($D393:$D393,$D394)&gt;=1),"",IF(AND(SUMIF($C394:$C$525,$C394,$AD394:$AD$525)&gt;$AD394,SUMIF($D394:$D$525,$D394,$AD394:$AD$525)&gt;$AD394),_xlfn.AGGREGATE(14,4,$DK$11:$DK$31*($C$11:$C$31=$C394),1),""))))</f>
        <v/>
      </c>
      <c r="DI394" s="409">
        <f>COUNTIFS('ZASOBY N'!$B393:$B$525,'ZASOBY N'!$B393,'ZASOBY N'!$C393:'ZASOBY N'!$C$525,'ZASOBY N'!$C393,'ZASOBY N'!$D393:'ZASOBY N'!$D$525,'ZASOBY N'!$D393,'ZASOBY N'!$H393:'ZASOBY N'!$H$525,'ZASOBY N'!$H393 )</f>
        <v>0</v>
      </c>
      <c r="DJ394" s="410">
        <f>COUNTIFS('ZASOBY N'!$B$10:$B393,'ZASOBY N'!$B393,'ZASOBY N'!$C$10:'ZASOBY N'!$C393,'ZASOBY N'!$C393,'ZASOBY N'!$D$10:'ZASOBY N'!$D393,'ZASOBY N'!$D393,'ZASOBY N'!$H$10:'ZASOBY N'!$H393,'ZASOBY N'!$H393 )</f>
        <v>0</v>
      </c>
      <c r="DK394" s="411">
        <f t="shared" si="137"/>
        <v>0</v>
      </c>
      <c r="DL394" s="412">
        <f t="shared" si="138"/>
        <v>0</v>
      </c>
    </row>
    <row r="395" spans="1:116" ht="18.899999999999999" customHeight="1" x14ac:dyDescent="0.3">
      <c r="A395" s="219"/>
      <c r="B395" s="152" t="str">
        <f>IF('ZASOBY N'!A394="","",'ZASOBY N'!A394)</f>
        <v/>
      </c>
      <c r="C395" s="462" t="str">
        <f>IF('ZASOBY N'!C394="","",'ZASOBY N'!C394)</f>
        <v/>
      </c>
      <c r="D395" s="137" t="str">
        <f>IF('ZASOBY N'!B394="","",'ZASOBY N'!B394)</f>
        <v/>
      </c>
      <c r="E395" s="138"/>
      <c r="F395" s="356" t="str">
        <f>IF('ZASOBY N'!D394="","",'ZASOBY N'!D394)</f>
        <v/>
      </c>
      <c r="G395" s="220" t="str">
        <f>IF('ZASOBY N'!G394="","",'ZASOBY N'!G394)</f>
        <v/>
      </c>
      <c r="H395" s="221" t="str">
        <f>IF('ZASOBY N'!F394="","",'ZASOBY N'!F394)</f>
        <v/>
      </c>
      <c r="I395" s="221" t="str">
        <f>IF('ZASOBY N'!G394="","",'ZASOBY N'!G394)</f>
        <v/>
      </c>
      <c r="J395" s="221" t="str">
        <f>IF('ZASOBY N'!H394="","",'ZASOBY N'!H394)</f>
        <v/>
      </c>
      <c r="K395" s="214">
        <v>0</v>
      </c>
      <c r="L395" s="214">
        <v>0</v>
      </c>
      <c r="M395" s="214">
        <v>0</v>
      </c>
      <c r="N395" s="222" t="str">
        <f>IF('ZASOBY N'!BD394="x","",IF(W395="","",'ZASOBY N'!E394))</f>
        <v/>
      </c>
      <c r="O395" s="223">
        <v>0</v>
      </c>
      <c r="P395" s="223">
        <v>0</v>
      </c>
      <c r="Q395" s="226" t="str">
        <f>IF($N395="","",'UPR BILANS N'!G395*'UPR BILANS N'!N395)</f>
        <v/>
      </c>
      <c r="R395" s="225" t="str">
        <f>IF($N395="","",'ZASOBY N'!O394)</f>
        <v/>
      </c>
      <c r="S395" s="225" t="str">
        <f>IF($N395="","",IF('ZASOBY N'!Q394="",0,'ZASOBY N'!Q394))</f>
        <v/>
      </c>
      <c r="T395" s="225" t="str">
        <f>IF($N395="","",'ZASOBY N'!V394)</f>
        <v/>
      </c>
      <c r="U395" s="225" t="str">
        <f>IF($N395="","",IF('ZASOBY N'!AG394="",0,'ZASOBY N'!AG394))</f>
        <v/>
      </c>
      <c r="V395" s="225" t="str">
        <f>IF($N395="","",IF(NN!P397="",0,NN!P397))</f>
        <v/>
      </c>
      <c r="W395" s="225" t="str">
        <f t="shared" si="139"/>
        <v/>
      </c>
      <c r="X395" s="226" t="str">
        <f t="shared" si="142"/>
        <v/>
      </c>
      <c r="Y395" s="225" t="str">
        <f>IF('ZASOBY N'!AU394="","",IF(C395&lt;&gt;C394,'ZASOBY N'!AU394,IF(D395&lt;&gt;D394,'ZASOBY N'!AU394,IF(F395&lt;&gt;F394,'ZASOBY N'!AU394,IF(G395&lt;&gt;G394,'ZASOBY N'!AU394,IF(J395&lt;&gt;J394,'ZASOBY N'!AU394,IF(NN!AC397="","",IF(AND(C394=C395,H394=H395,J394=J395,NN!AC397&gt;0),"",IF(AND(C395=C396,H395=DO393,NN!CW395&gt;0),'ZASOBY N'!AU394,'ZASOBY N'!AU394)))))))))</f>
        <v/>
      </c>
      <c r="Z395" s="225" t="str">
        <f t="shared" si="140"/>
        <v/>
      </c>
      <c r="AA395" s="227" t="str">
        <f t="shared" si="121"/>
        <v/>
      </c>
      <c r="AB395" s="400" t="str">
        <f t="shared" si="141"/>
        <v/>
      </c>
      <c r="AC395" s="228" t="str">
        <f t="shared" si="120"/>
        <v/>
      </c>
      <c r="AD395" s="222">
        <f>IF(B395="",0,IF(F395="",0,INDEX(POBRANIE_!$B$6:$F$101,MATCH('UPR BILANS N'!$F395,POBRANIE_!$A$6:$A$101,0),2)))</f>
        <v>0</v>
      </c>
      <c r="AE395" s="224">
        <f>IF(OR('ZASOBY N'!G394="",'ZASOBY N'!E394=""),0,IF(B395="",0,'ZASOBY N'!G394*'ZASOBY N'!E394))</f>
        <v>0</v>
      </c>
      <c r="AF395" s="225">
        <f>IF('ZASOBY N'!O394="",0,'ZASOBY N'!O394)</f>
        <v>0</v>
      </c>
      <c r="AG395" s="225">
        <f>IF('ZASOBY N'!Q394="",0,'ZASOBY N'!Q394)</f>
        <v>0</v>
      </c>
      <c r="AH395" s="225">
        <f>IF('ZASOBY N'!V394="",0,'ZASOBY N'!V394)</f>
        <v>0</v>
      </c>
      <c r="AI395" s="225">
        <f>IF('ZASOBY N'!AG394="",0,'ZASOBY N'!AG394)</f>
        <v>0</v>
      </c>
      <c r="AJ395" s="225">
        <f>IF(NN!P397="",0,IF(NN!P397="BRAK kol.7","BRAK BADAŃ",NN!P397))</f>
        <v>0</v>
      </c>
      <c r="AK395" s="225">
        <f>IF(NN!AC397="",0,IF(NN!AC397="BRAK kol.7","BRAK BADAŃ",NN!AC397))</f>
        <v>0</v>
      </c>
      <c r="BJ395" s="414" t="str">
        <f>IF(AND(BL395=1,BM395=1,SUMIF($C395:$C$525,$C395,$AK395:$AK$525)=$AK395),$AK395,IF($BO395&gt;0,$BO395,IF(AND(COUNTIF($C$11:$C394,$C395)&gt;=1,COUNTIF($D394:$D394,$D395)&gt;=1),"",IF(AND(SUMIF($C395:$C$525,$C395,$AK395:$AK$525)&gt;=$AK395,SUMIF($D395:$D$525,$D395,$AK395:$AK$525)&gt;=$AK395),SUMIF($C395:$C$525,$C395,$AK395:$AK$525),""))))</f>
        <v/>
      </c>
      <c r="BL395" s="409">
        <f>COUNTIFS('ZASOBY N'!$B394:$B$525,'ZASOBY N'!$B394,'ZASOBY N'!$C394:'ZASOBY N'!$C$525,'ZASOBY N'!$C394,'ZASOBY N'!$D394:'ZASOBY N'!$D$525,'ZASOBY N'!$D394,'ZASOBY N'!$H394:'ZASOBY N'!$H$525,'ZASOBY N'!$H394 )</f>
        <v>0</v>
      </c>
      <c r="BM395" s="410">
        <f>COUNTIFS('ZASOBY N'!$B$10:$B394,'ZASOBY N'!$B394,'ZASOBY N'!$C$10:'ZASOBY N'!$C394,'ZASOBY N'!$C394,'ZASOBY N'!$D$10:'ZASOBY N'!$D394,'ZASOBY N'!$D394,'ZASOBY N'!$H$10:'ZASOBY N'!$H394,'ZASOBY N'!$H394 )</f>
        <v>0</v>
      </c>
      <c r="BN395" s="411">
        <f t="shared" si="122"/>
        <v>0</v>
      </c>
      <c r="BO395" s="412">
        <f t="shared" si="123"/>
        <v>0</v>
      </c>
      <c r="BP395" s="94" t="str">
        <f t="shared" si="124"/>
        <v/>
      </c>
      <c r="BQ395" s="414" t="str">
        <f>IF(AND(BS395=1,BT395=1,SUMIF($C395:$C$525,$C395,$AJ395:$AJ$525)=$AJ395),$AJ395,IF($BV395&gt;0,$BV395,IF(AND(COUNTIF($C$11:$C394,$C395)&gt;=1,COUNTIF($D394:$D394,$D395)&gt;=1),"",IF(AND(SUMIF($C395:$C$525,$C395,$AJ395:$AJ$525)&gt;$AJ395,SUMIF($D395:$D$525,$D395,$AJ395:$AJ$525)&gt;$AJ395),SUMIF($C395:$C$525,$C395,$AJ395:$AJ$525),""))))</f>
        <v/>
      </c>
      <c r="BS395" s="409">
        <f>COUNTIFS('ZASOBY N'!$B394:$B$525,'ZASOBY N'!$B394,'ZASOBY N'!$C394:'ZASOBY N'!$C$525,'ZASOBY N'!$C394,'ZASOBY N'!$D394:'ZASOBY N'!$D$525,'ZASOBY N'!$D394,'ZASOBY N'!$H394:'ZASOBY N'!$H$525,'ZASOBY N'!$H394 )</f>
        <v>0</v>
      </c>
      <c r="BT395" s="410">
        <f>COUNTIFS('ZASOBY N'!$B$10:$B394,'ZASOBY N'!$B394,'ZASOBY N'!$C$10:'ZASOBY N'!$C394,'ZASOBY N'!$C394,'ZASOBY N'!$D$10:'ZASOBY N'!$D394,'ZASOBY N'!$D394,'ZASOBY N'!$H$10:'ZASOBY N'!$H394,'ZASOBY N'!$H394 )</f>
        <v>0</v>
      </c>
      <c r="BU395" s="411">
        <f t="shared" si="125"/>
        <v>0</v>
      </c>
      <c r="BV395" s="412">
        <f t="shared" si="126"/>
        <v>0</v>
      </c>
      <c r="BW395" s="94" t="s">
        <v>499</v>
      </c>
      <c r="BX395" s="414" t="str">
        <f>IF(AND(BZ395=1,CA395=1,SUMIF($C395:$C$525,$C395,$AI395:$AI$525)=$AI395),$AI395,IF($CC395&gt;0,$CC395,IF(AND(COUNTIF($C$11:$C394,$C395)&gt;=1,COUNTIF($D394:$D394,$D395)&gt;=1),"",IF(AND(SUMIF($C395:$C$525,$C395,$AI395:$AI$525)&gt;$AI395,SUMIF($D395:$D$525,$D395,$AI395:$AI$525)&gt;$IG395),_xlfn.AGGREGATE(14,4,$CB$11:$CB$31*($C$11:$C$31=$C395),1),""))))</f>
        <v/>
      </c>
      <c r="BZ395" s="409">
        <f>COUNTIFS('ZASOBY N'!$B394:$B$525,'ZASOBY N'!$B394,'ZASOBY N'!$C394:'ZASOBY N'!$C$525,'ZASOBY N'!$C394,'ZASOBY N'!$D394:'ZASOBY N'!$D$525,'ZASOBY N'!$D394,'ZASOBY N'!$H394:'ZASOBY N'!$H$525,'ZASOBY N'!$H394 )</f>
        <v>0</v>
      </c>
      <c r="CA395" s="410">
        <f>COUNTIFS('ZASOBY N'!$B$10:$B394,'ZASOBY N'!$B394,'ZASOBY N'!$C$10:'ZASOBY N'!$C394,'ZASOBY N'!$C394,'ZASOBY N'!$D$10:'ZASOBY N'!$D394,'ZASOBY N'!$D394,'ZASOBY N'!$H$10:'ZASOBY N'!$H394,'ZASOBY N'!$H394 )</f>
        <v>0</v>
      </c>
      <c r="CB395" s="411">
        <f t="shared" si="127"/>
        <v>0</v>
      </c>
      <c r="CC395" s="412">
        <f t="shared" si="128"/>
        <v>0</v>
      </c>
      <c r="CE395" s="414" t="str">
        <f>IF(AND(CG395=1,CH395=1,SUMIF($C395:$C$525,$C395,$AH395:$AH$525)=$AH395),$AH395,IF($CJ395&gt;0,$CJ395,IF(AND(COUNTIF($C$11:$C394,$C395)&gt;=1,COUNTIF($D394:$D394,$D395)&gt;=1),"",IF(AND(SUMIF($C395:$C$525,$C395,$AH395:$AH$525)&gt;$AH395,SUMIF($D395:$D$525,$D395,$AH395:$AH$525)&gt;$AH395),_xlfn.AGGREGATE(14,4,$CI$11:$CI$31*($C$11:$C$31=$C395),1),""))))</f>
        <v/>
      </c>
      <c r="CG395" s="409">
        <f>COUNTIFS('ZASOBY N'!$B394:$B$525,'ZASOBY N'!$B394,'ZASOBY N'!$C394:'ZASOBY N'!$C$525,'ZASOBY N'!$C394,'ZASOBY N'!$D394:'ZASOBY N'!$D$525,'ZASOBY N'!$D394,'ZASOBY N'!$H394:'ZASOBY N'!$H$525,'ZASOBY N'!$H394 )</f>
        <v>0</v>
      </c>
      <c r="CH395" s="410">
        <f>COUNTIFS('ZASOBY N'!$B$10:$B394,'ZASOBY N'!$B394,'ZASOBY N'!$C$10:'ZASOBY N'!$C394,'ZASOBY N'!$C394,'ZASOBY N'!$D$10:'ZASOBY N'!$D394,'ZASOBY N'!$D394,'ZASOBY N'!$H$10:'ZASOBY N'!$H394,'ZASOBY N'!$H394 )</f>
        <v>0</v>
      </c>
      <c r="CI395" s="411">
        <f t="shared" si="129"/>
        <v>0</v>
      </c>
      <c r="CJ395" s="412">
        <f t="shared" si="130"/>
        <v>0</v>
      </c>
      <c r="CL395" s="414" t="str">
        <f>IF(AND(CN395=1,CO395=1,SUMIF($C395:$C$525,$C395,$AG395:$AG$525)=$AG395),$AG395,IF($CQ395&gt;0,$CQ395,IF(AND(COUNTIF($C$11:$C394,$C395)&gt;=1,COUNTIF($D394:$D394,$D395)&gt;=1),"",IF(AND(SUMIF($C395:$C$525,$C395,$AG395:$AG$525)&gt;$AG395,SUMIF($D395:$D$525,$D395,$AG395:$AG$525)&gt;$AG395),_xlfn.AGGREGATE(14,4,$CP$11:$CP$31*($C$11:$C$31=$C395),1),""))))</f>
        <v/>
      </c>
      <c r="CN395" s="409">
        <f>COUNTIFS('ZASOBY N'!$B394:$B$525,'ZASOBY N'!$B394,'ZASOBY N'!$C394:'ZASOBY N'!$C$525,'ZASOBY N'!$C394,'ZASOBY N'!$D394:'ZASOBY N'!$D$525,'ZASOBY N'!$D394,'ZASOBY N'!$H394:'ZASOBY N'!$H$525,'ZASOBY N'!$H394 )</f>
        <v>0</v>
      </c>
      <c r="CO395" s="410">
        <f>COUNTIFS('ZASOBY N'!$B$10:$B394,'ZASOBY N'!$B394,'ZASOBY N'!$C$10:'ZASOBY N'!$C394,'ZASOBY N'!$C394,'ZASOBY N'!$D$10:'ZASOBY N'!$D394,'ZASOBY N'!$D394,'ZASOBY N'!$H$10:'ZASOBY N'!$H394,'ZASOBY N'!$H394 )</f>
        <v>0</v>
      </c>
      <c r="CP395" s="411">
        <f t="shared" si="131"/>
        <v>0</v>
      </c>
      <c r="CQ395" s="412">
        <f t="shared" si="132"/>
        <v>0</v>
      </c>
      <c r="CS395" s="414" t="str">
        <f>IF(AND(CU395=1,CV395=1,SUMIF($C395:$C$525,$C395,$AF395:$AF$525)=$AF395),$AF395,IF($CX395&gt;0,$CX395,IF(AND(COUNTIF($C$11:$C394,$C395)&gt;=1,COUNTIF($D394:$D394,$D395)&gt;=1),"",IF(AND(SUMIF($C395:$C$525,$C395,$AF395:$AF$525)&gt;$AF395,SUMIF($D395:$D$525,$D395,$AF395:$AF$525)&gt;$AF395),_xlfn.AGGREGATE(14,4,$CW$11:$CW$31*($C$11:$C$31=$C395),1),""))))</f>
        <v/>
      </c>
      <c r="CU395" s="409">
        <f>COUNTIFS('ZASOBY N'!$B394:$B$525,'ZASOBY N'!$B394,'ZASOBY N'!$C394:'ZASOBY N'!$C$525,'ZASOBY N'!$C394,'ZASOBY N'!$D394:'ZASOBY N'!$D$525,'ZASOBY N'!$D394,'ZASOBY N'!$H394:'ZASOBY N'!$H$525,'ZASOBY N'!$H394 )</f>
        <v>0</v>
      </c>
      <c r="CV395" s="410">
        <f>COUNTIFS('ZASOBY N'!$B$10:$B394,'ZASOBY N'!$B394,'ZASOBY N'!$C$10:'ZASOBY N'!$C394,'ZASOBY N'!$C394,'ZASOBY N'!$D$10:'ZASOBY N'!$D394,'ZASOBY N'!$D394,'ZASOBY N'!$H$10:'ZASOBY N'!$H394,'ZASOBY N'!$H394 )</f>
        <v>0</v>
      </c>
      <c r="CW395" s="411">
        <f t="shared" si="133"/>
        <v>0</v>
      </c>
      <c r="CX395" s="412">
        <f t="shared" si="134"/>
        <v>0</v>
      </c>
      <c r="CZ395" s="414" t="str">
        <f>IF(AND(DB395=1,DC395=1,SUMIF($C395:$C$525,$C395,$AE395:$AE$525)=$AE395),$AE395,IF($DE395&gt;0,$DE395,IF(AND(COUNTIF($C$11:$C394,$C395)&gt;=1,COUNTIF($D394:$D394,$D395)&gt;=1),"",IF(AND(SUMIF($C395:$C$525,$C395,$AE395:$AE$525)&gt;$AE395,SUMIF($D395:$D$525,$D395,$AE395:$AE$525)&gt;$AE395),_xlfn.AGGREGATE(14,4,$DD$11:$DD$31*($C$11:$C$31=$C395),1),""))))</f>
        <v/>
      </c>
      <c r="DB395" s="409">
        <f>COUNTIFS('ZASOBY N'!$B394:$B$525,'ZASOBY N'!$B394,'ZASOBY N'!$C394:'ZASOBY N'!$C$525,'ZASOBY N'!$C394,'ZASOBY N'!$D394:'ZASOBY N'!$D$525,'ZASOBY N'!$D394,'ZASOBY N'!$H394:'ZASOBY N'!$H$525,'ZASOBY N'!$H394 )</f>
        <v>0</v>
      </c>
      <c r="DC395" s="410">
        <f>COUNTIFS('ZASOBY N'!$B$10:$B394,'ZASOBY N'!$B394,'ZASOBY N'!$C$10:'ZASOBY N'!$C394,'ZASOBY N'!$C394,'ZASOBY N'!$D$10:'ZASOBY N'!$D394,'ZASOBY N'!$D394,'ZASOBY N'!$H$10:'ZASOBY N'!$H394,'ZASOBY N'!$H394 )</f>
        <v>0</v>
      </c>
      <c r="DD395" s="411">
        <f t="shared" si="135"/>
        <v>0</v>
      </c>
      <c r="DE395" s="412">
        <f t="shared" si="136"/>
        <v>0</v>
      </c>
      <c r="DF395" s="399" t="str">
        <f>IF(AND(DI395=1,DJ395=1,SUMIF($C395:$C$525,$C395,$AD395:$AD$525)=$AD395),$AD395,IF($DL395&gt;0,$DL395,IF(B395="","",IF(AND(COUNTIF($C$11:$C394,$C395)&gt;=1,COUNTIF($D394:$D394,$D395)&gt;=1,COUNTIF($Z392:$Z394,$C395)=0),"",IF(AND(COUNTIF($C$11:$C394,$C395)&gt;=1,COUNTIF($D394:$D394,$D395)&gt;=1),"UJĘTO WYŻEJ",IF(AND(SUMIF($C395:$C$525,$C395,$AD395:$AD$525)&gt;$AD395,SUMIF($D395:$D$525,$D395,$AD395:$AD$525)&gt;$AD395),_xlfn.AGGREGATE(14,4,$DK$11:$DK$31*($C$11:$C$31=$C395),1),""))))))</f>
        <v/>
      </c>
      <c r="DG395" s="414" t="str">
        <f>IF(AND(DI395=1,DJ395=1,SUMIF($C395:$C$525,$C395,$AD395:$AD$525)=$AD395),$AD395,IF($DL395&gt;0,$DL395,IF(AND(COUNTIF($C$11:$C394,$C395)&gt;=1,COUNTIF($D394:$D394,$D395)&gt;=1),"",IF(AND(SUMIF($C395:$C$525,$C395,$AD395:$AD$525)&gt;$AD395,SUMIF($D395:$D$525,$D395,$AD395:$AD$525)&gt;$AD395),_xlfn.AGGREGATE(14,4,$DK$11:$DK$31*($C$11:$C$31=$C395),1),""))))</f>
        <v/>
      </c>
      <c r="DI395" s="409">
        <f>COUNTIFS('ZASOBY N'!$B394:$B$525,'ZASOBY N'!$B394,'ZASOBY N'!$C394:'ZASOBY N'!$C$525,'ZASOBY N'!$C394,'ZASOBY N'!$D394:'ZASOBY N'!$D$525,'ZASOBY N'!$D394,'ZASOBY N'!$H394:'ZASOBY N'!$H$525,'ZASOBY N'!$H394 )</f>
        <v>0</v>
      </c>
      <c r="DJ395" s="410">
        <f>COUNTIFS('ZASOBY N'!$B$10:$B394,'ZASOBY N'!$B394,'ZASOBY N'!$C$10:'ZASOBY N'!$C394,'ZASOBY N'!$C394,'ZASOBY N'!$D$10:'ZASOBY N'!$D394,'ZASOBY N'!$D394,'ZASOBY N'!$H$10:'ZASOBY N'!$H394,'ZASOBY N'!$H394 )</f>
        <v>0</v>
      </c>
      <c r="DK395" s="411">
        <f t="shared" si="137"/>
        <v>0</v>
      </c>
      <c r="DL395" s="412">
        <f t="shared" si="138"/>
        <v>0</v>
      </c>
    </row>
    <row r="396" spans="1:116" ht="18.899999999999999" customHeight="1" x14ac:dyDescent="0.3">
      <c r="A396" s="219"/>
      <c r="B396" s="152" t="str">
        <f>IF('ZASOBY N'!A395="","",'ZASOBY N'!A395)</f>
        <v/>
      </c>
      <c r="C396" s="462" t="str">
        <f>IF('ZASOBY N'!C395="","",'ZASOBY N'!C395)</f>
        <v/>
      </c>
      <c r="D396" s="137" t="str">
        <f>IF('ZASOBY N'!B395="","",'ZASOBY N'!B395)</f>
        <v/>
      </c>
      <c r="E396" s="138"/>
      <c r="F396" s="356" t="str">
        <f>IF('ZASOBY N'!D395="","",'ZASOBY N'!D395)</f>
        <v/>
      </c>
      <c r="G396" s="220" t="str">
        <f>IF('ZASOBY N'!G395="","",'ZASOBY N'!G395)</f>
        <v/>
      </c>
      <c r="H396" s="221" t="str">
        <f>IF('ZASOBY N'!F395="","",'ZASOBY N'!F395)</f>
        <v/>
      </c>
      <c r="I396" s="221" t="str">
        <f>IF('ZASOBY N'!G395="","",'ZASOBY N'!G395)</f>
        <v/>
      </c>
      <c r="J396" s="221" t="str">
        <f>IF('ZASOBY N'!H395="","",'ZASOBY N'!H395)</f>
        <v/>
      </c>
      <c r="K396" s="214">
        <v>0</v>
      </c>
      <c r="L396" s="214">
        <v>0</v>
      </c>
      <c r="M396" s="214">
        <v>0</v>
      </c>
      <c r="N396" s="222" t="str">
        <f>IF('ZASOBY N'!BD395="x","",IF(W396="","",'ZASOBY N'!E395))</f>
        <v/>
      </c>
      <c r="O396" s="223">
        <v>0</v>
      </c>
      <c r="P396" s="223">
        <v>0</v>
      </c>
      <c r="Q396" s="226" t="str">
        <f>IF($N396="","",'UPR BILANS N'!G396*'UPR BILANS N'!N396)</f>
        <v/>
      </c>
      <c r="R396" s="225" t="str">
        <f>IF($N396="","",'ZASOBY N'!O395)</f>
        <v/>
      </c>
      <c r="S396" s="225" t="str">
        <f>IF($N396="","",IF('ZASOBY N'!Q395="",0,'ZASOBY N'!Q395))</f>
        <v/>
      </c>
      <c r="T396" s="225" t="str">
        <f>IF($N396="","",'ZASOBY N'!V395)</f>
        <v/>
      </c>
      <c r="U396" s="225" t="str">
        <f>IF($N396="","",IF('ZASOBY N'!AG395="",0,'ZASOBY N'!AG395))</f>
        <v/>
      </c>
      <c r="V396" s="225" t="str">
        <f>IF($N396="","",IF(NN!P398="",0,NN!P398))</f>
        <v/>
      </c>
      <c r="W396" s="225" t="str">
        <f t="shared" si="139"/>
        <v/>
      </c>
      <c r="X396" s="226" t="str">
        <f t="shared" si="142"/>
        <v/>
      </c>
      <c r="Y396" s="225" t="str">
        <f>IF('ZASOBY N'!AU395="","",IF(C396&lt;&gt;C395,'ZASOBY N'!AU395,IF(D396&lt;&gt;D395,'ZASOBY N'!AU395,IF(F396&lt;&gt;F395,'ZASOBY N'!AU395,IF(G396&lt;&gt;G395,'ZASOBY N'!AU395,IF(J396&lt;&gt;J395,'ZASOBY N'!AU395,IF(NN!AC398="","",IF(AND(C395=C396,H395=H396,J395=J396,NN!AC398&gt;0),"",IF(AND(C396=C397,H396=DO394,NN!CW396&gt;0),'ZASOBY N'!AU395,'ZASOBY N'!AU395)))))))))</f>
        <v/>
      </c>
      <c r="Z396" s="225" t="str">
        <f t="shared" si="140"/>
        <v/>
      </c>
      <c r="AA396" s="227" t="str">
        <f t="shared" si="121"/>
        <v/>
      </c>
      <c r="AB396" s="400" t="str">
        <f t="shared" si="141"/>
        <v/>
      </c>
      <c r="AC396" s="228" t="str">
        <f t="shared" ref="AC396:AC459" si="143">IFERROR(IF(N396="","",H396*AB396),"")</f>
        <v/>
      </c>
      <c r="AD396" s="222">
        <f>IF(B396="",0,IF(F396="",0,INDEX(POBRANIE_!$B$6:$F$101,MATCH('UPR BILANS N'!$F396,POBRANIE_!$A$6:$A$101,0),2)))</f>
        <v>0</v>
      </c>
      <c r="AE396" s="224">
        <f>IF(OR('ZASOBY N'!G395="",'ZASOBY N'!E395=""),0,IF(B396="",0,'ZASOBY N'!G395*'ZASOBY N'!E395))</f>
        <v>0</v>
      </c>
      <c r="AF396" s="225">
        <f>IF('ZASOBY N'!O395="",0,'ZASOBY N'!O395)</f>
        <v>0</v>
      </c>
      <c r="AG396" s="225">
        <f>IF('ZASOBY N'!Q395="",0,'ZASOBY N'!Q395)</f>
        <v>0</v>
      </c>
      <c r="AH396" s="225">
        <f>IF('ZASOBY N'!V395="",0,'ZASOBY N'!V395)</f>
        <v>0</v>
      </c>
      <c r="AI396" s="225">
        <f>IF('ZASOBY N'!AG395="",0,'ZASOBY N'!AG395)</f>
        <v>0</v>
      </c>
      <c r="AJ396" s="225">
        <f>IF(NN!P398="",0,IF(NN!P398="BRAK kol.7","BRAK BADAŃ",NN!P398))</f>
        <v>0</v>
      </c>
      <c r="AK396" s="225">
        <f>IF(NN!AC398="",0,IF(NN!AC398="BRAK kol.7","BRAK BADAŃ",NN!AC398))</f>
        <v>0</v>
      </c>
      <c r="BJ396" s="414" t="str">
        <f>IF(AND(BL396=1,BM396=1,SUMIF($C396:$C$525,$C396,$AK396:$AK$525)=$AK396),$AK396,IF($BO396&gt;0,$BO396,IF(AND(COUNTIF($C$11:$C395,$C396)&gt;=1,COUNTIF($D395:$D395,$D396)&gt;=1),"",IF(AND(SUMIF($C396:$C$525,$C396,$AK396:$AK$525)&gt;=$AK396,SUMIF($D396:$D$525,$D396,$AK396:$AK$525)&gt;=$AK396),SUMIF($C396:$C$525,$C396,$AK396:$AK$525),""))))</f>
        <v/>
      </c>
      <c r="BL396" s="409">
        <f>COUNTIFS('ZASOBY N'!$B395:$B$525,'ZASOBY N'!$B395,'ZASOBY N'!$C395:'ZASOBY N'!$C$525,'ZASOBY N'!$C395,'ZASOBY N'!$D395:'ZASOBY N'!$D$525,'ZASOBY N'!$D395,'ZASOBY N'!$H395:'ZASOBY N'!$H$525,'ZASOBY N'!$H395 )</f>
        <v>0</v>
      </c>
      <c r="BM396" s="410">
        <f>COUNTIFS('ZASOBY N'!$B$10:$B395,'ZASOBY N'!$B395,'ZASOBY N'!$C$10:'ZASOBY N'!$C395,'ZASOBY N'!$C395,'ZASOBY N'!$D$10:'ZASOBY N'!$D395,'ZASOBY N'!$D395,'ZASOBY N'!$H$10:'ZASOBY N'!$H395,'ZASOBY N'!$H395 )</f>
        <v>0</v>
      </c>
      <c r="BN396" s="411">
        <f t="shared" si="122"/>
        <v>0</v>
      </c>
      <c r="BO396" s="412">
        <f t="shared" si="123"/>
        <v>0</v>
      </c>
      <c r="BP396" s="94" t="str">
        <f t="shared" si="124"/>
        <v/>
      </c>
      <c r="BQ396" s="414" t="str">
        <f>IF(AND(BS396=1,BT396=1,SUMIF($C396:$C$525,$C396,$AJ396:$AJ$525)=$AJ396),$AJ396,IF($BV396&gt;0,$BV396,IF(AND(COUNTIF($C$11:$C395,$C396)&gt;=1,COUNTIF($D395:$D395,$D396)&gt;=1),"",IF(AND(SUMIF($C396:$C$525,$C396,$AJ396:$AJ$525)&gt;$AJ396,SUMIF($D396:$D$525,$D396,$AJ396:$AJ$525)&gt;$AJ396),SUMIF($C396:$C$525,$C396,$AJ396:$AJ$525),""))))</f>
        <v/>
      </c>
      <c r="BS396" s="409">
        <f>COUNTIFS('ZASOBY N'!$B395:$B$525,'ZASOBY N'!$B395,'ZASOBY N'!$C395:'ZASOBY N'!$C$525,'ZASOBY N'!$C395,'ZASOBY N'!$D395:'ZASOBY N'!$D$525,'ZASOBY N'!$D395,'ZASOBY N'!$H395:'ZASOBY N'!$H$525,'ZASOBY N'!$H395 )</f>
        <v>0</v>
      </c>
      <c r="BT396" s="410">
        <f>COUNTIFS('ZASOBY N'!$B$10:$B395,'ZASOBY N'!$B395,'ZASOBY N'!$C$10:'ZASOBY N'!$C395,'ZASOBY N'!$C395,'ZASOBY N'!$D$10:'ZASOBY N'!$D395,'ZASOBY N'!$D395,'ZASOBY N'!$H$10:'ZASOBY N'!$H395,'ZASOBY N'!$H395 )</f>
        <v>0</v>
      </c>
      <c r="BU396" s="411">
        <f t="shared" si="125"/>
        <v>0</v>
      </c>
      <c r="BV396" s="412">
        <f t="shared" si="126"/>
        <v>0</v>
      </c>
      <c r="BW396" s="94" t="s">
        <v>499</v>
      </c>
      <c r="BX396" s="414" t="str">
        <f>IF(AND(BZ396=1,CA396=1,SUMIF($C396:$C$525,$C396,$AI396:$AI$525)=$AI396),$AI396,IF($CC396&gt;0,$CC396,IF(AND(COUNTIF($C$11:$C395,$C396)&gt;=1,COUNTIF($D395:$D395,$D396)&gt;=1),"",IF(AND(SUMIF($C396:$C$525,$C396,$AI396:$AI$525)&gt;$AI396,SUMIF($D396:$D$525,$D396,$AI396:$AI$525)&gt;$IG396),_xlfn.AGGREGATE(14,4,$CB$11:$CB$31*($C$11:$C$31=$C396),1),""))))</f>
        <v/>
      </c>
      <c r="BZ396" s="409">
        <f>COUNTIFS('ZASOBY N'!$B395:$B$525,'ZASOBY N'!$B395,'ZASOBY N'!$C395:'ZASOBY N'!$C$525,'ZASOBY N'!$C395,'ZASOBY N'!$D395:'ZASOBY N'!$D$525,'ZASOBY N'!$D395,'ZASOBY N'!$H395:'ZASOBY N'!$H$525,'ZASOBY N'!$H395 )</f>
        <v>0</v>
      </c>
      <c r="CA396" s="410">
        <f>COUNTIFS('ZASOBY N'!$B$10:$B395,'ZASOBY N'!$B395,'ZASOBY N'!$C$10:'ZASOBY N'!$C395,'ZASOBY N'!$C395,'ZASOBY N'!$D$10:'ZASOBY N'!$D395,'ZASOBY N'!$D395,'ZASOBY N'!$H$10:'ZASOBY N'!$H395,'ZASOBY N'!$H395 )</f>
        <v>0</v>
      </c>
      <c r="CB396" s="411">
        <f t="shared" si="127"/>
        <v>0</v>
      </c>
      <c r="CC396" s="412">
        <f t="shared" si="128"/>
        <v>0</v>
      </c>
      <c r="CE396" s="414" t="str">
        <f>IF(AND(CG396=1,CH396=1,SUMIF($C396:$C$525,$C396,$AH396:$AH$525)=$AH396),$AH396,IF($CJ396&gt;0,$CJ396,IF(AND(COUNTIF($C$11:$C395,$C396)&gt;=1,COUNTIF($D395:$D395,$D396)&gt;=1),"",IF(AND(SUMIF($C396:$C$525,$C396,$AH396:$AH$525)&gt;$AH396,SUMIF($D396:$D$525,$D396,$AH396:$AH$525)&gt;$AH396),_xlfn.AGGREGATE(14,4,$CI$11:$CI$31*($C$11:$C$31=$C396),1),""))))</f>
        <v/>
      </c>
      <c r="CG396" s="409">
        <f>COUNTIFS('ZASOBY N'!$B395:$B$525,'ZASOBY N'!$B395,'ZASOBY N'!$C395:'ZASOBY N'!$C$525,'ZASOBY N'!$C395,'ZASOBY N'!$D395:'ZASOBY N'!$D$525,'ZASOBY N'!$D395,'ZASOBY N'!$H395:'ZASOBY N'!$H$525,'ZASOBY N'!$H395 )</f>
        <v>0</v>
      </c>
      <c r="CH396" s="410">
        <f>COUNTIFS('ZASOBY N'!$B$10:$B395,'ZASOBY N'!$B395,'ZASOBY N'!$C$10:'ZASOBY N'!$C395,'ZASOBY N'!$C395,'ZASOBY N'!$D$10:'ZASOBY N'!$D395,'ZASOBY N'!$D395,'ZASOBY N'!$H$10:'ZASOBY N'!$H395,'ZASOBY N'!$H395 )</f>
        <v>0</v>
      </c>
      <c r="CI396" s="411">
        <f t="shared" si="129"/>
        <v>0</v>
      </c>
      <c r="CJ396" s="412">
        <f t="shared" si="130"/>
        <v>0</v>
      </c>
      <c r="CL396" s="414" t="str">
        <f>IF(AND(CN396=1,CO396=1,SUMIF($C396:$C$525,$C396,$AG396:$AG$525)=$AG396),$AG396,IF($CQ396&gt;0,$CQ396,IF(AND(COUNTIF($C$11:$C395,$C396)&gt;=1,COUNTIF($D395:$D395,$D396)&gt;=1),"",IF(AND(SUMIF($C396:$C$525,$C396,$AG396:$AG$525)&gt;$AG396,SUMIF($D396:$D$525,$D396,$AG396:$AG$525)&gt;$AG396),_xlfn.AGGREGATE(14,4,$CP$11:$CP$31*($C$11:$C$31=$C396),1),""))))</f>
        <v/>
      </c>
      <c r="CN396" s="409">
        <f>COUNTIFS('ZASOBY N'!$B395:$B$525,'ZASOBY N'!$B395,'ZASOBY N'!$C395:'ZASOBY N'!$C$525,'ZASOBY N'!$C395,'ZASOBY N'!$D395:'ZASOBY N'!$D$525,'ZASOBY N'!$D395,'ZASOBY N'!$H395:'ZASOBY N'!$H$525,'ZASOBY N'!$H395 )</f>
        <v>0</v>
      </c>
      <c r="CO396" s="410">
        <f>COUNTIFS('ZASOBY N'!$B$10:$B395,'ZASOBY N'!$B395,'ZASOBY N'!$C$10:'ZASOBY N'!$C395,'ZASOBY N'!$C395,'ZASOBY N'!$D$10:'ZASOBY N'!$D395,'ZASOBY N'!$D395,'ZASOBY N'!$H$10:'ZASOBY N'!$H395,'ZASOBY N'!$H395 )</f>
        <v>0</v>
      </c>
      <c r="CP396" s="411">
        <f t="shared" si="131"/>
        <v>0</v>
      </c>
      <c r="CQ396" s="412">
        <f t="shared" si="132"/>
        <v>0</v>
      </c>
      <c r="CS396" s="414" t="str">
        <f>IF(AND(CU396=1,CV396=1,SUMIF($C396:$C$525,$C396,$AF396:$AF$525)=$AF396),$AF396,IF($CX396&gt;0,$CX396,IF(AND(COUNTIF($C$11:$C395,$C396)&gt;=1,COUNTIF($D395:$D395,$D396)&gt;=1),"",IF(AND(SUMIF($C396:$C$525,$C396,$AF396:$AF$525)&gt;$AF396,SUMIF($D396:$D$525,$D396,$AF396:$AF$525)&gt;$AF396),_xlfn.AGGREGATE(14,4,$CW$11:$CW$31*($C$11:$C$31=$C396),1),""))))</f>
        <v/>
      </c>
      <c r="CU396" s="409">
        <f>COUNTIFS('ZASOBY N'!$B395:$B$525,'ZASOBY N'!$B395,'ZASOBY N'!$C395:'ZASOBY N'!$C$525,'ZASOBY N'!$C395,'ZASOBY N'!$D395:'ZASOBY N'!$D$525,'ZASOBY N'!$D395,'ZASOBY N'!$H395:'ZASOBY N'!$H$525,'ZASOBY N'!$H395 )</f>
        <v>0</v>
      </c>
      <c r="CV396" s="410">
        <f>COUNTIFS('ZASOBY N'!$B$10:$B395,'ZASOBY N'!$B395,'ZASOBY N'!$C$10:'ZASOBY N'!$C395,'ZASOBY N'!$C395,'ZASOBY N'!$D$10:'ZASOBY N'!$D395,'ZASOBY N'!$D395,'ZASOBY N'!$H$10:'ZASOBY N'!$H395,'ZASOBY N'!$H395 )</f>
        <v>0</v>
      </c>
      <c r="CW396" s="411">
        <f t="shared" si="133"/>
        <v>0</v>
      </c>
      <c r="CX396" s="412">
        <f t="shared" si="134"/>
        <v>0</v>
      </c>
      <c r="CZ396" s="414" t="str">
        <f>IF(AND(DB396=1,DC396=1,SUMIF($C396:$C$525,$C396,$AE396:$AE$525)=$AE396),$AE396,IF($DE396&gt;0,$DE396,IF(AND(COUNTIF($C$11:$C395,$C396)&gt;=1,COUNTIF($D395:$D395,$D396)&gt;=1),"",IF(AND(SUMIF($C396:$C$525,$C396,$AE396:$AE$525)&gt;$AE396,SUMIF($D396:$D$525,$D396,$AE396:$AE$525)&gt;$AE396),_xlfn.AGGREGATE(14,4,$DD$11:$DD$31*($C$11:$C$31=$C396),1),""))))</f>
        <v/>
      </c>
      <c r="DB396" s="409">
        <f>COUNTIFS('ZASOBY N'!$B395:$B$525,'ZASOBY N'!$B395,'ZASOBY N'!$C395:'ZASOBY N'!$C$525,'ZASOBY N'!$C395,'ZASOBY N'!$D395:'ZASOBY N'!$D$525,'ZASOBY N'!$D395,'ZASOBY N'!$H395:'ZASOBY N'!$H$525,'ZASOBY N'!$H395 )</f>
        <v>0</v>
      </c>
      <c r="DC396" s="410">
        <f>COUNTIFS('ZASOBY N'!$B$10:$B395,'ZASOBY N'!$B395,'ZASOBY N'!$C$10:'ZASOBY N'!$C395,'ZASOBY N'!$C395,'ZASOBY N'!$D$10:'ZASOBY N'!$D395,'ZASOBY N'!$D395,'ZASOBY N'!$H$10:'ZASOBY N'!$H395,'ZASOBY N'!$H395 )</f>
        <v>0</v>
      </c>
      <c r="DD396" s="411">
        <f t="shared" si="135"/>
        <v>0</v>
      </c>
      <c r="DE396" s="412">
        <f t="shared" si="136"/>
        <v>0</v>
      </c>
      <c r="DF396" s="399" t="str">
        <f>IF(AND(DI396=1,DJ396=1,SUMIF($C396:$C$525,$C396,$AD396:$AD$525)=$AD396),$AD396,IF($DL396&gt;0,$DL396,IF(B396="","",IF(AND(COUNTIF($C$11:$C395,$C396)&gt;=1,COUNTIF($D395:$D395,$D396)&gt;=1,COUNTIF($Z393:$Z395,$C396)=0),"",IF(AND(COUNTIF($C$11:$C395,$C396)&gt;=1,COUNTIF($D395:$D395,$D396)&gt;=1),"UJĘTO WYŻEJ",IF(AND(SUMIF($C396:$C$525,$C396,$AD396:$AD$525)&gt;$AD396,SUMIF($D396:$D$525,$D396,$AD396:$AD$525)&gt;$AD396),_xlfn.AGGREGATE(14,4,$DK$11:$DK$31*($C$11:$C$31=$C396),1),""))))))</f>
        <v/>
      </c>
      <c r="DG396" s="414" t="str">
        <f>IF(AND(DI396=1,DJ396=1,SUMIF($C396:$C$525,$C396,$AD396:$AD$525)=$AD396),$AD396,IF($DL396&gt;0,$DL396,IF(AND(COUNTIF($C$11:$C395,$C396)&gt;=1,COUNTIF($D395:$D395,$D396)&gt;=1),"",IF(AND(SUMIF($C396:$C$525,$C396,$AD396:$AD$525)&gt;$AD396,SUMIF($D396:$D$525,$D396,$AD396:$AD$525)&gt;$AD396),_xlfn.AGGREGATE(14,4,$DK$11:$DK$31*($C$11:$C$31=$C396),1),""))))</f>
        <v/>
      </c>
      <c r="DI396" s="409">
        <f>COUNTIFS('ZASOBY N'!$B395:$B$525,'ZASOBY N'!$B395,'ZASOBY N'!$C395:'ZASOBY N'!$C$525,'ZASOBY N'!$C395,'ZASOBY N'!$D395:'ZASOBY N'!$D$525,'ZASOBY N'!$D395,'ZASOBY N'!$H395:'ZASOBY N'!$H$525,'ZASOBY N'!$H395 )</f>
        <v>0</v>
      </c>
      <c r="DJ396" s="410">
        <f>COUNTIFS('ZASOBY N'!$B$10:$B395,'ZASOBY N'!$B395,'ZASOBY N'!$C$10:'ZASOBY N'!$C395,'ZASOBY N'!$C395,'ZASOBY N'!$D$10:'ZASOBY N'!$D395,'ZASOBY N'!$D395,'ZASOBY N'!$H$10:'ZASOBY N'!$H395,'ZASOBY N'!$H395 )</f>
        <v>0</v>
      </c>
      <c r="DK396" s="411">
        <f t="shared" si="137"/>
        <v>0</v>
      </c>
      <c r="DL396" s="412">
        <f t="shared" si="138"/>
        <v>0</v>
      </c>
    </row>
    <row r="397" spans="1:116" ht="18.899999999999999" customHeight="1" x14ac:dyDescent="0.3">
      <c r="A397" s="219"/>
      <c r="B397" s="152" t="str">
        <f>IF('ZASOBY N'!A396="","",'ZASOBY N'!A396)</f>
        <v/>
      </c>
      <c r="C397" s="462" t="str">
        <f>IF('ZASOBY N'!C396="","",'ZASOBY N'!C396)</f>
        <v/>
      </c>
      <c r="D397" s="137" t="str">
        <f>IF('ZASOBY N'!B396="","",'ZASOBY N'!B396)</f>
        <v/>
      </c>
      <c r="E397" s="138"/>
      <c r="F397" s="356" t="str">
        <f>IF('ZASOBY N'!D396="","",'ZASOBY N'!D396)</f>
        <v/>
      </c>
      <c r="G397" s="220" t="str">
        <f>IF('ZASOBY N'!G396="","",'ZASOBY N'!G396)</f>
        <v/>
      </c>
      <c r="H397" s="221" t="str">
        <f>IF('ZASOBY N'!F396="","",'ZASOBY N'!F396)</f>
        <v/>
      </c>
      <c r="I397" s="221" t="str">
        <f>IF('ZASOBY N'!G396="","",'ZASOBY N'!G396)</f>
        <v/>
      </c>
      <c r="J397" s="221" t="str">
        <f>IF('ZASOBY N'!H396="","",'ZASOBY N'!H396)</f>
        <v/>
      </c>
      <c r="K397" s="214">
        <v>0</v>
      </c>
      <c r="L397" s="214">
        <v>0</v>
      </c>
      <c r="M397" s="214">
        <v>0</v>
      </c>
      <c r="N397" s="222" t="str">
        <f>IF('ZASOBY N'!BD396="x","",IF(W397="","",'ZASOBY N'!E396))</f>
        <v/>
      </c>
      <c r="O397" s="223">
        <v>0</v>
      </c>
      <c r="P397" s="223">
        <v>0</v>
      </c>
      <c r="Q397" s="226" t="str">
        <f>IF($N397="","",'UPR BILANS N'!G397*'UPR BILANS N'!N397)</f>
        <v/>
      </c>
      <c r="R397" s="225" t="str">
        <f>IF($N397="","",'ZASOBY N'!O396)</f>
        <v/>
      </c>
      <c r="S397" s="225" t="str">
        <f>IF($N397="","",IF('ZASOBY N'!Q396="",0,'ZASOBY N'!Q396))</f>
        <v/>
      </c>
      <c r="T397" s="225" t="str">
        <f>IF($N397="","",'ZASOBY N'!V396)</f>
        <v/>
      </c>
      <c r="U397" s="225" t="str">
        <f>IF($N397="","",IF('ZASOBY N'!AG396="",0,'ZASOBY N'!AG396))</f>
        <v/>
      </c>
      <c r="V397" s="225" t="str">
        <f>IF($N397="","",IF(NN!P399="",0,NN!P399))</f>
        <v/>
      </c>
      <c r="W397" s="225" t="str">
        <f t="shared" si="139"/>
        <v/>
      </c>
      <c r="X397" s="226" t="str">
        <f t="shared" si="142"/>
        <v/>
      </c>
      <c r="Y397" s="225" t="str">
        <f>IF('ZASOBY N'!AU396="","",IF(C397&lt;&gt;C396,'ZASOBY N'!AU396,IF(D397&lt;&gt;D396,'ZASOBY N'!AU396,IF(F397&lt;&gt;F396,'ZASOBY N'!AU396,IF(G397&lt;&gt;G396,'ZASOBY N'!AU396,IF(J397&lt;&gt;J396,'ZASOBY N'!AU396,IF(NN!AC399="","",IF(AND(C396=C397,H396=H397,J396=J397,NN!AC399&gt;0),"",IF(AND(C397=C398,H397=DO395,NN!CW397&gt;0),'ZASOBY N'!AU396,'ZASOBY N'!AU396)))))))))</f>
        <v/>
      </c>
      <c r="Z397" s="225" t="str">
        <f t="shared" si="140"/>
        <v/>
      </c>
      <c r="AA397" s="227" t="str">
        <f t="shared" ref="AA397:AA460" si="144">IF(D397="","",IF(Z397="","",IF(Z397=0,0,IF(F397="TUZ",0.8,0.7))))</f>
        <v/>
      </c>
      <c r="AB397" s="400" t="str">
        <f t="shared" si="141"/>
        <v/>
      </c>
      <c r="AC397" s="228" t="str">
        <f t="shared" si="143"/>
        <v/>
      </c>
      <c r="AD397" s="222">
        <f>IF(B397="",0,IF(F397="",0,INDEX(POBRANIE_!$B$6:$F$101,MATCH('UPR BILANS N'!$F397,POBRANIE_!$A$6:$A$101,0),2)))</f>
        <v>0</v>
      </c>
      <c r="AE397" s="224">
        <f>IF(OR('ZASOBY N'!G396="",'ZASOBY N'!E396=""),0,IF(B397="",0,'ZASOBY N'!G396*'ZASOBY N'!E396))</f>
        <v>0</v>
      </c>
      <c r="AF397" s="225">
        <f>IF('ZASOBY N'!O396="",0,'ZASOBY N'!O396)</f>
        <v>0</v>
      </c>
      <c r="AG397" s="225">
        <f>IF('ZASOBY N'!Q396="",0,'ZASOBY N'!Q396)</f>
        <v>0</v>
      </c>
      <c r="AH397" s="225">
        <f>IF('ZASOBY N'!V396="",0,'ZASOBY N'!V396)</f>
        <v>0</v>
      </c>
      <c r="AI397" s="225">
        <f>IF('ZASOBY N'!AG396="",0,'ZASOBY N'!AG396)</f>
        <v>0</v>
      </c>
      <c r="AJ397" s="225">
        <f>IF(NN!P399="",0,IF(NN!P399="BRAK kol.7","BRAK BADAŃ",NN!P399))</f>
        <v>0</v>
      </c>
      <c r="AK397" s="225">
        <f>IF(NN!AC399="",0,IF(NN!AC399="BRAK kol.7","BRAK BADAŃ",NN!AC399))</f>
        <v>0</v>
      </c>
      <c r="BJ397" s="414" t="str">
        <f>IF(AND(BL397=1,BM397=1,SUMIF($C397:$C$525,$C397,$AK397:$AK$525)=$AK397),$AK397,IF($BO397&gt;0,$BO397,IF(AND(COUNTIF($C$11:$C396,$C397)&gt;=1,COUNTIF($D396:$D396,$D397)&gt;=1),"",IF(AND(SUMIF($C397:$C$525,$C397,$AK397:$AK$525)&gt;=$AK397,SUMIF($D397:$D$525,$D397,$AK397:$AK$525)&gt;=$AK397),SUMIF($C397:$C$525,$C397,$AK397:$AK$525),""))))</f>
        <v/>
      </c>
      <c r="BL397" s="409">
        <f>COUNTIFS('ZASOBY N'!$B396:$B$525,'ZASOBY N'!$B396,'ZASOBY N'!$C396:'ZASOBY N'!$C$525,'ZASOBY N'!$C396,'ZASOBY N'!$D396:'ZASOBY N'!$D$525,'ZASOBY N'!$D396,'ZASOBY N'!$H396:'ZASOBY N'!$H$525,'ZASOBY N'!$H396 )</f>
        <v>0</v>
      </c>
      <c r="BM397" s="410">
        <f>COUNTIFS('ZASOBY N'!$B$10:$B396,'ZASOBY N'!$B396,'ZASOBY N'!$C$10:'ZASOBY N'!$C396,'ZASOBY N'!$C396,'ZASOBY N'!$D$10:'ZASOBY N'!$D396,'ZASOBY N'!$D396,'ZASOBY N'!$H$10:'ZASOBY N'!$H396,'ZASOBY N'!$H396 )</f>
        <v>0</v>
      </c>
      <c r="BN397" s="411">
        <f t="shared" ref="BN397:BN460" si="145">IF(AND($BL397&gt;1,$BM397&gt;=1),$AK397,IF(AND($BL397=1,$BM397&gt;1),$AK397,0))</f>
        <v>0</v>
      </c>
      <c r="BO397" s="412">
        <f t="shared" ref="BO397:BO460" si="146">IF(AND($BL397=1,$BM397=1),$AK397,0)</f>
        <v>0</v>
      </c>
      <c r="BP397" s="94" t="str">
        <f t="shared" ref="BP397:BP460" si="147">C397</f>
        <v/>
      </c>
      <c r="BQ397" s="414" t="str">
        <f>IF(AND(BS397=1,BT397=1,SUMIF($C397:$C$525,$C397,$AJ397:$AJ$525)=$AJ397),$AJ397,IF($BV397&gt;0,$BV397,IF(AND(COUNTIF($C$11:$C396,$C397)&gt;=1,COUNTIF($D396:$D396,$D397)&gt;=1),"",IF(AND(SUMIF($C397:$C$525,$C397,$AJ397:$AJ$525)&gt;$AJ397,SUMIF($D397:$D$525,$D397,$AJ397:$AJ$525)&gt;$AJ397),SUMIF($C397:$C$525,$C397,$AJ397:$AJ$525),""))))</f>
        <v/>
      </c>
      <c r="BS397" s="409">
        <f>COUNTIFS('ZASOBY N'!$B396:$B$525,'ZASOBY N'!$B396,'ZASOBY N'!$C396:'ZASOBY N'!$C$525,'ZASOBY N'!$C396,'ZASOBY N'!$D396:'ZASOBY N'!$D$525,'ZASOBY N'!$D396,'ZASOBY N'!$H396:'ZASOBY N'!$H$525,'ZASOBY N'!$H396 )</f>
        <v>0</v>
      </c>
      <c r="BT397" s="410">
        <f>COUNTIFS('ZASOBY N'!$B$10:$B396,'ZASOBY N'!$B396,'ZASOBY N'!$C$10:'ZASOBY N'!$C396,'ZASOBY N'!$C396,'ZASOBY N'!$D$10:'ZASOBY N'!$D396,'ZASOBY N'!$D396,'ZASOBY N'!$H$10:'ZASOBY N'!$H396,'ZASOBY N'!$H396 )</f>
        <v>0</v>
      </c>
      <c r="BU397" s="411">
        <f t="shared" ref="BU397:BU460" si="148">IF(AND($BS397&gt;1,$BT397&gt;=1),$AJ397,IF(AND($BS397=1,$BT397&gt;1),$AJ397,0))</f>
        <v>0</v>
      </c>
      <c r="BV397" s="412">
        <f t="shared" ref="BV397:BV460" si="149">IF(AND($BS397=1,$BT397=1),$AJ397,0)</f>
        <v>0</v>
      </c>
      <c r="BW397" s="94" t="s">
        <v>499</v>
      </c>
      <c r="BX397" s="414" t="str">
        <f>IF(AND(BZ397=1,CA397=1,SUMIF($C397:$C$525,$C397,$AI397:$AI$525)=$AI397),$AI397,IF($CC397&gt;0,$CC397,IF(AND(COUNTIF($C$11:$C396,$C397)&gt;=1,COUNTIF($D396:$D396,$D397)&gt;=1),"",IF(AND(SUMIF($C397:$C$525,$C397,$AI397:$AI$525)&gt;$AI397,SUMIF($D397:$D$525,$D397,$AI397:$AI$525)&gt;$IG397),_xlfn.AGGREGATE(14,4,$CB$11:$CB$31*($C$11:$C$31=$C397),1),""))))</f>
        <v/>
      </c>
      <c r="BZ397" s="409">
        <f>COUNTIFS('ZASOBY N'!$B396:$B$525,'ZASOBY N'!$B396,'ZASOBY N'!$C396:'ZASOBY N'!$C$525,'ZASOBY N'!$C396,'ZASOBY N'!$D396:'ZASOBY N'!$D$525,'ZASOBY N'!$D396,'ZASOBY N'!$H396:'ZASOBY N'!$H$525,'ZASOBY N'!$H396 )</f>
        <v>0</v>
      </c>
      <c r="CA397" s="410">
        <f>COUNTIFS('ZASOBY N'!$B$10:$B396,'ZASOBY N'!$B396,'ZASOBY N'!$C$10:'ZASOBY N'!$C396,'ZASOBY N'!$C396,'ZASOBY N'!$D$10:'ZASOBY N'!$D396,'ZASOBY N'!$D396,'ZASOBY N'!$H$10:'ZASOBY N'!$H396,'ZASOBY N'!$H396 )</f>
        <v>0</v>
      </c>
      <c r="CB397" s="411">
        <f t="shared" ref="CB397:CB460" si="150">IF(AND($BZ397&gt;1,$CA397&gt;=1),$AI397,IF(AND($BZ397=1,$CA397&gt;1),$AI397,0))</f>
        <v>0</v>
      </c>
      <c r="CC397" s="412">
        <f t="shared" ref="CC397:CC460" si="151">IF(AND($BZ397=1,$CA397=1),$AI397,0)</f>
        <v>0</v>
      </c>
      <c r="CE397" s="414" t="str">
        <f>IF(AND(CG397=1,CH397=1,SUMIF($C397:$C$525,$C397,$AH397:$AH$525)=$AH397),$AH397,IF($CJ397&gt;0,$CJ397,IF(AND(COUNTIF($C$11:$C396,$C397)&gt;=1,COUNTIF($D396:$D396,$D397)&gt;=1),"",IF(AND(SUMIF($C397:$C$525,$C397,$AH397:$AH$525)&gt;$AH397,SUMIF($D397:$D$525,$D397,$AH397:$AH$525)&gt;$AH397),_xlfn.AGGREGATE(14,4,$CI$11:$CI$31*($C$11:$C$31=$C397),1),""))))</f>
        <v/>
      </c>
      <c r="CG397" s="409">
        <f>COUNTIFS('ZASOBY N'!$B396:$B$525,'ZASOBY N'!$B396,'ZASOBY N'!$C396:'ZASOBY N'!$C$525,'ZASOBY N'!$C396,'ZASOBY N'!$D396:'ZASOBY N'!$D$525,'ZASOBY N'!$D396,'ZASOBY N'!$H396:'ZASOBY N'!$H$525,'ZASOBY N'!$H396 )</f>
        <v>0</v>
      </c>
      <c r="CH397" s="410">
        <f>COUNTIFS('ZASOBY N'!$B$10:$B396,'ZASOBY N'!$B396,'ZASOBY N'!$C$10:'ZASOBY N'!$C396,'ZASOBY N'!$C396,'ZASOBY N'!$D$10:'ZASOBY N'!$D396,'ZASOBY N'!$D396,'ZASOBY N'!$H$10:'ZASOBY N'!$H396,'ZASOBY N'!$H396 )</f>
        <v>0</v>
      </c>
      <c r="CI397" s="411">
        <f t="shared" ref="CI397:CI460" si="152">IF(AND($CG397&gt;1,$CH397&gt;=1),$AH397,IF(AND($CG397=1,$CH397&gt;1),$AH397,0))</f>
        <v>0</v>
      </c>
      <c r="CJ397" s="412">
        <f t="shared" ref="CJ397:CJ460" si="153">IF(AND($CG397=1,$CH397=1),$AH397,0)</f>
        <v>0</v>
      </c>
      <c r="CL397" s="414" t="str">
        <f>IF(AND(CN397=1,CO397=1,SUMIF($C397:$C$525,$C397,$AG397:$AG$525)=$AG397),$AG397,IF($CQ397&gt;0,$CQ397,IF(AND(COUNTIF($C$11:$C396,$C397)&gt;=1,COUNTIF($D396:$D396,$D397)&gt;=1),"",IF(AND(SUMIF($C397:$C$525,$C397,$AG397:$AG$525)&gt;$AG397,SUMIF($D397:$D$525,$D397,$AG397:$AG$525)&gt;$AG397),_xlfn.AGGREGATE(14,4,$CP$11:$CP$31*($C$11:$C$31=$C397),1),""))))</f>
        <v/>
      </c>
      <c r="CN397" s="409">
        <f>COUNTIFS('ZASOBY N'!$B396:$B$525,'ZASOBY N'!$B396,'ZASOBY N'!$C396:'ZASOBY N'!$C$525,'ZASOBY N'!$C396,'ZASOBY N'!$D396:'ZASOBY N'!$D$525,'ZASOBY N'!$D396,'ZASOBY N'!$H396:'ZASOBY N'!$H$525,'ZASOBY N'!$H396 )</f>
        <v>0</v>
      </c>
      <c r="CO397" s="410">
        <f>COUNTIFS('ZASOBY N'!$B$10:$B396,'ZASOBY N'!$B396,'ZASOBY N'!$C$10:'ZASOBY N'!$C396,'ZASOBY N'!$C396,'ZASOBY N'!$D$10:'ZASOBY N'!$D396,'ZASOBY N'!$D396,'ZASOBY N'!$H$10:'ZASOBY N'!$H396,'ZASOBY N'!$H396 )</f>
        <v>0</v>
      </c>
      <c r="CP397" s="411">
        <f t="shared" ref="CP397:CP460" si="154">IF(AND($CN397&gt;1,$CO397&gt;=1),$AG397,IF(AND($CN397=1,$CO397&gt;1),$AG397,0))</f>
        <v>0</v>
      </c>
      <c r="CQ397" s="412">
        <f t="shared" ref="CQ397:CQ460" si="155">IF(AND($CN397=1,$CO397=1),$AG397,0)</f>
        <v>0</v>
      </c>
      <c r="CS397" s="414" t="str">
        <f>IF(AND(CU397=1,CV397=1,SUMIF($C397:$C$525,$C397,$AF397:$AF$525)=$AF397),$AF397,IF($CX397&gt;0,$CX397,IF(AND(COUNTIF($C$11:$C396,$C397)&gt;=1,COUNTIF($D396:$D396,$D397)&gt;=1),"",IF(AND(SUMIF($C397:$C$525,$C397,$AF397:$AF$525)&gt;$AF397,SUMIF($D397:$D$525,$D397,$AF397:$AF$525)&gt;$AF397),_xlfn.AGGREGATE(14,4,$CW$11:$CW$31*($C$11:$C$31=$C397),1),""))))</f>
        <v/>
      </c>
      <c r="CU397" s="409">
        <f>COUNTIFS('ZASOBY N'!$B396:$B$525,'ZASOBY N'!$B396,'ZASOBY N'!$C396:'ZASOBY N'!$C$525,'ZASOBY N'!$C396,'ZASOBY N'!$D396:'ZASOBY N'!$D$525,'ZASOBY N'!$D396,'ZASOBY N'!$H396:'ZASOBY N'!$H$525,'ZASOBY N'!$H396 )</f>
        <v>0</v>
      </c>
      <c r="CV397" s="410">
        <f>COUNTIFS('ZASOBY N'!$B$10:$B396,'ZASOBY N'!$B396,'ZASOBY N'!$C$10:'ZASOBY N'!$C396,'ZASOBY N'!$C396,'ZASOBY N'!$D$10:'ZASOBY N'!$D396,'ZASOBY N'!$D396,'ZASOBY N'!$H$10:'ZASOBY N'!$H396,'ZASOBY N'!$H396 )</f>
        <v>0</v>
      </c>
      <c r="CW397" s="411">
        <f t="shared" ref="CW397:CW460" si="156">IF(AND($CU397&gt;1,$CV397&gt;=1),$AF397,IF(AND($CU397=1,$CV397&gt;1),$AF397,0))</f>
        <v>0</v>
      </c>
      <c r="CX397" s="412">
        <f t="shared" ref="CX397:CX460" si="157">IF(AND($CU397=1,$CV397=1),$AF397,0)</f>
        <v>0</v>
      </c>
      <c r="CZ397" s="414" t="str">
        <f>IF(AND(DB397=1,DC397=1,SUMIF($C397:$C$525,$C397,$AE397:$AE$525)=$AE397),$AE397,IF($DE397&gt;0,$DE397,IF(AND(COUNTIF($C$11:$C396,$C397)&gt;=1,COUNTIF($D396:$D396,$D397)&gt;=1),"",IF(AND(SUMIF($C397:$C$525,$C397,$AE397:$AE$525)&gt;$AE397,SUMIF($D397:$D$525,$D397,$AE397:$AE$525)&gt;$AE397),_xlfn.AGGREGATE(14,4,$DD$11:$DD$31*($C$11:$C$31=$C397),1),""))))</f>
        <v/>
      </c>
      <c r="DB397" s="409">
        <f>COUNTIFS('ZASOBY N'!$B396:$B$525,'ZASOBY N'!$B396,'ZASOBY N'!$C396:'ZASOBY N'!$C$525,'ZASOBY N'!$C396,'ZASOBY N'!$D396:'ZASOBY N'!$D$525,'ZASOBY N'!$D396,'ZASOBY N'!$H396:'ZASOBY N'!$H$525,'ZASOBY N'!$H396 )</f>
        <v>0</v>
      </c>
      <c r="DC397" s="410">
        <f>COUNTIFS('ZASOBY N'!$B$10:$B396,'ZASOBY N'!$B396,'ZASOBY N'!$C$10:'ZASOBY N'!$C396,'ZASOBY N'!$C396,'ZASOBY N'!$D$10:'ZASOBY N'!$D396,'ZASOBY N'!$D396,'ZASOBY N'!$H$10:'ZASOBY N'!$H396,'ZASOBY N'!$H396 )</f>
        <v>0</v>
      </c>
      <c r="DD397" s="411">
        <f t="shared" ref="DD397:DD460" si="158">IF(AND($DB397&gt;1,$DC397&gt;=1),$AE397,IF(AND($DB397=1,$DC397&gt;1),$AE397,0))</f>
        <v>0</v>
      </c>
      <c r="DE397" s="412">
        <f t="shared" ref="DE397:DE460" si="159">IF(AND($DB397=1,$DC397=1),$AE397,0)</f>
        <v>0</v>
      </c>
      <c r="DF397" s="399" t="str">
        <f>IF(AND(DI397=1,DJ397=1,SUMIF($C397:$C$525,$C397,$AD397:$AD$525)=$AD397),$AD397,IF($DL397&gt;0,$DL397,IF(B397="","",IF(AND(COUNTIF($C$11:$C396,$C397)&gt;=1,COUNTIF($D396:$D396,$D397)&gt;=1,COUNTIF($Z394:$Z396,$C397)=0),"",IF(AND(COUNTIF($C$11:$C396,$C397)&gt;=1,COUNTIF($D396:$D396,$D397)&gt;=1),"UJĘTO WYŻEJ",IF(AND(SUMIF($C397:$C$525,$C397,$AD397:$AD$525)&gt;$AD397,SUMIF($D397:$D$525,$D397,$AD397:$AD$525)&gt;$AD397),_xlfn.AGGREGATE(14,4,$DK$11:$DK$31*($C$11:$C$31=$C397),1),""))))))</f>
        <v/>
      </c>
      <c r="DG397" s="414" t="str">
        <f>IF(AND(DI397=1,DJ397=1,SUMIF($C397:$C$525,$C397,$AD397:$AD$525)=$AD397),$AD397,IF($DL397&gt;0,$DL397,IF(AND(COUNTIF($C$11:$C396,$C397)&gt;=1,COUNTIF($D396:$D396,$D397)&gt;=1),"",IF(AND(SUMIF($C397:$C$525,$C397,$AD397:$AD$525)&gt;$AD397,SUMIF($D397:$D$525,$D397,$AD397:$AD$525)&gt;$AD397),_xlfn.AGGREGATE(14,4,$DK$11:$DK$31*($C$11:$C$31=$C397),1),""))))</f>
        <v/>
      </c>
      <c r="DI397" s="409">
        <f>COUNTIFS('ZASOBY N'!$B396:$B$525,'ZASOBY N'!$B396,'ZASOBY N'!$C396:'ZASOBY N'!$C$525,'ZASOBY N'!$C396,'ZASOBY N'!$D396:'ZASOBY N'!$D$525,'ZASOBY N'!$D396,'ZASOBY N'!$H396:'ZASOBY N'!$H$525,'ZASOBY N'!$H396 )</f>
        <v>0</v>
      </c>
      <c r="DJ397" s="410">
        <f>COUNTIFS('ZASOBY N'!$B$10:$B396,'ZASOBY N'!$B396,'ZASOBY N'!$C$10:'ZASOBY N'!$C396,'ZASOBY N'!$C396,'ZASOBY N'!$D$10:'ZASOBY N'!$D396,'ZASOBY N'!$D396,'ZASOBY N'!$H$10:'ZASOBY N'!$H396,'ZASOBY N'!$H396 )</f>
        <v>0</v>
      </c>
      <c r="DK397" s="411">
        <f t="shared" ref="DK397:DK460" si="160">IF(AND($DI397&gt;1,$DJ397&gt;=1),$AD397,IF(AND($DI397=1,$DJ397&gt;1),$AD397,0))</f>
        <v>0</v>
      </c>
      <c r="DL397" s="412">
        <f t="shared" ref="DL397:DL460" si="161">IF(AND($DI397=1,$DJ397=1),$AD397,0)</f>
        <v>0</v>
      </c>
    </row>
    <row r="398" spans="1:116" ht="18.899999999999999" customHeight="1" x14ac:dyDescent="0.3">
      <c r="A398" s="219"/>
      <c r="B398" s="152" t="str">
        <f>IF('ZASOBY N'!A397="","",'ZASOBY N'!A397)</f>
        <v/>
      </c>
      <c r="C398" s="462" t="str">
        <f>IF('ZASOBY N'!C397="","",'ZASOBY N'!C397)</f>
        <v/>
      </c>
      <c r="D398" s="137" t="str">
        <f>IF('ZASOBY N'!B397="","",'ZASOBY N'!B397)</f>
        <v/>
      </c>
      <c r="E398" s="138"/>
      <c r="F398" s="356" t="str">
        <f>IF('ZASOBY N'!D397="","",'ZASOBY N'!D397)</f>
        <v/>
      </c>
      <c r="G398" s="220" t="str">
        <f>IF('ZASOBY N'!G397="","",'ZASOBY N'!G397)</f>
        <v/>
      </c>
      <c r="H398" s="221" t="str">
        <f>IF('ZASOBY N'!F397="","",'ZASOBY N'!F397)</f>
        <v/>
      </c>
      <c r="I398" s="221" t="str">
        <f>IF('ZASOBY N'!G397="","",'ZASOBY N'!G397)</f>
        <v/>
      </c>
      <c r="J398" s="221" t="str">
        <f>IF('ZASOBY N'!H397="","",'ZASOBY N'!H397)</f>
        <v/>
      </c>
      <c r="K398" s="214">
        <v>0</v>
      </c>
      <c r="L398" s="214">
        <v>0</v>
      </c>
      <c r="M398" s="214">
        <v>0</v>
      </c>
      <c r="N398" s="222" t="str">
        <f>IF('ZASOBY N'!BD397="x","",IF(W398="","",'ZASOBY N'!E397))</f>
        <v/>
      </c>
      <c r="O398" s="223">
        <v>0</v>
      </c>
      <c r="P398" s="223">
        <v>0</v>
      </c>
      <c r="Q398" s="226" t="str">
        <f>IF($N398="","",'UPR BILANS N'!G398*'UPR BILANS N'!N398)</f>
        <v/>
      </c>
      <c r="R398" s="225" t="str">
        <f>IF($N398="","",'ZASOBY N'!O397)</f>
        <v/>
      </c>
      <c r="S398" s="225" t="str">
        <f>IF($N398="","",IF('ZASOBY N'!Q397="",0,'ZASOBY N'!Q397))</f>
        <v/>
      </c>
      <c r="T398" s="225" t="str">
        <f>IF($N398="","",'ZASOBY N'!V397)</f>
        <v/>
      </c>
      <c r="U398" s="225" t="str">
        <f>IF($N398="","",IF('ZASOBY N'!AG397="",0,'ZASOBY N'!AG397))</f>
        <v/>
      </c>
      <c r="V398" s="225" t="str">
        <f>IF($N398="","",IF(NN!P400="",0,NN!P400))</f>
        <v/>
      </c>
      <c r="W398" s="225" t="str">
        <f t="shared" si="139"/>
        <v/>
      </c>
      <c r="X398" s="226" t="str">
        <f t="shared" si="142"/>
        <v/>
      </c>
      <c r="Y398" s="225" t="str">
        <f>IF('ZASOBY N'!AU397="","",IF(C398&lt;&gt;C397,'ZASOBY N'!AU397,IF(D398&lt;&gt;D397,'ZASOBY N'!AU397,IF(F398&lt;&gt;F397,'ZASOBY N'!AU397,IF(G398&lt;&gt;G397,'ZASOBY N'!AU397,IF(J398&lt;&gt;J397,'ZASOBY N'!AU397,IF(NN!AC400="","",IF(AND(C397=C398,H397=H398,J397=J398,NN!AC400&gt;0),"",IF(AND(C398=C399,H398=DO396,NN!CW398&gt;0),'ZASOBY N'!AU397,'ZASOBY N'!AU397)))))))))</f>
        <v/>
      </c>
      <c r="Z398" s="225" t="str">
        <f t="shared" si="140"/>
        <v/>
      </c>
      <c r="AA398" s="227" t="str">
        <f t="shared" si="144"/>
        <v/>
      </c>
      <c r="AB398" s="400" t="str">
        <f t="shared" si="141"/>
        <v/>
      </c>
      <c r="AC398" s="228" t="str">
        <f t="shared" si="143"/>
        <v/>
      </c>
      <c r="AD398" s="222">
        <f>IF(B398="",0,IF(F398="",0,INDEX(POBRANIE_!$B$6:$F$101,MATCH('UPR BILANS N'!$F398,POBRANIE_!$A$6:$A$101,0),2)))</f>
        <v>0</v>
      </c>
      <c r="AE398" s="224">
        <f>IF(OR('ZASOBY N'!G397="",'ZASOBY N'!E397=""),0,IF(B398="",0,'ZASOBY N'!G397*'ZASOBY N'!E397))</f>
        <v>0</v>
      </c>
      <c r="AF398" s="225">
        <f>IF('ZASOBY N'!O397="",0,'ZASOBY N'!O397)</f>
        <v>0</v>
      </c>
      <c r="AG398" s="225">
        <f>IF('ZASOBY N'!Q397="",0,'ZASOBY N'!Q397)</f>
        <v>0</v>
      </c>
      <c r="AH398" s="225">
        <f>IF('ZASOBY N'!V397="",0,'ZASOBY N'!V397)</f>
        <v>0</v>
      </c>
      <c r="AI398" s="225">
        <f>IF('ZASOBY N'!AG397="",0,'ZASOBY N'!AG397)</f>
        <v>0</v>
      </c>
      <c r="AJ398" s="225">
        <f>IF(NN!P400="",0,IF(NN!P400="BRAK kol.7","BRAK BADAŃ",NN!P400))</f>
        <v>0</v>
      </c>
      <c r="AK398" s="225">
        <f>IF(NN!AC400="",0,IF(NN!AC400="BRAK kol.7","BRAK BADAŃ",NN!AC400))</f>
        <v>0</v>
      </c>
      <c r="BJ398" s="414" t="str">
        <f>IF(AND(BL398=1,BM398=1,SUMIF($C398:$C$525,$C398,$AK398:$AK$525)=$AK398),$AK398,IF($BO398&gt;0,$BO398,IF(AND(COUNTIF($C$11:$C397,$C398)&gt;=1,COUNTIF($D397:$D397,$D398)&gt;=1),"",IF(AND(SUMIF($C398:$C$525,$C398,$AK398:$AK$525)&gt;=$AK398,SUMIF($D398:$D$525,$D398,$AK398:$AK$525)&gt;=$AK398),SUMIF($C398:$C$525,$C398,$AK398:$AK$525),""))))</f>
        <v/>
      </c>
      <c r="BL398" s="409">
        <f>COUNTIFS('ZASOBY N'!$B397:$B$525,'ZASOBY N'!$B397,'ZASOBY N'!$C397:'ZASOBY N'!$C$525,'ZASOBY N'!$C397,'ZASOBY N'!$D397:'ZASOBY N'!$D$525,'ZASOBY N'!$D397,'ZASOBY N'!$H397:'ZASOBY N'!$H$525,'ZASOBY N'!$H397 )</f>
        <v>0</v>
      </c>
      <c r="BM398" s="410">
        <f>COUNTIFS('ZASOBY N'!$B$10:$B397,'ZASOBY N'!$B397,'ZASOBY N'!$C$10:'ZASOBY N'!$C397,'ZASOBY N'!$C397,'ZASOBY N'!$D$10:'ZASOBY N'!$D397,'ZASOBY N'!$D397,'ZASOBY N'!$H$10:'ZASOBY N'!$H397,'ZASOBY N'!$H397 )</f>
        <v>0</v>
      </c>
      <c r="BN398" s="411">
        <f t="shared" si="145"/>
        <v>0</v>
      </c>
      <c r="BO398" s="412">
        <f t="shared" si="146"/>
        <v>0</v>
      </c>
      <c r="BP398" s="94" t="str">
        <f t="shared" si="147"/>
        <v/>
      </c>
      <c r="BQ398" s="414" t="str">
        <f>IF(AND(BS398=1,BT398=1,SUMIF($C398:$C$525,$C398,$AJ398:$AJ$525)=$AJ398),$AJ398,IF($BV398&gt;0,$BV398,IF(AND(COUNTIF($C$11:$C397,$C398)&gt;=1,COUNTIF($D397:$D397,$D398)&gt;=1),"",IF(AND(SUMIF($C398:$C$525,$C398,$AJ398:$AJ$525)&gt;$AJ398,SUMIF($D398:$D$525,$D398,$AJ398:$AJ$525)&gt;$AJ398),SUMIF($C398:$C$525,$C398,$AJ398:$AJ$525),""))))</f>
        <v/>
      </c>
      <c r="BS398" s="409">
        <f>COUNTIFS('ZASOBY N'!$B397:$B$525,'ZASOBY N'!$B397,'ZASOBY N'!$C397:'ZASOBY N'!$C$525,'ZASOBY N'!$C397,'ZASOBY N'!$D397:'ZASOBY N'!$D$525,'ZASOBY N'!$D397,'ZASOBY N'!$H397:'ZASOBY N'!$H$525,'ZASOBY N'!$H397 )</f>
        <v>0</v>
      </c>
      <c r="BT398" s="410">
        <f>COUNTIFS('ZASOBY N'!$B$10:$B397,'ZASOBY N'!$B397,'ZASOBY N'!$C$10:'ZASOBY N'!$C397,'ZASOBY N'!$C397,'ZASOBY N'!$D$10:'ZASOBY N'!$D397,'ZASOBY N'!$D397,'ZASOBY N'!$H$10:'ZASOBY N'!$H397,'ZASOBY N'!$H397 )</f>
        <v>0</v>
      </c>
      <c r="BU398" s="411">
        <f t="shared" si="148"/>
        <v>0</v>
      </c>
      <c r="BV398" s="412">
        <f t="shared" si="149"/>
        <v>0</v>
      </c>
      <c r="BW398" s="94" t="s">
        <v>499</v>
      </c>
      <c r="BX398" s="414" t="str">
        <f>IF(AND(BZ398=1,CA398=1,SUMIF($C398:$C$525,$C398,$AI398:$AI$525)=$AI398),$AI398,IF($CC398&gt;0,$CC398,IF(AND(COUNTIF($C$11:$C397,$C398)&gt;=1,COUNTIF($D397:$D397,$D398)&gt;=1),"",IF(AND(SUMIF($C398:$C$525,$C398,$AI398:$AI$525)&gt;$AI398,SUMIF($D398:$D$525,$D398,$AI398:$AI$525)&gt;$IG398),_xlfn.AGGREGATE(14,4,$CB$11:$CB$31*($C$11:$C$31=$C398),1),""))))</f>
        <v/>
      </c>
      <c r="BZ398" s="409">
        <f>COUNTIFS('ZASOBY N'!$B397:$B$525,'ZASOBY N'!$B397,'ZASOBY N'!$C397:'ZASOBY N'!$C$525,'ZASOBY N'!$C397,'ZASOBY N'!$D397:'ZASOBY N'!$D$525,'ZASOBY N'!$D397,'ZASOBY N'!$H397:'ZASOBY N'!$H$525,'ZASOBY N'!$H397 )</f>
        <v>0</v>
      </c>
      <c r="CA398" s="410">
        <f>COUNTIFS('ZASOBY N'!$B$10:$B397,'ZASOBY N'!$B397,'ZASOBY N'!$C$10:'ZASOBY N'!$C397,'ZASOBY N'!$C397,'ZASOBY N'!$D$10:'ZASOBY N'!$D397,'ZASOBY N'!$D397,'ZASOBY N'!$H$10:'ZASOBY N'!$H397,'ZASOBY N'!$H397 )</f>
        <v>0</v>
      </c>
      <c r="CB398" s="411">
        <f t="shared" si="150"/>
        <v>0</v>
      </c>
      <c r="CC398" s="412">
        <f t="shared" si="151"/>
        <v>0</v>
      </c>
      <c r="CE398" s="414" t="str">
        <f>IF(AND(CG398=1,CH398=1,SUMIF($C398:$C$525,$C398,$AH398:$AH$525)=$AH398),$AH398,IF($CJ398&gt;0,$CJ398,IF(AND(COUNTIF($C$11:$C397,$C398)&gt;=1,COUNTIF($D397:$D397,$D398)&gt;=1),"",IF(AND(SUMIF($C398:$C$525,$C398,$AH398:$AH$525)&gt;$AH398,SUMIF($D398:$D$525,$D398,$AH398:$AH$525)&gt;$AH398),_xlfn.AGGREGATE(14,4,$CI$11:$CI$31*($C$11:$C$31=$C398),1),""))))</f>
        <v/>
      </c>
      <c r="CG398" s="409">
        <f>COUNTIFS('ZASOBY N'!$B397:$B$525,'ZASOBY N'!$B397,'ZASOBY N'!$C397:'ZASOBY N'!$C$525,'ZASOBY N'!$C397,'ZASOBY N'!$D397:'ZASOBY N'!$D$525,'ZASOBY N'!$D397,'ZASOBY N'!$H397:'ZASOBY N'!$H$525,'ZASOBY N'!$H397 )</f>
        <v>0</v>
      </c>
      <c r="CH398" s="410">
        <f>COUNTIFS('ZASOBY N'!$B$10:$B397,'ZASOBY N'!$B397,'ZASOBY N'!$C$10:'ZASOBY N'!$C397,'ZASOBY N'!$C397,'ZASOBY N'!$D$10:'ZASOBY N'!$D397,'ZASOBY N'!$D397,'ZASOBY N'!$H$10:'ZASOBY N'!$H397,'ZASOBY N'!$H397 )</f>
        <v>0</v>
      </c>
      <c r="CI398" s="411">
        <f t="shared" si="152"/>
        <v>0</v>
      </c>
      <c r="CJ398" s="412">
        <f t="shared" si="153"/>
        <v>0</v>
      </c>
      <c r="CL398" s="414" t="str">
        <f>IF(AND(CN398=1,CO398=1,SUMIF($C398:$C$525,$C398,$AG398:$AG$525)=$AG398),$AG398,IF($CQ398&gt;0,$CQ398,IF(AND(COUNTIF($C$11:$C397,$C398)&gt;=1,COUNTIF($D397:$D397,$D398)&gt;=1),"",IF(AND(SUMIF($C398:$C$525,$C398,$AG398:$AG$525)&gt;$AG398,SUMIF($D398:$D$525,$D398,$AG398:$AG$525)&gt;$AG398),_xlfn.AGGREGATE(14,4,$CP$11:$CP$31*($C$11:$C$31=$C398),1),""))))</f>
        <v/>
      </c>
      <c r="CN398" s="409">
        <f>COUNTIFS('ZASOBY N'!$B397:$B$525,'ZASOBY N'!$B397,'ZASOBY N'!$C397:'ZASOBY N'!$C$525,'ZASOBY N'!$C397,'ZASOBY N'!$D397:'ZASOBY N'!$D$525,'ZASOBY N'!$D397,'ZASOBY N'!$H397:'ZASOBY N'!$H$525,'ZASOBY N'!$H397 )</f>
        <v>0</v>
      </c>
      <c r="CO398" s="410">
        <f>COUNTIFS('ZASOBY N'!$B$10:$B397,'ZASOBY N'!$B397,'ZASOBY N'!$C$10:'ZASOBY N'!$C397,'ZASOBY N'!$C397,'ZASOBY N'!$D$10:'ZASOBY N'!$D397,'ZASOBY N'!$D397,'ZASOBY N'!$H$10:'ZASOBY N'!$H397,'ZASOBY N'!$H397 )</f>
        <v>0</v>
      </c>
      <c r="CP398" s="411">
        <f t="shared" si="154"/>
        <v>0</v>
      </c>
      <c r="CQ398" s="412">
        <f t="shared" si="155"/>
        <v>0</v>
      </c>
      <c r="CS398" s="414" t="str">
        <f>IF(AND(CU398=1,CV398=1,SUMIF($C398:$C$525,$C398,$AF398:$AF$525)=$AF398),$AF398,IF($CX398&gt;0,$CX398,IF(AND(COUNTIF($C$11:$C397,$C398)&gt;=1,COUNTIF($D397:$D397,$D398)&gt;=1),"",IF(AND(SUMIF($C398:$C$525,$C398,$AF398:$AF$525)&gt;$AF398,SUMIF($D398:$D$525,$D398,$AF398:$AF$525)&gt;$AF398),_xlfn.AGGREGATE(14,4,$CW$11:$CW$31*($C$11:$C$31=$C398),1),""))))</f>
        <v/>
      </c>
      <c r="CU398" s="409">
        <f>COUNTIFS('ZASOBY N'!$B397:$B$525,'ZASOBY N'!$B397,'ZASOBY N'!$C397:'ZASOBY N'!$C$525,'ZASOBY N'!$C397,'ZASOBY N'!$D397:'ZASOBY N'!$D$525,'ZASOBY N'!$D397,'ZASOBY N'!$H397:'ZASOBY N'!$H$525,'ZASOBY N'!$H397 )</f>
        <v>0</v>
      </c>
      <c r="CV398" s="410">
        <f>COUNTIFS('ZASOBY N'!$B$10:$B397,'ZASOBY N'!$B397,'ZASOBY N'!$C$10:'ZASOBY N'!$C397,'ZASOBY N'!$C397,'ZASOBY N'!$D$10:'ZASOBY N'!$D397,'ZASOBY N'!$D397,'ZASOBY N'!$H$10:'ZASOBY N'!$H397,'ZASOBY N'!$H397 )</f>
        <v>0</v>
      </c>
      <c r="CW398" s="411">
        <f t="shared" si="156"/>
        <v>0</v>
      </c>
      <c r="CX398" s="412">
        <f t="shared" si="157"/>
        <v>0</v>
      </c>
      <c r="CZ398" s="414" t="str">
        <f>IF(AND(DB398=1,DC398=1,SUMIF($C398:$C$525,$C398,$AE398:$AE$525)=$AE398),$AE398,IF($DE398&gt;0,$DE398,IF(AND(COUNTIF($C$11:$C397,$C398)&gt;=1,COUNTIF($D397:$D397,$D398)&gt;=1),"",IF(AND(SUMIF($C398:$C$525,$C398,$AE398:$AE$525)&gt;$AE398,SUMIF($D398:$D$525,$D398,$AE398:$AE$525)&gt;$AE398),_xlfn.AGGREGATE(14,4,$DD$11:$DD$31*($C$11:$C$31=$C398),1),""))))</f>
        <v/>
      </c>
      <c r="DB398" s="409">
        <f>COUNTIFS('ZASOBY N'!$B397:$B$525,'ZASOBY N'!$B397,'ZASOBY N'!$C397:'ZASOBY N'!$C$525,'ZASOBY N'!$C397,'ZASOBY N'!$D397:'ZASOBY N'!$D$525,'ZASOBY N'!$D397,'ZASOBY N'!$H397:'ZASOBY N'!$H$525,'ZASOBY N'!$H397 )</f>
        <v>0</v>
      </c>
      <c r="DC398" s="410">
        <f>COUNTIFS('ZASOBY N'!$B$10:$B397,'ZASOBY N'!$B397,'ZASOBY N'!$C$10:'ZASOBY N'!$C397,'ZASOBY N'!$C397,'ZASOBY N'!$D$10:'ZASOBY N'!$D397,'ZASOBY N'!$D397,'ZASOBY N'!$H$10:'ZASOBY N'!$H397,'ZASOBY N'!$H397 )</f>
        <v>0</v>
      </c>
      <c r="DD398" s="411">
        <f t="shared" si="158"/>
        <v>0</v>
      </c>
      <c r="DE398" s="412">
        <f t="shared" si="159"/>
        <v>0</v>
      </c>
      <c r="DF398" s="399" t="str">
        <f>IF(AND(DI398=1,DJ398=1,SUMIF($C398:$C$525,$C398,$AD398:$AD$525)=$AD398),$AD398,IF($DL398&gt;0,$DL398,IF(B398="","",IF(AND(COUNTIF($C$11:$C397,$C398)&gt;=1,COUNTIF($D397:$D397,$D398)&gt;=1,COUNTIF($Z395:$Z397,$C398)=0),"",IF(AND(COUNTIF($C$11:$C397,$C398)&gt;=1,COUNTIF($D397:$D397,$D398)&gt;=1),"UJĘTO WYŻEJ",IF(AND(SUMIF($C398:$C$525,$C398,$AD398:$AD$525)&gt;$AD398,SUMIF($D398:$D$525,$D398,$AD398:$AD$525)&gt;$AD398),_xlfn.AGGREGATE(14,4,$DK$11:$DK$31*($C$11:$C$31=$C398),1),""))))))</f>
        <v/>
      </c>
      <c r="DG398" s="414" t="str">
        <f>IF(AND(DI398=1,DJ398=1,SUMIF($C398:$C$525,$C398,$AD398:$AD$525)=$AD398),$AD398,IF($DL398&gt;0,$DL398,IF(AND(COUNTIF($C$11:$C397,$C398)&gt;=1,COUNTIF($D397:$D397,$D398)&gt;=1),"",IF(AND(SUMIF($C398:$C$525,$C398,$AD398:$AD$525)&gt;$AD398,SUMIF($D398:$D$525,$D398,$AD398:$AD$525)&gt;$AD398),_xlfn.AGGREGATE(14,4,$DK$11:$DK$31*($C$11:$C$31=$C398),1),""))))</f>
        <v/>
      </c>
      <c r="DI398" s="409">
        <f>COUNTIFS('ZASOBY N'!$B397:$B$525,'ZASOBY N'!$B397,'ZASOBY N'!$C397:'ZASOBY N'!$C$525,'ZASOBY N'!$C397,'ZASOBY N'!$D397:'ZASOBY N'!$D$525,'ZASOBY N'!$D397,'ZASOBY N'!$H397:'ZASOBY N'!$H$525,'ZASOBY N'!$H397 )</f>
        <v>0</v>
      </c>
      <c r="DJ398" s="410">
        <f>COUNTIFS('ZASOBY N'!$B$10:$B397,'ZASOBY N'!$B397,'ZASOBY N'!$C$10:'ZASOBY N'!$C397,'ZASOBY N'!$C397,'ZASOBY N'!$D$10:'ZASOBY N'!$D397,'ZASOBY N'!$D397,'ZASOBY N'!$H$10:'ZASOBY N'!$H397,'ZASOBY N'!$H397 )</f>
        <v>0</v>
      </c>
      <c r="DK398" s="411">
        <f t="shared" si="160"/>
        <v>0</v>
      </c>
      <c r="DL398" s="412">
        <f t="shared" si="161"/>
        <v>0</v>
      </c>
    </row>
    <row r="399" spans="1:116" ht="18.899999999999999" customHeight="1" x14ac:dyDescent="0.3">
      <c r="A399" s="219"/>
      <c r="B399" s="152" t="str">
        <f>IF('ZASOBY N'!A398="","",'ZASOBY N'!A398)</f>
        <v/>
      </c>
      <c r="C399" s="462" t="str">
        <f>IF('ZASOBY N'!C398="","",'ZASOBY N'!C398)</f>
        <v/>
      </c>
      <c r="D399" s="137" t="str">
        <f>IF('ZASOBY N'!B398="","",'ZASOBY N'!B398)</f>
        <v/>
      </c>
      <c r="E399" s="138"/>
      <c r="F399" s="356" t="str">
        <f>IF('ZASOBY N'!D398="","",'ZASOBY N'!D398)</f>
        <v/>
      </c>
      <c r="G399" s="220" t="str">
        <f>IF('ZASOBY N'!G398="","",'ZASOBY N'!G398)</f>
        <v/>
      </c>
      <c r="H399" s="221" t="str">
        <f>IF('ZASOBY N'!F398="","",'ZASOBY N'!F398)</f>
        <v/>
      </c>
      <c r="I399" s="221" t="str">
        <f>IF('ZASOBY N'!G398="","",'ZASOBY N'!G398)</f>
        <v/>
      </c>
      <c r="J399" s="221" t="str">
        <f>IF('ZASOBY N'!H398="","",'ZASOBY N'!H398)</f>
        <v/>
      </c>
      <c r="K399" s="214">
        <v>0</v>
      </c>
      <c r="L399" s="214">
        <v>0</v>
      </c>
      <c r="M399" s="214">
        <v>0</v>
      </c>
      <c r="N399" s="222" t="str">
        <f>IF('ZASOBY N'!BD398="x","",IF(W399="","",'ZASOBY N'!E398))</f>
        <v/>
      </c>
      <c r="O399" s="223">
        <v>0</v>
      </c>
      <c r="P399" s="223">
        <v>0</v>
      </c>
      <c r="Q399" s="226" t="str">
        <f>IF($N399="","",'UPR BILANS N'!G399*'UPR BILANS N'!N399)</f>
        <v/>
      </c>
      <c r="R399" s="225" t="str">
        <f>IF($N399="","",'ZASOBY N'!O398)</f>
        <v/>
      </c>
      <c r="S399" s="225" t="str">
        <f>IF($N399="","",IF('ZASOBY N'!Q398="",0,'ZASOBY N'!Q398))</f>
        <v/>
      </c>
      <c r="T399" s="225" t="str">
        <f>IF($N399="","",'ZASOBY N'!V398)</f>
        <v/>
      </c>
      <c r="U399" s="225" t="str">
        <f>IF($N399="","",IF('ZASOBY N'!AG398="",0,'ZASOBY N'!AG398))</f>
        <v/>
      </c>
      <c r="V399" s="225" t="str">
        <f>IF($N399="","",IF(NN!P401="",0,NN!P401))</f>
        <v/>
      </c>
      <c r="W399" s="225" t="str">
        <f t="shared" si="139"/>
        <v/>
      </c>
      <c r="X399" s="226" t="str">
        <f t="shared" si="142"/>
        <v/>
      </c>
      <c r="Y399" s="225" t="str">
        <f>IF('ZASOBY N'!AU398="","",IF(C399&lt;&gt;C398,'ZASOBY N'!AU398,IF(D399&lt;&gt;D398,'ZASOBY N'!AU398,IF(F399&lt;&gt;F398,'ZASOBY N'!AU398,IF(G399&lt;&gt;G398,'ZASOBY N'!AU398,IF(J399&lt;&gt;J398,'ZASOBY N'!AU398,IF(NN!AC401="","",IF(AND(C398=C399,H398=H399,J398=J399,NN!AC401&gt;0),"",IF(AND(C399=C400,H399=DO397,NN!CW399&gt;0),'ZASOBY N'!AU398,'ZASOBY N'!AU398)))))))))</f>
        <v/>
      </c>
      <c r="Z399" s="225" t="str">
        <f t="shared" si="140"/>
        <v/>
      </c>
      <c r="AA399" s="227" t="str">
        <f t="shared" si="144"/>
        <v/>
      </c>
      <c r="AB399" s="400" t="str">
        <f t="shared" si="141"/>
        <v/>
      </c>
      <c r="AC399" s="228" t="str">
        <f t="shared" si="143"/>
        <v/>
      </c>
      <c r="AD399" s="222">
        <f>IF(B399="",0,IF(F399="",0,INDEX(POBRANIE_!$B$6:$F$101,MATCH('UPR BILANS N'!$F399,POBRANIE_!$A$6:$A$101,0),2)))</f>
        <v>0</v>
      </c>
      <c r="AE399" s="224">
        <f>IF(OR('ZASOBY N'!G398="",'ZASOBY N'!E398=""),0,IF(B399="",0,'ZASOBY N'!G398*'ZASOBY N'!E398))</f>
        <v>0</v>
      </c>
      <c r="AF399" s="225">
        <f>IF('ZASOBY N'!O398="",0,'ZASOBY N'!O398)</f>
        <v>0</v>
      </c>
      <c r="AG399" s="225">
        <f>IF('ZASOBY N'!Q398="",0,'ZASOBY N'!Q398)</f>
        <v>0</v>
      </c>
      <c r="AH399" s="225">
        <f>IF('ZASOBY N'!V398="",0,'ZASOBY N'!V398)</f>
        <v>0</v>
      </c>
      <c r="AI399" s="225">
        <f>IF('ZASOBY N'!AG398="",0,'ZASOBY N'!AG398)</f>
        <v>0</v>
      </c>
      <c r="AJ399" s="225">
        <f>IF(NN!P401="",0,IF(NN!P401="BRAK kol.7","BRAK BADAŃ",NN!P401))</f>
        <v>0</v>
      </c>
      <c r="AK399" s="225">
        <f>IF(NN!AC401="",0,IF(NN!AC401="BRAK kol.7","BRAK BADAŃ",NN!AC401))</f>
        <v>0</v>
      </c>
      <c r="BJ399" s="414" t="str">
        <f>IF(AND(BL399=1,BM399=1,SUMIF($C399:$C$525,$C399,$AK399:$AK$525)=$AK399),$AK399,IF($BO399&gt;0,$BO399,IF(AND(COUNTIF($C$11:$C398,$C399)&gt;=1,COUNTIF($D398:$D398,$D399)&gt;=1),"",IF(AND(SUMIF($C399:$C$525,$C399,$AK399:$AK$525)&gt;=$AK399,SUMIF($D399:$D$525,$D399,$AK399:$AK$525)&gt;=$AK399),SUMIF($C399:$C$525,$C399,$AK399:$AK$525),""))))</f>
        <v/>
      </c>
      <c r="BL399" s="409">
        <f>COUNTIFS('ZASOBY N'!$B398:$B$525,'ZASOBY N'!$B398,'ZASOBY N'!$C398:'ZASOBY N'!$C$525,'ZASOBY N'!$C398,'ZASOBY N'!$D398:'ZASOBY N'!$D$525,'ZASOBY N'!$D398,'ZASOBY N'!$H398:'ZASOBY N'!$H$525,'ZASOBY N'!$H398 )</f>
        <v>0</v>
      </c>
      <c r="BM399" s="410">
        <f>COUNTIFS('ZASOBY N'!$B$10:$B398,'ZASOBY N'!$B398,'ZASOBY N'!$C$10:'ZASOBY N'!$C398,'ZASOBY N'!$C398,'ZASOBY N'!$D$10:'ZASOBY N'!$D398,'ZASOBY N'!$D398,'ZASOBY N'!$H$10:'ZASOBY N'!$H398,'ZASOBY N'!$H398 )</f>
        <v>0</v>
      </c>
      <c r="BN399" s="411">
        <f t="shared" si="145"/>
        <v>0</v>
      </c>
      <c r="BO399" s="412">
        <f t="shared" si="146"/>
        <v>0</v>
      </c>
      <c r="BP399" s="94" t="str">
        <f t="shared" si="147"/>
        <v/>
      </c>
      <c r="BQ399" s="414" t="str">
        <f>IF(AND(BS399=1,BT399=1,SUMIF($C399:$C$525,$C399,$AJ399:$AJ$525)=$AJ399),$AJ399,IF($BV399&gt;0,$BV399,IF(AND(COUNTIF($C$11:$C398,$C399)&gt;=1,COUNTIF($D398:$D398,$D399)&gt;=1),"",IF(AND(SUMIF($C399:$C$525,$C399,$AJ399:$AJ$525)&gt;$AJ399,SUMIF($D399:$D$525,$D399,$AJ399:$AJ$525)&gt;$AJ399),SUMIF($C399:$C$525,$C399,$AJ399:$AJ$525),""))))</f>
        <v/>
      </c>
      <c r="BS399" s="409">
        <f>COUNTIFS('ZASOBY N'!$B398:$B$525,'ZASOBY N'!$B398,'ZASOBY N'!$C398:'ZASOBY N'!$C$525,'ZASOBY N'!$C398,'ZASOBY N'!$D398:'ZASOBY N'!$D$525,'ZASOBY N'!$D398,'ZASOBY N'!$H398:'ZASOBY N'!$H$525,'ZASOBY N'!$H398 )</f>
        <v>0</v>
      </c>
      <c r="BT399" s="410">
        <f>COUNTIFS('ZASOBY N'!$B$10:$B398,'ZASOBY N'!$B398,'ZASOBY N'!$C$10:'ZASOBY N'!$C398,'ZASOBY N'!$C398,'ZASOBY N'!$D$10:'ZASOBY N'!$D398,'ZASOBY N'!$D398,'ZASOBY N'!$H$10:'ZASOBY N'!$H398,'ZASOBY N'!$H398 )</f>
        <v>0</v>
      </c>
      <c r="BU399" s="411">
        <f t="shared" si="148"/>
        <v>0</v>
      </c>
      <c r="BV399" s="412">
        <f t="shared" si="149"/>
        <v>0</v>
      </c>
      <c r="BW399" s="94" t="s">
        <v>499</v>
      </c>
      <c r="BX399" s="414" t="str">
        <f>IF(AND(BZ399=1,CA399=1,SUMIF($C399:$C$525,$C399,$AI399:$AI$525)=$AI399),$AI399,IF($CC399&gt;0,$CC399,IF(AND(COUNTIF($C$11:$C398,$C399)&gt;=1,COUNTIF($D398:$D398,$D399)&gt;=1),"",IF(AND(SUMIF($C399:$C$525,$C399,$AI399:$AI$525)&gt;$AI399,SUMIF($D399:$D$525,$D399,$AI399:$AI$525)&gt;$IG399),_xlfn.AGGREGATE(14,4,$CB$11:$CB$31*($C$11:$C$31=$C399),1),""))))</f>
        <v/>
      </c>
      <c r="BZ399" s="409">
        <f>COUNTIFS('ZASOBY N'!$B398:$B$525,'ZASOBY N'!$B398,'ZASOBY N'!$C398:'ZASOBY N'!$C$525,'ZASOBY N'!$C398,'ZASOBY N'!$D398:'ZASOBY N'!$D$525,'ZASOBY N'!$D398,'ZASOBY N'!$H398:'ZASOBY N'!$H$525,'ZASOBY N'!$H398 )</f>
        <v>0</v>
      </c>
      <c r="CA399" s="410">
        <f>COUNTIFS('ZASOBY N'!$B$10:$B398,'ZASOBY N'!$B398,'ZASOBY N'!$C$10:'ZASOBY N'!$C398,'ZASOBY N'!$C398,'ZASOBY N'!$D$10:'ZASOBY N'!$D398,'ZASOBY N'!$D398,'ZASOBY N'!$H$10:'ZASOBY N'!$H398,'ZASOBY N'!$H398 )</f>
        <v>0</v>
      </c>
      <c r="CB399" s="411">
        <f t="shared" si="150"/>
        <v>0</v>
      </c>
      <c r="CC399" s="412">
        <f t="shared" si="151"/>
        <v>0</v>
      </c>
      <c r="CE399" s="414" t="str">
        <f>IF(AND(CG399=1,CH399=1,SUMIF($C399:$C$525,$C399,$AH399:$AH$525)=$AH399),$AH399,IF($CJ399&gt;0,$CJ399,IF(AND(COUNTIF($C$11:$C398,$C399)&gt;=1,COUNTIF($D398:$D398,$D399)&gt;=1),"",IF(AND(SUMIF($C399:$C$525,$C399,$AH399:$AH$525)&gt;$AH399,SUMIF($D399:$D$525,$D399,$AH399:$AH$525)&gt;$AH399),_xlfn.AGGREGATE(14,4,$CI$11:$CI$31*($C$11:$C$31=$C399),1),""))))</f>
        <v/>
      </c>
      <c r="CG399" s="409">
        <f>COUNTIFS('ZASOBY N'!$B398:$B$525,'ZASOBY N'!$B398,'ZASOBY N'!$C398:'ZASOBY N'!$C$525,'ZASOBY N'!$C398,'ZASOBY N'!$D398:'ZASOBY N'!$D$525,'ZASOBY N'!$D398,'ZASOBY N'!$H398:'ZASOBY N'!$H$525,'ZASOBY N'!$H398 )</f>
        <v>0</v>
      </c>
      <c r="CH399" s="410">
        <f>COUNTIFS('ZASOBY N'!$B$10:$B398,'ZASOBY N'!$B398,'ZASOBY N'!$C$10:'ZASOBY N'!$C398,'ZASOBY N'!$C398,'ZASOBY N'!$D$10:'ZASOBY N'!$D398,'ZASOBY N'!$D398,'ZASOBY N'!$H$10:'ZASOBY N'!$H398,'ZASOBY N'!$H398 )</f>
        <v>0</v>
      </c>
      <c r="CI399" s="411">
        <f t="shared" si="152"/>
        <v>0</v>
      </c>
      <c r="CJ399" s="412">
        <f t="shared" si="153"/>
        <v>0</v>
      </c>
      <c r="CL399" s="414" t="str">
        <f>IF(AND(CN399=1,CO399=1,SUMIF($C399:$C$525,$C399,$AG399:$AG$525)=$AG399),$AG399,IF($CQ399&gt;0,$CQ399,IF(AND(COUNTIF($C$11:$C398,$C399)&gt;=1,COUNTIF($D398:$D398,$D399)&gt;=1),"",IF(AND(SUMIF($C399:$C$525,$C399,$AG399:$AG$525)&gt;$AG399,SUMIF($D399:$D$525,$D399,$AG399:$AG$525)&gt;$AG399),_xlfn.AGGREGATE(14,4,$CP$11:$CP$31*($C$11:$C$31=$C399),1),""))))</f>
        <v/>
      </c>
      <c r="CN399" s="409">
        <f>COUNTIFS('ZASOBY N'!$B398:$B$525,'ZASOBY N'!$B398,'ZASOBY N'!$C398:'ZASOBY N'!$C$525,'ZASOBY N'!$C398,'ZASOBY N'!$D398:'ZASOBY N'!$D$525,'ZASOBY N'!$D398,'ZASOBY N'!$H398:'ZASOBY N'!$H$525,'ZASOBY N'!$H398 )</f>
        <v>0</v>
      </c>
      <c r="CO399" s="410">
        <f>COUNTIFS('ZASOBY N'!$B$10:$B398,'ZASOBY N'!$B398,'ZASOBY N'!$C$10:'ZASOBY N'!$C398,'ZASOBY N'!$C398,'ZASOBY N'!$D$10:'ZASOBY N'!$D398,'ZASOBY N'!$D398,'ZASOBY N'!$H$10:'ZASOBY N'!$H398,'ZASOBY N'!$H398 )</f>
        <v>0</v>
      </c>
      <c r="CP399" s="411">
        <f t="shared" si="154"/>
        <v>0</v>
      </c>
      <c r="CQ399" s="412">
        <f t="shared" si="155"/>
        <v>0</v>
      </c>
      <c r="CS399" s="414" t="str">
        <f>IF(AND(CU399=1,CV399=1,SUMIF($C399:$C$525,$C399,$AF399:$AF$525)=$AF399),$AF399,IF($CX399&gt;0,$CX399,IF(AND(COUNTIF($C$11:$C398,$C399)&gt;=1,COUNTIF($D398:$D398,$D399)&gt;=1),"",IF(AND(SUMIF($C399:$C$525,$C399,$AF399:$AF$525)&gt;$AF399,SUMIF($D399:$D$525,$D399,$AF399:$AF$525)&gt;$AF399),_xlfn.AGGREGATE(14,4,$CW$11:$CW$31*($C$11:$C$31=$C399),1),""))))</f>
        <v/>
      </c>
      <c r="CU399" s="409">
        <f>COUNTIFS('ZASOBY N'!$B398:$B$525,'ZASOBY N'!$B398,'ZASOBY N'!$C398:'ZASOBY N'!$C$525,'ZASOBY N'!$C398,'ZASOBY N'!$D398:'ZASOBY N'!$D$525,'ZASOBY N'!$D398,'ZASOBY N'!$H398:'ZASOBY N'!$H$525,'ZASOBY N'!$H398 )</f>
        <v>0</v>
      </c>
      <c r="CV399" s="410">
        <f>COUNTIFS('ZASOBY N'!$B$10:$B398,'ZASOBY N'!$B398,'ZASOBY N'!$C$10:'ZASOBY N'!$C398,'ZASOBY N'!$C398,'ZASOBY N'!$D$10:'ZASOBY N'!$D398,'ZASOBY N'!$D398,'ZASOBY N'!$H$10:'ZASOBY N'!$H398,'ZASOBY N'!$H398 )</f>
        <v>0</v>
      </c>
      <c r="CW399" s="411">
        <f t="shared" si="156"/>
        <v>0</v>
      </c>
      <c r="CX399" s="412">
        <f t="shared" si="157"/>
        <v>0</v>
      </c>
      <c r="CZ399" s="414" t="str">
        <f>IF(AND(DB399=1,DC399=1,SUMIF($C399:$C$525,$C399,$AE399:$AE$525)=$AE399),$AE399,IF($DE399&gt;0,$DE399,IF(AND(COUNTIF($C$11:$C398,$C399)&gt;=1,COUNTIF($D398:$D398,$D399)&gt;=1),"",IF(AND(SUMIF($C399:$C$525,$C399,$AE399:$AE$525)&gt;$AE399,SUMIF($D399:$D$525,$D399,$AE399:$AE$525)&gt;$AE399),_xlfn.AGGREGATE(14,4,$DD$11:$DD$31*($C$11:$C$31=$C399),1),""))))</f>
        <v/>
      </c>
      <c r="DB399" s="409">
        <f>COUNTIFS('ZASOBY N'!$B398:$B$525,'ZASOBY N'!$B398,'ZASOBY N'!$C398:'ZASOBY N'!$C$525,'ZASOBY N'!$C398,'ZASOBY N'!$D398:'ZASOBY N'!$D$525,'ZASOBY N'!$D398,'ZASOBY N'!$H398:'ZASOBY N'!$H$525,'ZASOBY N'!$H398 )</f>
        <v>0</v>
      </c>
      <c r="DC399" s="410">
        <f>COUNTIFS('ZASOBY N'!$B$10:$B398,'ZASOBY N'!$B398,'ZASOBY N'!$C$10:'ZASOBY N'!$C398,'ZASOBY N'!$C398,'ZASOBY N'!$D$10:'ZASOBY N'!$D398,'ZASOBY N'!$D398,'ZASOBY N'!$H$10:'ZASOBY N'!$H398,'ZASOBY N'!$H398 )</f>
        <v>0</v>
      </c>
      <c r="DD399" s="411">
        <f t="shared" si="158"/>
        <v>0</v>
      </c>
      <c r="DE399" s="412">
        <f t="shared" si="159"/>
        <v>0</v>
      </c>
      <c r="DF399" s="399" t="str">
        <f>IF(AND(DI399=1,DJ399=1,SUMIF($C399:$C$525,$C399,$AD399:$AD$525)=$AD399),$AD399,IF($DL399&gt;0,$DL399,IF(B399="","",IF(AND(COUNTIF($C$11:$C398,$C399)&gt;=1,COUNTIF($D398:$D398,$D399)&gt;=1,COUNTIF($Z396:$Z398,$C399)=0),"",IF(AND(COUNTIF($C$11:$C398,$C399)&gt;=1,COUNTIF($D398:$D398,$D399)&gt;=1),"UJĘTO WYŻEJ",IF(AND(SUMIF($C399:$C$525,$C399,$AD399:$AD$525)&gt;$AD399,SUMIF($D399:$D$525,$D399,$AD399:$AD$525)&gt;$AD399),_xlfn.AGGREGATE(14,4,$DK$11:$DK$31*($C$11:$C$31=$C399),1),""))))))</f>
        <v/>
      </c>
      <c r="DG399" s="414" t="str">
        <f>IF(AND(DI399=1,DJ399=1,SUMIF($C399:$C$525,$C399,$AD399:$AD$525)=$AD399),$AD399,IF($DL399&gt;0,$DL399,IF(AND(COUNTIF($C$11:$C398,$C399)&gt;=1,COUNTIF($D398:$D398,$D399)&gt;=1),"",IF(AND(SUMIF($C399:$C$525,$C399,$AD399:$AD$525)&gt;$AD399,SUMIF($D399:$D$525,$D399,$AD399:$AD$525)&gt;$AD399),_xlfn.AGGREGATE(14,4,$DK$11:$DK$31*($C$11:$C$31=$C399),1),""))))</f>
        <v/>
      </c>
      <c r="DI399" s="409">
        <f>COUNTIFS('ZASOBY N'!$B398:$B$525,'ZASOBY N'!$B398,'ZASOBY N'!$C398:'ZASOBY N'!$C$525,'ZASOBY N'!$C398,'ZASOBY N'!$D398:'ZASOBY N'!$D$525,'ZASOBY N'!$D398,'ZASOBY N'!$H398:'ZASOBY N'!$H$525,'ZASOBY N'!$H398 )</f>
        <v>0</v>
      </c>
      <c r="DJ399" s="410">
        <f>COUNTIFS('ZASOBY N'!$B$10:$B398,'ZASOBY N'!$B398,'ZASOBY N'!$C$10:'ZASOBY N'!$C398,'ZASOBY N'!$C398,'ZASOBY N'!$D$10:'ZASOBY N'!$D398,'ZASOBY N'!$D398,'ZASOBY N'!$H$10:'ZASOBY N'!$H398,'ZASOBY N'!$H398 )</f>
        <v>0</v>
      </c>
      <c r="DK399" s="411">
        <f t="shared" si="160"/>
        <v>0</v>
      </c>
      <c r="DL399" s="412">
        <f t="shared" si="161"/>
        <v>0</v>
      </c>
    </row>
    <row r="400" spans="1:116" ht="18.899999999999999" customHeight="1" x14ac:dyDescent="0.3">
      <c r="A400" s="219"/>
      <c r="B400" s="152" t="str">
        <f>IF('ZASOBY N'!A399="","",'ZASOBY N'!A399)</f>
        <v/>
      </c>
      <c r="C400" s="462" t="str">
        <f>IF('ZASOBY N'!C399="","",'ZASOBY N'!C399)</f>
        <v/>
      </c>
      <c r="D400" s="137" t="str">
        <f>IF('ZASOBY N'!B399="","",'ZASOBY N'!B399)</f>
        <v/>
      </c>
      <c r="E400" s="138"/>
      <c r="F400" s="356" t="str">
        <f>IF('ZASOBY N'!D399="","",'ZASOBY N'!D399)</f>
        <v/>
      </c>
      <c r="G400" s="220" t="str">
        <f>IF('ZASOBY N'!G399="","",'ZASOBY N'!G399)</f>
        <v/>
      </c>
      <c r="H400" s="221" t="str">
        <f>IF('ZASOBY N'!F399="","",'ZASOBY N'!F399)</f>
        <v/>
      </c>
      <c r="I400" s="221" t="str">
        <f>IF('ZASOBY N'!G399="","",'ZASOBY N'!G399)</f>
        <v/>
      </c>
      <c r="J400" s="221" t="str">
        <f>IF('ZASOBY N'!H399="","",'ZASOBY N'!H399)</f>
        <v/>
      </c>
      <c r="K400" s="214">
        <v>0</v>
      </c>
      <c r="L400" s="214">
        <v>0</v>
      </c>
      <c r="M400" s="214">
        <v>0</v>
      </c>
      <c r="N400" s="222" t="str">
        <f>IF('ZASOBY N'!BD399="x","",IF(W400="","",'ZASOBY N'!E399))</f>
        <v/>
      </c>
      <c r="O400" s="223">
        <v>0</v>
      </c>
      <c r="P400" s="223">
        <v>0</v>
      </c>
      <c r="Q400" s="226" t="str">
        <f>IF($N400="","",'UPR BILANS N'!G400*'UPR BILANS N'!N400)</f>
        <v/>
      </c>
      <c r="R400" s="225" t="str">
        <f>IF($N400="","",'ZASOBY N'!O399)</f>
        <v/>
      </c>
      <c r="S400" s="225" t="str">
        <f>IF($N400="","",IF('ZASOBY N'!Q399="",0,'ZASOBY N'!Q399))</f>
        <v/>
      </c>
      <c r="T400" s="225" t="str">
        <f>IF($N400="","",'ZASOBY N'!V399)</f>
        <v/>
      </c>
      <c r="U400" s="225" t="str">
        <f>IF($N400="","",IF('ZASOBY N'!AG399="",0,'ZASOBY N'!AG399))</f>
        <v/>
      </c>
      <c r="V400" s="225" t="str">
        <f>IF($N400="","",IF(NN!P402="",0,NN!P402))</f>
        <v/>
      </c>
      <c r="W400" s="225" t="str">
        <f t="shared" si="139"/>
        <v/>
      </c>
      <c r="X400" s="226" t="str">
        <f t="shared" si="142"/>
        <v/>
      </c>
      <c r="Y400" s="225" t="str">
        <f>IF('ZASOBY N'!AU399="","",IF(C400&lt;&gt;C399,'ZASOBY N'!AU399,IF(D400&lt;&gt;D399,'ZASOBY N'!AU399,IF(F400&lt;&gt;F399,'ZASOBY N'!AU399,IF(G400&lt;&gt;G399,'ZASOBY N'!AU399,IF(J400&lt;&gt;J399,'ZASOBY N'!AU399,IF(NN!AC402="","",IF(AND(C399=C400,H399=H400,J399=J400,NN!AC402&gt;0),"",IF(AND(C400=C401,H400=DO398,NN!CW400&gt;0),'ZASOBY N'!AU399,'ZASOBY N'!AU399)))))))))</f>
        <v/>
      </c>
      <c r="Z400" s="225" t="str">
        <f t="shared" si="140"/>
        <v/>
      </c>
      <c r="AA400" s="227" t="str">
        <f t="shared" si="144"/>
        <v/>
      </c>
      <c r="AB400" s="400" t="str">
        <f t="shared" si="141"/>
        <v/>
      </c>
      <c r="AC400" s="228" t="str">
        <f t="shared" si="143"/>
        <v/>
      </c>
      <c r="AD400" s="222">
        <f>IF(B400="",0,IF(F400="",0,INDEX(POBRANIE_!$B$6:$F$101,MATCH('UPR BILANS N'!$F400,POBRANIE_!$A$6:$A$101,0),2)))</f>
        <v>0</v>
      </c>
      <c r="AE400" s="224">
        <f>IF(OR('ZASOBY N'!G399="",'ZASOBY N'!E399=""),0,IF(B400="",0,'ZASOBY N'!G399*'ZASOBY N'!E399))</f>
        <v>0</v>
      </c>
      <c r="AF400" s="225">
        <f>IF('ZASOBY N'!O399="",0,'ZASOBY N'!O399)</f>
        <v>0</v>
      </c>
      <c r="AG400" s="225">
        <f>IF('ZASOBY N'!Q399="",0,'ZASOBY N'!Q399)</f>
        <v>0</v>
      </c>
      <c r="AH400" s="225">
        <f>IF('ZASOBY N'!V399="",0,'ZASOBY N'!V399)</f>
        <v>0</v>
      </c>
      <c r="AI400" s="225">
        <f>IF('ZASOBY N'!AG399="",0,'ZASOBY N'!AG399)</f>
        <v>0</v>
      </c>
      <c r="AJ400" s="225">
        <f>IF(NN!P402="",0,IF(NN!P402="BRAK kol.7","BRAK BADAŃ",NN!P402))</f>
        <v>0</v>
      </c>
      <c r="AK400" s="225">
        <f>IF(NN!AC402="",0,IF(NN!AC402="BRAK kol.7","BRAK BADAŃ",NN!AC402))</f>
        <v>0</v>
      </c>
      <c r="BJ400" s="414" t="str">
        <f>IF(AND(BL400=1,BM400=1,SUMIF($C400:$C$525,$C400,$AK400:$AK$525)=$AK400),$AK400,IF($BO400&gt;0,$BO400,IF(AND(COUNTIF($C$11:$C399,$C400)&gt;=1,COUNTIF($D399:$D399,$D400)&gt;=1),"",IF(AND(SUMIF($C400:$C$525,$C400,$AK400:$AK$525)&gt;=$AK400,SUMIF($D400:$D$525,$D400,$AK400:$AK$525)&gt;=$AK400),SUMIF($C400:$C$525,$C400,$AK400:$AK$525),""))))</f>
        <v/>
      </c>
      <c r="BL400" s="409">
        <f>COUNTIFS('ZASOBY N'!$B399:$B$525,'ZASOBY N'!$B399,'ZASOBY N'!$C399:'ZASOBY N'!$C$525,'ZASOBY N'!$C399,'ZASOBY N'!$D399:'ZASOBY N'!$D$525,'ZASOBY N'!$D399,'ZASOBY N'!$H399:'ZASOBY N'!$H$525,'ZASOBY N'!$H399 )</f>
        <v>0</v>
      </c>
      <c r="BM400" s="410">
        <f>COUNTIFS('ZASOBY N'!$B$10:$B399,'ZASOBY N'!$B399,'ZASOBY N'!$C$10:'ZASOBY N'!$C399,'ZASOBY N'!$C399,'ZASOBY N'!$D$10:'ZASOBY N'!$D399,'ZASOBY N'!$D399,'ZASOBY N'!$H$10:'ZASOBY N'!$H399,'ZASOBY N'!$H399 )</f>
        <v>0</v>
      </c>
      <c r="BN400" s="411">
        <f t="shared" si="145"/>
        <v>0</v>
      </c>
      <c r="BO400" s="412">
        <f t="shared" si="146"/>
        <v>0</v>
      </c>
      <c r="BP400" s="94" t="str">
        <f t="shared" si="147"/>
        <v/>
      </c>
      <c r="BQ400" s="414" t="str">
        <f>IF(AND(BS400=1,BT400=1,SUMIF($C400:$C$525,$C400,$AJ400:$AJ$525)=$AJ400),$AJ400,IF($BV400&gt;0,$BV400,IF(AND(COUNTIF($C$11:$C399,$C400)&gt;=1,COUNTIF($D399:$D399,$D400)&gt;=1),"",IF(AND(SUMIF($C400:$C$525,$C400,$AJ400:$AJ$525)&gt;$AJ400,SUMIF($D400:$D$525,$D400,$AJ400:$AJ$525)&gt;$AJ400),SUMIF($C400:$C$525,$C400,$AJ400:$AJ$525),""))))</f>
        <v/>
      </c>
      <c r="BS400" s="409">
        <f>COUNTIFS('ZASOBY N'!$B399:$B$525,'ZASOBY N'!$B399,'ZASOBY N'!$C399:'ZASOBY N'!$C$525,'ZASOBY N'!$C399,'ZASOBY N'!$D399:'ZASOBY N'!$D$525,'ZASOBY N'!$D399,'ZASOBY N'!$H399:'ZASOBY N'!$H$525,'ZASOBY N'!$H399 )</f>
        <v>0</v>
      </c>
      <c r="BT400" s="410">
        <f>COUNTIFS('ZASOBY N'!$B$10:$B399,'ZASOBY N'!$B399,'ZASOBY N'!$C$10:'ZASOBY N'!$C399,'ZASOBY N'!$C399,'ZASOBY N'!$D$10:'ZASOBY N'!$D399,'ZASOBY N'!$D399,'ZASOBY N'!$H$10:'ZASOBY N'!$H399,'ZASOBY N'!$H399 )</f>
        <v>0</v>
      </c>
      <c r="BU400" s="411">
        <f t="shared" si="148"/>
        <v>0</v>
      </c>
      <c r="BV400" s="412">
        <f t="shared" si="149"/>
        <v>0</v>
      </c>
      <c r="BW400" s="94" t="s">
        <v>499</v>
      </c>
      <c r="BX400" s="414" t="str">
        <f>IF(AND(BZ400=1,CA400=1,SUMIF($C400:$C$525,$C400,$AI400:$AI$525)=$AI400),$AI400,IF($CC400&gt;0,$CC400,IF(AND(COUNTIF($C$11:$C399,$C400)&gt;=1,COUNTIF($D399:$D399,$D400)&gt;=1),"",IF(AND(SUMIF($C400:$C$525,$C400,$AI400:$AI$525)&gt;$AI400,SUMIF($D400:$D$525,$D400,$AI400:$AI$525)&gt;$IG400),_xlfn.AGGREGATE(14,4,$CB$11:$CB$31*($C$11:$C$31=$C400),1),""))))</f>
        <v/>
      </c>
      <c r="BZ400" s="409">
        <f>COUNTIFS('ZASOBY N'!$B399:$B$525,'ZASOBY N'!$B399,'ZASOBY N'!$C399:'ZASOBY N'!$C$525,'ZASOBY N'!$C399,'ZASOBY N'!$D399:'ZASOBY N'!$D$525,'ZASOBY N'!$D399,'ZASOBY N'!$H399:'ZASOBY N'!$H$525,'ZASOBY N'!$H399 )</f>
        <v>0</v>
      </c>
      <c r="CA400" s="410">
        <f>COUNTIFS('ZASOBY N'!$B$10:$B399,'ZASOBY N'!$B399,'ZASOBY N'!$C$10:'ZASOBY N'!$C399,'ZASOBY N'!$C399,'ZASOBY N'!$D$10:'ZASOBY N'!$D399,'ZASOBY N'!$D399,'ZASOBY N'!$H$10:'ZASOBY N'!$H399,'ZASOBY N'!$H399 )</f>
        <v>0</v>
      </c>
      <c r="CB400" s="411">
        <f t="shared" si="150"/>
        <v>0</v>
      </c>
      <c r="CC400" s="412">
        <f t="shared" si="151"/>
        <v>0</v>
      </c>
      <c r="CE400" s="414" t="str">
        <f>IF(AND(CG400=1,CH400=1,SUMIF($C400:$C$525,$C400,$AH400:$AH$525)=$AH400),$AH400,IF($CJ400&gt;0,$CJ400,IF(AND(COUNTIF($C$11:$C399,$C400)&gt;=1,COUNTIF($D399:$D399,$D400)&gt;=1),"",IF(AND(SUMIF($C400:$C$525,$C400,$AH400:$AH$525)&gt;$AH400,SUMIF($D400:$D$525,$D400,$AH400:$AH$525)&gt;$AH400),_xlfn.AGGREGATE(14,4,$CI$11:$CI$31*($C$11:$C$31=$C400),1),""))))</f>
        <v/>
      </c>
      <c r="CG400" s="409">
        <f>COUNTIFS('ZASOBY N'!$B399:$B$525,'ZASOBY N'!$B399,'ZASOBY N'!$C399:'ZASOBY N'!$C$525,'ZASOBY N'!$C399,'ZASOBY N'!$D399:'ZASOBY N'!$D$525,'ZASOBY N'!$D399,'ZASOBY N'!$H399:'ZASOBY N'!$H$525,'ZASOBY N'!$H399 )</f>
        <v>0</v>
      </c>
      <c r="CH400" s="410">
        <f>COUNTIFS('ZASOBY N'!$B$10:$B399,'ZASOBY N'!$B399,'ZASOBY N'!$C$10:'ZASOBY N'!$C399,'ZASOBY N'!$C399,'ZASOBY N'!$D$10:'ZASOBY N'!$D399,'ZASOBY N'!$D399,'ZASOBY N'!$H$10:'ZASOBY N'!$H399,'ZASOBY N'!$H399 )</f>
        <v>0</v>
      </c>
      <c r="CI400" s="411">
        <f t="shared" si="152"/>
        <v>0</v>
      </c>
      <c r="CJ400" s="412">
        <f t="shared" si="153"/>
        <v>0</v>
      </c>
      <c r="CL400" s="414" t="str">
        <f>IF(AND(CN400=1,CO400=1,SUMIF($C400:$C$525,$C400,$AG400:$AG$525)=$AG400),$AG400,IF($CQ400&gt;0,$CQ400,IF(AND(COUNTIF($C$11:$C399,$C400)&gt;=1,COUNTIF($D399:$D399,$D400)&gt;=1),"",IF(AND(SUMIF($C400:$C$525,$C400,$AG400:$AG$525)&gt;$AG400,SUMIF($D400:$D$525,$D400,$AG400:$AG$525)&gt;$AG400),_xlfn.AGGREGATE(14,4,$CP$11:$CP$31*($C$11:$C$31=$C400),1),""))))</f>
        <v/>
      </c>
      <c r="CN400" s="409">
        <f>COUNTIFS('ZASOBY N'!$B399:$B$525,'ZASOBY N'!$B399,'ZASOBY N'!$C399:'ZASOBY N'!$C$525,'ZASOBY N'!$C399,'ZASOBY N'!$D399:'ZASOBY N'!$D$525,'ZASOBY N'!$D399,'ZASOBY N'!$H399:'ZASOBY N'!$H$525,'ZASOBY N'!$H399 )</f>
        <v>0</v>
      </c>
      <c r="CO400" s="410">
        <f>COUNTIFS('ZASOBY N'!$B$10:$B399,'ZASOBY N'!$B399,'ZASOBY N'!$C$10:'ZASOBY N'!$C399,'ZASOBY N'!$C399,'ZASOBY N'!$D$10:'ZASOBY N'!$D399,'ZASOBY N'!$D399,'ZASOBY N'!$H$10:'ZASOBY N'!$H399,'ZASOBY N'!$H399 )</f>
        <v>0</v>
      </c>
      <c r="CP400" s="411">
        <f t="shared" si="154"/>
        <v>0</v>
      </c>
      <c r="CQ400" s="412">
        <f t="shared" si="155"/>
        <v>0</v>
      </c>
      <c r="CS400" s="414" t="str">
        <f>IF(AND(CU400=1,CV400=1,SUMIF($C400:$C$525,$C400,$AF400:$AF$525)=$AF400),$AF400,IF($CX400&gt;0,$CX400,IF(AND(COUNTIF($C$11:$C399,$C400)&gt;=1,COUNTIF($D399:$D399,$D400)&gt;=1),"",IF(AND(SUMIF($C400:$C$525,$C400,$AF400:$AF$525)&gt;$AF400,SUMIF($D400:$D$525,$D400,$AF400:$AF$525)&gt;$AF400),_xlfn.AGGREGATE(14,4,$CW$11:$CW$31*($C$11:$C$31=$C400),1),""))))</f>
        <v/>
      </c>
      <c r="CU400" s="409">
        <f>COUNTIFS('ZASOBY N'!$B399:$B$525,'ZASOBY N'!$B399,'ZASOBY N'!$C399:'ZASOBY N'!$C$525,'ZASOBY N'!$C399,'ZASOBY N'!$D399:'ZASOBY N'!$D$525,'ZASOBY N'!$D399,'ZASOBY N'!$H399:'ZASOBY N'!$H$525,'ZASOBY N'!$H399 )</f>
        <v>0</v>
      </c>
      <c r="CV400" s="410">
        <f>COUNTIFS('ZASOBY N'!$B$10:$B399,'ZASOBY N'!$B399,'ZASOBY N'!$C$10:'ZASOBY N'!$C399,'ZASOBY N'!$C399,'ZASOBY N'!$D$10:'ZASOBY N'!$D399,'ZASOBY N'!$D399,'ZASOBY N'!$H$10:'ZASOBY N'!$H399,'ZASOBY N'!$H399 )</f>
        <v>0</v>
      </c>
      <c r="CW400" s="411">
        <f t="shared" si="156"/>
        <v>0</v>
      </c>
      <c r="CX400" s="412">
        <f t="shared" si="157"/>
        <v>0</v>
      </c>
      <c r="CZ400" s="414" t="str">
        <f>IF(AND(DB400=1,DC400=1,SUMIF($C400:$C$525,$C400,$AE400:$AE$525)=$AE400),$AE400,IF($DE400&gt;0,$DE400,IF(AND(COUNTIF($C$11:$C399,$C400)&gt;=1,COUNTIF($D399:$D399,$D400)&gt;=1),"",IF(AND(SUMIF($C400:$C$525,$C400,$AE400:$AE$525)&gt;$AE400,SUMIF($D400:$D$525,$D400,$AE400:$AE$525)&gt;$AE400),_xlfn.AGGREGATE(14,4,$DD$11:$DD$31*($C$11:$C$31=$C400),1),""))))</f>
        <v/>
      </c>
      <c r="DB400" s="409">
        <f>COUNTIFS('ZASOBY N'!$B399:$B$525,'ZASOBY N'!$B399,'ZASOBY N'!$C399:'ZASOBY N'!$C$525,'ZASOBY N'!$C399,'ZASOBY N'!$D399:'ZASOBY N'!$D$525,'ZASOBY N'!$D399,'ZASOBY N'!$H399:'ZASOBY N'!$H$525,'ZASOBY N'!$H399 )</f>
        <v>0</v>
      </c>
      <c r="DC400" s="410">
        <f>COUNTIFS('ZASOBY N'!$B$10:$B399,'ZASOBY N'!$B399,'ZASOBY N'!$C$10:'ZASOBY N'!$C399,'ZASOBY N'!$C399,'ZASOBY N'!$D$10:'ZASOBY N'!$D399,'ZASOBY N'!$D399,'ZASOBY N'!$H$10:'ZASOBY N'!$H399,'ZASOBY N'!$H399 )</f>
        <v>0</v>
      </c>
      <c r="DD400" s="411">
        <f t="shared" si="158"/>
        <v>0</v>
      </c>
      <c r="DE400" s="412">
        <f t="shared" si="159"/>
        <v>0</v>
      </c>
      <c r="DF400" s="399" t="str">
        <f>IF(AND(DI400=1,DJ400=1,SUMIF($C400:$C$525,$C400,$AD400:$AD$525)=$AD400),$AD400,IF($DL400&gt;0,$DL400,IF(B400="","",IF(AND(COUNTIF($C$11:$C399,$C400)&gt;=1,COUNTIF($D399:$D399,$D400)&gt;=1,COUNTIF($Z397:$Z399,$C400)=0),"",IF(AND(COUNTIF($C$11:$C399,$C400)&gt;=1,COUNTIF($D399:$D399,$D400)&gt;=1),"UJĘTO WYŻEJ",IF(AND(SUMIF($C400:$C$525,$C400,$AD400:$AD$525)&gt;$AD400,SUMIF($D400:$D$525,$D400,$AD400:$AD$525)&gt;$AD400),_xlfn.AGGREGATE(14,4,$DK$11:$DK$31*($C$11:$C$31=$C400),1),""))))))</f>
        <v/>
      </c>
      <c r="DG400" s="414" t="str">
        <f>IF(AND(DI400=1,DJ400=1,SUMIF($C400:$C$525,$C400,$AD400:$AD$525)=$AD400),$AD400,IF($DL400&gt;0,$DL400,IF(AND(COUNTIF($C$11:$C399,$C400)&gt;=1,COUNTIF($D399:$D399,$D400)&gt;=1),"",IF(AND(SUMIF($C400:$C$525,$C400,$AD400:$AD$525)&gt;$AD400,SUMIF($D400:$D$525,$D400,$AD400:$AD$525)&gt;$AD400),_xlfn.AGGREGATE(14,4,$DK$11:$DK$31*($C$11:$C$31=$C400),1),""))))</f>
        <v/>
      </c>
      <c r="DI400" s="409">
        <f>COUNTIFS('ZASOBY N'!$B399:$B$525,'ZASOBY N'!$B399,'ZASOBY N'!$C399:'ZASOBY N'!$C$525,'ZASOBY N'!$C399,'ZASOBY N'!$D399:'ZASOBY N'!$D$525,'ZASOBY N'!$D399,'ZASOBY N'!$H399:'ZASOBY N'!$H$525,'ZASOBY N'!$H399 )</f>
        <v>0</v>
      </c>
      <c r="DJ400" s="410">
        <f>COUNTIFS('ZASOBY N'!$B$10:$B399,'ZASOBY N'!$B399,'ZASOBY N'!$C$10:'ZASOBY N'!$C399,'ZASOBY N'!$C399,'ZASOBY N'!$D$10:'ZASOBY N'!$D399,'ZASOBY N'!$D399,'ZASOBY N'!$H$10:'ZASOBY N'!$H399,'ZASOBY N'!$H399 )</f>
        <v>0</v>
      </c>
      <c r="DK400" s="411">
        <f t="shared" si="160"/>
        <v>0</v>
      </c>
      <c r="DL400" s="412">
        <f t="shared" si="161"/>
        <v>0</v>
      </c>
    </row>
    <row r="401" spans="1:116" ht="18.899999999999999" customHeight="1" x14ac:dyDescent="0.3">
      <c r="A401" s="219"/>
      <c r="B401" s="152" t="str">
        <f>IF('ZASOBY N'!A400="","",'ZASOBY N'!A400)</f>
        <v/>
      </c>
      <c r="C401" s="462" t="str">
        <f>IF('ZASOBY N'!C400="","",'ZASOBY N'!C400)</f>
        <v/>
      </c>
      <c r="D401" s="137" t="str">
        <f>IF('ZASOBY N'!B400="","",'ZASOBY N'!B400)</f>
        <v/>
      </c>
      <c r="E401" s="138"/>
      <c r="F401" s="356" t="str">
        <f>IF('ZASOBY N'!D400="","",'ZASOBY N'!D400)</f>
        <v/>
      </c>
      <c r="G401" s="220" t="str">
        <f>IF('ZASOBY N'!G400="","",'ZASOBY N'!G400)</f>
        <v/>
      </c>
      <c r="H401" s="221" t="str">
        <f>IF('ZASOBY N'!F400="","",'ZASOBY N'!F400)</f>
        <v/>
      </c>
      <c r="I401" s="221" t="str">
        <f>IF('ZASOBY N'!G400="","",'ZASOBY N'!G400)</f>
        <v/>
      </c>
      <c r="J401" s="221" t="str">
        <f>IF('ZASOBY N'!H400="","",'ZASOBY N'!H400)</f>
        <v/>
      </c>
      <c r="K401" s="214">
        <v>0</v>
      </c>
      <c r="L401" s="214">
        <v>0</v>
      </c>
      <c r="M401" s="214">
        <v>0</v>
      </c>
      <c r="N401" s="222" t="str">
        <f>IF('ZASOBY N'!BD400="x","",IF(W401="","",'ZASOBY N'!E400))</f>
        <v/>
      </c>
      <c r="O401" s="223">
        <v>0</v>
      </c>
      <c r="P401" s="223">
        <v>0</v>
      </c>
      <c r="Q401" s="226" t="str">
        <f>IF($N401="","",'UPR BILANS N'!G401*'UPR BILANS N'!N401)</f>
        <v/>
      </c>
      <c r="R401" s="225" t="str">
        <f>IF($N401="","",'ZASOBY N'!O400)</f>
        <v/>
      </c>
      <c r="S401" s="225" t="str">
        <f>IF($N401="","",IF('ZASOBY N'!Q400="",0,'ZASOBY N'!Q400))</f>
        <v/>
      </c>
      <c r="T401" s="225" t="str">
        <f>IF($N401="","",'ZASOBY N'!V400)</f>
        <v/>
      </c>
      <c r="U401" s="225" t="str">
        <f>IF($N401="","",IF('ZASOBY N'!AG400="",0,'ZASOBY N'!AG400))</f>
        <v/>
      </c>
      <c r="V401" s="225" t="str">
        <f>IF($N401="","",IF(NN!P403="",0,NN!P403))</f>
        <v/>
      </c>
      <c r="W401" s="225" t="str">
        <f t="shared" si="139"/>
        <v/>
      </c>
      <c r="X401" s="226" t="str">
        <f t="shared" si="142"/>
        <v/>
      </c>
      <c r="Y401" s="225" t="str">
        <f>IF('ZASOBY N'!AU400="","",IF(C401&lt;&gt;C400,'ZASOBY N'!AU400,IF(D401&lt;&gt;D400,'ZASOBY N'!AU400,IF(F401&lt;&gt;F400,'ZASOBY N'!AU400,IF(G401&lt;&gt;G400,'ZASOBY N'!AU400,IF(J401&lt;&gt;J400,'ZASOBY N'!AU400,IF(NN!AC403="","",IF(AND(C400=C401,H400=H401,J400=J401,NN!AC403&gt;0),"",IF(AND(C401=C402,H401=DO399,NN!CW401&gt;0),'ZASOBY N'!AU400,'ZASOBY N'!AU400)))))))))</f>
        <v/>
      </c>
      <c r="Z401" s="225" t="str">
        <f t="shared" si="140"/>
        <v/>
      </c>
      <c r="AA401" s="227" t="str">
        <f t="shared" si="144"/>
        <v/>
      </c>
      <c r="AB401" s="400" t="str">
        <f t="shared" si="141"/>
        <v/>
      </c>
      <c r="AC401" s="228" t="str">
        <f t="shared" si="143"/>
        <v/>
      </c>
      <c r="AD401" s="222">
        <f>IF(B401="",0,IF(F401="",0,INDEX(POBRANIE_!$B$6:$F$101,MATCH('UPR BILANS N'!$F401,POBRANIE_!$A$6:$A$101,0),2)))</f>
        <v>0</v>
      </c>
      <c r="AE401" s="224">
        <f>IF(OR('ZASOBY N'!G400="",'ZASOBY N'!E400=""),0,IF(B401="",0,'ZASOBY N'!G400*'ZASOBY N'!E400))</f>
        <v>0</v>
      </c>
      <c r="AF401" s="225">
        <f>IF('ZASOBY N'!O400="",0,'ZASOBY N'!O400)</f>
        <v>0</v>
      </c>
      <c r="AG401" s="225">
        <f>IF('ZASOBY N'!Q400="",0,'ZASOBY N'!Q400)</f>
        <v>0</v>
      </c>
      <c r="AH401" s="225">
        <f>IF('ZASOBY N'!V400="",0,'ZASOBY N'!V400)</f>
        <v>0</v>
      </c>
      <c r="AI401" s="225">
        <f>IF('ZASOBY N'!AG400="",0,'ZASOBY N'!AG400)</f>
        <v>0</v>
      </c>
      <c r="AJ401" s="225">
        <f>IF(NN!P403="",0,IF(NN!P403="BRAK kol.7","BRAK BADAŃ",NN!P403))</f>
        <v>0</v>
      </c>
      <c r="AK401" s="225">
        <f>IF(NN!AC403="",0,IF(NN!AC403="BRAK kol.7","BRAK BADAŃ",NN!AC403))</f>
        <v>0</v>
      </c>
      <c r="BJ401" s="414" t="str">
        <f>IF(AND(BL401=1,BM401=1,SUMIF($C401:$C$525,$C401,$AK401:$AK$525)=$AK401),$AK401,IF($BO401&gt;0,$BO401,IF(AND(COUNTIF($C$11:$C400,$C401)&gt;=1,COUNTIF($D400:$D400,$D401)&gt;=1),"",IF(AND(SUMIF($C401:$C$525,$C401,$AK401:$AK$525)&gt;=$AK401,SUMIF($D401:$D$525,$D401,$AK401:$AK$525)&gt;=$AK401),SUMIF($C401:$C$525,$C401,$AK401:$AK$525),""))))</f>
        <v/>
      </c>
      <c r="BL401" s="409">
        <f>COUNTIFS('ZASOBY N'!$B400:$B$525,'ZASOBY N'!$B400,'ZASOBY N'!$C400:'ZASOBY N'!$C$525,'ZASOBY N'!$C400,'ZASOBY N'!$D400:'ZASOBY N'!$D$525,'ZASOBY N'!$D400,'ZASOBY N'!$H400:'ZASOBY N'!$H$525,'ZASOBY N'!$H400 )</f>
        <v>0</v>
      </c>
      <c r="BM401" s="410">
        <f>COUNTIFS('ZASOBY N'!$B$10:$B400,'ZASOBY N'!$B400,'ZASOBY N'!$C$10:'ZASOBY N'!$C400,'ZASOBY N'!$C400,'ZASOBY N'!$D$10:'ZASOBY N'!$D400,'ZASOBY N'!$D400,'ZASOBY N'!$H$10:'ZASOBY N'!$H400,'ZASOBY N'!$H400 )</f>
        <v>0</v>
      </c>
      <c r="BN401" s="411">
        <f t="shared" si="145"/>
        <v>0</v>
      </c>
      <c r="BO401" s="412">
        <f t="shared" si="146"/>
        <v>0</v>
      </c>
      <c r="BP401" s="94" t="str">
        <f t="shared" si="147"/>
        <v/>
      </c>
      <c r="BQ401" s="414" t="str">
        <f>IF(AND(BS401=1,BT401=1,SUMIF($C401:$C$525,$C401,$AJ401:$AJ$525)=$AJ401),$AJ401,IF($BV401&gt;0,$BV401,IF(AND(COUNTIF($C$11:$C400,$C401)&gt;=1,COUNTIF($D400:$D400,$D401)&gt;=1),"",IF(AND(SUMIF($C401:$C$525,$C401,$AJ401:$AJ$525)&gt;$AJ401,SUMIF($D401:$D$525,$D401,$AJ401:$AJ$525)&gt;$AJ401),SUMIF($C401:$C$525,$C401,$AJ401:$AJ$525),""))))</f>
        <v/>
      </c>
      <c r="BS401" s="409">
        <f>COUNTIFS('ZASOBY N'!$B400:$B$525,'ZASOBY N'!$B400,'ZASOBY N'!$C400:'ZASOBY N'!$C$525,'ZASOBY N'!$C400,'ZASOBY N'!$D400:'ZASOBY N'!$D$525,'ZASOBY N'!$D400,'ZASOBY N'!$H400:'ZASOBY N'!$H$525,'ZASOBY N'!$H400 )</f>
        <v>0</v>
      </c>
      <c r="BT401" s="410">
        <f>COUNTIFS('ZASOBY N'!$B$10:$B400,'ZASOBY N'!$B400,'ZASOBY N'!$C$10:'ZASOBY N'!$C400,'ZASOBY N'!$C400,'ZASOBY N'!$D$10:'ZASOBY N'!$D400,'ZASOBY N'!$D400,'ZASOBY N'!$H$10:'ZASOBY N'!$H400,'ZASOBY N'!$H400 )</f>
        <v>0</v>
      </c>
      <c r="BU401" s="411">
        <f t="shared" si="148"/>
        <v>0</v>
      </c>
      <c r="BV401" s="412">
        <f t="shared" si="149"/>
        <v>0</v>
      </c>
      <c r="BW401" s="94" t="s">
        <v>499</v>
      </c>
      <c r="BX401" s="414" t="str">
        <f>IF(AND(BZ401=1,CA401=1,SUMIF($C401:$C$525,$C401,$AI401:$AI$525)=$AI401),$AI401,IF($CC401&gt;0,$CC401,IF(AND(COUNTIF($C$11:$C400,$C401)&gt;=1,COUNTIF($D400:$D400,$D401)&gt;=1),"",IF(AND(SUMIF($C401:$C$525,$C401,$AI401:$AI$525)&gt;$AI401,SUMIF($D401:$D$525,$D401,$AI401:$AI$525)&gt;$IG401),_xlfn.AGGREGATE(14,4,$CB$11:$CB$31*($C$11:$C$31=$C401),1),""))))</f>
        <v/>
      </c>
      <c r="BZ401" s="409">
        <f>COUNTIFS('ZASOBY N'!$B400:$B$525,'ZASOBY N'!$B400,'ZASOBY N'!$C400:'ZASOBY N'!$C$525,'ZASOBY N'!$C400,'ZASOBY N'!$D400:'ZASOBY N'!$D$525,'ZASOBY N'!$D400,'ZASOBY N'!$H400:'ZASOBY N'!$H$525,'ZASOBY N'!$H400 )</f>
        <v>0</v>
      </c>
      <c r="CA401" s="410">
        <f>COUNTIFS('ZASOBY N'!$B$10:$B400,'ZASOBY N'!$B400,'ZASOBY N'!$C$10:'ZASOBY N'!$C400,'ZASOBY N'!$C400,'ZASOBY N'!$D$10:'ZASOBY N'!$D400,'ZASOBY N'!$D400,'ZASOBY N'!$H$10:'ZASOBY N'!$H400,'ZASOBY N'!$H400 )</f>
        <v>0</v>
      </c>
      <c r="CB401" s="411">
        <f t="shared" si="150"/>
        <v>0</v>
      </c>
      <c r="CC401" s="412">
        <f t="shared" si="151"/>
        <v>0</v>
      </c>
      <c r="CE401" s="414" t="str">
        <f>IF(AND(CG401=1,CH401=1,SUMIF($C401:$C$525,$C401,$AH401:$AH$525)=$AH401),$AH401,IF($CJ401&gt;0,$CJ401,IF(AND(COUNTIF($C$11:$C400,$C401)&gt;=1,COUNTIF($D400:$D400,$D401)&gt;=1),"",IF(AND(SUMIF($C401:$C$525,$C401,$AH401:$AH$525)&gt;$AH401,SUMIF($D401:$D$525,$D401,$AH401:$AH$525)&gt;$AH401),_xlfn.AGGREGATE(14,4,$CI$11:$CI$31*($C$11:$C$31=$C401),1),""))))</f>
        <v/>
      </c>
      <c r="CG401" s="409">
        <f>COUNTIFS('ZASOBY N'!$B400:$B$525,'ZASOBY N'!$B400,'ZASOBY N'!$C400:'ZASOBY N'!$C$525,'ZASOBY N'!$C400,'ZASOBY N'!$D400:'ZASOBY N'!$D$525,'ZASOBY N'!$D400,'ZASOBY N'!$H400:'ZASOBY N'!$H$525,'ZASOBY N'!$H400 )</f>
        <v>0</v>
      </c>
      <c r="CH401" s="410">
        <f>COUNTIFS('ZASOBY N'!$B$10:$B400,'ZASOBY N'!$B400,'ZASOBY N'!$C$10:'ZASOBY N'!$C400,'ZASOBY N'!$C400,'ZASOBY N'!$D$10:'ZASOBY N'!$D400,'ZASOBY N'!$D400,'ZASOBY N'!$H$10:'ZASOBY N'!$H400,'ZASOBY N'!$H400 )</f>
        <v>0</v>
      </c>
      <c r="CI401" s="411">
        <f t="shared" si="152"/>
        <v>0</v>
      </c>
      <c r="CJ401" s="412">
        <f t="shared" si="153"/>
        <v>0</v>
      </c>
      <c r="CL401" s="414" t="str">
        <f>IF(AND(CN401=1,CO401=1,SUMIF($C401:$C$525,$C401,$AG401:$AG$525)=$AG401),$AG401,IF($CQ401&gt;0,$CQ401,IF(AND(COUNTIF($C$11:$C400,$C401)&gt;=1,COUNTIF($D400:$D400,$D401)&gt;=1),"",IF(AND(SUMIF($C401:$C$525,$C401,$AG401:$AG$525)&gt;$AG401,SUMIF($D401:$D$525,$D401,$AG401:$AG$525)&gt;$AG401),_xlfn.AGGREGATE(14,4,$CP$11:$CP$31*($C$11:$C$31=$C401),1),""))))</f>
        <v/>
      </c>
      <c r="CN401" s="409">
        <f>COUNTIFS('ZASOBY N'!$B400:$B$525,'ZASOBY N'!$B400,'ZASOBY N'!$C400:'ZASOBY N'!$C$525,'ZASOBY N'!$C400,'ZASOBY N'!$D400:'ZASOBY N'!$D$525,'ZASOBY N'!$D400,'ZASOBY N'!$H400:'ZASOBY N'!$H$525,'ZASOBY N'!$H400 )</f>
        <v>0</v>
      </c>
      <c r="CO401" s="410">
        <f>COUNTIFS('ZASOBY N'!$B$10:$B400,'ZASOBY N'!$B400,'ZASOBY N'!$C$10:'ZASOBY N'!$C400,'ZASOBY N'!$C400,'ZASOBY N'!$D$10:'ZASOBY N'!$D400,'ZASOBY N'!$D400,'ZASOBY N'!$H$10:'ZASOBY N'!$H400,'ZASOBY N'!$H400 )</f>
        <v>0</v>
      </c>
      <c r="CP401" s="411">
        <f t="shared" si="154"/>
        <v>0</v>
      </c>
      <c r="CQ401" s="412">
        <f t="shared" si="155"/>
        <v>0</v>
      </c>
      <c r="CS401" s="414" t="str">
        <f>IF(AND(CU401=1,CV401=1,SUMIF($C401:$C$525,$C401,$AF401:$AF$525)=$AF401),$AF401,IF($CX401&gt;0,$CX401,IF(AND(COUNTIF($C$11:$C400,$C401)&gt;=1,COUNTIF($D400:$D400,$D401)&gt;=1),"",IF(AND(SUMIF($C401:$C$525,$C401,$AF401:$AF$525)&gt;$AF401,SUMIF($D401:$D$525,$D401,$AF401:$AF$525)&gt;$AF401),_xlfn.AGGREGATE(14,4,$CW$11:$CW$31*($C$11:$C$31=$C401),1),""))))</f>
        <v/>
      </c>
      <c r="CU401" s="409">
        <f>COUNTIFS('ZASOBY N'!$B400:$B$525,'ZASOBY N'!$B400,'ZASOBY N'!$C400:'ZASOBY N'!$C$525,'ZASOBY N'!$C400,'ZASOBY N'!$D400:'ZASOBY N'!$D$525,'ZASOBY N'!$D400,'ZASOBY N'!$H400:'ZASOBY N'!$H$525,'ZASOBY N'!$H400 )</f>
        <v>0</v>
      </c>
      <c r="CV401" s="410">
        <f>COUNTIFS('ZASOBY N'!$B$10:$B400,'ZASOBY N'!$B400,'ZASOBY N'!$C$10:'ZASOBY N'!$C400,'ZASOBY N'!$C400,'ZASOBY N'!$D$10:'ZASOBY N'!$D400,'ZASOBY N'!$D400,'ZASOBY N'!$H$10:'ZASOBY N'!$H400,'ZASOBY N'!$H400 )</f>
        <v>0</v>
      </c>
      <c r="CW401" s="411">
        <f t="shared" si="156"/>
        <v>0</v>
      </c>
      <c r="CX401" s="412">
        <f t="shared" si="157"/>
        <v>0</v>
      </c>
      <c r="CZ401" s="414" t="str">
        <f>IF(AND(DB401=1,DC401=1,SUMIF($C401:$C$525,$C401,$AE401:$AE$525)=$AE401),$AE401,IF($DE401&gt;0,$DE401,IF(AND(COUNTIF($C$11:$C400,$C401)&gt;=1,COUNTIF($D400:$D400,$D401)&gt;=1),"",IF(AND(SUMIF($C401:$C$525,$C401,$AE401:$AE$525)&gt;$AE401,SUMIF($D401:$D$525,$D401,$AE401:$AE$525)&gt;$AE401),_xlfn.AGGREGATE(14,4,$DD$11:$DD$31*($C$11:$C$31=$C401),1),""))))</f>
        <v/>
      </c>
      <c r="DB401" s="409">
        <f>COUNTIFS('ZASOBY N'!$B400:$B$525,'ZASOBY N'!$B400,'ZASOBY N'!$C400:'ZASOBY N'!$C$525,'ZASOBY N'!$C400,'ZASOBY N'!$D400:'ZASOBY N'!$D$525,'ZASOBY N'!$D400,'ZASOBY N'!$H400:'ZASOBY N'!$H$525,'ZASOBY N'!$H400 )</f>
        <v>0</v>
      </c>
      <c r="DC401" s="410">
        <f>COUNTIFS('ZASOBY N'!$B$10:$B400,'ZASOBY N'!$B400,'ZASOBY N'!$C$10:'ZASOBY N'!$C400,'ZASOBY N'!$C400,'ZASOBY N'!$D$10:'ZASOBY N'!$D400,'ZASOBY N'!$D400,'ZASOBY N'!$H$10:'ZASOBY N'!$H400,'ZASOBY N'!$H400 )</f>
        <v>0</v>
      </c>
      <c r="DD401" s="411">
        <f t="shared" si="158"/>
        <v>0</v>
      </c>
      <c r="DE401" s="412">
        <f t="shared" si="159"/>
        <v>0</v>
      </c>
      <c r="DF401" s="399" t="str">
        <f>IF(AND(DI401=1,DJ401=1,SUMIF($C401:$C$525,$C401,$AD401:$AD$525)=$AD401),$AD401,IF($DL401&gt;0,$DL401,IF(B401="","",IF(AND(COUNTIF($C$11:$C400,$C401)&gt;=1,COUNTIF($D400:$D400,$D401)&gt;=1,COUNTIF($Z398:$Z400,$C401)=0),"",IF(AND(COUNTIF($C$11:$C400,$C401)&gt;=1,COUNTIF($D400:$D400,$D401)&gt;=1),"UJĘTO WYŻEJ",IF(AND(SUMIF($C401:$C$525,$C401,$AD401:$AD$525)&gt;$AD401,SUMIF($D401:$D$525,$D401,$AD401:$AD$525)&gt;$AD401),_xlfn.AGGREGATE(14,4,$DK$11:$DK$31*($C$11:$C$31=$C401),1),""))))))</f>
        <v/>
      </c>
      <c r="DG401" s="414" t="str">
        <f>IF(AND(DI401=1,DJ401=1,SUMIF($C401:$C$525,$C401,$AD401:$AD$525)=$AD401),$AD401,IF($DL401&gt;0,$DL401,IF(AND(COUNTIF($C$11:$C400,$C401)&gt;=1,COUNTIF($D400:$D400,$D401)&gt;=1),"",IF(AND(SUMIF($C401:$C$525,$C401,$AD401:$AD$525)&gt;$AD401,SUMIF($D401:$D$525,$D401,$AD401:$AD$525)&gt;$AD401),_xlfn.AGGREGATE(14,4,$DK$11:$DK$31*($C$11:$C$31=$C401),1),""))))</f>
        <v/>
      </c>
      <c r="DI401" s="409">
        <f>COUNTIFS('ZASOBY N'!$B400:$B$525,'ZASOBY N'!$B400,'ZASOBY N'!$C400:'ZASOBY N'!$C$525,'ZASOBY N'!$C400,'ZASOBY N'!$D400:'ZASOBY N'!$D$525,'ZASOBY N'!$D400,'ZASOBY N'!$H400:'ZASOBY N'!$H$525,'ZASOBY N'!$H400 )</f>
        <v>0</v>
      </c>
      <c r="DJ401" s="410">
        <f>COUNTIFS('ZASOBY N'!$B$10:$B400,'ZASOBY N'!$B400,'ZASOBY N'!$C$10:'ZASOBY N'!$C400,'ZASOBY N'!$C400,'ZASOBY N'!$D$10:'ZASOBY N'!$D400,'ZASOBY N'!$D400,'ZASOBY N'!$H$10:'ZASOBY N'!$H400,'ZASOBY N'!$H400 )</f>
        <v>0</v>
      </c>
      <c r="DK401" s="411">
        <f t="shared" si="160"/>
        <v>0</v>
      </c>
      <c r="DL401" s="412">
        <f t="shared" si="161"/>
        <v>0</v>
      </c>
    </row>
    <row r="402" spans="1:116" ht="18.899999999999999" customHeight="1" x14ac:dyDescent="0.3">
      <c r="A402" s="219"/>
      <c r="B402" s="152" t="str">
        <f>IF('ZASOBY N'!A401="","",'ZASOBY N'!A401)</f>
        <v/>
      </c>
      <c r="C402" s="462" t="str">
        <f>IF('ZASOBY N'!C401="","",'ZASOBY N'!C401)</f>
        <v/>
      </c>
      <c r="D402" s="137" t="str">
        <f>IF('ZASOBY N'!B401="","",'ZASOBY N'!B401)</f>
        <v/>
      </c>
      <c r="E402" s="138"/>
      <c r="F402" s="356" t="str">
        <f>IF('ZASOBY N'!D401="","",'ZASOBY N'!D401)</f>
        <v/>
      </c>
      <c r="G402" s="220" t="str">
        <f>IF('ZASOBY N'!G401="","",'ZASOBY N'!G401)</f>
        <v/>
      </c>
      <c r="H402" s="221" t="str">
        <f>IF('ZASOBY N'!F401="","",'ZASOBY N'!F401)</f>
        <v/>
      </c>
      <c r="I402" s="221" t="str">
        <f>IF('ZASOBY N'!G401="","",'ZASOBY N'!G401)</f>
        <v/>
      </c>
      <c r="J402" s="221" t="str">
        <f>IF('ZASOBY N'!H401="","",'ZASOBY N'!H401)</f>
        <v/>
      </c>
      <c r="K402" s="214">
        <v>0</v>
      </c>
      <c r="L402" s="214">
        <v>0</v>
      </c>
      <c r="M402" s="214">
        <v>0</v>
      </c>
      <c r="N402" s="222" t="str">
        <f>IF('ZASOBY N'!BD401="x","",IF(W402="","",'ZASOBY N'!E401))</f>
        <v/>
      </c>
      <c r="O402" s="223">
        <v>0</v>
      </c>
      <c r="P402" s="223">
        <v>0</v>
      </c>
      <c r="Q402" s="226" t="str">
        <f>IF($N402="","",'UPR BILANS N'!G402*'UPR BILANS N'!N402)</f>
        <v/>
      </c>
      <c r="R402" s="225" t="str">
        <f>IF($N402="","",'ZASOBY N'!O401)</f>
        <v/>
      </c>
      <c r="S402" s="225" t="str">
        <f>IF($N402="","",IF('ZASOBY N'!Q401="",0,'ZASOBY N'!Q401))</f>
        <v/>
      </c>
      <c r="T402" s="225" t="str">
        <f>IF($N402="","",'ZASOBY N'!V401)</f>
        <v/>
      </c>
      <c r="U402" s="225" t="str">
        <f>IF($N402="","",IF('ZASOBY N'!AG401="",0,'ZASOBY N'!AG401))</f>
        <v/>
      </c>
      <c r="V402" s="225" t="str">
        <f>IF($N402="","",IF(NN!P404="",0,NN!P404))</f>
        <v/>
      </c>
      <c r="W402" s="225" t="str">
        <f t="shared" si="139"/>
        <v/>
      </c>
      <c r="X402" s="226" t="str">
        <f t="shared" si="142"/>
        <v/>
      </c>
      <c r="Y402" s="225" t="str">
        <f>IF('ZASOBY N'!AU401="","",IF(C402&lt;&gt;C401,'ZASOBY N'!AU401,IF(D402&lt;&gt;D401,'ZASOBY N'!AU401,IF(F402&lt;&gt;F401,'ZASOBY N'!AU401,IF(G402&lt;&gt;G401,'ZASOBY N'!AU401,IF(J402&lt;&gt;J401,'ZASOBY N'!AU401,IF(NN!AC404="","",IF(AND(C401=C402,H401=H402,J401=J402,NN!AC404&gt;0),"",IF(AND(C402=C403,H402=DO400,NN!CW402&gt;0),'ZASOBY N'!AU401,'ZASOBY N'!AU401)))))))))</f>
        <v/>
      </c>
      <c r="Z402" s="225" t="str">
        <f t="shared" si="140"/>
        <v/>
      </c>
      <c r="AA402" s="227" t="str">
        <f t="shared" si="144"/>
        <v/>
      </c>
      <c r="AB402" s="400" t="str">
        <f t="shared" si="141"/>
        <v/>
      </c>
      <c r="AC402" s="228" t="str">
        <f t="shared" si="143"/>
        <v/>
      </c>
      <c r="AD402" s="222">
        <f>IF(B402="",0,IF(F402="",0,INDEX(POBRANIE_!$B$6:$F$101,MATCH('UPR BILANS N'!$F402,POBRANIE_!$A$6:$A$101,0),2)))</f>
        <v>0</v>
      </c>
      <c r="AE402" s="224">
        <f>IF(OR('ZASOBY N'!G401="",'ZASOBY N'!E401=""),0,IF(B402="",0,'ZASOBY N'!G401*'ZASOBY N'!E401))</f>
        <v>0</v>
      </c>
      <c r="AF402" s="225">
        <f>IF('ZASOBY N'!O401="",0,'ZASOBY N'!O401)</f>
        <v>0</v>
      </c>
      <c r="AG402" s="225">
        <f>IF('ZASOBY N'!Q401="",0,'ZASOBY N'!Q401)</f>
        <v>0</v>
      </c>
      <c r="AH402" s="225">
        <f>IF('ZASOBY N'!V401="",0,'ZASOBY N'!V401)</f>
        <v>0</v>
      </c>
      <c r="AI402" s="225">
        <f>IF('ZASOBY N'!AG401="",0,'ZASOBY N'!AG401)</f>
        <v>0</v>
      </c>
      <c r="AJ402" s="225">
        <f>IF(NN!P404="",0,IF(NN!P404="BRAK kol.7","BRAK BADAŃ",NN!P404))</f>
        <v>0</v>
      </c>
      <c r="AK402" s="225">
        <f>IF(NN!AC404="",0,IF(NN!AC404="BRAK kol.7","BRAK BADAŃ",NN!AC404))</f>
        <v>0</v>
      </c>
      <c r="BJ402" s="414" t="str">
        <f>IF(AND(BL402=1,BM402=1,SUMIF($C402:$C$525,$C402,$AK402:$AK$525)=$AK402),$AK402,IF($BO402&gt;0,$BO402,IF(AND(COUNTIF($C$11:$C401,$C402)&gt;=1,COUNTIF($D401:$D401,$D402)&gt;=1),"",IF(AND(SUMIF($C402:$C$525,$C402,$AK402:$AK$525)&gt;=$AK402,SUMIF($D402:$D$525,$D402,$AK402:$AK$525)&gt;=$AK402),SUMIF($C402:$C$525,$C402,$AK402:$AK$525),""))))</f>
        <v/>
      </c>
      <c r="BL402" s="409">
        <f>COUNTIFS('ZASOBY N'!$B401:$B$525,'ZASOBY N'!$B401,'ZASOBY N'!$C401:'ZASOBY N'!$C$525,'ZASOBY N'!$C401,'ZASOBY N'!$D401:'ZASOBY N'!$D$525,'ZASOBY N'!$D401,'ZASOBY N'!$H401:'ZASOBY N'!$H$525,'ZASOBY N'!$H401 )</f>
        <v>0</v>
      </c>
      <c r="BM402" s="410">
        <f>COUNTIFS('ZASOBY N'!$B$10:$B401,'ZASOBY N'!$B401,'ZASOBY N'!$C$10:'ZASOBY N'!$C401,'ZASOBY N'!$C401,'ZASOBY N'!$D$10:'ZASOBY N'!$D401,'ZASOBY N'!$D401,'ZASOBY N'!$H$10:'ZASOBY N'!$H401,'ZASOBY N'!$H401 )</f>
        <v>0</v>
      </c>
      <c r="BN402" s="411">
        <f t="shared" si="145"/>
        <v>0</v>
      </c>
      <c r="BO402" s="412">
        <f t="shared" si="146"/>
        <v>0</v>
      </c>
      <c r="BP402" s="94" t="str">
        <f t="shared" si="147"/>
        <v/>
      </c>
      <c r="BQ402" s="414" t="str">
        <f>IF(AND(BS402=1,BT402=1,SUMIF($C402:$C$525,$C402,$AJ402:$AJ$525)=$AJ402),$AJ402,IF($BV402&gt;0,$BV402,IF(AND(COUNTIF($C$11:$C401,$C402)&gt;=1,COUNTIF($D401:$D401,$D402)&gt;=1),"",IF(AND(SUMIF($C402:$C$525,$C402,$AJ402:$AJ$525)&gt;$AJ402,SUMIF($D402:$D$525,$D402,$AJ402:$AJ$525)&gt;$AJ402),SUMIF($C402:$C$525,$C402,$AJ402:$AJ$525),""))))</f>
        <v/>
      </c>
      <c r="BS402" s="409">
        <f>COUNTIFS('ZASOBY N'!$B401:$B$525,'ZASOBY N'!$B401,'ZASOBY N'!$C401:'ZASOBY N'!$C$525,'ZASOBY N'!$C401,'ZASOBY N'!$D401:'ZASOBY N'!$D$525,'ZASOBY N'!$D401,'ZASOBY N'!$H401:'ZASOBY N'!$H$525,'ZASOBY N'!$H401 )</f>
        <v>0</v>
      </c>
      <c r="BT402" s="410">
        <f>COUNTIFS('ZASOBY N'!$B$10:$B401,'ZASOBY N'!$B401,'ZASOBY N'!$C$10:'ZASOBY N'!$C401,'ZASOBY N'!$C401,'ZASOBY N'!$D$10:'ZASOBY N'!$D401,'ZASOBY N'!$D401,'ZASOBY N'!$H$10:'ZASOBY N'!$H401,'ZASOBY N'!$H401 )</f>
        <v>0</v>
      </c>
      <c r="BU402" s="411">
        <f t="shared" si="148"/>
        <v>0</v>
      </c>
      <c r="BV402" s="412">
        <f t="shared" si="149"/>
        <v>0</v>
      </c>
      <c r="BW402" s="94" t="s">
        <v>499</v>
      </c>
      <c r="BX402" s="414" t="str">
        <f>IF(AND(BZ402=1,CA402=1,SUMIF($C402:$C$525,$C402,$AI402:$AI$525)=$AI402),$AI402,IF($CC402&gt;0,$CC402,IF(AND(COUNTIF($C$11:$C401,$C402)&gt;=1,COUNTIF($D401:$D401,$D402)&gt;=1),"",IF(AND(SUMIF($C402:$C$525,$C402,$AI402:$AI$525)&gt;$AI402,SUMIF($D402:$D$525,$D402,$AI402:$AI$525)&gt;$IG402),_xlfn.AGGREGATE(14,4,$CB$11:$CB$31*($C$11:$C$31=$C402),1),""))))</f>
        <v/>
      </c>
      <c r="BZ402" s="409">
        <f>COUNTIFS('ZASOBY N'!$B401:$B$525,'ZASOBY N'!$B401,'ZASOBY N'!$C401:'ZASOBY N'!$C$525,'ZASOBY N'!$C401,'ZASOBY N'!$D401:'ZASOBY N'!$D$525,'ZASOBY N'!$D401,'ZASOBY N'!$H401:'ZASOBY N'!$H$525,'ZASOBY N'!$H401 )</f>
        <v>0</v>
      </c>
      <c r="CA402" s="410">
        <f>COUNTIFS('ZASOBY N'!$B$10:$B401,'ZASOBY N'!$B401,'ZASOBY N'!$C$10:'ZASOBY N'!$C401,'ZASOBY N'!$C401,'ZASOBY N'!$D$10:'ZASOBY N'!$D401,'ZASOBY N'!$D401,'ZASOBY N'!$H$10:'ZASOBY N'!$H401,'ZASOBY N'!$H401 )</f>
        <v>0</v>
      </c>
      <c r="CB402" s="411">
        <f t="shared" si="150"/>
        <v>0</v>
      </c>
      <c r="CC402" s="412">
        <f t="shared" si="151"/>
        <v>0</v>
      </c>
      <c r="CE402" s="414" t="str">
        <f>IF(AND(CG402=1,CH402=1,SUMIF($C402:$C$525,$C402,$AH402:$AH$525)=$AH402),$AH402,IF($CJ402&gt;0,$CJ402,IF(AND(COUNTIF($C$11:$C401,$C402)&gt;=1,COUNTIF($D401:$D401,$D402)&gt;=1),"",IF(AND(SUMIF($C402:$C$525,$C402,$AH402:$AH$525)&gt;$AH402,SUMIF($D402:$D$525,$D402,$AH402:$AH$525)&gt;$AH402),_xlfn.AGGREGATE(14,4,$CI$11:$CI$31*($C$11:$C$31=$C402),1),""))))</f>
        <v/>
      </c>
      <c r="CG402" s="409">
        <f>COUNTIFS('ZASOBY N'!$B401:$B$525,'ZASOBY N'!$B401,'ZASOBY N'!$C401:'ZASOBY N'!$C$525,'ZASOBY N'!$C401,'ZASOBY N'!$D401:'ZASOBY N'!$D$525,'ZASOBY N'!$D401,'ZASOBY N'!$H401:'ZASOBY N'!$H$525,'ZASOBY N'!$H401 )</f>
        <v>0</v>
      </c>
      <c r="CH402" s="410">
        <f>COUNTIFS('ZASOBY N'!$B$10:$B401,'ZASOBY N'!$B401,'ZASOBY N'!$C$10:'ZASOBY N'!$C401,'ZASOBY N'!$C401,'ZASOBY N'!$D$10:'ZASOBY N'!$D401,'ZASOBY N'!$D401,'ZASOBY N'!$H$10:'ZASOBY N'!$H401,'ZASOBY N'!$H401 )</f>
        <v>0</v>
      </c>
      <c r="CI402" s="411">
        <f t="shared" si="152"/>
        <v>0</v>
      </c>
      <c r="CJ402" s="412">
        <f t="shared" si="153"/>
        <v>0</v>
      </c>
      <c r="CL402" s="414" t="str">
        <f>IF(AND(CN402=1,CO402=1,SUMIF($C402:$C$525,$C402,$AG402:$AG$525)=$AG402),$AG402,IF($CQ402&gt;0,$CQ402,IF(AND(COUNTIF($C$11:$C401,$C402)&gt;=1,COUNTIF($D401:$D401,$D402)&gt;=1),"",IF(AND(SUMIF($C402:$C$525,$C402,$AG402:$AG$525)&gt;$AG402,SUMIF($D402:$D$525,$D402,$AG402:$AG$525)&gt;$AG402),_xlfn.AGGREGATE(14,4,$CP$11:$CP$31*($C$11:$C$31=$C402),1),""))))</f>
        <v/>
      </c>
      <c r="CN402" s="409">
        <f>COUNTIFS('ZASOBY N'!$B401:$B$525,'ZASOBY N'!$B401,'ZASOBY N'!$C401:'ZASOBY N'!$C$525,'ZASOBY N'!$C401,'ZASOBY N'!$D401:'ZASOBY N'!$D$525,'ZASOBY N'!$D401,'ZASOBY N'!$H401:'ZASOBY N'!$H$525,'ZASOBY N'!$H401 )</f>
        <v>0</v>
      </c>
      <c r="CO402" s="410">
        <f>COUNTIFS('ZASOBY N'!$B$10:$B401,'ZASOBY N'!$B401,'ZASOBY N'!$C$10:'ZASOBY N'!$C401,'ZASOBY N'!$C401,'ZASOBY N'!$D$10:'ZASOBY N'!$D401,'ZASOBY N'!$D401,'ZASOBY N'!$H$10:'ZASOBY N'!$H401,'ZASOBY N'!$H401 )</f>
        <v>0</v>
      </c>
      <c r="CP402" s="411">
        <f t="shared" si="154"/>
        <v>0</v>
      </c>
      <c r="CQ402" s="412">
        <f t="shared" si="155"/>
        <v>0</v>
      </c>
      <c r="CS402" s="414" t="str">
        <f>IF(AND(CU402=1,CV402=1,SUMIF($C402:$C$525,$C402,$AF402:$AF$525)=$AF402),$AF402,IF($CX402&gt;0,$CX402,IF(AND(COUNTIF($C$11:$C401,$C402)&gt;=1,COUNTIF($D401:$D401,$D402)&gt;=1),"",IF(AND(SUMIF($C402:$C$525,$C402,$AF402:$AF$525)&gt;$AF402,SUMIF($D402:$D$525,$D402,$AF402:$AF$525)&gt;$AF402),_xlfn.AGGREGATE(14,4,$CW$11:$CW$31*($C$11:$C$31=$C402),1),""))))</f>
        <v/>
      </c>
      <c r="CU402" s="409">
        <f>COUNTIFS('ZASOBY N'!$B401:$B$525,'ZASOBY N'!$B401,'ZASOBY N'!$C401:'ZASOBY N'!$C$525,'ZASOBY N'!$C401,'ZASOBY N'!$D401:'ZASOBY N'!$D$525,'ZASOBY N'!$D401,'ZASOBY N'!$H401:'ZASOBY N'!$H$525,'ZASOBY N'!$H401 )</f>
        <v>0</v>
      </c>
      <c r="CV402" s="410">
        <f>COUNTIFS('ZASOBY N'!$B$10:$B401,'ZASOBY N'!$B401,'ZASOBY N'!$C$10:'ZASOBY N'!$C401,'ZASOBY N'!$C401,'ZASOBY N'!$D$10:'ZASOBY N'!$D401,'ZASOBY N'!$D401,'ZASOBY N'!$H$10:'ZASOBY N'!$H401,'ZASOBY N'!$H401 )</f>
        <v>0</v>
      </c>
      <c r="CW402" s="411">
        <f t="shared" si="156"/>
        <v>0</v>
      </c>
      <c r="CX402" s="412">
        <f t="shared" si="157"/>
        <v>0</v>
      </c>
      <c r="CZ402" s="414" t="str">
        <f>IF(AND(DB402=1,DC402=1,SUMIF($C402:$C$525,$C402,$AE402:$AE$525)=$AE402),$AE402,IF($DE402&gt;0,$DE402,IF(AND(COUNTIF($C$11:$C401,$C402)&gt;=1,COUNTIF($D401:$D401,$D402)&gt;=1),"",IF(AND(SUMIF($C402:$C$525,$C402,$AE402:$AE$525)&gt;$AE402,SUMIF($D402:$D$525,$D402,$AE402:$AE$525)&gt;$AE402),_xlfn.AGGREGATE(14,4,$DD$11:$DD$31*($C$11:$C$31=$C402),1),""))))</f>
        <v/>
      </c>
      <c r="DB402" s="409">
        <f>COUNTIFS('ZASOBY N'!$B401:$B$525,'ZASOBY N'!$B401,'ZASOBY N'!$C401:'ZASOBY N'!$C$525,'ZASOBY N'!$C401,'ZASOBY N'!$D401:'ZASOBY N'!$D$525,'ZASOBY N'!$D401,'ZASOBY N'!$H401:'ZASOBY N'!$H$525,'ZASOBY N'!$H401 )</f>
        <v>0</v>
      </c>
      <c r="DC402" s="410">
        <f>COUNTIFS('ZASOBY N'!$B$10:$B401,'ZASOBY N'!$B401,'ZASOBY N'!$C$10:'ZASOBY N'!$C401,'ZASOBY N'!$C401,'ZASOBY N'!$D$10:'ZASOBY N'!$D401,'ZASOBY N'!$D401,'ZASOBY N'!$H$10:'ZASOBY N'!$H401,'ZASOBY N'!$H401 )</f>
        <v>0</v>
      </c>
      <c r="DD402" s="411">
        <f t="shared" si="158"/>
        <v>0</v>
      </c>
      <c r="DE402" s="412">
        <f t="shared" si="159"/>
        <v>0</v>
      </c>
      <c r="DF402" s="399" t="str">
        <f>IF(AND(DI402=1,DJ402=1,SUMIF($C402:$C$525,$C402,$AD402:$AD$525)=$AD402),$AD402,IF($DL402&gt;0,$DL402,IF(B402="","",IF(AND(COUNTIF($C$11:$C401,$C402)&gt;=1,COUNTIF($D401:$D401,$D402)&gt;=1,COUNTIF($Z399:$Z401,$C402)=0),"",IF(AND(COUNTIF($C$11:$C401,$C402)&gt;=1,COUNTIF($D401:$D401,$D402)&gt;=1),"UJĘTO WYŻEJ",IF(AND(SUMIF($C402:$C$525,$C402,$AD402:$AD$525)&gt;$AD402,SUMIF($D402:$D$525,$D402,$AD402:$AD$525)&gt;$AD402),_xlfn.AGGREGATE(14,4,$DK$11:$DK$31*($C$11:$C$31=$C402),1),""))))))</f>
        <v/>
      </c>
      <c r="DG402" s="414" t="str">
        <f>IF(AND(DI402=1,DJ402=1,SUMIF($C402:$C$525,$C402,$AD402:$AD$525)=$AD402),$AD402,IF($DL402&gt;0,$DL402,IF(AND(COUNTIF($C$11:$C401,$C402)&gt;=1,COUNTIF($D401:$D401,$D402)&gt;=1),"",IF(AND(SUMIF($C402:$C$525,$C402,$AD402:$AD$525)&gt;$AD402,SUMIF($D402:$D$525,$D402,$AD402:$AD$525)&gt;$AD402),_xlfn.AGGREGATE(14,4,$DK$11:$DK$31*($C$11:$C$31=$C402),1),""))))</f>
        <v/>
      </c>
      <c r="DI402" s="409">
        <f>COUNTIFS('ZASOBY N'!$B401:$B$525,'ZASOBY N'!$B401,'ZASOBY N'!$C401:'ZASOBY N'!$C$525,'ZASOBY N'!$C401,'ZASOBY N'!$D401:'ZASOBY N'!$D$525,'ZASOBY N'!$D401,'ZASOBY N'!$H401:'ZASOBY N'!$H$525,'ZASOBY N'!$H401 )</f>
        <v>0</v>
      </c>
      <c r="DJ402" s="410">
        <f>COUNTIFS('ZASOBY N'!$B$10:$B401,'ZASOBY N'!$B401,'ZASOBY N'!$C$10:'ZASOBY N'!$C401,'ZASOBY N'!$C401,'ZASOBY N'!$D$10:'ZASOBY N'!$D401,'ZASOBY N'!$D401,'ZASOBY N'!$H$10:'ZASOBY N'!$H401,'ZASOBY N'!$H401 )</f>
        <v>0</v>
      </c>
      <c r="DK402" s="411">
        <f t="shared" si="160"/>
        <v>0</v>
      </c>
      <c r="DL402" s="412">
        <f t="shared" si="161"/>
        <v>0</v>
      </c>
    </row>
    <row r="403" spans="1:116" ht="18.899999999999999" customHeight="1" x14ac:dyDescent="0.3">
      <c r="A403" s="219"/>
      <c r="B403" s="152" t="str">
        <f>IF('ZASOBY N'!A402="","",'ZASOBY N'!A402)</f>
        <v/>
      </c>
      <c r="C403" s="462" t="str">
        <f>IF('ZASOBY N'!C402="","",'ZASOBY N'!C402)</f>
        <v/>
      </c>
      <c r="D403" s="137" t="str">
        <f>IF('ZASOBY N'!B402="","",'ZASOBY N'!B402)</f>
        <v/>
      </c>
      <c r="E403" s="138"/>
      <c r="F403" s="356" t="str">
        <f>IF('ZASOBY N'!D402="","",'ZASOBY N'!D402)</f>
        <v/>
      </c>
      <c r="G403" s="220" t="str">
        <f>IF('ZASOBY N'!G402="","",'ZASOBY N'!G402)</f>
        <v/>
      </c>
      <c r="H403" s="221" t="str">
        <f>IF('ZASOBY N'!F402="","",'ZASOBY N'!F402)</f>
        <v/>
      </c>
      <c r="I403" s="221" t="str">
        <f>IF('ZASOBY N'!G402="","",'ZASOBY N'!G402)</f>
        <v/>
      </c>
      <c r="J403" s="221" t="str">
        <f>IF('ZASOBY N'!H402="","",'ZASOBY N'!H402)</f>
        <v/>
      </c>
      <c r="K403" s="214">
        <v>0</v>
      </c>
      <c r="L403" s="214">
        <v>0</v>
      </c>
      <c r="M403" s="214">
        <v>0</v>
      </c>
      <c r="N403" s="222" t="str">
        <f>IF('ZASOBY N'!BD402="x","",IF(W403="","",'ZASOBY N'!E402))</f>
        <v/>
      </c>
      <c r="O403" s="223">
        <v>0</v>
      </c>
      <c r="P403" s="223">
        <v>0</v>
      </c>
      <c r="Q403" s="226" t="str">
        <f>IF($N403="","",'UPR BILANS N'!G403*'UPR BILANS N'!N403)</f>
        <v/>
      </c>
      <c r="R403" s="225" t="str">
        <f>IF($N403="","",'ZASOBY N'!O402)</f>
        <v/>
      </c>
      <c r="S403" s="225" t="str">
        <f>IF($N403="","",IF('ZASOBY N'!Q402="",0,'ZASOBY N'!Q402))</f>
        <v/>
      </c>
      <c r="T403" s="225" t="str">
        <f>IF($N403="","",'ZASOBY N'!V402)</f>
        <v/>
      </c>
      <c r="U403" s="225" t="str">
        <f>IF($N403="","",IF('ZASOBY N'!AG402="",0,'ZASOBY N'!AG402))</f>
        <v/>
      </c>
      <c r="V403" s="225" t="str">
        <f>IF($N403="","",IF(NN!P405="",0,NN!P405))</f>
        <v/>
      </c>
      <c r="W403" s="225" t="str">
        <f t="shared" si="139"/>
        <v/>
      </c>
      <c r="X403" s="226" t="str">
        <f t="shared" si="142"/>
        <v/>
      </c>
      <c r="Y403" s="225" t="str">
        <f>IF('ZASOBY N'!AU402="","",IF(C403&lt;&gt;C402,'ZASOBY N'!AU402,IF(D403&lt;&gt;D402,'ZASOBY N'!AU402,IF(F403&lt;&gt;F402,'ZASOBY N'!AU402,IF(G403&lt;&gt;G402,'ZASOBY N'!AU402,IF(J403&lt;&gt;J402,'ZASOBY N'!AU402,IF(NN!AC405="","",IF(AND(C402=C403,H402=H403,J402=J403,NN!AC405&gt;0),"",IF(AND(C403=C404,H403=DO401,NN!CW403&gt;0),'ZASOBY N'!AU402,'ZASOBY N'!AU402)))))))))</f>
        <v/>
      </c>
      <c r="Z403" s="225" t="str">
        <f t="shared" si="140"/>
        <v/>
      </c>
      <c r="AA403" s="227" t="str">
        <f t="shared" si="144"/>
        <v/>
      </c>
      <c r="AB403" s="400" t="str">
        <f t="shared" si="141"/>
        <v/>
      </c>
      <c r="AC403" s="228" t="str">
        <f t="shared" si="143"/>
        <v/>
      </c>
      <c r="AD403" s="222">
        <f>IF(B403="",0,IF(F403="",0,INDEX(POBRANIE_!$B$6:$F$101,MATCH('UPR BILANS N'!$F403,POBRANIE_!$A$6:$A$101,0),2)))</f>
        <v>0</v>
      </c>
      <c r="AE403" s="224">
        <f>IF(OR('ZASOBY N'!G402="",'ZASOBY N'!E402=""),0,IF(B403="",0,'ZASOBY N'!G402*'ZASOBY N'!E402))</f>
        <v>0</v>
      </c>
      <c r="AF403" s="225">
        <f>IF('ZASOBY N'!O402="",0,'ZASOBY N'!O402)</f>
        <v>0</v>
      </c>
      <c r="AG403" s="225">
        <f>IF('ZASOBY N'!Q402="",0,'ZASOBY N'!Q402)</f>
        <v>0</v>
      </c>
      <c r="AH403" s="225">
        <f>IF('ZASOBY N'!V402="",0,'ZASOBY N'!V402)</f>
        <v>0</v>
      </c>
      <c r="AI403" s="225">
        <f>IF('ZASOBY N'!AG402="",0,'ZASOBY N'!AG402)</f>
        <v>0</v>
      </c>
      <c r="AJ403" s="225">
        <f>IF(NN!P405="",0,IF(NN!P405="BRAK kol.7","BRAK BADAŃ",NN!P405))</f>
        <v>0</v>
      </c>
      <c r="AK403" s="225">
        <f>IF(NN!AC405="",0,IF(NN!AC405="BRAK kol.7","BRAK BADAŃ",NN!AC405))</f>
        <v>0</v>
      </c>
      <c r="BJ403" s="414" t="str">
        <f>IF(AND(BL403=1,BM403=1,SUMIF($C403:$C$525,$C403,$AK403:$AK$525)=$AK403),$AK403,IF($BO403&gt;0,$BO403,IF(AND(COUNTIF($C$11:$C402,$C403)&gt;=1,COUNTIF($D402:$D402,$D403)&gt;=1),"",IF(AND(SUMIF($C403:$C$525,$C403,$AK403:$AK$525)&gt;=$AK403,SUMIF($D403:$D$525,$D403,$AK403:$AK$525)&gt;=$AK403),SUMIF($C403:$C$525,$C403,$AK403:$AK$525),""))))</f>
        <v/>
      </c>
      <c r="BL403" s="409">
        <f>COUNTIFS('ZASOBY N'!$B402:$B$525,'ZASOBY N'!$B402,'ZASOBY N'!$C402:'ZASOBY N'!$C$525,'ZASOBY N'!$C402,'ZASOBY N'!$D402:'ZASOBY N'!$D$525,'ZASOBY N'!$D402,'ZASOBY N'!$H402:'ZASOBY N'!$H$525,'ZASOBY N'!$H402 )</f>
        <v>0</v>
      </c>
      <c r="BM403" s="410">
        <f>COUNTIFS('ZASOBY N'!$B$10:$B402,'ZASOBY N'!$B402,'ZASOBY N'!$C$10:'ZASOBY N'!$C402,'ZASOBY N'!$C402,'ZASOBY N'!$D$10:'ZASOBY N'!$D402,'ZASOBY N'!$D402,'ZASOBY N'!$H$10:'ZASOBY N'!$H402,'ZASOBY N'!$H402 )</f>
        <v>0</v>
      </c>
      <c r="BN403" s="411">
        <f t="shared" si="145"/>
        <v>0</v>
      </c>
      <c r="BO403" s="412">
        <f t="shared" si="146"/>
        <v>0</v>
      </c>
      <c r="BP403" s="94" t="str">
        <f t="shared" si="147"/>
        <v/>
      </c>
      <c r="BQ403" s="414" t="str">
        <f>IF(AND(BS403=1,BT403=1,SUMIF($C403:$C$525,$C403,$AJ403:$AJ$525)=$AJ403),$AJ403,IF($BV403&gt;0,$BV403,IF(AND(COUNTIF($C$11:$C402,$C403)&gt;=1,COUNTIF($D402:$D402,$D403)&gt;=1),"",IF(AND(SUMIF($C403:$C$525,$C403,$AJ403:$AJ$525)&gt;$AJ403,SUMIF($D403:$D$525,$D403,$AJ403:$AJ$525)&gt;$AJ403),SUMIF($C403:$C$525,$C403,$AJ403:$AJ$525),""))))</f>
        <v/>
      </c>
      <c r="BS403" s="409">
        <f>COUNTIFS('ZASOBY N'!$B402:$B$525,'ZASOBY N'!$B402,'ZASOBY N'!$C402:'ZASOBY N'!$C$525,'ZASOBY N'!$C402,'ZASOBY N'!$D402:'ZASOBY N'!$D$525,'ZASOBY N'!$D402,'ZASOBY N'!$H402:'ZASOBY N'!$H$525,'ZASOBY N'!$H402 )</f>
        <v>0</v>
      </c>
      <c r="BT403" s="410">
        <f>COUNTIFS('ZASOBY N'!$B$10:$B402,'ZASOBY N'!$B402,'ZASOBY N'!$C$10:'ZASOBY N'!$C402,'ZASOBY N'!$C402,'ZASOBY N'!$D$10:'ZASOBY N'!$D402,'ZASOBY N'!$D402,'ZASOBY N'!$H$10:'ZASOBY N'!$H402,'ZASOBY N'!$H402 )</f>
        <v>0</v>
      </c>
      <c r="BU403" s="411">
        <f t="shared" si="148"/>
        <v>0</v>
      </c>
      <c r="BV403" s="412">
        <f t="shared" si="149"/>
        <v>0</v>
      </c>
      <c r="BW403" s="94" t="s">
        <v>499</v>
      </c>
      <c r="BX403" s="414" t="str">
        <f>IF(AND(BZ403=1,CA403=1,SUMIF($C403:$C$525,$C403,$AI403:$AI$525)=$AI403),$AI403,IF($CC403&gt;0,$CC403,IF(AND(COUNTIF($C$11:$C402,$C403)&gt;=1,COUNTIF($D402:$D402,$D403)&gt;=1),"",IF(AND(SUMIF($C403:$C$525,$C403,$AI403:$AI$525)&gt;$AI403,SUMIF($D403:$D$525,$D403,$AI403:$AI$525)&gt;$IG403),_xlfn.AGGREGATE(14,4,$CB$11:$CB$31*($C$11:$C$31=$C403),1),""))))</f>
        <v/>
      </c>
      <c r="BZ403" s="409">
        <f>COUNTIFS('ZASOBY N'!$B402:$B$525,'ZASOBY N'!$B402,'ZASOBY N'!$C402:'ZASOBY N'!$C$525,'ZASOBY N'!$C402,'ZASOBY N'!$D402:'ZASOBY N'!$D$525,'ZASOBY N'!$D402,'ZASOBY N'!$H402:'ZASOBY N'!$H$525,'ZASOBY N'!$H402 )</f>
        <v>0</v>
      </c>
      <c r="CA403" s="410">
        <f>COUNTIFS('ZASOBY N'!$B$10:$B402,'ZASOBY N'!$B402,'ZASOBY N'!$C$10:'ZASOBY N'!$C402,'ZASOBY N'!$C402,'ZASOBY N'!$D$10:'ZASOBY N'!$D402,'ZASOBY N'!$D402,'ZASOBY N'!$H$10:'ZASOBY N'!$H402,'ZASOBY N'!$H402 )</f>
        <v>0</v>
      </c>
      <c r="CB403" s="411">
        <f t="shared" si="150"/>
        <v>0</v>
      </c>
      <c r="CC403" s="412">
        <f t="shared" si="151"/>
        <v>0</v>
      </c>
      <c r="CE403" s="414" t="str">
        <f>IF(AND(CG403=1,CH403=1,SUMIF($C403:$C$525,$C403,$AH403:$AH$525)=$AH403),$AH403,IF($CJ403&gt;0,$CJ403,IF(AND(COUNTIF($C$11:$C402,$C403)&gt;=1,COUNTIF($D402:$D402,$D403)&gt;=1),"",IF(AND(SUMIF($C403:$C$525,$C403,$AH403:$AH$525)&gt;$AH403,SUMIF($D403:$D$525,$D403,$AH403:$AH$525)&gt;$AH403),_xlfn.AGGREGATE(14,4,$CI$11:$CI$31*($C$11:$C$31=$C403),1),""))))</f>
        <v/>
      </c>
      <c r="CG403" s="409">
        <f>COUNTIFS('ZASOBY N'!$B402:$B$525,'ZASOBY N'!$B402,'ZASOBY N'!$C402:'ZASOBY N'!$C$525,'ZASOBY N'!$C402,'ZASOBY N'!$D402:'ZASOBY N'!$D$525,'ZASOBY N'!$D402,'ZASOBY N'!$H402:'ZASOBY N'!$H$525,'ZASOBY N'!$H402 )</f>
        <v>0</v>
      </c>
      <c r="CH403" s="410">
        <f>COUNTIFS('ZASOBY N'!$B$10:$B402,'ZASOBY N'!$B402,'ZASOBY N'!$C$10:'ZASOBY N'!$C402,'ZASOBY N'!$C402,'ZASOBY N'!$D$10:'ZASOBY N'!$D402,'ZASOBY N'!$D402,'ZASOBY N'!$H$10:'ZASOBY N'!$H402,'ZASOBY N'!$H402 )</f>
        <v>0</v>
      </c>
      <c r="CI403" s="411">
        <f t="shared" si="152"/>
        <v>0</v>
      </c>
      <c r="CJ403" s="412">
        <f t="shared" si="153"/>
        <v>0</v>
      </c>
      <c r="CL403" s="414" t="str">
        <f>IF(AND(CN403=1,CO403=1,SUMIF($C403:$C$525,$C403,$AG403:$AG$525)=$AG403),$AG403,IF($CQ403&gt;0,$CQ403,IF(AND(COUNTIF($C$11:$C402,$C403)&gt;=1,COUNTIF($D402:$D402,$D403)&gt;=1),"",IF(AND(SUMIF($C403:$C$525,$C403,$AG403:$AG$525)&gt;$AG403,SUMIF($D403:$D$525,$D403,$AG403:$AG$525)&gt;$AG403),_xlfn.AGGREGATE(14,4,$CP$11:$CP$31*($C$11:$C$31=$C403),1),""))))</f>
        <v/>
      </c>
      <c r="CN403" s="409">
        <f>COUNTIFS('ZASOBY N'!$B402:$B$525,'ZASOBY N'!$B402,'ZASOBY N'!$C402:'ZASOBY N'!$C$525,'ZASOBY N'!$C402,'ZASOBY N'!$D402:'ZASOBY N'!$D$525,'ZASOBY N'!$D402,'ZASOBY N'!$H402:'ZASOBY N'!$H$525,'ZASOBY N'!$H402 )</f>
        <v>0</v>
      </c>
      <c r="CO403" s="410">
        <f>COUNTIFS('ZASOBY N'!$B$10:$B402,'ZASOBY N'!$B402,'ZASOBY N'!$C$10:'ZASOBY N'!$C402,'ZASOBY N'!$C402,'ZASOBY N'!$D$10:'ZASOBY N'!$D402,'ZASOBY N'!$D402,'ZASOBY N'!$H$10:'ZASOBY N'!$H402,'ZASOBY N'!$H402 )</f>
        <v>0</v>
      </c>
      <c r="CP403" s="411">
        <f t="shared" si="154"/>
        <v>0</v>
      </c>
      <c r="CQ403" s="412">
        <f t="shared" si="155"/>
        <v>0</v>
      </c>
      <c r="CS403" s="414" t="str">
        <f>IF(AND(CU403=1,CV403=1,SUMIF($C403:$C$525,$C403,$AF403:$AF$525)=$AF403),$AF403,IF($CX403&gt;0,$CX403,IF(AND(COUNTIF($C$11:$C402,$C403)&gt;=1,COUNTIF($D402:$D402,$D403)&gt;=1),"",IF(AND(SUMIF($C403:$C$525,$C403,$AF403:$AF$525)&gt;$AF403,SUMIF($D403:$D$525,$D403,$AF403:$AF$525)&gt;$AF403),_xlfn.AGGREGATE(14,4,$CW$11:$CW$31*($C$11:$C$31=$C403),1),""))))</f>
        <v/>
      </c>
      <c r="CU403" s="409">
        <f>COUNTIFS('ZASOBY N'!$B402:$B$525,'ZASOBY N'!$B402,'ZASOBY N'!$C402:'ZASOBY N'!$C$525,'ZASOBY N'!$C402,'ZASOBY N'!$D402:'ZASOBY N'!$D$525,'ZASOBY N'!$D402,'ZASOBY N'!$H402:'ZASOBY N'!$H$525,'ZASOBY N'!$H402 )</f>
        <v>0</v>
      </c>
      <c r="CV403" s="410">
        <f>COUNTIFS('ZASOBY N'!$B$10:$B402,'ZASOBY N'!$B402,'ZASOBY N'!$C$10:'ZASOBY N'!$C402,'ZASOBY N'!$C402,'ZASOBY N'!$D$10:'ZASOBY N'!$D402,'ZASOBY N'!$D402,'ZASOBY N'!$H$10:'ZASOBY N'!$H402,'ZASOBY N'!$H402 )</f>
        <v>0</v>
      </c>
      <c r="CW403" s="411">
        <f t="shared" si="156"/>
        <v>0</v>
      </c>
      <c r="CX403" s="412">
        <f t="shared" si="157"/>
        <v>0</v>
      </c>
      <c r="CZ403" s="414" t="str">
        <f>IF(AND(DB403=1,DC403=1,SUMIF($C403:$C$525,$C403,$AE403:$AE$525)=$AE403),$AE403,IF($DE403&gt;0,$DE403,IF(AND(COUNTIF($C$11:$C402,$C403)&gt;=1,COUNTIF($D402:$D402,$D403)&gt;=1),"",IF(AND(SUMIF($C403:$C$525,$C403,$AE403:$AE$525)&gt;$AE403,SUMIF($D403:$D$525,$D403,$AE403:$AE$525)&gt;$AE403),_xlfn.AGGREGATE(14,4,$DD$11:$DD$31*($C$11:$C$31=$C403),1),""))))</f>
        <v/>
      </c>
      <c r="DB403" s="409">
        <f>COUNTIFS('ZASOBY N'!$B402:$B$525,'ZASOBY N'!$B402,'ZASOBY N'!$C402:'ZASOBY N'!$C$525,'ZASOBY N'!$C402,'ZASOBY N'!$D402:'ZASOBY N'!$D$525,'ZASOBY N'!$D402,'ZASOBY N'!$H402:'ZASOBY N'!$H$525,'ZASOBY N'!$H402 )</f>
        <v>0</v>
      </c>
      <c r="DC403" s="410">
        <f>COUNTIFS('ZASOBY N'!$B$10:$B402,'ZASOBY N'!$B402,'ZASOBY N'!$C$10:'ZASOBY N'!$C402,'ZASOBY N'!$C402,'ZASOBY N'!$D$10:'ZASOBY N'!$D402,'ZASOBY N'!$D402,'ZASOBY N'!$H$10:'ZASOBY N'!$H402,'ZASOBY N'!$H402 )</f>
        <v>0</v>
      </c>
      <c r="DD403" s="411">
        <f t="shared" si="158"/>
        <v>0</v>
      </c>
      <c r="DE403" s="412">
        <f t="shared" si="159"/>
        <v>0</v>
      </c>
      <c r="DF403" s="399" t="str">
        <f>IF(AND(DI403=1,DJ403=1,SUMIF($C403:$C$525,$C403,$AD403:$AD$525)=$AD403),$AD403,IF($DL403&gt;0,$DL403,IF(B403="","",IF(AND(COUNTIF($C$11:$C402,$C403)&gt;=1,COUNTIF($D402:$D402,$D403)&gt;=1,COUNTIF($Z400:$Z402,$C403)=0),"",IF(AND(COUNTIF($C$11:$C402,$C403)&gt;=1,COUNTIF($D402:$D402,$D403)&gt;=1),"UJĘTO WYŻEJ",IF(AND(SUMIF($C403:$C$525,$C403,$AD403:$AD$525)&gt;$AD403,SUMIF($D403:$D$525,$D403,$AD403:$AD$525)&gt;$AD403),_xlfn.AGGREGATE(14,4,$DK$11:$DK$31*($C$11:$C$31=$C403),1),""))))))</f>
        <v/>
      </c>
      <c r="DG403" s="414" t="str">
        <f>IF(AND(DI403=1,DJ403=1,SUMIF($C403:$C$525,$C403,$AD403:$AD$525)=$AD403),$AD403,IF($DL403&gt;0,$DL403,IF(AND(COUNTIF($C$11:$C402,$C403)&gt;=1,COUNTIF($D402:$D402,$D403)&gt;=1),"",IF(AND(SUMIF($C403:$C$525,$C403,$AD403:$AD$525)&gt;$AD403,SUMIF($D403:$D$525,$D403,$AD403:$AD$525)&gt;$AD403),_xlfn.AGGREGATE(14,4,$DK$11:$DK$31*($C$11:$C$31=$C403),1),""))))</f>
        <v/>
      </c>
      <c r="DI403" s="409">
        <f>COUNTIFS('ZASOBY N'!$B402:$B$525,'ZASOBY N'!$B402,'ZASOBY N'!$C402:'ZASOBY N'!$C$525,'ZASOBY N'!$C402,'ZASOBY N'!$D402:'ZASOBY N'!$D$525,'ZASOBY N'!$D402,'ZASOBY N'!$H402:'ZASOBY N'!$H$525,'ZASOBY N'!$H402 )</f>
        <v>0</v>
      </c>
      <c r="DJ403" s="410">
        <f>COUNTIFS('ZASOBY N'!$B$10:$B402,'ZASOBY N'!$B402,'ZASOBY N'!$C$10:'ZASOBY N'!$C402,'ZASOBY N'!$C402,'ZASOBY N'!$D$10:'ZASOBY N'!$D402,'ZASOBY N'!$D402,'ZASOBY N'!$H$10:'ZASOBY N'!$H402,'ZASOBY N'!$H402 )</f>
        <v>0</v>
      </c>
      <c r="DK403" s="411">
        <f t="shared" si="160"/>
        <v>0</v>
      </c>
      <c r="DL403" s="412">
        <f t="shared" si="161"/>
        <v>0</v>
      </c>
    </row>
    <row r="404" spans="1:116" ht="18.899999999999999" customHeight="1" x14ac:dyDescent="0.3">
      <c r="A404" s="219"/>
      <c r="B404" s="152" t="str">
        <f>IF('ZASOBY N'!A403="","",'ZASOBY N'!A403)</f>
        <v/>
      </c>
      <c r="C404" s="462" t="str">
        <f>IF('ZASOBY N'!C403="","",'ZASOBY N'!C403)</f>
        <v/>
      </c>
      <c r="D404" s="137" t="str">
        <f>IF('ZASOBY N'!B403="","",'ZASOBY N'!B403)</f>
        <v/>
      </c>
      <c r="E404" s="138"/>
      <c r="F404" s="356" t="str">
        <f>IF('ZASOBY N'!D403="","",'ZASOBY N'!D403)</f>
        <v/>
      </c>
      <c r="G404" s="220" t="str">
        <f>IF('ZASOBY N'!G403="","",'ZASOBY N'!G403)</f>
        <v/>
      </c>
      <c r="H404" s="221" t="str">
        <f>IF('ZASOBY N'!F403="","",'ZASOBY N'!F403)</f>
        <v/>
      </c>
      <c r="I404" s="221" t="str">
        <f>IF('ZASOBY N'!G403="","",'ZASOBY N'!G403)</f>
        <v/>
      </c>
      <c r="J404" s="221" t="str">
        <f>IF('ZASOBY N'!H403="","",'ZASOBY N'!H403)</f>
        <v/>
      </c>
      <c r="K404" s="214">
        <v>0</v>
      </c>
      <c r="L404" s="214">
        <v>0</v>
      </c>
      <c r="M404" s="214">
        <v>0</v>
      </c>
      <c r="N404" s="222" t="str">
        <f>IF('ZASOBY N'!BD403="x","",IF(W404="","",'ZASOBY N'!E403))</f>
        <v/>
      </c>
      <c r="O404" s="223">
        <v>0</v>
      </c>
      <c r="P404" s="223">
        <v>0</v>
      </c>
      <c r="Q404" s="226" t="str">
        <f>IF($N404="","",'UPR BILANS N'!G404*'UPR BILANS N'!N404)</f>
        <v/>
      </c>
      <c r="R404" s="225" t="str">
        <f>IF($N404="","",'ZASOBY N'!O403)</f>
        <v/>
      </c>
      <c r="S404" s="225" t="str">
        <f>IF($N404="","",IF('ZASOBY N'!Q403="",0,'ZASOBY N'!Q403))</f>
        <v/>
      </c>
      <c r="T404" s="225" t="str">
        <f>IF($N404="","",'ZASOBY N'!V403)</f>
        <v/>
      </c>
      <c r="U404" s="225" t="str">
        <f>IF($N404="","",IF('ZASOBY N'!AG403="",0,'ZASOBY N'!AG403))</f>
        <v/>
      </c>
      <c r="V404" s="225" t="str">
        <f>IF($N404="","",IF(NN!P406="",0,NN!P406))</f>
        <v/>
      </c>
      <c r="W404" s="225" t="str">
        <f t="shared" si="139"/>
        <v/>
      </c>
      <c r="X404" s="226" t="str">
        <f t="shared" si="142"/>
        <v/>
      </c>
      <c r="Y404" s="225" t="str">
        <f>IF('ZASOBY N'!AU403="","",IF(C404&lt;&gt;C403,'ZASOBY N'!AU403,IF(D404&lt;&gt;D403,'ZASOBY N'!AU403,IF(F404&lt;&gt;F403,'ZASOBY N'!AU403,IF(G404&lt;&gt;G403,'ZASOBY N'!AU403,IF(J404&lt;&gt;J403,'ZASOBY N'!AU403,IF(NN!AC406="","",IF(AND(C403=C404,H403=H404,J403=J404,NN!AC406&gt;0),"",IF(AND(C404=C405,H404=DO402,NN!CW404&gt;0),'ZASOBY N'!AU403,'ZASOBY N'!AU403)))))))))</f>
        <v/>
      </c>
      <c r="Z404" s="225" t="str">
        <f t="shared" si="140"/>
        <v/>
      </c>
      <c r="AA404" s="227" t="str">
        <f t="shared" si="144"/>
        <v/>
      </c>
      <c r="AB404" s="400" t="str">
        <f t="shared" si="141"/>
        <v/>
      </c>
      <c r="AC404" s="228" t="str">
        <f t="shared" si="143"/>
        <v/>
      </c>
      <c r="AD404" s="222">
        <f>IF(B404="",0,IF(F404="",0,INDEX(POBRANIE_!$B$6:$F$101,MATCH('UPR BILANS N'!$F404,POBRANIE_!$A$6:$A$101,0),2)))</f>
        <v>0</v>
      </c>
      <c r="AE404" s="224">
        <f>IF(OR('ZASOBY N'!G403="",'ZASOBY N'!E403=""),0,IF(B404="",0,'ZASOBY N'!G403*'ZASOBY N'!E403))</f>
        <v>0</v>
      </c>
      <c r="AF404" s="225">
        <f>IF('ZASOBY N'!O403="",0,'ZASOBY N'!O403)</f>
        <v>0</v>
      </c>
      <c r="AG404" s="225">
        <f>IF('ZASOBY N'!Q403="",0,'ZASOBY N'!Q403)</f>
        <v>0</v>
      </c>
      <c r="AH404" s="225">
        <f>IF('ZASOBY N'!V403="",0,'ZASOBY N'!V403)</f>
        <v>0</v>
      </c>
      <c r="AI404" s="225">
        <f>IF('ZASOBY N'!AG403="",0,'ZASOBY N'!AG403)</f>
        <v>0</v>
      </c>
      <c r="AJ404" s="225">
        <f>IF(NN!P406="",0,IF(NN!P406="BRAK kol.7","BRAK BADAŃ",NN!P406))</f>
        <v>0</v>
      </c>
      <c r="AK404" s="225">
        <f>IF(NN!AC406="",0,IF(NN!AC406="BRAK kol.7","BRAK BADAŃ",NN!AC406))</f>
        <v>0</v>
      </c>
      <c r="BJ404" s="414" t="str">
        <f>IF(AND(BL404=1,BM404=1,SUMIF($C404:$C$525,$C404,$AK404:$AK$525)=$AK404),$AK404,IF($BO404&gt;0,$BO404,IF(AND(COUNTIF($C$11:$C403,$C404)&gt;=1,COUNTIF($D403:$D403,$D404)&gt;=1),"",IF(AND(SUMIF($C404:$C$525,$C404,$AK404:$AK$525)&gt;=$AK404,SUMIF($D404:$D$525,$D404,$AK404:$AK$525)&gt;=$AK404),SUMIF($C404:$C$525,$C404,$AK404:$AK$525),""))))</f>
        <v/>
      </c>
      <c r="BL404" s="409">
        <f>COUNTIFS('ZASOBY N'!$B403:$B$525,'ZASOBY N'!$B403,'ZASOBY N'!$C403:'ZASOBY N'!$C$525,'ZASOBY N'!$C403,'ZASOBY N'!$D403:'ZASOBY N'!$D$525,'ZASOBY N'!$D403,'ZASOBY N'!$H403:'ZASOBY N'!$H$525,'ZASOBY N'!$H403 )</f>
        <v>0</v>
      </c>
      <c r="BM404" s="410">
        <f>COUNTIFS('ZASOBY N'!$B$10:$B403,'ZASOBY N'!$B403,'ZASOBY N'!$C$10:'ZASOBY N'!$C403,'ZASOBY N'!$C403,'ZASOBY N'!$D$10:'ZASOBY N'!$D403,'ZASOBY N'!$D403,'ZASOBY N'!$H$10:'ZASOBY N'!$H403,'ZASOBY N'!$H403 )</f>
        <v>0</v>
      </c>
      <c r="BN404" s="411">
        <f t="shared" si="145"/>
        <v>0</v>
      </c>
      <c r="BO404" s="412">
        <f t="shared" si="146"/>
        <v>0</v>
      </c>
      <c r="BP404" s="94" t="str">
        <f t="shared" si="147"/>
        <v/>
      </c>
      <c r="BQ404" s="414" t="str">
        <f>IF(AND(BS404=1,BT404=1,SUMIF($C404:$C$525,$C404,$AJ404:$AJ$525)=$AJ404),$AJ404,IF($BV404&gt;0,$BV404,IF(AND(COUNTIF($C$11:$C403,$C404)&gt;=1,COUNTIF($D403:$D403,$D404)&gt;=1),"",IF(AND(SUMIF($C404:$C$525,$C404,$AJ404:$AJ$525)&gt;$AJ404,SUMIF($D404:$D$525,$D404,$AJ404:$AJ$525)&gt;$AJ404),SUMIF($C404:$C$525,$C404,$AJ404:$AJ$525),""))))</f>
        <v/>
      </c>
      <c r="BS404" s="409">
        <f>COUNTIFS('ZASOBY N'!$B403:$B$525,'ZASOBY N'!$B403,'ZASOBY N'!$C403:'ZASOBY N'!$C$525,'ZASOBY N'!$C403,'ZASOBY N'!$D403:'ZASOBY N'!$D$525,'ZASOBY N'!$D403,'ZASOBY N'!$H403:'ZASOBY N'!$H$525,'ZASOBY N'!$H403 )</f>
        <v>0</v>
      </c>
      <c r="BT404" s="410">
        <f>COUNTIFS('ZASOBY N'!$B$10:$B403,'ZASOBY N'!$B403,'ZASOBY N'!$C$10:'ZASOBY N'!$C403,'ZASOBY N'!$C403,'ZASOBY N'!$D$10:'ZASOBY N'!$D403,'ZASOBY N'!$D403,'ZASOBY N'!$H$10:'ZASOBY N'!$H403,'ZASOBY N'!$H403 )</f>
        <v>0</v>
      </c>
      <c r="BU404" s="411">
        <f t="shared" si="148"/>
        <v>0</v>
      </c>
      <c r="BV404" s="412">
        <f t="shared" si="149"/>
        <v>0</v>
      </c>
      <c r="BW404" s="94" t="s">
        <v>499</v>
      </c>
      <c r="BX404" s="414" t="str">
        <f>IF(AND(BZ404=1,CA404=1,SUMIF($C404:$C$525,$C404,$AI404:$AI$525)=$AI404),$AI404,IF($CC404&gt;0,$CC404,IF(AND(COUNTIF($C$11:$C403,$C404)&gt;=1,COUNTIF($D403:$D403,$D404)&gt;=1),"",IF(AND(SUMIF($C404:$C$525,$C404,$AI404:$AI$525)&gt;$AI404,SUMIF($D404:$D$525,$D404,$AI404:$AI$525)&gt;$IG404),_xlfn.AGGREGATE(14,4,$CB$11:$CB$31*($C$11:$C$31=$C404),1),""))))</f>
        <v/>
      </c>
      <c r="BZ404" s="409">
        <f>COUNTIFS('ZASOBY N'!$B403:$B$525,'ZASOBY N'!$B403,'ZASOBY N'!$C403:'ZASOBY N'!$C$525,'ZASOBY N'!$C403,'ZASOBY N'!$D403:'ZASOBY N'!$D$525,'ZASOBY N'!$D403,'ZASOBY N'!$H403:'ZASOBY N'!$H$525,'ZASOBY N'!$H403 )</f>
        <v>0</v>
      </c>
      <c r="CA404" s="410">
        <f>COUNTIFS('ZASOBY N'!$B$10:$B403,'ZASOBY N'!$B403,'ZASOBY N'!$C$10:'ZASOBY N'!$C403,'ZASOBY N'!$C403,'ZASOBY N'!$D$10:'ZASOBY N'!$D403,'ZASOBY N'!$D403,'ZASOBY N'!$H$10:'ZASOBY N'!$H403,'ZASOBY N'!$H403 )</f>
        <v>0</v>
      </c>
      <c r="CB404" s="411">
        <f t="shared" si="150"/>
        <v>0</v>
      </c>
      <c r="CC404" s="412">
        <f t="shared" si="151"/>
        <v>0</v>
      </c>
      <c r="CE404" s="414" t="str">
        <f>IF(AND(CG404=1,CH404=1,SUMIF($C404:$C$525,$C404,$AH404:$AH$525)=$AH404),$AH404,IF($CJ404&gt;0,$CJ404,IF(AND(COUNTIF($C$11:$C403,$C404)&gt;=1,COUNTIF($D403:$D403,$D404)&gt;=1),"",IF(AND(SUMIF($C404:$C$525,$C404,$AH404:$AH$525)&gt;$AH404,SUMIF($D404:$D$525,$D404,$AH404:$AH$525)&gt;$AH404),_xlfn.AGGREGATE(14,4,$CI$11:$CI$31*($C$11:$C$31=$C404),1),""))))</f>
        <v/>
      </c>
      <c r="CG404" s="409">
        <f>COUNTIFS('ZASOBY N'!$B403:$B$525,'ZASOBY N'!$B403,'ZASOBY N'!$C403:'ZASOBY N'!$C$525,'ZASOBY N'!$C403,'ZASOBY N'!$D403:'ZASOBY N'!$D$525,'ZASOBY N'!$D403,'ZASOBY N'!$H403:'ZASOBY N'!$H$525,'ZASOBY N'!$H403 )</f>
        <v>0</v>
      </c>
      <c r="CH404" s="410">
        <f>COUNTIFS('ZASOBY N'!$B$10:$B403,'ZASOBY N'!$B403,'ZASOBY N'!$C$10:'ZASOBY N'!$C403,'ZASOBY N'!$C403,'ZASOBY N'!$D$10:'ZASOBY N'!$D403,'ZASOBY N'!$D403,'ZASOBY N'!$H$10:'ZASOBY N'!$H403,'ZASOBY N'!$H403 )</f>
        <v>0</v>
      </c>
      <c r="CI404" s="411">
        <f t="shared" si="152"/>
        <v>0</v>
      </c>
      <c r="CJ404" s="412">
        <f t="shared" si="153"/>
        <v>0</v>
      </c>
      <c r="CL404" s="414" t="str">
        <f>IF(AND(CN404=1,CO404=1,SUMIF($C404:$C$525,$C404,$AG404:$AG$525)=$AG404),$AG404,IF($CQ404&gt;0,$CQ404,IF(AND(COUNTIF($C$11:$C403,$C404)&gt;=1,COUNTIF($D403:$D403,$D404)&gt;=1),"",IF(AND(SUMIF($C404:$C$525,$C404,$AG404:$AG$525)&gt;$AG404,SUMIF($D404:$D$525,$D404,$AG404:$AG$525)&gt;$AG404),_xlfn.AGGREGATE(14,4,$CP$11:$CP$31*($C$11:$C$31=$C404),1),""))))</f>
        <v/>
      </c>
      <c r="CN404" s="409">
        <f>COUNTIFS('ZASOBY N'!$B403:$B$525,'ZASOBY N'!$B403,'ZASOBY N'!$C403:'ZASOBY N'!$C$525,'ZASOBY N'!$C403,'ZASOBY N'!$D403:'ZASOBY N'!$D$525,'ZASOBY N'!$D403,'ZASOBY N'!$H403:'ZASOBY N'!$H$525,'ZASOBY N'!$H403 )</f>
        <v>0</v>
      </c>
      <c r="CO404" s="410">
        <f>COUNTIFS('ZASOBY N'!$B$10:$B403,'ZASOBY N'!$B403,'ZASOBY N'!$C$10:'ZASOBY N'!$C403,'ZASOBY N'!$C403,'ZASOBY N'!$D$10:'ZASOBY N'!$D403,'ZASOBY N'!$D403,'ZASOBY N'!$H$10:'ZASOBY N'!$H403,'ZASOBY N'!$H403 )</f>
        <v>0</v>
      </c>
      <c r="CP404" s="411">
        <f t="shared" si="154"/>
        <v>0</v>
      </c>
      <c r="CQ404" s="412">
        <f t="shared" si="155"/>
        <v>0</v>
      </c>
      <c r="CS404" s="414" t="str">
        <f>IF(AND(CU404=1,CV404=1,SUMIF($C404:$C$525,$C404,$AF404:$AF$525)=$AF404),$AF404,IF($CX404&gt;0,$CX404,IF(AND(COUNTIF($C$11:$C403,$C404)&gt;=1,COUNTIF($D403:$D403,$D404)&gt;=1),"",IF(AND(SUMIF($C404:$C$525,$C404,$AF404:$AF$525)&gt;$AF404,SUMIF($D404:$D$525,$D404,$AF404:$AF$525)&gt;$AF404),_xlfn.AGGREGATE(14,4,$CW$11:$CW$31*($C$11:$C$31=$C404),1),""))))</f>
        <v/>
      </c>
      <c r="CU404" s="409">
        <f>COUNTIFS('ZASOBY N'!$B403:$B$525,'ZASOBY N'!$B403,'ZASOBY N'!$C403:'ZASOBY N'!$C$525,'ZASOBY N'!$C403,'ZASOBY N'!$D403:'ZASOBY N'!$D$525,'ZASOBY N'!$D403,'ZASOBY N'!$H403:'ZASOBY N'!$H$525,'ZASOBY N'!$H403 )</f>
        <v>0</v>
      </c>
      <c r="CV404" s="410">
        <f>COUNTIFS('ZASOBY N'!$B$10:$B403,'ZASOBY N'!$B403,'ZASOBY N'!$C$10:'ZASOBY N'!$C403,'ZASOBY N'!$C403,'ZASOBY N'!$D$10:'ZASOBY N'!$D403,'ZASOBY N'!$D403,'ZASOBY N'!$H$10:'ZASOBY N'!$H403,'ZASOBY N'!$H403 )</f>
        <v>0</v>
      </c>
      <c r="CW404" s="411">
        <f t="shared" si="156"/>
        <v>0</v>
      </c>
      <c r="CX404" s="412">
        <f t="shared" si="157"/>
        <v>0</v>
      </c>
      <c r="CZ404" s="414" t="str">
        <f>IF(AND(DB404=1,DC404=1,SUMIF($C404:$C$525,$C404,$AE404:$AE$525)=$AE404),$AE404,IF($DE404&gt;0,$DE404,IF(AND(COUNTIF($C$11:$C403,$C404)&gt;=1,COUNTIF($D403:$D403,$D404)&gt;=1),"",IF(AND(SUMIF($C404:$C$525,$C404,$AE404:$AE$525)&gt;$AE404,SUMIF($D404:$D$525,$D404,$AE404:$AE$525)&gt;$AE404),_xlfn.AGGREGATE(14,4,$DD$11:$DD$31*($C$11:$C$31=$C404),1),""))))</f>
        <v/>
      </c>
      <c r="DB404" s="409">
        <f>COUNTIFS('ZASOBY N'!$B403:$B$525,'ZASOBY N'!$B403,'ZASOBY N'!$C403:'ZASOBY N'!$C$525,'ZASOBY N'!$C403,'ZASOBY N'!$D403:'ZASOBY N'!$D$525,'ZASOBY N'!$D403,'ZASOBY N'!$H403:'ZASOBY N'!$H$525,'ZASOBY N'!$H403 )</f>
        <v>0</v>
      </c>
      <c r="DC404" s="410">
        <f>COUNTIFS('ZASOBY N'!$B$10:$B403,'ZASOBY N'!$B403,'ZASOBY N'!$C$10:'ZASOBY N'!$C403,'ZASOBY N'!$C403,'ZASOBY N'!$D$10:'ZASOBY N'!$D403,'ZASOBY N'!$D403,'ZASOBY N'!$H$10:'ZASOBY N'!$H403,'ZASOBY N'!$H403 )</f>
        <v>0</v>
      </c>
      <c r="DD404" s="411">
        <f t="shared" si="158"/>
        <v>0</v>
      </c>
      <c r="DE404" s="412">
        <f t="shared" si="159"/>
        <v>0</v>
      </c>
      <c r="DF404" s="399" t="str">
        <f>IF(AND(DI404=1,DJ404=1,SUMIF($C404:$C$525,$C404,$AD404:$AD$525)=$AD404),$AD404,IF($DL404&gt;0,$DL404,IF(B404="","",IF(AND(COUNTIF($C$11:$C403,$C404)&gt;=1,COUNTIF($D403:$D403,$D404)&gt;=1,COUNTIF($Z401:$Z403,$C404)=0),"",IF(AND(COUNTIF($C$11:$C403,$C404)&gt;=1,COUNTIF($D403:$D403,$D404)&gt;=1),"UJĘTO WYŻEJ",IF(AND(SUMIF($C404:$C$525,$C404,$AD404:$AD$525)&gt;$AD404,SUMIF($D404:$D$525,$D404,$AD404:$AD$525)&gt;$AD404),_xlfn.AGGREGATE(14,4,$DK$11:$DK$31*($C$11:$C$31=$C404),1),""))))))</f>
        <v/>
      </c>
      <c r="DG404" s="414" t="str">
        <f>IF(AND(DI404=1,DJ404=1,SUMIF($C404:$C$525,$C404,$AD404:$AD$525)=$AD404),$AD404,IF($DL404&gt;0,$DL404,IF(AND(COUNTIF($C$11:$C403,$C404)&gt;=1,COUNTIF($D403:$D403,$D404)&gt;=1),"",IF(AND(SUMIF($C404:$C$525,$C404,$AD404:$AD$525)&gt;$AD404,SUMIF($D404:$D$525,$D404,$AD404:$AD$525)&gt;$AD404),_xlfn.AGGREGATE(14,4,$DK$11:$DK$31*($C$11:$C$31=$C404),1),""))))</f>
        <v/>
      </c>
      <c r="DI404" s="409">
        <f>COUNTIFS('ZASOBY N'!$B403:$B$525,'ZASOBY N'!$B403,'ZASOBY N'!$C403:'ZASOBY N'!$C$525,'ZASOBY N'!$C403,'ZASOBY N'!$D403:'ZASOBY N'!$D$525,'ZASOBY N'!$D403,'ZASOBY N'!$H403:'ZASOBY N'!$H$525,'ZASOBY N'!$H403 )</f>
        <v>0</v>
      </c>
      <c r="DJ404" s="410">
        <f>COUNTIFS('ZASOBY N'!$B$10:$B403,'ZASOBY N'!$B403,'ZASOBY N'!$C$10:'ZASOBY N'!$C403,'ZASOBY N'!$C403,'ZASOBY N'!$D$10:'ZASOBY N'!$D403,'ZASOBY N'!$D403,'ZASOBY N'!$H$10:'ZASOBY N'!$H403,'ZASOBY N'!$H403 )</f>
        <v>0</v>
      </c>
      <c r="DK404" s="411">
        <f t="shared" si="160"/>
        <v>0</v>
      </c>
      <c r="DL404" s="412">
        <f t="shared" si="161"/>
        <v>0</v>
      </c>
    </row>
    <row r="405" spans="1:116" ht="18.899999999999999" customHeight="1" x14ac:dyDescent="0.3">
      <c r="A405" s="219"/>
      <c r="B405" s="152" t="str">
        <f>IF('ZASOBY N'!A404="","",'ZASOBY N'!A404)</f>
        <v/>
      </c>
      <c r="C405" s="462" t="str">
        <f>IF('ZASOBY N'!C404="","",'ZASOBY N'!C404)</f>
        <v/>
      </c>
      <c r="D405" s="137" t="str">
        <f>IF('ZASOBY N'!B404="","",'ZASOBY N'!B404)</f>
        <v/>
      </c>
      <c r="E405" s="138"/>
      <c r="F405" s="356" t="str">
        <f>IF('ZASOBY N'!D404="","",'ZASOBY N'!D404)</f>
        <v/>
      </c>
      <c r="G405" s="220" t="str">
        <f>IF('ZASOBY N'!G404="","",'ZASOBY N'!G404)</f>
        <v/>
      </c>
      <c r="H405" s="221" t="str">
        <f>IF('ZASOBY N'!F404="","",'ZASOBY N'!F404)</f>
        <v/>
      </c>
      <c r="I405" s="221" t="str">
        <f>IF('ZASOBY N'!G404="","",'ZASOBY N'!G404)</f>
        <v/>
      </c>
      <c r="J405" s="221" t="str">
        <f>IF('ZASOBY N'!H404="","",'ZASOBY N'!H404)</f>
        <v/>
      </c>
      <c r="K405" s="214">
        <v>0</v>
      </c>
      <c r="L405" s="214">
        <v>0</v>
      </c>
      <c r="M405" s="214">
        <v>0</v>
      </c>
      <c r="N405" s="222" t="str">
        <f>IF('ZASOBY N'!BD404="x","",IF(W405="","",'ZASOBY N'!E404))</f>
        <v/>
      </c>
      <c r="O405" s="223">
        <v>0</v>
      </c>
      <c r="P405" s="223">
        <v>0</v>
      </c>
      <c r="Q405" s="226" t="str">
        <f>IF($N405="","",'UPR BILANS N'!G405*'UPR BILANS N'!N405)</f>
        <v/>
      </c>
      <c r="R405" s="225" t="str">
        <f>IF($N405="","",'ZASOBY N'!O404)</f>
        <v/>
      </c>
      <c r="S405" s="225" t="str">
        <f>IF($N405="","",IF('ZASOBY N'!Q404="",0,'ZASOBY N'!Q404))</f>
        <v/>
      </c>
      <c r="T405" s="225" t="str">
        <f>IF($N405="","",'ZASOBY N'!V404)</f>
        <v/>
      </c>
      <c r="U405" s="225" t="str">
        <f>IF($N405="","",IF('ZASOBY N'!AG404="",0,'ZASOBY N'!AG404))</f>
        <v/>
      </c>
      <c r="V405" s="225" t="str">
        <f>IF($N405="","",IF(NN!P407="",0,NN!P407))</f>
        <v/>
      </c>
      <c r="W405" s="225" t="str">
        <f t="shared" si="139"/>
        <v/>
      </c>
      <c r="X405" s="226" t="str">
        <f t="shared" si="142"/>
        <v/>
      </c>
      <c r="Y405" s="225" t="str">
        <f>IF('ZASOBY N'!AU404="","",IF(C405&lt;&gt;C404,'ZASOBY N'!AU404,IF(D405&lt;&gt;D404,'ZASOBY N'!AU404,IF(F405&lt;&gt;F404,'ZASOBY N'!AU404,IF(G405&lt;&gt;G404,'ZASOBY N'!AU404,IF(J405&lt;&gt;J404,'ZASOBY N'!AU404,IF(NN!AC407="","",IF(AND(C404=C405,H404=H405,J404=J405,NN!AC407&gt;0),"",IF(AND(C405=C406,H405=DO403,NN!CW405&gt;0),'ZASOBY N'!AU404,'ZASOBY N'!AU404)))))))))</f>
        <v/>
      </c>
      <c r="Z405" s="225" t="str">
        <f t="shared" si="140"/>
        <v/>
      </c>
      <c r="AA405" s="227" t="str">
        <f t="shared" si="144"/>
        <v/>
      </c>
      <c r="AB405" s="400" t="str">
        <f t="shared" si="141"/>
        <v/>
      </c>
      <c r="AC405" s="228" t="str">
        <f t="shared" si="143"/>
        <v/>
      </c>
      <c r="AD405" s="222">
        <f>IF(B405="",0,IF(F405="",0,INDEX(POBRANIE_!$B$6:$F$101,MATCH('UPR BILANS N'!$F405,POBRANIE_!$A$6:$A$101,0),2)))</f>
        <v>0</v>
      </c>
      <c r="AE405" s="224">
        <f>IF(OR('ZASOBY N'!G404="",'ZASOBY N'!E404=""),0,IF(B405="",0,'ZASOBY N'!G404*'ZASOBY N'!E404))</f>
        <v>0</v>
      </c>
      <c r="AF405" s="225">
        <f>IF('ZASOBY N'!O404="",0,'ZASOBY N'!O404)</f>
        <v>0</v>
      </c>
      <c r="AG405" s="225">
        <f>IF('ZASOBY N'!Q404="",0,'ZASOBY N'!Q404)</f>
        <v>0</v>
      </c>
      <c r="AH405" s="225">
        <f>IF('ZASOBY N'!V404="",0,'ZASOBY N'!V404)</f>
        <v>0</v>
      </c>
      <c r="AI405" s="225">
        <f>IF('ZASOBY N'!AG404="",0,'ZASOBY N'!AG404)</f>
        <v>0</v>
      </c>
      <c r="AJ405" s="225">
        <f>IF(NN!P407="",0,IF(NN!P407="BRAK kol.7","BRAK BADAŃ",NN!P407))</f>
        <v>0</v>
      </c>
      <c r="AK405" s="225">
        <f>IF(NN!AC407="",0,IF(NN!AC407="BRAK kol.7","BRAK BADAŃ",NN!AC407))</f>
        <v>0</v>
      </c>
      <c r="BJ405" s="414" t="str">
        <f>IF(AND(BL405=1,BM405=1,SUMIF($C405:$C$525,$C405,$AK405:$AK$525)=$AK405),$AK405,IF($BO405&gt;0,$BO405,IF(AND(COUNTIF($C$11:$C404,$C405)&gt;=1,COUNTIF($D404:$D404,$D405)&gt;=1),"",IF(AND(SUMIF($C405:$C$525,$C405,$AK405:$AK$525)&gt;=$AK405,SUMIF($D405:$D$525,$D405,$AK405:$AK$525)&gt;=$AK405),SUMIF($C405:$C$525,$C405,$AK405:$AK$525),""))))</f>
        <v/>
      </c>
      <c r="BL405" s="409">
        <f>COUNTIFS('ZASOBY N'!$B404:$B$525,'ZASOBY N'!$B404,'ZASOBY N'!$C404:'ZASOBY N'!$C$525,'ZASOBY N'!$C404,'ZASOBY N'!$D404:'ZASOBY N'!$D$525,'ZASOBY N'!$D404,'ZASOBY N'!$H404:'ZASOBY N'!$H$525,'ZASOBY N'!$H404 )</f>
        <v>0</v>
      </c>
      <c r="BM405" s="410">
        <f>COUNTIFS('ZASOBY N'!$B$10:$B404,'ZASOBY N'!$B404,'ZASOBY N'!$C$10:'ZASOBY N'!$C404,'ZASOBY N'!$C404,'ZASOBY N'!$D$10:'ZASOBY N'!$D404,'ZASOBY N'!$D404,'ZASOBY N'!$H$10:'ZASOBY N'!$H404,'ZASOBY N'!$H404 )</f>
        <v>0</v>
      </c>
      <c r="BN405" s="411">
        <f t="shared" si="145"/>
        <v>0</v>
      </c>
      <c r="BO405" s="412">
        <f t="shared" si="146"/>
        <v>0</v>
      </c>
      <c r="BP405" s="94" t="str">
        <f t="shared" si="147"/>
        <v/>
      </c>
      <c r="BQ405" s="414" t="str">
        <f>IF(AND(BS405=1,BT405=1,SUMIF($C405:$C$525,$C405,$AJ405:$AJ$525)=$AJ405),$AJ405,IF($BV405&gt;0,$BV405,IF(AND(COUNTIF($C$11:$C404,$C405)&gt;=1,COUNTIF($D404:$D404,$D405)&gt;=1),"",IF(AND(SUMIF($C405:$C$525,$C405,$AJ405:$AJ$525)&gt;$AJ405,SUMIF($D405:$D$525,$D405,$AJ405:$AJ$525)&gt;$AJ405),SUMIF($C405:$C$525,$C405,$AJ405:$AJ$525),""))))</f>
        <v/>
      </c>
      <c r="BS405" s="409">
        <f>COUNTIFS('ZASOBY N'!$B404:$B$525,'ZASOBY N'!$B404,'ZASOBY N'!$C404:'ZASOBY N'!$C$525,'ZASOBY N'!$C404,'ZASOBY N'!$D404:'ZASOBY N'!$D$525,'ZASOBY N'!$D404,'ZASOBY N'!$H404:'ZASOBY N'!$H$525,'ZASOBY N'!$H404 )</f>
        <v>0</v>
      </c>
      <c r="BT405" s="410">
        <f>COUNTIFS('ZASOBY N'!$B$10:$B404,'ZASOBY N'!$B404,'ZASOBY N'!$C$10:'ZASOBY N'!$C404,'ZASOBY N'!$C404,'ZASOBY N'!$D$10:'ZASOBY N'!$D404,'ZASOBY N'!$D404,'ZASOBY N'!$H$10:'ZASOBY N'!$H404,'ZASOBY N'!$H404 )</f>
        <v>0</v>
      </c>
      <c r="BU405" s="411">
        <f t="shared" si="148"/>
        <v>0</v>
      </c>
      <c r="BV405" s="412">
        <f t="shared" si="149"/>
        <v>0</v>
      </c>
      <c r="BW405" s="94" t="s">
        <v>499</v>
      </c>
      <c r="BX405" s="414" t="str">
        <f>IF(AND(BZ405=1,CA405=1,SUMIF($C405:$C$525,$C405,$AI405:$AI$525)=$AI405),$AI405,IF($CC405&gt;0,$CC405,IF(AND(COUNTIF($C$11:$C404,$C405)&gt;=1,COUNTIF($D404:$D404,$D405)&gt;=1),"",IF(AND(SUMIF($C405:$C$525,$C405,$AI405:$AI$525)&gt;$AI405,SUMIF($D405:$D$525,$D405,$AI405:$AI$525)&gt;$IG405),_xlfn.AGGREGATE(14,4,$CB$11:$CB$31*($C$11:$C$31=$C405),1),""))))</f>
        <v/>
      </c>
      <c r="BZ405" s="409">
        <f>COUNTIFS('ZASOBY N'!$B404:$B$525,'ZASOBY N'!$B404,'ZASOBY N'!$C404:'ZASOBY N'!$C$525,'ZASOBY N'!$C404,'ZASOBY N'!$D404:'ZASOBY N'!$D$525,'ZASOBY N'!$D404,'ZASOBY N'!$H404:'ZASOBY N'!$H$525,'ZASOBY N'!$H404 )</f>
        <v>0</v>
      </c>
      <c r="CA405" s="410">
        <f>COUNTIFS('ZASOBY N'!$B$10:$B404,'ZASOBY N'!$B404,'ZASOBY N'!$C$10:'ZASOBY N'!$C404,'ZASOBY N'!$C404,'ZASOBY N'!$D$10:'ZASOBY N'!$D404,'ZASOBY N'!$D404,'ZASOBY N'!$H$10:'ZASOBY N'!$H404,'ZASOBY N'!$H404 )</f>
        <v>0</v>
      </c>
      <c r="CB405" s="411">
        <f t="shared" si="150"/>
        <v>0</v>
      </c>
      <c r="CC405" s="412">
        <f t="shared" si="151"/>
        <v>0</v>
      </c>
      <c r="CE405" s="414" t="str">
        <f>IF(AND(CG405=1,CH405=1,SUMIF($C405:$C$525,$C405,$AH405:$AH$525)=$AH405),$AH405,IF($CJ405&gt;0,$CJ405,IF(AND(COUNTIF($C$11:$C404,$C405)&gt;=1,COUNTIF($D404:$D404,$D405)&gt;=1),"",IF(AND(SUMIF($C405:$C$525,$C405,$AH405:$AH$525)&gt;$AH405,SUMIF($D405:$D$525,$D405,$AH405:$AH$525)&gt;$AH405),_xlfn.AGGREGATE(14,4,$CI$11:$CI$31*($C$11:$C$31=$C405),1),""))))</f>
        <v/>
      </c>
      <c r="CG405" s="409">
        <f>COUNTIFS('ZASOBY N'!$B404:$B$525,'ZASOBY N'!$B404,'ZASOBY N'!$C404:'ZASOBY N'!$C$525,'ZASOBY N'!$C404,'ZASOBY N'!$D404:'ZASOBY N'!$D$525,'ZASOBY N'!$D404,'ZASOBY N'!$H404:'ZASOBY N'!$H$525,'ZASOBY N'!$H404 )</f>
        <v>0</v>
      </c>
      <c r="CH405" s="410">
        <f>COUNTIFS('ZASOBY N'!$B$10:$B404,'ZASOBY N'!$B404,'ZASOBY N'!$C$10:'ZASOBY N'!$C404,'ZASOBY N'!$C404,'ZASOBY N'!$D$10:'ZASOBY N'!$D404,'ZASOBY N'!$D404,'ZASOBY N'!$H$10:'ZASOBY N'!$H404,'ZASOBY N'!$H404 )</f>
        <v>0</v>
      </c>
      <c r="CI405" s="411">
        <f t="shared" si="152"/>
        <v>0</v>
      </c>
      <c r="CJ405" s="412">
        <f t="shared" si="153"/>
        <v>0</v>
      </c>
      <c r="CL405" s="414" t="str">
        <f>IF(AND(CN405=1,CO405=1,SUMIF($C405:$C$525,$C405,$AG405:$AG$525)=$AG405),$AG405,IF($CQ405&gt;0,$CQ405,IF(AND(COUNTIF($C$11:$C404,$C405)&gt;=1,COUNTIF($D404:$D404,$D405)&gt;=1),"",IF(AND(SUMIF($C405:$C$525,$C405,$AG405:$AG$525)&gt;$AG405,SUMIF($D405:$D$525,$D405,$AG405:$AG$525)&gt;$AG405),_xlfn.AGGREGATE(14,4,$CP$11:$CP$31*($C$11:$C$31=$C405),1),""))))</f>
        <v/>
      </c>
      <c r="CN405" s="409">
        <f>COUNTIFS('ZASOBY N'!$B404:$B$525,'ZASOBY N'!$B404,'ZASOBY N'!$C404:'ZASOBY N'!$C$525,'ZASOBY N'!$C404,'ZASOBY N'!$D404:'ZASOBY N'!$D$525,'ZASOBY N'!$D404,'ZASOBY N'!$H404:'ZASOBY N'!$H$525,'ZASOBY N'!$H404 )</f>
        <v>0</v>
      </c>
      <c r="CO405" s="410">
        <f>COUNTIFS('ZASOBY N'!$B$10:$B404,'ZASOBY N'!$B404,'ZASOBY N'!$C$10:'ZASOBY N'!$C404,'ZASOBY N'!$C404,'ZASOBY N'!$D$10:'ZASOBY N'!$D404,'ZASOBY N'!$D404,'ZASOBY N'!$H$10:'ZASOBY N'!$H404,'ZASOBY N'!$H404 )</f>
        <v>0</v>
      </c>
      <c r="CP405" s="411">
        <f t="shared" si="154"/>
        <v>0</v>
      </c>
      <c r="CQ405" s="412">
        <f t="shared" si="155"/>
        <v>0</v>
      </c>
      <c r="CS405" s="414" t="str">
        <f>IF(AND(CU405=1,CV405=1,SUMIF($C405:$C$525,$C405,$AF405:$AF$525)=$AF405),$AF405,IF($CX405&gt;0,$CX405,IF(AND(COUNTIF($C$11:$C404,$C405)&gt;=1,COUNTIF($D404:$D404,$D405)&gt;=1),"",IF(AND(SUMIF($C405:$C$525,$C405,$AF405:$AF$525)&gt;$AF405,SUMIF($D405:$D$525,$D405,$AF405:$AF$525)&gt;$AF405),_xlfn.AGGREGATE(14,4,$CW$11:$CW$31*($C$11:$C$31=$C405),1),""))))</f>
        <v/>
      </c>
      <c r="CU405" s="409">
        <f>COUNTIFS('ZASOBY N'!$B404:$B$525,'ZASOBY N'!$B404,'ZASOBY N'!$C404:'ZASOBY N'!$C$525,'ZASOBY N'!$C404,'ZASOBY N'!$D404:'ZASOBY N'!$D$525,'ZASOBY N'!$D404,'ZASOBY N'!$H404:'ZASOBY N'!$H$525,'ZASOBY N'!$H404 )</f>
        <v>0</v>
      </c>
      <c r="CV405" s="410">
        <f>COUNTIFS('ZASOBY N'!$B$10:$B404,'ZASOBY N'!$B404,'ZASOBY N'!$C$10:'ZASOBY N'!$C404,'ZASOBY N'!$C404,'ZASOBY N'!$D$10:'ZASOBY N'!$D404,'ZASOBY N'!$D404,'ZASOBY N'!$H$10:'ZASOBY N'!$H404,'ZASOBY N'!$H404 )</f>
        <v>0</v>
      </c>
      <c r="CW405" s="411">
        <f t="shared" si="156"/>
        <v>0</v>
      </c>
      <c r="CX405" s="412">
        <f t="shared" si="157"/>
        <v>0</v>
      </c>
      <c r="CZ405" s="414" t="str">
        <f>IF(AND(DB405=1,DC405=1,SUMIF($C405:$C$525,$C405,$AE405:$AE$525)=$AE405),$AE405,IF($DE405&gt;0,$DE405,IF(AND(COUNTIF($C$11:$C404,$C405)&gt;=1,COUNTIF($D404:$D404,$D405)&gt;=1),"",IF(AND(SUMIF($C405:$C$525,$C405,$AE405:$AE$525)&gt;$AE405,SUMIF($D405:$D$525,$D405,$AE405:$AE$525)&gt;$AE405),_xlfn.AGGREGATE(14,4,$DD$11:$DD$31*($C$11:$C$31=$C405),1),""))))</f>
        <v/>
      </c>
      <c r="DB405" s="409">
        <f>COUNTIFS('ZASOBY N'!$B404:$B$525,'ZASOBY N'!$B404,'ZASOBY N'!$C404:'ZASOBY N'!$C$525,'ZASOBY N'!$C404,'ZASOBY N'!$D404:'ZASOBY N'!$D$525,'ZASOBY N'!$D404,'ZASOBY N'!$H404:'ZASOBY N'!$H$525,'ZASOBY N'!$H404 )</f>
        <v>0</v>
      </c>
      <c r="DC405" s="410">
        <f>COUNTIFS('ZASOBY N'!$B$10:$B404,'ZASOBY N'!$B404,'ZASOBY N'!$C$10:'ZASOBY N'!$C404,'ZASOBY N'!$C404,'ZASOBY N'!$D$10:'ZASOBY N'!$D404,'ZASOBY N'!$D404,'ZASOBY N'!$H$10:'ZASOBY N'!$H404,'ZASOBY N'!$H404 )</f>
        <v>0</v>
      </c>
      <c r="DD405" s="411">
        <f t="shared" si="158"/>
        <v>0</v>
      </c>
      <c r="DE405" s="412">
        <f t="shared" si="159"/>
        <v>0</v>
      </c>
      <c r="DF405" s="399" t="str">
        <f>IF(AND(DI405=1,DJ405=1,SUMIF($C405:$C$525,$C405,$AD405:$AD$525)=$AD405),$AD405,IF($DL405&gt;0,$DL405,IF(B405="","",IF(AND(COUNTIF($C$11:$C404,$C405)&gt;=1,COUNTIF($D404:$D404,$D405)&gt;=1,COUNTIF($Z402:$Z404,$C405)=0),"",IF(AND(COUNTIF($C$11:$C404,$C405)&gt;=1,COUNTIF($D404:$D404,$D405)&gt;=1),"UJĘTO WYŻEJ",IF(AND(SUMIF($C405:$C$525,$C405,$AD405:$AD$525)&gt;$AD405,SUMIF($D405:$D$525,$D405,$AD405:$AD$525)&gt;$AD405),_xlfn.AGGREGATE(14,4,$DK$11:$DK$31*($C$11:$C$31=$C405),1),""))))))</f>
        <v/>
      </c>
      <c r="DG405" s="414" t="str">
        <f>IF(AND(DI405=1,DJ405=1,SUMIF($C405:$C$525,$C405,$AD405:$AD$525)=$AD405),$AD405,IF($DL405&gt;0,$DL405,IF(AND(COUNTIF($C$11:$C404,$C405)&gt;=1,COUNTIF($D404:$D404,$D405)&gt;=1),"",IF(AND(SUMIF($C405:$C$525,$C405,$AD405:$AD$525)&gt;$AD405,SUMIF($D405:$D$525,$D405,$AD405:$AD$525)&gt;$AD405),_xlfn.AGGREGATE(14,4,$DK$11:$DK$31*($C$11:$C$31=$C405),1),""))))</f>
        <v/>
      </c>
      <c r="DI405" s="409">
        <f>COUNTIFS('ZASOBY N'!$B404:$B$525,'ZASOBY N'!$B404,'ZASOBY N'!$C404:'ZASOBY N'!$C$525,'ZASOBY N'!$C404,'ZASOBY N'!$D404:'ZASOBY N'!$D$525,'ZASOBY N'!$D404,'ZASOBY N'!$H404:'ZASOBY N'!$H$525,'ZASOBY N'!$H404 )</f>
        <v>0</v>
      </c>
      <c r="DJ405" s="410">
        <f>COUNTIFS('ZASOBY N'!$B$10:$B404,'ZASOBY N'!$B404,'ZASOBY N'!$C$10:'ZASOBY N'!$C404,'ZASOBY N'!$C404,'ZASOBY N'!$D$10:'ZASOBY N'!$D404,'ZASOBY N'!$D404,'ZASOBY N'!$H$10:'ZASOBY N'!$H404,'ZASOBY N'!$H404 )</f>
        <v>0</v>
      </c>
      <c r="DK405" s="411">
        <f t="shared" si="160"/>
        <v>0</v>
      </c>
      <c r="DL405" s="412">
        <f t="shared" si="161"/>
        <v>0</v>
      </c>
    </row>
    <row r="406" spans="1:116" ht="18.899999999999999" customHeight="1" x14ac:dyDescent="0.3">
      <c r="A406" s="219"/>
      <c r="B406" s="152" t="str">
        <f>IF('ZASOBY N'!A405="","",'ZASOBY N'!A405)</f>
        <v/>
      </c>
      <c r="C406" s="462" t="str">
        <f>IF('ZASOBY N'!C405="","",'ZASOBY N'!C405)</f>
        <v/>
      </c>
      <c r="D406" s="137" t="str">
        <f>IF('ZASOBY N'!B405="","",'ZASOBY N'!B405)</f>
        <v/>
      </c>
      <c r="E406" s="138"/>
      <c r="F406" s="356" t="str">
        <f>IF('ZASOBY N'!D405="","",'ZASOBY N'!D405)</f>
        <v/>
      </c>
      <c r="G406" s="220" t="str">
        <f>IF('ZASOBY N'!G405="","",'ZASOBY N'!G405)</f>
        <v/>
      </c>
      <c r="H406" s="221" t="str">
        <f>IF('ZASOBY N'!F405="","",'ZASOBY N'!F405)</f>
        <v/>
      </c>
      <c r="I406" s="221" t="str">
        <f>IF('ZASOBY N'!G405="","",'ZASOBY N'!G405)</f>
        <v/>
      </c>
      <c r="J406" s="221" t="str">
        <f>IF('ZASOBY N'!H405="","",'ZASOBY N'!H405)</f>
        <v/>
      </c>
      <c r="K406" s="214">
        <v>0</v>
      </c>
      <c r="L406" s="214">
        <v>0</v>
      </c>
      <c r="M406" s="214">
        <v>0</v>
      </c>
      <c r="N406" s="222" t="str">
        <f>IF('ZASOBY N'!BD405="x","",IF(W406="","",'ZASOBY N'!E405))</f>
        <v/>
      </c>
      <c r="O406" s="223">
        <v>0</v>
      </c>
      <c r="P406" s="223">
        <v>0</v>
      </c>
      <c r="Q406" s="226" t="str">
        <f>IF($N406="","",'UPR BILANS N'!G406*'UPR BILANS N'!N406)</f>
        <v/>
      </c>
      <c r="R406" s="225" t="str">
        <f>IF($N406="","",'ZASOBY N'!O405)</f>
        <v/>
      </c>
      <c r="S406" s="225" t="str">
        <f>IF($N406="","",IF('ZASOBY N'!Q405="",0,'ZASOBY N'!Q405))</f>
        <v/>
      </c>
      <c r="T406" s="225" t="str">
        <f>IF($N406="","",'ZASOBY N'!V405)</f>
        <v/>
      </c>
      <c r="U406" s="225" t="str">
        <f>IF($N406="","",IF('ZASOBY N'!AG405="",0,'ZASOBY N'!AG405))</f>
        <v/>
      </c>
      <c r="V406" s="225" t="str">
        <f>IF($N406="","",IF(NN!P408="",0,NN!P408))</f>
        <v/>
      </c>
      <c r="W406" s="225" t="str">
        <f t="shared" si="139"/>
        <v/>
      </c>
      <c r="X406" s="226" t="str">
        <f t="shared" si="142"/>
        <v/>
      </c>
      <c r="Y406" s="225" t="str">
        <f>IF('ZASOBY N'!AU405="","",IF(C406&lt;&gt;C405,'ZASOBY N'!AU405,IF(D406&lt;&gt;D405,'ZASOBY N'!AU405,IF(F406&lt;&gt;F405,'ZASOBY N'!AU405,IF(G406&lt;&gt;G405,'ZASOBY N'!AU405,IF(J406&lt;&gt;J405,'ZASOBY N'!AU405,IF(NN!AC408="","",IF(AND(C405=C406,H405=H406,J405=J406,NN!AC408&gt;0),"",IF(AND(C406=C407,H406=DO404,NN!CW406&gt;0),'ZASOBY N'!AU405,'ZASOBY N'!AU405)))))))))</f>
        <v/>
      </c>
      <c r="Z406" s="225" t="str">
        <f t="shared" si="140"/>
        <v/>
      </c>
      <c r="AA406" s="227" t="str">
        <f t="shared" si="144"/>
        <v/>
      </c>
      <c r="AB406" s="400" t="str">
        <f t="shared" si="141"/>
        <v/>
      </c>
      <c r="AC406" s="228" t="str">
        <f t="shared" si="143"/>
        <v/>
      </c>
      <c r="AD406" s="222">
        <f>IF(B406="",0,IF(F406="",0,INDEX(POBRANIE_!$B$6:$F$101,MATCH('UPR BILANS N'!$F406,POBRANIE_!$A$6:$A$101,0),2)))</f>
        <v>0</v>
      </c>
      <c r="AE406" s="224">
        <f>IF(OR('ZASOBY N'!G405="",'ZASOBY N'!E405=""),0,IF(B406="",0,'ZASOBY N'!G405*'ZASOBY N'!E405))</f>
        <v>0</v>
      </c>
      <c r="AF406" s="225">
        <f>IF('ZASOBY N'!O405="",0,'ZASOBY N'!O405)</f>
        <v>0</v>
      </c>
      <c r="AG406" s="225">
        <f>IF('ZASOBY N'!Q405="",0,'ZASOBY N'!Q405)</f>
        <v>0</v>
      </c>
      <c r="AH406" s="225">
        <f>IF('ZASOBY N'!V405="",0,'ZASOBY N'!V405)</f>
        <v>0</v>
      </c>
      <c r="AI406" s="225">
        <f>IF('ZASOBY N'!AG405="",0,'ZASOBY N'!AG405)</f>
        <v>0</v>
      </c>
      <c r="AJ406" s="225">
        <f>IF(NN!P408="",0,IF(NN!P408="BRAK kol.7","BRAK BADAŃ",NN!P408))</f>
        <v>0</v>
      </c>
      <c r="AK406" s="225">
        <f>IF(NN!AC408="",0,IF(NN!AC408="BRAK kol.7","BRAK BADAŃ",NN!AC408))</f>
        <v>0</v>
      </c>
      <c r="BJ406" s="414" t="str">
        <f>IF(AND(BL406=1,BM406=1,SUMIF($C406:$C$525,$C406,$AK406:$AK$525)=$AK406),$AK406,IF($BO406&gt;0,$BO406,IF(AND(COUNTIF($C$11:$C405,$C406)&gt;=1,COUNTIF($D405:$D405,$D406)&gt;=1),"",IF(AND(SUMIF($C406:$C$525,$C406,$AK406:$AK$525)&gt;=$AK406,SUMIF($D406:$D$525,$D406,$AK406:$AK$525)&gt;=$AK406),SUMIF($C406:$C$525,$C406,$AK406:$AK$525),""))))</f>
        <v/>
      </c>
      <c r="BL406" s="409">
        <f>COUNTIFS('ZASOBY N'!$B405:$B$525,'ZASOBY N'!$B405,'ZASOBY N'!$C405:'ZASOBY N'!$C$525,'ZASOBY N'!$C405,'ZASOBY N'!$D405:'ZASOBY N'!$D$525,'ZASOBY N'!$D405,'ZASOBY N'!$H405:'ZASOBY N'!$H$525,'ZASOBY N'!$H405 )</f>
        <v>0</v>
      </c>
      <c r="BM406" s="410">
        <f>COUNTIFS('ZASOBY N'!$B$10:$B405,'ZASOBY N'!$B405,'ZASOBY N'!$C$10:'ZASOBY N'!$C405,'ZASOBY N'!$C405,'ZASOBY N'!$D$10:'ZASOBY N'!$D405,'ZASOBY N'!$D405,'ZASOBY N'!$H$10:'ZASOBY N'!$H405,'ZASOBY N'!$H405 )</f>
        <v>0</v>
      </c>
      <c r="BN406" s="411">
        <f t="shared" si="145"/>
        <v>0</v>
      </c>
      <c r="BO406" s="412">
        <f t="shared" si="146"/>
        <v>0</v>
      </c>
      <c r="BP406" s="94" t="str">
        <f t="shared" si="147"/>
        <v/>
      </c>
      <c r="BQ406" s="414" t="str">
        <f>IF(AND(BS406=1,BT406=1,SUMIF($C406:$C$525,$C406,$AJ406:$AJ$525)=$AJ406),$AJ406,IF($BV406&gt;0,$BV406,IF(AND(COUNTIF($C$11:$C405,$C406)&gt;=1,COUNTIF($D405:$D405,$D406)&gt;=1),"",IF(AND(SUMIF($C406:$C$525,$C406,$AJ406:$AJ$525)&gt;$AJ406,SUMIF($D406:$D$525,$D406,$AJ406:$AJ$525)&gt;$AJ406),SUMIF($C406:$C$525,$C406,$AJ406:$AJ$525),""))))</f>
        <v/>
      </c>
      <c r="BS406" s="409">
        <f>COUNTIFS('ZASOBY N'!$B405:$B$525,'ZASOBY N'!$B405,'ZASOBY N'!$C405:'ZASOBY N'!$C$525,'ZASOBY N'!$C405,'ZASOBY N'!$D405:'ZASOBY N'!$D$525,'ZASOBY N'!$D405,'ZASOBY N'!$H405:'ZASOBY N'!$H$525,'ZASOBY N'!$H405 )</f>
        <v>0</v>
      </c>
      <c r="BT406" s="410">
        <f>COUNTIFS('ZASOBY N'!$B$10:$B405,'ZASOBY N'!$B405,'ZASOBY N'!$C$10:'ZASOBY N'!$C405,'ZASOBY N'!$C405,'ZASOBY N'!$D$10:'ZASOBY N'!$D405,'ZASOBY N'!$D405,'ZASOBY N'!$H$10:'ZASOBY N'!$H405,'ZASOBY N'!$H405 )</f>
        <v>0</v>
      </c>
      <c r="BU406" s="411">
        <f t="shared" si="148"/>
        <v>0</v>
      </c>
      <c r="BV406" s="412">
        <f t="shared" si="149"/>
        <v>0</v>
      </c>
      <c r="BW406" s="94" t="s">
        <v>499</v>
      </c>
      <c r="BX406" s="414" t="str">
        <f>IF(AND(BZ406=1,CA406=1,SUMIF($C406:$C$525,$C406,$AI406:$AI$525)=$AI406),$AI406,IF($CC406&gt;0,$CC406,IF(AND(COUNTIF($C$11:$C405,$C406)&gt;=1,COUNTIF($D405:$D405,$D406)&gt;=1),"",IF(AND(SUMIF($C406:$C$525,$C406,$AI406:$AI$525)&gt;$AI406,SUMIF($D406:$D$525,$D406,$AI406:$AI$525)&gt;$IG406),_xlfn.AGGREGATE(14,4,$CB$11:$CB$31*($C$11:$C$31=$C406),1),""))))</f>
        <v/>
      </c>
      <c r="BZ406" s="409">
        <f>COUNTIFS('ZASOBY N'!$B405:$B$525,'ZASOBY N'!$B405,'ZASOBY N'!$C405:'ZASOBY N'!$C$525,'ZASOBY N'!$C405,'ZASOBY N'!$D405:'ZASOBY N'!$D$525,'ZASOBY N'!$D405,'ZASOBY N'!$H405:'ZASOBY N'!$H$525,'ZASOBY N'!$H405 )</f>
        <v>0</v>
      </c>
      <c r="CA406" s="410">
        <f>COUNTIFS('ZASOBY N'!$B$10:$B405,'ZASOBY N'!$B405,'ZASOBY N'!$C$10:'ZASOBY N'!$C405,'ZASOBY N'!$C405,'ZASOBY N'!$D$10:'ZASOBY N'!$D405,'ZASOBY N'!$D405,'ZASOBY N'!$H$10:'ZASOBY N'!$H405,'ZASOBY N'!$H405 )</f>
        <v>0</v>
      </c>
      <c r="CB406" s="411">
        <f t="shared" si="150"/>
        <v>0</v>
      </c>
      <c r="CC406" s="412">
        <f t="shared" si="151"/>
        <v>0</v>
      </c>
      <c r="CE406" s="414" t="str">
        <f>IF(AND(CG406=1,CH406=1,SUMIF($C406:$C$525,$C406,$AH406:$AH$525)=$AH406),$AH406,IF($CJ406&gt;0,$CJ406,IF(AND(COUNTIF($C$11:$C405,$C406)&gt;=1,COUNTIF($D405:$D405,$D406)&gt;=1),"",IF(AND(SUMIF($C406:$C$525,$C406,$AH406:$AH$525)&gt;$AH406,SUMIF($D406:$D$525,$D406,$AH406:$AH$525)&gt;$AH406),_xlfn.AGGREGATE(14,4,$CI$11:$CI$31*($C$11:$C$31=$C406),1),""))))</f>
        <v/>
      </c>
      <c r="CG406" s="409">
        <f>COUNTIFS('ZASOBY N'!$B405:$B$525,'ZASOBY N'!$B405,'ZASOBY N'!$C405:'ZASOBY N'!$C$525,'ZASOBY N'!$C405,'ZASOBY N'!$D405:'ZASOBY N'!$D$525,'ZASOBY N'!$D405,'ZASOBY N'!$H405:'ZASOBY N'!$H$525,'ZASOBY N'!$H405 )</f>
        <v>0</v>
      </c>
      <c r="CH406" s="410">
        <f>COUNTIFS('ZASOBY N'!$B$10:$B405,'ZASOBY N'!$B405,'ZASOBY N'!$C$10:'ZASOBY N'!$C405,'ZASOBY N'!$C405,'ZASOBY N'!$D$10:'ZASOBY N'!$D405,'ZASOBY N'!$D405,'ZASOBY N'!$H$10:'ZASOBY N'!$H405,'ZASOBY N'!$H405 )</f>
        <v>0</v>
      </c>
      <c r="CI406" s="411">
        <f t="shared" si="152"/>
        <v>0</v>
      </c>
      <c r="CJ406" s="412">
        <f t="shared" si="153"/>
        <v>0</v>
      </c>
      <c r="CL406" s="414" t="str">
        <f>IF(AND(CN406=1,CO406=1,SUMIF($C406:$C$525,$C406,$AG406:$AG$525)=$AG406),$AG406,IF($CQ406&gt;0,$CQ406,IF(AND(COUNTIF($C$11:$C405,$C406)&gt;=1,COUNTIF($D405:$D405,$D406)&gt;=1),"",IF(AND(SUMIF($C406:$C$525,$C406,$AG406:$AG$525)&gt;$AG406,SUMIF($D406:$D$525,$D406,$AG406:$AG$525)&gt;$AG406),_xlfn.AGGREGATE(14,4,$CP$11:$CP$31*($C$11:$C$31=$C406),1),""))))</f>
        <v/>
      </c>
      <c r="CN406" s="409">
        <f>COUNTIFS('ZASOBY N'!$B405:$B$525,'ZASOBY N'!$B405,'ZASOBY N'!$C405:'ZASOBY N'!$C$525,'ZASOBY N'!$C405,'ZASOBY N'!$D405:'ZASOBY N'!$D$525,'ZASOBY N'!$D405,'ZASOBY N'!$H405:'ZASOBY N'!$H$525,'ZASOBY N'!$H405 )</f>
        <v>0</v>
      </c>
      <c r="CO406" s="410">
        <f>COUNTIFS('ZASOBY N'!$B$10:$B405,'ZASOBY N'!$B405,'ZASOBY N'!$C$10:'ZASOBY N'!$C405,'ZASOBY N'!$C405,'ZASOBY N'!$D$10:'ZASOBY N'!$D405,'ZASOBY N'!$D405,'ZASOBY N'!$H$10:'ZASOBY N'!$H405,'ZASOBY N'!$H405 )</f>
        <v>0</v>
      </c>
      <c r="CP406" s="411">
        <f t="shared" si="154"/>
        <v>0</v>
      </c>
      <c r="CQ406" s="412">
        <f t="shared" si="155"/>
        <v>0</v>
      </c>
      <c r="CS406" s="414" t="str">
        <f>IF(AND(CU406=1,CV406=1,SUMIF($C406:$C$525,$C406,$AF406:$AF$525)=$AF406),$AF406,IF($CX406&gt;0,$CX406,IF(AND(COUNTIF($C$11:$C405,$C406)&gt;=1,COUNTIF($D405:$D405,$D406)&gt;=1),"",IF(AND(SUMIF($C406:$C$525,$C406,$AF406:$AF$525)&gt;$AF406,SUMIF($D406:$D$525,$D406,$AF406:$AF$525)&gt;$AF406),_xlfn.AGGREGATE(14,4,$CW$11:$CW$31*($C$11:$C$31=$C406),1),""))))</f>
        <v/>
      </c>
      <c r="CU406" s="409">
        <f>COUNTIFS('ZASOBY N'!$B405:$B$525,'ZASOBY N'!$B405,'ZASOBY N'!$C405:'ZASOBY N'!$C$525,'ZASOBY N'!$C405,'ZASOBY N'!$D405:'ZASOBY N'!$D$525,'ZASOBY N'!$D405,'ZASOBY N'!$H405:'ZASOBY N'!$H$525,'ZASOBY N'!$H405 )</f>
        <v>0</v>
      </c>
      <c r="CV406" s="410">
        <f>COUNTIFS('ZASOBY N'!$B$10:$B405,'ZASOBY N'!$B405,'ZASOBY N'!$C$10:'ZASOBY N'!$C405,'ZASOBY N'!$C405,'ZASOBY N'!$D$10:'ZASOBY N'!$D405,'ZASOBY N'!$D405,'ZASOBY N'!$H$10:'ZASOBY N'!$H405,'ZASOBY N'!$H405 )</f>
        <v>0</v>
      </c>
      <c r="CW406" s="411">
        <f t="shared" si="156"/>
        <v>0</v>
      </c>
      <c r="CX406" s="412">
        <f t="shared" si="157"/>
        <v>0</v>
      </c>
      <c r="CZ406" s="414" t="str">
        <f>IF(AND(DB406=1,DC406=1,SUMIF($C406:$C$525,$C406,$AE406:$AE$525)=$AE406),$AE406,IF($DE406&gt;0,$DE406,IF(AND(COUNTIF($C$11:$C405,$C406)&gt;=1,COUNTIF($D405:$D405,$D406)&gt;=1),"",IF(AND(SUMIF($C406:$C$525,$C406,$AE406:$AE$525)&gt;$AE406,SUMIF($D406:$D$525,$D406,$AE406:$AE$525)&gt;$AE406),_xlfn.AGGREGATE(14,4,$DD$11:$DD$31*($C$11:$C$31=$C406),1),""))))</f>
        <v/>
      </c>
      <c r="DB406" s="409">
        <f>COUNTIFS('ZASOBY N'!$B405:$B$525,'ZASOBY N'!$B405,'ZASOBY N'!$C405:'ZASOBY N'!$C$525,'ZASOBY N'!$C405,'ZASOBY N'!$D405:'ZASOBY N'!$D$525,'ZASOBY N'!$D405,'ZASOBY N'!$H405:'ZASOBY N'!$H$525,'ZASOBY N'!$H405 )</f>
        <v>0</v>
      </c>
      <c r="DC406" s="410">
        <f>COUNTIFS('ZASOBY N'!$B$10:$B405,'ZASOBY N'!$B405,'ZASOBY N'!$C$10:'ZASOBY N'!$C405,'ZASOBY N'!$C405,'ZASOBY N'!$D$10:'ZASOBY N'!$D405,'ZASOBY N'!$D405,'ZASOBY N'!$H$10:'ZASOBY N'!$H405,'ZASOBY N'!$H405 )</f>
        <v>0</v>
      </c>
      <c r="DD406" s="411">
        <f t="shared" si="158"/>
        <v>0</v>
      </c>
      <c r="DE406" s="412">
        <f t="shared" si="159"/>
        <v>0</v>
      </c>
      <c r="DF406" s="399" t="str">
        <f>IF(AND(DI406=1,DJ406=1,SUMIF($C406:$C$525,$C406,$AD406:$AD$525)=$AD406),$AD406,IF($DL406&gt;0,$DL406,IF(B406="","",IF(AND(COUNTIF($C$11:$C405,$C406)&gt;=1,COUNTIF($D405:$D405,$D406)&gt;=1,COUNTIF($Z403:$Z405,$C406)=0),"",IF(AND(COUNTIF($C$11:$C405,$C406)&gt;=1,COUNTIF($D405:$D405,$D406)&gt;=1),"UJĘTO WYŻEJ",IF(AND(SUMIF($C406:$C$525,$C406,$AD406:$AD$525)&gt;$AD406,SUMIF($D406:$D$525,$D406,$AD406:$AD$525)&gt;$AD406),_xlfn.AGGREGATE(14,4,$DK$11:$DK$31*($C$11:$C$31=$C406),1),""))))))</f>
        <v/>
      </c>
      <c r="DG406" s="414" t="str">
        <f>IF(AND(DI406=1,DJ406=1,SUMIF($C406:$C$525,$C406,$AD406:$AD$525)=$AD406),$AD406,IF($DL406&gt;0,$DL406,IF(AND(COUNTIF($C$11:$C405,$C406)&gt;=1,COUNTIF($D405:$D405,$D406)&gt;=1),"",IF(AND(SUMIF($C406:$C$525,$C406,$AD406:$AD$525)&gt;$AD406,SUMIF($D406:$D$525,$D406,$AD406:$AD$525)&gt;$AD406),_xlfn.AGGREGATE(14,4,$DK$11:$DK$31*($C$11:$C$31=$C406),1),""))))</f>
        <v/>
      </c>
      <c r="DI406" s="409">
        <f>COUNTIFS('ZASOBY N'!$B405:$B$525,'ZASOBY N'!$B405,'ZASOBY N'!$C405:'ZASOBY N'!$C$525,'ZASOBY N'!$C405,'ZASOBY N'!$D405:'ZASOBY N'!$D$525,'ZASOBY N'!$D405,'ZASOBY N'!$H405:'ZASOBY N'!$H$525,'ZASOBY N'!$H405 )</f>
        <v>0</v>
      </c>
      <c r="DJ406" s="410">
        <f>COUNTIFS('ZASOBY N'!$B$10:$B405,'ZASOBY N'!$B405,'ZASOBY N'!$C$10:'ZASOBY N'!$C405,'ZASOBY N'!$C405,'ZASOBY N'!$D$10:'ZASOBY N'!$D405,'ZASOBY N'!$D405,'ZASOBY N'!$H$10:'ZASOBY N'!$H405,'ZASOBY N'!$H405 )</f>
        <v>0</v>
      </c>
      <c r="DK406" s="411">
        <f t="shared" si="160"/>
        <v>0</v>
      </c>
      <c r="DL406" s="412">
        <f t="shared" si="161"/>
        <v>0</v>
      </c>
    </row>
    <row r="407" spans="1:116" ht="18.899999999999999" customHeight="1" x14ac:dyDescent="0.3">
      <c r="A407" s="219"/>
      <c r="B407" s="152" t="str">
        <f>IF('ZASOBY N'!A406="","",'ZASOBY N'!A406)</f>
        <v/>
      </c>
      <c r="C407" s="462" t="str">
        <f>IF('ZASOBY N'!C406="","",'ZASOBY N'!C406)</f>
        <v/>
      </c>
      <c r="D407" s="137" t="str">
        <f>IF('ZASOBY N'!B406="","",'ZASOBY N'!B406)</f>
        <v/>
      </c>
      <c r="E407" s="138"/>
      <c r="F407" s="356" t="str">
        <f>IF('ZASOBY N'!D406="","",'ZASOBY N'!D406)</f>
        <v/>
      </c>
      <c r="G407" s="220" t="str">
        <f>IF('ZASOBY N'!G406="","",'ZASOBY N'!G406)</f>
        <v/>
      </c>
      <c r="H407" s="221" t="str">
        <f>IF('ZASOBY N'!F406="","",'ZASOBY N'!F406)</f>
        <v/>
      </c>
      <c r="I407" s="221" t="str">
        <f>IF('ZASOBY N'!G406="","",'ZASOBY N'!G406)</f>
        <v/>
      </c>
      <c r="J407" s="221" t="str">
        <f>IF('ZASOBY N'!H406="","",'ZASOBY N'!H406)</f>
        <v/>
      </c>
      <c r="K407" s="214">
        <v>0</v>
      </c>
      <c r="L407" s="214">
        <v>0</v>
      </c>
      <c r="M407" s="214">
        <v>0</v>
      </c>
      <c r="N407" s="222" t="str">
        <f>IF('ZASOBY N'!BD406="x","",IF(W407="","",'ZASOBY N'!E406))</f>
        <v/>
      </c>
      <c r="O407" s="223">
        <v>0</v>
      </c>
      <c r="P407" s="223">
        <v>0</v>
      </c>
      <c r="Q407" s="226" t="str">
        <f>IF($N407="","",'UPR BILANS N'!G407*'UPR BILANS N'!N407)</f>
        <v/>
      </c>
      <c r="R407" s="225" t="str">
        <f>IF($N407="","",'ZASOBY N'!O406)</f>
        <v/>
      </c>
      <c r="S407" s="225" t="str">
        <f>IF($N407="","",IF('ZASOBY N'!Q406="",0,'ZASOBY N'!Q406))</f>
        <v/>
      </c>
      <c r="T407" s="225" t="str">
        <f>IF($N407="","",'ZASOBY N'!V406)</f>
        <v/>
      </c>
      <c r="U407" s="225" t="str">
        <f>IF($N407="","",IF('ZASOBY N'!AG406="",0,'ZASOBY N'!AG406))</f>
        <v/>
      </c>
      <c r="V407" s="225" t="str">
        <f>IF($N407="","",IF(NN!P409="",0,NN!P409))</f>
        <v/>
      </c>
      <c r="W407" s="225" t="str">
        <f t="shared" si="139"/>
        <v/>
      </c>
      <c r="X407" s="226" t="str">
        <f t="shared" si="142"/>
        <v/>
      </c>
      <c r="Y407" s="225" t="str">
        <f>IF('ZASOBY N'!AU406="","",IF(C407&lt;&gt;C406,'ZASOBY N'!AU406,IF(D407&lt;&gt;D406,'ZASOBY N'!AU406,IF(F407&lt;&gt;F406,'ZASOBY N'!AU406,IF(G407&lt;&gt;G406,'ZASOBY N'!AU406,IF(J407&lt;&gt;J406,'ZASOBY N'!AU406,IF(NN!AC409="","",IF(AND(C406=C407,H406=H407,J406=J407,NN!AC409&gt;0),"",IF(AND(C407=C408,H407=DO405,NN!CW407&gt;0),'ZASOBY N'!AU406,'ZASOBY N'!AU406)))))))))</f>
        <v/>
      </c>
      <c r="Z407" s="225" t="str">
        <f t="shared" si="140"/>
        <v/>
      </c>
      <c r="AA407" s="227" t="str">
        <f t="shared" si="144"/>
        <v/>
      </c>
      <c r="AB407" s="400" t="str">
        <f t="shared" si="141"/>
        <v/>
      </c>
      <c r="AC407" s="228" t="str">
        <f t="shared" si="143"/>
        <v/>
      </c>
      <c r="AD407" s="222">
        <f>IF(B407="",0,IF(F407="",0,INDEX(POBRANIE_!$B$6:$F$101,MATCH('UPR BILANS N'!$F407,POBRANIE_!$A$6:$A$101,0),2)))</f>
        <v>0</v>
      </c>
      <c r="AE407" s="224">
        <f>IF(OR('ZASOBY N'!G406="",'ZASOBY N'!E406=""),0,IF(B407="",0,'ZASOBY N'!G406*'ZASOBY N'!E406))</f>
        <v>0</v>
      </c>
      <c r="AF407" s="225">
        <f>IF('ZASOBY N'!O406="",0,'ZASOBY N'!O406)</f>
        <v>0</v>
      </c>
      <c r="AG407" s="225">
        <f>IF('ZASOBY N'!Q406="",0,'ZASOBY N'!Q406)</f>
        <v>0</v>
      </c>
      <c r="AH407" s="225">
        <f>IF('ZASOBY N'!V406="",0,'ZASOBY N'!V406)</f>
        <v>0</v>
      </c>
      <c r="AI407" s="225">
        <f>IF('ZASOBY N'!AG406="",0,'ZASOBY N'!AG406)</f>
        <v>0</v>
      </c>
      <c r="AJ407" s="225">
        <f>IF(NN!P409="",0,IF(NN!P409="BRAK kol.7","BRAK BADAŃ",NN!P409))</f>
        <v>0</v>
      </c>
      <c r="AK407" s="225">
        <f>IF(NN!AC409="",0,IF(NN!AC409="BRAK kol.7","BRAK BADAŃ",NN!AC409))</f>
        <v>0</v>
      </c>
      <c r="BJ407" s="414" t="str">
        <f>IF(AND(BL407=1,BM407=1,SUMIF($C407:$C$525,$C407,$AK407:$AK$525)=$AK407),$AK407,IF($BO407&gt;0,$BO407,IF(AND(COUNTIF($C$11:$C406,$C407)&gt;=1,COUNTIF($D406:$D406,$D407)&gt;=1),"",IF(AND(SUMIF($C407:$C$525,$C407,$AK407:$AK$525)&gt;=$AK407,SUMIF($D407:$D$525,$D407,$AK407:$AK$525)&gt;=$AK407),SUMIF($C407:$C$525,$C407,$AK407:$AK$525),""))))</f>
        <v/>
      </c>
      <c r="BL407" s="409">
        <f>COUNTIFS('ZASOBY N'!$B406:$B$525,'ZASOBY N'!$B406,'ZASOBY N'!$C406:'ZASOBY N'!$C$525,'ZASOBY N'!$C406,'ZASOBY N'!$D406:'ZASOBY N'!$D$525,'ZASOBY N'!$D406,'ZASOBY N'!$H406:'ZASOBY N'!$H$525,'ZASOBY N'!$H406 )</f>
        <v>0</v>
      </c>
      <c r="BM407" s="410">
        <f>COUNTIFS('ZASOBY N'!$B$10:$B406,'ZASOBY N'!$B406,'ZASOBY N'!$C$10:'ZASOBY N'!$C406,'ZASOBY N'!$C406,'ZASOBY N'!$D$10:'ZASOBY N'!$D406,'ZASOBY N'!$D406,'ZASOBY N'!$H$10:'ZASOBY N'!$H406,'ZASOBY N'!$H406 )</f>
        <v>0</v>
      </c>
      <c r="BN407" s="411">
        <f t="shared" si="145"/>
        <v>0</v>
      </c>
      <c r="BO407" s="412">
        <f t="shared" si="146"/>
        <v>0</v>
      </c>
      <c r="BP407" s="94" t="str">
        <f t="shared" si="147"/>
        <v/>
      </c>
      <c r="BQ407" s="414" t="str">
        <f>IF(AND(BS407=1,BT407=1,SUMIF($C407:$C$525,$C407,$AJ407:$AJ$525)=$AJ407),$AJ407,IF($BV407&gt;0,$BV407,IF(AND(COUNTIF($C$11:$C406,$C407)&gt;=1,COUNTIF($D406:$D406,$D407)&gt;=1),"",IF(AND(SUMIF($C407:$C$525,$C407,$AJ407:$AJ$525)&gt;$AJ407,SUMIF($D407:$D$525,$D407,$AJ407:$AJ$525)&gt;$AJ407),SUMIF($C407:$C$525,$C407,$AJ407:$AJ$525),""))))</f>
        <v/>
      </c>
      <c r="BS407" s="409">
        <f>COUNTIFS('ZASOBY N'!$B406:$B$525,'ZASOBY N'!$B406,'ZASOBY N'!$C406:'ZASOBY N'!$C$525,'ZASOBY N'!$C406,'ZASOBY N'!$D406:'ZASOBY N'!$D$525,'ZASOBY N'!$D406,'ZASOBY N'!$H406:'ZASOBY N'!$H$525,'ZASOBY N'!$H406 )</f>
        <v>0</v>
      </c>
      <c r="BT407" s="410">
        <f>COUNTIFS('ZASOBY N'!$B$10:$B406,'ZASOBY N'!$B406,'ZASOBY N'!$C$10:'ZASOBY N'!$C406,'ZASOBY N'!$C406,'ZASOBY N'!$D$10:'ZASOBY N'!$D406,'ZASOBY N'!$D406,'ZASOBY N'!$H$10:'ZASOBY N'!$H406,'ZASOBY N'!$H406 )</f>
        <v>0</v>
      </c>
      <c r="BU407" s="411">
        <f t="shared" si="148"/>
        <v>0</v>
      </c>
      <c r="BV407" s="412">
        <f t="shared" si="149"/>
        <v>0</v>
      </c>
      <c r="BW407" s="94" t="s">
        <v>499</v>
      </c>
      <c r="BX407" s="414" t="str">
        <f>IF(AND(BZ407=1,CA407=1,SUMIF($C407:$C$525,$C407,$AI407:$AI$525)=$AI407),$AI407,IF($CC407&gt;0,$CC407,IF(AND(COUNTIF($C$11:$C406,$C407)&gt;=1,COUNTIF($D406:$D406,$D407)&gt;=1),"",IF(AND(SUMIF($C407:$C$525,$C407,$AI407:$AI$525)&gt;$AI407,SUMIF($D407:$D$525,$D407,$AI407:$AI$525)&gt;$IG407),_xlfn.AGGREGATE(14,4,$CB$11:$CB$31*($C$11:$C$31=$C407),1),""))))</f>
        <v/>
      </c>
      <c r="BZ407" s="409">
        <f>COUNTIFS('ZASOBY N'!$B406:$B$525,'ZASOBY N'!$B406,'ZASOBY N'!$C406:'ZASOBY N'!$C$525,'ZASOBY N'!$C406,'ZASOBY N'!$D406:'ZASOBY N'!$D$525,'ZASOBY N'!$D406,'ZASOBY N'!$H406:'ZASOBY N'!$H$525,'ZASOBY N'!$H406 )</f>
        <v>0</v>
      </c>
      <c r="CA407" s="410">
        <f>COUNTIFS('ZASOBY N'!$B$10:$B406,'ZASOBY N'!$B406,'ZASOBY N'!$C$10:'ZASOBY N'!$C406,'ZASOBY N'!$C406,'ZASOBY N'!$D$10:'ZASOBY N'!$D406,'ZASOBY N'!$D406,'ZASOBY N'!$H$10:'ZASOBY N'!$H406,'ZASOBY N'!$H406 )</f>
        <v>0</v>
      </c>
      <c r="CB407" s="411">
        <f t="shared" si="150"/>
        <v>0</v>
      </c>
      <c r="CC407" s="412">
        <f t="shared" si="151"/>
        <v>0</v>
      </c>
      <c r="CE407" s="414" t="str">
        <f>IF(AND(CG407=1,CH407=1,SUMIF($C407:$C$525,$C407,$AH407:$AH$525)=$AH407),$AH407,IF($CJ407&gt;0,$CJ407,IF(AND(COUNTIF($C$11:$C406,$C407)&gt;=1,COUNTIF($D406:$D406,$D407)&gt;=1),"",IF(AND(SUMIF($C407:$C$525,$C407,$AH407:$AH$525)&gt;$AH407,SUMIF($D407:$D$525,$D407,$AH407:$AH$525)&gt;$AH407),_xlfn.AGGREGATE(14,4,$CI$11:$CI$31*($C$11:$C$31=$C407),1),""))))</f>
        <v/>
      </c>
      <c r="CG407" s="409">
        <f>COUNTIFS('ZASOBY N'!$B406:$B$525,'ZASOBY N'!$B406,'ZASOBY N'!$C406:'ZASOBY N'!$C$525,'ZASOBY N'!$C406,'ZASOBY N'!$D406:'ZASOBY N'!$D$525,'ZASOBY N'!$D406,'ZASOBY N'!$H406:'ZASOBY N'!$H$525,'ZASOBY N'!$H406 )</f>
        <v>0</v>
      </c>
      <c r="CH407" s="410">
        <f>COUNTIFS('ZASOBY N'!$B$10:$B406,'ZASOBY N'!$B406,'ZASOBY N'!$C$10:'ZASOBY N'!$C406,'ZASOBY N'!$C406,'ZASOBY N'!$D$10:'ZASOBY N'!$D406,'ZASOBY N'!$D406,'ZASOBY N'!$H$10:'ZASOBY N'!$H406,'ZASOBY N'!$H406 )</f>
        <v>0</v>
      </c>
      <c r="CI407" s="411">
        <f t="shared" si="152"/>
        <v>0</v>
      </c>
      <c r="CJ407" s="412">
        <f t="shared" si="153"/>
        <v>0</v>
      </c>
      <c r="CL407" s="414" t="str">
        <f>IF(AND(CN407=1,CO407=1,SUMIF($C407:$C$525,$C407,$AG407:$AG$525)=$AG407),$AG407,IF($CQ407&gt;0,$CQ407,IF(AND(COUNTIF($C$11:$C406,$C407)&gt;=1,COUNTIF($D406:$D406,$D407)&gt;=1),"",IF(AND(SUMIF($C407:$C$525,$C407,$AG407:$AG$525)&gt;$AG407,SUMIF($D407:$D$525,$D407,$AG407:$AG$525)&gt;$AG407),_xlfn.AGGREGATE(14,4,$CP$11:$CP$31*($C$11:$C$31=$C407),1),""))))</f>
        <v/>
      </c>
      <c r="CN407" s="409">
        <f>COUNTIFS('ZASOBY N'!$B406:$B$525,'ZASOBY N'!$B406,'ZASOBY N'!$C406:'ZASOBY N'!$C$525,'ZASOBY N'!$C406,'ZASOBY N'!$D406:'ZASOBY N'!$D$525,'ZASOBY N'!$D406,'ZASOBY N'!$H406:'ZASOBY N'!$H$525,'ZASOBY N'!$H406 )</f>
        <v>0</v>
      </c>
      <c r="CO407" s="410">
        <f>COUNTIFS('ZASOBY N'!$B$10:$B406,'ZASOBY N'!$B406,'ZASOBY N'!$C$10:'ZASOBY N'!$C406,'ZASOBY N'!$C406,'ZASOBY N'!$D$10:'ZASOBY N'!$D406,'ZASOBY N'!$D406,'ZASOBY N'!$H$10:'ZASOBY N'!$H406,'ZASOBY N'!$H406 )</f>
        <v>0</v>
      </c>
      <c r="CP407" s="411">
        <f t="shared" si="154"/>
        <v>0</v>
      </c>
      <c r="CQ407" s="412">
        <f t="shared" si="155"/>
        <v>0</v>
      </c>
      <c r="CS407" s="414" t="str">
        <f>IF(AND(CU407=1,CV407=1,SUMIF($C407:$C$525,$C407,$AF407:$AF$525)=$AF407),$AF407,IF($CX407&gt;0,$CX407,IF(AND(COUNTIF($C$11:$C406,$C407)&gt;=1,COUNTIF($D406:$D406,$D407)&gt;=1),"",IF(AND(SUMIF($C407:$C$525,$C407,$AF407:$AF$525)&gt;$AF407,SUMIF($D407:$D$525,$D407,$AF407:$AF$525)&gt;$AF407),_xlfn.AGGREGATE(14,4,$CW$11:$CW$31*($C$11:$C$31=$C407),1),""))))</f>
        <v/>
      </c>
      <c r="CU407" s="409">
        <f>COUNTIFS('ZASOBY N'!$B406:$B$525,'ZASOBY N'!$B406,'ZASOBY N'!$C406:'ZASOBY N'!$C$525,'ZASOBY N'!$C406,'ZASOBY N'!$D406:'ZASOBY N'!$D$525,'ZASOBY N'!$D406,'ZASOBY N'!$H406:'ZASOBY N'!$H$525,'ZASOBY N'!$H406 )</f>
        <v>0</v>
      </c>
      <c r="CV407" s="410">
        <f>COUNTIFS('ZASOBY N'!$B$10:$B406,'ZASOBY N'!$B406,'ZASOBY N'!$C$10:'ZASOBY N'!$C406,'ZASOBY N'!$C406,'ZASOBY N'!$D$10:'ZASOBY N'!$D406,'ZASOBY N'!$D406,'ZASOBY N'!$H$10:'ZASOBY N'!$H406,'ZASOBY N'!$H406 )</f>
        <v>0</v>
      </c>
      <c r="CW407" s="411">
        <f t="shared" si="156"/>
        <v>0</v>
      </c>
      <c r="CX407" s="412">
        <f t="shared" si="157"/>
        <v>0</v>
      </c>
      <c r="CZ407" s="414" t="str">
        <f>IF(AND(DB407=1,DC407=1,SUMIF($C407:$C$525,$C407,$AE407:$AE$525)=$AE407),$AE407,IF($DE407&gt;0,$DE407,IF(AND(COUNTIF($C$11:$C406,$C407)&gt;=1,COUNTIF($D406:$D406,$D407)&gt;=1),"",IF(AND(SUMIF($C407:$C$525,$C407,$AE407:$AE$525)&gt;$AE407,SUMIF($D407:$D$525,$D407,$AE407:$AE$525)&gt;$AE407),_xlfn.AGGREGATE(14,4,$DD$11:$DD$31*($C$11:$C$31=$C407),1),""))))</f>
        <v/>
      </c>
      <c r="DB407" s="409">
        <f>COUNTIFS('ZASOBY N'!$B406:$B$525,'ZASOBY N'!$B406,'ZASOBY N'!$C406:'ZASOBY N'!$C$525,'ZASOBY N'!$C406,'ZASOBY N'!$D406:'ZASOBY N'!$D$525,'ZASOBY N'!$D406,'ZASOBY N'!$H406:'ZASOBY N'!$H$525,'ZASOBY N'!$H406 )</f>
        <v>0</v>
      </c>
      <c r="DC407" s="410">
        <f>COUNTIFS('ZASOBY N'!$B$10:$B406,'ZASOBY N'!$B406,'ZASOBY N'!$C$10:'ZASOBY N'!$C406,'ZASOBY N'!$C406,'ZASOBY N'!$D$10:'ZASOBY N'!$D406,'ZASOBY N'!$D406,'ZASOBY N'!$H$10:'ZASOBY N'!$H406,'ZASOBY N'!$H406 )</f>
        <v>0</v>
      </c>
      <c r="DD407" s="411">
        <f t="shared" si="158"/>
        <v>0</v>
      </c>
      <c r="DE407" s="412">
        <f t="shared" si="159"/>
        <v>0</v>
      </c>
      <c r="DF407" s="399" t="str">
        <f>IF(AND(DI407=1,DJ407=1,SUMIF($C407:$C$525,$C407,$AD407:$AD$525)=$AD407),$AD407,IF($DL407&gt;0,$DL407,IF(B407="","",IF(AND(COUNTIF($C$11:$C406,$C407)&gt;=1,COUNTIF($D406:$D406,$D407)&gt;=1,COUNTIF($Z404:$Z406,$C407)=0),"",IF(AND(COUNTIF($C$11:$C406,$C407)&gt;=1,COUNTIF($D406:$D406,$D407)&gt;=1),"UJĘTO WYŻEJ",IF(AND(SUMIF($C407:$C$525,$C407,$AD407:$AD$525)&gt;$AD407,SUMIF($D407:$D$525,$D407,$AD407:$AD$525)&gt;$AD407),_xlfn.AGGREGATE(14,4,$DK$11:$DK$31*($C$11:$C$31=$C407),1),""))))))</f>
        <v/>
      </c>
      <c r="DG407" s="414" t="str">
        <f>IF(AND(DI407=1,DJ407=1,SUMIF($C407:$C$525,$C407,$AD407:$AD$525)=$AD407),$AD407,IF($DL407&gt;0,$DL407,IF(AND(COUNTIF($C$11:$C406,$C407)&gt;=1,COUNTIF($D406:$D406,$D407)&gt;=1),"",IF(AND(SUMIF($C407:$C$525,$C407,$AD407:$AD$525)&gt;$AD407,SUMIF($D407:$D$525,$D407,$AD407:$AD$525)&gt;$AD407),_xlfn.AGGREGATE(14,4,$DK$11:$DK$31*($C$11:$C$31=$C407),1),""))))</f>
        <v/>
      </c>
      <c r="DI407" s="409">
        <f>COUNTIFS('ZASOBY N'!$B406:$B$525,'ZASOBY N'!$B406,'ZASOBY N'!$C406:'ZASOBY N'!$C$525,'ZASOBY N'!$C406,'ZASOBY N'!$D406:'ZASOBY N'!$D$525,'ZASOBY N'!$D406,'ZASOBY N'!$H406:'ZASOBY N'!$H$525,'ZASOBY N'!$H406 )</f>
        <v>0</v>
      </c>
      <c r="DJ407" s="410">
        <f>COUNTIFS('ZASOBY N'!$B$10:$B406,'ZASOBY N'!$B406,'ZASOBY N'!$C$10:'ZASOBY N'!$C406,'ZASOBY N'!$C406,'ZASOBY N'!$D$10:'ZASOBY N'!$D406,'ZASOBY N'!$D406,'ZASOBY N'!$H$10:'ZASOBY N'!$H406,'ZASOBY N'!$H406 )</f>
        <v>0</v>
      </c>
      <c r="DK407" s="411">
        <f t="shared" si="160"/>
        <v>0</v>
      </c>
      <c r="DL407" s="412">
        <f t="shared" si="161"/>
        <v>0</v>
      </c>
    </row>
    <row r="408" spans="1:116" ht="18.899999999999999" customHeight="1" x14ac:dyDescent="0.3">
      <c r="A408" s="219"/>
      <c r="B408" s="152" t="str">
        <f>IF('ZASOBY N'!A407="","",'ZASOBY N'!A407)</f>
        <v/>
      </c>
      <c r="C408" s="462" t="str">
        <f>IF('ZASOBY N'!C407="","",'ZASOBY N'!C407)</f>
        <v/>
      </c>
      <c r="D408" s="137" t="str">
        <f>IF('ZASOBY N'!B407="","",'ZASOBY N'!B407)</f>
        <v/>
      </c>
      <c r="E408" s="138"/>
      <c r="F408" s="356" t="str">
        <f>IF('ZASOBY N'!D407="","",'ZASOBY N'!D407)</f>
        <v/>
      </c>
      <c r="G408" s="220" t="str">
        <f>IF('ZASOBY N'!G407="","",'ZASOBY N'!G407)</f>
        <v/>
      </c>
      <c r="H408" s="221" t="str">
        <f>IF('ZASOBY N'!F407="","",'ZASOBY N'!F407)</f>
        <v/>
      </c>
      <c r="I408" s="221" t="str">
        <f>IF('ZASOBY N'!G407="","",'ZASOBY N'!G407)</f>
        <v/>
      </c>
      <c r="J408" s="221" t="str">
        <f>IF('ZASOBY N'!H407="","",'ZASOBY N'!H407)</f>
        <v/>
      </c>
      <c r="K408" s="214">
        <v>0</v>
      </c>
      <c r="L408" s="214">
        <v>0</v>
      </c>
      <c r="M408" s="214">
        <v>0</v>
      </c>
      <c r="N408" s="222" t="str">
        <f>IF('ZASOBY N'!BD407="x","",IF(W408="","",'ZASOBY N'!E407))</f>
        <v/>
      </c>
      <c r="O408" s="223">
        <v>0</v>
      </c>
      <c r="P408" s="223">
        <v>0</v>
      </c>
      <c r="Q408" s="226" t="str">
        <f>IF($N408="","",'UPR BILANS N'!G408*'UPR BILANS N'!N408)</f>
        <v/>
      </c>
      <c r="R408" s="225" t="str">
        <f>IF($N408="","",'ZASOBY N'!O407)</f>
        <v/>
      </c>
      <c r="S408" s="225" t="str">
        <f>IF($N408="","",IF('ZASOBY N'!Q407="",0,'ZASOBY N'!Q407))</f>
        <v/>
      </c>
      <c r="T408" s="225" t="str">
        <f>IF($N408="","",'ZASOBY N'!V407)</f>
        <v/>
      </c>
      <c r="U408" s="225" t="str">
        <f>IF($N408="","",IF('ZASOBY N'!AG407="",0,'ZASOBY N'!AG407))</f>
        <v/>
      </c>
      <c r="V408" s="225" t="str">
        <f>IF($N408="","",IF(NN!P410="",0,NN!P410))</f>
        <v/>
      </c>
      <c r="W408" s="225" t="str">
        <f t="shared" si="139"/>
        <v/>
      </c>
      <c r="X408" s="226" t="str">
        <f t="shared" si="142"/>
        <v/>
      </c>
      <c r="Y408" s="225" t="str">
        <f>IF('ZASOBY N'!AU407="","",IF(C408&lt;&gt;C407,'ZASOBY N'!AU407,IF(D408&lt;&gt;D407,'ZASOBY N'!AU407,IF(F408&lt;&gt;F407,'ZASOBY N'!AU407,IF(G408&lt;&gt;G407,'ZASOBY N'!AU407,IF(J408&lt;&gt;J407,'ZASOBY N'!AU407,IF(NN!AC410="","",IF(AND(C407=C408,H407=H408,J407=J408,NN!AC410&gt;0),"",IF(AND(C408=C409,H408=DO406,NN!CW408&gt;0),'ZASOBY N'!AU407,'ZASOBY N'!AU407)))))))))</f>
        <v/>
      </c>
      <c r="Z408" s="225" t="str">
        <f t="shared" si="140"/>
        <v/>
      </c>
      <c r="AA408" s="227" t="str">
        <f t="shared" si="144"/>
        <v/>
      </c>
      <c r="AB408" s="400" t="str">
        <f t="shared" si="141"/>
        <v/>
      </c>
      <c r="AC408" s="228" t="str">
        <f t="shared" si="143"/>
        <v/>
      </c>
      <c r="AD408" s="222">
        <f>IF(B408="",0,IF(F408="",0,INDEX(POBRANIE_!$B$6:$F$101,MATCH('UPR BILANS N'!$F408,POBRANIE_!$A$6:$A$101,0),2)))</f>
        <v>0</v>
      </c>
      <c r="AE408" s="224">
        <f>IF(OR('ZASOBY N'!G407="",'ZASOBY N'!E407=""),0,IF(B408="",0,'ZASOBY N'!G407*'ZASOBY N'!E407))</f>
        <v>0</v>
      </c>
      <c r="AF408" s="225">
        <f>IF('ZASOBY N'!O407="",0,'ZASOBY N'!O407)</f>
        <v>0</v>
      </c>
      <c r="AG408" s="225">
        <f>IF('ZASOBY N'!Q407="",0,'ZASOBY N'!Q407)</f>
        <v>0</v>
      </c>
      <c r="AH408" s="225">
        <f>IF('ZASOBY N'!V407="",0,'ZASOBY N'!V407)</f>
        <v>0</v>
      </c>
      <c r="AI408" s="225">
        <f>IF('ZASOBY N'!AG407="",0,'ZASOBY N'!AG407)</f>
        <v>0</v>
      </c>
      <c r="AJ408" s="225">
        <f>IF(NN!P410="",0,IF(NN!P410="BRAK kol.7","BRAK BADAŃ",NN!P410))</f>
        <v>0</v>
      </c>
      <c r="AK408" s="225">
        <f>IF(NN!AC410="",0,IF(NN!AC410="BRAK kol.7","BRAK BADAŃ",NN!AC410))</f>
        <v>0</v>
      </c>
      <c r="BJ408" s="414" t="str">
        <f>IF(AND(BL408=1,BM408=1,SUMIF($C408:$C$525,$C408,$AK408:$AK$525)=$AK408),$AK408,IF($BO408&gt;0,$BO408,IF(AND(COUNTIF($C$11:$C407,$C408)&gt;=1,COUNTIF($D407:$D407,$D408)&gt;=1),"",IF(AND(SUMIF($C408:$C$525,$C408,$AK408:$AK$525)&gt;=$AK408,SUMIF($D408:$D$525,$D408,$AK408:$AK$525)&gt;=$AK408),SUMIF($C408:$C$525,$C408,$AK408:$AK$525),""))))</f>
        <v/>
      </c>
      <c r="BL408" s="409">
        <f>COUNTIFS('ZASOBY N'!$B407:$B$525,'ZASOBY N'!$B407,'ZASOBY N'!$C407:'ZASOBY N'!$C$525,'ZASOBY N'!$C407,'ZASOBY N'!$D407:'ZASOBY N'!$D$525,'ZASOBY N'!$D407,'ZASOBY N'!$H407:'ZASOBY N'!$H$525,'ZASOBY N'!$H407 )</f>
        <v>0</v>
      </c>
      <c r="BM408" s="410">
        <f>COUNTIFS('ZASOBY N'!$B$10:$B407,'ZASOBY N'!$B407,'ZASOBY N'!$C$10:'ZASOBY N'!$C407,'ZASOBY N'!$C407,'ZASOBY N'!$D$10:'ZASOBY N'!$D407,'ZASOBY N'!$D407,'ZASOBY N'!$H$10:'ZASOBY N'!$H407,'ZASOBY N'!$H407 )</f>
        <v>0</v>
      </c>
      <c r="BN408" s="411">
        <f t="shared" si="145"/>
        <v>0</v>
      </c>
      <c r="BO408" s="412">
        <f t="shared" si="146"/>
        <v>0</v>
      </c>
      <c r="BP408" s="94" t="str">
        <f t="shared" si="147"/>
        <v/>
      </c>
      <c r="BQ408" s="414" t="str">
        <f>IF(AND(BS408=1,BT408=1,SUMIF($C408:$C$525,$C408,$AJ408:$AJ$525)=$AJ408),$AJ408,IF($BV408&gt;0,$BV408,IF(AND(COUNTIF($C$11:$C407,$C408)&gt;=1,COUNTIF($D407:$D407,$D408)&gt;=1),"",IF(AND(SUMIF($C408:$C$525,$C408,$AJ408:$AJ$525)&gt;$AJ408,SUMIF($D408:$D$525,$D408,$AJ408:$AJ$525)&gt;$AJ408),SUMIF($C408:$C$525,$C408,$AJ408:$AJ$525),""))))</f>
        <v/>
      </c>
      <c r="BS408" s="409">
        <f>COUNTIFS('ZASOBY N'!$B407:$B$525,'ZASOBY N'!$B407,'ZASOBY N'!$C407:'ZASOBY N'!$C$525,'ZASOBY N'!$C407,'ZASOBY N'!$D407:'ZASOBY N'!$D$525,'ZASOBY N'!$D407,'ZASOBY N'!$H407:'ZASOBY N'!$H$525,'ZASOBY N'!$H407 )</f>
        <v>0</v>
      </c>
      <c r="BT408" s="410">
        <f>COUNTIFS('ZASOBY N'!$B$10:$B407,'ZASOBY N'!$B407,'ZASOBY N'!$C$10:'ZASOBY N'!$C407,'ZASOBY N'!$C407,'ZASOBY N'!$D$10:'ZASOBY N'!$D407,'ZASOBY N'!$D407,'ZASOBY N'!$H$10:'ZASOBY N'!$H407,'ZASOBY N'!$H407 )</f>
        <v>0</v>
      </c>
      <c r="BU408" s="411">
        <f t="shared" si="148"/>
        <v>0</v>
      </c>
      <c r="BV408" s="412">
        <f t="shared" si="149"/>
        <v>0</v>
      </c>
      <c r="BW408" s="94" t="s">
        <v>499</v>
      </c>
      <c r="BX408" s="414" t="str">
        <f>IF(AND(BZ408=1,CA408=1,SUMIF($C408:$C$525,$C408,$AI408:$AI$525)=$AI408),$AI408,IF($CC408&gt;0,$CC408,IF(AND(COUNTIF($C$11:$C407,$C408)&gt;=1,COUNTIF($D407:$D407,$D408)&gt;=1),"",IF(AND(SUMIF($C408:$C$525,$C408,$AI408:$AI$525)&gt;$AI408,SUMIF($D408:$D$525,$D408,$AI408:$AI$525)&gt;$IG408),_xlfn.AGGREGATE(14,4,$CB$11:$CB$31*($C$11:$C$31=$C408),1),""))))</f>
        <v/>
      </c>
      <c r="BZ408" s="409">
        <f>COUNTIFS('ZASOBY N'!$B407:$B$525,'ZASOBY N'!$B407,'ZASOBY N'!$C407:'ZASOBY N'!$C$525,'ZASOBY N'!$C407,'ZASOBY N'!$D407:'ZASOBY N'!$D$525,'ZASOBY N'!$D407,'ZASOBY N'!$H407:'ZASOBY N'!$H$525,'ZASOBY N'!$H407 )</f>
        <v>0</v>
      </c>
      <c r="CA408" s="410">
        <f>COUNTIFS('ZASOBY N'!$B$10:$B407,'ZASOBY N'!$B407,'ZASOBY N'!$C$10:'ZASOBY N'!$C407,'ZASOBY N'!$C407,'ZASOBY N'!$D$10:'ZASOBY N'!$D407,'ZASOBY N'!$D407,'ZASOBY N'!$H$10:'ZASOBY N'!$H407,'ZASOBY N'!$H407 )</f>
        <v>0</v>
      </c>
      <c r="CB408" s="411">
        <f t="shared" si="150"/>
        <v>0</v>
      </c>
      <c r="CC408" s="412">
        <f t="shared" si="151"/>
        <v>0</v>
      </c>
      <c r="CE408" s="414" t="str">
        <f>IF(AND(CG408=1,CH408=1,SUMIF($C408:$C$525,$C408,$AH408:$AH$525)=$AH408),$AH408,IF($CJ408&gt;0,$CJ408,IF(AND(COUNTIF($C$11:$C407,$C408)&gt;=1,COUNTIF($D407:$D407,$D408)&gt;=1),"",IF(AND(SUMIF($C408:$C$525,$C408,$AH408:$AH$525)&gt;$AH408,SUMIF($D408:$D$525,$D408,$AH408:$AH$525)&gt;$AH408),_xlfn.AGGREGATE(14,4,$CI$11:$CI$31*($C$11:$C$31=$C408),1),""))))</f>
        <v/>
      </c>
      <c r="CG408" s="409">
        <f>COUNTIFS('ZASOBY N'!$B407:$B$525,'ZASOBY N'!$B407,'ZASOBY N'!$C407:'ZASOBY N'!$C$525,'ZASOBY N'!$C407,'ZASOBY N'!$D407:'ZASOBY N'!$D$525,'ZASOBY N'!$D407,'ZASOBY N'!$H407:'ZASOBY N'!$H$525,'ZASOBY N'!$H407 )</f>
        <v>0</v>
      </c>
      <c r="CH408" s="410">
        <f>COUNTIFS('ZASOBY N'!$B$10:$B407,'ZASOBY N'!$B407,'ZASOBY N'!$C$10:'ZASOBY N'!$C407,'ZASOBY N'!$C407,'ZASOBY N'!$D$10:'ZASOBY N'!$D407,'ZASOBY N'!$D407,'ZASOBY N'!$H$10:'ZASOBY N'!$H407,'ZASOBY N'!$H407 )</f>
        <v>0</v>
      </c>
      <c r="CI408" s="411">
        <f t="shared" si="152"/>
        <v>0</v>
      </c>
      <c r="CJ408" s="412">
        <f t="shared" si="153"/>
        <v>0</v>
      </c>
      <c r="CL408" s="414" t="str">
        <f>IF(AND(CN408=1,CO408=1,SUMIF($C408:$C$525,$C408,$AG408:$AG$525)=$AG408),$AG408,IF($CQ408&gt;0,$CQ408,IF(AND(COUNTIF($C$11:$C407,$C408)&gt;=1,COUNTIF($D407:$D407,$D408)&gt;=1),"",IF(AND(SUMIF($C408:$C$525,$C408,$AG408:$AG$525)&gt;$AG408,SUMIF($D408:$D$525,$D408,$AG408:$AG$525)&gt;$AG408),_xlfn.AGGREGATE(14,4,$CP$11:$CP$31*($C$11:$C$31=$C408),1),""))))</f>
        <v/>
      </c>
      <c r="CN408" s="409">
        <f>COUNTIFS('ZASOBY N'!$B407:$B$525,'ZASOBY N'!$B407,'ZASOBY N'!$C407:'ZASOBY N'!$C$525,'ZASOBY N'!$C407,'ZASOBY N'!$D407:'ZASOBY N'!$D$525,'ZASOBY N'!$D407,'ZASOBY N'!$H407:'ZASOBY N'!$H$525,'ZASOBY N'!$H407 )</f>
        <v>0</v>
      </c>
      <c r="CO408" s="410">
        <f>COUNTIFS('ZASOBY N'!$B$10:$B407,'ZASOBY N'!$B407,'ZASOBY N'!$C$10:'ZASOBY N'!$C407,'ZASOBY N'!$C407,'ZASOBY N'!$D$10:'ZASOBY N'!$D407,'ZASOBY N'!$D407,'ZASOBY N'!$H$10:'ZASOBY N'!$H407,'ZASOBY N'!$H407 )</f>
        <v>0</v>
      </c>
      <c r="CP408" s="411">
        <f t="shared" si="154"/>
        <v>0</v>
      </c>
      <c r="CQ408" s="412">
        <f t="shared" si="155"/>
        <v>0</v>
      </c>
      <c r="CS408" s="414" t="str">
        <f>IF(AND(CU408=1,CV408=1,SUMIF($C408:$C$525,$C408,$AF408:$AF$525)=$AF408),$AF408,IF($CX408&gt;0,$CX408,IF(AND(COUNTIF($C$11:$C407,$C408)&gt;=1,COUNTIF($D407:$D407,$D408)&gt;=1),"",IF(AND(SUMIF($C408:$C$525,$C408,$AF408:$AF$525)&gt;$AF408,SUMIF($D408:$D$525,$D408,$AF408:$AF$525)&gt;$AF408),_xlfn.AGGREGATE(14,4,$CW$11:$CW$31*($C$11:$C$31=$C408),1),""))))</f>
        <v/>
      </c>
      <c r="CU408" s="409">
        <f>COUNTIFS('ZASOBY N'!$B407:$B$525,'ZASOBY N'!$B407,'ZASOBY N'!$C407:'ZASOBY N'!$C$525,'ZASOBY N'!$C407,'ZASOBY N'!$D407:'ZASOBY N'!$D$525,'ZASOBY N'!$D407,'ZASOBY N'!$H407:'ZASOBY N'!$H$525,'ZASOBY N'!$H407 )</f>
        <v>0</v>
      </c>
      <c r="CV408" s="410">
        <f>COUNTIFS('ZASOBY N'!$B$10:$B407,'ZASOBY N'!$B407,'ZASOBY N'!$C$10:'ZASOBY N'!$C407,'ZASOBY N'!$C407,'ZASOBY N'!$D$10:'ZASOBY N'!$D407,'ZASOBY N'!$D407,'ZASOBY N'!$H$10:'ZASOBY N'!$H407,'ZASOBY N'!$H407 )</f>
        <v>0</v>
      </c>
      <c r="CW408" s="411">
        <f t="shared" si="156"/>
        <v>0</v>
      </c>
      <c r="CX408" s="412">
        <f t="shared" si="157"/>
        <v>0</v>
      </c>
      <c r="CZ408" s="414" t="str">
        <f>IF(AND(DB408=1,DC408=1,SUMIF($C408:$C$525,$C408,$AE408:$AE$525)=$AE408),$AE408,IF($DE408&gt;0,$DE408,IF(AND(COUNTIF($C$11:$C407,$C408)&gt;=1,COUNTIF($D407:$D407,$D408)&gt;=1),"",IF(AND(SUMIF($C408:$C$525,$C408,$AE408:$AE$525)&gt;$AE408,SUMIF($D408:$D$525,$D408,$AE408:$AE$525)&gt;$AE408),_xlfn.AGGREGATE(14,4,$DD$11:$DD$31*($C$11:$C$31=$C408),1),""))))</f>
        <v/>
      </c>
      <c r="DB408" s="409">
        <f>COUNTIFS('ZASOBY N'!$B407:$B$525,'ZASOBY N'!$B407,'ZASOBY N'!$C407:'ZASOBY N'!$C$525,'ZASOBY N'!$C407,'ZASOBY N'!$D407:'ZASOBY N'!$D$525,'ZASOBY N'!$D407,'ZASOBY N'!$H407:'ZASOBY N'!$H$525,'ZASOBY N'!$H407 )</f>
        <v>0</v>
      </c>
      <c r="DC408" s="410">
        <f>COUNTIFS('ZASOBY N'!$B$10:$B407,'ZASOBY N'!$B407,'ZASOBY N'!$C$10:'ZASOBY N'!$C407,'ZASOBY N'!$C407,'ZASOBY N'!$D$10:'ZASOBY N'!$D407,'ZASOBY N'!$D407,'ZASOBY N'!$H$10:'ZASOBY N'!$H407,'ZASOBY N'!$H407 )</f>
        <v>0</v>
      </c>
      <c r="DD408" s="411">
        <f t="shared" si="158"/>
        <v>0</v>
      </c>
      <c r="DE408" s="412">
        <f t="shared" si="159"/>
        <v>0</v>
      </c>
      <c r="DF408" s="399" t="str">
        <f>IF(AND(DI408=1,DJ408=1,SUMIF($C408:$C$525,$C408,$AD408:$AD$525)=$AD408),$AD408,IF($DL408&gt;0,$DL408,IF(B408="","",IF(AND(COUNTIF($C$11:$C407,$C408)&gt;=1,COUNTIF($D407:$D407,$D408)&gt;=1,COUNTIF($Z405:$Z407,$C408)=0),"",IF(AND(COUNTIF($C$11:$C407,$C408)&gt;=1,COUNTIF($D407:$D407,$D408)&gt;=1),"UJĘTO WYŻEJ",IF(AND(SUMIF($C408:$C$525,$C408,$AD408:$AD$525)&gt;$AD408,SUMIF($D408:$D$525,$D408,$AD408:$AD$525)&gt;$AD408),_xlfn.AGGREGATE(14,4,$DK$11:$DK$31*($C$11:$C$31=$C408),1),""))))))</f>
        <v/>
      </c>
      <c r="DG408" s="414" t="str">
        <f>IF(AND(DI408=1,DJ408=1,SUMIF($C408:$C$525,$C408,$AD408:$AD$525)=$AD408),$AD408,IF($DL408&gt;0,$DL408,IF(AND(COUNTIF($C$11:$C407,$C408)&gt;=1,COUNTIF($D407:$D407,$D408)&gt;=1),"",IF(AND(SUMIF($C408:$C$525,$C408,$AD408:$AD$525)&gt;$AD408,SUMIF($D408:$D$525,$D408,$AD408:$AD$525)&gt;$AD408),_xlfn.AGGREGATE(14,4,$DK$11:$DK$31*($C$11:$C$31=$C408),1),""))))</f>
        <v/>
      </c>
      <c r="DI408" s="409">
        <f>COUNTIFS('ZASOBY N'!$B407:$B$525,'ZASOBY N'!$B407,'ZASOBY N'!$C407:'ZASOBY N'!$C$525,'ZASOBY N'!$C407,'ZASOBY N'!$D407:'ZASOBY N'!$D$525,'ZASOBY N'!$D407,'ZASOBY N'!$H407:'ZASOBY N'!$H$525,'ZASOBY N'!$H407 )</f>
        <v>0</v>
      </c>
      <c r="DJ408" s="410">
        <f>COUNTIFS('ZASOBY N'!$B$10:$B407,'ZASOBY N'!$B407,'ZASOBY N'!$C$10:'ZASOBY N'!$C407,'ZASOBY N'!$C407,'ZASOBY N'!$D$10:'ZASOBY N'!$D407,'ZASOBY N'!$D407,'ZASOBY N'!$H$10:'ZASOBY N'!$H407,'ZASOBY N'!$H407 )</f>
        <v>0</v>
      </c>
      <c r="DK408" s="411">
        <f t="shared" si="160"/>
        <v>0</v>
      </c>
      <c r="DL408" s="412">
        <f t="shared" si="161"/>
        <v>0</v>
      </c>
    </row>
    <row r="409" spans="1:116" ht="18.899999999999999" customHeight="1" x14ac:dyDescent="0.3">
      <c r="A409" s="219"/>
      <c r="B409" s="152" t="str">
        <f>IF('ZASOBY N'!A408="","",'ZASOBY N'!A408)</f>
        <v/>
      </c>
      <c r="C409" s="462" t="str">
        <f>IF('ZASOBY N'!C408="","",'ZASOBY N'!C408)</f>
        <v/>
      </c>
      <c r="D409" s="137" t="str">
        <f>IF('ZASOBY N'!B408="","",'ZASOBY N'!B408)</f>
        <v/>
      </c>
      <c r="E409" s="138"/>
      <c r="F409" s="356" t="str">
        <f>IF('ZASOBY N'!D408="","",'ZASOBY N'!D408)</f>
        <v/>
      </c>
      <c r="G409" s="220" t="str">
        <f>IF('ZASOBY N'!G408="","",'ZASOBY N'!G408)</f>
        <v/>
      </c>
      <c r="H409" s="221" t="str">
        <f>IF('ZASOBY N'!F408="","",'ZASOBY N'!F408)</f>
        <v/>
      </c>
      <c r="I409" s="221" t="str">
        <f>IF('ZASOBY N'!G408="","",'ZASOBY N'!G408)</f>
        <v/>
      </c>
      <c r="J409" s="221" t="str">
        <f>IF('ZASOBY N'!H408="","",'ZASOBY N'!H408)</f>
        <v/>
      </c>
      <c r="K409" s="214">
        <v>0</v>
      </c>
      <c r="L409" s="214">
        <v>0</v>
      </c>
      <c r="M409" s="214">
        <v>0</v>
      </c>
      <c r="N409" s="222" t="str">
        <f>IF('ZASOBY N'!BD408="x","",IF(W409="","",'ZASOBY N'!E408))</f>
        <v/>
      </c>
      <c r="O409" s="223">
        <v>0</v>
      </c>
      <c r="P409" s="223">
        <v>0</v>
      </c>
      <c r="Q409" s="226" t="str">
        <f>IF($N409="","",'UPR BILANS N'!G409*'UPR BILANS N'!N409)</f>
        <v/>
      </c>
      <c r="R409" s="225" t="str">
        <f>IF($N409="","",'ZASOBY N'!O408)</f>
        <v/>
      </c>
      <c r="S409" s="225" t="str">
        <f>IF($N409="","",IF('ZASOBY N'!Q408="",0,'ZASOBY N'!Q408))</f>
        <v/>
      </c>
      <c r="T409" s="225" t="str">
        <f>IF($N409="","",'ZASOBY N'!V408)</f>
        <v/>
      </c>
      <c r="U409" s="225" t="str">
        <f>IF($N409="","",IF('ZASOBY N'!AG408="",0,'ZASOBY N'!AG408))</f>
        <v/>
      </c>
      <c r="V409" s="225" t="str">
        <f>IF($N409="","",IF(NN!P411="",0,NN!P411))</f>
        <v/>
      </c>
      <c r="W409" s="225" t="str">
        <f t="shared" si="139"/>
        <v/>
      </c>
      <c r="X409" s="226" t="str">
        <f t="shared" si="142"/>
        <v/>
      </c>
      <c r="Y409" s="225" t="str">
        <f>IF('ZASOBY N'!AU408="","",IF(C409&lt;&gt;C408,'ZASOBY N'!AU408,IF(D409&lt;&gt;D408,'ZASOBY N'!AU408,IF(F409&lt;&gt;F408,'ZASOBY N'!AU408,IF(G409&lt;&gt;G408,'ZASOBY N'!AU408,IF(J409&lt;&gt;J408,'ZASOBY N'!AU408,IF(NN!AC411="","",IF(AND(C408=C409,H408=H409,J408=J409,NN!AC411&gt;0),"",IF(AND(C409=C410,H409=DO407,NN!CW409&gt;0),'ZASOBY N'!AU408,'ZASOBY N'!AU408)))))))))</f>
        <v/>
      </c>
      <c r="Z409" s="225" t="str">
        <f t="shared" si="140"/>
        <v/>
      </c>
      <c r="AA409" s="227" t="str">
        <f t="shared" si="144"/>
        <v/>
      </c>
      <c r="AB409" s="400" t="str">
        <f t="shared" si="141"/>
        <v/>
      </c>
      <c r="AC409" s="228" t="str">
        <f t="shared" si="143"/>
        <v/>
      </c>
      <c r="AD409" s="222">
        <f>IF(B409="",0,IF(F409="",0,INDEX(POBRANIE_!$B$6:$F$101,MATCH('UPR BILANS N'!$F409,POBRANIE_!$A$6:$A$101,0),2)))</f>
        <v>0</v>
      </c>
      <c r="AE409" s="224">
        <f>IF(OR('ZASOBY N'!G408="",'ZASOBY N'!E408=""),0,IF(B409="",0,'ZASOBY N'!G408*'ZASOBY N'!E408))</f>
        <v>0</v>
      </c>
      <c r="AF409" s="225">
        <f>IF('ZASOBY N'!O408="",0,'ZASOBY N'!O408)</f>
        <v>0</v>
      </c>
      <c r="AG409" s="225">
        <f>IF('ZASOBY N'!Q408="",0,'ZASOBY N'!Q408)</f>
        <v>0</v>
      </c>
      <c r="AH409" s="225">
        <f>IF('ZASOBY N'!V408="",0,'ZASOBY N'!V408)</f>
        <v>0</v>
      </c>
      <c r="AI409" s="225">
        <f>IF('ZASOBY N'!AG408="",0,'ZASOBY N'!AG408)</f>
        <v>0</v>
      </c>
      <c r="AJ409" s="225">
        <f>IF(NN!P411="",0,IF(NN!P411="BRAK kol.7","BRAK BADAŃ",NN!P411))</f>
        <v>0</v>
      </c>
      <c r="AK409" s="225">
        <f>IF(NN!AC411="",0,IF(NN!AC411="BRAK kol.7","BRAK BADAŃ",NN!AC411))</f>
        <v>0</v>
      </c>
      <c r="BJ409" s="414" t="str">
        <f>IF(AND(BL409=1,BM409=1,SUMIF($C409:$C$525,$C409,$AK409:$AK$525)=$AK409),$AK409,IF($BO409&gt;0,$BO409,IF(AND(COUNTIF($C$11:$C408,$C409)&gt;=1,COUNTIF($D408:$D408,$D409)&gt;=1),"",IF(AND(SUMIF($C409:$C$525,$C409,$AK409:$AK$525)&gt;=$AK409,SUMIF($D409:$D$525,$D409,$AK409:$AK$525)&gt;=$AK409),SUMIF($C409:$C$525,$C409,$AK409:$AK$525),""))))</f>
        <v/>
      </c>
      <c r="BL409" s="409">
        <f>COUNTIFS('ZASOBY N'!$B408:$B$525,'ZASOBY N'!$B408,'ZASOBY N'!$C408:'ZASOBY N'!$C$525,'ZASOBY N'!$C408,'ZASOBY N'!$D408:'ZASOBY N'!$D$525,'ZASOBY N'!$D408,'ZASOBY N'!$H408:'ZASOBY N'!$H$525,'ZASOBY N'!$H408 )</f>
        <v>0</v>
      </c>
      <c r="BM409" s="410">
        <f>COUNTIFS('ZASOBY N'!$B$10:$B408,'ZASOBY N'!$B408,'ZASOBY N'!$C$10:'ZASOBY N'!$C408,'ZASOBY N'!$C408,'ZASOBY N'!$D$10:'ZASOBY N'!$D408,'ZASOBY N'!$D408,'ZASOBY N'!$H$10:'ZASOBY N'!$H408,'ZASOBY N'!$H408 )</f>
        <v>0</v>
      </c>
      <c r="BN409" s="411">
        <f t="shared" si="145"/>
        <v>0</v>
      </c>
      <c r="BO409" s="412">
        <f t="shared" si="146"/>
        <v>0</v>
      </c>
      <c r="BP409" s="94" t="str">
        <f t="shared" si="147"/>
        <v/>
      </c>
      <c r="BQ409" s="414" t="str">
        <f>IF(AND(BS409=1,BT409=1,SUMIF($C409:$C$525,$C409,$AJ409:$AJ$525)=$AJ409),$AJ409,IF($BV409&gt;0,$BV409,IF(AND(COUNTIF($C$11:$C408,$C409)&gt;=1,COUNTIF($D408:$D408,$D409)&gt;=1),"",IF(AND(SUMIF($C409:$C$525,$C409,$AJ409:$AJ$525)&gt;$AJ409,SUMIF($D409:$D$525,$D409,$AJ409:$AJ$525)&gt;$AJ409),SUMIF($C409:$C$525,$C409,$AJ409:$AJ$525),""))))</f>
        <v/>
      </c>
      <c r="BS409" s="409">
        <f>COUNTIFS('ZASOBY N'!$B408:$B$525,'ZASOBY N'!$B408,'ZASOBY N'!$C408:'ZASOBY N'!$C$525,'ZASOBY N'!$C408,'ZASOBY N'!$D408:'ZASOBY N'!$D$525,'ZASOBY N'!$D408,'ZASOBY N'!$H408:'ZASOBY N'!$H$525,'ZASOBY N'!$H408 )</f>
        <v>0</v>
      </c>
      <c r="BT409" s="410">
        <f>COUNTIFS('ZASOBY N'!$B$10:$B408,'ZASOBY N'!$B408,'ZASOBY N'!$C$10:'ZASOBY N'!$C408,'ZASOBY N'!$C408,'ZASOBY N'!$D$10:'ZASOBY N'!$D408,'ZASOBY N'!$D408,'ZASOBY N'!$H$10:'ZASOBY N'!$H408,'ZASOBY N'!$H408 )</f>
        <v>0</v>
      </c>
      <c r="BU409" s="411">
        <f t="shared" si="148"/>
        <v>0</v>
      </c>
      <c r="BV409" s="412">
        <f t="shared" si="149"/>
        <v>0</v>
      </c>
      <c r="BW409" s="94" t="s">
        <v>499</v>
      </c>
      <c r="BX409" s="414" t="str">
        <f>IF(AND(BZ409=1,CA409=1,SUMIF($C409:$C$525,$C409,$AI409:$AI$525)=$AI409),$AI409,IF($CC409&gt;0,$CC409,IF(AND(COUNTIF($C$11:$C408,$C409)&gt;=1,COUNTIF($D408:$D408,$D409)&gt;=1),"",IF(AND(SUMIF($C409:$C$525,$C409,$AI409:$AI$525)&gt;$AI409,SUMIF($D409:$D$525,$D409,$AI409:$AI$525)&gt;$IG409),_xlfn.AGGREGATE(14,4,$CB$11:$CB$31*($C$11:$C$31=$C409),1),""))))</f>
        <v/>
      </c>
      <c r="BZ409" s="409">
        <f>COUNTIFS('ZASOBY N'!$B408:$B$525,'ZASOBY N'!$B408,'ZASOBY N'!$C408:'ZASOBY N'!$C$525,'ZASOBY N'!$C408,'ZASOBY N'!$D408:'ZASOBY N'!$D$525,'ZASOBY N'!$D408,'ZASOBY N'!$H408:'ZASOBY N'!$H$525,'ZASOBY N'!$H408 )</f>
        <v>0</v>
      </c>
      <c r="CA409" s="410">
        <f>COUNTIFS('ZASOBY N'!$B$10:$B408,'ZASOBY N'!$B408,'ZASOBY N'!$C$10:'ZASOBY N'!$C408,'ZASOBY N'!$C408,'ZASOBY N'!$D$10:'ZASOBY N'!$D408,'ZASOBY N'!$D408,'ZASOBY N'!$H$10:'ZASOBY N'!$H408,'ZASOBY N'!$H408 )</f>
        <v>0</v>
      </c>
      <c r="CB409" s="411">
        <f t="shared" si="150"/>
        <v>0</v>
      </c>
      <c r="CC409" s="412">
        <f t="shared" si="151"/>
        <v>0</v>
      </c>
      <c r="CE409" s="414" t="str">
        <f>IF(AND(CG409=1,CH409=1,SUMIF($C409:$C$525,$C409,$AH409:$AH$525)=$AH409),$AH409,IF($CJ409&gt;0,$CJ409,IF(AND(COUNTIF($C$11:$C408,$C409)&gt;=1,COUNTIF($D408:$D408,$D409)&gt;=1),"",IF(AND(SUMIF($C409:$C$525,$C409,$AH409:$AH$525)&gt;$AH409,SUMIF($D409:$D$525,$D409,$AH409:$AH$525)&gt;$AH409),_xlfn.AGGREGATE(14,4,$CI$11:$CI$31*($C$11:$C$31=$C409),1),""))))</f>
        <v/>
      </c>
      <c r="CG409" s="409">
        <f>COUNTIFS('ZASOBY N'!$B408:$B$525,'ZASOBY N'!$B408,'ZASOBY N'!$C408:'ZASOBY N'!$C$525,'ZASOBY N'!$C408,'ZASOBY N'!$D408:'ZASOBY N'!$D$525,'ZASOBY N'!$D408,'ZASOBY N'!$H408:'ZASOBY N'!$H$525,'ZASOBY N'!$H408 )</f>
        <v>0</v>
      </c>
      <c r="CH409" s="410">
        <f>COUNTIFS('ZASOBY N'!$B$10:$B408,'ZASOBY N'!$B408,'ZASOBY N'!$C$10:'ZASOBY N'!$C408,'ZASOBY N'!$C408,'ZASOBY N'!$D$10:'ZASOBY N'!$D408,'ZASOBY N'!$D408,'ZASOBY N'!$H$10:'ZASOBY N'!$H408,'ZASOBY N'!$H408 )</f>
        <v>0</v>
      </c>
      <c r="CI409" s="411">
        <f t="shared" si="152"/>
        <v>0</v>
      </c>
      <c r="CJ409" s="412">
        <f t="shared" si="153"/>
        <v>0</v>
      </c>
      <c r="CL409" s="414" t="str">
        <f>IF(AND(CN409=1,CO409=1,SUMIF($C409:$C$525,$C409,$AG409:$AG$525)=$AG409),$AG409,IF($CQ409&gt;0,$CQ409,IF(AND(COUNTIF($C$11:$C408,$C409)&gt;=1,COUNTIF($D408:$D408,$D409)&gt;=1),"",IF(AND(SUMIF($C409:$C$525,$C409,$AG409:$AG$525)&gt;$AG409,SUMIF($D409:$D$525,$D409,$AG409:$AG$525)&gt;$AG409),_xlfn.AGGREGATE(14,4,$CP$11:$CP$31*($C$11:$C$31=$C409),1),""))))</f>
        <v/>
      </c>
      <c r="CN409" s="409">
        <f>COUNTIFS('ZASOBY N'!$B408:$B$525,'ZASOBY N'!$B408,'ZASOBY N'!$C408:'ZASOBY N'!$C$525,'ZASOBY N'!$C408,'ZASOBY N'!$D408:'ZASOBY N'!$D$525,'ZASOBY N'!$D408,'ZASOBY N'!$H408:'ZASOBY N'!$H$525,'ZASOBY N'!$H408 )</f>
        <v>0</v>
      </c>
      <c r="CO409" s="410">
        <f>COUNTIFS('ZASOBY N'!$B$10:$B408,'ZASOBY N'!$B408,'ZASOBY N'!$C$10:'ZASOBY N'!$C408,'ZASOBY N'!$C408,'ZASOBY N'!$D$10:'ZASOBY N'!$D408,'ZASOBY N'!$D408,'ZASOBY N'!$H$10:'ZASOBY N'!$H408,'ZASOBY N'!$H408 )</f>
        <v>0</v>
      </c>
      <c r="CP409" s="411">
        <f t="shared" si="154"/>
        <v>0</v>
      </c>
      <c r="CQ409" s="412">
        <f t="shared" si="155"/>
        <v>0</v>
      </c>
      <c r="CS409" s="414" t="str">
        <f>IF(AND(CU409=1,CV409=1,SUMIF($C409:$C$525,$C409,$AF409:$AF$525)=$AF409),$AF409,IF($CX409&gt;0,$CX409,IF(AND(COUNTIF($C$11:$C408,$C409)&gt;=1,COUNTIF($D408:$D408,$D409)&gt;=1),"",IF(AND(SUMIF($C409:$C$525,$C409,$AF409:$AF$525)&gt;$AF409,SUMIF($D409:$D$525,$D409,$AF409:$AF$525)&gt;$AF409),_xlfn.AGGREGATE(14,4,$CW$11:$CW$31*($C$11:$C$31=$C409),1),""))))</f>
        <v/>
      </c>
      <c r="CU409" s="409">
        <f>COUNTIFS('ZASOBY N'!$B408:$B$525,'ZASOBY N'!$B408,'ZASOBY N'!$C408:'ZASOBY N'!$C$525,'ZASOBY N'!$C408,'ZASOBY N'!$D408:'ZASOBY N'!$D$525,'ZASOBY N'!$D408,'ZASOBY N'!$H408:'ZASOBY N'!$H$525,'ZASOBY N'!$H408 )</f>
        <v>0</v>
      </c>
      <c r="CV409" s="410">
        <f>COUNTIFS('ZASOBY N'!$B$10:$B408,'ZASOBY N'!$B408,'ZASOBY N'!$C$10:'ZASOBY N'!$C408,'ZASOBY N'!$C408,'ZASOBY N'!$D$10:'ZASOBY N'!$D408,'ZASOBY N'!$D408,'ZASOBY N'!$H$10:'ZASOBY N'!$H408,'ZASOBY N'!$H408 )</f>
        <v>0</v>
      </c>
      <c r="CW409" s="411">
        <f t="shared" si="156"/>
        <v>0</v>
      </c>
      <c r="CX409" s="412">
        <f t="shared" si="157"/>
        <v>0</v>
      </c>
      <c r="CZ409" s="414" t="str">
        <f>IF(AND(DB409=1,DC409=1,SUMIF($C409:$C$525,$C409,$AE409:$AE$525)=$AE409),$AE409,IF($DE409&gt;0,$DE409,IF(AND(COUNTIF($C$11:$C408,$C409)&gt;=1,COUNTIF($D408:$D408,$D409)&gt;=1),"",IF(AND(SUMIF($C409:$C$525,$C409,$AE409:$AE$525)&gt;$AE409,SUMIF($D409:$D$525,$D409,$AE409:$AE$525)&gt;$AE409),_xlfn.AGGREGATE(14,4,$DD$11:$DD$31*($C$11:$C$31=$C409),1),""))))</f>
        <v/>
      </c>
      <c r="DB409" s="409">
        <f>COUNTIFS('ZASOBY N'!$B408:$B$525,'ZASOBY N'!$B408,'ZASOBY N'!$C408:'ZASOBY N'!$C$525,'ZASOBY N'!$C408,'ZASOBY N'!$D408:'ZASOBY N'!$D$525,'ZASOBY N'!$D408,'ZASOBY N'!$H408:'ZASOBY N'!$H$525,'ZASOBY N'!$H408 )</f>
        <v>0</v>
      </c>
      <c r="DC409" s="410">
        <f>COUNTIFS('ZASOBY N'!$B$10:$B408,'ZASOBY N'!$B408,'ZASOBY N'!$C$10:'ZASOBY N'!$C408,'ZASOBY N'!$C408,'ZASOBY N'!$D$10:'ZASOBY N'!$D408,'ZASOBY N'!$D408,'ZASOBY N'!$H$10:'ZASOBY N'!$H408,'ZASOBY N'!$H408 )</f>
        <v>0</v>
      </c>
      <c r="DD409" s="411">
        <f t="shared" si="158"/>
        <v>0</v>
      </c>
      <c r="DE409" s="412">
        <f t="shared" si="159"/>
        <v>0</v>
      </c>
      <c r="DF409" s="399" t="str">
        <f>IF(AND(DI409=1,DJ409=1,SUMIF($C409:$C$525,$C409,$AD409:$AD$525)=$AD409),$AD409,IF($DL409&gt;0,$DL409,IF(B409="","",IF(AND(COUNTIF($C$11:$C408,$C409)&gt;=1,COUNTIF($D408:$D408,$D409)&gt;=1,COUNTIF($Z406:$Z408,$C409)=0),"",IF(AND(COUNTIF($C$11:$C408,$C409)&gt;=1,COUNTIF($D408:$D408,$D409)&gt;=1),"UJĘTO WYŻEJ",IF(AND(SUMIF($C409:$C$525,$C409,$AD409:$AD$525)&gt;$AD409,SUMIF($D409:$D$525,$D409,$AD409:$AD$525)&gt;$AD409),_xlfn.AGGREGATE(14,4,$DK$11:$DK$31*($C$11:$C$31=$C409),1),""))))))</f>
        <v/>
      </c>
      <c r="DG409" s="414" t="str">
        <f>IF(AND(DI409=1,DJ409=1,SUMIF($C409:$C$525,$C409,$AD409:$AD$525)=$AD409),$AD409,IF($DL409&gt;0,$DL409,IF(AND(COUNTIF($C$11:$C408,$C409)&gt;=1,COUNTIF($D408:$D408,$D409)&gt;=1),"",IF(AND(SUMIF($C409:$C$525,$C409,$AD409:$AD$525)&gt;$AD409,SUMIF($D409:$D$525,$D409,$AD409:$AD$525)&gt;$AD409),_xlfn.AGGREGATE(14,4,$DK$11:$DK$31*($C$11:$C$31=$C409),1),""))))</f>
        <v/>
      </c>
      <c r="DI409" s="409">
        <f>COUNTIFS('ZASOBY N'!$B408:$B$525,'ZASOBY N'!$B408,'ZASOBY N'!$C408:'ZASOBY N'!$C$525,'ZASOBY N'!$C408,'ZASOBY N'!$D408:'ZASOBY N'!$D$525,'ZASOBY N'!$D408,'ZASOBY N'!$H408:'ZASOBY N'!$H$525,'ZASOBY N'!$H408 )</f>
        <v>0</v>
      </c>
      <c r="DJ409" s="410">
        <f>COUNTIFS('ZASOBY N'!$B$10:$B408,'ZASOBY N'!$B408,'ZASOBY N'!$C$10:'ZASOBY N'!$C408,'ZASOBY N'!$C408,'ZASOBY N'!$D$10:'ZASOBY N'!$D408,'ZASOBY N'!$D408,'ZASOBY N'!$H$10:'ZASOBY N'!$H408,'ZASOBY N'!$H408 )</f>
        <v>0</v>
      </c>
      <c r="DK409" s="411">
        <f t="shared" si="160"/>
        <v>0</v>
      </c>
      <c r="DL409" s="412">
        <f t="shared" si="161"/>
        <v>0</v>
      </c>
    </row>
    <row r="410" spans="1:116" ht="18.899999999999999" customHeight="1" x14ac:dyDescent="0.3">
      <c r="A410" s="219"/>
      <c r="B410" s="152" t="str">
        <f>IF('ZASOBY N'!A409="","",'ZASOBY N'!A409)</f>
        <v/>
      </c>
      <c r="C410" s="462" t="str">
        <f>IF('ZASOBY N'!C409="","",'ZASOBY N'!C409)</f>
        <v/>
      </c>
      <c r="D410" s="137" t="str">
        <f>IF('ZASOBY N'!B409="","",'ZASOBY N'!B409)</f>
        <v/>
      </c>
      <c r="E410" s="138"/>
      <c r="F410" s="356" t="str">
        <f>IF('ZASOBY N'!D409="","",'ZASOBY N'!D409)</f>
        <v/>
      </c>
      <c r="G410" s="220" t="str">
        <f>IF('ZASOBY N'!G409="","",'ZASOBY N'!G409)</f>
        <v/>
      </c>
      <c r="H410" s="221" t="str">
        <f>IF('ZASOBY N'!F409="","",'ZASOBY N'!F409)</f>
        <v/>
      </c>
      <c r="I410" s="221" t="str">
        <f>IF('ZASOBY N'!G409="","",'ZASOBY N'!G409)</f>
        <v/>
      </c>
      <c r="J410" s="221" t="str">
        <f>IF('ZASOBY N'!H409="","",'ZASOBY N'!H409)</f>
        <v/>
      </c>
      <c r="K410" s="214">
        <v>0</v>
      </c>
      <c r="L410" s="214">
        <v>0</v>
      </c>
      <c r="M410" s="214">
        <v>0</v>
      </c>
      <c r="N410" s="222" t="str">
        <f>IF('ZASOBY N'!BD409="x","",IF(W410="","",'ZASOBY N'!E409))</f>
        <v/>
      </c>
      <c r="O410" s="223">
        <v>0</v>
      </c>
      <c r="P410" s="223">
        <v>0</v>
      </c>
      <c r="Q410" s="226" t="str">
        <f>IF($N410="","",'UPR BILANS N'!G410*'UPR BILANS N'!N410)</f>
        <v/>
      </c>
      <c r="R410" s="225" t="str">
        <f>IF($N410="","",'ZASOBY N'!O409)</f>
        <v/>
      </c>
      <c r="S410" s="225" t="str">
        <f>IF($N410="","",IF('ZASOBY N'!Q409="",0,'ZASOBY N'!Q409))</f>
        <v/>
      </c>
      <c r="T410" s="225" t="str">
        <f>IF($N410="","",'ZASOBY N'!V409)</f>
        <v/>
      </c>
      <c r="U410" s="225" t="str">
        <f>IF($N410="","",IF('ZASOBY N'!AG409="",0,'ZASOBY N'!AG409))</f>
        <v/>
      </c>
      <c r="V410" s="225" t="str">
        <f>IF($N410="","",IF(NN!P412="",0,NN!P412))</f>
        <v/>
      </c>
      <c r="W410" s="225" t="str">
        <f t="shared" si="139"/>
        <v/>
      </c>
      <c r="X410" s="226" t="str">
        <f t="shared" si="142"/>
        <v/>
      </c>
      <c r="Y410" s="225" t="str">
        <f>IF('ZASOBY N'!AU409="","",IF(C410&lt;&gt;C409,'ZASOBY N'!AU409,IF(D410&lt;&gt;D409,'ZASOBY N'!AU409,IF(F410&lt;&gt;F409,'ZASOBY N'!AU409,IF(G410&lt;&gt;G409,'ZASOBY N'!AU409,IF(J410&lt;&gt;J409,'ZASOBY N'!AU409,IF(NN!AC412="","",IF(AND(C409=C410,H409=H410,J409=J410,NN!AC412&gt;0),"",IF(AND(C410=C411,H410=DO408,NN!CW410&gt;0),'ZASOBY N'!AU409,'ZASOBY N'!AU409)))))))))</f>
        <v/>
      </c>
      <c r="Z410" s="225" t="str">
        <f t="shared" si="140"/>
        <v/>
      </c>
      <c r="AA410" s="227" t="str">
        <f t="shared" si="144"/>
        <v/>
      </c>
      <c r="AB410" s="400" t="str">
        <f t="shared" si="141"/>
        <v/>
      </c>
      <c r="AC410" s="228" t="str">
        <f t="shared" si="143"/>
        <v/>
      </c>
      <c r="AD410" s="222">
        <f>IF(B410="",0,IF(F410="",0,INDEX(POBRANIE_!$B$6:$F$101,MATCH('UPR BILANS N'!$F410,POBRANIE_!$A$6:$A$101,0),2)))</f>
        <v>0</v>
      </c>
      <c r="AE410" s="224">
        <f>IF(OR('ZASOBY N'!G409="",'ZASOBY N'!E409=""),0,IF(B410="",0,'ZASOBY N'!G409*'ZASOBY N'!E409))</f>
        <v>0</v>
      </c>
      <c r="AF410" s="225">
        <f>IF('ZASOBY N'!O409="",0,'ZASOBY N'!O409)</f>
        <v>0</v>
      </c>
      <c r="AG410" s="225">
        <f>IF('ZASOBY N'!Q409="",0,'ZASOBY N'!Q409)</f>
        <v>0</v>
      </c>
      <c r="AH410" s="225">
        <f>IF('ZASOBY N'!V409="",0,'ZASOBY N'!V409)</f>
        <v>0</v>
      </c>
      <c r="AI410" s="225">
        <f>IF('ZASOBY N'!AG409="",0,'ZASOBY N'!AG409)</f>
        <v>0</v>
      </c>
      <c r="AJ410" s="225">
        <f>IF(NN!P412="",0,IF(NN!P412="BRAK kol.7","BRAK BADAŃ",NN!P412))</f>
        <v>0</v>
      </c>
      <c r="AK410" s="225">
        <f>IF(NN!AC412="",0,IF(NN!AC412="BRAK kol.7","BRAK BADAŃ",NN!AC412))</f>
        <v>0</v>
      </c>
      <c r="BJ410" s="414" t="str">
        <f>IF(AND(BL410=1,BM410=1,SUMIF($C410:$C$525,$C410,$AK410:$AK$525)=$AK410),$AK410,IF($BO410&gt;0,$BO410,IF(AND(COUNTIF($C$11:$C409,$C410)&gt;=1,COUNTIF($D409:$D409,$D410)&gt;=1),"",IF(AND(SUMIF($C410:$C$525,$C410,$AK410:$AK$525)&gt;=$AK410,SUMIF($D410:$D$525,$D410,$AK410:$AK$525)&gt;=$AK410),SUMIF($C410:$C$525,$C410,$AK410:$AK$525),""))))</f>
        <v/>
      </c>
      <c r="BL410" s="409">
        <f>COUNTIFS('ZASOBY N'!$B409:$B$525,'ZASOBY N'!$B409,'ZASOBY N'!$C409:'ZASOBY N'!$C$525,'ZASOBY N'!$C409,'ZASOBY N'!$D409:'ZASOBY N'!$D$525,'ZASOBY N'!$D409,'ZASOBY N'!$H409:'ZASOBY N'!$H$525,'ZASOBY N'!$H409 )</f>
        <v>0</v>
      </c>
      <c r="BM410" s="410">
        <f>COUNTIFS('ZASOBY N'!$B$10:$B409,'ZASOBY N'!$B409,'ZASOBY N'!$C$10:'ZASOBY N'!$C409,'ZASOBY N'!$C409,'ZASOBY N'!$D$10:'ZASOBY N'!$D409,'ZASOBY N'!$D409,'ZASOBY N'!$H$10:'ZASOBY N'!$H409,'ZASOBY N'!$H409 )</f>
        <v>0</v>
      </c>
      <c r="BN410" s="411">
        <f t="shared" si="145"/>
        <v>0</v>
      </c>
      <c r="BO410" s="412">
        <f t="shared" si="146"/>
        <v>0</v>
      </c>
      <c r="BP410" s="94" t="str">
        <f t="shared" si="147"/>
        <v/>
      </c>
      <c r="BQ410" s="414" t="str">
        <f>IF(AND(BS410=1,BT410=1,SUMIF($C410:$C$525,$C410,$AJ410:$AJ$525)=$AJ410),$AJ410,IF($BV410&gt;0,$BV410,IF(AND(COUNTIF($C$11:$C409,$C410)&gt;=1,COUNTIF($D409:$D409,$D410)&gt;=1),"",IF(AND(SUMIF($C410:$C$525,$C410,$AJ410:$AJ$525)&gt;$AJ410,SUMIF($D410:$D$525,$D410,$AJ410:$AJ$525)&gt;$AJ410),SUMIF($C410:$C$525,$C410,$AJ410:$AJ$525),""))))</f>
        <v/>
      </c>
      <c r="BS410" s="409">
        <f>COUNTIFS('ZASOBY N'!$B409:$B$525,'ZASOBY N'!$B409,'ZASOBY N'!$C409:'ZASOBY N'!$C$525,'ZASOBY N'!$C409,'ZASOBY N'!$D409:'ZASOBY N'!$D$525,'ZASOBY N'!$D409,'ZASOBY N'!$H409:'ZASOBY N'!$H$525,'ZASOBY N'!$H409 )</f>
        <v>0</v>
      </c>
      <c r="BT410" s="410">
        <f>COUNTIFS('ZASOBY N'!$B$10:$B409,'ZASOBY N'!$B409,'ZASOBY N'!$C$10:'ZASOBY N'!$C409,'ZASOBY N'!$C409,'ZASOBY N'!$D$10:'ZASOBY N'!$D409,'ZASOBY N'!$D409,'ZASOBY N'!$H$10:'ZASOBY N'!$H409,'ZASOBY N'!$H409 )</f>
        <v>0</v>
      </c>
      <c r="BU410" s="411">
        <f t="shared" si="148"/>
        <v>0</v>
      </c>
      <c r="BV410" s="412">
        <f t="shared" si="149"/>
        <v>0</v>
      </c>
      <c r="BW410" s="94" t="s">
        <v>499</v>
      </c>
      <c r="BX410" s="414" t="str">
        <f>IF(AND(BZ410=1,CA410=1,SUMIF($C410:$C$525,$C410,$AI410:$AI$525)=$AI410),$AI410,IF($CC410&gt;0,$CC410,IF(AND(COUNTIF($C$11:$C409,$C410)&gt;=1,COUNTIF($D409:$D409,$D410)&gt;=1),"",IF(AND(SUMIF($C410:$C$525,$C410,$AI410:$AI$525)&gt;$AI410,SUMIF($D410:$D$525,$D410,$AI410:$AI$525)&gt;$IG410),_xlfn.AGGREGATE(14,4,$CB$11:$CB$31*($C$11:$C$31=$C410),1),""))))</f>
        <v/>
      </c>
      <c r="BZ410" s="409">
        <f>COUNTIFS('ZASOBY N'!$B409:$B$525,'ZASOBY N'!$B409,'ZASOBY N'!$C409:'ZASOBY N'!$C$525,'ZASOBY N'!$C409,'ZASOBY N'!$D409:'ZASOBY N'!$D$525,'ZASOBY N'!$D409,'ZASOBY N'!$H409:'ZASOBY N'!$H$525,'ZASOBY N'!$H409 )</f>
        <v>0</v>
      </c>
      <c r="CA410" s="410">
        <f>COUNTIFS('ZASOBY N'!$B$10:$B409,'ZASOBY N'!$B409,'ZASOBY N'!$C$10:'ZASOBY N'!$C409,'ZASOBY N'!$C409,'ZASOBY N'!$D$10:'ZASOBY N'!$D409,'ZASOBY N'!$D409,'ZASOBY N'!$H$10:'ZASOBY N'!$H409,'ZASOBY N'!$H409 )</f>
        <v>0</v>
      </c>
      <c r="CB410" s="411">
        <f t="shared" si="150"/>
        <v>0</v>
      </c>
      <c r="CC410" s="412">
        <f t="shared" si="151"/>
        <v>0</v>
      </c>
      <c r="CE410" s="414" t="str">
        <f>IF(AND(CG410=1,CH410=1,SUMIF($C410:$C$525,$C410,$AH410:$AH$525)=$AH410),$AH410,IF($CJ410&gt;0,$CJ410,IF(AND(COUNTIF($C$11:$C409,$C410)&gt;=1,COUNTIF($D409:$D409,$D410)&gt;=1),"",IF(AND(SUMIF($C410:$C$525,$C410,$AH410:$AH$525)&gt;$AH410,SUMIF($D410:$D$525,$D410,$AH410:$AH$525)&gt;$AH410),_xlfn.AGGREGATE(14,4,$CI$11:$CI$31*($C$11:$C$31=$C410),1),""))))</f>
        <v/>
      </c>
      <c r="CG410" s="409">
        <f>COUNTIFS('ZASOBY N'!$B409:$B$525,'ZASOBY N'!$B409,'ZASOBY N'!$C409:'ZASOBY N'!$C$525,'ZASOBY N'!$C409,'ZASOBY N'!$D409:'ZASOBY N'!$D$525,'ZASOBY N'!$D409,'ZASOBY N'!$H409:'ZASOBY N'!$H$525,'ZASOBY N'!$H409 )</f>
        <v>0</v>
      </c>
      <c r="CH410" s="410">
        <f>COUNTIFS('ZASOBY N'!$B$10:$B409,'ZASOBY N'!$B409,'ZASOBY N'!$C$10:'ZASOBY N'!$C409,'ZASOBY N'!$C409,'ZASOBY N'!$D$10:'ZASOBY N'!$D409,'ZASOBY N'!$D409,'ZASOBY N'!$H$10:'ZASOBY N'!$H409,'ZASOBY N'!$H409 )</f>
        <v>0</v>
      </c>
      <c r="CI410" s="411">
        <f t="shared" si="152"/>
        <v>0</v>
      </c>
      <c r="CJ410" s="412">
        <f t="shared" si="153"/>
        <v>0</v>
      </c>
      <c r="CL410" s="414" t="str">
        <f>IF(AND(CN410=1,CO410=1,SUMIF($C410:$C$525,$C410,$AG410:$AG$525)=$AG410),$AG410,IF($CQ410&gt;0,$CQ410,IF(AND(COUNTIF($C$11:$C409,$C410)&gt;=1,COUNTIF($D409:$D409,$D410)&gt;=1),"",IF(AND(SUMIF($C410:$C$525,$C410,$AG410:$AG$525)&gt;$AG410,SUMIF($D410:$D$525,$D410,$AG410:$AG$525)&gt;$AG410),_xlfn.AGGREGATE(14,4,$CP$11:$CP$31*($C$11:$C$31=$C410),1),""))))</f>
        <v/>
      </c>
      <c r="CN410" s="409">
        <f>COUNTIFS('ZASOBY N'!$B409:$B$525,'ZASOBY N'!$B409,'ZASOBY N'!$C409:'ZASOBY N'!$C$525,'ZASOBY N'!$C409,'ZASOBY N'!$D409:'ZASOBY N'!$D$525,'ZASOBY N'!$D409,'ZASOBY N'!$H409:'ZASOBY N'!$H$525,'ZASOBY N'!$H409 )</f>
        <v>0</v>
      </c>
      <c r="CO410" s="410">
        <f>COUNTIFS('ZASOBY N'!$B$10:$B409,'ZASOBY N'!$B409,'ZASOBY N'!$C$10:'ZASOBY N'!$C409,'ZASOBY N'!$C409,'ZASOBY N'!$D$10:'ZASOBY N'!$D409,'ZASOBY N'!$D409,'ZASOBY N'!$H$10:'ZASOBY N'!$H409,'ZASOBY N'!$H409 )</f>
        <v>0</v>
      </c>
      <c r="CP410" s="411">
        <f t="shared" si="154"/>
        <v>0</v>
      </c>
      <c r="CQ410" s="412">
        <f t="shared" si="155"/>
        <v>0</v>
      </c>
      <c r="CS410" s="414" t="str">
        <f>IF(AND(CU410=1,CV410=1,SUMIF($C410:$C$525,$C410,$AF410:$AF$525)=$AF410),$AF410,IF($CX410&gt;0,$CX410,IF(AND(COUNTIF($C$11:$C409,$C410)&gt;=1,COUNTIF($D409:$D409,$D410)&gt;=1),"",IF(AND(SUMIF($C410:$C$525,$C410,$AF410:$AF$525)&gt;$AF410,SUMIF($D410:$D$525,$D410,$AF410:$AF$525)&gt;$AF410),_xlfn.AGGREGATE(14,4,$CW$11:$CW$31*($C$11:$C$31=$C410),1),""))))</f>
        <v/>
      </c>
      <c r="CU410" s="409">
        <f>COUNTIFS('ZASOBY N'!$B409:$B$525,'ZASOBY N'!$B409,'ZASOBY N'!$C409:'ZASOBY N'!$C$525,'ZASOBY N'!$C409,'ZASOBY N'!$D409:'ZASOBY N'!$D$525,'ZASOBY N'!$D409,'ZASOBY N'!$H409:'ZASOBY N'!$H$525,'ZASOBY N'!$H409 )</f>
        <v>0</v>
      </c>
      <c r="CV410" s="410">
        <f>COUNTIFS('ZASOBY N'!$B$10:$B409,'ZASOBY N'!$B409,'ZASOBY N'!$C$10:'ZASOBY N'!$C409,'ZASOBY N'!$C409,'ZASOBY N'!$D$10:'ZASOBY N'!$D409,'ZASOBY N'!$D409,'ZASOBY N'!$H$10:'ZASOBY N'!$H409,'ZASOBY N'!$H409 )</f>
        <v>0</v>
      </c>
      <c r="CW410" s="411">
        <f t="shared" si="156"/>
        <v>0</v>
      </c>
      <c r="CX410" s="412">
        <f t="shared" si="157"/>
        <v>0</v>
      </c>
      <c r="CZ410" s="414" t="str">
        <f>IF(AND(DB410=1,DC410=1,SUMIF($C410:$C$525,$C410,$AE410:$AE$525)=$AE410),$AE410,IF($DE410&gt;0,$DE410,IF(AND(COUNTIF($C$11:$C409,$C410)&gt;=1,COUNTIF($D409:$D409,$D410)&gt;=1),"",IF(AND(SUMIF($C410:$C$525,$C410,$AE410:$AE$525)&gt;$AE410,SUMIF($D410:$D$525,$D410,$AE410:$AE$525)&gt;$AE410),_xlfn.AGGREGATE(14,4,$DD$11:$DD$31*($C$11:$C$31=$C410),1),""))))</f>
        <v/>
      </c>
      <c r="DB410" s="409">
        <f>COUNTIFS('ZASOBY N'!$B409:$B$525,'ZASOBY N'!$B409,'ZASOBY N'!$C409:'ZASOBY N'!$C$525,'ZASOBY N'!$C409,'ZASOBY N'!$D409:'ZASOBY N'!$D$525,'ZASOBY N'!$D409,'ZASOBY N'!$H409:'ZASOBY N'!$H$525,'ZASOBY N'!$H409 )</f>
        <v>0</v>
      </c>
      <c r="DC410" s="410">
        <f>COUNTIFS('ZASOBY N'!$B$10:$B409,'ZASOBY N'!$B409,'ZASOBY N'!$C$10:'ZASOBY N'!$C409,'ZASOBY N'!$C409,'ZASOBY N'!$D$10:'ZASOBY N'!$D409,'ZASOBY N'!$D409,'ZASOBY N'!$H$10:'ZASOBY N'!$H409,'ZASOBY N'!$H409 )</f>
        <v>0</v>
      </c>
      <c r="DD410" s="411">
        <f t="shared" si="158"/>
        <v>0</v>
      </c>
      <c r="DE410" s="412">
        <f t="shared" si="159"/>
        <v>0</v>
      </c>
      <c r="DF410" s="399" t="str">
        <f>IF(AND(DI410=1,DJ410=1,SUMIF($C410:$C$525,$C410,$AD410:$AD$525)=$AD410),$AD410,IF($DL410&gt;0,$DL410,IF(B410="","",IF(AND(COUNTIF($C$11:$C409,$C410)&gt;=1,COUNTIF($D409:$D409,$D410)&gt;=1,COUNTIF($Z407:$Z409,$C410)=0),"",IF(AND(COUNTIF($C$11:$C409,$C410)&gt;=1,COUNTIF($D409:$D409,$D410)&gt;=1),"UJĘTO WYŻEJ",IF(AND(SUMIF($C410:$C$525,$C410,$AD410:$AD$525)&gt;$AD410,SUMIF($D410:$D$525,$D410,$AD410:$AD$525)&gt;$AD410),_xlfn.AGGREGATE(14,4,$DK$11:$DK$31*($C$11:$C$31=$C410),1),""))))))</f>
        <v/>
      </c>
      <c r="DG410" s="414" t="str">
        <f>IF(AND(DI410=1,DJ410=1,SUMIF($C410:$C$525,$C410,$AD410:$AD$525)=$AD410),$AD410,IF($DL410&gt;0,$DL410,IF(AND(COUNTIF($C$11:$C409,$C410)&gt;=1,COUNTIF($D409:$D409,$D410)&gt;=1),"",IF(AND(SUMIF($C410:$C$525,$C410,$AD410:$AD$525)&gt;$AD410,SUMIF($D410:$D$525,$D410,$AD410:$AD$525)&gt;$AD410),_xlfn.AGGREGATE(14,4,$DK$11:$DK$31*($C$11:$C$31=$C410),1),""))))</f>
        <v/>
      </c>
      <c r="DI410" s="409">
        <f>COUNTIFS('ZASOBY N'!$B409:$B$525,'ZASOBY N'!$B409,'ZASOBY N'!$C409:'ZASOBY N'!$C$525,'ZASOBY N'!$C409,'ZASOBY N'!$D409:'ZASOBY N'!$D$525,'ZASOBY N'!$D409,'ZASOBY N'!$H409:'ZASOBY N'!$H$525,'ZASOBY N'!$H409 )</f>
        <v>0</v>
      </c>
      <c r="DJ410" s="410">
        <f>COUNTIFS('ZASOBY N'!$B$10:$B409,'ZASOBY N'!$B409,'ZASOBY N'!$C$10:'ZASOBY N'!$C409,'ZASOBY N'!$C409,'ZASOBY N'!$D$10:'ZASOBY N'!$D409,'ZASOBY N'!$D409,'ZASOBY N'!$H$10:'ZASOBY N'!$H409,'ZASOBY N'!$H409 )</f>
        <v>0</v>
      </c>
      <c r="DK410" s="411">
        <f t="shared" si="160"/>
        <v>0</v>
      </c>
      <c r="DL410" s="412">
        <f t="shared" si="161"/>
        <v>0</v>
      </c>
    </row>
    <row r="411" spans="1:116" ht="18.899999999999999" customHeight="1" x14ac:dyDescent="0.3">
      <c r="A411" s="219"/>
      <c r="B411" s="152" t="str">
        <f>IF('ZASOBY N'!A410="","",'ZASOBY N'!A410)</f>
        <v/>
      </c>
      <c r="C411" s="462" t="str">
        <f>IF('ZASOBY N'!C410="","",'ZASOBY N'!C410)</f>
        <v/>
      </c>
      <c r="D411" s="137" t="str">
        <f>IF('ZASOBY N'!B410="","",'ZASOBY N'!B410)</f>
        <v/>
      </c>
      <c r="E411" s="138"/>
      <c r="F411" s="356" t="str">
        <f>IF('ZASOBY N'!D410="","",'ZASOBY N'!D410)</f>
        <v/>
      </c>
      <c r="G411" s="220" t="str">
        <f>IF('ZASOBY N'!G410="","",'ZASOBY N'!G410)</f>
        <v/>
      </c>
      <c r="H411" s="221" t="str">
        <f>IF('ZASOBY N'!F410="","",'ZASOBY N'!F410)</f>
        <v/>
      </c>
      <c r="I411" s="221" t="str">
        <f>IF('ZASOBY N'!G410="","",'ZASOBY N'!G410)</f>
        <v/>
      </c>
      <c r="J411" s="221" t="str">
        <f>IF('ZASOBY N'!H410="","",'ZASOBY N'!H410)</f>
        <v/>
      </c>
      <c r="K411" s="214">
        <v>0</v>
      </c>
      <c r="L411" s="214">
        <v>0</v>
      </c>
      <c r="M411" s="214">
        <v>0</v>
      </c>
      <c r="N411" s="222" t="str">
        <f>IF('ZASOBY N'!BD410="x","",IF(W411="","",'ZASOBY N'!E410))</f>
        <v/>
      </c>
      <c r="O411" s="223">
        <v>0</v>
      </c>
      <c r="P411" s="223">
        <v>0</v>
      </c>
      <c r="Q411" s="226" t="str">
        <f>IF($N411="","",'UPR BILANS N'!G411*'UPR BILANS N'!N411)</f>
        <v/>
      </c>
      <c r="R411" s="225" t="str">
        <f>IF($N411="","",'ZASOBY N'!O410)</f>
        <v/>
      </c>
      <c r="S411" s="225" t="str">
        <f>IF($N411="","",IF('ZASOBY N'!Q410="",0,'ZASOBY N'!Q410))</f>
        <v/>
      </c>
      <c r="T411" s="225" t="str">
        <f>IF($N411="","",'ZASOBY N'!V410)</f>
        <v/>
      </c>
      <c r="U411" s="225" t="str">
        <f>IF($N411="","",IF('ZASOBY N'!AG410="",0,'ZASOBY N'!AG410))</f>
        <v/>
      </c>
      <c r="V411" s="225" t="str">
        <f>IF($N411="","",IF(NN!P413="",0,NN!P413))</f>
        <v/>
      </c>
      <c r="W411" s="225" t="str">
        <f t="shared" si="139"/>
        <v/>
      </c>
      <c r="X411" s="226" t="str">
        <f t="shared" si="142"/>
        <v/>
      </c>
      <c r="Y411" s="225" t="str">
        <f>IF('ZASOBY N'!AU410="","",IF(C411&lt;&gt;C410,'ZASOBY N'!AU410,IF(D411&lt;&gt;D410,'ZASOBY N'!AU410,IF(F411&lt;&gt;F410,'ZASOBY N'!AU410,IF(G411&lt;&gt;G410,'ZASOBY N'!AU410,IF(J411&lt;&gt;J410,'ZASOBY N'!AU410,IF(NN!AC413="","",IF(AND(C410=C411,H410=H411,J410=J411,NN!AC413&gt;0),"",IF(AND(C411=C412,H411=DO409,NN!CW411&gt;0),'ZASOBY N'!AU410,'ZASOBY N'!AU410)))))))))</f>
        <v/>
      </c>
      <c r="Z411" s="225" t="str">
        <f t="shared" si="140"/>
        <v/>
      </c>
      <c r="AA411" s="227" t="str">
        <f t="shared" si="144"/>
        <v/>
      </c>
      <c r="AB411" s="400" t="str">
        <f t="shared" si="141"/>
        <v/>
      </c>
      <c r="AC411" s="228" t="str">
        <f t="shared" si="143"/>
        <v/>
      </c>
      <c r="AD411" s="222">
        <f>IF(B411="",0,IF(F411="",0,INDEX(POBRANIE_!$B$6:$F$101,MATCH('UPR BILANS N'!$F411,POBRANIE_!$A$6:$A$101,0),2)))</f>
        <v>0</v>
      </c>
      <c r="AE411" s="224">
        <f>IF(OR('ZASOBY N'!G410="",'ZASOBY N'!E410=""),0,IF(B411="",0,'ZASOBY N'!G410*'ZASOBY N'!E410))</f>
        <v>0</v>
      </c>
      <c r="AF411" s="225">
        <f>IF('ZASOBY N'!O410="",0,'ZASOBY N'!O410)</f>
        <v>0</v>
      </c>
      <c r="AG411" s="225">
        <f>IF('ZASOBY N'!Q410="",0,'ZASOBY N'!Q410)</f>
        <v>0</v>
      </c>
      <c r="AH411" s="225">
        <f>IF('ZASOBY N'!V410="",0,'ZASOBY N'!V410)</f>
        <v>0</v>
      </c>
      <c r="AI411" s="225">
        <f>IF('ZASOBY N'!AG410="",0,'ZASOBY N'!AG410)</f>
        <v>0</v>
      </c>
      <c r="AJ411" s="225">
        <f>IF(NN!P413="",0,IF(NN!P413="BRAK kol.7","BRAK BADAŃ",NN!P413))</f>
        <v>0</v>
      </c>
      <c r="AK411" s="225">
        <f>IF(NN!AC413="",0,IF(NN!AC413="BRAK kol.7","BRAK BADAŃ",NN!AC413))</f>
        <v>0</v>
      </c>
      <c r="BJ411" s="414" t="str">
        <f>IF(AND(BL411=1,BM411=1,SUMIF($C411:$C$525,$C411,$AK411:$AK$525)=$AK411),$AK411,IF($BO411&gt;0,$BO411,IF(AND(COUNTIF($C$11:$C410,$C411)&gt;=1,COUNTIF($D410:$D410,$D411)&gt;=1),"",IF(AND(SUMIF($C411:$C$525,$C411,$AK411:$AK$525)&gt;=$AK411,SUMIF($D411:$D$525,$D411,$AK411:$AK$525)&gt;=$AK411),SUMIF($C411:$C$525,$C411,$AK411:$AK$525),""))))</f>
        <v/>
      </c>
      <c r="BL411" s="409">
        <f>COUNTIFS('ZASOBY N'!$B410:$B$525,'ZASOBY N'!$B410,'ZASOBY N'!$C410:'ZASOBY N'!$C$525,'ZASOBY N'!$C410,'ZASOBY N'!$D410:'ZASOBY N'!$D$525,'ZASOBY N'!$D410,'ZASOBY N'!$H410:'ZASOBY N'!$H$525,'ZASOBY N'!$H410 )</f>
        <v>0</v>
      </c>
      <c r="BM411" s="410">
        <f>COUNTIFS('ZASOBY N'!$B$10:$B410,'ZASOBY N'!$B410,'ZASOBY N'!$C$10:'ZASOBY N'!$C410,'ZASOBY N'!$C410,'ZASOBY N'!$D$10:'ZASOBY N'!$D410,'ZASOBY N'!$D410,'ZASOBY N'!$H$10:'ZASOBY N'!$H410,'ZASOBY N'!$H410 )</f>
        <v>0</v>
      </c>
      <c r="BN411" s="411">
        <f t="shared" si="145"/>
        <v>0</v>
      </c>
      <c r="BO411" s="412">
        <f t="shared" si="146"/>
        <v>0</v>
      </c>
      <c r="BP411" s="94" t="str">
        <f t="shared" si="147"/>
        <v/>
      </c>
      <c r="BQ411" s="414" t="str">
        <f>IF(AND(BS411=1,BT411=1,SUMIF($C411:$C$525,$C411,$AJ411:$AJ$525)=$AJ411),$AJ411,IF($BV411&gt;0,$BV411,IF(AND(COUNTIF($C$11:$C410,$C411)&gt;=1,COUNTIF($D410:$D410,$D411)&gt;=1),"",IF(AND(SUMIF($C411:$C$525,$C411,$AJ411:$AJ$525)&gt;$AJ411,SUMIF($D411:$D$525,$D411,$AJ411:$AJ$525)&gt;$AJ411),SUMIF($C411:$C$525,$C411,$AJ411:$AJ$525),""))))</f>
        <v/>
      </c>
      <c r="BS411" s="409">
        <f>COUNTIFS('ZASOBY N'!$B410:$B$525,'ZASOBY N'!$B410,'ZASOBY N'!$C410:'ZASOBY N'!$C$525,'ZASOBY N'!$C410,'ZASOBY N'!$D410:'ZASOBY N'!$D$525,'ZASOBY N'!$D410,'ZASOBY N'!$H410:'ZASOBY N'!$H$525,'ZASOBY N'!$H410 )</f>
        <v>0</v>
      </c>
      <c r="BT411" s="410">
        <f>COUNTIFS('ZASOBY N'!$B$10:$B410,'ZASOBY N'!$B410,'ZASOBY N'!$C$10:'ZASOBY N'!$C410,'ZASOBY N'!$C410,'ZASOBY N'!$D$10:'ZASOBY N'!$D410,'ZASOBY N'!$D410,'ZASOBY N'!$H$10:'ZASOBY N'!$H410,'ZASOBY N'!$H410 )</f>
        <v>0</v>
      </c>
      <c r="BU411" s="411">
        <f t="shared" si="148"/>
        <v>0</v>
      </c>
      <c r="BV411" s="412">
        <f t="shared" si="149"/>
        <v>0</v>
      </c>
      <c r="BW411" s="94" t="s">
        <v>499</v>
      </c>
      <c r="BX411" s="414" t="str">
        <f>IF(AND(BZ411=1,CA411=1,SUMIF($C411:$C$525,$C411,$AI411:$AI$525)=$AI411),$AI411,IF($CC411&gt;0,$CC411,IF(AND(COUNTIF($C$11:$C410,$C411)&gt;=1,COUNTIF($D410:$D410,$D411)&gt;=1),"",IF(AND(SUMIF($C411:$C$525,$C411,$AI411:$AI$525)&gt;$AI411,SUMIF($D411:$D$525,$D411,$AI411:$AI$525)&gt;$IG411),_xlfn.AGGREGATE(14,4,$CB$11:$CB$31*($C$11:$C$31=$C411),1),""))))</f>
        <v/>
      </c>
      <c r="BZ411" s="409">
        <f>COUNTIFS('ZASOBY N'!$B410:$B$525,'ZASOBY N'!$B410,'ZASOBY N'!$C410:'ZASOBY N'!$C$525,'ZASOBY N'!$C410,'ZASOBY N'!$D410:'ZASOBY N'!$D$525,'ZASOBY N'!$D410,'ZASOBY N'!$H410:'ZASOBY N'!$H$525,'ZASOBY N'!$H410 )</f>
        <v>0</v>
      </c>
      <c r="CA411" s="410">
        <f>COUNTIFS('ZASOBY N'!$B$10:$B410,'ZASOBY N'!$B410,'ZASOBY N'!$C$10:'ZASOBY N'!$C410,'ZASOBY N'!$C410,'ZASOBY N'!$D$10:'ZASOBY N'!$D410,'ZASOBY N'!$D410,'ZASOBY N'!$H$10:'ZASOBY N'!$H410,'ZASOBY N'!$H410 )</f>
        <v>0</v>
      </c>
      <c r="CB411" s="411">
        <f t="shared" si="150"/>
        <v>0</v>
      </c>
      <c r="CC411" s="412">
        <f t="shared" si="151"/>
        <v>0</v>
      </c>
      <c r="CE411" s="414" t="str">
        <f>IF(AND(CG411=1,CH411=1,SUMIF($C411:$C$525,$C411,$AH411:$AH$525)=$AH411),$AH411,IF($CJ411&gt;0,$CJ411,IF(AND(COUNTIF($C$11:$C410,$C411)&gt;=1,COUNTIF($D410:$D410,$D411)&gt;=1),"",IF(AND(SUMIF($C411:$C$525,$C411,$AH411:$AH$525)&gt;$AH411,SUMIF($D411:$D$525,$D411,$AH411:$AH$525)&gt;$AH411),_xlfn.AGGREGATE(14,4,$CI$11:$CI$31*($C$11:$C$31=$C411),1),""))))</f>
        <v/>
      </c>
      <c r="CG411" s="409">
        <f>COUNTIFS('ZASOBY N'!$B410:$B$525,'ZASOBY N'!$B410,'ZASOBY N'!$C410:'ZASOBY N'!$C$525,'ZASOBY N'!$C410,'ZASOBY N'!$D410:'ZASOBY N'!$D$525,'ZASOBY N'!$D410,'ZASOBY N'!$H410:'ZASOBY N'!$H$525,'ZASOBY N'!$H410 )</f>
        <v>0</v>
      </c>
      <c r="CH411" s="410">
        <f>COUNTIFS('ZASOBY N'!$B$10:$B410,'ZASOBY N'!$B410,'ZASOBY N'!$C$10:'ZASOBY N'!$C410,'ZASOBY N'!$C410,'ZASOBY N'!$D$10:'ZASOBY N'!$D410,'ZASOBY N'!$D410,'ZASOBY N'!$H$10:'ZASOBY N'!$H410,'ZASOBY N'!$H410 )</f>
        <v>0</v>
      </c>
      <c r="CI411" s="411">
        <f t="shared" si="152"/>
        <v>0</v>
      </c>
      <c r="CJ411" s="412">
        <f t="shared" si="153"/>
        <v>0</v>
      </c>
      <c r="CL411" s="414" t="str">
        <f>IF(AND(CN411=1,CO411=1,SUMIF($C411:$C$525,$C411,$AG411:$AG$525)=$AG411),$AG411,IF($CQ411&gt;0,$CQ411,IF(AND(COUNTIF($C$11:$C410,$C411)&gt;=1,COUNTIF($D410:$D410,$D411)&gt;=1),"",IF(AND(SUMIF($C411:$C$525,$C411,$AG411:$AG$525)&gt;$AG411,SUMIF($D411:$D$525,$D411,$AG411:$AG$525)&gt;$AG411),_xlfn.AGGREGATE(14,4,$CP$11:$CP$31*($C$11:$C$31=$C411),1),""))))</f>
        <v/>
      </c>
      <c r="CN411" s="409">
        <f>COUNTIFS('ZASOBY N'!$B410:$B$525,'ZASOBY N'!$B410,'ZASOBY N'!$C410:'ZASOBY N'!$C$525,'ZASOBY N'!$C410,'ZASOBY N'!$D410:'ZASOBY N'!$D$525,'ZASOBY N'!$D410,'ZASOBY N'!$H410:'ZASOBY N'!$H$525,'ZASOBY N'!$H410 )</f>
        <v>0</v>
      </c>
      <c r="CO411" s="410">
        <f>COUNTIFS('ZASOBY N'!$B$10:$B410,'ZASOBY N'!$B410,'ZASOBY N'!$C$10:'ZASOBY N'!$C410,'ZASOBY N'!$C410,'ZASOBY N'!$D$10:'ZASOBY N'!$D410,'ZASOBY N'!$D410,'ZASOBY N'!$H$10:'ZASOBY N'!$H410,'ZASOBY N'!$H410 )</f>
        <v>0</v>
      </c>
      <c r="CP411" s="411">
        <f t="shared" si="154"/>
        <v>0</v>
      </c>
      <c r="CQ411" s="412">
        <f t="shared" si="155"/>
        <v>0</v>
      </c>
      <c r="CS411" s="414" t="str">
        <f>IF(AND(CU411=1,CV411=1,SUMIF($C411:$C$525,$C411,$AF411:$AF$525)=$AF411),$AF411,IF($CX411&gt;0,$CX411,IF(AND(COUNTIF($C$11:$C410,$C411)&gt;=1,COUNTIF($D410:$D410,$D411)&gt;=1),"",IF(AND(SUMIF($C411:$C$525,$C411,$AF411:$AF$525)&gt;$AF411,SUMIF($D411:$D$525,$D411,$AF411:$AF$525)&gt;$AF411),_xlfn.AGGREGATE(14,4,$CW$11:$CW$31*($C$11:$C$31=$C411),1),""))))</f>
        <v/>
      </c>
      <c r="CU411" s="409">
        <f>COUNTIFS('ZASOBY N'!$B410:$B$525,'ZASOBY N'!$B410,'ZASOBY N'!$C410:'ZASOBY N'!$C$525,'ZASOBY N'!$C410,'ZASOBY N'!$D410:'ZASOBY N'!$D$525,'ZASOBY N'!$D410,'ZASOBY N'!$H410:'ZASOBY N'!$H$525,'ZASOBY N'!$H410 )</f>
        <v>0</v>
      </c>
      <c r="CV411" s="410">
        <f>COUNTIFS('ZASOBY N'!$B$10:$B410,'ZASOBY N'!$B410,'ZASOBY N'!$C$10:'ZASOBY N'!$C410,'ZASOBY N'!$C410,'ZASOBY N'!$D$10:'ZASOBY N'!$D410,'ZASOBY N'!$D410,'ZASOBY N'!$H$10:'ZASOBY N'!$H410,'ZASOBY N'!$H410 )</f>
        <v>0</v>
      </c>
      <c r="CW411" s="411">
        <f t="shared" si="156"/>
        <v>0</v>
      </c>
      <c r="CX411" s="412">
        <f t="shared" si="157"/>
        <v>0</v>
      </c>
      <c r="CZ411" s="414" t="str">
        <f>IF(AND(DB411=1,DC411=1,SUMIF($C411:$C$525,$C411,$AE411:$AE$525)=$AE411),$AE411,IF($DE411&gt;0,$DE411,IF(AND(COUNTIF($C$11:$C410,$C411)&gt;=1,COUNTIF($D410:$D410,$D411)&gt;=1),"",IF(AND(SUMIF($C411:$C$525,$C411,$AE411:$AE$525)&gt;$AE411,SUMIF($D411:$D$525,$D411,$AE411:$AE$525)&gt;$AE411),_xlfn.AGGREGATE(14,4,$DD$11:$DD$31*($C$11:$C$31=$C411),1),""))))</f>
        <v/>
      </c>
      <c r="DB411" s="409">
        <f>COUNTIFS('ZASOBY N'!$B410:$B$525,'ZASOBY N'!$B410,'ZASOBY N'!$C410:'ZASOBY N'!$C$525,'ZASOBY N'!$C410,'ZASOBY N'!$D410:'ZASOBY N'!$D$525,'ZASOBY N'!$D410,'ZASOBY N'!$H410:'ZASOBY N'!$H$525,'ZASOBY N'!$H410 )</f>
        <v>0</v>
      </c>
      <c r="DC411" s="410">
        <f>COUNTIFS('ZASOBY N'!$B$10:$B410,'ZASOBY N'!$B410,'ZASOBY N'!$C$10:'ZASOBY N'!$C410,'ZASOBY N'!$C410,'ZASOBY N'!$D$10:'ZASOBY N'!$D410,'ZASOBY N'!$D410,'ZASOBY N'!$H$10:'ZASOBY N'!$H410,'ZASOBY N'!$H410 )</f>
        <v>0</v>
      </c>
      <c r="DD411" s="411">
        <f t="shared" si="158"/>
        <v>0</v>
      </c>
      <c r="DE411" s="412">
        <f t="shared" si="159"/>
        <v>0</v>
      </c>
      <c r="DF411" s="399" t="str">
        <f>IF(AND(DI411=1,DJ411=1,SUMIF($C411:$C$525,$C411,$AD411:$AD$525)=$AD411),$AD411,IF($DL411&gt;0,$DL411,IF(B411="","",IF(AND(COUNTIF($C$11:$C410,$C411)&gt;=1,COUNTIF($D410:$D410,$D411)&gt;=1,COUNTIF($Z408:$Z410,$C411)=0),"",IF(AND(COUNTIF($C$11:$C410,$C411)&gt;=1,COUNTIF($D410:$D410,$D411)&gt;=1),"UJĘTO WYŻEJ",IF(AND(SUMIF($C411:$C$525,$C411,$AD411:$AD$525)&gt;$AD411,SUMIF($D411:$D$525,$D411,$AD411:$AD$525)&gt;$AD411),_xlfn.AGGREGATE(14,4,$DK$11:$DK$31*($C$11:$C$31=$C411),1),""))))))</f>
        <v/>
      </c>
      <c r="DG411" s="414" t="str">
        <f>IF(AND(DI411=1,DJ411=1,SUMIF($C411:$C$525,$C411,$AD411:$AD$525)=$AD411),$AD411,IF($DL411&gt;0,$DL411,IF(AND(COUNTIF($C$11:$C410,$C411)&gt;=1,COUNTIF($D410:$D410,$D411)&gt;=1),"",IF(AND(SUMIF($C411:$C$525,$C411,$AD411:$AD$525)&gt;$AD411,SUMIF($D411:$D$525,$D411,$AD411:$AD$525)&gt;$AD411),_xlfn.AGGREGATE(14,4,$DK$11:$DK$31*($C$11:$C$31=$C411),1),""))))</f>
        <v/>
      </c>
      <c r="DI411" s="409">
        <f>COUNTIFS('ZASOBY N'!$B410:$B$525,'ZASOBY N'!$B410,'ZASOBY N'!$C410:'ZASOBY N'!$C$525,'ZASOBY N'!$C410,'ZASOBY N'!$D410:'ZASOBY N'!$D$525,'ZASOBY N'!$D410,'ZASOBY N'!$H410:'ZASOBY N'!$H$525,'ZASOBY N'!$H410 )</f>
        <v>0</v>
      </c>
      <c r="DJ411" s="410">
        <f>COUNTIFS('ZASOBY N'!$B$10:$B410,'ZASOBY N'!$B410,'ZASOBY N'!$C$10:'ZASOBY N'!$C410,'ZASOBY N'!$C410,'ZASOBY N'!$D$10:'ZASOBY N'!$D410,'ZASOBY N'!$D410,'ZASOBY N'!$H$10:'ZASOBY N'!$H410,'ZASOBY N'!$H410 )</f>
        <v>0</v>
      </c>
      <c r="DK411" s="411">
        <f t="shared" si="160"/>
        <v>0</v>
      </c>
      <c r="DL411" s="412">
        <f t="shared" si="161"/>
        <v>0</v>
      </c>
    </row>
    <row r="412" spans="1:116" ht="18.899999999999999" customHeight="1" x14ac:dyDescent="0.3">
      <c r="A412" s="219"/>
      <c r="B412" s="152" t="str">
        <f>IF('ZASOBY N'!A411="","",'ZASOBY N'!A411)</f>
        <v/>
      </c>
      <c r="C412" s="462" t="str">
        <f>IF('ZASOBY N'!C411="","",'ZASOBY N'!C411)</f>
        <v/>
      </c>
      <c r="D412" s="137" t="str">
        <f>IF('ZASOBY N'!B411="","",'ZASOBY N'!B411)</f>
        <v/>
      </c>
      <c r="E412" s="138"/>
      <c r="F412" s="356" t="str">
        <f>IF('ZASOBY N'!D411="","",'ZASOBY N'!D411)</f>
        <v/>
      </c>
      <c r="G412" s="220" t="str">
        <f>IF('ZASOBY N'!G411="","",'ZASOBY N'!G411)</f>
        <v/>
      </c>
      <c r="H412" s="221" t="str">
        <f>IF('ZASOBY N'!F411="","",'ZASOBY N'!F411)</f>
        <v/>
      </c>
      <c r="I412" s="221" t="str">
        <f>IF('ZASOBY N'!G411="","",'ZASOBY N'!G411)</f>
        <v/>
      </c>
      <c r="J412" s="221" t="str">
        <f>IF('ZASOBY N'!H411="","",'ZASOBY N'!H411)</f>
        <v/>
      </c>
      <c r="K412" s="214">
        <v>0</v>
      </c>
      <c r="L412" s="214">
        <v>0</v>
      </c>
      <c r="M412" s="214">
        <v>0</v>
      </c>
      <c r="N412" s="222" t="str">
        <f>IF('ZASOBY N'!BD411="x","",IF(W412="","",'ZASOBY N'!E411))</f>
        <v/>
      </c>
      <c r="O412" s="223">
        <v>0</v>
      </c>
      <c r="P412" s="223">
        <v>0</v>
      </c>
      <c r="Q412" s="226" t="str">
        <f>IF($N412="","",'UPR BILANS N'!G412*'UPR BILANS N'!N412)</f>
        <v/>
      </c>
      <c r="R412" s="225" t="str">
        <f>IF($N412="","",'ZASOBY N'!O411)</f>
        <v/>
      </c>
      <c r="S412" s="225" t="str">
        <f>IF($N412="","",IF('ZASOBY N'!Q411="",0,'ZASOBY N'!Q411))</f>
        <v/>
      </c>
      <c r="T412" s="225" t="str">
        <f>IF($N412="","",'ZASOBY N'!V411)</f>
        <v/>
      </c>
      <c r="U412" s="225" t="str">
        <f>IF($N412="","",IF('ZASOBY N'!AG411="",0,'ZASOBY N'!AG411))</f>
        <v/>
      </c>
      <c r="V412" s="225" t="str">
        <f>IF($N412="","",IF(NN!P414="",0,NN!P414))</f>
        <v/>
      </c>
      <c r="W412" s="225" t="str">
        <f t="shared" si="139"/>
        <v/>
      </c>
      <c r="X412" s="226" t="str">
        <f t="shared" si="142"/>
        <v/>
      </c>
      <c r="Y412" s="225" t="str">
        <f>IF('ZASOBY N'!AU411="","",IF(C412&lt;&gt;C411,'ZASOBY N'!AU411,IF(D412&lt;&gt;D411,'ZASOBY N'!AU411,IF(F412&lt;&gt;F411,'ZASOBY N'!AU411,IF(G412&lt;&gt;G411,'ZASOBY N'!AU411,IF(J412&lt;&gt;J411,'ZASOBY N'!AU411,IF(NN!AC414="","",IF(AND(C411=C412,H411=H412,J411=J412,NN!AC414&gt;0),"",IF(AND(C412=C413,H412=DO410,NN!CW412&gt;0),'ZASOBY N'!AU411,'ZASOBY N'!AU411)))))))))</f>
        <v/>
      </c>
      <c r="Z412" s="225" t="str">
        <f t="shared" si="140"/>
        <v/>
      </c>
      <c r="AA412" s="227" t="str">
        <f t="shared" si="144"/>
        <v/>
      </c>
      <c r="AB412" s="400" t="str">
        <f t="shared" si="141"/>
        <v/>
      </c>
      <c r="AC412" s="228" t="str">
        <f t="shared" si="143"/>
        <v/>
      </c>
      <c r="AD412" s="222">
        <f>IF(B412="",0,IF(F412="",0,INDEX(POBRANIE_!$B$6:$F$101,MATCH('UPR BILANS N'!$F412,POBRANIE_!$A$6:$A$101,0),2)))</f>
        <v>0</v>
      </c>
      <c r="AE412" s="224">
        <f>IF(OR('ZASOBY N'!G411="",'ZASOBY N'!E411=""),0,IF(B412="",0,'ZASOBY N'!G411*'ZASOBY N'!E411))</f>
        <v>0</v>
      </c>
      <c r="AF412" s="225">
        <f>IF('ZASOBY N'!O411="",0,'ZASOBY N'!O411)</f>
        <v>0</v>
      </c>
      <c r="AG412" s="225">
        <f>IF('ZASOBY N'!Q411="",0,'ZASOBY N'!Q411)</f>
        <v>0</v>
      </c>
      <c r="AH412" s="225">
        <f>IF('ZASOBY N'!V411="",0,'ZASOBY N'!V411)</f>
        <v>0</v>
      </c>
      <c r="AI412" s="225">
        <f>IF('ZASOBY N'!AG411="",0,'ZASOBY N'!AG411)</f>
        <v>0</v>
      </c>
      <c r="AJ412" s="225">
        <f>IF(NN!P414="",0,IF(NN!P414="BRAK kol.7","BRAK BADAŃ",NN!P414))</f>
        <v>0</v>
      </c>
      <c r="AK412" s="225">
        <f>IF(NN!AC414="",0,IF(NN!AC414="BRAK kol.7","BRAK BADAŃ",NN!AC414))</f>
        <v>0</v>
      </c>
      <c r="BJ412" s="414" t="str">
        <f>IF(AND(BL412=1,BM412=1,SUMIF($C412:$C$525,$C412,$AK412:$AK$525)=$AK412),$AK412,IF($BO412&gt;0,$BO412,IF(AND(COUNTIF($C$11:$C411,$C412)&gt;=1,COUNTIF($D411:$D411,$D412)&gt;=1),"",IF(AND(SUMIF($C412:$C$525,$C412,$AK412:$AK$525)&gt;=$AK412,SUMIF($D412:$D$525,$D412,$AK412:$AK$525)&gt;=$AK412),SUMIF($C412:$C$525,$C412,$AK412:$AK$525),""))))</f>
        <v/>
      </c>
      <c r="BL412" s="409">
        <f>COUNTIFS('ZASOBY N'!$B411:$B$525,'ZASOBY N'!$B411,'ZASOBY N'!$C411:'ZASOBY N'!$C$525,'ZASOBY N'!$C411,'ZASOBY N'!$D411:'ZASOBY N'!$D$525,'ZASOBY N'!$D411,'ZASOBY N'!$H411:'ZASOBY N'!$H$525,'ZASOBY N'!$H411 )</f>
        <v>0</v>
      </c>
      <c r="BM412" s="410">
        <f>COUNTIFS('ZASOBY N'!$B$10:$B411,'ZASOBY N'!$B411,'ZASOBY N'!$C$10:'ZASOBY N'!$C411,'ZASOBY N'!$C411,'ZASOBY N'!$D$10:'ZASOBY N'!$D411,'ZASOBY N'!$D411,'ZASOBY N'!$H$10:'ZASOBY N'!$H411,'ZASOBY N'!$H411 )</f>
        <v>0</v>
      </c>
      <c r="BN412" s="411">
        <f t="shared" si="145"/>
        <v>0</v>
      </c>
      <c r="BO412" s="412">
        <f t="shared" si="146"/>
        <v>0</v>
      </c>
      <c r="BP412" s="94" t="str">
        <f t="shared" si="147"/>
        <v/>
      </c>
      <c r="BQ412" s="414" t="str">
        <f>IF(AND(BS412=1,BT412=1,SUMIF($C412:$C$525,$C412,$AJ412:$AJ$525)=$AJ412),$AJ412,IF($BV412&gt;0,$BV412,IF(AND(COUNTIF($C$11:$C411,$C412)&gt;=1,COUNTIF($D411:$D411,$D412)&gt;=1),"",IF(AND(SUMIF($C412:$C$525,$C412,$AJ412:$AJ$525)&gt;$AJ412,SUMIF($D412:$D$525,$D412,$AJ412:$AJ$525)&gt;$AJ412),SUMIF($C412:$C$525,$C412,$AJ412:$AJ$525),""))))</f>
        <v/>
      </c>
      <c r="BS412" s="409">
        <f>COUNTIFS('ZASOBY N'!$B411:$B$525,'ZASOBY N'!$B411,'ZASOBY N'!$C411:'ZASOBY N'!$C$525,'ZASOBY N'!$C411,'ZASOBY N'!$D411:'ZASOBY N'!$D$525,'ZASOBY N'!$D411,'ZASOBY N'!$H411:'ZASOBY N'!$H$525,'ZASOBY N'!$H411 )</f>
        <v>0</v>
      </c>
      <c r="BT412" s="410">
        <f>COUNTIFS('ZASOBY N'!$B$10:$B411,'ZASOBY N'!$B411,'ZASOBY N'!$C$10:'ZASOBY N'!$C411,'ZASOBY N'!$C411,'ZASOBY N'!$D$10:'ZASOBY N'!$D411,'ZASOBY N'!$D411,'ZASOBY N'!$H$10:'ZASOBY N'!$H411,'ZASOBY N'!$H411 )</f>
        <v>0</v>
      </c>
      <c r="BU412" s="411">
        <f t="shared" si="148"/>
        <v>0</v>
      </c>
      <c r="BV412" s="412">
        <f t="shared" si="149"/>
        <v>0</v>
      </c>
      <c r="BW412" s="94" t="s">
        <v>499</v>
      </c>
      <c r="BX412" s="414" t="str">
        <f>IF(AND(BZ412=1,CA412=1,SUMIF($C412:$C$525,$C412,$AI412:$AI$525)=$AI412),$AI412,IF($CC412&gt;0,$CC412,IF(AND(COUNTIF($C$11:$C411,$C412)&gt;=1,COUNTIF($D411:$D411,$D412)&gt;=1),"",IF(AND(SUMIF($C412:$C$525,$C412,$AI412:$AI$525)&gt;$AI412,SUMIF($D412:$D$525,$D412,$AI412:$AI$525)&gt;$IG412),_xlfn.AGGREGATE(14,4,$CB$11:$CB$31*($C$11:$C$31=$C412),1),""))))</f>
        <v/>
      </c>
      <c r="BZ412" s="409">
        <f>COUNTIFS('ZASOBY N'!$B411:$B$525,'ZASOBY N'!$B411,'ZASOBY N'!$C411:'ZASOBY N'!$C$525,'ZASOBY N'!$C411,'ZASOBY N'!$D411:'ZASOBY N'!$D$525,'ZASOBY N'!$D411,'ZASOBY N'!$H411:'ZASOBY N'!$H$525,'ZASOBY N'!$H411 )</f>
        <v>0</v>
      </c>
      <c r="CA412" s="410">
        <f>COUNTIFS('ZASOBY N'!$B$10:$B411,'ZASOBY N'!$B411,'ZASOBY N'!$C$10:'ZASOBY N'!$C411,'ZASOBY N'!$C411,'ZASOBY N'!$D$10:'ZASOBY N'!$D411,'ZASOBY N'!$D411,'ZASOBY N'!$H$10:'ZASOBY N'!$H411,'ZASOBY N'!$H411 )</f>
        <v>0</v>
      </c>
      <c r="CB412" s="411">
        <f t="shared" si="150"/>
        <v>0</v>
      </c>
      <c r="CC412" s="412">
        <f t="shared" si="151"/>
        <v>0</v>
      </c>
      <c r="CE412" s="414" t="str">
        <f>IF(AND(CG412=1,CH412=1,SUMIF($C412:$C$525,$C412,$AH412:$AH$525)=$AH412),$AH412,IF($CJ412&gt;0,$CJ412,IF(AND(COUNTIF($C$11:$C411,$C412)&gt;=1,COUNTIF($D411:$D411,$D412)&gt;=1),"",IF(AND(SUMIF($C412:$C$525,$C412,$AH412:$AH$525)&gt;$AH412,SUMIF($D412:$D$525,$D412,$AH412:$AH$525)&gt;$AH412),_xlfn.AGGREGATE(14,4,$CI$11:$CI$31*($C$11:$C$31=$C412),1),""))))</f>
        <v/>
      </c>
      <c r="CG412" s="409">
        <f>COUNTIFS('ZASOBY N'!$B411:$B$525,'ZASOBY N'!$B411,'ZASOBY N'!$C411:'ZASOBY N'!$C$525,'ZASOBY N'!$C411,'ZASOBY N'!$D411:'ZASOBY N'!$D$525,'ZASOBY N'!$D411,'ZASOBY N'!$H411:'ZASOBY N'!$H$525,'ZASOBY N'!$H411 )</f>
        <v>0</v>
      </c>
      <c r="CH412" s="410">
        <f>COUNTIFS('ZASOBY N'!$B$10:$B411,'ZASOBY N'!$B411,'ZASOBY N'!$C$10:'ZASOBY N'!$C411,'ZASOBY N'!$C411,'ZASOBY N'!$D$10:'ZASOBY N'!$D411,'ZASOBY N'!$D411,'ZASOBY N'!$H$10:'ZASOBY N'!$H411,'ZASOBY N'!$H411 )</f>
        <v>0</v>
      </c>
      <c r="CI412" s="411">
        <f t="shared" si="152"/>
        <v>0</v>
      </c>
      <c r="CJ412" s="412">
        <f t="shared" si="153"/>
        <v>0</v>
      </c>
      <c r="CL412" s="414" t="str">
        <f>IF(AND(CN412=1,CO412=1,SUMIF($C412:$C$525,$C412,$AG412:$AG$525)=$AG412),$AG412,IF($CQ412&gt;0,$CQ412,IF(AND(COUNTIF($C$11:$C411,$C412)&gt;=1,COUNTIF($D411:$D411,$D412)&gt;=1),"",IF(AND(SUMIF($C412:$C$525,$C412,$AG412:$AG$525)&gt;$AG412,SUMIF($D412:$D$525,$D412,$AG412:$AG$525)&gt;$AG412),_xlfn.AGGREGATE(14,4,$CP$11:$CP$31*($C$11:$C$31=$C412),1),""))))</f>
        <v/>
      </c>
      <c r="CN412" s="409">
        <f>COUNTIFS('ZASOBY N'!$B411:$B$525,'ZASOBY N'!$B411,'ZASOBY N'!$C411:'ZASOBY N'!$C$525,'ZASOBY N'!$C411,'ZASOBY N'!$D411:'ZASOBY N'!$D$525,'ZASOBY N'!$D411,'ZASOBY N'!$H411:'ZASOBY N'!$H$525,'ZASOBY N'!$H411 )</f>
        <v>0</v>
      </c>
      <c r="CO412" s="410">
        <f>COUNTIFS('ZASOBY N'!$B$10:$B411,'ZASOBY N'!$B411,'ZASOBY N'!$C$10:'ZASOBY N'!$C411,'ZASOBY N'!$C411,'ZASOBY N'!$D$10:'ZASOBY N'!$D411,'ZASOBY N'!$D411,'ZASOBY N'!$H$10:'ZASOBY N'!$H411,'ZASOBY N'!$H411 )</f>
        <v>0</v>
      </c>
      <c r="CP412" s="411">
        <f t="shared" si="154"/>
        <v>0</v>
      </c>
      <c r="CQ412" s="412">
        <f t="shared" si="155"/>
        <v>0</v>
      </c>
      <c r="CS412" s="414" t="str">
        <f>IF(AND(CU412=1,CV412=1,SUMIF($C412:$C$525,$C412,$AF412:$AF$525)=$AF412),$AF412,IF($CX412&gt;0,$CX412,IF(AND(COUNTIF($C$11:$C411,$C412)&gt;=1,COUNTIF($D411:$D411,$D412)&gt;=1),"",IF(AND(SUMIF($C412:$C$525,$C412,$AF412:$AF$525)&gt;$AF412,SUMIF($D412:$D$525,$D412,$AF412:$AF$525)&gt;$AF412),_xlfn.AGGREGATE(14,4,$CW$11:$CW$31*($C$11:$C$31=$C412),1),""))))</f>
        <v/>
      </c>
      <c r="CU412" s="409">
        <f>COUNTIFS('ZASOBY N'!$B411:$B$525,'ZASOBY N'!$B411,'ZASOBY N'!$C411:'ZASOBY N'!$C$525,'ZASOBY N'!$C411,'ZASOBY N'!$D411:'ZASOBY N'!$D$525,'ZASOBY N'!$D411,'ZASOBY N'!$H411:'ZASOBY N'!$H$525,'ZASOBY N'!$H411 )</f>
        <v>0</v>
      </c>
      <c r="CV412" s="410">
        <f>COUNTIFS('ZASOBY N'!$B$10:$B411,'ZASOBY N'!$B411,'ZASOBY N'!$C$10:'ZASOBY N'!$C411,'ZASOBY N'!$C411,'ZASOBY N'!$D$10:'ZASOBY N'!$D411,'ZASOBY N'!$D411,'ZASOBY N'!$H$10:'ZASOBY N'!$H411,'ZASOBY N'!$H411 )</f>
        <v>0</v>
      </c>
      <c r="CW412" s="411">
        <f t="shared" si="156"/>
        <v>0</v>
      </c>
      <c r="CX412" s="412">
        <f t="shared" si="157"/>
        <v>0</v>
      </c>
      <c r="CZ412" s="414" t="str">
        <f>IF(AND(DB412=1,DC412=1,SUMIF($C412:$C$525,$C412,$AE412:$AE$525)=$AE412),$AE412,IF($DE412&gt;0,$DE412,IF(AND(COUNTIF($C$11:$C411,$C412)&gt;=1,COUNTIF($D411:$D411,$D412)&gt;=1),"",IF(AND(SUMIF($C412:$C$525,$C412,$AE412:$AE$525)&gt;$AE412,SUMIF($D412:$D$525,$D412,$AE412:$AE$525)&gt;$AE412),_xlfn.AGGREGATE(14,4,$DD$11:$DD$31*($C$11:$C$31=$C412),1),""))))</f>
        <v/>
      </c>
      <c r="DB412" s="409">
        <f>COUNTIFS('ZASOBY N'!$B411:$B$525,'ZASOBY N'!$B411,'ZASOBY N'!$C411:'ZASOBY N'!$C$525,'ZASOBY N'!$C411,'ZASOBY N'!$D411:'ZASOBY N'!$D$525,'ZASOBY N'!$D411,'ZASOBY N'!$H411:'ZASOBY N'!$H$525,'ZASOBY N'!$H411 )</f>
        <v>0</v>
      </c>
      <c r="DC412" s="410">
        <f>COUNTIFS('ZASOBY N'!$B$10:$B411,'ZASOBY N'!$B411,'ZASOBY N'!$C$10:'ZASOBY N'!$C411,'ZASOBY N'!$C411,'ZASOBY N'!$D$10:'ZASOBY N'!$D411,'ZASOBY N'!$D411,'ZASOBY N'!$H$10:'ZASOBY N'!$H411,'ZASOBY N'!$H411 )</f>
        <v>0</v>
      </c>
      <c r="DD412" s="411">
        <f t="shared" si="158"/>
        <v>0</v>
      </c>
      <c r="DE412" s="412">
        <f t="shared" si="159"/>
        <v>0</v>
      </c>
      <c r="DF412" s="399" t="str">
        <f>IF(AND(DI412=1,DJ412=1,SUMIF($C412:$C$525,$C412,$AD412:$AD$525)=$AD412),$AD412,IF($DL412&gt;0,$DL412,IF(B412="","",IF(AND(COUNTIF($C$11:$C411,$C412)&gt;=1,COUNTIF($D411:$D411,$D412)&gt;=1,COUNTIF($Z409:$Z411,$C412)=0),"",IF(AND(COUNTIF($C$11:$C411,$C412)&gt;=1,COUNTIF($D411:$D411,$D412)&gt;=1),"UJĘTO WYŻEJ",IF(AND(SUMIF($C412:$C$525,$C412,$AD412:$AD$525)&gt;$AD412,SUMIF($D412:$D$525,$D412,$AD412:$AD$525)&gt;$AD412),_xlfn.AGGREGATE(14,4,$DK$11:$DK$31*($C$11:$C$31=$C412),1),""))))))</f>
        <v/>
      </c>
      <c r="DG412" s="414" t="str">
        <f>IF(AND(DI412=1,DJ412=1,SUMIF($C412:$C$525,$C412,$AD412:$AD$525)=$AD412),$AD412,IF($DL412&gt;0,$DL412,IF(AND(COUNTIF($C$11:$C411,$C412)&gt;=1,COUNTIF($D411:$D411,$D412)&gt;=1),"",IF(AND(SUMIF($C412:$C$525,$C412,$AD412:$AD$525)&gt;$AD412,SUMIF($D412:$D$525,$D412,$AD412:$AD$525)&gt;$AD412),_xlfn.AGGREGATE(14,4,$DK$11:$DK$31*($C$11:$C$31=$C412),1),""))))</f>
        <v/>
      </c>
      <c r="DI412" s="409">
        <f>COUNTIFS('ZASOBY N'!$B411:$B$525,'ZASOBY N'!$B411,'ZASOBY N'!$C411:'ZASOBY N'!$C$525,'ZASOBY N'!$C411,'ZASOBY N'!$D411:'ZASOBY N'!$D$525,'ZASOBY N'!$D411,'ZASOBY N'!$H411:'ZASOBY N'!$H$525,'ZASOBY N'!$H411 )</f>
        <v>0</v>
      </c>
      <c r="DJ412" s="410">
        <f>COUNTIFS('ZASOBY N'!$B$10:$B411,'ZASOBY N'!$B411,'ZASOBY N'!$C$10:'ZASOBY N'!$C411,'ZASOBY N'!$C411,'ZASOBY N'!$D$10:'ZASOBY N'!$D411,'ZASOBY N'!$D411,'ZASOBY N'!$H$10:'ZASOBY N'!$H411,'ZASOBY N'!$H411 )</f>
        <v>0</v>
      </c>
      <c r="DK412" s="411">
        <f t="shared" si="160"/>
        <v>0</v>
      </c>
      <c r="DL412" s="412">
        <f t="shared" si="161"/>
        <v>0</v>
      </c>
    </row>
    <row r="413" spans="1:116" ht="18.899999999999999" customHeight="1" x14ac:dyDescent="0.3">
      <c r="A413" s="219"/>
      <c r="B413" s="152" t="str">
        <f>IF('ZASOBY N'!A412="","",'ZASOBY N'!A412)</f>
        <v/>
      </c>
      <c r="C413" s="462" t="str">
        <f>IF('ZASOBY N'!C412="","",'ZASOBY N'!C412)</f>
        <v/>
      </c>
      <c r="D413" s="137" t="str">
        <f>IF('ZASOBY N'!B412="","",'ZASOBY N'!B412)</f>
        <v/>
      </c>
      <c r="E413" s="138"/>
      <c r="F413" s="356" t="str">
        <f>IF('ZASOBY N'!D412="","",'ZASOBY N'!D412)</f>
        <v/>
      </c>
      <c r="G413" s="220" t="str">
        <f>IF('ZASOBY N'!G412="","",'ZASOBY N'!G412)</f>
        <v/>
      </c>
      <c r="H413" s="221" t="str">
        <f>IF('ZASOBY N'!F412="","",'ZASOBY N'!F412)</f>
        <v/>
      </c>
      <c r="I413" s="221" t="str">
        <f>IF('ZASOBY N'!G412="","",'ZASOBY N'!G412)</f>
        <v/>
      </c>
      <c r="J413" s="221" t="str">
        <f>IF('ZASOBY N'!H412="","",'ZASOBY N'!H412)</f>
        <v/>
      </c>
      <c r="K413" s="214">
        <v>0</v>
      </c>
      <c r="L413" s="214">
        <v>0</v>
      </c>
      <c r="M413" s="214">
        <v>0</v>
      </c>
      <c r="N413" s="222" t="str">
        <f>IF('ZASOBY N'!BD412="x","",IF(W413="","",'ZASOBY N'!E412))</f>
        <v/>
      </c>
      <c r="O413" s="223">
        <v>0</v>
      </c>
      <c r="P413" s="223">
        <v>0</v>
      </c>
      <c r="Q413" s="226" t="str">
        <f>IF($N413="","",'UPR BILANS N'!G413*'UPR BILANS N'!N413)</f>
        <v/>
      </c>
      <c r="R413" s="225" t="str">
        <f>IF($N413="","",'ZASOBY N'!O412)</f>
        <v/>
      </c>
      <c r="S413" s="225" t="str">
        <f>IF($N413="","",IF('ZASOBY N'!Q412="",0,'ZASOBY N'!Q412))</f>
        <v/>
      </c>
      <c r="T413" s="225" t="str">
        <f>IF($N413="","",'ZASOBY N'!V412)</f>
        <v/>
      </c>
      <c r="U413" s="225" t="str">
        <f>IF($N413="","",IF('ZASOBY N'!AG412="",0,'ZASOBY N'!AG412))</f>
        <v/>
      </c>
      <c r="V413" s="225" t="str">
        <f>IF($N413="","",IF(NN!P415="",0,NN!P415))</f>
        <v/>
      </c>
      <c r="W413" s="225" t="str">
        <f t="shared" si="139"/>
        <v/>
      </c>
      <c r="X413" s="226" t="str">
        <f t="shared" si="142"/>
        <v/>
      </c>
      <c r="Y413" s="225" t="str">
        <f>IF('ZASOBY N'!AU412="","",IF(C413&lt;&gt;C412,'ZASOBY N'!AU412,IF(D413&lt;&gt;D412,'ZASOBY N'!AU412,IF(F413&lt;&gt;F412,'ZASOBY N'!AU412,IF(G413&lt;&gt;G412,'ZASOBY N'!AU412,IF(J413&lt;&gt;J412,'ZASOBY N'!AU412,IF(NN!AC415="","",IF(AND(C412=C413,H412=H413,J412=J413,NN!AC415&gt;0),"",IF(AND(C413=C414,H413=DO411,NN!CW413&gt;0),'ZASOBY N'!AU412,'ZASOBY N'!AU412)))))))))</f>
        <v/>
      </c>
      <c r="Z413" s="225" t="str">
        <f t="shared" si="140"/>
        <v/>
      </c>
      <c r="AA413" s="227" t="str">
        <f t="shared" si="144"/>
        <v/>
      </c>
      <c r="AB413" s="400" t="str">
        <f t="shared" si="141"/>
        <v/>
      </c>
      <c r="AC413" s="228" t="str">
        <f t="shared" si="143"/>
        <v/>
      </c>
      <c r="AD413" s="222">
        <f>IF(B413="",0,IF(F413="",0,INDEX(POBRANIE_!$B$6:$F$101,MATCH('UPR BILANS N'!$F413,POBRANIE_!$A$6:$A$101,0),2)))</f>
        <v>0</v>
      </c>
      <c r="AE413" s="224">
        <f>IF(OR('ZASOBY N'!G412="",'ZASOBY N'!E412=""),0,IF(B413="",0,'ZASOBY N'!G412*'ZASOBY N'!E412))</f>
        <v>0</v>
      </c>
      <c r="AF413" s="225">
        <f>IF('ZASOBY N'!O412="",0,'ZASOBY N'!O412)</f>
        <v>0</v>
      </c>
      <c r="AG413" s="225">
        <f>IF('ZASOBY N'!Q412="",0,'ZASOBY N'!Q412)</f>
        <v>0</v>
      </c>
      <c r="AH413" s="225">
        <f>IF('ZASOBY N'!V412="",0,'ZASOBY N'!V412)</f>
        <v>0</v>
      </c>
      <c r="AI413" s="225">
        <f>IF('ZASOBY N'!AG412="",0,'ZASOBY N'!AG412)</f>
        <v>0</v>
      </c>
      <c r="AJ413" s="225">
        <f>IF(NN!P415="",0,IF(NN!P415="BRAK kol.7","BRAK BADAŃ",NN!P415))</f>
        <v>0</v>
      </c>
      <c r="AK413" s="225">
        <f>IF(NN!AC415="",0,IF(NN!AC415="BRAK kol.7","BRAK BADAŃ",NN!AC415))</f>
        <v>0</v>
      </c>
      <c r="BJ413" s="414" t="str">
        <f>IF(AND(BL413=1,BM413=1,SUMIF($C413:$C$525,$C413,$AK413:$AK$525)=$AK413),$AK413,IF($BO413&gt;0,$BO413,IF(AND(COUNTIF($C$11:$C412,$C413)&gt;=1,COUNTIF($D412:$D412,$D413)&gt;=1),"",IF(AND(SUMIF($C413:$C$525,$C413,$AK413:$AK$525)&gt;=$AK413,SUMIF($D413:$D$525,$D413,$AK413:$AK$525)&gt;=$AK413),SUMIF($C413:$C$525,$C413,$AK413:$AK$525),""))))</f>
        <v/>
      </c>
      <c r="BL413" s="409">
        <f>COUNTIFS('ZASOBY N'!$B412:$B$525,'ZASOBY N'!$B412,'ZASOBY N'!$C412:'ZASOBY N'!$C$525,'ZASOBY N'!$C412,'ZASOBY N'!$D412:'ZASOBY N'!$D$525,'ZASOBY N'!$D412,'ZASOBY N'!$H412:'ZASOBY N'!$H$525,'ZASOBY N'!$H412 )</f>
        <v>0</v>
      </c>
      <c r="BM413" s="410">
        <f>COUNTIFS('ZASOBY N'!$B$10:$B412,'ZASOBY N'!$B412,'ZASOBY N'!$C$10:'ZASOBY N'!$C412,'ZASOBY N'!$C412,'ZASOBY N'!$D$10:'ZASOBY N'!$D412,'ZASOBY N'!$D412,'ZASOBY N'!$H$10:'ZASOBY N'!$H412,'ZASOBY N'!$H412 )</f>
        <v>0</v>
      </c>
      <c r="BN413" s="411">
        <f t="shared" si="145"/>
        <v>0</v>
      </c>
      <c r="BO413" s="412">
        <f t="shared" si="146"/>
        <v>0</v>
      </c>
      <c r="BP413" s="94" t="str">
        <f t="shared" si="147"/>
        <v/>
      </c>
      <c r="BQ413" s="414" t="str">
        <f>IF(AND(BS413=1,BT413=1,SUMIF($C413:$C$525,$C413,$AJ413:$AJ$525)=$AJ413),$AJ413,IF($BV413&gt;0,$BV413,IF(AND(COUNTIF($C$11:$C412,$C413)&gt;=1,COUNTIF($D412:$D412,$D413)&gt;=1),"",IF(AND(SUMIF($C413:$C$525,$C413,$AJ413:$AJ$525)&gt;$AJ413,SUMIF($D413:$D$525,$D413,$AJ413:$AJ$525)&gt;$AJ413),SUMIF($C413:$C$525,$C413,$AJ413:$AJ$525),""))))</f>
        <v/>
      </c>
      <c r="BS413" s="409">
        <f>COUNTIFS('ZASOBY N'!$B412:$B$525,'ZASOBY N'!$B412,'ZASOBY N'!$C412:'ZASOBY N'!$C$525,'ZASOBY N'!$C412,'ZASOBY N'!$D412:'ZASOBY N'!$D$525,'ZASOBY N'!$D412,'ZASOBY N'!$H412:'ZASOBY N'!$H$525,'ZASOBY N'!$H412 )</f>
        <v>0</v>
      </c>
      <c r="BT413" s="410">
        <f>COUNTIFS('ZASOBY N'!$B$10:$B412,'ZASOBY N'!$B412,'ZASOBY N'!$C$10:'ZASOBY N'!$C412,'ZASOBY N'!$C412,'ZASOBY N'!$D$10:'ZASOBY N'!$D412,'ZASOBY N'!$D412,'ZASOBY N'!$H$10:'ZASOBY N'!$H412,'ZASOBY N'!$H412 )</f>
        <v>0</v>
      </c>
      <c r="BU413" s="411">
        <f t="shared" si="148"/>
        <v>0</v>
      </c>
      <c r="BV413" s="412">
        <f t="shared" si="149"/>
        <v>0</v>
      </c>
      <c r="BW413" s="94" t="s">
        <v>499</v>
      </c>
      <c r="BX413" s="414" t="str">
        <f>IF(AND(BZ413=1,CA413=1,SUMIF($C413:$C$525,$C413,$AI413:$AI$525)=$AI413),$AI413,IF($CC413&gt;0,$CC413,IF(AND(COUNTIF($C$11:$C412,$C413)&gt;=1,COUNTIF($D412:$D412,$D413)&gt;=1),"",IF(AND(SUMIF($C413:$C$525,$C413,$AI413:$AI$525)&gt;$AI413,SUMIF($D413:$D$525,$D413,$AI413:$AI$525)&gt;$IG413),_xlfn.AGGREGATE(14,4,$CB$11:$CB$31*($C$11:$C$31=$C413),1),""))))</f>
        <v/>
      </c>
      <c r="BZ413" s="409">
        <f>COUNTIFS('ZASOBY N'!$B412:$B$525,'ZASOBY N'!$B412,'ZASOBY N'!$C412:'ZASOBY N'!$C$525,'ZASOBY N'!$C412,'ZASOBY N'!$D412:'ZASOBY N'!$D$525,'ZASOBY N'!$D412,'ZASOBY N'!$H412:'ZASOBY N'!$H$525,'ZASOBY N'!$H412 )</f>
        <v>0</v>
      </c>
      <c r="CA413" s="410">
        <f>COUNTIFS('ZASOBY N'!$B$10:$B412,'ZASOBY N'!$B412,'ZASOBY N'!$C$10:'ZASOBY N'!$C412,'ZASOBY N'!$C412,'ZASOBY N'!$D$10:'ZASOBY N'!$D412,'ZASOBY N'!$D412,'ZASOBY N'!$H$10:'ZASOBY N'!$H412,'ZASOBY N'!$H412 )</f>
        <v>0</v>
      </c>
      <c r="CB413" s="411">
        <f t="shared" si="150"/>
        <v>0</v>
      </c>
      <c r="CC413" s="412">
        <f t="shared" si="151"/>
        <v>0</v>
      </c>
      <c r="CE413" s="414" t="str">
        <f>IF(AND(CG413=1,CH413=1,SUMIF($C413:$C$525,$C413,$AH413:$AH$525)=$AH413),$AH413,IF($CJ413&gt;0,$CJ413,IF(AND(COUNTIF($C$11:$C412,$C413)&gt;=1,COUNTIF($D412:$D412,$D413)&gt;=1),"",IF(AND(SUMIF($C413:$C$525,$C413,$AH413:$AH$525)&gt;$AH413,SUMIF($D413:$D$525,$D413,$AH413:$AH$525)&gt;$AH413),_xlfn.AGGREGATE(14,4,$CI$11:$CI$31*($C$11:$C$31=$C413),1),""))))</f>
        <v/>
      </c>
      <c r="CG413" s="409">
        <f>COUNTIFS('ZASOBY N'!$B412:$B$525,'ZASOBY N'!$B412,'ZASOBY N'!$C412:'ZASOBY N'!$C$525,'ZASOBY N'!$C412,'ZASOBY N'!$D412:'ZASOBY N'!$D$525,'ZASOBY N'!$D412,'ZASOBY N'!$H412:'ZASOBY N'!$H$525,'ZASOBY N'!$H412 )</f>
        <v>0</v>
      </c>
      <c r="CH413" s="410">
        <f>COUNTIFS('ZASOBY N'!$B$10:$B412,'ZASOBY N'!$B412,'ZASOBY N'!$C$10:'ZASOBY N'!$C412,'ZASOBY N'!$C412,'ZASOBY N'!$D$10:'ZASOBY N'!$D412,'ZASOBY N'!$D412,'ZASOBY N'!$H$10:'ZASOBY N'!$H412,'ZASOBY N'!$H412 )</f>
        <v>0</v>
      </c>
      <c r="CI413" s="411">
        <f t="shared" si="152"/>
        <v>0</v>
      </c>
      <c r="CJ413" s="412">
        <f t="shared" si="153"/>
        <v>0</v>
      </c>
      <c r="CL413" s="414" t="str">
        <f>IF(AND(CN413=1,CO413=1,SUMIF($C413:$C$525,$C413,$AG413:$AG$525)=$AG413),$AG413,IF($CQ413&gt;0,$CQ413,IF(AND(COUNTIF($C$11:$C412,$C413)&gt;=1,COUNTIF($D412:$D412,$D413)&gt;=1),"",IF(AND(SUMIF($C413:$C$525,$C413,$AG413:$AG$525)&gt;$AG413,SUMIF($D413:$D$525,$D413,$AG413:$AG$525)&gt;$AG413),_xlfn.AGGREGATE(14,4,$CP$11:$CP$31*($C$11:$C$31=$C413),1),""))))</f>
        <v/>
      </c>
      <c r="CN413" s="409">
        <f>COUNTIFS('ZASOBY N'!$B412:$B$525,'ZASOBY N'!$B412,'ZASOBY N'!$C412:'ZASOBY N'!$C$525,'ZASOBY N'!$C412,'ZASOBY N'!$D412:'ZASOBY N'!$D$525,'ZASOBY N'!$D412,'ZASOBY N'!$H412:'ZASOBY N'!$H$525,'ZASOBY N'!$H412 )</f>
        <v>0</v>
      </c>
      <c r="CO413" s="410">
        <f>COUNTIFS('ZASOBY N'!$B$10:$B412,'ZASOBY N'!$B412,'ZASOBY N'!$C$10:'ZASOBY N'!$C412,'ZASOBY N'!$C412,'ZASOBY N'!$D$10:'ZASOBY N'!$D412,'ZASOBY N'!$D412,'ZASOBY N'!$H$10:'ZASOBY N'!$H412,'ZASOBY N'!$H412 )</f>
        <v>0</v>
      </c>
      <c r="CP413" s="411">
        <f t="shared" si="154"/>
        <v>0</v>
      </c>
      <c r="CQ413" s="412">
        <f t="shared" si="155"/>
        <v>0</v>
      </c>
      <c r="CS413" s="414" t="str">
        <f>IF(AND(CU413=1,CV413=1,SUMIF($C413:$C$525,$C413,$AF413:$AF$525)=$AF413),$AF413,IF($CX413&gt;0,$CX413,IF(AND(COUNTIF($C$11:$C412,$C413)&gt;=1,COUNTIF($D412:$D412,$D413)&gt;=1),"",IF(AND(SUMIF($C413:$C$525,$C413,$AF413:$AF$525)&gt;$AF413,SUMIF($D413:$D$525,$D413,$AF413:$AF$525)&gt;$AF413),_xlfn.AGGREGATE(14,4,$CW$11:$CW$31*($C$11:$C$31=$C413),1),""))))</f>
        <v/>
      </c>
      <c r="CU413" s="409">
        <f>COUNTIFS('ZASOBY N'!$B412:$B$525,'ZASOBY N'!$B412,'ZASOBY N'!$C412:'ZASOBY N'!$C$525,'ZASOBY N'!$C412,'ZASOBY N'!$D412:'ZASOBY N'!$D$525,'ZASOBY N'!$D412,'ZASOBY N'!$H412:'ZASOBY N'!$H$525,'ZASOBY N'!$H412 )</f>
        <v>0</v>
      </c>
      <c r="CV413" s="410">
        <f>COUNTIFS('ZASOBY N'!$B$10:$B412,'ZASOBY N'!$B412,'ZASOBY N'!$C$10:'ZASOBY N'!$C412,'ZASOBY N'!$C412,'ZASOBY N'!$D$10:'ZASOBY N'!$D412,'ZASOBY N'!$D412,'ZASOBY N'!$H$10:'ZASOBY N'!$H412,'ZASOBY N'!$H412 )</f>
        <v>0</v>
      </c>
      <c r="CW413" s="411">
        <f t="shared" si="156"/>
        <v>0</v>
      </c>
      <c r="CX413" s="412">
        <f t="shared" si="157"/>
        <v>0</v>
      </c>
      <c r="CZ413" s="414" t="str">
        <f>IF(AND(DB413=1,DC413=1,SUMIF($C413:$C$525,$C413,$AE413:$AE$525)=$AE413),$AE413,IF($DE413&gt;0,$DE413,IF(AND(COUNTIF($C$11:$C412,$C413)&gt;=1,COUNTIF($D412:$D412,$D413)&gt;=1),"",IF(AND(SUMIF($C413:$C$525,$C413,$AE413:$AE$525)&gt;$AE413,SUMIF($D413:$D$525,$D413,$AE413:$AE$525)&gt;$AE413),_xlfn.AGGREGATE(14,4,$DD$11:$DD$31*($C$11:$C$31=$C413),1),""))))</f>
        <v/>
      </c>
      <c r="DB413" s="409">
        <f>COUNTIFS('ZASOBY N'!$B412:$B$525,'ZASOBY N'!$B412,'ZASOBY N'!$C412:'ZASOBY N'!$C$525,'ZASOBY N'!$C412,'ZASOBY N'!$D412:'ZASOBY N'!$D$525,'ZASOBY N'!$D412,'ZASOBY N'!$H412:'ZASOBY N'!$H$525,'ZASOBY N'!$H412 )</f>
        <v>0</v>
      </c>
      <c r="DC413" s="410">
        <f>COUNTIFS('ZASOBY N'!$B$10:$B412,'ZASOBY N'!$B412,'ZASOBY N'!$C$10:'ZASOBY N'!$C412,'ZASOBY N'!$C412,'ZASOBY N'!$D$10:'ZASOBY N'!$D412,'ZASOBY N'!$D412,'ZASOBY N'!$H$10:'ZASOBY N'!$H412,'ZASOBY N'!$H412 )</f>
        <v>0</v>
      </c>
      <c r="DD413" s="411">
        <f t="shared" si="158"/>
        <v>0</v>
      </c>
      <c r="DE413" s="412">
        <f t="shared" si="159"/>
        <v>0</v>
      </c>
      <c r="DF413" s="399" t="str">
        <f>IF(AND(DI413=1,DJ413=1,SUMIF($C413:$C$525,$C413,$AD413:$AD$525)=$AD413),$AD413,IF($DL413&gt;0,$DL413,IF(B413="","",IF(AND(COUNTIF($C$11:$C412,$C413)&gt;=1,COUNTIF($D412:$D412,$D413)&gt;=1,COUNTIF($Z410:$Z412,$C413)=0),"",IF(AND(COUNTIF($C$11:$C412,$C413)&gt;=1,COUNTIF($D412:$D412,$D413)&gt;=1),"UJĘTO WYŻEJ",IF(AND(SUMIF($C413:$C$525,$C413,$AD413:$AD$525)&gt;$AD413,SUMIF($D413:$D$525,$D413,$AD413:$AD$525)&gt;$AD413),_xlfn.AGGREGATE(14,4,$DK$11:$DK$31*($C$11:$C$31=$C413),1),""))))))</f>
        <v/>
      </c>
      <c r="DG413" s="414" t="str">
        <f>IF(AND(DI413=1,DJ413=1,SUMIF($C413:$C$525,$C413,$AD413:$AD$525)=$AD413),$AD413,IF($DL413&gt;0,$DL413,IF(AND(COUNTIF($C$11:$C412,$C413)&gt;=1,COUNTIF($D412:$D412,$D413)&gt;=1),"",IF(AND(SUMIF($C413:$C$525,$C413,$AD413:$AD$525)&gt;$AD413,SUMIF($D413:$D$525,$D413,$AD413:$AD$525)&gt;$AD413),_xlfn.AGGREGATE(14,4,$DK$11:$DK$31*($C$11:$C$31=$C413),1),""))))</f>
        <v/>
      </c>
      <c r="DI413" s="409">
        <f>COUNTIFS('ZASOBY N'!$B412:$B$525,'ZASOBY N'!$B412,'ZASOBY N'!$C412:'ZASOBY N'!$C$525,'ZASOBY N'!$C412,'ZASOBY N'!$D412:'ZASOBY N'!$D$525,'ZASOBY N'!$D412,'ZASOBY N'!$H412:'ZASOBY N'!$H$525,'ZASOBY N'!$H412 )</f>
        <v>0</v>
      </c>
      <c r="DJ413" s="410">
        <f>COUNTIFS('ZASOBY N'!$B$10:$B412,'ZASOBY N'!$B412,'ZASOBY N'!$C$10:'ZASOBY N'!$C412,'ZASOBY N'!$C412,'ZASOBY N'!$D$10:'ZASOBY N'!$D412,'ZASOBY N'!$D412,'ZASOBY N'!$H$10:'ZASOBY N'!$H412,'ZASOBY N'!$H412 )</f>
        <v>0</v>
      </c>
      <c r="DK413" s="411">
        <f t="shared" si="160"/>
        <v>0</v>
      </c>
      <c r="DL413" s="412">
        <f t="shared" si="161"/>
        <v>0</v>
      </c>
    </row>
    <row r="414" spans="1:116" ht="18.899999999999999" customHeight="1" x14ac:dyDescent="0.3">
      <c r="A414" s="219"/>
      <c r="B414" s="152" t="str">
        <f>IF('ZASOBY N'!A413="","",'ZASOBY N'!A413)</f>
        <v/>
      </c>
      <c r="C414" s="462" t="str">
        <f>IF('ZASOBY N'!C413="","",'ZASOBY N'!C413)</f>
        <v/>
      </c>
      <c r="D414" s="137" t="str">
        <f>IF('ZASOBY N'!B413="","",'ZASOBY N'!B413)</f>
        <v/>
      </c>
      <c r="E414" s="138"/>
      <c r="F414" s="356" t="str">
        <f>IF('ZASOBY N'!D413="","",'ZASOBY N'!D413)</f>
        <v/>
      </c>
      <c r="G414" s="220" t="str">
        <f>IF('ZASOBY N'!G413="","",'ZASOBY N'!G413)</f>
        <v/>
      </c>
      <c r="H414" s="221" t="str">
        <f>IF('ZASOBY N'!F413="","",'ZASOBY N'!F413)</f>
        <v/>
      </c>
      <c r="I414" s="221" t="str">
        <f>IF('ZASOBY N'!G413="","",'ZASOBY N'!G413)</f>
        <v/>
      </c>
      <c r="J414" s="221" t="str">
        <f>IF('ZASOBY N'!H413="","",'ZASOBY N'!H413)</f>
        <v/>
      </c>
      <c r="K414" s="214">
        <v>0</v>
      </c>
      <c r="L414" s="214">
        <v>0</v>
      </c>
      <c r="M414" s="214">
        <v>0</v>
      </c>
      <c r="N414" s="222" t="str">
        <f>IF('ZASOBY N'!BD413="x","",IF(W414="","",'ZASOBY N'!E413))</f>
        <v/>
      </c>
      <c r="O414" s="223">
        <v>0</v>
      </c>
      <c r="P414" s="223">
        <v>0</v>
      </c>
      <c r="Q414" s="226" t="str">
        <f>IF($N414="","",'UPR BILANS N'!G414*'UPR BILANS N'!N414)</f>
        <v/>
      </c>
      <c r="R414" s="225" t="str">
        <f>IF($N414="","",'ZASOBY N'!O413)</f>
        <v/>
      </c>
      <c r="S414" s="225" t="str">
        <f>IF($N414="","",IF('ZASOBY N'!Q413="",0,'ZASOBY N'!Q413))</f>
        <v/>
      </c>
      <c r="T414" s="225" t="str">
        <f>IF($N414="","",'ZASOBY N'!V413)</f>
        <v/>
      </c>
      <c r="U414" s="225" t="str">
        <f>IF($N414="","",IF('ZASOBY N'!AG413="",0,'ZASOBY N'!AG413))</f>
        <v/>
      </c>
      <c r="V414" s="225" t="str">
        <f>IF($N414="","",IF(NN!P416="",0,NN!P416))</f>
        <v/>
      </c>
      <c r="W414" s="225" t="str">
        <f t="shared" si="139"/>
        <v/>
      </c>
      <c r="X414" s="226" t="str">
        <f t="shared" si="142"/>
        <v/>
      </c>
      <c r="Y414" s="225" t="str">
        <f>IF('ZASOBY N'!AU413="","",IF(C414&lt;&gt;C413,'ZASOBY N'!AU413,IF(D414&lt;&gt;D413,'ZASOBY N'!AU413,IF(F414&lt;&gt;F413,'ZASOBY N'!AU413,IF(G414&lt;&gt;G413,'ZASOBY N'!AU413,IF(J414&lt;&gt;J413,'ZASOBY N'!AU413,IF(NN!AC416="","",IF(AND(C413=C414,H413=H414,J413=J414,NN!AC416&gt;0),"",IF(AND(C414=C415,H414=DO412,NN!CW414&gt;0),'ZASOBY N'!AU413,'ZASOBY N'!AU413)))))))))</f>
        <v/>
      </c>
      <c r="Z414" s="225" t="str">
        <f t="shared" si="140"/>
        <v/>
      </c>
      <c r="AA414" s="227" t="str">
        <f t="shared" si="144"/>
        <v/>
      </c>
      <c r="AB414" s="400" t="str">
        <f t="shared" si="141"/>
        <v/>
      </c>
      <c r="AC414" s="228" t="str">
        <f t="shared" si="143"/>
        <v/>
      </c>
      <c r="AD414" s="222">
        <f>IF(B414="",0,IF(F414="",0,INDEX(POBRANIE_!$B$6:$F$101,MATCH('UPR BILANS N'!$F414,POBRANIE_!$A$6:$A$101,0),2)))</f>
        <v>0</v>
      </c>
      <c r="AE414" s="224">
        <f>IF(OR('ZASOBY N'!G413="",'ZASOBY N'!E413=""),0,IF(B414="",0,'ZASOBY N'!G413*'ZASOBY N'!E413))</f>
        <v>0</v>
      </c>
      <c r="AF414" s="225">
        <f>IF('ZASOBY N'!O413="",0,'ZASOBY N'!O413)</f>
        <v>0</v>
      </c>
      <c r="AG414" s="225">
        <f>IF('ZASOBY N'!Q413="",0,'ZASOBY N'!Q413)</f>
        <v>0</v>
      </c>
      <c r="AH414" s="225">
        <f>IF('ZASOBY N'!V413="",0,'ZASOBY N'!V413)</f>
        <v>0</v>
      </c>
      <c r="AI414" s="225">
        <f>IF('ZASOBY N'!AG413="",0,'ZASOBY N'!AG413)</f>
        <v>0</v>
      </c>
      <c r="AJ414" s="225">
        <f>IF(NN!P416="",0,IF(NN!P416="BRAK kol.7","BRAK BADAŃ",NN!P416))</f>
        <v>0</v>
      </c>
      <c r="AK414" s="225">
        <f>IF(NN!AC416="",0,IF(NN!AC416="BRAK kol.7","BRAK BADAŃ",NN!AC416))</f>
        <v>0</v>
      </c>
      <c r="BJ414" s="414" t="str">
        <f>IF(AND(BL414=1,BM414=1,SUMIF($C414:$C$525,$C414,$AK414:$AK$525)=$AK414),$AK414,IF($BO414&gt;0,$BO414,IF(AND(COUNTIF($C$11:$C413,$C414)&gt;=1,COUNTIF($D413:$D413,$D414)&gt;=1),"",IF(AND(SUMIF($C414:$C$525,$C414,$AK414:$AK$525)&gt;=$AK414,SUMIF($D414:$D$525,$D414,$AK414:$AK$525)&gt;=$AK414),SUMIF($C414:$C$525,$C414,$AK414:$AK$525),""))))</f>
        <v/>
      </c>
      <c r="BL414" s="409">
        <f>COUNTIFS('ZASOBY N'!$B413:$B$525,'ZASOBY N'!$B413,'ZASOBY N'!$C413:'ZASOBY N'!$C$525,'ZASOBY N'!$C413,'ZASOBY N'!$D413:'ZASOBY N'!$D$525,'ZASOBY N'!$D413,'ZASOBY N'!$H413:'ZASOBY N'!$H$525,'ZASOBY N'!$H413 )</f>
        <v>0</v>
      </c>
      <c r="BM414" s="410">
        <f>COUNTIFS('ZASOBY N'!$B$10:$B413,'ZASOBY N'!$B413,'ZASOBY N'!$C$10:'ZASOBY N'!$C413,'ZASOBY N'!$C413,'ZASOBY N'!$D$10:'ZASOBY N'!$D413,'ZASOBY N'!$D413,'ZASOBY N'!$H$10:'ZASOBY N'!$H413,'ZASOBY N'!$H413 )</f>
        <v>0</v>
      </c>
      <c r="BN414" s="411">
        <f t="shared" si="145"/>
        <v>0</v>
      </c>
      <c r="BO414" s="412">
        <f t="shared" si="146"/>
        <v>0</v>
      </c>
      <c r="BP414" s="94" t="str">
        <f t="shared" si="147"/>
        <v/>
      </c>
      <c r="BQ414" s="414" t="str">
        <f>IF(AND(BS414=1,BT414=1,SUMIF($C414:$C$525,$C414,$AJ414:$AJ$525)=$AJ414),$AJ414,IF($BV414&gt;0,$BV414,IF(AND(COUNTIF($C$11:$C413,$C414)&gt;=1,COUNTIF($D413:$D413,$D414)&gt;=1),"",IF(AND(SUMIF($C414:$C$525,$C414,$AJ414:$AJ$525)&gt;$AJ414,SUMIF($D414:$D$525,$D414,$AJ414:$AJ$525)&gt;$AJ414),SUMIF($C414:$C$525,$C414,$AJ414:$AJ$525),""))))</f>
        <v/>
      </c>
      <c r="BS414" s="409">
        <f>COUNTIFS('ZASOBY N'!$B413:$B$525,'ZASOBY N'!$B413,'ZASOBY N'!$C413:'ZASOBY N'!$C$525,'ZASOBY N'!$C413,'ZASOBY N'!$D413:'ZASOBY N'!$D$525,'ZASOBY N'!$D413,'ZASOBY N'!$H413:'ZASOBY N'!$H$525,'ZASOBY N'!$H413 )</f>
        <v>0</v>
      </c>
      <c r="BT414" s="410">
        <f>COUNTIFS('ZASOBY N'!$B$10:$B413,'ZASOBY N'!$B413,'ZASOBY N'!$C$10:'ZASOBY N'!$C413,'ZASOBY N'!$C413,'ZASOBY N'!$D$10:'ZASOBY N'!$D413,'ZASOBY N'!$D413,'ZASOBY N'!$H$10:'ZASOBY N'!$H413,'ZASOBY N'!$H413 )</f>
        <v>0</v>
      </c>
      <c r="BU414" s="411">
        <f t="shared" si="148"/>
        <v>0</v>
      </c>
      <c r="BV414" s="412">
        <f t="shared" si="149"/>
        <v>0</v>
      </c>
      <c r="BW414" s="94" t="s">
        <v>499</v>
      </c>
      <c r="BX414" s="414" t="str">
        <f>IF(AND(BZ414=1,CA414=1,SUMIF($C414:$C$525,$C414,$AI414:$AI$525)=$AI414),$AI414,IF($CC414&gt;0,$CC414,IF(AND(COUNTIF($C$11:$C413,$C414)&gt;=1,COUNTIF($D413:$D413,$D414)&gt;=1),"",IF(AND(SUMIF($C414:$C$525,$C414,$AI414:$AI$525)&gt;$AI414,SUMIF($D414:$D$525,$D414,$AI414:$AI$525)&gt;$IG414),_xlfn.AGGREGATE(14,4,$CB$11:$CB$31*($C$11:$C$31=$C414),1),""))))</f>
        <v/>
      </c>
      <c r="BZ414" s="409">
        <f>COUNTIFS('ZASOBY N'!$B413:$B$525,'ZASOBY N'!$B413,'ZASOBY N'!$C413:'ZASOBY N'!$C$525,'ZASOBY N'!$C413,'ZASOBY N'!$D413:'ZASOBY N'!$D$525,'ZASOBY N'!$D413,'ZASOBY N'!$H413:'ZASOBY N'!$H$525,'ZASOBY N'!$H413 )</f>
        <v>0</v>
      </c>
      <c r="CA414" s="410">
        <f>COUNTIFS('ZASOBY N'!$B$10:$B413,'ZASOBY N'!$B413,'ZASOBY N'!$C$10:'ZASOBY N'!$C413,'ZASOBY N'!$C413,'ZASOBY N'!$D$10:'ZASOBY N'!$D413,'ZASOBY N'!$D413,'ZASOBY N'!$H$10:'ZASOBY N'!$H413,'ZASOBY N'!$H413 )</f>
        <v>0</v>
      </c>
      <c r="CB414" s="411">
        <f t="shared" si="150"/>
        <v>0</v>
      </c>
      <c r="CC414" s="412">
        <f t="shared" si="151"/>
        <v>0</v>
      </c>
      <c r="CE414" s="414" t="str">
        <f>IF(AND(CG414=1,CH414=1,SUMIF($C414:$C$525,$C414,$AH414:$AH$525)=$AH414),$AH414,IF($CJ414&gt;0,$CJ414,IF(AND(COUNTIF($C$11:$C413,$C414)&gt;=1,COUNTIF($D413:$D413,$D414)&gt;=1),"",IF(AND(SUMIF($C414:$C$525,$C414,$AH414:$AH$525)&gt;$AH414,SUMIF($D414:$D$525,$D414,$AH414:$AH$525)&gt;$AH414),_xlfn.AGGREGATE(14,4,$CI$11:$CI$31*($C$11:$C$31=$C414),1),""))))</f>
        <v/>
      </c>
      <c r="CG414" s="409">
        <f>COUNTIFS('ZASOBY N'!$B413:$B$525,'ZASOBY N'!$B413,'ZASOBY N'!$C413:'ZASOBY N'!$C$525,'ZASOBY N'!$C413,'ZASOBY N'!$D413:'ZASOBY N'!$D$525,'ZASOBY N'!$D413,'ZASOBY N'!$H413:'ZASOBY N'!$H$525,'ZASOBY N'!$H413 )</f>
        <v>0</v>
      </c>
      <c r="CH414" s="410">
        <f>COUNTIFS('ZASOBY N'!$B$10:$B413,'ZASOBY N'!$B413,'ZASOBY N'!$C$10:'ZASOBY N'!$C413,'ZASOBY N'!$C413,'ZASOBY N'!$D$10:'ZASOBY N'!$D413,'ZASOBY N'!$D413,'ZASOBY N'!$H$10:'ZASOBY N'!$H413,'ZASOBY N'!$H413 )</f>
        <v>0</v>
      </c>
      <c r="CI414" s="411">
        <f t="shared" si="152"/>
        <v>0</v>
      </c>
      <c r="CJ414" s="412">
        <f t="shared" si="153"/>
        <v>0</v>
      </c>
      <c r="CL414" s="414" t="str">
        <f>IF(AND(CN414=1,CO414=1,SUMIF($C414:$C$525,$C414,$AG414:$AG$525)=$AG414),$AG414,IF($CQ414&gt;0,$CQ414,IF(AND(COUNTIF($C$11:$C413,$C414)&gt;=1,COUNTIF($D413:$D413,$D414)&gt;=1),"",IF(AND(SUMIF($C414:$C$525,$C414,$AG414:$AG$525)&gt;$AG414,SUMIF($D414:$D$525,$D414,$AG414:$AG$525)&gt;$AG414),_xlfn.AGGREGATE(14,4,$CP$11:$CP$31*($C$11:$C$31=$C414),1),""))))</f>
        <v/>
      </c>
      <c r="CN414" s="409">
        <f>COUNTIFS('ZASOBY N'!$B413:$B$525,'ZASOBY N'!$B413,'ZASOBY N'!$C413:'ZASOBY N'!$C$525,'ZASOBY N'!$C413,'ZASOBY N'!$D413:'ZASOBY N'!$D$525,'ZASOBY N'!$D413,'ZASOBY N'!$H413:'ZASOBY N'!$H$525,'ZASOBY N'!$H413 )</f>
        <v>0</v>
      </c>
      <c r="CO414" s="410">
        <f>COUNTIFS('ZASOBY N'!$B$10:$B413,'ZASOBY N'!$B413,'ZASOBY N'!$C$10:'ZASOBY N'!$C413,'ZASOBY N'!$C413,'ZASOBY N'!$D$10:'ZASOBY N'!$D413,'ZASOBY N'!$D413,'ZASOBY N'!$H$10:'ZASOBY N'!$H413,'ZASOBY N'!$H413 )</f>
        <v>0</v>
      </c>
      <c r="CP414" s="411">
        <f t="shared" si="154"/>
        <v>0</v>
      </c>
      <c r="CQ414" s="412">
        <f t="shared" si="155"/>
        <v>0</v>
      </c>
      <c r="CS414" s="414" t="str">
        <f>IF(AND(CU414=1,CV414=1,SUMIF($C414:$C$525,$C414,$AF414:$AF$525)=$AF414),$AF414,IF($CX414&gt;0,$CX414,IF(AND(COUNTIF($C$11:$C413,$C414)&gt;=1,COUNTIF($D413:$D413,$D414)&gt;=1),"",IF(AND(SUMIF($C414:$C$525,$C414,$AF414:$AF$525)&gt;$AF414,SUMIF($D414:$D$525,$D414,$AF414:$AF$525)&gt;$AF414),_xlfn.AGGREGATE(14,4,$CW$11:$CW$31*($C$11:$C$31=$C414),1),""))))</f>
        <v/>
      </c>
      <c r="CU414" s="409">
        <f>COUNTIFS('ZASOBY N'!$B413:$B$525,'ZASOBY N'!$B413,'ZASOBY N'!$C413:'ZASOBY N'!$C$525,'ZASOBY N'!$C413,'ZASOBY N'!$D413:'ZASOBY N'!$D$525,'ZASOBY N'!$D413,'ZASOBY N'!$H413:'ZASOBY N'!$H$525,'ZASOBY N'!$H413 )</f>
        <v>0</v>
      </c>
      <c r="CV414" s="410">
        <f>COUNTIFS('ZASOBY N'!$B$10:$B413,'ZASOBY N'!$B413,'ZASOBY N'!$C$10:'ZASOBY N'!$C413,'ZASOBY N'!$C413,'ZASOBY N'!$D$10:'ZASOBY N'!$D413,'ZASOBY N'!$D413,'ZASOBY N'!$H$10:'ZASOBY N'!$H413,'ZASOBY N'!$H413 )</f>
        <v>0</v>
      </c>
      <c r="CW414" s="411">
        <f t="shared" si="156"/>
        <v>0</v>
      </c>
      <c r="CX414" s="412">
        <f t="shared" si="157"/>
        <v>0</v>
      </c>
      <c r="CZ414" s="414" t="str">
        <f>IF(AND(DB414=1,DC414=1,SUMIF($C414:$C$525,$C414,$AE414:$AE$525)=$AE414),$AE414,IF($DE414&gt;0,$DE414,IF(AND(COUNTIF($C$11:$C413,$C414)&gt;=1,COUNTIF($D413:$D413,$D414)&gt;=1),"",IF(AND(SUMIF($C414:$C$525,$C414,$AE414:$AE$525)&gt;$AE414,SUMIF($D414:$D$525,$D414,$AE414:$AE$525)&gt;$AE414),_xlfn.AGGREGATE(14,4,$DD$11:$DD$31*($C$11:$C$31=$C414),1),""))))</f>
        <v/>
      </c>
      <c r="DB414" s="409">
        <f>COUNTIFS('ZASOBY N'!$B413:$B$525,'ZASOBY N'!$B413,'ZASOBY N'!$C413:'ZASOBY N'!$C$525,'ZASOBY N'!$C413,'ZASOBY N'!$D413:'ZASOBY N'!$D$525,'ZASOBY N'!$D413,'ZASOBY N'!$H413:'ZASOBY N'!$H$525,'ZASOBY N'!$H413 )</f>
        <v>0</v>
      </c>
      <c r="DC414" s="410">
        <f>COUNTIFS('ZASOBY N'!$B$10:$B413,'ZASOBY N'!$B413,'ZASOBY N'!$C$10:'ZASOBY N'!$C413,'ZASOBY N'!$C413,'ZASOBY N'!$D$10:'ZASOBY N'!$D413,'ZASOBY N'!$D413,'ZASOBY N'!$H$10:'ZASOBY N'!$H413,'ZASOBY N'!$H413 )</f>
        <v>0</v>
      </c>
      <c r="DD414" s="411">
        <f t="shared" si="158"/>
        <v>0</v>
      </c>
      <c r="DE414" s="412">
        <f t="shared" si="159"/>
        <v>0</v>
      </c>
      <c r="DF414" s="399" t="str">
        <f>IF(AND(DI414=1,DJ414=1,SUMIF($C414:$C$525,$C414,$AD414:$AD$525)=$AD414),$AD414,IF($DL414&gt;0,$DL414,IF(B414="","",IF(AND(COUNTIF($C$11:$C413,$C414)&gt;=1,COUNTIF($D413:$D413,$D414)&gt;=1,COUNTIF($Z411:$Z413,$C414)=0),"",IF(AND(COUNTIF($C$11:$C413,$C414)&gt;=1,COUNTIF($D413:$D413,$D414)&gt;=1),"UJĘTO WYŻEJ",IF(AND(SUMIF($C414:$C$525,$C414,$AD414:$AD$525)&gt;$AD414,SUMIF($D414:$D$525,$D414,$AD414:$AD$525)&gt;$AD414),_xlfn.AGGREGATE(14,4,$DK$11:$DK$31*($C$11:$C$31=$C414),1),""))))))</f>
        <v/>
      </c>
      <c r="DG414" s="414" t="str">
        <f>IF(AND(DI414=1,DJ414=1,SUMIF($C414:$C$525,$C414,$AD414:$AD$525)=$AD414),$AD414,IF($DL414&gt;0,$DL414,IF(AND(COUNTIF($C$11:$C413,$C414)&gt;=1,COUNTIF($D413:$D413,$D414)&gt;=1),"",IF(AND(SUMIF($C414:$C$525,$C414,$AD414:$AD$525)&gt;$AD414,SUMIF($D414:$D$525,$D414,$AD414:$AD$525)&gt;$AD414),_xlfn.AGGREGATE(14,4,$DK$11:$DK$31*($C$11:$C$31=$C414),1),""))))</f>
        <v/>
      </c>
      <c r="DI414" s="409">
        <f>COUNTIFS('ZASOBY N'!$B413:$B$525,'ZASOBY N'!$B413,'ZASOBY N'!$C413:'ZASOBY N'!$C$525,'ZASOBY N'!$C413,'ZASOBY N'!$D413:'ZASOBY N'!$D$525,'ZASOBY N'!$D413,'ZASOBY N'!$H413:'ZASOBY N'!$H$525,'ZASOBY N'!$H413 )</f>
        <v>0</v>
      </c>
      <c r="DJ414" s="410">
        <f>COUNTIFS('ZASOBY N'!$B$10:$B413,'ZASOBY N'!$B413,'ZASOBY N'!$C$10:'ZASOBY N'!$C413,'ZASOBY N'!$C413,'ZASOBY N'!$D$10:'ZASOBY N'!$D413,'ZASOBY N'!$D413,'ZASOBY N'!$H$10:'ZASOBY N'!$H413,'ZASOBY N'!$H413 )</f>
        <v>0</v>
      </c>
      <c r="DK414" s="411">
        <f t="shared" si="160"/>
        <v>0</v>
      </c>
      <c r="DL414" s="412">
        <f t="shared" si="161"/>
        <v>0</v>
      </c>
    </row>
    <row r="415" spans="1:116" ht="18.899999999999999" customHeight="1" x14ac:dyDescent="0.3">
      <c r="A415" s="219"/>
      <c r="B415" s="152" t="str">
        <f>IF('ZASOBY N'!A414="","",'ZASOBY N'!A414)</f>
        <v/>
      </c>
      <c r="C415" s="462" t="str">
        <f>IF('ZASOBY N'!C414="","",'ZASOBY N'!C414)</f>
        <v/>
      </c>
      <c r="D415" s="137" t="str">
        <f>IF('ZASOBY N'!B414="","",'ZASOBY N'!B414)</f>
        <v/>
      </c>
      <c r="E415" s="138"/>
      <c r="F415" s="356" t="str">
        <f>IF('ZASOBY N'!D414="","",'ZASOBY N'!D414)</f>
        <v/>
      </c>
      <c r="G415" s="220" t="str">
        <f>IF('ZASOBY N'!G414="","",'ZASOBY N'!G414)</f>
        <v/>
      </c>
      <c r="H415" s="221" t="str">
        <f>IF('ZASOBY N'!F414="","",'ZASOBY N'!F414)</f>
        <v/>
      </c>
      <c r="I415" s="221" t="str">
        <f>IF('ZASOBY N'!G414="","",'ZASOBY N'!G414)</f>
        <v/>
      </c>
      <c r="J415" s="221" t="str">
        <f>IF('ZASOBY N'!H414="","",'ZASOBY N'!H414)</f>
        <v/>
      </c>
      <c r="K415" s="214">
        <v>0</v>
      </c>
      <c r="L415" s="214">
        <v>0</v>
      </c>
      <c r="M415" s="214">
        <v>0</v>
      </c>
      <c r="N415" s="222" t="str">
        <f>IF('ZASOBY N'!BD414="x","",IF(W415="","",'ZASOBY N'!E414))</f>
        <v/>
      </c>
      <c r="O415" s="223">
        <v>0</v>
      </c>
      <c r="P415" s="223">
        <v>0</v>
      </c>
      <c r="Q415" s="226" t="str">
        <f>IF($N415="","",'UPR BILANS N'!G415*'UPR BILANS N'!N415)</f>
        <v/>
      </c>
      <c r="R415" s="225" t="str">
        <f>IF($N415="","",'ZASOBY N'!O414)</f>
        <v/>
      </c>
      <c r="S415" s="225" t="str">
        <f>IF($N415="","",IF('ZASOBY N'!Q414="",0,'ZASOBY N'!Q414))</f>
        <v/>
      </c>
      <c r="T415" s="225" t="str">
        <f>IF($N415="","",'ZASOBY N'!V414)</f>
        <v/>
      </c>
      <c r="U415" s="225" t="str">
        <f>IF($N415="","",IF('ZASOBY N'!AG414="",0,'ZASOBY N'!AG414))</f>
        <v/>
      </c>
      <c r="V415" s="225" t="str">
        <f>IF($N415="","",IF(NN!P417="",0,NN!P417))</f>
        <v/>
      </c>
      <c r="W415" s="225" t="str">
        <f t="shared" si="139"/>
        <v/>
      </c>
      <c r="X415" s="226" t="str">
        <f t="shared" si="142"/>
        <v/>
      </c>
      <c r="Y415" s="225" t="str">
        <f>IF('ZASOBY N'!AU414="","",IF(C415&lt;&gt;C414,'ZASOBY N'!AU414,IF(D415&lt;&gt;D414,'ZASOBY N'!AU414,IF(F415&lt;&gt;F414,'ZASOBY N'!AU414,IF(G415&lt;&gt;G414,'ZASOBY N'!AU414,IF(J415&lt;&gt;J414,'ZASOBY N'!AU414,IF(NN!AC417="","",IF(AND(C414=C415,H414=H415,J414=J415,NN!AC417&gt;0),"",IF(AND(C415=C416,H415=DO413,NN!CW415&gt;0),'ZASOBY N'!AU414,'ZASOBY N'!AU414)))))))))</f>
        <v/>
      </c>
      <c r="Z415" s="225" t="str">
        <f t="shared" si="140"/>
        <v/>
      </c>
      <c r="AA415" s="227" t="str">
        <f t="shared" si="144"/>
        <v/>
      </c>
      <c r="AB415" s="400" t="str">
        <f t="shared" si="141"/>
        <v/>
      </c>
      <c r="AC415" s="228" t="str">
        <f t="shared" si="143"/>
        <v/>
      </c>
      <c r="AD415" s="222">
        <f>IF(B415="",0,IF(F415="",0,INDEX(POBRANIE_!$B$6:$F$101,MATCH('UPR BILANS N'!$F415,POBRANIE_!$A$6:$A$101,0),2)))</f>
        <v>0</v>
      </c>
      <c r="AE415" s="224">
        <f>IF(OR('ZASOBY N'!G414="",'ZASOBY N'!E414=""),0,IF(B415="",0,'ZASOBY N'!G414*'ZASOBY N'!E414))</f>
        <v>0</v>
      </c>
      <c r="AF415" s="225">
        <f>IF('ZASOBY N'!O414="",0,'ZASOBY N'!O414)</f>
        <v>0</v>
      </c>
      <c r="AG415" s="225">
        <f>IF('ZASOBY N'!Q414="",0,'ZASOBY N'!Q414)</f>
        <v>0</v>
      </c>
      <c r="AH415" s="225">
        <f>IF('ZASOBY N'!V414="",0,'ZASOBY N'!V414)</f>
        <v>0</v>
      </c>
      <c r="AI415" s="225">
        <f>IF('ZASOBY N'!AG414="",0,'ZASOBY N'!AG414)</f>
        <v>0</v>
      </c>
      <c r="AJ415" s="225">
        <f>IF(NN!P417="",0,IF(NN!P417="BRAK kol.7","BRAK BADAŃ",NN!P417))</f>
        <v>0</v>
      </c>
      <c r="AK415" s="225">
        <f>IF(NN!AC417="",0,IF(NN!AC417="BRAK kol.7","BRAK BADAŃ",NN!AC417))</f>
        <v>0</v>
      </c>
      <c r="BJ415" s="414" t="str">
        <f>IF(AND(BL415=1,BM415=1,SUMIF($C415:$C$525,$C415,$AK415:$AK$525)=$AK415),$AK415,IF($BO415&gt;0,$BO415,IF(AND(COUNTIF($C$11:$C414,$C415)&gt;=1,COUNTIF($D414:$D414,$D415)&gt;=1),"",IF(AND(SUMIF($C415:$C$525,$C415,$AK415:$AK$525)&gt;=$AK415,SUMIF($D415:$D$525,$D415,$AK415:$AK$525)&gt;=$AK415),SUMIF($C415:$C$525,$C415,$AK415:$AK$525),""))))</f>
        <v/>
      </c>
      <c r="BL415" s="409">
        <f>COUNTIFS('ZASOBY N'!$B414:$B$525,'ZASOBY N'!$B414,'ZASOBY N'!$C414:'ZASOBY N'!$C$525,'ZASOBY N'!$C414,'ZASOBY N'!$D414:'ZASOBY N'!$D$525,'ZASOBY N'!$D414,'ZASOBY N'!$H414:'ZASOBY N'!$H$525,'ZASOBY N'!$H414 )</f>
        <v>0</v>
      </c>
      <c r="BM415" s="410">
        <f>COUNTIFS('ZASOBY N'!$B$10:$B414,'ZASOBY N'!$B414,'ZASOBY N'!$C$10:'ZASOBY N'!$C414,'ZASOBY N'!$C414,'ZASOBY N'!$D$10:'ZASOBY N'!$D414,'ZASOBY N'!$D414,'ZASOBY N'!$H$10:'ZASOBY N'!$H414,'ZASOBY N'!$H414 )</f>
        <v>0</v>
      </c>
      <c r="BN415" s="411">
        <f t="shared" si="145"/>
        <v>0</v>
      </c>
      <c r="BO415" s="412">
        <f t="shared" si="146"/>
        <v>0</v>
      </c>
      <c r="BP415" s="94" t="str">
        <f t="shared" si="147"/>
        <v/>
      </c>
      <c r="BQ415" s="414" t="str">
        <f>IF(AND(BS415=1,BT415=1,SUMIF($C415:$C$525,$C415,$AJ415:$AJ$525)=$AJ415),$AJ415,IF($BV415&gt;0,$BV415,IF(AND(COUNTIF($C$11:$C414,$C415)&gt;=1,COUNTIF($D414:$D414,$D415)&gt;=1),"",IF(AND(SUMIF($C415:$C$525,$C415,$AJ415:$AJ$525)&gt;$AJ415,SUMIF($D415:$D$525,$D415,$AJ415:$AJ$525)&gt;$AJ415),SUMIF($C415:$C$525,$C415,$AJ415:$AJ$525),""))))</f>
        <v/>
      </c>
      <c r="BS415" s="409">
        <f>COUNTIFS('ZASOBY N'!$B414:$B$525,'ZASOBY N'!$B414,'ZASOBY N'!$C414:'ZASOBY N'!$C$525,'ZASOBY N'!$C414,'ZASOBY N'!$D414:'ZASOBY N'!$D$525,'ZASOBY N'!$D414,'ZASOBY N'!$H414:'ZASOBY N'!$H$525,'ZASOBY N'!$H414 )</f>
        <v>0</v>
      </c>
      <c r="BT415" s="410">
        <f>COUNTIFS('ZASOBY N'!$B$10:$B414,'ZASOBY N'!$B414,'ZASOBY N'!$C$10:'ZASOBY N'!$C414,'ZASOBY N'!$C414,'ZASOBY N'!$D$10:'ZASOBY N'!$D414,'ZASOBY N'!$D414,'ZASOBY N'!$H$10:'ZASOBY N'!$H414,'ZASOBY N'!$H414 )</f>
        <v>0</v>
      </c>
      <c r="BU415" s="411">
        <f t="shared" si="148"/>
        <v>0</v>
      </c>
      <c r="BV415" s="412">
        <f t="shared" si="149"/>
        <v>0</v>
      </c>
      <c r="BW415" s="94" t="s">
        <v>499</v>
      </c>
      <c r="BX415" s="414" t="str">
        <f>IF(AND(BZ415=1,CA415=1,SUMIF($C415:$C$525,$C415,$AI415:$AI$525)=$AI415),$AI415,IF($CC415&gt;0,$CC415,IF(AND(COUNTIF($C$11:$C414,$C415)&gt;=1,COUNTIF($D414:$D414,$D415)&gt;=1),"",IF(AND(SUMIF($C415:$C$525,$C415,$AI415:$AI$525)&gt;$AI415,SUMIF($D415:$D$525,$D415,$AI415:$AI$525)&gt;$IG415),_xlfn.AGGREGATE(14,4,$CB$11:$CB$31*($C$11:$C$31=$C415),1),""))))</f>
        <v/>
      </c>
      <c r="BZ415" s="409">
        <f>COUNTIFS('ZASOBY N'!$B414:$B$525,'ZASOBY N'!$B414,'ZASOBY N'!$C414:'ZASOBY N'!$C$525,'ZASOBY N'!$C414,'ZASOBY N'!$D414:'ZASOBY N'!$D$525,'ZASOBY N'!$D414,'ZASOBY N'!$H414:'ZASOBY N'!$H$525,'ZASOBY N'!$H414 )</f>
        <v>0</v>
      </c>
      <c r="CA415" s="410">
        <f>COUNTIFS('ZASOBY N'!$B$10:$B414,'ZASOBY N'!$B414,'ZASOBY N'!$C$10:'ZASOBY N'!$C414,'ZASOBY N'!$C414,'ZASOBY N'!$D$10:'ZASOBY N'!$D414,'ZASOBY N'!$D414,'ZASOBY N'!$H$10:'ZASOBY N'!$H414,'ZASOBY N'!$H414 )</f>
        <v>0</v>
      </c>
      <c r="CB415" s="411">
        <f t="shared" si="150"/>
        <v>0</v>
      </c>
      <c r="CC415" s="412">
        <f t="shared" si="151"/>
        <v>0</v>
      </c>
      <c r="CE415" s="414" t="str">
        <f>IF(AND(CG415=1,CH415=1,SUMIF($C415:$C$525,$C415,$AH415:$AH$525)=$AH415),$AH415,IF($CJ415&gt;0,$CJ415,IF(AND(COUNTIF($C$11:$C414,$C415)&gt;=1,COUNTIF($D414:$D414,$D415)&gt;=1),"",IF(AND(SUMIF($C415:$C$525,$C415,$AH415:$AH$525)&gt;$AH415,SUMIF($D415:$D$525,$D415,$AH415:$AH$525)&gt;$AH415),_xlfn.AGGREGATE(14,4,$CI$11:$CI$31*($C$11:$C$31=$C415),1),""))))</f>
        <v/>
      </c>
      <c r="CG415" s="409">
        <f>COUNTIFS('ZASOBY N'!$B414:$B$525,'ZASOBY N'!$B414,'ZASOBY N'!$C414:'ZASOBY N'!$C$525,'ZASOBY N'!$C414,'ZASOBY N'!$D414:'ZASOBY N'!$D$525,'ZASOBY N'!$D414,'ZASOBY N'!$H414:'ZASOBY N'!$H$525,'ZASOBY N'!$H414 )</f>
        <v>0</v>
      </c>
      <c r="CH415" s="410">
        <f>COUNTIFS('ZASOBY N'!$B$10:$B414,'ZASOBY N'!$B414,'ZASOBY N'!$C$10:'ZASOBY N'!$C414,'ZASOBY N'!$C414,'ZASOBY N'!$D$10:'ZASOBY N'!$D414,'ZASOBY N'!$D414,'ZASOBY N'!$H$10:'ZASOBY N'!$H414,'ZASOBY N'!$H414 )</f>
        <v>0</v>
      </c>
      <c r="CI415" s="411">
        <f t="shared" si="152"/>
        <v>0</v>
      </c>
      <c r="CJ415" s="412">
        <f t="shared" si="153"/>
        <v>0</v>
      </c>
      <c r="CL415" s="414" t="str">
        <f>IF(AND(CN415=1,CO415=1,SUMIF($C415:$C$525,$C415,$AG415:$AG$525)=$AG415),$AG415,IF($CQ415&gt;0,$CQ415,IF(AND(COUNTIF($C$11:$C414,$C415)&gt;=1,COUNTIF($D414:$D414,$D415)&gt;=1),"",IF(AND(SUMIF($C415:$C$525,$C415,$AG415:$AG$525)&gt;$AG415,SUMIF($D415:$D$525,$D415,$AG415:$AG$525)&gt;$AG415),_xlfn.AGGREGATE(14,4,$CP$11:$CP$31*($C$11:$C$31=$C415),1),""))))</f>
        <v/>
      </c>
      <c r="CN415" s="409">
        <f>COUNTIFS('ZASOBY N'!$B414:$B$525,'ZASOBY N'!$B414,'ZASOBY N'!$C414:'ZASOBY N'!$C$525,'ZASOBY N'!$C414,'ZASOBY N'!$D414:'ZASOBY N'!$D$525,'ZASOBY N'!$D414,'ZASOBY N'!$H414:'ZASOBY N'!$H$525,'ZASOBY N'!$H414 )</f>
        <v>0</v>
      </c>
      <c r="CO415" s="410">
        <f>COUNTIFS('ZASOBY N'!$B$10:$B414,'ZASOBY N'!$B414,'ZASOBY N'!$C$10:'ZASOBY N'!$C414,'ZASOBY N'!$C414,'ZASOBY N'!$D$10:'ZASOBY N'!$D414,'ZASOBY N'!$D414,'ZASOBY N'!$H$10:'ZASOBY N'!$H414,'ZASOBY N'!$H414 )</f>
        <v>0</v>
      </c>
      <c r="CP415" s="411">
        <f t="shared" si="154"/>
        <v>0</v>
      </c>
      <c r="CQ415" s="412">
        <f t="shared" si="155"/>
        <v>0</v>
      </c>
      <c r="CS415" s="414" t="str">
        <f>IF(AND(CU415=1,CV415=1,SUMIF($C415:$C$525,$C415,$AF415:$AF$525)=$AF415),$AF415,IF($CX415&gt;0,$CX415,IF(AND(COUNTIF($C$11:$C414,$C415)&gt;=1,COUNTIF($D414:$D414,$D415)&gt;=1),"",IF(AND(SUMIF($C415:$C$525,$C415,$AF415:$AF$525)&gt;$AF415,SUMIF($D415:$D$525,$D415,$AF415:$AF$525)&gt;$AF415),_xlfn.AGGREGATE(14,4,$CW$11:$CW$31*($C$11:$C$31=$C415),1),""))))</f>
        <v/>
      </c>
      <c r="CU415" s="409">
        <f>COUNTIFS('ZASOBY N'!$B414:$B$525,'ZASOBY N'!$B414,'ZASOBY N'!$C414:'ZASOBY N'!$C$525,'ZASOBY N'!$C414,'ZASOBY N'!$D414:'ZASOBY N'!$D$525,'ZASOBY N'!$D414,'ZASOBY N'!$H414:'ZASOBY N'!$H$525,'ZASOBY N'!$H414 )</f>
        <v>0</v>
      </c>
      <c r="CV415" s="410">
        <f>COUNTIFS('ZASOBY N'!$B$10:$B414,'ZASOBY N'!$B414,'ZASOBY N'!$C$10:'ZASOBY N'!$C414,'ZASOBY N'!$C414,'ZASOBY N'!$D$10:'ZASOBY N'!$D414,'ZASOBY N'!$D414,'ZASOBY N'!$H$10:'ZASOBY N'!$H414,'ZASOBY N'!$H414 )</f>
        <v>0</v>
      </c>
      <c r="CW415" s="411">
        <f t="shared" si="156"/>
        <v>0</v>
      </c>
      <c r="CX415" s="412">
        <f t="shared" si="157"/>
        <v>0</v>
      </c>
      <c r="CZ415" s="414" t="str">
        <f>IF(AND(DB415=1,DC415=1,SUMIF($C415:$C$525,$C415,$AE415:$AE$525)=$AE415),$AE415,IF($DE415&gt;0,$DE415,IF(AND(COUNTIF($C$11:$C414,$C415)&gt;=1,COUNTIF($D414:$D414,$D415)&gt;=1),"",IF(AND(SUMIF($C415:$C$525,$C415,$AE415:$AE$525)&gt;$AE415,SUMIF($D415:$D$525,$D415,$AE415:$AE$525)&gt;$AE415),_xlfn.AGGREGATE(14,4,$DD$11:$DD$31*($C$11:$C$31=$C415),1),""))))</f>
        <v/>
      </c>
      <c r="DB415" s="409">
        <f>COUNTIFS('ZASOBY N'!$B414:$B$525,'ZASOBY N'!$B414,'ZASOBY N'!$C414:'ZASOBY N'!$C$525,'ZASOBY N'!$C414,'ZASOBY N'!$D414:'ZASOBY N'!$D$525,'ZASOBY N'!$D414,'ZASOBY N'!$H414:'ZASOBY N'!$H$525,'ZASOBY N'!$H414 )</f>
        <v>0</v>
      </c>
      <c r="DC415" s="410">
        <f>COUNTIFS('ZASOBY N'!$B$10:$B414,'ZASOBY N'!$B414,'ZASOBY N'!$C$10:'ZASOBY N'!$C414,'ZASOBY N'!$C414,'ZASOBY N'!$D$10:'ZASOBY N'!$D414,'ZASOBY N'!$D414,'ZASOBY N'!$H$10:'ZASOBY N'!$H414,'ZASOBY N'!$H414 )</f>
        <v>0</v>
      </c>
      <c r="DD415" s="411">
        <f t="shared" si="158"/>
        <v>0</v>
      </c>
      <c r="DE415" s="412">
        <f t="shared" si="159"/>
        <v>0</v>
      </c>
      <c r="DF415" s="399" t="str">
        <f>IF(AND(DI415=1,DJ415=1,SUMIF($C415:$C$525,$C415,$AD415:$AD$525)=$AD415),$AD415,IF($DL415&gt;0,$DL415,IF(B415="","",IF(AND(COUNTIF($C$11:$C414,$C415)&gt;=1,COUNTIF($D414:$D414,$D415)&gt;=1,COUNTIF($Z412:$Z414,$C415)=0),"",IF(AND(COUNTIF($C$11:$C414,$C415)&gt;=1,COUNTIF($D414:$D414,$D415)&gt;=1),"UJĘTO WYŻEJ",IF(AND(SUMIF($C415:$C$525,$C415,$AD415:$AD$525)&gt;$AD415,SUMIF($D415:$D$525,$D415,$AD415:$AD$525)&gt;$AD415),_xlfn.AGGREGATE(14,4,$DK$11:$DK$31*($C$11:$C$31=$C415),1),""))))))</f>
        <v/>
      </c>
      <c r="DG415" s="414" t="str">
        <f>IF(AND(DI415=1,DJ415=1,SUMIF($C415:$C$525,$C415,$AD415:$AD$525)=$AD415),$AD415,IF($DL415&gt;0,$DL415,IF(AND(COUNTIF($C$11:$C414,$C415)&gt;=1,COUNTIF($D414:$D414,$D415)&gt;=1),"",IF(AND(SUMIF($C415:$C$525,$C415,$AD415:$AD$525)&gt;$AD415,SUMIF($D415:$D$525,$D415,$AD415:$AD$525)&gt;$AD415),_xlfn.AGGREGATE(14,4,$DK$11:$DK$31*($C$11:$C$31=$C415),1),""))))</f>
        <v/>
      </c>
      <c r="DI415" s="409">
        <f>COUNTIFS('ZASOBY N'!$B414:$B$525,'ZASOBY N'!$B414,'ZASOBY N'!$C414:'ZASOBY N'!$C$525,'ZASOBY N'!$C414,'ZASOBY N'!$D414:'ZASOBY N'!$D$525,'ZASOBY N'!$D414,'ZASOBY N'!$H414:'ZASOBY N'!$H$525,'ZASOBY N'!$H414 )</f>
        <v>0</v>
      </c>
      <c r="DJ415" s="410">
        <f>COUNTIFS('ZASOBY N'!$B$10:$B414,'ZASOBY N'!$B414,'ZASOBY N'!$C$10:'ZASOBY N'!$C414,'ZASOBY N'!$C414,'ZASOBY N'!$D$10:'ZASOBY N'!$D414,'ZASOBY N'!$D414,'ZASOBY N'!$H$10:'ZASOBY N'!$H414,'ZASOBY N'!$H414 )</f>
        <v>0</v>
      </c>
      <c r="DK415" s="411">
        <f t="shared" si="160"/>
        <v>0</v>
      </c>
      <c r="DL415" s="412">
        <f t="shared" si="161"/>
        <v>0</v>
      </c>
    </row>
    <row r="416" spans="1:116" ht="18.899999999999999" customHeight="1" x14ac:dyDescent="0.3">
      <c r="A416" s="219"/>
      <c r="B416" s="152" t="str">
        <f>IF('ZASOBY N'!A415="","",'ZASOBY N'!A415)</f>
        <v/>
      </c>
      <c r="C416" s="462" t="str">
        <f>IF('ZASOBY N'!C415="","",'ZASOBY N'!C415)</f>
        <v/>
      </c>
      <c r="D416" s="137" t="str">
        <f>IF('ZASOBY N'!B415="","",'ZASOBY N'!B415)</f>
        <v/>
      </c>
      <c r="E416" s="138"/>
      <c r="F416" s="356" t="str">
        <f>IF('ZASOBY N'!D415="","",'ZASOBY N'!D415)</f>
        <v/>
      </c>
      <c r="G416" s="220" t="str">
        <f>IF('ZASOBY N'!G415="","",'ZASOBY N'!G415)</f>
        <v/>
      </c>
      <c r="H416" s="221" t="str">
        <f>IF('ZASOBY N'!F415="","",'ZASOBY N'!F415)</f>
        <v/>
      </c>
      <c r="I416" s="221" t="str">
        <f>IF('ZASOBY N'!G415="","",'ZASOBY N'!G415)</f>
        <v/>
      </c>
      <c r="J416" s="221" t="str">
        <f>IF('ZASOBY N'!H415="","",'ZASOBY N'!H415)</f>
        <v/>
      </c>
      <c r="K416" s="214">
        <v>0</v>
      </c>
      <c r="L416" s="214">
        <v>0</v>
      </c>
      <c r="M416" s="214">
        <v>0</v>
      </c>
      <c r="N416" s="222" t="str">
        <f>IF('ZASOBY N'!BD415="x","",IF(W416="","",'ZASOBY N'!E415))</f>
        <v/>
      </c>
      <c r="O416" s="223">
        <v>0</v>
      </c>
      <c r="P416" s="223">
        <v>0</v>
      </c>
      <c r="Q416" s="226" t="str">
        <f>IF($N416="","",'UPR BILANS N'!G416*'UPR BILANS N'!N416)</f>
        <v/>
      </c>
      <c r="R416" s="225" t="str">
        <f>IF($N416="","",'ZASOBY N'!O415)</f>
        <v/>
      </c>
      <c r="S416" s="225" t="str">
        <f>IF($N416="","",IF('ZASOBY N'!Q415="",0,'ZASOBY N'!Q415))</f>
        <v/>
      </c>
      <c r="T416" s="225" t="str">
        <f>IF($N416="","",'ZASOBY N'!V415)</f>
        <v/>
      </c>
      <c r="U416" s="225" t="str">
        <f>IF($N416="","",IF('ZASOBY N'!AG415="",0,'ZASOBY N'!AG415))</f>
        <v/>
      </c>
      <c r="V416" s="225" t="str">
        <f>IF($N416="","",IF(NN!P418="",0,NN!P418))</f>
        <v/>
      </c>
      <c r="W416" s="225" t="str">
        <f t="shared" si="139"/>
        <v/>
      </c>
      <c r="X416" s="226" t="str">
        <f t="shared" si="142"/>
        <v/>
      </c>
      <c r="Y416" s="225" t="str">
        <f>IF('ZASOBY N'!AU415="","",IF(C416&lt;&gt;C415,'ZASOBY N'!AU415,IF(D416&lt;&gt;D415,'ZASOBY N'!AU415,IF(F416&lt;&gt;F415,'ZASOBY N'!AU415,IF(G416&lt;&gt;G415,'ZASOBY N'!AU415,IF(J416&lt;&gt;J415,'ZASOBY N'!AU415,IF(NN!AC418="","",IF(AND(C415=C416,H415=H416,J415=J416,NN!AC418&gt;0),"",IF(AND(C416=C417,H416=DO414,NN!CW416&gt;0),'ZASOBY N'!AU415,'ZASOBY N'!AU415)))))))))</f>
        <v/>
      </c>
      <c r="Z416" s="225" t="str">
        <f t="shared" si="140"/>
        <v/>
      </c>
      <c r="AA416" s="227" t="str">
        <f t="shared" si="144"/>
        <v/>
      </c>
      <c r="AB416" s="400" t="str">
        <f t="shared" si="141"/>
        <v/>
      </c>
      <c r="AC416" s="228" t="str">
        <f t="shared" si="143"/>
        <v/>
      </c>
      <c r="AD416" s="222">
        <f>IF(B416="",0,IF(F416="",0,INDEX(POBRANIE_!$B$6:$F$101,MATCH('UPR BILANS N'!$F416,POBRANIE_!$A$6:$A$101,0),2)))</f>
        <v>0</v>
      </c>
      <c r="AE416" s="224">
        <f>IF(OR('ZASOBY N'!G415="",'ZASOBY N'!E415=""),0,IF(B416="",0,'ZASOBY N'!G415*'ZASOBY N'!E415))</f>
        <v>0</v>
      </c>
      <c r="AF416" s="225">
        <f>IF('ZASOBY N'!O415="",0,'ZASOBY N'!O415)</f>
        <v>0</v>
      </c>
      <c r="AG416" s="225">
        <f>IF('ZASOBY N'!Q415="",0,'ZASOBY N'!Q415)</f>
        <v>0</v>
      </c>
      <c r="AH416" s="225">
        <f>IF('ZASOBY N'!V415="",0,'ZASOBY N'!V415)</f>
        <v>0</v>
      </c>
      <c r="AI416" s="225">
        <f>IF('ZASOBY N'!AG415="",0,'ZASOBY N'!AG415)</f>
        <v>0</v>
      </c>
      <c r="AJ416" s="225">
        <f>IF(NN!P418="",0,IF(NN!P418="BRAK kol.7","BRAK BADAŃ",NN!P418))</f>
        <v>0</v>
      </c>
      <c r="AK416" s="225">
        <f>IF(NN!AC418="",0,IF(NN!AC418="BRAK kol.7","BRAK BADAŃ",NN!AC418))</f>
        <v>0</v>
      </c>
      <c r="BJ416" s="414" t="str">
        <f>IF(AND(BL416=1,BM416=1,SUMIF($C416:$C$525,$C416,$AK416:$AK$525)=$AK416),$AK416,IF($BO416&gt;0,$BO416,IF(AND(COUNTIF($C$11:$C415,$C416)&gt;=1,COUNTIF($D415:$D415,$D416)&gt;=1),"",IF(AND(SUMIF($C416:$C$525,$C416,$AK416:$AK$525)&gt;=$AK416,SUMIF($D416:$D$525,$D416,$AK416:$AK$525)&gt;=$AK416),SUMIF($C416:$C$525,$C416,$AK416:$AK$525),""))))</f>
        <v/>
      </c>
      <c r="BL416" s="409">
        <f>COUNTIFS('ZASOBY N'!$B415:$B$525,'ZASOBY N'!$B415,'ZASOBY N'!$C415:'ZASOBY N'!$C$525,'ZASOBY N'!$C415,'ZASOBY N'!$D415:'ZASOBY N'!$D$525,'ZASOBY N'!$D415,'ZASOBY N'!$H415:'ZASOBY N'!$H$525,'ZASOBY N'!$H415 )</f>
        <v>0</v>
      </c>
      <c r="BM416" s="410">
        <f>COUNTIFS('ZASOBY N'!$B$10:$B415,'ZASOBY N'!$B415,'ZASOBY N'!$C$10:'ZASOBY N'!$C415,'ZASOBY N'!$C415,'ZASOBY N'!$D$10:'ZASOBY N'!$D415,'ZASOBY N'!$D415,'ZASOBY N'!$H$10:'ZASOBY N'!$H415,'ZASOBY N'!$H415 )</f>
        <v>0</v>
      </c>
      <c r="BN416" s="411">
        <f t="shared" si="145"/>
        <v>0</v>
      </c>
      <c r="BO416" s="412">
        <f t="shared" si="146"/>
        <v>0</v>
      </c>
      <c r="BP416" s="94" t="str">
        <f t="shared" si="147"/>
        <v/>
      </c>
      <c r="BQ416" s="414" t="str">
        <f>IF(AND(BS416=1,BT416=1,SUMIF($C416:$C$525,$C416,$AJ416:$AJ$525)=$AJ416),$AJ416,IF($BV416&gt;0,$BV416,IF(AND(COUNTIF($C$11:$C415,$C416)&gt;=1,COUNTIF($D415:$D415,$D416)&gt;=1),"",IF(AND(SUMIF($C416:$C$525,$C416,$AJ416:$AJ$525)&gt;$AJ416,SUMIF($D416:$D$525,$D416,$AJ416:$AJ$525)&gt;$AJ416),SUMIF($C416:$C$525,$C416,$AJ416:$AJ$525),""))))</f>
        <v/>
      </c>
      <c r="BS416" s="409">
        <f>COUNTIFS('ZASOBY N'!$B415:$B$525,'ZASOBY N'!$B415,'ZASOBY N'!$C415:'ZASOBY N'!$C$525,'ZASOBY N'!$C415,'ZASOBY N'!$D415:'ZASOBY N'!$D$525,'ZASOBY N'!$D415,'ZASOBY N'!$H415:'ZASOBY N'!$H$525,'ZASOBY N'!$H415 )</f>
        <v>0</v>
      </c>
      <c r="BT416" s="410">
        <f>COUNTIFS('ZASOBY N'!$B$10:$B415,'ZASOBY N'!$B415,'ZASOBY N'!$C$10:'ZASOBY N'!$C415,'ZASOBY N'!$C415,'ZASOBY N'!$D$10:'ZASOBY N'!$D415,'ZASOBY N'!$D415,'ZASOBY N'!$H$10:'ZASOBY N'!$H415,'ZASOBY N'!$H415 )</f>
        <v>0</v>
      </c>
      <c r="BU416" s="411">
        <f t="shared" si="148"/>
        <v>0</v>
      </c>
      <c r="BV416" s="412">
        <f t="shared" si="149"/>
        <v>0</v>
      </c>
      <c r="BW416" s="94" t="s">
        <v>499</v>
      </c>
      <c r="BX416" s="414" t="str">
        <f>IF(AND(BZ416=1,CA416=1,SUMIF($C416:$C$525,$C416,$AI416:$AI$525)=$AI416),$AI416,IF($CC416&gt;0,$CC416,IF(AND(COUNTIF($C$11:$C415,$C416)&gt;=1,COUNTIF($D415:$D415,$D416)&gt;=1),"",IF(AND(SUMIF($C416:$C$525,$C416,$AI416:$AI$525)&gt;$AI416,SUMIF($D416:$D$525,$D416,$AI416:$AI$525)&gt;$IG416),_xlfn.AGGREGATE(14,4,$CB$11:$CB$31*($C$11:$C$31=$C416),1),""))))</f>
        <v/>
      </c>
      <c r="BZ416" s="409">
        <f>COUNTIFS('ZASOBY N'!$B415:$B$525,'ZASOBY N'!$B415,'ZASOBY N'!$C415:'ZASOBY N'!$C$525,'ZASOBY N'!$C415,'ZASOBY N'!$D415:'ZASOBY N'!$D$525,'ZASOBY N'!$D415,'ZASOBY N'!$H415:'ZASOBY N'!$H$525,'ZASOBY N'!$H415 )</f>
        <v>0</v>
      </c>
      <c r="CA416" s="410">
        <f>COUNTIFS('ZASOBY N'!$B$10:$B415,'ZASOBY N'!$B415,'ZASOBY N'!$C$10:'ZASOBY N'!$C415,'ZASOBY N'!$C415,'ZASOBY N'!$D$10:'ZASOBY N'!$D415,'ZASOBY N'!$D415,'ZASOBY N'!$H$10:'ZASOBY N'!$H415,'ZASOBY N'!$H415 )</f>
        <v>0</v>
      </c>
      <c r="CB416" s="411">
        <f t="shared" si="150"/>
        <v>0</v>
      </c>
      <c r="CC416" s="412">
        <f t="shared" si="151"/>
        <v>0</v>
      </c>
      <c r="CE416" s="414" t="str">
        <f>IF(AND(CG416=1,CH416=1,SUMIF($C416:$C$525,$C416,$AH416:$AH$525)=$AH416),$AH416,IF($CJ416&gt;0,$CJ416,IF(AND(COUNTIF($C$11:$C415,$C416)&gt;=1,COUNTIF($D415:$D415,$D416)&gt;=1),"",IF(AND(SUMIF($C416:$C$525,$C416,$AH416:$AH$525)&gt;$AH416,SUMIF($D416:$D$525,$D416,$AH416:$AH$525)&gt;$AH416),_xlfn.AGGREGATE(14,4,$CI$11:$CI$31*($C$11:$C$31=$C416),1),""))))</f>
        <v/>
      </c>
      <c r="CG416" s="409">
        <f>COUNTIFS('ZASOBY N'!$B415:$B$525,'ZASOBY N'!$B415,'ZASOBY N'!$C415:'ZASOBY N'!$C$525,'ZASOBY N'!$C415,'ZASOBY N'!$D415:'ZASOBY N'!$D$525,'ZASOBY N'!$D415,'ZASOBY N'!$H415:'ZASOBY N'!$H$525,'ZASOBY N'!$H415 )</f>
        <v>0</v>
      </c>
      <c r="CH416" s="410">
        <f>COUNTIFS('ZASOBY N'!$B$10:$B415,'ZASOBY N'!$B415,'ZASOBY N'!$C$10:'ZASOBY N'!$C415,'ZASOBY N'!$C415,'ZASOBY N'!$D$10:'ZASOBY N'!$D415,'ZASOBY N'!$D415,'ZASOBY N'!$H$10:'ZASOBY N'!$H415,'ZASOBY N'!$H415 )</f>
        <v>0</v>
      </c>
      <c r="CI416" s="411">
        <f t="shared" si="152"/>
        <v>0</v>
      </c>
      <c r="CJ416" s="412">
        <f t="shared" si="153"/>
        <v>0</v>
      </c>
      <c r="CL416" s="414" t="str">
        <f>IF(AND(CN416=1,CO416=1,SUMIF($C416:$C$525,$C416,$AG416:$AG$525)=$AG416),$AG416,IF($CQ416&gt;0,$CQ416,IF(AND(COUNTIF($C$11:$C415,$C416)&gt;=1,COUNTIF($D415:$D415,$D416)&gt;=1),"",IF(AND(SUMIF($C416:$C$525,$C416,$AG416:$AG$525)&gt;$AG416,SUMIF($D416:$D$525,$D416,$AG416:$AG$525)&gt;$AG416),_xlfn.AGGREGATE(14,4,$CP$11:$CP$31*($C$11:$C$31=$C416),1),""))))</f>
        <v/>
      </c>
      <c r="CN416" s="409">
        <f>COUNTIFS('ZASOBY N'!$B415:$B$525,'ZASOBY N'!$B415,'ZASOBY N'!$C415:'ZASOBY N'!$C$525,'ZASOBY N'!$C415,'ZASOBY N'!$D415:'ZASOBY N'!$D$525,'ZASOBY N'!$D415,'ZASOBY N'!$H415:'ZASOBY N'!$H$525,'ZASOBY N'!$H415 )</f>
        <v>0</v>
      </c>
      <c r="CO416" s="410">
        <f>COUNTIFS('ZASOBY N'!$B$10:$B415,'ZASOBY N'!$B415,'ZASOBY N'!$C$10:'ZASOBY N'!$C415,'ZASOBY N'!$C415,'ZASOBY N'!$D$10:'ZASOBY N'!$D415,'ZASOBY N'!$D415,'ZASOBY N'!$H$10:'ZASOBY N'!$H415,'ZASOBY N'!$H415 )</f>
        <v>0</v>
      </c>
      <c r="CP416" s="411">
        <f t="shared" si="154"/>
        <v>0</v>
      </c>
      <c r="CQ416" s="412">
        <f t="shared" si="155"/>
        <v>0</v>
      </c>
      <c r="CS416" s="414" t="str">
        <f>IF(AND(CU416=1,CV416=1,SUMIF($C416:$C$525,$C416,$AF416:$AF$525)=$AF416),$AF416,IF($CX416&gt;0,$CX416,IF(AND(COUNTIF($C$11:$C415,$C416)&gt;=1,COUNTIF($D415:$D415,$D416)&gt;=1),"",IF(AND(SUMIF($C416:$C$525,$C416,$AF416:$AF$525)&gt;$AF416,SUMIF($D416:$D$525,$D416,$AF416:$AF$525)&gt;$AF416),_xlfn.AGGREGATE(14,4,$CW$11:$CW$31*($C$11:$C$31=$C416),1),""))))</f>
        <v/>
      </c>
      <c r="CU416" s="409">
        <f>COUNTIFS('ZASOBY N'!$B415:$B$525,'ZASOBY N'!$B415,'ZASOBY N'!$C415:'ZASOBY N'!$C$525,'ZASOBY N'!$C415,'ZASOBY N'!$D415:'ZASOBY N'!$D$525,'ZASOBY N'!$D415,'ZASOBY N'!$H415:'ZASOBY N'!$H$525,'ZASOBY N'!$H415 )</f>
        <v>0</v>
      </c>
      <c r="CV416" s="410">
        <f>COUNTIFS('ZASOBY N'!$B$10:$B415,'ZASOBY N'!$B415,'ZASOBY N'!$C$10:'ZASOBY N'!$C415,'ZASOBY N'!$C415,'ZASOBY N'!$D$10:'ZASOBY N'!$D415,'ZASOBY N'!$D415,'ZASOBY N'!$H$10:'ZASOBY N'!$H415,'ZASOBY N'!$H415 )</f>
        <v>0</v>
      </c>
      <c r="CW416" s="411">
        <f t="shared" si="156"/>
        <v>0</v>
      </c>
      <c r="CX416" s="412">
        <f t="shared" si="157"/>
        <v>0</v>
      </c>
      <c r="CZ416" s="414" t="str">
        <f>IF(AND(DB416=1,DC416=1,SUMIF($C416:$C$525,$C416,$AE416:$AE$525)=$AE416),$AE416,IF($DE416&gt;0,$DE416,IF(AND(COUNTIF($C$11:$C415,$C416)&gt;=1,COUNTIF($D415:$D415,$D416)&gt;=1),"",IF(AND(SUMIF($C416:$C$525,$C416,$AE416:$AE$525)&gt;$AE416,SUMIF($D416:$D$525,$D416,$AE416:$AE$525)&gt;$AE416),_xlfn.AGGREGATE(14,4,$DD$11:$DD$31*($C$11:$C$31=$C416),1),""))))</f>
        <v/>
      </c>
      <c r="DB416" s="409">
        <f>COUNTIFS('ZASOBY N'!$B415:$B$525,'ZASOBY N'!$B415,'ZASOBY N'!$C415:'ZASOBY N'!$C$525,'ZASOBY N'!$C415,'ZASOBY N'!$D415:'ZASOBY N'!$D$525,'ZASOBY N'!$D415,'ZASOBY N'!$H415:'ZASOBY N'!$H$525,'ZASOBY N'!$H415 )</f>
        <v>0</v>
      </c>
      <c r="DC416" s="410">
        <f>COUNTIFS('ZASOBY N'!$B$10:$B415,'ZASOBY N'!$B415,'ZASOBY N'!$C$10:'ZASOBY N'!$C415,'ZASOBY N'!$C415,'ZASOBY N'!$D$10:'ZASOBY N'!$D415,'ZASOBY N'!$D415,'ZASOBY N'!$H$10:'ZASOBY N'!$H415,'ZASOBY N'!$H415 )</f>
        <v>0</v>
      </c>
      <c r="DD416" s="411">
        <f t="shared" si="158"/>
        <v>0</v>
      </c>
      <c r="DE416" s="412">
        <f t="shared" si="159"/>
        <v>0</v>
      </c>
      <c r="DF416" s="399" t="str">
        <f>IF(AND(DI416=1,DJ416=1,SUMIF($C416:$C$525,$C416,$AD416:$AD$525)=$AD416),$AD416,IF($DL416&gt;0,$DL416,IF(B416="","",IF(AND(COUNTIF($C$11:$C415,$C416)&gt;=1,COUNTIF($D415:$D415,$D416)&gt;=1,COUNTIF($Z413:$Z415,$C416)=0),"",IF(AND(COUNTIF($C$11:$C415,$C416)&gt;=1,COUNTIF($D415:$D415,$D416)&gt;=1),"UJĘTO WYŻEJ",IF(AND(SUMIF($C416:$C$525,$C416,$AD416:$AD$525)&gt;$AD416,SUMIF($D416:$D$525,$D416,$AD416:$AD$525)&gt;$AD416),_xlfn.AGGREGATE(14,4,$DK$11:$DK$31*($C$11:$C$31=$C416),1),""))))))</f>
        <v/>
      </c>
      <c r="DG416" s="414" t="str">
        <f>IF(AND(DI416=1,DJ416=1,SUMIF($C416:$C$525,$C416,$AD416:$AD$525)=$AD416),$AD416,IF($DL416&gt;0,$DL416,IF(AND(COUNTIF($C$11:$C415,$C416)&gt;=1,COUNTIF($D415:$D415,$D416)&gt;=1),"",IF(AND(SUMIF($C416:$C$525,$C416,$AD416:$AD$525)&gt;$AD416,SUMIF($D416:$D$525,$D416,$AD416:$AD$525)&gt;$AD416),_xlfn.AGGREGATE(14,4,$DK$11:$DK$31*($C$11:$C$31=$C416),1),""))))</f>
        <v/>
      </c>
      <c r="DI416" s="409">
        <f>COUNTIFS('ZASOBY N'!$B415:$B$525,'ZASOBY N'!$B415,'ZASOBY N'!$C415:'ZASOBY N'!$C$525,'ZASOBY N'!$C415,'ZASOBY N'!$D415:'ZASOBY N'!$D$525,'ZASOBY N'!$D415,'ZASOBY N'!$H415:'ZASOBY N'!$H$525,'ZASOBY N'!$H415 )</f>
        <v>0</v>
      </c>
      <c r="DJ416" s="410">
        <f>COUNTIFS('ZASOBY N'!$B$10:$B415,'ZASOBY N'!$B415,'ZASOBY N'!$C$10:'ZASOBY N'!$C415,'ZASOBY N'!$C415,'ZASOBY N'!$D$10:'ZASOBY N'!$D415,'ZASOBY N'!$D415,'ZASOBY N'!$H$10:'ZASOBY N'!$H415,'ZASOBY N'!$H415 )</f>
        <v>0</v>
      </c>
      <c r="DK416" s="411">
        <f t="shared" si="160"/>
        <v>0</v>
      </c>
      <c r="DL416" s="412">
        <f t="shared" si="161"/>
        <v>0</v>
      </c>
    </row>
    <row r="417" spans="1:116" ht="18.899999999999999" customHeight="1" x14ac:dyDescent="0.3">
      <c r="A417" s="219"/>
      <c r="B417" s="152" t="str">
        <f>IF('ZASOBY N'!A416="","",'ZASOBY N'!A416)</f>
        <v/>
      </c>
      <c r="C417" s="462" t="str">
        <f>IF('ZASOBY N'!C416="","",'ZASOBY N'!C416)</f>
        <v/>
      </c>
      <c r="D417" s="137" t="str">
        <f>IF('ZASOBY N'!B416="","",'ZASOBY N'!B416)</f>
        <v/>
      </c>
      <c r="E417" s="138"/>
      <c r="F417" s="356" t="str">
        <f>IF('ZASOBY N'!D416="","",'ZASOBY N'!D416)</f>
        <v/>
      </c>
      <c r="G417" s="220" t="str">
        <f>IF('ZASOBY N'!G416="","",'ZASOBY N'!G416)</f>
        <v/>
      </c>
      <c r="H417" s="221" t="str">
        <f>IF('ZASOBY N'!F416="","",'ZASOBY N'!F416)</f>
        <v/>
      </c>
      <c r="I417" s="221" t="str">
        <f>IF('ZASOBY N'!G416="","",'ZASOBY N'!G416)</f>
        <v/>
      </c>
      <c r="J417" s="221" t="str">
        <f>IF('ZASOBY N'!H416="","",'ZASOBY N'!H416)</f>
        <v/>
      </c>
      <c r="K417" s="214">
        <v>0</v>
      </c>
      <c r="L417" s="214">
        <v>0</v>
      </c>
      <c r="M417" s="214">
        <v>0</v>
      </c>
      <c r="N417" s="222" t="str">
        <f>IF('ZASOBY N'!BD416="x","",IF(W417="","",'ZASOBY N'!E416))</f>
        <v/>
      </c>
      <c r="O417" s="223">
        <v>0</v>
      </c>
      <c r="P417" s="223">
        <v>0</v>
      </c>
      <c r="Q417" s="226" t="str">
        <f>IF($N417="","",'UPR BILANS N'!G417*'UPR BILANS N'!N417)</f>
        <v/>
      </c>
      <c r="R417" s="225" t="str">
        <f>IF($N417="","",'ZASOBY N'!O416)</f>
        <v/>
      </c>
      <c r="S417" s="225" t="str">
        <f>IF($N417="","",IF('ZASOBY N'!Q416="",0,'ZASOBY N'!Q416))</f>
        <v/>
      </c>
      <c r="T417" s="225" t="str">
        <f>IF($N417="","",'ZASOBY N'!V416)</f>
        <v/>
      </c>
      <c r="U417" s="225" t="str">
        <f>IF($N417="","",IF('ZASOBY N'!AG416="",0,'ZASOBY N'!AG416))</f>
        <v/>
      </c>
      <c r="V417" s="225" t="str">
        <f>IF($N417="","",IF(NN!P419="",0,NN!P419))</f>
        <v/>
      </c>
      <c r="W417" s="225" t="str">
        <f t="shared" si="139"/>
        <v/>
      </c>
      <c r="X417" s="226" t="str">
        <f t="shared" si="142"/>
        <v/>
      </c>
      <c r="Y417" s="225" t="str">
        <f>IF('ZASOBY N'!AU416="","",IF(C417&lt;&gt;C416,'ZASOBY N'!AU416,IF(D417&lt;&gt;D416,'ZASOBY N'!AU416,IF(F417&lt;&gt;F416,'ZASOBY N'!AU416,IF(G417&lt;&gt;G416,'ZASOBY N'!AU416,IF(J417&lt;&gt;J416,'ZASOBY N'!AU416,IF(NN!AC419="","",IF(AND(C416=C417,H416=H417,J416=J417,NN!AC419&gt;0),"",IF(AND(C417=C418,H417=DO415,NN!CW417&gt;0),'ZASOBY N'!AU416,'ZASOBY N'!AU416)))))))))</f>
        <v/>
      </c>
      <c r="Z417" s="225" t="str">
        <f t="shared" si="140"/>
        <v/>
      </c>
      <c r="AA417" s="227" t="str">
        <f t="shared" si="144"/>
        <v/>
      </c>
      <c r="AB417" s="400" t="str">
        <f t="shared" si="141"/>
        <v/>
      </c>
      <c r="AC417" s="228" t="str">
        <f t="shared" si="143"/>
        <v/>
      </c>
      <c r="AD417" s="222">
        <f>IF(B417="",0,IF(F417="",0,INDEX(POBRANIE_!$B$6:$F$101,MATCH('UPR BILANS N'!$F417,POBRANIE_!$A$6:$A$101,0),2)))</f>
        <v>0</v>
      </c>
      <c r="AE417" s="224">
        <f>IF(OR('ZASOBY N'!G416="",'ZASOBY N'!E416=""),0,IF(B417="",0,'ZASOBY N'!G416*'ZASOBY N'!E416))</f>
        <v>0</v>
      </c>
      <c r="AF417" s="225">
        <f>IF('ZASOBY N'!O416="",0,'ZASOBY N'!O416)</f>
        <v>0</v>
      </c>
      <c r="AG417" s="225">
        <f>IF('ZASOBY N'!Q416="",0,'ZASOBY N'!Q416)</f>
        <v>0</v>
      </c>
      <c r="AH417" s="225">
        <f>IF('ZASOBY N'!V416="",0,'ZASOBY N'!V416)</f>
        <v>0</v>
      </c>
      <c r="AI417" s="225">
        <f>IF('ZASOBY N'!AG416="",0,'ZASOBY N'!AG416)</f>
        <v>0</v>
      </c>
      <c r="AJ417" s="225">
        <f>IF(NN!P419="",0,IF(NN!P419="BRAK kol.7","BRAK BADAŃ",NN!P419))</f>
        <v>0</v>
      </c>
      <c r="AK417" s="225">
        <f>IF(NN!AC419="",0,IF(NN!AC419="BRAK kol.7","BRAK BADAŃ",NN!AC419))</f>
        <v>0</v>
      </c>
      <c r="BJ417" s="414" t="str">
        <f>IF(AND(BL417=1,BM417=1,SUMIF($C417:$C$525,$C417,$AK417:$AK$525)=$AK417),$AK417,IF($BO417&gt;0,$BO417,IF(AND(COUNTIF($C$11:$C416,$C417)&gt;=1,COUNTIF($D416:$D416,$D417)&gt;=1),"",IF(AND(SUMIF($C417:$C$525,$C417,$AK417:$AK$525)&gt;=$AK417,SUMIF($D417:$D$525,$D417,$AK417:$AK$525)&gt;=$AK417),SUMIF($C417:$C$525,$C417,$AK417:$AK$525),""))))</f>
        <v/>
      </c>
      <c r="BL417" s="409">
        <f>COUNTIFS('ZASOBY N'!$B416:$B$525,'ZASOBY N'!$B416,'ZASOBY N'!$C416:'ZASOBY N'!$C$525,'ZASOBY N'!$C416,'ZASOBY N'!$D416:'ZASOBY N'!$D$525,'ZASOBY N'!$D416,'ZASOBY N'!$H416:'ZASOBY N'!$H$525,'ZASOBY N'!$H416 )</f>
        <v>0</v>
      </c>
      <c r="BM417" s="410">
        <f>COUNTIFS('ZASOBY N'!$B$10:$B416,'ZASOBY N'!$B416,'ZASOBY N'!$C$10:'ZASOBY N'!$C416,'ZASOBY N'!$C416,'ZASOBY N'!$D$10:'ZASOBY N'!$D416,'ZASOBY N'!$D416,'ZASOBY N'!$H$10:'ZASOBY N'!$H416,'ZASOBY N'!$H416 )</f>
        <v>0</v>
      </c>
      <c r="BN417" s="411">
        <f t="shared" si="145"/>
        <v>0</v>
      </c>
      <c r="BO417" s="412">
        <f t="shared" si="146"/>
        <v>0</v>
      </c>
      <c r="BP417" s="94" t="str">
        <f t="shared" si="147"/>
        <v/>
      </c>
      <c r="BQ417" s="414" t="str">
        <f>IF(AND(BS417=1,BT417=1,SUMIF($C417:$C$525,$C417,$AJ417:$AJ$525)=$AJ417),$AJ417,IF($BV417&gt;0,$BV417,IF(AND(COUNTIF($C$11:$C416,$C417)&gt;=1,COUNTIF($D416:$D416,$D417)&gt;=1),"",IF(AND(SUMIF($C417:$C$525,$C417,$AJ417:$AJ$525)&gt;$AJ417,SUMIF($D417:$D$525,$D417,$AJ417:$AJ$525)&gt;$AJ417),SUMIF($C417:$C$525,$C417,$AJ417:$AJ$525),""))))</f>
        <v/>
      </c>
      <c r="BS417" s="409">
        <f>COUNTIFS('ZASOBY N'!$B416:$B$525,'ZASOBY N'!$B416,'ZASOBY N'!$C416:'ZASOBY N'!$C$525,'ZASOBY N'!$C416,'ZASOBY N'!$D416:'ZASOBY N'!$D$525,'ZASOBY N'!$D416,'ZASOBY N'!$H416:'ZASOBY N'!$H$525,'ZASOBY N'!$H416 )</f>
        <v>0</v>
      </c>
      <c r="BT417" s="410">
        <f>COUNTIFS('ZASOBY N'!$B$10:$B416,'ZASOBY N'!$B416,'ZASOBY N'!$C$10:'ZASOBY N'!$C416,'ZASOBY N'!$C416,'ZASOBY N'!$D$10:'ZASOBY N'!$D416,'ZASOBY N'!$D416,'ZASOBY N'!$H$10:'ZASOBY N'!$H416,'ZASOBY N'!$H416 )</f>
        <v>0</v>
      </c>
      <c r="BU417" s="411">
        <f t="shared" si="148"/>
        <v>0</v>
      </c>
      <c r="BV417" s="412">
        <f t="shared" si="149"/>
        <v>0</v>
      </c>
      <c r="BW417" s="94" t="s">
        <v>499</v>
      </c>
      <c r="BX417" s="414" t="str">
        <f>IF(AND(BZ417=1,CA417=1,SUMIF($C417:$C$525,$C417,$AI417:$AI$525)=$AI417),$AI417,IF($CC417&gt;0,$CC417,IF(AND(COUNTIF($C$11:$C416,$C417)&gt;=1,COUNTIF($D416:$D416,$D417)&gt;=1),"",IF(AND(SUMIF($C417:$C$525,$C417,$AI417:$AI$525)&gt;$AI417,SUMIF($D417:$D$525,$D417,$AI417:$AI$525)&gt;$IG417),_xlfn.AGGREGATE(14,4,$CB$11:$CB$31*($C$11:$C$31=$C417),1),""))))</f>
        <v/>
      </c>
      <c r="BZ417" s="409">
        <f>COUNTIFS('ZASOBY N'!$B416:$B$525,'ZASOBY N'!$B416,'ZASOBY N'!$C416:'ZASOBY N'!$C$525,'ZASOBY N'!$C416,'ZASOBY N'!$D416:'ZASOBY N'!$D$525,'ZASOBY N'!$D416,'ZASOBY N'!$H416:'ZASOBY N'!$H$525,'ZASOBY N'!$H416 )</f>
        <v>0</v>
      </c>
      <c r="CA417" s="410">
        <f>COUNTIFS('ZASOBY N'!$B$10:$B416,'ZASOBY N'!$B416,'ZASOBY N'!$C$10:'ZASOBY N'!$C416,'ZASOBY N'!$C416,'ZASOBY N'!$D$10:'ZASOBY N'!$D416,'ZASOBY N'!$D416,'ZASOBY N'!$H$10:'ZASOBY N'!$H416,'ZASOBY N'!$H416 )</f>
        <v>0</v>
      </c>
      <c r="CB417" s="411">
        <f t="shared" si="150"/>
        <v>0</v>
      </c>
      <c r="CC417" s="412">
        <f t="shared" si="151"/>
        <v>0</v>
      </c>
      <c r="CE417" s="414" t="str">
        <f>IF(AND(CG417=1,CH417=1,SUMIF($C417:$C$525,$C417,$AH417:$AH$525)=$AH417),$AH417,IF($CJ417&gt;0,$CJ417,IF(AND(COUNTIF($C$11:$C416,$C417)&gt;=1,COUNTIF($D416:$D416,$D417)&gt;=1),"",IF(AND(SUMIF($C417:$C$525,$C417,$AH417:$AH$525)&gt;$AH417,SUMIF($D417:$D$525,$D417,$AH417:$AH$525)&gt;$AH417),_xlfn.AGGREGATE(14,4,$CI$11:$CI$31*($C$11:$C$31=$C417),1),""))))</f>
        <v/>
      </c>
      <c r="CG417" s="409">
        <f>COUNTIFS('ZASOBY N'!$B416:$B$525,'ZASOBY N'!$B416,'ZASOBY N'!$C416:'ZASOBY N'!$C$525,'ZASOBY N'!$C416,'ZASOBY N'!$D416:'ZASOBY N'!$D$525,'ZASOBY N'!$D416,'ZASOBY N'!$H416:'ZASOBY N'!$H$525,'ZASOBY N'!$H416 )</f>
        <v>0</v>
      </c>
      <c r="CH417" s="410">
        <f>COUNTIFS('ZASOBY N'!$B$10:$B416,'ZASOBY N'!$B416,'ZASOBY N'!$C$10:'ZASOBY N'!$C416,'ZASOBY N'!$C416,'ZASOBY N'!$D$10:'ZASOBY N'!$D416,'ZASOBY N'!$D416,'ZASOBY N'!$H$10:'ZASOBY N'!$H416,'ZASOBY N'!$H416 )</f>
        <v>0</v>
      </c>
      <c r="CI417" s="411">
        <f t="shared" si="152"/>
        <v>0</v>
      </c>
      <c r="CJ417" s="412">
        <f t="shared" si="153"/>
        <v>0</v>
      </c>
      <c r="CL417" s="414" t="str">
        <f>IF(AND(CN417=1,CO417=1,SUMIF($C417:$C$525,$C417,$AG417:$AG$525)=$AG417),$AG417,IF($CQ417&gt;0,$CQ417,IF(AND(COUNTIF($C$11:$C416,$C417)&gt;=1,COUNTIF($D416:$D416,$D417)&gt;=1),"",IF(AND(SUMIF($C417:$C$525,$C417,$AG417:$AG$525)&gt;$AG417,SUMIF($D417:$D$525,$D417,$AG417:$AG$525)&gt;$AG417),_xlfn.AGGREGATE(14,4,$CP$11:$CP$31*($C$11:$C$31=$C417),1),""))))</f>
        <v/>
      </c>
      <c r="CN417" s="409">
        <f>COUNTIFS('ZASOBY N'!$B416:$B$525,'ZASOBY N'!$B416,'ZASOBY N'!$C416:'ZASOBY N'!$C$525,'ZASOBY N'!$C416,'ZASOBY N'!$D416:'ZASOBY N'!$D$525,'ZASOBY N'!$D416,'ZASOBY N'!$H416:'ZASOBY N'!$H$525,'ZASOBY N'!$H416 )</f>
        <v>0</v>
      </c>
      <c r="CO417" s="410">
        <f>COUNTIFS('ZASOBY N'!$B$10:$B416,'ZASOBY N'!$B416,'ZASOBY N'!$C$10:'ZASOBY N'!$C416,'ZASOBY N'!$C416,'ZASOBY N'!$D$10:'ZASOBY N'!$D416,'ZASOBY N'!$D416,'ZASOBY N'!$H$10:'ZASOBY N'!$H416,'ZASOBY N'!$H416 )</f>
        <v>0</v>
      </c>
      <c r="CP417" s="411">
        <f t="shared" si="154"/>
        <v>0</v>
      </c>
      <c r="CQ417" s="412">
        <f t="shared" si="155"/>
        <v>0</v>
      </c>
      <c r="CS417" s="414" t="str">
        <f>IF(AND(CU417=1,CV417=1,SUMIF($C417:$C$525,$C417,$AF417:$AF$525)=$AF417),$AF417,IF($CX417&gt;0,$CX417,IF(AND(COUNTIF($C$11:$C416,$C417)&gt;=1,COUNTIF($D416:$D416,$D417)&gt;=1),"",IF(AND(SUMIF($C417:$C$525,$C417,$AF417:$AF$525)&gt;$AF417,SUMIF($D417:$D$525,$D417,$AF417:$AF$525)&gt;$AF417),_xlfn.AGGREGATE(14,4,$CW$11:$CW$31*($C$11:$C$31=$C417),1),""))))</f>
        <v/>
      </c>
      <c r="CU417" s="409">
        <f>COUNTIFS('ZASOBY N'!$B416:$B$525,'ZASOBY N'!$B416,'ZASOBY N'!$C416:'ZASOBY N'!$C$525,'ZASOBY N'!$C416,'ZASOBY N'!$D416:'ZASOBY N'!$D$525,'ZASOBY N'!$D416,'ZASOBY N'!$H416:'ZASOBY N'!$H$525,'ZASOBY N'!$H416 )</f>
        <v>0</v>
      </c>
      <c r="CV417" s="410">
        <f>COUNTIFS('ZASOBY N'!$B$10:$B416,'ZASOBY N'!$B416,'ZASOBY N'!$C$10:'ZASOBY N'!$C416,'ZASOBY N'!$C416,'ZASOBY N'!$D$10:'ZASOBY N'!$D416,'ZASOBY N'!$D416,'ZASOBY N'!$H$10:'ZASOBY N'!$H416,'ZASOBY N'!$H416 )</f>
        <v>0</v>
      </c>
      <c r="CW417" s="411">
        <f t="shared" si="156"/>
        <v>0</v>
      </c>
      <c r="CX417" s="412">
        <f t="shared" si="157"/>
        <v>0</v>
      </c>
      <c r="CZ417" s="414" t="str">
        <f>IF(AND(DB417=1,DC417=1,SUMIF($C417:$C$525,$C417,$AE417:$AE$525)=$AE417),$AE417,IF($DE417&gt;0,$DE417,IF(AND(COUNTIF($C$11:$C416,$C417)&gt;=1,COUNTIF($D416:$D416,$D417)&gt;=1),"",IF(AND(SUMIF($C417:$C$525,$C417,$AE417:$AE$525)&gt;$AE417,SUMIF($D417:$D$525,$D417,$AE417:$AE$525)&gt;$AE417),_xlfn.AGGREGATE(14,4,$DD$11:$DD$31*($C$11:$C$31=$C417),1),""))))</f>
        <v/>
      </c>
      <c r="DB417" s="409">
        <f>COUNTIFS('ZASOBY N'!$B416:$B$525,'ZASOBY N'!$B416,'ZASOBY N'!$C416:'ZASOBY N'!$C$525,'ZASOBY N'!$C416,'ZASOBY N'!$D416:'ZASOBY N'!$D$525,'ZASOBY N'!$D416,'ZASOBY N'!$H416:'ZASOBY N'!$H$525,'ZASOBY N'!$H416 )</f>
        <v>0</v>
      </c>
      <c r="DC417" s="410">
        <f>COUNTIFS('ZASOBY N'!$B$10:$B416,'ZASOBY N'!$B416,'ZASOBY N'!$C$10:'ZASOBY N'!$C416,'ZASOBY N'!$C416,'ZASOBY N'!$D$10:'ZASOBY N'!$D416,'ZASOBY N'!$D416,'ZASOBY N'!$H$10:'ZASOBY N'!$H416,'ZASOBY N'!$H416 )</f>
        <v>0</v>
      </c>
      <c r="DD417" s="411">
        <f t="shared" si="158"/>
        <v>0</v>
      </c>
      <c r="DE417" s="412">
        <f t="shared" si="159"/>
        <v>0</v>
      </c>
      <c r="DF417" s="399" t="str">
        <f>IF(AND(DI417=1,DJ417=1,SUMIF($C417:$C$525,$C417,$AD417:$AD$525)=$AD417),$AD417,IF($DL417&gt;0,$DL417,IF(B417="","",IF(AND(COUNTIF($C$11:$C416,$C417)&gt;=1,COUNTIF($D416:$D416,$D417)&gt;=1,COUNTIF($Z414:$Z416,$C417)=0),"",IF(AND(COUNTIF($C$11:$C416,$C417)&gt;=1,COUNTIF($D416:$D416,$D417)&gt;=1),"UJĘTO WYŻEJ",IF(AND(SUMIF($C417:$C$525,$C417,$AD417:$AD$525)&gt;$AD417,SUMIF($D417:$D$525,$D417,$AD417:$AD$525)&gt;$AD417),_xlfn.AGGREGATE(14,4,$DK$11:$DK$31*($C$11:$C$31=$C417),1),""))))))</f>
        <v/>
      </c>
      <c r="DG417" s="414" t="str">
        <f>IF(AND(DI417=1,DJ417=1,SUMIF($C417:$C$525,$C417,$AD417:$AD$525)=$AD417),$AD417,IF($DL417&gt;0,$DL417,IF(AND(COUNTIF($C$11:$C416,$C417)&gt;=1,COUNTIF($D416:$D416,$D417)&gt;=1),"",IF(AND(SUMIF($C417:$C$525,$C417,$AD417:$AD$525)&gt;$AD417,SUMIF($D417:$D$525,$D417,$AD417:$AD$525)&gt;$AD417),_xlfn.AGGREGATE(14,4,$DK$11:$DK$31*($C$11:$C$31=$C417),1),""))))</f>
        <v/>
      </c>
      <c r="DI417" s="409">
        <f>COUNTIFS('ZASOBY N'!$B416:$B$525,'ZASOBY N'!$B416,'ZASOBY N'!$C416:'ZASOBY N'!$C$525,'ZASOBY N'!$C416,'ZASOBY N'!$D416:'ZASOBY N'!$D$525,'ZASOBY N'!$D416,'ZASOBY N'!$H416:'ZASOBY N'!$H$525,'ZASOBY N'!$H416 )</f>
        <v>0</v>
      </c>
      <c r="DJ417" s="410">
        <f>COUNTIFS('ZASOBY N'!$B$10:$B416,'ZASOBY N'!$B416,'ZASOBY N'!$C$10:'ZASOBY N'!$C416,'ZASOBY N'!$C416,'ZASOBY N'!$D$10:'ZASOBY N'!$D416,'ZASOBY N'!$D416,'ZASOBY N'!$H$10:'ZASOBY N'!$H416,'ZASOBY N'!$H416 )</f>
        <v>0</v>
      </c>
      <c r="DK417" s="411">
        <f t="shared" si="160"/>
        <v>0</v>
      </c>
      <c r="DL417" s="412">
        <f t="shared" si="161"/>
        <v>0</v>
      </c>
    </row>
    <row r="418" spans="1:116" ht="18.899999999999999" customHeight="1" x14ac:dyDescent="0.3">
      <c r="A418" s="219"/>
      <c r="B418" s="152" t="str">
        <f>IF('ZASOBY N'!A417="","",'ZASOBY N'!A417)</f>
        <v/>
      </c>
      <c r="C418" s="462" t="str">
        <f>IF('ZASOBY N'!C417="","",'ZASOBY N'!C417)</f>
        <v/>
      </c>
      <c r="D418" s="137" t="str">
        <f>IF('ZASOBY N'!B417="","",'ZASOBY N'!B417)</f>
        <v/>
      </c>
      <c r="E418" s="138"/>
      <c r="F418" s="356" t="str">
        <f>IF('ZASOBY N'!D417="","",'ZASOBY N'!D417)</f>
        <v/>
      </c>
      <c r="G418" s="220" t="str">
        <f>IF('ZASOBY N'!G417="","",'ZASOBY N'!G417)</f>
        <v/>
      </c>
      <c r="H418" s="221" t="str">
        <f>IF('ZASOBY N'!F417="","",'ZASOBY N'!F417)</f>
        <v/>
      </c>
      <c r="I418" s="221" t="str">
        <f>IF('ZASOBY N'!G417="","",'ZASOBY N'!G417)</f>
        <v/>
      </c>
      <c r="J418" s="221" t="str">
        <f>IF('ZASOBY N'!H417="","",'ZASOBY N'!H417)</f>
        <v/>
      </c>
      <c r="K418" s="214">
        <v>0</v>
      </c>
      <c r="L418" s="214">
        <v>0</v>
      </c>
      <c r="M418" s="214">
        <v>0</v>
      </c>
      <c r="N418" s="222" t="str">
        <f>IF('ZASOBY N'!BD417="x","",IF(W418="","",'ZASOBY N'!E417))</f>
        <v/>
      </c>
      <c r="O418" s="223">
        <v>0</v>
      </c>
      <c r="P418" s="223">
        <v>0</v>
      </c>
      <c r="Q418" s="226" t="str">
        <f>IF($N418="","",'UPR BILANS N'!G418*'UPR BILANS N'!N418)</f>
        <v/>
      </c>
      <c r="R418" s="225" t="str">
        <f>IF($N418="","",'ZASOBY N'!O417)</f>
        <v/>
      </c>
      <c r="S418" s="225" t="str">
        <f>IF($N418="","",IF('ZASOBY N'!Q417="",0,'ZASOBY N'!Q417))</f>
        <v/>
      </c>
      <c r="T418" s="225" t="str">
        <f>IF($N418="","",'ZASOBY N'!V417)</f>
        <v/>
      </c>
      <c r="U418" s="225" t="str">
        <f>IF($N418="","",IF('ZASOBY N'!AG417="",0,'ZASOBY N'!AG417))</f>
        <v/>
      </c>
      <c r="V418" s="225" t="str">
        <f>IF($N418="","",IF(NN!P420="",0,NN!P420))</f>
        <v/>
      </c>
      <c r="W418" s="225" t="str">
        <f t="shared" si="139"/>
        <v/>
      </c>
      <c r="X418" s="226" t="str">
        <f t="shared" si="142"/>
        <v/>
      </c>
      <c r="Y418" s="225" t="str">
        <f>IF('ZASOBY N'!AU417="","",IF(C418&lt;&gt;C417,'ZASOBY N'!AU417,IF(D418&lt;&gt;D417,'ZASOBY N'!AU417,IF(F418&lt;&gt;F417,'ZASOBY N'!AU417,IF(G418&lt;&gt;G417,'ZASOBY N'!AU417,IF(J418&lt;&gt;J417,'ZASOBY N'!AU417,IF(NN!AC420="","",IF(AND(C417=C418,H417=H418,J417=J418,NN!AC420&gt;0),"",IF(AND(C418=C419,H418=DO416,NN!CW418&gt;0),'ZASOBY N'!AU417,'ZASOBY N'!AU417)))))))))</f>
        <v/>
      </c>
      <c r="Z418" s="225" t="str">
        <f t="shared" si="140"/>
        <v/>
      </c>
      <c r="AA418" s="227" t="str">
        <f t="shared" si="144"/>
        <v/>
      </c>
      <c r="AB418" s="400" t="str">
        <f t="shared" si="141"/>
        <v/>
      </c>
      <c r="AC418" s="228" t="str">
        <f t="shared" si="143"/>
        <v/>
      </c>
      <c r="AD418" s="222">
        <f>IF(B418="",0,IF(F418="",0,INDEX(POBRANIE_!$B$6:$F$101,MATCH('UPR BILANS N'!$F418,POBRANIE_!$A$6:$A$101,0),2)))</f>
        <v>0</v>
      </c>
      <c r="AE418" s="224">
        <f>IF(OR('ZASOBY N'!G417="",'ZASOBY N'!E417=""),0,IF(B418="",0,'ZASOBY N'!G417*'ZASOBY N'!E417))</f>
        <v>0</v>
      </c>
      <c r="AF418" s="225">
        <f>IF('ZASOBY N'!O417="",0,'ZASOBY N'!O417)</f>
        <v>0</v>
      </c>
      <c r="AG418" s="225">
        <f>IF('ZASOBY N'!Q417="",0,'ZASOBY N'!Q417)</f>
        <v>0</v>
      </c>
      <c r="AH418" s="225">
        <f>IF('ZASOBY N'!V417="",0,'ZASOBY N'!V417)</f>
        <v>0</v>
      </c>
      <c r="AI418" s="225">
        <f>IF('ZASOBY N'!AG417="",0,'ZASOBY N'!AG417)</f>
        <v>0</v>
      </c>
      <c r="AJ418" s="225">
        <f>IF(NN!P420="",0,IF(NN!P420="BRAK kol.7","BRAK BADAŃ",NN!P420))</f>
        <v>0</v>
      </c>
      <c r="AK418" s="225">
        <f>IF(NN!AC420="",0,IF(NN!AC420="BRAK kol.7","BRAK BADAŃ",NN!AC420))</f>
        <v>0</v>
      </c>
      <c r="BJ418" s="414" t="str">
        <f>IF(AND(BL418=1,BM418=1,SUMIF($C418:$C$525,$C418,$AK418:$AK$525)=$AK418),$AK418,IF($BO418&gt;0,$BO418,IF(AND(COUNTIF($C$11:$C417,$C418)&gt;=1,COUNTIF($D417:$D417,$D418)&gt;=1),"",IF(AND(SUMIF($C418:$C$525,$C418,$AK418:$AK$525)&gt;=$AK418,SUMIF($D418:$D$525,$D418,$AK418:$AK$525)&gt;=$AK418),SUMIF($C418:$C$525,$C418,$AK418:$AK$525),""))))</f>
        <v/>
      </c>
      <c r="BL418" s="409">
        <f>COUNTIFS('ZASOBY N'!$B417:$B$525,'ZASOBY N'!$B417,'ZASOBY N'!$C417:'ZASOBY N'!$C$525,'ZASOBY N'!$C417,'ZASOBY N'!$D417:'ZASOBY N'!$D$525,'ZASOBY N'!$D417,'ZASOBY N'!$H417:'ZASOBY N'!$H$525,'ZASOBY N'!$H417 )</f>
        <v>0</v>
      </c>
      <c r="BM418" s="410">
        <f>COUNTIFS('ZASOBY N'!$B$10:$B417,'ZASOBY N'!$B417,'ZASOBY N'!$C$10:'ZASOBY N'!$C417,'ZASOBY N'!$C417,'ZASOBY N'!$D$10:'ZASOBY N'!$D417,'ZASOBY N'!$D417,'ZASOBY N'!$H$10:'ZASOBY N'!$H417,'ZASOBY N'!$H417 )</f>
        <v>0</v>
      </c>
      <c r="BN418" s="411">
        <f t="shared" si="145"/>
        <v>0</v>
      </c>
      <c r="BO418" s="412">
        <f t="shared" si="146"/>
        <v>0</v>
      </c>
      <c r="BP418" s="94" t="str">
        <f t="shared" si="147"/>
        <v/>
      </c>
      <c r="BQ418" s="414" t="str">
        <f>IF(AND(BS418=1,BT418=1,SUMIF($C418:$C$525,$C418,$AJ418:$AJ$525)=$AJ418),$AJ418,IF($BV418&gt;0,$BV418,IF(AND(COUNTIF($C$11:$C417,$C418)&gt;=1,COUNTIF($D417:$D417,$D418)&gt;=1),"",IF(AND(SUMIF($C418:$C$525,$C418,$AJ418:$AJ$525)&gt;$AJ418,SUMIF($D418:$D$525,$D418,$AJ418:$AJ$525)&gt;$AJ418),SUMIF($C418:$C$525,$C418,$AJ418:$AJ$525),""))))</f>
        <v/>
      </c>
      <c r="BS418" s="409">
        <f>COUNTIFS('ZASOBY N'!$B417:$B$525,'ZASOBY N'!$B417,'ZASOBY N'!$C417:'ZASOBY N'!$C$525,'ZASOBY N'!$C417,'ZASOBY N'!$D417:'ZASOBY N'!$D$525,'ZASOBY N'!$D417,'ZASOBY N'!$H417:'ZASOBY N'!$H$525,'ZASOBY N'!$H417 )</f>
        <v>0</v>
      </c>
      <c r="BT418" s="410">
        <f>COUNTIFS('ZASOBY N'!$B$10:$B417,'ZASOBY N'!$B417,'ZASOBY N'!$C$10:'ZASOBY N'!$C417,'ZASOBY N'!$C417,'ZASOBY N'!$D$10:'ZASOBY N'!$D417,'ZASOBY N'!$D417,'ZASOBY N'!$H$10:'ZASOBY N'!$H417,'ZASOBY N'!$H417 )</f>
        <v>0</v>
      </c>
      <c r="BU418" s="411">
        <f t="shared" si="148"/>
        <v>0</v>
      </c>
      <c r="BV418" s="412">
        <f t="shared" si="149"/>
        <v>0</v>
      </c>
      <c r="BW418" s="94" t="s">
        <v>499</v>
      </c>
      <c r="BX418" s="414" t="str">
        <f>IF(AND(BZ418=1,CA418=1,SUMIF($C418:$C$525,$C418,$AI418:$AI$525)=$AI418),$AI418,IF($CC418&gt;0,$CC418,IF(AND(COUNTIF($C$11:$C417,$C418)&gt;=1,COUNTIF($D417:$D417,$D418)&gt;=1),"",IF(AND(SUMIF($C418:$C$525,$C418,$AI418:$AI$525)&gt;$AI418,SUMIF($D418:$D$525,$D418,$AI418:$AI$525)&gt;$IG418),_xlfn.AGGREGATE(14,4,$CB$11:$CB$31*($C$11:$C$31=$C418),1),""))))</f>
        <v/>
      </c>
      <c r="BZ418" s="409">
        <f>COUNTIFS('ZASOBY N'!$B417:$B$525,'ZASOBY N'!$B417,'ZASOBY N'!$C417:'ZASOBY N'!$C$525,'ZASOBY N'!$C417,'ZASOBY N'!$D417:'ZASOBY N'!$D$525,'ZASOBY N'!$D417,'ZASOBY N'!$H417:'ZASOBY N'!$H$525,'ZASOBY N'!$H417 )</f>
        <v>0</v>
      </c>
      <c r="CA418" s="410">
        <f>COUNTIFS('ZASOBY N'!$B$10:$B417,'ZASOBY N'!$B417,'ZASOBY N'!$C$10:'ZASOBY N'!$C417,'ZASOBY N'!$C417,'ZASOBY N'!$D$10:'ZASOBY N'!$D417,'ZASOBY N'!$D417,'ZASOBY N'!$H$10:'ZASOBY N'!$H417,'ZASOBY N'!$H417 )</f>
        <v>0</v>
      </c>
      <c r="CB418" s="411">
        <f t="shared" si="150"/>
        <v>0</v>
      </c>
      <c r="CC418" s="412">
        <f t="shared" si="151"/>
        <v>0</v>
      </c>
      <c r="CE418" s="414" t="str">
        <f>IF(AND(CG418=1,CH418=1,SUMIF($C418:$C$525,$C418,$AH418:$AH$525)=$AH418),$AH418,IF($CJ418&gt;0,$CJ418,IF(AND(COUNTIF($C$11:$C417,$C418)&gt;=1,COUNTIF($D417:$D417,$D418)&gt;=1),"",IF(AND(SUMIF($C418:$C$525,$C418,$AH418:$AH$525)&gt;$AH418,SUMIF($D418:$D$525,$D418,$AH418:$AH$525)&gt;$AH418),_xlfn.AGGREGATE(14,4,$CI$11:$CI$31*($C$11:$C$31=$C418),1),""))))</f>
        <v/>
      </c>
      <c r="CG418" s="409">
        <f>COUNTIFS('ZASOBY N'!$B417:$B$525,'ZASOBY N'!$B417,'ZASOBY N'!$C417:'ZASOBY N'!$C$525,'ZASOBY N'!$C417,'ZASOBY N'!$D417:'ZASOBY N'!$D$525,'ZASOBY N'!$D417,'ZASOBY N'!$H417:'ZASOBY N'!$H$525,'ZASOBY N'!$H417 )</f>
        <v>0</v>
      </c>
      <c r="CH418" s="410">
        <f>COUNTIFS('ZASOBY N'!$B$10:$B417,'ZASOBY N'!$B417,'ZASOBY N'!$C$10:'ZASOBY N'!$C417,'ZASOBY N'!$C417,'ZASOBY N'!$D$10:'ZASOBY N'!$D417,'ZASOBY N'!$D417,'ZASOBY N'!$H$10:'ZASOBY N'!$H417,'ZASOBY N'!$H417 )</f>
        <v>0</v>
      </c>
      <c r="CI418" s="411">
        <f t="shared" si="152"/>
        <v>0</v>
      </c>
      <c r="CJ418" s="412">
        <f t="shared" si="153"/>
        <v>0</v>
      </c>
      <c r="CL418" s="414" t="str">
        <f>IF(AND(CN418=1,CO418=1,SUMIF($C418:$C$525,$C418,$AG418:$AG$525)=$AG418),$AG418,IF($CQ418&gt;0,$CQ418,IF(AND(COUNTIF($C$11:$C417,$C418)&gt;=1,COUNTIF($D417:$D417,$D418)&gt;=1),"",IF(AND(SUMIF($C418:$C$525,$C418,$AG418:$AG$525)&gt;$AG418,SUMIF($D418:$D$525,$D418,$AG418:$AG$525)&gt;$AG418),_xlfn.AGGREGATE(14,4,$CP$11:$CP$31*($C$11:$C$31=$C418),1),""))))</f>
        <v/>
      </c>
      <c r="CN418" s="409">
        <f>COUNTIFS('ZASOBY N'!$B417:$B$525,'ZASOBY N'!$B417,'ZASOBY N'!$C417:'ZASOBY N'!$C$525,'ZASOBY N'!$C417,'ZASOBY N'!$D417:'ZASOBY N'!$D$525,'ZASOBY N'!$D417,'ZASOBY N'!$H417:'ZASOBY N'!$H$525,'ZASOBY N'!$H417 )</f>
        <v>0</v>
      </c>
      <c r="CO418" s="410">
        <f>COUNTIFS('ZASOBY N'!$B$10:$B417,'ZASOBY N'!$B417,'ZASOBY N'!$C$10:'ZASOBY N'!$C417,'ZASOBY N'!$C417,'ZASOBY N'!$D$10:'ZASOBY N'!$D417,'ZASOBY N'!$D417,'ZASOBY N'!$H$10:'ZASOBY N'!$H417,'ZASOBY N'!$H417 )</f>
        <v>0</v>
      </c>
      <c r="CP418" s="411">
        <f t="shared" si="154"/>
        <v>0</v>
      </c>
      <c r="CQ418" s="412">
        <f t="shared" si="155"/>
        <v>0</v>
      </c>
      <c r="CS418" s="414" t="str">
        <f>IF(AND(CU418=1,CV418=1,SUMIF($C418:$C$525,$C418,$AF418:$AF$525)=$AF418),$AF418,IF($CX418&gt;0,$CX418,IF(AND(COUNTIF($C$11:$C417,$C418)&gt;=1,COUNTIF($D417:$D417,$D418)&gt;=1),"",IF(AND(SUMIF($C418:$C$525,$C418,$AF418:$AF$525)&gt;$AF418,SUMIF($D418:$D$525,$D418,$AF418:$AF$525)&gt;$AF418),_xlfn.AGGREGATE(14,4,$CW$11:$CW$31*($C$11:$C$31=$C418),1),""))))</f>
        <v/>
      </c>
      <c r="CU418" s="409">
        <f>COUNTIFS('ZASOBY N'!$B417:$B$525,'ZASOBY N'!$B417,'ZASOBY N'!$C417:'ZASOBY N'!$C$525,'ZASOBY N'!$C417,'ZASOBY N'!$D417:'ZASOBY N'!$D$525,'ZASOBY N'!$D417,'ZASOBY N'!$H417:'ZASOBY N'!$H$525,'ZASOBY N'!$H417 )</f>
        <v>0</v>
      </c>
      <c r="CV418" s="410">
        <f>COUNTIFS('ZASOBY N'!$B$10:$B417,'ZASOBY N'!$B417,'ZASOBY N'!$C$10:'ZASOBY N'!$C417,'ZASOBY N'!$C417,'ZASOBY N'!$D$10:'ZASOBY N'!$D417,'ZASOBY N'!$D417,'ZASOBY N'!$H$10:'ZASOBY N'!$H417,'ZASOBY N'!$H417 )</f>
        <v>0</v>
      </c>
      <c r="CW418" s="411">
        <f t="shared" si="156"/>
        <v>0</v>
      </c>
      <c r="CX418" s="412">
        <f t="shared" si="157"/>
        <v>0</v>
      </c>
      <c r="CZ418" s="414" t="str">
        <f>IF(AND(DB418=1,DC418=1,SUMIF($C418:$C$525,$C418,$AE418:$AE$525)=$AE418),$AE418,IF($DE418&gt;0,$DE418,IF(AND(COUNTIF($C$11:$C417,$C418)&gt;=1,COUNTIF($D417:$D417,$D418)&gt;=1),"",IF(AND(SUMIF($C418:$C$525,$C418,$AE418:$AE$525)&gt;$AE418,SUMIF($D418:$D$525,$D418,$AE418:$AE$525)&gt;$AE418),_xlfn.AGGREGATE(14,4,$DD$11:$DD$31*($C$11:$C$31=$C418),1),""))))</f>
        <v/>
      </c>
      <c r="DB418" s="409">
        <f>COUNTIFS('ZASOBY N'!$B417:$B$525,'ZASOBY N'!$B417,'ZASOBY N'!$C417:'ZASOBY N'!$C$525,'ZASOBY N'!$C417,'ZASOBY N'!$D417:'ZASOBY N'!$D$525,'ZASOBY N'!$D417,'ZASOBY N'!$H417:'ZASOBY N'!$H$525,'ZASOBY N'!$H417 )</f>
        <v>0</v>
      </c>
      <c r="DC418" s="410">
        <f>COUNTIFS('ZASOBY N'!$B$10:$B417,'ZASOBY N'!$B417,'ZASOBY N'!$C$10:'ZASOBY N'!$C417,'ZASOBY N'!$C417,'ZASOBY N'!$D$10:'ZASOBY N'!$D417,'ZASOBY N'!$D417,'ZASOBY N'!$H$10:'ZASOBY N'!$H417,'ZASOBY N'!$H417 )</f>
        <v>0</v>
      </c>
      <c r="DD418" s="411">
        <f t="shared" si="158"/>
        <v>0</v>
      </c>
      <c r="DE418" s="412">
        <f t="shared" si="159"/>
        <v>0</v>
      </c>
      <c r="DF418" s="399" t="str">
        <f>IF(AND(DI418=1,DJ418=1,SUMIF($C418:$C$525,$C418,$AD418:$AD$525)=$AD418),$AD418,IF($DL418&gt;0,$DL418,IF(B418="","",IF(AND(COUNTIF($C$11:$C417,$C418)&gt;=1,COUNTIF($D417:$D417,$D418)&gt;=1,COUNTIF($Z415:$Z417,$C418)=0),"",IF(AND(COUNTIF($C$11:$C417,$C418)&gt;=1,COUNTIF($D417:$D417,$D418)&gt;=1),"UJĘTO WYŻEJ",IF(AND(SUMIF($C418:$C$525,$C418,$AD418:$AD$525)&gt;$AD418,SUMIF($D418:$D$525,$D418,$AD418:$AD$525)&gt;$AD418),_xlfn.AGGREGATE(14,4,$DK$11:$DK$31*($C$11:$C$31=$C418),1),""))))))</f>
        <v/>
      </c>
      <c r="DG418" s="414" t="str">
        <f>IF(AND(DI418=1,DJ418=1,SUMIF($C418:$C$525,$C418,$AD418:$AD$525)=$AD418),$AD418,IF($DL418&gt;0,$DL418,IF(AND(COUNTIF($C$11:$C417,$C418)&gt;=1,COUNTIF($D417:$D417,$D418)&gt;=1),"",IF(AND(SUMIF($C418:$C$525,$C418,$AD418:$AD$525)&gt;$AD418,SUMIF($D418:$D$525,$D418,$AD418:$AD$525)&gt;$AD418),_xlfn.AGGREGATE(14,4,$DK$11:$DK$31*($C$11:$C$31=$C418),1),""))))</f>
        <v/>
      </c>
      <c r="DI418" s="409">
        <f>COUNTIFS('ZASOBY N'!$B417:$B$525,'ZASOBY N'!$B417,'ZASOBY N'!$C417:'ZASOBY N'!$C$525,'ZASOBY N'!$C417,'ZASOBY N'!$D417:'ZASOBY N'!$D$525,'ZASOBY N'!$D417,'ZASOBY N'!$H417:'ZASOBY N'!$H$525,'ZASOBY N'!$H417 )</f>
        <v>0</v>
      </c>
      <c r="DJ418" s="410">
        <f>COUNTIFS('ZASOBY N'!$B$10:$B417,'ZASOBY N'!$B417,'ZASOBY N'!$C$10:'ZASOBY N'!$C417,'ZASOBY N'!$C417,'ZASOBY N'!$D$10:'ZASOBY N'!$D417,'ZASOBY N'!$D417,'ZASOBY N'!$H$10:'ZASOBY N'!$H417,'ZASOBY N'!$H417 )</f>
        <v>0</v>
      </c>
      <c r="DK418" s="411">
        <f t="shared" si="160"/>
        <v>0</v>
      </c>
      <c r="DL418" s="412">
        <f t="shared" si="161"/>
        <v>0</v>
      </c>
    </row>
    <row r="419" spans="1:116" ht="18.899999999999999" customHeight="1" x14ac:dyDescent="0.3">
      <c r="A419" s="219"/>
      <c r="B419" s="152" t="str">
        <f>IF('ZASOBY N'!A418="","",'ZASOBY N'!A418)</f>
        <v/>
      </c>
      <c r="C419" s="462" t="str">
        <f>IF('ZASOBY N'!C418="","",'ZASOBY N'!C418)</f>
        <v/>
      </c>
      <c r="D419" s="137" t="str">
        <f>IF('ZASOBY N'!B418="","",'ZASOBY N'!B418)</f>
        <v/>
      </c>
      <c r="E419" s="138"/>
      <c r="F419" s="356" t="str">
        <f>IF('ZASOBY N'!D418="","",'ZASOBY N'!D418)</f>
        <v/>
      </c>
      <c r="G419" s="220" t="str">
        <f>IF('ZASOBY N'!G418="","",'ZASOBY N'!G418)</f>
        <v/>
      </c>
      <c r="H419" s="221" t="str">
        <f>IF('ZASOBY N'!F418="","",'ZASOBY N'!F418)</f>
        <v/>
      </c>
      <c r="I419" s="221" t="str">
        <f>IF('ZASOBY N'!G418="","",'ZASOBY N'!G418)</f>
        <v/>
      </c>
      <c r="J419" s="221" t="str">
        <f>IF('ZASOBY N'!H418="","",'ZASOBY N'!H418)</f>
        <v/>
      </c>
      <c r="K419" s="214">
        <v>0</v>
      </c>
      <c r="L419" s="214">
        <v>0</v>
      </c>
      <c r="M419" s="214">
        <v>0</v>
      </c>
      <c r="N419" s="222" t="str">
        <f>IF('ZASOBY N'!BD418="x","",IF(W419="","",'ZASOBY N'!E418))</f>
        <v/>
      </c>
      <c r="O419" s="223">
        <v>0</v>
      </c>
      <c r="P419" s="223">
        <v>0</v>
      </c>
      <c r="Q419" s="226" t="str">
        <f>IF($N419="","",'UPR BILANS N'!G419*'UPR BILANS N'!N419)</f>
        <v/>
      </c>
      <c r="R419" s="225" t="str">
        <f>IF($N419="","",'ZASOBY N'!O418)</f>
        <v/>
      </c>
      <c r="S419" s="225" t="str">
        <f>IF($N419="","",IF('ZASOBY N'!Q418="",0,'ZASOBY N'!Q418))</f>
        <v/>
      </c>
      <c r="T419" s="225" t="str">
        <f>IF($N419="","",'ZASOBY N'!V418)</f>
        <v/>
      </c>
      <c r="U419" s="225" t="str">
        <f>IF($N419="","",IF('ZASOBY N'!AG418="",0,'ZASOBY N'!AG418))</f>
        <v/>
      </c>
      <c r="V419" s="225" t="str">
        <f>IF($N419="","",IF(NN!P421="",0,NN!P421))</f>
        <v/>
      </c>
      <c r="W419" s="225" t="str">
        <f t="shared" si="139"/>
        <v/>
      </c>
      <c r="X419" s="226" t="str">
        <f t="shared" si="142"/>
        <v/>
      </c>
      <c r="Y419" s="225" t="str">
        <f>IF('ZASOBY N'!AU418="","",IF(C419&lt;&gt;C418,'ZASOBY N'!AU418,IF(D419&lt;&gt;D418,'ZASOBY N'!AU418,IF(F419&lt;&gt;F418,'ZASOBY N'!AU418,IF(G419&lt;&gt;G418,'ZASOBY N'!AU418,IF(J419&lt;&gt;J418,'ZASOBY N'!AU418,IF(NN!AC421="","",IF(AND(C418=C419,H418=H419,J418=J419,NN!AC421&gt;0),"",IF(AND(C419=C420,H419=DO417,NN!CW419&gt;0),'ZASOBY N'!AU418,'ZASOBY N'!AU418)))))))))</f>
        <v/>
      </c>
      <c r="Z419" s="225" t="str">
        <f t="shared" si="140"/>
        <v/>
      </c>
      <c r="AA419" s="227" t="str">
        <f t="shared" si="144"/>
        <v/>
      </c>
      <c r="AB419" s="400" t="str">
        <f t="shared" si="141"/>
        <v/>
      </c>
      <c r="AC419" s="228" t="str">
        <f t="shared" si="143"/>
        <v/>
      </c>
      <c r="AD419" s="222">
        <f>IF(B419="",0,IF(F419="",0,INDEX(POBRANIE_!$B$6:$F$101,MATCH('UPR BILANS N'!$F419,POBRANIE_!$A$6:$A$101,0),2)))</f>
        <v>0</v>
      </c>
      <c r="AE419" s="224">
        <f>IF(OR('ZASOBY N'!G418="",'ZASOBY N'!E418=""),0,IF(B419="",0,'ZASOBY N'!G418*'ZASOBY N'!E418))</f>
        <v>0</v>
      </c>
      <c r="AF419" s="225">
        <f>IF('ZASOBY N'!O418="",0,'ZASOBY N'!O418)</f>
        <v>0</v>
      </c>
      <c r="AG419" s="225">
        <f>IF('ZASOBY N'!Q418="",0,'ZASOBY N'!Q418)</f>
        <v>0</v>
      </c>
      <c r="AH419" s="225">
        <f>IF('ZASOBY N'!V418="",0,'ZASOBY N'!V418)</f>
        <v>0</v>
      </c>
      <c r="AI419" s="225">
        <f>IF('ZASOBY N'!AG418="",0,'ZASOBY N'!AG418)</f>
        <v>0</v>
      </c>
      <c r="AJ419" s="225">
        <f>IF(NN!P421="",0,IF(NN!P421="BRAK kol.7","BRAK BADAŃ",NN!P421))</f>
        <v>0</v>
      </c>
      <c r="AK419" s="225">
        <f>IF(NN!AC421="",0,IF(NN!AC421="BRAK kol.7","BRAK BADAŃ",NN!AC421))</f>
        <v>0</v>
      </c>
      <c r="BJ419" s="414" t="str">
        <f>IF(AND(BL419=1,BM419=1,SUMIF($C419:$C$525,$C419,$AK419:$AK$525)=$AK419),$AK419,IF($BO419&gt;0,$BO419,IF(AND(COUNTIF($C$11:$C418,$C419)&gt;=1,COUNTIF($D418:$D418,$D419)&gt;=1),"",IF(AND(SUMIF($C419:$C$525,$C419,$AK419:$AK$525)&gt;=$AK419,SUMIF($D419:$D$525,$D419,$AK419:$AK$525)&gt;=$AK419),SUMIF($C419:$C$525,$C419,$AK419:$AK$525),""))))</f>
        <v/>
      </c>
      <c r="BL419" s="409">
        <f>COUNTIFS('ZASOBY N'!$B418:$B$525,'ZASOBY N'!$B418,'ZASOBY N'!$C418:'ZASOBY N'!$C$525,'ZASOBY N'!$C418,'ZASOBY N'!$D418:'ZASOBY N'!$D$525,'ZASOBY N'!$D418,'ZASOBY N'!$H418:'ZASOBY N'!$H$525,'ZASOBY N'!$H418 )</f>
        <v>0</v>
      </c>
      <c r="BM419" s="410">
        <f>COUNTIFS('ZASOBY N'!$B$10:$B418,'ZASOBY N'!$B418,'ZASOBY N'!$C$10:'ZASOBY N'!$C418,'ZASOBY N'!$C418,'ZASOBY N'!$D$10:'ZASOBY N'!$D418,'ZASOBY N'!$D418,'ZASOBY N'!$H$10:'ZASOBY N'!$H418,'ZASOBY N'!$H418 )</f>
        <v>0</v>
      </c>
      <c r="BN419" s="411">
        <f t="shared" si="145"/>
        <v>0</v>
      </c>
      <c r="BO419" s="412">
        <f t="shared" si="146"/>
        <v>0</v>
      </c>
      <c r="BP419" s="94" t="str">
        <f t="shared" si="147"/>
        <v/>
      </c>
      <c r="BQ419" s="414" t="str">
        <f>IF(AND(BS419=1,BT419=1,SUMIF($C419:$C$525,$C419,$AJ419:$AJ$525)=$AJ419),$AJ419,IF($BV419&gt;0,$BV419,IF(AND(COUNTIF($C$11:$C418,$C419)&gt;=1,COUNTIF($D418:$D418,$D419)&gt;=1),"",IF(AND(SUMIF($C419:$C$525,$C419,$AJ419:$AJ$525)&gt;$AJ419,SUMIF($D419:$D$525,$D419,$AJ419:$AJ$525)&gt;$AJ419),SUMIF($C419:$C$525,$C419,$AJ419:$AJ$525),""))))</f>
        <v/>
      </c>
      <c r="BS419" s="409">
        <f>COUNTIFS('ZASOBY N'!$B418:$B$525,'ZASOBY N'!$B418,'ZASOBY N'!$C418:'ZASOBY N'!$C$525,'ZASOBY N'!$C418,'ZASOBY N'!$D418:'ZASOBY N'!$D$525,'ZASOBY N'!$D418,'ZASOBY N'!$H418:'ZASOBY N'!$H$525,'ZASOBY N'!$H418 )</f>
        <v>0</v>
      </c>
      <c r="BT419" s="410">
        <f>COUNTIFS('ZASOBY N'!$B$10:$B418,'ZASOBY N'!$B418,'ZASOBY N'!$C$10:'ZASOBY N'!$C418,'ZASOBY N'!$C418,'ZASOBY N'!$D$10:'ZASOBY N'!$D418,'ZASOBY N'!$D418,'ZASOBY N'!$H$10:'ZASOBY N'!$H418,'ZASOBY N'!$H418 )</f>
        <v>0</v>
      </c>
      <c r="BU419" s="411">
        <f t="shared" si="148"/>
        <v>0</v>
      </c>
      <c r="BV419" s="412">
        <f t="shared" si="149"/>
        <v>0</v>
      </c>
      <c r="BW419" s="94" t="s">
        <v>499</v>
      </c>
      <c r="BX419" s="414" t="str">
        <f>IF(AND(BZ419=1,CA419=1,SUMIF($C419:$C$525,$C419,$AI419:$AI$525)=$AI419),$AI419,IF($CC419&gt;0,$CC419,IF(AND(COUNTIF($C$11:$C418,$C419)&gt;=1,COUNTIF($D418:$D418,$D419)&gt;=1),"",IF(AND(SUMIF($C419:$C$525,$C419,$AI419:$AI$525)&gt;$AI419,SUMIF($D419:$D$525,$D419,$AI419:$AI$525)&gt;$IG419),_xlfn.AGGREGATE(14,4,$CB$11:$CB$31*($C$11:$C$31=$C419),1),""))))</f>
        <v/>
      </c>
      <c r="BZ419" s="409">
        <f>COUNTIFS('ZASOBY N'!$B418:$B$525,'ZASOBY N'!$B418,'ZASOBY N'!$C418:'ZASOBY N'!$C$525,'ZASOBY N'!$C418,'ZASOBY N'!$D418:'ZASOBY N'!$D$525,'ZASOBY N'!$D418,'ZASOBY N'!$H418:'ZASOBY N'!$H$525,'ZASOBY N'!$H418 )</f>
        <v>0</v>
      </c>
      <c r="CA419" s="410">
        <f>COUNTIFS('ZASOBY N'!$B$10:$B418,'ZASOBY N'!$B418,'ZASOBY N'!$C$10:'ZASOBY N'!$C418,'ZASOBY N'!$C418,'ZASOBY N'!$D$10:'ZASOBY N'!$D418,'ZASOBY N'!$D418,'ZASOBY N'!$H$10:'ZASOBY N'!$H418,'ZASOBY N'!$H418 )</f>
        <v>0</v>
      </c>
      <c r="CB419" s="411">
        <f t="shared" si="150"/>
        <v>0</v>
      </c>
      <c r="CC419" s="412">
        <f t="shared" si="151"/>
        <v>0</v>
      </c>
      <c r="CE419" s="414" t="str">
        <f>IF(AND(CG419=1,CH419=1,SUMIF($C419:$C$525,$C419,$AH419:$AH$525)=$AH419),$AH419,IF($CJ419&gt;0,$CJ419,IF(AND(COUNTIF($C$11:$C418,$C419)&gt;=1,COUNTIF($D418:$D418,$D419)&gt;=1),"",IF(AND(SUMIF($C419:$C$525,$C419,$AH419:$AH$525)&gt;$AH419,SUMIF($D419:$D$525,$D419,$AH419:$AH$525)&gt;$AH419),_xlfn.AGGREGATE(14,4,$CI$11:$CI$31*($C$11:$C$31=$C419),1),""))))</f>
        <v/>
      </c>
      <c r="CG419" s="409">
        <f>COUNTIFS('ZASOBY N'!$B418:$B$525,'ZASOBY N'!$B418,'ZASOBY N'!$C418:'ZASOBY N'!$C$525,'ZASOBY N'!$C418,'ZASOBY N'!$D418:'ZASOBY N'!$D$525,'ZASOBY N'!$D418,'ZASOBY N'!$H418:'ZASOBY N'!$H$525,'ZASOBY N'!$H418 )</f>
        <v>0</v>
      </c>
      <c r="CH419" s="410">
        <f>COUNTIFS('ZASOBY N'!$B$10:$B418,'ZASOBY N'!$B418,'ZASOBY N'!$C$10:'ZASOBY N'!$C418,'ZASOBY N'!$C418,'ZASOBY N'!$D$10:'ZASOBY N'!$D418,'ZASOBY N'!$D418,'ZASOBY N'!$H$10:'ZASOBY N'!$H418,'ZASOBY N'!$H418 )</f>
        <v>0</v>
      </c>
      <c r="CI419" s="411">
        <f t="shared" si="152"/>
        <v>0</v>
      </c>
      <c r="CJ419" s="412">
        <f t="shared" si="153"/>
        <v>0</v>
      </c>
      <c r="CL419" s="414" t="str">
        <f>IF(AND(CN419=1,CO419=1,SUMIF($C419:$C$525,$C419,$AG419:$AG$525)=$AG419),$AG419,IF($CQ419&gt;0,$CQ419,IF(AND(COUNTIF($C$11:$C418,$C419)&gt;=1,COUNTIF($D418:$D418,$D419)&gt;=1),"",IF(AND(SUMIF($C419:$C$525,$C419,$AG419:$AG$525)&gt;$AG419,SUMIF($D419:$D$525,$D419,$AG419:$AG$525)&gt;$AG419),_xlfn.AGGREGATE(14,4,$CP$11:$CP$31*($C$11:$C$31=$C419),1),""))))</f>
        <v/>
      </c>
      <c r="CN419" s="409">
        <f>COUNTIFS('ZASOBY N'!$B418:$B$525,'ZASOBY N'!$B418,'ZASOBY N'!$C418:'ZASOBY N'!$C$525,'ZASOBY N'!$C418,'ZASOBY N'!$D418:'ZASOBY N'!$D$525,'ZASOBY N'!$D418,'ZASOBY N'!$H418:'ZASOBY N'!$H$525,'ZASOBY N'!$H418 )</f>
        <v>0</v>
      </c>
      <c r="CO419" s="410">
        <f>COUNTIFS('ZASOBY N'!$B$10:$B418,'ZASOBY N'!$B418,'ZASOBY N'!$C$10:'ZASOBY N'!$C418,'ZASOBY N'!$C418,'ZASOBY N'!$D$10:'ZASOBY N'!$D418,'ZASOBY N'!$D418,'ZASOBY N'!$H$10:'ZASOBY N'!$H418,'ZASOBY N'!$H418 )</f>
        <v>0</v>
      </c>
      <c r="CP419" s="411">
        <f t="shared" si="154"/>
        <v>0</v>
      </c>
      <c r="CQ419" s="412">
        <f t="shared" si="155"/>
        <v>0</v>
      </c>
      <c r="CS419" s="414" t="str">
        <f>IF(AND(CU419=1,CV419=1,SUMIF($C419:$C$525,$C419,$AF419:$AF$525)=$AF419),$AF419,IF($CX419&gt;0,$CX419,IF(AND(COUNTIF($C$11:$C418,$C419)&gt;=1,COUNTIF($D418:$D418,$D419)&gt;=1),"",IF(AND(SUMIF($C419:$C$525,$C419,$AF419:$AF$525)&gt;$AF419,SUMIF($D419:$D$525,$D419,$AF419:$AF$525)&gt;$AF419),_xlfn.AGGREGATE(14,4,$CW$11:$CW$31*($C$11:$C$31=$C419),1),""))))</f>
        <v/>
      </c>
      <c r="CU419" s="409">
        <f>COUNTIFS('ZASOBY N'!$B418:$B$525,'ZASOBY N'!$B418,'ZASOBY N'!$C418:'ZASOBY N'!$C$525,'ZASOBY N'!$C418,'ZASOBY N'!$D418:'ZASOBY N'!$D$525,'ZASOBY N'!$D418,'ZASOBY N'!$H418:'ZASOBY N'!$H$525,'ZASOBY N'!$H418 )</f>
        <v>0</v>
      </c>
      <c r="CV419" s="410">
        <f>COUNTIFS('ZASOBY N'!$B$10:$B418,'ZASOBY N'!$B418,'ZASOBY N'!$C$10:'ZASOBY N'!$C418,'ZASOBY N'!$C418,'ZASOBY N'!$D$10:'ZASOBY N'!$D418,'ZASOBY N'!$D418,'ZASOBY N'!$H$10:'ZASOBY N'!$H418,'ZASOBY N'!$H418 )</f>
        <v>0</v>
      </c>
      <c r="CW419" s="411">
        <f t="shared" si="156"/>
        <v>0</v>
      </c>
      <c r="CX419" s="412">
        <f t="shared" si="157"/>
        <v>0</v>
      </c>
      <c r="CZ419" s="414" t="str">
        <f>IF(AND(DB419=1,DC419=1,SUMIF($C419:$C$525,$C419,$AE419:$AE$525)=$AE419),$AE419,IF($DE419&gt;0,$DE419,IF(AND(COUNTIF($C$11:$C418,$C419)&gt;=1,COUNTIF($D418:$D418,$D419)&gt;=1),"",IF(AND(SUMIF($C419:$C$525,$C419,$AE419:$AE$525)&gt;$AE419,SUMIF($D419:$D$525,$D419,$AE419:$AE$525)&gt;$AE419),_xlfn.AGGREGATE(14,4,$DD$11:$DD$31*($C$11:$C$31=$C419),1),""))))</f>
        <v/>
      </c>
      <c r="DB419" s="409">
        <f>COUNTIFS('ZASOBY N'!$B418:$B$525,'ZASOBY N'!$B418,'ZASOBY N'!$C418:'ZASOBY N'!$C$525,'ZASOBY N'!$C418,'ZASOBY N'!$D418:'ZASOBY N'!$D$525,'ZASOBY N'!$D418,'ZASOBY N'!$H418:'ZASOBY N'!$H$525,'ZASOBY N'!$H418 )</f>
        <v>0</v>
      </c>
      <c r="DC419" s="410">
        <f>COUNTIFS('ZASOBY N'!$B$10:$B418,'ZASOBY N'!$B418,'ZASOBY N'!$C$10:'ZASOBY N'!$C418,'ZASOBY N'!$C418,'ZASOBY N'!$D$10:'ZASOBY N'!$D418,'ZASOBY N'!$D418,'ZASOBY N'!$H$10:'ZASOBY N'!$H418,'ZASOBY N'!$H418 )</f>
        <v>0</v>
      </c>
      <c r="DD419" s="411">
        <f t="shared" si="158"/>
        <v>0</v>
      </c>
      <c r="DE419" s="412">
        <f t="shared" si="159"/>
        <v>0</v>
      </c>
      <c r="DF419" s="399" t="str">
        <f>IF(AND(DI419=1,DJ419=1,SUMIF($C419:$C$525,$C419,$AD419:$AD$525)=$AD419),$AD419,IF($DL419&gt;0,$DL419,IF(B419="","",IF(AND(COUNTIF($C$11:$C418,$C419)&gt;=1,COUNTIF($D418:$D418,$D419)&gt;=1,COUNTIF($Z416:$Z418,$C419)=0),"",IF(AND(COUNTIF($C$11:$C418,$C419)&gt;=1,COUNTIF($D418:$D418,$D419)&gt;=1),"UJĘTO WYŻEJ",IF(AND(SUMIF($C419:$C$525,$C419,$AD419:$AD$525)&gt;$AD419,SUMIF($D419:$D$525,$D419,$AD419:$AD$525)&gt;$AD419),_xlfn.AGGREGATE(14,4,$DK$11:$DK$31*($C$11:$C$31=$C419),1),""))))))</f>
        <v/>
      </c>
      <c r="DG419" s="414" t="str">
        <f>IF(AND(DI419=1,DJ419=1,SUMIF($C419:$C$525,$C419,$AD419:$AD$525)=$AD419),$AD419,IF($DL419&gt;0,$DL419,IF(AND(COUNTIF($C$11:$C418,$C419)&gt;=1,COUNTIF($D418:$D418,$D419)&gt;=1),"",IF(AND(SUMIF($C419:$C$525,$C419,$AD419:$AD$525)&gt;$AD419,SUMIF($D419:$D$525,$D419,$AD419:$AD$525)&gt;$AD419),_xlfn.AGGREGATE(14,4,$DK$11:$DK$31*($C$11:$C$31=$C419),1),""))))</f>
        <v/>
      </c>
      <c r="DI419" s="409">
        <f>COUNTIFS('ZASOBY N'!$B418:$B$525,'ZASOBY N'!$B418,'ZASOBY N'!$C418:'ZASOBY N'!$C$525,'ZASOBY N'!$C418,'ZASOBY N'!$D418:'ZASOBY N'!$D$525,'ZASOBY N'!$D418,'ZASOBY N'!$H418:'ZASOBY N'!$H$525,'ZASOBY N'!$H418 )</f>
        <v>0</v>
      </c>
      <c r="DJ419" s="410">
        <f>COUNTIFS('ZASOBY N'!$B$10:$B418,'ZASOBY N'!$B418,'ZASOBY N'!$C$10:'ZASOBY N'!$C418,'ZASOBY N'!$C418,'ZASOBY N'!$D$10:'ZASOBY N'!$D418,'ZASOBY N'!$D418,'ZASOBY N'!$H$10:'ZASOBY N'!$H418,'ZASOBY N'!$H418 )</f>
        <v>0</v>
      </c>
      <c r="DK419" s="411">
        <f t="shared" si="160"/>
        <v>0</v>
      </c>
      <c r="DL419" s="412">
        <f t="shared" si="161"/>
        <v>0</v>
      </c>
    </row>
    <row r="420" spans="1:116" ht="18.899999999999999" customHeight="1" x14ac:dyDescent="0.3">
      <c r="A420" s="219"/>
      <c r="B420" s="152" t="str">
        <f>IF('ZASOBY N'!A419="","",'ZASOBY N'!A419)</f>
        <v/>
      </c>
      <c r="C420" s="462" t="str">
        <f>IF('ZASOBY N'!C419="","",'ZASOBY N'!C419)</f>
        <v/>
      </c>
      <c r="D420" s="137" t="str">
        <f>IF('ZASOBY N'!B419="","",'ZASOBY N'!B419)</f>
        <v/>
      </c>
      <c r="E420" s="138"/>
      <c r="F420" s="356" t="str">
        <f>IF('ZASOBY N'!D419="","",'ZASOBY N'!D419)</f>
        <v/>
      </c>
      <c r="G420" s="220" t="str">
        <f>IF('ZASOBY N'!G419="","",'ZASOBY N'!G419)</f>
        <v/>
      </c>
      <c r="H420" s="221" t="str">
        <f>IF('ZASOBY N'!F419="","",'ZASOBY N'!F419)</f>
        <v/>
      </c>
      <c r="I420" s="221" t="str">
        <f>IF('ZASOBY N'!G419="","",'ZASOBY N'!G419)</f>
        <v/>
      </c>
      <c r="J420" s="221" t="str">
        <f>IF('ZASOBY N'!H419="","",'ZASOBY N'!H419)</f>
        <v/>
      </c>
      <c r="K420" s="214">
        <v>0</v>
      </c>
      <c r="L420" s="214">
        <v>0</v>
      </c>
      <c r="M420" s="214">
        <v>0</v>
      </c>
      <c r="N420" s="222" t="str">
        <f>IF('ZASOBY N'!BD419="x","",IF(W420="","",'ZASOBY N'!E419))</f>
        <v/>
      </c>
      <c r="O420" s="223">
        <v>0</v>
      </c>
      <c r="P420" s="223">
        <v>0</v>
      </c>
      <c r="Q420" s="226" t="str">
        <f>IF($N420="","",'UPR BILANS N'!G420*'UPR BILANS N'!N420)</f>
        <v/>
      </c>
      <c r="R420" s="225" t="str">
        <f>IF($N420="","",'ZASOBY N'!O419)</f>
        <v/>
      </c>
      <c r="S420" s="225" t="str">
        <f>IF($N420="","",IF('ZASOBY N'!Q419="",0,'ZASOBY N'!Q419))</f>
        <v/>
      </c>
      <c r="T420" s="225" t="str">
        <f>IF($N420="","",'ZASOBY N'!V419)</f>
        <v/>
      </c>
      <c r="U420" s="225" t="str">
        <f>IF($N420="","",IF('ZASOBY N'!AG419="",0,'ZASOBY N'!AG419))</f>
        <v/>
      </c>
      <c r="V420" s="225" t="str">
        <f>IF($N420="","",IF(NN!P422="",0,NN!P422))</f>
        <v/>
      </c>
      <c r="W420" s="225" t="str">
        <f t="shared" si="139"/>
        <v/>
      </c>
      <c r="X420" s="226" t="str">
        <f t="shared" si="142"/>
        <v/>
      </c>
      <c r="Y420" s="225" t="str">
        <f>IF('ZASOBY N'!AU419="","",IF(C420&lt;&gt;C419,'ZASOBY N'!AU419,IF(D420&lt;&gt;D419,'ZASOBY N'!AU419,IF(F420&lt;&gt;F419,'ZASOBY N'!AU419,IF(G420&lt;&gt;G419,'ZASOBY N'!AU419,IF(J420&lt;&gt;J419,'ZASOBY N'!AU419,IF(NN!AC422="","",IF(AND(C419=C420,H419=H420,J419=J420,NN!AC422&gt;0),"",IF(AND(C420=C421,H420=DO418,NN!CW420&gt;0),'ZASOBY N'!AU419,'ZASOBY N'!AU419)))))))))</f>
        <v/>
      </c>
      <c r="Z420" s="225" t="str">
        <f t="shared" si="140"/>
        <v/>
      </c>
      <c r="AA420" s="227" t="str">
        <f t="shared" si="144"/>
        <v/>
      </c>
      <c r="AB420" s="400" t="str">
        <f t="shared" si="141"/>
        <v/>
      </c>
      <c r="AC420" s="228" t="str">
        <f t="shared" si="143"/>
        <v/>
      </c>
      <c r="AD420" s="222">
        <f>IF(B420="",0,IF(F420="",0,INDEX(POBRANIE_!$B$6:$F$101,MATCH('UPR BILANS N'!$F420,POBRANIE_!$A$6:$A$101,0),2)))</f>
        <v>0</v>
      </c>
      <c r="AE420" s="224">
        <f>IF(OR('ZASOBY N'!G419="",'ZASOBY N'!E419=""),0,IF(B420="",0,'ZASOBY N'!G419*'ZASOBY N'!E419))</f>
        <v>0</v>
      </c>
      <c r="AF420" s="225">
        <f>IF('ZASOBY N'!O419="",0,'ZASOBY N'!O419)</f>
        <v>0</v>
      </c>
      <c r="AG420" s="225">
        <f>IF('ZASOBY N'!Q419="",0,'ZASOBY N'!Q419)</f>
        <v>0</v>
      </c>
      <c r="AH420" s="225">
        <f>IF('ZASOBY N'!V419="",0,'ZASOBY N'!V419)</f>
        <v>0</v>
      </c>
      <c r="AI420" s="225">
        <f>IF('ZASOBY N'!AG419="",0,'ZASOBY N'!AG419)</f>
        <v>0</v>
      </c>
      <c r="AJ420" s="225">
        <f>IF(NN!P422="",0,IF(NN!P422="BRAK kol.7","BRAK BADAŃ",NN!P422))</f>
        <v>0</v>
      </c>
      <c r="AK420" s="225">
        <f>IF(NN!AC422="",0,IF(NN!AC422="BRAK kol.7","BRAK BADAŃ",NN!AC422))</f>
        <v>0</v>
      </c>
      <c r="BJ420" s="414" t="str">
        <f>IF(AND(BL420=1,BM420=1,SUMIF($C420:$C$525,$C420,$AK420:$AK$525)=$AK420),$AK420,IF($BO420&gt;0,$BO420,IF(AND(COUNTIF($C$11:$C419,$C420)&gt;=1,COUNTIF($D419:$D419,$D420)&gt;=1),"",IF(AND(SUMIF($C420:$C$525,$C420,$AK420:$AK$525)&gt;=$AK420,SUMIF($D420:$D$525,$D420,$AK420:$AK$525)&gt;=$AK420),SUMIF($C420:$C$525,$C420,$AK420:$AK$525),""))))</f>
        <v/>
      </c>
      <c r="BL420" s="409">
        <f>COUNTIFS('ZASOBY N'!$B419:$B$525,'ZASOBY N'!$B419,'ZASOBY N'!$C419:'ZASOBY N'!$C$525,'ZASOBY N'!$C419,'ZASOBY N'!$D419:'ZASOBY N'!$D$525,'ZASOBY N'!$D419,'ZASOBY N'!$H419:'ZASOBY N'!$H$525,'ZASOBY N'!$H419 )</f>
        <v>0</v>
      </c>
      <c r="BM420" s="410">
        <f>COUNTIFS('ZASOBY N'!$B$10:$B419,'ZASOBY N'!$B419,'ZASOBY N'!$C$10:'ZASOBY N'!$C419,'ZASOBY N'!$C419,'ZASOBY N'!$D$10:'ZASOBY N'!$D419,'ZASOBY N'!$D419,'ZASOBY N'!$H$10:'ZASOBY N'!$H419,'ZASOBY N'!$H419 )</f>
        <v>0</v>
      </c>
      <c r="BN420" s="411">
        <f t="shared" si="145"/>
        <v>0</v>
      </c>
      <c r="BO420" s="412">
        <f t="shared" si="146"/>
        <v>0</v>
      </c>
      <c r="BP420" s="94" t="str">
        <f t="shared" si="147"/>
        <v/>
      </c>
      <c r="BQ420" s="414" t="str">
        <f>IF(AND(BS420=1,BT420=1,SUMIF($C420:$C$525,$C420,$AJ420:$AJ$525)=$AJ420),$AJ420,IF($BV420&gt;0,$BV420,IF(AND(COUNTIF($C$11:$C419,$C420)&gt;=1,COUNTIF($D419:$D419,$D420)&gt;=1),"",IF(AND(SUMIF($C420:$C$525,$C420,$AJ420:$AJ$525)&gt;$AJ420,SUMIF($D420:$D$525,$D420,$AJ420:$AJ$525)&gt;$AJ420),SUMIF($C420:$C$525,$C420,$AJ420:$AJ$525),""))))</f>
        <v/>
      </c>
      <c r="BS420" s="409">
        <f>COUNTIFS('ZASOBY N'!$B419:$B$525,'ZASOBY N'!$B419,'ZASOBY N'!$C419:'ZASOBY N'!$C$525,'ZASOBY N'!$C419,'ZASOBY N'!$D419:'ZASOBY N'!$D$525,'ZASOBY N'!$D419,'ZASOBY N'!$H419:'ZASOBY N'!$H$525,'ZASOBY N'!$H419 )</f>
        <v>0</v>
      </c>
      <c r="BT420" s="410">
        <f>COUNTIFS('ZASOBY N'!$B$10:$B419,'ZASOBY N'!$B419,'ZASOBY N'!$C$10:'ZASOBY N'!$C419,'ZASOBY N'!$C419,'ZASOBY N'!$D$10:'ZASOBY N'!$D419,'ZASOBY N'!$D419,'ZASOBY N'!$H$10:'ZASOBY N'!$H419,'ZASOBY N'!$H419 )</f>
        <v>0</v>
      </c>
      <c r="BU420" s="411">
        <f t="shared" si="148"/>
        <v>0</v>
      </c>
      <c r="BV420" s="412">
        <f t="shared" si="149"/>
        <v>0</v>
      </c>
      <c r="BW420" s="94" t="s">
        <v>499</v>
      </c>
      <c r="BX420" s="414" t="str">
        <f>IF(AND(BZ420=1,CA420=1,SUMIF($C420:$C$525,$C420,$AI420:$AI$525)=$AI420),$AI420,IF($CC420&gt;0,$CC420,IF(AND(COUNTIF($C$11:$C419,$C420)&gt;=1,COUNTIF($D419:$D419,$D420)&gt;=1),"",IF(AND(SUMIF($C420:$C$525,$C420,$AI420:$AI$525)&gt;$AI420,SUMIF($D420:$D$525,$D420,$AI420:$AI$525)&gt;$IG420),_xlfn.AGGREGATE(14,4,$CB$11:$CB$31*($C$11:$C$31=$C420),1),""))))</f>
        <v/>
      </c>
      <c r="BZ420" s="409">
        <f>COUNTIFS('ZASOBY N'!$B419:$B$525,'ZASOBY N'!$B419,'ZASOBY N'!$C419:'ZASOBY N'!$C$525,'ZASOBY N'!$C419,'ZASOBY N'!$D419:'ZASOBY N'!$D$525,'ZASOBY N'!$D419,'ZASOBY N'!$H419:'ZASOBY N'!$H$525,'ZASOBY N'!$H419 )</f>
        <v>0</v>
      </c>
      <c r="CA420" s="410">
        <f>COUNTIFS('ZASOBY N'!$B$10:$B419,'ZASOBY N'!$B419,'ZASOBY N'!$C$10:'ZASOBY N'!$C419,'ZASOBY N'!$C419,'ZASOBY N'!$D$10:'ZASOBY N'!$D419,'ZASOBY N'!$D419,'ZASOBY N'!$H$10:'ZASOBY N'!$H419,'ZASOBY N'!$H419 )</f>
        <v>0</v>
      </c>
      <c r="CB420" s="411">
        <f t="shared" si="150"/>
        <v>0</v>
      </c>
      <c r="CC420" s="412">
        <f t="shared" si="151"/>
        <v>0</v>
      </c>
      <c r="CE420" s="414" t="str">
        <f>IF(AND(CG420=1,CH420=1,SUMIF($C420:$C$525,$C420,$AH420:$AH$525)=$AH420),$AH420,IF($CJ420&gt;0,$CJ420,IF(AND(COUNTIF($C$11:$C419,$C420)&gt;=1,COUNTIF($D419:$D419,$D420)&gt;=1),"",IF(AND(SUMIF($C420:$C$525,$C420,$AH420:$AH$525)&gt;$AH420,SUMIF($D420:$D$525,$D420,$AH420:$AH$525)&gt;$AH420),_xlfn.AGGREGATE(14,4,$CI$11:$CI$31*($C$11:$C$31=$C420),1),""))))</f>
        <v/>
      </c>
      <c r="CG420" s="409">
        <f>COUNTIFS('ZASOBY N'!$B419:$B$525,'ZASOBY N'!$B419,'ZASOBY N'!$C419:'ZASOBY N'!$C$525,'ZASOBY N'!$C419,'ZASOBY N'!$D419:'ZASOBY N'!$D$525,'ZASOBY N'!$D419,'ZASOBY N'!$H419:'ZASOBY N'!$H$525,'ZASOBY N'!$H419 )</f>
        <v>0</v>
      </c>
      <c r="CH420" s="410">
        <f>COUNTIFS('ZASOBY N'!$B$10:$B419,'ZASOBY N'!$B419,'ZASOBY N'!$C$10:'ZASOBY N'!$C419,'ZASOBY N'!$C419,'ZASOBY N'!$D$10:'ZASOBY N'!$D419,'ZASOBY N'!$D419,'ZASOBY N'!$H$10:'ZASOBY N'!$H419,'ZASOBY N'!$H419 )</f>
        <v>0</v>
      </c>
      <c r="CI420" s="411">
        <f t="shared" si="152"/>
        <v>0</v>
      </c>
      <c r="CJ420" s="412">
        <f t="shared" si="153"/>
        <v>0</v>
      </c>
      <c r="CL420" s="414" t="str">
        <f>IF(AND(CN420=1,CO420=1,SUMIF($C420:$C$525,$C420,$AG420:$AG$525)=$AG420),$AG420,IF($CQ420&gt;0,$CQ420,IF(AND(COUNTIF($C$11:$C419,$C420)&gt;=1,COUNTIF($D419:$D419,$D420)&gt;=1),"",IF(AND(SUMIF($C420:$C$525,$C420,$AG420:$AG$525)&gt;$AG420,SUMIF($D420:$D$525,$D420,$AG420:$AG$525)&gt;$AG420),_xlfn.AGGREGATE(14,4,$CP$11:$CP$31*($C$11:$C$31=$C420),1),""))))</f>
        <v/>
      </c>
      <c r="CN420" s="409">
        <f>COUNTIFS('ZASOBY N'!$B419:$B$525,'ZASOBY N'!$B419,'ZASOBY N'!$C419:'ZASOBY N'!$C$525,'ZASOBY N'!$C419,'ZASOBY N'!$D419:'ZASOBY N'!$D$525,'ZASOBY N'!$D419,'ZASOBY N'!$H419:'ZASOBY N'!$H$525,'ZASOBY N'!$H419 )</f>
        <v>0</v>
      </c>
      <c r="CO420" s="410">
        <f>COUNTIFS('ZASOBY N'!$B$10:$B419,'ZASOBY N'!$B419,'ZASOBY N'!$C$10:'ZASOBY N'!$C419,'ZASOBY N'!$C419,'ZASOBY N'!$D$10:'ZASOBY N'!$D419,'ZASOBY N'!$D419,'ZASOBY N'!$H$10:'ZASOBY N'!$H419,'ZASOBY N'!$H419 )</f>
        <v>0</v>
      </c>
      <c r="CP420" s="411">
        <f t="shared" si="154"/>
        <v>0</v>
      </c>
      <c r="CQ420" s="412">
        <f t="shared" si="155"/>
        <v>0</v>
      </c>
      <c r="CS420" s="414" t="str">
        <f>IF(AND(CU420=1,CV420=1,SUMIF($C420:$C$525,$C420,$AF420:$AF$525)=$AF420),$AF420,IF($CX420&gt;0,$CX420,IF(AND(COUNTIF($C$11:$C419,$C420)&gt;=1,COUNTIF($D419:$D419,$D420)&gt;=1),"",IF(AND(SUMIF($C420:$C$525,$C420,$AF420:$AF$525)&gt;$AF420,SUMIF($D420:$D$525,$D420,$AF420:$AF$525)&gt;$AF420),_xlfn.AGGREGATE(14,4,$CW$11:$CW$31*($C$11:$C$31=$C420),1),""))))</f>
        <v/>
      </c>
      <c r="CU420" s="409">
        <f>COUNTIFS('ZASOBY N'!$B419:$B$525,'ZASOBY N'!$B419,'ZASOBY N'!$C419:'ZASOBY N'!$C$525,'ZASOBY N'!$C419,'ZASOBY N'!$D419:'ZASOBY N'!$D$525,'ZASOBY N'!$D419,'ZASOBY N'!$H419:'ZASOBY N'!$H$525,'ZASOBY N'!$H419 )</f>
        <v>0</v>
      </c>
      <c r="CV420" s="410">
        <f>COUNTIFS('ZASOBY N'!$B$10:$B419,'ZASOBY N'!$B419,'ZASOBY N'!$C$10:'ZASOBY N'!$C419,'ZASOBY N'!$C419,'ZASOBY N'!$D$10:'ZASOBY N'!$D419,'ZASOBY N'!$D419,'ZASOBY N'!$H$10:'ZASOBY N'!$H419,'ZASOBY N'!$H419 )</f>
        <v>0</v>
      </c>
      <c r="CW420" s="411">
        <f t="shared" si="156"/>
        <v>0</v>
      </c>
      <c r="CX420" s="412">
        <f t="shared" si="157"/>
        <v>0</v>
      </c>
      <c r="CZ420" s="414" t="str">
        <f>IF(AND(DB420=1,DC420=1,SUMIF($C420:$C$525,$C420,$AE420:$AE$525)=$AE420),$AE420,IF($DE420&gt;0,$DE420,IF(AND(COUNTIF($C$11:$C419,$C420)&gt;=1,COUNTIF($D419:$D419,$D420)&gt;=1),"",IF(AND(SUMIF($C420:$C$525,$C420,$AE420:$AE$525)&gt;$AE420,SUMIF($D420:$D$525,$D420,$AE420:$AE$525)&gt;$AE420),_xlfn.AGGREGATE(14,4,$DD$11:$DD$31*($C$11:$C$31=$C420),1),""))))</f>
        <v/>
      </c>
      <c r="DB420" s="409">
        <f>COUNTIFS('ZASOBY N'!$B419:$B$525,'ZASOBY N'!$B419,'ZASOBY N'!$C419:'ZASOBY N'!$C$525,'ZASOBY N'!$C419,'ZASOBY N'!$D419:'ZASOBY N'!$D$525,'ZASOBY N'!$D419,'ZASOBY N'!$H419:'ZASOBY N'!$H$525,'ZASOBY N'!$H419 )</f>
        <v>0</v>
      </c>
      <c r="DC420" s="410">
        <f>COUNTIFS('ZASOBY N'!$B$10:$B419,'ZASOBY N'!$B419,'ZASOBY N'!$C$10:'ZASOBY N'!$C419,'ZASOBY N'!$C419,'ZASOBY N'!$D$10:'ZASOBY N'!$D419,'ZASOBY N'!$D419,'ZASOBY N'!$H$10:'ZASOBY N'!$H419,'ZASOBY N'!$H419 )</f>
        <v>0</v>
      </c>
      <c r="DD420" s="411">
        <f t="shared" si="158"/>
        <v>0</v>
      </c>
      <c r="DE420" s="412">
        <f t="shared" si="159"/>
        <v>0</v>
      </c>
      <c r="DF420" s="399" t="str">
        <f>IF(AND(DI420=1,DJ420=1,SUMIF($C420:$C$525,$C420,$AD420:$AD$525)=$AD420),$AD420,IF($DL420&gt;0,$DL420,IF(B420="","",IF(AND(COUNTIF($C$11:$C419,$C420)&gt;=1,COUNTIF($D419:$D419,$D420)&gt;=1,COUNTIF($Z417:$Z419,$C420)=0),"",IF(AND(COUNTIF($C$11:$C419,$C420)&gt;=1,COUNTIF($D419:$D419,$D420)&gt;=1),"UJĘTO WYŻEJ",IF(AND(SUMIF($C420:$C$525,$C420,$AD420:$AD$525)&gt;$AD420,SUMIF($D420:$D$525,$D420,$AD420:$AD$525)&gt;$AD420),_xlfn.AGGREGATE(14,4,$DK$11:$DK$31*($C$11:$C$31=$C420),1),""))))))</f>
        <v/>
      </c>
      <c r="DG420" s="414" t="str">
        <f>IF(AND(DI420=1,DJ420=1,SUMIF($C420:$C$525,$C420,$AD420:$AD$525)=$AD420),$AD420,IF($DL420&gt;0,$DL420,IF(AND(COUNTIF($C$11:$C419,$C420)&gt;=1,COUNTIF($D419:$D419,$D420)&gt;=1),"",IF(AND(SUMIF($C420:$C$525,$C420,$AD420:$AD$525)&gt;$AD420,SUMIF($D420:$D$525,$D420,$AD420:$AD$525)&gt;$AD420),_xlfn.AGGREGATE(14,4,$DK$11:$DK$31*($C$11:$C$31=$C420),1),""))))</f>
        <v/>
      </c>
      <c r="DI420" s="409">
        <f>COUNTIFS('ZASOBY N'!$B419:$B$525,'ZASOBY N'!$B419,'ZASOBY N'!$C419:'ZASOBY N'!$C$525,'ZASOBY N'!$C419,'ZASOBY N'!$D419:'ZASOBY N'!$D$525,'ZASOBY N'!$D419,'ZASOBY N'!$H419:'ZASOBY N'!$H$525,'ZASOBY N'!$H419 )</f>
        <v>0</v>
      </c>
      <c r="DJ420" s="410">
        <f>COUNTIFS('ZASOBY N'!$B$10:$B419,'ZASOBY N'!$B419,'ZASOBY N'!$C$10:'ZASOBY N'!$C419,'ZASOBY N'!$C419,'ZASOBY N'!$D$10:'ZASOBY N'!$D419,'ZASOBY N'!$D419,'ZASOBY N'!$H$10:'ZASOBY N'!$H419,'ZASOBY N'!$H419 )</f>
        <v>0</v>
      </c>
      <c r="DK420" s="411">
        <f t="shared" si="160"/>
        <v>0</v>
      </c>
      <c r="DL420" s="412">
        <f t="shared" si="161"/>
        <v>0</v>
      </c>
    </row>
    <row r="421" spans="1:116" ht="18.899999999999999" customHeight="1" x14ac:dyDescent="0.3">
      <c r="A421" s="219"/>
      <c r="B421" s="152" t="str">
        <f>IF('ZASOBY N'!A420="","",'ZASOBY N'!A420)</f>
        <v/>
      </c>
      <c r="C421" s="462" t="str">
        <f>IF('ZASOBY N'!C420="","",'ZASOBY N'!C420)</f>
        <v/>
      </c>
      <c r="D421" s="137" t="str">
        <f>IF('ZASOBY N'!B420="","",'ZASOBY N'!B420)</f>
        <v/>
      </c>
      <c r="E421" s="138"/>
      <c r="F421" s="356" t="str">
        <f>IF('ZASOBY N'!D420="","",'ZASOBY N'!D420)</f>
        <v/>
      </c>
      <c r="G421" s="220" t="str">
        <f>IF('ZASOBY N'!G420="","",'ZASOBY N'!G420)</f>
        <v/>
      </c>
      <c r="H421" s="221" t="str">
        <f>IF('ZASOBY N'!F420="","",'ZASOBY N'!F420)</f>
        <v/>
      </c>
      <c r="I421" s="221" t="str">
        <f>IF('ZASOBY N'!G420="","",'ZASOBY N'!G420)</f>
        <v/>
      </c>
      <c r="J421" s="221" t="str">
        <f>IF('ZASOBY N'!H420="","",'ZASOBY N'!H420)</f>
        <v/>
      </c>
      <c r="K421" s="214">
        <v>0</v>
      </c>
      <c r="L421" s="214">
        <v>0</v>
      </c>
      <c r="M421" s="214">
        <v>0</v>
      </c>
      <c r="N421" s="222" t="str">
        <f>IF('ZASOBY N'!BD420="x","",IF(W421="","",'ZASOBY N'!E420))</f>
        <v/>
      </c>
      <c r="O421" s="223">
        <v>0</v>
      </c>
      <c r="P421" s="223">
        <v>0</v>
      </c>
      <c r="Q421" s="226" t="str">
        <f>IF($N421="","",'UPR BILANS N'!G421*'UPR BILANS N'!N421)</f>
        <v/>
      </c>
      <c r="R421" s="225" t="str">
        <f>IF($N421="","",'ZASOBY N'!O420)</f>
        <v/>
      </c>
      <c r="S421" s="225" t="str">
        <f>IF($N421="","",IF('ZASOBY N'!Q420="",0,'ZASOBY N'!Q420))</f>
        <v/>
      </c>
      <c r="T421" s="225" t="str">
        <f>IF($N421="","",'ZASOBY N'!V420)</f>
        <v/>
      </c>
      <c r="U421" s="225" t="str">
        <f>IF($N421="","",IF('ZASOBY N'!AG420="",0,'ZASOBY N'!AG420))</f>
        <v/>
      </c>
      <c r="V421" s="225" t="str">
        <f>IF($N421="","",IF(NN!P423="",0,NN!P423))</f>
        <v/>
      </c>
      <c r="W421" s="225" t="str">
        <f t="shared" si="139"/>
        <v/>
      </c>
      <c r="X421" s="226" t="str">
        <f t="shared" si="142"/>
        <v/>
      </c>
      <c r="Y421" s="225" t="str">
        <f>IF('ZASOBY N'!AU420="","",IF(C421&lt;&gt;C420,'ZASOBY N'!AU420,IF(D421&lt;&gt;D420,'ZASOBY N'!AU420,IF(F421&lt;&gt;F420,'ZASOBY N'!AU420,IF(G421&lt;&gt;G420,'ZASOBY N'!AU420,IF(J421&lt;&gt;J420,'ZASOBY N'!AU420,IF(NN!AC423="","",IF(AND(C420=C421,H420=H421,J420=J421,NN!AC423&gt;0),"",IF(AND(C421=C422,H421=DO419,NN!CW421&gt;0),'ZASOBY N'!AU420,'ZASOBY N'!AU420)))))))))</f>
        <v/>
      </c>
      <c r="Z421" s="225" t="str">
        <f t="shared" si="140"/>
        <v/>
      </c>
      <c r="AA421" s="227" t="str">
        <f t="shared" si="144"/>
        <v/>
      </c>
      <c r="AB421" s="400" t="str">
        <f t="shared" si="141"/>
        <v/>
      </c>
      <c r="AC421" s="228" t="str">
        <f t="shared" si="143"/>
        <v/>
      </c>
      <c r="AD421" s="222">
        <f>IF(B421="",0,IF(F421="",0,INDEX(POBRANIE_!$B$6:$F$101,MATCH('UPR BILANS N'!$F421,POBRANIE_!$A$6:$A$101,0),2)))</f>
        <v>0</v>
      </c>
      <c r="AE421" s="224">
        <f>IF(OR('ZASOBY N'!G420="",'ZASOBY N'!E420=""),0,IF(B421="",0,'ZASOBY N'!G420*'ZASOBY N'!E420))</f>
        <v>0</v>
      </c>
      <c r="AF421" s="225">
        <f>IF('ZASOBY N'!O420="",0,'ZASOBY N'!O420)</f>
        <v>0</v>
      </c>
      <c r="AG421" s="225">
        <f>IF('ZASOBY N'!Q420="",0,'ZASOBY N'!Q420)</f>
        <v>0</v>
      </c>
      <c r="AH421" s="225">
        <f>IF('ZASOBY N'!V420="",0,'ZASOBY N'!V420)</f>
        <v>0</v>
      </c>
      <c r="AI421" s="225">
        <f>IF('ZASOBY N'!AG420="",0,'ZASOBY N'!AG420)</f>
        <v>0</v>
      </c>
      <c r="AJ421" s="225">
        <f>IF(NN!P423="",0,IF(NN!P423="BRAK kol.7","BRAK BADAŃ",NN!P423))</f>
        <v>0</v>
      </c>
      <c r="AK421" s="225">
        <f>IF(NN!AC423="",0,IF(NN!AC423="BRAK kol.7","BRAK BADAŃ",NN!AC423))</f>
        <v>0</v>
      </c>
      <c r="BJ421" s="414" t="str">
        <f>IF(AND(BL421=1,BM421=1,SUMIF($C421:$C$525,$C421,$AK421:$AK$525)=$AK421),$AK421,IF($BO421&gt;0,$BO421,IF(AND(COUNTIF($C$11:$C420,$C421)&gt;=1,COUNTIF($D420:$D420,$D421)&gt;=1),"",IF(AND(SUMIF($C421:$C$525,$C421,$AK421:$AK$525)&gt;=$AK421,SUMIF($D421:$D$525,$D421,$AK421:$AK$525)&gt;=$AK421),SUMIF($C421:$C$525,$C421,$AK421:$AK$525),""))))</f>
        <v/>
      </c>
      <c r="BL421" s="409">
        <f>COUNTIFS('ZASOBY N'!$B420:$B$525,'ZASOBY N'!$B420,'ZASOBY N'!$C420:'ZASOBY N'!$C$525,'ZASOBY N'!$C420,'ZASOBY N'!$D420:'ZASOBY N'!$D$525,'ZASOBY N'!$D420,'ZASOBY N'!$H420:'ZASOBY N'!$H$525,'ZASOBY N'!$H420 )</f>
        <v>0</v>
      </c>
      <c r="BM421" s="410">
        <f>COUNTIFS('ZASOBY N'!$B$10:$B420,'ZASOBY N'!$B420,'ZASOBY N'!$C$10:'ZASOBY N'!$C420,'ZASOBY N'!$C420,'ZASOBY N'!$D$10:'ZASOBY N'!$D420,'ZASOBY N'!$D420,'ZASOBY N'!$H$10:'ZASOBY N'!$H420,'ZASOBY N'!$H420 )</f>
        <v>0</v>
      </c>
      <c r="BN421" s="411">
        <f t="shared" si="145"/>
        <v>0</v>
      </c>
      <c r="BO421" s="412">
        <f t="shared" si="146"/>
        <v>0</v>
      </c>
      <c r="BP421" s="94" t="str">
        <f t="shared" si="147"/>
        <v/>
      </c>
      <c r="BQ421" s="414" t="str">
        <f>IF(AND(BS421=1,BT421=1,SUMIF($C421:$C$525,$C421,$AJ421:$AJ$525)=$AJ421),$AJ421,IF($BV421&gt;0,$BV421,IF(AND(COUNTIF($C$11:$C420,$C421)&gt;=1,COUNTIF($D420:$D420,$D421)&gt;=1),"",IF(AND(SUMIF($C421:$C$525,$C421,$AJ421:$AJ$525)&gt;$AJ421,SUMIF($D421:$D$525,$D421,$AJ421:$AJ$525)&gt;$AJ421),SUMIF($C421:$C$525,$C421,$AJ421:$AJ$525),""))))</f>
        <v/>
      </c>
      <c r="BS421" s="409">
        <f>COUNTIFS('ZASOBY N'!$B420:$B$525,'ZASOBY N'!$B420,'ZASOBY N'!$C420:'ZASOBY N'!$C$525,'ZASOBY N'!$C420,'ZASOBY N'!$D420:'ZASOBY N'!$D$525,'ZASOBY N'!$D420,'ZASOBY N'!$H420:'ZASOBY N'!$H$525,'ZASOBY N'!$H420 )</f>
        <v>0</v>
      </c>
      <c r="BT421" s="410">
        <f>COUNTIFS('ZASOBY N'!$B$10:$B420,'ZASOBY N'!$B420,'ZASOBY N'!$C$10:'ZASOBY N'!$C420,'ZASOBY N'!$C420,'ZASOBY N'!$D$10:'ZASOBY N'!$D420,'ZASOBY N'!$D420,'ZASOBY N'!$H$10:'ZASOBY N'!$H420,'ZASOBY N'!$H420 )</f>
        <v>0</v>
      </c>
      <c r="BU421" s="411">
        <f t="shared" si="148"/>
        <v>0</v>
      </c>
      <c r="BV421" s="412">
        <f t="shared" si="149"/>
        <v>0</v>
      </c>
      <c r="BW421" s="94" t="s">
        <v>499</v>
      </c>
      <c r="BX421" s="414" t="str">
        <f>IF(AND(BZ421=1,CA421=1,SUMIF($C421:$C$525,$C421,$AI421:$AI$525)=$AI421),$AI421,IF($CC421&gt;0,$CC421,IF(AND(COUNTIF($C$11:$C420,$C421)&gt;=1,COUNTIF($D420:$D420,$D421)&gt;=1),"",IF(AND(SUMIF($C421:$C$525,$C421,$AI421:$AI$525)&gt;$AI421,SUMIF($D421:$D$525,$D421,$AI421:$AI$525)&gt;$IG421),_xlfn.AGGREGATE(14,4,$CB$11:$CB$31*($C$11:$C$31=$C421),1),""))))</f>
        <v/>
      </c>
      <c r="BZ421" s="409">
        <f>COUNTIFS('ZASOBY N'!$B420:$B$525,'ZASOBY N'!$B420,'ZASOBY N'!$C420:'ZASOBY N'!$C$525,'ZASOBY N'!$C420,'ZASOBY N'!$D420:'ZASOBY N'!$D$525,'ZASOBY N'!$D420,'ZASOBY N'!$H420:'ZASOBY N'!$H$525,'ZASOBY N'!$H420 )</f>
        <v>0</v>
      </c>
      <c r="CA421" s="410">
        <f>COUNTIFS('ZASOBY N'!$B$10:$B420,'ZASOBY N'!$B420,'ZASOBY N'!$C$10:'ZASOBY N'!$C420,'ZASOBY N'!$C420,'ZASOBY N'!$D$10:'ZASOBY N'!$D420,'ZASOBY N'!$D420,'ZASOBY N'!$H$10:'ZASOBY N'!$H420,'ZASOBY N'!$H420 )</f>
        <v>0</v>
      </c>
      <c r="CB421" s="411">
        <f t="shared" si="150"/>
        <v>0</v>
      </c>
      <c r="CC421" s="412">
        <f t="shared" si="151"/>
        <v>0</v>
      </c>
      <c r="CE421" s="414" t="str">
        <f>IF(AND(CG421=1,CH421=1,SUMIF($C421:$C$525,$C421,$AH421:$AH$525)=$AH421),$AH421,IF($CJ421&gt;0,$CJ421,IF(AND(COUNTIF($C$11:$C420,$C421)&gt;=1,COUNTIF($D420:$D420,$D421)&gt;=1),"",IF(AND(SUMIF($C421:$C$525,$C421,$AH421:$AH$525)&gt;$AH421,SUMIF($D421:$D$525,$D421,$AH421:$AH$525)&gt;$AH421),_xlfn.AGGREGATE(14,4,$CI$11:$CI$31*($C$11:$C$31=$C421),1),""))))</f>
        <v/>
      </c>
      <c r="CG421" s="409">
        <f>COUNTIFS('ZASOBY N'!$B420:$B$525,'ZASOBY N'!$B420,'ZASOBY N'!$C420:'ZASOBY N'!$C$525,'ZASOBY N'!$C420,'ZASOBY N'!$D420:'ZASOBY N'!$D$525,'ZASOBY N'!$D420,'ZASOBY N'!$H420:'ZASOBY N'!$H$525,'ZASOBY N'!$H420 )</f>
        <v>0</v>
      </c>
      <c r="CH421" s="410">
        <f>COUNTIFS('ZASOBY N'!$B$10:$B420,'ZASOBY N'!$B420,'ZASOBY N'!$C$10:'ZASOBY N'!$C420,'ZASOBY N'!$C420,'ZASOBY N'!$D$10:'ZASOBY N'!$D420,'ZASOBY N'!$D420,'ZASOBY N'!$H$10:'ZASOBY N'!$H420,'ZASOBY N'!$H420 )</f>
        <v>0</v>
      </c>
      <c r="CI421" s="411">
        <f t="shared" si="152"/>
        <v>0</v>
      </c>
      <c r="CJ421" s="412">
        <f t="shared" si="153"/>
        <v>0</v>
      </c>
      <c r="CL421" s="414" t="str">
        <f>IF(AND(CN421=1,CO421=1,SUMIF($C421:$C$525,$C421,$AG421:$AG$525)=$AG421),$AG421,IF($CQ421&gt;0,$CQ421,IF(AND(COUNTIF($C$11:$C420,$C421)&gt;=1,COUNTIF($D420:$D420,$D421)&gt;=1),"",IF(AND(SUMIF($C421:$C$525,$C421,$AG421:$AG$525)&gt;$AG421,SUMIF($D421:$D$525,$D421,$AG421:$AG$525)&gt;$AG421),_xlfn.AGGREGATE(14,4,$CP$11:$CP$31*($C$11:$C$31=$C421),1),""))))</f>
        <v/>
      </c>
      <c r="CN421" s="409">
        <f>COUNTIFS('ZASOBY N'!$B420:$B$525,'ZASOBY N'!$B420,'ZASOBY N'!$C420:'ZASOBY N'!$C$525,'ZASOBY N'!$C420,'ZASOBY N'!$D420:'ZASOBY N'!$D$525,'ZASOBY N'!$D420,'ZASOBY N'!$H420:'ZASOBY N'!$H$525,'ZASOBY N'!$H420 )</f>
        <v>0</v>
      </c>
      <c r="CO421" s="410">
        <f>COUNTIFS('ZASOBY N'!$B$10:$B420,'ZASOBY N'!$B420,'ZASOBY N'!$C$10:'ZASOBY N'!$C420,'ZASOBY N'!$C420,'ZASOBY N'!$D$10:'ZASOBY N'!$D420,'ZASOBY N'!$D420,'ZASOBY N'!$H$10:'ZASOBY N'!$H420,'ZASOBY N'!$H420 )</f>
        <v>0</v>
      </c>
      <c r="CP421" s="411">
        <f t="shared" si="154"/>
        <v>0</v>
      </c>
      <c r="CQ421" s="412">
        <f t="shared" si="155"/>
        <v>0</v>
      </c>
      <c r="CS421" s="414" t="str">
        <f>IF(AND(CU421=1,CV421=1,SUMIF($C421:$C$525,$C421,$AF421:$AF$525)=$AF421),$AF421,IF($CX421&gt;0,$CX421,IF(AND(COUNTIF($C$11:$C420,$C421)&gt;=1,COUNTIF($D420:$D420,$D421)&gt;=1),"",IF(AND(SUMIF($C421:$C$525,$C421,$AF421:$AF$525)&gt;$AF421,SUMIF($D421:$D$525,$D421,$AF421:$AF$525)&gt;$AF421),_xlfn.AGGREGATE(14,4,$CW$11:$CW$31*($C$11:$C$31=$C421),1),""))))</f>
        <v/>
      </c>
      <c r="CU421" s="409">
        <f>COUNTIFS('ZASOBY N'!$B420:$B$525,'ZASOBY N'!$B420,'ZASOBY N'!$C420:'ZASOBY N'!$C$525,'ZASOBY N'!$C420,'ZASOBY N'!$D420:'ZASOBY N'!$D$525,'ZASOBY N'!$D420,'ZASOBY N'!$H420:'ZASOBY N'!$H$525,'ZASOBY N'!$H420 )</f>
        <v>0</v>
      </c>
      <c r="CV421" s="410">
        <f>COUNTIFS('ZASOBY N'!$B$10:$B420,'ZASOBY N'!$B420,'ZASOBY N'!$C$10:'ZASOBY N'!$C420,'ZASOBY N'!$C420,'ZASOBY N'!$D$10:'ZASOBY N'!$D420,'ZASOBY N'!$D420,'ZASOBY N'!$H$10:'ZASOBY N'!$H420,'ZASOBY N'!$H420 )</f>
        <v>0</v>
      </c>
      <c r="CW421" s="411">
        <f t="shared" si="156"/>
        <v>0</v>
      </c>
      <c r="CX421" s="412">
        <f t="shared" si="157"/>
        <v>0</v>
      </c>
      <c r="CZ421" s="414" t="str">
        <f>IF(AND(DB421=1,DC421=1,SUMIF($C421:$C$525,$C421,$AE421:$AE$525)=$AE421),$AE421,IF($DE421&gt;0,$DE421,IF(AND(COUNTIF($C$11:$C420,$C421)&gt;=1,COUNTIF($D420:$D420,$D421)&gt;=1),"",IF(AND(SUMIF($C421:$C$525,$C421,$AE421:$AE$525)&gt;$AE421,SUMIF($D421:$D$525,$D421,$AE421:$AE$525)&gt;$AE421),_xlfn.AGGREGATE(14,4,$DD$11:$DD$31*($C$11:$C$31=$C421),1),""))))</f>
        <v/>
      </c>
      <c r="DB421" s="409">
        <f>COUNTIFS('ZASOBY N'!$B420:$B$525,'ZASOBY N'!$B420,'ZASOBY N'!$C420:'ZASOBY N'!$C$525,'ZASOBY N'!$C420,'ZASOBY N'!$D420:'ZASOBY N'!$D$525,'ZASOBY N'!$D420,'ZASOBY N'!$H420:'ZASOBY N'!$H$525,'ZASOBY N'!$H420 )</f>
        <v>0</v>
      </c>
      <c r="DC421" s="410">
        <f>COUNTIFS('ZASOBY N'!$B$10:$B420,'ZASOBY N'!$B420,'ZASOBY N'!$C$10:'ZASOBY N'!$C420,'ZASOBY N'!$C420,'ZASOBY N'!$D$10:'ZASOBY N'!$D420,'ZASOBY N'!$D420,'ZASOBY N'!$H$10:'ZASOBY N'!$H420,'ZASOBY N'!$H420 )</f>
        <v>0</v>
      </c>
      <c r="DD421" s="411">
        <f t="shared" si="158"/>
        <v>0</v>
      </c>
      <c r="DE421" s="412">
        <f t="shared" si="159"/>
        <v>0</v>
      </c>
      <c r="DF421" s="399" t="str">
        <f>IF(AND(DI421=1,DJ421=1,SUMIF($C421:$C$525,$C421,$AD421:$AD$525)=$AD421),$AD421,IF($DL421&gt;0,$DL421,IF(B421="","",IF(AND(COUNTIF($C$11:$C420,$C421)&gt;=1,COUNTIF($D420:$D420,$D421)&gt;=1,COUNTIF($Z418:$Z420,$C421)=0),"",IF(AND(COUNTIF($C$11:$C420,$C421)&gt;=1,COUNTIF($D420:$D420,$D421)&gt;=1),"UJĘTO WYŻEJ",IF(AND(SUMIF($C421:$C$525,$C421,$AD421:$AD$525)&gt;$AD421,SUMIF($D421:$D$525,$D421,$AD421:$AD$525)&gt;$AD421),_xlfn.AGGREGATE(14,4,$DK$11:$DK$31*($C$11:$C$31=$C421),1),""))))))</f>
        <v/>
      </c>
      <c r="DG421" s="414" t="str">
        <f>IF(AND(DI421=1,DJ421=1,SUMIF($C421:$C$525,$C421,$AD421:$AD$525)=$AD421),$AD421,IF($DL421&gt;0,$DL421,IF(AND(COUNTIF($C$11:$C420,$C421)&gt;=1,COUNTIF($D420:$D420,$D421)&gt;=1),"",IF(AND(SUMIF($C421:$C$525,$C421,$AD421:$AD$525)&gt;$AD421,SUMIF($D421:$D$525,$D421,$AD421:$AD$525)&gt;$AD421),_xlfn.AGGREGATE(14,4,$DK$11:$DK$31*($C$11:$C$31=$C421),1),""))))</f>
        <v/>
      </c>
      <c r="DI421" s="409">
        <f>COUNTIFS('ZASOBY N'!$B420:$B$525,'ZASOBY N'!$B420,'ZASOBY N'!$C420:'ZASOBY N'!$C$525,'ZASOBY N'!$C420,'ZASOBY N'!$D420:'ZASOBY N'!$D$525,'ZASOBY N'!$D420,'ZASOBY N'!$H420:'ZASOBY N'!$H$525,'ZASOBY N'!$H420 )</f>
        <v>0</v>
      </c>
      <c r="DJ421" s="410">
        <f>COUNTIFS('ZASOBY N'!$B$10:$B420,'ZASOBY N'!$B420,'ZASOBY N'!$C$10:'ZASOBY N'!$C420,'ZASOBY N'!$C420,'ZASOBY N'!$D$10:'ZASOBY N'!$D420,'ZASOBY N'!$D420,'ZASOBY N'!$H$10:'ZASOBY N'!$H420,'ZASOBY N'!$H420 )</f>
        <v>0</v>
      </c>
      <c r="DK421" s="411">
        <f t="shared" si="160"/>
        <v>0</v>
      </c>
      <c r="DL421" s="412">
        <f t="shared" si="161"/>
        <v>0</v>
      </c>
    </row>
    <row r="422" spans="1:116" ht="18.899999999999999" customHeight="1" x14ac:dyDescent="0.3">
      <c r="A422" s="219"/>
      <c r="B422" s="152" t="str">
        <f>IF('ZASOBY N'!A421="","",'ZASOBY N'!A421)</f>
        <v/>
      </c>
      <c r="C422" s="462" t="str">
        <f>IF('ZASOBY N'!C421="","",'ZASOBY N'!C421)</f>
        <v/>
      </c>
      <c r="D422" s="137" t="str">
        <f>IF('ZASOBY N'!B421="","",'ZASOBY N'!B421)</f>
        <v/>
      </c>
      <c r="E422" s="138"/>
      <c r="F422" s="356" t="str">
        <f>IF('ZASOBY N'!D421="","",'ZASOBY N'!D421)</f>
        <v/>
      </c>
      <c r="G422" s="220" t="str">
        <f>IF('ZASOBY N'!G421="","",'ZASOBY N'!G421)</f>
        <v/>
      </c>
      <c r="H422" s="221" t="str">
        <f>IF('ZASOBY N'!F421="","",'ZASOBY N'!F421)</f>
        <v/>
      </c>
      <c r="I422" s="221" t="str">
        <f>IF('ZASOBY N'!G421="","",'ZASOBY N'!G421)</f>
        <v/>
      </c>
      <c r="J422" s="221" t="str">
        <f>IF('ZASOBY N'!H421="","",'ZASOBY N'!H421)</f>
        <v/>
      </c>
      <c r="K422" s="214">
        <v>0</v>
      </c>
      <c r="L422" s="214">
        <v>0</v>
      </c>
      <c r="M422" s="214">
        <v>0</v>
      </c>
      <c r="N422" s="222" t="str">
        <f>IF('ZASOBY N'!BD421="x","",IF(W422="","",'ZASOBY N'!E421))</f>
        <v/>
      </c>
      <c r="O422" s="223">
        <v>0</v>
      </c>
      <c r="P422" s="223">
        <v>0</v>
      </c>
      <c r="Q422" s="226" t="str">
        <f>IF($N422="","",'UPR BILANS N'!G422*'UPR BILANS N'!N422)</f>
        <v/>
      </c>
      <c r="R422" s="225" t="str">
        <f>IF($N422="","",'ZASOBY N'!O421)</f>
        <v/>
      </c>
      <c r="S422" s="225" t="str">
        <f>IF($N422="","",IF('ZASOBY N'!Q421="",0,'ZASOBY N'!Q421))</f>
        <v/>
      </c>
      <c r="T422" s="225" t="str">
        <f>IF($N422="","",'ZASOBY N'!V421)</f>
        <v/>
      </c>
      <c r="U422" s="225" t="str">
        <f>IF($N422="","",IF('ZASOBY N'!AG421="",0,'ZASOBY N'!AG421))</f>
        <v/>
      </c>
      <c r="V422" s="225" t="str">
        <f>IF($N422="","",IF(NN!P424="",0,NN!P424))</f>
        <v/>
      </c>
      <c r="W422" s="225" t="str">
        <f t="shared" si="139"/>
        <v/>
      </c>
      <c r="X422" s="226" t="str">
        <f t="shared" si="142"/>
        <v/>
      </c>
      <c r="Y422" s="225" t="str">
        <f>IF('ZASOBY N'!AU421="","",IF(C422&lt;&gt;C421,'ZASOBY N'!AU421,IF(D422&lt;&gt;D421,'ZASOBY N'!AU421,IF(F422&lt;&gt;F421,'ZASOBY N'!AU421,IF(G422&lt;&gt;G421,'ZASOBY N'!AU421,IF(J422&lt;&gt;J421,'ZASOBY N'!AU421,IF(NN!AC424="","",IF(AND(C421=C422,H421=H422,J421=J422,NN!AC424&gt;0),"",IF(AND(C422=C423,H422=DO420,NN!CW422&gt;0),'ZASOBY N'!AU421,'ZASOBY N'!AU421)))))))))</f>
        <v/>
      </c>
      <c r="Z422" s="225" t="str">
        <f t="shared" si="140"/>
        <v/>
      </c>
      <c r="AA422" s="227" t="str">
        <f t="shared" si="144"/>
        <v/>
      </c>
      <c r="AB422" s="400" t="str">
        <f t="shared" si="141"/>
        <v/>
      </c>
      <c r="AC422" s="228" t="str">
        <f t="shared" si="143"/>
        <v/>
      </c>
      <c r="AD422" s="222">
        <f>IF(B422="",0,IF(F422="",0,INDEX(POBRANIE_!$B$6:$F$101,MATCH('UPR BILANS N'!$F422,POBRANIE_!$A$6:$A$101,0),2)))</f>
        <v>0</v>
      </c>
      <c r="AE422" s="224">
        <f>IF(OR('ZASOBY N'!G421="",'ZASOBY N'!E421=""),0,IF(B422="",0,'ZASOBY N'!G421*'ZASOBY N'!E421))</f>
        <v>0</v>
      </c>
      <c r="AF422" s="225">
        <f>IF('ZASOBY N'!O421="",0,'ZASOBY N'!O421)</f>
        <v>0</v>
      </c>
      <c r="AG422" s="225">
        <f>IF('ZASOBY N'!Q421="",0,'ZASOBY N'!Q421)</f>
        <v>0</v>
      </c>
      <c r="AH422" s="225">
        <f>IF('ZASOBY N'!V421="",0,'ZASOBY N'!V421)</f>
        <v>0</v>
      </c>
      <c r="AI422" s="225">
        <f>IF('ZASOBY N'!AG421="",0,'ZASOBY N'!AG421)</f>
        <v>0</v>
      </c>
      <c r="AJ422" s="225">
        <f>IF(NN!P424="",0,IF(NN!P424="BRAK kol.7","BRAK BADAŃ",NN!P424))</f>
        <v>0</v>
      </c>
      <c r="AK422" s="225">
        <f>IF(NN!AC424="",0,IF(NN!AC424="BRAK kol.7","BRAK BADAŃ",NN!AC424))</f>
        <v>0</v>
      </c>
      <c r="BJ422" s="414" t="str">
        <f>IF(AND(BL422=1,BM422=1,SUMIF($C422:$C$525,$C422,$AK422:$AK$525)=$AK422),$AK422,IF($BO422&gt;0,$BO422,IF(AND(COUNTIF($C$11:$C421,$C422)&gt;=1,COUNTIF($D421:$D421,$D422)&gt;=1),"",IF(AND(SUMIF($C422:$C$525,$C422,$AK422:$AK$525)&gt;=$AK422,SUMIF($D422:$D$525,$D422,$AK422:$AK$525)&gt;=$AK422),SUMIF($C422:$C$525,$C422,$AK422:$AK$525),""))))</f>
        <v/>
      </c>
      <c r="BL422" s="409">
        <f>COUNTIFS('ZASOBY N'!$B421:$B$525,'ZASOBY N'!$B421,'ZASOBY N'!$C421:'ZASOBY N'!$C$525,'ZASOBY N'!$C421,'ZASOBY N'!$D421:'ZASOBY N'!$D$525,'ZASOBY N'!$D421,'ZASOBY N'!$H421:'ZASOBY N'!$H$525,'ZASOBY N'!$H421 )</f>
        <v>0</v>
      </c>
      <c r="BM422" s="410">
        <f>COUNTIFS('ZASOBY N'!$B$10:$B421,'ZASOBY N'!$B421,'ZASOBY N'!$C$10:'ZASOBY N'!$C421,'ZASOBY N'!$C421,'ZASOBY N'!$D$10:'ZASOBY N'!$D421,'ZASOBY N'!$D421,'ZASOBY N'!$H$10:'ZASOBY N'!$H421,'ZASOBY N'!$H421 )</f>
        <v>0</v>
      </c>
      <c r="BN422" s="411">
        <f t="shared" si="145"/>
        <v>0</v>
      </c>
      <c r="BO422" s="412">
        <f t="shared" si="146"/>
        <v>0</v>
      </c>
      <c r="BP422" s="94" t="str">
        <f t="shared" si="147"/>
        <v/>
      </c>
      <c r="BQ422" s="414" t="str">
        <f>IF(AND(BS422=1,BT422=1,SUMIF($C422:$C$525,$C422,$AJ422:$AJ$525)=$AJ422),$AJ422,IF($BV422&gt;0,$BV422,IF(AND(COUNTIF($C$11:$C421,$C422)&gt;=1,COUNTIF($D421:$D421,$D422)&gt;=1),"",IF(AND(SUMIF($C422:$C$525,$C422,$AJ422:$AJ$525)&gt;$AJ422,SUMIF($D422:$D$525,$D422,$AJ422:$AJ$525)&gt;$AJ422),SUMIF($C422:$C$525,$C422,$AJ422:$AJ$525),""))))</f>
        <v/>
      </c>
      <c r="BS422" s="409">
        <f>COUNTIFS('ZASOBY N'!$B421:$B$525,'ZASOBY N'!$B421,'ZASOBY N'!$C421:'ZASOBY N'!$C$525,'ZASOBY N'!$C421,'ZASOBY N'!$D421:'ZASOBY N'!$D$525,'ZASOBY N'!$D421,'ZASOBY N'!$H421:'ZASOBY N'!$H$525,'ZASOBY N'!$H421 )</f>
        <v>0</v>
      </c>
      <c r="BT422" s="410">
        <f>COUNTIFS('ZASOBY N'!$B$10:$B421,'ZASOBY N'!$B421,'ZASOBY N'!$C$10:'ZASOBY N'!$C421,'ZASOBY N'!$C421,'ZASOBY N'!$D$10:'ZASOBY N'!$D421,'ZASOBY N'!$D421,'ZASOBY N'!$H$10:'ZASOBY N'!$H421,'ZASOBY N'!$H421 )</f>
        <v>0</v>
      </c>
      <c r="BU422" s="411">
        <f t="shared" si="148"/>
        <v>0</v>
      </c>
      <c r="BV422" s="412">
        <f t="shared" si="149"/>
        <v>0</v>
      </c>
      <c r="BW422" s="94" t="s">
        <v>499</v>
      </c>
      <c r="BX422" s="414" t="str">
        <f>IF(AND(BZ422=1,CA422=1,SUMIF($C422:$C$525,$C422,$AI422:$AI$525)=$AI422),$AI422,IF($CC422&gt;0,$CC422,IF(AND(COUNTIF($C$11:$C421,$C422)&gt;=1,COUNTIF($D421:$D421,$D422)&gt;=1),"",IF(AND(SUMIF($C422:$C$525,$C422,$AI422:$AI$525)&gt;$AI422,SUMIF($D422:$D$525,$D422,$AI422:$AI$525)&gt;$IG422),_xlfn.AGGREGATE(14,4,$CB$11:$CB$31*($C$11:$C$31=$C422),1),""))))</f>
        <v/>
      </c>
      <c r="BZ422" s="409">
        <f>COUNTIFS('ZASOBY N'!$B421:$B$525,'ZASOBY N'!$B421,'ZASOBY N'!$C421:'ZASOBY N'!$C$525,'ZASOBY N'!$C421,'ZASOBY N'!$D421:'ZASOBY N'!$D$525,'ZASOBY N'!$D421,'ZASOBY N'!$H421:'ZASOBY N'!$H$525,'ZASOBY N'!$H421 )</f>
        <v>0</v>
      </c>
      <c r="CA422" s="410">
        <f>COUNTIFS('ZASOBY N'!$B$10:$B421,'ZASOBY N'!$B421,'ZASOBY N'!$C$10:'ZASOBY N'!$C421,'ZASOBY N'!$C421,'ZASOBY N'!$D$10:'ZASOBY N'!$D421,'ZASOBY N'!$D421,'ZASOBY N'!$H$10:'ZASOBY N'!$H421,'ZASOBY N'!$H421 )</f>
        <v>0</v>
      </c>
      <c r="CB422" s="411">
        <f t="shared" si="150"/>
        <v>0</v>
      </c>
      <c r="CC422" s="412">
        <f t="shared" si="151"/>
        <v>0</v>
      </c>
      <c r="CE422" s="414" t="str">
        <f>IF(AND(CG422=1,CH422=1,SUMIF($C422:$C$525,$C422,$AH422:$AH$525)=$AH422),$AH422,IF($CJ422&gt;0,$CJ422,IF(AND(COUNTIF($C$11:$C421,$C422)&gt;=1,COUNTIF($D421:$D421,$D422)&gt;=1),"",IF(AND(SUMIF($C422:$C$525,$C422,$AH422:$AH$525)&gt;$AH422,SUMIF($D422:$D$525,$D422,$AH422:$AH$525)&gt;$AH422),_xlfn.AGGREGATE(14,4,$CI$11:$CI$31*($C$11:$C$31=$C422),1),""))))</f>
        <v/>
      </c>
      <c r="CG422" s="409">
        <f>COUNTIFS('ZASOBY N'!$B421:$B$525,'ZASOBY N'!$B421,'ZASOBY N'!$C421:'ZASOBY N'!$C$525,'ZASOBY N'!$C421,'ZASOBY N'!$D421:'ZASOBY N'!$D$525,'ZASOBY N'!$D421,'ZASOBY N'!$H421:'ZASOBY N'!$H$525,'ZASOBY N'!$H421 )</f>
        <v>0</v>
      </c>
      <c r="CH422" s="410">
        <f>COUNTIFS('ZASOBY N'!$B$10:$B421,'ZASOBY N'!$B421,'ZASOBY N'!$C$10:'ZASOBY N'!$C421,'ZASOBY N'!$C421,'ZASOBY N'!$D$10:'ZASOBY N'!$D421,'ZASOBY N'!$D421,'ZASOBY N'!$H$10:'ZASOBY N'!$H421,'ZASOBY N'!$H421 )</f>
        <v>0</v>
      </c>
      <c r="CI422" s="411">
        <f t="shared" si="152"/>
        <v>0</v>
      </c>
      <c r="CJ422" s="412">
        <f t="shared" si="153"/>
        <v>0</v>
      </c>
      <c r="CL422" s="414" t="str">
        <f>IF(AND(CN422=1,CO422=1,SUMIF($C422:$C$525,$C422,$AG422:$AG$525)=$AG422),$AG422,IF($CQ422&gt;0,$CQ422,IF(AND(COUNTIF($C$11:$C421,$C422)&gt;=1,COUNTIF($D421:$D421,$D422)&gt;=1),"",IF(AND(SUMIF($C422:$C$525,$C422,$AG422:$AG$525)&gt;$AG422,SUMIF($D422:$D$525,$D422,$AG422:$AG$525)&gt;$AG422),_xlfn.AGGREGATE(14,4,$CP$11:$CP$31*($C$11:$C$31=$C422),1),""))))</f>
        <v/>
      </c>
      <c r="CN422" s="409">
        <f>COUNTIFS('ZASOBY N'!$B421:$B$525,'ZASOBY N'!$B421,'ZASOBY N'!$C421:'ZASOBY N'!$C$525,'ZASOBY N'!$C421,'ZASOBY N'!$D421:'ZASOBY N'!$D$525,'ZASOBY N'!$D421,'ZASOBY N'!$H421:'ZASOBY N'!$H$525,'ZASOBY N'!$H421 )</f>
        <v>0</v>
      </c>
      <c r="CO422" s="410">
        <f>COUNTIFS('ZASOBY N'!$B$10:$B421,'ZASOBY N'!$B421,'ZASOBY N'!$C$10:'ZASOBY N'!$C421,'ZASOBY N'!$C421,'ZASOBY N'!$D$10:'ZASOBY N'!$D421,'ZASOBY N'!$D421,'ZASOBY N'!$H$10:'ZASOBY N'!$H421,'ZASOBY N'!$H421 )</f>
        <v>0</v>
      </c>
      <c r="CP422" s="411">
        <f t="shared" si="154"/>
        <v>0</v>
      </c>
      <c r="CQ422" s="412">
        <f t="shared" si="155"/>
        <v>0</v>
      </c>
      <c r="CS422" s="414" t="str">
        <f>IF(AND(CU422=1,CV422=1,SUMIF($C422:$C$525,$C422,$AF422:$AF$525)=$AF422),$AF422,IF($CX422&gt;0,$CX422,IF(AND(COUNTIF($C$11:$C421,$C422)&gt;=1,COUNTIF($D421:$D421,$D422)&gt;=1),"",IF(AND(SUMIF($C422:$C$525,$C422,$AF422:$AF$525)&gt;$AF422,SUMIF($D422:$D$525,$D422,$AF422:$AF$525)&gt;$AF422),_xlfn.AGGREGATE(14,4,$CW$11:$CW$31*($C$11:$C$31=$C422),1),""))))</f>
        <v/>
      </c>
      <c r="CU422" s="409">
        <f>COUNTIFS('ZASOBY N'!$B421:$B$525,'ZASOBY N'!$B421,'ZASOBY N'!$C421:'ZASOBY N'!$C$525,'ZASOBY N'!$C421,'ZASOBY N'!$D421:'ZASOBY N'!$D$525,'ZASOBY N'!$D421,'ZASOBY N'!$H421:'ZASOBY N'!$H$525,'ZASOBY N'!$H421 )</f>
        <v>0</v>
      </c>
      <c r="CV422" s="410">
        <f>COUNTIFS('ZASOBY N'!$B$10:$B421,'ZASOBY N'!$B421,'ZASOBY N'!$C$10:'ZASOBY N'!$C421,'ZASOBY N'!$C421,'ZASOBY N'!$D$10:'ZASOBY N'!$D421,'ZASOBY N'!$D421,'ZASOBY N'!$H$10:'ZASOBY N'!$H421,'ZASOBY N'!$H421 )</f>
        <v>0</v>
      </c>
      <c r="CW422" s="411">
        <f t="shared" si="156"/>
        <v>0</v>
      </c>
      <c r="CX422" s="412">
        <f t="shared" si="157"/>
        <v>0</v>
      </c>
      <c r="CZ422" s="414" t="str">
        <f>IF(AND(DB422=1,DC422=1,SUMIF($C422:$C$525,$C422,$AE422:$AE$525)=$AE422),$AE422,IF($DE422&gt;0,$DE422,IF(AND(COUNTIF($C$11:$C421,$C422)&gt;=1,COUNTIF($D421:$D421,$D422)&gt;=1),"",IF(AND(SUMIF($C422:$C$525,$C422,$AE422:$AE$525)&gt;$AE422,SUMIF($D422:$D$525,$D422,$AE422:$AE$525)&gt;$AE422),_xlfn.AGGREGATE(14,4,$DD$11:$DD$31*($C$11:$C$31=$C422),1),""))))</f>
        <v/>
      </c>
      <c r="DB422" s="409">
        <f>COUNTIFS('ZASOBY N'!$B421:$B$525,'ZASOBY N'!$B421,'ZASOBY N'!$C421:'ZASOBY N'!$C$525,'ZASOBY N'!$C421,'ZASOBY N'!$D421:'ZASOBY N'!$D$525,'ZASOBY N'!$D421,'ZASOBY N'!$H421:'ZASOBY N'!$H$525,'ZASOBY N'!$H421 )</f>
        <v>0</v>
      </c>
      <c r="DC422" s="410">
        <f>COUNTIFS('ZASOBY N'!$B$10:$B421,'ZASOBY N'!$B421,'ZASOBY N'!$C$10:'ZASOBY N'!$C421,'ZASOBY N'!$C421,'ZASOBY N'!$D$10:'ZASOBY N'!$D421,'ZASOBY N'!$D421,'ZASOBY N'!$H$10:'ZASOBY N'!$H421,'ZASOBY N'!$H421 )</f>
        <v>0</v>
      </c>
      <c r="DD422" s="411">
        <f t="shared" si="158"/>
        <v>0</v>
      </c>
      <c r="DE422" s="412">
        <f t="shared" si="159"/>
        <v>0</v>
      </c>
      <c r="DF422" s="399" t="str">
        <f>IF(AND(DI422=1,DJ422=1,SUMIF($C422:$C$525,$C422,$AD422:$AD$525)=$AD422),$AD422,IF($DL422&gt;0,$DL422,IF(B422="","",IF(AND(COUNTIF($C$11:$C421,$C422)&gt;=1,COUNTIF($D421:$D421,$D422)&gt;=1,COUNTIF($Z419:$Z421,$C422)=0),"",IF(AND(COUNTIF($C$11:$C421,$C422)&gt;=1,COUNTIF($D421:$D421,$D422)&gt;=1),"UJĘTO WYŻEJ",IF(AND(SUMIF($C422:$C$525,$C422,$AD422:$AD$525)&gt;$AD422,SUMIF($D422:$D$525,$D422,$AD422:$AD$525)&gt;$AD422),_xlfn.AGGREGATE(14,4,$DK$11:$DK$31*($C$11:$C$31=$C422),1),""))))))</f>
        <v/>
      </c>
      <c r="DG422" s="414" t="str">
        <f>IF(AND(DI422=1,DJ422=1,SUMIF($C422:$C$525,$C422,$AD422:$AD$525)=$AD422),$AD422,IF($DL422&gt;0,$DL422,IF(AND(COUNTIF($C$11:$C421,$C422)&gt;=1,COUNTIF($D421:$D421,$D422)&gt;=1),"",IF(AND(SUMIF($C422:$C$525,$C422,$AD422:$AD$525)&gt;$AD422,SUMIF($D422:$D$525,$D422,$AD422:$AD$525)&gt;$AD422),_xlfn.AGGREGATE(14,4,$DK$11:$DK$31*($C$11:$C$31=$C422),1),""))))</f>
        <v/>
      </c>
      <c r="DI422" s="409">
        <f>COUNTIFS('ZASOBY N'!$B421:$B$525,'ZASOBY N'!$B421,'ZASOBY N'!$C421:'ZASOBY N'!$C$525,'ZASOBY N'!$C421,'ZASOBY N'!$D421:'ZASOBY N'!$D$525,'ZASOBY N'!$D421,'ZASOBY N'!$H421:'ZASOBY N'!$H$525,'ZASOBY N'!$H421 )</f>
        <v>0</v>
      </c>
      <c r="DJ422" s="410">
        <f>COUNTIFS('ZASOBY N'!$B$10:$B421,'ZASOBY N'!$B421,'ZASOBY N'!$C$10:'ZASOBY N'!$C421,'ZASOBY N'!$C421,'ZASOBY N'!$D$10:'ZASOBY N'!$D421,'ZASOBY N'!$D421,'ZASOBY N'!$H$10:'ZASOBY N'!$H421,'ZASOBY N'!$H421 )</f>
        <v>0</v>
      </c>
      <c r="DK422" s="411">
        <f t="shared" si="160"/>
        <v>0</v>
      </c>
      <c r="DL422" s="412">
        <f t="shared" si="161"/>
        <v>0</v>
      </c>
    </row>
    <row r="423" spans="1:116" ht="18.899999999999999" customHeight="1" x14ac:dyDescent="0.3">
      <c r="A423" s="219"/>
      <c r="B423" s="152" t="str">
        <f>IF('ZASOBY N'!A422="","",'ZASOBY N'!A422)</f>
        <v/>
      </c>
      <c r="C423" s="462" t="str">
        <f>IF('ZASOBY N'!C422="","",'ZASOBY N'!C422)</f>
        <v/>
      </c>
      <c r="D423" s="137" t="str">
        <f>IF('ZASOBY N'!B422="","",'ZASOBY N'!B422)</f>
        <v/>
      </c>
      <c r="E423" s="138"/>
      <c r="F423" s="356" t="str">
        <f>IF('ZASOBY N'!D422="","",'ZASOBY N'!D422)</f>
        <v/>
      </c>
      <c r="G423" s="220" t="str">
        <f>IF('ZASOBY N'!G422="","",'ZASOBY N'!G422)</f>
        <v/>
      </c>
      <c r="H423" s="221" t="str">
        <f>IF('ZASOBY N'!F422="","",'ZASOBY N'!F422)</f>
        <v/>
      </c>
      <c r="I423" s="221" t="str">
        <f>IF('ZASOBY N'!G422="","",'ZASOBY N'!G422)</f>
        <v/>
      </c>
      <c r="J423" s="221" t="str">
        <f>IF('ZASOBY N'!H422="","",'ZASOBY N'!H422)</f>
        <v/>
      </c>
      <c r="K423" s="214">
        <v>0</v>
      </c>
      <c r="L423" s="214">
        <v>0</v>
      </c>
      <c r="M423" s="214">
        <v>0</v>
      </c>
      <c r="N423" s="222" t="str">
        <f>IF('ZASOBY N'!BD422="x","",IF(W423="","",'ZASOBY N'!E422))</f>
        <v/>
      </c>
      <c r="O423" s="223">
        <v>0</v>
      </c>
      <c r="P423" s="223">
        <v>0</v>
      </c>
      <c r="Q423" s="226" t="str">
        <f>IF($N423="","",'UPR BILANS N'!G423*'UPR BILANS N'!N423)</f>
        <v/>
      </c>
      <c r="R423" s="225" t="str">
        <f>IF($N423="","",'ZASOBY N'!O422)</f>
        <v/>
      </c>
      <c r="S423" s="225" t="str">
        <f>IF($N423="","",IF('ZASOBY N'!Q422="",0,'ZASOBY N'!Q422))</f>
        <v/>
      </c>
      <c r="T423" s="225" t="str">
        <f>IF($N423="","",'ZASOBY N'!V422)</f>
        <v/>
      </c>
      <c r="U423" s="225" t="str">
        <f>IF($N423="","",IF('ZASOBY N'!AG422="",0,'ZASOBY N'!AG422))</f>
        <v/>
      </c>
      <c r="V423" s="225" t="str">
        <f>IF($N423="","",IF(NN!P425="",0,NN!P425))</f>
        <v/>
      </c>
      <c r="W423" s="225" t="str">
        <f t="shared" si="139"/>
        <v/>
      </c>
      <c r="X423" s="226" t="str">
        <f t="shared" si="142"/>
        <v/>
      </c>
      <c r="Y423" s="225" t="str">
        <f>IF('ZASOBY N'!AU422="","",IF(C423&lt;&gt;C422,'ZASOBY N'!AU422,IF(D423&lt;&gt;D422,'ZASOBY N'!AU422,IF(F423&lt;&gt;F422,'ZASOBY N'!AU422,IF(G423&lt;&gt;G422,'ZASOBY N'!AU422,IF(J423&lt;&gt;J422,'ZASOBY N'!AU422,IF(NN!AC425="","",IF(AND(C422=C423,H422=H423,J422=J423,NN!AC425&gt;0),"",IF(AND(C423=C424,H423=DO421,NN!CW423&gt;0),'ZASOBY N'!AU422,'ZASOBY N'!AU422)))))))))</f>
        <v/>
      </c>
      <c r="Z423" s="225" t="str">
        <f t="shared" si="140"/>
        <v/>
      </c>
      <c r="AA423" s="227" t="str">
        <f t="shared" si="144"/>
        <v/>
      </c>
      <c r="AB423" s="400" t="str">
        <f t="shared" si="141"/>
        <v/>
      </c>
      <c r="AC423" s="228" t="str">
        <f t="shared" si="143"/>
        <v/>
      </c>
      <c r="AD423" s="222">
        <f>IF(B423="",0,IF(F423="",0,INDEX(POBRANIE_!$B$6:$F$101,MATCH('UPR BILANS N'!$F423,POBRANIE_!$A$6:$A$101,0),2)))</f>
        <v>0</v>
      </c>
      <c r="AE423" s="224">
        <f>IF(OR('ZASOBY N'!G422="",'ZASOBY N'!E422=""),0,IF(B423="",0,'ZASOBY N'!G422*'ZASOBY N'!E422))</f>
        <v>0</v>
      </c>
      <c r="AF423" s="225">
        <f>IF('ZASOBY N'!O422="",0,'ZASOBY N'!O422)</f>
        <v>0</v>
      </c>
      <c r="AG423" s="225">
        <f>IF('ZASOBY N'!Q422="",0,'ZASOBY N'!Q422)</f>
        <v>0</v>
      </c>
      <c r="AH423" s="225">
        <f>IF('ZASOBY N'!V422="",0,'ZASOBY N'!V422)</f>
        <v>0</v>
      </c>
      <c r="AI423" s="225">
        <f>IF('ZASOBY N'!AG422="",0,'ZASOBY N'!AG422)</f>
        <v>0</v>
      </c>
      <c r="AJ423" s="225">
        <f>IF(NN!P425="",0,IF(NN!P425="BRAK kol.7","BRAK BADAŃ",NN!P425))</f>
        <v>0</v>
      </c>
      <c r="AK423" s="225">
        <f>IF(NN!AC425="",0,IF(NN!AC425="BRAK kol.7","BRAK BADAŃ",NN!AC425))</f>
        <v>0</v>
      </c>
      <c r="BJ423" s="414" t="str">
        <f>IF(AND(BL423=1,BM423=1,SUMIF($C423:$C$525,$C423,$AK423:$AK$525)=$AK423),$AK423,IF($BO423&gt;0,$BO423,IF(AND(COUNTIF($C$11:$C422,$C423)&gt;=1,COUNTIF($D422:$D422,$D423)&gt;=1),"",IF(AND(SUMIF($C423:$C$525,$C423,$AK423:$AK$525)&gt;=$AK423,SUMIF($D423:$D$525,$D423,$AK423:$AK$525)&gt;=$AK423),SUMIF($C423:$C$525,$C423,$AK423:$AK$525),""))))</f>
        <v/>
      </c>
      <c r="BL423" s="409">
        <f>COUNTIFS('ZASOBY N'!$B422:$B$525,'ZASOBY N'!$B422,'ZASOBY N'!$C422:'ZASOBY N'!$C$525,'ZASOBY N'!$C422,'ZASOBY N'!$D422:'ZASOBY N'!$D$525,'ZASOBY N'!$D422,'ZASOBY N'!$H422:'ZASOBY N'!$H$525,'ZASOBY N'!$H422 )</f>
        <v>0</v>
      </c>
      <c r="BM423" s="410">
        <f>COUNTIFS('ZASOBY N'!$B$10:$B422,'ZASOBY N'!$B422,'ZASOBY N'!$C$10:'ZASOBY N'!$C422,'ZASOBY N'!$C422,'ZASOBY N'!$D$10:'ZASOBY N'!$D422,'ZASOBY N'!$D422,'ZASOBY N'!$H$10:'ZASOBY N'!$H422,'ZASOBY N'!$H422 )</f>
        <v>0</v>
      </c>
      <c r="BN423" s="411">
        <f t="shared" si="145"/>
        <v>0</v>
      </c>
      <c r="BO423" s="412">
        <f t="shared" si="146"/>
        <v>0</v>
      </c>
      <c r="BP423" s="94" t="str">
        <f t="shared" si="147"/>
        <v/>
      </c>
      <c r="BQ423" s="414" t="str">
        <f>IF(AND(BS423=1,BT423=1,SUMIF($C423:$C$525,$C423,$AJ423:$AJ$525)=$AJ423),$AJ423,IF($BV423&gt;0,$BV423,IF(AND(COUNTIF($C$11:$C422,$C423)&gt;=1,COUNTIF($D422:$D422,$D423)&gt;=1),"",IF(AND(SUMIF($C423:$C$525,$C423,$AJ423:$AJ$525)&gt;$AJ423,SUMIF($D423:$D$525,$D423,$AJ423:$AJ$525)&gt;$AJ423),SUMIF($C423:$C$525,$C423,$AJ423:$AJ$525),""))))</f>
        <v/>
      </c>
      <c r="BS423" s="409">
        <f>COUNTIFS('ZASOBY N'!$B422:$B$525,'ZASOBY N'!$B422,'ZASOBY N'!$C422:'ZASOBY N'!$C$525,'ZASOBY N'!$C422,'ZASOBY N'!$D422:'ZASOBY N'!$D$525,'ZASOBY N'!$D422,'ZASOBY N'!$H422:'ZASOBY N'!$H$525,'ZASOBY N'!$H422 )</f>
        <v>0</v>
      </c>
      <c r="BT423" s="410">
        <f>COUNTIFS('ZASOBY N'!$B$10:$B422,'ZASOBY N'!$B422,'ZASOBY N'!$C$10:'ZASOBY N'!$C422,'ZASOBY N'!$C422,'ZASOBY N'!$D$10:'ZASOBY N'!$D422,'ZASOBY N'!$D422,'ZASOBY N'!$H$10:'ZASOBY N'!$H422,'ZASOBY N'!$H422 )</f>
        <v>0</v>
      </c>
      <c r="BU423" s="411">
        <f t="shared" si="148"/>
        <v>0</v>
      </c>
      <c r="BV423" s="412">
        <f t="shared" si="149"/>
        <v>0</v>
      </c>
      <c r="BW423" s="94" t="s">
        <v>499</v>
      </c>
      <c r="BX423" s="414" t="str">
        <f>IF(AND(BZ423=1,CA423=1,SUMIF($C423:$C$525,$C423,$AI423:$AI$525)=$AI423),$AI423,IF($CC423&gt;0,$CC423,IF(AND(COUNTIF($C$11:$C422,$C423)&gt;=1,COUNTIF($D422:$D422,$D423)&gt;=1),"",IF(AND(SUMIF($C423:$C$525,$C423,$AI423:$AI$525)&gt;$AI423,SUMIF($D423:$D$525,$D423,$AI423:$AI$525)&gt;$IG423),_xlfn.AGGREGATE(14,4,$CB$11:$CB$31*($C$11:$C$31=$C423),1),""))))</f>
        <v/>
      </c>
      <c r="BZ423" s="409">
        <f>COUNTIFS('ZASOBY N'!$B422:$B$525,'ZASOBY N'!$B422,'ZASOBY N'!$C422:'ZASOBY N'!$C$525,'ZASOBY N'!$C422,'ZASOBY N'!$D422:'ZASOBY N'!$D$525,'ZASOBY N'!$D422,'ZASOBY N'!$H422:'ZASOBY N'!$H$525,'ZASOBY N'!$H422 )</f>
        <v>0</v>
      </c>
      <c r="CA423" s="410">
        <f>COUNTIFS('ZASOBY N'!$B$10:$B422,'ZASOBY N'!$B422,'ZASOBY N'!$C$10:'ZASOBY N'!$C422,'ZASOBY N'!$C422,'ZASOBY N'!$D$10:'ZASOBY N'!$D422,'ZASOBY N'!$D422,'ZASOBY N'!$H$10:'ZASOBY N'!$H422,'ZASOBY N'!$H422 )</f>
        <v>0</v>
      </c>
      <c r="CB423" s="411">
        <f t="shared" si="150"/>
        <v>0</v>
      </c>
      <c r="CC423" s="412">
        <f t="shared" si="151"/>
        <v>0</v>
      </c>
      <c r="CE423" s="414" t="str">
        <f>IF(AND(CG423=1,CH423=1,SUMIF($C423:$C$525,$C423,$AH423:$AH$525)=$AH423),$AH423,IF($CJ423&gt;0,$CJ423,IF(AND(COUNTIF($C$11:$C422,$C423)&gt;=1,COUNTIF($D422:$D422,$D423)&gt;=1),"",IF(AND(SUMIF($C423:$C$525,$C423,$AH423:$AH$525)&gt;$AH423,SUMIF($D423:$D$525,$D423,$AH423:$AH$525)&gt;$AH423),_xlfn.AGGREGATE(14,4,$CI$11:$CI$31*($C$11:$C$31=$C423),1),""))))</f>
        <v/>
      </c>
      <c r="CG423" s="409">
        <f>COUNTIFS('ZASOBY N'!$B422:$B$525,'ZASOBY N'!$B422,'ZASOBY N'!$C422:'ZASOBY N'!$C$525,'ZASOBY N'!$C422,'ZASOBY N'!$D422:'ZASOBY N'!$D$525,'ZASOBY N'!$D422,'ZASOBY N'!$H422:'ZASOBY N'!$H$525,'ZASOBY N'!$H422 )</f>
        <v>0</v>
      </c>
      <c r="CH423" s="410">
        <f>COUNTIFS('ZASOBY N'!$B$10:$B422,'ZASOBY N'!$B422,'ZASOBY N'!$C$10:'ZASOBY N'!$C422,'ZASOBY N'!$C422,'ZASOBY N'!$D$10:'ZASOBY N'!$D422,'ZASOBY N'!$D422,'ZASOBY N'!$H$10:'ZASOBY N'!$H422,'ZASOBY N'!$H422 )</f>
        <v>0</v>
      </c>
      <c r="CI423" s="411">
        <f t="shared" si="152"/>
        <v>0</v>
      </c>
      <c r="CJ423" s="412">
        <f t="shared" si="153"/>
        <v>0</v>
      </c>
      <c r="CL423" s="414" t="str">
        <f>IF(AND(CN423=1,CO423=1,SUMIF($C423:$C$525,$C423,$AG423:$AG$525)=$AG423),$AG423,IF($CQ423&gt;0,$CQ423,IF(AND(COUNTIF($C$11:$C422,$C423)&gt;=1,COUNTIF($D422:$D422,$D423)&gt;=1),"",IF(AND(SUMIF($C423:$C$525,$C423,$AG423:$AG$525)&gt;$AG423,SUMIF($D423:$D$525,$D423,$AG423:$AG$525)&gt;$AG423),_xlfn.AGGREGATE(14,4,$CP$11:$CP$31*($C$11:$C$31=$C423),1),""))))</f>
        <v/>
      </c>
      <c r="CN423" s="409">
        <f>COUNTIFS('ZASOBY N'!$B422:$B$525,'ZASOBY N'!$B422,'ZASOBY N'!$C422:'ZASOBY N'!$C$525,'ZASOBY N'!$C422,'ZASOBY N'!$D422:'ZASOBY N'!$D$525,'ZASOBY N'!$D422,'ZASOBY N'!$H422:'ZASOBY N'!$H$525,'ZASOBY N'!$H422 )</f>
        <v>0</v>
      </c>
      <c r="CO423" s="410">
        <f>COUNTIFS('ZASOBY N'!$B$10:$B422,'ZASOBY N'!$B422,'ZASOBY N'!$C$10:'ZASOBY N'!$C422,'ZASOBY N'!$C422,'ZASOBY N'!$D$10:'ZASOBY N'!$D422,'ZASOBY N'!$D422,'ZASOBY N'!$H$10:'ZASOBY N'!$H422,'ZASOBY N'!$H422 )</f>
        <v>0</v>
      </c>
      <c r="CP423" s="411">
        <f t="shared" si="154"/>
        <v>0</v>
      </c>
      <c r="CQ423" s="412">
        <f t="shared" si="155"/>
        <v>0</v>
      </c>
      <c r="CS423" s="414" t="str">
        <f>IF(AND(CU423=1,CV423=1,SUMIF($C423:$C$525,$C423,$AF423:$AF$525)=$AF423),$AF423,IF($CX423&gt;0,$CX423,IF(AND(COUNTIF($C$11:$C422,$C423)&gt;=1,COUNTIF($D422:$D422,$D423)&gt;=1),"",IF(AND(SUMIF($C423:$C$525,$C423,$AF423:$AF$525)&gt;$AF423,SUMIF($D423:$D$525,$D423,$AF423:$AF$525)&gt;$AF423),_xlfn.AGGREGATE(14,4,$CW$11:$CW$31*($C$11:$C$31=$C423),1),""))))</f>
        <v/>
      </c>
      <c r="CU423" s="409">
        <f>COUNTIFS('ZASOBY N'!$B422:$B$525,'ZASOBY N'!$B422,'ZASOBY N'!$C422:'ZASOBY N'!$C$525,'ZASOBY N'!$C422,'ZASOBY N'!$D422:'ZASOBY N'!$D$525,'ZASOBY N'!$D422,'ZASOBY N'!$H422:'ZASOBY N'!$H$525,'ZASOBY N'!$H422 )</f>
        <v>0</v>
      </c>
      <c r="CV423" s="410">
        <f>COUNTIFS('ZASOBY N'!$B$10:$B422,'ZASOBY N'!$B422,'ZASOBY N'!$C$10:'ZASOBY N'!$C422,'ZASOBY N'!$C422,'ZASOBY N'!$D$10:'ZASOBY N'!$D422,'ZASOBY N'!$D422,'ZASOBY N'!$H$10:'ZASOBY N'!$H422,'ZASOBY N'!$H422 )</f>
        <v>0</v>
      </c>
      <c r="CW423" s="411">
        <f t="shared" si="156"/>
        <v>0</v>
      </c>
      <c r="CX423" s="412">
        <f t="shared" si="157"/>
        <v>0</v>
      </c>
      <c r="CZ423" s="414" t="str">
        <f>IF(AND(DB423=1,DC423=1,SUMIF($C423:$C$525,$C423,$AE423:$AE$525)=$AE423),$AE423,IF($DE423&gt;0,$DE423,IF(AND(COUNTIF($C$11:$C422,$C423)&gt;=1,COUNTIF($D422:$D422,$D423)&gt;=1),"",IF(AND(SUMIF($C423:$C$525,$C423,$AE423:$AE$525)&gt;$AE423,SUMIF($D423:$D$525,$D423,$AE423:$AE$525)&gt;$AE423),_xlfn.AGGREGATE(14,4,$DD$11:$DD$31*($C$11:$C$31=$C423),1),""))))</f>
        <v/>
      </c>
      <c r="DB423" s="409">
        <f>COUNTIFS('ZASOBY N'!$B422:$B$525,'ZASOBY N'!$B422,'ZASOBY N'!$C422:'ZASOBY N'!$C$525,'ZASOBY N'!$C422,'ZASOBY N'!$D422:'ZASOBY N'!$D$525,'ZASOBY N'!$D422,'ZASOBY N'!$H422:'ZASOBY N'!$H$525,'ZASOBY N'!$H422 )</f>
        <v>0</v>
      </c>
      <c r="DC423" s="410">
        <f>COUNTIFS('ZASOBY N'!$B$10:$B422,'ZASOBY N'!$B422,'ZASOBY N'!$C$10:'ZASOBY N'!$C422,'ZASOBY N'!$C422,'ZASOBY N'!$D$10:'ZASOBY N'!$D422,'ZASOBY N'!$D422,'ZASOBY N'!$H$10:'ZASOBY N'!$H422,'ZASOBY N'!$H422 )</f>
        <v>0</v>
      </c>
      <c r="DD423" s="411">
        <f t="shared" si="158"/>
        <v>0</v>
      </c>
      <c r="DE423" s="412">
        <f t="shared" si="159"/>
        <v>0</v>
      </c>
      <c r="DF423" s="399" t="str">
        <f>IF(AND(DI423=1,DJ423=1,SUMIF($C423:$C$525,$C423,$AD423:$AD$525)=$AD423),$AD423,IF($DL423&gt;0,$DL423,IF(B423="","",IF(AND(COUNTIF($C$11:$C422,$C423)&gt;=1,COUNTIF($D422:$D422,$D423)&gt;=1,COUNTIF($Z420:$Z422,$C423)=0),"",IF(AND(COUNTIF($C$11:$C422,$C423)&gt;=1,COUNTIF($D422:$D422,$D423)&gt;=1),"UJĘTO WYŻEJ",IF(AND(SUMIF($C423:$C$525,$C423,$AD423:$AD$525)&gt;$AD423,SUMIF($D423:$D$525,$D423,$AD423:$AD$525)&gt;$AD423),_xlfn.AGGREGATE(14,4,$DK$11:$DK$31*($C$11:$C$31=$C423),1),""))))))</f>
        <v/>
      </c>
      <c r="DG423" s="414" t="str">
        <f>IF(AND(DI423=1,DJ423=1,SUMIF($C423:$C$525,$C423,$AD423:$AD$525)=$AD423),$AD423,IF($DL423&gt;0,$DL423,IF(AND(COUNTIF($C$11:$C422,$C423)&gt;=1,COUNTIF($D422:$D422,$D423)&gt;=1),"",IF(AND(SUMIF($C423:$C$525,$C423,$AD423:$AD$525)&gt;$AD423,SUMIF($D423:$D$525,$D423,$AD423:$AD$525)&gt;$AD423),_xlfn.AGGREGATE(14,4,$DK$11:$DK$31*($C$11:$C$31=$C423),1),""))))</f>
        <v/>
      </c>
      <c r="DI423" s="409">
        <f>COUNTIFS('ZASOBY N'!$B422:$B$525,'ZASOBY N'!$B422,'ZASOBY N'!$C422:'ZASOBY N'!$C$525,'ZASOBY N'!$C422,'ZASOBY N'!$D422:'ZASOBY N'!$D$525,'ZASOBY N'!$D422,'ZASOBY N'!$H422:'ZASOBY N'!$H$525,'ZASOBY N'!$H422 )</f>
        <v>0</v>
      </c>
      <c r="DJ423" s="410">
        <f>COUNTIFS('ZASOBY N'!$B$10:$B422,'ZASOBY N'!$B422,'ZASOBY N'!$C$10:'ZASOBY N'!$C422,'ZASOBY N'!$C422,'ZASOBY N'!$D$10:'ZASOBY N'!$D422,'ZASOBY N'!$D422,'ZASOBY N'!$H$10:'ZASOBY N'!$H422,'ZASOBY N'!$H422 )</f>
        <v>0</v>
      </c>
      <c r="DK423" s="411">
        <f t="shared" si="160"/>
        <v>0</v>
      </c>
      <c r="DL423" s="412">
        <f t="shared" si="161"/>
        <v>0</v>
      </c>
    </row>
    <row r="424" spans="1:116" ht="18.899999999999999" customHeight="1" x14ac:dyDescent="0.3">
      <c r="A424" s="219"/>
      <c r="B424" s="152" t="str">
        <f>IF('ZASOBY N'!A423="","",'ZASOBY N'!A423)</f>
        <v/>
      </c>
      <c r="C424" s="462" t="str">
        <f>IF('ZASOBY N'!C423="","",'ZASOBY N'!C423)</f>
        <v/>
      </c>
      <c r="D424" s="137" t="str">
        <f>IF('ZASOBY N'!B423="","",'ZASOBY N'!B423)</f>
        <v/>
      </c>
      <c r="E424" s="138"/>
      <c r="F424" s="356" t="str">
        <f>IF('ZASOBY N'!D423="","",'ZASOBY N'!D423)</f>
        <v/>
      </c>
      <c r="G424" s="220" t="str">
        <f>IF('ZASOBY N'!G423="","",'ZASOBY N'!G423)</f>
        <v/>
      </c>
      <c r="H424" s="221" t="str">
        <f>IF('ZASOBY N'!F423="","",'ZASOBY N'!F423)</f>
        <v/>
      </c>
      <c r="I424" s="221" t="str">
        <f>IF('ZASOBY N'!G423="","",'ZASOBY N'!G423)</f>
        <v/>
      </c>
      <c r="J424" s="221" t="str">
        <f>IF('ZASOBY N'!H423="","",'ZASOBY N'!H423)</f>
        <v/>
      </c>
      <c r="K424" s="214">
        <v>0</v>
      </c>
      <c r="L424" s="214">
        <v>0</v>
      </c>
      <c r="M424" s="214">
        <v>0</v>
      </c>
      <c r="N424" s="222" t="str">
        <f>IF('ZASOBY N'!BD423="x","",IF(W424="","",'ZASOBY N'!E423))</f>
        <v/>
      </c>
      <c r="O424" s="223">
        <v>0</v>
      </c>
      <c r="P424" s="223">
        <v>0</v>
      </c>
      <c r="Q424" s="226" t="str">
        <f>IF($N424="","",'UPR BILANS N'!G424*'UPR BILANS N'!N424)</f>
        <v/>
      </c>
      <c r="R424" s="225" t="str">
        <f>IF($N424="","",'ZASOBY N'!O423)</f>
        <v/>
      </c>
      <c r="S424" s="225" t="str">
        <f>IF($N424="","",IF('ZASOBY N'!Q423="",0,'ZASOBY N'!Q423))</f>
        <v/>
      </c>
      <c r="T424" s="225" t="str">
        <f>IF($N424="","",'ZASOBY N'!V423)</f>
        <v/>
      </c>
      <c r="U424" s="225" t="str">
        <f>IF($N424="","",IF('ZASOBY N'!AG423="",0,'ZASOBY N'!AG423))</f>
        <v/>
      </c>
      <c r="V424" s="225" t="str">
        <f>IF($N424="","",IF(NN!P426="",0,NN!P426))</f>
        <v/>
      </c>
      <c r="W424" s="225" t="str">
        <f t="shared" si="139"/>
        <v/>
      </c>
      <c r="X424" s="226" t="str">
        <f t="shared" si="142"/>
        <v/>
      </c>
      <c r="Y424" s="225" t="str">
        <f>IF('ZASOBY N'!AU423="","",IF(C424&lt;&gt;C423,'ZASOBY N'!AU423,IF(D424&lt;&gt;D423,'ZASOBY N'!AU423,IF(F424&lt;&gt;F423,'ZASOBY N'!AU423,IF(G424&lt;&gt;G423,'ZASOBY N'!AU423,IF(J424&lt;&gt;J423,'ZASOBY N'!AU423,IF(NN!AC426="","",IF(AND(C423=C424,H423=H424,J423=J424,NN!AC426&gt;0),"",IF(AND(C424=C425,H424=DO422,NN!CW424&gt;0),'ZASOBY N'!AU423,'ZASOBY N'!AU423)))))))))</f>
        <v/>
      </c>
      <c r="Z424" s="225" t="str">
        <f t="shared" si="140"/>
        <v/>
      </c>
      <c r="AA424" s="227" t="str">
        <f t="shared" si="144"/>
        <v/>
      </c>
      <c r="AB424" s="400" t="str">
        <f t="shared" si="141"/>
        <v/>
      </c>
      <c r="AC424" s="228" t="str">
        <f t="shared" si="143"/>
        <v/>
      </c>
      <c r="AD424" s="222">
        <f>IF(B424="",0,IF(F424="",0,INDEX(POBRANIE_!$B$6:$F$101,MATCH('UPR BILANS N'!$F424,POBRANIE_!$A$6:$A$101,0),2)))</f>
        <v>0</v>
      </c>
      <c r="AE424" s="224">
        <f>IF(OR('ZASOBY N'!G423="",'ZASOBY N'!E423=""),0,IF(B424="",0,'ZASOBY N'!G423*'ZASOBY N'!E423))</f>
        <v>0</v>
      </c>
      <c r="AF424" s="225">
        <f>IF('ZASOBY N'!O423="",0,'ZASOBY N'!O423)</f>
        <v>0</v>
      </c>
      <c r="AG424" s="225">
        <f>IF('ZASOBY N'!Q423="",0,'ZASOBY N'!Q423)</f>
        <v>0</v>
      </c>
      <c r="AH424" s="225">
        <f>IF('ZASOBY N'!V423="",0,'ZASOBY N'!V423)</f>
        <v>0</v>
      </c>
      <c r="AI424" s="225">
        <f>IF('ZASOBY N'!AG423="",0,'ZASOBY N'!AG423)</f>
        <v>0</v>
      </c>
      <c r="AJ424" s="225">
        <f>IF(NN!P426="",0,IF(NN!P426="BRAK kol.7","BRAK BADAŃ",NN!P426))</f>
        <v>0</v>
      </c>
      <c r="AK424" s="225">
        <f>IF(NN!AC426="",0,IF(NN!AC426="BRAK kol.7","BRAK BADAŃ",NN!AC426))</f>
        <v>0</v>
      </c>
      <c r="BJ424" s="414" t="str">
        <f>IF(AND(BL424=1,BM424=1,SUMIF($C424:$C$525,$C424,$AK424:$AK$525)=$AK424),$AK424,IF($BO424&gt;0,$BO424,IF(AND(COUNTIF($C$11:$C423,$C424)&gt;=1,COUNTIF($D423:$D423,$D424)&gt;=1),"",IF(AND(SUMIF($C424:$C$525,$C424,$AK424:$AK$525)&gt;=$AK424,SUMIF($D424:$D$525,$D424,$AK424:$AK$525)&gt;=$AK424),SUMIF($C424:$C$525,$C424,$AK424:$AK$525),""))))</f>
        <v/>
      </c>
      <c r="BL424" s="409">
        <f>COUNTIFS('ZASOBY N'!$B423:$B$525,'ZASOBY N'!$B423,'ZASOBY N'!$C423:'ZASOBY N'!$C$525,'ZASOBY N'!$C423,'ZASOBY N'!$D423:'ZASOBY N'!$D$525,'ZASOBY N'!$D423,'ZASOBY N'!$H423:'ZASOBY N'!$H$525,'ZASOBY N'!$H423 )</f>
        <v>0</v>
      </c>
      <c r="BM424" s="410">
        <f>COUNTIFS('ZASOBY N'!$B$10:$B423,'ZASOBY N'!$B423,'ZASOBY N'!$C$10:'ZASOBY N'!$C423,'ZASOBY N'!$C423,'ZASOBY N'!$D$10:'ZASOBY N'!$D423,'ZASOBY N'!$D423,'ZASOBY N'!$H$10:'ZASOBY N'!$H423,'ZASOBY N'!$H423 )</f>
        <v>0</v>
      </c>
      <c r="BN424" s="411">
        <f t="shared" si="145"/>
        <v>0</v>
      </c>
      <c r="BO424" s="412">
        <f t="shared" si="146"/>
        <v>0</v>
      </c>
      <c r="BP424" s="94" t="str">
        <f t="shared" si="147"/>
        <v/>
      </c>
      <c r="BQ424" s="414" t="str">
        <f>IF(AND(BS424=1,BT424=1,SUMIF($C424:$C$525,$C424,$AJ424:$AJ$525)=$AJ424),$AJ424,IF($BV424&gt;0,$BV424,IF(AND(COUNTIF($C$11:$C423,$C424)&gt;=1,COUNTIF($D423:$D423,$D424)&gt;=1),"",IF(AND(SUMIF($C424:$C$525,$C424,$AJ424:$AJ$525)&gt;$AJ424,SUMIF($D424:$D$525,$D424,$AJ424:$AJ$525)&gt;$AJ424),SUMIF($C424:$C$525,$C424,$AJ424:$AJ$525),""))))</f>
        <v/>
      </c>
      <c r="BS424" s="409">
        <f>COUNTIFS('ZASOBY N'!$B423:$B$525,'ZASOBY N'!$B423,'ZASOBY N'!$C423:'ZASOBY N'!$C$525,'ZASOBY N'!$C423,'ZASOBY N'!$D423:'ZASOBY N'!$D$525,'ZASOBY N'!$D423,'ZASOBY N'!$H423:'ZASOBY N'!$H$525,'ZASOBY N'!$H423 )</f>
        <v>0</v>
      </c>
      <c r="BT424" s="410">
        <f>COUNTIFS('ZASOBY N'!$B$10:$B423,'ZASOBY N'!$B423,'ZASOBY N'!$C$10:'ZASOBY N'!$C423,'ZASOBY N'!$C423,'ZASOBY N'!$D$10:'ZASOBY N'!$D423,'ZASOBY N'!$D423,'ZASOBY N'!$H$10:'ZASOBY N'!$H423,'ZASOBY N'!$H423 )</f>
        <v>0</v>
      </c>
      <c r="BU424" s="411">
        <f t="shared" si="148"/>
        <v>0</v>
      </c>
      <c r="BV424" s="412">
        <f t="shared" si="149"/>
        <v>0</v>
      </c>
      <c r="BW424" s="94" t="s">
        <v>499</v>
      </c>
      <c r="BX424" s="414" t="str">
        <f>IF(AND(BZ424=1,CA424=1,SUMIF($C424:$C$525,$C424,$AI424:$AI$525)=$AI424),$AI424,IF($CC424&gt;0,$CC424,IF(AND(COUNTIF($C$11:$C423,$C424)&gt;=1,COUNTIF($D423:$D423,$D424)&gt;=1),"",IF(AND(SUMIF($C424:$C$525,$C424,$AI424:$AI$525)&gt;$AI424,SUMIF($D424:$D$525,$D424,$AI424:$AI$525)&gt;$IG424),_xlfn.AGGREGATE(14,4,$CB$11:$CB$31*($C$11:$C$31=$C424),1),""))))</f>
        <v/>
      </c>
      <c r="BZ424" s="409">
        <f>COUNTIFS('ZASOBY N'!$B423:$B$525,'ZASOBY N'!$B423,'ZASOBY N'!$C423:'ZASOBY N'!$C$525,'ZASOBY N'!$C423,'ZASOBY N'!$D423:'ZASOBY N'!$D$525,'ZASOBY N'!$D423,'ZASOBY N'!$H423:'ZASOBY N'!$H$525,'ZASOBY N'!$H423 )</f>
        <v>0</v>
      </c>
      <c r="CA424" s="410">
        <f>COUNTIFS('ZASOBY N'!$B$10:$B423,'ZASOBY N'!$B423,'ZASOBY N'!$C$10:'ZASOBY N'!$C423,'ZASOBY N'!$C423,'ZASOBY N'!$D$10:'ZASOBY N'!$D423,'ZASOBY N'!$D423,'ZASOBY N'!$H$10:'ZASOBY N'!$H423,'ZASOBY N'!$H423 )</f>
        <v>0</v>
      </c>
      <c r="CB424" s="411">
        <f t="shared" si="150"/>
        <v>0</v>
      </c>
      <c r="CC424" s="412">
        <f t="shared" si="151"/>
        <v>0</v>
      </c>
      <c r="CE424" s="414" t="str">
        <f>IF(AND(CG424=1,CH424=1,SUMIF($C424:$C$525,$C424,$AH424:$AH$525)=$AH424),$AH424,IF($CJ424&gt;0,$CJ424,IF(AND(COUNTIF($C$11:$C423,$C424)&gt;=1,COUNTIF($D423:$D423,$D424)&gt;=1),"",IF(AND(SUMIF($C424:$C$525,$C424,$AH424:$AH$525)&gt;$AH424,SUMIF($D424:$D$525,$D424,$AH424:$AH$525)&gt;$AH424),_xlfn.AGGREGATE(14,4,$CI$11:$CI$31*($C$11:$C$31=$C424),1),""))))</f>
        <v/>
      </c>
      <c r="CG424" s="409">
        <f>COUNTIFS('ZASOBY N'!$B423:$B$525,'ZASOBY N'!$B423,'ZASOBY N'!$C423:'ZASOBY N'!$C$525,'ZASOBY N'!$C423,'ZASOBY N'!$D423:'ZASOBY N'!$D$525,'ZASOBY N'!$D423,'ZASOBY N'!$H423:'ZASOBY N'!$H$525,'ZASOBY N'!$H423 )</f>
        <v>0</v>
      </c>
      <c r="CH424" s="410">
        <f>COUNTIFS('ZASOBY N'!$B$10:$B423,'ZASOBY N'!$B423,'ZASOBY N'!$C$10:'ZASOBY N'!$C423,'ZASOBY N'!$C423,'ZASOBY N'!$D$10:'ZASOBY N'!$D423,'ZASOBY N'!$D423,'ZASOBY N'!$H$10:'ZASOBY N'!$H423,'ZASOBY N'!$H423 )</f>
        <v>0</v>
      </c>
      <c r="CI424" s="411">
        <f t="shared" si="152"/>
        <v>0</v>
      </c>
      <c r="CJ424" s="412">
        <f t="shared" si="153"/>
        <v>0</v>
      </c>
      <c r="CL424" s="414" t="str">
        <f>IF(AND(CN424=1,CO424=1,SUMIF($C424:$C$525,$C424,$AG424:$AG$525)=$AG424),$AG424,IF($CQ424&gt;0,$CQ424,IF(AND(COUNTIF($C$11:$C423,$C424)&gt;=1,COUNTIF($D423:$D423,$D424)&gt;=1),"",IF(AND(SUMIF($C424:$C$525,$C424,$AG424:$AG$525)&gt;$AG424,SUMIF($D424:$D$525,$D424,$AG424:$AG$525)&gt;$AG424),_xlfn.AGGREGATE(14,4,$CP$11:$CP$31*($C$11:$C$31=$C424),1),""))))</f>
        <v/>
      </c>
      <c r="CN424" s="409">
        <f>COUNTIFS('ZASOBY N'!$B423:$B$525,'ZASOBY N'!$B423,'ZASOBY N'!$C423:'ZASOBY N'!$C$525,'ZASOBY N'!$C423,'ZASOBY N'!$D423:'ZASOBY N'!$D$525,'ZASOBY N'!$D423,'ZASOBY N'!$H423:'ZASOBY N'!$H$525,'ZASOBY N'!$H423 )</f>
        <v>0</v>
      </c>
      <c r="CO424" s="410">
        <f>COUNTIFS('ZASOBY N'!$B$10:$B423,'ZASOBY N'!$B423,'ZASOBY N'!$C$10:'ZASOBY N'!$C423,'ZASOBY N'!$C423,'ZASOBY N'!$D$10:'ZASOBY N'!$D423,'ZASOBY N'!$D423,'ZASOBY N'!$H$10:'ZASOBY N'!$H423,'ZASOBY N'!$H423 )</f>
        <v>0</v>
      </c>
      <c r="CP424" s="411">
        <f t="shared" si="154"/>
        <v>0</v>
      </c>
      <c r="CQ424" s="412">
        <f t="shared" si="155"/>
        <v>0</v>
      </c>
      <c r="CS424" s="414" t="str">
        <f>IF(AND(CU424=1,CV424=1,SUMIF($C424:$C$525,$C424,$AF424:$AF$525)=$AF424),$AF424,IF($CX424&gt;0,$CX424,IF(AND(COUNTIF($C$11:$C423,$C424)&gt;=1,COUNTIF($D423:$D423,$D424)&gt;=1),"",IF(AND(SUMIF($C424:$C$525,$C424,$AF424:$AF$525)&gt;$AF424,SUMIF($D424:$D$525,$D424,$AF424:$AF$525)&gt;$AF424),_xlfn.AGGREGATE(14,4,$CW$11:$CW$31*($C$11:$C$31=$C424),1),""))))</f>
        <v/>
      </c>
      <c r="CU424" s="409">
        <f>COUNTIFS('ZASOBY N'!$B423:$B$525,'ZASOBY N'!$B423,'ZASOBY N'!$C423:'ZASOBY N'!$C$525,'ZASOBY N'!$C423,'ZASOBY N'!$D423:'ZASOBY N'!$D$525,'ZASOBY N'!$D423,'ZASOBY N'!$H423:'ZASOBY N'!$H$525,'ZASOBY N'!$H423 )</f>
        <v>0</v>
      </c>
      <c r="CV424" s="410">
        <f>COUNTIFS('ZASOBY N'!$B$10:$B423,'ZASOBY N'!$B423,'ZASOBY N'!$C$10:'ZASOBY N'!$C423,'ZASOBY N'!$C423,'ZASOBY N'!$D$10:'ZASOBY N'!$D423,'ZASOBY N'!$D423,'ZASOBY N'!$H$10:'ZASOBY N'!$H423,'ZASOBY N'!$H423 )</f>
        <v>0</v>
      </c>
      <c r="CW424" s="411">
        <f t="shared" si="156"/>
        <v>0</v>
      </c>
      <c r="CX424" s="412">
        <f t="shared" si="157"/>
        <v>0</v>
      </c>
      <c r="CZ424" s="414" t="str">
        <f>IF(AND(DB424=1,DC424=1,SUMIF($C424:$C$525,$C424,$AE424:$AE$525)=$AE424),$AE424,IF($DE424&gt;0,$DE424,IF(AND(COUNTIF($C$11:$C423,$C424)&gt;=1,COUNTIF($D423:$D423,$D424)&gt;=1),"",IF(AND(SUMIF($C424:$C$525,$C424,$AE424:$AE$525)&gt;$AE424,SUMIF($D424:$D$525,$D424,$AE424:$AE$525)&gt;$AE424),_xlfn.AGGREGATE(14,4,$DD$11:$DD$31*($C$11:$C$31=$C424),1),""))))</f>
        <v/>
      </c>
      <c r="DB424" s="409">
        <f>COUNTIFS('ZASOBY N'!$B423:$B$525,'ZASOBY N'!$B423,'ZASOBY N'!$C423:'ZASOBY N'!$C$525,'ZASOBY N'!$C423,'ZASOBY N'!$D423:'ZASOBY N'!$D$525,'ZASOBY N'!$D423,'ZASOBY N'!$H423:'ZASOBY N'!$H$525,'ZASOBY N'!$H423 )</f>
        <v>0</v>
      </c>
      <c r="DC424" s="410">
        <f>COUNTIFS('ZASOBY N'!$B$10:$B423,'ZASOBY N'!$B423,'ZASOBY N'!$C$10:'ZASOBY N'!$C423,'ZASOBY N'!$C423,'ZASOBY N'!$D$10:'ZASOBY N'!$D423,'ZASOBY N'!$D423,'ZASOBY N'!$H$10:'ZASOBY N'!$H423,'ZASOBY N'!$H423 )</f>
        <v>0</v>
      </c>
      <c r="DD424" s="411">
        <f t="shared" si="158"/>
        <v>0</v>
      </c>
      <c r="DE424" s="412">
        <f t="shared" si="159"/>
        <v>0</v>
      </c>
      <c r="DF424" s="399" t="str">
        <f>IF(AND(DI424=1,DJ424=1,SUMIF($C424:$C$525,$C424,$AD424:$AD$525)=$AD424),$AD424,IF($DL424&gt;0,$DL424,IF(B424="","",IF(AND(COUNTIF($C$11:$C423,$C424)&gt;=1,COUNTIF($D423:$D423,$D424)&gt;=1,COUNTIF($Z421:$Z423,$C424)=0),"",IF(AND(COUNTIF($C$11:$C423,$C424)&gt;=1,COUNTIF($D423:$D423,$D424)&gt;=1),"UJĘTO WYŻEJ",IF(AND(SUMIF($C424:$C$525,$C424,$AD424:$AD$525)&gt;$AD424,SUMIF($D424:$D$525,$D424,$AD424:$AD$525)&gt;$AD424),_xlfn.AGGREGATE(14,4,$DK$11:$DK$31*($C$11:$C$31=$C424),1),""))))))</f>
        <v/>
      </c>
      <c r="DG424" s="414" t="str">
        <f>IF(AND(DI424=1,DJ424=1,SUMIF($C424:$C$525,$C424,$AD424:$AD$525)=$AD424),$AD424,IF($DL424&gt;0,$DL424,IF(AND(COUNTIF($C$11:$C423,$C424)&gt;=1,COUNTIF($D423:$D423,$D424)&gt;=1),"",IF(AND(SUMIF($C424:$C$525,$C424,$AD424:$AD$525)&gt;$AD424,SUMIF($D424:$D$525,$D424,$AD424:$AD$525)&gt;$AD424),_xlfn.AGGREGATE(14,4,$DK$11:$DK$31*($C$11:$C$31=$C424),1),""))))</f>
        <v/>
      </c>
      <c r="DI424" s="409">
        <f>COUNTIFS('ZASOBY N'!$B423:$B$525,'ZASOBY N'!$B423,'ZASOBY N'!$C423:'ZASOBY N'!$C$525,'ZASOBY N'!$C423,'ZASOBY N'!$D423:'ZASOBY N'!$D$525,'ZASOBY N'!$D423,'ZASOBY N'!$H423:'ZASOBY N'!$H$525,'ZASOBY N'!$H423 )</f>
        <v>0</v>
      </c>
      <c r="DJ424" s="410">
        <f>COUNTIFS('ZASOBY N'!$B$10:$B423,'ZASOBY N'!$B423,'ZASOBY N'!$C$10:'ZASOBY N'!$C423,'ZASOBY N'!$C423,'ZASOBY N'!$D$10:'ZASOBY N'!$D423,'ZASOBY N'!$D423,'ZASOBY N'!$H$10:'ZASOBY N'!$H423,'ZASOBY N'!$H423 )</f>
        <v>0</v>
      </c>
      <c r="DK424" s="411">
        <f t="shared" si="160"/>
        <v>0</v>
      </c>
      <c r="DL424" s="412">
        <f t="shared" si="161"/>
        <v>0</v>
      </c>
    </row>
    <row r="425" spans="1:116" ht="18.899999999999999" customHeight="1" x14ac:dyDescent="0.3">
      <c r="A425" s="219"/>
      <c r="B425" s="152" t="str">
        <f>IF('ZASOBY N'!A424="","",'ZASOBY N'!A424)</f>
        <v/>
      </c>
      <c r="C425" s="462" t="str">
        <f>IF('ZASOBY N'!C424="","",'ZASOBY N'!C424)</f>
        <v/>
      </c>
      <c r="D425" s="137" t="str">
        <f>IF('ZASOBY N'!B424="","",'ZASOBY N'!B424)</f>
        <v/>
      </c>
      <c r="E425" s="138"/>
      <c r="F425" s="356" t="str">
        <f>IF('ZASOBY N'!D424="","",'ZASOBY N'!D424)</f>
        <v/>
      </c>
      <c r="G425" s="220" t="str">
        <f>IF('ZASOBY N'!G424="","",'ZASOBY N'!G424)</f>
        <v/>
      </c>
      <c r="H425" s="221" t="str">
        <f>IF('ZASOBY N'!F424="","",'ZASOBY N'!F424)</f>
        <v/>
      </c>
      <c r="I425" s="221" t="str">
        <f>IF('ZASOBY N'!G424="","",'ZASOBY N'!G424)</f>
        <v/>
      </c>
      <c r="J425" s="221" t="str">
        <f>IF('ZASOBY N'!H424="","",'ZASOBY N'!H424)</f>
        <v/>
      </c>
      <c r="K425" s="214">
        <v>0</v>
      </c>
      <c r="L425" s="214">
        <v>0</v>
      </c>
      <c r="M425" s="214">
        <v>0</v>
      </c>
      <c r="N425" s="222" t="str">
        <f>IF('ZASOBY N'!BD424="x","",IF(W425="","",'ZASOBY N'!E424))</f>
        <v/>
      </c>
      <c r="O425" s="223">
        <v>0</v>
      </c>
      <c r="P425" s="223">
        <v>0</v>
      </c>
      <c r="Q425" s="226" t="str">
        <f>IF($N425="","",'UPR BILANS N'!G425*'UPR BILANS N'!N425)</f>
        <v/>
      </c>
      <c r="R425" s="225" t="str">
        <f>IF($N425="","",'ZASOBY N'!O424)</f>
        <v/>
      </c>
      <c r="S425" s="225" t="str">
        <f>IF($N425="","",IF('ZASOBY N'!Q424="",0,'ZASOBY N'!Q424))</f>
        <v/>
      </c>
      <c r="T425" s="225" t="str">
        <f>IF($N425="","",'ZASOBY N'!V424)</f>
        <v/>
      </c>
      <c r="U425" s="225" t="str">
        <f>IF($N425="","",IF('ZASOBY N'!AG424="",0,'ZASOBY N'!AG424))</f>
        <v/>
      </c>
      <c r="V425" s="225" t="str">
        <f>IF($N425="","",IF(NN!P427="",0,NN!P427))</f>
        <v/>
      </c>
      <c r="W425" s="225" t="str">
        <f t="shared" si="139"/>
        <v/>
      </c>
      <c r="X425" s="226" t="str">
        <f t="shared" si="142"/>
        <v/>
      </c>
      <c r="Y425" s="225" t="str">
        <f>IF('ZASOBY N'!AU424="","",IF(C425&lt;&gt;C424,'ZASOBY N'!AU424,IF(D425&lt;&gt;D424,'ZASOBY N'!AU424,IF(F425&lt;&gt;F424,'ZASOBY N'!AU424,IF(G425&lt;&gt;G424,'ZASOBY N'!AU424,IF(J425&lt;&gt;J424,'ZASOBY N'!AU424,IF(NN!AC427="","",IF(AND(C424=C425,H424=H425,J424=J425,NN!AC427&gt;0),"",IF(AND(C425=C426,H425=DO423,NN!CW425&gt;0),'ZASOBY N'!AU424,'ZASOBY N'!AU424)))))))))</f>
        <v/>
      </c>
      <c r="Z425" s="225" t="str">
        <f t="shared" si="140"/>
        <v/>
      </c>
      <c r="AA425" s="227" t="str">
        <f t="shared" si="144"/>
        <v/>
      </c>
      <c r="AB425" s="400" t="str">
        <f t="shared" si="141"/>
        <v/>
      </c>
      <c r="AC425" s="228" t="str">
        <f t="shared" si="143"/>
        <v/>
      </c>
      <c r="AD425" s="222">
        <f>IF(B425="",0,IF(F425="",0,INDEX(POBRANIE_!$B$6:$F$101,MATCH('UPR BILANS N'!$F425,POBRANIE_!$A$6:$A$101,0),2)))</f>
        <v>0</v>
      </c>
      <c r="AE425" s="224">
        <f>IF(OR('ZASOBY N'!G424="",'ZASOBY N'!E424=""),0,IF(B425="",0,'ZASOBY N'!G424*'ZASOBY N'!E424))</f>
        <v>0</v>
      </c>
      <c r="AF425" s="225">
        <f>IF('ZASOBY N'!O424="",0,'ZASOBY N'!O424)</f>
        <v>0</v>
      </c>
      <c r="AG425" s="225">
        <f>IF('ZASOBY N'!Q424="",0,'ZASOBY N'!Q424)</f>
        <v>0</v>
      </c>
      <c r="AH425" s="225">
        <f>IF('ZASOBY N'!V424="",0,'ZASOBY N'!V424)</f>
        <v>0</v>
      </c>
      <c r="AI425" s="225">
        <f>IF('ZASOBY N'!AG424="",0,'ZASOBY N'!AG424)</f>
        <v>0</v>
      </c>
      <c r="AJ425" s="225">
        <f>IF(NN!P427="",0,IF(NN!P427="BRAK kol.7","BRAK BADAŃ",NN!P427))</f>
        <v>0</v>
      </c>
      <c r="AK425" s="225">
        <f>IF(NN!AC427="",0,IF(NN!AC427="BRAK kol.7","BRAK BADAŃ",NN!AC427))</f>
        <v>0</v>
      </c>
      <c r="BJ425" s="414" t="str">
        <f>IF(AND(BL425=1,BM425=1,SUMIF($C425:$C$525,$C425,$AK425:$AK$525)=$AK425),$AK425,IF($BO425&gt;0,$BO425,IF(AND(COUNTIF($C$11:$C424,$C425)&gt;=1,COUNTIF($D424:$D424,$D425)&gt;=1),"",IF(AND(SUMIF($C425:$C$525,$C425,$AK425:$AK$525)&gt;=$AK425,SUMIF($D425:$D$525,$D425,$AK425:$AK$525)&gt;=$AK425),SUMIF($C425:$C$525,$C425,$AK425:$AK$525),""))))</f>
        <v/>
      </c>
      <c r="BL425" s="409">
        <f>COUNTIFS('ZASOBY N'!$B424:$B$525,'ZASOBY N'!$B424,'ZASOBY N'!$C424:'ZASOBY N'!$C$525,'ZASOBY N'!$C424,'ZASOBY N'!$D424:'ZASOBY N'!$D$525,'ZASOBY N'!$D424,'ZASOBY N'!$H424:'ZASOBY N'!$H$525,'ZASOBY N'!$H424 )</f>
        <v>0</v>
      </c>
      <c r="BM425" s="410">
        <f>COUNTIFS('ZASOBY N'!$B$10:$B424,'ZASOBY N'!$B424,'ZASOBY N'!$C$10:'ZASOBY N'!$C424,'ZASOBY N'!$C424,'ZASOBY N'!$D$10:'ZASOBY N'!$D424,'ZASOBY N'!$D424,'ZASOBY N'!$H$10:'ZASOBY N'!$H424,'ZASOBY N'!$H424 )</f>
        <v>0</v>
      </c>
      <c r="BN425" s="411">
        <f t="shared" si="145"/>
        <v>0</v>
      </c>
      <c r="BO425" s="412">
        <f t="shared" si="146"/>
        <v>0</v>
      </c>
      <c r="BP425" s="94" t="str">
        <f t="shared" si="147"/>
        <v/>
      </c>
      <c r="BQ425" s="414" t="str">
        <f>IF(AND(BS425=1,BT425=1,SUMIF($C425:$C$525,$C425,$AJ425:$AJ$525)=$AJ425),$AJ425,IF($BV425&gt;0,$BV425,IF(AND(COUNTIF($C$11:$C424,$C425)&gt;=1,COUNTIF($D424:$D424,$D425)&gt;=1),"",IF(AND(SUMIF($C425:$C$525,$C425,$AJ425:$AJ$525)&gt;$AJ425,SUMIF($D425:$D$525,$D425,$AJ425:$AJ$525)&gt;$AJ425),SUMIF($C425:$C$525,$C425,$AJ425:$AJ$525),""))))</f>
        <v/>
      </c>
      <c r="BS425" s="409">
        <f>COUNTIFS('ZASOBY N'!$B424:$B$525,'ZASOBY N'!$B424,'ZASOBY N'!$C424:'ZASOBY N'!$C$525,'ZASOBY N'!$C424,'ZASOBY N'!$D424:'ZASOBY N'!$D$525,'ZASOBY N'!$D424,'ZASOBY N'!$H424:'ZASOBY N'!$H$525,'ZASOBY N'!$H424 )</f>
        <v>0</v>
      </c>
      <c r="BT425" s="410">
        <f>COUNTIFS('ZASOBY N'!$B$10:$B424,'ZASOBY N'!$B424,'ZASOBY N'!$C$10:'ZASOBY N'!$C424,'ZASOBY N'!$C424,'ZASOBY N'!$D$10:'ZASOBY N'!$D424,'ZASOBY N'!$D424,'ZASOBY N'!$H$10:'ZASOBY N'!$H424,'ZASOBY N'!$H424 )</f>
        <v>0</v>
      </c>
      <c r="BU425" s="411">
        <f t="shared" si="148"/>
        <v>0</v>
      </c>
      <c r="BV425" s="412">
        <f t="shared" si="149"/>
        <v>0</v>
      </c>
      <c r="BW425" s="94" t="s">
        <v>499</v>
      </c>
      <c r="BX425" s="414" t="str">
        <f>IF(AND(BZ425=1,CA425=1,SUMIF($C425:$C$525,$C425,$AI425:$AI$525)=$AI425),$AI425,IF($CC425&gt;0,$CC425,IF(AND(COUNTIF($C$11:$C424,$C425)&gt;=1,COUNTIF($D424:$D424,$D425)&gt;=1),"",IF(AND(SUMIF($C425:$C$525,$C425,$AI425:$AI$525)&gt;$AI425,SUMIF($D425:$D$525,$D425,$AI425:$AI$525)&gt;$IG425),_xlfn.AGGREGATE(14,4,$CB$11:$CB$31*($C$11:$C$31=$C425),1),""))))</f>
        <v/>
      </c>
      <c r="BZ425" s="409">
        <f>COUNTIFS('ZASOBY N'!$B424:$B$525,'ZASOBY N'!$B424,'ZASOBY N'!$C424:'ZASOBY N'!$C$525,'ZASOBY N'!$C424,'ZASOBY N'!$D424:'ZASOBY N'!$D$525,'ZASOBY N'!$D424,'ZASOBY N'!$H424:'ZASOBY N'!$H$525,'ZASOBY N'!$H424 )</f>
        <v>0</v>
      </c>
      <c r="CA425" s="410">
        <f>COUNTIFS('ZASOBY N'!$B$10:$B424,'ZASOBY N'!$B424,'ZASOBY N'!$C$10:'ZASOBY N'!$C424,'ZASOBY N'!$C424,'ZASOBY N'!$D$10:'ZASOBY N'!$D424,'ZASOBY N'!$D424,'ZASOBY N'!$H$10:'ZASOBY N'!$H424,'ZASOBY N'!$H424 )</f>
        <v>0</v>
      </c>
      <c r="CB425" s="411">
        <f t="shared" si="150"/>
        <v>0</v>
      </c>
      <c r="CC425" s="412">
        <f t="shared" si="151"/>
        <v>0</v>
      </c>
      <c r="CE425" s="414" t="str">
        <f>IF(AND(CG425=1,CH425=1,SUMIF($C425:$C$525,$C425,$AH425:$AH$525)=$AH425),$AH425,IF($CJ425&gt;0,$CJ425,IF(AND(COUNTIF($C$11:$C424,$C425)&gt;=1,COUNTIF($D424:$D424,$D425)&gt;=1),"",IF(AND(SUMIF($C425:$C$525,$C425,$AH425:$AH$525)&gt;$AH425,SUMIF($D425:$D$525,$D425,$AH425:$AH$525)&gt;$AH425),_xlfn.AGGREGATE(14,4,$CI$11:$CI$31*($C$11:$C$31=$C425),1),""))))</f>
        <v/>
      </c>
      <c r="CG425" s="409">
        <f>COUNTIFS('ZASOBY N'!$B424:$B$525,'ZASOBY N'!$B424,'ZASOBY N'!$C424:'ZASOBY N'!$C$525,'ZASOBY N'!$C424,'ZASOBY N'!$D424:'ZASOBY N'!$D$525,'ZASOBY N'!$D424,'ZASOBY N'!$H424:'ZASOBY N'!$H$525,'ZASOBY N'!$H424 )</f>
        <v>0</v>
      </c>
      <c r="CH425" s="410">
        <f>COUNTIFS('ZASOBY N'!$B$10:$B424,'ZASOBY N'!$B424,'ZASOBY N'!$C$10:'ZASOBY N'!$C424,'ZASOBY N'!$C424,'ZASOBY N'!$D$10:'ZASOBY N'!$D424,'ZASOBY N'!$D424,'ZASOBY N'!$H$10:'ZASOBY N'!$H424,'ZASOBY N'!$H424 )</f>
        <v>0</v>
      </c>
      <c r="CI425" s="411">
        <f t="shared" si="152"/>
        <v>0</v>
      </c>
      <c r="CJ425" s="412">
        <f t="shared" si="153"/>
        <v>0</v>
      </c>
      <c r="CL425" s="414" t="str">
        <f>IF(AND(CN425=1,CO425=1,SUMIF($C425:$C$525,$C425,$AG425:$AG$525)=$AG425),$AG425,IF($CQ425&gt;0,$CQ425,IF(AND(COUNTIF($C$11:$C424,$C425)&gt;=1,COUNTIF($D424:$D424,$D425)&gt;=1),"",IF(AND(SUMIF($C425:$C$525,$C425,$AG425:$AG$525)&gt;$AG425,SUMIF($D425:$D$525,$D425,$AG425:$AG$525)&gt;$AG425),_xlfn.AGGREGATE(14,4,$CP$11:$CP$31*($C$11:$C$31=$C425),1),""))))</f>
        <v/>
      </c>
      <c r="CN425" s="409">
        <f>COUNTIFS('ZASOBY N'!$B424:$B$525,'ZASOBY N'!$B424,'ZASOBY N'!$C424:'ZASOBY N'!$C$525,'ZASOBY N'!$C424,'ZASOBY N'!$D424:'ZASOBY N'!$D$525,'ZASOBY N'!$D424,'ZASOBY N'!$H424:'ZASOBY N'!$H$525,'ZASOBY N'!$H424 )</f>
        <v>0</v>
      </c>
      <c r="CO425" s="410">
        <f>COUNTIFS('ZASOBY N'!$B$10:$B424,'ZASOBY N'!$B424,'ZASOBY N'!$C$10:'ZASOBY N'!$C424,'ZASOBY N'!$C424,'ZASOBY N'!$D$10:'ZASOBY N'!$D424,'ZASOBY N'!$D424,'ZASOBY N'!$H$10:'ZASOBY N'!$H424,'ZASOBY N'!$H424 )</f>
        <v>0</v>
      </c>
      <c r="CP425" s="411">
        <f t="shared" si="154"/>
        <v>0</v>
      </c>
      <c r="CQ425" s="412">
        <f t="shared" si="155"/>
        <v>0</v>
      </c>
      <c r="CS425" s="414" t="str">
        <f>IF(AND(CU425=1,CV425=1,SUMIF($C425:$C$525,$C425,$AF425:$AF$525)=$AF425),$AF425,IF($CX425&gt;0,$CX425,IF(AND(COUNTIF($C$11:$C424,$C425)&gt;=1,COUNTIF($D424:$D424,$D425)&gt;=1),"",IF(AND(SUMIF($C425:$C$525,$C425,$AF425:$AF$525)&gt;$AF425,SUMIF($D425:$D$525,$D425,$AF425:$AF$525)&gt;$AF425),_xlfn.AGGREGATE(14,4,$CW$11:$CW$31*($C$11:$C$31=$C425),1),""))))</f>
        <v/>
      </c>
      <c r="CU425" s="409">
        <f>COUNTIFS('ZASOBY N'!$B424:$B$525,'ZASOBY N'!$B424,'ZASOBY N'!$C424:'ZASOBY N'!$C$525,'ZASOBY N'!$C424,'ZASOBY N'!$D424:'ZASOBY N'!$D$525,'ZASOBY N'!$D424,'ZASOBY N'!$H424:'ZASOBY N'!$H$525,'ZASOBY N'!$H424 )</f>
        <v>0</v>
      </c>
      <c r="CV425" s="410">
        <f>COUNTIFS('ZASOBY N'!$B$10:$B424,'ZASOBY N'!$B424,'ZASOBY N'!$C$10:'ZASOBY N'!$C424,'ZASOBY N'!$C424,'ZASOBY N'!$D$10:'ZASOBY N'!$D424,'ZASOBY N'!$D424,'ZASOBY N'!$H$10:'ZASOBY N'!$H424,'ZASOBY N'!$H424 )</f>
        <v>0</v>
      </c>
      <c r="CW425" s="411">
        <f t="shared" si="156"/>
        <v>0</v>
      </c>
      <c r="CX425" s="412">
        <f t="shared" si="157"/>
        <v>0</v>
      </c>
      <c r="CZ425" s="414" t="str">
        <f>IF(AND(DB425=1,DC425=1,SUMIF($C425:$C$525,$C425,$AE425:$AE$525)=$AE425),$AE425,IF($DE425&gt;0,$DE425,IF(AND(COUNTIF($C$11:$C424,$C425)&gt;=1,COUNTIF($D424:$D424,$D425)&gt;=1),"",IF(AND(SUMIF($C425:$C$525,$C425,$AE425:$AE$525)&gt;$AE425,SUMIF($D425:$D$525,$D425,$AE425:$AE$525)&gt;$AE425),_xlfn.AGGREGATE(14,4,$DD$11:$DD$31*($C$11:$C$31=$C425),1),""))))</f>
        <v/>
      </c>
      <c r="DB425" s="409">
        <f>COUNTIFS('ZASOBY N'!$B424:$B$525,'ZASOBY N'!$B424,'ZASOBY N'!$C424:'ZASOBY N'!$C$525,'ZASOBY N'!$C424,'ZASOBY N'!$D424:'ZASOBY N'!$D$525,'ZASOBY N'!$D424,'ZASOBY N'!$H424:'ZASOBY N'!$H$525,'ZASOBY N'!$H424 )</f>
        <v>0</v>
      </c>
      <c r="DC425" s="410">
        <f>COUNTIFS('ZASOBY N'!$B$10:$B424,'ZASOBY N'!$B424,'ZASOBY N'!$C$10:'ZASOBY N'!$C424,'ZASOBY N'!$C424,'ZASOBY N'!$D$10:'ZASOBY N'!$D424,'ZASOBY N'!$D424,'ZASOBY N'!$H$10:'ZASOBY N'!$H424,'ZASOBY N'!$H424 )</f>
        <v>0</v>
      </c>
      <c r="DD425" s="411">
        <f t="shared" si="158"/>
        <v>0</v>
      </c>
      <c r="DE425" s="412">
        <f t="shared" si="159"/>
        <v>0</v>
      </c>
      <c r="DF425" s="399" t="str">
        <f>IF(AND(DI425=1,DJ425=1,SUMIF($C425:$C$525,$C425,$AD425:$AD$525)=$AD425),$AD425,IF($DL425&gt;0,$DL425,IF(B425="","",IF(AND(COUNTIF($C$11:$C424,$C425)&gt;=1,COUNTIF($D424:$D424,$D425)&gt;=1,COUNTIF($Z422:$Z424,$C425)=0),"",IF(AND(COUNTIF($C$11:$C424,$C425)&gt;=1,COUNTIF($D424:$D424,$D425)&gt;=1),"UJĘTO WYŻEJ",IF(AND(SUMIF($C425:$C$525,$C425,$AD425:$AD$525)&gt;$AD425,SUMIF($D425:$D$525,$D425,$AD425:$AD$525)&gt;$AD425),_xlfn.AGGREGATE(14,4,$DK$11:$DK$31*($C$11:$C$31=$C425),1),""))))))</f>
        <v/>
      </c>
      <c r="DG425" s="414" t="str">
        <f>IF(AND(DI425=1,DJ425=1,SUMIF($C425:$C$525,$C425,$AD425:$AD$525)=$AD425),$AD425,IF($DL425&gt;0,$DL425,IF(AND(COUNTIF($C$11:$C424,$C425)&gt;=1,COUNTIF($D424:$D424,$D425)&gt;=1),"",IF(AND(SUMIF($C425:$C$525,$C425,$AD425:$AD$525)&gt;$AD425,SUMIF($D425:$D$525,$D425,$AD425:$AD$525)&gt;$AD425),_xlfn.AGGREGATE(14,4,$DK$11:$DK$31*($C$11:$C$31=$C425),1),""))))</f>
        <v/>
      </c>
      <c r="DI425" s="409">
        <f>COUNTIFS('ZASOBY N'!$B424:$B$525,'ZASOBY N'!$B424,'ZASOBY N'!$C424:'ZASOBY N'!$C$525,'ZASOBY N'!$C424,'ZASOBY N'!$D424:'ZASOBY N'!$D$525,'ZASOBY N'!$D424,'ZASOBY N'!$H424:'ZASOBY N'!$H$525,'ZASOBY N'!$H424 )</f>
        <v>0</v>
      </c>
      <c r="DJ425" s="410">
        <f>COUNTIFS('ZASOBY N'!$B$10:$B424,'ZASOBY N'!$B424,'ZASOBY N'!$C$10:'ZASOBY N'!$C424,'ZASOBY N'!$C424,'ZASOBY N'!$D$10:'ZASOBY N'!$D424,'ZASOBY N'!$D424,'ZASOBY N'!$H$10:'ZASOBY N'!$H424,'ZASOBY N'!$H424 )</f>
        <v>0</v>
      </c>
      <c r="DK425" s="411">
        <f t="shared" si="160"/>
        <v>0</v>
      </c>
      <c r="DL425" s="412">
        <f t="shared" si="161"/>
        <v>0</v>
      </c>
    </row>
    <row r="426" spans="1:116" ht="18.899999999999999" customHeight="1" x14ac:dyDescent="0.3">
      <c r="A426" s="219"/>
      <c r="B426" s="152" t="str">
        <f>IF('ZASOBY N'!A425="","",'ZASOBY N'!A425)</f>
        <v/>
      </c>
      <c r="C426" s="462" t="str">
        <f>IF('ZASOBY N'!C425="","",'ZASOBY N'!C425)</f>
        <v/>
      </c>
      <c r="D426" s="137" t="str">
        <f>IF('ZASOBY N'!B425="","",'ZASOBY N'!B425)</f>
        <v/>
      </c>
      <c r="E426" s="138"/>
      <c r="F426" s="356" t="str">
        <f>IF('ZASOBY N'!D425="","",'ZASOBY N'!D425)</f>
        <v/>
      </c>
      <c r="G426" s="220" t="str">
        <f>IF('ZASOBY N'!G425="","",'ZASOBY N'!G425)</f>
        <v/>
      </c>
      <c r="H426" s="221" t="str">
        <f>IF('ZASOBY N'!F425="","",'ZASOBY N'!F425)</f>
        <v/>
      </c>
      <c r="I426" s="221" t="str">
        <f>IF('ZASOBY N'!G425="","",'ZASOBY N'!G425)</f>
        <v/>
      </c>
      <c r="J426" s="221" t="str">
        <f>IF('ZASOBY N'!H425="","",'ZASOBY N'!H425)</f>
        <v/>
      </c>
      <c r="K426" s="214">
        <v>0</v>
      </c>
      <c r="L426" s="214">
        <v>0</v>
      </c>
      <c r="M426" s="214">
        <v>0</v>
      </c>
      <c r="N426" s="222" t="str">
        <f>IF('ZASOBY N'!BD425="x","",IF(W426="","",'ZASOBY N'!E425))</f>
        <v/>
      </c>
      <c r="O426" s="223">
        <v>0</v>
      </c>
      <c r="P426" s="223">
        <v>0</v>
      </c>
      <c r="Q426" s="226" t="str">
        <f>IF($N426="","",'UPR BILANS N'!G426*'UPR BILANS N'!N426)</f>
        <v/>
      </c>
      <c r="R426" s="225" t="str">
        <f>IF($N426="","",'ZASOBY N'!O425)</f>
        <v/>
      </c>
      <c r="S426" s="225" t="str">
        <f>IF($N426="","",IF('ZASOBY N'!Q425="",0,'ZASOBY N'!Q425))</f>
        <v/>
      </c>
      <c r="T426" s="225" t="str">
        <f>IF($N426="","",'ZASOBY N'!V425)</f>
        <v/>
      </c>
      <c r="U426" s="225" t="str">
        <f>IF($N426="","",IF('ZASOBY N'!AG425="",0,'ZASOBY N'!AG425))</f>
        <v/>
      </c>
      <c r="V426" s="225" t="str">
        <f>IF($N426="","",IF(NN!P428="",0,NN!P428))</f>
        <v/>
      </c>
      <c r="W426" s="225" t="str">
        <f t="shared" si="139"/>
        <v/>
      </c>
      <c r="X426" s="226" t="str">
        <f t="shared" si="142"/>
        <v/>
      </c>
      <c r="Y426" s="225" t="str">
        <f>IF('ZASOBY N'!AU425="","",IF(C426&lt;&gt;C425,'ZASOBY N'!AU425,IF(D426&lt;&gt;D425,'ZASOBY N'!AU425,IF(F426&lt;&gt;F425,'ZASOBY N'!AU425,IF(G426&lt;&gt;G425,'ZASOBY N'!AU425,IF(J426&lt;&gt;J425,'ZASOBY N'!AU425,IF(NN!AC428="","",IF(AND(C425=C426,H425=H426,J425=J426,NN!AC428&gt;0),"",IF(AND(C426=C427,H426=DO424,NN!CW426&gt;0),'ZASOBY N'!AU425,'ZASOBY N'!AU425)))))))))</f>
        <v/>
      </c>
      <c r="Z426" s="225" t="str">
        <f t="shared" si="140"/>
        <v/>
      </c>
      <c r="AA426" s="227" t="str">
        <f t="shared" si="144"/>
        <v/>
      </c>
      <c r="AB426" s="400" t="str">
        <f t="shared" si="141"/>
        <v/>
      </c>
      <c r="AC426" s="228" t="str">
        <f t="shared" si="143"/>
        <v/>
      </c>
      <c r="AD426" s="222">
        <f>IF(B426="",0,IF(F426="",0,INDEX(POBRANIE_!$B$6:$F$101,MATCH('UPR BILANS N'!$F426,POBRANIE_!$A$6:$A$101,0),2)))</f>
        <v>0</v>
      </c>
      <c r="AE426" s="224">
        <f>IF(OR('ZASOBY N'!G425="",'ZASOBY N'!E425=""),0,IF(B426="",0,'ZASOBY N'!G425*'ZASOBY N'!E425))</f>
        <v>0</v>
      </c>
      <c r="AF426" s="225">
        <f>IF('ZASOBY N'!O425="",0,'ZASOBY N'!O425)</f>
        <v>0</v>
      </c>
      <c r="AG426" s="225">
        <f>IF('ZASOBY N'!Q425="",0,'ZASOBY N'!Q425)</f>
        <v>0</v>
      </c>
      <c r="AH426" s="225">
        <f>IF('ZASOBY N'!V425="",0,'ZASOBY N'!V425)</f>
        <v>0</v>
      </c>
      <c r="AI426" s="225">
        <f>IF('ZASOBY N'!AG425="",0,'ZASOBY N'!AG425)</f>
        <v>0</v>
      </c>
      <c r="AJ426" s="225">
        <f>IF(NN!P428="",0,IF(NN!P428="BRAK kol.7","BRAK BADAŃ",NN!P428))</f>
        <v>0</v>
      </c>
      <c r="AK426" s="225">
        <f>IF(NN!AC428="",0,IF(NN!AC428="BRAK kol.7","BRAK BADAŃ",NN!AC428))</f>
        <v>0</v>
      </c>
      <c r="BJ426" s="414" t="str">
        <f>IF(AND(BL426=1,BM426=1,SUMIF($C426:$C$525,$C426,$AK426:$AK$525)=$AK426),$AK426,IF($BO426&gt;0,$BO426,IF(AND(COUNTIF($C$11:$C425,$C426)&gt;=1,COUNTIF($D425:$D425,$D426)&gt;=1),"",IF(AND(SUMIF($C426:$C$525,$C426,$AK426:$AK$525)&gt;=$AK426,SUMIF($D426:$D$525,$D426,$AK426:$AK$525)&gt;=$AK426),SUMIF($C426:$C$525,$C426,$AK426:$AK$525),""))))</f>
        <v/>
      </c>
      <c r="BL426" s="409">
        <f>COUNTIFS('ZASOBY N'!$B425:$B$525,'ZASOBY N'!$B425,'ZASOBY N'!$C425:'ZASOBY N'!$C$525,'ZASOBY N'!$C425,'ZASOBY N'!$D425:'ZASOBY N'!$D$525,'ZASOBY N'!$D425,'ZASOBY N'!$H425:'ZASOBY N'!$H$525,'ZASOBY N'!$H425 )</f>
        <v>0</v>
      </c>
      <c r="BM426" s="410">
        <f>COUNTIFS('ZASOBY N'!$B$10:$B425,'ZASOBY N'!$B425,'ZASOBY N'!$C$10:'ZASOBY N'!$C425,'ZASOBY N'!$C425,'ZASOBY N'!$D$10:'ZASOBY N'!$D425,'ZASOBY N'!$D425,'ZASOBY N'!$H$10:'ZASOBY N'!$H425,'ZASOBY N'!$H425 )</f>
        <v>0</v>
      </c>
      <c r="BN426" s="411">
        <f t="shared" si="145"/>
        <v>0</v>
      </c>
      <c r="BO426" s="412">
        <f t="shared" si="146"/>
        <v>0</v>
      </c>
      <c r="BP426" s="94" t="str">
        <f t="shared" si="147"/>
        <v/>
      </c>
      <c r="BQ426" s="414" t="str">
        <f>IF(AND(BS426=1,BT426=1,SUMIF($C426:$C$525,$C426,$AJ426:$AJ$525)=$AJ426),$AJ426,IF($BV426&gt;0,$BV426,IF(AND(COUNTIF($C$11:$C425,$C426)&gt;=1,COUNTIF($D425:$D425,$D426)&gt;=1),"",IF(AND(SUMIF($C426:$C$525,$C426,$AJ426:$AJ$525)&gt;$AJ426,SUMIF($D426:$D$525,$D426,$AJ426:$AJ$525)&gt;$AJ426),SUMIF($C426:$C$525,$C426,$AJ426:$AJ$525),""))))</f>
        <v/>
      </c>
      <c r="BS426" s="409">
        <f>COUNTIFS('ZASOBY N'!$B425:$B$525,'ZASOBY N'!$B425,'ZASOBY N'!$C425:'ZASOBY N'!$C$525,'ZASOBY N'!$C425,'ZASOBY N'!$D425:'ZASOBY N'!$D$525,'ZASOBY N'!$D425,'ZASOBY N'!$H425:'ZASOBY N'!$H$525,'ZASOBY N'!$H425 )</f>
        <v>0</v>
      </c>
      <c r="BT426" s="410">
        <f>COUNTIFS('ZASOBY N'!$B$10:$B425,'ZASOBY N'!$B425,'ZASOBY N'!$C$10:'ZASOBY N'!$C425,'ZASOBY N'!$C425,'ZASOBY N'!$D$10:'ZASOBY N'!$D425,'ZASOBY N'!$D425,'ZASOBY N'!$H$10:'ZASOBY N'!$H425,'ZASOBY N'!$H425 )</f>
        <v>0</v>
      </c>
      <c r="BU426" s="411">
        <f t="shared" si="148"/>
        <v>0</v>
      </c>
      <c r="BV426" s="412">
        <f t="shared" si="149"/>
        <v>0</v>
      </c>
      <c r="BW426" s="94" t="s">
        <v>499</v>
      </c>
      <c r="BX426" s="414" t="str">
        <f>IF(AND(BZ426=1,CA426=1,SUMIF($C426:$C$525,$C426,$AI426:$AI$525)=$AI426),$AI426,IF($CC426&gt;0,$CC426,IF(AND(COUNTIF($C$11:$C425,$C426)&gt;=1,COUNTIF($D425:$D425,$D426)&gt;=1),"",IF(AND(SUMIF($C426:$C$525,$C426,$AI426:$AI$525)&gt;$AI426,SUMIF($D426:$D$525,$D426,$AI426:$AI$525)&gt;$IG426),_xlfn.AGGREGATE(14,4,$CB$11:$CB$31*($C$11:$C$31=$C426),1),""))))</f>
        <v/>
      </c>
      <c r="BZ426" s="409">
        <f>COUNTIFS('ZASOBY N'!$B425:$B$525,'ZASOBY N'!$B425,'ZASOBY N'!$C425:'ZASOBY N'!$C$525,'ZASOBY N'!$C425,'ZASOBY N'!$D425:'ZASOBY N'!$D$525,'ZASOBY N'!$D425,'ZASOBY N'!$H425:'ZASOBY N'!$H$525,'ZASOBY N'!$H425 )</f>
        <v>0</v>
      </c>
      <c r="CA426" s="410">
        <f>COUNTIFS('ZASOBY N'!$B$10:$B425,'ZASOBY N'!$B425,'ZASOBY N'!$C$10:'ZASOBY N'!$C425,'ZASOBY N'!$C425,'ZASOBY N'!$D$10:'ZASOBY N'!$D425,'ZASOBY N'!$D425,'ZASOBY N'!$H$10:'ZASOBY N'!$H425,'ZASOBY N'!$H425 )</f>
        <v>0</v>
      </c>
      <c r="CB426" s="411">
        <f t="shared" si="150"/>
        <v>0</v>
      </c>
      <c r="CC426" s="412">
        <f t="shared" si="151"/>
        <v>0</v>
      </c>
      <c r="CE426" s="414" t="str">
        <f>IF(AND(CG426=1,CH426=1,SUMIF($C426:$C$525,$C426,$AH426:$AH$525)=$AH426),$AH426,IF($CJ426&gt;0,$CJ426,IF(AND(COUNTIF($C$11:$C425,$C426)&gt;=1,COUNTIF($D425:$D425,$D426)&gt;=1),"",IF(AND(SUMIF($C426:$C$525,$C426,$AH426:$AH$525)&gt;$AH426,SUMIF($D426:$D$525,$D426,$AH426:$AH$525)&gt;$AH426),_xlfn.AGGREGATE(14,4,$CI$11:$CI$31*($C$11:$C$31=$C426),1),""))))</f>
        <v/>
      </c>
      <c r="CG426" s="409">
        <f>COUNTIFS('ZASOBY N'!$B425:$B$525,'ZASOBY N'!$B425,'ZASOBY N'!$C425:'ZASOBY N'!$C$525,'ZASOBY N'!$C425,'ZASOBY N'!$D425:'ZASOBY N'!$D$525,'ZASOBY N'!$D425,'ZASOBY N'!$H425:'ZASOBY N'!$H$525,'ZASOBY N'!$H425 )</f>
        <v>0</v>
      </c>
      <c r="CH426" s="410">
        <f>COUNTIFS('ZASOBY N'!$B$10:$B425,'ZASOBY N'!$B425,'ZASOBY N'!$C$10:'ZASOBY N'!$C425,'ZASOBY N'!$C425,'ZASOBY N'!$D$10:'ZASOBY N'!$D425,'ZASOBY N'!$D425,'ZASOBY N'!$H$10:'ZASOBY N'!$H425,'ZASOBY N'!$H425 )</f>
        <v>0</v>
      </c>
      <c r="CI426" s="411">
        <f t="shared" si="152"/>
        <v>0</v>
      </c>
      <c r="CJ426" s="412">
        <f t="shared" si="153"/>
        <v>0</v>
      </c>
      <c r="CL426" s="414" t="str">
        <f>IF(AND(CN426=1,CO426=1,SUMIF($C426:$C$525,$C426,$AG426:$AG$525)=$AG426),$AG426,IF($CQ426&gt;0,$CQ426,IF(AND(COUNTIF($C$11:$C425,$C426)&gt;=1,COUNTIF($D425:$D425,$D426)&gt;=1),"",IF(AND(SUMIF($C426:$C$525,$C426,$AG426:$AG$525)&gt;$AG426,SUMIF($D426:$D$525,$D426,$AG426:$AG$525)&gt;$AG426),_xlfn.AGGREGATE(14,4,$CP$11:$CP$31*($C$11:$C$31=$C426),1),""))))</f>
        <v/>
      </c>
      <c r="CN426" s="409">
        <f>COUNTIFS('ZASOBY N'!$B425:$B$525,'ZASOBY N'!$B425,'ZASOBY N'!$C425:'ZASOBY N'!$C$525,'ZASOBY N'!$C425,'ZASOBY N'!$D425:'ZASOBY N'!$D$525,'ZASOBY N'!$D425,'ZASOBY N'!$H425:'ZASOBY N'!$H$525,'ZASOBY N'!$H425 )</f>
        <v>0</v>
      </c>
      <c r="CO426" s="410">
        <f>COUNTIFS('ZASOBY N'!$B$10:$B425,'ZASOBY N'!$B425,'ZASOBY N'!$C$10:'ZASOBY N'!$C425,'ZASOBY N'!$C425,'ZASOBY N'!$D$10:'ZASOBY N'!$D425,'ZASOBY N'!$D425,'ZASOBY N'!$H$10:'ZASOBY N'!$H425,'ZASOBY N'!$H425 )</f>
        <v>0</v>
      </c>
      <c r="CP426" s="411">
        <f t="shared" si="154"/>
        <v>0</v>
      </c>
      <c r="CQ426" s="412">
        <f t="shared" si="155"/>
        <v>0</v>
      </c>
      <c r="CS426" s="414" t="str">
        <f>IF(AND(CU426=1,CV426=1,SUMIF($C426:$C$525,$C426,$AF426:$AF$525)=$AF426),$AF426,IF($CX426&gt;0,$CX426,IF(AND(COUNTIF($C$11:$C425,$C426)&gt;=1,COUNTIF($D425:$D425,$D426)&gt;=1),"",IF(AND(SUMIF($C426:$C$525,$C426,$AF426:$AF$525)&gt;$AF426,SUMIF($D426:$D$525,$D426,$AF426:$AF$525)&gt;$AF426),_xlfn.AGGREGATE(14,4,$CW$11:$CW$31*($C$11:$C$31=$C426),1),""))))</f>
        <v/>
      </c>
      <c r="CU426" s="409">
        <f>COUNTIFS('ZASOBY N'!$B425:$B$525,'ZASOBY N'!$B425,'ZASOBY N'!$C425:'ZASOBY N'!$C$525,'ZASOBY N'!$C425,'ZASOBY N'!$D425:'ZASOBY N'!$D$525,'ZASOBY N'!$D425,'ZASOBY N'!$H425:'ZASOBY N'!$H$525,'ZASOBY N'!$H425 )</f>
        <v>0</v>
      </c>
      <c r="CV426" s="410">
        <f>COUNTIFS('ZASOBY N'!$B$10:$B425,'ZASOBY N'!$B425,'ZASOBY N'!$C$10:'ZASOBY N'!$C425,'ZASOBY N'!$C425,'ZASOBY N'!$D$10:'ZASOBY N'!$D425,'ZASOBY N'!$D425,'ZASOBY N'!$H$10:'ZASOBY N'!$H425,'ZASOBY N'!$H425 )</f>
        <v>0</v>
      </c>
      <c r="CW426" s="411">
        <f t="shared" si="156"/>
        <v>0</v>
      </c>
      <c r="CX426" s="412">
        <f t="shared" si="157"/>
        <v>0</v>
      </c>
      <c r="CZ426" s="414" t="str">
        <f>IF(AND(DB426=1,DC426=1,SUMIF($C426:$C$525,$C426,$AE426:$AE$525)=$AE426),$AE426,IF($DE426&gt;0,$DE426,IF(AND(COUNTIF($C$11:$C425,$C426)&gt;=1,COUNTIF($D425:$D425,$D426)&gt;=1),"",IF(AND(SUMIF($C426:$C$525,$C426,$AE426:$AE$525)&gt;$AE426,SUMIF($D426:$D$525,$D426,$AE426:$AE$525)&gt;$AE426),_xlfn.AGGREGATE(14,4,$DD$11:$DD$31*($C$11:$C$31=$C426),1),""))))</f>
        <v/>
      </c>
      <c r="DB426" s="409">
        <f>COUNTIFS('ZASOBY N'!$B425:$B$525,'ZASOBY N'!$B425,'ZASOBY N'!$C425:'ZASOBY N'!$C$525,'ZASOBY N'!$C425,'ZASOBY N'!$D425:'ZASOBY N'!$D$525,'ZASOBY N'!$D425,'ZASOBY N'!$H425:'ZASOBY N'!$H$525,'ZASOBY N'!$H425 )</f>
        <v>0</v>
      </c>
      <c r="DC426" s="410">
        <f>COUNTIFS('ZASOBY N'!$B$10:$B425,'ZASOBY N'!$B425,'ZASOBY N'!$C$10:'ZASOBY N'!$C425,'ZASOBY N'!$C425,'ZASOBY N'!$D$10:'ZASOBY N'!$D425,'ZASOBY N'!$D425,'ZASOBY N'!$H$10:'ZASOBY N'!$H425,'ZASOBY N'!$H425 )</f>
        <v>0</v>
      </c>
      <c r="DD426" s="411">
        <f t="shared" si="158"/>
        <v>0</v>
      </c>
      <c r="DE426" s="412">
        <f t="shared" si="159"/>
        <v>0</v>
      </c>
      <c r="DF426" s="399" t="str">
        <f>IF(AND(DI426=1,DJ426=1,SUMIF($C426:$C$525,$C426,$AD426:$AD$525)=$AD426),$AD426,IF($DL426&gt;0,$DL426,IF(B426="","",IF(AND(COUNTIF($C$11:$C425,$C426)&gt;=1,COUNTIF($D425:$D425,$D426)&gt;=1,COUNTIF($Z423:$Z425,$C426)=0),"",IF(AND(COUNTIF($C$11:$C425,$C426)&gt;=1,COUNTIF($D425:$D425,$D426)&gt;=1),"UJĘTO WYŻEJ",IF(AND(SUMIF($C426:$C$525,$C426,$AD426:$AD$525)&gt;$AD426,SUMIF($D426:$D$525,$D426,$AD426:$AD$525)&gt;$AD426),_xlfn.AGGREGATE(14,4,$DK$11:$DK$31*($C$11:$C$31=$C426),1),""))))))</f>
        <v/>
      </c>
      <c r="DG426" s="414" t="str">
        <f>IF(AND(DI426=1,DJ426=1,SUMIF($C426:$C$525,$C426,$AD426:$AD$525)=$AD426),$AD426,IF($DL426&gt;0,$DL426,IF(AND(COUNTIF($C$11:$C425,$C426)&gt;=1,COUNTIF($D425:$D425,$D426)&gt;=1),"",IF(AND(SUMIF($C426:$C$525,$C426,$AD426:$AD$525)&gt;$AD426,SUMIF($D426:$D$525,$D426,$AD426:$AD$525)&gt;$AD426),_xlfn.AGGREGATE(14,4,$DK$11:$DK$31*($C$11:$C$31=$C426),1),""))))</f>
        <v/>
      </c>
      <c r="DI426" s="409">
        <f>COUNTIFS('ZASOBY N'!$B425:$B$525,'ZASOBY N'!$B425,'ZASOBY N'!$C425:'ZASOBY N'!$C$525,'ZASOBY N'!$C425,'ZASOBY N'!$D425:'ZASOBY N'!$D$525,'ZASOBY N'!$D425,'ZASOBY N'!$H425:'ZASOBY N'!$H$525,'ZASOBY N'!$H425 )</f>
        <v>0</v>
      </c>
      <c r="DJ426" s="410">
        <f>COUNTIFS('ZASOBY N'!$B$10:$B425,'ZASOBY N'!$B425,'ZASOBY N'!$C$10:'ZASOBY N'!$C425,'ZASOBY N'!$C425,'ZASOBY N'!$D$10:'ZASOBY N'!$D425,'ZASOBY N'!$D425,'ZASOBY N'!$H$10:'ZASOBY N'!$H425,'ZASOBY N'!$H425 )</f>
        <v>0</v>
      </c>
      <c r="DK426" s="411">
        <f t="shared" si="160"/>
        <v>0</v>
      </c>
      <c r="DL426" s="412">
        <f t="shared" si="161"/>
        <v>0</v>
      </c>
    </row>
    <row r="427" spans="1:116" ht="18.899999999999999" customHeight="1" x14ac:dyDescent="0.3">
      <c r="A427" s="219"/>
      <c r="B427" s="152" t="str">
        <f>IF('ZASOBY N'!A426="","",'ZASOBY N'!A426)</f>
        <v/>
      </c>
      <c r="C427" s="462" t="str">
        <f>IF('ZASOBY N'!C426="","",'ZASOBY N'!C426)</f>
        <v/>
      </c>
      <c r="D427" s="137" t="str">
        <f>IF('ZASOBY N'!B426="","",'ZASOBY N'!B426)</f>
        <v/>
      </c>
      <c r="E427" s="138"/>
      <c r="F427" s="356" t="str">
        <f>IF('ZASOBY N'!D426="","",'ZASOBY N'!D426)</f>
        <v/>
      </c>
      <c r="G427" s="220" t="str">
        <f>IF('ZASOBY N'!G426="","",'ZASOBY N'!G426)</f>
        <v/>
      </c>
      <c r="H427" s="221" t="str">
        <f>IF('ZASOBY N'!F426="","",'ZASOBY N'!F426)</f>
        <v/>
      </c>
      <c r="I427" s="221" t="str">
        <f>IF('ZASOBY N'!G426="","",'ZASOBY N'!G426)</f>
        <v/>
      </c>
      <c r="J427" s="221" t="str">
        <f>IF('ZASOBY N'!H426="","",'ZASOBY N'!H426)</f>
        <v/>
      </c>
      <c r="K427" s="214">
        <v>0</v>
      </c>
      <c r="L427" s="214">
        <v>0</v>
      </c>
      <c r="M427" s="214">
        <v>0</v>
      </c>
      <c r="N427" s="222" t="str">
        <f>IF('ZASOBY N'!BD426="x","",IF(W427="","",'ZASOBY N'!E426))</f>
        <v/>
      </c>
      <c r="O427" s="223">
        <v>0</v>
      </c>
      <c r="P427" s="223">
        <v>0</v>
      </c>
      <c r="Q427" s="226" t="str">
        <f>IF($N427="","",'UPR BILANS N'!G427*'UPR BILANS N'!N427)</f>
        <v/>
      </c>
      <c r="R427" s="225" t="str">
        <f>IF($N427="","",'ZASOBY N'!O426)</f>
        <v/>
      </c>
      <c r="S427" s="225" t="str">
        <f>IF($N427="","",IF('ZASOBY N'!Q426="",0,'ZASOBY N'!Q426))</f>
        <v/>
      </c>
      <c r="T427" s="225" t="str">
        <f>IF($N427="","",'ZASOBY N'!V426)</f>
        <v/>
      </c>
      <c r="U427" s="225" t="str">
        <f>IF($N427="","",IF('ZASOBY N'!AG426="",0,'ZASOBY N'!AG426))</f>
        <v/>
      </c>
      <c r="V427" s="225" t="str">
        <f>IF($N427="","",IF(NN!P429="",0,NN!P429))</f>
        <v/>
      </c>
      <c r="W427" s="225" t="str">
        <f t="shared" ref="W427:W490" si="162">BJ427</f>
        <v/>
      </c>
      <c r="X427" s="226" t="str">
        <f t="shared" si="142"/>
        <v/>
      </c>
      <c r="Y427" s="225" t="str">
        <f>IF('ZASOBY N'!AU426="","",IF(C427&lt;&gt;C426,'ZASOBY N'!AU426,IF(D427&lt;&gt;D426,'ZASOBY N'!AU426,IF(F427&lt;&gt;F426,'ZASOBY N'!AU426,IF(G427&lt;&gt;G426,'ZASOBY N'!AU426,IF(J427&lt;&gt;J426,'ZASOBY N'!AU426,IF(NN!AC429="","",IF(AND(C426=C427,H426=H427,J426=J427,NN!AC429&gt;0),"",IF(AND(C427=C428,H427=DO425,NN!CW427&gt;0),'ZASOBY N'!AU426,'ZASOBY N'!AU426)))))))))</f>
        <v/>
      </c>
      <c r="Z427" s="225" t="str">
        <f t="shared" ref="Z427:Z490" si="163">IF(AND(Q427="",X427=""),"",IF(Q427="",0,IF(Q427-X427&lt;0,0,IF(Y427="",Q427-X427,IF(Q427-X427+Y427&lt;0,0,Q427-X427+Y427)))))</f>
        <v/>
      </c>
      <c r="AA427" s="227" t="str">
        <f t="shared" si="144"/>
        <v/>
      </c>
      <c r="AB427" s="400" t="str">
        <f t="shared" ref="AB427:AB490" si="164">IF(DF427="UJĘTO WYŻEJ",DF427,IF(Z427="","",IF(Z427=0,0,Z427/AA427)))</f>
        <v/>
      </c>
      <c r="AC427" s="228" t="str">
        <f t="shared" si="143"/>
        <v/>
      </c>
      <c r="AD427" s="222">
        <f>IF(B427="",0,IF(F427="",0,INDEX(POBRANIE_!$B$6:$F$101,MATCH('UPR BILANS N'!$F427,POBRANIE_!$A$6:$A$101,0),2)))</f>
        <v>0</v>
      </c>
      <c r="AE427" s="224">
        <f>IF(OR('ZASOBY N'!G426="",'ZASOBY N'!E426=""),0,IF(B427="",0,'ZASOBY N'!G426*'ZASOBY N'!E426))</f>
        <v>0</v>
      </c>
      <c r="AF427" s="225">
        <f>IF('ZASOBY N'!O426="",0,'ZASOBY N'!O426)</f>
        <v>0</v>
      </c>
      <c r="AG427" s="225">
        <f>IF('ZASOBY N'!Q426="",0,'ZASOBY N'!Q426)</f>
        <v>0</v>
      </c>
      <c r="AH427" s="225">
        <f>IF('ZASOBY N'!V426="",0,'ZASOBY N'!V426)</f>
        <v>0</v>
      </c>
      <c r="AI427" s="225">
        <f>IF('ZASOBY N'!AG426="",0,'ZASOBY N'!AG426)</f>
        <v>0</v>
      </c>
      <c r="AJ427" s="225">
        <f>IF(NN!P429="",0,IF(NN!P429="BRAK kol.7","BRAK BADAŃ",NN!P429))</f>
        <v>0</v>
      </c>
      <c r="AK427" s="225">
        <f>IF(NN!AC429="",0,IF(NN!AC429="BRAK kol.7","BRAK BADAŃ",NN!AC429))</f>
        <v>0</v>
      </c>
      <c r="BJ427" s="414" t="str">
        <f>IF(AND(BL427=1,BM427=1,SUMIF($C427:$C$525,$C427,$AK427:$AK$525)=$AK427),$AK427,IF($BO427&gt;0,$BO427,IF(AND(COUNTIF($C$11:$C426,$C427)&gt;=1,COUNTIF($D426:$D426,$D427)&gt;=1),"",IF(AND(SUMIF($C427:$C$525,$C427,$AK427:$AK$525)&gt;=$AK427,SUMIF($D427:$D$525,$D427,$AK427:$AK$525)&gt;=$AK427),SUMIF($C427:$C$525,$C427,$AK427:$AK$525),""))))</f>
        <v/>
      </c>
      <c r="BL427" s="409">
        <f>COUNTIFS('ZASOBY N'!$B426:$B$525,'ZASOBY N'!$B426,'ZASOBY N'!$C426:'ZASOBY N'!$C$525,'ZASOBY N'!$C426,'ZASOBY N'!$D426:'ZASOBY N'!$D$525,'ZASOBY N'!$D426,'ZASOBY N'!$H426:'ZASOBY N'!$H$525,'ZASOBY N'!$H426 )</f>
        <v>0</v>
      </c>
      <c r="BM427" s="410">
        <f>COUNTIFS('ZASOBY N'!$B$10:$B426,'ZASOBY N'!$B426,'ZASOBY N'!$C$10:'ZASOBY N'!$C426,'ZASOBY N'!$C426,'ZASOBY N'!$D$10:'ZASOBY N'!$D426,'ZASOBY N'!$D426,'ZASOBY N'!$H$10:'ZASOBY N'!$H426,'ZASOBY N'!$H426 )</f>
        <v>0</v>
      </c>
      <c r="BN427" s="411">
        <f t="shared" si="145"/>
        <v>0</v>
      </c>
      <c r="BO427" s="412">
        <f t="shared" si="146"/>
        <v>0</v>
      </c>
      <c r="BP427" s="94" t="str">
        <f t="shared" si="147"/>
        <v/>
      </c>
      <c r="BQ427" s="414" t="str">
        <f>IF(AND(BS427=1,BT427=1,SUMIF($C427:$C$525,$C427,$AJ427:$AJ$525)=$AJ427),$AJ427,IF($BV427&gt;0,$BV427,IF(AND(COUNTIF($C$11:$C426,$C427)&gt;=1,COUNTIF($D426:$D426,$D427)&gt;=1),"",IF(AND(SUMIF($C427:$C$525,$C427,$AJ427:$AJ$525)&gt;$AJ427,SUMIF($D427:$D$525,$D427,$AJ427:$AJ$525)&gt;$AJ427),SUMIF($C427:$C$525,$C427,$AJ427:$AJ$525),""))))</f>
        <v/>
      </c>
      <c r="BS427" s="409">
        <f>COUNTIFS('ZASOBY N'!$B426:$B$525,'ZASOBY N'!$B426,'ZASOBY N'!$C426:'ZASOBY N'!$C$525,'ZASOBY N'!$C426,'ZASOBY N'!$D426:'ZASOBY N'!$D$525,'ZASOBY N'!$D426,'ZASOBY N'!$H426:'ZASOBY N'!$H$525,'ZASOBY N'!$H426 )</f>
        <v>0</v>
      </c>
      <c r="BT427" s="410">
        <f>COUNTIFS('ZASOBY N'!$B$10:$B426,'ZASOBY N'!$B426,'ZASOBY N'!$C$10:'ZASOBY N'!$C426,'ZASOBY N'!$C426,'ZASOBY N'!$D$10:'ZASOBY N'!$D426,'ZASOBY N'!$D426,'ZASOBY N'!$H$10:'ZASOBY N'!$H426,'ZASOBY N'!$H426 )</f>
        <v>0</v>
      </c>
      <c r="BU427" s="411">
        <f t="shared" si="148"/>
        <v>0</v>
      </c>
      <c r="BV427" s="412">
        <f t="shared" si="149"/>
        <v>0</v>
      </c>
      <c r="BW427" s="94" t="s">
        <v>499</v>
      </c>
      <c r="BX427" s="414" t="str">
        <f>IF(AND(BZ427=1,CA427=1,SUMIF($C427:$C$525,$C427,$AI427:$AI$525)=$AI427),$AI427,IF($CC427&gt;0,$CC427,IF(AND(COUNTIF($C$11:$C426,$C427)&gt;=1,COUNTIF($D426:$D426,$D427)&gt;=1),"",IF(AND(SUMIF($C427:$C$525,$C427,$AI427:$AI$525)&gt;$AI427,SUMIF($D427:$D$525,$D427,$AI427:$AI$525)&gt;$IG427),_xlfn.AGGREGATE(14,4,$CB$11:$CB$31*($C$11:$C$31=$C427),1),""))))</f>
        <v/>
      </c>
      <c r="BZ427" s="409">
        <f>COUNTIFS('ZASOBY N'!$B426:$B$525,'ZASOBY N'!$B426,'ZASOBY N'!$C426:'ZASOBY N'!$C$525,'ZASOBY N'!$C426,'ZASOBY N'!$D426:'ZASOBY N'!$D$525,'ZASOBY N'!$D426,'ZASOBY N'!$H426:'ZASOBY N'!$H$525,'ZASOBY N'!$H426 )</f>
        <v>0</v>
      </c>
      <c r="CA427" s="410">
        <f>COUNTIFS('ZASOBY N'!$B$10:$B426,'ZASOBY N'!$B426,'ZASOBY N'!$C$10:'ZASOBY N'!$C426,'ZASOBY N'!$C426,'ZASOBY N'!$D$10:'ZASOBY N'!$D426,'ZASOBY N'!$D426,'ZASOBY N'!$H$10:'ZASOBY N'!$H426,'ZASOBY N'!$H426 )</f>
        <v>0</v>
      </c>
      <c r="CB427" s="411">
        <f t="shared" si="150"/>
        <v>0</v>
      </c>
      <c r="CC427" s="412">
        <f t="shared" si="151"/>
        <v>0</v>
      </c>
      <c r="CE427" s="414" t="str">
        <f>IF(AND(CG427=1,CH427=1,SUMIF($C427:$C$525,$C427,$AH427:$AH$525)=$AH427),$AH427,IF($CJ427&gt;0,$CJ427,IF(AND(COUNTIF($C$11:$C426,$C427)&gt;=1,COUNTIF($D426:$D426,$D427)&gt;=1),"",IF(AND(SUMIF($C427:$C$525,$C427,$AH427:$AH$525)&gt;$AH427,SUMIF($D427:$D$525,$D427,$AH427:$AH$525)&gt;$AH427),_xlfn.AGGREGATE(14,4,$CI$11:$CI$31*($C$11:$C$31=$C427),1),""))))</f>
        <v/>
      </c>
      <c r="CG427" s="409">
        <f>COUNTIFS('ZASOBY N'!$B426:$B$525,'ZASOBY N'!$B426,'ZASOBY N'!$C426:'ZASOBY N'!$C$525,'ZASOBY N'!$C426,'ZASOBY N'!$D426:'ZASOBY N'!$D$525,'ZASOBY N'!$D426,'ZASOBY N'!$H426:'ZASOBY N'!$H$525,'ZASOBY N'!$H426 )</f>
        <v>0</v>
      </c>
      <c r="CH427" s="410">
        <f>COUNTIFS('ZASOBY N'!$B$10:$B426,'ZASOBY N'!$B426,'ZASOBY N'!$C$10:'ZASOBY N'!$C426,'ZASOBY N'!$C426,'ZASOBY N'!$D$10:'ZASOBY N'!$D426,'ZASOBY N'!$D426,'ZASOBY N'!$H$10:'ZASOBY N'!$H426,'ZASOBY N'!$H426 )</f>
        <v>0</v>
      </c>
      <c r="CI427" s="411">
        <f t="shared" si="152"/>
        <v>0</v>
      </c>
      <c r="CJ427" s="412">
        <f t="shared" si="153"/>
        <v>0</v>
      </c>
      <c r="CL427" s="414" t="str">
        <f>IF(AND(CN427=1,CO427=1,SUMIF($C427:$C$525,$C427,$AG427:$AG$525)=$AG427),$AG427,IF($CQ427&gt;0,$CQ427,IF(AND(COUNTIF($C$11:$C426,$C427)&gt;=1,COUNTIF($D426:$D426,$D427)&gt;=1),"",IF(AND(SUMIF($C427:$C$525,$C427,$AG427:$AG$525)&gt;$AG427,SUMIF($D427:$D$525,$D427,$AG427:$AG$525)&gt;$AG427),_xlfn.AGGREGATE(14,4,$CP$11:$CP$31*($C$11:$C$31=$C427),1),""))))</f>
        <v/>
      </c>
      <c r="CN427" s="409">
        <f>COUNTIFS('ZASOBY N'!$B426:$B$525,'ZASOBY N'!$B426,'ZASOBY N'!$C426:'ZASOBY N'!$C$525,'ZASOBY N'!$C426,'ZASOBY N'!$D426:'ZASOBY N'!$D$525,'ZASOBY N'!$D426,'ZASOBY N'!$H426:'ZASOBY N'!$H$525,'ZASOBY N'!$H426 )</f>
        <v>0</v>
      </c>
      <c r="CO427" s="410">
        <f>COUNTIFS('ZASOBY N'!$B$10:$B426,'ZASOBY N'!$B426,'ZASOBY N'!$C$10:'ZASOBY N'!$C426,'ZASOBY N'!$C426,'ZASOBY N'!$D$10:'ZASOBY N'!$D426,'ZASOBY N'!$D426,'ZASOBY N'!$H$10:'ZASOBY N'!$H426,'ZASOBY N'!$H426 )</f>
        <v>0</v>
      </c>
      <c r="CP427" s="411">
        <f t="shared" si="154"/>
        <v>0</v>
      </c>
      <c r="CQ427" s="412">
        <f t="shared" si="155"/>
        <v>0</v>
      </c>
      <c r="CS427" s="414" t="str">
        <f>IF(AND(CU427=1,CV427=1,SUMIF($C427:$C$525,$C427,$AF427:$AF$525)=$AF427),$AF427,IF($CX427&gt;0,$CX427,IF(AND(COUNTIF($C$11:$C426,$C427)&gt;=1,COUNTIF($D426:$D426,$D427)&gt;=1),"",IF(AND(SUMIF($C427:$C$525,$C427,$AF427:$AF$525)&gt;$AF427,SUMIF($D427:$D$525,$D427,$AF427:$AF$525)&gt;$AF427),_xlfn.AGGREGATE(14,4,$CW$11:$CW$31*($C$11:$C$31=$C427),1),""))))</f>
        <v/>
      </c>
      <c r="CU427" s="409">
        <f>COUNTIFS('ZASOBY N'!$B426:$B$525,'ZASOBY N'!$B426,'ZASOBY N'!$C426:'ZASOBY N'!$C$525,'ZASOBY N'!$C426,'ZASOBY N'!$D426:'ZASOBY N'!$D$525,'ZASOBY N'!$D426,'ZASOBY N'!$H426:'ZASOBY N'!$H$525,'ZASOBY N'!$H426 )</f>
        <v>0</v>
      </c>
      <c r="CV427" s="410">
        <f>COUNTIFS('ZASOBY N'!$B$10:$B426,'ZASOBY N'!$B426,'ZASOBY N'!$C$10:'ZASOBY N'!$C426,'ZASOBY N'!$C426,'ZASOBY N'!$D$10:'ZASOBY N'!$D426,'ZASOBY N'!$D426,'ZASOBY N'!$H$10:'ZASOBY N'!$H426,'ZASOBY N'!$H426 )</f>
        <v>0</v>
      </c>
      <c r="CW427" s="411">
        <f t="shared" si="156"/>
        <v>0</v>
      </c>
      <c r="CX427" s="412">
        <f t="shared" si="157"/>
        <v>0</v>
      </c>
      <c r="CZ427" s="414" t="str">
        <f>IF(AND(DB427=1,DC427=1,SUMIF($C427:$C$525,$C427,$AE427:$AE$525)=$AE427),$AE427,IF($DE427&gt;0,$DE427,IF(AND(COUNTIF($C$11:$C426,$C427)&gt;=1,COUNTIF($D426:$D426,$D427)&gt;=1),"",IF(AND(SUMIF($C427:$C$525,$C427,$AE427:$AE$525)&gt;$AE427,SUMIF($D427:$D$525,$D427,$AE427:$AE$525)&gt;$AE427),_xlfn.AGGREGATE(14,4,$DD$11:$DD$31*($C$11:$C$31=$C427),1),""))))</f>
        <v/>
      </c>
      <c r="DB427" s="409">
        <f>COUNTIFS('ZASOBY N'!$B426:$B$525,'ZASOBY N'!$B426,'ZASOBY N'!$C426:'ZASOBY N'!$C$525,'ZASOBY N'!$C426,'ZASOBY N'!$D426:'ZASOBY N'!$D$525,'ZASOBY N'!$D426,'ZASOBY N'!$H426:'ZASOBY N'!$H$525,'ZASOBY N'!$H426 )</f>
        <v>0</v>
      </c>
      <c r="DC427" s="410">
        <f>COUNTIFS('ZASOBY N'!$B$10:$B426,'ZASOBY N'!$B426,'ZASOBY N'!$C$10:'ZASOBY N'!$C426,'ZASOBY N'!$C426,'ZASOBY N'!$D$10:'ZASOBY N'!$D426,'ZASOBY N'!$D426,'ZASOBY N'!$H$10:'ZASOBY N'!$H426,'ZASOBY N'!$H426 )</f>
        <v>0</v>
      </c>
      <c r="DD427" s="411">
        <f t="shared" si="158"/>
        <v>0</v>
      </c>
      <c r="DE427" s="412">
        <f t="shared" si="159"/>
        <v>0</v>
      </c>
      <c r="DF427" s="399" t="str">
        <f>IF(AND(DI427=1,DJ427=1,SUMIF($C427:$C$525,$C427,$AD427:$AD$525)=$AD427),$AD427,IF($DL427&gt;0,$DL427,IF(B427="","",IF(AND(COUNTIF($C$11:$C426,$C427)&gt;=1,COUNTIF($D426:$D426,$D427)&gt;=1,COUNTIF($Z424:$Z426,$C427)=0),"",IF(AND(COUNTIF($C$11:$C426,$C427)&gt;=1,COUNTIF($D426:$D426,$D427)&gt;=1),"UJĘTO WYŻEJ",IF(AND(SUMIF($C427:$C$525,$C427,$AD427:$AD$525)&gt;$AD427,SUMIF($D427:$D$525,$D427,$AD427:$AD$525)&gt;$AD427),_xlfn.AGGREGATE(14,4,$DK$11:$DK$31*($C$11:$C$31=$C427),1),""))))))</f>
        <v/>
      </c>
      <c r="DG427" s="414" t="str">
        <f>IF(AND(DI427=1,DJ427=1,SUMIF($C427:$C$525,$C427,$AD427:$AD$525)=$AD427),$AD427,IF($DL427&gt;0,$DL427,IF(AND(COUNTIF($C$11:$C426,$C427)&gt;=1,COUNTIF($D426:$D426,$D427)&gt;=1),"",IF(AND(SUMIF($C427:$C$525,$C427,$AD427:$AD$525)&gt;$AD427,SUMIF($D427:$D$525,$D427,$AD427:$AD$525)&gt;$AD427),_xlfn.AGGREGATE(14,4,$DK$11:$DK$31*($C$11:$C$31=$C427),1),""))))</f>
        <v/>
      </c>
      <c r="DI427" s="409">
        <f>COUNTIFS('ZASOBY N'!$B426:$B$525,'ZASOBY N'!$B426,'ZASOBY N'!$C426:'ZASOBY N'!$C$525,'ZASOBY N'!$C426,'ZASOBY N'!$D426:'ZASOBY N'!$D$525,'ZASOBY N'!$D426,'ZASOBY N'!$H426:'ZASOBY N'!$H$525,'ZASOBY N'!$H426 )</f>
        <v>0</v>
      </c>
      <c r="DJ427" s="410">
        <f>COUNTIFS('ZASOBY N'!$B$10:$B426,'ZASOBY N'!$B426,'ZASOBY N'!$C$10:'ZASOBY N'!$C426,'ZASOBY N'!$C426,'ZASOBY N'!$D$10:'ZASOBY N'!$D426,'ZASOBY N'!$D426,'ZASOBY N'!$H$10:'ZASOBY N'!$H426,'ZASOBY N'!$H426 )</f>
        <v>0</v>
      </c>
      <c r="DK427" s="411">
        <f t="shared" si="160"/>
        <v>0</v>
      </c>
      <c r="DL427" s="412">
        <f t="shared" si="161"/>
        <v>0</v>
      </c>
    </row>
    <row r="428" spans="1:116" ht="18.899999999999999" customHeight="1" x14ac:dyDescent="0.3">
      <c r="A428" s="219"/>
      <c r="B428" s="152" t="str">
        <f>IF('ZASOBY N'!A427="","",'ZASOBY N'!A427)</f>
        <v/>
      </c>
      <c r="C428" s="462" t="str">
        <f>IF('ZASOBY N'!C427="","",'ZASOBY N'!C427)</f>
        <v/>
      </c>
      <c r="D428" s="137" t="str">
        <f>IF('ZASOBY N'!B427="","",'ZASOBY N'!B427)</f>
        <v/>
      </c>
      <c r="E428" s="138"/>
      <c r="F428" s="356" t="str">
        <f>IF('ZASOBY N'!D427="","",'ZASOBY N'!D427)</f>
        <v/>
      </c>
      <c r="G428" s="220" t="str">
        <f>IF('ZASOBY N'!G427="","",'ZASOBY N'!G427)</f>
        <v/>
      </c>
      <c r="H428" s="221" t="str">
        <f>IF('ZASOBY N'!F427="","",'ZASOBY N'!F427)</f>
        <v/>
      </c>
      <c r="I428" s="221" t="str">
        <f>IF('ZASOBY N'!G427="","",'ZASOBY N'!G427)</f>
        <v/>
      </c>
      <c r="J428" s="221" t="str">
        <f>IF('ZASOBY N'!H427="","",'ZASOBY N'!H427)</f>
        <v/>
      </c>
      <c r="K428" s="214">
        <v>0</v>
      </c>
      <c r="L428" s="214">
        <v>0</v>
      </c>
      <c r="M428" s="214">
        <v>0</v>
      </c>
      <c r="N428" s="222" t="str">
        <f>IF('ZASOBY N'!BD427="x","",IF(W428="","",'ZASOBY N'!E427))</f>
        <v/>
      </c>
      <c r="O428" s="223">
        <v>0</v>
      </c>
      <c r="P428" s="223">
        <v>0</v>
      </c>
      <c r="Q428" s="226" t="str">
        <f>IF($N428="","",'UPR BILANS N'!G428*'UPR BILANS N'!N428)</f>
        <v/>
      </c>
      <c r="R428" s="225" t="str">
        <f>IF($N428="","",'ZASOBY N'!O427)</f>
        <v/>
      </c>
      <c r="S428" s="225" t="str">
        <f>IF($N428="","",IF('ZASOBY N'!Q427="",0,'ZASOBY N'!Q427))</f>
        <v/>
      </c>
      <c r="T428" s="225" t="str">
        <f>IF($N428="","",'ZASOBY N'!V427)</f>
        <v/>
      </c>
      <c r="U428" s="225" t="str">
        <f>IF($N428="","",IF('ZASOBY N'!AG427="",0,'ZASOBY N'!AG427))</f>
        <v/>
      </c>
      <c r="V428" s="225" t="str">
        <f>IF($N428="","",IF(NN!P430="",0,NN!P430))</f>
        <v/>
      </c>
      <c r="W428" s="225" t="str">
        <f t="shared" si="162"/>
        <v/>
      </c>
      <c r="X428" s="226" t="str">
        <f t="shared" si="142"/>
        <v/>
      </c>
      <c r="Y428" s="225" t="str">
        <f>IF('ZASOBY N'!AU427="","",IF(C428&lt;&gt;C427,'ZASOBY N'!AU427,IF(D428&lt;&gt;D427,'ZASOBY N'!AU427,IF(F428&lt;&gt;F427,'ZASOBY N'!AU427,IF(G428&lt;&gt;G427,'ZASOBY N'!AU427,IF(J428&lt;&gt;J427,'ZASOBY N'!AU427,IF(NN!AC430="","",IF(AND(C427=C428,H427=H428,J427=J428,NN!AC430&gt;0),"",IF(AND(C428=C429,H428=DO426,NN!CW428&gt;0),'ZASOBY N'!AU427,'ZASOBY N'!AU427)))))))))</f>
        <v/>
      </c>
      <c r="Z428" s="225" t="str">
        <f t="shared" si="163"/>
        <v/>
      </c>
      <c r="AA428" s="227" t="str">
        <f t="shared" si="144"/>
        <v/>
      </c>
      <c r="AB428" s="400" t="str">
        <f t="shared" si="164"/>
        <v/>
      </c>
      <c r="AC428" s="228" t="str">
        <f t="shared" si="143"/>
        <v/>
      </c>
      <c r="AD428" s="222">
        <f>IF(B428="",0,IF(F428="",0,INDEX(POBRANIE_!$B$6:$F$101,MATCH('UPR BILANS N'!$F428,POBRANIE_!$A$6:$A$101,0),2)))</f>
        <v>0</v>
      </c>
      <c r="AE428" s="224">
        <f>IF(OR('ZASOBY N'!G427="",'ZASOBY N'!E427=""),0,IF(B428="",0,'ZASOBY N'!G427*'ZASOBY N'!E427))</f>
        <v>0</v>
      </c>
      <c r="AF428" s="225">
        <f>IF('ZASOBY N'!O427="",0,'ZASOBY N'!O427)</f>
        <v>0</v>
      </c>
      <c r="AG428" s="225">
        <f>IF('ZASOBY N'!Q427="",0,'ZASOBY N'!Q427)</f>
        <v>0</v>
      </c>
      <c r="AH428" s="225">
        <f>IF('ZASOBY N'!V427="",0,'ZASOBY N'!V427)</f>
        <v>0</v>
      </c>
      <c r="AI428" s="225">
        <f>IF('ZASOBY N'!AG427="",0,'ZASOBY N'!AG427)</f>
        <v>0</v>
      </c>
      <c r="AJ428" s="225">
        <f>IF(NN!P430="",0,IF(NN!P430="BRAK kol.7","BRAK BADAŃ",NN!P430))</f>
        <v>0</v>
      </c>
      <c r="AK428" s="225">
        <f>IF(NN!AC430="",0,IF(NN!AC430="BRAK kol.7","BRAK BADAŃ",NN!AC430))</f>
        <v>0</v>
      </c>
      <c r="BJ428" s="414" t="str">
        <f>IF(AND(BL428=1,BM428=1,SUMIF($C428:$C$525,$C428,$AK428:$AK$525)=$AK428),$AK428,IF($BO428&gt;0,$BO428,IF(AND(COUNTIF($C$11:$C427,$C428)&gt;=1,COUNTIF($D427:$D427,$D428)&gt;=1),"",IF(AND(SUMIF($C428:$C$525,$C428,$AK428:$AK$525)&gt;=$AK428,SUMIF($D428:$D$525,$D428,$AK428:$AK$525)&gt;=$AK428),SUMIF($C428:$C$525,$C428,$AK428:$AK$525),""))))</f>
        <v/>
      </c>
      <c r="BL428" s="409">
        <f>COUNTIFS('ZASOBY N'!$B427:$B$525,'ZASOBY N'!$B427,'ZASOBY N'!$C427:'ZASOBY N'!$C$525,'ZASOBY N'!$C427,'ZASOBY N'!$D427:'ZASOBY N'!$D$525,'ZASOBY N'!$D427,'ZASOBY N'!$H427:'ZASOBY N'!$H$525,'ZASOBY N'!$H427 )</f>
        <v>0</v>
      </c>
      <c r="BM428" s="410">
        <f>COUNTIFS('ZASOBY N'!$B$10:$B427,'ZASOBY N'!$B427,'ZASOBY N'!$C$10:'ZASOBY N'!$C427,'ZASOBY N'!$C427,'ZASOBY N'!$D$10:'ZASOBY N'!$D427,'ZASOBY N'!$D427,'ZASOBY N'!$H$10:'ZASOBY N'!$H427,'ZASOBY N'!$H427 )</f>
        <v>0</v>
      </c>
      <c r="BN428" s="411">
        <f t="shared" si="145"/>
        <v>0</v>
      </c>
      <c r="BO428" s="412">
        <f t="shared" si="146"/>
        <v>0</v>
      </c>
      <c r="BP428" s="94" t="str">
        <f t="shared" si="147"/>
        <v/>
      </c>
      <c r="BQ428" s="414" t="str">
        <f>IF(AND(BS428=1,BT428=1,SUMIF($C428:$C$525,$C428,$AJ428:$AJ$525)=$AJ428),$AJ428,IF($BV428&gt;0,$BV428,IF(AND(COUNTIF($C$11:$C427,$C428)&gt;=1,COUNTIF($D427:$D427,$D428)&gt;=1),"",IF(AND(SUMIF($C428:$C$525,$C428,$AJ428:$AJ$525)&gt;$AJ428,SUMIF($D428:$D$525,$D428,$AJ428:$AJ$525)&gt;$AJ428),SUMIF($C428:$C$525,$C428,$AJ428:$AJ$525),""))))</f>
        <v/>
      </c>
      <c r="BS428" s="409">
        <f>COUNTIFS('ZASOBY N'!$B427:$B$525,'ZASOBY N'!$B427,'ZASOBY N'!$C427:'ZASOBY N'!$C$525,'ZASOBY N'!$C427,'ZASOBY N'!$D427:'ZASOBY N'!$D$525,'ZASOBY N'!$D427,'ZASOBY N'!$H427:'ZASOBY N'!$H$525,'ZASOBY N'!$H427 )</f>
        <v>0</v>
      </c>
      <c r="BT428" s="410">
        <f>COUNTIFS('ZASOBY N'!$B$10:$B427,'ZASOBY N'!$B427,'ZASOBY N'!$C$10:'ZASOBY N'!$C427,'ZASOBY N'!$C427,'ZASOBY N'!$D$10:'ZASOBY N'!$D427,'ZASOBY N'!$D427,'ZASOBY N'!$H$10:'ZASOBY N'!$H427,'ZASOBY N'!$H427 )</f>
        <v>0</v>
      </c>
      <c r="BU428" s="411">
        <f t="shared" si="148"/>
        <v>0</v>
      </c>
      <c r="BV428" s="412">
        <f t="shared" si="149"/>
        <v>0</v>
      </c>
      <c r="BW428" s="94" t="s">
        <v>499</v>
      </c>
      <c r="BX428" s="414" t="str">
        <f>IF(AND(BZ428=1,CA428=1,SUMIF($C428:$C$525,$C428,$AI428:$AI$525)=$AI428),$AI428,IF($CC428&gt;0,$CC428,IF(AND(COUNTIF($C$11:$C427,$C428)&gt;=1,COUNTIF($D427:$D427,$D428)&gt;=1),"",IF(AND(SUMIF($C428:$C$525,$C428,$AI428:$AI$525)&gt;$AI428,SUMIF($D428:$D$525,$D428,$AI428:$AI$525)&gt;$IG428),_xlfn.AGGREGATE(14,4,$CB$11:$CB$31*($C$11:$C$31=$C428),1),""))))</f>
        <v/>
      </c>
      <c r="BZ428" s="409">
        <f>COUNTIFS('ZASOBY N'!$B427:$B$525,'ZASOBY N'!$B427,'ZASOBY N'!$C427:'ZASOBY N'!$C$525,'ZASOBY N'!$C427,'ZASOBY N'!$D427:'ZASOBY N'!$D$525,'ZASOBY N'!$D427,'ZASOBY N'!$H427:'ZASOBY N'!$H$525,'ZASOBY N'!$H427 )</f>
        <v>0</v>
      </c>
      <c r="CA428" s="410">
        <f>COUNTIFS('ZASOBY N'!$B$10:$B427,'ZASOBY N'!$B427,'ZASOBY N'!$C$10:'ZASOBY N'!$C427,'ZASOBY N'!$C427,'ZASOBY N'!$D$10:'ZASOBY N'!$D427,'ZASOBY N'!$D427,'ZASOBY N'!$H$10:'ZASOBY N'!$H427,'ZASOBY N'!$H427 )</f>
        <v>0</v>
      </c>
      <c r="CB428" s="411">
        <f t="shared" si="150"/>
        <v>0</v>
      </c>
      <c r="CC428" s="412">
        <f t="shared" si="151"/>
        <v>0</v>
      </c>
      <c r="CE428" s="414" t="str">
        <f>IF(AND(CG428=1,CH428=1,SUMIF($C428:$C$525,$C428,$AH428:$AH$525)=$AH428),$AH428,IF($CJ428&gt;0,$CJ428,IF(AND(COUNTIF($C$11:$C427,$C428)&gt;=1,COUNTIF($D427:$D427,$D428)&gt;=1),"",IF(AND(SUMIF($C428:$C$525,$C428,$AH428:$AH$525)&gt;$AH428,SUMIF($D428:$D$525,$D428,$AH428:$AH$525)&gt;$AH428),_xlfn.AGGREGATE(14,4,$CI$11:$CI$31*($C$11:$C$31=$C428),1),""))))</f>
        <v/>
      </c>
      <c r="CG428" s="409">
        <f>COUNTIFS('ZASOBY N'!$B427:$B$525,'ZASOBY N'!$B427,'ZASOBY N'!$C427:'ZASOBY N'!$C$525,'ZASOBY N'!$C427,'ZASOBY N'!$D427:'ZASOBY N'!$D$525,'ZASOBY N'!$D427,'ZASOBY N'!$H427:'ZASOBY N'!$H$525,'ZASOBY N'!$H427 )</f>
        <v>0</v>
      </c>
      <c r="CH428" s="410">
        <f>COUNTIFS('ZASOBY N'!$B$10:$B427,'ZASOBY N'!$B427,'ZASOBY N'!$C$10:'ZASOBY N'!$C427,'ZASOBY N'!$C427,'ZASOBY N'!$D$10:'ZASOBY N'!$D427,'ZASOBY N'!$D427,'ZASOBY N'!$H$10:'ZASOBY N'!$H427,'ZASOBY N'!$H427 )</f>
        <v>0</v>
      </c>
      <c r="CI428" s="411">
        <f t="shared" si="152"/>
        <v>0</v>
      </c>
      <c r="CJ428" s="412">
        <f t="shared" si="153"/>
        <v>0</v>
      </c>
      <c r="CL428" s="414" t="str">
        <f>IF(AND(CN428=1,CO428=1,SUMIF($C428:$C$525,$C428,$AG428:$AG$525)=$AG428),$AG428,IF($CQ428&gt;0,$CQ428,IF(AND(COUNTIF($C$11:$C427,$C428)&gt;=1,COUNTIF($D427:$D427,$D428)&gt;=1),"",IF(AND(SUMIF($C428:$C$525,$C428,$AG428:$AG$525)&gt;$AG428,SUMIF($D428:$D$525,$D428,$AG428:$AG$525)&gt;$AG428),_xlfn.AGGREGATE(14,4,$CP$11:$CP$31*($C$11:$C$31=$C428),1),""))))</f>
        <v/>
      </c>
      <c r="CN428" s="409">
        <f>COUNTIFS('ZASOBY N'!$B427:$B$525,'ZASOBY N'!$B427,'ZASOBY N'!$C427:'ZASOBY N'!$C$525,'ZASOBY N'!$C427,'ZASOBY N'!$D427:'ZASOBY N'!$D$525,'ZASOBY N'!$D427,'ZASOBY N'!$H427:'ZASOBY N'!$H$525,'ZASOBY N'!$H427 )</f>
        <v>0</v>
      </c>
      <c r="CO428" s="410">
        <f>COUNTIFS('ZASOBY N'!$B$10:$B427,'ZASOBY N'!$B427,'ZASOBY N'!$C$10:'ZASOBY N'!$C427,'ZASOBY N'!$C427,'ZASOBY N'!$D$10:'ZASOBY N'!$D427,'ZASOBY N'!$D427,'ZASOBY N'!$H$10:'ZASOBY N'!$H427,'ZASOBY N'!$H427 )</f>
        <v>0</v>
      </c>
      <c r="CP428" s="411">
        <f t="shared" si="154"/>
        <v>0</v>
      </c>
      <c r="CQ428" s="412">
        <f t="shared" si="155"/>
        <v>0</v>
      </c>
      <c r="CS428" s="414" t="str">
        <f>IF(AND(CU428=1,CV428=1,SUMIF($C428:$C$525,$C428,$AF428:$AF$525)=$AF428),$AF428,IF($CX428&gt;0,$CX428,IF(AND(COUNTIF($C$11:$C427,$C428)&gt;=1,COUNTIF($D427:$D427,$D428)&gt;=1),"",IF(AND(SUMIF($C428:$C$525,$C428,$AF428:$AF$525)&gt;$AF428,SUMIF($D428:$D$525,$D428,$AF428:$AF$525)&gt;$AF428),_xlfn.AGGREGATE(14,4,$CW$11:$CW$31*($C$11:$C$31=$C428),1),""))))</f>
        <v/>
      </c>
      <c r="CU428" s="409">
        <f>COUNTIFS('ZASOBY N'!$B427:$B$525,'ZASOBY N'!$B427,'ZASOBY N'!$C427:'ZASOBY N'!$C$525,'ZASOBY N'!$C427,'ZASOBY N'!$D427:'ZASOBY N'!$D$525,'ZASOBY N'!$D427,'ZASOBY N'!$H427:'ZASOBY N'!$H$525,'ZASOBY N'!$H427 )</f>
        <v>0</v>
      </c>
      <c r="CV428" s="410">
        <f>COUNTIFS('ZASOBY N'!$B$10:$B427,'ZASOBY N'!$B427,'ZASOBY N'!$C$10:'ZASOBY N'!$C427,'ZASOBY N'!$C427,'ZASOBY N'!$D$10:'ZASOBY N'!$D427,'ZASOBY N'!$D427,'ZASOBY N'!$H$10:'ZASOBY N'!$H427,'ZASOBY N'!$H427 )</f>
        <v>0</v>
      </c>
      <c r="CW428" s="411">
        <f t="shared" si="156"/>
        <v>0</v>
      </c>
      <c r="CX428" s="412">
        <f t="shared" si="157"/>
        <v>0</v>
      </c>
      <c r="CZ428" s="414" t="str">
        <f>IF(AND(DB428=1,DC428=1,SUMIF($C428:$C$525,$C428,$AE428:$AE$525)=$AE428),$AE428,IF($DE428&gt;0,$DE428,IF(AND(COUNTIF($C$11:$C427,$C428)&gt;=1,COUNTIF($D427:$D427,$D428)&gt;=1),"",IF(AND(SUMIF($C428:$C$525,$C428,$AE428:$AE$525)&gt;$AE428,SUMIF($D428:$D$525,$D428,$AE428:$AE$525)&gt;$AE428),_xlfn.AGGREGATE(14,4,$DD$11:$DD$31*($C$11:$C$31=$C428),1),""))))</f>
        <v/>
      </c>
      <c r="DB428" s="409">
        <f>COUNTIFS('ZASOBY N'!$B427:$B$525,'ZASOBY N'!$B427,'ZASOBY N'!$C427:'ZASOBY N'!$C$525,'ZASOBY N'!$C427,'ZASOBY N'!$D427:'ZASOBY N'!$D$525,'ZASOBY N'!$D427,'ZASOBY N'!$H427:'ZASOBY N'!$H$525,'ZASOBY N'!$H427 )</f>
        <v>0</v>
      </c>
      <c r="DC428" s="410">
        <f>COUNTIFS('ZASOBY N'!$B$10:$B427,'ZASOBY N'!$B427,'ZASOBY N'!$C$10:'ZASOBY N'!$C427,'ZASOBY N'!$C427,'ZASOBY N'!$D$10:'ZASOBY N'!$D427,'ZASOBY N'!$D427,'ZASOBY N'!$H$10:'ZASOBY N'!$H427,'ZASOBY N'!$H427 )</f>
        <v>0</v>
      </c>
      <c r="DD428" s="411">
        <f t="shared" si="158"/>
        <v>0</v>
      </c>
      <c r="DE428" s="412">
        <f t="shared" si="159"/>
        <v>0</v>
      </c>
      <c r="DF428" s="399" t="str">
        <f>IF(AND(DI428=1,DJ428=1,SUMIF($C428:$C$525,$C428,$AD428:$AD$525)=$AD428),$AD428,IF($DL428&gt;0,$DL428,IF(B428="","",IF(AND(COUNTIF($C$11:$C427,$C428)&gt;=1,COUNTIF($D427:$D427,$D428)&gt;=1,COUNTIF($Z425:$Z427,$C428)=0),"",IF(AND(COUNTIF($C$11:$C427,$C428)&gt;=1,COUNTIF($D427:$D427,$D428)&gt;=1),"UJĘTO WYŻEJ",IF(AND(SUMIF($C428:$C$525,$C428,$AD428:$AD$525)&gt;$AD428,SUMIF($D428:$D$525,$D428,$AD428:$AD$525)&gt;$AD428),_xlfn.AGGREGATE(14,4,$DK$11:$DK$31*($C$11:$C$31=$C428),1),""))))))</f>
        <v/>
      </c>
      <c r="DG428" s="414" t="str">
        <f>IF(AND(DI428=1,DJ428=1,SUMIF($C428:$C$525,$C428,$AD428:$AD$525)=$AD428),$AD428,IF($DL428&gt;0,$DL428,IF(AND(COUNTIF($C$11:$C427,$C428)&gt;=1,COUNTIF($D427:$D427,$D428)&gt;=1),"",IF(AND(SUMIF($C428:$C$525,$C428,$AD428:$AD$525)&gt;$AD428,SUMIF($D428:$D$525,$D428,$AD428:$AD$525)&gt;$AD428),_xlfn.AGGREGATE(14,4,$DK$11:$DK$31*($C$11:$C$31=$C428),1),""))))</f>
        <v/>
      </c>
      <c r="DI428" s="409">
        <f>COUNTIFS('ZASOBY N'!$B427:$B$525,'ZASOBY N'!$B427,'ZASOBY N'!$C427:'ZASOBY N'!$C$525,'ZASOBY N'!$C427,'ZASOBY N'!$D427:'ZASOBY N'!$D$525,'ZASOBY N'!$D427,'ZASOBY N'!$H427:'ZASOBY N'!$H$525,'ZASOBY N'!$H427 )</f>
        <v>0</v>
      </c>
      <c r="DJ428" s="410">
        <f>COUNTIFS('ZASOBY N'!$B$10:$B427,'ZASOBY N'!$B427,'ZASOBY N'!$C$10:'ZASOBY N'!$C427,'ZASOBY N'!$C427,'ZASOBY N'!$D$10:'ZASOBY N'!$D427,'ZASOBY N'!$D427,'ZASOBY N'!$H$10:'ZASOBY N'!$H427,'ZASOBY N'!$H427 )</f>
        <v>0</v>
      </c>
      <c r="DK428" s="411">
        <f t="shared" si="160"/>
        <v>0</v>
      </c>
      <c r="DL428" s="412">
        <f t="shared" si="161"/>
        <v>0</v>
      </c>
    </row>
    <row r="429" spans="1:116" ht="18.899999999999999" customHeight="1" x14ac:dyDescent="0.3">
      <c r="A429" s="219"/>
      <c r="B429" s="152" t="str">
        <f>IF('ZASOBY N'!A428="","",'ZASOBY N'!A428)</f>
        <v/>
      </c>
      <c r="C429" s="462" t="str">
        <f>IF('ZASOBY N'!C428="","",'ZASOBY N'!C428)</f>
        <v/>
      </c>
      <c r="D429" s="137" t="str">
        <f>IF('ZASOBY N'!B428="","",'ZASOBY N'!B428)</f>
        <v/>
      </c>
      <c r="E429" s="138"/>
      <c r="F429" s="356" t="str">
        <f>IF('ZASOBY N'!D428="","",'ZASOBY N'!D428)</f>
        <v/>
      </c>
      <c r="G429" s="220" t="str">
        <f>IF('ZASOBY N'!G428="","",'ZASOBY N'!G428)</f>
        <v/>
      </c>
      <c r="H429" s="221" t="str">
        <f>IF('ZASOBY N'!F428="","",'ZASOBY N'!F428)</f>
        <v/>
      </c>
      <c r="I429" s="221" t="str">
        <f>IF('ZASOBY N'!G428="","",'ZASOBY N'!G428)</f>
        <v/>
      </c>
      <c r="J429" s="221" t="str">
        <f>IF('ZASOBY N'!H428="","",'ZASOBY N'!H428)</f>
        <v/>
      </c>
      <c r="K429" s="214">
        <v>0</v>
      </c>
      <c r="L429" s="214">
        <v>0</v>
      </c>
      <c r="M429" s="214">
        <v>0</v>
      </c>
      <c r="N429" s="222" t="str">
        <f>IF('ZASOBY N'!BD428="x","",IF(W429="","",'ZASOBY N'!E428))</f>
        <v/>
      </c>
      <c r="O429" s="223">
        <v>0</v>
      </c>
      <c r="P429" s="223">
        <v>0</v>
      </c>
      <c r="Q429" s="226" t="str">
        <f>IF($N429="","",'UPR BILANS N'!G429*'UPR BILANS N'!N429)</f>
        <v/>
      </c>
      <c r="R429" s="225" t="str">
        <f>IF($N429="","",'ZASOBY N'!O428)</f>
        <v/>
      </c>
      <c r="S429" s="225" t="str">
        <f>IF($N429="","",IF('ZASOBY N'!Q428="",0,'ZASOBY N'!Q428))</f>
        <v/>
      </c>
      <c r="T429" s="225" t="str">
        <f>IF($N429="","",'ZASOBY N'!V428)</f>
        <v/>
      </c>
      <c r="U429" s="225" t="str">
        <f>IF($N429="","",IF('ZASOBY N'!AG428="",0,'ZASOBY N'!AG428))</f>
        <v/>
      </c>
      <c r="V429" s="225" t="str">
        <f>IF($N429="","",IF(NN!P431="",0,NN!P431))</f>
        <v/>
      </c>
      <c r="W429" s="225" t="str">
        <f t="shared" si="162"/>
        <v/>
      </c>
      <c r="X429" s="226" t="str">
        <f t="shared" si="142"/>
        <v/>
      </c>
      <c r="Y429" s="225" t="str">
        <f>IF('ZASOBY N'!AU428="","",IF(C429&lt;&gt;C428,'ZASOBY N'!AU428,IF(D429&lt;&gt;D428,'ZASOBY N'!AU428,IF(F429&lt;&gt;F428,'ZASOBY N'!AU428,IF(G429&lt;&gt;G428,'ZASOBY N'!AU428,IF(J429&lt;&gt;J428,'ZASOBY N'!AU428,IF(NN!AC431="","",IF(AND(C428=C429,H428=H429,J428=J429,NN!AC431&gt;0),"",IF(AND(C429=C430,H429=DO427,NN!CW429&gt;0),'ZASOBY N'!AU428,'ZASOBY N'!AU428)))))))))</f>
        <v/>
      </c>
      <c r="Z429" s="225" t="str">
        <f t="shared" si="163"/>
        <v/>
      </c>
      <c r="AA429" s="227" t="str">
        <f t="shared" si="144"/>
        <v/>
      </c>
      <c r="AB429" s="400" t="str">
        <f t="shared" si="164"/>
        <v/>
      </c>
      <c r="AC429" s="228" t="str">
        <f t="shared" si="143"/>
        <v/>
      </c>
      <c r="AD429" s="222">
        <f>IF(B429="",0,IF(F429="",0,INDEX(POBRANIE_!$B$6:$F$101,MATCH('UPR BILANS N'!$F429,POBRANIE_!$A$6:$A$101,0),2)))</f>
        <v>0</v>
      </c>
      <c r="AE429" s="224">
        <f>IF(OR('ZASOBY N'!G428="",'ZASOBY N'!E428=""),0,IF(B429="",0,'ZASOBY N'!G428*'ZASOBY N'!E428))</f>
        <v>0</v>
      </c>
      <c r="AF429" s="225">
        <f>IF('ZASOBY N'!O428="",0,'ZASOBY N'!O428)</f>
        <v>0</v>
      </c>
      <c r="AG429" s="225">
        <f>IF('ZASOBY N'!Q428="",0,'ZASOBY N'!Q428)</f>
        <v>0</v>
      </c>
      <c r="AH429" s="225">
        <f>IF('ZASOBY N'!V428="",0,'ZASOBY N'!V428)</f>
        <v>0</v>
      </c>
      <c r="AI429" s="225">
        <f>IF('ZASOBY N'!AG428="",0,'ZASOBY N'!AG428)</f>
        <v>0</v>
      </c>
      <c r="AJ429" s="225">
        <f>IF(NN!P431="",0,IF(NN!P431="BRAK kol.7","BRAK BADAŃ",NN!P431))</f>
        <v>0</v>
      </c>
      <c r="AK429" s="225">
        <f>IF(NN!AC431="",0,IF(NN!AC431="BRAK kol.7","BRAK BADAŃ",NN!AC431))</f>
        <v>0</v>
      </c>
      <c r="BJ429" s="414" t="str">
        <f>IF(AND(BL429=1,BM429=1,SUMIF($C429:$C$525,$C429,$AK429:$AK$525)=$AK429),$AK429,IF($BO429&gt;0,$BO429,IF(AND(COUNTIF($C$11:$C428,$C429)&gt;=1,COUNTIF($D428:$D428,$D429)&gt;=1),"",IF(AND(SUMIF($C429:$C$525,$C429,$AK429:$AK$525)&gt;=$AK429,SUMIF($D429:$D$525,$D429,$AK429:$AK$525)&gt;=$AK429),SUMIF($C429:$C$525,$C429,$AK429:$AK$525),""))))</f>
        <v/>
      </c>
      <c r="BL429" s="409">
        <f>COUNTIFS('ZASOBY N'!$B428:$B$525,'ZASOBY N'!$B428,'ZASOBY N'!$C428:'ZASOBY N'!$C$525,'ZASOBY N'!$C428,'ZASOBY N'!$D428:'ZASOBY N'!$D$525,'ZASOBY N'!$D428,'ZASOBY N'!$H428:'ZASOBY N'!$H$525,'ZASOBY N'!$H428 )</f>
        <v>0</v>
      </c>
      <c r="BM429" s="410">
        <f>COUNTIFS('ZASOBY N'!$B$10:$B428,'ZASOBY N'!$B428,'ZASOBY N'!$C$10:'ZASOBY N'!$C428,'ZASOBY N'!$C428,'ZASOBY N'!$D$10:'ZASOBY N'!$D428,'ZASOBY N'!$D428,'ZASOBY N'!$H$10:'ZASOBY N'!$H428,'ZASOBY N'!$H428 )</f>
        <v>0</v>
      </c>
      <c r="BN429" s="411">
        <f t="shared" si="145"/>
        <v>0</v>
      </c>
      <c r="BO429" s="412">
        <f t="shared" si="146"/>
        <v>0</v>
      </c>
      <c r="BP429" s="94" t="str">
        <f t="shared" si="147"/>
        <v/>
      </c>
      <c r="BQ429" s="414" t="str">
        <f>IF(AND(BS429=1,BT429=1,SUMIF($C429:$C$525,$C429,$AJ429:$AJ$525)=$AJ429),$AJ429,IF($BV429&gt;0,$BV429,IF(AND(COUNTIF($C$11:$C428,$C429)&gt;=1,COUNTIF($D428:$D428,$D429)&gt;=1),"",IF(AND(SUMIF($C429:$C$525,$C429,$AJ429:$AJ$525)&gt;$AJ429,SUMIF($D429:$D$525,$D429,$AJ429:$AJ$525)&gt;$AJ429),SUMIF($C429:$C$525,$C429,$AJ429:$AJ$525),""))))</f>
        <v/>
      </c>
      <c r="BS429" s="409">
        <f>COUNTIFS('ZASOBY N'!$B428:$B$525,'ZASOBY N'!$B428,'ZASOBY N'!$C428:'ZASOBY N'!$C$525,'ZASOBY N'!$C428,'ZASOBY N'!$D428:'ZASOBY N'!$D$525,'ZASOBY N'!$D428,'ZASOBY N'!$H428:'ZASOBY N'!$H$525,'ZASOBY N'!$H428 )</f>
        <v>0</v>
      </c>
      <c r="BT429" s="410">
        <f>COUNTIFS('ZASOBY N'!$B$10:$B428,'ZASOBY N'!$B428,'ZASOBY N'!$C$10:'ZASOBY N'!$C428,'ZASOBY N'!$C428,'ZASOBY N'!$D$10:'ZASOBY N'!$D428,'ZASOBY N'!$D428,'ZASOBY N'!$H$10:'ZASOBY N'!$H428,'ZASOBY N'!$H428 )</f>
        <v>0</v>
      </c>
      <c r="BU429" s="411">
        <f t="shared" si="148"/>
        <v>0</v>
      </c>
      <c r="BV429" s="412">
        <f t="shared" si="149"/>
        <v>0</v>
      </c>
      <c r="BW429" s="94" t="s">
        <v>499</v>
      </c>
      <c r="BX429" s="414" t="str">
        <f>IF(AND(BZ429=1,CA429=1,SUMIF($C429:$C$525,$C429,$AI429:$AI$525)=$AI429),$AI429,IF($CC429&gt;0,$CC429,IF(AND(COUNTIF($C$11:$C428,$C429)&gt;=1,COUNTIF($D428:$D428,$D429)&gt;=1),"",IF(AND(SUMIF($C429:$C$525,$C429,$AI429:$AI$525)&gt;$AI429,SUMIF($D429:$D$525,$D429,$AI429:$AI$525)&gt;$IG429),_xlfn.AGGREGATE(14,4,$CB$11:$CB$31*($C$11:$C$31=$C429),1),""))))</f>
        <v/>
      </c>
      <c r="BZ429" s="409">
        <f>COUNTIFS('ZASOBY N'!$B428:$B$525,'ZASOBY N'!$B428,'ZASOBY N'!$C428:'ZASOBY N'!$C$525,'ZASOBY N'!$C428,'ZASOBY N'!$D428:'ZASOBY N'!$D$525,'ZASOBY N'!$D428,'ZASOBY N'!$H428:'ZASOBY N'!$H$525,'ZASOBY N'!$H428 )</f>
        <v>0</v>
      </c>
      <c r="CA429" s="410">
        <f>COUNTIFS('ZASOBY N'!$B$10:$B428,'ZASOBY N'!$B428,'ZASOBY N'!$C$10:'ZASOBY N'!$C428,'ZASOBY N'!$C428,'ZASOBY N'!$D$10:'ZASOBY N'!$D428,'ZASOBY N'!$D428,'ZASOBY N'!$H$10:'ZASOBY N'!$H428,'ZASOBY N'!$H428 )</f>
        <v>0</v>
      </c>
      <c r="CB429" s="411">
        <f t="shared" si="150"/>
        <v>0</v>
      </c>
      <c r="CC429" s="412">
        <f t="shared" si="151"/>
        <v>0</v>
      </c>
      <c r="CE429" s="414" t="str">
        <f>IF(AND(CG429=1,CH429=1,SUMIF($C429:$C$525,$C429,$AH429:$AH$525)=$AH429),$AH429,IF($CJ429&gt;0,$CJ429,IF(AND(COUNTIF($C$11:$C428,$C429)&gt;=1,COUNTIF($D428:$D428,$D429)&gt;=1),"",IF(AND(SUMIF($C429:$C$525,$C429,$AH429:$AH$525)&gt;$AH429,SUMIF($D429:$D$525,$D429,$AH429:$AH$525)&gt;$AH429),_xlfn.AGGREGATE(14,4,$CI$11:$CI$31*($C$11:$C$31=$C429),1),""))))</f>
        <v/>
      </c>
      <c r="CG429" s="409">
        <f>COUNTIFS('ZASOBY N'!$B428:$B$525,'ZASOBY N'!$B428,'ZASOBY N'!$C428:'ZASOBY N'!$C$525,'ZASOBY N'!$C428,'ZASOBY N'!$D428:'ZASOBY N'!$D$525,'ZASOBY N'!$D428,'ZASOBY N'!$H428:'ZASOBY N'!$H$525,'ZASOBY N'!$H428 )</f>
        <v>0</v>
      </c>
      <c r="CH429" s="410">
        <f>COUNTIFS('ZASOBY N'!$B$10:$B428,'ZASOBY N'!$B428,'ZASOBY N'!$C$10:'ZASOBY N'!$C428,'ZASOBY N'!$C428,'ZASOBY N'!$D$10:'ZASOBY N'!$D428,'ZASOBY N'!$D428,'ZASOBY N'!$H$10:'ZASOBY N'!$H428,'ZASOBY N'!$H428 )</f>
        <v>0</v>
      </c>
      <c r="CI429" s="411">
        <f t="shared" si="152"/>
        <v>0</v>
      </c>
      <c r="CJ429" s="412">
        <f t="shared" si="153"/>
        <v>0</v>
      </c>
      <c r="CL429" s="414" t="str">
        <f>IF(AND(CN429=1,CO429=1,SUMIF($C429:$C$525,$C429,$AG429:$AG$525)=$AG429),$AG429,IF($CQ429&gt;0,$CQ429,IF(AND(COUNTIF($C$11:$C428,$C429)&gt;=1,COUNTIF($D428:$D428,$D429)&gt;=1),"",IF(AND(SUMIF($C429:$C$525,$C429,$AG429:$AG$525)&gt;$AG429,SUMIF($D429:$D$525,$D429,$AG429:$AG$525)&gt;$AG429),_xlfn.AGGREGATE(14,4,$CP$11:$CP$31*($C$11:$C$31=$C429),1),""))))</f>
        <v/>
      </c>
      <c r="CN429" s="409">
        <f>COUNTIFS('ZASOBY N'!$B428:$B$525,'ZASOBY N'!$B428,'ZASOBY N'!$C428:'ZASOBY N'!$C$525,'ZASOBY N'!$C428,'ZASOBY N'!$D428:'ZASOBY N'!$D$525,'ZASOBY N'!$D428,'ZASOBY N'!$H428:'ZASOBY N'!$H$525,'ZASOBY N'!$H428 )</f>
        <v>0</v>
      </c>
      <c r="CO429" s="410">
        <f>COUNTIFS('ZASOBY N'!$B$10:$B428,'ZASOBY N'!$B428,'ZASOBY N'!$C$10:'ZASOBY N'!$C428,'ZASOBY N'!$C428,'ZASOBY N'!$D$10:'ZASOBY N'!$D428,'ZASOBY N'!$D428,'ZASOBY N'!$H$10:'ZASOBY N'!$H428,'ZASOBY N'!$H428 )</f>
        <v>0</v>
      </c>
      <c r="CP429" s="411">
        <f t="shared" si="154"/>
        <v>0</v>
      </c>
      <c r="CQ429" s="412">
        <f t="shared" si="155"/>
        <v>0</v>
      </c>
      <c r="CS429" s="414" t="str">
        <f>IF(AND(CU429=1,CV429=1,SUMIF($C429:$C$525,$C429,$AF429:$AF$525)=$AF429),$AF429,IF($CX429&gt;0,$CX429,IF(AND(COUNTIF($C$11:$C428,$C429)&gt;=1,COUNTIF($D428:$D428,$D429)&gt;=1),"",IF(AND(SUMIF($C429:$C$525,$C429,$AF429:$AF$525)&gt;$AF429,SUMIF($D429:$D$525,$D429,$AF429:$AF$525)&gt;$AF429),_xlfn.AGGREGATE(14,4,$CW$11:$CW$31*($C$11:$C$31=$C429),1),""))))</f>
        <v/>
      </c>
      <c r="CU429" s="409">
        <f>COUNTIFS('ZASOBY N'!$B428:$B$525,'ZASOBY N'!$B428,'ZASOBY N'!$C428:'ZASOBY N'!$C$525,'ZASOBY N'!$C428,'ZASOBY N'!$D428:'ZASOBY N'!$D$525,'ZASOBY N'!$D428,'ZASOBY N'!$H428:'ZASOBY N'!$H$525,'ZASOBY N'!$H428 )</f>
        <v>0</v>
      </c>
      <c r="CV429" s="410">
        <f>COUNTIFS('ZASOBY N'!$B$10:$B428,'ZASOBY N'!$B428,'ZASOBY N'!$C$10:'ZASOBY N'!$C428,'ZASOBY N'!$C428,'ZASOBY N'!$D$10:'ZASOBY N'!$D428,'ZASOBY N'!$D428,'ZASOBY N'!$H$10:'ZASOBY N'!$H428,'ZASOBY N'!$H428 )</f>
        <v>0</v>
      </c>
      <c r="CW429" s="411">
        <f t="shared" si="156"/>
        <v>0</v>
      </c>
      <c r="CX429" s="412">
        <f t="shared" si="157"/>
        <v>0</v>
      </c>
      <c r="CZ429" s="414" t="str">
        <f>IF(AND(DB429=1,DC429=1,SUMIF($C429:$C$525,$C429,$AE429:$AE$525)=$AE429),$AE429,IF($DE429&gt;0,$DE429,IF(AND(COUNTIF($C$11:$C428,$C429)&gt;=1,COUNTIF($D428:$D428,$D429)&gt;=1),"",IF(AND(SUMIF($C429:$C$525,$C429,$AE429:$AE$525)&gt;$AE429,SUMIF($D429:$D$525,$D429,$AE429:$AE$525)&gt;$AE429),_xlfn.AGGREGATE(14,4,$DD$11:$DD$31*($C$11:$C$31=$C429),1),""))))</f>
        <v/>
      </c>
      <c r="DB429" s="409">
        <f>COUNTIFS('ZASOBY N'!$B428:$B$525,'ZASOBY N'!$B428,'ZASOBY N'!$C428:'ZASOBY N'!$C$525,'ZASOBY N'!$C428,'ZASOBY N'!$D428:'ZASOBY N'!$D$525,'ZASOBY N'!$D428,'ZASOBY N'!$H428:'ZASOBY N'!$H$525,'ZASOBY N'!$H428 )</f>
        <v>0</v>
      </c>
      <c r="DC429" s="410">
        <f>COUNTIFS('ZASOBY N'!$B$10:$B428,'ZASOBY N'!$B428,'ZASOBY N'!$C$10:'ZASOBY N'!$C428,'ZASOBY N'!$C428,'ZASOBY N'!$D$10:'ZASOBY N'!$D428,'ZASOBY N'!$D428,'ZASOBY N'!$H$10:'ZASOBY N'!$H428,'ZASOBY N'!$H428 )</f>
        <v>0</v>
      </c>
      <c r="DD429" s="411">
        <f t="shared" si="158"/>
        <v>0</v>
      </c>
      <c r="DE429" s="412">
        <f t="shared" si="159"/>
        <v>0</v>
      </c>
      <c r="DF429" s="399" t="str">
        <f>IF(AND(DI429=1,DJ429=1,SUMIF($C429:$C$525,$C429,$AD429:$AD$525)=$AD429),$AD429,IF($DL429&gt;0,$DL429,IF(B429="","",IF(AND(COUNTIF($C$11:$C428,$C429)&gt;=1,COUNTIF($D428:$D428,$D429)&gt;=1,COUNTIF($Z426:$Z428,$C429)=0),"",IF(AND(COUNTIF($C$11:$C428,$C429)&gt;=1,COUNTIF($D428:$D428,$D429)&gt;=1),"UJĘTO WYŻEJ",IF(AND(SUMIF($C429:$C$525,$C429,$AD429:$AD$525)&gt;$AD429,SUMIF($D429:$D$525,$D429,$AD429:$AD$525)&gt;$AD429),_xlfn.AGGREGATE(14,4,$DK$11:$DK$31*($C$11:$C$31=$C429),1),""))))))</f>
        <v/>
      </c>
      <c r="DG429" s="414" t="str">
        <f>IF(AND(DI429=1,DJ429=1,SUMIF($C429:$C$525,$C429,$AD429:$AD$525)=$AD429),$AD429,IF($DL429&gt;0,$DL429,IF(AND(COUNTIF($C$11:$C428,$C429)&gt;=1,COUNTIF($D428:$D428,$D429)&gt;=1),"",IF(AND(SUMIF($C429:$C$525,$C429,$AD429:$AD$525)&gt;$AD429,SUMIF($D429:$D$525,$D429,$AD429:$AD$525)&gt;$AD429),_xlfn.AGGREGATE(14,4,$DK$11:$DK$31*($C$11:$C$31=$C429),1),""))))</f>
        <v/>
      </c>
      <c r="DI429" s="409">
        <f>COUNTIFS('ZASOBY N'!$B428:$B$525,'ZASOBY N'!$B428,'ZASOBY N'!$C428:'ZASOBY N'!$C$525,'ZASOBY N'!$C428,'ZASOBY N'!$D428:'ZASOBY N'!$D$525,'ZASOBY N'!$D428,'ZASOBY N'!$H428:'ZASOBY N'!$H$525,'ZASOBY N'!$H428 )</f>
        <v>0</v>
      </c>
      <c r="DJ429" s="410">
        <f>COUNTIFS('ZASOBY N'!$B$10:$B428,'ZASOBY N'!$B428,'ZASOBY N'!$C$10:'ZASOBY N'!$C428,'ZASOBY N'!$C428,'ZASOBY N'!$D$10:'ZASOBY N'!$D428,'ZASOBY N'!$D428,'ZASOBY N'!$H$10:'ZASOBY N'!$H428,'ZASOBY N'!$H428 )</f>
        <v>0</v>
      </c>
      <c r="DK429" s="411">
        <f t="shared" si="160"/>
        <v>0</v>
      </c>
      <c r="DL429" s="412">
        <f t="shared" si="161"/>
        <v>0</v>
      </c>
    </row>
    <row r="430" spans="1:116" ht="18.899999999999999" customHeight="1" x14ac:dyDescent="0.3">
      <c r="A430" s="219"/>
      <c r="B430" s="152" t="str">
        <f>IF('ZASOBY N'!A429="","",'ZASOBY N'!A429)</f>
        <v/>
      </c>
      <c r="C430" s="462" t="str">
        <f>IF('ZASOBY N'!C429="","",'ZASOBY N'!C429)</f>
        <v/>
      </c>
      <c r="D430" s="137" t="str">
        <f>IF('ZASOBY N'!B429="","",'ZASOBY N'!B429)</f>
        <v/>
      </c>
      <c r="E430" s="138"/>
      <c r="F430" s="356" t="str">
        <f>IF('ZASOBY N'!D429="","",'ZASOBY N'!D429)</f>
        <v/>
      </c>
      <c r="G430" s="220" t="str">
        <f>IF('ZASOBY N'!G429="","",'ZASOBY N'!G429)</f>
        <v/>
      </c>
      <c r="H430" s="221" t="str">
        <f>IF('ZASOBY N'!F429="","",'ZASOBY N'!F429)</f>
        <v/>
      </c>
      <c r="I430" s="221" t="str">
        <f>IF('ZASOBY N'!G429="","",'ZASOBY N'!G429)</f>
        <v/>
      </c>
      <c r="J430" s="221" t="str">
        <f>IF('ZASOBY N'!H429="","",'ZASOBY N'!H429)</f>
        <v/>
      </c>
      <c r="K430" s="214">
        <v>0</v>
      </c>
      <c r="L430" s="214">
        <v>0</v>
      </c>
      <c r="M430" s="214">
        <v>0</v>
      </c>
      <c r="N430" s="222" t="str">
        <f>IF('ZASOBY N'!BD429="x","",IF(W430="","",'ZASOBY N'!E429))</f>
        <v/>
      </c>
      <c r="O430" s="223">
        <v>0</v>
      </c>
      <c r="P430" s="223">
        <v>0</v>
      </c>
      <c r="Q430" s="226" t="str">
        <f>IF($N430="","",'UPR BILANS N'!G430*'UPR BILANS N'!N430)</f>
        <v/>
      </c>
      <c r="R430" s="225" t="str">
        <f>IF($N430="","",'ZASOBY N'!O429)</f>
        <v/>
      </c>
      <c r="S430" s="225" t="str">
        <f>IF($N430="","",IF('ZASOBY N'!Q429="",0,'ZASOBY N'!Q429))</f>
        <v/>
      </c>
      <c r="T430" s="225" t="str">
        <f>IF($N430="","",'ZASOBY N'!V429)</f>
        <v/>
      </c>
      <c r="U430" s="225" t="str">
        <f>IF($N430="","",IF('ZASOBY N'!AG429="",0,'ZASOBY N'!AG429))</f>
        <v/>
      </c>
      <c r="V430" s="225" t="str">
        <f>IF($N430="","",IF(NN!P432="",0,NN!P432))</f>
        <v/>
      </c>
      <c r="W430" s="225" t="str">
        <f t="shared" si="162"/>
        <v/>
      </c>
      <c r="X430" s="226" t="str">
        <f t="shared" si="142"/>
        <v/>
      </c>
      <c r="Y430" s="225" t="str">
        <f>IF('ZASOBY N'!AU429="","",IF(C430&lt;&gt;C429,'ZASOBY N'!AU429,IF(D430&lt;&gt;D429,'ZASOBY N'!AU429,IF(F430&lt;&gt;F429,'ZASOBY N'!AU429,IF(G430&lt;&gt;G429,'ZASOBY N'!AU429,IF(J430&lt;&gt;J429,'ZASOBY N'!AU429,IF(NN!AC432="","",IF(AND(C429=C430,H429=H430,J429=J430,NN!AC432&gt;0),"",IF(AND(C430=C431,H430=DO428,NN!CW430&gt;0),'ZASOBY N'!AU429,'ZASOBY N'!AU429)))))))))</f>
        <v/>
      </c>
      <c r="Z430" s="225" t="str">
        <f t="shared" si="163"/>
        <v/>
      </c>
      <c r="AA430" s="227" t="str">
        <f t="shared" si="144"/>
        <v/>
      </c>
      <c r="AB430" s="400" t="str">
        <f t="shared" si="164"/>
        <v/>
      </c>
      <c r="AC430" s="228" t="str">
        <f t="shared" si="143"/>
        <v/>
      </c>
      <c r="AD430" s="222">
        <f>IF(B430="",0,IF(F430="",0,INDEX(POBRANIE_!$B$6:$F$101,MATCH('UPR BILANS N'!$F430,POBRANIE_!$A$6:$A$101,0),2)))</f>
        <v>0</v>
      </c>
      <c r="AE430" s="224">
        <f>IF(OR('ZASOBY N'!G429="",'ZASOBY N'!E429=""),0,IF(B430="",0,'ZASOBY N'!G429*'ZASOBY N'!E429))</f>
        <v>0</v>
      </c>
      <c r="AF430" s="225">
        <f>IF('ZASOBY N'!O429="",0,'ZASOBY N'!O429)</f>
        <v>0</v>
      </c>
      <c r="AG430" s="225">
        <f>IF('ZASOBY N'!Q429="",0,'ZASOBY N'!Q429)</f>
        <v>0</v>
      </c>
      <c r="AH430" s="225">
        <f>IF('ZASOBY N'!V429="",0,'ZASOBY N'!V429)</f>
        <v>0</v>
      </c>
      <c r="AI430" s="225">
        <f>IF('ZASOBY N'!AG429="",0,'ZASOBY N'!AG429)</f>
        <v>0</v>
      </c>
      <c r="AJ430" s="225">
        <f>IF(NN!P432="",0,IF(NN!P432="BRAK kol.7","BRAK BADAŃ",NN!P432))</f>
        <v>0</v>
      </c>
      <c r="AK430" s="225">
        <f>IF(NN!AC432="",0,IF(NN!AC432="BRAK kol.7","BRAK BADAŃ",NN!AC432))</f>
        <v>0</v>
      </c>
      <c r="BJ430" s="414" t="str">
        <f>IF(AND(BL430=1,BM430=1,SUMIF($C430:$C$525,$C430,$AK430:$AK$525)=$AK430),$AK430,IF($BO430&gt;0,$BO430,IF(AND(COUNTIF($C$11:$C429,$C430)&gt;=1,COUNTIF($D429:$D429,$D430)&gt;=1),"",IF(AND(SUMIF($C430:$C$525,$C430,$AK430:$AK$525)&gt;=$AK430,SUMIF($D430:$D$525,$D430,$AK430:$AK$525)&gt;=$AK430),SUMIF($C430:$C$525,$C430,$AK430:$AK$525),""))))</f>
        <v/>
      </c>
      <c r="BL430" s="409">
        <f>COUNTIFS('ZASOBY N'!$B429:$B$525,'ZASOBY N'!$B429,'ZASOBY N'!$C429:'ZASOBY N'!$C$525,'ZASOBY N'!$C429,'ZASOBY N'!$D429:'ZASOBY N'!$D$525,'ZASOBY N'!$D429,'ZASOBY N'!$H429:'ZASOBY N'!$H$525,'ZASOBY N'!$H429 )</f>
        <v>0</v>
      </c>
      <c r="BM430" s="410">
        <f>COUNTIFS('ZASOBY N'!$B$10:$B429,'ZASOBY N'!$B429,'ZASOBY N'!$C$10:'ZASOBY N'!$C429,'ZASOBY N'!$C429,'ZASOBY N'!$D$10:'ZASOBY N'!$D429,'ZASOBY N'!$D429,'ZASOBY N'!$H$10:'ZASOBY N'!$H429,'ZASOBY N'!$H429 )</f>
        <v>0</v>
      </c>
      <c r="BN430" s="411">
        <f t="shared" si="145"/>
        <v>0</v>
      </c>
      <c r="BO430" s="412">
        <f t="shared" si="146"/>
        <v>0</v>
      </c>
      <c r="BP430" s="94" t="str">
        <f t="shared" si="147"/>
        <v/>
      </c>
      <c r="BQ430" s="414" t="str">
        <f>IF(AND(BS430=1,BT430=1,SUMIF($C430:$C$525,$C430,$AJ430:$AJ$525)=$AJ430),$AJ430,IF($BV430&gt;0,$BV430,IF(AND(COUNTIF($C$11:$C429,$C430)&gt;=1,COUNTIF($D429:$D429,$D430)&gt;=1),"",IF(AND(SUMIF($C430:$C$525,$C430,$AJ430:$AJ$525)&gt;$AJ430,SUMIF($D430:$D$525,$D430,$AJ430:$AJ$525)&gt;$AJ430),SUMIF($C430:$C$525,$C430,$AJ430:$AJ$525),""))))</f>
        <v/>
      </c>
      <c r="BS430" s="409">
        <f>COUNTIFS('ZASOBY N'!$B429:$B$525,'ZASOBY N'!$B429,'ZASOBY N'!$C429:'ZASOBY N'!$C$525,'ZASOBY N'!$C429,'ZASOBY N'!$D429:'ZASOBY N'!$D$525,'ZASOBY N'!$D429,'ZASOBY N'!$H429:'ZASOBY N'!$H$525,'ZASOBY N'!$H429 )</f>
        <v>0</v>
      </c>
      <c r="BT430" s="410">
        <f>COUNTIFS('ZASOBY N'!$B$10:$B429,'ZASOBY N'!$B429,'ZASOBY N'!$C$10:'ZASOBY N'!$C429,'ZASOBY N'!$C429,'ZASOBY N'!$D$10:'ZASOBY N'!$D429,'ZASOBY N'!$D429,'ZASOBY N'!$H$10:'ZASOBY N'!$H429,'ZASOBY N'!$H429 )</f>
        <v>0</v>
      </c>
      <c r="BU430" s="411">
        <f t="shared" si="148"/>
        <v>0</v>
      </c>
      <c r="BV430" s="412">
        <f t="shared" si="149"/>
        <v>0</v>
      </c>
      <c r="BW430" s="94" t="s">
        <v>499</v>
      </c>
      <c r="BX430" s="414" t="str">
        <f>IF(AND(BZ430=1,CA430=1,SUMIF($C430:$C$525,$C430,$AI430:$AI$525)=$AI430),$AI430,IF($CC430&gt;0,$CC430,IF(AND(COUNTIF($C$11:$C429,$C430)&gt;=1,COUNTIF($D429:$D429,$D430)&gt;=1),"",IF(AND(SUMIF($C430:$C$525,$C430,$AI430:$AI$525)&gt;$AI430,SUMIF($D430:$D$525,$D430,$AI430:$AI$525)&gt;$IG430),_xlfn.AGGREGATE(14,4,$CB$11:$CB$31*($C$11:$C$31=$C430),1),""))))</f>
        <v/>
      </c>
      <c r="BZ430" s="409">
        <f>COUNTIFS('ZASOBY N'!$B429:$B$525,'ZASOBY N'!$B429,'ZASOBY N'!$C429:'ZASOBY N'!$C$525,'ZASOBY N'!$C429,'ZASOBY N'!$D429:'ZASOBY N'!$D$525,'ZASOBY N'!$D429,'ZASOBY N'!$H429:'ZASOBY N'!$H$525,'ZASOBY N'!$H429 )</f>
        <v>0</v>
      </c>
      <c r="CA430" s="410">
        <f>COUNTIFS('ZASOBY N'!$B$10:$B429,'ZASOBY N'!$B429,'ZASOBY N'!$C$10:'ZASOBY N'!$C429,'ZASOBY N'!$C429,'ZASOBY N'!$D$10:'ZASOBY N'!$D429,'ZASOBY N'!$D429,'ZASOBY N'!$H$10:'ZASOBY N'!$H429,'ZASOBY N'!$H429 )</f>
        <v>0</v>
      </c>
      <c r="CB430" s="411">
        <f t="shared" si="150"/>
        <v>0</v>
      </c>
      <c r="CC430" s="412">
        <f t="shared" si="151"/>
        <v>0</v>
      </c>
      <c r="CE430" s="414" t="str">
        <f>IF(AND(CG430=1,CH430=1,SUMIF($C430:$C$525,$C430,$AH430:$AH$525)=$AH430),$AH430,IF($CJ430&gt;0,$CJ430,IF(AND(COUNTIF($C$11:$C429,$C430)&gt;=1,COUNTIF($D429:$D429,$D430)&gt;=1),"",IF(AND(SUMIF($C430:$C$525,$C430,$AH430:$AH$525)&gt;$AH430,SUMIF($D430:$D$525,$D430,$AH430:$AH$525)&gt;$AH430),_xlfn.AGGREGATE(14,4,$CI$11:$CI$31*($C$11:$C$31=$C430),1),""))))</f>
        <v/>
      </c>
      <c r="CG430" s="409">
        <f>COUNTIFS('ZASOBY N'!$B429:$B$525,'ZASOBY N'!$B429,'ZASOBY N'!$C429:'ZASOBY N'!$C$525,'ZASOBY N'!$C429,'ZASOBY N'!$D429:'ZASOBY N'!$D$525,'ZASOBY N'!$D429,'ZASOBY N'!$H429:'ZASOBY N'!$H$525,'ZASOBY N'!$H429 )</f>
        <v>0</v>
      </c>
      <c r="CH430" s="410">
        <f>COUNTIFS('ZASOBY N'!$B$10:$B429,'ZASOBY N'!$B429,'ZASOBY N'!$C$10:'ZASOBY N'!$C429,'ZASOBY N'!$C429,'ZASOBY N'!$D$10:'ZASOBY N'!$D429,'ZASOBY N'!$D429,'ZASOBY N'!$H$10:'ZASOBY N'!$H429,'ZASOBY N'!$H429 )</f>
        <v>0</v>
      </c>
      <c r="CI430" s="411">
        <f t="shared" si="152"/>
        <v>0</v>
      </c>
      <c r="CJ430" s="412">
        <f t="shared" si="153"/>
        <v>0</v>
      </c>
      <c r="CL430" s="414" t="str">
        <f>IF(AND(CN430=1,CO430=1,SUMIF($C430:$C$525,$C430,$AG430:$AG$525)=$AG430),$AG430,IF($CQ430&gt;0,$CQ430,IF(AND(COUNTIF($C$11:$C429,$C430)&gt;=1,COUNTIF($D429:$D429,$D430)&gt;=1),"",IF(AND(SUMIF($C430:$C$525,$C430,$AG430:$AG$525)&gt;$AG430,SUMIF($D430:$D$525,$D430,$AG430:$AG$525)&gt;$AG430),_xlfn.AGGREGATE(14,4,$CP$11:$CP$31*($C$11:$C$31=$C430),1),""))))</f>
        <v/>
      </c>
      <c r="CN430" s="409">
        <f>COUNTIFS('ZASOBY N'!$B429:$B$525,'ZASOBY N'!$B429,'ZASOBY N'!$C429:'ZASOBY N'!$C$525,'ZASOBY N'!$C429,'ZASOBY N'!$D429:'ZASOBY N'!$D$525,'ZASOBY N'!$D429,'ZASOBY N'!$H429:'ZASOBY N'!$H$525,'ZASOBY N'!$H429 )</f>
        <v>0</v>
      </c>
      <c r="CO430" s="410">
        <f>COUNTIFS('ZASOBY N'!$B$10:$B429,'ZASOBY N'!$B429,'ZASOBY N'!$C$10:'ZASOBY N'!$C429,'ZASOBY N'!$C429,'ZASOBY N'!$D$10:'ZASOBY N'!$D429,'ZASOBY N'!$D429,'ZASOBY N'!$H$10:'ZASOBY N'!$H429,'ZASOBY N'!$H429 )</f>
        <v>0</v>
      </c>
      <c r="CP430" s="411">
        <f t="shared" si="154"/>
        <v>0</v>
      </c>
      <c r="CQ430" s="412">
        <f t="shared" si="155"/>
        <v>0</v>
      </c>
      <c r="CS430" s="414" t="str">
        <f>IF(AND(CU430=1,CV430=1,SUMIF($C430:$C$525,$C430,$AF430:$AF$525)=$AF430),$AF430,IF($CX430&gt;0,$CX430,IF(AND(COUNTIF($C$11:$C429,$C430)&gt;=1,COUNTIF($D429:$D429,$D430)&gt;=1),"",IF(AND(SUMIF($C430:$C$525,$C430,$AF430:$AF$525)&gt;$AF430,SUMIF($D430:$D$525,$D430,$AF430:$AF$525)&gt;$AF430),_xlfn.AGGREGATE(14,4,$CW$11:$CW$31*($C$11:$C$31=$C430),1),""))))</f>
        <v/>
      </c>
      <c r="CU430" s="409">
        <f>COUNTIFS('ZASOBY N'!$B429:$B$525,'ZASOBY N'!$B429,'ZASOBY N'!$C429:'ZASOBY N'!$C$525,'ZASOBY N'!$C429,'ZASOBY N'!$D429:'ZASOBY N'!$D$525,'ZASOBY N'!$D429,'ZASOBY N'!$H429:'ZASOBY N'!$H$525,'ZASOBY N'!$H429 )</f>
        <v>0</v>
      </c>
      <c r="CV430" s="410">
        <f>COUNTIFS('ZASOBY N'!$B$10:$B429,'ZASOBY N'!$B429,'ZASOBY N'!$C$10:'ZASOBY N'!$C429,'ZASOBY N'!$C429,'ZASOBY N'!$D$10:'ZASOBY N'!$D429,'ZASOBY N'!$D429,'ZASOBY N'!$H$10:'ZASOBY N'!$H429,'ZASOBY N'!$H429 )</f>
        <v>0</v>
      </c>
      <c r="CW430" s="411">
        <f t="shared" si="156"/>
        <v>0</v>
      </c>
      <c r="CX430" s="412">
        <f t="shared" si="157"/>
        <v>0</v>
      </c>
      <c r="CZ430" s="414" t="str">
        <f>IF(AND(DB430=1,DC430=1,SUMIF($C430:$C$525,$C430,$AE430:$AE$525)=$AE430),$AE430,IF($DE430&gt;0,$DE430,IF(AND(COUNTIF($C$11:$C429,$C430)&gt;=1,COUNTIF($D429:$D429,$D430)&gt;=1),"",IF(AND(SUMIF($C430:$C$525,$C430,$AE430:$AE$525)&gt;$AE430,SUMIF($D430:$D$525,$D430,$AE430:$AE$525)&gt;$AE430),_xlfn.AGGREGATE(14,4,$DD$11:$DD$31*($C$11:$C$31=$C430),1),""))))</f>
        <v/>
      </c>
      <c r="DB430" s="409">
        <f>COUNTIFS('ZASOBY N'!$B429:$B$525,'ZASOBY N'!$B429,'ZASOBY N'!$C429:'ZASOBY N'!$C$525,'ZASOBY N'!$C429,'ZASOBY N'!$D429:'ZASOBY N'!$D$525,'ZASOBY N'!$D429,'ZASOBY N'!$H429:'ZASOBY N'!$H$525,'ZASOBY N'!$H429 )</f>
        <v>0</v>
      </c>
      <c r="DC430" s="410">
        <f>COUNTIFS('ZASOBY N'!$B$10:$B429,'ZASOBY N'!$B429,'ZASOBY N'!$C$10:'ZASOBY N'!$C429,'ZASOBY N'!$C429,'ZASOBY N'!$D$10:'ZASOBY N'!$D429,'ZASOBY N'!$D429,'ZASOBY N'!$H$10:'ZASOBY N'!$H429,'ZASOBY N'!$H429 )</f>
        <v>0</v>
      </c>
      <c r="DD430" s="411">
        <f t="shared" si="158"/>
        <v>0</v>
      </c>
      <c r="DE430" s="412">
        <f t="shared" si="159"/>
        <v>0</v>
      </c>
      <c r="DF430" s="399" t="str">
        <f>IF(AND(DI430=1,DJ430=1,SUMIF($C430:$C$525,$C430,$AD430:$AD$525)=$AD430),$AD430,IF($DL430&gt;0,$DL430,IF(B430="","",IF(AND(COUNTIF($C$11:$C429,$C430)&gt;=1,COUNTIF($D429:$D429,$D430)&gt;=1,COUNTIF($Z427:$Z429,$C430)=0),"",IF(AND(COUNTIF($C$11:$C429,$C430)&gt;=1,COUNTIF($D429:$D429,$D430)&gt;=1),"UJĘTO WYŻEJ",IF(AND(SUMIF($C430:$C$525,$C430,$AD430:$AD$525)&gt;$AD430,SUMIF($D430:$D$525,$D430,$AD430:$AD$525)&gt;$AD430),_xlfn.AGGREGATE(14,4,$DK$11:$DK$31*($C$11:$C$31=$C430),1),""))))))</f>
        <v/>
      </c>
      <c r="DG430" s="414" t="str">
        <f>IF(AND(DI430=1,DJ430=1,SUMIF($C430:$C$525,$C430,$AD430:$AD$525)=$AD430),$AD430,IF($DL430&gt;0,$DL430,IF(AND(COUNTIF($C$11:$C429,$C430)&gt;=1,COUNTIF($D429:$D429,$D430)&gt;=1),"",IF(AND(SUMIF($C430:$C$525,$C430,$AD430:$AD$525)&gt;$AD430,SUMIF($D430:$D$525,$D430,$AD430:$AD$525)&gt;$AD430),_xlfn.AGGREGATE(14,4,$DK$11:$DK$31*($C$11:$C$31=$C430),1),""))))</f>
        <v/>
      </c>
      <c r="DI430" s="409">
        <f>COUNTIFS('ZASOBY N'!$B429:$B$525,'ZASOBY N'!$B429,'ZASOBY N'!$C429:'ZASOBY N'!$C$525,'ZASOBY N'!$C429,'ZASOBY N'!$D429:'ZASOBY N'!$D$525,'ZASOBY N'!$D429,'ZASOBY N'!$H429:'ZASOBY N'!$H$525,'ZASOBY N'!$H429 )</f>
        <v>0</v>
      </c>
      <c r="DJ430" s="410">
        <f>COUNTIFS('ZASOBY N'!$B$10:$B429,'ZASOBY N'!$B429,'ZASOBY N'!$C$10:'ZASOBY N'!$C429,'ZASOBY N'!$C429,'ZASOBY N'!$D$10:'ZASOBY N'!$D429,'ZASOBY N'!$D429,'ZASOBY N'!$H$10:'ZASOBY N'!$H429,'ZASOBY N'!$H429 )</f>
        <v>0</v>
      </c>
      <c r="DK430" s="411">
        <f t="shared" si="160"/>
        <v>0</v>
      </c>
      <c r="DL430" s="412">
        <f t="shared" si="161"/>
        <v>0</v>
      </c>
    </row>
    <row r="431" spans="1:116" ht="18.899999999999999" customHeight="1" x14ac:dyDescent="0.3">
      <c r="A431" s="219"/>
      <c r="B431" s="152" t="str">
        <f>IF('ZASOBY N'!A430="","",'ZASOBY N'!A430)</f>
        <v/>
      </c>
      <c r="C431" s="462" t="str">
        <f>IF('ZASOBY N'!C430="","",'ZASOBY N'!C430)</f>
        <v/>
      </c>
      <c r="D431" s="137" t="str">
        <f>IF('ZASOBY N'!B430="","",'ZASOBY N'!B430)</f>
        <v/>
      </c>
      <c r="E431" s="138"/>
      <c r="F431" s="356" t="str">
        <f>IF('ZASOBY N'!D430="","",'ZASOBY N'!D430)</f>
        <v/>
      </c>
      <c r="G431" s="220" t="str">
        <f>IF('ZASOBY N'!G430="","",'ZASOBY N'!G430)</f>
        <v/>
      </c>
      <c r="H431" s="221" t="str">
        <f>IF('ZASOBY N'!F430="","",'ZASOBY N'!F430)</f>
        <v/>
      </c>
      <c r="I431" s="221" t="str">
        <f>IF('ZASOBY N'!G430="","",'ZASOBY N'!G430)</f>
        <v/>
      </c>
      <c r="J431" s="221" t="str">
        <f>IF('ZASOBY N'!H430="","",'ZASOBY N'!H430)</f>
        <v/>
      </c>
      <c r="K431" s="214">
        <v>0</v>
      </c>
      <c r="L431" s="214">
        <v>0</v>
      </c>
      <c r="M431" s="214">
        <v>0</v>
      </c>
      <c r="N431" s="222" t="str">
        <f>IF('ZASOBY N'!BD430="x","",IF(W431="","",'ZASOBY N'!E430))</f>
        <v/>
      </c>
      <c r="O431" s="223">
        <v>0</v>
      </c>
      <c r="P431" s="223">
        <v>0</v>
      </c>
      <c r="Q431" s="226" t="str">
        <f>IF($N431="","",'UPR BILANS N'!G431*'UPR BILANS N'!N431)</f>
        <v/>
      </c>
      <c r="R431" s="225" t="str">
        <f>IF($N431="","",'ZASOBY N'!O430)</f>
        <v/>
      </c>
      <c r="S431" s="225" t="str">
        <f>IF($N431="","",IF('ZASOBY N'!Q430="",0,'ZASOBY N'!Q430))</f>
        <v/>
      </c>
      <c r="T431" s="225" t="str">
        <f>IF($N431="","",'ZASOBY N'!V430)</f>
        <v/>
      </c>
      <c r="U431" s="225" t="str">
        <f>IF($N431="","",IF('ZASOBY N'!AG430="",0,'ZASOBY N'!AG430))</f>
        <v/>
      </c>
      <c r="V431" s="225" t="str">
        <f>IF($N431="","",IF(NN!P433="",0,NN!P433))</f>
        <v/>
      </c>
      <c r="W431" s="225" t="str">
        <f t="shared" si="162"/>
        <v/>
      </c>
      <c r="X431" s="226" t="str">
        <f t="shared" si="142"/>
        <v/>
      </c>
      <c r="Y431" s="225" t="str">
        <f>IF('ZASOBY N'!AU430="","",IF(C431&lt;&gt;C430,'ZASOBY N'!AU430,IF(D431&lt;&gt;D430,'ZASOBY N'!AU430,IF(F431&lt;&gt;F430,'ZASOBY N'!AU430,IF(G431&lt;&gt;G430,'ZASOBY N'!AU430,IF(J431&lt;&gt;J430,'ZASOBY N'!AU430,IF(NN!AC433="","",IF(AND(C430=C431,H430=H431,J430=J431,NN!AC433&gt;0),"",IF(AND(C431=C432,H431=DO429,NN!CW431&gt;0),'ZASOBY N'!AU430,'ZASOBY N'!AU430)))))))))</f>
        <v/>
      </c>
      <c r="Z431" s="225" t="str">
        <f t="shared" si="163"/>
        <v/>
      </c>
      <c r="AA431" s="227" t="str">
        <f t="shared" si="144"/>
        <v/>
      </c>
      <c r="AB431" s="400" t="str">
        <f t="shared" si="164"/>
        <v/>
      </c>
      <c r="AC431" s="228" t="str">
        <f t="shared" si="143"/>
        <v/>
      </c>
      <c r="AD431" s="222">
        <f>IF(B431="",0,IF(F431="",0,INDEX(POBRANIE_!$B$6:$F$101,MATCH('UPR BILANS N'!$F431,POBRANIE_!$A$6:$A$101,0),2)))</f>
        <v>0</v>
      </c>
      <c r="AE431" s="224">
        <f>IF(OR('ZASOBY N'!G430="",'ZASOBY N'!E430=""),0,IF(B431="",0,'ZASOBY N'!G430*'ZASOBY N'!E430))</f>
        <v>0</v>
      </c>
      <c r="AF431" s="225">
        <f>IF('ZASOBY N'!O430="",0,'ZASOBY N'!O430)</f>
        <v>0</v>
      </c>
      <c r="AG431" s="225">
        <f>IF('ZASOBY N'!Q430="",0,'ZASOBY N'!Q430)</f>
        <v>0</v>
      </c>
      <c r="AH431" s="225">
        <f>IF('ZASOBY N'!V430="",0,'ZASOBY N'!V430)</f>
        <v>0</v>
      </c>
      <c r="AI431" s="225">
        <f>IF('ZASOBY N'!AG430="",0,'ZASOBY N'!AG430)</f>
        <v>0</v>
      </c>
      <c r="AJ431" s="225">
        <f>IF(NN!P433="",0,IF(NN!P433="BRAK kol.7","BRAK BADAŃ",NN!P433))</f>
        <v>0</v>
      </c>
      <c r="AK431" s="225">
        <f>IF(NN!AC433="",0,IF(NN!AC433="BRAK kol.7","BRAK BADAŃ",NN!AC433))</f>
        <v>0</v>
      </c>
      <c r="BJ431" s="414" t="str">
        <f>IF(AND(BL431=1,BM431=1,SUMIF($C431:$C$525,$C431,$AK431:$AK$525)=$AK431),$AK431,IF($BO431&gt;0,$BO431,IF(AND(COUNTIF($C$11:$C430,$C431)&gt;=1,COUNTIF($D430:$D430,$D431)&gt;=1),"",IF(AND(SUMIF($C431:$C$525,$C431,$AK431:$AK$525)&gt;=$AK431,SUMIF($D431:$D$525,$D431,$AK431:$AK$525)&gt;=$AK431),SUMIF($C431:$C$525,$C431,$AK431:$AK$525),""))))</f>
        <v/>
      </c>
      <c r="BL431" s="409">
        <f>COUNTIFS('ZASOBY N'!$B430:$B$525,'ZASOBY N'!$B430,'ZASOBY N'!$C430:'ZASOBY N'!$C$525,'ZASOBY N'!$C430,'ZASOBY N'!$D430:'ZASOBY N'!$D$525,'ZASOBY N'!$D430,'ZASOBY N'!$H430:'ZASOBY N'!$H$525,'ZASOBY N'!$H430 )</f>
        <v>0</v>
      </c>
      <c r="BM431" s="410">
        <f>COUNTIFS('ZASOBY N'!$B$10:$B430,'ZASOBY N'!$B430,'ZASOBY N'!$C$10:'ZASOBY N'!$C430,'ZASOBY N'!$C430,'ZASOBY N'!$D$10:'ZASOBY N'!$D430,'ZASOBY N'!$D430,'ZASOBY N'!$H$10:'ZASOBY N'!$H430,'ZASOBY N'!$H430 )</f>
        <v>0</v>
      </c>
      <c r="BN431" s="411">
        <f t="shared" si="145"/>
        <v>0</v>
      </c>
      <c r="BO431" s="412">
        <f t="shared" si="146"/>
        <v>0</v>
      </c>
      <c r="BP431" s="94" t="str">
        <f t="shared" si="147"/>
        <v/>
      </c>
      <c r="BQ431" s="414" t="str">
        <f>IF(AND(BS431=1,BT431=1,SUMIF($C431:$C$525,$C431,$AJ431:$AJ$525)=$AJ431),$AJ431,IF($BV431&gt;0,$BV431,IF(AND(COUNTIF($C$11:$C430,$C431)&gt;=1,COUNTIF($D430:$D430,$D431)&gt;=1),"",IF(AND(SUMIF($C431:$C$525,$C431,$AJ431:$AJ$525)&gt;$AJ431,SUMIF($D431:$D$525,$D431,$AJ431:$AJ$525)&gt;$AJ431),SUMIF($C431:$C$525,$C431,$AJ431:$AJ$525),""))))</f>
        <v/>
      </c>
      <c r="BS431" s="409">
        <f>COUNTIFS('ZASOBY N'!$B430:$B$525,'ZASOBY N'!$B430,'ZASOBY N'!$C430:'ZASOBY N'!$C$525,'ZASOBY N'!$C430,'ZASOBY N'!$D430:'ZASOBY N'!$D$525,'ZASOBY N'!$D430,'ZASOBY N'!$H430:'ZASOBY N'!$H$525,'ZASOBY N'!$H430 )</f>
        <v>0</v>
      </c>
      <c r="BT431" s="410">
        <f>COUNTIFS('ZASOBY N'!$B$10:$B430,'ZASOBY N'!$B430,'ZASOBY N'!$C$10:'ZASOBY N'!$C430,'ZASOBY N'!$C430,'ZASOBY N'!$D$10:'ZASOBY N'!$D430,'ZASOBY N'!$D430,'ZASOBY N'!$H$10:'ZASOBY N'!$H430,'ZASOBY N'!$H430 )</f>
        <v>0</v>
      </c>
      <c r="BU431" s="411">
        <f t="shared" si="148"/>
        <v>0</v>
      </c>
      <c r="BV431" s="412">
        <f t="shared" si="149"/>
        <v>0</v>
      </c>
      <c r="BW431" s="94" t="s">
        <v>499</v>
      </c>
      <c r="BX431" s="414" t="str">
        <f>IF(AND(BZ431=1,CA431=1,SUMIF($C431:$C$525,$C431,$AI431:$AI$525)=$AI431),$AI431,IF($CC431&gt;0,$CC431,IF(AND(COUNTIF($C$11:$C430,$C431)&gt;=1,COUNTIF($D430:$D430,$D431)&gt;=1),"",IF(AND(SUMIF($C431:$C$525,$C431,$AI431:$AI$525)&gt;$AI431,SUMIF($D431:$D$525,$D431,$AI431:$AI$525)&gt;$IG431),_xlfn.AGGREGATE(14,4,$CB$11:$CB$31*($C$11:$C$31=$C431),1),""))))</f>
        <v/>
      </c>
      <c r="BZ431" s="409">
        <f>COUNTIFS('ZASOBY N'!$B430:$B$525,'ZASOBY N'!$B430,'ZASOBY N'!$C430:'ZASOBY N'!$C$525,'ZASOBY N'!$C430,'ZASOBY N'!$D430:'ZASOBY N'!$D$525,'ZASOBY N'!$D430,'ZASOBY N'!$H430:'ZASOBY N'!$H$525,'ZASOBY N'!$H430 )</f>
        <v>0</v>
      </c>
      <c r="CA431" s="410">
        <f>COUNTIFS('ZASOBY N'!$B$10:$B430,'ZASOBY N'!$B430,'ZASOBY N'!$C$10:'ZASOBY N'!$C430,'ZASOBY N'!$C430,'ZASOBY N'!$D$10:'ZASOBY N'!$D430,'ZASOBY N'!$D430,'ZASOBY N'!$H$10:'ZASOBY N'!$H430,'ZASOBY N'!$H430 )</f>
        <v>0</v>
      </c>
      <c r="CB431" s="411">
        <f t="shared" si="150"/>
        <v>0</v>
      </c>
      <c r="CC431" s="412">
        <f t="shared" si="151"/>
        <v>0</v>
      </c>
      <c r="CE431" s="414" t="str">
        <f>IF(AND(CG431=1,CH431=1,SUMIF($C431:$C$525,$C431,$AH431:$AH$525)=$AH431),$AH431,IF($CJ431&gt;0,$CJ431,IF(AND(COUNTIF($C$11:$C430,$C431)&gt;=1,COUNTIF($D430:$D430,$D431)&gt;=1),"",IF(AND(SUMIF($C431:$C$525,$C431,$AH431:$AH$525)&gt;$AH431,SUMIF($D431:$D$525,$D431,$AH431:$AH$525)&gt;$AH431),_xlfn.AGGREGATE(14,4,$CI$11:$CI$31*($C$11:$C$31=$C431),1),""))))</f>
        <v/>
      </c>
      <c r="CG431" s="409">
        <f>COUNTIFS('ZASOBY N'!$B430:$B$525,'ZASOBY N'!$B430,'ZASOBY N'!$C430:'ZASOBY N'!$C$525,'ZASOBY N'!$C430,'ZASOBY N'!$D430:'ZASOBY N'!$D$525,'ZASOBY N'!$D430,'ZASOBY N'!$H430:'ZASOBY N'!$H$525,'ZASOBY N'!$H430 )</f>
        <v>0</v>
      </c>
      <c r="CH431" s="410">
        <f>COUNTIFS('ZASOBY N'!$B$10:$B430,'ZASOBY N'!$B430,'ZASOBY N'!$C$10:'ZASOBY N'!$C430,'ZASOBY N'!$C430,'ZASOBY N'!$D$10:'ZASOBY N'!$D430,'ZASOBY N'!$D430,'ZASOBY N'!$H$10:'ZASOBY N'!$H430,'ZASOBY N'!$H430 )</f>
        <v>0</v>
      </c>
      <c r="CI431" s="411">
        <f t="shared" si="152"/>
        <v>0</v>
      </c>
      <c r="CJ431" s="412">
        <f t="shared" si="153"/>
        <v>0</v>
      </c>
      <c r="CL431" s="414" t="str">
        <f>IF(AND(CN431=1,CO431=1,SUMIF($C431:$C$525,$C431,$AG431:$AG$525)=$AG431),$AG431,IF($CQ431&gt;0,$CQ431,IF(AND(COUNTIF($C$11:$C430,$C431)&gt;=1,COUNTIF($D430:$D430,$D431)&gt;=1),"",IF(AND(SUMIF($C431:$C$525,$C431,$AG431:$AG$525)&gt;$AG431,SUMIF($D431:$D$525,$D431,$AG431:$AG$525)&gt;$AG431),_xlfn.AGGREGATE(14,4,$CP$11:$CP$31*($C$11:$C$31=$C431),1),""))))</f>
        <v/>
      </c>
      <c r="CN431" s="409">
        <f>COUNTIFS('ZASOBY N'!$B430:$B$525,'ZASOBY N'!$B430,'ZASOBY N'!$C430:'ZASOBY N'!$C$525,'ZASOBY N'!$C430,'ZASOBY N'!$D430:'ZASOBY N'!$D$525,'ZASOBY N'!$D430,'ZASOBY N'!$H430:'ZASOBY N'!$H$525,'ZASOBY N'!$H430 )</f>
        <v>0</v>
      </c>
      <c r="CO431" s="410">
        <f>COUNTIFS('ZASOBY N'!$B$10:$B430,'ZASOBY N'!$B430,'ZASOBY N'!$C$10:'ZASOBY N'!$C430,'ZASOBY N'!$C430,'ZASOBY N'!$D$10:'ZASOBY N'!$D430,'ZASOBY N'!$D430,'ZASOBY N'!$H$10:'ZASOBY N'!$H430,'ZASOBY N'!$H430 )</f>
        <v>0</v>
      </c>
      <c r="CP431" s="411">
        <f t="shared" si="154"/>
        <v>0</v>
      </c>
      <c r="CQ431" s="412">
        <f t="shared" si="155"/>
        <v>0</v>
      </c>
      <c r="CS431" s="414" t="str">
        <f>IF(AND(CU431=1,CV431=1,SUMIF($C431:$C$525,$C431,$AF431:$AF$525)=$AF431),$AF431,IF($CX431&gt;0,$CX431,IF(AND(COUNTIF($C$11:$C430,$C431)&gt;=1,COUNTIF($D430:$D430,$D431)&gt;=1),"",IF(AND(SUMIF($C431:$C$525,$C431,$AF431:$AF$525)&gt;$AF431,SUMIF($D431:$D$525,$D431,$AF431:$AF$525)&gt;$AF431),_xlfn.AGGREGATE(14,4,$CW$11:$CW$31*($C$11:$C$31=$C431),1),""))))</f>
        <v/>
      </c>
      <c r="CU431" s="409">
        <f>COUNTIFS('ZASOBY N'!$B430:$B$525,'ZASOBY N'!$B430,'ZASOBY N'!$C430:'ZASOBY N'!$C$525,'ZASOBY N'!$C430,'ZASOBY N'!$D430:'ZASOBY N'!$D$525,'ZASOBY N'!$D430,'ZASOBY N'!$H430:'ZASOBY N'!$H$525,'ZASOBY N'!$H430 )</f>
        <v>0</v>
      </c>
      <c r="CV431" s="410">
        <f>COUNTIFS('ZASOBY N'!$B$10:$B430,'ZASOBY N'!$B430,'ZASOBY N'!$C$10:'ZASOBY N'!$C430,'ZASOBY N'!$C430,'ZASOBY N'!$D$10:'ZASOBY N'!$D430,'ZASOBY N'!$D430,'ZASOBY N'!$H$10:'ZASOBY N'!$H430,'ZASOBY N'!$H430 )</f>
        <v>0</v>
      </c>
      <c r="CW431" s="411">
        <f t="shared" si="156"/>
        <v>0</v>
      </c>
      <c r="CX431" s="412">
        <f t="shared" si="157"/>
        <v>0</v>
      </c>
      <c r="CZ431" s="414" t="str">
        <f>IF(AND(DB431=1,DC431=1,SUMIF($C431:$C$525,$C431,$AE431:$AE$525)=$AE431),$AE431,IF($DE431&gt;0,$DE431,IF(AND(COUNTIF($C$11:$C430,$C431)&gt;=1,COUNTIF($D430:$D430,$D431)&gt;=1),"",IF(AND(SUMIF($C431:$C$525,$C431,$AE431:$AE$525)&gt;$AE431,SUMIF($D431:$D$525,$D431,$AE431:$AE$525)&gt;$AE431),_xlfn.AGGREGATE(14,4,$DD$11:$DD$31*($C$11:$C$31=$C431),1),""))))</f>
        <v/>
      </c>
      <c r="DB431" s="409">
        <f>COUNTIFS('ZASOBY N'!$B430:$B$525,'ZASOBY N'!$B430,'ZASOBY N'!$C430:'ZASOBY N'!$C$525,'ZASOBY N'!$C430,'ZASOBY N'!$D430:'ZASOBY N'!$D$525,'ZASOBY N'!$D430,'ZASOBY N'!$H430:'ZASOBY N'!$H$525,'ZASOBY N'!$H430 )</f>
        <v>0</v>
      </c>
      <c r="DC431" s="410">
        <f>COUNTIFS('ZASOBY N'!$B$10:$B430,'ZASOBY N'!$B430,'ZASOBY N'!$C$10:'ZASOBY N'!$C430,'ZASOBY N'!$C430,'ZASOBY N'!$D$10:'ZASOBY N'!$D430,'ZASOBY N'!$D430,'ZASOBY N'!$H$10:'ZASOBY N'!$H430,'ZASOBY N'!$H430 )</f>
        <v>0</v>
      </c>
      <c r="DD431" s="411">
        <f t="shared" si="158"/>
        <v>0</v>
      </c>
      <c r="DE431" s="412">
        <f t="shared" si="159"/>
        <v>0</v>
      </c>
      <c r="DF431" s="399" t="str">
        <f>IF(AND(DI431=1,DJ431=1,SUMIF($C431:$C$525,$C431,$AD431:$AD$525)=$AD431),$AD431,IF($DL431&gt;0,$DL431,IF(B431="","",IF(AND(COUNTIF($C$11:$C430,$C431)&gt;=1,COUNTIF($D430:$D430,$D431)&gt;=1,COUNTIF($Z428:$Z430,$C431)=0),"",IF(AND(COUNTIF($C$11:$C430,$C431)&gt;=1,COUNTIF($D430:$D430,$D431)&gt;=1),"UJĘTO WYŻEJ",IF(AND(SUMIF($C431:$C$525,$C431,$AD431:$AD$525)&gt;$AD431,SUMIF($D431:$D$525,$D431,$AD431:$AD$525)&gt;$AD431),_xlfn.AGGREGATE(14,4,$DK$11:$DK$31*($C$11:$C$31=$C431),1),""))))))</f>
        <v/>
      </c>
      <c r="DG431" s="414" t="str">
        <f>IF(AND(DI431=1,DJ431=1,SUMIF($C431:$C$525,$C431,$AD431:$AD$525)=$AD431),$AD431,IF($DL431&gt;0,$DL431,IF(AND(COUNTIF($C$11:$C430,$C431)&gt;=1,COUNTIF($D430:$D430,$D431)&gt;=1),"",IF(AND(SUMIF($C431:$C$525,$C431,$AD431:$AD$525)&gt;$AD431,SUMIF($D431:$D$525,$D431,$AD431:$AD$525)&gt;$AD431),_xlfn.AGGREGATE(14,4,$DK$11:$DK$31*($C$11:$C$31=$C431),1),""))))</f>
        <v/>
      </c>
      <c r="DI431" s="409">
        <f>COUNTIFS('ZASOBY N'!$B430:$B$525,'ZASOBY N'!$B430,'ZASOBY N'!$C430:'ZASOBY N'!$C$525,'ZASOBY N'!$C430,'ZASOBY N'!$D430:'ZASOBY N'!$D$525,'ZASOBY N'!$D430,'ZASOBY N'!$H430:'ZASOBY N'!$H$525,'ZASOBY N'!$H430 )</f>
        <v>0</v>
      </c>
      <c r="DJ431" s="410">
        <f>COUNTIFS('ZASOBY N'!$B$10:$B430,'ZASOBY N'!$B430,'ZASOBY N'!$C$10:'ZASOBY N'!$C430,'ZASOBY N'!$C430,'ZASOBY N'!$D$10:'ZASOBY N'!$D430,'ZASOBY N'!$D430,'ZASOBY N'!$H$10:'ZASOBY N'!$H430,'ZASOBY N'!$H430 )</f>
        <v>0</v>
      </c>
      <c r="DK431" s="411">
        <f t="shared" si="160"/>
        <v>0</v>
      </c>
      <c r="DL431" s="412">
        <f t="shared" si="161"/>
        <v>0</v>
      </c>
    </row>
    <row r="432" spans="1:116" ht="18.899999999999999" customHeight="1" x14ac:dyDescent="0.3">
      <c r="A432" s="219"/>
      <c r="B432" s="152" t="str">
        <f>IF('ZASOBY N'!A431="","",'ZASOBY N'!A431)</f>
        <v/>
      </c>
      <c r="C432" s="462" t="str">
        <f>IF('ZASOBY N'!C431="","",'ZASOBY N'!C431)</f>
        <v/>
      </c>
      <c r="D432" s="137" t="str">
        <f>IF('ZASOBY N'!B431="","",'ZASOBY N'!B431)</f>
        <v/>
      </c>
      <c r="E432" s="138"/>
      <c r="F432" s="356" t="str">
        <f>IF('ZASOBY N'!D431="","",'ZASOBY N'!D431)</f>
        <v/>
      </c>
      <c r="G432" s="220" t="str">
        <f>IF('ZASOBY N'!G431="","",'ZASOBY N'!G431)</f>
        <v/>
      </c>
      <c r="H432" s="221" t="str">
        <f>IF('ZASOBY N'!F431="","",'ZASOBY N'!F431)</f>
        <v/>
      </c>
      <c r="I432" s="221" t="str">
        <f>IF('ZASOBY N'!G431="","",'ZASOBY N'!G431)</f>
        <v/>
      </c>
      <c r="J432" s="221" t="str">
        <f>IF('ZASOBY N'!H431="","",'ZASOBY N'!H431)</f>
        <v/>
      </c>
      <c r="K432" s="214">
        <v>0</v>
      </c>
      <c r="L432" s="214">
        <v>0</v>
      </c>
      <c r="M432" s="214">
        <v>0</v>
      </c>
      <c r="N432" s="222" t="str">
        <f>IF('ZASOBY N'!BD431="x","",IF(W432="","",'ZASOBY N'!E431))</f>
        <v/>
      </c>
      <c r="O432" s="223">
        <v>0</v>
      </c>
      <c r="P432" s="223">
        <v>0</v>
      </c>
      <c r="Q432" s="226" t="str">
        <f>IF($N432="","",'UPR BILANS N'!G432*'UPR BILANS N'!N432)</f>
        <v/>
      </c>
      <c r="R432" s="225" t="str">
        <f>IF($N432="","",'ZASOBY N'!O431)</f>
        <v/>
      </c>
      <c r="S432" s="225" t="str">
        <f>IF($N432="","",IF('ZASOBY N'!Q431="",0,'ZASOBY N'!Q431))</f>
        <v/>
      </c>
      <c r="T432" s="225" t="str">
        <f>IF($N432="","",'ZASOBY N'!V431)</f>
        <v/>
      </c>
      <c r="U432" s="225" t="str">
        <f>IF($N432="","",IF('ZASOBY N'!AG431="",0,'ZASOBY N'!AG431))</f>
        <v/>
      </c>
      <c r="V432" s="225" t="str">
        <f>IF($N432="","",IF(NN!P434="",0,NN!P434))</f>
        <v/>
      </c>
      <c r="W432" s="225" t="str">
        <f t="shared" si="162"/>
        <v/>
      </c>
      <c r="X432" s="226" t="str">
        <f t="shared" si="142"/>
        <v/>
      </c>
      <c r="Y432" s="225" t="str">
        <f>IF('ZASOBY N'!AU431="","",IF(C432&lt;&gt;C431,'ZASOBY N'!AU431,IF(D432&lt;&gt;D431,'ZASOBY N'!AU431,IF(F432&lt;&gt;F431,'ZASOBY N'!AU431,IF(G432&lt;&gt;G431,'ZASOBY N'!AU431,IF(J432&lt;&gt;J431,'ZASOBY N'!AU431,IF(NN!AC434="","",IF(AND(C431=C432,H431=H432,J431=J432,NN!AC434&gt;0),"",IF(AND(C432=C433,H432=DO430,NN!CW432&gt;0),'ZASOBY N'!AU431,'ZASOBY N'!AU431)))))))))</f>
        <v/>
      </c>
      <c r="Z432" s="225" t="str">
        <f t="shared" si="163"/>
        <v/>
      </c>
      <c r="AA432" s="227" t="str">
        <f t="shared" si="144"/>
        <v/>
      </c>
      <c r="AB432" s="400" t="str">
        <f t="shared" si="164"/>
        <v/>
      </c>
      <c r="AC432" s="228" t="str">
        <f t="shared" si="143"/>
        <v/>
      </c>
      <c r="AD432" s="222">
        <f>IF(B432="",0,IF(F432="",0,INDEX(POBRANIE_!$B$6:$F$101,MATCH('UPR BILANS N'!$F432,POBRANIE_!$A$6:$A$101,0),2)))</f>
        <v>0</v>
      </c>
      <c r="AE432" s="224">
        <f>IF(OR('ZASOBY N'!G431="",'ZASOBY N'!E431=""),0,IF(B432="",0,'ZASOBY N'!G431*'ZASOBY N'!E431))</f>
        <v>0</v>
      </c>
      <c r="AF432" s="225">
        <f>IF('ZASOBY N'!O431="",0,'ZASOBY N'!O431)</f>
        <v>0</v>
      </c>
      <c r="AG432" s="225">
        <f>IF('ZASOBY N'!Q431="",0,'ZASOBY N'!Q431)</f>
        <v>0</v>
      </c>
      <c r="AH432" s="225">
        <f>IF('ZASOBY N'!V431="",0,'ZASOBY N'!V431)</f>
        <v>0</v>
      </c>
      <c r="AI432" s="225">
        <f>IF('ZASOBY N'!AG431="",0,'ZASOBY N'!AG431)</f>
        <v>0</v>
      </c>
      <c r="AJ432" s="225">
        <f>IF(NN!P434="",0,IF(NN!P434="BRAK kol.7","BRAK BADAŃ",NN!P434))</f>
        <v>0</v>
      </c>
      <c r="AK432" s="225">
        <f>IF(NN!AC434="",0,IF(NN!AC434="BRAK kol.7","BRAK BADAŃ",NN!AC434))</f>
        <v>0</v>
      </c>
      <c r="BJ432" s="414" t="str">
        <f>IF(AND(BL432=1,BM432=1,SUMIF($C432:$C$525,$C432,$AK432:$AK$525)=$AK432),$AK432,IF($BO432&gt;0,$BO432,IF(AND(COUNTIF($C$11:$C431,$C432)&gt;=1,COUNTIF($D431:$D431,$D432)&gt;=1),"",IF(AND(SUMIF($C432:$C$525,$C432,$AK432:$AK$525)&gt;=$AK432,SUMIF($D432:$D$525,$D432,$AK432:$AK$525)&gt;=$AK432),SUMIF($C432:$C$525,$C432,$AK432:$AK$525),""))))</f>
        <v/>
      </c>
      <c r="BL432" s="409">
        <f>COUNTIFS('ZASOBY N'!$B431:$B$525,'ZASOBY N'!$B431,'ZASOBY N'!$C431:'ZASOBY N'!$C$525,'ZASOBY N'!$C431,'ZASOBY N'!$D431:'ZASOBY N'!$D$525,'ZASOBY N'!$D431,'ZASOBY N'!$H431:'ZASOBY N'!$H$525,'ZASOBY N'!$H431 )</f>
        <v>0</v>
      </c>
      <c r="BM432" s="410">
        <f>COUNTIFS('ZASOBY N'!$B$10:$B431,'ZASOBY N'!$B431,'ZASOBY N'!$C$10:'ZASOBY N'!$C431,'ZASOBY N'!$C431,'ZASOBY N'!$D$10:'ZASOBY N'!$D431,'ZASOBY N'!$D431,'ZASOBY N'!$H$10:'ZASOBY N'!$H431,'ZASOBY N'!$H431 )</f>
        <v>0</v>
      </c>
      <c r="BN432" s="411">
        <f t="shared" si="145"/>
        <v>0</v>
      </c>
      <c r="BO432" s="412">
        <f t="shared" si="146"/>
        <v>0</v>
      </c>
      <c r="BP432" s="94" t="str">
        <f t="shared" si="147"/>
        <v/>
      </c>
      <c r="BQ432" s="414" t="str">
        <f>IF(AND(BS432=1,BT432=1,SUMIF($C432:$C$525,$C432,$AJ432:$AJ$525)=$AJ432),$AJ432,IF($BV432&gt;0,$BV432,IF(AND(COUNTIF($C$11:$C431,$C432)&gt;=1,COUNTIF($D431:$D431,$D432)&gt;=1),"",IF(AND(SUMIF($C432:$C$525,$C432,$AJ432:$AJ$525)&gt;$AJ432,SUMIF($D432:$D$525,$D432,$AJ432:$AJ$525)&gt;$AJ432),SUMIF($C432:$C$525,$C432,$AJ432:$AJ$525),""))))</f>
        <v/>
      </c>
      <c r="BS432" s="409">
        <f>COUNTIFS('ZASOBY N'!$B431:$B$525,'ZASOBY N'!$B431,'ZASOBY N'!$C431:'ZASOBY N'!$C$525,'ZASOBY N'!$C431,'ZASOBY N'!$D431:'ZASOBY N'!$D$525,'ZASOBY N'!$D431,'ZASOBY N'!$H431:'ZASOBY N'!$H$525,'ZASOBY N'!$H431 )</f>
        <v>0</v>
      </c>
      <c r="BT432" s="410">
        <f>COUNTIFS('ZASOBY N'!$B$10:$B431,'ZASOBY N'!$B431,'ZASOBY N'!$C$10:'ZASOBY N'!$C431,'ZASOBY N'!$C431,'ZASOBY N'!$D$10:'ZASOBY N'!$D431,'ZASOBY N'!$D431,'ZASOBY N'!$H$10:'ZASOBY N'!$H431,'ZASOBY N'!$H431 )</f>
        <v>0</v>
      </c>
      <c r="BU432" s="411">
        <f t="shared" si="148"/>
        <v>0</v>
      </c>
      <c r="BV432" s="412">
        <f t="shared" si="149"/>
        <v>0</v>
      </c>
      <c r="BW432" s="94" t="s">
        <v>499</v>
      </c>
      <c r="BX432" s="414" t="str">
        <f>IF(AND(BZ432=1,CA432=1,SUMIF($C432:$C$525,$C432,$AI432:$AI$525)=$AI432),$AI432,IF($CC432&gt;0,$CC432,IF(AND(COUNTIF($C$11:$C431,$C432)&gt;=1,COUNTIF($D431:$D431,$D432)&gt;=1),"",IF(AND(SUMIF($C432:$C$525,$C432,$AI432:$AI$525)&gt;$AI432,SUMIF($D432:$D$525,$D432,$AI432:$AI$525)&gt;$IG432),_xlfn.AGGREGATE(14,4,$CB$11:$CB$31*($C$11:$C$31=$C432),1),""))))</f>
        <v/>
      </c>
      <c r="BZ432" s="409">
        <f>COUNTIFS('ZASOBY N'!$B431:$B$525,'ZASOBY N'!$B431,'ZASOBY N'!$C431:'ZASOBY N'!$C$525,'ZASOBY N'!$C431,'ZASOBY N'!$D431:'ZASOBY N'!$D$525,'ZASOBY N'!$D431,'ZASOBY N'!$H431:'ZASOBY N'!$H$525,'ZASOBY N'!$H431 )</f>
        <v>0</v>
      </c>
      <c r="CA432" s="410">
        <f>COUNTIFS('ZASOBY N'!$B$10:$B431,'ZASOBY N'!$B431,'ZASOBY N'!$C$10:'ZASOBY N'!$C431,'ZASOBY N'!$C431,'ZASOBY N'!$D$10:'ZASOBY N'!$D431,'ZASOBY N'!$D431,'ZASOBY N'!$H$10:'ZASOBY N'!$H431,'ZASOBY N'!$H431 )</f>
        <v>0</v>
      </c>
      <c r="CB432" s="411">
        <f t="shared" si="150"/>
        <v>0</v>
      </c>
      <c r="CC432" s="412">
        <f t="shared" si="151"/>
        <v>0</v>
      </c>
      <c r="CE432" s="414" t="str">
        <f>IF(AND(CG432=1,CH432=1,SUMIF($C432:$C$525,$C432,$AH432:$AH$525)=$AH432),$AH432,IF($CJ432&gt;0,$CJ432,IF(AND(COUNTIF($C$11:$C431,$C432)&gt;=1,COUNTIF($D431:$D431,$D432)&gt;=1),"",IF(AND(SUMIF($C432:$C$525,$C432,$AH432:$AH$525)&gt;$AH432,SUMIF($D432:$D$525,$D432,$AH432:$AH$525)&gt;$AH432),_xlfn.AGGREGATE(14,4,$CI$11:$CI$31*($C$11:$C$31=$C432),1),""))))</f>
        <v/>
      </c>
      <c r="CG432" s="409">
        <f>COUNTIFS('ZASOBY N'!$B431:$B$525,'ZASOBY N'!$B431,'ZASOBY N'!$C431:'ZASOBY N'!$C$525,'ZASOBY N'!$C431,'ZASOBY N'!$D431:'ZASOBY N'!$D$525,'ZASOBY N'!$D431,'ZASOBY N'!$H431:'ZASOBY N'!$H$525,'ZASOBY N'!$H431 )</f>
        <v>0</v>
      </c>
      <c r="CH432" s="410">
        <f>COUNTIFS('ZASOBY N'!$B$10:$B431,'ZASOBY N'!$B431,'ZASOBY N'!$C$10:'ZASOBY N'!$C431,'ZASOBY N'!$C431,'ZASOBY N'!$D$10:'ZASOBY N'!$D431,'ZASOBY N'!$D431,'ZASOBY N'!$H$10:'ZASOBY N'!$H431,'ZASOBY N'!$H431 )</f>
        <v>0</v>
      </c>
      <c r="CI432" s="411">
        <f t="shared" si="152"/>
        <v>0</v>
      </c>
      <c r="CJ432" s="412">
        <f t="shared" si="153"/>
        <v>0</v>
      </c>
      <c r="CL432" s="414" t="str">
        <f>IF(AND(CN432=1,CO432=1,SUMIF($C432:$C$525,$C432,$AG432:$AG$525)=$AG432),$AG432,IF($CQ432&gt;0,$CQ432,IF(AND(COUNTIF($C$11:$C431,$C432)&gt;=1,COUNTIF($D431:$D431,$D432)&gt;=1),"",IF(AND(SUMIF($C432:$C$525,$C432,$AG432:$AG$525)&gt;$AG432,SUMIF($D432:$D$525,$D432,$AG432:$AG$525)&gt;$AG432),_xlfn.AGGREGATE(14,4,$CP$11:$CP$31*($C$11:$C$31=$C432),1),""))))</f>
        <v/>
      </c>
      <c r="CN432" s="409">
        <f>COUNTIFS('ZASOBY N'!$B431:$B$525,'ZASOBY N'!$B431,'ZASOBY N'!$C431:'ZASOBY N'!$C$525,'ZASOBY N'!$C431,'ZASOBY N'!$D431:'ZASOBY N'!$D$525,'ZASOBY N'!$D431,'ZASOBY N'!$H431:'ZASOBY N'!$H$525,'ZASOBY N'!$H431 )</f>
        <v>0</v>
      </c>
      <c r="CO432" s="410">
        <f>COUNTIFS('ZASOBY N'!$B$10:$B431,'ZASOBY N'!$B431,'ZASOBY N'!$C$10:'ZASOBY N'!$C431,'ZASOBY N'!$C431,'ZASOBY N'!$D$10:'ZASOBY N'!$D431,'ZASOBY N'!$D431,'ZASOBY N'!$H$10:'ZASOBY N'!$H431,'ZASOBY N'!$H431 )</f>
        <v>0</v>
      </c>
      <c r="CP432" s="411">
        <f t="shared" si="154"/>
        <v>0</v>
      </c>
      <c r="CQ432" s="412">
        <f t="shared" si="155"/>
        <v>0</v>
      </c>
      <c r="CS432" s="414" t="str">
        <f>IF(AND(CU432=1,CV432=1,SUMIF($C432:$C$525,$C432,$AF432:$AF$525)=$AF432),$AF432,IF($CX432&gt;0,$CX432,IF(AND(COUNTIF($C$11:$C431,$C432)&gt;=1,COUNTIF($D431:$D431,$D432)&gt;=1),"",IF(AND(SUMIF($C432:$C$525,$C432,$AF432:$AF$525)&gt;$AF432,SUMIF($D432:$D$525,$D432,$AF432:$AF$525)&gt;$AF432),_xlfn.AGGREGATE(14,4,$CW$11:$CW$31*($C$11:$C$31=$C432),1),""))))</f>
        <v/>
      </c>
      <c r="CU432" s="409">
        <f>COUNTIFS('ZASOBY N'!$B431:$B$525,'ZASOBY N'!$B431,'ZASOBY N'!$C431:'ZASOBY N'!$C$525,'ZASOBY N'!$C431,'ZASOBY N'!$D431:'ZASOBY N'!$D$525,'ZASOBY N'!$D431,'ZASOBY N'!$H431:'ZASOBY N'!$H$525,'ZASOBY N'!$H431 )</f>
        <v>0</v>
      </c>
      <c r="CV432" s="410">
        <f>COUNTIFS('ZASOBY N'!$B$10:$B431,'ZASOBY N'!$B431,'ZASOBY N'!$C$10:'ZASOBY N'!$C431,'ZASOBY N'!$C431,'ZASOBY N'!$D$10:'ZASOBY N'!$D431,'ZASOBY N'!$D431,'ZASOBY N'!$H$10:'ZASOBY N'!$H431,'ZASOBY N'!$H431 )</f>
        <v>0</v>
      </c>
      <c r="CW432" s="411">
        <f t="shared" si="156"/>
        <v>0</v>
      </c>
      <c r="CX432" s="412">
        <f t="shared" si="157"/>
        <v>0</v>
      </c>
      <c r="CZ432" s="414" t="str">
        <f>IF(AND(DB432=1,DC432=1,SUMIF($C432:$C$525,$C432,$AE432:$AE$525)=$AE432),$AE432,IF($DE432&gt;0,$DE432,IF(AND(COUNTIF($C$11:$C431,$C432)&gt;=1,COUNTIF($D431:$D431,$D432)&gt;=1),"",IF(AND(SUMIF($C432:$C$525,$C432,$AE432:$AE$525)&gt;$AE432,SUMIF($D432:$D$525,$D432,$AE432:$AE$525)&gt;$AE432),_xlfn.AGGREGATE(14,4,$DD$11:$DD$31*($C$11:$C$31=$C432),1),""))))</f>
        <v/>
      </c>
      <c r="DB432" s="409">
        <f>COUNTIFS('ZASOBY N'!$B431:$B$525,'ZASOBY N'!$B431,'ZASOBY N'!$C431:'ZASOBY N'!$C$525,'ZASOBY N'!$C431,'ZASOBY N'!$D431:'ZASOBY N'!$D$525,'ZASOBY N'!$D431,'ZASOBY N'!$H431:'ZASOBY N'!$H$525,'ZASOBY N'!$H431 )</f>
        <v>0</v>
      </c>
      <c r="DC432" s="410">
        <f>COUNTIFS('ZASOBY N'!$B$10:$B431,'ZASOBY N'!$B431,'ZASOBY N'!$C$10:'ZASOBY N'!$C431,'ZASOBY N'!$C431,'ZASOBY N'!$D$10:'ZASOBY N'!$D431,'ZASOBY N'!$D431,'ZASOBY N'!$H$10:'ZASOBY N'!$H431,'ZASOBY N'!$H431 )</f>
        <v>0</v>
      </c>
      <c r="DD432" s="411">
        <f t="shared" si="158"/>
        <v>0</v>
      </c>
      <c r="DE432" s="412">
        <f t="shared" si="159"/>
        <v>0</v>
      </c>
      <c r="DF432" s="399" t="str">
        <f>IF(AND(DI432=1,DJ432=1,SUMIF($C432:$C$525,$C432,$AD432:$AD$525)=$AD432),$AD432,IF($DL432&gt;0,$DL432,IF(B432="","",IF(AND(COUNTIF($C$11:$C431,$C432)&gt;=1,COUNTIF($D431:$D431,$D432)&gt;=1,COUNTIF($Z429:$Z431,$C432)=0),"",IF(AND(COUNTIF($C$11:$C431,$C432)&gt;=1,COUNTIF($D431:$D431,$D432)&gt;=1),"UJĘTO WYŻEJ",IF(AND(SUMIF($C432:$C$525,$C432,$AD432:$AD$525)&gt;$AD432,SUMIF($D432:$D$525,$D432,$AD432:$AD$525)&gt;$AD432),_xlfn.AGGREGATE(14,4,$DK$11:$DK$31*($C$11:$C$31=$C432),1),""))))))</f>
        <v/>
      </c>
      <c r="DG432" s="414" t="str">
        <f>IF(AND(DI432=1,DJ432=1,SUMIF($C432:$C$525,$C432,$AD432:$AD$525)=$AD432),$AD432,IF($DL432&gt;0,$DL432,IF(AND(COUNTIF($C$11:$C431,$C432)&gt;=1,COUNTIF($D431:$D431,$D432)&gt;=1),"",IF(AND(SUMIF($C432:$C$525,$C432,$AD432:$AD$525)&gt;$AD432,SUMIF($D432:$D$525,$D432,$AD432:$AD$525)&gt;$AD432),_xlfn.AGGREGATE(14,4,$DK$11:$DK$31*($C$11:$C$31=$C432),1),""))))</f>
        <v/>
      </c>
      <c r="DI432" s="409">
        <f>COUNTIFS('ZASOBY N'!$B431:$B$525,'ZASOBY N'!$B431,'ZASOBY N'!$C431:'ZASOBY N'!$C$525,'ZASOBY N'!$C431,'ZASOBY N'!$D431:'ZASOBY N'!$D$525,'ZASOBY N'!$D431,'ZASOBY N'!$H431:'ZASOBY N'!$H$525,'ZASOBY N'!$H431 )</f>
        <v>0</v>
      </c>
      <c r="DJ432" s="410">
        <f>COUNTIFS('ZASOBY N'!$B$10:$B431,'ZASOBY N'!$B431,'ZASOBY N'!$C$10:'ZASOBY N'!$C431,'ZASOBY N'!$C431,'ZASOBY N'!$D$10:'ZASOBY N'!$D431,'ZASOBY N'!$D431,'ZASOBY N'!$H$10:'ZASOBY N'!$H431,'ZASOBY N'!$H431 )</f>
        <v>0</v>
      </c>
      <c r="DK432" s="411">
        <f t="shared" si="160"/>
        <v>0</v>
      </c>
      <c r="DL432" s="412">
        <f t="shared" si="161"/>
        <v>0</v>
      </c>
    </row>
    <row r="433" spans="1:116" ht="18.899999999999999" customHeight="1" x14ac:dyDescent="0.3">
      <c r="A433" s="219"/>
      <c r="B433" s="152" t="str">
        <f>IF('ZASOBY N'!A432="","",'ZASOBY N'!A432)</f>
        <v/>
      </c>
      <c r="C433" s="462" t="str">
        <f>IF('ZASOBY N'!C432="","",'ZASOBY N'!C432)</f>
        <v/>
      </c>
      <c r="D433" s="137" t="str">
        <f>IF('ZASOBY N'!B432="","",'ZASOBY N'!B432)</f>
        <v/>
      </c>
      <c r="E433" s="138"/>
      <c r="F433" s="356" t="str">
        <f>IF('ZASOBY N'!D432="","",'ZASOBY N'!D432)</f>
        <v/>
      </c>
      <c r="G433" s="220" t="str">
        <f>IF('ZASOBY N'!G432="","",'ZASOBY N'!G432)</f>
        <v/>
      </c>
      <c r="H433" s="221" t="str">
        <f>IF('ZASOBY N'!F432="","",'ZASOBY N'!F432)</f>
        <v/>
      </c>
      <c r="I433" s="221" t="str">
        <f>IF('ZASOBY N'!G432="","",'ZASOBY N'!G432)</f>
        <v/>
      </c>
      <c r="J433" s="221" t="str">
        <f>IF('ZASOBY N'!H432="","",'ZASOBY N'!H432)</f>
        <v/>
      </c>
      <c r="K433" s="214">
        <v>0</v>
      </c>
      <c r="L433" s="214">
        <v>0</v>
      </c>
      <c r="M433" s="214">
        <v>0</v>
      </c>
      <c r="N433" s="222" t="str">
        <f>IF('ZASOBY N'!BD432="x","",IF(W433="","",'ZASOBY N'!E432))</f>
        <v/>
      </c>
      <c r="O433" s="223">
        <v>0</v>
      </c>
      <c r="P433" s="223">
        <v>0</v>
      </c>
      <c r="Q433" s="226" t="str">
        <f>IF($N433="","",'UPR BILANS N'!G433*'UPR BILANS N'!N433)</f>
        <v/>
      </c>
      <c r="R433" s="225" t="str">
        <f>IF($N433="","",'ZASOBY N'!O432)</f>
        <v/>
      </c>
      <c r="S433" s="225" t="str">
        <f>IF($N433="","",IF('ZASOBY N'!Q432="",0,'ZASOBY N'!Q432))</f>
        <v/>
      </c>
      <c r="T433" s="225" t="str">
        <f>IF($N433="","",'ZASOBY N'!V432)</f>
        <v/>
      </c>
      <c r="U433" s="225" t="str">
        <f>IF($N433="","",IF('ZASOBY N'!AG432="",0,'ZASOBY N'!AG432))</f>
        <v/>
      </c>
      <c r="V433" s="225" t="str">
        <f>IF($N433="","",IF(NN!P435="",0,NN!P435))</f>
        <v/>
      </c>
      <c r="W433" s="225" t="str">
        <f t="shared" si="162"/>
        <v/>
      </c>
      <c r="X433" s="226" t="str">
        <f t="shared" si="142"/>
        <v/>
      </c>
      <c r="Y433" s="225" t="str">
        <f>IF('ZASOBY N'!AU432="","",IF(C433&lt;&gt;C432,'ZASOBY N'!AU432,IF(D433&lt;&gt;D432,'ZASOBY N'!AU432,IF(F433&lt;&gt;F432,'ZASOBY N'!AU432,IF(G433&lt;&gt;G432,'ZASOBY N'!AU432,IF(J433&lt;&gt;J432,'ZASOBY N'!AU432,IF(NN!AC435="","",IF(AND(C432=C433,H432=H433,J432=J433,NN!AC435&gt;0),"",IF(AND(C433=C434,H433=DO431,NN!CW433&gt;0),'ZASOBY N'!AU432,'ZASOBY N'!AU432)))))))))</f>
        <v/>
      </c>
      <c r="Z433" s="225" t="str">
        <f t="shared" si="163"/>
        <v/>
      </c>
      <c r="AA433" s="227" t="str">
        <f t="shared" si="144"/>
        <v/>
      </c>
      <c r="AB433" s="400" t="str">
        <f t="shared" si="164"/>
        <v/>
      </c>
      <c r="AC433" s="228" t="str">
        <f t="shared" si="143"/>
        <v/>
      </c>
      <c r="AD433" s="222">
        <f>IF(B433="",0,IF(F433="",0,INDEX(POBRANIE_!$B$6:$F$101,MATCH('UPR BILANS N'!$F433,POBRANIE_!$A$6:$A$101,0),2)))</f>
        <v>0</v>
      </c>
      <c r="AE433" s="224">
        <f>IF(OR('ZASOBY N'!G432="",'ZASOBY N'!E432=""),0,IF(B433="",0,'ZASOBY N'!G432*'ZASOBY N'!E432))</f>
        <v>0</v>
      </c>
      <c r="AF433" s="225">
        <f>IF('ZASOBY N'!O432="",0,'ZASOBY N'!O432)</f>
        <v>0</v>
      </c>
      <c r="AG433" s="225">
        <f>IF('ZASOBY N'!Q432="",0,'ZASOBY N'!Q432)</f>
        <v>0</v>
      </c>
      <c r="AH433" s="225">
        <f>IF('ZASOBY N'!V432="",0,'ZASOBY N'!V432)</f>
        <v>0</v>
      </c>
      <c r="AI433" s="225">
        <f>IF('ZASOBY N'!AG432="",0,'ZASOBY N'!AG432)</f>
        <v>0</v>
      </c>
      <c r="AJ433" s="225">
        <f>IF(NN!P435="",0,IF(NN!P435="BRAK kol.7","BRAK BADAŃ",NN!P435))</f>
        <v>0</v>
      </c>
      <c r="AK433" s="225">
        <f>IF(NN!AC435="",0,IF(NN!AC435="BRAK kol.7","BRAK BADAŃ",NN!AC435))</f>
        <v>0</v>
      </c>
      <c r="BJ433" s="414" t="str">
        <f>IF(AND(BL433=1,BM433=1,SUMIF($C433:$C$525,$C433,$AK433:$AK$525)=$AK433),$AK433,IF($BO433&gt;0,$BO433,IF(AND(COUNTIF($C$11:$C432,$C433)&gt;=1,COUNTIF($D432:$D432,$D433)&gt;=1),"",IF(AND(SUMIF($C433:$C$525,$C433,$AK433:$AK$525)&gt;=$AK433,SUMIF($D433:$D$525,$D433,$AK433:$AK$525)&gt;=$AK433),SUMIF($C433:$C$525,$C433,$AK433:$AK$525),""))))</f>
        <v/>
      </c>
      <c r="BL433" s="409">
        <f>COUNTIFS('ZASOBY N'!$B432:$B$525,'ZASOBY N'!$B432,'ZASOBY N'!$C432:'ZASOBY N'!$C$525,'ZASOBY N'!$C432,'ZASOBY N'!$D432:'ZASOBY N'!$D$525,'ZASOBY N'!$D432,'ZASOBY N'!$H432:'ZASOBY N'!$H$525,'ZASOBY N'!$H432 )</f>
        <v>0</v>
      </c>
      <c r="BM433" s="410">
        <f>COUNTIFS('ZASOBY N'!$B$10:$B432,'ZASOBY N'!$B432,'ZASOBY N'!$C$10:'ZASOBY N'!$C432,'ZASOBY N'!$C432,'ZASOBY N'!$D$10:'ZASOBY N'!$D432,'ZASOBY N'!$D432,'ZASOBY N'!$H$10:'ZASOBY N'!$H432,'ZASOBY N'!$H432 )</f>
        <v>0</v>
      </c>
      <c r="BN433" s="411">
        <f t="shared" si="145"/>
        <v>0</v>
      </c>
      <c r="BO433" s="412">
        <f t="shared" si="146"/>
        <v>0</v>
      </c>
      <c r="BP433" s="94" t="str">
        <f t="shared" si="147"/>
        <v/>
      </c>
      <c r="BQ433" s="414" t="str">
        <f>IF(AND(BS433=1,BT433=1,SUMIF($C433:$C$525,$C433,$AJ433:$AJ$525)=$AJ433),$AJ433,IF($BV433&gt;0,$BV433,IF(AND(COUNTIF($C$11:$C432,$C433)&gt;=1,COUNTIF($D432:$D432,$D433)&gt;=1),"",IF(AND(SUMIF($C433:$C$525,$C433,$AJ433:$AJ$525)&gt;$AJ433,SUMIF($D433:$D$525,$D433,$AJ433:$AJ$525)&gt;$AJ433),SUMIF($C433:$C$525,$C433,$AJ433:$AJ$525),""))))</f>
        <v/>
      </c>
      <c r="BS433" s="409">
        <f>COUNTIFS('ZASOBY N'!$B432:$B$525,'ZASOBY N'!$B432,'ZASOBY N'!$C432:'ZASOBY N'!$C$525,'ZASOBY N'!$C432,'ZASOBY N'!$D432:'ZASOBY N'!$D$525,'ZASOBY N'!$D432,'ZASOBY N'!$H432:'ZASOBY N'!$H$525,'ZASOBY N'!$H432 )</f>
        <v>0</v>
      </c>
      <c r="BT433" s="410">
        <f>COUNTIFS('ZASOBY N'!$B$10:$B432,'ZASOBY N'!$B432,'ZASOBY N'!$C$10:'ZASOBY N'!$C432,'ZASOBY N'!$C432,'ZASOBY N'!$D$10:'ZASOBY N'!$D432,'ZASOBY N'!$D432,'ZASOBY N'!$H$10:'ZASOBY N'!$H432,'ZASOBY N'!$H432 )</f>
        <v>0</v>
      </c>
      <c r="BU433" s="411">
        <f t="shared" si="148"/>
        <v>0</v>
      </c>
      <c r="BV433" s="412">
        <f t="shared" si="149"/>
        <v>0</v>
      </c>
      <c r="BW433" s="94" t="s">
        <v>499</v>
      </c>
      <c r="BX433" s="414" t="str">
        <f>IF(AND(BZ433=1,CA433=1,SUMIF($C433:$C$525,$C433,$AI433:$AI$525)=$AI433),$AI433,IF($CC433&gt;0,$CC433,IF(AND(COUNTIF($C$11:$C432,$C433)&gt;=1,COUNTIF($D432:$D432,$D433)&gt;=1),"",IF(AND(SUMIF($C433:$C$525,$C433,$AI433:$AI$525)&gt;$AI433,SUMIF($D433:$D$525,$D433,$AI433:$AI$525)&gt;$IG433),_xlfn.AGGREGATE(14,4,$CB$11:$CB$31*($C$11:$C$31=$C433),1),""))))</f>
        <v/>
      </c>
      <c r="BZ433" s="409">
        <f>COUNTIFS('ZASOBY N'!$B432:$B$525,'ZASOBY N'!$B432,'ZASOBY N'!$C432:'ZASOBY N'!$C$525,'ZASOBY N'!$C432,'ZASOBY N'!$D432:'ZASOBY N'!$D$525,'ZASOBY N'!$D432,'ZASOBY N'!$H432:'ZASOBY N'!$H$525,'ZASOBY N'!$H432 )</f>
        <v>0</v>
      </c>
      <c r="CA433" s="410">
        <f>COUNTIFS('ZASOBY N'!$B$10:$B432,'ZASOBY N'!$B432,'ZASOBY N'!$C$10:'ZASOBY N'!$C432,'ZASOBY N'!$C432,'ZASOBY N'!$D$10:'ZASOBY N'!$D432,'ZASOBY N'!$D432,'ZASOBY N'!$H$10:'ZASOBY N'!$H432,'ZASOBY N'!$H432 )</f>
        <v>0</v>
      </c>
      <c r="CB433" s="411">
        <f t="shared" si="150"/>
        <v>0</v>
      </c>
      <c r="CC433" s="412">
        <f t="shared" si="151"/>
        <v>0</v>
      </c>
      <c r="CE433" s="414" t="str">
        <f>IF(AND(CG433=1,CH433=1,SUMIF($C433:$C$525,$C433,$AH433:$AH$525)=$AH433),$AH433,IF($CJ433&gt;0,$CJ433,IF(AND(COUNTIF($C$11:$C432,$C433)&gt;=1,COUNTIF($D432:$D432,$D433)&gt;=1),"",IF(AND(SUMIF($C433:$C$525,$C433,$AH433:$AH$525)&gt;$AH433,SUMIF($D433:$D$525,$D433,$AH433:$AH$525)&gt;$AH433),_xlfn.AGGREGATE(14,4,$CI$11:$CI$31*($C$11:$C$31=$C433),1),""))))</f>
        <v/>
      </c>
      <c r="CG433" s="409">
        <f>COUNTIFS('ZASOBY N'!$B432:$B$525,'ZASOBY N'!$B432,'ZASOBY N'!$C432:'ZASOBY N'!$C$525,'ZASOBY N'!$C432,'ZASOBY N'!$D432:'ZASOBY N'!$D$525,'ZASOBY N'!$D432,'ZASOBY N'!$H432:'ZASOBY N'!$H$525,'ZASOBY N'!$H432 )</f>
        <v>0</v>
      </c>
      <c r="CH433" s="410">
        <f>COUNTIFS('ZASOBY N'!$B$10:$B432,'ZASOBY N'!$B432,'ZASOBY N'!$C$10:'ZASOBY N'!$C432,'ZASOBY N'!$C432,'ZASOBY N'!$D$10:'ZASOBY N'!$D432,'ZASOBY N'!$D432,'ZASOBY N'!$H$10:'ZASOBY N'!$H432,'ZASOBY N'!$H432 )</f>
        <v>0</v>
      </c>
      <c r="CI433" s="411">
        <f t="shared" si="152"/>
        <v>0</v>
      </c>
      <c r="CJ433" s="412">
        <f t="shared" si="153"/>
        <v>0</v>
      </c>
      <c r="CL433" s="414" t="str">
        <f>IF(AND(CN433=1,CO433=1,SUMIF($C433:$C$525,$C433,$AG433:$AG$525)=$AG433),$AG433,IF($CQ433&gt;0,$CQ433,IF(AND(COUNTIF($C$11:$C432,$C433)&gt;=1,COUNTIF($D432:$D432,$D433)&gt;=1),"",IF(AND(SUMIF($C433:$C$525,$C433,$AG433:$AG$525)&gt;$AG433,SUMIF($D433:$D$525,$D433,$AG433:$AG$525)&gt;$AG433),_xlfn.AGGREGATE(14,4,$CP$11:$CP$31*($C$11:$C$31=$C433),1),""))))</f>
        <v/>
      </c>
      <c r="CN433" s="409">
        <f>COUNTIFS('ZASOBY N'!$B432:$B$525,'ZASOBY N'!$B432,'ZASOBY N'!$C432:'ZASOBY N'!$C$525,'ZASOBY N'!$C432,'ZASOBY N'!$D432:'ZASOBY N'!$D$525,'ZASOBY N'!$D432,'ZASOBY N'!$H432:'ZASOBY N'!$H$525,'ZASOBY N'!$H432 )</f>
        <v>0</v>
      </c>
      <c r="CO433" s="410">
        <f>COUNTIFS('ZASOBY N'!$B$10:$B432,'ZASOBY N'!$B432,'ZASOBY N'!$C$10:'ZASOBY N'!$C432,'ZASOBY N'!$C432,'ZASOBY N'!$D$10:'ZASOBY N'!$D432,'ZASOBY N'!$D432,'ZASOBY N'!$H$10:'ZASOBY N'!$H432,'ZASOBY N'!$H432 )</f>
        <v>0</v>
      </c>
      <c r="CP433" s="411">
        <f t="shared" si="154"/>
        <v>0</v>
      </c>
      <c r="CQ433" s="412">
        <f t="shared" si="155"/>
        <v>0</v>
      </c>
      <c r="CS433" s="414" t="str">
        <f>IF(AND(CU433=1,CV433=1,SUMIF($C433:$C$525,$C433,$AF433:$AF$525)=$AF433),$AF433,IF($CX433&gt;0,$CX433,IF(AND(COUNTIF($C$11:$C432,$C433)&gt;=1,COUNTIF($D432:$D432,$D433)&gt;=1),"",IF(AND(SUMIF($C433:$C$525,$C433,$AF433:$AF$525)&gt;$AF433,SUMIF($D433:$D$525,$D433,$AF433:$AF$525)&gt;$AF433),_xlfn.AGGREGATE(14,4,$CW$11:$CW$31*($C$11:$C$31=$C433),1),""))))</f>
        <v/>
      </c>
      <c r="CU433" s="409">
        <f>COUNTIFS('ZASOBY N'!$B432:$B$525,'ZASOBY N'!$B432,'ZASOBY N'!$C432:'ZASOBY N'!$C$525,'ZASOBY N'!$C432,'ZASOBY N'!$D432:'ZASOBY N'!$D$525,'ZASOBY N'!$D432,'ZASOBY N'!$H432:'ZASOBY N'!$H$525,'ZASOBY N'!$H432 )</f>
        <v>0</v>
      </c>
      <c r="CV433" s="410">
        <f>COUNTIFS('ZASOBY N'!$B$10:$B432,'ZASOBY N'!$B432,'ZASOBY N'!$C$10:'ZASOBY N'!$C432,'ZASOBY N'!$C432,'ZASOBY N'!$D$10:'ZASOBY N'!$D432,'ZASOBY N'!$D432,'ZASOBY N'!$H$10:'ZASOBY N'!$H432,'ZASOBY N'!$H432 )</f>
        <v>0</v>
      </c>
      <c r="CW433" s="411">
        <f t="shared" si="156"/>
        <v>0</v>
      </c>
      <c r="CX433" s="412">
        <f t="shared" si="157"/>
        <v>0</v>
      </c>
      <c r="CZ433" s="414" t="str">
        <f>IF(AND(DB433=1,DC433=1,SUMIF($C433:$C$525,$C433,$AE433:$AE$525)=$AE433),$AE433,IF($DE433&gt;0,$DE433,IF(AND(COUNTIF($C$11:$C432,$C433)&gt;=1,COUNTIF($D432:$D432,$D433)&gt;=1),"",IF(AND(SUMIF($C433:$C$525,$C433,$AE433:$AE$525)&gt;$AE433,SUMIF($D433:$D$525,$D433,$AE433:$AE$525)&gt;$AE433),_xlfn.AGGREGATE(14,4,$DD$11:$DD$31*($C$11:$C$31=$C433),1),""))))</f>
        <v/>
      </c>
      <c r="DB433" s="409">
        <f>COUNTIFS('ZASOBY N'!$B432:$B$525,'ZASOBY N'!$B432,'ZASOBY N'!$C432:'ZASOBY N'!$C$525,'ZASOBY N'!$C432,'ZASOBY N'!$D432:'ZASOBY N'!$D$525,'ZASOBY N'!$D432,'ZASOBY N'!$H432:'ZASOBY N'!$H$525,'ZASOBY N'!$H432 )</f>
        <v>0</v>
      </c>
      <c r="DC433" s="410">
        <f>COUNTIFS('ZASOBY N'!$B$10:$B432,'ZASOBY N'!$B432,'ZASOBY N'!$C$10:'ZASOBY N'!$C432,'ZASOBY N'!$C432,'ZASOBY N'!$D$10:'ZASOBY N'!$D432,'ZASOBY N'!$D432,'ZASOBY N'!$H$10:'ZASOBY N'!$H432,'ZASOBY N'!$H432 )</f>
        <v>0</v>
      </c>
      <c r="DD433" s="411">
        <f t="shared" si="158"/>
        <v>0</v>
      </c>
      <c r="DE433" s="412">
        <f t="shared" si="159"/>
        <v>0</v>
      </c>
      <c r="DF433" s="399" t="str">
        <f>IF(AND(DI433=1,DJ433=1,SUMIF($C433:$C$525,$C433,$AD433:$AD$525)=$AD433),$AD433,IF($DL433&gt;0,$DL433,IF(B433="","",IF(AND(COUNTIF($C$11:$C432,$C433)&gt;=1,COUNTIF($D432:$D432,$D433)&gt;=1,COUNTIF($Z430:$Z432,$C433)=0),"",IF(AND(COUNTIF($C$11:$C432,$C433)&gt;=1,COUNTIF($D432:$D432,$D433)&gt;=1),"UJĘTO WYŻEJ",IF(AND(SUMIF($C433:$C$525,$C433,$AD433:$AD$525)&gt;$AD433,SUMIF($D433:$D$525,$D433,$AD433:$AD$525)&gt;$AD433),_xlfn.AGGREGATE(14,4,$DK$11:$DK$31*($C$11:$C$31=$C433),1),""))))))</f>
        <v/>
      </c>
      <c r="DG433" s="414" t="str">
        <f>IF(AND(DI433=1,DJ433=1,SUMIF($C433:$C$525,$C433,$AD433:$AD$525)=$AD433),$AD433,IF($DL433&gt;0,$DL433,IF(AND(COUNTIF($C$11:$C432,$C433)&gt;=1,COUNTIF($D432:$D432,$D433)&gt;=1),"",IF(AND(SUMIF($C433:$C$525,$C433,$AD433:$AD$525)&gt;$AD433,SUMIF($D433:$D$525,$D433,$AD433:$AD$525)&gt;$AD433),_xlfn.AGGREGATE(14,4,$DK$11:$DK$31*($C$11:$C$31=$C433),1),""))))</f>
        <v/>
      </c>
      <c r="DI433" s="409">
        <f>COUNTIFS('ZASOBY N'!$B432:$B$525,'ZASOBY N'!$B432,'ZASOBY N'!$C432:'ZASOBY N'!$C$525,'ZASOBY N'!$C432,'ZASOBY N'!$D432:'ZASOBY N'!$D$525,'ZASOBY N'!$D432,'ZASOBY N'!$H432:'ZASOBY N'!$H$525,'ZASOBY N'!$H432 )</f>
        <v>0</v>
      </c>
      <c r="DJ433" s="410">
        <f>COUNTIFS('ZASOBY N'!$B$10:$B432,'ZASOBY N'!$B432,'ZASOBY N'!$C$10:'ZASOBY N'!$C432,'ZASOBY N'!$C432,'ZASOBY N'!$D$10:'ZASOBY N'!$D432,'ZASOBY N'!$D432,'ZASOBY N'!$H$10:'ZASOBY N'!$H432,'ZASOBY N'!$H432 )</f>
        <v>0</v>
      </c>
      <c r="DK433" s="411">
        <f t="shared" si="160"/>
        <v>0</v>
      </c>
      <c r="DL433" s="412">
        <f t="shared" si="161"/>
        <v>0</v>
      </c>
    </row>
    <row r="434" spans="1:116" ht="18.899999999999999" customHeight="1" x14ac:dyDescent="0.3">
      <c r="A434" s="219"/>
      <c r="B434" s="152" t="str">
        <f>IF('ZASOBY N'!A433="","",'ZASOBY N'!A433)</f>
        <v/>
      </c>
      <c r="C434" s="462" t="str">
        <f>IF('ZASOBY N'!C433="","",'ZASOBY N'!C433)</f>
        <v/>
      </c>
      <c r="D434" s="137" t="str">
        <f>IF('ZASOBY N'!B433="","",'ZASOBY N'!B433)</f>
        <v/>
      </c>
      <c r="E434" s="138"/>
      <c r="F434" s="356" t="str">
        <f>IF('ZASOBY N'!D433="","",'ZASOBY N'!D433)</f>
        <v/>
      </c>
      <c r="G434" s="220" t="str">
        <f>IF('ZASOBY N'!G433="","",'ZASOBY N'!G433)</f>
        <v/>
      </c>
      <c r="H434" s="221" t="str">
        <f>IF('ZASOBY N'!F433="","",'ZASOBY N'!F433)</f>
        <v/>
      </c>
      <c r="I434" s="221" t="str">
        <f>IF('ZASOBY N'!G433="","",'ZASOBY N'!G433)</f>
        <v/>
      </c>
      <c r="J434" s="221" t="str">
        <f>IF('ZASOBY N'!H433="","",'ZASOBY N'!H433)</f>
        <v/>
      </c>
      <c r="K434" s="214">
        <v>0</v>
      </c>
      <c r="L434" s="214">
        <v>0</v>
      </c>
      <c r="M434" s="214">
        <v>0</v>
      </c>
      <c r="N434" s="222" t="str">
        <f>IF('ZASOBY N'!BD433="x","",IF(W434="","",'ZASOBY N'!E433))</f>
        <v/>
      </c>
      <c r="O434" s="223">
        <v>0</v>
      </c>
      <c r="P434" s="223">
        <v>0</v>
      </c>
      <c r="Q434" s="226" t="str">
        <f>IF($N434="","",'UPR BILANS N'!G434*'UPR BILANS N'!N434)</f>
        <v/>
      </c>
      <c r="R434" s="225" t="str">
        <f>IF($N434="","",'ZASOBY N'!O433)</f>
        <v/>
      </c>
      <c r="S434" s="225" t="str">
        <f>IF($N434="","",IF('ZASOBY N'!Q433="",0,'ZASOBY N'!Q433))</f>
        <v/>
      </c>
      <c r="T434" s="225" t="str">
        <f>IF($N434="","",'ZASOBY N'!V433)</f>
        <v/>
      </c>
      <c r="U434" s="225" t="str">
        <f>IF($N434="","",IF('ZASOBY N'!AG433="",0,'ZASOBY N'!AG433))</f>
        <v/>
      </c>
      <c r="V434" s="225" t="str">
        <f>IF($N434="","",IF(NN!P436="",0,NN!P436))</f>
        <v/>
      </c>
      <c r="W434" s="225" t="str">
        <f t="shared" si="162"/>
        <v/>
      </c>
      <c r="X434" s="226" t="str">
        <f t="shared" si="142"/>
        <v/>
      </c>
      <c r="Y434" s="225" t="str">
        <f>IF('ZASOBY N'!AU433="","",IF(C434&lt;&gt;C433,'ZASOBY N'!AU433,IF(D434&lt;&gt;D433,'ZASOBY N'!AU433,IF(F434&lt;&gt;F433,'ZASOBY N'!AU433,IF(G434&lt;&gt;G433,'ZASOBY N'!AU433,IF(J434&lt;&gt;J433,'ZASOBY N'!AU433,IF(NN!AC436="","",IF(AND(C433=C434,H433=H434,J433=J434,NN!AC436&gt;0),"",IF(AND(C434=C435,H434=DO432,NN!CW434&gt;0),'ZASOBY N'!AU433,'ZASOBY N'!AU433)))))))))</f>
        <v/>
      </c>
      <c r="Z434" s="225" t="str">
        <f t="shared" si="163"/>
        <v/>
      </c>
      <c r="AA434" s="227" t="str">
        <f t="shared" si="144"/>
        <v/>
      </c>
      <c r="AB434" s="400" t="str">
        <f t="shared" si="164"/>
        <v/>
      </c>
      <c r="AC434" s="228" t="str">
        <f t="shared" si="143"/>
        <v/>
      </c>
      <c r="AD434" s="222">
        <f>IF(B434="",0,IF(F434="",0,INDEX(POBRANIE_!$B$6:$F$101,MATCH('UPR BILANS N'!$F434,POBRANIE_!$A$6:$A$101,0),2)))</f>
        <v>0</v>
      </c>
      <c r="AE434" s="224">
        <f>IF(OR('ZASOBY N'!G433="",'ZASOBY N'!E433=""),0,IF(B434="",0,'ZASOBY N'!G433*'ZASOBY N'!E433))</f>
        <v>0</v>
      </c>
      <c r="AF434" s="225">
        <f>IF('ZASOBY N'!O433="",0,'ZASOBY N'!O433)</f>
        <v>0</v>
      </c>
      <c r="AG434" s="225">
        <f>IF('ZASOBY N'!Q433="",0,'ZASOBY N'!Q433)</f>
        <v>0</v>
      </c>
      <c r="AH434" s="225">
        <f>IF('ZASOBY N'!V433="",0,'ZASOBY N'!V433)</f>
        <v>0</v>
      </c>
      <c r="AI434" s="225">
        <f>IF('ZASOBY N'!AG433="",0,'ZASOBY N'!AG433)</f>
        <v>0</v>
      </c>
      <c r="AJ434" s="225">
        <f>IF(NN!P436="",0,IF(NN!P436="BRAK kol.7","BRAK BADAŃ",NN!P436))</f>
        <v>0</v>
      </c>
      <c r="AK434" s="225">
        <f>IF(NN!AC436="",0,IF(NN!AC436="BRAK kol.7","BRAK BADAŃ",NN!AC436))</f>
        <v>0</v>
      </c>
      <c r="BJ434" s="414" t="str">
        <f>IF(AND(BL434=1,BM434=1,SUMIF($C434:$C$525,$C434,$AK434:$AK$525)=$AK434),$AK434,IF($BO434&gt;0,$BO434,IF(AND(COUNTIF($C$11:$C433,$C434)&gt;=1,COUNTIF($D433:$D433,$D434)&gt;=1),"",IF(AND(SUMIF($C434:$C$525,$C434,$AK434:$AK$525)&gt;=$AK434,SUMIF($D434:$D$525,$D434,$AK434:$AK$525)&gt;=$AK434),SUMIF($C434:$C$525,$C434,$AK434:$AK$525),""))))</f>
        <v/>
      </c>
      <c r="BL434" s="409">
        <f>COUNTIFS('ZASOBY N'!$B433:$B$525,'ZASOBY N'!$B433,'ZASOBY N'!$C433:'ZASOBY N'!$C$525,'ZASOBY N'!$C433,'ZASOBY N'!$D433:'ZASOBY N'!$D$525,'ZASOBY N'!$D433,'ZASOBY N'!$H433:'ZASOBY N'!$H$525,'ZASOBY N'!$H433 )</f>
        <v>0</v>
      </c>
      <c r="BM434" s="410">
        <f>COUNTIFS('ZASOBY N'!$B$10:$B433,'ZASOBY N'!$B433,'ZASOBY N'!$C$10:'ZASOBY N'!$C433,'ZASOBY N'!$C433,'ZASOBY N'!$D$10:'ZASOBY N'!$D433,'ZASOBY N'!$D433,'ZASOBY N'!$H$10:'ZASOBY N'!$H433,'ZASOBY N'!$H433 )</f>
        <v>0</v>
      </c>
      <c r="BN434" s="411">
        <f t="shared" si="145"/>
        <v>0</v>
      </c>
      <c r="BO434" s="412">
        <f t="shared" si="146"/>
        <v>0</v>
      </c>
      <c r="BP434" s="94" t="str">
        <f t="shared" si="147"/>
        <v/>
      </c>
      <c r="BQ434" s="414" t="str">
        <f>IF(AND(BS434=1,BT434=1,SUMIF($C434:$C$525,$C434,$AJ434:$AJ$525)=$AJ434),$AJ434,IF($BV434&gt;0,$BV434,IF(AND(COUNTIF($C$11:$C433,$C434)&gt;=1,COUNTIF($D433:$D433,$D434)&gt;=1),"",IF(AND(SUMIF($C434:$C$525,$C434,$AJ434:$AJ$525)&gt;$AJ434,SUMIF($D434:$D$525,$D434,$AJ434:$AJ$525)&gt;$AJ434),SUMIF($C434:$C$525,$C434,$AJ434:$AJ$525),""))))</f>
        <v/>
      </c>
      <c r="BS434" s="409">
        <f>COUNTIFS('ZASOBY N'!$B433:$B$525,'ZASOBY N'!$B433,'ZASOBY N'!$C433:'ZASOBY N'!$C$525,'ZASOBY N'!$C433,'ZASOBY N'!$D433:'ZASOBY N'!$D$525,'ZASOBY N'!$D433,'ZASOBY N'!$H433:'ZASOBY N'!$H$525,'ZASOBY N'!$H433 )</f>
        <v>0</v>
      </c>
      <c r="BT434" s="410">
        <f>COUNTIFS('ZASOBY N'!$B$10:$B433,'ZASOBY N'!$B433,'ZASOBY N'!$C$10:'ZASOBY N'!$C433,'ZASOBY N'!$C433,'ZASOBY N'!$D$10:'ZASOBY N'!$D433,'ZASOBY N'!$D433,'ZASOBY N'!$H$10:'ZASOBY N'!$H433,'ZASOBY N'!$H433 )</f>
        <v>0</v>
      </c>
      <c r="BU434" s="411">
        <f t="shared" si="148"/>
        <v>0</v>
      </c>
      <c r="BV434" s="412">
        <f t="shared" si="149"/>
        <v>0</v>
      </c>
      <c r="BW434" s="94" t="s">
        <v>499</v>
      </c>
      <c r="BX434" s="414" t="str">
        <f>IF(AND(BZ434=1,CA434=1,SUMIF($C434:$C$525,$C434,$AI434:$AI$525)=$AI434),$AI434,IF($CC434&gt;0,$CC434,IF(AND(COUNTIF($C$11:$C433,$C434)&gt;=1,COUNTIF($D433:$D433,$D434)&gt;=1),"",IF(AND(SUMIF($C434:$C$525,$C434,$AI434:$AI$525)&gt;$AI434,SUMIF($D434:$D$525,$D434,$AI434:$AI$525)&gt;$IG434),_xlfn.AGGREGATE(14,4,$CB$11:$CB$31*($C$11:$C$31=$C434),1),""))))</f>
        <v/>
      </c>
      <c r="BZ434" s="409">
        <f>COUNTIFS('ZASOBY N'!$B433:$B$525,'ZASOBY N'!$B433,'ZASOBY N'!$C433:'ZASOBY N'!$C$525,'ZASOBY N'!$C433,'ZASOBY N'!$D433:'ZASOBY N'!$D$525,'ZASOBY N'!$D433,'ZASOBY N'!$H433:'ZASOBY N'!$H$525,'ZASOBY N'!$H433 )</f>
        <v>0</v>
      </c>
      <c r="CA434" s="410">
        <f>COUNTIFS('ZASOBY N'!$B$10:$B433,'ZASOBY N'!$B433,'ZASOBY N'!$C$10:'ZASOBY N'!$C433,'ZASOBY N'!$C433,'ZASOBY N'!$D$10:'ZASOBY N'!$D433,'ZASOBY N'!$D433,'ZASOBY N'!$H$10:'ZASOBY N'!$H433,'ZASOBY N'!$H433 )</f>
        <v>0</v>
      </c>
      <c r="CB434" s="411">
        <f t="shared" si="150"/>
        <v>0</v>
      </c>
      <c r="CC434" s="412">
        <f t="shared" si="151"/>
        <v>0</v>
      </c>
      <c r="CE434" s="414" t="str">
        <f>IF(AND(CG434=1,CH434=1,SUMIF($C434:$C$525,$C434,$AH434:$AH$525)=$AH434),$AH434,IF($CJ434&gt;0,$CJ434,IF(AND(COUNTIF($C$11:$C433,$C434)&gt;=1,COUNTIF($D433:$D433,$D434)&gt;=1),"",IF(AND(SUMIF($C434:$C$525,$C434,$AH434:$AH$525)&gt;$AH434,SUMIF($D434:$D$525,$D434,$AH434:$AH$525)&gt;$AH434),_xlfn.AGGREGATE(14,4,$CI$11:$CI$31*($C$11:$C$31=$C434),1),""))))</f>
        <v/>
      </c>
      <c r="CG434" s="409">
        <f>COUNTIFS('ZASOBY N'!$B433:$B$525,'ZASOBY N'!$B433,'ZASOBY N'!$C433:'ZASOBY N'!$C$525,'ZASOBY N'!$C433,'ZASOBY N'!$D433:'ZASOBY N'!$D$525,'ZASOBY N'!$D433,'ZASOBY N'!$H433:'ZASOBY N'!$H$525,'ZASOBY N'!$H433 )</f>
        <v>0</v>
      </c>
      <c r="CH434" s="410">
        <f>COUNTIFS('ZASOBY N'!$B$10:$B433,'ZASOBY N'!$B433,'ZASOBY N'!$C$10:'ZASOBY N'!$C433,'ZASOBY N'!$C433,'ZASOBY N'!$D$10:'ZASOBY N'!$D433,'ZASOBY N'!$D433,'ZASOBY N'!$H$10:'ZASOBY N'!$H433,'ZASOBY N'!$H433 )</f>
        <v>0</v>
      </c>
      <c r="CI434" s="411">
        <f t="shared" si="152"/>
        <v>0</v>
      </c>
      <c r="CJ434" s="412">
        <f t="shared" si="153"/>
        <v>0</v>
      </c>
      <c r="CL434" s="414" t="str">
        <f>IF(AND(CN434=1,CO434=1,SUMIF($C434:$C$525,$C434,$AG434:$AG$525)=$AG434),$AG434,IF($CQ434&gt;0,$CQ434,IF(AND(COUNTIF($C$11:$C433,$C434)&gt;=1,COUNTIF($D433:$D433,$D434)&gt;=1),"",IF(AND(SUMIF($C434:$C$525,$C434,$AG434:$AG$525)&gt;$AG434,SUMIF($D434:$D$525,$D434,$AG434:$AG$525)&gt;$AG434),_xlfn.AGGREGATE(14,4,$CP$11:$CP$31*($C$11:$C$31=$C434),1),""))))</f>
        <v/>
      </c>
      <c r="CN434" s="409">
        <f>COUNTIFS('ZASOBY N'!$B433:$B$525,'ZASOBY N'!$B433,'ZASOBY N'!$C433:'ZASOBY N'!$C$525,'ZASOBY N'!$C433,'ZASOBY N'!$D433:'ZASOBY N'!$D$525,'ZASOBY N'!$D433,'ZASOBY N'!$H433:'ZASOBY N'!$H$525,'ZASOBY N'!$H433 )</f>
        <v>0</v>
      </c>
      <c r="CO434" s="410">
        <f>COUNTIFS('ZASOBY N'!$B$10:$B433,'ZASOBY N'!$B433,'ZASOBY N'!$C$10:'ZASOBY N'!$C433,'ZASOBY N'!$C433,'ZASOBY N'!$D$10:'ZASOBY N'!$D433,'ZASOBY N'!$D433,'ZASOBY N'!$H$10:'ZASOBY N'!$H433,'ZASOBY N'!$H433 )</f>
        <v>0</v>
      </c>
      <c r="CP434" s="411">
        <f t="shared" si="154"/>
        <v>0</v>
      </c>
      <c r="CQ434" s="412">
        <f t="shared" si="155"/>
        <v>0</v>
      </c>
      <c r="CS434" s="414" t="str">
        <f>IF(AND(CU434=1,CV434=1,SUMIF($C434:$C$525,$C434,$AF434:$AF$525)=$AF434),$AF434,IF($CX434&gt;0,$CX434,IF(AND(COUNTIF($C$11:$C433,$C434)&gt;=1,COUNTIF($D433:$D433,$D434)&gt;=1),"",IF(AND(SUMIF($C434:$C$525,$C434,$AF434:$AF$525)&gt;$AF434,SUMIF($D434:$D$525,$D434,$AF434:$AF$525)&gt;$AF434),_xlfn.AGGREGATE(14,4,$CW$11:$CW$31*($C$11:$C$31=$C434),1),""))))</f>
        <v/>
      </c>
      <c r="CU434" s="409">
        <f>COUNTIFS('ZASOBY N'!$B433:$B$525,'ZASOBY N'!$B433,'ZASOBY N'!$C433:'ZASOBY N'!$C$525,'ZASOBY N'!$C433,'ZASOBY N'!$D433:'ZASOBY N'!$D$525,'ZASOBY N'!$D433,'ZASOBY N'!$H433:'ZASOBY N'!$H$525,'ZASOBY N'!$H433 )</f>
        <v>0</v>
      </c>
      <c r="CV434" s="410">
        <f>COUNTIFS('ZASOBY N'!$B$10:$B433,'ZASOBY N'!$B433,'ZASOBY N'!$C$10:'ZASOBY N'!$C433,'ZASOBY N'!$C433,'ZASOBY N'!$D$10:'ZASOBY N'!$D433,'ZASOBY N'!$D433,'ZASOBY N'!$H$10:'ZASOBY N'!$H433,'ZASOBY N'!$H433 )</f>
        <v>0</v>
      </c>
      <c r="CW434" s="411">
        <f t="shared" si="156"/>
        <v>0</v>
      </c>
      <c r="CX434" s="412">
        <f t="shared" si="157"/>
        <v>0</v>
      </c>
      <c r="CZ434" s="414" t="str">
        <f>IF(AND(DB434=1,DC434=1,SUMIF($C434:$C$525,$C434,$AE434:$AE$525)=$AE434),$AE434,IF($DE434&gt;0,$DE434,IF(AND(COUNTIF($C$11:$C433,$C434)&gt;=1,COUNTIF($D433:$D433,$D434)&gt;=1),"",IF(AND(SUMIF($C434:$C$525,$C434,$AE434:$AE$525)&gt;$AE434,SUMIF($D434:$D$525,$D434,$AE434:$AE$525)&gt;$AE434),_xlfn.AGGREGATE(14,4,$DD$11:$DD$31*($C$11:$C$31=$C434),1),""))))</f>
        <v/>
      </c>
      <c r="DB434" s="409">
        <f>COUNTIFS('ZASOBY N'!$B433:$B$525,'ZASOBY N'!$B433,'ZASOBY N'!$C433:'ZASOBY N'!$C$525,'ZASOBY N'!$C433,'ZASOBY N'!$D433:'ZASOBY N'!$D$525,'ZASOBY N'!$D433,'ZASOBY N'!$H433:'ZASOBY N'!$H$525,'ZASOBY N'!$H433 )</f>
        <v>0</v>
      </c>
      <c r="DC434" s="410">
        <f>COUNTIFS('ZASOBY N'!$B$10:$B433,'ZASOBY N'!$B433,'ZASOBY N'!$C$10:'ZASOBY N'!$C433,'ZASOBY N'!$C433,'ZASOBY N'!$D$10:'ZASOBY N'!$D433,'ZASOBY N'!$D433,'ZASOBY N'!$H$10:'ZASOBY N'!$H433,'ZASOBY N'!$H433 )</f>
        <v>0</v>
      </c>
      <c r="DD434" s="411">
        <f t="shared" si="158"/>
        <v>0</v>
      </c>
      <c r="DE434" s="412">
        <f t="shared" si="159"/>
        <v>0</v>
      </c>
      <c r="DF434" s="399" t="str">
        <f>IF(AND(DI434=1,DJ434=1,SUMIF($C434:$C$525,$C434,$AD434:$AD$525)=$AD434),$AD434,IF($DL434&gt;0,$DL434,IF(B434="","",IF(AND(COUNTIF($C$11:$C433,$C434)&gt;=1,COUNTIF($D433:$D433,$D434)&gt;=1,COUNTIF($Z431:$Z433,$C434)=0),"",IF(AND(COUNTIF($C$11:$C433,$C434)&gt;=1,COUNTIF($D433:$D433,$D434)&gt;=1),"UJĘTO WYŻEJ",IF(AND(SUMIF($C434:$C$525,$C434,$AD434:$AD$525)&gt;$AD434,SUMIF($D434:$D$525,$D434,$AD434:$AD$525)&gt;$AD434),_xlfn.AGGREGATE(14,4,$DK$11:$DK$31*($C$11:$C$31=$C434),1),""))))))</f>
        <v/>
      </c>
      <c r="DG434" s="414" t="str">
        <f>IF(AND(DI434=1,DJ434=1,SUMIF($C434:$C$525,$C434,$AD434:$AD$525)=$AD434),$AD434,IF($DL434&gt;0,$DL434,IF(AND(COUNTIF($C$11:$C433,$C434)&gt;=1,COUNTIF($D433:$D433,$D434)&gt;=1),"",IF(AND(SUMIF($C434:$C$525,$C434,$AD434:$AD$525)&gt;$AD434,SUMIF($D434:$D$525,$D434,$AD434:$AD$525)&gt;$AD434),_xlfn.AGGREGATE(14,4,$DK$11:$DK$31*($C$11:$C$31=$C434),1),""))))</f>
        <v/>
      </c>
      <c r="DI434" s="409">
        <f>COUNTIFS('ZASOBY N'!$B433:$B$525,'ZASOBY N'!$B433,'ZASOBY N'!$C433:'ZASOBY N'!$C$525,'ZASOBY N'!$C433,'ZASOBY N'!$D433:'ZASOBY N'!$D$525,'ZASOBY N'!$D433,'ZASOBY N'!$H433:'ZASOBY N'!$H$525,'ZASOBY N'!$H433 )</f>
        <v>0</v>
      </c>
      <c r="DJ434" s="410">
        <f>COUNTIFS('ZASOBY N'!$B$10:$B433,'ZASOBY N'!$B433,'ZASOBY N'!$C$10:'ZASOBY N'!$C433,'ZASOBY N'!$C433,'ZASOBY N'!$D$10:'ZASOBY N'!$D433,'ZASOBY N'!$D433,'ZASOBY N'!$H$10:'ZASOBY N'!$H433,'ZASOBY N'!$H433 )</f>
        <v>0</v>
      </c>
      <c r="DK434" s="411">
        <f t="shared" si="160"/>
        <v>0</v>
      </c>
      <c r="DL434" s="412">
        <f t="shared" si="161"/>
        <v>0</v>
      </c>
    </row>
    <row r="435" spans="1:116" ht="18.899999999999999" customHeight="1" x14ac:dyDescent="0.3">
      <c r="A435" s="219"/>
      <c r="B435" s="152" t="str">
        <f>IF('ZASOBY N'!A434="","",'ZASOBY N'!A434)</f>
        <v/>
      </c>
      <c r="C435" s="462" t="str">
        <f>IF('ZASOBY N'!C434="","",'ZASOBY N'!C434)</f>
        <v/>
      </c>
      <c r="D435" s="137" t="str">
        <f>IF('ZASOBY N'!B434="","",'ZASOBY N'!B434)</f>
        <v/>
      </c>
      <c r="E435" s="138"/>
      <c r="F435" s="356" t="str">
        <f>IF('ZASOBY N'!D434="","",'ZASOBY N'!D434)</f>
        <v/>
      </c>
      <c r="G435" s="220" t="str">
        <f>IF('ZASOBY N'!G434="","",'ZASOBY N'!G434)</f>
        <v/>
      </c>
      <c r="H435" s="221" t="str">
        <f>IF('ZASOBY N'!F434="","",'ZASOBY N'!F434)</f>
        <v/>
      </c>
      <c r="I435" s="221" t="str">
        <f>IF('ZASOBY N'!G434="","",'ZASOBY N'!G434)</f>
        <v/>
      </c>
      <c r="J435" s="221" t="str">
        <f>IF('ZASOBY N'!H434="","",'ZASOBY N'!H434)</f>
        <v/>
      </c>
      <c r="K435" s="214">
        <v>0</v>
      </c>
      <c r="L435" s="214">
        <v>0</v>
      </c>
      <c r="M435" s="214">
        <v>0</v>
      </c>
      <c r="N435" s="222" t="str">
        <f>IF('ZASOBY N'!BD434="x","",IF(W435="","",'ZASOBY N'!E434))</f>
        <v/>
      </c>
      <c r="O435" s="223">
        <v>0</v>
      </c>
      <c r="P435" s="223">
        <v>0</v>
      </c>
      <c r="Q435" s="226" t="str">
        <f>IF($N435="","",'UPR BILANS N'!G435*'UPR BILANS N'!N435)</f>
        <v/>
      </c>
      <c r="R435" s="225" t="str">
        <f>IF($N435="","",'ZASOBY N'!O434)</f>
        <v/>
      </c>
      <c r="S435" s="225" t="str">
        <f>IF($N435="","",IF('ZASOBY N'!Q434="",0,'ZASOBY N'!Q434))</f>
        <v/>
      </c>
      <c r="T435" s="225" t="str">
        <f>IF($N435="","",'ZASOBY N'!V434)</f>
        <v/>
      </c>
      <c r="U435" s="225" t="str">
        <f>IF($N435="","",IF('ZASOBY N'!AG434="",0,'ZASOBY N'!AG434))</f>
        <v/>
      </c>
      <c r="V435" s="225" t="str">
        <f>IF($N435="","",IF(NN!P437="",0,NN!P437))</f>
        <v/>
      </c>
      <c r="W435" s="225" t="str">
        <f t="shared" si="162"/>
        <v/>
      </c>
      <c r="X435" s="226" t="str">
        <f t="shared" si="142"/>
        <v/>
      </c>
      <c r="Y435" s="225" t="str">
        <f>IF('ZASOBY N'!AU434="","",IF(C435&lt;&gt;C434,'ZASOBY N'!AU434,IF(D435&lt;&gt;D434,'ZASOBY N'!AU434,IF(F435&lt;&gt;F434,'ZASOBY N'!AU434,IF(G435&lt;&gt;G434,'ZASOBY N'!AU434,IF(J435&lt;&gt;J434,'ZASOBY N'!AU434,IF(NN!AC437="","",IF(AND(C434=C435,H434=H435,J434=J435,NN!AC437&gt;0),"",IF(AND(C435=C436,H435=DO433,NN!CW435&gt;0),'ZASOBY N'!AU434,'ZASOBY N'!AU434)))))))))</f>
        <v/>
      </c>
      <c r="Z435" s="225" t="str">
        <f t="shared" si="163"/>
        <v/>
      </c>
      <c r="AA435" s="227" t="str">
        <f t="shared" si="144"/>
        <v/>
      </c>
      <c r="AB435" s="400" t="str">
        <f t="shared" si="164"/>
        <v/>
      </c>
      <c r="AC435" s="228" t="str">
        <f t="shared" si="143"/>
        <v/>
      </c>
      <c r="AD435" s="222">
        <f>IF(B435="",0,IF(F435="",0,INDEX(POBRANIE_!$B$6:$F$101,MATCH('UPR BILANS N'!$F435,POBRANIE_!$A$6:$A$101,0),2)))</f>
        <v>0</v>
      </c>
      <c r="AE435" s="224">
        <f>IF(OR('ZASOBY N'!G434="",'ZASOBY N'!E434=""),0,IF(B435="",0,'ZASOBY N'!G434*'ZASOBY N'!E434))</f>
        <v>0</v>
      </c>
      <c r="AF435" s="225">
        <f>IF('ZASOBY N'!O434="",0,'ZASOBY N'!O434)</f>
        <v>0</v>
      </c>
      <c r="AG435" s="225">
        <f>IF('ZASOBY N'!Q434="",0,'ZASOBY N'!Q434)</f>
        <v>0</v>
      </c>
      <c r="AH435" s="225">
        <f>IF('ZASOBY N'!V434="",0,'ZASOBY N'!V434)</f>
        <v>0</v>
      </c>
      <c r="AI435" s="225">
        <f>IF('ZASOBY N'!AG434="",0,'ZASOBY N'!AG434)</f>
        <v>0</v>
      </c>
      <c r="AJ435" s="225">
        <f>IF(NN!P437="",0,IF(NN!P437="BRAK kol.7","BRAK BADAŃ",NN!P437))</f>
        <v>0</v>
      </c>
      <c r="AK435" s="225">
        <f>IF(NN!AC437="",0,IF(NN!AC437="BRAK kol.7","BRAK BADAŃ",NN!AC437))</f>
        <v>0</v>
      </c>
      <c r="BJ435" s="414" t="str">
        <f>IF(AND(BL435=1,BM435=1,SUMIF($C435:$C$525,$C435,$AK435:$AK$525)=$AK435),$AK435,IF($BO435&gt;0,$BO435,IF(AND(COUNTIF($C$11:$C434,$C435)&gt;=1,COUNTIF($D434:$D434,$D435)&gt;=1),"",IF(AND(SUMIF($C435:$C$525,$C435,$AK435:$AK$525)&gt;=$AK435,SUMIF($D435:$D$525,$D435,$AK435:$AK$525)&gt;=$AK435),SUMIF($C435:$C$525,$C435,$AK435:$AK$525),""))))</f>
        <v/>
      </c>
      <c r="BL435" s="409">
        <f>COUNTIFS('ZASOBY N'!$B434:$B$525,'ZASOBY N'!$B434,'ZASOBY N'!$C434:'ZASOBY N'!$C$525,'ZASOBY N'!$C434,'ZASOBY N'!$D434:'ZASOBY N'!$D$525,'ZASOBY N'!$D434,'ZASOBY N'!$H434:'ZASOBY N'!$H$525,'ZASOBY N'!$H434 )</f>
        <v>0</v>
      </c>
      <c r="BM435" s="410">
        <f>COUNTIFS('ZASOBY N'!$B$10:$B434,'ZASOBY N'!$B434,'ZASOBY N'!$C$10:'ZASOBY N'!$C434,'ZASOBY N'!$C434,'ZASOBY N'!$D$10:'ZASOBY N'!$D434,'ZASOBY N'!$D434,'ZASOBY N'!$H$10:'ZASOBY N'!$H434,'ZASOBY N'!$H434 )</f>
        <v>0</v>
      </c>
      <c r="BN435" s="411">
        <f t="shared" si="145"/>
        <v>0</v>
      </c>
      <c r="BO435" s="412">
        <f t="shared" si="146"/>
        <v>0</v>
      </c>
      <c r="BP435" s="94" t="str">
        <f t="shared" si="147"/>
        <v/>
      </c>
      <c r="BQ435" s="414" t="str">
        <f>IF(AND(BS435=1,BT435=1,SUMIF($C435:$C$525,$C435,$AJ435:$AJ$525)=$AJ435),$AJ435,IF($BV435&gt;0,$BV435,IF(AND(COUNTIF($C$11:$C434,$C435)&gt;=1,COUNTIF($D434:$D434,$D435)&gt;=1),"",IF(AND(SUMIF($C435:$C$525,$C435,$AJ435:$AJ$525)&gt;$AJ435,SUMIF($D435:$D$525,$D435,$AJ435:$AJ$525)&gt;$AJ435),SUMIF($C435:$C$525,$C435,$AJ435:$AJ$525),""))))</f>
        <v/>
      </c>
      <c r="BS435" s="409">
        <f>COUNTIFS('ZASOBY N'!$B434:$B$525,'ZASOBY N'!$B434,'ZASOBY N'!$C434:'ZASOBY N'!$C$525,'ZASOBY N'!$C434,'ZASOBY N'!$D434:'ZASOBY N'!$D$525,'ZASOBY N'!$D434,'ZASOBY N'!$H434:'ZASOBY N'!$H$525,'ZASOBY N'!$H434 )</f>
        <v>0</v>
      </c>
      <c r="BT435" s="410">
        <f>COUNTIFS('ZASOBY N'!$B$10:$B434,'ZASOBY N'!$B434,'ZASOBY N'!$C$10:'ZASOBY N'!$C434,'ZASOBY N'!$C434,'ZASOBY N'!$D$10:'ZASOBY N'!$D434,'ZASOBY N'!$D434,'ZASOBY N'!$H$10:'ZASOBY N'!$H434,'ZASOBY N'!$H434 )</f>
        <v>0</v>
      </c>
      <c r="BU435" s="411">
        <f t="shared" si="148"/>
        <v>0</v>
      </c>
      <c r="BV435" s="412">
        <f t="shared" si="149"/>
        <v>0</v>
      </c>
      <c r="BW435" s="94" t="s">
        <v>499</v>
      </c>
      <c r="BX435" s="414" t="str">
        <f>IF(AND(BZ435=1,CA435=1,SUMIF($C435:$C$525,$C435,$AI435:$AI$525)=$AI435),$AI435,IF($CC435&gt;0,$CC435,IF(AND(COUNTIF($C$11:$C434,$C435)&gt;=1,COUNTIF($D434:$D434,$D435)&gt;=1),"",IF(AND(SUMIF($C435:$C$525,$C435,$AI435:$AI$525)&gt;$AI435,SUMIF($D435:$D$525,$D435,$AI435:$AI$525)&gt;$IG435),_xlfn.AGGREGATE(14,4,$CB$11:$CB$31*($C$11:$C$31=$C435),1),""))))</f>
        <v/>
      </c>
      <c r="BZ435" s="409">
        <f>COUNTIFS('ZASOBY N'!$B434:$B$525,'ZASOBY N'!$B434,'ZASOBY N'!$C434:'ZASOBY N'!$C$525,'ZASOBY N'!$C434,'ZASOBY N'!$D434:'ZASOBY N'!$D$525,'ZASOBY N'!$D434,'ZASOBY N'!$H434:'ZASOBY N'!$H$525,'ZASOBY N'!$H434 )</f>
        <v>0</v>
      </c>
      <c r="CA435" s="410">
        <f>COUNTIFS('ZASOBY N'!$B$10:$B434,'ZASOBY N'!$B434,'ZASOBY N'!$C$10:'ZASOBY N'!$C434,'ZASOBY N'!$C434,'ZASOBY N'!$D$10:'ZASOBY N'!$D434,'ZASOBY N'!$D434,'ZASOBY N'!$H$10:'ZASOBY N'!$H434,'ZASOBY N'!$H434 )</f>
        <v>0</v>
      </c>
      <c r="CB435" s="411">
        <f t="shared" si="150"/>
        <v>0</v>
      </c>
      <c r="CC435" s="412">
        <f t="shared" si="151"/>
        <v>0</v>
      </c>
      <c r="CE435" s="414" t="str">
        <f>IF(AND(CG435=1,CH435=1,SUMIF($C435:$C$525,$C435,$AH435:$AH$525)=$AH435),$AH435,IF($CJ435&gt;0,$CJ435,IF(AND(COUNTIF($C$11:$C434,$C435)&gt;=1,COUNTIF($D434:$D434,$D435)&gt;=1),"",IF(AND(SUMIF($C435:$C$525,$C435,$AH435:$AH$525)&gt;$AH435,SUMIF($D435:$D$525,$D435,$AH435:$AH$525)&gt;$AH435),_xlfn.AGGREGATE(14,4,$CI$11:$CI$31*($C$11:$C$31=$C435),1),""))))</f>
        <v/>
      </c>
      <c r="CG435" s="409">
        <f>COUNTIFS('ZASOBY N'!$B434:$B$525,'ZASOBY N'!$B434,'ZASOBY N'!$C434:'ZASOBY N'!$C$525,'ZASOBY N'!$C434,'ZASOBY N'!$D434:'ZASOBY N'!$D$525,'ZASOBY N'!$D434,'ZASOBY N'!$H434:'ZASOBY N'!$H$525,'ZASOBY N'!$H434 )</f>
        <v>0</v>
      </c>
      <c r="CH435" s="410">
        <f>COUNTIFS('ZASOBY N'!$B$10:$B434,'ZASOBY N'!$B434,'ZASOBY N'!$C$10:'ZASOBY N'!$C434,'ZASOBY N'!$C434,'ZASOBY N'!$D$10:'ZASOBY N'!$D434,'ZASOBY N'!$D434,'ZASOBY N'!$H$10:'ZASOBY N'!$H434,'ZASOBY N'!$H434 )</f>
        <v>0</v>
      </c>
      <c r="CI435" s="411">
        <f t="shared" si="152"/>
        <v>0</v>
      </c>
      <c r="CJ435" s="412">
        <f t="shared" si="153"/>
        <v>0</v>
      </c>
      <c r="CL435" s="414" t="str">
        <f>IF(AND(CN435=1,CO435=1,SUMIF($C435:$C$525,$C435,$AG435:$AG$525)=$AG435),$AG435,IF($CQ435&gt;0,$CQ435,IF(AND(COUNTIF($C$11:$C434,$C435)&gt;=1,COUNTIF($D434:$D434,$D435)&gt;=1),"",IF(AND(SUMIF($C435:$C$525,$C435,$AG435:$AG$525)&gt;$AG435,SUMIF($D435:$D$525,$D435,$AG435:$AG$525)&gt;$AG435),_xlfn.AGGREGATE(14,4,$CP$11:$CP$31*($C$11:$C$31=$C435),1),""))))</f>
        <v/>
      </c>
      <c r="CN435" s="409">
        <f>COUNTIFS('ZASOBY N'!$B434:$B$525,'ZASOBY N'!$B434,'ZASOBY N'!$C434:'ZASOBY N'!$C$525,'ZASOBY N'!$C434,'ZASOBY N'!$D434:'ZASOBY N'!$D$525,'ZASOBY N'!$D434,'ZASOBY N'!$H434:'ZASOBY N'!$H$525,'ZASOBY N'!$H434 )</f>
        <v>0</v>
      </c>
      <c r="CO435" s="410">
        <f>COUNTIFS('ZASOBY N'!$B$10:$B434,'ZASOBY N'!$B434,'ZASOBY N'!$C$10:'ZASOBY N'!$C434,'ZASOBY N'!$C434,'ZASOBY N'!$D$10:'ZASOBY N'!$D434,'ZASOBY N'!$D434,'ZASOBY N'!$H$10:'ZASOBY N'!$H434,'ZASOBY N'!$H434 )</f>
        <v>0</v>
      </c>
      <c r="CP435" s="411">
        <f t="shared" si="154"/>
        <v>0</v>
      </c>
      <c r="CQ435" s="412">
        <f t="shared" si="155"/>
        <v>0</v>
      </c>
      <c r="CS435" s="414" t="str">
        <f>IF(AND(CU435=1,CV435=1,SUMIF($C435:$C$525,$C435,$AF435:$AF$525)=$AF435),$AF435,IF($CX435&gt;0,$CX435,IF(AND(COUNTIF($C$11:$C434,$C435)&gt;=1,COUNTIF($D434:$D434,$D435)&gt;=1),"",IF(AND(SUMIF($C435:$C$525,$C435,$AF435:$AF$525)&gt;$AF435,SUMIF($D435:$D$525,$D435,$AF435:$AF$525)&gt;$AF435),_xlfn.AGGREGATE(14,4,$CW$11:$CW$31*($C$11:$C$31=$C435),1),""))))</f>
        <v/>
      </c>
      <c r="CU435" s="409">
        <f>COUNTIFS('ZASOBY N'!$B434:$B$525,'ZASOBY N'!$B434,'ZASOBY N'!$C434:'ZASOBY N'!$C$525,'ZASOBY N'!$C434,'ZASOBY N'!$D434:'ZASOBY N'!$D$525,'ZASOBY N'!$D434,'ZASOBY N'!$H434:'ZASOBY N'!$H$525,'ZASOBY N'!$H434 )</f>
        <v>0</v>
      </c>
      <c r="CV435" s="410">
        <f>COUNTIFS('ZASOBY N'!$B$10:$B434,'ZASOBY N'!$B434,'ZASOBY N'!$C$10:'ZASOBY N'!$C434,'ZASOBY N'!$C434,'ZASOBY N'!$D$10:'ZASOBY N'!$D434,'ZASOBY N'!$D434,'ZASOBY N'!$H$10:'ZASOBY N'!$H434,'ZASOBY N'!$H434 )</f>
        <v>0</v>
      </c>
      <c r="CW435" s="411">
        <f t="shared" si="156"/>
        <v>0</v>
      </c>
      <c r="CX435" s="412">
        <f t="shared" si="157"/>
        <v>0</v>
      </c>
      <c r="CZ435" s="414" t="str">
        <f>IF(AND(DB435=1,DC435=1,SUMIF($C435:$C$525,$C435,$AE435:$AE$525)=$AE435),$AE435,IF($DE435&gt;0,$DE435,IF(AND(COUNTIF($C$11:$C434,$C435)&gt;=1,COUNTIF($D434:$D434,$D435)&gt;=1),"",IF(AND(SUMIF($C435:$C$525,$C435,$AE435:$AE$525)&gt;$AE435,SUMIF($D435:$D$525,$D435,$AE435:$AE$525)&gt;$AE435),_xlfn.AGGREGATE(14,4,$DD$11:$DD$31*($C$11:$C$31=$C435),1),""))))</f>
        <v/>
      </c>
      <c r="DB435" s="409">
        <f>COUNTIFS('ZASOBY N'!$B434:$B$525,'ZASOBY N'!$B434,'ZASOBY N'!$C434:'ZASOBY N'!$C$525,'ZASOBY N'!$C434,'ZASOBY N'!$D434:'ZASOBY N'!$D$525,'ZASOBY N'!$D434,'ZASOBY N'!$H434:'ZASOBY N'!$H$525,'ZASOBY N'!$H434 )</f>
        <v>0</v>
      </c>
      <c r="DC435" s="410">
        <f>COUNTIFS('ZASOBY N'!$B$10:$B434,'ZASOBY N'!$B434,'ZASOBY N'!$C$10:'ZASOBY N'!$C434,'ZASOBY N'!$C434,'ZASOBY N'!$D$10:'ZASOBY N'!$D434,'ZASOBY N'!$D434,'ZASOBY N'!$H$10:'ZASOBY N'!$H434,'ZASOBY N'!$H434 )</f>
        <v>0</v>
      </c>
      <c r="DD435" s="411">
        <f t="shared" si="158"/>
        <v>0</v>
      </c>
      <c r="DE435" s="412">
        <f t="shared" si="159"/>
        <v>0</v>
      </c>
      <c r="DF435" s="399" t="str">
        <f>IF(AND(DI435=1,DJ435=1,SUMIF($C435:$C$525,$C435,$AD435:$AD$525)=$AD435),$AD435,IF($DL435&gt;0,$DL435,IF(B435="","",IF(AND(COUNTIF($C$11:$C434,$C435)&gt;=1,COUNTIF($D434:$D434,$D435)&gt;=1,COUNTIF($Z432:$Z434,$C435)=0),"",IF(AND(COUNTIF($C$11:$C434,$C435)&gt;=1,COUNTIF($D434:$D434,$D435)&gt;=1),"UJĘTO WYŻEJ",IF(AND(SUMIF($C435:$C$525,$C435,$AD435:$AD$525)&gt;$AD435,SUMIF($D435:$D$525,$D435,$AD435:$AD$525)&gt;$AD435),_xlfn.AGGREGATE(14,4,$DK$11:$DK$31*($C$11:$C$31=$C435),1),""))))))</f>
        <v/>
      </c>
      <c r="DG435" s="414" t="str">
        <f>IF(AND(DI435=1,DJ435=1,SUMIF($C435:$C$525,$C435,$AD435:$AD$525)=$AD435),$AD435,IF($DL435&gt;0,$DL435,IF(AND(COUNTIF($C$11:$C434,$C435)&gt;=1,COUNTIF($D434:$D434,$D435)&gt;=1),"",IF(AND(SUMIF($C435:$C$525,$C435,$AD435:$AD$525)&gt;$AD435,SUMIF($D435:$D$525,$D435,$AD435:$AD$525)&gt;$AD435),_xlfn.AGGREGATE(14,4,$DK$11:$DK$31*($C$11:$C$31=$C435),1),""))))</f>
        <v/>
      </c>
      <c r="DI435" s="409">
        <f>COUNTIFS('ZASOBY N'!$B434:$B$525,'ZASOBY N'!$B434,'ZASOBY N'!$C434:'ZASOBY N'!$C$525,'ZASOBY N'!$C434,'ZASOBY N'!$D434:'ZASOBY N'!$D$525,'ZASOBY N'!$D434,'ZASOBY N'!$H434:'ZASOBY N'!$H$525,'ZASOBY N'!$H434 )</f>
        <v>0</v>
      </c>
      <c r="DJ435" s="410">
        <f>COUNTIFS('ZASOBY N'!$B$10:$B434,'ZASOBY N'!$B434,'ZASOBY N'!$C$10:'ZASOBY N'!$C434,'ZASOBY N'!$C434,'ZASOBY N'!$D$10:'ZASOBY N'!$D434,'ZASOBY N'!$D434,'ZASOBY N'!$H$10:'ZASOBY N'!$H434,'ZASOBY N'!$H434 )</f>
        <v>0</v>
      </c>
      <c r="DK435" s="411">
        <f t="shared" si="160"/>
        <v>0</v>
      </c>
      <c r="DL435" s="412">
        <f t="shared" si="161"/>
        <v>0</v>
      </c>
    </row>
    <row r="436" spans="1:116" ht="18.899999999999999" customHeight="1" x14ac:dyDescent="0.3">
      <c r="A436" s="219"/>
      <c r="B436" s="152" t="str">
        <f>IF('ZASOBY N'!A435="","",'ZASOBY N'!A435)</f>
        <v/>
      </c>
      <c r="C436" s="462" t="str">
        <f>IF('ZASOBY N'!C435="","",'ZASOBY N'!C435)</f>
        <v/>
      </c>
      <c r="D436" s="137" t="str">
        <f>IF('ZASOBY N'!B435="","",'ZASOBY N'!B435)</f>
        <v/>
      </c>
      <c r="E436" s="138"/>
      <c r="F436" s="356" t="str">
        <f>IF('ZASOBY N'!D435="","",'ZASOBY N'!D435)</f>
        <v/>
      </c>
      <c r="G436" s="220" t="str">
        <f>IF('ZASOBY N'!G435="","",'ZASOBY N'!G435)</f>
        <v/>
      </c>
      <c r="H436" s="221" t="str">
        <f>IF('ZASOBY N'!F435="","",'ZASOBY N'!F435)</f>
        <v/>
      </c>
      <c r="I436" s="221" t="str">
        <f>IF('ZASOBY N'!G435="","",'ZASOBY N'!G435)</f>
        <v/>
      </c>
      <c r="J436" s="221" t="str">
        <f>IF('ZASOBY N'!H435="","",'ZASOBY N'!H435)</f>
        <v/>
      </c>
      <c r="K436" s="214">
        <v>0</v>
      </c>
      <c r="L436" s="214">
        <v>0</v>
      </c>
      <c r="M436" s="214">
        <v>0</v>
      </c>
      <c r="N436" s="222" t="str">
        <f>IF('ZASOBY N'!BD435="x","",IF(W436="","",'ZASOBY N'!E435))</f>
        <v/>
      </c>
      <c r="O436" s="223">
        <v>0</v>
      </c>
      <c r="P436" s="223">
        <v>0</v>
      </c>
      <c r="Q436" s="226" t="str">
        <f>IF($N436="","",'UPR BILANS N'!G436*'UPR BILANS N'!N436)</f>
        <v/>
      </c>
      <c r="R436" s="225" t="str">
        <f>IF($N436="","",'ZASOBY N'!O435)</f>
        <v/>
      </c>
      <c r="S436" s="225" t="str">
        <f>IF($N436="","",IF('ZASOBY N'!Q435="",0,'ZASOBY N'!Q435))</f>
        <v/>
      </c>
      <c r="T436" s="225" t="str">
        <f>IF($N436="","",'ZASOBY N'!V435)</f>
        <v/>
      </c>
      <c r="U436" s="225" t="str">
        <f>IF($N436="","",IF('ZASOBY N'!AG435="",0,'ZASOBY N'!AG435))</f>
        <v/>
      </c>
      <c r="V436" s="225" t="str">
        <f>IF($N436="","",IF(NN!P438="",0,NN!P438))</f>
        <v/>
      </c>
      <c r="W436" s="225" t="str">
        <f t="shared" si="162"/>
        <v/>
      </c>
      <c r="X436" s="226" t="str">
        <f t="shared" si="142"/>
        <v/>
      </c>
      <c r="Y436" s="225" t="str">
        <f>IF('ZASOBY N'!AU435="","",IF(C436&lt;&gt;C435,'ZASOBY N'!AU435,IF(D436&lt;&gt;D435,'ZASOBY N'!AU435,IF(F436&lt;&gt;F435,'ZASOBY N'!AU435,IF(G436&lt;&gt;G435,'ZASOBY N'!AU435,IF(J436&lt;&gt;J435,'ZASOBY N'!AU435,IF(NN!AC438="","",IF(AND(C435=C436,H435=H436,J435=J436,NN!AC438&gt;0),"",IF(AND(C436=C437,H436=DO434,NN!CW436&gt;0),'ZASOBY N'!AU435,'ZASOBY N'!AU435)))))))))</f>
        <v/>
      </c>
      <c r="Z436" s="225" t="str">
        <f t="shared" si="163"/>
        <v/>
      </c>
      <c r="AA436" s="227" t="str">
        <f t="shared" si="144"/>
        <v/>
      </c>
      <c r="AB436" s="400" t="str">
        <f t="shared" si="164"/>
        <v/>
      </c>
      <c r="AC436" s="228" t="str">
        <f t="shared" si="143"/>
        <v/>
      </c>
      <c r="AD436" s="222">
        <f>IF(B436="",0,IF(F436="",0,INDEX(POBRANIE_!$B$6:$F$101,MATCH('UPR BILANS N'!$F436,POBRANIE_!$A$6:$A$101,0),2)))</f>
        <v>0</v>
      </c>
      <c r="AE436" s="224">
        <f>IF(OR('ZASOBY N'!G435="",'ZASOBY N'!E435=""),0,IF(B436="",0,'ZASOBY N'!G435*'ZASOBY N'!E435))</f>
        <v>0</v>
      </c>
      <c r="AF436" s="225">
        <f>IF('ZASOBY N'!O435="",0,'ZASOBY N'!O435)</f>
        <v>0</v>
      </c>
      <c r="AG436" s="225">
        <f>IF('ZASOBY N'!Q435="",0,'ZASOBY N'!Q435)</f>
        <v>0</v>
      </c>
      <c r="AH436" s="225">
        <f>IF('ZASOBY N'!V435="",0,'ZASOBY N'!V435)</f>
        <v>0</v>
      </c>
      <c r="AI436" s="225">
        <f>IF('ZASOBY N'!AG435="",0,'ZASOBY N'!AG435)</f>
        <v>0</v>
      </c>
      <c r="AJ436" s="225">
        <f>IF(NN!P438="",0,IF(NN!P438="BRAK kol.7","BRAK BADAŃ",NN!P438))</f>
        <v>0</v>
      </c>
      <c r="AK436" s="225">
        <f>IF(NN!AC438="",0,IF(NN!AC438="BRAK kol.7","BRAK BADAŃ",NN!AC438))</f>
        <v>0</v>
      </c>
      <c r="BJ436" s="414" t="str">
        <f>IF(AND(BL436=1,BM436=1,SUMIF($C436:$C$525,$C436,$AK436:$AK$525)=$AK436),$AK436,IF($BO436&gt;0,$BO436,IF(AND(COUNTIF($C$11:$C435,$C436)&gt;=1,COUNTIF($D435:$D435,$D436)&gt;=1),"",IF(AND(SUMIF($C436:$C$525,$C436,$AK436:$AK$525)&gt;=$AK436,SUMIF($D436:$D$525,$D436,$AK436:$AK$525)&gt;=$AK436),SUMIF($C436:$C$525,$C436,$AK436:$AK$525),""))))</f>
        <v/>
      </c>
      <c r="BL436" s="409">
        <f>COUNTIFS('ZASOBY N'!$B435:$B$525,'ZASOBY N'!$B435,'ZASOBY N'!$C435:'ZASOBY N'!$C$525,'ZASOBY N'!$C435,'ZASOBY N'!$D435:'ZASOBY N'!$D$525,'ZASOBY N'!$D435,'ZASOBY N'!$H435:'ZASOBY N'!$H$525,'ZASOBY N'!$H435 )</f>
        <v>0</v>
      </c>
      <c r="BM436" s="410">
        <f>COUNTIFS('ZASOBY N'!$B$10:$B435,'ZASOBY N'!$B435,'ZASOBY N'!$C$10:'ZASOBY N'!$C435,'ZASOBY N'!$C435,'ZASOBY N'!$D$10:'ZASOBY N'!$D435,'ZASOBY N'!$D435,'ZASOBY N'!$H$10:'ZASOBY N'!$H435,'ZASOBY N'!$H435 )</f>
        <v>0</v>
      </c>
      <c r="BN436" s="411">
        <f t="shared" si="145"/>
        <v>0</v>
      </c>
      <c r="BO436" s="412">
        <f t="shared" si="146"/>
        <v>0</v>
      </c>
      <c r="BP436" s="94" t="str">
        <f t="shared" si="147"/>
        <v/>
      </c>
      <c r="BQ436" s="414" t="str">
        <f>IF(AND(BS436=1,BT436=1,SUMIF($C436:$C$525,$C436,$AJ436:$AJ$525)=$AJ436),$AJ436,IF($BV436&gt;0,$BV436,IF(AND(COUNTIF($C$11:$C435,$C436)&gt;=1,COUNTIF($D435:$D435,$D436)&gt;=1),"",IF(AND(SUMIF($C436:$C$525,$C436,$AJ436:$AJ$525)&gt;$AJ436,SUMIF($D436:$D$525,$D436,$AJ436:$AJ$525)&gt;$AJ436),SUMIF($C436:$C$525,$C436,$AJ436:$AJ$525),""))))</f>
        <v/>
      </c>
      <c r="BS436" s="409">
        <f>COUNTIFS('ZASOBY N'!$B435:$B$525,'ZASOBY N'!$B435,'ZASOBY N'!$C435:'ZASOBY N'!$C$525,'ZASOBY N'!$C435,'ZASOBY N'!$D435:'ZASOBY N'!$D$525,'ZASOBY N'!$D435,'ZASOBY N'!$H435:'ZASOBY N'!$H$525,'ZASOBY N'!$H435 )</f>
        <v>0</v>
      </c>
      <c r="BT436" s="410">
        <f>COUNTIFS('ZASOBY N'!$B$10:$B435,'ZASOBY N'!$B435,'ZASOBY N'!$C$10:'ZASOBY N'!$C435,'ZASOBY N'!$C435,'ZASOBY N'!$D$10:'ZASOBY N'!$D435,'ZASOBY N'!$D435,'ZASOBY N'!$H$10:'ZASOBY N'!$H435,'ZASOBY N'!$H435 )</f>
        <v>0</v>
      </c>
      <c r="BU436" s="411">
        <f t="shared" si="148"/>
        <v>0</v>
      </c>
      <c r="BV436" s="412">
        <f t="shared" si="149"/>
        <v>0</v>
      </c>
      <c r="BW436" s="94" t="s">
        <v>499</v>
      </c>
      <c r="BX436" s="414" t="str">
        <f>IF(AND(BZ436=1,CA436=1,SUMIF($C436:$C$525,$C436,$AI436:$AI$525)=$AI436),$AI436,IF($CC436&gt;0,$CC436,IF(AND(COUNTIF($C$11:$C435,$C436)&gt;=1,COUNTIF($D435:$D435,$D436)&gt;=1),"",IF(AND(SUMIF($C436:$C$525,$C436,$AI436:$AI$525)&gt;$AI436,SUMIF($D436:$D$525,$D436,$AI436:$AI$525)&gt;$IG436),_xlfn.AGGREGATE(14,4,$CB$11:$CB$31*($C$11:$C$31=$C436),1),""))))</f>
        <v/>
      </c>
      <c r="BZ436" s="409">
        <f>COUNTIFS('ZASOBY N'!$B435:$B$525,'ZASOBY N'!$B435,'ZASOBY N'!$C435:'ZASOBY N'!$C$525,'ZASOBY N'!$C435,'ZASOBY N'!$D435:'ZASOBY N'!$D$525,'ZASOBY N'!$D435,'ZASOBY N'!$H435:'ZASOBY N'!$H$525,'ZASOBY N'!$H435 )</f>
        <v>0</v>
      </c>
      <c r="CA436" s="410">
        <f>COUNTIFS('ZASOBY N'!$B$10:$B435,'ZASOBY N'!$B435,'ZASOBY N'!$C$10:'ZASOBY N'!$C435,'ZASOBY N'!$C435,'ZASOBY N'!$D$10:'ZASOBY N'!$D435,'ZASOBY N'!$D435,'ZASOBY N'!$H$10:'ZASOBY N'!$H435,'ZASOBY N'!$H435 )</f>
        <v>0</v>
      </c>
      <c r="CB436" s="411">
        <f t="shared" si="150"/>
        <v>0</v>
      </c>
      <c r="CC436" s="412">
        <f t="shared" si="151"/>
        <v>0</v>
      </c>
      <c r="CE436" s="414" t="str">
        <f>IF(AND(CG436=1,CH436=1,SUMIF($C436:$C$525,$C436,$AH436:$AH$525)=$AH436),$AH436,IF($CJ436&gt;0,$CJ436,IF(AND(COUNTIF($C$11:$C435,$C436)&gt;=1,COUNTIF($D435:$D435,$D436)&gt;=1),"",IF(AND(SUMIF($C436:$C$525,$C436,$AH436:$AH$525)&gt;$AH436,SUMIF($D436:$D$525,$D436,$AH436:$AH$525)&gt;$AH436),_xlfn.AGGREGATE(14,4,$CI$11:$CI$31*($C$11:$C$31=$C436),1),""))))</f>
        <v/>
      </c>
      <c r="CG436" s="409">
        <f>COUNTIFS('ZASOBY N'!$B435:$B$525,'ZASOBY N'!$B435,'ZASOBY N'!$C435:'ZASOBY N'!$C$525,'ZASOBY N'!$C435,'ZASOBY N'!$D435:'ZASOBY N'!$D$525,'ZASOBY N'!$D435,'ZASOBY N'!$H435:'ZASOBY N'!$H$525,'ZASOBY N'!$H435 )</f>
        <v>0</v>
      </c>
      <c r="CH436" s="410">
        <f>COUNTIFS('ZASOBY N'!$B$10:$B435,'ZASOBY N'!$B435,'ZASOBY N'!$C$10:'ZASOBY N'!$C435,'ZASOBY N'!$C435,'ZASOBY N'!$D$10:'ZASOBY N'!$D435,'ZASOBY N'!$D435,'ZASOBY N'!$H$10:'ZASOBY N'!$H435,'ZASOBY N'!$H435 )</f>
        <v>0</v>
      </c>
      <c r="CI436" s="411">
        <f t="shared" si="152"/>
        <v>0</v>
      </c>
      <c r="CJ436" s="412">
        <f t="shared" si="153"/>
        <v>0</v>
      </c>
      <c r="CL436" s="414" t="str">
        <f>IF(AND(CN436=1,CO436=1,SUMIF($C436:$C$525,$C436,$AG436:$AG$525)=$AG436),$AG436,IF($CQ436&gt;0,$CQ436,IF(AND(COUNTIF($C$11:$C435,$C436)&gt;=1,COUNTIF($D435:$D435,$D436)&gt;=1),"",IF(AND(SUMIF($C436:$C$525,$C436,$AG436:$AG$525)&gt;$AG436,SUMIF($D436:$D$525,$D436,$AG436:$AG$525)&gt;$AG436),_xlfn.AGGREGATE(14,4,$CP$11:$CP$31*($C$11:$C$31=$C436),1),""))))</f>
        <v/>
      </c>
      <c r="CN436" s="409">
        <f>COUNTIFS('ZASOBY N'!$B435:$B$525,'ZASOBY N'!$B435,'ZASOBY N'!$C435:'ZASOBY N'!$C$525,'ZASOBY N'!$C435,'ZASOBY N'!$D435:'ZASOBY N'!$D$525,'ZASOBY N'!$D435,'ZASOBY N'!$H435:'ZASOBY N'!$H$525,'ZASOBY N'!$H435 )</f>
        <v>0</v>
      </c>
      <c r="CO436" s="410">
        <f>COUNTIFS('ZASOBY N'!$B$10:$B435,'ZASOBY N'!$B435,'ZASOBY N'!$C$10:'ZASOBY N'!$C435,'ZASOBY N'!$C435,'ZASOBY N'!$D$10:'ZASOBY N'!$D435,'ZASOBY N'!$D435,'ZASOBY N'!$H$10:'ZASOBY N'!$H435,'ZASOBY N'!$H435 )</f>
        <v>0</v>
      </c>
      <c r="CP436" s="411">
        <f t="shared" si="154"/>
        <v>0</v>
      </c>
      <c r="CQ436" s="412">
        <f t="shared" si="155"/>
        <v>0</v>
      </c>
      <c r="CS436" s="414" t="str">
        <f>IF(AND(CU436=1,CV436=1,SUMIF($C436:$C$525,$C436,$AF436:$AF$525)=$AF436),$AF436,IF($CX436&gt;0,$CX436,IF(AND(COUNTIF($C$11:$C435,$C436)&gt;=1,COUNTIF($D435:$D435,$D436)&gt;=1),"",IF(AND(SUMIF($C436:$C$525,$C436,$AF436:$AF$525)&gt;$AF436,SUMIF($D436:$D$525,$D436,$AF436:$AF$525)&gt;$AF436),_xlfn.AGGREGATE(14,4,$CW$11:$CW$31*($C$11:$C$31=$C436),1),""))))</f>
        <v/>
      </c>
      <c r="CU436" s="409">
        <f>COUNTIFS('ZASOBY N'!$B435:$B$525,'ZASOBY N'!$B435,'ZASOBY N'!$C435:'ZASOBY N'!$C$525,'ZASOBY N'!$C435,'ZASOBY N'!$D435:'ZASOBY N'!$D$525,'ZASOBY N'!$D435,'ZASOBY N'!$H435:'ZASOBY N'!$H$525,'ZASOBY N'!$H435 )</f>
        <v>0</v>
      </c>
      <c r="CV436" s="410">
        <f>COUNTIFS('ZASOBY N'!$B$10:$B435,'ZASOBY N'!$B435,'ZASOBY N'!$C$10:'ZASOBY N'!$C435,'ZASOBY N'!$C435,'ZASOBY N'!$D$10:'ZASOBY N'!$D435,'ZASOBY N'!$D435,'ZASOBY N'!$H$10:'ZASOBY N'!$H435,'ZASOBY N'!$H435 )</f>
        <v>0</v>
      </c>
      <c r="CW436" s="411">
        <f t="shared" si="156"/>
        <v>0</v>
      </c>
      <c r="CX436" s="412">
        <f t="shared" si="157"/>
        <v>0</v>
      </c>
      <c r="CZ436" s="414" t="str">
        <f>IF(AND(DB436=1,DC436=1,SUMIF($C436:$C$525,$C436,$AE436:$AE$525)=$AE436),$AE436,IF($DE436&gt;0,$DE436,IF(AND(COUNTIF($C$11:$C435,$C436)&gt;=1,COUNTIF($D435:$D435,$D436)&gt;=1),"",IF(AND(SUMIF($C436:$C$525,$C436,$AE436:$AE$525)&gt;$AE436,SUMIF($D436:$D$525,$D436,$AE436:$AE$525)&gt;$AE436),_xlfn.AGGREGATE(14,4,$DD$11:$DD$31*($C$11:$C$31=$C436),1),""))))</f>
        <v/>
      </c>
      <c r="DB436" s="409">
        <f>COUNTIFS('ZASOBY N'!$B435:$B$525,'ZASOBY N'!$B435,'ZASOBY N'!$C435:'ZASOBY N'!$C$525,'ZASOBY N'!$C435,'ZASOBY N'!$D435:'ZASOBY N'!$D$525,'ZASOBY N'!$D435,'ZASOBY N'!$H435:'ZASOBY N'!$H$525,'ZASOBY N'!$H435 )</f>
        <v>0</v>
      </c>
      <c r="DC436" s="410">
        <f>COUNTIFS('ZASOBY N'!$B$10:$B435,'ZASOBY N'!$B435,'ZASOBY N'!$C$10:'ZASOBY N'!$C435,'ZASOBY N'!$C435,'ZASOBY N'!$D$10:'ZASOBY N'!$D435,'ZASOBY N'!$D435,'ZASOBY N'!$H$10:'ZASOBY N'!$H435,'ZASOBY N'!$H435 )</f>
        <v>0</v>
      </c>
      <c r="DD436" s="411">
        <f t="shared" si="158"/>
        <v>0</v>
      </c>
      <c r="DE436" s="412">
        <f t="shared" si="159"/>
        <v>0</v>
      </c>
      <c r="DF436" s="399" t="str">
        <f>IF(AND(DI436=1,DJ436=1,SUMIF($C436:$C$525,$C436,$AD436:$AD$525)=$AD436),$AD436,IF($DL436&gt;0,$DL436,IF(B436="","",IF(AND(COUNTIF($C$11:$C435,$C436)&gt;=1,COUNTIF($D435:$D435,$D436)&gt;=1,COUNTIF($Z433:$Z435,$C436)=0),"",IF(AND(COUNTIF($C$11:$C435,$C436)&gt;=1,COUNTIF($D435:$D435,$D436)&gt;=1),"UJĘTO WYŻEJ",IF(AND(SUMIF($C436:$C$525,$C436,$AD436:$AD$525)&gt;$AD436,SUMIF($D436:$D$525,$D436,$AD436:$AD$525)&gt;$AD436),_xlfn.AGGREGATE(14,4,$DK$11:$DK$31*($C$11:$C$31=$C436),1),""))))))</f>
        <v/>
      </c>
      <c r="DG436" s="414" t="str">
        <f>IF(AND(DI436=1,DJ436=1,SUMIF($C436:$C$525,$C436,$AD436:$AD$525)=$AD436),$AD436,IF($DL436&gt;0,$DL436,IF(AND(COUNTIF($C$11:$C435,$C436)&gt;=1,COUNTIF($D435:$D435,$D436)&gt;=1),"",IF(AND(SUMIF($C436:$C$525,$C436,$AD436:$AD$525)&gt;$AD436,SUMIF($D436:$D$525,$D436,$AD436:$AD$525)&gt;$AD436),_xlfn.AGGREGATE(14,4,$DK$11:$DK$31*($C$11:$C$31=$C436),1),""))))</f>
        <v/>
      </c>
      <c r="DI436" s="409">
        <f>COUNTIFS('ZASOBY N'!$B435:$B$525,'ZASOBY N'!$B435,'ZASOBY N'!$C435:'ZASOBY N'!$C$525,'ZASOBY N'!$C435,'ZASOBY N'!$D435:'ZASOBY N'!$D$525,'ZASOBY N'!$D435,'ZASOBY N'!$H435:'ZASOBY N'!$H$525,'ZASOBY N'!$H435 )</f>
        <v>0</v>
      </c>
      <c r="DJ436" s="410">
        <f>COUNTIFS('ZASOBY N'!$B$10:$B435,'ZASOBY N'!$B435,'ZASOBY N'!$C$10:'ZASOBY N'!$C435,'ZASOBY N'!$C435,'ZASOBY N'!$D$10:'ZASOBY N'!$D435,'ZASOBY N'!$D435,'ZASOBY N'!$H$10:'ZASOBY N'!$H435,'ZASOBY N'!$H435 )</f>
        <v>0</v>
      </c>
      <c r="DK436" s="411">
        <f t="shared" si="160"/>
        <v>0</v>
      </c>
      <c r="DL436" s="412">
        <f t="shared" si="161"/>
        <v>0</v>
      </c>
    </row>
    <row r="437" spans="1:116" ht="18.899999999999999" customHeight="1" x14ac:dyDescent="0.3">
      <c r="A437" s="219"/>
      <c r="B437" s="152" t="str">
        <f>IF('ZASOBY N'!A436="","",'ZASOBY N'!A436)</f>
        <v/>
      </c>
      <c r="C437" s="462" t="str">
        <f>IF('ZASOBY N'!C436="","",'ZASOBY N'!C436)</f>
        <v/>
      </c>
      <c r="D437" s="137" t="str">
        <f>IF('ZASOBY N'!B436="","",'ZASOBY N'!B436)</f>
        <v/>
      </c>
      <c r="E437" s="138"/>
      <c r="F437" s="356" t="str">
        <f>IF('ZASOBY N'!D436="","",'ZASOBY N'!D436)</f>
        <v/>
      </c>
      <c r="G437" s="220" t="str">
        <f>IF('ZASOBY N'!G436="","",'ZASOBY N'!G436)</f>
        <v/>
      </c>
      <c r="H437" s="221" t="str">
        <f>IF('ZASOBY N'!F436="","",'ZASOBY N'!F436)</f>
        <v/>
      </c>
      <c r="I437" s="221" t="str">
        <f>IF('ZASOBY N'!G436="","",'ZASOBY N'!G436)</f>
        <v/>
      </c>
      <c r="J437" s="221" t="str">
        <f>IF('ZASOBY N'!H436="","",'ZASOBY N'!H436)</f>
        <v/>
      </c>
      <c r="K437" s="214">
        <v>0</v>
      </c>
      <c r="L437" s="214">
        <v>0</v>
      </c>
      <c r="M437" s="214">
        <v>0</v>
      </c>
      <c r="N437" s="222" t="str">
        <f>IF('ZASOBY N'!BD436="x","",IF(W437="","",'ZASOBY N'!E436))</f>
        <v/>
      </c>
      <c r="O437" s="223">
        <v>0</v>
      </c>
      <c r="P437" s="223">
        <v>0</v>
      </c>
      <c r="Q437" s="226" t="str">
        <f>IF($N437="","",'UPR BILANS N'!G437*'UPR BILANS N'!N437)</f>
        <v/>
      </c>
      <c r="R437" s="225" t="str">
        <f>IF($N437="","",'ZASOBY N'!O436)</f>
        <v/>
      </c>
      <c r="S437" s="225" t="str">
        <f>IF($N437="","",IF('ZASOBY N'!Q436="",0,'ZASOBY N'!Q436))</f>
        <v/>
      </c>
      <c r="T437" s="225" t="str">
        <f>IF($N437="","",'ZASOBY N'!V436)</f>
        <v/>
      </c>
      <c r="U437" s="225" t="str">
        <f>IF($N437="","",IF('ZASOBY N'!AG436="",0,'ZASOBY N'!AG436))</f>
        <v/>
      </c>
      <c r="V437" s="225" t="str">
        <f>IF($N437="","",IF(NN!P439="",0,NN!P439))</f>
        <v/>
      </c>
      <c r="W437" s="225" t="str">
        <f t="shared" si="162"/>
        <v/>
      </c>
      <c r="X437" s="226" t="str">
        <f t="shared" si="142"/>
        <v/>
      </c>
      <c r="Y437" s="225" t="str">
        <f>IF('ZASOBY N'!AU436="","",IF(C437&lt;&gt;C436,'ZASOBY N'!AU436,IF(D437&lt;&gt;D436,'ZASOBY N'!AU436,IF(F437&lt;&gt;F436,'ZASOBY N'!AU436,IF(G437&lt;&gt;G436,'ZASOBY N'!AU436,IF(J437&lt;&gt;J436,'ZASOBY N'!AU436,IF(NN!AC439="","",IF(AND(C436=C437,H436=H437,J436=J437,NN!AC439&gt;0),"",IF(AND(C437=C438,H437=DO435,NN!CW437&gt;0),'ZASOBY N'!AU436,'ZASOBY N'!AU436)))))))))</f>
        <v/>
      </c>
      <c r="Z437" s="225" t="str">
        <f t="shared" si="163"/>
        <v/>
      </c>
      <c r="AA437" s="227" t="str">
        <f t="shared" si="144"/>
        <v/>
      </c>
      <c r="AB437" s="400" t="str">
        <f t="shared" si="164"/>
        <v/>
      </c>
      <c r="AC437" s="228" t="str">
        <f t="shared" si="143"/>
        <v/>
      </c>
      <c r="AD437" s="222">
        <f>IF(B437="",0,IF(F437="",0,INDEX(POBRANIE_!$B$6:$F$101,MATCH('UPR BILANS N'!$F437,POBRANIE_!$A$6:$A$101,0),2)))</f>
        <v>0</v>
      </c>
      <c r="AE437" s="224">
        <f>IF(OR('ZASOBY N'!G436="",'ZASOBY N'!E436=""),0,IF(B437="",0,'ZASOBY N'!G436*'ZASOBY N'!E436))</f>
        <v>0</v>
      </c>
      <c r="AF437" s="225">
        <f>IF('ZASOBY N'!O436="",0,'ZASOBY N'!O436)</f>
        <v>0</v>
      </c>
      <c r="AG437" s="225">
        <f>IF('ZASOBY N'!Q436="",0,'ZASOBY N'!Q436)</f>
        <v>0</v>
      </c>
      <c r="AH437" s="225">
        <f>IF('ZASOBY N'!V436="",0,'ZASOBY N'!V436)</f>
        <v>0</v>
      </c>
      <c r="AI437" s="225">
        <f>IF('ZASOBY N'!AG436="",0,'ZASOBY N'!AG436)</f>
        <v>0</v>
      </c>
      <c r="AJ437" s="225">
        <f>IF(NN!P439="",0,IF(NN!P439="BRAK kol.7","BRAK BADAŃ",NN!P439))</f>
        <v>0</v>
      </c>
      <c r="AK437" s="225">
        <f>IF(NN!AC439="",0,IF(NN!AC439="BRAK kol.7","BRAK BADAŃ",NN!AC439))</f>
        <v>0</v>
      </c>
      <c r="BJ437" s="414" t="str">
        <f>IF(AND(BL437=1,BM437=1,SUMIF($C437:$C$525,$C437,$AK437:$AK$525)=$AK437),$AK437,IF($BO437&gt;0,$BO437,IF(AND(COUNTIF($C$11:$C436,$C437)&gt;=1,COUNTIF($D436:$D436,$D437)&gt;=1),"",IF(AND(SUMIF($C437:$C$525,$C437,$AK437:$AK$525)&gt;=$AK437,SUMIF($D437:$D$525,$D437,$AK437:$AK$525)&gt;=$AK437),SUMIF($C437:$C$525,$C437,$AK437:$AK$525),""))))</f>
        <v/>
      </c>
      <c r="BL437" s="409">
        <f>COUNTIFS('ZASOBY N'!$B436:$B$525,'ZASOBY N'!$B436,'ZASOBY N'!$C436:'ZASOBY N'!$C$525,'ZASOBY N'!$C436,'ZASOBY N'!$D436:'ZASOBY N'!$D$525,'ZASOBY N'!$D436,'ZASOBY N'!$H436:'ZASOBY N'!$H$525,'ZASOBY N'!$H436 )</f>
        <v>0</v>
      </c>
      <c r="BM437" s="410">
        <f>COUNTIFS('ZASOBY N'!$B$10:$B436,'ZASOBY N'!$B436,'ZASOBY N'!$C$10:'ZASOBY N'!$C436,'ZASOBY N'!$C436,'ZASOBY N'!$D$10:'ZASOBY N'!$D436,'ZASOBY N'!$D436,'ZASOBY N'!$H$10:'ZASOBY N'!$H436,'ZASOBY N'!$H436 )</f>
        <v>0</v>
      </c>
      <c r="BN437" s="411">
        <f t="shared" si="145"/>
        <v>0</v>
      </c>
      <c r="BO437" s="412">
        <f t="shared" si="146"/>
        <v>0</v>
      </c>
      <c r="BP437" s="94" t="str">
        <f t="shared" si="147"/>
        <v/>
      </c>
      <c r="BQ437" s="414" t="str">
        <f>IF(AND(BS437=1,BT437=1,SUMIF($C437:$C$525,$C437,$AJ437:$AJ$525)=$AJ437),$AJ437,IF($BV437&gt;0,$BV437,IF(AND(COUNTIF($C$11:$C436,$C437)&gt;=1,COUNTIF($D436:$D436,$D437)&gt;=1),"",IF(AND(SUMIF($C437:$C$525,$C437,$AJ437:$AJ$525)&gt;$AJ437,SUMIF($D437:$D$525,$D437,$AJ437:$AJ$525)&gt;$AJ437),SUMIF($C437:$C$525,$C437,$AJ437:$AJ$525),""))))</f>
        <v/>
      </c>
      <c r="BS437" s="409">
        <f>COUNTIFS('ZASOBY N'!$B436:$B$525,'ZASOBY N'!$B436,'ZASOBY N'!$C436:'ZASOBY N'!$C$525,'ZASOBY N'!$C436,'ZASOBY N'!$D436:'ZASOBY N'!$D$525,'ZASOBY N'!$D436,'ZASOBY N'!$H436:'ZASOBY N'!$H$525,'ZASOBY N'!$H436 )</f>
        <v>0</v>
      </c>
      <c r="BT437" s="410">
        <f>COUNTIFS('ZASOBY N'!$B$10:$B436,'ZASOBY N'!$B436,'ZASOBY N'!$C$10:'ZASOBY N'!$C436,'ZASOBY N'!$C436,'ZASOBY N'!$D$10:'ZASOBY N'!$D436,'ZASOBY N'!$D436,'ZASOBY N'!$H$10:'ZASOBY N'!$H436,'ZASOBY N'!$H436 )</f>
        <v>0</v>
      </c>
      <c r="BU437" s="411">
        <f t="shared" si="148"/>
        <v>0</v>
      </c>
      <c r="BV437" s="412">
        <f t="shared" si="149"/>
        <v>0</v>
      </c>
      <c r="BW437" s="94" t="s">
        <v>499</v>
      </c>
      <c r="BX437" s="414" t="str">
        <f>IF(AND(BZ437=1,CA437=1,SUMIF($C437:$C$525,$C437,$AI437:$AI$525)=$AI437),$AI437,IF($CC437&gt;0,$CC437,IF(AND(COUNTIF($C$11:$C436,$C437)&gt;=1,COUNTIF($D436:$D436,$D437)&gt;=1),"",IF(AND(SUMIF($C437:$C$525,$C437,$AI437:$AI$525)&gt;$AI437,SUMIF($D437:$D$525,$D437,$AI437:$AI$525)&gt;$IG437),_xlfn.AGGREGATE(14,4,$CB$11:$CB$31*($C$11:$C$31=$C437),1),""))))</f>
        <v/>
      </c>
      <c r="BZ437" s="409">
        <f>COUNTIFS('ZASOBY N'!$B436:$B$525,'ZASOBY N'!$B436,'ZASOBY N'!$C436:'ZASOBY N'!$C$525,'ZASOBY N'!$C436,'ZASOBY N'!$D436:'ZASOBY N'!$D$525,'ZASOBY N'!$D436,'ZASOBY N'!$H436:'ZASOBY N'!$H$525,'ZASOBY N'!$H436 )</f>
        <v>0</v>
      </c>
      <c r="CA437" s="410">
        <f>COUNTIFS('ZASOBY N'!$B$10:$B436,'ZASOBY N'!$B436,'ZASOBY N'!$C$10:'ZASOBY N'!$C436,'ZASOBY N'!$C436,'ZASOBY N'!$D$10:'ZASOBY N'!$D436,'ZASOBY N'!$D436,'ZASOBY N'!$H$10:'ZASOBY N'!$H436,'ZASOBY N'!$H436 )</f>
        <v>0</v>
      </c>
      <c r="CB437" s="411">
        <f t="shared" si="150"/>
        <v>0</v>
      </c>
      <c r="CC437" s="412">
        <f t="shared" si="151"/>
        <v>0</v>
      </c>
      <c r="CE437" s="414" t="str">
        <f>IF(AND(CG437=1,CH437=1,SUMIF($C437:$C$525,$C437,$AH437:$AH$525)=$AH437),$AH437,IF($CJ437&gt;0,$CJ437,IF(AND(COUNTIF($C$11:$C436,$C437)&gt;=1,COUNTIF($D436:$D436,$D437)&gt;=1),"",IF(AND(SUMIF($C437:$C$525,$C437,$AH437:$AH$525)&gt;$AH437,SUMIF($D437:$D$525,$D437,$AH437:$AH$525)&gt;$AH437),_xlfn.AGGREGATE(14,4,$CI$11:$CI$31*($C$11:$C$31=$C437),1),""))))</f>
        <v/>
      </c>
      <c r="CG437" s="409">
        <f>COUNTIFS('ZASOBY N'!$B436:$B$525,'ZASOBY N'!$B436,'ZASOBY N'!$C436:'ZASOBY N'!$C$525,'ZASOBY N'!$C436,'ZASOBY N'!$D436:'ZASOBY N'!$D$525,'ZASOBY N'!$D436,'ZASOBY N'!$H436:'ZASOBY N'!$H$525,'ZASOBY N'!$H436 )</f>
        <v>0</v>
      </c>
      <c r="CH437" s="410">
        <f>COUNTIFS('ZASOBY N'!$B$10:$B436,'ZASOBY N'!$B436,'ZASOBY N'!$C$10:'ZASOBY N'!$C436,'ZASOBY N'!$C436,'ZASOBY N'!$D$10:'ZASOBY N'!$D436,'ZASOBY N'!$D436,'ZASOBY N'!$H$10:'ZASOBY N'!$H436,'ZASOBY N'!$H436 )</f>
        <v>0</v>
      </c>
      <c r="CI437" s="411">
        <f t="shared" si="152"/>
        <v>0</v>
      </c>
      <c r="CJ437" s="412">
        <f t="shared" si="153"/>
        <v>0</v>
      </c>
      <c r="CL437" s="414" t="str">
        <f>IF(AND(CN437=1,CO437=1,SUMIF($C437:$C$525,$C437,$AG437:$AG$525)=$AG437),$AG437,IF($CQ437&gt;0,$CQ437,IF(AND(COUNTIF($C$11:$C436,$C437)&gt;=1,COUNTIF($D436:$D436,$D437)&gt;=1),"",IF(AND(SUMIF($C437:$C$525,$C437,$AG437:$AG$525)&gt;$AG437,SUMIF($D437:$D$525,$D437,$AG437:$AG$525)&gt;$AG437),_xlfn.AGGREGATE(14,4,$CP$11:$CP$31*($C$11:$C$31=$C437),1),""))))</f>
        <v/>
      </c>
      <c r="CN437" s="409">
        <f>COUNTIFS('ZASOBY N'!$B436:$B$525,'ZASOBY N'!$B436,'ZASOBY N'!$C436:'ZASOBY N'!$C$525,'ZASOBY N'!$C436,'ZASOBY N'!$D436:'ZASOBY N'!$D$525,'ZASOBY N'!$D436,'ZASOBY N'!$H436:'ZASOBY N'!$H$525,'ZASOBY N'!$H436 )</f>
        <v>0</v>
      </c>
      <c r="CO437" s="410">
        <f>COUNTIFS('ZASOBY N'!$B$10:$B436,'ZASOBY N'!$B436,'ZASOBY N'!$C$10:'ZASOBY N'!$C436,'ZASOBY N'!$C436,'ZASOBY N'!$D$10:'ZASOBY N'!$D436,'ZASOBY N'!$D436,'ZASOBY N'!$H$10:'ZASOBY N'!$H436,'ZASOBY N'!$H436 )</f>
        <v>0</v>
      </c>
      <c r="CP437" s="411">
        <f t="shared" si="154"/>
        <v>0</v>
      </c>
      <c r="CQ437" s="412">
        <f t="shared" si="155"/>
        <v>0</v>
      </c>
      <c r="CS437" s="414" t="str">
        <f>IF(AND(CU437=1,CV437=1,SUMIF($C437:$C$525,$C437,$AF437:$AF$525)=$AF437),$AF437,IF($CX437&gt;0,$CX437,IF(AND(COUNTIF($C$11:$C436,$C437)&gt;=1,COUNTIF($D436:$D436,$D437)&gt;=1),"",IF(AND(SUMIF($C437:$C$525,$C437,$AF437:$AF$525)&gt;$AF437,SUMIF($D437:$D$525,$D437,$AF437:$AF$525)&gt;$AF437),_xlfn.AGGREGATE(14,4,$CW$11:$CW$31*($C$11:$C$31=$C437),1),""))))</f>
        <v/>
      </c>
      <c r="CU437" s="409">
        <f>COUNTIFS('ZASOBY N'!$B436:$B$525,'ZASOBY N'!$B436,'ZASOBY N'!$C436:'ZASOBY N'!$C$525,'ZASOBY N'!$C436,'ZASOBY N'!$D436:'ZASOBY N'!$D$525,'ZASOBY N'!$D436,'ZASOBY N'!$H436:'ZASOBY N'!$H$525,'ZASOBY N'!$H436 )</f>
        <v>0</v>
      </c>
      <c r="CV437" s="410">
        <f>COUNTIFS('ZASOBY N'!$B$10:$B436,'ZASOBY N'!$B436,'ZASOBY N'!$C$10:'ZASOBY N'!$C436,'ZASOBY N'!$C436,'ZASOBY N'!$D$10:'ZASOBY N'!$D436,'ZASOBY N'!$D436,'ZASOBY N'!$H$10:'ZASOBY N'!$H436,'ZASOBY N'!$H436 )</f>
        <v>0</v>
      </c>
      <c r="CW437" s="411">
        <f t="shared" si="156"/>
        <v>0</v>
      </c>
      <c r="CX437" s="412">
        <f t="shared" si="157"/>
        <v>0</v>
      </c>
      <c r="CZ437" s="414" t="str">
        <f>IF(AND(DB437=1,DC437=1,SUMIF($C437:$C$525,$C437,$AE437:$AE$525)=$AE437),$AE437,IF($DE437&gt;0,$DE437,IF(AND(COUNTIF($C$11:$C436,$C437)&gt;=1,COUNTIF($D436:$D436,$D437)&gt;=1),"",IF(AND(SUMIF($C437:$C$525,$C437,$AE437:$AE$525)&gt;$AE437,SUMIF($D437:$D$525,$D437,$AE437:$AE$525)&gt;$AE437),_xlfn.AGGREGATE(14,4,$DD$11:$DD$31*($C$11:$C$31=$C437),1),""))))</f>
        <v/>
      </c>
      <c r="DB437" s="409">
        <f>COUNTIFS('ZASOBY N'!$B436:$B$525,'ZASOBY N'!$B436,'ZASOBY N'!$C436:'ZASOBY N'!$C$525,'ZASOBY N'!$C436,'ZASOBY N'!$D436:'ZASOBY N'!$D$525,'ZASOBY N'!$D436,'ZASOBY N'!$H436:'ZASOBY N'!$H$525,'ZASOBY N'!$H436 )</f>
        <v>0</v>
      </c>
      <c r="DC437" s="410">
        <f>COUNTIFS('ZASOBY N'!$B$10:$B436,'ZASOBY N'!$B436,'ZASOBY N'!$C$10:'ZASOBY N'!$C436,'ZASOBY N'!$C436,'ZASOBY N'!$D$10:'ZASOBY N'!$D436,'ZASOBY N'!$D436,'ZASOBY N'!$H$10:'ZASOBY N'!$H436,'ZASOBY N'!$H436 )</f>
        <v>0</v>
      </c>
      <c r="DD437" s="411">
        <f t="shared" si="158"/>
        <v>0</v>
      </c>
      <c r="DE437" s="412">
        <f t="shared" si="159"/>
        <v>0</v>
      </c>
      <c r="DF437" s="399" t="str">
        <f>IF(AND(DI437=1,DJ437=1,SUMIF($C437:$C$525,$C437,$AD437:$AD$525)=$AD437),$AD437,IF($DL437&gt;0,$DL437,IF(B437="","",IF(AND(COUNTIF($C$11:$C436,$C437)&gt;=1,COUNTIF($D436:$D436,$D437)&gt;=1,COUNTIF($Z434:$Z436,$C437)=0),"",IF(AND(COUNTIF($C$11:$C436,$C437)&gt;=1,COUNTIF($D436:$D436,$D437)&gt;=1),"UJĘTO WYŻEJ",IF(AND(SUMIF($C437:$C$525,$C437,$AD437:$AD$525)&gt;$AD437,SUMIF($D437:$D$525,$D437,$AD437:$AD$525)&gt;$AD437),_xlfn.AGGREGATE(14,4,$DK$11:$DK$31*($C$11:$C$31=$C437),1),""))))))</f>
        <v/>
      </c>
      <c r="DG437" s="414" t="str">
        <f>IF(AND(DI437=1,DJ437=1,SUMIF($C437:$C$525,$C437,$AD437:$AD$525)=$AD437),$AD437,IF($DL437&gt;0,$DL437,IF(AND(COUNTIF($C$11:$C436,$C437)&gt;=1,COUNTIF($D436:$D436,$D437)&gt;=1),"",IF(AND(SUMIF($C437:$C$525,$C437,$AD437:$AD$525)&gt;$AD437,SUMIF($D437:$D$525,$D437,$AD437:$AD$525)&gt;$AD437),_xlfn.AGGREGATE(14,4,$DK$11:$DK$31*($C$11:$C$31=$C437),1),""))))</f>
        <v/>
      </c>
      <c r="DI437" s="409">
        <f>COUNTIFS('ZASOBY N'!$B436:$B$525,'ZASOBY N'!$B436,'ZASOBY N'!$C436:'ZASOBY N'!$C$525,'ZASOBY N'!$C436,'ZASOBY N'!$D436:'ZASOBY N'!$D$525,'ZASOBY N'!$D436,'ZASOBY N'!$H436:'ZASOBY N'!$H$525,'ZASOBY N'!$H436 )</f>
        <v>0</v>
      </c>
      <c r="DJ437" s="410">
        <f>COUNTIFS('ZASOBY N'!$B$10:$B436,'ZASOBY N'!$B436,'ZASOBY N'!$C$10:'ZASOBY N'!$C436,'ZASOBY N'!$C436,'ZASOBY N'!$D$10:'ZASOBY N'!$D436,'ZASOBY N'!$D436,'ZASOBY N'!$H$10:'ZASOBY N'!$H436,'ZASOBY N'!$H436 )</f>
        <v>0</v>
      </c>
      <c r="DK437" s="411">
        <f t="shared" si="160"/>
        <v>0</v>
      </c>
      <c r="DL437" s="412">
        <f t="shared" si="161"/>
        <v>0</v>
      </c>
    </row>
    <row r="438" spans="1:116" ht="18.899999999999999" customHeight="1" x14ac:dyDescent="0.3">
      <c r="A438" s="219"/>
      <c r="B438" s="152" t="str">
        <f>IF('ZASOBY N'!A437="","",'ZASOBY N'!A437)</f>
        <v/>
      </c>
      <c r="C438" s="462" t="str">
        <f>IF('ZASOBY N'!C437="","",'ZASOBY N'!C437)</f>
        <v/>
      </c>
      <c r="D438" s="137" t="str">
        <f>IF('ZASOBY N'!B437="","",'ZASOBY N'!B437)</f>
        <v/>
      </c>
      <c r="E438" s="138"/>
      <c r="F438" s="356" t="str">
        <f>IF('ZASOBY N'!D437="","",'ZASOBY N'!D437)</f>
        <v/>
      </c>
      <c r="G438" s="220" t="str">
        <f>IF('ZASOBY N'!G437="","",'ZASOBY N'!G437)</f>
        <v/>
      </c>
      <c r="H438" s="221" t="str">
        <f>IF('ZASOBY N'!F437="","",'ZASOBY N'!F437)</f>
        <v/>
      </c>
      <c r="I438" s="221" t="str">
        <f>IF('ZASOBY N'!G437="","",'ZASOBY N'!G437)</f>
        <v/>
      </c>
      <c r="J438" s="221" t="str">
        <f>IF('ZASOBY N'!H437="","",'ZASOBY N'!H437)</f>
        <v/>
      </c>
      <c r="K438" s="214">
        <v>0</v>
      </c>
      <c r="L438" s="214">
        <v>0</v>
      </c>
      <c r="M438" s="214">
        <v>0</v>
      </c>
      <c r="N438" s="222" t="str">
        <f>IF('ZASOBY N'!BD437="x","",IF(W438="","",'ZASOBY N'!E437))</f>
        <v/>
      </c>
      <c r="O438" s="223">
        <v>0</v>
      </c>
      <c r="P438" s="223">
        <v>0</v>
      </c>
      <c r="Q438" s="226" t="str">
        <f>IF($N438="","",'UPR BILANS N'!G438*'UPR BILANS N'!N438)</f>
        <v/>
      </c>
      <c r="R438" s="225" t="str">
        <f>IF($N438="","",'ZASOBY N'!O437)</f>
        <v/>
      </c>
      <c r="S438" s="225" t="str">
        <f>IF($N438="","",IF('ZASOBY N'!Q437="",0,'ZASOBY N'!Q437))</f>
        <v/>
      </c>
      <c r="T438" s="225" t="str">
        <f>IF($N438="","",'ZASOBY N'!V437)</f>
        <v/>
      </c>
      <c r="U438" s="225" t="str">
        <f>IF($N438="","",IF('ZASOBY N'!AG437="",0,'ZASOBY N'!AG437))</f>
        <v/>
      </c>
      <c r="V438" s="225" t="str">
        <f>IF($N438="","",IF(NN!P440="",0,NN!P440))</f>
        <v/>
      </c>
      <c r="W438" s="225" t="str">
        <f t="shared" si="162"/>
        <v/>
      </c>
      <c r="X438" s="226" t="str">
        <f t="shared" si="142"/>
        <v/>
      </c>
      <c r="Y438" s="225" t="str">
        <f>IF('ZASOBY N'!AU437="","",IF(C438&lt;&gt;C437,'ZASOBY N'!AU437,IF(D438&lt;&gt;D437,'ZASOBY N'!AU437,IF(F438&lt;&gt;F437,'ZASOBY N'!AU437,IF(G438&lt;&gt;G437,'ZASOBY N'!AU437,IF(J438&lt;&gt;J437,'ZASOBY N'!AU437,IF(NN!AC440="","",IF(AND(C437=C438,H437=H438,J437=J438,NN!AC440&gt;0),"",IF(AND(C438=C439,H438=DO436,NN!CW438&gt;0),'ZASOBY N'!AU437,'ZASOBY N'!AU437)))))))))</f>
        <v/>
      </c>
      <c r="Z438" s="225" t="str">
        <f t="shared" si="163"/>
        <v/>
      </c>
      <c r="AA438" s="227" t="str">
        <f t="shared" si="144"/>
        <v/>
      </c>
      <c r="AB438" s="400" t="str">
        <f t="shared" si="164"/>
        <v/>
      </c>
      <c r="AC438" s="228" t="str">
        <f t="shared" si="143"/>
        <v/>
      </c>
      <c r="AD438" s="222">
        <f>IF(B438="",0,IF(F438="",0,INDEX(POBRANIE_!$B$6:$F$101,MATCH('UPR BILANS N'!$F438,POBRANIE_!$A$6:$A$101,0),2)))</f>
        <v>0</v>
      </c>
      <c r="AE438" s="224">
        <f>IF(OR('ZASOBY N'!G437="",'ZASOBY N'!E437=""),0,IF(B438="",0,'ZASOBY N'!G437*'ZASOBY N'!E437))</f>
        <v>0</v>
      </c>
      <c r="AF438" s="225">
        <f>IF('ZASOBY N'!O437="",0,'ZASOBY N'!O437)</f>
        <v>0</v>
      </c>
      <c r="AG438" s="225">
        <f>IF('ZASOBY N'!Q437="",0,'ZASOBY N'!Q437)</f>
        <v>0</v>
      </c>
      <c r="AH438" s="225">
        <f>IF('ZASOBY N'!V437="",0,'ZASOBY N'!V437)</f>
        <v>0</v>
      </c>
      <c r="AI438" s="225">
        <f>IF('ZASOBY N'!AG437="",0,'ZASOBY N'!AG437)</f>
        <v>0</v>
      </c>
      <c r="AJ438" s="225">
        <f>IF(NN!P440="",0,IF(NN!P440="BRAK kol.7","BRAK BADAŃ",NN!P440))</f>
        <v>0</v>
      </c>
      <c r="AK438" s="225">
        <f>IF(NN!AC440="",0,IF(NN!AC440="BRAK kol.7","BRAK BADAŃ",NN!AC440))</f>
        <v>0</v>
      </c>
      <c r="BJ438" s="414" t="str">
        <f>IF(AND(BL438=1,BM438=1,SUMIF($C438:$C$525,$C438,$AK438:$AK$525)=$AK438),$AK438,IF($BO438&gt;0,$BO438,IF(AND(COUNTIF($C$11:$C437,$C438)&gt;=1,COUNTIF($D437:$D437,$D438)&gt;=1),"",IF(AND(SUMIF($C438:$C$525,$C438,$AK438:$AK$525)&gt;=$AK438,SUMIF($D438:$D$525,$D438,$AK438:$AK$525)&gt;=$AK438),SUMIF($C438:$C$525,$C438,$AK438:$AK$525),""))))</f>
        <v/>
      </c>
      <c r="BL438" s="409">
        <f>COUNTIFS('ZASOBY N'!$B437:$B$525,'ZASOBY N'!$B437,'ZASOBY N'!$C437:'ZASOBY N'!$C$525,'ZASOBY N'!$C437,'ZASOBY N'!$D437:'ZASOBY N'!$D$525,'ZASOBY N'!$D437,'ZASOBY N'!$H437:'ZASOBY N'!$H$525,'ZASOBY N'!$H437 )</f>
        <v>0</v>
      </c>
      <c r="BM438" s="410">
        <f>COUNTIFS('ZASOBY N'!$B$10:$B437,'ZASOBY N'!$B437,'ZASOBY N'!$C$10:'ZASOBY N'!$C437,'ZASOBY N'!$C437,'ZASOBY N'!$D$10:'ZASOBY N'!$D437,'ZASOBY N'!$D437,'ZASOBY N'!$H$10:'ZASOBY N'!$H437,'ZASOBY N'!$H437 )</f>
        <v>0</v>
      </c>
      <c r="BN438" s="411">
        <f t="shared" si="145"/>
        <v>0</v>
      </c>
      <c r="BO438" s="412">
        <f t="shared" si="146"/>
        <v>0</v>
      </c>
      <c r="BP438" s="94" t="str">
        <f t="shared" si="147"/>
        <v/>
      </c>
      <c r="BQ438" s="414" t="str">
        <f>IF(AND(BS438=1,BT438=1,SUMIF($C438:$C$525,$C438,$AJ438:$AJ$525)=$AJ438),$AJ438,IF($BV438&gt;0,$BV438,IF(AND(COUNTIF($C$11:$C437,$C438)&gt;=1,COUNTIF($D437:$D437,$D438)&gt;=1),"",IF(AND(SUMIF($C438:$C$525,$C438,$AJ438:$AJ$525)&gt;$AJ438,SUMIF($D438:$D$525,$D438,$AJ438:$AJ$525)&gt;$AJ438),SUMIF($C438:$C$525,$C438,$AJ438:$AJ$525),""))))</f>
        <v/>
      </c>
      <c r="BS438" s="409">
        <f>COUNTIFS('ZASOBY N'!$B437:$B$525,'ZASOBY N'!$B437,'ZASOBY N'!$C437:'ZASOBY N'!$C$525,'ZASOBY N'!$C437,'ZASOBY N'!$D437:'ZASOBY N'!$D$525,'ZASOBY N'!$D437,'ZASOBY N'!$H437:'ZASOBY N'!$H$525,'ZASOBY N'!$H437 )</f>
        <v>0</v>
      </c>
      <c r="BT438" s="410">
        <f>COUNTIFS('ZASOBY N'!$B$10:$B437,'ZASOBY N'!$B437,'ZASOBY N'!$C$10:'ZASOBY N'!$C437,'ZASOBY N'!$C437,'ZASOBY N'!$D$10:'ZASOBY N'!$D437,'ZASOBY N'!$D437,'ZASOBY N'!$H$10:'ZASOBY N'!$H437,'ZASOBY N'!$H437 )</f>
        <v>0</v>
      </c>
      <c r="BU438" s="411">
        <f t="shared" si="148"/>
        <v>0</v>
      </c>
      <c r="BV438" s="412">
        <f t="shared" si="149"/>
        <v>0</v>
      </c>
      <c r="BW438" s="94" t="s">
        <v>499</v>
      </c>
      <c r="BX438" s="414" t="str">
        <f>IF(AND(BZ438=1,CA438=1,SUMIF($C438:$C$525,$C438,$AI438:$AI$525)=$AI438),$AI438,IF($CC438&gt;0,$CC438,IF(AND(COUNTIF($C$11:$C437,$C438)&gt;=1,COUNTIF($D437:$D437,$D438)&gt;=1),"",IF(AND(SUMIF($C438:$C$525,$C438,$AI438:$AI$525)&gt;$AI438,SUMIF($D438:$D$525,$D438,$AI438:$AI$525)&gt;$IG438),_xlfn.AGGREGATE(14,4,$CB$11:$CB$31*($C$11:$C$31=$C438),1),""))))</f>
        <v/>
      </c>
      <c r="BZ438" s="409">
        <f>COUNTIFS('ZASOBY N'!$B437:$B$525,'ZASOBY N'!$B437,'ZASOBY N'!$C437:'ZASOBY N'!$C$525,'ZASOBY N'!$C437,'ZASOBY N'!$D437:'ZASOBY N'!$D$525,'ZASOBY N'!$D437,'ZASOBY N'!$H437:'ZASOBY N'!$H$525,'ZASOBY N'!$H437 )</f>
        <v>0</v>
      </c>
      <c r="CA438" s="410">
        <f>COUNTIFS('ZASOBY N'!$B$10:$B437,'ZASOBY N'!$B437,'ZASOBY N'!$C$10:'ZASOBY N'!$C437,'ZASOBY N'!$C437,'ZASOBY N'!$D$10:'ZASOBY N'!$D437,'ZASOBY N'!$D437,'ZASOBY N'!$H$10:'ZASOBY N'!$H437,'ZASOBY N'!$H437 )</f>
        <v>0</v>
      </c>
      <c r="CB438" s="411">
        <f t="shared" si="150"/>
        <v>0</v>
      </c>
      <c r="CC438" s="412">
        <f t="shared" si="151"/>
        <v>0</v>
      </c>
      <c r="CE438" s="414" t="str">
        <f>IF(AND(CG438=1,CH438=1,SUMIF($C438:$C$525,$C438,$AH438:$AH$525)=$AH438),$AH438,IF($CJ438&gt;0,$CJ438,IF(AND(COUNTIF($C$11:$C437,$C438)&gt;=1,COUNTIF($D437:$D437,$D438)&gt;=1),"",IF(AND(SUMIF($C438:$C$525,$C438,$AH438:$AH$525)&gt;$AH438,SUMIF($D438:$D$525,$D438,$AH438:$AH$525)&gt;$AH438),_xlfn.AGGREGATE(14,4,$CI$11:$CI$31*($C$11:$C$31=$C438),1),""))))</f>
        <v/>
      </c>
      <c r="CG438" s="409">
        <f>COUNTIFS('ZASOBY N'!$B437:$B$525,'ZASOBY N'!$B437,'ZASOBY N'!$C437:'ZASOBY N'!$C$525,'ZASOBY N'!$C437,'ZASOBY N'!$D437:'ZASOBY N'!$D$525,'ZASOBY N'!$D437,'ZASOBY N'!$H437:'ZASOBY N'!$H$525,'ZASOBY N'!$H437 )</f>
        <v>0</v>
      </c>
      <c r="CH438" s="410">
        <f>COUNTIFS('ZASOBY N'!$B$10:$B437,'ZASOBY N'!$B437,'ZASOBY N'!$C$10:'ZASOBY N'!$C437,'ZASOBY N'!$C437,'ZASOBY N'!$D$10:'ZASOBY N'!$D437,'ZASOBY N'!$D437,'ZASOBY N'!$H$10:'ZASOBY N'!$H437,'ZASOBY N'!$H437 )</f>
        <v>0</v>
      </c>
      <c r="CI438" s="411">
        <f t="shared" si="152"/>
        <v>0</v>
      </c>
      <c r="CJ438" s="412">
        <f t="shared" si="153"/>
        <v>0</v>
      </c>
      <c r="CL438" s="414" t="str">
        <f>IF(AND(CN438=1,CO438=1,SUMIF($C438:$C$525,$C438,$AG438:$AG$525)=$AG438),$AG438,IF($CQ438&gt;0,$CQ438,IF(AND(COUNTIF($C$11:$C437,$C438)&gt;=1,COUNTIF($D437:$D437,$D438)&gt;=1),"",IF(AND(SUMIF($C438:$C$525,$C438,$AG438:$AG$525)&gt;$AG438,SUMIF($D438:$D$525,$D438,$AG438:$AG$525)&gt;$AG438),_xlfn.AGGREGATE(14,4,$CP$11:$CP$31*($C$11:$C$31=$C438),1),""))))</f>
        <v/>
      </c>
      <c r="CN438" s="409">
        <f>COUNTIFS('ZASOBY N'!$B437:$B$525,'ZASOBY N'!$B437,'ZASOBY N'!$C437:'ZASOBY N'!$C$525,'ZASOBY N'!$C437,'ZASOBY N'!$D437:'ZASOBY N'!$D$525,'ZASOBY N'!$D437,'ZASOBY N'!$H437:'ZASOBY N'!$H$525,'ZASOBY N'!$H437 )</f>
        <v>0</v>
      </c>
      <c r="CO438" s="410">
        <f>COUNTIFS('ZASOBY N'!$B$10:$B437,'ZASOBY N'!$B437,'ZASOBY N'!$C$10:'ZASOBY N'!$C437,'ZASOBY N'!$C437,'ZASOBY N'!$D$10:'ZASOBY N'!$D437,'ZASOBY N'!$D437,'ZASOBY N'!$H$10:'ZASOBY N'!$H437,'ZASOBY N'!$H437 )</f>
        <v>0</v>
      </c>
      <c r="CP438" s="411">
        <f t="shared" si="154"/>
        <v>0</v>
      </c>
      <c r="CQ438" s="412">
        <f t="shared" si="155"/>
        <v>0</v>
      </c>
      <c r="CS438" s="414" t="str">
        <f>IF(AND(CU438=1,CV438=1,SUMIF($C438:$C$525,$C438,$AF438:$AF$525)=$AF438),$AF438,IF($CX438&gt;0,$CX438,IF(AND(COUNTIF($C$11:$C437,$C438)&gt;=1,COUNTIF($D437:$D437,$D438)&gt;=1),"",IF(AND(SUMIF($C438:$C$525,$C438,$AF438:$AF$525)&gt;$AF438,SUMIF($D438:$D$525,$D438,$AF438:$AF$525)&gt;$AF438),_xlfn.AGGREGATE(14,4,$CW$11:$CW$31*($C$11:$C$31=$C438),1),""))))</f>
        <v/>
      </c>
      <c r="CU438" s="409">
        <f>COUNTIFS('ZASOBY N'!$B437:$B$525,'ZASOBY N'!$B437,'ZASOBY N'!$C437:'ZASOBY N'!$C$525,'ZASOBY N'!$C437,'ZASOBY N'!$D437:'ZASOBY N'!$D$525,'ZASOBY N'!$D437,'ZASOBY N'!$H437:'ZASOBY N'!$H$525,'ZASOBY N'!$H437 )</f>
        <v>0</v>
      </c>
      <c r="CV438" s="410">
        <f>COUNTIFS('ZASOBY N'!$B$10:$B437,'ZASOBY N'!$B437,'ZASOBY N'!$C$10:'ZASOBY N'!$C437,'ZASOBY N'!$C437,'ZASOBY N'!$D$10:'ZASOBY N'!$D437,'ZASOBY N'!$D437,'ZASOBY N'!$H$10:'ZASOBY N'!$H437,'ZASOBY N'!$H437 )</f>
        <v>0</v>
      </c>
      <c r="CW438" s="411">
        <f t="shared" si="156"/>
        <v>0</v>
      </c>
      <c r="CX438" s="412">
        <f t="shared" si="157"/>
        <v>0</v>
      </c>
      <c r="CZ438" s="414" t="str">
        <f>IF(AND(DB438=1,DC438=1,SUMIF($C438:$C$525,$C438,$AE438:$AE$525)=$AE438),$AE438,IF($DE438&gt;0,$DE438,IF(AND(COUNTIF($C$11:$C437,$C438)&gt;=1,COUNTIF($D437:$D437,$D438)&gt;=1),"",IF(AND(SUMIF($C438:$C$525,$C438,$AE438:$AE$525)&gt;$AE438,SUMIF($D438:$D$525,$D438,$AE438:$AE$525)&gt;$AE438),_xlfn.AGGREGATE(14,4,$DD$11:$DD$31*($C$11:$C$31=$C438),1),""))))</f>
        <v/>
      </c>
      <c r="DB438" s="409">
        <f>COUNTIFS('ZASOBY N'!$B437:$B$525,'ZASOBY N'!$B437,'ZASOBY N'!$C437:'ZASOBY N'!$C$525,'ZASOBY N'!$C437,'ZASOBY N'!$D437:'ZASOBY N'!$D$525,'ZASOBY N'!$D437,'ZASOBY N'!$H437:'ZASOBY N'!$H$525,'ZASOBY N'!$H437 )</f>
        <v>0</v>
      </c>
      <c r="DC438" s="410">
        <f>COUNTIFS('ZASOBY N'!$B$10:$B437,'ZASOBY N'!$B437,'ZASOBY N'!$C$10:'ZASOBY N'!$C437,'ZASOBY N'!$C437,'ZASOBY N'!$D$10:'ZASOBY N'!$D437,'ZASOBY N'!$D437,'ZASOBY N'!$H$10:'ZASOBY N'!$H437,'ZASOBY N'!$H437 )</f>
        <v>0</v>
      </c>
      <c r="DD438" s="411">
        <f t="shared" si="158"/>
        <v>0</v>
      </c>
      <c r="DE438" s="412">
        <f t="shared" si="159"/>
        <v>0</v>
      </c>
      <c r="DF438" s="399" t="str">
        <f>IF(AND(DI438=1,DJ438=1,SUMIF($C438:$C$525,$C438,$AD438:$AD$525)=$AD438),$AD438,IF($DL438&gt;0,$DL438,IF(B438="","",IF(AND(COUNTIF($C$11:$C437,$C438)&gt;=1,COUNTIF($D437:$D437,$D438)&gt;=1,COUNTIF($Z435:$Z437,$C438)=0),"",IF(AND(COUNTIF($C$11:$C437,$C438)&gt;=1,COUNTIF($D437:$D437,$D438)&gt;=1),"UJĘTO WYŻEJ",IF(AND(SUMIF($C438:$C$525,$C438,$AD438:$AD$525)&gt;$AD438,SUMIF($D438:$D$525,$D438,$AD438:$AD$525)&gt;$AD438),_xlfn.AGGREGATE(14,4,$DK$11:$DK$31*($C$11:$C$31=$C438),1),""))))))</f>
        <v/>
      </c>
      <c r="DG438" s="414" t="str">
        <f>IF(AND(DI438=1,DJ438=1,SUMIF($C438:$C$525,$C438,$AD438:$AD$525)=$AD438),$AD438,IF($DL438&gt;0,$DL438,IF(AND(COUNTIF($C$11:$C437,$C438)&gt;=1,COUNTIF($D437:$D437,$D438)&gt;=1),"",IF(AND(SUMIF($C438:$C$525,$C438,$AD438:$AD$525)&gt;$AD438,SUMIF($D438:$D$525,$D438,$AD438:$AD$525)&gt;$AD438),_xlfn.AGGREGATE(14,4,$DK$11:$DK$31*($C$11:$C$31=$C438),1),""))))</f>
        <v/>
      </c>
      <c r="DI438" s="409">
        <f>COUNTIFS('ZASOBY N'!$B437:$B$525,'ZASOBY N'!$B437,'ZASOBY N'!$C437:'ZASOBY N'!$C$525,'ZASOBY N'!$C437,'ZASOBY N'!$D437:'ZASOBY N'!$D$525,'ZASOBY N'!$D437,'ZASOBY N'!$H437:'ZASOBY N'!$H$525,'ZASOBY N'!$H437 )</f>
        <v>0</v>
      </c>
      <c r="DJ438" s="410">
        <f>COUNTIFS('ZASOBY N'!$B$10:$B437,'ZASOBY N'!$B437,'ZASOBY N'!$C$10:'ZASOBY N'!$C437,'ZASOBY N'!$C437,'ZASOBY N'!$D$10:'ZASOBY N'!$D437,'ZASOBY N'!$D437,'ZASOBY N'!$H$10:'ZASOBY N'!$H437,'ZASOBY N'!$H437 )</f>
        <v>0</v>
      </c>
      <c r="DK438" s="411">
        <f t="shared" si="160"/>
        <v>0</v>
      </c>
      <c r="DL438" s="412">
        <f t="shared" si="161"/>
        <v>0</v>
      </c>
    </row>
    <row r="439" spans="1:116" ht="18.899999999999999" customHeight="1" x14ac:dyDescent="0.3">
      <c r="A439" s="219"/>
      <c r="B439" s="152" t="str">
        <f>IF('ZASOBY N'!A438="","",'ZASOBY N'!A438)</f>
        <v/>
      </c>
      <c r="C439" s="462" t="str">
        <f>IF('ZASOBY N'!C438="","",'ZASOBY N'!C438)</f>
        <v/>
      </c>
      <c r="D439" s="137" t="str">
        <f>IF('ZASOBY N'!B438="","",'ZASOBY N'!B438)</f>
        <v/>
      </c>
      <c r="E439" s="138"/>
      <c r="F439" s="356" t="str">
        <f>IF('ZASOBY N'!D438="","",'ZASOBY N'!D438)</f>
        <v/>
      </c>
      <c r="G439" s="220" t="str">
        <f>IF('ZASOBY N'!G438="","",'ZASOBY N'!G438)</f>
        <v/>
      </c>
      <c r="H439" s="221" t="str">
        <f>IF('ZASOBY N'!F438="","",'ZASOBY N'!F438)</f>
        <v/>
      </c>
      <c r="I439" s="221" t="str">
        <f>IF('ZASOBY N'!G438="","",'ZASOBY N'!G438)</f>
        <v/>
      </c>
      <c r="J439" s="221" t="str">
        <f>IF('ZASOBY N'!H438="","",'ZASOBY N'!H438)</f>
        <v/>
      </c>
      <c r="K439" s="214">
        <v>0</v>
      </c>
      <c r="L439" s="214">
        <v>0</v>
      </c>
      <c r="M439" s="214">
        <v>0</v>
      </c>
      <c r="N439" s="222" t="str">
        <f>IF('ZASOBY N'!BD438="x","",IF(W439="","",'ZASOBY N'!E438))</f>
        <v/>
      </c>
      <c r="O439" s="223">
        <v>0</v>
      </c>
      <c r="P439" s="223">
        <v>0</v>
      </c>
      <c r="Q439" s="226" t="str">
        <f>IF($N439="","",'UPR BILANS N'!G439*'UPR BILANS N'!N439)</f>
        <v/>
      </c>
      <c r="R439" s="225" t="str">
        <f>IF($N439="","",'ZASOBY N'!O438)</f>
        <v/>
      </c>
      <c r="S439" s="225" t="str">
        <f>IF($N439="","",IF('ZASOBY N'!Q438="",0,'ZASOBY N'!Q438))</f>
        <v/>
      </c>
      <c r="T439" s="225" t="str">
        <f>IF($N439="","",'ZASOBY N'!V438)</f>
        <v/>
      </c>
      <c r="U439" s="225" t="str">
        <f>IF($N439="","",IF('ZASOBY N'!AG438="",0,'ZASOBY N'!AG438))</f>
        <v/>
      </c>
      <c r="V439" s="225" t="str">
        <f>IF($N439="","",IF(NN!P441="",0,NN!P441))</f>
        <v/>
      </c>
      <c r="W439" s="225" t="str">
        <f t="shared" si="162"/>
        <v/>
      </c>
      <c r="X439" s="226" t="str">
        <f t="shared" si="142"/>
        <v/>
      </c>
      <c r="Y439" s="225" t="str">
        <f>IF('ZASOBY N'!AU438="","",IF(C439&lt;&gt;C438,'ZASOBY N'!AU438,IF(D439&lt;&gt;D438,'ZASOBY N'!AU438,IF(F439&lt;&gt;F438,'ZASOBY N'!AU438,IF(G439&lt;&gt;G438,'ZASOBY N'!AU438,IF(J439&lt;&gt;J438,'ZASOBY N'!AU438,IF(NN!AC441="","",IF(AND(C438=C439,H438=H439,J438=J439,NN!AC441&gt;0),"",IF(AND(C439=C440,H439=DO437,NN!CW439&gt;0),'ZASOBY N'!AU438,'ZASOBY N'!AU438)))))))))</f>
        <v/>
      </c>
      <c r="Z439" s="225" t="str">
        <f t="shared" si="163"/>
        <v/>
      </c>
      <c r="AA439" s="227" t="str">
        <f t="shared" si="144"/>
        <v/>
      </c>
      <c r="AB439" s="400" t="str">
        <f t="shared" si="164"/>
        <v/>
      </c>
      <c r="AC439" s="228" t="str">
        <f t="shared" si="143"/>
        <v/>
      </c>
      <c r="AD439" s="222">
        <f>IF(B439="",0,IF(F439="",0,INDEX(POBRANIE_!$B$6:$F$101,MATCH('UPR BILANS N'!$F439,POBRANIE_!$A$6:$A$101,0),2)))</f>
        <v>0</v>
      </c>
      <c r="AE439" s="224">
        <f>IF(OR('ZASOBY N'!G438="",'ZASOBY N'!E438=""),0,IF(B439="",0,'ZASOBY N'!G438*'ZASOBY N'!E438))</f>
        <v>0</v>
      </c>
      <c r="AF439" s="225">
        <f>IF('ZASOBY N'!O438="",0,'ZASOBY N'!O438)</f>
        <v>0</v>
      </c>
      <c r="AG439" s="225">
        <f>IF('ZASOBY N'!Q438="",0,'ZASOBY N'!Q438)</f>
        <v>0</v>
      </c>
      <c r="AH439" s="225">
        <f>IF('ZASOBY N'!V438="",0,'ZASOBY N'!V438)</f>
        <v>0</v>
      </c>
      <c r="AI439" s="225">
        <f>IF('ZASOBY N'!AG438="",0,'ZASOBY N'!AG438)</f>
        <v>0</v>
      </c>
      <c r="AJ439" s="225">
        <f>IF(NN!P441="",0,IF(NN!P441="BRAK kol.7","BRAK BADAŃ",NN!P441))</f>
        <v>0</v>
      </c>
      <c r="AK439" s="225">
        <f>IF(NN!AC441="",0,IF(NN!AC441="BRAK kol.7","BRAK BADAŃ",NN!AC441))</f>
        <v>0</v>
      </c>
      <c r="BJ439" s="414" t="str">
        <f>IF(AND(BL439=1,BM439=1,SUMIF($C439:$C$525,$C439,$AK439:$AK$525)=$AK439),$AK439,IF($BO439&gt;0,$BO439,IF(AND(COUNTIF($C$11:$C438,$C439)&gt;=1,COUNTIF($D438:$D438,$D439)&gt;=1),"",IF(AND(SUMIF($C439:$C$525,$C439,$AK439:$AK$525)&gt;=$AK439,SUMIF($D439:$D$525,$D439,$AK439:$AK$525)&gt;=$AK439),SUMIF($C439:$C$525,$C439,$AK439:$AK$525),""))))</f>
        <v/>
      </c>
      <c r="BL439" s="409">
        <f>COUNTIFS('ZASOBY N'!$B438:$B$525,'ZASOBY N'!$B438,'ZASOBY N'!$C438:'ZASOBY N'!$C$525,'ZASOBY N'!$C438,'ZASOBY N'!$D438:'ZASOBY N'!$D$525,'ZASOBY N'!$D438,'ZASOBY N'!$H438:'ZASOBY N'!$H$525,'ZASOBY N'!$H438 )</f>
        <v>0</v>
      </c>
      <c r="BM439" s="410">
        <f>COUNTIFS('ZASOBY N'!$B$10:$B438,'ZASOBY N'!$B438,'ZASOBY N'!$C$10:'ZASOBY N'!$C438,'ZASOBY N'!$C438,'ZASOBY N'!$D$10:'ZASOBY N'!$D438,'ZASOBY N'!$D438,'ZASOBY N'!$H$10:'ZASOBY N'!$H438,'ZASOBY N'!$H438 )</f>
        <v>0</v>
      </c>
      <c r="BN439" s="411">
        <f t="shared" si="145"/>
        <v>0</v>
      </c>
      <c r="BO439" s="412">
        <f t="shared" si="146"/>
        <v>0</v>
      </c>
      <c r="BP439" s="94" t="str">
        <f t="shared" si="147"/>
        <v/>
      </c>
      <c r="BQ439" s="414" t="str">
        <f>IF(AND(BS439=1,BT439=1,SUMIF($C439:$C$525,$C439,$AJ439:$AJ$525)=$AJ439),$AJ439,IF($BV439&gt;0,$BV439,IF(AND(COUNTIF($C$11:$C438,$C439)&gt;=1,COUNTIF($D438:$D438,$D439)&gt;=1),"",IF(AND(SUMIF($C439:$C$525,$C439,$AJ439:$AJ$525)&gt;$AJ439,SUMIF($D439:$D$525,$D439,$AJ439:$AJ$525)&gt;$AJ439),SUMIF($C439:$C$525,$C439,$AJ439:$AJ$525),""))))</f>
        <v/>
      </c>
      <c r="BS439" s="409">
        <f>COUNTIFS('ZASOBY N'!$B438:$B$525,'ZASOBY N'!$B438,'ZASOBY N'!$C438:'ZASOBY N'!$C$525,'ZASOBY N'!$C438,'ZASOBY N'!$D438:'ZASOBY N'!$D$525,'ZASOBY N'!$D438,'ZASOBY N'!$H438:'ZASOBY N'!$H$525,'ZASOBY N'!$H438 )</f>
        <v>0</v>
      </c>
      <c r="BT439" s="410">
        <f>COUNTIFS('ZASOBY N'!$B$10:$B438,'ZASOBY N'!$B438,'ZASOBY N'!$C$10:'ZASOBY N'!$C438,'ZASOBY N'!$C438,'ZASOBY N'!$D$10:'ZASOBY N'!$D438,'ZASOBY N'!$D438,'ZASOBY N'!$H$10:'ZASOBY N'!$H438,'ZASOBY N'!$H438 )</f>
        <v>0</v>
      </c>
      <c r="BU439" s="411">
        <f t="shared" si="148"/>
        <v>0</v>
      </c>
      <c r="BV439" s="412">
        <f t="shared" si="149"/>
        <v>0</v>
      </c>
      <c r="BW439" s="94" t="s">
        <v>499</v>
      </c>
      <c r="BX439" s="414" t="str">
        <f>IF(AND(BZ439=1,CA439=1,SUMIF($C439:$C$525,$C439,$AI439:$AI$525)=$AI439),$AI439,IF($CC439&gt;0,$CC439,IF(AND(COUNTIF($C$11:$C438,$C439)&gt;=1,COUNTIF($D438:$D438,$D439)&gt;=1),"",IF(AND(SUMIF($C439:$C$525,$C439,$AI439:$AI$525)&gt;$AI439,SUMIF($D439:$D$525,$D439,$AI439:$AI$525)&gt;$IG439),_xlfn.AGGREGATE(14,4,$CB$11:$CB$31*($C$11:$C$31=$C439),1),""))))</f>
        <v/>
      </c>
      <c r="BZ439" s="409">
        <f>COUNTIFS('ZASOBY N'!$B438:$B$525,'ZASOBY N'!$B438,'ZASOBY N'!$C438:'ZASOBY N'!$C$525,'ZASOBY N'!$C438,'ZASOBY N'!$D438:'ZASOBY N'!$D$525,'ZASOBY N'!$D438,'ZASOBY N'!$H438:'ZASOBY N'!$H$525,'ZASOBY N'!$H438 )</f>
        <v>0</v>
      </c>
      <c r="CA439" s="410">
        <f>COUNTIFS('ZASOBY N'!$B$10:$B438,'ZASOBY N'!$B438,'ZASOBY N'!$C$10:'ZASOBY N'!$C438,'ZASOBY N'!$C438,'ZASOBY N'!$D$10:'ZASOBY N'!$D438,'ZASOBY N'!$D438,'ZASOBY N'!$H$10:'ZASOBY N'!$H438,'ZASOBY N'!$H438 )</f>
        <v>0</v>
      </c>
      <c r="CB439" s="411">
        <f t="shared" si="150"/>
        <v>0</v>
      </c>
      <c r="CC439" s="412">
        <f t="shared" si="151"/>
        <v>0</v>
      </c>
      <c r="CE439" s="414" t="str">
        <f>IF(AND(CG439=1,CH439=1,SUMIF($C439:$C$525,$C439,$AH439:$AH$525)=$AH439),$AH439,IF($CJ439&gt;0,$CJ439,IF(AND(COUNTIF($C$11:$C438,$C439)&gt;=1,COUNTIF($D438:$D438,$D439)&gt;=1),"",IF(AND(SUMIF($C439:$C$525,$C439,$AH439:$AH$525)&gt;$AH439,SUMIF($D439:$D$525,$D439,$AH439:$AH$525)&gt;$AH439),_xlfn.AGGREGATE(14,4,$CI$11:$CI$31*($C$11:$C$31=$C439),1),""))))</f>
        <v/>
      </c>
      <c r="CG439" s="409">
        <f>COUNTIFS('ZASOBY N'!$B438:$B$525,'ZASOBY N'!$B438,'ZASOBY N'!$C438:'ZASOBY N'!$C$525,'ZASOBY N'!$C438,'ZASOBY N'!$D438:'ZASOBY N'!$D$525,'ZASOBY N'!$D438,'ZASOBY N'!$H438:'ZASOBY N'!$H$525,'ZASOBY N'!$H438 )</f>
        <v>0</v>
      </c>
      <c r="CH439" s="410">
        <f>COUNTIFS('ZASOBY N'!$B$10:$B438,'ZASOBY N'!$B438,'ZASOBY N'!$C$10:'ZASOBY N'!$C438,'ZASOBY N'!$C438,'ZASOBY N'!$D$10:'ZASOBY N'!$D438,'ZASOBY N'!$D438,'ZASOBY N'!$H$10:'ZASOBY N'!$H438,'ZASOBY N'!$H438 )</f>
        <v>0</v>
      </c>
      <c r="CI439" s="411">
        <f t="shared" si="152"/>
        <v>0</v>
      </c>
      <c r="CJ439" s="412">
        <f t="shared" si="153"/>
        <v>0</v>
      </c>
      <c r="CL439" s="414" t="str">
        <f>IF(AND(CN439=1,CO439=1,SUMIF($C439:$C$525,$C439,$AG439:$AG$525)=$AG439),$AG439,IF($CQ439&gt;0,$CQ439,IF(AND(COUNTIF($C$11:$C438,$C439)&gt;=1,COUNTIF($D438:$D438,$D439)&gt;=1),"",IF(AND(SUMIF($C439:$C$525,$C439,$AG439:$AG$525)&gt;$AG439,SUMIF($D439:$D$525,$D439,$AG439:$AG$525)&gt;$AG439),_xlfn.AGGREGATE(14,4,$CP$11:$CP$31*($C$11:$C$31=$C439),1),""))))</f>
        <v/>
      </c>
      <c r="CN439" s="409">
        <f>COUNTIFS('ZASOBY N'!$B438:$B$525,'ZASOBY N'!$B438,'ZASOBY N'!$C438:'ZASOBY N'!$C$525,'ZASOBY N'!$C438,'ZASOBY N'!$D438:'ZASOBY N'!$D$525,'ZASOBY N'!$D438,'ZASOBY N'!$H438:'ZASOBY N'!$H$525,'ZASOBY N'!$H438 )</f>
        <v>0</v>
      </c>
      <c r="CO439" s="410">
        <f>COUNTIFS('ZASOBY N'!$B$10:$B438,'ZASOBY N'!$B438,'ZASOBY N'!$C$10:'ZASOBY N'!$C438,'ZASOBY N'!$C438,'ZASOBY N'!$D$10:'ZASOBY N'!$D438,'ZASOBY N'!$D438,'ZASOBY N'!$H$10:'ZASOBY N'!$H438,'ZASOBY N'!$H438 )</f>
        <v>0</v>
      </c>
      <c r="CP439" s="411">
        <f t="shared" si="154"/>
        <v>0</v>
      </c>
      <c r="CQ439" s="412">
        <f t="shared" si="155"/>
        <v>0</v>
      </c>
      <c r="CS439" s="414" t="str">
        <f>IF(AND(CU439=1,CV439=1,SUMIF($C439:$C$525,$C439,$AF439:$AF$525)=$AF439),$AF439,IF($CX439&gt;0,$CX439,IF(AND(COUNTIF($C$11:$C438,$C439)&gt;=1,COUNTIF($D438:$D438,$D439)&gt;=1),"",IF(AND(SUMIF($C439:$C$525,$C439,$AF439:$AF$525)&gt;$AF439,SUMIF($D439:$D$525,$D439,$AF439:$AF$525)&gt;$AF439),_xlfn.AGGREGATE(14,4,$CW$11:$CW$31*($C$11:$C$31=$C439),1),""))))</f>
        <v/>
      </c>
      <c r="CU439" s="409">
        <f>COUNTIFS('ZASOBY N'!$B438:$B$525,'ZASOBY N'!$B438,'ZASOBY N'!$C438:'ZASOBY N'!$C$525,'ZASOBY N'!$C438,'ZASOBY N'!$D438:'ZASOBY N'!$D$525,'ZASOBY N'!$D438,'ZASOBY N'!$H438:'ZASOBY N'!$H$525,'ZASOBY N'!$H438 )</f>
        <v>0</v>
      </c>
      <c r="CV439" s="410">
        <f>COUNTIFS('ZASOBY N'!$B$10:$B438,'ZASOBY N'!$B438,'ZASOBY N'!$C$10:'ZASOBY N'!$C438,'ZASOBY N'!$C438,'ZASOBY N'!$D$10:'ZASOBY N'!$D438,'ZASOBY N'!$D438,'ZASOBY N'!$H$10:'ZASOBY N'!$H438,'ZASOBY N'!$H438 )</f>
        <v>0</v>
      </c>
      <c r="CW439" s="411">
        <f t="shared" si="156"/>
        <v>0</v>
      </c>
      <c r="CX439" s="412">
        <f t="shared" si="157"/>
        <v>0</v>
      </c>
      <c r="CZ439" s="414" t="str">
        <f>IF(AND(DB439=1,DC439=1,SUMIF($C439:$C$525,$C439,$AE439:$AE$525)=$AE439),$AE439,IF($DE439&gt;0,$DE439,IF(AND(COUNTIF($C$11:$C438,$C439)&gt;=1,COUNTIF($D438:$D438,$D439)&gt;=1),"",IF(AND(SUMIF($C439:$C$525,$C439,$AE439:$AE$525)&gt;$AE439,SUMIF($D439:$D$525,$D439,$AE439:$AE$525)&gt;$AE439),_xlfn.AGGREGATE(14,4,$DD$11:$DD$31*($C$11:$C$31=$C439),1),""))))</f>
        <v/>
      </c>
      <c r="DB439" s="409">
        <f>COUNTIFS('ZASOBY N'!$B438:$B$525,'ZASOBY N'!$B438,'ZASOBY N'!$C438:'ZASOBY N'!$C$525,'ZASOBY N'!$C438,'ZASOBY N'!$D438:'ZASOBY N'!$D$525,'ZASOBY N'!$D438,'ZASOBY N'!$H438:'ZASOBY N'!$H$525,'ZASOBY N'!$H438 )</f>
        <v>0</v>
      </c>
      <c r="DC439" s="410">
        <f>COUNTIFS('ZASOBY N'!$B$10:$B438,'ZASOBY N'!$B438,'ZASOBY N'!$C$10:'ZASOBY N'!$C438,'ZASOBY N'!$C438,'ZASOBY N'!$D$10:'ZASOBY N'!$D438,'ZASOBY N'!$D438,'ZASOBY N'!$H$10:'ZASOBY N'!$H438,'ZASOBY N'!$H438 )</f>
        <v>0</v>
      </c>
      <c r="DD439" s="411">
        <f t="shared" si="158"/>
        <v>0</v>
      </c>
      <c r="DE439" s="412">
        <f t="shared" si="159"/>
        <v>0</v>
      </c>
      <c r="DF439" s="399" t="str">
        <f>IF(AND(DI439=1,DJ439=1,SUMIF($C439:$C$525,$C439,$AD439:$AD$525)=$AD439),$AD439,IF($DL439&gt;0,$DL439,IF(B439="","",IF(AND(COUNTIF($C$11:$C438,$C439)&gt;=1,COUNTIF($D438:$D438,$D439)&gt;=1,COUNTIF($Z436:$Z438,$C439)=0),"",IF(AND(COUNTIF($C$11:$C438,$C439)&gt;=1,COUNTIF($D438:$D438,$D439)&gt;=1),"UJĘTO WYŻEJ",IF(AND(SUMIF($C439:$C$525,$C439,$AD439:$AD$525)&gt;$AD439,SUMIF($D439:$D$525,$D439,$AD439:$AD$525)&gt;$AD439),_xlfn.AGGREGATE(14,4,$DK$11:$DK$31*($C$11:$C$31=$C439),1),""))))))</f>
        <v/>
      </c>
      <c r="DG439" s="414" t="str">
        <f>IF(AND(DI439=1,DJ439=1,SUMIF($C439:$C$525,$C439,$AD439:$AD$525)=$AD439),$AD439,IF($DL439&gt;0,$DL439,IF(AND(COUNTIF($C$11:$C438,$C439)&gt;=1,COUNTIF($D438:$D438,$D439)&gt;=1),"",IF(AND(SUMIF($C439:$C$525,$C439,$AD439:$AD$525)&gt;$AD439,SUMIF($D439:$D$525,$D439,$AD439:$AD$525)&gt;$AD439),_xlfn.AGGREGATE(14,4,$DK$11:$DK$31*($C$11:$C$31=$C439),1),""))))</f>
        <v/>
      </c>
      <c r="DI439" s="409">
        <f>COUNTIFS('ZASOBY N'!$B438:$B$525,'ZASOBY N'!$B438,'ZASOBY N'!$C438:'ZASOBY N'!$C$525,'ZASOBY N'!$C438,'ZASOBY N'!$D438:'ZASOBY N'!$D$525,'ZASOBY N'!$D438,'ZASOBY N'!$H438:'ZASOBY N'!$H$525,'ZASOBY N'!$H438 )</f>
        <v>0</v>
      </c>
      <c r="DJ439" s="410">
        <f>COUNTIFS('ZASOBY N'!$B$10:$B438,'ZASOBY N'!$B438,'ZASOBY N'!$C$10:'ZASOBY N'!$C438,'ZASOBY N'!$C438,'ZASOBY N'!$D$10:'ZASOBY N'!$D438,'ZASOBY N'!$D438,'ZASOBY N'!$H$10:'ZASOBY N'!$H438,'ZASOBY N'!$H438 )</f>
        <v>0</v>
      </c>
      <c r="DK439" s="411">
        <f t="shared" si="160"/>
        <v>0</v>
      </c>
      <c r="DL439" s="412">
        <f t="shared" si="161"/>
        <v>0</v>
      </c>
    </row>
    <row r="440" spans="1:116" ht="18.899999999999999" customHeight="1" x14ac:dyDescent="0.3">
      <c r="A440" s="219"/>
      <c r="B440" s="152" t="str">
        <f>IF('ZASOBY N'!A439="","",'ZASOBY N'!A439)</f>
        <v/>
      </c>
      <c r="C440" s="462" t="str">
        <f>IF('ZASOBY N'!C439="","",'ZASOBY N'!C439)</f>
        <v/>
      </c>
      <c r="D440" s="137" t="str">
        <f>IF('ZASOBY N'!B439="","",'ZASOBY N'!B439)</f>
        <v/>
      </c>
      <c r="E440" s="138"/>
      <c r="F440" s="356" t="str">
        <f>IF('ZASOBY N'!D439="","",'ZASOBY N'!D439)</f>
        <v/>
      </c>
      <c r="G440" s="220" t="str">
        <f>IF('ZASOBY N'!G439="","",'ZASOBY N'!G439)</f>
        <v/>
      </c>
      <c r="H440" s="221" t="str">
        <f>IF('ZASOBY N'!F439="","",'ZASOBY N'!F439)</f>
        <v/>
      </c>
      <c r="I440" s="221" t="str">
        <f>IF('ZASOBY N'!G439="","",'ZASOBY N'!G439)</f>
        <v/>
      </c>
      <c r="J440" s="221" t="str">
        <f>IF('ZASOBY N'!H439="","",'ZASOBY N'!H439)</f>
        <v/>
      </c>
      <c r="K440" s="214">
        <v>0</v>
      </c>
      <c r="L440" s="214">
        <v>0</v>
      </c>
      <c r="M440" s="214">
        <v>0</v>
      </c>
      <c r="N440" s="222" t="str">
        <f>IF('ZASOBY N'!BD439="x","",IF(W440="","",'ZASOBY N'!E439))</f>
        <v/>
      </c>
      <c r="O440" s="223">
        <v>0</v>
      </c>
      <c r="P440" s="223">
        <v>0</v>
      </c>
      <c r="Q440" s="226" t="str">
        <f>IF($N440="","",'UPR BILANS N'!G440*'UPR BILANS N'!N440)</f>
        <v/>
      </c>
      <c r="R440" s="225" t="str">
        <f>IF($N440="","",'ZASOBY N'!O439)</f>
        <v/>
      </c>
      <c r="S440" s="225" t="str">
        <f>IF($N440="","",IF('ZASOBY N'!Q439="",0,'ZASOBY N'!Q439))</f>
        <v/>
      </c>
      <c r="T440" s="225" t="str">
        <f>IF($N440="","",'ZASOBY N'!V439)</f>
        <v/>
      </c>
      <c r="U440" s="225" t="str">
        <f>IF($N440="","",IF('ZASOBY N'!AG439="",0,'ZASOBY N'!AG439))</f>
        <v/>
      </c>
      <c r="V440" s="225" t="str">
        <f>IF($N440="","",IF(NN!P442="",0,NN!P442))</f>
        <v/>
      </c>
      <c r="W440" s="225" t="str">
        <f t="shared" si="162"/>
        <v/>
      </c>
      <c r="X440" s="226" t="str">
        <f t="shared" si="142"/>
        <v/>
      </c>
      <c r="Y440" s="225" t="str">
        <f>IF('ZASOBY N'!AU439="","",IF(C440&lt;&gt;C439,'ZASOBY N'!AU439,IF(D440&lt;&gt;D439,'ZASOBY N'!AU439,IF(F440&lt;&gt;F439,'ZASOBY N'!AU439,IF(G440&lt;&gt;G439,'ZASOBY N'!AU439,IF(J440&lt;&gt;J439,'ZASOBY N'!AU439,IF(NN!AC442="","",IF(AND(C439=C440,H439=H440,J439=J440,NN!AC442&gt;0),"",IF(AND(C440=C441,H440=DO438,NN!CW440&gt;0),'ZASOBY N'!AU439,'ZASOBY N'!AU439)))))))))</f>
        <v/>
      </c>
      <c r="Z440" s="225" t="str">
        <f t="shared" si="163"/>
        <v/>
      </c>
      <c r="AA440" s="227" t="str">
        <f t="shared" si="144"/>
        <v/>
      </c>
      <c r="AB440" s="400" t="str">
        <f t="shared" si="164"/>
        <v/>
      </c>
      <c r="AC440" s="228" t="str">
        <f t="shared" si="143"/>
        <v/>
      </c>
      <c r="AD440" s="222">
        <f>IF(B440="",0,IF(F440="",0,INDEX(POBRANIE_!$B$6:$F$101,MATCH('UPR BILANS N'!$F440,POBRANIE_!$A$6:$A$101,0),2)))</f>
        <v>0</v>
      </c>
      <c r="AE440" s="224">
        <f>IF(OR('ZASOBY N'!G439="",'ZASOBY N'!E439=""),0,IF(B440="",0,'ZASOBY N'!G439*'ZASOBY N'!E439))</f>
        <v>0</v>
      </c>
      <c r="AF440" s="225">
        <f>IF('ZASOBY N'!O439="",0,'ZASOBY N'!O439)</f>
        <v>0</v>
      </c>
      <c r="AG440" s="225">
        <f>IF('ZASOBY N'!Q439="",0,'ZASOBY N'!Q439)</f>
        <v>0</v>
      </c>
      <c r="AH440" s="225">
        <f>IF('ZASOBY N'!V439="",0,'ZASOBY N'!V439)</f>
        <v>0</v>
      </c>
      <c r="AI440" s="225">
        <f>IF('ZASOBY N'!AG439="",0,'ZASOBY N'!AG439)</f>
        <v>0</v>
      </c>
      <c r="AJ440" s="225">
        <f>IF(NN!P442="",0,IF(NN!P442="BRAK kol.7","BRAK BADAŃ",NN!P442))</f>
        <v>0</v>
      </c>
      <c r="AK440" s="225">
        <f>IF(NN!AC442="",0,IF(NN!AC442="BRAK kol.7","BRAK BADAŃ",NN!AC442))</f>
        <v>0</v>
      </c>
      <c r="BJ440" s="414" t="str">
        <f>IF(AND(BL440=1,BM440=1,SUMIF($C440:$C$525,$C440,$AK440:$AK$525)=$AK440),$AK440,IF($BO440&gt;0,$BO440,IF(AND(COUNTIF($C$11:$C439,$C440)&gt;=1,COUNTIF($D439:$D439,$D440)&gt;=1),"",IF(AND(SUMIF($C440:$C$525,$C440,$AK440:$AK$525)&gt;=$AK440,SUMIF($D440:$D$525,$D440,$AK440:$AK$525)&gt;=$AK440),SUMIF($C440:$C$525,$C440,$AK440:$AK$525),""))))</f>
        <v/>
      </c>
      <c r="BL440" s="409">
        <f>COUNTIFS('ZASOBY N'!$B439:$B$525,'ZASOBY N'!$B439,'ZASOBY N'!$C439:'ZASOBY N'!$C$525,'ZASOBY N'!$C439,'ZASOBY N'!$D439:'ZASOBY N'!$D$525,'ZASOBY N'!$D439,'ZASOBY N'!$H439:'ZASOBY N'!$H$525,'ZASOBY N'!$H439 )</f>
        <v>0</v>
      </c>
      <c r="BM440" s="410">
        <f>COUNTIFS('ZASOBY N'!$B$10:$B439,'ZASOBY N'!$B439,'ZASOBY N'!$C$10:'ZASOBY N'!$C439,'ZASOBY N'!$C439,'ZASOBY N'!$D$10:'ZASOBY N'!$D439,'ZASOBY N'!$D439,'ZASOBY N'!$H$10:'ZASOBY N'!$H439,'ZASOBY N'!$H439 )</f>
        <v>0</v>
      </c>
      <c r="BN440" s="411">
        <f t="shared" si="145"/>
        <v>0</v>
      </c>
      <c r="BO440" s="412">
        <f t="shared" si="146"/>
        <v>0</v>
      </c>
      <c r="BP440" s="94" t="str">
        <f t="shared" si="147"/>
        <v/>
      </c>
      <c r="BQ440" s="414" t="str">
        <f>IF(AND(BS440=1,BT440=1,SUMIF($C440:$C$525,$C440,$AJ440:$AJ$525)=$AJ440),$AJ440,IF($BV440&gt;0,$BV440,IF(AND(COUNTIF($C$11:$C439,$C440)&gt;=1,COUNTIF($D439:$D439,$D440)&gt;=1),"",IF(AND(SUMIF($C440:$C$525,$C440,$AJ440:$AJ$525)&gt;$AJ440,SUMIF($D440:$D$525,$D440,$AJ440:$AJ$525)&gt;$AJ440),SUMIF($C440:$C$525,$C440,$AJ440:$AJ$525),""))))</f>
        <v/>
      </c>
      <c r="BS440" s="409">
        <f>COUNTIFS('ZASOBY N'!$B439:$B$525,'ZASOBY N'!$B439,'ZASOBY N'!$C439:'ZASOBY N'!$C$525,'ZASOBY N'!$C439,'ZASOBY N'!$D439:'ZASOBY N'!$D$525,'ZASOBY N'!$D439,'ZASOBY N'!$H439:'ZASOBY N'!$H$525,'ZASOBY N'!$H439 )</f>
        <v>0</v>
      </c>
      <c r="BT440" s="410">
        <f>COUNTIFS('ZASOBY N'!$B$10:$B439,'ZASOBY N'!$B439,'ZASOBY N'!$C$10:'ZASOBY N'!$C439,'ZASOBY N'!$C439,'ZASOBY N'!$D$10:'ZASOBY N'!$D439,'ZASOBY N'!$D439,'ZASOBY N'!$H$10:'ZASOBY N'!$H439,'ZASOBY N'!$H439 )</f>
        <v>0</v>
      </c>
      <c r="BU440" s="411">
        <f t="shared" si="148"/>
        <v>0</v>
      </c>
      <c r="BV440" s="412">
        <f t="shared" si="149"/>
        <v>0</v>
      </c>
      <c r="BW440" s="94" t="s">
        <v>499</v>
      </c>
      <c r="BX440" s="414" t="str">
        <f>IF(AND(BZ440=1,CA440=1,SUMIF($C440:$C$525,$C440,$AI440:$AI$525)=$AI440),$AI440,IF($CC440&gt;0,$CC440,IF(AND(COUNTIF($C$11:$C439,$C440)&gt;=1,COUNTIF($D439:$D439,$D440)&gt;=1),"",IF(AND(SUMIF($C440:$C$525,$C440,$AI440:$AI$525)&gt;$AI440,SUMIF($D440:$D$525,$D440,$AI440:$AI$525)&gt;$IG440),_xlfn.AGGREGATE(14,4,$CB$11:$CB$31*($C$11:$C$31=$C440),1),""))))</f>
        <v/>
      </c>
      <c r="BZ440" s="409">
        <f>COUNTIFS('ZASOBY N'!$B439:$B$525,'ZASOBY N'!$B439,'ZASOBY N'!$C439:'ZASOBY N'!$C$525,'ZASOBY N'!$C439,'ZASOBY N'!$D439:'ZASOBY N'!$D$525,'ZASOBY N'!$D439,'ZASOBY N'!$H439:'ZASOBY N'!$H$525,'ZASOBY N'!$H439 )</f>
        <v>0</v>
      </c>
      <c r="CA440" s="410">
        <f>COUNTIFS('ZASOBY N'!$B$10:$B439,'ZASOBY N'!$B439,'ZASOBY N'!$C$10:'ZASOBY N'!$C439,'ZASOBY N'!$C439,'ZASOBY N'!$D$10:'ZASOBY N'!$D439,'ZASOBY N'!$D439,'ZASOBY N'!$H$10:'ZASOBY N'!$H439,'ZASOBY N'!$H439 )</f>
        <v>0</v>
      </c>
      <c r="CB440" s="411">
        <f t="shared" si="150"/>
        <v>0</v>
      </c>
      <c r="CC440" s="412">
        <f t="shared" si="151"/>
        <v>0</v>
      </c>
      <c r="CE440" s="414" t="str">
        <f>IF(AND(CG440=1,CH440=1,SUMIF($C440:$C$525,$C440,$AH440:$AH$525)=$AH440),$AH440,IF($CJ440&gt;0,$CJ440,IF(AND(COUNTIF($C$11:$C439,$C440)&gt;=1,COUNTIF($D439:$D439,$D440)&gt;=1),"",IF(AND(SUMIF($C440:$C$525,$C440,$AH440:$AH$525)&gt;$AH440,SUMIF($D440:$D$525,$D440,$AH440:$AH$525)&gt;$AH440),_xlfn.AGGREGATE(14,4,$CI$11:$CI$31*($C$11:$C$31=$C440),1),""))))</f>
        <v/>
      </c>
      <c r="CG440" s="409">
        <f>COUNTIFS('ZASOBY N'!$B439:$B$525,'ZASOBY N'!$B439,'ZASOBY N'!$C439:'ZASOBY N'!$C$525,'ZASOBY N'!$C439,'ZASOBY N'!$D439:'ZASOBY N'!$D$525,'ZASOBY N'!$D439,'ZASOBY N'!$H439:'ZASOBY N'!$H$525,'ZASOBY N'!$H439 )</f>
        <v>0</v>
      </c>
      <c r="CH440" s="410">
        <f>COUNTIFS('ZASOBY N'!$B$10:$B439,'ZASOBY N'!$B439,'ZASOBY N'!$C$10:'ZASOBY N'!$C439,'ZASOBY N'!$C439,'ZASOBY N'!$D$10:'ZASOBY N'!$D439,'ZASOBY N'!$D439,'ZASOBY N'!$H$10:'ZASOBY N'!$H439,'ZASOBY N'!$H439 )</f>
        <v>0</v>
      </c>
      <c r="CI440" s="411">
        <f t="shared" si="152"/>
        <v>0</v>
      </c>
      <c r="CJ440" s="412">
        <f t="shared" si="153"/>
        <v>0</v>
      </c>
      <c r="CL440" s="414" t="str">
        <f>IF(AND(CN440=1,CO440=1,SUMIF($C440:$C$525,$C440,$AG440:$AG$525)=$AG440),$AG440,IF($CQ440&gt;0,$CQ440,IF(AND(COUNTIF($C$11:$C439,$C440)&gt;=1,COUNTIF($D439:$D439,$D440)&gt;=1),"",IF(AND(SUMIF($C440:$C$525,$C440,$AG440:$AG$525)&gt;$AG440,SUMIF($D440:$D$525,$D440,$AG440:$AG$525)&gt;$AG440),_xlfn.AGGREGATE(14,4,$CP$11:$CP$31*($C$11:$C$31=$C440),1),""))))</f>
        <v/>
      </c>
      <c r="CN440" s="409">
        <f>COUNTIFS('ZASOBY N'!$B439:$B$525,'ZASOBY N'!$B439,'ZASOBY N'!$C439:'ZASOBY N'!$C$525,'ZASOBY N'!$C439,'ZASOBY N'!$D439:'ZASOBY N'!$D$525,'ZASOBY N'!$D439,'ZASOBY N'!$H439:'ZASOBY N'!$H$525,'ZASOBY N'!$H439 )</f>
        <v>0</v>
      </c>
      <c r="CO440" s="410">
        <f>COUNTIFS('ZASOBY N'!$B$10:$B439,'ZASOBY N'!$B439,'ZASOBY N'!$C$10:'ZASOBY N'!$C439,'ZASOBY N'!$C439,'ZASOBY N'!$D$10:'ZASOBY N'!$D439,'ZASOBY N'!$D439,'ZASOBY N'!$H$10:'ZASOBY N'!$H439,'ZASOBY N'!$H439 )</f>
        <v>0</v>
      </c>
      <c r="CP440" s="411">
        <f t="shared" si="154"/>
        <v>0</v>
      </c>
      <c r="CQ440" s="412">
        <f t="shared" si="155"/>
        <v>0</v>
      </c>
      <c r="CS440" s="414" t="str">
        <f>IF(AND(CU440=1,CV440=1,SUMIF($C440:$C$525,$C440,$AF440:$AF$525)=$AF440),$AF440,IF($CX440&gt;0,$CX440,IF(AND(COUNTIF($C$11:$C439,$C440)&gt;=1,COUNTIF($D439:$D439,$D440)&gt;=1),"",IF(AND(SUMIF($C440:$C$525,$C440,$AF440:$AF$525)&gt;$AF440,SUMIF($D440:$D$525,$D440,$AF440:$AF$525)&gt;$AF440),_xlfn.AGGREGATE(14,4,$CW$11:$CW$31*($C$11:$C$31=$C440),1),""))))</f>
        <v/>
      </c>
      <c r="CU440" s="409">
        <f>COUNTIFS('ZASOBY N'!$B439:$B$525,'ZASOBY N'!$B439,'ZASOBY N'!$C439:'ZASOBY N'!$C$525,'ZASOBY N'!$C439,'ZASOBY N'!$D439:'ZASOBY N'!$D$525,'ZASOBY N'!$D439,'ZASOBY N'!$H439:'ZASOBY N'!$H$525,'ZASOBY N'!$H439 )</f>
        <v>0</v>
      </c>
      <c r="CV440" s="410">
        <f>COUNTIFS('ZASOBY N'!$B$10:$B439,'ZASOBY N'!$B439,'ZASOBY N'!$C$10:'ZASOBY N'!$C439,'ZASOBY N'!$C439,'ZASOBY N'!$D$10:'ZASOBY N'!$D439,'ZASOBY N'!$D439,'ZASOBY N'!$H$10:'ZASOBY N'!$H439,'ZASOBY N'!$H439 )</f>
        <v>0</v>
      </c>
      <c r="CW440" s="411">
        <f t="shared" si="156"/>
        <v>0</v>
      </c>
      <c r="CX440" s="412">
        <f t="shared" si="157"/>
        <v>0</v>
      </c>
      <c r="CZ440" s="414" t="str">
        <f>IF(AND(DB440=1,DC440=1,SUMIF($C440:$C$525,$C440,$AE440:$AE$525)=$AE440),$AE440,IF($DE440&gt;0,$DE440,IF(AND(COUNTIF($C$11:$C439,$C440)&gt;=1,COUNTIF($D439:$D439,$D440)&gt;=1),"",IF(AND(SUMIF($C440:$C$525,$C440,$AE440:$AE$525)&gt;$AE440,SUMIF($D440:$D$525,$D440,$AE440:$AE$525)&gt;$AE440),_xlfn.AGGREGATE(14,4,$DD$11:$DD$31*($C$11:$C$31=$C440),1),""))))</f>
        <v/>
      </c>
      <c r="DB440" s="409">
        <f>COUNTIFS('ZASOBY N'!$B439:$B$525,'ZASOBY N'!$B439,'ZASOBY N'!$C439:'ZASOBY N'!$C$525,'ZASOBY N'!$C439,'ZASOBY N'!$D439:'ZASOBY N'!$D$525,'ZASOBY N'!$D439,'ZASOBY N'!$H439:'ZASOBY N'!$H$525,'ZASOBY N'!$H439 )</f>
        <v>0</v>
      </c>
      <c r="DC440" s="410">
        <f>COUNTIFS('ZASOBY N'!$B$10:$B439,'ZASOBY N'!$B439,'ZASOBY N'!$C$10:'ZASOBY N'!$C439,'ZASOBY N'!$C439,'ZASOBY N'!$D$10:'ZASOBY N'!$D439,'ZASOBY N'!$D439,'ZASOBY N'!$H$10:'ZASOBY N'!$H439,'ZASOBY N'!$H439 )</f>
        <v>0</v>
      </c>
      <c r="DD440" s="411">
        <f t="shared" si="158"/>
        <v>0</v>
      </c>
      <c r="DE440" s="412">
        <f t="shared" si="159"/>
        <v>0</v>
      </c>
      <c r="DF440" s="399" t="str">
        <f>IF(AND(DI440=1,DJ440=1,SUMIF($C440:$C$525,$C440,$AD440:$AD$525)=$AD440),$AD440,IF($DL440&gt;0,$DL440,IF(B440="","",IF(AND(COUNTIF($C$11:$C439,$C440)&gt;=1,COUNTIF($D439:$D439,$D440)&gt;=1,COUNTIF($Z437:$Z439,$C440)=0),"",IF(AND(COUNTIF($C$11:$C439,$C440)&gt;=1,COUNTIF($D439:$D439,$D440)&gt;=1),"UJĘTO WYŻEJ",IF(AND(SUMIF($C440:$C$525,$C440,$AD440:$AD$525)&gt;$AD440,SUMIF($D440:$D$525,$D440,$AD440:$AD$525)&gt;$AD440),_xlfn.AGGREGATE(14,4,$DK$11:$DK$31*($C$11:$C$31=$C440),1),""))))))</f>
        <v/>
      </c>
      <c r="DG440" s="414" t="str">
        <f>IF(AND(DI440=1,DJ440=1,SUMIF($C440:$C$525,$C440,$AD440:$AD$525)=$AD440),$AD440,IF($DL440&gt;0,$DL440,IF(AND(COUNTIF($C$11:$C439,$C440)&gt;=1,COUNTIF($D439:$D439,$D440)&gt;=1),"",IF(AND(SUMIF($C440:$C$525,$C440,$AD440:$AD$525)&gt;$AD440,SUMIF($D440:$D$525,$D440,$AD440:$AD$525)&gt;$AD440),_xlfn.AGGREGATE(14,4,$DK$11:$DK$31*($C$11:$C$31=$C440),1),""))))</f>
        <v/>
      </c>
      <c r="DI440" s="409">
        <f>COUNTIFS('ZASOBY N'!$B439:$B$525,'ZASOBY N'!$B439,'ZASOBY N'!$C439:'ZASOBY N'!$C$525,'ZASOBY N'!$C439,'ZASOBY N'!$D439:'ZASOBY N'!$D$525,'ZASOBY N'!$D439,'ZASOBY N'!$H439:'ZASOBY N'!$H$525,'ZASOBY N'!$H439 )</f>
        <v>0</v>
      </c>
      <c r="DJ440" s="410">
        <f>COUNTIFS('ZASOBY N'!$B$10:$B439,'ZASOBY N'!$B439,'ZASOBY N'!$C$10:'ZASOBY N'!$C439,'ZASOBY N'!$C439,'ZASOBY N'!$D$10:'ZASOBY N'!$D439,'ZASOBY N'!$D439,'ZASOBY N'!$H$10:'ZASOBY N'!$H439,'ZASOBY N'!$H439 )</f>
        <v>0</v>
      </c>
      <c r="DK440" s="411">
        <f t="shared" si="160"/>
        <v>0</v>
      </c>
      <c r="DL440" s="412">
        <f t="shared" si="161"/>
        <v>0</v>
      </c>
    </row>
    <row r="441" spans="1:116" ht="18.899999999999999" customHeight="1" x14ac:dyDescent="0.3">
      <c r="A441" s="219"/>
      <c r="B441" s="152" t="str">
        <f>IF('ZASOBY N'!A440="","",'ZASOBY N'!A440)</f>
        <v/>
      </c>
      <c r="C441" s="462" t="str">
        <f>IF('ZASOBY N'!C440="","",'ZASOBY N'!C440)</f>
        <v/>
      </c>
      <c r="D441" s="137" t="str">
        <f>IF('ZASOBY N'!B440="","",'ZASOBY N'!B440)</f>
        <v/>
      </c>
      <c r="E441" s="138"/>
      <c r="F441" s="356" t="str">
        <f>IF('ZASOBY N'!D440="","",'ZASOBY N'!D440)</f>
        <v/>
      </c>
      <c r="G441" s="220" t="str">
        <f>IF('ZASOBY N'!G440="","",'ZASOBY N'!G440)</f>
        <v/>
      </c>
      <c r="H441" s="221" t="str">
        <f>IF('ZASOBY N'!F440="","",'ZASOBY N'!F440)</f>
        <v/>
      </c>
      <c r="I441" s="221" t="str">
        <f>IF('ZASOBY N'!G440="","",'ZASOBY N'!G440)</f>
        <v/>
      </c>
      <c r="J441" s="221" t="str">
        <f>IF('ZASOBY N'!H440="","",'ZASOBY N'!H440)</f>
        <v/>
      </c>
      <c r="K441" s="214">
        <v>0</v>
      </c>
      <c r="L441" s="214">
        <v>0</v>
      </c>
      <c r="M441" s="214">
        <v>0</v>
      </c>
      <c r="N441" s="222" t="str">
        <f>IF('ZASOBY N'!BD440="x","",IF(W441="","",'ZASOBY N'!E440))</f>
        <v/>
      </c>
      <c r="O441" s="223">
        <v>0</v>
      </c>
      <c r="P441" s="223">
        <v>0</v>
      </c>
      <c r="Q441" s="226" t="str">
        <f>IF($N441="","",'UPR BILANS N'!G441*'UPR BILANS N'!N441)</f>
        <v/>
      </c>
      <c r="R441" s="225" t="str">
        <f>IF($N441="","",'ZASOBY N'!O440)</f>
        <v/>
      </c>
      <c r="S441" s="225" t="str">
        <f>IF($N441="","",IF('ZASOBY N'!Q440="",0,'ZASOBY N'!Q440))</f>
        <v/>
      </c>
      <c r="T441" s="225" t="str">
        <f>IF($N441="","",'ZASOBY N'!V440)</f>
        <v/>
      </c>
      <c r="U441" s="225" t="str">
        <f>IF($N441="","",IF('ZASOBY N'!AG440="",0,'ZASOBY N'!AG440))</f>
        <v/>
      </c>
      <c r="V441" s="225" t="str">
        <f>IF($N441="","",IF(NN!P443="",0,NN!P443))</f>
        <v/>
      </c>
      <c r="W441" s="225" t="str">
        <f t="shared" si="162"/>
        <v/>
      </c>
      <c r="X441" s="226" t="str">
        <f t="shared" si="142"/>
        <v/>
      </c>
      <c r="Y441" s="225" t="str">
        <f>IF('ZASOBY N'!AU440="","",IF(C441&lt;&gt;C440,'ZASOBY N'!AU440,IF(D441&lt;&gt;D440,'ZASOBY N'!AU440,IF(F441&lt;&gt;F440,'ZASOBY N'!AU440,IF(G441&lt;&gt;G440,'ZASOBY N'!AU440,IF(J441&lt;&gt;J440,'ZASOBY N'!AU440,IF(NN!AC443="","",IF(AND(C440=C441,H440=H441,J440=J441,NN!AC443&gt;0),"",IF(AND(C441=C442,H441=DO439,NN!CW441&gt;0),'ZASOBY N'!AU440,'ZASOBY N'!AU440)))))))))</f>
        <v/>
      </c>
      <c r="Z441" s="225" t="str">
        <f t="shared" si="163"/>
        <v/>
      </c>
      <c r="AA441" s="227" t="str">
        <f t="shared" si="144"/>
        <v/>
      </c>
      <c r="AB441" s="400" t="str">
        <f t="shared" si="164"/>
        <v/>
      </c>
      <c r="AC441" s="228" t="str">
        <f t="shared" si="143"/>
        <v/>
      </c>
      <c r="AD441" s="222">
        <f>IF(B441="",0,IF(F441="",0,INDEX(POBRANIE_!$B$6:$F$101,MATCH('UPR BILANS N'!$F441,POBRANIE_!$A$6:$A$101,0),2)))</f>
        <v>0</v>
      </c>
      <c r="AE441" s="224">
        <f>IF(OR('ZASOBY N'!G440="",'ZASOBY N'!E440=""),0,IF(B441="",0,'ZASOBY N'!G440*'ZASOBY N'!E440))</f>
        <v>0</v>
      </c>
      <c r="AF441" s="225">
        <f>IF('ZASOBY N'!O440="",0,'ZASOBY N'!O440)</f>
        <v>0</v>
      </c>
      <c r="AG441" s="225">
        <f>IF('ZASOBY N'!Q440="",0,'ZASOBY N'!Q440)</f>
        <v>0</v>
      </c>
      <c r="AH441" s="225">
        <f>IF('ZASOBY N'!V440="",0,'ZASOBY N'!V440)</f>
        <v>0</v>
      </c>
      <c r="AI441" s="225">
        <f>IF('ZASOBY N'!AG440="",0,'ZASOBY N'!AG440)</f>
        <v>0</v>
      </c>
      <c r="AJ441" s="225">
        <f>IF(NN!P443="",0,IF(NN!P443="BRAK kol.7","BRAK BADAŃ",NN!P443))</f>
        <v>0</v>
      </c>
      <c r="AK441" s="225">
        <f>IF(NN!AC443="",0,IF(NN!AC443="BRAK kol.7","BRAK BADAŃ",NN!AC443))</f>
        <v>0</v>
      </c>
      <c r="BJ441" s="414" t="str">
        <f>IF(AND(BL441=1,BM441=1,SUMIF($C441:$C$525,$C441,$AK441:$AK$525)=$AK441),$AK441,IF($BO441&gt;0,$BO441,IF(AND(COUNTIF($C$11:$C440,$C441)&gt;=1,COUNTIF($D440:$D440,$D441)&gt;=1),"",IF(AND(SUMIF($C441:$C$525,$C441,$AK441:$AK$525)&gt;=$AK441,SUMIF($D441:$D$525,$D441,$AK441:$AK$525)&gt;=$AK441),SUMIF($C441:$C$525,$C441,$AK441:$AK$525),""))))</f>
        <v/>
      </c>
      <c r="BL441" s="409">
        <f>COUNTIFS('ZASOBY N'!$B440:$B$525,'ZASOBY N'!$B440,'ZASOBY N'!$C440:'ZASOBY N'!$C$525,'ZASOBY N'!$C440,'ZASOBY N'!$D440:'ZASOBY N'!$D$525,'ZASOBY N'!$D440,'ZASOBY N'!$H440:'ZASOBY N'!$H$525,'ZASOBY N'!$H440 )</f>
        <v>0</v>
      </c>
      <c r="BM441" s="410">
        <f>COUNTIFS('ZASOBY N'!$B$10:$B440,'ZASOBY N'!$B440,'ZASOBY N'!$C$10:'ZASOBY N'!$C440,'ZASOBY N'!$C440,'ZASOBY N'!$D$10:'ZASOBY N'!$D440,'ZASOBY N'!$D440,'ZASOBY N'!$H$10:'ZASOBY N'!$H440,'ZASOBY N'!$H440 )</f>
        <v>0</v>
      </c>
      <c r="BN441" s="411">
        <f t="shared" si="145"/>
        <v>0</v>
      </c>
      <c r="BO441" s="412">
        <f t="shared" si="146"/>
        <v>0</v>
      </c>
      <c r="BP441" s="94" t="str">
        <f t="shared" si="147"/>
        <v/>
      </c>
      <c r="BQ441" s="414" t="str">
        <f>IF(AND(BS441=1,BT441=1,SUMIF($C441:$C$525,$C441,$AJ441:$AJ$525)=$AJ441),$AJ441,IF($BV441&gt;0,$BV441,IF(AND(COUNTIF($C$11:$C440,$C441)&gt;=1,COUNTIF($D440:$D440,$D441)&gt;=1),"",IF(AND(SUMIF($C441:$C$525,$C441,$AJ441:$AJ$525)&gt;$AJ441,SUMIF($D441:$D$525,$D441,$AJ441:$AJ$525)&gt;$AJ441),SUMIF($C441:$C$525,$C441,$AJ441:$AJ$525),""))))</f>
        <v/>
      </c>
      <c r="BS441" s="409">
        <f>COUNTIFS('ZASOBY N'!$B440:$B$525,'ZASOBY N'!$B440,'ZASOBY N'!$C440:'ZASOBY N'!$C$525,'ZASOBY N'!$C440,'ZASOBY N'!$D440:'ZASOBY N'!$D$525,'ZASOBY N'!$D440,'ZASOBY N'!$H440:'ZASOBY N'!$H$525,'ZASOBY N'!$H440 )</f>
        <v>0</v>
      </c>
      <c r="BT441" s="410">
        <f>COUNTIFS('ZASOBY N'!$B$10:$B440,'ZASOBY N'!$B440,'ZASOBY N'!$C$10:'ZASOBY N'!$C440,'ZASOBY N'!$C440,'ZASOBY N'!$D$10:'ZASOBY N'!$D440,'ZASOBY N'!$D440,'ZASOBY N'!$H$10:'ZASOBY N'!$H440,'ZASOBY N'!$H440 )</f>
        <v>0</v>
      </c>
      <c r="BU441" s="411">
        <f t="shared" si="148"/>
        <v>0</v>
      </c>
      <c r="BV441" s="412">
        <f t="shared" si="149"/>
        <v>0</v>
      </c>
      <c r="BW441" s="94" t="s">
        <v>499</v>
      </c>
      <c r="BX441" s="414" t="str">
        <f>IF(AND(BZ441=1,CA441=1,SUMIF($C441:$C$525,$C441,$AI441:$AI$525)=$AI441),$AI441,IF($CC441&gt;0,$CC441,IF(AND(COUNTIF($C$11:$C440,$C441)&gt;=1,COUNTIF($D440:$D440,$D441)&gt;=1),"",IF(AND(SUMIF($C441:$C$525,$C441,$AI441:$AI$525)&gt;$AI441,SUMIF($D441:$D$525,$D441,$AI441:$AI$525)&gt;$IG441),_xlfn.AGGREGATE(14,4,$CB$11:$CB$31*($C$11:$C$31=$C441),1),""))))</f>
        <v/>
      </c>
      <c r="BZ441" s="409">
        <f>COUNTIFS('ZASOBY N'!$B440:$B$525,'ZASOBY N'!$B440,'ZASOBY N'!$C440:'ZASOBY N'!$C$525,'ZASOBY N'!$C440,'ZASOBY N'!$D440:'ZASOBY N'!$D$525,'ZASOBY N'!$D440,'ZASOBY N'!$H440:'ZASOBY N'!$H$525,'ZASOBY N'!$H440 )</f>
        <v>0</v>
      </c>
      <c r="CA441" s="410">
        <f>COUNTIFS('ZASOBY N'!$B$10:$B440,'ZASOBY N'!$B440,'ZASOBY N'!$C$10:'ZASOBY N'!$C440,'ZASOBY N'!$C440,'ZASOBY N'!$D$10:'ZASOBY N'!$D440,'ZASOBY N'!$D440,'ZASOBY N'!$H$10:'ZASOBY N'!$H440,'ZASOBY N'!$H440 )</f>
        <v>0</v>
      </c>
      <c r="CB441" s="411">
        <f t="shared" si="150"/>
        <v>0</v>
      </c>
      <c r="CC441" s="412">
        <f t="shared" si="151"/>
        <v>0</v>
      </c>
      <c r="CE441" s="414" t="str">
        <f>IF(AND(CG441=1,CH441=1,SUMIF($C441:$C$525,$C441,$AH441:$AH$525)=$AH441),$AH441,IF($CJ441&gt;0,$CJ441,IF(AND(COUNTIF($C$11:$C440,$C441)&gt;=1,COUNTIF($D440:$D440,$D441)&gt;=1),"",IF(AND(SUMIF($C441:$C$525,$C441,$AH441:$AH$525)&gt;$AH441,SUMIF($D441:$D$525,$D441,$AH441:$AH$525)&gt;$AH441),_xlfn.AGGREGATE(14,4,$CI$11:$CI$31*($C$11:$C$31=$C441),1),""))))</f>
        <v/>
      </c>
      <c r="CG441" s="409">
        <f>COUNTIFS('ZASOBY N'!$B440:$B$525,'ZASOBY N'!$B440,'ZASOBY N'!$C440:'ZASOBY N'!$C$525,'ZASOBY N'!$C440,'ZASOBY N'!$D440:'ZASOBY N'!$D$525,'ZASOBY N'!$D440,'ZASOBY N'!$H440:'ZASOBY N'!$H$525,'ZASOBY N'!$H440 )</f>
        <v>0</v>
      </c>
      <c r="CH441" s="410">
        <f>COUNTIFS('ZASOBY N'!$B$10:$B440,'ZASOBY N'!$B440,'ZASOBY N'!$C$10:'ZASOBY N'!$C440,'ZASOBY N'!$C440,'ZASOBY N'!$D$10:'ZASOBY N'!$D440,'ZASOBY N'!$D440,'ZASOBY N'!$H$10:'ZASOBY N'!$H440,'ZASOBY N'!$H440 )</f>
        <v>0</v>
      </c>
      <c r="CI441" s="411">
        <f t="shared" si="152"/>
        <v>0</v>
      </c>
      <c r="CJ441" s="412">
        <f t="shared" si="153"/>
        <v>0</v>
      </c>
      <c r="CL441" s="414" t="str">
        <f>IF(AND(CN441=1,CO441=1,SUMIF($C441:$C$525,$C441,$AG441:$AG$525)=$AG441),$AG441,IF($CQ441&gt;0,$CQ441,IF(AND(COUNTIF($C$11:$C440,$C441)&gt;=1,COUNTIF($D440:$D440,$D441)&gt;=1),"",IF(AND(SUMIF($C441:$C$525,$C441,$AG441:$AG$525)&gt;$AG441,SUMIF($D441:$D$525,$D441,$AG441:$AG$525)&gt;$AG441),_xlfn.AGGREGATE(14,4,$CP$11:$CP$31*($C$11:$C$31=$C441),1),""))))</f>
        <v/>
      </c>
      <c r="CN441" s="409">
        <f>COUNTIFS('ZASOBY N'!$B440:$B$525,'ZASOBY N'!$B440,'ZASOBY N'!$C440:'ZASOBY N'!$C$525,'ZASOBY N'!$C440,'ZASOBY N'!$D440:'ZASOBY N'!$D$525,'ZASOBY N'!$D440,'ZASOBY N'!$H440:'ZASOBY N'!$H$525,'ZASOBY N'!$H440 )</f>
        <v>0</v>
      </c>
      <c r="CO441" s="410">
        <f>COUNTIFS('ZASOBY N'!$B$10:$B440,'ZASOBY N'!$B440,'ZASOBY N'!$C$10:'ZASOBY N'!$C440,'ZASOBY N'!$C440,'ZASOBY N'!$D$10:'ZASOBY N'!$D440,'ZASOBY N'!$D440,'ZASOBY N'!$H$10:'ZASOBY N'!$H440,'ZASOBY N'!$H440 )</f>
        <v>0</v>
      </c>
      <c r="CP441" s="411">
        <f t="shared" si="154"/>
        <v>0</v>
      </c>
      <c r="CQ441" s="412">
        <f t="shared" si="155"/>
        <v>0</v>
      </c>
      <c r="CS441" s="414" t="str">
        <f>IF(AND(CU441=1,CV441=1,SUMIF($C441:$C$525,$C441,$AF441:$AF$525)=$AF441),$AF441,IF($CX441&gt;0,$CX441,IF(AND(COUNTIF($C$11:$C440,$C441)&gt;=1,COUNTIF($D440:$D440,$D441)&gt;=1),"",IF(AND(SUMIF($C441:$C$525,$C441,$AF441:$AF$525)&gt;$AF441,SUMIF($D441:$D$525,$D441,$AF441:$AF$525)&gt;$AF441),_xlfn.AGGREGATE(14,4,$CW$11:$CW$31*($C$11:$C$31=$C441),1),""))))</f>
        <v/>
      </c>
      <c r="CU441" s="409">
        <f>COUNTIFS('ZASOBY N'!$B440:$B$525,'ZASOBY N'!$B440,'ZASOBY N'!$C440:'ZASOBY N'!$C$525,'ZASOBY N'!$C440,'ZASOBY N'!$D440:'ZASOBY N'!$D$525,'ZASOBY N'!$D440,'ZASOBY N'!$H440:'ZASOBY N'!$H$525,'ZASOBY N'!$H440 )</f>
        <v>0</v>
      </c>
      <c r="CV441" s="410">
        <f>COUNTIFS('ZASOBY N'!$B$10:$B440,'ZASOBY N'!$B440,'ZASOBY N'!$C$10:'ZASOBY N'!$C440,'ZASOBY N'!$C440,'ZASOBY N'!$D$10:'ZASOBY N'!$D440,'ZASOBY N'!$D440,'ZASOBY N'!$H$10:'ZASOBY N'!$H440,'ZASOBY N'!$H440 )</f>
        <v>0</v>
      </c>
      <c r="CW441" s="411">
        <f t="shared" si="156"/>
        <v>0</v>
      </c>
      <c r="CX441" s="412">
        <f t="shared" si="157"/>
        <v>0</v>
      </c>
      <c r="CZ441" s="414" t="str">
        <f>IF(AND(DB441=1,DC441=1,SUMIF($C441:$C$525,$C441,$AE441:$AE$525)=$AE441),$AE441,IF($DE441&gt;0,$DE441,IF(AND(COUNTIF($C$11:$C440,$C441)&gt;=1,COUNTIF($D440:$D440,$D441)&gt;=1),"",IF(AND(SUMIF($C441:$C$525,$C441,$AE441:$AE$525)&gt;$AE441,SUMIF($D441:$D$525,$D441,$AE441:$AE$525)&gt;$AE441),_xlfn.AGGREGATE(14,4,$DD$11:$DD$31*($C$11:$C$31=$C441),1),""))))</f>
        <v/>
      </c>
      <c r="DB441" s="409">
        <f>COUNTIFS('ZASOBY N'!$B440:$B$525,'ZASOBY N'!$B440,'ZASOBY N'!$C440:'ZASOBY N'!$C$525,'ZASOBY N'!$C440,'ZASOBY N'!$D440:'ZASOBY N'!$D$525,'ZASOBY N'!$D440,'ZASOBY N'!$H440:'ZASOBY N'!$H$525,'ZASOBY N'!$H440 )</f>
        <v>0</v>
      </c>
      <c r="DC441" s="410">
        <f>COUNTIFS('ZASOBY N'!$B$10:$B440,'ZASOBY N'!$B440,'ZASOBY N'!$C$10:'ZASOBY N'!$C440,'ZASOBY N'!$C440,'ZASOBY N'!$D$10:'ZASOBY N'!$D440,'ZASOBY N'!$D440,'ZASOBY N'!$H$10:'ZASOBY N'!$H440,'ZASOBY N'!$H440 )</f>
        <v>0</v>
      </c>
      <c r="DD441" s="411">
        <f t="shared" si="158"/>
        <v>0</v>
      </c>
      <c r="DE441" s="412">
        <f t="shared" si="159"/>
        <v>0</v>
      </c>
      <c r="DF441" s="399" t="str">
        <f>IF(AND(DI441=1,DJ441=1,SUMIF($C441:$C$525,$C441,$AD441:$AD$525)=$AD441),$AD441,IF($DL441&gt;0,$DL441,IF(B441="","",IF(AND(COUNTIF($C$11:$C440,$C441)&gt;=1,COUNTIF($D440:$D440,$D441)&gt;=1,COUNTIF($Z438:$Z440,$C441)=0),"",IF(AND(COUNTIF($C$11:$C440,$C441)&gt;=1,COUNTIF($D440:$D440,$D441)&gt;=1),"UJĘTO WYŻEJ",IF(AND(SUMIF($C441:$C$525,$C441,$AD441:$AD$525)&gt;$AD441,SUMIF($D441:$D$525,$D441,$AD441:$AD$525)&gt;$AD441),_xlfn.AGGREGATE(14,4,$DK$11:$DK$31*($C$11:$C$31=$C441),1),""))))))</f>
        <v/>
      </c>
      <c r="DG441" s="414" t="str">
        <f>IF(AND(DI441=1,DJ441=1,SUMIF($C441:$C$525,$C441,$AD441:$AD$525)=$AD441),$AD441,IF($DL441&gt;0,$DL441,IF(AND(COUNTIF($C$11:$C440,$C441)&gt;=1,COUNTIF($D440:$D440,$D441)&gt;=1),"",IF(AND(SUMIF($C441:$C$525,$C441,$AD441:$AD$525)&gt;$AD441,SUMIF($D441:$D$525,$D441,$AD441:$AD$525)&gt;$AD441),_xlfn.AGGREGATE(14,4,$DK$11:$DK$31*($C$11:$C$31=$C441),1),""))))</f>
        <v/>
      </c>
      <c r="DI441" s="409">
        <f>COUNTIFS('ZASOBY N'!$B440:$B$525,'ZASOBY N'!$B440,'ZASOBY N'!$C440:'ZASOBY N'!$C$525,'ZASOBY N'!$C440,'ZASOBY N'!$D440:'ZASOBY N'!$D$525,'ZASOBY N'!$D440,'ZASOBY N'!$H440:'ZASOBY N'!$H$525,'ZASOBY N'!$H440 )</f>
        <v>0</v>
      </c>
      <c r="DJ441" s="410">
        <f>COUNTIFS('ZASOBY N'!$B$10:$B440,'ZASOBY N'!$B440,'ZASOBY N'!$C$10:'ZASOBY N'!$C440,'ZASOBY N'!$C440,'ZASOBY N'!$D$10:'ZASOBY N'!$D440,'ZASOBY N'!$D440,'ZASOBY N'!$H$10:'ZASOBY N'!$H440,'ZASOBY N'!$H440 )</f>
        <v>0</v>
      </c>
      <c r="DK441" s="411">
        <f t="shared" si="160"/>
        <v>0</v>
      </c>
      <c r="DL441" s="412">
        <f t="shared" si="161"/>
        <v>0</v>
      </c>
    </row>
    <row r="442" spans="1:116" ht="18.899999999999999" customHeight="1" x14ac:dyDescent="0.3">
      <c r="A442" s="219"/>
      <c r="B442" s="152" t="str">
        <f>IF('ZASOBY N'!A441="","",'ZASOBY N'!A441)</f>
        <v/>
      </c>
      <c r="C442" s="462" t="str">
        <f>IF('ZASOBY N'!C441="","",'ZASOBY N'!C441)</f>
        <v/>
      </c>
      <c r="D442" s="137" t="str">
        <f>IF('ZASOBY N'!B441="","",'ZASOBY N'!B441)</f>
        <v/>
      </c>
      <c r="E442" s="138"/>
      <c r="F442" s="356" t="str">
        <f>IF('ZASOBY N'!D441="","",'ZASOBY N'!D441)</f>
        <v/>
      </c>
      <c r="G442" s="220" t="str">
        <f>IF('ZASOBY N'!G441="","",'ZASOBY N'!G441)</f>
        <v/>
      </c>
      <c r="H442" s="221" t="str">
        <f>IF('ZASOBY N'!F441="","",'ZASOBY N'!F441)</f>
        <v/>
      </c>
      <c r="I442" s="221" t="str">
        <f>IF('ZASOBY N'!G441="","",'ZASOBY N'!G441)</f>
        <v/>
      </c>
      <c r="J442" s="221" t="str">
        <f>IF('ZASOBY N'!H441="","",'ZASOBY N'!H441)</f>
        <v/>
      </c>
      <c r="K442" s="214">
        <v>0</v>
      </c>
      <c r="L442" s="214">
        <v>0</v>
      </c>
      <c r="M442" s="214">
        <v>0</v>
      </c>
      <c r="N442" s="222" t="str">
        <f>IF('ZASOBY N'!BD441="x","",IF(W442="","",'ZASOBY N'!E441))</f>
        <v/>
      </c>
      <c r="O442" s="223">
        <v>0</v>
      </c>
      <c r="P442" s="223">
        <v>0</v>
      </c>
      <c r="Q442" s="226" t="str">
        <f>IF($N442="","",'UPR BILANS N'!G442*'UPR BILANS N'!N442)</f>
        <v/>
      </c>
      <c r="R442" s="225" t="str">
        <f>IF($N442="","",'ZASOBY N'!O441)</f>
        <v/>
      </c>
      <c r="S442" s="225" t="str">
        <f>IF($N442="","",IF('ZASOBY N'!Q441="",0,'ZASOBY N'!Q441))</f>
        <v/>
      </c>
      <c r="T442" s="225" t="str">
        <f>IF($N442="","",'ZASOBY N'!V441)</f>
        <v/>
      </c>
      <c r="U442" s="225" t="str">
        <f>IF($N442="","",IF('ZASOBY N'!AG441="",0,'ZASOBY N'!AG441))</f>
        <v/>
      </c>
      <c r="V442" s="225" t="str">
        <f>IF($N442="","",IF(NN!P444="",0,NN!P444))</f>
        <v/>
      </c>
      <c r="W442" s="225" t="str">
        <f t="shared" si="162"/>
        <v/>
      </c>
      <c r="X442" s="226" t="str">
        <f t="shared" si="142"/>
        <v/>
      </c>
      <c r="Y442" s="225" t="str">
        <f>IF('ZASOBY N'!AU441="","",IF(C442&lt;&gt;C441,'ZASOBY N'!AU441,IF(D442&lt;&gt;D441,'ZASOBY N'!AU441,IF(F442&lt;&gt;F441,'ZASOBY N'!AU441,IF(G442&lt;&gt;G441,'ZASOBY N'!AU441,IF(J442&lt;&gt;J441,'ZASOBY N'!AU441,IF(NN!AC444="","",IF(AND(C441=C442,H441=H442,J441=J442,NN!AC444&gt;0),"",IF(AND(C442=C443,H442=DO440,NN!CW442&gt;0),'ZASOBY N'!AU441,'ZASOBY N'!AU441)))))))))</f>
        <v/>
      </c>
      <c r="Z442" s="225" t="str">
        <f t="shared" si="163"/>
        <v/>
      </c>
      <c r="AA442" s="227" t="str">
        <f t="shared" si="144"/>
        <v/>
      </c>
      <c r="AB442" s="400" t="str">
        <f t="shared" si="164"/>
        <v/>
      </c>
      <c r="AC442" s="228" t="str">
        <f t="shared" si="143"/>
        <v/>
      </c>
      <c r="AD442" s="222">
        <f>IF(B442="",0,IF(F442="",0,INDEX(POBRANIE_!$B$6:$F$101,MATCH('UPR BILANS N'!$F442,POBRANIE_!$A$6:$A$101,0),2)))</f>
        <v>0</v>
      </c>
      <c r="AE442" s="224">
        <f>IF(OR('ZASOBY N'!G441="",'ZASOBY N'!E441=""),0,IF(B442="",0,'ZASOBY N'!G441*'ZASOBY N'!E441))</f>
        <v>0</v>
      </c>
      <c r="AF442" s="225">
        <f>IF('ZASOBY N'!O441="",0,'ZASOBY N'!O441)</f>
        <v>0</v>
      </c>
      <c r="AG442" s="225">
        <f>IF('ZASOBY N'!Q441="",0,'ZASOBY N'!Q441)</f>
        <v>0</v>
      </c>
      <c r="AH442" s="225">
        <f>IF('ZASOBY N'!V441="",0,'ZASOBY N'!V441)</f>
        <v>0</v>
      </c>
      <c r="AI442" s="225">
        <f>IF('ZASOBY N'!AG441="",0,'ZASOBY N'!AG441)</f>
        <v>0</v>
      </c>
      <c r="AJ442" s="225">
        <f>IF(NN!P444="",0,IF(NN!P444="BRAK kol.7","BRAK BADAŃ",NN!P444))</f>
        <v>0</v>
      </c>
      <c r="AK442" s="225">
        <f>IF(NN!AC444="",0,IF(NN!AC444="BRAK kol.7","BRAK BADAŃ",NN!AC444))</f>
        <v>0</v>
      </c>
      <c r="BJ442" s="414" t="str">
        <f>IF(AND(BL442=1,BM442=1,SUMIF($C442:$C$525,$C442,$AK442:$AK$525)=$AK442),$AK442,IF($BO442&gt;0,$BO442,IF(AND(COUNTIF($C$11:$C441,$C442)&gt;=1,COUNTIF($D441:$D441,$D442)&gt;=1),"",IF(AND(SUMIF($C442:$C$525,$C442,$AK442:$AK$525)&gt;=$AK442,SUMIF($D442:$D$525,$D442,$AK442:$AK$525)&gt;=$AK442),SUMIF($C442:$C$525,$C442,$AK442:$AK$525),""))))</f>
        <v/>
      </c>
      <c r="BL442" s="409">
        <f>COUNTIFS('ZASOBY N'!$B441:$B$525,'ZASOBY N'!$B441,'ZASOBY N'!$C441:'ZASOBY N'!$C$525,'ZASOBY N'!$C441,'ZASOBY N'!$D441:'ZASOBY N'!$D$525,'ZASOBY N'!$D441,'ZASOBY N'!$H441:'ZASOBY N'!$H$525,'ZASOBY N'!$H441 )</f>
        <v>0</v>
      </c>
      <c r="BM442" s="410">
        <f>COUNTIFS('ZASOBY N'!$B$10:$B441,'ZASOBY N'!$B441,'ZASOBY N'!$C$10:'ZASOBY N'!$C441,'ZASOBY N'!$C441,'ZASOBY N'!$D$10:'ZASOBY N'!$D441,'ZASOBY N'!$D441,'ZASOBY N'!$H$10:'ZASOBY N'!$H441,'ZASOBY N'!$H441 )</f>
        <v>0</v>
      </c>
      <c r="BN442" s="411">
        <f t="shared" si="145"/>
        <v>0</v>
      </c>
      <c r="BO442" s="412">
        <f t="shared" si="146"/>
        <v>0</v>
      </c>
      <c r="BP442" s="94" t="str">
        <f t="shared" si="147"/>
        <v/>
      </c>
      <c r="BQ442" s="414" t="str">
        <f>IF(AND(BS442=1,BT442=1,SUMIF($C442:$C$525,$C442,$AJ442:$AJ$525)=$AJ442),$AJ442,IF($BV442&gt;0,$BV442,IF(AND(COUNTIF($C$11:$C441,$C442)&gt;=1,COUNTIF($D441:$D441,$D442)&gt;=1),"",IF(AND(SUMIF($C442:$C$525,$C442,$AJ442:$AJ$525)&gt;$AJ442,SUMIF($D442:$D$525,$D442,$AJ442:$AJ$525)&gt;$AJ442),SUMIF($C442:$C$525,$C442,$AJ442:$AJ$525),""))))</f>
        <v/>
      </c>
      <c r="BS442" s="409">
        <f>COUNTIFS('ZASOBY N'!$B441:$B$525,'ZASOBY N'!$B441,'ZASOBY N'!$C441:'ZASOBY N'!$C$525,'ZASOBY N'!$C441,'ZASOBY N'!$D441:'ZASOBY N'!$D$525,'ZASOBY N'!$D441,'ZASOBY N'!$H441:'ZASOBY N'!$H$525,'ZASOBY N'!$H441 )</f>
        <v>0</v>
      </c>
      <c r="BT442" s="410">
        <f>COUNTIFS('ZASOBY N'!$B$10:$B441,'ZASOBY N'!$B441,'ZASOBY N'!$C$10:'ZASOBY N'!$C441,'ZASOBY N'!$C441,'ZASOBY N'!$D$10:'ZASOBY N'!$D441,'ZASOBY N'!$D441,'ZASOBY N'!$H$10:'ZASOBY N'!$H441,'ZASOBY N'!$H441 )</f>
        <v>0</v>
      </c>
      <c r="BU442" s="411">
        <f t="shared" si="148"/>
        <v>0</v>
      </c>
      <c r="BV442" s="412">
        <f t="shared" si="149"/>
        <v>0</v>
      </c>
      <c r="BW442" s="94" t="s">
        <v>499</v>
      </c>
      <c r="BX442" s="414" t="str">
        <f>IF(AND(BZ442=1,CA442=1,SUMIF($C442:$C$525,$C442,$AI442:$AI$525)=$AI442),$AI442,IF($CC442&gt;0,$CC442,IF(AND(COUNTIF($C$11:$C441,$C442)&gt;=1,COUNTIF($D441:$D441,$D442)&gt;=1),"",IF(AND(SUMIF($C442:$C$525,$C442,$AI442:$AI$525)&gt;$AI442,SUMIF($D442:$D$525,$D442,$AI442:$AI$525)&gt;$IG442),_xlfn.AGGREGATE(14,4,$CB$11:$CB$31*($C$11:$C$31=$C442),1),""))))</f>
        <v/>
      </c>
      <c r="BZ442" s="409">
        <f>COUNTIFS('ZASOBY N'!$B441:$B$525,'ZASOBY N'!$B441,'ZASOBY N'!$C441:'ZASOBY N'!$C$525,'ZASOBY N'!$C441,'ZASOBY N'!$D441:'ZASOBY N'!$D$525,'ZASOBY N'!$D441,'ZASOBY N'!$H441:'ZASOBY N'!$H$525,'ZASOBY N'!$H441 )</f>
        <v>0</v>
      </c>
      <c r="CA442" s="410">
        <f>COUNTIFS('ZASOBY N'!$B$10:$B441,'ZASOBY N'!$B441,'ZASOBY N'!$C$10:'ZASOBY N'!$C441,'ZASOBY N'!$C441,'ZASOBY N'!$D$10:'ZASOBY N'!$D441,'ZASOBY N'!$D441,'ZASOBY N'!$H$10:'ZASOBY N'!$H441,'ZASOBY N'!$H441 )</f>
        <v>0</v>
      </c>
      <c r="CB442" s="411">
        <f t="shared" si="150"/>
        <v>0</v>
      </c>
      <c r="CC442" s="412">
        <f t="shared" si="151"/>
        <v>0</v>
      </c>
      <c r="CE442" s="414" t="str">
        <f>IF(AND(CG442=1,CH442=1,SUMIF($C442:$C$525,$C442,$AH442:$AH$525)=$AH442),$AH442,IF($CJ442&gt;0,$CJ442,IF(AND(COUNTIF($C$11:$C441,$C442)&gt;=1,COUNTIF($D441:$D441,$D442)&gt;=1),"",IF(AND(SUMIF($C442:$C$525,$C442,$AH442:$AH$525)&gt;$AH442,SUMIF($D442:$D$525,$D442,$AH442:$AH$525)&gt;$AH442),_xlfn.AGGREGATE(14,4,$CI$11:$CI$31*($C$11:$C$31=$C442),1),""))))</f>
        <v/>
      </c>
      <c r="CG442" s="409">
        <f>COUNTIFS('ZASOBY N'!$B441:$B$525,'ZASOBY N'!$B441,'ZASOBY N'!$C441:'ZASOBY N'!$C$525,'ZASOBY N'!$C441,'ZASOBY N'!$D441:'ZASOBY N'!$D$525,'ZASOBY N'!$D441,'ZASOBY N'!$H441:'ZASOBY N'!$H$525,'ZASOBY N'!$H441 )</f>
        <v>0</v>
      </c>
      <c r="CH442" s="410">
        <f>COUNTIFS('ZASOBY N'!$B$10:$B441,'ZASOBY N'!$B441,'ZASOBY N'!$C$10:'ZASOBY N'!$C441,'ZASOBY N'!$C441,'ZASOBY N'!$D$10:'ZASOBY N'!$D441,'ZASOBY N'!$D441,'ZASOBY N'!$H$10:'ZASOBY N'!$H441,'ZASOBY N'!$H441 )</f>
        <v>0</v>
      </c>
      <c r="CI442" s="411">
        <f t="shared" si="152"/>
        <v>0</v>
      </c>
      <c r="CJ442" s="412">
        <f t="shared" si="153"/>
        <v>0</v>
      </c>
      <c r="CL442" s="414" t="str">
        <f>IF(AND(CN442=1,CO442=1,SUMIF($C442:$C$525,$C442,$AG442:$AG$525)=$AG442),$AG442,IF($CQ442&gt;0,$CQ442,IF(AND(COUNTIF($C$11:$C441,$C442)&gt;=1,COUNTIF($D441:$D441,$D442)&gt;=1),"",IF(AND(SUMIF($C442:$C$525,$C442,$AG442:$AG$525)&gt;$AG442,SUMIF($D442:$D$525,$D442,$AG442:$AG$525)&gt;$AG442),_xlfn.AGGREGATE(14,4,$CP$11:$CP$31*($C$11:$C$31=$C442),1),""))))</f>
        <v/>
      </c>
      <c r="CN442" s="409">
        <f>COUNTIFS('ZASOBY N'!$B441:$B$525,'ZASOBY N'!$B441,'ZASOBY N'!$C441:'ZASOBY N'!$C$525,'ZASOBY N'!$C441,'ZASOBY N'!$D441:'ZASOBY N'!$D$525,'ZASOBY N'!$D441,'ZASOBY N'!$H441:'ZASOBY N'!$H$525,'ZASOBY N'!$H441 )</f>
        <v>0</v>
      </c>
      <c r="CO442" s="410">
        <f>COUNTIFS('ZASOBY N'!$B$10:$B441,'ZASOBY N'!$B441,'ZASOBY N'!$C$10:'ZASOBY N'!$C441,'ZASOBY N'!$C441,'ZASOBY N'!$D$10:'ZASOBY N'!$D441,'ZASOBY N'!$D441,'ZASOBY N'!$H$10:'ZASOBY N'!$H441,'ZASOBY N'!$H441 )</f>
        <v>0</v>
      </c>
      <c r="CP442" s="411">
        <f t="shared" si="154"/>
        <v>0</v>
      </c>
      <c r="CQ442" s="412">
        <f t="shared" si="155"/>
        <v>0</v>
      </c>
      <c r="CS442" s="414" t="str">
        <f>IF(AND(CU442=1,CV442=1,SUMIF($C442:$C$525,$C442,$AF442:$AF$525)=$AF442),$AF442,IF($CX442&gt;0,$CX442,IF(AND(COUNTIF($C$11:$C441,$C442)&gt;=1,COUNTIF($D441:$D441,$D442)&gt;=1),"",IF(AND(SUMIF($C442:$C$525,$C442,$AF442:$AF$525)&gt;$AF442,SUMIF($D442:$D$525,$D442,$AF442:$AF$525)&gt;$AF442),_xlfn.AGGREGATE(14,4,$CW$11:$CW$31*($C$11:$C$31=$C442),1),""))))</f>
        <v/>
      </c>
      <c r="CU442" s="409">
        <f>COUNTIFS('ZASOBY N'!$B441:$B$525,'ZASOBY N'!$B441,'ZASOBY N'!$C441:'ZASOBY N'!$C$525,'ZASOBY N'!$C441,'ZASOBY N'!$D441:'ZASOBY N'!$D$525,'ZASOBY N'!$D441,'ZASOBY N'!$H441:'ZASOBY N'!$H$525,'ZASOBY N'!$H441 )</f>
        <v>0</v>
      </c>
      <c r="CV442" s="410">
        <f>COUNTIFS('ZASOBY N'!$B$10:$B441,'ZASOBY N'!$B441,'ZASOBY N'!$C$10:'ZASOBY N'!$C441,'ZASOBY N'!$C441,'ZASOBY N'!$D$10:'ZASOBY N'!$D441,'ZASOBY N'!$D441,'ZASOBY N'!$H$10:'ZASOBY N'!$H441,'ZASOBY N'!$H441 )</f>
        <v>0</v>
      </c>
      <c r="CW442" s="411">
        <f t="shared" si="156"/>
        <v>0</v>
      </c>
      <c r="CX442" s="412">
        <f t="shared" si="157"/>
        <v>0</v>
      </c>
      <c r="CZ442" s="414" t="str">
        <f>IF(AND(DB442=1,DC442=1,SUMIF($C442:$C$525,$C442,$AE442:$AE$525)=$AE442),$AE442,IF($DE442&gt;0,$DE442,IF(AND(COUNTIF($C$11:$C441,$C442)&gt;=1,COUNTIF($D441:$D441,$D442)&gt;=1),"",IF(AND(SUMIF($C442:$C$525,$C442,$AE442:$AE$525)&gt;$AE442,SUMIF($D442:$D$525,$D442,$AE442:$AE$525)&gt;$AE442),_xlfn.AGGREGATE(14,4,$DD$11:$DD$31*($C$11:$C$31=$C442),1),""))))</f>
        <v/>
      </c>
      <c r="DB442" s="409">
        <f>COUNTIFS('ZASOBY N'!$B441:$B$525,'ZASOBY N'!$B441,'ZASOBY N'!$C441:'ZASOBY N'!$C$525,'ZASOBY N'!$C441,'ZASOBY N'!$D441:'ZASOBY N'!$D$525,'ZASOBY N'!$D441,'ZASOBY N'!$H441:'ZASOBY N'!$H$525,'ZASOBY N'!$H441 )</f>
        <v>0</v>
      </c>
      <c r="DC442" s="410">
        <f>COUNTIFS('ZASOBY N'!$B$10:$B441,'ZASOBY N'!$B441,'ZASOBY N'!$C$10:'ZASOBY N'!$C441,'ZASOBY N'!$C441,'ZASOBY N'!$D$10:'ZASOBY N'!$D441,'ZASOBY N'!$D441,'ZASOBY N'!$H$10:'ZASOBY N'!$H441,'ZASOBY N'!$H441 )</f>
        <v>0</v>
      </c>
      <c r="DD442" s="411">
        <f t="shared" si="158"/>
        <v>0</v>
      </c>
      <c r="DE442" s="412">
        <f t="shared" si="159"/>
        <v>0</v>
      </c>
      <c r="DF442" s="399" t="str">
        <f>IF(AND(DI442=1,DJ442=1,SUMIF($C442:$C$525,$C442,$AD442:$AD$525)=$AD442),$AD442,IF($DL442&gt;0,$DL442,IF(B442="","",IF(AND(COUNTIF($C$11:$C441,$C442)&gt;=1,COUNTIF($D441:$D441,$D442)&gt;=1,COUNTIF($Z439:$Z441,$C442)=0),"",IF(AND(COUNTIF($C$11:$C441,$C442)&gt;=1,COUNTIF($D441:$D441,$D442)&gt;=1),"UJĘTO WYŻEJ",IF(AND(SUMIF($C442:$C$525,$C442,$AD442:$AD$525)&gt;$AD442,SUMIF($D442:$D$525,$D442,$AD442:$AD$525)&gt;$AD442),_xlfn.AGGREGATE(14,4,$DK$11:$DK$31*($C$11:$C$31=$C442),1),""))))))</f>
        <v/>
      </c>
      <c r="DG442" s="414" t="str">
        <f>IF(AND(DI442=1,DJ442=1,SUMIF($C442:$C$525,$C442,$AD442:$AD$525)=$AD442),$AD442,IF($DL442&gt;0,$DL442,IF(AND(COUNTIF($C$11:$C441,$C442)&gt;=1,COUNTIF($D441:$D441,$D442)&gt;=1),"",IF(AND(SUMIF($C442:$C$525,$C442,$AD442:$AD$525)&gt;$AD442,SUMIF($D442:$D$525,$D442,$AD442:$AD$525)&gt;$AD442),_xlfn.AGGREGATE(14,4,$DK$11:$DK$31*($C$11:$C$31=$C442),1),""))))</f>
        <v/>
      </c>
      <c r="DI442" s="409">
        <f>COUNTIFS('ZASOBY N'!$B441:$B$525,'ZASOBY N'!$B441,'ZASOBY N'!$C441:'ZASOBY N'!$C$525,'ZASOBY N'!$C441,'ZASOBY N'!$D441:'ZASOBY N'!$D$525,'ZASOBY N'!$D441,'ZASOBY N'!$H441:'ZASOBY N'!$H$525,'ZASOBY N'!$H441 )</f>
        <v>0</v>
      </c>
      <c r="DJ442" s="410">
        <f>COUNTIFS('ZASOBY N'!$B$10:$B441,'ZASOBY N'!$B441,'ZASOBY N'!$C$10:'ZASOBY N'!$C441,'ZASOBY N'!$C441,'ZASOBY N'!$D$10:'ZASOBY N'!$D441,'ZASOBY N'!$D441,'ZASOBY N'!$H$10:'ZASOBY N'!$H441,'ZASOBY N'!$H441 )</f>
        <v>0</v>
      </c>
      <c r="DK442" s="411">
        <f t="shared" si="160"/>
        <v>0</v>
      </c>
      <c r="DL442" s="412">
        <f t="shared" si="161"/>
        <v>0</v>
      </c>
    </row>
    <row r="443" spans="1:116" ht="18.899999999999999" customHeight="1" x14ac:dyDescent="0.3">
      <c r="A443" s="219"/>
      <c r="B443" s="152" t="str">
        <f>IF('ZASOBY N'!A442="","",'ZASOBY N'!A442)</f>
        <v/>
      </c>
      <c r="C443" s="462" t="str">
        <f>IF('ZASOBY N'!C442="","",'ZASOBY N'!C442)</f>
        <v/>
      </c>
      <c r="D443" s="137" t="str">
        <f>IF('ZASOBY N'!B442="","",'ZASOBY N'!B442)</f>
        <v/>
      </c>
      <c r="E443" s="138"/>
      <c r="F443" s="356" t="str">
        <f>IF('ZASOBY N'!D442="","",'ZASOBY N'!D442)</f>
        <v/>
      </c>
      <c r="G443" s="220" t="str">
        <f>IF('ZASOBY N'!G442="","",'ZASOBY N'!G442)</f>
        <v/>
      </c>
      <c r="H443" s="221" t="str">
        <f>IF('ZASOBY N'!F442="","",'ZASOBY N'!F442)</f>
        <v/>
      </c>
      <c r="I443" s="221" t="str">
        <f>IF('ZASOBY N'!G442="","",'ZASOBY N'!G442)</f>
        <v/>
      </c>
      <c r="J443" s="221" t="str">
        <f>IF('ZASOBY N'!H442="","",'ZASOBY N'!H442)</f>
        <v/>
      </c>
      <c r="K443" s="214">
        <v>0</v>
      </c>
      <c r="L443" s="214">
        <v>0</v>
      </c>
      <c r="M443" s="214">
        <v>0</v>
      </c>
      <c r="N443" s="222" t="str">
        <f>IF('ZASOBY N'!BD442="x","",IF(W443="","",'ZASOBY N'!E442))</f>
        <v/>
      </c>
      <c r="O443" s="223">
        <v>0</v>
      </c>
      <c r="P443" s="223">
        <v>0</v>
      </c>
      <c r="Q443" s="226" t="str">
        <f>IF($N443="","",'UPR BILANS N'!G443*'UPR BILANS N'!N443)</f>
        <v/>
      </c>
      <c r="R443" s="225" t="str">
        <f>IF($N443="","",'ZASOBY N'!O442)</f>
        <v/>
      </c>
      <c r="S443" s="225" t="str">
        <f>IF($N443="","",IF('ZASOBY N'!Q442="",0,'ZASOBY N'!Q442))</f>
        <v/>
      </c>
      <c r="T443" s="225" t="str">
        <f>IF($N443="","",'ZASOBY N'!V442)</f>
        <v/>
      </c>
      <c r="U443" s="225" t="str">
        <f>IF($N443="","",IF('ZASOBY N'!AG442="",0,'ZASOBY N'!AG442))</f>
        <v/>
      </c>
      <c r="V443" s="225" t="str">
        <f>IF($N443="","",IF(NN!P445="",0,NN!P445))</f>
        <v/>
      </c>
      <c r="W443" s="225" t="str">
        <f t="shared" si="162"/>
        <v/>
      </c>
      <c r="X443" s="226" t="str">
        <f t="shared" si="142"/>
        <v/>
      </c>
      <c r="Y443" s="225" t="str">
        <f>IF('ZASOBY N'!AU442="","",IF(C443&lt;&gt;C442,'ZASOBY N'!AU442,IF(D443&lt;&gt;D442,'ZASOBY N'!AU442,IF(F443&lt;&gt;F442,'ZASOBY N'!AU442,IF(G443&lt;&gt;G442,'ZASOBY N'!AU442,IF(J443&lt;&gt;J442,'ZASOBY N'!AU442,IF(NN!AC445="","",IF(AND(C442=C443,H442=H443,J442=J443,NN!AC445&gt;0),"",IF(AND(C443=C444,H443=DO441,NN!CW443&gt;0),'ZASOBY N'!AU442,'ZASOBY N'!AU442)))))))))</f>
        <v/>
      </c>
      <c r="Z443" s="225" t="str">
        <f t="shared" si="163"/>
        <v/>
      </c>
      <c r="AA443" s="227" t="str">
        <f t="shared" si="144"/>
        <v/>
      </c>
      <c r="AB443" s="400" t="str">
        <f t="shared" si="164"/>
        <v/>
      </c>
      <c r="AC443" s="228" t="str">
        <f t="shared" si="143"/>
        <v/>
      </c>
      <c r="AD443" s="222">
        <f>IF(B443="",0,IF(F443="",0,INDEX(POBRANIE_!$B$6:$F$101,MATCH('UPR BILANS N'!$F443,POBRANIE_!$A$6:$A$101,0),2)))</f>
        <v>0</v>
      </c>
      <c r="AE443" s="224">
        <f>IF(OR('ZASOBY N'!G442="",'ZASOBY N'!E442=""),0,IF(B443="",0,'ZASOBY N'!G442*'ZASOBY N'!E442))</f>
        <v>0</v>
      </c>
      <c r="AF443" s="225">
        <f>IF('ZASOBY N'!O442="",0,'ZASOBY N'!O442)</f>
        <v>0</v>
      </c>
      <c r="AG443" s="225">
        <f>IF('ZASOBY N'!Q442="",0,'ZASOBY N'!Q442)</f>
        <v>0</v>
      </c>
      <c r="AH443" s="225">
        <f>IF('ZASOBY N'!V442="",0,'ZASOBY N'!V442)</f>
        <v>0</v>
      </c>
      <c r="AI443" s="225">
        <f>IF('ZASOBY N'!AG442="",0,'ZASOBY N'!AG442)</f>
        <v>0</v>
      </c>
      <c r="AJ443" s="225">
        <f>IF(NN!P445="",0,IF(NN!P445="BRAK kol.7","BRAK BADAŃ",NN!P445))</f>
        <v>0</v>
      </c>
      <c r="AK443" s="225">
        <f>IF(NN!AC445="",0,IF(NN!AC445="BRAK kol.7","BRAK BADAŃ",NN!AC445))</f>
        <v>0</v>
      </c>
      <c r="BJ443" s="414" t="str">
        <f>IF(AND(BL443=1,BM443=1,SUMIF($C443:$C$525,$C443,$AK443:$AK$525)=$AK443),$AK443,IF($BO443&gt;0,$BO443,IF(AND(COUNTIF($C$11:$C442,$C443)&gt;=1,COUNTIF($D442:$D442,$D443)&gt;=1),"",IF(AND(SUMIF($C443:$C$525,$C443,$AK443:$AK$525)&gt;=$AK443,SUMIF($D443:$D$525,$D443,$AK443:$AK$525)&gt;=$AK443),SUMIF($C443:$C$525,$C443,$AK443:$AK$525),""))))</f>
        <v/>
      </c>
      <c r="BL443" s="409">
        <f>COUNTIFS('ZASOBY N'!$B442:$B$525,'ZASOBY N'!$B442,'ZASOBY N'!$C442:'ZASOBY N'!$C$525,'ZASOBY N'!$C442,'ZASOBY N'!$D442:'ZASOBY N'!$D$525,'ZASOBY N'!$D442,'ZASOBY N'!$H442:'ZASOBY N'!$H$525,'ZASOBY N'!$H442 )</f>
        <v>0</v>
      </c>
      <c r="BM443" s="410">
        <f>COUNTIFS('ZASOBY N'!$B$10:$B442,'ZASOBY N'!$B442,'ZASOBY N'!$C$10:'ZASOBY N'!$C442,'ZASOBY N'!$C442,'ZASOBY N'!$D$10:'ZASOBY N'!$D442,'ZASOBY N'!$D442,'ZASOBY N'!$H$10:'ZASOBY N'!$H442,'ZASOBY N'!$H442 )</f>
        <v>0</v>
      </c>
      <c r="BN443" s="411">
        <f t="shared" si="145"/>
        <v>0</v>
      </c>
      <c r="BO443" s="412">
        <f t="shared" si="146"/>
        <v>0</v>
      </c>
      <c r="BP443" s="94" t="str">
        <f t="shared" si="147"/>
        <v/>
      </c>
      <c r="BQ443" s="414" t="str">
        <f>IF(AND(BS443=1,BT443=1,SUMIF($C443:$C$525,$C443,$AJ443:$AJ$525)=$AJ443),$AJ443,IF($BV443&gt;0,$BV443,IF(AND(COUNTIF($C$11:$C442,$C443)&gt;=1,COUNTIF($D442:$D442,$D443)&gt;=1),"",IF(AND(SUMIF($C443:$C$525,$C443,$AJ443:$AJ$525)&gt;$AJ443,SUMIF($D443:$D$525,$D443,$AJ443:$AJ$525)&gt;$AJ443),SUMIF($C443:$C$525,$C443,$AJ443:$AJ$525),""))))</f>
        <v/>
      </c>
      <c r="BS443" s="409">
        <f>COUNTIFS('ZASOBY N'!$B442:$B$525,'ZASOBY N'!$B442,'ZASOBY N'!$C442:'ZASOBY N'!$C$525,'ZASOBY N'!$C442,'ZASOBY N'!$D442:'ZASOBY N'!$D$525,'ZASOBY N'!$D442,'ZASOBY N'!$H442:'ZASOBY N'!$H$525,'ZASOBY N'!$H442 )</f>
        <v>0</v>
      </c>
      <c r="BT443" s="410">
        <f>COUNTIFS('ZASOBY N'!$B$10:$B442,'ZASOBY N'!$B442,'ZASOBY N'!$C$10:'ZASOBY N'!$C442,'ZASOBY N'!$C442,'ZASOBY N'!$D$10:'ZASOBY N'!$D442,'ZASOBY N'!$D442,'ZASOBY N'!$H$10:'ZASOBY N'!$H442,'ZASOBY N'!$H442 )</f>
        <v>0</v>
      </c>
      <c r="BU443" s="411">
        <f t="shared" si="148"/>
        <v>0</v>
      </c>
      <c r="BV443" s="412">
        <f t="shared" si="149"/>
        <v>0</v>
      </c>
      <c r="BW443" s="94" t="s">
        <v>499</v>
      </c>
      <c r="BX443" s="414" t="str">
        <f>IF(AND(BZ443=1,CA443=1,SUMIF($C443:$C$525,$C443,$AI443:$AI$525)=$AI443),$AI443,IF($CC443&gt;0,$CC443,IF(AND(COUNTIF($C$11:$C442,$C443)&gt;=1,COUNTIF($D442:$D442,$D443)&gt;=1),"",IF(AND(SUMIF($C443:$C$525,$C443,$AI443:$AI$525)&gt;$AI443,SUMIF($D443:$D$525,$D443,$AI443:$AI$525)&gt;$IG443),_xlfn.AGGREGATE(14,4,$CB$11:$CB$31*($C$11:$C$31=$C443),1),""))))</f>
        <v/>
      </c>
      <c r="BZ443" s="409">
        <f>COUNTIFS('ZASOBY N'!$B442:$B$525,'ZASOBY N'!$B442,'ZASOBY N'!$C442:'ZASOBY N'!$C$525,'ZASOBY N'!$C442,'ZASOBY N'!$D442:'ZASOBY N'!$D$525,'ZASOBY N'!$D442,'ZASOBY N'!$H442:'ZASOBY N'!$H$525,'ZASOBY N'!$H442 )</f>
        <v>0</v>
      </c>
      <c r="CA443" s="410">
        <f>COUNTIFS('ZASOBY N'!$B$10:$B442,'ZASOBY N'!$B442,'ZASOBY N'!$C$10:'ZASOBY N'!$C442,'ZASOBY N'!$C442,'ZASOBY N'!$D$10:'ZASOBY N'!$D442,'ZASOBY N'!$D442,'ZASOBY N'!$H$10:'ZASOBY N'!$H442,'ZASOBY N'!$H442 )</f>
        <v>0</v>
      </c>
      <c r="CB443" s="411">
        <f t="shared" si="150"/>
        <v>0</v>
      </c>
      <c r="CC443" s="412">
        <f t="shared" si="151"/>
        <v>0</v>
      </c>
      <c r="CE443" s="414" t="str">
        <f>IF(AND(CG443=1,CH443=1,SUMIF($C443:$C$525,$C443,$AH443:$AH$525)=$AH443),$AH443,IF($CJ443&gt;0,$CJ443,IF(AND(COUNTIF($C$11:$C442,$C443)&gt;=1,COUNTIF($D442:$D442,$D443)&gt;=1),"",IF(AND(SUMIF($C443:$C$525,$C443,$AH443:$AH$525)&gt;$AH443,SUMIF($D443:$D$525,$D443,$AH443:$AH$525)&gt;$AH443),_xlfn.AGGREGATE(14,4,$CI$11:$CI$31*($C$11:$C$31=$C443),1),""))))</f>
        <v/>
      </c>
      <c r="CG443" s="409">
        <f>COUNTIFS('ZASOBY N'!$B442:$B$525,'ZASOBY N'!$B442,'ZASOBY N'!$C442:'ZASOBY N'!$C$525,'ZASOBY N'!$C442,'ZASOBY N'!$D442:'ZASOBY N'!$D$525,'ZASOBY N'!$D442,'ZASOBY N'!$H442:'ZASOBY N'!$H$525,'ZASOBY N'!$H442 )</f>
        <v>0</v>
      </c>
      <c r="CH443" s="410">
        <f>COUNTIFS('ZASOBY N'!$B$10:$B442,'ZASOBY N'!$B442,'ZASOBY N'!$C$10:'ZASOBY N'!$C442,'ZASOBY N'!$C442,'ZASOBY N'!$D$10:'ZASOBY N'!$D442,'ZASOBY N'!$D442,'ZASOBY N'!$H$10:'ZASOBY N'!$H442,'ZASOBY N'!$H442 )</f>
        <v>0</v>
      </c>
      <c r="CI443" s="411">
        <f t="shared" si="152"/>
        <v>0</v>
      </c>
      <c r="CJ443" s="412">
        <f t="shared" si="153"/>
        <v>0</v>
      </c>
      <c r="CL443" s="414" t="str">
        <f>IF(AND(CN443=1,CO443=1,SUMIF($C443:$C$525,$C443,$AG443:$AG$525)=$AG443),$AG443,IF($CQ443&gt;0,$CQ443,IF(AND(COUNTIF($C$11:$C442,$C443)&gt;=1,COUNTIF($D442:$D442,$D443)&gt;=1),"",IF(AND(SUMIF($C443:$C$525,$C443,$AG443:$AG$525)&gt;$AG443,SUMIF($D443:$D$525,$D443,$AG443:$AG$525)&gt;$AG443),_xlfn.AGGREGATE(14,4,$CP$11:$CP$31*($C$11:$C$31=$C443),1),""))))</f>
        <v/>
      </c>
      <c r="CN443" s="409">
        <f>COUNTIFS('ZASOBY N'!$B442:$B$525,'ZASOBY N'!$B442,'ZASOBY N'!$C442:'ZASOBY N'!$C$525,'ZASOBY N'!$C442,'ZASOBY N'!$D442:'ZASOBY N'!$D$525,'ZASOBY N'!$D442,'ZASOBY N'!$H442:'ZASOBY N'!$H$525,'ZASOBY N'!$H442 )</f>
        <v>0</v>
      </c>
      <c r="CO443" s="410">
        <f>COUNTIFS('ZASOBY N'!$B$10:$B442,'ZASOBY N'!$B442,'ZASOBY N'!$C$10:'ZASOBY N'!$C442,'ZASOBY N'!$C442,'ZASOBY N'!$D$10:'ZASOBY N'!$D442,'ZASOBY N'!$D442,'ZASOBY N'!$H$10:'ZASOBY N'!$H442,'ZASOBY N'!$H442 )</f>
        <v>0</v>
      </c>
      <c r="CP443" s="411">
        <f t="shared" si="154"/>
        <v>0</v>
      </c>
      <c r="CQ443" s="412">
        <f t="shared" si="155"/>
        <v>0</v>
      </c>
      <c r="CS443" s="414" t="str">
        <f>IF(AND(CU443=1,CV443=1,SUMIF($C443:$C$525,$C443,$AF443:$AF$525)=$AF443),$AF443,IF($CX443&gt;0,$CX443,IF(AND(COUNTIF($C$11:$C442,$C443)&gt;=1,COUNTIF($D442:$D442,$D443)&gt;=1),"",IF(AND(SUMIF($C443:$C$525,$C443,$AF443:$AF$525)&gt;$AF443,SUMIF($D443:$D$525,$D443,$AF443:$AF$525)&gt;$AF443),_xlfn.AGGREGATE(14,4,$CW$11:$CW$31*($C$11:$C$31=$C443),1),""))))</f>
        <v/>
      </c>
      <c r="CU443" s="409">
        <f>COUNTIFS('ZASOBY N'!$B442:$B$525,'ZASOBY N'!$B442,'ZASOBY N'!$C442:'ZASOBY N'!$C$525,'ZASOBY N'!$C442,'ZASOBY N'!$D442:'ZASOBY N'!$D$525,'ZASOBY N'!$D442,'ZASOBY N'!$H442:'ZASOBY N'!$H$525,'ZASOBY N'!$H442 )</f>
        <v>0</v>
      </c>
      <c r="CV443" s="410">
        <f>COUNTIFS('ZASOBY N'!$B$10:$B442,'ZASOBY N'!$B442,'ZASOBY N'!$C$10:'ZASOBY N'!$C442,'ZASOBY N'!$C442,'ZASOBY N'!$D$10:'ZASOBY N'!$D442,'ZASOBY N'!$D442,'ZASOBY N'!$H$10:'ZASOBY N'!$H442,'ZASOBY N'!$H442 )</f>
        <v>0</v>
      </c>
      <c r="CW443" s="411">
        <f t="shared" si="156"/>
        <v>0</v>
      </c>
      <c r="CX443" s="412">
        <f t="shared" si="157"/>
        <v>0</v>
      </c>
      <c r="CZ443" s="414" t="str">
        <f>IF(AND(DB443=1,DC443=1,SUMIF($C443:$C$525,$C443,$AE443:$AE$525)=$AE443),$AE443,IF($DE443&gt;0,$DE443,IF(AND(COUNTIF($C$11:$C442,$C443)&gt;=1,COUNTIF($D442:$D442,$D443)&gt;=1),"",IF(AND(SUMIF($C443:$C$525,$C443,$AE443:$AE$525)&gt;$AE443,SUMIF($D443:$D$525,$D443,$AE443:$AE$525)&gt;$AE443),_xlfn.AGGREGATE(14,4,$DD$11:$DD$31*($C$11:$C$31=$C443),1),""))))</f>
        <v/>
      </c>
      <c r="DB443" s="409">
        <f>COUNTIFS('ZASOBY N'!$B442:$B$525,'ZASOBY N'!$B442,'ZASOBY N'!$C442:'ZASOBY N'!$C$525,'ZASOBY N'!$C442,'ZASOBY N'!$D442:'ZASOBY N'!$D$525,'ZASOBY N'!$D442,'ZASOBY N'!$H442:'ZASOBY N'!$H$525,'ZASOBY N'!$H442 )</f>
        <v>0</v>
      </c>
      <c r="DC443" s="410">
        <f>COUNTIFS('ZASOBY N'!$B$10:$B442,'ZASOBY N'!$B442,'ZASOBY N'!$C$10:'ZASOBY N'!$C442,'ZASOBY N'!$C442,'ZASOBY N'!$D$10:'ZASOBY N'!$D442,'ZASOBY N'!$D442,'ZASOBY N'!$H$10:'ZASOBY N'!$H442,'ZASOBY N'!$H442 )</f>
        <v>0</v>
      </c>
      <c r="DD443" s="411">
        <f t="shared" si="158"/>
        <v>0</v>
      </c>
      <c r="DE443" s="412">
        <f t="shared" si="159"/>
        <v>0</v>
      </c>
      <c r="DF443" s="399" t="str">
        <f>IF(AND(DI443=1,DJ443=1,SUMIF($C443:$C$525,$C443,$AD443:$AD$525)=$AD443),$AD443,IF($DL443&gt;0,$DL443,IF(B443="","",IF(AND(COUNTIF($C$11:$C442,$C443)&gt;=1,COUNTIF($D442:$D442,$D443)&gt;=1,COUNTIF($Z440:$Z442,$C443)=0),"",IF(AND(COUNTIF($C$11:$C442,$C443)&gt;=1,COUNTIF($D442:$D442,$D443)&gt;=1),"UJĘTO WYŻEJ",IF(AND(SUMIF($C443:$C$525,$C443,$AD443:$AD$525)&gt;$AD443,SUMIF($D443:$D$525,$D443,$AD443:$AD$525)&gt;$AD443),_xlfn.AGGREGATE(14,4,$DK$11:$DK$31*($C$11:$C$31=$C443),1),""))))))</f>
        <v/>
      </c>
      <c r="DG443" s="414" t="str">
        <f>IF(AND(DI443=1,DJ443=1,SUMIF($C443:$C$525,$C443,$AD443:$AD$525)=$AD443),$AD443,IF($DL443&gt;0,$DL443,IF(AND(COUNTIF($C$11:$C442,$C443)&gt;=1,COUNTIF($D442:$D442,$D443)&gt;=1),"",IF(AND(SUMIF($C443:$C$525,$C443,$AD443:$AD$525)&gt;$AD443,SUMIF($D443:$D$525,$D443,$AD443:$AD$525)&gt;$AD443),_xlfn.AGGREGATE(14,4,$DK$11:$DK$31*($C$11:$C$31=$C443),1),""))))</f>
        <v/>
      </c>
      <c r="DI443" s="409">
        <f>COUNTIFS('ZASOBY N'!$B442:$B$525,'ZASOBY N'!$B442,'ZASOBY N'!$C442:'ZASOBY N'!$C$525,'ZASOBY N'!$C442,'ZASOBY N'!$D442:'ZASOBY N'!$D$525,'ZASOBY N'!$D442,'ZASOBY N'!$H442:'ZASOBY N'!$H$525,'ZASOBY N'!$H442 )</f>
        <v>0</v>
      </c>
      <c r="DJ443" s="410">
        <f>COUNTIFS('ZASOBY N'!$B$10:$B442,'ZASOBY N'!$B442,'ZASOBY N'!$C$10:'ZASOBY N'!$C442,'ZASOBY N'!$C442,'ZASOBY N'!$D$10:'ZASOBY N'!$D442,'ZASOBY N'!$D442,'ZASOBY N'!$H$10:'ZASOBY N'!$H442,'ZASOBY N'!$H442 )</f>
        <v>0</v>
      </c>
      <c r="DK443" s="411">
        <f t="shared" si="160"/>
        <v>0</v>
      </c>
      <c r="DL443" s="412">
        <f t="shared" si="161"/>
        <v>0</v>
      </c>
    </row>
    <row r="444" spans="1:116" ht="18.899999999999999" customHeight="1" x14ac:dyDescent="0.3">
      <c r="A444" s="219"/>
      <c r="B444" s="152" t="str">
        <f>IF('ZASOBY N'!A443="","",'ZASOBY N'!A443)</f>
        <v/>
      </c>
      <c r="C444" s="462" t="str">
        <f>IF('ZASOBY N'!C443="","",'ZASOBY N'!C443)</f>
        <v/>
      </c>
      <c r="D444" s="137" t="str">
        <f>IF('ZASOBY N'!B443="","",'ZASOBY N'!B443)</f>
        <v/>
      </c>
      <c r="E444" s="138"/>
      <c r="F444" s="356" t="str">
        <f>IF('ZASOBY N'!D443="","",'ZASOBY N'!D443)</f>
        <v/>
      </c>
      <c r="G444" s="220" t="str">
        <f>IF('ZASOBY N'!G443="","",'ZASOBY N'!G443)</f>
        <v/>
      </c>
      <c r="H444" s="221" t="str">
        <f>IF('ZASOBY N'!F443="","",'ZASOBY N'!F443)</f>
        <v/>
      </c>
      <c r="I444" s="221" t="str">
        <f>IF('ZASOBY N'!G443="","",'ZASOBY N'!G443)</f>
        <v/>
      </c>
      <c r="J444" s="221" t="str">
        <f>IF('ZASOBY N'!H443="","",'ZASOBY N'!H443)</f>
        <v/>
      </c>
      <c r="K444" s="214">
        <v>0</v>
      </c>
      <c r="L444" s="214">
        <v>0</v>
      </c>
      <c r="M444" s="214">
        <v>0</v>
      </c>
      <c r="N444" s="222" t="str">
        <f>IF('ZASOBY N'!BD443="x","",IF(W444="","",'ZASOBY N'!E443))</f>
        <v/>
      </c>
      <c r="O444" s="223">
        <v>0</v>
      </c>
      <c r="P444" s="223">
        <v>0</v>
      </c>
      <c r="Q444" s="226" t="str">
        <f>IF($N444="","",'UPR BILANS N'!G444*'UPR BILANS N'!N444)</f>
        <v/>
      </c>
      <c r="R444" s="225" t="str">
        <f>IF($N444="","",'ZASOBY N'!O443)</f>
        <v/>
      </c>
      <c r="S444" s="225" t="str">
        <f>IF($N444="","",IF('ZASOBY N'!Q443="",0,'ZASOBY N'!Q443))</f>
        <v/>
      </c>
      <c r="T444" s="225" t="str">
        <f>IF($N444="","",'ZASOBY N'!V443)</f>
        <v/>
      </c>
      <c r="U444" s="225" t="str">
        <f>IF($N444="","",IF('ZASOBY N'!AG443="",0,'ZASOBY N'!AG443))</f>
        <v/>
      </c>
      <c r="V444" s="225" t="str">
        <f>IF($N444="","",IF(NN!P446="",0,NN!P446))</f>
        <v/>
      </c>
      <c r="W444" s="225" t="str">
        <f t="shared" si="162"/>
        <v/>
      </c>
      <c r="X444" s="226" t="str">
        <f t="shared" si="142"/>
        <v/>
      </c>
      <c r="Y444" s="225" t="str">
        <f>IF('ZASOBY N'!AU443="","",IF(C444&lt;&gt;C443,'ZASOBY N'!AU443,IF(D444&lt;&gt;D443,'ZASOBY N'!AU443,IF(F444&lt;&gt;F443,'ZASOBY N'!AU443,IF(G444&lt;&gt;G443,'ZASOBY N'!AU443,IF(J444&lt;&gt;J443,'ZASOBY N'!AU443,IF(NN!AC446="","",IF(AND(C443=C444,H443=H444,J443=J444,NN!AC446&gt;0),"",IF(AND(C444=C445,H444=DO442,NN!CW444&gt;0),'ZASOBY N'!AU443,'ZASOBY N'!AU443)))))))))</f>
        <v/>
      </c>
      <c r="Z444" s="225" t="str">
        <f t="shared" si="163"/>
        <v/>
      </c>
      <c r="AA444" s="227" t="str">
        <f t="shared" si="144"/>
        <v/>
      </c>
      <c r="AB444" s="400" t="str">
        <f t="shared" si="164"/>
        <v/>
      </c>
      <c r="AC444" s="228" t="str">
        <f t="shared" si="143"/>
        <v/>
      </c>
      <c r="AD444" s="222">
        <f>IF(B444="",0,IF(F444="",0,INDEX(POBRANIE_!$B$6:$F$101,MATCH('UPR BILANS N'!$F444,POBRANIE_!$A$6:$A$101,0),2)))</f>
        <v>0</v>
      </c>
      <c r="AE444" s="224">
        <f>IF(OR('ZASOBY N'!G443="",'ZASOBY N'!E443=""),0,IF(B444="",0,'ZASOBY N'!G443*'ZASOBY N'!E443))</f>
        <v>0</v>
      </c>
      <c r="AF444" s="225">
        <f>IF('ZASOBY N'!O443="",0,'ZASOBY N'!O443)</f>
        <v>0</v>
      </c>
      <c r="AG444" s="225">
        <f>IF('ZASOBY N'!Q443="",0,'ZASOBY N'!Q443)</f>
        <v>0</v>
      </c>
      <c r="AH444" s="225">
        <f>IF('ZASOBY N'!V443="",0,'ZASOBY N'!V443)</f>
        <v>0</v>
      </c>
      <c r="AI444" s="225">
        <f>IF('ZASOBY N'!AG443="",0,'ZASOBY N'!AG443)</f>
        <v>0</v>
      </c>
      <c r="AJ444" s="225">
        <f>IF(NN!P446="",0,IF(NN!P446="BRAK kol.7","BRAK BADAŃ",NN!P446))</f>
        <v>0</v>
      </c>
      <c r="AK444" s="225">
        <f>IF(NN!AC446="",0,IF(NN!AC446="BRAK kol.7","BRAK BADAŃ",NN!AC446))</f>
        <v>0</v>
      </c>
      <c r="BJ444" s="414" t="str">
        <f>IF(AND(BL444=1,BM444=1,SUMIF($C444:$C$525,$C444,$AK444:$AK$525)=$AK444),$AK444,IF($BO444&gt;0,$BO444,IF(AND(COUNTIF($C$11:$C443,$C444)&gt;=1,COUNTIF($D443:$D443,$D444)&gt;=1),"",IF(AND(SUMIF($C444:$C$525,$C444,$AK444:$AK$525)&gt;=$AK444,SUMIF($D444:$D$525,$D444,$AK444:$AK$525)&gt;=$AK444),SUMIF($C444:$C$525,$C444,$AK444:$AK$525),""))))</f>
        <v/>
      </c>
      <c r="BL444" s="409">
        <f>COUNTIFS('ZASOBY N'!$B443:$B$525,'ZASOBY N'!$B443,'ZASOBY N'!$C443:'ZASOBY N'!$C$525,'ZASOBY N'!$C443,'ZASOBY N'!$D443:'ZASOBY N'!$D$525,'ZASOBY N'!$D443,'ZASOBY N'!$H443:'ZASOBY N'!$H$525,'ZASOBY N'!$H443 )</f>
        <v>0</v>
      </c>
      <c r="BM444" s="410">
        <f>COUNTIFS('ZASOBY N'!$B$10:$B443,'ZASOBY N'!$B443,'ZASOBY N'!$C$10:'ZASOBY N'!$C443,'ZASOBY N'!$C443,'ZASOBY N'!$D$10:'ZASOBY N'!$D443,'ZASOBY N'!$D443,'ZASOBY N'!$H$10:'ZASOBY N'!$H443,'ZASOBY N'!$H443 )</f>
        <v>0</v>
      </c>
      <c r="BN444" s="411">
        <f t="shared" si="145"/>
        <v>0</v>
      </c>
      <c r="BO444" s="412">
        <f t="shared" si="146"/>
        <v>0</v>
      </c>
      <c r="BP444" s="94" t="str">
        <f t="shared" si="147"/>
        <v/>
      </c>
      <c r="BQ444" s="414" t="str">
        <f>IF(AND(BS444=1,BT444=1,SUMIF($C444:$C$525,$C444,$AJ444:$AJ$525)=$AJ444),$AJ444,IF($BV444&gt;0,$BV444,IF(AND(COUNTIF($C$11:$C443,$C444)&gt;=1,COUNTIF($D443:$D443,$D444)&gt;=1),"",IF(AND(SUMIF($C444:$C$525,$C444,$AJ444:$AJ$525)&gt;$AJ444,SUMIF($D444:$D$525,$D444,$AJ444:$AJ$525)&gt;$AJ444),SUMIF($C444:$C$525,$C444,$AJ444:$AJ$525),""))))</f>
        <v/>
      </c>
      <c r="BS444" s="409">
        <f>COUNTIFS('ZASOBY N'!$B443:$B$525,'ZASOBY N'!$B443,'ZASOBY N'!$C443:'ZASOBY N'!$C$525,'ZASOBY N'!$C443,'ZASOBY N'!$D443:'ZASOBY N'!$D$525,'ZASOBY N'!$D443,'ZASOBY N'!$H443:'ZASOBY N'!$H$525,'ZASOBY N'!$H443 )</f>
        <v>0</v>
      </c>
      <c r="BT444" s="410">
        <f>COUNTIFS('ZASOBY N'!$B$10:$B443,'ZASOBY N'!$B443,'ZASOBY N'!$C$10:'ZASOBY N'!$C443,'ZASOBY N'!$C443,'ZASOBY N'!$D$10:'ZASOBY N'!$D443,'ZASOBY N'!$D443,'ZASOBY N'!$H$10:'ZASOBY N'!$H443,'ZASOBY N'!$H443 )</f>
        <v>0</v>
      </c>
      <c r="BU444" s="411">
        <f t="shared" si="148"/>
        <v>0</v>
      </c>
      <c r="BV444" s="412">
        <f t="shared" si="149"/>
        <v>0</v>
      </c>
      <c r="BW444" s="94" t="s">
        <v>499</v>
      </c>
      <c r="BX444" s="414" t="str">
        <f>IF(AND(BZ444=1,CA444=1,SUMIF($C444:$C$525,$C444,$AI444:$AI$525)=$AI444),$AI444,IF($CC444&gt;0,$CC444,IF(AND(COUNTIF($C$11:$C443,$C444)&gt;=1,COUNTIF($D443:$D443,$D444)&gt;=1),"",IF(AND(SUMIF($C444:$C$525,$C444,$AI444:$AI$525)&gt;$AI444,SUMIF($D444:$D$525,$D444,$AI444:$AI$525)&gt;$IG444),_xlfn.AGGREGATE(14,4,$CB$11:$CB$31*($C$11:$C$31=$C444),1),""))))</f>
        <v/>
      </c>
      <c r="BZ444" s="409">
        <f>COUNTIFS('ZASOBY N'!$B443:$B$525,'ZASOBY N'!$B443,'ZASOBY N'!$C443:'ZASOBY N'!$C$525,'ZASOBY N'!$C443,'ZASOBY N'!$D443:'ZASOBY N'!$D$525,'ZASOBY N'!$D443,'ZASOBY N'!$H443:'ZASOBY N'!$H$525,'ZASOBY N'!$H443 )</f>
        <v>0</v>
      </c>
      <c r="CA444" s="410">
        <f>COUNTIFS('ZASOBY N'!$B$10:$B443,'ZASOBY N'!$B443,'ZASOBY N'!$C$10:'ZASOBY N'!$C443,'ZASOBY N'!$C443,'ZASOBY N'!$D$10:'ZASOBY N'!$D443,'ZASOBY N'!$D443,'ZASOBY N'!$H$10:'ZASOBY N'!$H443,'ZASOBY N'!$H443 )</f>
        <v>0</v>
      </c>
      <c r="CB444" s="411">
        <f t="shared" si="150"/>
        <v>0</v>
      </c>
      <c r="CC444" s="412">
        <f t="shared" si="151"/>
        <v>0</v>
      </c>
      <c r="CE444" s="414" t="str">
        <f>IF(AND(CG444=1,CH444=1,SUMIF($C444:$C$525,$C444,$AH444:$AH$525)=$AH444),$AH444,IF($CJ444&gt;0,$CJ444,IF(AND(COUNTIF($C$11:$C443,$C444)&gt;=1,COUNTIF($D443:$D443,$D444)&gt;=1),"",IF(AND(SUMIF($C444:$C$525,$C444,$AH444:$AH$525)&gt;$AH444,SUMIF($D444:$D$525,$D444,$AH444:$AH$525)&gt;$AH444),_xlfn.AGGREGATE(14,4,$CI$11:$CI$31*($C$11:$C$31=$C444),1),""))))</f>
        <v/>
      </c>
      <c r="CG444" s="409">
        <f>COUNTIFS('ZASOBY N'!$B443:$B$525,'ZASOBY N'!$B443,'ZASOBY N'!$C443:'ZASOBY N'!$C$525,'ZASOBY N'!$C443,'ZASOBY N'!$D443:'ZASOBY N'!$D$525,'ZASOBY N'!$D443,'ZASOBY N'!$H443:'ZASOBY N'!$H$525,'ZASOBY N'!$H443 )</f>
        <v>0</v>
      </c>
      <c r="CH444" s="410">
        <f>COUNTIFS('ZASOBY N'!$B$10:$B443,'ZASOBY N'!$B443,'ZASOBY N'!$C$10:'ZASOBY N'!$C443,'ZASOBY N'!$C443,'ZASOBY N'!$D$10:'ZASOBY N'!$D443,'ZASOBY N'!$D443,'ZASOBY N'!$H$10:'ZASOBY N'!$H443,'ZASOBY N'!$H443 )</f>
        <v>0</v>
      </c>
      <c r="CI444" s="411">
        <f t="shared" si="152"/>
        <v>0</v>
      </c>
      <c r="CJ444" s="412">
        <f t="shared" si="153"/>
        <v>0</v>
      </c>
      <c r="CL444" s="414" t="str">
        <f>IF(AND(CN444=1,CO444=1,SUMIF($C444:$C$525,$C444,$AG444:$AG$525)=$AG444),$AG444,IF($CQ444&gt;0,$CQ444,IF(AND(COUNTIF($C$11:$C443,$C444)&gt;=1,COUNTIF($D443:$D443,$D444)&gt;=1),"",IF(AND(SUMIF($C444:$C$525,$C444,$AG444:$AG$525)&gt;$AG444,SUMIF($D444:$D$525,$D444,$AG444:$AG$525)&gt;$AG444),_xlfn.AGGREGATE(14,4,$CP$11:$CP$31*($C$11:$C$31=$C444),1),""))))</f>
        <v/>
      </c>
      <c r="CN444" s="409">
        <f>COUNTIFS('ZASOBY N'!$B443:$B$525,'ZASOBY N'!$B443,'ZASOBY N'!$C443:'ZASOBY N'!$C$525,'ZASOBY N'!$C443,'ZASOBY N'!$D443:'ZASOBY N'!$D$525,'ZASOBY N'!$D443,'ZASOBY N'!$H443:'ZASOBY N'!$H$525,'ZASOBY N'!$H443 )</f>
        <v>0</v>
      </c>
      <c r="CO444" s="410">
        <f>COUNTIFS('ZASOBY N'!$B$10:$B443,'ZASOBY N'!$B443,'ZASOBY N'!$C$10:'ZASOBY N'!$C443,'ZASOBY N'!$C443,'ZASOBY N'!$D$10:'ZASOBY N'!$D443,'ZASOBY N'!$D443,'ZASOBY N'!$H$10:'ZASOBY N'!$H443,'ZASOBY N'!$H443 )</f>
        <v>0</v>
      </c>
      <c r="CP444" s="411">
        <f t="shared" si="154"/>
        <v>0</v>
      </c>
      <c r="CQ444" s="412">
        <f t="shared" si="155"/>
        <v>0</v>
      </c>
      <c r="CS444" s="414" t="str">
        <f>IF(AND(CU444=1,CV444=1,SUMIF($C444:$C$525,$C444,$AF444:$AF$525)=$AF444),$AF444,IF($CX444&gt;0,$CX444,IF(AND(COUNTIF($C$11:$C443,$C444)&gt;=1,COUNTIF($D443:$D443,$D444)&gt;=1),"",IF(AND(SUMIF($C444:$C$525,$C444,$AF444:$AF$525)&gt;$AF444,SUMIF($D444:$D$525,$D444,$AF444:$AF$525)&gt;$AF444),_xlfn.AGGREGATE(14,4,$CW$11:$CW$31*($C$11:$C$31=$C444),1),""))))</f>
        <v/>
      </c>
      <c r="CU444" s="409">
        <f>COUNTIFS('ZASOBY N'!$B443:$B$525,'ZASOBY N'!$B443,'ZASOBY N'!$C443:'ZASOBY N'!$C$525,'ZASOBY N'!$C443,'ZASOBY N'!$D443:'ZASOBY N'!$D$525,'ZASOBY N'!$D443,'ZASOBY N'!$H443:'ZASOBY N'!$H$525,'ZASOBY N'!$H443 )</f>
        <v>0</v>
      </c>
      <c r="CV444" s="410">
        <f>COUNTIFS('ZASOBY N'!$B$10:$B443,'ZASOBY N'!$B443,'ZASOBY N'!$C$10:'ZASOBY N'!$C443,'ZASOBY N'!$C443,'ZASOBY N'!$D$10:'ZASOBY N'!$D443,'ZASOBY N'!$D443,'ZASOBY N'!$H$10:'ZASOBY N'!$H443,'ZASOBY N'!$H443 )</f>
        <v>0</v>
      </c>
      <c r="CW444" s="411">
        <f t="shared" si="156"/>
        <v>0</v>
      </c>
      <c r="CX444" s="412">
        <f t="shared" si="157"/>
        <v>0</v>
      </c>
      <c r="CZ444" s="414" t="str">
        <f>IF(AND(DB444=1,DC444=1,SUMIF($C444:$C$525,$C444,$AE444:$AE$525)=$AE444),$AE444,IF($DE444&gt;0,$DE444,IF(AND(COUNTIF($C$11:$C443,$C444)&gt;=1,COUNTIF($D443:$D443,$D444)&gt;=1),"",IF(AND(SUMIF($C444:$C$525,$C444,$AE444:$AE$525)&gt;$AE444,SUMIF($D444:$D$525,$D444,$AE444:$AE$525)&gt;$AE444),_xlfn.AGGREGATE(14,4,$DD$11:$DD$31*($C$11:$C$31=$C444),1),""))))</f>
        <v/>
      </c>
      <c r="DB444" s="409">
        <f>COUNTIFS('ZASOBY N'!$B443:$B$525,'ZASOBY N'!$B443,'ZASOBY N'!$C443:'ZASOBY N'!$C$525,'ZASOBY N'!$C443,'ZASOBY N'!$D443:'ZASOBY N'!$D$525,'ZASOBY N'!$D443,'ZASOBY N'!$H443:'ZASOBY N'!$H$525,'ZASOBY N'!$H443 )</f>
        <v>0</v>
      </c>
      <c r="DC444" s="410">
        <f>COUNTIFS('ZASOBY N'!$B$10:$B443,'ZASOBY N'!$B443,'ZASOBY N'!$C$10:'ZASOBY N'!$C443,'ZASOBY N'!$C443,'ZASOBY N'!$D$10:'ZASOBY N'!$D443,'ZASOBY N'!$D443,'ZASOBY N'!$H$10:'ZASOBY N'!$H443,'ZASOBY N'!$H443 )</f>
        <v>0</v>
      </c>
      <c r="DD444" s="411">
        <f t="shared" si="158"/>
        <v>0</v>
      </c>
      <c r="DE444" s="412">
        <f t="shared" si="159"/>
        <v>0</v>
      </c>
      <c r="DF444" s="399" t="str">
        <f>IF(AND(DI444=1,DJ444=1,SUMIF($C444:$C$525,$C444,$AD444:$AD$525)=$AD444),$AD444,IF($DL444&gt;0,$DL444,IF(B444="","",IF(AND(COUNTIF($C$11:$C443,$C444)&gt;=1,COUNTIF($D443:$D443,$D444)&gt;=1,COUNTIF($Z441:$Z443,$C444)=0),"",IF(AND(COUNTIF($C$11:$C443,$C444)&gt;=1,COUNTIF($D443:$D443,$D444)&gt;=1),"UJĘTO WYŻEJ",IF(AND(SUMIF($C444:$C$525,$C444,$AD444:$AD$525)&gt;$AD444,SUMIF($D444:$D$525,$D444,$AD444:$AD$525)&gt;$AD444),_xlfn.AGGREGATE(14,4,$DK$11:$DK$31*($C$11:$C$31=$C444),1),""))))))</f>
        <v/>
      </c>
      <c r="DG444" s="414" t="str">
        <f>IF(AND(DI444=1,DJ444=1,SUMIF($C444:$C$525,$C444,$AD444:$AD$525)=$AD444),$AD444,IF($DL444&gt;0,$DL444,IF(AND(COUNTIF($C$11:$C443,$C444)&gt;=1,COUNTIF($D443:$D443,$D444)&gt;=1),"",IF(AND(SUMIF($C444:$C$525,$C444,$AD444:$AD$525)&gt;$AD444,SUMIF($D444:$D$525,$D444,$AD444:$AD$525)&gt;$AD444),_xlfn.AGGREGATE(14,4,$DK$11:$DK$31*($C$11:$C$31=$C444),1),""))))</f>
        <v/>
      </c>
      <c r="DI444" s="409">
        <f>COUNTIFS('ZASOBY N'!$B443:$B$525,'ZASOBY N'!$B443,'ZASOBY N'!$C443:'ZASOBY N'!$C$525,'ZASOBY N'!$C443,'ZASOBY N'!$D443:'ZASOBY N'!$D$525,'ZASOBY N'!$D443,'ZASOBY N'!$H443:'ZASOBY N'!$H$525,'ZASOBY N'!$H443 )</f>
        <v>0</v>
      </c>
      <c r="DJ444" s="410">
        <f>COUNTIFS('ZASOBY N'!$B$10:$B443,'ZASOBY N'!$B443,'ZASOBY N'!$C$10:'ZASOBY N'!$C443,'ZASOBY N'!$C443,'ZASOBY N'!$D$10:'ZASOBY N'!$D443,'ZASOBY N'!$D443,'ZASOBY N'!$H$10:'ZASOBY N'!$H443,'ZASOBY N'!$H443 )</f>
        <v>0</v>
      </c>
      <c r="DK444" s="411">
        <f t="shared" si="160"/>
        <v>0</v>
      </c>
      <c r="DL444" s="412">
        <f t="shared" si="161"/>
        <v>0</v>
      </c>
    </row>
    <row r="445" spans="1:116" ht="18.899999999999999" customHeight="1" x14ac:dyDescent="0.3">
      <c r="A445" s="219"/>
      <c r="B445" s="152" t="str">
        <f>IF('ZASOBY N'!A444="","",'ZASOBY N'!A444)</f>
        <v/>
      </c>
      <c r="C445" s="462" t="str">
        <f>IF('ZASOBY N'!C444="","",'ZASOBY N'!C444)</f>
        <v/>
      </c>
      <c r="D445" s="137" t="str">
        <f>IF('ZASOBY N'!B444="","",'ZASOBY N'!B444)</f>
        <v/>
      </c>
      <c r="E445" s="138"/>
      <c r="F445" s="356" t="str">
        <f>IF('ZASOBY N'!D444="","",'ZASOBY N'!D444)</f>
        <v/>
      </c>
      <c r="G445" s="220" t="str">
        <f>IF('ZASOBY N'!G444="","",'ZASOBY N'!G444)</f>
        <v/>
      </c>
      <c r="H445" s="221" t="str">
        <f>IF('ZASOBY N'!F444="","",'ZASOBY N'!F444)</f>
        <v/>
      </c>
      <c r="I445" s="221" t="str">
        <f>IF('ZASOBY N'!G444="","",'ZASOBY N'!G444)</f>
        <v/>
      </c>
      <c r="J445" s="221" t="str">
        <f>IF('ZASOBY N'!H444="","",'ZASOBY N'!H444)</f>
        <v/>
      </c>
      <c r="K445" s="214">
        <v>0</v>
      </c>
      <c r="L445" s="214">
        <v>0</v>
      </c>
      <c r="M445" s="214">
        <v>0</v>
      </c>
      <c r="N445" s="222" t="str">
        <f>IF('ZASOBY N'!BD444="x","",IF(W445="","",'ZASOBY N'!E444))</f>
        <v/>
      </c>
      <c r="O445" s="223">
        <v>0</v>
      </c>
      <c r="P445" s="223">
        <v>0</v>
      </c>
      <c r="Q445" s="226" t="str">
        <f>IF($N445="","",'UPR BILANS N'!G445*'UPR BILANS N'!N445)</f>
        <v/>
      </c>
      <c r="R445" s="225" t="str">
        <f>IF($N445="","",'ZASOBY N'!O444)</f>
        <v/>
      </c>
      <c r="S445" s="225" t="str">
        <f>IF($N445="","",IF('ZASOBY N'!Q444="",0,'ZASOBY N'!Q444))</f>
        <v/>
      </c>
      <c r="T445" s="225" t="str">
        <f>IF($N445="","",'ZASOBY N'!V444)</f>
        <v/>
      </c>
      <c r="U445" s="225" t="str">
        <f>IF($N445="","",IF('ZASOBY N'!AG444="",0,'ZASOBY N'!AG444))</f>
        <v/>
      </c>
      <c r="V445" s="225" t="str">
        <f>IF($N445="","",IF(NN!P447="",0,NN!P447))</f>
        <v/>
      </c>
      <c r="W445" s="225" t="str">
        <f t="shared" si="162"/>
        <v/>
      </c>
      <c r="X445" s="226" t="str">
        <f t="shared" si="142"/>
        <v/>
      </c>
      <c r="Y445" s="225" t="str">
        <f>IF('ZASOBY N'!AU444="","",IF(C445&lt;&gt;C444,'ZASOBY N'!AU444,IF(D445&lt;&gt;D444,'ZASOBY N'!AU444,IF(F445&lt;&gt;F444,'ZASOBY N'!AU444,IF(G445&lt;&gt;G444,'ZASOBY N'!AU444,IF(J445&lt;&gt;J444,'ZASOBY N'!AU444,IF(NN!AC447="","",IF(AND(C444=C445,H444=H445,J444=J445,NN!AC447&gt;0),"",IF(AND(C445=C446,H445=DO443,NN!CW445&gt;0),'ZASOBY N'!AU444,'ZASOBY N'!AU444)))))))))</f>
        <v/>
      </c>
      <c r="Z445" s="225" t="str">
        <f t="shared" si="163"/>
        <v/>
      </c>
      <c r="AA445" s="227" t="str">
        <f t="shared" si="144"/>
        <v/>
      </c>
      <c r="AB445" s="400" t="str">
        <f t="shared" si="164"/>
        <v/>
      </c>
      <c r="AC445" s="228" t="str">
        <f t="shared" si="143"/>
        <v/>
      </c>
      <c r="AD445" s="222">
        <f>IF(B445="",0,IF(F445="",0,INDEX(POBRANIE_!$B$6:$F$101,MATCH('UPR BILANS N'!$F445,POBRANIE_!$A$6:$A$101,0),2)))</f>
        <v>0</v>
      </c>
      <c r="AE445" s="224">
        <f>IF(OR('ZASOBY N'!G444="",'ZASOBY N'!E444=""),0,IF(B445="",0,'ZASOBY N'!G444*'ZASOBY N'!E444))</f>
        <v>0</v>
      </c>
      <c r="AF445" s="225">
        <f>IF('ZASOBY N'!O444="",0,'ZASOBY N'!O444)</f>
        <v>0</v>
      </c>
      <c r="AG445" s="225">
        <f>IF('ZASOBY N'!Q444="",0,'ZASOBY N'!Q444)</f>
        <v>0</v>
      </c>
      <c r="AH445" s="225">
        <f>IF('ZASOBY N'!V444="",0,'ZASOBY N'!V444)</f>
        <v>0</v>
      </c>
      <c r="AI445" s="225">
        <f>IF('ZASOBY N'!AG444="",0,'ZASOBY N'!AG444)</f>
        <v>0</v>
      </c>
      <c r="AJ445" s="225">
        <f>IF(NN!P447="",0,IF(NN!P447="BRAK kol.7","BRAK BADAŃ",NN!P447))</f>
        <v>0</v>
      </c>
      <c r="AK445" s="225">
        <f>IF(NN!AC447="",0,IF(NN!AC447="BRAK kol.7","BRAK BADAŃ",NN!AC447))</f>
        <v>0</v>
      </c>
      <c r="BJ445" s="414" t="str">
        <f>IF(AND(BL445=1,BM445=1,SUMIF($C445:$C$525,$C445,$AK445:$AK$525)=$AK445),$AK445,IF($BO445&gt;0,$BO445,IF(AND(COUNTIF($C$11:$C444,$C445)&gt;=1,COUNTIF($D444:$D444,$D445)&gt;=1),"",IF(AND(SUMIF($C445:$C$525,$C445,$AK445:$AK$525)&gt;=$AK445,SUMIF($D445:$D$525,$D445,$AK445:$AK$525)&gt;=$AK445),SUMIF($C445:$C$525,$C445,$AK445:$AK$525),""))))</f>
        <v/>
      </c>
      <c r="BL445" s="409">
        <f>COUNTIFS('ZASOBY N'!$B444:$B$525,'ZASOBY N'!$B444,'ZASOBY N'!$C444:'ZASOBY N'!$C$525,'ZASOBY N'!$C444,'ZASOBY N'!$D444:'ZASOBY N'!$D$525,'ZASOBY N'!$D444,'ZASOBY N'!$H444:'ZASOBY N'!$H$525,'ZASOBY N'!$H444 )</f>
        <v>0</v>
      </c>
      <c r="BM445" s="410">
        <f>COUNTIFS('ZASOBY N'!$B$10:$B444,'ZASOBY N'!$B444,'ZASOBY N'!$C$10:'ZASOBY N'!$C444,'ZASOBY N'!$C444,'ZASOBY N'!$D$10:'ZASOBY N'!$D444,'ZASOBY N'!$D444,'ZASOBY N'!$H$10:'ZASOBY N'!$H444,'ZASOBY N'!$H444 )</f>
        <v>0</v>
      </c>
      <c r="BN445" s="411">
        <f t="shared" si="145"/>
        <v>0</v>
      </c>
      <c r="BO445" s="412">
        <f t="shared" si="146"/>
        <v>0</v>
      </c>
      <c r="BP445" s="94" t="str">
        <f t="shared" si="147"/>
        <v/>
      </c>
      <c r="BQ445" s="414" t="str">
        <f>IF(AND(BS445=1,BT445=1,SUMIF($C445:$C$525,$C445,$AJ445:$AJ$525)=$AJ445),$AJ445,IF($BV445&gt;0,$BV445,IF(AND(COUNTIF($C$11:$C444,$C445)&gt;=1,COUNTIF($D444:$D444,$D445)&gt;=1),"",IF(AND(SUMIF($C445:$C$525,$C445,$AJ445:$AJ$525)&gt;$AJ445,SUMIF($D445:$D$525,$D445,$AJ445:$AJ$525)&gt;$AJ445),SUMIF($C445:$C$525,$C445,$AJ445:$AJ$525),""))))</f>
        <v/>
      </c>
      <c r="BS445" s="409">
        <f>COUNTIFS('ZASOBY N'!$B444:$B$525,'ZASOBY N'!$B444,'ZASOBY N'!$C444:'ZASOBY N'!$C$525,'ZASOBY N'!$C444,'ZASOBY N'!$D444:'ZASOBY N'!$D$525,'ZASOBY N'!$D444,'ZASOBY N'!$H444:'ZASOBY N'!$H$525,'ZASOBY N'!$H444 )</f>
        <v>0</v>
      </c>
      <c r="BT445" s="410">
        <f>COUNTIFS('ZASOBY N'!$B$10:$B444,'ZASOBY N'!$B444,'ZASOBY N'!$C$10:'ZASOBY N'!$C444,'ZASOBY N'!$C444,'ZASOBY N'!$D$10:'ZASOBY N'!$D444,'ZASOBY N'!$D444,'ZASOBY N'!$H$10:'ZASOBY N'!$H444,'ZASOBY N'!$H444 )</f>
        <v>0</v>
      </c>
      <c r="BU445" s="411">
        <f t="shared" si="148"/>
        <v>0</v>
      </c>
      <c r="BV445" s="412">
        <f t="shared" si="149"/>
        <v>0</v>
      </c>
      <c r="BW445" s="94" t="s">
        <v>499</v>
      </c>
      <c r="BX445" s="414" t="str">
        <f>IF(AND(BZ445=1,CA445=1,SUMIF($C445:$C$525,$C445,$AI445:$AI$525)=$AI445),$AI445,IF($CC445&gt;0,$CC445,IF(AND(COUNTIF($C$11:$C444,$C445)&gt;=1,COUNTIF($D444:$D444,$D445)&gt;=1),"",IF(AND(SUMIF($C445:$C$525,$C445,$AI445:$AI$525)&gt;$AI445,SUMIF($D445:$D$525,$D445,$AI445:$AI$525)&gt;$IG445),_xlfn.AGGREGATE(14,4,$CB$11:$CB$31*($C$11:$C$31=$C445),1),""))))</f>
        <v/>
      </c>
      <c r="BZ445" s="409">
        <f>COUNTIFS('ZASOBY N'!$B444:$B$525,'ZASOBY N'!$B444,'ZASOBY N'!$C444:'ZASOBY N'!$C$525,'ZASOBY N'!$C444,'ZASOBY N'!$D444:'ZASOBY N'!$D$525,'ZASOBY N'!$D444,'ZASOBY N'!$H444:'ZASOBY N'!$H$525,'ZASOBY N'!$H444 )</f>
        <v>0</v>
      </c>
      <c r="CA445" s="410">
        <f>COUNTIFS('ZASOBY N'!$B$10:$B444,'ZASOBY N'!$B444,'ZASOBY N'!$C$10:'ZASOBY N'!$C444,'ZASOBY N'!$C444,'ZASOBY N'!$D$10:'ZASOBY N'!$D444,'ZASOBY N'!$D444,'ZASOBY N'!$H$10:'ZASOBY N'!$H444,'ZASOBY N'!$H444 )</f>
        <v>0</v>
      </c>
      <c r="CB445" s="411">
        <f t="shared" si="150"/>
        <v>0</v>
      </c>
      <c r="CC445" s="412">
        <f t="shared" si="151"/>
        <v>0</v>
      </c>
      <c r="CE445" s="414" t="str">
        <f>IF(AND(CG445=1,CH445=1,SUMIF($C445:$C$525,$C445,$AH445:$AH$525)=$AH445),$AH445,IF($CJ445&gt;0,$CJ445,IF(AND(COUNTIF($C$11:$C444,$C445)&gt;=1,COUNTIF($D444:$D444,$D445)&gt;=1),"",IF(AND(SUMIF($C445:$C$525,$C445,$AH445:$AH$525)&gt;$AH445,SUMIF($D445:$D$525,$D445,$AH445:$AH$525)&gt;$AH445),_xlfn.AGGREGATE(14,4,$CI$11:$CI$31*($C$11:$C$31=$C445),1),""))))</f>
        <v/>
      </c>
      <c r="CG445" s="409">
        <f>COUNTIFS('ZASOBY N'!$B444:$B$525,'ZASOBY N'!$B444,'ZASOBY N'!$C444:'ZASOBY N'!$C$525,'ZASOBY N'!$C444,'ZASOBY N'!$D444:'ZASOBY N'!$D$525,'ZASOBY N'!$D444,'ZASOBY N'!$H444:'ZASOBY N'!$H$525,'ZASOBY N'!$H444 )</f>
        <v>0</v>
      </c>
      <c r="CH445" s="410">
        <f>COUNTIFS('ZASOBY N'!$B$10:$B444,'ZASOBY N'!$B444,'ZASOBY N'!$C$10:'ZASOBY N'!$C444,'ZASOBY N'!$C444,'ZASOBY N'!$D$10:'ZASOBY N'!$D444,'ZASOBY N'!$D444,'ZASOBY N'!$H$10:'ZASOBY N'!$H444,'ZASOBY N'!$H444 )</f>
        <v>0</v>
      </c>
      <c r="CI445" s="411">
        <f t="shared" si="152"/>
        <v>0</v>
      </c>
      <c r="CJ445" s="412">
        <f t="shared" si="153"/>
        <v>0</v>
      </c>
      <c r="CL445" s="414" t="str">
        <f>IF(AND(CN445=1,CO445=1,SUMIF($C445:$C$525,$C445,$AG445:$AG$525)=$AG445),$AG445,IF($CQ445&gt;0,$CQ445,IF(AND(COUNTIF($C$11:$C444,$C445)&gt;=1,COUNTIF($D444:$D444,$D445)&gt;=1),"",IF(AND(SUMIF($C445:$C$525,$C445,$AG445:$AG$525)&gt;$AG445,SUMIF($D445:$D$525,$D445,$AG445:$AG$525)&gt;$AG445),_xlfn.AGGREGATE(14,4,$CP$11:$CP$31*($C$11:$C$31=$C445),1),""))))</f>
        <v/>
      </c>
      <c r="CN445" s="409">
        <f>COUNTIFS('ZASOBY N'!$B444:$B$525,'ZASOBY N'!$B444,'ZASOBY N'!$C444:'ZASOBY N'!$C$525,'ZASOBY N'!$C444,'ZASOBY N'!$D444:'ZASOBY N'!$D$525,'ZASOBY N'!$D444,'ZASOBY N'!$H444:'ZASOBY N'!$H$525,'ZASOBY N'!$H444 )</f>
        <v>0</v>
      </c>
      <c r="CO445" s="410">
        <f>COUNTIFS('ZASOBY N'!$B$10:$B444,'ZASOBY N'!$B444,'ZASOBY N'!$C$10:'ZASOBY N'!$C444,'ZASOBY N'!$C444,'ZASOBY N'!$D$10:'ZASOBY N'!$D444,'ZASOBY N'!$D444,'ZASOBY N'!$H$10:'ZASOBY N'!$H444,'ZASOBY N'!$H444 )</f>
        <v>0</v>
      </c>
      <c r="CP445" s="411">
        <f t="shared" si="154"/>
        <v>0</v>
      </c>
      <c r="CQ445" s="412">
        <f t="shared" si="155"/>
        <v>0</v>
      </c>
      <c r="CS445" s="414" t="str">
        <f>IF(AND(CU445=1,CV445=1,SUMIF($C445:$C$525,$C445,$AF445:$AF$525)=$AF445),$AF445,IF($CX445&gt;0,$CX445,IF(AND(COUNTIF($C$11:$C444,$C445)&gt;=1,COUNTIF($D444:$D444,$D445)&gt;=1),"",IF(AND(SUMIF($C445:$C$525,$C445,$AF445:$AF$525)&gt;$AF445,SUMIF($D445:$D$525,$D445,$AF445:$AF$525)&gt;$AF445),_xlfn.AGGREGATE(14,4,$CW$11:$CW$31*($C$11:$C$31=$C445),1),""))))</f>
        <v/>
      </c>
      <c r="CU445" s="409">
        <f>COUNTIFS('ZASOBY N'!$B444:$B$525,'ZASOBY N'!$B444,'ZASOBY N'!$C444:'ZASOBY N'!$C$525,'ZASOBY N'!$C444,'ZASOBY N'!$D444:'ZASOBY N'!$D$525,'ZASOBY N'!$D444,'ZASOBY N'!$H444:'ZASOBY N'!$H$525,'ZASOBY N'!$H444 )</f>
        <v>0</v>
      </c>
      <c r="CV445" s="410">
        <f>COUNTIFS('ZASOBY N'!$B$10:$B444,'ZASOBY N'!$B444,'ZASOBY N'!$C$10:'ZASOBY N'!$C444,'ZASOBY N'!$C444,'ZASOBY N'!$D$10:'ZASOBY N'!$D444,'ZASOBY N'!$D444,'ZASOBY N'!$H$10:'ZASOBY N'!$H444,'ZASOBY N'!$H444 )</f>
        <v>0</v>
      </c>
      <c r="CW445" s="411">
        <f t="shared" si="156"/>
        <v>0</v>
      </c>
      <c r="CX445" s="412">
        <f t="shared" si="157"/>
        <v>0</v>
      </c>
      <c r="CZ445" s="414" t="str">
        <f>IF(AND(DB445=1,DC445=1,SUMIF($C445:$C$525,$C445,$AE445:$AE$525)=$AE445),$AE445,IF($DE445&gt;0,$DE445,IF(AND(COUNTIF($C$11:$C444,$C445)&gt;=1,COUNTIF($D444:$D444,$D445)&gt;=1),"",IF(AND(SUMIF($C445:$C$525,$C445,$AE445:$AE$525)&gt;$AE445,SUMIF($D445:$D$525,$D445,$AE445:$AE$525)&gt;$AE445),_xlfn.AGGREGATE(14,4,$DD$11:$DD$31*($C$11:$C$31=$C445),1),""))))</f>
        <v/>
      </c>
      <c r="DB445" s="409">
        <f>COUNTIFS('ZASOBY N'!$B444:$B$525,'ZASOBY N'!$B444,'ZASOBY N'!$C444:'ZASOBY N'!$C$525,'ZASOBY N'!$C444,'ZASOBY N'!$D444:'ZASOBY N'!$D$525,'ZASOBY N'!$D444,'ZASOBY N'!$H444:'ZASOBY N'!$H$525,'ZASOBY N'!$H444 )</f>
        <v>0</v>
      </c>
      <c r="DC445" s="410">
        <f>COUNTIFS('ZASOBY N'!$B$10:$B444,'ZASOBY N'!$B444,'ZASOBY N'!$C$10:'ZASOBY N'!$C444,'ZASOBY N'!$C444,'ZASOBY N'!$D$10:'ZASOBY N'!$D444,'ZASOBY N'!$D444,'ZASOBY N'!$H$10:'ZASOBY N'!$H444,'ZASOBY N'!$H444 )</f>
        <v>0</v>
      </c>
      <c r="DD445" s="411">
        <f t="shared" si="158"/>
        <v>0</v>
      </c>
      <c r="DE445" s="412">
        <f t="shared" si="159"/>
        <v>0</v>
      </c>
      <c r="DF445" s="399" t="str">
        <f>IF(AND(DI445=1,DJ445=1,SUMIF($C445:$C$525,$C445,$AD445:$AD$525)=$AD445),$AD445,IF($DL445&gt;0,$DL445,IF(B445="","",IF(AND(COUNTIF($C$11:$C444,$C445)&gt;=1,COUNTIF($D444:$D444,$D445)&gt;=1,COUNTIF($Z442:$Z444,$C445)=0),"",IF(AND(COUNTIF($C$11:$C444,$C445)&gt;=1,COUNTIF($D444:$D444,$D445)&gt;=1),"UJĘTO WYŻEJ",IF(AND(SUMIF($C445:$C$525,$C445,$AD445:$AD$525)&gt;$AD445,SUMIF($D445:$D$525,$D445,$AD445:$AD$525)&gt;$AD445),_xlfn.AGGREGATE(14,4,$DK$11:$DK$31*($C$11:$C$31=$C445),1),""))))))</f>
        <v/>
      </c>
      <c r="DG445" s="414" t="str">
        <f>IF(AND(DI445=1,DJ445=1,SUMIF($C445:$C$525,$C445,$AD445:$AD$525)=$AD445),$AD445,IF($DL445&gt;0,$DL445,IF(AND(COUNTIF($C$11:$C444,$C445)&gt;=1,COUNTIF($D444:$D444,$D445)&gt;=1),"",IF(AND(SUMIF($C445:$C$525,$C445,$AD445:$AD$525)&gt;$AD445,SUMIF($D445:$D$525,$D445,$AD445:$AD$525)&gt;$AD445),_xlfn.AGGREGATE(14,4,$DK$11:$DK$31*($C$11:$C$31=$C445),1),""))))</f>
        <v/>
      </c>
      <c r="DI445" s="409">
        <f>COUNTIFS('ZASOBY N'!$B444:$B$525,'ZASOBY N'!$B444,'ZASOBY N'!$C444:'ZASOBY N'!$C$525,'ZASOBY N'!$C444,'ZASOBY N'!$D444:'ZASOBY N'!$D$525,'ZASOBY N'!$D444,'ZASOBY N'!$H444:'ZASOBY N'!$H$525,'ZASOBY N'!$H444 )</f>
        <v>0</v>
      </c>
      <c r="DJ445" s="410">
        <f>COUNTIFS('ZASOBY N'!$B$10:$B444,'ZASOBY N'!$B444,'ZASOBY N'!$C$10:'ZASOBY N'!$C444,'ZASOBY N'!$C444,'ZASOBY N'!$D$10:'ZASOBY N'!$D444,'ZASOBY N'!$D444,'ZASOBY N'!$H$10:'ZASOBY N'!$H444,'ZASOBY N'!$H444 )</f>
        <v>0</v>
      </c>
      <c r="DK445" s="411">
        <f t="shared" si="160"/>
        <v>0</v>
      </c>
      <c r="DL445" s="412">
        <f t="shared" si="161"/>
        <v>0</v>
      </c>
    </row>
    <row r="446" spans="1:116" ht="18.899999999999999" customHeight="1" x14ac:dyDescent="0.3">
      <c r="A446" s="219"/>
      <c r="B446" s="152" t="str">
        <f>IF('ZASOBY N'!A445="","",'ZASOBY N'!A445)</f>
        <v/>
      </c>
      <c r="C446" s="462" t="str">
        <f>IF('ZASOBY N'!C445="","",'ZASOBY N'!C445)</f>
        <v/>
      </c>
      <c r="D446" s="137" t="str">
        <f>IF('ZASOBY N'!B445="","",'ZASOBY N'!B445)</f>
        <v/>
      </c>
      <c r="E446" s="138"/>
      <c r="F446" s="356" t="str">
        <f>IF('ZASOBY N'!D445="","",'ZASOBY N'!D445)</f>
        <v/>
      </c>
      <c r="G446" s="220" t="str">
        <f>IF('ZASOBY N'!G445="","",'ZASOBY N'!G445)</f>
        <v/>
      </c>
      <c r="H446" s="221" t="str">
        <f>IF('ZASOBY N'!F445="","",'ZASOBY N'!F445)</f>
        <v/>
      </c>
      <c r="I446" s="221" t="str">
        <f>IF('ZASOBY N'!G445="","",'ZASOBY N'!G445)</f>
        <v/>
      </c>
      <c r="J446" s="221" t="str">
        <f>IF('ZASOBY N'!H445="","",'ZASOBY N'!H445)</f>
        <v/>
      </c>
      <c r="K446" s="214">
        <v>0</v>
      </c>
      <c r="L446" s="214">
        <v>0</v>
      </c>
      <c r="M446" s="214">
        <v>0</v>
      </c>
      <c r="N446" s="222" t="str">
        <f>IF('ZASOBY N'!BD445="x","",IF(W446="","",'ZASOBY N'!E445))</f>
        <v/>
      </c>
      <c r="O446" s="223">
        <v>0</v>
      </c>
      <c r="P446" s="223">
        <v>0</v>
      </c>
      <c r="Q446" s="226" t="str">
        <f>IF($N446="","",'UPR BILANS N'!G446*'UPR BILANS N'!N446)</f>
        <v/>
      </c>
      <c r="R446" s="225" t="str">
        <f>IF($N446="","",'ZASOBY N'!O445)</f>
        <v/>
      </c>
      <c r="S446" s="225" t="str">
        <f>IF($N446="","",IF('ZASOBY N'!Q445="",0,'ZASOBY N'!Q445))</f>
        <v/>
      </c>
      <c r="T446" s="225" t="str">
        <f>IF($N446="","",'ZASOBY N'!V445)</f>
        <v/>
      </c>
      <c r="U446" s="225" t="str">
        <f>IF($N446="","",IF('ZASOBY N'!AG445="",0,'ZASOBY N'!AG445))</f>
        <v/>
      </c>
      <c r="V446" s="225" t="str">
        <f>IF($N446="","",IF(NN!P448="",0,NN!P448))</f>
        <v/>
      </c>
      <c r="W446" s="225" t="str">
        <f t="shared" si="162"/>
        <v/>
      </c>
      <c r="X446" s="226" t="str">
        <f t="shared" ref="X446:X509" si="165">IF(N446="","",SUM(R446:W446))</f>
        <v/>
      </c>
      <c r="Y446" s="225" t="str">
        <f>IF('ZASOBY N'!AU445="","",IF(C446&lt;&gt;C445,'ZASOBY N'!AU445,IF(D446&lt;&gt;D445,'ZASOBY N'!AU445,IF(F446&lt;&gt;F445,'ZASOBY N'!AU445,IF(G446&lt;&gt;G445,'ZASOBY N'!AU445,IF(J446&lt;&gt;J445,'ZASOBY N'!AU445,IF(NN!AC448="","",IF(AND(C445=C446,H445=H446,J445=J446,NN!AC448&gt;0),"",IF(AND(C446=C447,H446=DO444,NN!CW446&gt;0),'ZASOBY N'!AU445,'ZASOBY N'!AU445)))))))))</f>
        <v/>
      </c>
      <c r="Z446" s="225" t="str">
        <f t="shared" si="163"/>
        <v/>
      </c>
      <c r="AA446" s="227" t="str">
        <f t="shared" si="144"/>
        <v/>
      </c>
      <c r="AB446" s="400" t="str">
        <f t="shared" si="164"/>
        <v/>
      </c>
      <c r="AC446" s="228" t="str">
        <f t="shared" si="143"/>
        <v/>
      </c>
      <c r="AD446" s="222">
        <f>IF(B446="",0,IF(F446="",0,INDEX(POBRANIE_!$B$6:$F$101,MATCH('UPR BILANS N'!$F446,POBRANIE_!$A$6:$A$101,0),2)))</f>
        <v>0</v>
      </c>
      <c r="AE446" s="224">
        <f>IF(OR('ZASOBY N'!G445="",'ZASOBY N'!E445=""),0,IF(B446="",0,'ZASOBY N'!G445*'ZASOBY N'!E445))</f>
        <v>0</v>
      </c>
      <c r="AF446" s="225">
        <f>IF('ZASOBY N'!O445="",0,'ZASOBY N'!O445)</f>
        <v>0</v>
      </c>
      <c r="AG446" s="225">
        <f>IF('ZASOBY N'!Q445="",0,'ZASOBY N'!Q445)</f>
        <v>0</v>
      </c>
      <c r="AH446" s="225">
        <f>IF('ZASOBY N'!V445="",0,'ZASOBY N'!V445)</f>
        <v>0</v>
      </c>
      <c r="AI446" s="225">
        <f>IF('ZASOBY N'!AG445="",0,'ZASOBY N'!AG445)</f>
        <v>0</v>
      </c>
      <c r="AJ446" s="225">
        <f>IF(NN!P448="",0,IF(NN!P448="BRAK kol.7","BRAK BADAŃ",NN!P448))</f>
        <v>0</v>
      </c>
      <c r="AK446" s="225">
        <f>IF(NN!AC448="",0,IF(NN!AC448="BRAK kol.7","BRAK BADAŃ",NN!AC448))</f>
        <v>0</v>
      </c>
      <c r="BJ446" s="414" t="str">
        <f>IF(AND(BL446=1,BM446=1,SUMIF($C446:$C$525,$C446,$AK446:$AK$525)=$AK446),$AK446,IF($BO446&gt;0,$BO446,IF(AND(COUNTIF($C$11:$C445,$C446)&gt;=1,COUNTIF($D445:$D445,$D446)&gt;=1),"",IF(AND(SUMIF($C446:$C$525,$C446,$AK446:$AK$525)&gt;=$AK446,SUMIF($D446:$D$525,$D446,$AK446:$AK$525)&gt;=$AK446),SUMIF($C446:$C$525,$C446,$AK446:$AK$525),""))))</f>
        <v/>
      </c>
      <c r="BL446" s="409">
        <f>COUNTIFS('ZASOBY N'!$B445:$B$525,'ZASOBY N'!$B445,'ZASOBY N'!$C445:'ZASOBY N'!$C$525,'ZASOBY N'!$C445,'ZASOBY N'!$D445:'ZASOBY N'!$D$525,'ZASOBY N'!$D445,'ZASOBY N'!$H445:'ZASOBY N'!$H$525,'ZASOBY N'!$H445 )</f>
        <v>0</v>
      </c>
      <c r="BM446" s="410">
        <f>COUNTIFS('ZASOBY N'!$B$10:$B445,'ZASOBY N'!$B445,'ZASOBY N'!$C$10:'ZASOBY N'!$C445,'ZASOBY N'!$C445,'ZASOBY N'!$D$10:'ZASOBY N'!$D445,'ZASOBY N'!$D445,'ZASOBY N'!$H$10:'ZASOBY N'!$H445,'ZASOBY N'!$H445 )</f>
        <v>0</v>
      </c>
      <c r="BN446" s="411">
        <f t="shared" si="145"/>
        <v>0</v>
      </c>
      <c r="BO446" s="412">
        <f t="shared" si="146"/>
        <v>0</v>
      </c>
      <c r="BP446" s="94" t="str">
        <f t="shared" si="147"/>
        <v/>
      </c>
      <c r="BQ446" s="414" t="str">
        <f>IF(AND(BS446=1,BT446=1,SUMIF($C446:$C$525,$C446,$AJ446:$AJ$525)=$AJ446),$AJ446,IF($BV446&gt;0,$BV446,IF(AND(COUNTIF($C$11:$C445,$C446)&gt;=1,COUNTIF($D445:$D445,$D446)&gt;=1),"",IF(AND(SUMIF($C446:$C$525,$C446,$AJ446:$AJ$525)&gt;$AJ446,SUMIF($D446:$D$525,$D446,$AJ446:$AJ$525)&gt;$AJ446),SUMIF($C446:$C$525,$C446,$AJ446:$AJ$525),""))))</f>
        <v/>
      </c>
      <c r="BS446" s="409">
        <f>COUNTIFS('ZASOBY N'!$B445:$B$525,'ZASOBY N'!$B445,'ZASOBY N'!$C445:'ZASOBY N'!$C$525,'ZASOBY N'!$C445,'ZASOBY N'!$D445:'ZASOBY N'!$D$525,'ZASOBY N'!$D445,'ZASOBY N'!$H445:'ZASOBY N'!$H$525,'ZASOBY N'!$H445 )</f>
        <v>0</v>
      </c>
      <c r="BT446" s="410">
        <f>COUNTIFS('ZASOBY N'!$B$10:$B445,'ZASOBY N'!$B445,'ZASOBY N'!$C$10:'ZASOBY N'!$C445,'ZASOBY N'!$C445,'ZASOBY N'!$D$10:'ZASOBY N'!$D445,'ZASOBY N'!$D445,'ZASOBY N'!$H$10:'ZASOBY N'!$H445,'ZASOBY N'!$H445 )</f>
        <v>0</v>
      </c>
      <c r="BU446" s="411">
        <f t="shared" si="148"/>
        <v>0</v>
      </c>
      <c r="BV446" s="412">
        <f t="shared" si="149"/>
        <v>0</v>
      </c>
      <c r="BW446" s="94" t="s">
        <v>499</v>
      </c>
      <c r="BX446" s="414" t="str">
        <f>IF(AND(BZ446=1,CA446=1,SUMIF($C446:$C$525,$C446,$AI446:$AI$525)=$AI446),$AI446,IF($CC446&gt;0,$CC446,IF(AND(COUNTIF($C$11:$C445,$C446)&gt;=1,COUNTIF($D445:$D445,$D446)&gt;=1),"",IF(AND(SUMIF($C446:$C$525,$C446,$AI446:$AI$525)&gt;$AI446,SUMIF($D446:$D$525,$D446,$AI446:$AI$525)&gt;$IG446),_xlfn.AGGREGATE(14,4,$CB$11:$CB$31*($C$11:$C$31=$C446),1),""))))</f>
        <v/>
      </c>
      <c r="BZ446" s="409">
        <f>COUNTIFS('ZASOBY N'!$B445:$B$525,'ZASOBY N'!$B445,'ZASOBY N'!$C445:'ZASOBY N'!$C$525,'ZASOBY N'!$C445,'ZASOBY N'!$D445:'ZASOBY N'!$D$525,'ZASOBY N'!$D445,'ZASOBY N'!$H445:'ZASOBY N'!$H$525,'ZASOBY N'!$H445 )</f>
        <v>0</v>
      </c>
      <c r="CA446" s="410">
        <f>COUNTIFS('ZASOBY N'!$B$10:$B445,'ZASOBY N'!$B445,'ZASOBY N'!$C$10:'ZASOBY N'!$C445,'ZASOBY N'!$C445,'ZASOBY N'!$D$10:'ZASOBY N'!$D445,'ZASOBY N'!$D445,'ZASOBY N'!$H$10:'ZASOBY N'!$H445,'ZASOBY N'!$H445 )</f>
        <v>0</v>
      </c>
      <c r="CB446" s="411">
        <f t="shared" si="150"/>
        <v>0</v>
      </c>
      <c r="CC446" s="412">
        <f t="shared" si="151"/>
        <v>0</v>
      </c>
      <c r="CE446" s="414" t="str">
        <f>IF(AND(CG446=1,CH446=1,SUMIF($C446:$C$525,$C446,$AH446:$AH$525)=$AH446),$AH446,IF($CJ446&gt;0,$CJ446,IF(AND(COUNTIF($C$11:$C445,$C446)&gt;=1,COUNTIF($D445:$D445,$D446)&gt;=1),"",IF(AND(SUMIF($C446:$C$525,$C446,$AH446:$AH$525)&gt;$AH446,SUMIF($D446:$D$525,$D446,$AH446:$AH$525)&gt;$AH446),_xlfn.AGGREGATE(14,4,$CI$11:$CI$31*($C$11:$C$31=$C446),1),""))))</f>
        <v/>
      </c>
      <c r="CG446" s="409">
        <f>COUNTIFS('ZASOBY N'!$B445:$B$525,'ZASOBY N'!$B445,'ZASOBY N'!$C445:'ZASOBY N'!$C$525,'ZASOBY N'!$C445,'ZASOBY N'!$D445:'ZASOBY N'!$D$525,'ZASOBY N'!$D445,'ZASOBY N'!$H445:'ZASOBY N'!$H$525,'ZASOBY N'!$H445 )</f>
        <v>0</v>
      </c>
      <c r="CH446" s="410">
        <f>COUNTIFS('ZASOBY N'!$B$10:$B445,'ZASOBY N'!$B445,'ZASOBY N'!$C$10:'ZASOBY N'!$C445,'ZASOBY N'!$C445,'ZASOBY N'!$D$10:'ZASOBY N'!$D445,'ZASOBY N'!$D445,'ZASOBY N'!$H$10:'ZASOBY N'!$H445,'ZASOBY N'!$H445 )</f>
        <v>0</v>
      </c>
      <c r="CI446" s="411">
        <f t="shared" si="152"/>
        <v>0</v>
      </c>
      <c r="CJ446" s="412">
        <f t="shared" si="153"/>
        <v>0</v>
      </c>
      <c r="CL446" s="414" t="str">
        <f>IF(AND(CN446=1,CO446=1,SUMIF($C446:$C$525,$C446,$AG446:$AG$525)=$AG446),$AG446,IF($CQ446&gt;0,$CQ446,IF(AND(COUNTIF($C$11:$C445,$C446)&gt;=1,COUNTIF($D445:$D445,$D446)&gt;=1),"",IF(AND(SUMIF($C446:$C$525,$C446,$AG446:$AG$525)&gt;$AG446,SUMIF($D446:$D$525,$D446,$AG446:$AG$525)&gt;$AG446),_xlfn.AGGREGATE(14,4,$CP$11:$CP$31*($C$11:$C$31=$C446),1),""))))</f>
        <v/>
      </c>
      <c r="CN446" s="409">
        <f>COUNTIFS('ZASOBY N'!$B445:$B$525,'ZASOBY N'!$B445,'ZASOBY N'!$C445:'ZASOBY N'!$C$525,'ZASOBY N'!$C445,'ZASOBY N'!$D445:'ZASOBY N'!$D$525,'ZASOBY N'!$D445,'ZASOBY N'!$H445:'ZASOBY N'!$H$525,'ZASOBY N'!$H445 )</f>
        <v>0</v>
      </c>
      <c r="CO446" s="410">
        <f>COUNTIFS('ZASOBY N'!$B$10:$B445,'ZASOBY N'!$B445,'ZASOBY N'!$C$10:'ZASOBY N'!$C445,'ZASOBY N'!$C445,'ZASOBY N'!$D$10:'ZASOBY N'!$D445,'ZASOBY N'!$D445,'ZASOBY N'!$H$10:'ZASOBY N'!$H445,'ZASOBY N'!$H445 )</f>
        <v>0</v>
      </c>
      <c r="CP446" s="411">
        <f t="shared" si="154"/>
        <v>0</v>
      </c>
      <c r="CQ446" s="412">
        <f t="shared" si="155"/>
        <v>0</v>
      </c>
      <c r="CS446" s="414" t="str">
        <f>IF(AND(CU446=1,CV446=1,SUMIF($C446:$C$525,$C446,$AF446:$AF$525)=$AF446),$AF446,IF($CX446&gt;0,$CX446,IF(AND(COUNTIF($C$11:$C445,$C446)&gt;=1,COUNTIF($D445:$D445,$D446)&gt;=1),"",IF(AND(SUMIF($C446:$C$525,$C446,$AF446:$AF$525)&gt;$AF446,SUMIF($D446:$D$525,$D446,$AF446:$AF$525)&gt;$AF446),_xlfn.AGGREGATE(14,4,$CW$11:$CW$31*($C$11:$C$31=$C446),1),""))))</f>
        <v/>
      </c>
      <c r="CU446" s="409">
        <f>COUNTIFS('ZASOBY N'!$B445:$B$525,'ZASOBY N'!$B445,'ZASOBY N'!$C445:'ZASOBY N'!$C$525,'ZASOBY N'!$C445,'ZASOBY N'!$D445:'ZASOBY N'!$D$525,'ZASOBY N'!$D445,'ZASOBY N'!$H445:'ZASOBY N'!$H$525,'ZASOBY N'!$H445 )</f>
        <v>0</v>
      </c>
      <c r="CV446" s="410">
        <f>COUNTIFS('ZASOBY N'!$B$10:$B445,'ZASOBY N'!$B445,'ZASOBY N'!$C$10:'ZASOBY N'!$C445,'ZASOBY N'!$C445,'ZASOBY N'!$D$10:'ZASOBY N'!$D445,'ZASOBY N'!$D445,'ZASOBY N'!$H$10:'ZASOBY N'!$H445,'ZASOBY N'!$H445 )</f>
        <v>0</v>
      </c>
      <c r="CW446" s="411">
        <f t="shared" si="156"/>
        <v>0</v>
      </c>
      <c r="CX446" s="412">
        <f t="shared" si="157"/>
        <v>0</v>
      </c>
      <c r="CZ446" s="414" t="str">
        <f>IF(AND(DB446=1,DC446=1,SUMIF($C446:$C$525,$C446,$AE446:$AE$525)=$AE446),$AE446,IF($DE446&gt;0,$DE446,IF(AND(COUNTIF($C$11:$C445,$C446)&gt;=1,COUNTIF($D445:$D445,$D446)&gt;=1),"",IF(AND(SUMIF($C446:$C$525,$C446,$AE446:$AE$525)&gt;$AE446,SUMIF($D446:$D$525,$D446,$AE446:$AE$525)&gt;$AE446),_xlfn.AGGREGATE(14,4,$DD$11:$DD$31*($C$11:$C$31=$C446),1),""))))</f>
        <v/>
      </c>
      <c r="DB446" s="409">
        <f>COUNTIFS('ZASOBY N'!$B445:$B$525,'ZASOBY N'!$B445,'ZASOBY N'!$C445:'ZASOBY N'!$C$525,'ZASOBY N'!$C445,'ZASOBY N'!$D445:'ZASOBY N'!$D$525,'ZASOBY N'!$D445,'ZASOBY N'!$H445:'ZASOBY N'!$H$525,'ZASOBY N'!$H445 )</f>
        <v>0</v>
      </c>
      <c r="DC446" s="410">
        <f>COUNTIFS('ZASOBY N'!$B$10:$B445,'ZASOBY N'!$B445,'ZASOBY N'!$C$10:'ZASOBY N'!$C445,'ZASOBY N'!$C445,'ZASOBY N'!$D$10:'ZASOBY N'!$D445,'ZASOBY N'!$D445,'ZASOBY N'!$H$10:'ZASOBY N'!$H445,'ZASOBY N'!$H445 )</f>
        <v>0</v>
      </c>
      <c r="DD446" s="411">
        <f t="shared" si="158"/>
        <v>0</v>
      </c>
      <c r="DE446" s="412">
        <f t="shared" si="159"/>
        <v>0</v>
      </c>
      <c r="DF446" s="399" t="str">
        <f>IF(AND(DI446=1,DJ446=1,SUMIF($C446:$C$525,$C446,$AD446:$AD$525)=$AD446),$AD446,IF($DL446&gt;0,$DL446,IF(B446="","",IF(AND(COUNTIF($C$11:$C445,$C446)&gt;=1,COUNTIF($D445:$D445,$D446)&gt;=1,COUNTIF($Z443:$Z445,$C446)=0),"",IF(AND(COUNTIF($C$11:$C445,$C446)&gt;=1,COUNTIF($D445:$D445,$D446)&gt;=1),"UJĘTO WYŻEJ",IF(AND(SUMIF($C446:$C$525,$C446,$AD446:$AD$525)&gt;$AD446,SUMIF($D446:$D$525,$D446,$AD446:$AD$525)&gt;$AD446),_xlfn.AGGREGATE(14,4,$DK$11:$DK$31*($C$11:$C$31=$C446),1),""))))))</f>
        <v/>
      </c>
      <c r="DG446" s="414" t="str">
        <f>IF(AND(DI446=1,DJ446=1,SUMIF($C446:$C$525,$C446,$AD446:$AD$525)=$AD446),$AD446,IF($DL446&gt;0,$DL446,IF(AND(COUNTIF($C$11:$C445,$C446)&gt;=1,COUNTIF($D445:$D445,$D446)&gt;=1),"",IF(AND(SUMIF($C446:$C$525,$C446,$AD446:$AD$525)&gt;$AD446,SUMIF($D446:$D$525,$D446,$AD446:$AD$525)&gt;$AD446),_xlfn.AGGREGATE(14,4,$DK$11:$DK$31*($C$11:$C$31=$C446),1),""))))</f>
        <v/>
      </c>
      <c r="DI446" s="409">
        <f>COUNTIFS('ZASOBY N'!$B445:$B$525,'ZASOBY N'!$B445,'ZASOBY N'!$C445:'ZASOBY N'!$C$525,'ZASOBY N'!$C445,'ZASOBY N'!$D445:'ZASOBY N'!$D$525,'ZASOBY N'!$D445,'ZASOBY N'!$H445:'ZASOBY N'!$H$525,'ZASOBY N'!$H445 )</f>
        <v>0</v>
      </c>
      <c r="DJ446" s="410">
        <f>COUNTIFS('ZASOBY N'!$B$10:$B445,'ZASOBY N'!$B445,'ZASOBY N'!$C$10:'ZASOBY N'!$C445,'ZASOBY N'!$C445,'ZASOBY N'!$D$10:'ZASOBY N'!$D445,'ZASOBY N'!$D445,'ZASOBY N'!$H$10:'ZASOBY N'!$H445,'ZASOBY N'!$H445 )</f>
        <v>0</v>
      </c>
      <c r="DK446" s="411">
        <f t="shared" si="160"/>
        <v>0</v>
      </c>
      <c r="DL446" s="412">
        <f t="shared" si="161"/>
        <v>0</v>
      </c>
    </row>
    <row r="447" spans="1:116" ht="18.899999999999999" customHeight="1" x14ac:dyDescent="0.3">
      <c r="A447" s="219"/>
      <c r="B447" s="152" t="str">
        <f>IF('ZASOBY N'!A446="","",'ZASOBY N'!A446)</f>
        <v/>
      </c>
      <c r="C447" s="462" t="str">
        <f>IF('ZASOBY N'!C446="","",'ZASOBY N'!C446)</f>
        <v/>
      </c>
      <c r="D447" s="137" t="str">
        <f>IF('ZASOBY N'!B446="","",'ZASOBY N'!B446)</f>
        <v/>
      </c>
      <c r="E447" s="138"/>
      <c r="F447" s="356" t="str">
        <f>IF('ZASOBY N'!D446="","",'ZASOBY N'!D446)</f>
        <v/>
      </c>
      <c r="G447" s="220" t="str">
        <f>IF('ZASOBY N'!G446="","",'ZASOBY N'!G446)</f>
        <v/>
      </c>
      <c r="H447" s="221" t="str">
        <f>IF('ZASOBY N'!F446="","",'ZASOBY N'!F446)</f>
        <v/>
      </c>
      <c r="I447" s="221" t="str">
        <f>IF('ZASOBY N'!G446="","",'ZASOBY N'!G446)</f>
        <v/>
      </c>
      <c r="J447" s="221" t="str">
        <f>IF('ZASOBY N'!H446="","",'ZASOBY N'!H446)</f>
        <v/>
      </c>
      <c r="K447" s="214">
        <v>0</v>
      </c>
      <c r="L447" s="214">
        <v>0</v>
      </c>
      <c r="M447" s="214">
        <v>0</v>
      </c>
      <c r="N447" s="222" t="str">
        <f>IF('ZASOBY N'!BD446="x","",IF(W447="","",'ZASOBY N'!E446))</f>
        <v/>
      </c>
      <c r="O447" s="223">
        <v>0</v>
      </c>
      <c r="P447" s="223">
        <v>0</v>
      </c>
      <c r="Q447" s="226" t="str">
        <f>IF($N447="","",'UPR BILANS N'!G447*'UPR BILANS N'!N447)</f>
        <v/>
      </c>
      <c r="R447" s="225" t="str">
        <f>IF($N447="","",'ZASOBY N'!O446)</f>
        <v/>
      </c>
      <c r="S447" s="225" t="str">
        <f>IF($N447="","",IF('ZASOBY N'!Q446="",0,'ZASOBY N'!Q446))</f>
        <v/>
      </c>
      <c r="T447" s="225" t="str">
        <f>IF($N447="","",'ZASOBY N'!V446)</f>
        <v/>
      </c>
      <c r="U447" s="225" t="str">
        <f>IF($N447="","",IF('ZASOBY N'!AG446="",0,'ZASOBY N'!AG446))</f>
        <v/>
      </c>
      <c r="V447" s="225" t="str">
        <f>IF($N447="","",IF(NN!P449="",0,NN!P449))</f>
        <v/>
      </c>
      <c r="W447" s="225" t="str">
        <f t="shared" si="162"/>
        <v/>
      </c>
      <c r="X447" s="226" t="str">
        <f t="shared" si="165"/>
        <v/>
      </c>
      <c r="Y447" s="225" t="str">
        <f>IF('ZASOBY N'!AU446="","",IF(C447&lt;&gt;C446,'ZASOBY N'!AU446,IF(D447&lt;&gt;D446,'ZASOBY N'!AU446,IF(F447&lt;&gt;F446,'ZASOBY N'!AU446,IF(G447&lt;&gt;G446,'ZASOBY N'!AU446,IF(J447&lt;&gt;J446,'ZASOBY N'!AU446,IF(NN!AC449="","",IF(AND(C446=C447,H446=H447,J446=J447,NN!AC449&gt;0),"",IF(AND(C447=C448,H447=DO445,NN!CW447&gt;0),'ZASOBY N'!AU446,'ZASOBY N'!AU446)))))))))</f>
        <v/>
      </c>
      <c r="Z447" s="225" t="str">
        <f t="shared" si="163"/>
        <v/>
      </c>
      <c r="AA447" s="227" t="str">
        <f t="shared" si="144"/>
        <v/>
      </c>
      <c r="AB447" s="400" t="str">
        <f t="shared" si="164"/>
        <v/>
      </c>
      <c r="AC447" s="228" t="str">
        <f t="shared" si="143"/>
        <v/>
      </c>
      <c r="AD447" s="222">
        <f>IF(B447="",0,IF(F447="",0,INDEX(POBRANIE_!$B$6:$F$101,MATCH('UPR BILANS N'!$F447,POBRANIE_!$A$6:$A$101,0),2)))</f>
        <v>0</v>
      </c>
      <c r="AE447" s="224">
        <f>IF(OR('ZASOBY N'!G446="",'ZASOBY N'!E446=""),0,IF(B447="",0,'ZASOBY N'!G446*'ZASOBY N'!E446))</f>
        <v>0</v>
      </c>
      <c r="AF447" s="225">
        <f>IF('ZASOBY N'!O446="",0,'ZASOBY N'!O446)</f>
        <v>0</v>
      </c>
      <c r="AG447" s="225">
        <f>IF('ZASOBY N'!Q446="",0,'ZASOBY N'!Q446)</f>
        <v>0</v>
      </c>
      <c r="AH447" s="225">
        <f>IF('ZASOBY N'!V446="",0,'ZASOBY N'!V446)</f>
        <v>0</v>
      </c>
      <c r="AI447" s="225">
        <f>IF('ZASOBY N'!AG446="",0,'ZASOBY N'!AG446)</f>
        <v>0</v>
      </c>
      <c r="AJ447" s="225">
        <f>IF(NN!P449="",0,IF(NN!P449="BRAK kol.7","BRAK BADAŃ",NN!P449))</f>
        <v>0</v>
      </c>
      <c r="AK447" s="225">
        <f>IF(NN!AC449="",0,IF(NN!AC449="BRAK kol.7","BRAK BADAŃ",NN!AC449))</f>
        <v>0</v>
      </c>
      <c r="BJ447" s="414" t="str">
        <f>IF(AND(BL447=1,BM447=1,SUMIF($C447:$C$525,$C447,$AK447:$AK$525)=$AK447),$AK447,IF($BO447&gt;0,$BO447,IF(AND(COUNTIF($C$11:$C446,$C447)&gt;=1,COUNTIF($D446:$D446,$D447)&gt;=1),"",IF(AND(SUMIF($C447:$C$525,$C447,$AK447:$AK$525)&gt;=$AK447,SUMIF($D447:$D$525,$D447,$AK447:$AK$525)&gt;=$AK447),SUMIF($C447:$C$525,$C447,$AK447:$AK$525),""))))</f>
        <v/>
      </c>
      <c r="BL447" s="409">
        <f>COUNTIFS('ZASOBY N'!$B446:$B$525,'ZASOBY N'!$B446,'ZASOBY N'!$C446:'ZASOBY N'!$C$525,'ZASOBY N'!$C446,'ZASOBY N'!$D446:'ZASOBY N'!$D$525,'ZASOBY N'!$D446,'ZASOBY N'!$H446:'ZASOBY N'!$H$525,'ZASOBY N'!$H446 )</f>
        <v>0</v>
      </c>
      <c r="BM447" s="410">
        <f>COUNTIFS('ZASOBY N'!$B$10:$B446,'ZASOBY N'!$B446,'ZASOBY N'!$C$10:'ZASOBY N'!$C446,'ZASOBY N'!$C446,'ZASOBY N'!$D$10:'ZASOBY N'!$D446,'ZASOBY N'!$D446,'ZASOBY N'!$H$10:'ZASOBY N'!$H446,'ZASOBY N'!$H446 )</f>
        <v>0</v>
      </c>
      <c r="BN447" s="411">
        <f t="shared" si="145"/>
        <v>0</v>
      </c>
      <c r="BO447" s="412">
        <f t="shared" si="146"/>
        <v>0</v>
      </c>
      <c r="BP447" s="94" t="str">
        <f t="shared" si="147"/>
        <v/>
      </c>
      <c r="BQ447" s="414" t="str">
        <f>IF(AND(BS447=1,BT447=1,SUMIF($C447:$C$525,$C447,$AJ447:$AJ$525)=$AJ447),$AJ447,IF($BV447&gt;0,$BV447,IF(AND(COUNTIF($C$11:$C446,$C447)&gt;=1,COUNTIF($D446:$D446,$D447)&gt;=1),"",IF(AND(SUMIF($C447:$C$525,$C447,$AJ447:$AJ$525)&gt;$AJ447,SUMIF($D447:$D$525,$D447,$AJ447:$AJ$525)&gt;$AJ447),SUMIF($C447:$C$525,$C447,$AJ447:$AJ$525),""))))</f>
        <v/>
      </c>
      <c r="BS447" s="409">
        <f>COUNTIFS('ZASOBY N'!$B446:$B$525,'ZASOBY N'!$B446,'ZASOBY N'!$C446:'ZASOBY N'!$C$525,'ZASOBY N'!$C446,'ZASOBY N'!$D446:'ZASOBY N'!$D$525,'ZASOBY N'!$D446,'ZASOBY N'!$H446:'ZASOBY N'!$H$525,'ZASOBY N'!$H446 )</f>
        <v>0</v>
      </c>
      <c r="BT447" s="410">
        <f>COUNTIFS('ZASOBY N'!$B$10:$B446,'ZASOBY N'!$B446,'ZASOBY N'!$C$10:'ZASOBY N'!$C446,'ZASOBY N'!$C446,'ZASOBY N'!$D$10:'ZASOBY N'!$D446,'ZASOBY N'!$D446,'ZASOBY N'!$H$10:'ZASOBY N'!$H446,'ZASOBY N'!$H446 )</f>
        <v>0</v>
      </c>
      <c r="BU447" s="411">
        <f t="shared" si="148"/>
        <v>0</v>
      </c>
      <c r="BV447" s="412">
        <f t="shared" si="149"/>
        <v>0</v>
      </c>
      <c r="BW447" s="94" t="s">
        <v>499</v>
      </c>
      <c r="BX447" s="414" t="str">
        <f>IF(AND(BZ447=1,CA447=1,SUMIF($C447:$C$525,$C447,$AI447:$AI$525)=$AI447),$AI447,IF($CC447&gt;0,$CC447,IF(AND(COUNTIF($C$11:$C446,$C447)&gt;=1,COUNTIF($D446:$D446,$D447)&gt;=1),"",IF(AND(SUMIF($C447:$C$525,$C447,$AI447:$AI$525)&gt;$AI447,SUMIF($D447:$D$525,$D447,$AI447:$AI$525)&gt;$IG447),_xlfn.AGGREGATE(14,4,$CB$11:$CB$31*($C$11:$C$31=$C447),1),""))))</f>
        <v/>
      </c>
      <c r="BZ447" s="409">
        <f>COUNTIFS('ZASOBY N'!$B446:$B$525,'ZASOBY N'!$B446,'ZASOBY N'!$C446:'ZASOBY N'!$C$525,'ZASOBY N'!$C446,'ZASOBY N'!$D446:'ZASOBY N'!$D$525,'ZASOBY N'!$D446,'ZASOBY N'!$H446:'ZASOBY N'!$H$525,'ZASOBY N'!$H446 )</f>
        <v>0</v>
      </c>
      <c r="CA447" s="410">
        <f>COUNTIFS('ZASOBY N'!$B$10:$B446,'ZASOBY N'!$B446,'ZASOBY N'!$C$10:'ZASOBY N'!$C446,'ZASOBY N'!$C446,'ZASOBY N'!$D$10:'ZASOBY N'!$D446,'ZASOBY N'!$D446,'ZASOBY N'!$H$10:'ZASOBY N'!$H446,'ZASOBY N'!$H446 )</f>
        <v>0</v>
      </c>
      <c r="CB447" s="411">
        <f t="shared" si="150"/>
        <v>0</v>
      </c>
      <c r="CC447" s="412">
        <f t="shared" si="151"/>
        <v>0</v>
      </c>
      <c r="CE447" s="414" t="str">
        <f>IF(AND(CG447=1,CH447=1,SUMIF($C447:$C$525,$C447,$AH447:$AH$525)=$AH447),$AH447,IF($CJ447&gt;0,$CJ447,IF(AND(COUNTIF($C$11:$C446,$C447)&gt;=1,COUNTIF($D446:$D446,$D447)&gt;=1),"",IF(AND(SUMIF($C447:$C$525,$C447,$AH447:$AH$525)&gt;$AH447,SUMIF($D447:$D$525,$D447,$AH447:$AH$525)&gt;$AH447),_xlfn.AGGREGATE(14,4,$CI$11:$CI$31*($C$11:$C$31=$C447),1),""))))</f>
        <v/>
      </c>
      <c r="CG447" s="409">
        <f>COUNTIFS('ZASOBY N'!$B446:$B$525,'ZASOBY N'!$B446,'ZASOBY N'!$C446:'ZASOBY N'!$C$525,'ZASOBY N'!$C446,'ZASOBY N'!$D446:'ZASOBY N'!$D$525,'ZASOBY N'!$D446,'ZASOBY N'!$H446:'ZASOBY N'!$H$525,'ZASOBY N'!$H446 )</f>
        <v>0</v>
      </c>
      <c r="CH447" s="410">
        <f>COUNTIFS('ZASOBY N'!$B$10:$B446,'ZASOBY N'!$B446,'ZASOBY N'!$C$10:'ZASOBY N'!$C446,'ZASOBY N'!$C446,'ZASOBY N'!$D$10:'ZASOBY N'!$D446,'ZASOBY N'!$D446,'ZASOBY N'!$H$10:'ZASOBY N'!$H446,'ZASOBY N'!$H446 )</f>
        <v>0</v>
      </c>
      <c r="CI447" s="411">
        <f t="shared" si="152"/>
        <v>0</v>
      </c>
      <c r="CJ447" s="412">
        <f t="shared" si="153"/>
        <v>0</v>
      </c>
      <c r="CL447" s="414" t="str">
        <f>IF(AND(CN447=1,CO447=1,SUMIF($C447:$C$525,$C447,$AG447:$AG$525)=$AG447),$AG447,IF($CQ447&gt;0,$CQ447,IF(AND(COUNTIF($C$11:$C446,$C447)&gt;=1,COUNTIF($D446:$D446,$D447)&gt;=1),"",IF(AND(SUMIF($C447:$C$525,$C447,$AG447:$AG$525)&gt;$AG447,SUMIF($D447:$D$525,$D447,$AG447:$AG$525)&gt;$AG447),_xlfn.AGGREGATE(14,4,$CP$11:$CP$31*($C$11:$C$31=$C447),1),""))))</f>
        <v/>
      </c>
      <c r="CN447" s="409">
        <f>COUNTIFS('ZASOBY N'!$B446:$B$525,'ZASOBY N'!$B446,'ZASOBY N'!$C446:'ZASOBY N'!$C$525,'ZASOBY N'!$C446,'ZASOBY N'!$D446:'ZASOBY N'!$D$525,'ZASOBY N'!$D446,'ZASOBY N'!$H446:'ZASOBY N'!$H$525,'ZASOBY N'!$H446 )</f>
        <v>0</v>
      </c>
      <c r="CO447" s="410">
        <f>COUNTIFS('ZASOBY N'!$B$10:$B446,'ZASOBY N'!$B446,'ZASOBY N'!$C$10:'ZASOBY N'!$C446,'ZASOBY N'!$C446,'ZASOBY N'!$D$10:'ZASOBY N'!$D446,'ZASOBY N'!$D446,'ZASOBY N'!$H$10:'ZASOBY N'!$H446,'ZASOBY N'!$H446 )</f>
        <v>0</v>
      </c>
      <c r="CP447" s="411">
        <f t="shared" si="154"/>
        <v>0</v>
      </c>
      <c r="CQ447" s="412">
        <f t="shared" si="155"/>
        <v>0</v>
      </c>
      <c r="CS447" s="414" t="str">
        <f>IF(AND(CU447=1,CV447=1,SUMIF($C447:$C$525,$C447,$AF447:$AF$525)=$AF447),$AF447,IF($CX447&gt;0,$CX447,IF(AND(COUNTIF($C$11:$C446,$C447)&gt;=1,COUNTIF($D446:$D446,$D447)&gt;=1),"",IF(AND(SUMIF($C447:$C$525,$C447,$AF447:$AF$525)&gt;$AF447,SUMIF($D447:$D$525,$D447,$AF447:$AF$525)&gt;$AF447),_xlfn.AGGREGATE(14,4,$CW$11:$CW$31*($C$11:$C$31=$C447),1),""))))</f>
        <v/>
      </c>
      <c r="CU447" s="409">
        <f>COUNTIFS('ZASOBY N'!$B446:$B$525,'ZASOBY N'!$B446,'ZASOBY N'!$C446:'ZASOBY N'!$C$525,'ZASOBY N'!$C446,'ZASOBY N'!$D446:'ZASOBY N'!$D$525,'ZASOBY N'!$D446,'ZASOBY N'!$H446:'ZASOBY N'!$H$525,'ZASOBY N'!$H446 )</f>
        <v>0</v>
      </c>
      <c r="CV447" s="410">
        <f>COUNTIFS('ZASOBY N'!$B$10:$B446,'ZASOBY N'!$B446,'ZASOBY N'!$C$10:'ZASOBY N'!$C446,'ZASOBY N'!$C446,'ZASOBY N'!$D$10:'ZASOBY N'!$D446,'ZASOBY N'!$D446,'ZASOBY N'!$H$10:'ZASOBY N'!$H446,'ZASOBY N'!$H446 )</f>
        <v>0</v>
      </c>
      <c r="CW447" s="411">
        <f t="shared" si="156"/>
        <v>0</v>
      </c>
      <c r="CX447" s="412">
        <f t="shared" si="157"/>
        <v>0</v>
      </c>
      <c r="CZ447" s="414" t="str">
        <f>IF(AND(DB447=1,DC447=1,SUMIF($C447:$C$525,$C447,$AE447:$AE$525)=$AE447),$AE447,IF($DE447&gt;0,$DE447,IF(AND(COUNTIF($C$11:$C446,$C447)&gt;=1,COUNTIF($D446:$D446,$D447)&gt;=1),"",IF(AND(SUMIF($C447:$C$525,$C447,$AE447:$AE$525)&gt;$AE447,SUMIF($D447:$D$525,$D447,$AE447:$AE$525)&gt;$AE447),_xlfn.AGGREGATE(14,4,$DD$11:$DD$31*($C$11:$C$31=$C447),1),""))))</f>
        <v/>
      </c>
      <c r="DB447" s="409">
        <f>COUNTIFS('ZASOBY N'!$B446:$B$525,'ZASOBY N'!$B446,'ZASOBY N'!$C446:'ZASOBY N'!$C$525,'ZASOBY N'!$C446,'ZASOBY N'!$D446:'ZASOBY N'!$D$525,'ZASOBY N'!$D446,'ZASOBY N'!$H446:'ZASOBY N'!$H$525,'ZASOBY N'!$H446 )</f>
        <v>0</v>
      </c>
      <c r="DC447" s="410">
        <f>COUNTIFS('ZASOBY N'!$B$10:$B446,'ZASOBY N'!$B446,'ZASOBY N'!$C$10:'ZASOBY N'!$C446,'ZASOBY N'!$C446,'ZASOBY N'!$D$10:'ZASOBY N'!$D446,'ZASOBY N'!$D446,'ZASOBY N'!$H$10:'ZASOBY N'!$H446,'ZASOBY N'!$H446 )</f>
        <v>0</v>
      </c>
      <c r="DD447" s="411">
        <f t="shared" si="158"/>
        <v>0</v>
      </c>
      <c r="DE447" s="412">
        <f t="shared" si="159"/>
        <v>0</v>
      </c>
      <c r="DF447" s="399" t="str">
        <f>IF(AND(DI447=1,DJ447=1,SUMIF($C447:$C$525,$C447,$AD447:$AD$525)=$AD447),$AD447,IF($DL447&gt;0,$DL447,IF(B447="","",IF(AND(COUNTIF($C$11:$C446,$C447)&gt;=1,COUNTIF($D446:$D446,$D447)&gt;=1,COUNTIF($Z444:$Z446,$C447)=0),"",IF(AND(COUNTIF($C$11:$C446,$C447)&gt;=1,COUNTIF($D446:$D446,$D447)&gt;=1),"UJĘTO WYŻEJ",IF(AND(SUMIF($C447:$C$525,$C447,$AD447:$AD$525)&gt;$AD447,SUMIF($D447:$D$525,$D447,$AD447:$AD$525)&gt;$AD447),_xlfn.AGGREGATE(14,4,$DK$11:$DK$31*($C$11:$C$31=$C447),1),""))))))</f>
        <v/>
      </c>
      <c r="DG447" s="414" t="str">
        <f>IF(AND(DI447=1,DJ447=1,SUMIF($C447:$C$525,$C447,$AD447:$AD$525)=$AD447),$AD447,IF($DL447&gt;0,$DL447,IF(AND(COUNTIF($C$11:$C446,$C447)&gt;=1,COUNTIF($D446:$D446,$D447)&gt;=1),"",IF(AND(SUMIF($C447:$C$525,$C447,$AD447:$AD$525)&gt;$AD447,SUMIF($D447:$D$525,$D447,$AD447:$AD$525)&gt;$AD447),_xlfn.AGGREGATE(14,4,$DK$11:$DK$31*($C$11:$C$31=$C447),1),""))))</f>
        <v/>
      </c>
      <c r="DI447" s="409">
        <f>COUNTIFS('ZASOBY N'!$B446:$B$525,'ZASOBY N'!$B446,'ZASOBY N'!$C446:'ZASOBY N'!$C$525,'ZASOBY N'!$C446,'ZASOBY N'!$D446:'ZASOBY N'!$D$525,'ZASOBY N'!$D446,'ZASOBY N'!$H446:'ZASOBY N'!$H$525,'ZASOBY N'!$H446 )</f>
        <v>0</v>
      </c>
      <c r="DJ447" s="410">
        <f>COUNTIFS('ZASOBY N'!$B$10:$B446,'ZASOBY N'!$B446,'ZASOBY N'!$C$10:'ZASOBY N'!$C446,'ZASOBY N'!$C446,'ZASOBY N'!$D$10:'ZASOBY N'!$D446,'ZASOBY N'!$D446,'ZASOBY N'!$H$10:'ZASOBY N'!$H446,'ZASOBY N'!$H446 )</f>
        <v>0</v>
      </c>
      <c r="DK447" s="411">
        <f t="shared" si="160"/>
        <v>0</v>
      </c>
      <c r="DL447" s="412">
        <f t="shared" si="161"/>
        <v>0</v>
      </c>
    </row>
    <row r="448" spans="1:116" ht="18.899999999999999" customHeight="1" x14ac:dyDescent="0.3">
      <c r="A448" s="219"/>
      <c r="B448" s="152" t="str">
        <f>IF('ZASOBY N'!A447="","",'ZASOBY N'!A447)</f>
        <v/>
      </c>
      <c r="C448" s="462" t="str">
        <f>IF('ZASOBY N'!C447="","",'ZASOBY N'!C447)</f>
        <v/>
      </c>
      <c r="D448" s="137" t="str">
        <f>IF('ZASOBY N'!B447="","",'ZASOBY N'!B447)</f>
        <v/>
      </c>
      <c r="E448" s="138"/>
      <c r="F448" s="356" t="str">
        <f>IF('ZASOBY N'!D447="","",'ZASOBY N'!D447)</f>
        <v/>
      </c>
      <c r="G448" s="220" t="str">
        <f>IF('ZASOBY N'!G447="","",'ZASOBY N'!G447)</f>
        <v/>
      </c>
      <c r="H448" s="221" t="str">
        <f>IF('ZASOBY N'!F447="","",'ZASOBY N'!F447)</f>
        <v/>
      </c>
      <c r="I448" s="221" t="str">
        <f>IF('ZASOBY N'!G447="","",'ZASOBY N'!G447)</f>
        <v/>
      </c>
      <c r="J448" s="221" t="str">
        <f>IF('ZASOBY N'!H447="","",'ZASOBY N'!H447)</f>
        <v/>
      </c>
      <c r="K448" s="214">
        <v>0</v>
      </c>
      <c r="L448" s="214">
        <v>0</v>
      </c>
      <c r="M448" s="214">
        <v>0</v>
      </c>
      <c r="N448" s="222" t="str">
        <f>IF('ZASOBY N'!BD447="x","",IF(W448="","",'ZASOBY N'!E447))</f>
        <v/>
      </c>
      <c r="O448" s="223">
        <v>0</v>
      </c>
      <c r="P448" s="223">
        <v>0</v>
      </c>
      <c r="Q448" s="226" t="str">
        <f>IF($N448="","",'UPR BILANS N'!G448*'UPR BILANS N'!N448)</f>
        <v/>
      </c>
      <c r="R448" s="225" t="str">
        <f>IF($N448="","",'ZASOBY N'!O447)</f>
        <v/>
      </c>
      <c r="S448" s="225" t="str">
        <f>IF($N448="","",IF('ZASOBY N'!Q447="",0,'ZASOBY N'!Q447))</f>
        <v/>
      </c>
      <c r="T448" s="225" t="str">
        <f>IF($N448="","",'ZASOBY N'!V447)</f>
        <v/>
      </c>
      <c r="U448" s="225" t="str">
        <f>IF($N448="","",IF('ZASOBY N'!AG447="",0,'ZASOBY N'!AG447))</f>
        <v/>
      </c>
      <c r="V448" s="225" t="str">
        <f>IF($N448="","",IF(NN!P450="",0,NN!P450))</f>
        <v/>
      </c>
      <c r="W448" s="225" t="str">
        <f t="shared" si="162"/>
        <v/>
      </c>
      <c r="X448" s="226" t="str">
        <f t="shared" si="165"/>
        <v/>
      </c>
      <c r="Y448" s="225" t="str">
        <f>IF('ZASOBY N'!AU447="","",IF(C448&lt;&gt;C447,'ZASOBY N'!AU447,IF(D448&lt;&gt;D447,'ZASOBY N'!AU447,IF(F448&lt;&gt;F447,'ZASOBY N'!AU447,IF(G448&lt;&gt;G447,'ZASOBY N'!AU447,IF(J448&lt;&gt;J447,'ZASOBY N'!AU447,IF(NN!AC450="","",IF(AND(C447=C448,H447=H448,J447=J448,NN!AC450&gt;0),"",IF(AND(C448=C449,H448=DO446,NN!CW448&gt;0),'ZASOBY N'!AU447,'ZASOBY N'!AU447)))))))))</f>
        <v/>
      </c>
      <c r="Z448" s="225" t="str">
        <f t="shared" si="163"/>
        <v/>
      </c>
      <c r="AA448" s="227" t="str">
        <f t="shared" si="144"/>
        <v/>
      </c>
      <c r="AB448" s="400" t="str">
        <f t="shared" si="164"/>
        <v/>
      </c>
      <c r="AC448" s="228" t="str">
        <f t="shared" si="143"/>
        <v/>
      </c>
      <c r="AD448" s="222">
        <f>IF(B448="",0,IF(F448="",0,INDEX(POBRANIE_!$B$6:$F$101,MATCH('UPR BILANS N'!$F448,POBRANIE_!$A$6:$A$101,0),2)))</f>
        <v>0</v>
      </c>
      <c r="AE448" s="224">
        <f>IF(OR('ZASOBY N'!G447="",'ZASOBY N'!E447=""),0,IF(B448="",0,'ZASOBY N'!G447*'ZASOBY N'!E447))</f>
        <v>0</v>
      </c>
      <c r="AF448" s="225">
        <f>IF('ZASOBY N'!O447="",0,'ZASOBY N'!O447)</f>
        <v>0</v>
      </c>
      <c r="AG448" s="225">
        <f>IF('ZASOBY N'!Q447="",0,'ZASOBY N'!Q447)</f>
        <v>0</v>
      </c>
      <c r="AH448" s="225">
        <f>IF('ZASOBY N'!V447="",0,'ZASOBY N'!V447)</f>
        <v>0</v>
      </c>
      <c r="AI448" s="225">
        <f>IF('ZASOBY N'!AG447="",0,'ZASOBY N'!AG447)</f>
        <v>0</v>
      </c>
      <c r="AJ448" s="225">
        <f>IF(NN!P450="",0,IF(NN!P450="BRAK kol.7","BRAK BADAŃ",NN!P450))</f>
        <v>0</v>
      </c>
      <c r="AK448" s="225">
        <f>IF(NN!AC450="",0,IF(NN!AC450="BRAK kol.7","BRAK BADAŃ",NN!AC450))</f>
        <v>0</v>
      </c>
      <c r="BJ448" s="414" t="str">
        <f>IF(AND(BL448=1,BM448=1,SUMIF($C448:$C$525,$C448,$AK448:$AK$525)=$AK448),$AK448,IF($BO448&gt;0,$BO448,IF(AND(COUNTIF($C$11:$C447,$C448)&gt;=1,COUNTIF($D447:$D447,$D448)&gt;=1),"",IF(AND(SUMIF($C448:$C$525,$C448,$AK448:$AK$525)&gt;=$AK448,SUMIF($D448:$D$525,$D448,$AK448:$AK$525)&gt;=$AK448),SUMIF($C448:$C$525,$C448,$AK448:$AK$525),""))))</f>
        <v/>
      </c>
      <c r="BL448" s="409">
        <f>COUNTIFS('ZASOBY N'!$B447:$B$525,'ZASOBY N'!$B447,'ZASOBY N'!$C447:'ZASOBY N'!$C$525,'ZASOBY N'!$C447,'ZASOBY N'!$D447:'ZASOBY N'!$D$525,'ZASOBY N'!$D447,'ZASOBY N'!$H447:'ZASOBY N'!$H$525,'ZASOBY N'!$H447 )</f>
        <v>0</v>
      </c>
      <c r="BM448" s="410">
        <f>COUNTIFS('ZASOBY N'!$B$10:$B447,'ZASOBY N'!$B447,'ZASOBY N'!$C$10:'ZASOBY N'!$C447,'ZASOBY N'!$C447,'ZASOBY N'!$D$10:'ZASOBY N'!$D447,'ZASOBY N'!$D447,'ZASOBY N'!$H$10:'ZASOBY N'!$H447,'ZASOBY N'!$H447 )</f>
        <v>0</v>
      </c>
      <c r="BN448" s="411">
        <f t="shared" si="145"/>
        <v>0</v>
      </c>
      <c r="BO448" s="412">
        <f t="shared" si="146"/>
        <v>0</v>
      </c>
      <c r="BP448" s="94" t="str">
        <f t="shared" si="147"/>
        <v/>
      </c>
      <c r="BQ448" s="414" t="str">
        <f>IF(AND(BS448=1,BT448=1,SUMIF($C448:$C$525,$C448,$AJ448:$AJ$525)=$AJ448),$AJ448,IF($BV448&gt;0,$BV448,IF(AND(COUNTIF($C$11:$C447,$C448)&gt;=1,COUNTIF($D447:$D447,$D448)&gt;=1),"",IF(AND(SUMIF($C448:$C$525,$C448,$AJ448:$AJ$525)&gt;$AJ448,SUMIF($D448:$D$525,$D448,$AJ448:$AJ$525)&gt;$AJ448),SUMIF($C448:$C$525,$C448,$AJ448:$AJ$525),""))))</f>
        <v/>
      </c>
      <c r="BS448" s="409">
        <f>COUNTIFS('ZASOBY N'!$B447:$B$525,'ZASOBY N'!$B447,'ZASOBY N'!$C447:'ZASOBY N'!$C$525,'ZASOBY N'!$C447,'ZASOBY N'!$D447:'ZASOBY N'!$D$525,'ZASOBY N'!$D447,'ZASOBY N'!$H447:'ZASOBY N'!$H$525,'ZASOBY N'!$H447 )</f>
        <v>0</v>
      </c>
      <c r="BT448" s="410">
        <f>COUNTIFS('ZASOBY N'!$B$10:$B447,'ZASOBY N'!$B447,'ZASOBY N'!$C$10:'ZASOBY N'!$C447,'ZASOBY N'!$C447,'ZASOBY N'!$D$10:'ZASOBY N'!$D447,'ZASOBY N'!$D447,'ZASOBY N'!$H$10:'ZASOBY N'!$H447,'ZASOBY N'!$H447 )</f>
        <v>0</v>
      </c>
      <c r="BU448" s="411">
        <f t="shared" si="148"/>
        <v>0</v>
      </c>
      <c r="BV448" s="412">
        <f t="shared" si="149"/>
        <v>0</v>
      </c>
      <c r="BW448" s="94" t="s">
        <v>499</v>
      </c>
      <c r="BX448" s="414" t="str">
        <f>IF(AND(BZ448=1,CA448=1,SUMIF($C448:$C$525,$C448,$AI448:$AI$525)=$AI448),$AI448,IF($CC448&gt;0,$CC448,IF(AND(COUNTIF($C$11:$C447,$C448)&gt;=1,COUNTIF($D447:$D447,$D448)&gt;=1),"",IF(AND(SUMIF($C448:$C$525,$C448,$AI448:$AI$525)&gt;$AI448,SUMIF($D448:$D$525,$D448,$AI448:$AI$525)&gt;$IG448),_xlfn.AGGREGATE(14,4,$CB$11:$CB$31*($C$11:$C$31=$C448),1),""))))</f>
        <v/>
      </c>
      <c r="BZ448" s="409">
        <f>COUNTIFS('ZASOBY N'!$B447:$B$525,'ZASOBY N'!$B447,'ZASOBY N'!$C447:'ZASOBY N'!$C$525,'ZASOBY N'!$C447,'ZASOBY N'!$D447:'ZASOBY N'!$D$525,'ZASOBY N'!$D447,'ZASOBY N'!$H447:'ZASOBY N'!$H$525,'ZASOBY N'!$H447 )</f>
        <v>0</v>
      </c>
      <c r="CA448" s="410">
        <f>COUNTIFS('ZASOBY N'!$B$10:$B447,'ZASOBY N'!$B447,'ZASOBY N'!$C$10:'ZASOBY N'!$C447,'ZASOBY N'!$C447,'ZASOBY N'!$D$10:'ZASOBY N'!$D447,'ZASOBY N'!$D447,'ZASOBY N'!$H$10:'ZASOBY N'!$H447,'ZASOBY N'!$H447 )</f>
        <v>0</v>
      </c>
      <c r="CB448" s="411">
        <f t="shared" si="150"/>
        <v>0</v>
      </c>
      <c r="CC448" s="412">
        <f t="shared" si="151"/>
        <v>0</v>
      </c>
      <c r="CE448" s="414" t="str">
        <f>IF(AND(CG448=1,CH448=1,SUMIF($C448:$C$525,$C448,$AH448:$AH$525)=$AH448),$AH448,IF($CJ448&gt;0,$CJ448,IF(AND(COUNTIF($C$11:$C447,$C448)&gt;=1,COUNTIF($D447:$D447,$D448)&gt;=1),"",IF(AND(SUMIF($C448:$C$525,$C448,$AH448:$AH$525)&gt;$AH448,SUMIF($D448:$D$525,$D448,$AH448:$AH$525)&gt;$AH448),_xlfn.AGGREGATE(14,4,$CI$11:$CI$31*($C$11:$C$31=$C448),1),""))))</f>
        <v/>
      </c>
      <c r="CG448" s="409">
        <f>COUNTIFS('ZASOBY N'!$B447:$B$525,'ZASOBY N'!$B447,'ZASOBY N'!$C447:'ZASOBY N'!$C$525,'ZASOBY N'!$C447,'ZASOBY N'!$D447:'ZASOBY N'!$D$525,'ZASOBY N'!$D447,'ZASOBY N'!$H447:'ZASOBY N'!$H$525,'ZASOBY N'!$H447 )</f>
        <v>0</v>
      </c>
      <c r="CH448" s="410">
        <f>COUNTIFS('ZASOBY N'!$B$10:$B447,'ZASOBY N'!$B447,'ZASOBY N'!$C$10:'ZASOBY N'!$C447,'ZASOBY N'!$C447,'ZASOBY N'!$D$10:'ZASOBY N'!$D447,'ZASOBY N'!$D447,'ZASOBY N'!$H$10:'ZASOBY N'!$H447,'ZASOBY N'!$H447 )</f>
        <v>0</v>
      </c>
      <c r="CI448" s="411">
        <f t="shared" si="152"/>
        <v>0</v>
      </c>
      <c r="CJ448" s="412">
        <f t="shared" si="153"/>
        <v>0</v>
      </c>
      <c r="CL448" s="414" t="str">
        <f>IF(AND(CN448=1,CO448=1,SUMIF($C448:$C$525,$C448,$AG448:$AG$525)=$AG448),$AG448,IF($CQ448&gt;0,$CQ448,IF(AND(COUNTIF($C$11:$C447,$C448)&gt;=1,COUNTIF($D447:$D447,$D448)&gt;=1),"",IF(AND(SUMIF($C448:$C$525,$C448,$AG448:$AG$525)&gt;$AG448,SUMIF($D448:$D$525,$D448,$AG448:$AG$525)&gt;$AG448),_xlfn.AGGREGATE(14,4,$CP$11:$CP$31*($C$11:$C$31=$C448),1),""))))</f>
        <v/>
      </c>
      <c r="CN448" s="409">
        <f>COUNTIFS('ZASOBY N'!$B447:$B$525,'ZASOBY N'!$B447,'ZASOBY N'!$C447:'ZASOBY N'!$C$525,'ZASOBY N'!$C447,'ZASOBY N'!$D447:'ZASOBY N'!$D$525,'ZASOBY N'!$D447,'ZASOBY N'!$H447:'ZASOBY N'!$H$525,'ZASOBY N'!$H447 )</f>
        <v>0</v>
      </c>
      <c r="CO448" s="410">
        <f>COUNTIFS('ZASOBY N'!$B$10:$B447,'ZASOBY N'!$B447,'ZASOBY N'!$C$10:'ZASOBY N'!$C447,'ZASOBY N'!$C447,'ZASOBY N'!$D$10:'ZASOBY N'!$D447,'ZASOBY N'!$D447,'ZASOBY N'!$H$10:'ZASOBY N'!$H447,'ZASOBY N'!$H447 )</f>
        <v>0</v>
      </c>
      <c r="CP448" s="411">
        <f t="shared" si="154"/>
        <v>0</v>
      </c>
      <c r="CQ448" s="412">
        <f t="shared" si="155"/>
        <v>0</v>
      </c>
      <c r="CS448" s="414" t="str">
        <f>IF(AND(CU448=1,CV448=1,SUMIF($C448:$C$525,$C448,$AF448:$AF$525)=$AF448),$AF448,IF($CX448&gt;0,$CX448,IF(AND(COUNTIF($C$11:$C447,$C448)&gt;=1,COUNTIF($D447:$D447,$D448)&gt;=1),"",IF(AND(SUMIF($C448:$C$525,$C448,$AF448:$AF$525)&gt;$AF448,SUMIF($D448:$D$525,$D448,$AF448:$AF$525)&gt;$AF448),_xlfn.AGGREGATE(14,4,$CW$11:$CW$31*($C$11:$C$31=$C448),1),""))))</f>
        <v/>
      </c>
      <c r="CU448" s="409">
        <f>COUNTIFS('ZASOBY N'!$B447:$B$525,'ZASOBY N'!$B447,'ZASOBY N'!$C447:'ZASOBY N'!$C$525,'ZASOBY N'!$C447,'ZASOBY N'!$D447:'ZASOBY N'!$D$525,'ZASOBY N'!$D447,'ZASOBY N'!$H447:'ZASOBY N'!$H$525,'ZASOBY N'!$H447 )</f>
        <v>0</v>
      </c>
      <c r="CV448" s="410">
        <f>COUNTIFS('ZASOBY N'!$B$10:$B447,'ZASOBY N'!$B447,'ZASOBY N'!$C$10:'ZASOBY N'!$C447,'ZASOBY N'!$C447,'ZASOBY N'!$D$10:'ZASOBY N'!$D447,'ZASOBY N'!$D447,'ZASOBY N'!$H$10:'ZASOBY N'!$H447,'ZASOBY N'!$H447 )</f>
        <v>0</v>
      </c>
      <c r="CW448" s="411">
        <f t="shared" si="156"/>
        <v>0</v>
      </c>
      <c r="CX448" s="412">
        <f t="shared" si="157"/>
        <v>0</v>
      </c>
      <c r="CZ448" s="414" t="str">
        <f>IF(AND(DB448=1,DC448=1,SUMIF($C448:$C$525,$C448,$AE448:$AE$525)=$AE448),$AE448,IF($DE448&gt;0,$DE448,IF(AND(COUNTIF($C$11:$C447,$C448)&gt;=1,COUNTIF($D447:$D447,$D448)&gt;=1),"",IF(AND(SUMIF($C448:$C$525,$C448,$AE448:$AE$525)&gt;$AE448,SUMIF($D448:$D$525,$D448,$AE448:$AE$525)&gt;$AE448),_xlfn.AGGREGATE(14,4,$DD$11:$DD$31*($C$11:$C$31=$C448),1),""))))</f>
        <v/>
      </c>
      <c r="DB448" s="409">
        <f>COUNTIFS('ZASOBY N'!$B447:$B$525,'ZASOBY N'!$B447,'ZASOBY N'!$C447:'ZASOBY N'!$C$525,'ZASOBY N'!$C447,'ZASOBY N'!$D447:'ZASOBY N'!$D$525,'ZASOBY N'!$D447,'ZASOBY N'!$H447:'ZASOBY N'!$H$525,'ZASOBY N'!$H447 )</f>
        <v>0</v>
      </c>
      <c r="DC448" s="410">
        <f>COUNTIFS('ZASOBY N'!$B$10:$B447,'ZASOBY N'!$B447,'ZASOBY N'!$C$10:'ZASOBY N'!$C447,'ZASOBY N'!$C447,'ZASOBY N'!$D$10:'ZASOBY N'!$D447,'ZASOBY N'!$D447,'ZASOBY N'!$H$10:'ZASOBY N'!$H447,'ZASOBY N'!$H447 )</f>
        <v>0</v>
      </c>
      <c r="DD448" s="411">
        <f t="shared" si="158"/>
        <v>0</v>
      </c>
      <c r="DE448" s="412">
        <f t="shared" si="159"/>
        <v>0</v>
      </c>
      <c r="DF448" s="399" t="str">
        <f>IF(AND(DI448=1,DJ448=1,SUMIF($C448:$C$525,$C448,$AD448:$AD$525)=$AD448),$AD448,IF($DL448&gt;0,$DL448,IF(B448="","",IF(AND(COUNTIF($C$11:$C447,$C448)&gt;=1,COUNTIF($D447:$D447,$D448)&gt;=1,COUNTIF($Z445:$Z447,$C448)=0),"",IF(AND(COUNTIF($C$11:$C447,$C448)&gt;=1,COUNTIF($D447:$D447,$D448)&gt;=1),"UJĘTO WYŻEJ",IF(AND(SUMIF($C448:$C$525,$C448,$AD448:$AD$525)&gt;$AD448,SUMIF($D448:$D$525,$D448,$AD448:$AD$525)&gt;$AD448),_xlfn.AGGREGATE(14,4,$DK$11:$DK$31*($C$11:$C$31=$C448),1),""))))))</f>
        <v/>
      </c>
      <c r="DG448" s="414" t="str">
        <f>IF(AND(DI448=1,DJ448=1,SUMIF($C448:$C$525,$C448,$AD448:$AD$525)=$AD448),$AD448,IF($DL448&gt;0,$DL448,IF(AND(COUNTIF($C$11:$C447,$C448)&gt;=1,COUNTIF($D447:$D447,$D448)&gt;=1),"",IF(AND(SUMIF($C448:$C$525,$C448,$AD448:$AD$525)&gt;$AD448,SUMIF($D448:$D$525,$D448,$AD448:$AD$525)&gt;$AD448),_xlfn.AGGREGATE(14,4,$DK$11:$DK$31*($C$11:$C$31=$C448),1),""))))</f>
        <v/>
      </c>
      <c r="DI448" s="409">
        <f>COUNTIFS('ZASOBY N'!$B447:$B$525,'ZASOBY N'!$B447,'ZASOBY N'!$C447:'ZASOBY N'!$C$525,'ZASOBY N'!$C447,'ZASOBY N'!$D447:'ZASOBY N'!$D$525,'ZASOBY N'!$D447,'ZASOBY N'!$H447:'ZASOBY N'!$H$525,'ZASOBY N'!$H447 )</f>
        <v>0</v>
      </c>
      <c r="DJ448" s="410">
        <f>COUNTIFS('ZASOBY N'!$B$10:$B447,'ZASOBY N'!$B447,'ZASOBY N'!$C$10:'ZASOBY N'!$C447,'ZASOBY N'!$C447,'ZASOBY N'!$D$10:'ZASOBY N'!$D447,'ZASOBY N'!$D447,'ZASOBY N'!$H$10:'ZASOBY N'!$H447,'ZASOBY N'!$H447 )</f>
        <v>0</v>
      </c>
      <c r="DK448" s="411">
        <f t="shared" si="160"/>
        <v>0</v>
      </c>
      <c r="DL448" s="412">
        <f t="shared" si="161"/>
        <v>0</v>
      </c>
    </row>
    <row r="449" spans="1:116" ht="18.899999999999999" customHeight="1" x14ac:dyDescent="0.3">
      <c r="A449" s="219"/>
      <c r="B449" s="152" t="str">
        <f>IF('ZASOBY N'!A448="","",'ZASOBY N'!A448)</f>
        <v/>
      </c>
      <c r="C449" s="462" t="str">
        <f>IF('ZASOBY N'!C448="","",'ZASOBY N'!C448)</f>
        <v/>
      </c>
      <c r="D449" s="137" t="str">
        <f>IF('ZASOBY N'!B448="","",'ZASOBY N'!B448)</f>
        <v/>
      </c>
      <c r="E449" s="138"/>
      <c r="F449" s="356" t="str">
        <f>IF('ZASOBY N'!D448="","",'ZASOBY N'!D448)</f>
        <v/>
      </c>
      <c r="G449" s="220" t="str">
        <f>IF('ZASOBY N'!G448="","",'ZASOBY N'!G448)</f>
        <v/>
      </c>
      <c r="H449" s="221" t="str">
        <f>IF('ZASOBY N'!F448="","",'ZASOBY N'!F448)</f>
        <v/>
      </c>
      <c r="I449" s="221" t="str">
        <f>IF('ZASOBY N'!G448="","",'ZASOBY N'!G448)</f>
        <v/>
      </c>
      <c r="J449" s="221" t="str">
        <f>IF('ZASOBY N'!H448="","",'ZASOBY N'!H448)</f>
        <v/>
      </c>
      <c r="K449" s="214">
        <v>0</v>
      </c>
      <c r="L449" s="214">
        <v>0</v>
      </c>
      <c r="M449" s="214">
        <v>0</v>
      </c>
      <c r="N449" s="222" t="str">
        <f>IF('ZASOBY N'!BD448="x","",IF(W449="","",'ZASOBY N'!E448))</f>
        <v/>
      </c>
      <c r="O449" s="223">
        <v>0</v>
      </c>
      <c r="P449" s="223">
        <v>0</v>
      </c>
      <c r="Q449" s="226" t="str">
        <f>IF($N449="","",'UPR BILANS N'!G449*'UPR BILANS N'!N449)</f>
        <v/>
      </c>
      <c r="R449" s="225" t="str">
        <f>IF($N449="","",'ZASOBY N'!O448)</f>
        <v/>
      </c>
      <c r="S449" s="225" t="str">
        <f>IF($N449="","",IF('ZASOBY N'!Q448="",0,'ZASOBY N'!Q448))</f>
        <v/>
      </c>
      <c r="T449" s="225" t="str">
        <f>IF($N449="","",'ZASOBY N'!V448)</f>
        <v/>
      </c>
      <c r="U449" s="225" t="str">
        <f>IF($N449="","",IF('ZASOBY N'!AG448="",0,'ZASOBY N'!AG448))</f>
        <v/>
      </c>
      <c r="V449" s="225" t="str">
        <f>IF($N449="","",IF(NN!P451="",0,NN!P451))</f>
        <v/>
      </c>
      <c r="W449" s="225" t="str">
        <f t="shared" si="162"/>
        <v/>
      </c>
      <c r="X449" s="226" t="str">
        <f t="shared" si="165"/>
        <v/>
      </c>
      <c r="Y449" s="225" t="str">
        <f>IF('ZASOBY N'!AU448="","",IF(C449&lt;&gt;C448,'ZASOBY N'!AU448,IF(D449&lt;&gt;D448,'ZASOBY N'!AU448,IF(F449&lt;&gt;F448,'ZASOBY N'!AU448,IF(G449&lt;&gt;G448,'ZASOBY N'!AU448,IF(J449&lt;&gt;J448,'ZASOBY N'!AU448,IF(NN!AC451="","",IF(AND(C448=C449,H448=H449,J448=J449,NN!AC451&gt;0),"",IF(AND(C449=C450,H449=DO447,NN!CW449&gt;0),'ZASOBY N'!AU448,'ZASOBY N'!AU448)))))))))</f>
        <v/>
      </c>
      <c r="Z449" s="225" t="str">
        <f t="shared" si="163"/>
        <v/>
      </c>
      <c r="AA449" s="227" t="str">
        <f t="shared" si="144"/>
        <v/>
      </c>
      <c r="AB449" s="400" t="str">
        <f t="shared" si="164"/>
        <v/>
      </c>
      <c r="AC449" s="228" t="str">
        <f t="shared" si="143"/>
        <v/>
      </c>
      <c r="AD449" s="222">
        <f>IF(B449="",0,IF(F449="",0,INDEX(POBRANIE_!$B$6:$F$101,MATCH('UPR BILANS N'!$F449,POBRANIE_!$A$6:$A$101,0),2)))</f>
        <v>0</v>
      </c>
      <c r="AE449" s="224">
        <f>IF(OR('ZASOBY N'!G448="",'ZASOBY N'!E448=""),0,IF(B449="",0,'ZASOBY N'!G448*'ZASOBY N'!E448))</f>
        <v>0</v>
      </c>
      <c r="AF449" s="225">
        <f>IF('ZASOBY N'!O448="",0,'ZASOBY N'!O448)</f>
        <v>0</v>
      </c>
      <c r="AG449" s="225">
        <f>IF('ZASOBY N'!Q448="",0,'ZASOBY N'!Q448)</f>
        <v>0</v>
      </c>
      <c r="AH449" s="225">
        <f>IF('ZASOBY N'!V448="",0,'ZASOBY N'!V448)</f>
        <v>0</v>
      </c>
      <c r="AI449" s="225">
        <f>IF('ZASOBY N'!AG448="",0,'ZASOBY N'!AG448)</f>
        <v>0</v>
      </c>
      <c r="AJ449" s="225">
        <f>IF(NN!P451="",0,IF(NN!P451="BRAK kol.7","BRAK BADAŃ",NN!P451))</f>
        <v>0</v>
      </c>
      <c r="AK449" s="225">
        <f>IF(NN!AC451="",0,IF(NN!AC451="BRAK kol.7","BRAK BADAŃ",NN!AC451))</f>
        <v>0</v>
      </c>
      <c r="BJ449" s="414" t="str">
        <f>IF(AND(BL449=1,BM449=1,SUMIF($C449:$C$525,$C449,$AK449:$AK$525)=$AK449),$AK449,IF($BO449&gt;0,$BO449,IF(AND(COUNTIF($C$11:$C448,$C449)&gt;=1,COUNTIF($D448:$D448,$D449)&gt;=1),"",IF(AND(SUMIF($C449:$C$525,$C449,$AK449:$AK$525)&gt;=$AK449,SUMIF($D449:$D$525,$D449,$AK449:$AK$525)&gt;=$AK449),SUMIF($C449:$C$525,$C449,$AK449:$AK$525),""))))</f>
        <v/>
      </c>
      <c r="BL449" s="409">
        <f>COUNTIFS('ZASOBY N'!$B448:$B$525,'ZASOBY N'!$B448,'ZASOBY N'!$C448:'ZASOBY N'!$C$525,'ZASOBY N'!$C448,'ZASOBY N'!$D448:'ZASOBY N'!$D$525,'ZASOBY N'!$D448,'ZASOBY N'!$H448:'ZASOBY N'!$H$525,'ZASOBY N'!$H448 )</f>
        <v>0</v>
      </c>
      <c r="BM449" s="410">
        <f>COUNTIFS('ZASOBY N'!$B$10:$B448,'ZASOBY N'!$B448,'ZASOBY N'!$C$10:'ZASOBY N'!$C448,'ZASOBY N'!$C448,'ZASOBY N'!$D$10:'ZASOBY N'!$D448,'ZASOBY N'!$D448,'ZASOBY N'!$H$10:'ZASOBY N'!$H448,'ZASOBY N'!$H448 )</f>
        <v>0</v>
      </c>
      <c r="BN449" s="411">
        <f t="shared" si="145"/>
        <v>0</v>
      </c>
      <c r="BO449" s="412">
        <f t="shared" si="146"/>
        <v>0</v>
      </c>
      <c r="BP449" s="94" t="str">
        <f t="shared" si="147"/>
        <v/>
      </c>
      <c r="BQ449" s="414" t="str">
        <f>IF(AND(BS449=1,BT449=1,SUMIF($C449:$C$525,$C449,$AJ449:$AJ$525)=$AJ449),$AJ449,IF($BV449&gt;0,$BV449,IF(AND(COUNTIF($C$11:$C448,$C449)&gt;=1,COUNTIF($D448:$D448,$D449)&gt;=1),"",IF(AND(SUMIF($C449:$C$525,$C449,$AJ449:$AJ$525)&gt;$AJ449,SUMIF($D449:$D$525,$D449,$AJ449:$AJ$525)&gt;$AJ449),SUMIF($C449:$C$525,$C449,$AJ449:$AJ$525),""))))</f>
        <v/>
      </c>
      <c r="BS449" s="409">
        <f>COUNTIFS('ZASOBY N'!$B448:$B$525,'ZASOBY N'!$B448,'ZASOBY N'!$C448:'ZASOBY N'!$C$525,'ZASOBY N'!$C448,'ZASOBY N'!$D448:'ZASOBY N'!$D$525,'ZASOBY N'!$D448,'ZASOBY N'!$H448:'ZASOBY N'!$H$525,'ZASOBY N'!$H448 )</f>
        <v>0</v>
      </c>
      <c r="BT449" s="410">
        <f>COUNTIFS('ZASOBY N'!$B$10:$B448,'ZASOBY N'!$B448,'ZASOBY N'!$C$10:'ZASOBY N'!$C448,'ZASOBY N'!$C448,'ZASOBY N'!$D$10:'ZASOBY N'!$D448,'ZASOBY N'!$D448,'ZASOBY N'!$H$10:'ZASOBY N'!$H448,'ZASOBY N'!$H448 )</f>
        <v>0</v>
      </c>
      <c r="BU449" s="411">
        <f t="shared" si="148"/>
        <v>0</v>
      </c>
      <c r="BV449" s="412">
        <f t="shared" si="149"/>
        <v>0</v>
      </c>
      <c r="BW449" s="94" t="s">
        <v>499</v>
      </c>
      <c r="BX449" s="414" t="str">
        <f>IF(AND(BZ449=1,CA449=1,SUMIF($C449:$C$525,$C449,$AI449:$AI$525)=$AI449),$AI449,IF($CC449&gt;0,$CC449,IF(AND(COUNTIF($C$11:$C448,$C449)&gt;=1,COUNTIF($D448:$D448,$D449)&gt;=1),"",IF(AND(SUMIF($C449:$C$525,$C449,$AI449:$AI$525)&gt;$AI449,SUMIF($D449:$D$525,$D449,$AI449:$AI$525)&gt;$IG449),_xlfn.AGGREGATE(14,4,$CB$11:$CB$31*($C$11:$C$31=$C449),1),""))))</f>
        <v/>
      </c>
      <c r="BZ449" s="409">
        <f>COUNTIFS('ZASOBY N'!$B448:$B$525,'ZASOBY N'!$B448,'ZASOBY N'!$C448:'ZASOBY N'!$C$525,'ZASOBY N'!$C448,'ZASOBY N'!$D448:'ZASOBY N'!$D$525,'ZASOBY N'!$D448,'ZASOBY N'!$H448:'ZASOBY N'!$H$525,'ZASOBY N'!$H448 )</f>
        <v>0</v>
      </c>
      <c r="CA449" s="410">
        <f>COUNTIFS('ZASOBY N'!$B$10:$B448,'ZASOBY N'!$B448,'ZASOBY N'!$C$10:'ZASOBY N'!$C448,'ZASOBY N'!$C448,'ZASOBY N'!$D$10:'ZASOBY N'!$D448,'ZASOBY N'!$D448,'ZASOBY N'!$H$10:'ZASOBY N'!$H448,'ZASOBY N'!$H448 )</f>
        <v>0</v>
      </c>
      <c r="CB449" s="411">
        <f t="shared" si="150"/>
        <v>0</v>
      </c>
      <c r="CC449" s="412">
        <f t="shared" si="151"/>
        <v>0</v>
      </c>
      <c r="CE449" s="414" t="str">
        <f>IF(AND(CG449=1,CH449=1,SUMIF($C449:$C$525,$C449,$AH449:$AH$525)=$AH449),$AH449,IF($CJ449&gt;0,$CJ449,IF(AND(COUNTIF($C$11:$C448,$C449)&gt;=1,COUNTIF($D448:$D448,$D449)&gt;=1),"",IF(AND(SUMIF($C449:$C$525,$C449,$AH449:$AH$525)&gt;$AH449,SUMIF($D449:$D$525,$D449,$AH449:$AH$525)&gt;$AH449),_xlfn.AGGREGATE(14,4,$CI$11:$CI$31*($C$11:$C$31=$C449),1),""))))</f>
        <v/>
      </c>
      <c r="CG449" s="409">
        <f>COUNTIFS('ZASOBY N'!$B448:$B$525,'ZASOBY N'!$B448,'ZASOBY N'!$C448:'ZASOBY N'!$C$525,'ZASOBY N'!$C448,'ZASOBY N'!$D448:'ZASOBY N'!$D$525,'ZASOBY N'!$D448,'ZASOBY N'!$H448:'ZASOBY N'!$H$525,'ZASOBY N'!$H448 )</f>
        <v>0</v>
      </c>
      <c r="CH449" s="410">
        <f>COUNTIFS('ZASOBY N'!$B$10:$B448,'ZASOBY N'!$B448,'ZASOBY N'!$C$10:'ZASOBY N'!$C448,'ZASOBY N'!$C448,'ZASOBY N'!$D$10:'ZASOBY N'!$D448,'ZASOBY N'!$D448,'ZASOBY N'!$H$10:'ZASOBY N'!$H448,'ZASOBY N'!$H448 )</f>
        <v>0</v>
      </c>
      <c r="CI449" s="411">
        <f t="shared" si="152"/>
        <v>0</v>
      </c>
      <c r="CJ449" s="412">
        <f t="shared" si="153"/>
        <v>0</v>
      </c>
      <c r="CL449" s="414" t="str">
        <f>IF(AND(CN449=1,CO449=1,SUMIF($C449:$C$525,$C449,$AG449:$AG$525)=$AG449),$AG449,IF($CQ449&gt;0,$CQ449,IF(AND(COUNTIF($C$11:$C448,$C449)&gt;=1,COUNTIF($D448:$D448,$D449)&gt;=1),"",IF(AND(SUMIF($C449:$C$525,$C449,$AG449:$AG$525)&gt;$AG449,SUMIF($D449:$D$525,$D449,$AG449:$AG$525)&gt;$AG449),_xlfn.AGGREGATE(14,4,$CP$11:$CP$31*($C$11:$C$31=$C449),1),""))))</f>
        <v/>
      </c>
      <c r="CN449" s="409">
        <f>COUNTIFS('ZASOBY N'!$B448:$B$525,'ZASOBY N'!$B448,'ZASOBY N'!$C448:'ZASOBY N'!$C$525,'ZASOBY N'!$C448,'ZASOBY N'!$D448:'ZASOBY N'!$D$525,'ZASOBY N'!$D448,'ZASOBY N'!$H448:'ZASOBY N'!$H$525,'ZASOBY N'!$H448 )</f>
        <v>0</v>
      </c>
      <c r="CO449" s="410">
        <f>COUNTIFS('ZASOBY N'!$B$10:$B448,'ZASOBY N'!$B448,'ZASOBY N'!$C$10:'ZASOBY N'!$C448,'ZASOBY N'!$C448,'ZASOBY N'!$D$10:'ZASOBY N'!$D448,'ZASOBY N'!$D448,'ZASOBY N'!$H$10:'ZASOBY N'!$H448,'ZASOBY N'!$H448 )</f>
        <v>0</v>
      </c>
      <c r="CP449" s="411">
        <f t="shared" si="154"/>
        <v>0</v>
      </c>
      <c r="CQ449" s="412">
        <f t="shared" si="155"/>
        <v>0</v>
      </c>
      <c r="CS449" s="414" t="str">
        <f>IF(AND(CU449=1,CV449=1,SUMIF($C449:$C$525,$C449,$AF449:$AF$525)=$AF449),$AF449,IF($CX449&gt;0,$CX449,IF(AND(COUNTIF($C$11:$C448,$C449)&gt;=1,COUNTIF($D448:$D448,$D449)&gt;=1),"",IF(AND(SUMIF($C449:$C$525,$C449,$AF449:$AF$525)&gt;$AF449,SUMIF($D449:$D$525,$D449,$AF449:$AF$525)&gt;$AF449),_xlfn.AGGREGATE(14,4,$CW$11:$CW$31*($C$11:$C$31=$C449),1),""))))</f>
        <v/>
      </c>
      <c r="CU449" s="409">
        <f>COUNTIFS('ZASOBY N'!$B448:$B$525,'ZASOBY N'!$B448,'ZASOBY N'!$C448:'ZASOBY N'!$C$525,'ZASOBY N'!$C448,'ZASOBY N'!$D448:'ZASOBY N'!$D$525,'ZASOBY N'!$D448,'ZASOBY N'!$H448:'ZASOBY N'!$H$525,'ZASOBY N'!$H448 )</f>
        <v>0</v>
      </c>
      <c r="CV449" s="410">
        <f>COUNTIFS('ZASOBY N'!$B$10:$B448,'ZASOBY N'!$B448,'ZASOBY N'!$C$10:'ZASOBY N'!$C448,'ZASOBY N'!$C448,'ZASOBY N'!$D$10:'ZASOBY N'!$D448,'ZASOBY N'!$D448,'ZASOBY N'!$H$10:'ZASOBY N'!$H448,'ZASOBY N'!$H448 )</f>
        <v>0</v>
      </c>
      <c r="CW449" s="411">
        <f t="shared" si="156"/>
        <v>0</v>
      </c>
      <c r="CX449" s="412">
        <f t="shared" si="157"/>
        <v>0</v>
      </c>
      <c r="CZ449" s="414" t="str">
        <f>IF(AND(DB449=1,DC449=1,SUMIF($C449:$C$525,$C449,$AE449:$AE$525)=$AE449),$AE449,IF($DE449&gt;0,$DE449,IF(AND(COUNTIF($C$11:$C448,$C449)&gt;=1,COUNTIF($D448:$D448,$D449)&gt;=1),"",IF(AND(SUMIF($C449:$C$525,$C449,$AE449:$AE$525)&gt;$AE449,SUMIF($D449:$D$525,$D449,$AE449:$AE$525)&gt;$AE449),_xlfn.AGGREGATE(14,4,$DD$11:$DD$31*($C$11:$C$31=$C449),1),""))))</f>
        <v/>
      </c>
      <c r="DB449" s="409">
        <f>COUNTIFS('ZASOBY N'!$B448:$B$525,'ZASOBY N'!$B448,'ZASOBY N'!$C448:'ZASOBY N'!$C$525,'ZASOBY N'!$C448,'ZASOBY N'!$D448:'ZASOBY N'!$D$525,'ZASOBY N'!$D448,'ZASOBY N'!$H448:'ZASOBY N'!$H$525,'ZASOBY N'!$H448 )</f>
        <v>0</v>
      </c>
      <c r="DC449" s="410">
        <f>COUNTIFS('ZASOBY N'!$B$10:$B448,'ZASOBY N'!$B448,'ZASOBY N'!$C$10:'ZASOBY N'!$C448,'ZASOBY N'!$C448,'ZASOBY N'!$D$10:'ZASOBY N'!$D448,'ZASOBY N'!$D448,'ZASOBY N'!$H$10:'ZASOBY N'!$H448,'ZASOBY N'!$H448 )</f>
        <v>0</v>
      </c>
      <c r="DD449" s="411">
        <f t="shared" si="158"/>
        <v>0</v>
      </c>
      <c r="DE449" s="412">
        <f t="shared" si="159"/>
        <v>0</v>
      </c>
      <c r="DF449" s="399" t="str">
        <f>IF(AND(DI449=1,DJ449=1,SUMIF($C449:$C$525,$C449,$AD449:$AD$525)=$AD449),$AD449,IF($DL449&gt;0,$DL449,IF(B449="","",IF(AND(COUNTIF($C$11:$C448,$C449)&gt;=1,COUNTIF($D448:$D448,$D449)&gt;=1,COUNTIF($Z446:$Z448,$C449)=0),"",IF(AND(COUNTIF($C$11:$C448,$C449)&gt;=1,COUNTIF($D448:$D448,$D449)&gt;=1),"UJĘTO WYŻEJ",IF(AND(SUMIF($C449:$C$525,$C449,$AD449:$AD$525)&gt;$AD449,SUMIF($D449:$D$525,$D449,$AD449:$AD$525)&gt;$AD449),_xlfn.AGGREGATE(14,4,$DK$11:$DK$31*($C$11:$C$31=$C449),1),""))))))</f>
        <v/>
      </c>
      <c r="DG449" s="414" t="str">
        <f>IF(AND(DI449=1,DJ449=1,SUMIF($C449:$C$525,$C449,$AD449:$AD$525)=$AD449),$AD449,IF($DL449&gt;0,$DL449,IF(AND(COUNTIF($C$11:$C448,$C449)&gt;=1,COUNTIF($D448:$D448,$D449)&gt;=1),"",IF(AND(SUMIF($C449:$C$525,$C449,$AD449:$AD$525)&gt;$AD449,SUMIF($D449:$D$525,$D449,$AD449:$AD$525)&gt;$AD449),_xlfn.AGGREGATE(14,4,$DK$11:$DK$31*($C$11:$C$31=$C449),1),""))))</f>
        <v/>
      </c>
      <c r="DI449" s="409">
        <f>COUNTIFS('ZASOBY N'!$B448:$B$525,'ZASOBY N'!$B448,'ZASOBY N'!$C448:'ZASOBY N'!$C$525,'ZASOBY N'!$C448,'ZASOBY N'!$D448:'ZASOBY N'!$D$525,'ZASOBY N'!$D448,'ZASOBY N'!$H448:'ZASOBY N'!$H$525,'ZASOBY N'!$H448 )</f>
        <v>0</v>
      </c>
      <c r="DJ449" s="410">
        <f>COUNTIFS('ZASOBY N'!$B$10:$B448,'ZASOBY N'!$B448,'ZASOBY N'!$C$10:'ZASOBY N'!$C448,'ZASOBY N'!$C448,'ZASOBY N'!$D$10:'ZASOBY N'!$D448,'ZASOBY N'!$D448,'ZASOBY N'!$H$10:'ZASOBY N'!$H448,'ZASOBY N'!$H448 )</f>
        <v>0</v>
      </c>
      <c r="DK449" s="411">
        <f t="shared" si="160"/>
        <v>0</v>
      </c>
      <c r="DL449" s="412">
        <f t="shared" si="161"/>
        <v>0</v>
      </c>
    </row>
    <row r="450" spans="1:116" ht="18.899999999999999" customHeight="1" x14ac:dyDescent="0.3">
      <c r="A450" s="219"/>
      <c r="B450" s="152" t="str">
        <f>IF('ZASOBY N'!A449="","",'ZASOBY N'!A449)</f>
        <v/>
      </c>
      <c r="C450" s="462" t="str">
        <f>IF('ZASOBY N'!C449="","",'ZASOBY N'!C449)</f>
        <v/>
      </c>
      <c r="D450" s="137" t="str">
        <f>IF('ZASOBY N'!B449="","",'ZASOBY N'!B449)</f>
        <v/>
      </c>
      <c r="E450" s="138"/>
      <c r="F450" s="356" t="str">
        <f>IF('ZASOBY N'!D449="","",'ZASOBY N'!D449)</f>
        <v/>
      </c>
      <c r="G450" s="220" t="str">
        <f>IF('ZASOBY N'!G449="","",'ZASOBY N'!G449)</f>
        <v/>
      </c>
      <c r="H450" s="221" t="str">
        <f>IF('ZASOBY N'!F449="","",'ZASOBY N'!F449)</f>
        <v/>
      </c>
      <c r="I450" s="221" t="str">
        <f>IF('ZASOBY N'!G449="","",'ZASOBY N'!G449)</f>
        <v/>
      </c>
      <c r="J450" s="221" t="str">
        <f>IF('ZASOBY N'!H449="","",'ZASOBY N'!H449)</f>
        <v/>
      </c>
      <c r="K450" s="214">
        <v>0</v>
      </c>
      <c r="L450" s="214">
        <v>0</v>
      </c>
      <c r="M450" s="214">
        <v>0</v>
      </c>
      <c r="N450" s="222" t="str">
        <f>IF('ZASOBY N'!BD449="x","",IF(W450="","",'ZASOBY N'!E449))</f>
        <v/>
      </c>
      <c r="O450" s="223">
        <v>0</v>
      </c>
      <c r="P450" s="223">
        <v>0</v>
      </c>
      <c r="Q450" s="226" t="str">
        <f>IF($N450="","",'UPR BILANS N'!G450*'UPR BILANS N'!N450)</f>
        <v/>
      </c>
      <c r="R450" s="225" t="str">
        <f>IF($N450="","",'ZASOBY N'!O449)</f>
        <v/>
      </c>
      <c r="S450" s="225" t="str">
        <f>IF($N450="","",IF('ZASOBY N'!Q449="",0,'ZASOBY N'!Q449))</f>
        <v/>
      </c>
      <c r="T450" s="225" t="str">
        <f>IF($N450="","",'ZASOBY N'!V449)</f>
        <v/>
      </c>
      <c r="U450" s="225" t="str">
        <f>IF($N450="","",IF('ZASOBY N'!AG449="",0,'ZASOBY N'!AG449))</f>
        <v/>
      </c>
      <c r="V450" s="225" t="str">
        <f>IF($N450="","",IF(NN!P452="",0,NN!P452))</f>
        <v/>
      </c>
      <c r="W450" s="225" t="str">
        <f t="shared" si="162"/>
        <v/>
      </c>
      <c r="X450" s="226" t="str">
        <f t="shared" si="165"/>
        <v/>
      </c>
      <c r="Y450" s="225" t="str">
        <f>IF('ZASOBY N'!AU449="","",IF(C450&lt;&gt;C449,'ZASOBY N'!AU449,IF(D450&lt;&gt;D449,'ZASOBY N'!AU449,IF(F450&lt;&gt;F449,'ZASOBY N'!AU449,IF(G450&lt;&gt;G449,'ZASOBY N'!AU449,IF(J450&lt;&gt;J449,'ZASOBY N'!AU449,IF(NN!AC452="","",IF(AND(C449=C450,H449=H450,J449=J450,NN!AC452&gt;0),"",IF(AND(C450=C451,H450=DO448,NN!CW450&gt;0),'ZASOBY N'!AU449,'ZASOBY N'!AU449)))))))))</f>
        <v/>
      </c>
      <c r="Z450" s="225" t="str">
        <f t="shared" si="163"/>
        <v/>
      </c>
      <c r="AA450" s="227" t="str">
        <f t="shared" si="144"/>
        <v/>
      </c>
      <c r="AB450" s="400" t="str">
        <f t="shared" si="164"/>
        <v/>
      </c>
      <c r="AC450" s="228" t="str">
        <f t="shared" si="143"/>
        <v/>
      </c>
      <c r="AD450" s="222">
        <f>IF(B450="",0,IF(F450="",0,INDEX(POBRANIE_!$B$6:$F$101,MATCH('UPR BILANS N'!$F450,POBRANIE_!$A$6:$A$101,0),2)))</f>
        <v>0</v>
      </c>
      <c r="AE450" s="224">
        <f>IF(OR('ZASOBY N'!G449="",'ZASOBY N'!E449=""),0,IF(B450="",0,'ZASOBY N'!G449*'ZASOBY N'!E449))</f>
        <v>0</v>
      </c>
      <c r="AF450" s="225">
        <f>IF('ZASOBY N'!O449="",0,'ZASOBY N'!O449)</f>
        <v>0</v>
      </c>
      <c r="AG450" s="225">
        <f>IF('ZASOBY N'!Q449="",0,'ZASOBY N'!Q449)</f>
        <v>0</v>
      </c>
      <c r="AH450" s="225">
        <f>IF('ZASOBY N'!V449="",0,'ZASOBY N'!V449)</f>
        <v>0</v>
      </c>
      <c r="AI450" s="225">
        <f>IF('ZASOBY N'!AG449="",0,'ZASOBY N'!AG449)</f>
        <v>0</v>
      </c>
      <c r="AJ450" s="225">
        <f>IF(NN!P452="",0,IF(NN!P452="BRAK kol.7","BRAK BADAŃ",NN!P452))</f>
        <v>0</v>
      </c>
      <c r="AK450" s="225">
        <f>IF(NN!AC452="",0,IF(NN!AC452="BRAK kol.7","BRAK BADAŃ",NN!AC452))</f>
        <v>0</v>
      </c>
      <c r="BJ450" s="414" t="str">
        <f>IF(AND(BL450=1,BM450=1,SUMIF($C450:$C$525,$C450,$AK450:$AK$525)=$AK450),$AK450,IF($BO450&gt;0,$BO450,IF(AND(COUNTIF($C$11:$C449,$C450)&gt;=1,COUNTIF($D449:$D449,$D450)&gt;=1),"",IF(AND(SUMIF($C450:$C$525,$C450,$AK450:$AK$525)&gt;=$AK450,SUMIF($D450:$D$525,$D450,$AK450:$AK$525)&gt;=$AK450),SUMIF($C450:$C$525,$C450,$AK450:$AK$525),""))))</f>
        <v/>
      </c>
      <c r="BL450" s="409">
        <f>COUNTIFS('ZASOBY N'!$B449:$B$525,'ZASOBY N'!$B449,'ZASOBY N'!$C449:'ZASOBY N'!$C$525,'ZASOBY N'!$C449,'ZASOBY N'!$D449:'ZASOBY N'!$D$525,'ZASOBY N'!$D449,'ZASOBY N'!$H449:'ZASOBY N'!$H$525,'ZASOBY N'!$H449 )</f>
        <v>0</v>
      </c>
      <c r="BM450" s="410">
        <f>COUNTIFS('ZASOBY N'!$B$10:$B449,'ZASOBY N'!$B449,'ZASOBY N'!$C$10:'ZASOBY N'!$C449,'ZASOBY N'!$C449,'ZASOBY N'!$D$10:'ZASOBY N'!$D449,'ZASOBY N'!$D449,'ZASOBY N'!$H$10:'ZASOBY N'!$H449,'ZASOBY N'!$H449 )</f>
        <v>0</v>
      </c>
      <c r="BN450" s="411">
        <f t="shared" si="145"/>
        <v>0</v>
      </c>
      <c r="BO450" s="412">
        <f t="shared" si="146"/>
        <v>0</v>
      </c>
      <c r="BP450" s="94" t="str">
        <f t="shared" si="147"/>
        <v/>
      </c>
      <c r="BQ450" s="414" t="str">
        <f>IF(AND(BS450=1,BT450=1,SUMIF($C450:$C$525,$C450,$AJ450:$AJ$525)=$AJ450),$AJ450,IF($BV450&gt;0,$BV450,IF(AND(COUNTIF($C$11:$C449,$C450)&gt;=1,COUNTIF($D449:$D449,$D450)&gt;=1),"",IF(AND(SUMIF($C450:$C$525,$C450,$AJ450:$AJ$525)&gt;$AJ450,SUMIF($D450:$D$525,$D450,$AJ450:$AJ$525)&gt;$AJ450),SUMIF($C450:$C$525,$C450,$AJ450:$AJ$525),""))))</f>
        <v/>
      </c>
      <c r="BS450" s="409">
        <f>COUNTIFS('ZASOBY N'!$B449:$B$525,'ZASOBY N'!$B449,'ZASOBY N'!$C449:'ZASOBY N'!$C$525,'ZASOBY N'!$C449,'ZASOBY N'!$D449:'ZASOBY N'!$D$525,'ZASOBY N'!$D449,'ZASOBY N'!$H449:'ZASOBY N'!$H$525,'ZASOBY N'!$H449 )</f>
        <v>0</v>
      </c>
      <c r="BT450" s="410">
        <f>COUNTIFS('ZASOBY N'!$B$10:$B449,'ZASOBY N'!$B449,'ZASOBY N'!$C$10:'ZASOBY N'!$C449,'ZASOBY N'!$C449,'ZASOBY N'!$D$10:'ZASOBY N'!$D449,'ZASOBY N'!$D449,'ZASOBY N'!$H$10:'ZASOBY N'!$H449,'ZASOBY N'!$H449 )</f>
        <v>0</v>
      </c>
      <c r="BU450" s="411">
        <f t="shared" si="148"/>
        <v>0</v>
      </c>
      <c r="BV450" s="412">
        <f t="shared" si="149"/>
        <v>0</v>
      </c>
      <c r="BW450" s="94" t="s">
        <v>499</v>
      </c>
      <c r="BX450" s="414" t="str">
        <f>IF(AND(BZ450=1,CA450=1,SUMIF($C450:$C$525,$C450,$AI450:$AI$525)=$AI450),$AI450,IF($CC450&gt;0,$CC450,IF(AND(COUNTIF($C$11:$C449,$C450)&gt;=1,COUNTIF($D449:$D449,$D450)&gt;=1),"",IF(AND(SUMIF($C450:$C$525,$C450,$AI450:$AI$525)&gt;$AI450,SUMIF($D450:$D$525,$D450,$AI450:$AI$525)&gt;$IG450),_xlfn.AGGREGATE(14,4,$CB$11:$CB$31*($C$11:$C$31=$C450),1),""))))</f>
        <v/>
      </c>
      <c r="BZ450" s="409">
        <f>COUNTIFS('ZASOBY N'!$B449:$B$525,'ZASOBY N'!$B449,'ZASOBY N'!$C449:'ZASOBY N'!$C$525,'ZASOBY N'!$C449,'ZASOBY N'!$D449:'ZASOBY N'!$D$525,'ZASOBY N'!$D449,'ZASOBY N'!$H449:'ZASOBY N'!$H$525,'ZASOBY N'!$H449 )</f>
        <v>0</v>
      </c>
      <c r="CA450" s="410">
        <f>COUNTIFS('ZASOBY N'!$B$10:$B449,'ZASOBY N'!$B449,'ZASOBY N'!$C$10:'ZASOBY N'!$C449,'ZASOBY N'!$C449,'ZASOBY N'!$D$10:'ZASOBY N'!$D449,'ZASOBY N'!$D449,'ZASOBY N'!$H$10:'ZASOBY N'!$H449,'ZASOBY N'!$H449 )</f>
        <v>0</v>
      </c>
      <c r="CB450" s="411">
        <f t="shared" si="150"/>
        <v>0</v>
      </c>
      <c r="CC450" s="412">
        <f t="shared" si="151"/>
        <v>0</v>
      </c>
      <c r="CE450" s="414" t="str">
        <f>IF(AND(CG450=1,CH450=1,SUMIF($C450:$C$525,$C450,$AH450:$AH$525)=$AH450),$AH450,IF($CJ450&gt;0,$CJ450,IF(AND(COUNTIF($C$11:$C449,$C450)&gt;=1,COUNTIF($D449:$D449,$D450)&gt;=1),"",IF(AND(SUMIF($C450:$C$525,$C450,$AH450:$AH$525)&gt;$AH450,SUMIF($D450:$D$525,$D450,$AH450:$AH$525)&gt;$AH450),_xlfn.AGGREGATE(14,4,$CI$11:$CI$31*($C$11:$C$31=$C450),1),""))))</f>
        <v/>
      </c>
      <c r="CG450" s="409">
        <f>COUNTIFS('ZASOBY N'!$B449:$B$525,'ZASOBY N'!$B449,'ZASOBY N'!$C449:'ZASOBY N'!$C$525,'ZASOBY N'!$C449,'ZASOBY N'!$D449:'ZASOBY N'!$D$525,'ZASOBY N'!$D449,'ZASOBY N'!$H449:'ZASOBY N'!$H$525,'ZASOBY N'!$H449 )</f>
        <v>0</v>
      </c>
      <c r="CH450" s="410">
        <f>COUNTIFS('ZASOBY N'!$B$10:$B449,'ZASOBY N'!$B449,'ZASOBY N'!$C$10:'ZASOBY N'!$C449,'ZASOBY N'!$C449,'ZASOBY N'!$D$10:'ZASOBY N'!$D449,'ZASOBY N'!$D449,'ZASOBY N'!$H$10:'ZASOBY N'!$H449,'ZASOBY N'!$H449 )</f>
        <v>0</v>
      </c>
      <c r="CI450" s="411">
        <f t="shared" si="152"/>
        <v>0</v>
      </c>
      <c r="CJ450" s="412">
        <f t="shared" si="153"/>
        <v>0</v>
      </c>
      <c r="CL450" s="414" t="str">
        <f>IF(AND(CN450=1,CO450=1,SUMIF($C450:$C$525,$C450,$AG450:$AG$525)=$AG450),$AG450,IF($CQ450&gt;0,$CQ450,IF(AND(COUNTIF($C$11:$C449,$C450)&gt;=1,COUNTIF($D449:$D449,$D450)&gt;=1),"",IF(AND(SUMIF($C450:$C$525,$C450,$AG450:$AG$525)&gt;$AG450,SUMIF($D450:$D$525,$D450,$AG450:$AG$525)&gt;$AG450),_xlfn.AGGREGATE(14,4,$CP$11:$CP$31*($C$11:$C$31=$C450),1),""))))</f>
        <v/>
      </c>
      <c r="CN450" s="409">
        <f>COUNTIFS('ZASOBY N'!$B449:$B$525,'ZASOBY N'!$B449,'ZASOBY N'!$C449:'ZASOBY N'!$C$525,'ZASOBY N'!$C449,'ZASOBY N'!$D449:'ZASOBY N'!$D$525,'ZASOBY N'!$D449,'ZASOBY N'!$H449:'ZASOBY N'!$H$525,'ZASOBY N'!$H449 )</f>
        <v>0</v>
      </c>
      <c r="CO450" s="410">
        <f>COUNTIFS('ZASOBY N'!$B$10:$B449,'ZASOBY N'!$B449,'ZASOBY N'!$C$10:'ZASOBY N'!$C449,'ZASOBY N'!$C449,'ZASOBY N'!$D$10:'ZASOBY N'!$D449,'ZASOBY N'!$D449,'ZASOBY N'!$H$10:'ZASOBY N'!$H449,'ZASOBY N'!$H449 )</f>
        <v>0</v>
      </c>
      <c r="CP450" s="411">
        <f t="shared" si="154"/>
        <v>0</v>
      </c>
      <c r="CQ450" s="412">
        <f t="shared" si="155"/>
        <v>0</v>
      </c>
      <c r="CS450" s="414" t="str">
        <f>IF(AND(CU450=1,CV450=1,SUMIF($C450:$C$525,$C450,$AF450:$AF$525)=$AF450),$AF450,IF($CX450&gt;0,$CX450,IF(AND(COUNTIF($C$11:$C449,$C450)&gt;=1,COUNTIF($D449:$D449,$D450)&gt;=1),"",IF(AND(SUMIF($C450:$C$525,$C450,$AF450:$AF$525)&gt;$AF450,SUMIF($D450:$D$525,$D450,$AF450:$AF$525)&gt;$AF450),_xlfn.AGGREGATE(14,4,$CW$11:$CW$31*($C$11:$C$31=$C450),1),""))))</f>
        <v/>
      </c>
      <c r="CU450" s="409">
        <f>COUNTIFS('ZASOBY N'!$B449:$B$525,'ZASOBY N'!$B449,'ZASOBY N'!$C449:'ZASOBY N'!$C$525,'ZASOBY N'!$C449,'ZASOBY N'!$D449:'ZASOBY N'!$D$525,'ZASOBY N'!$D449,'ZASOBY N'!$H449:'ZASOBY N'!$H$525,'ZASOBY N'!$H449 )</f>
        <v>0</v>
      </c>
      <c r="CV450" s="410">
        <f>COUNTIFS('ZASOBY N'!$B$10:$B449,'ZASOBY N'!$B449,'ZASOBY N'!$C$10:'ZASOBY N'!$C449,'ZASOBY N'!$C449,'ZASOBY N'!$D$10:'ZASOBY N'!$D449,'ZASOBY N'!$D449,'ZASOBY N'!$H$10:'ZASOBY N'!$H449,'ZASOBY N'!$H449 )</f>
        <v>0</v>
      </c>
      <c r="CW450" s="411">
        <f t="shared" si="156"/>
        <v>0</v>
      </c>
      <c r="CX450" s="412">
        <f t="shared" si="157"/>
        <v>0</v>
      </c>
      <c r="CZ450" s="414" t="str">
        <f>IF(AND(DB450=1,DC450=1,SUMIF($C450:$C$525,$C450,$AE450:$AE$525)=$AE450),$AE450,IF($DE450&gt;0,$DE450,IF(AND(COUNTIF($C$11:$C449,$C450)&gt;=1,COUNTIF($D449:$D449,$D450)&gt;=1),"",IF(AND(SUMIF($C450:$C$525,$C450,$AE450:$AE$525)&gt;$AE450,SUMIF($D450:$D$525,$D450,$AE450:$AE$525)&gt;$AE450),_xlfn.AGGREGATE(14,4,$DD$11:$DD$31*($C$11:$C$31=$C450),1),""))))</f>
        <v/>
      </c>
      <c r="DB450" s="409">
        <f>COUNTIFS('ZASOBY N'!$B449:$B$525,'ZASOBY N'!$B449,'ZASOBY N'!$C449:'ZASOBY N'!$C$525,'ZASOBY N'!$C449,'ZASOBY N'!$D449:'ZASOBY N'!$D$525,'ZASOBY N'!$D449,'ZASOBY N'!$H449:'ZASOBY N'!$H$525,'ZASOBY N'!$H449 )</f>
        <v>0</v>
      </c>
      <c r="DC450" s="410">
        <f>COUNTIFS('ZASOBY N'!$B$10:$B449,'ZASOBY N'!$B449,'ZASOBY N'!$C$10:'ZASOBY N'!$C449,'ZASOBY N'!$C449,'ZASOBY N'!$D$10:'ZASOBY N'!$D449,'ZASOBY N'!$D449,'ZASOBY N'!$H$10:'ZASOBY N'!$H449,'ZASOBY N'!$H449 )</f>
        <v>0</v>
      </c>
      <c r="DD450" s="411">
        <f t="shared" si="158"/>
        <v>0</v>
      </c>
      <c r="DE450" s="412">
        <f t="shared" si="159"/>
        <v>0</v>
      </c>
      <c r="DF450" s="399" t="str">
        <f>IF(AND(DI450=1,DJ450=1,SUMIF($C450:$C$525,$C450,$AD450:$AD$525)=$AD450),$AD450,IF($DL450&gt;0,$DL450,IF(B450="","",IF(AND(COUNTIF($C$11:$C449,$C450)&gt;=1,COUNTIF($D449:$D449,$D450)&gt;=1,COUNTIF($Z447:$Z449,$C450)=0),"",IF(AND(COUNTIF($C$11:$C449,$C450)&gt;=1,COUNTIF($D449:$D449,$D450)&gt;=1),"UJĘTO WYŻEJ",IF(AND(SUMIF($C450:$C$525,$C450,$AD450:$AD$525)&gt;$AD450,SUMIF($D450:$D$525,$D450,$AD450:$AD$525)&gt;$AD450),_xlfn.AGGREGATE(14,4,$DK$11:$DK$31*($C$11:$C$31=$C450),1),""))))))</f>
        <v/>
      </c>
      <c r="DG450" s="414" t="str">
        <f>IF(AND(DI450=1,DJ450=1,SUMIF($C450:$C$525,$C450,$AD450:$AD$525)=$AD450),$AD450,IF($DL450&gt;0,$DL450,IF(AND(COUNTIF($C$11:$C449,$C450)&gt;=1,COUNTIF($D449:$D449,$D450)&gt;=1),"",IF(AND(SUMIF($C450:$C$525,$C450,$AD450:$AD$525)&gt;$AD450,SUMIF($D450:$D$525,$D450,$AD450:$AD$525)&gt;$AD450),_xlfn.AGGREGATE(14,4,$DK$11:$DK$31*($C$11:$C$31=$C450),1),""))))</f>
        <v/>
      </c>
      <c r="DI450" s="409">
        <f>COUNTIFS('ZASOBY N'!$B449:$B$525,'ZASOBY N'!$B449,'ZASOBY N'!$C449:'ZASOBY N'!$C$525,'ZASOBY N'!$C449,'ZASOBY N'!$D449:'ZASOBY N'!$D$525,'ZASOBY N'!$D449,'ZASOBY N'!$H449:'ZASOBY N'!$H$525,'ZASOBY N'!$H449 )</f>
        <v>0</v>
      </c>
      <c r="DJ450" s="410">
        <f>COUNTIFS('ZASOBY N'!$B$10:$B449,'ZASOBY N'!$B449,'ZASOBY N'!$C$10:'ZASOBY N'!$C449,'ZASOBY N'!$C449,'ZASOBY N'!$D$10:'ZASOBY N'!$D449,'ZASOBY N'!$D449,'ZASOBY N'!$H$10:'ZASOBY N'!$H449,'ZASOBY N'!$H449 )</f>
        <v>0</v>
      </c>
      <c r="DK450" s="411">
        <f t="shared" si="160"/>
        <v>0</v>
      </c>
      <c r="DL450" s="412">
        <f t="shared" si="161"/>
        <v>0</v>
      </c>
    </row>
    <row r="451" spans="1:116" ht="18.899999999999999" customHeight="1" x14ac:dyDescent="0.3">
      <c r="A451" s="219"/>
      <c r="B451" s="152" t="str">
        <f>IF('ZASOBY N'!A450="","",'ZASOBY N'!A450)</f>
        <v/>
      </c>
      <c r="C451" s="462" t="str">
        <f>IF('ZASOBY N'!C450="","",'ZASOBY N'!C450)</f>
        <v/>
      </c>
      <c r="D451" s="137" t="str">
        <f>IF('ZASOBY N'!B450="","",'ZASOBY N'!B450)</f>
        <v/>
      </c>
      <c r="E451" s="138"/>
      <c r="F451" s="356" t="str">
        <f>IF('ZASOBY N'!D450="","",'ZASOBY N'!D450)</f>
        <v/>
      </c>
      <c r="G451" s="220" t="str">
        <f>IF('ZASOBY N'!G450="","",'ZASOBY N'!G450)</f>
        <v/>
      </c>
      <c r="H451" s="221" t="str">
        <f>IF('ZASOBY N'!F450="","",'ZASOBY N'!F450)</f>
        <v/>
      </c>
      <c r="I451" s="221" t="str">
        <f>IF('ZASOBY N'!G450="","",'ZASOBY N'!G450)</f>
        <v/>
      </c>
      <c r="J451" s="221" t="str">
        <f>IF('ZASOBY N'!H450="","",'ZASOBY N'!H450)</f>
        <v/>
      </c>
      <c r="K451" s="214">
        <v>0</v>
      </c>
      <c r="L451" s="214">
        <v>0</v>
      </c>
      <c r="M451" s="214">
        <v>0</v>
      </c>
      <c r="N451" s="222" t="str">
        <f>IF('ZASOBY N'!BD450="x","",IF(W451="","",'ZASOBY N'!E450))</f>
        <v/>
      </c>
      <c r="O451" s="223">
        <v>0</v>
      </c>
      <c r="P451" s="223">
        <v>0</v>
      </c>
      <c r="Q451" s="226" t="str">
        <f>IF($N451="","",'UPR BILANS N'!G451*'UPR BILANS N'!N451)</f>
        <v/>
      </c>
      <c r="R451" s="225" t="str">
        <f>IF($N451="","",'ZASOBY N'!O450)</f>
        <v/>
      </c>
      <c r="S451" s="225" t="str">
        <f>IF($N451="","",IF('ZASOBY N'!Q450="",0,'ZASOBY N'!Q450))</f>
        <v/>
      </c>
      <c r="T451" s="225" t="str">
        <f>IF($N451="","",'ZASOBY N'!V450)</f>
        <v/>
      </c>
      <c r="U451" s="225" t="str">
        <f>IF($N451="","",IF('ZASOBY N'!AG450="",0,'ZASOBY N'!AG450))</f>
        <v/>
      </c>
      <c r="V451" s="225" t="str">
        <f>IF($N451="","",IF(NN!P453="",0,NN!P453))</f>
        <v/>
      </c>
      <c r="W451" s="225" t="str">
        <f t="shared" si="162"/>
        <v/>
      </c>
      <c r="X451" s="226" t="str">
        <f t="shared" si="165"/>
        <v/>
      </c>
      <c r="Y451" s="225" t="str">
        <f>IF('ZASOBY N'!AU450="","",IF(C451&lt;&gt;C450,'ZASOBY N'!AU450,IF(D451&lt;&gt;D450,'ZASOBY N'!AU450,IF(F451&lt;&gt;F450,'ZASOBY N'!AU450,IF(G451&lt;&gt;G450,'ZASOBY N'!AU450,IF(J451&lt;&gt;J450,'ZASOBY N'!AU450,IF(NN!AC453="","",IF(AND(C450=C451,H450=H451,J450=J451,NN!AC453&gt;0),"",IF(AND(C451=C452,H451=DO449,NN!CW451&gt;0),'ZASOBY N'!AU450,'ZASOBY N'!AU450)))))))))</f>
        <v/>
      </c>
      <c r="Z451" s="225" t="str">
        <f t="shared" si="163"/>
        <v/>
      </c>
      <c r="AA451" s="227" t="str">
        <f t="shared" si="144"/>
        <v/>
      </c>
      <c r="AB451" s="400" t="str">
        <f t="shared" si="164"/>
        <v/>
      </c>
      <c r="AC451" s="228" t="str">
        <f t="shared" si="143"/>
        <v/>
      </c>
      <c r="AD451" s="222">
        <f>IF(B451="",0,IF(F451="",0,INDEX(POBRANIE_!$B$6:$F$101,MATCH('UPR BILANS N'!$F451,POBRANIE_!$A$6:$A$101,0),2)))</f>
        <v>0</v>
      </c>
      <c r="AE451" s="224">
        <f>IF(OR('ZASOBY N'!G450="",'ZASOBY N'!E450=""),0,IF(B451="",0,'ZASOBY N'!G450*'ZASOBY N'!E450))</f>
        <v>0</v>
      </c>
      <c r="AF451" s="225">
        <f>IF('ZASOBY N'!O450="",0,'ZASOBY N'!O450)</f>
        <v>0</v>
      </c>
      <c r="AG451" s="225">
        <f>IF('ZASOBY N'!Q450="",0,'ZASOBY N'!Q450)</f>
        <v>0</v>
      </c>
      <c r="AH451" s="225">
        <f>IF('ZASOBY N'!V450="",0,'ZASOBY N'!V450)</f>
        <v>0</v>
      </c>
      <c r="AI451" s="225">
        <f>IF('ZASOBY N'!AG450="",0,'ZASOBY N'!AG450)</f>
        <v>0</v>
      </c>
      <c r="AJ451" s="225">
        <f>IF(NN!P453="",0,IF(NN!P453="BRAK kol.7","BRAK BADAŃ",NN!P453))</f>
        <v>0</v>
      </c>
      <c r="AK451" s="225">
        <f>IF(NN!AC453="",0,IF(NN!AC453="BRAK kol.7","BRAK BADAŃ",NN!AC453))</f>
        <v>0</v>
      </c>
      <c r="BJ451" s="414" t="str">
        <f>IF(AND(BL451=1,BM451=1,SUMIF($C451:$C$525,$C451,$AK451:$AK$525)=$AK451),$AK451,IF($BO451&gt;0,$BO451,IF(AND(COUNTIF($C$11:$C450,$C451)&gt;=1,COUNTIF($D450:$D450,$D451)&gt;=1),"",IF(AND(SUMIF($C451:$C$525,$C451,$AK451:$AK$525)&gt;=$AK451,SUMIF($D451:$D$525,$D451,$AK451:$AK$525)&gt;=$AK451),SUMIF($C451:$C$525,$C451,$AK451:$AK$525),""))))</f>
        <v/>
      </c>
      <c r="BL451" s="409">
        <f>COUNTIFS('ZASOBY N'!$B450:$B$525,'ZASOBY N'!$B450,'ZASOBY N'!$C450:'ZASOBY N'!$C$525,'ZASOBY N'!$C450,'ZASOBY N'!$D450:'ZASOBY N'!$D$525,'ZASOBY N'!$D450,'ZASOBY N'!$H450:'ZASOBY N'!$H$525,'ZASOBY N'!$H450 )</f>
        <v>0</v>
      </c>
      <c r="BM451" s="410">
        <f>COUNTIFS('ZASOBY N'!$B$10:$B450,'ZASOBY N'!$B450,'ZASOBY N'!$C$10:'ZASOBY N'!$C450,'ZASOBY N'!$C450,'ZASOBY N'!$D$10:'ZASOBY N'!$D450,'ZASOBY N'!$D450,'ZASOBY N'!$H$10:'ZASOBY N'!$H450,'ZASOBY N'!$H450 )</f>
        <v>0</v>
      </c>
      <c r="BN451" s="411">
        <f t="shared" si="145"/>
        <v>0</v>
      </c>
      <c r="BO451" s="412">
        <f t="shared" si="146"/>
        <v>0</v>
      </c>
      <c r="BP451" s="94" t="str">
        <f t="shared" si="147"/>
        <v/>
      </c>
      <c r="BQ451" s="414" t="str">
        <f>IF(AND(BS451=1,BT451=1,SUMIF($C451:$C$525,$C451,$AJ451:$AJ$525)=$AJ451),$AJ451,IF($BV451&gt;0,$BV451,IF(AND(COUNTIF($C$11:$C450,$C451)&gt;=1,COUNTIF($D450:$D450,$D451)&gt;=1),"",IF(AND(SUMIF($C451:$C$525,$C451,$AJ451:$AJ$525)&gt;$AJ451,SUMIF($D451:$D$525,$D451,$AJ451:$AJ$525)&gt;$AJ451),SUMIF($C451:$C$525,$C451,$AJ451:$AJ$525),""))))</f>
        <v/>
      </c>
      <c r="BS451" s="409">
        <f>COUNTIFS('ZASOBY N'!$B450:$B$525,'ZASOBY N'!$B450,'ZASOBY N'!$C450:'ZASOBY N'!$C$525,'ZASOBY N'!$C450,'ZASOBY N'!$D450:'ZASOBY N'!$D$525,'ZASOBY N'!$D450,'ZASOBY N'!$H450:'ZASOBY N'!$H$525,'ZASOBY N'!$H450 )</f>
        <v>0</v>
      </c>
      <c r="BT451" s="410">
        <f>COUNTIFS('ZASOBY N'!$B$10:$B450,'ZASOBY N'!$B450,'ZASOBY N'!$C$10:'ZASOBY N'!$C450,'ZASOBY N'!$C450,'ZASOBY N'!$D$10:'ZASOBY N'!$D450,'ZASOBY N'!$D450,'ZASOBY N'!$H$10:'ZASOBY N'!$H450,'ZASOBY N'!$H450 )</f>
        <v>0</v>
      </c>
      <c r="BU451" s="411">
        <f t="shared" si="148"/>
        <v>0</v>
      </c>
      <c r="BV451" s="412">
        <f t="shared" si="149"/>
        <v>0</v>
      </c>
      <c r="BW451" s="94" t="s">
        <v>499</v>
      </c>
      <c r="BX451" s="414" t="str">
        <f>IF(AND(BZ451=1,CA451=1,SUMIF($C451:$C$525,$C451,$AI451:$AI$525)=$AI451),$AI451,IF($CC451&gt;0,$CC451,IF(AND(COUNTIF($C$11:$C450,$C451)&gt;=1,COUNTIF($D450:$D450,$D451)&gt;=1),"",IF(AND(SUMIF($C451:$C$525,$C451,$AI451:$AI$525)&gt;$AI451,SUMIF($D451:$D$525,$D451,$AI451:$AI$525)&gt;$IG451),_xlfn.AGGREGATE(14,4,$CB$11:$CB$31*($C$11:$C$31=$C451),1),""))))</f>
        <v/>
      </c>
      <c r="BZ451" s="409">
        <f>COUNTIFS('ZASOBY N'!$B450:$B$525,'ZASOBY N'!$B450,'ZASOBY N'!$C450:'ZASOBY N'!$C$525,'ZASOBY N'!$C450,'ZASOBY N'!$D450:'ZASOBY N'!$D$525,'ZASOBY N'!$D450,'ZASOBY N'!$H450:'ZASOBY N'!$H$525,'ZASOBY N'!$H450 )</f>
        <v>0</v>
      </c>
      <c r="CA451" s="410">
        <f>COUNTIFS('ZASOBY N'!$B$10:$B450,'ZASOBY N'!$B450,'ZASOBY N'!$C$10:'ZASOBY N'!$C450,'ZASOBY N'!$C450,'ZASOBY N'!$D$10:'ZASOBY N'!$D450,'ZASOBY N'!$D450,'ZASOBY N'!$H$10:'ZASOBY N'!$H450,'ZASOBY N'!$H450 )</f>
        <v>0</v>
      </c>
      <c r="CB451" s="411">
        <f t="shared" si="150"/>
        <v>0</v>
      </c>
      <c r="CC451" s="412">
        <f t="shared" si="151"/>
        <v>0</v>
      </c>
      <c r="CE451" s="414" t="str">
        <f>IF(AND(CG451=1,CH451=1,SUMIF($C451:$C$525,$C451,$AH451:$AH$525)=$AH451),$AH451,IF($CJ451&gt;0,$CJ451,IF(AND(COUNTIF($C$11:$C450,$C451)&gt;=1,COUNTIF($D450:$D450,$D451)&gt;=1),"",IF(AND(SUMIF($C451:$C$525,$C451,$AH451:$AH$525)&gt;$AH451,SUMIF($D451:$D$525,$D451,$AH451:$AH$525)&gt;$AH451),_xlfn.AGGREGATE(14,4,$CI$11:$CI$31*($C$11:$C$31=$C451),1),""))))</f>
        <v/>
      </c>
      <c r="CG451" s="409">
        <f>COUNTIFS('ZASOBY N'!$B450:$B$525,'ZASOBY N'!$B450,'ZASOBY N'!$C450:'ZASOBY N'!$C$525,'ZASOBY N'!$C450,'ZASOBY N'!$D450:'ZASOBY N'!$D$525,'ZASOBY N'!$D450,'ZASOBY N'!$H450:'ZASOBY N'!$H$525,'ZASOBY N'!$H450 )</f>
        <v>0</v>
      </c>
      <c r="CH451" s="410">
        <f>COUNTIFS('ZASOBY N'!$B$10:$B450,'ZASOBY N'!$B450,'ZASOBY N'!$C$10:'ZASOBY N'!$C450,'ZASOBY N'!$C450,'ZASOBY N'!$D$10:'ZASOBY N'!$D450,'ZASOBY N'!$D450,'ZASOBY N'!$H$10:'ZASOBY N'!$H450,'ZASOBY N'!$H450 )</f>
        <v>0</v>
      </c>
      <c r="CI451" s="411">
        <f t="shared" si="152"/>
        <v>0</v>
      </c>
      <c r="CJ451" s="412">
        <f t="shared" si="153"/>
        <v>0</v>
      </c>
      <c r="CL451" s="414" t="str">
        <f>IF(AND(CN451=1,CO451=1,SUMIF($C451:$C$525,$C451,$AG451:$AG$525)=$AG451),$AG451,IF($CQ451&gt;0,$CQ451,IF(AND(COUNTIF($C$11:$C450,$C451)&gt;=1,COUNTIF($D450:$D450,$D451)&gt;=1),"",IF(AND(SUMIF($C451:$C$525,$C451,$AG451:$AG$525)&gt;$AG451,SUMIF($D451:$D$525,$D451,$AG451:$AG$525)&gt;$AG451),_xlfn.AGGREGATE(14,4,$CP$11:$CP$31*($C$11:$C$31=$C451),1),""))))</f>
        <v/>
      </c>
      <c r="CN451" s="409">
        <f>COUNTIFS('ZASOBY N'!$B450:$B$525,'ZASOBY N'!$B450,'ZASOBY N'!$C450:'ZASOBY N'!$C$525,'ZASOBY N'!$C450,'ZASOBY N'!$D450:'ZASOBY N'!$D$525,'ZASOBY N'!$D450,'ZASOBY N'!$H450:'ZASOBY N'!$H$525,'ZASOBY N'!$H450 )</f>
        <v>0</v>
      </c>
      <c r="CO451" s="410">
        <f>COUNTIFS('ZASOBY N'!$B$10:$B450,'ZASOBY N'!$B450,'ZASOBY N'!$C$10:'ZASOBY N'!$C450,'ZASOBY N'!$C450,'ZASOBY N'!$D$10:'ZASOBY N'!$D450,'ZASOBY N'!$D450,'ZASOBY N'!$H$10:'ZASOBY N'!$H450,'ZASOBY N'!$H450 )</f>
        <v>0</v>
      </c>
      <c r="CP451" s="411">
        <f t="shared" si="154"/>
        <v>0</v>
      </c>
      <c r="CQ451" s="412">
        <f t="shared" si="155"/>
        <v>0</v>
      </c>
      <c r="CS451" s="414" t="str">
        <f>IF(AND(CU451=1,CV451=1,SUMIF($C451:$C$525,$C451,$AF451:$AF$525)=$AF451),$AF451,IF($CX451&gt;0,$CX451,IF(AND(COUNTIF($C$11:$C450,$C451)&gt;=1,COUNTIF($D450:$D450,$D451)&gt;=1),"",IF(AND(SUMIF($C451:$C$525,$C451,$AF451:$AF$525)&gt;$AF451,SUMIF($D451:$D$525,$D451,$AF451:$AF$525)&gt;$AF451),_xlfn.AGGREGATE(14,4,$CW$11:$CW$31*($C$11:$C$31=$C451),1),""))))</f>
        <v/>
      </c>
      <c r="CU451" s="409">
        <f>COUNTIFS('ZASOBY N'!$B450:$B$525,'ZASOBY N'!$B450,'ZASOBY N'!$C450:'ZASOBY N'!$C$525,'ZASOBY N'!$C450,'ZASOBY N'!$D450:'ZASOBY N'!$D$525,'ZASOBY N'!$D450,'ZASOBY N'!$H450:'ZASOBY N'!$H$525,'ZASOBY N'!$H450 )</f>
        <v>0</v>
      </c>
      <c r="CV451" s="410">
        <f>COUNTIFS('ZASOBY N'!$B$10:$B450,'ZASOBY N'!$B450,'ZASOBY N'!$C$10:'ZASOBY N'!$C450,'ZASOBY N'!$C450,'ZASOBY N'!$D$10:'ZASOBY N'!$D450,'ZASOBY N'!$D450,'ZASOBY N'!$H$10:'ZASOBY N'!$H450,'ZASOBY N'!$H450 )</f>
        <v>0</v>
      </c>
      <c r="CW451" s="411">
        <f t="shared" si="156"/>
        <v>0</v>
      </c>
      <c r="CX451" s="412">
        <f t="shared" si="157"/>
        <v>0</v>
      </c>
      <c r="CZ451" s="414" t="str">
        <f>IF(AND(DB451=1,DC451=1,SUMIF($C451:$C$525,$C451,$AE451:$AE$525)=$AE451),$AE451,IF($DE451&gt;0,$DE451,IF(AND(COUNTIF($C$11:$C450,$C451)&gt;=1,COUNTIF($D450:$D450,$D451)&gt;=1),"",IF(AND(SUMIF($C451:$C$525,$C451,$AE451:$AE$525)&gt;$AE451,SUMIF($D451:$D$525,$D451,$AE451:$AE$525)&gt;$AE451),_xlfn.AGGREGATE(14,4,$DD$11:$DD$31*($C$11:$C$31=$C451),1),""))))</f>
        <v/>
      </c>
      <c r="DB451" s="409">
        <f>COUNTIFS('ZASOBY N'!$B450:$B$525,'ZASOBY N'!$B450,'ZASOBY N'!$C450:'ZASOBY N'!$C$525,'ZASOBY N'!$C450,'ZASOBY N'!$D450:'ZASOBY N'!$D$525,'ZASOBY N'!$D450,'ZASOBY N'!$H450:'ZASOBY N'!$H$525,'ZASOBY N'!$H450 )</f>
        <v>0</v>
      </c>
      <c r="DC451" s="410">
        <f>COUNTIFS('ZASOBY N'!$B$10:$B450,'ZASOBY N'!$B450,'ZASOBY N'!$C$10:'ZASOBY N'!$C450,'ZASOBY N'!$C450,'ZASOBY N'!$D$10:'ZASOBY N'!$D450,'ZASOBY N'!$D450,'ZASOBY N'!$H$10:'ZASOBY N'!$H450,'ZASOBY N'!$H450 )</f>
        <v>0</v>
      </c>
      <c r="DD451" s="411">
        <f t="shared" si="158"/>
        <v>0</v>
      </c>
      <c r="DE451" s="412">
        <f t="shared" si="159"/>
        <v>0</v>
      </c>
      <c r="DF451" s="399" t="str">
        <f>IF(AND(DI451=1,DJ451=1,SUMIF($C451:$C$525,$C451,$AD451:$AD$525)=$AD451),$AD451,IF($DL451&gt;0,$DL451,IF(B451="","",IF(AND(COUNTIF($C$11:$C450,$C451)&gt;=1,COUNTIF($D450:$D450,$D451)&gt;=1,COUNTIF($Z448:$Z450,$C451)=0),"",IF(AND(COUNTIF($C$11:$C450,$C451)&gt;=1,COUNTIF($D450:$D450,$D451)&gt;=1),"UJĘTO WYŻEJ",IF(AND(SUMIF($C451:$C$525,$C451,$AD451:$AD$525)&gt;$AD451,SUMIF($D451:$D$525,$D451,$AD451:$AD$525)&gt;$AD451),_xlfn.AGGREGATE(14,4,$DK$11:$DK$31*($C$11:$C$31=$C451),1),""))))))</f>
        <v/>
      </c>
      <c r="DG451" s="414" t="str">
        <f>IF(AND(DI451=1,DJ451=1,SUMIF($C451:$C$525,$C451,$AD451:$AD$525)=$AD451),$AD451,IF($DL451&gt;0,$DL451,IF(AND(COUNTIF($C$11:$C450,$C451)&gt;=1,COUNTIF($D450:$D450,$D451)&gt;=1),"",IF(AND(SUMIF($C451:$C$525,$C451,$AD451:$AD$525)&gt;$AD451,SUMIF($D451:$D$525,$D451,$AD451:$AD$525)&gt;$AD451),_xlfn.AGGREGATE(14,4,$DK$11:$DK$31*($C$11:$C$31=$C451),1),""))))</f>
        <v/>
      </c>
      <c r="DI451" s="409">
        <f>COUNTIFS('ZASOBY N'!$B450:$B$525,'ZASOBY N'!$B450,'ZASOBY N'!$C450:'ZASOBY N'!$C$525,'ZASOBY N'!$C450,'ZASOBY N'!$D450:'ZASOBY N'!$D$525,'ZASOBY N'!$D450,'ZASOBY N'!$H450:'ZASOBY N'!$H$525,'ZASOBY N'!$H450 )</f>
        <v>0</v>
      </c>
      <c r="DJ451" s="410">
        <f>COUNTIFS('ZASOBY N'!$B$10:$B450,'ZASOBY N'!$B450,'ZASOBY N'!$C$10:'ZASOBY N'!$C450,'ZASOBY N'!$C450,'ZASOBY N'!$D$10:'ZASOBY N'!$D450,'ZASOBY N'!$D450,'ZASOBY N'!$H$10:'ZASOBY N'!$H450,'ZASOBY N'!$H450 )</f>
        <v>0</v>
      </c>
      <c r="DK451" s="411">
        <f t="shared" si="160"/>
        <v>0</v>
      </c>
      <c r="DL451" s="412">
        <f t="shared" si="161"/>
        <v>0</v>
      </c>
    </row>
    <row r="452" spans="1:116" ht="18.899999999999999" customHeight="1" x14ac:dyDescent="0.3">
      <c r="A452" s="219"/>
      <c r="B452" s="152" t="str">
        <f>IF('ZASOBY N'!A451="","",'ZASOBY N'!A451)</f>
        <v/>
      </c>
      <c r="C452" s="462" t="str">
        <f>IF('ZASOBY N'!C451="","",'ZASOBY N'!C451)</f>
        <v/>
      </c>
      <c r="D452" s="137" t="str">
        <f>IF('ZASOBY N'!B451="","",'ZASOBY N'!B451)</f>
        <v/>
      </c>
      <c r="E452" s="138"/>
      <c r="F452" s="356" t="str">
        <f>IF('ZASOBY N'!D451="","",'ZASOBY N'!D451)</f>
        <v/>
      </c>
      <c r="G452" s="220" t="str">
        <f>IF('ZASOBY N'!G451="","",'ZASOBY N'!G451)</f>
        <v/>
      </c>
      <c r="H452" s="221" t="str">
        <f>IF('ZASOBY N'!F451="","",'ZASOBY N'!F451)</f>
        <v/>
      </c>
      <c r="I452" s="221" t="str">
        <f>IF('ZASOBY N'!G451="","",'ZASOBY N'!G451)</f>
        <v/>
      </c>
      <c r="J452" s="221" t="str">
        <f>IF('ZASOBY N'!H451="","",'ZASOBY N'!H451)</f>
        <v/>
      </c>
      <c r="K452" s="214">
        <v>0</v>
      </c>
      <c r="L452" s="214">
        <v>0</v>
      </c>
      <c r="M452" s="214">
        <v>0</v>
      </c>
      <c r="N452" s="222" t="str">
        <f>IF('ZASOBY N'!BD451="x","",IF(W452="","",'ZASOBY N'!E451))</f>
        <v/>
      </c>
      <c r="O452" s="223">
        <v>0</v>
      </c>
      <c r="P452" s="223">
        <v>0</v>
      </c>
      <c r="Q452" s="226" t="str">
        <f>IF($N452="","",'UPR BILANS N'!G452*'UPR BILANS N'!N452)</f>
        <v/>
      </c>
      <c r="R452" s="225" t="str">
        <f>IF($N452="","",'ZASOBY N'!O451)</f>
        <v/>
      </c>
      <c r="S452" s="225" t="str">
        <f>IF($N452="","",IF('ZASOBY N'!Q451="",0,'ZASOBY N'!Q451))</f>
        <v/>
      </c>
      <c r="T452" s="225" t="str">
        <f>IF($N452="","",'ZASOBY N'!V451)</f>
        <v/>
      </c>
      <c r="U452" s="225" t="str">
        <f>IF($N452="","",IF('ZASOBY N'!AG451="",0,'ZASOBY N'!AG451))</f>
        <v/>
      </c>
      <c r="V452" s="225" t="str">
        <f>IF($N452="","",IF(NN!P454="",0,NN!P454))</f>
        <v/>
      </c>
      <c r="W452" s="225" t="str">
        <f t="shared" si="162"/>
        <v/>
      </c>
      <c r="X452" s="226" t="str">
        <f t="shared" si="165"/>
        <v/>
      </c>
      <c r="Y452" s="225" t="str">
        <f>IF('ZASOBY N'!AU451="","",IF(C452&lt;&gt;C451,'ZASOBY N'!AU451,IF(D452&lt;&gt;D451,'ZASOBY N'!AU451,IF(F452&lt;&gt;F451,'ZASOBY N'!AU451,IF(G452&lt;&gt;G451,'ZASOBY N'!AU451,IF(J452&lt;&gt;J451,'ZASOBY N'!AU451,IF(NN!AC454="","",IF(AND(C451=C452,H451=H452,J451=J452,NN!AC454&gt;0),"",IF(AND(C452=C453,H452=DO450,NN!CW452&gt;0),'ZASOBY N'!AU451,'ZASOBY N'!AU451)))))))))</f>
        <v/>
      </c>
      <c r="Z452" s="225" t="str">
        <f t="shared" si="163"/>
        <v/>
      </c>
      <c r="AA452" s="227" t="str">
        <f t="shared" si="144"/>
        <v/>
      </c>
      <c r="AB452" s="400" t="str">
        <f t="shared" si="164"/>
        <v/>
      </c>
      <c r="AC452" s="228" t="str">
        <f t="shared" si="143"/>
        <v/>
      </c>
      <c r="AD452" s="222">
        <f>IF(B452="",0,IF(F452="",0,INDEX(POBRANIE_!$B$6:$F$101,MATCH('UPR BILANS N'!$F452,POBRANIE_!$A$6:$A$101,0),2)))</f>
        <v>0</v>
      </c>
      <c r="AE452" s="224">
        <f>IF(OR('ZASOBY N'!G451="",'ZASOBY N'!E451=""),0,IF(B452="",0,'ZASOBY N'!G451*'ZASOBY N'!E451))</f>
        <v>0</v>
      </c>
      <c r="AF452" s="225">
        <f>IF('ZASOBY N'!O451="",0,'ZASOBY N'!O451)</f>
        <v>0</v>
      </c>
      <c r="AG452" s="225">
        <f>IF('ZASOBY N'!Q451="",0,'ZASOBY N'!Q451)</f>
        <v>0</v>
      </c>
      <c r="AH452" s="225">
        <f>IF('ZASOBY N'!V451="",0,'ZASOBY N'!V451)</f>
        <v>0</v>
      </c>
      <c r="AI452" s="225">
        <f>IF('ZASOBY N'!AG451="",0,'ZASOBY N'!AG451)</f>
        <v>0</v>
      </c>
      <c r="AJ452" s="225">
        <f>IF(NN!P454="",0,IF(NN!P454="BRAK kol.7","BRAK BADAŃ",NN!P454))</f>
        <v>0</v>
      </c>
      <c r="AK452" s="225">
        <f>IF(NN!AC454="",0,IF(NN!AC454="BRAK kol.7","BRAK BADAŃ",NN!AC454))</f>
        <v>0</v>
      </c>
      <c r="BJ452" s="414" t="str">
        <f>IF(AND(BL452=1,BM452=1,SUMIF($C452:$C$525,$C452,$AK452:$AK$525)=$AK452),$AK452,IF($BO452&gt;0,$BO452,IF(AND(COUNTIF($C$11:$C451,$C452)&gt;=1,COUNTIF($D451:$D451,$D452)&gt;=1),"",IF(AND(SUMIF($C452:$C$525,$C452,$AK452:$AK$525)&gt;=$AK452,SUMIF($D452:$D$525,$D452,$AK452:$AK$525)&gt;=$AK452),SUMIF($C452:$C$525,$C452,$AK452:$AK$525),""))))</f>
        <v/>
      </c>
      <c r="BL452" s="409">
        <f>COUNTIFS('ZASOBY N'!$B451:$B$525,'ZASOBY N'!$B451,'ZASOBY N'!$C451:'ZASOBY N'!$C$525,'ZASOBY N'!$C451,'ZASOBY N'!$D451:'ZASOBY N'!$D$525,'ZASOBY N'!$D451,'ZASOBY N'!$H451:'ZASOBY N'!$H$525,'ZASOBY N'!$H451 )</f>
        <v>0</v>
      </c>
      <c r="BM452" s="410">
        <f>COUNTIFS('ZASOBY N'!$B$10:$B451,'ZASOBY N'!$B451,'ZASOBY N'!$C$10:'ZASOBY N'!$C451,'ZASOBY N'!$C451,'ZASOBY N'!$D$10:'ZASOBY N'!$D451,'ZASOBY N'!$D451,'ZASOBY N'!$H$10:'ZASOBY N'!$H451,'ZASOBY N'!$H451 )</f>
        <v>0</v>
      </c>
      <c r="BN452" s="411">
        <f t="shared" si="145"/>
        <v>0</v>
      </c>
      <c r="BO452" s="412">
        <f t="shared" si="146"/>
        <v>0</v>
      </c>
      <c r="BP452" s="94" t="str">
        <f t="shared" si="147"/>
        <v/>
      </c>
      <c r="BQ452" s="414" t="str">
        <f>IF(AND(BS452=1,BT452=1,SUMIF($C452:$C$525,$C452,$AJ452:$AJ$525)=$AJ452),$AJ452,IF($BV452&gt;0,$BV452,IF(AND(COUNTIF($C$11:$C451,$C452)&gt;=1,COUNTIF($D451:$D451,$D452)&gt;=1),"",IF(AND(SUMIF($C452:$C$525,$C452,$AJ452:$AJ$525)&gt;$AJ452,SUMIF($D452:$D$525,$D452,$AJ452:$AJ$525)&gt;$AJ452),SUMIF($C452:$C$525,$C452,$AJ452:$AJ$525),""))))</f>
        <v/>
      </c>
      <c r="BS452" s="409">
        <f>COUNTIFS('ZASOBY N'!$B451:$B$525,'ZASOBY N'!$B451,'ZASOBY N'!$C451:'ZASOBY N'!$C$525,'ZASOBY N'!$C451,'ZASOBY N'!$D451:'ZASOBY N'!$D$525,'ZASOBY N'!$D451,'ZASOBY N'!$H451:'ZASOBY N'!$H$525,'ZASOBY N'!$H451 )</f>
        <v>0</v>
      </c>
      <c r="BT452" s="410">
        <f>COUNTIFS('ZASOBY N'!$B$10:$B451,'ZASOBY N'!$B451,'ZASOBY N'!$C$10:'ZASOBY N'!$C451,'ZASOBY N'!$C451,'ZASOBY N'!$D$10:'ZASOBY N'!$D451,'ZASOBY N'!$D451,'ZASOBY N'!$H$10:'ZASOBY N'!$H451,'ZASOBY N'!$H451 )</f>
        <v>0</v>
      </c>
      <c r="BU452" s="411">
        <f t="shared" si="148"/>
        <v>0</v>
      </c>
      <c r="BV452" s="412">
        <f t="shared" si="149"/>
        <v>0</v>
      </c>
      <c r="BW452" s="94" t="s">
        <v>499</v>
      </c>
      <c r="BX452" s="414" t="str">
        <f>IF(AND(BZ452=1,CA452=1,SUMIF($C452:$C$525,$C452,$AI452:$AI$525)=$AI452),$AI452,IF($CC452&gt;0,$CC452,IF(AND(COUNTIF($C$11:$C451,$C452)&gt;=1,COUNTIF($D451:$D451,$D452)&gt;=1),"",IF(AND(SUMIF($C452:$C$525,$C452,$AI452:$AI$525)&gt;$AI452,SUMIF($D452:$D$525,$D452,$AI452:$AI$525)&gt;$IG452),_xlfn.AGGREGATE(14,4,$CB$11:$CB$31*($C$11:$C$31=$C452),1),""))))</f>
        <v/>
      </c>
      <c r="BZ452" s="409">
        <f>COUNTIFS('ZASOBY N'!$B451:$B$525,'ZASOBY N'!$B451,'ZASOBY N'!$C451:'ZASOBY N'!$C$525,'ZASOBY N'!$C451,'ZASOBY N'!$D451:'ZASOBY N'!$D$525,'ZASOBY N'!$D451,'ZASOBY N'!$H451:'ZASOBY N'!$H$525,'ZASOBY N'!$H451 )</f>
        <v>0</v>
      </c>
      <c r="CA452" s="410">
        <f>COUNTIFS('ZASOBY N'!$B$10:$B451,'ZASOBY N'!$B451,'ZASOBY N'!$C$10:'ZASOBY N'!$C451,'ZASOBY N'!$C451,'ZASOBY N'!$D$10:'ZASOBY N'!$D451,'ZASOBY N'!$D451,'ZASOBY N'!$H$10:'ZASOBY N'!$H451,'ZASOBY N'!$H451 )</f>
        <v>0</v>
      </c>
      <c r="CB452" s="411">
        <f t="shared" si="150"/>
        <v>0</v>
      </c>
      <c r="CC452" s="412">
        <f t="shared" si="151"/>
        <v>0</v>
      </c>
      <c r="CE452" s="414" t="str">
        <f>IF(AND(CG452=1,CH452=1,SUMIF($C452:$C$525,$C452,$AH452:$AH$525)=$AH452),$AH452,IF($CJ452&gt;0,$CJ452,IF(AND(COUNTIF($C$11:$C451,$C452)&gt;=1,COUNTIF($D451:$D451,$D452)&gt;=1),"",IF(AND(SUMIF($C452:$C$525,$C452,$AH452:$AH$525)&gt;$AH452,SUMIF($D452:$D$525,$D452,$AH452:$AH$525)&gt;$AH452),_xlfn.AGGREGATE(14,4,$CI$11:$CI$31*($C$11:$C$31=$C452),1),""))))</f>
        <v/>
      </c>
      <c r="CG452" s="409">
        <f>COUNTIFS('ZASOBY N'!$B451:$B$525,'ZASOBY N'!$B451,'ZASOBY N'!$C451:'ZASOBY N'!$C$525,'ZASOBY N'!$C451,'ZASOBY N'!$D451:'ZASOBY N'!$D$525,'ZASOBY N'!$D451,'ZASOBY N'!$H451:'ZASOBY N'!$H$525,'ZASOBY N'!$H451 )</f>
        <v>0</v>
      </c>
      <c r="CH452" s="410">
        <f>COUNTIFS('ZASOBY N'!$B$10:$B451,'ZASOBY N'!$B451,'ZASOBY N'!$C$10:'ZASOBY N'!$C451,'ZASOBY N'!$C451,'ZASOBY N'!$D$10:'ZASOBY N'!$D451,'ZASOBY N'!$D451,'ZASOBY N'!$H$10:'ZASOBY N'!$H451,'ZASOBY N'!$H451 )</f>
        <v>0</v>
      </c>
      <c r="CI452" s="411">
        <f t="shared" si="152"/>
        <v>0</v>
      </c>
      <c r="CJ452" s="412">
        <f t="shared" si="153"/>
        <v>0</v>
      </c>
      <c r="CL452" s="414" t="str">
        <f>IF(AND(CN452=1,CO452=1,SUMIF($C452:$C$525,$C452,$AG452:$AG$525)=$AG452),$AG452,IF($CQ452&gt;0,$CQ452,IF(AND(COUNTIF($C$11:$C451,$C452)&gt;=1,COUNTIF($D451:$D451,$D452)&gt;=1),"",IF(AND(SUMIF($C452:$C$525,$C452,$AG452:$AG$525)&gt;$AG452,SUMIF($D452:$D$525,$D452,$AG452:$AG$525)&gt;$AG452),_xlfn.AGGREGATE(14,4,$CP$11:$CP$31*($C$11:$C$31=$C452),1),""))))</f>
        <v/>
      </c>
      <c r="CN452" s="409">
        <f>COUNTIFS('ZASOBY N'!$B451:$B$525,'ZASOBY N'!$B451,'ZASOBY N'!$C451:'ZASOBY N'!$C$525,'ZASOBY N'!$C451,'ZASOBY N'!$D451:'ZASOBY N'!$D$525,'ZASOBY N'!$D451,'ZASOBY N'!$H451:'ZASOBY N'!$H$525,'ZASOBY N'!$H451 )</f>
        <v>0</v>
      </c>
      <c r="CO452" s="410">
        <f>COUNTIFS('ZASOBY N'!$B$10:$B451,'ZASOBY N'!$B451,'ZASOBY N'!$C$10:'ZASOBY N'!$C451,'ZASOBY N'!$C451,'ZASOBY N'!$D$10:'ZASOBY N'!$D451,'ZASOBY N'!$D451,'ZASOBY N'!$H$10:'ZASOBY N'!$H451,'ZASOBY N'!$H451 )</f>
        <v>0</v>
      </c>
      <c r="CP452" s="411">
        <f t="shared" si="154"/>
        <v>0</v>
      </c>
      <c r="CQ452" s="412">
        <f t="shared" si="155"/>
        <v>0</v>
      </c>
      <c r="CS452" s="414" t="str">
        <f>IF(AND(CU452=1,CV452=1,SUMIF($C452:$C$525,$C452,$AF452:$AF$525)=$AF452),$AF452,IF($CX452&gt;0,$CX452,IF(AND(COUNTIF($C$11:$C451,$C452)&gt;=1,COUNTIF($D451:$D451,$D452)&gt;=1),"",IF(AND(SUMIF($C452:$C$525,$C452,$AF452:$AF$525)&gt;$AF452,SUMIF($D452:$D$525,$D452,$AF452:$AF$525)&gt;$AF452),_xlfn.AGGREGATE(14,4,$CW$11:$CW$31*($C$11:$C$31=$C452),1),""))))</f>
        <v/>
      </c>
      <c r="CU452" s="409">
        <f>COUNTIFS('ZASOBY N'!$B451:$B$525,'ZASOBY N'!$B451,'ZASOBY N'!$C451:'ZASOBY N'!$C$525,'ZASOBY N'!$C451,'ZASOBY N'!$D451:'ZASOBY N'!$D$525,'ZASOBY N'!$D451,'ZASOBY N'!$H451:'ZASOBY N'!$H$525,'ZASOBY N'!$H451 )</f>
        <v>0</v>
      </c>
      <c r="CV452" s="410">
        <f>COUNTIFS('ZASOBY N'!$B$10:$B451,'ZASOBY N'!$B451,'ZASOBY N'!$C$10:'ZASOBY N'!$C451,'ZASOBY N'!$C451,'ZASOBY N'!$D$10:'ZASOBY N'!$D451,'ZASOBY N'!$D451,'ZASOBY N'!$H$10:'ZASOBY N'!$H451,'ZASOBY N'!$H451 )</f>
        <v>0</v>
      </c>
      <c r="CW452" s="411">
        <f t="shared" si="156"/>
        <v>0</v>
      </c>
      <c r="CX452" s="412">
        <f t="shared" si="157"/>
        <v>0</v>
      </c>
      <c r="CZ452" s="414" t="str">
        <f>IF(AND(DB452=1,DC452=1,SUMIF($C452:$C$525,$C452,$AE452:$AE$525)=$AE452),$AE452,IF($DE452&gt;0,$DE452,IF(AND(COUNTIF($C$11:$C451,$C452)&gt;=1,COUNTIF($D451:$D451,$D452)&gt;=1),"",IF(AND(SUMIF($C452:$C$525,$C452,$AE452:$AE$525)&gt;$AE452,SUMIF($D452:$D$525,$D452,$AE452:$AE$525)&gt;$AE452),_xlfn.AGGREGATE(14,4,$DD$11:$DD$31*($C$11:$C$31=$C452),1),""))))</f>
        <v/>
      </c>
      <c r="DB452" s="409">
        <f>COUNTIFS('ZASOBY N'!$B451:$B$525,'ZASOBY N'!$B451,'ZASOBY N'!$C451:'ZASOBY N'!$C$525,'ZASOBY N'!$C451,'ZASOBY N'!$D451:'ZASOBY N'!$D$525,'ZASOBY N'!$D451,'ZASOBY N'!$H451:'ZASOBY N'!$H$525,'ZASOBY N'!$H451 )</f>
        <v>0</v>
      </c>
      <c r="DC452" s="410">
        <f>COUNTIFS('ZASOBY N'!$B$10:$B451,'ZASOBY N'!$B451,'ZASOBY N'!$C$10:'ZASOBY N'!$C451,'ZASOBY N'!$C451,'ZASOBY N'!$D$10:'ZASOBY N'!$D451,'ZASOBY N'!$D451,'ZASOBY N'!$H$10:'ZASOBY N'!$H451,'ZASOBY N'!$H451 )</f>
        <v>0</v>
      </c>
      <c r="DD452" s="411">
        <f t="shared" si="158"/>
        <v>0</v>
      </c>
      <c r="DE452" s="412">
        <f t="shared" si="159"/>
        <v>0</v>
      </c>
      <c r="DF452" s="399" t="str">
        <f>IF(AND(DI452=1,DJ452=1,SUMIF($C452:$C$525,$C452,$AD452:$AD$525)=$AD452),$AD452,IF($DL452&gt;0,$DL452,IF(B452="","",IF(AND(COUNTIF($C$11:$C451,$C452)&gt;=1,COUNTIF($D451:$D451,$D452)&gt;=1,COUNTIF($Z449:$Z451,$C452)=0),"",IF(AND(COUNTIF($C$11:$C451,$C452)&gt;=1,COUNTIF($D451:$D451,$D452)&gt;=1),"UJĘTO WYŻEJ",IF(AND(SUMIF($C452:$C$525,$C452,$AD452:$AD$525)&gt;$AD452,SUMIF($D452:$D$525,$D452,$AD452:$AD$525)&gt;$AD452),_xlfn.AGGREGATE(14,4,$DK$11:$DK$31*($C$11:$C$31=$C452),1),""))))))</f>
        <v/>
      </c>
      <c r="DG452" s="414" t="str">
        <f>IF(AND(DI452=1,DJ452=1,SUMIF($C452:$C$525,$C452,$AD452:$AD$525)=$AD452),$AD452,IF($DL452&gt;0,$DL452,IF(AND(COUNTIF($C$11:$C451,$C452)&gt;=1,COUNTIF($D451:$D451,$D452)&gt;=1),"",IF(AND(SUMIF($C452:$C$525,$C452,$AD452:$AD$525)&gt;$AD452,SUMIF($D452:$D$525,$D452,$AD452:$AD$525)&gt;$AD452),_xlfn.AGGREGATE(14,4,$DK$11:$DK$31*($C$11:$C$31=$C452),1),""))))</f>
        <v/>
      </c>
      <c r="DI452" s="409">
        <f>COUNTIFS('ZASOBY N'!$B451:$B$525,'ZASOBY N'!$B451,'ZASOBY N'!$C451:'ZASOBY N'!$C$525,'ZASOBY N'!$C451,'ZASOBY N'!$D451:'ZASOBY N'!$D$525,'ZASOBY N'!$D451,'ZASOBY N'!$H451:'ZASOBY N'!$H$525,'ZASOBY N'!$H451 )</f>
        <v>0</v>
      </c>
      <c r="DJ452" s="410">
        <f>COUNTIFS('ZASOBY N'!$B$10:$B451,'ZASOBY N'!$B451,'ZASOBY N'!$C$10:'ZASOBY N'!$C451,'ZASOBY N'!$C451,'ZASOBY N'!$D$10:'ZASOBY N'!$D451,'ZASOBY N'!$D451,'ZASOBY N'!$H$10:'ZASOBY N'!$H451,'ZASOBY N'!$H451 )</f>
        <v>0</v>
      </c>
      <c r="DK452" s="411">
        <f t="shared" si="160"/>
        <v>0</v>
      </c>
      <c r="DL452" s="412">
        <f t="shared" si="161"/>
        <v>0</v>
      </c>
    </row>
    <row r="453" spans="1:116" ht="18.899999999999999" customHeight="1" x14ac:dyDescent="0.3">
      <c r="A453" s="219"/>
      <c r="B453" s="152" t="str">
        <f>IF('ZASOBY N'!A452="","",'ZASOBY N'!A452)</f>
        <v/>
      </c>
      <c r="C453" s="462" t="str">
        <f>IF('ZASOBY N'!C452="","",'ZASOBY N'!C452)</f>
        <v/>
      </c>
      <c r="D453" s="137" t="str">
        <f>IF('ZASOBY N'!B452="","",'ZASOBY N'!B452)</f>
        <v/>
      </c>
      <c r="E453" s="138"/>
      <c r="F453" s="356" t="str">
        <f>IF('ZASOBY N'!D452="","",'ZASOBY N'!D452)</f>
        <v/>
      </c>
      <c r="G453" s="220" t="str">
        <f>IF('ZASOBY N'!G452="","",'ZASOBY N'!G452)</f>
        <v/>
      </c>
      <c r="H453" s="221" t="str">
        <f>IF('ZASOBY N'!F452="","",'ZASOBY N'!F452)</f>
        <v/>
      </c>
      <c r="I453" s="221" t="str">
        <f>IF('ZASOBY N'!G452="","",'ZASOBY N'!G452)</f>
        <v/>
      </c>
      <c r="J453" s="221" t="str">
        <f>IF('ZASOBY N'!H452="","",'ZASOBY N'!H452)</f>
        <v/>
      </c>
      <c r="K453" s="214">
        <v>0</v>
      </c>
      <c r="L453" s="214">
        <v>0</v>
      </c>
      <c r="M453" s="214">
        <v>0</v>
      </c>
      <c r="N453" s="222" t="str">
        <f>IF('ZASOBY N'!BD452="x","",IF(W453="","",'ZASOBY N'!E452))</f>
        <v/>
      </c>
      <c r="O453" s="223">
        <v>0</v>
      </c>
      <c r="P453" s="223">
        <v>0</v>
      </c>
      <c r="Q453" s="226" t="str">
        <f>IF($N453="","",'UPR BILANS N'!G453*'UPR BILANS N'!N453)</f>
        <v/>
      </c>
      <c r="R453" s="225" t="str">
        <f>IF($N453="","",'ZASOBY N'!O452)</f>
        <v/>
      </c>
      <c r="S453" s="225" t="str">
        <f>IF($N453="","",IF('ZASOBY N'!Q452="",0,'ZASOBY N'!Q452))</f>
        <v/>
      </c>
      <c r="T453" s="225" t="str">
        <f>IF($N453="","",'ZASOBY N'!V452)</f>
        <v/>
      </c>
      <c r="U453" s="225" t="str">
        <f>IF($N453="","",IF('ZASOBY N'!AG452="",0,'ZASOBY N'!AG452))</f>
        <v/>
      </c>
      <c r="V453" s="225" t="str">
        <f>IF($N453="","",IF(NN!P455="",0,NN!P455))</f>
        <v/>
      </c>
      <c r="W453" s="225" t="str">
        <f t="shared" si="162"/>
        <v/>
      </c>
      <c r="X453" s="226" t="str">
        <f t="shared" si="165"/>
        <v/>
      </c>
      <c r="Y453" s="225" t="str">
        <f>IF('ZASOBY N'!AU452="","",IF(C453&lt;&gt;C452,'ZASOBY N'!AU452,IF(D453&lt;&gt;D452,'ZASOBY N'!AU452,IF(F453&lt;&gt;F452,'ZASOBY N'!AU452,IF(G453&lt;&gt;G452,'ZASOBY N'!AU452,IF(J453&lt;&gt;J452,'ZASOBY N'!AU452,IF(NN!AC455="","",IF(AND(C452=C453,H452=H453,J452=J453,NN!AC455&gt;0),"",IF(AND(C453=C454,H453=DO451,NN!CW453&gt;0),'ZASOBY N'!AU452,'ZASOBY N'!AU452)))))))))</f>
        <v/>
      </c>
      <c r="Z453" s="225" t="str">
        <f t="shared" si="163"/>
        <v/>
      </c>
      <c r="AA453" s="227" t="str">
        <f t="shared" si="144"/>
        <v/>
      </c>
      <c r="AB453" s="400" t="str">
        <f t="shared" si="164"/>
        <v/>
      </c>
      <c r="AC453" s="228" t="str">
        <f t="shared" si="143"/>
        <v/>
      </c>
      <c r="AD453" s="222">
        <f>IF(B453="",0,IF(F453="",0,INDEX(POBRANIE_!$B$6:$F$101,MATCH('UPR BILANS N'!$F453,POBRANIE_!$A$6:$A$101,0),2)))</f>
        <v>0</v>
      </c>
      <c r="AE453" s="224">
        <f>IF(OR('ZASOBY N'!G452="",'ZASOBY N'!E452=""),0,IF(B453="",0,'ZASOBY N'!G452*'ZASOBY N'!E452))</f>
        <v>0</v>
      </c>
      <c r="AF453" s="225">
        <f>IF('ZASOBY N'!O452="",0,'ZASOBY N'!O452)</f>
        <v>0</v>
      </c>
      <c r="AG453" s="225">
        <f>IF('ZASOBY N'!Q452="",0,'ZASOBY N'!Q452)</f>
        <v>0</v>
      </c>
      <c r="AH453" s="225">
        <f>IF('ZASOBY N'!V452="",0,'ZASOBY N'!V452)</f>
        <v>0</v>
      </c>
      <c r="AI453" s="225">
        <f>IF('ZASOBY N'!AG452="",0,'ZASOBY N'!AG452)</f>
        <v>0</v>
      </c>
      <c r="AJ453" s="225">
        <f>IF(NN!P455="",0,IF(NN!P455="BRAK kol.7","BRAK BADAŃ",NN!P455))</f>
        <v>0</v>
      </c>
      <c r="AK453" s="225">
        <f>IF(NN!AC455="",0,IF(NN!AC455="BRAK kol.7","BRAK BADAŃ",NN!AC455))</f>
        <v>0</v>
      </c>
      <c r="BJ453" s="414" t="str">
        <f>IF(AND(BL453=1,BM453=1,SUMIF($C453:$C$525,$C453,$AK453:$AK$525)=$AK453),$AK453,IF($BO453&gt;0,$BO453,IF(AND(COUNTIF($C$11:$C452,$C453)&gt;=1,COUNTIF($D452:$D452,$D453)&gt;=1),"",IF(AND(SUMIF($C453:$C$525,$C453,$AK453:$AK$525)&gt;=$AK453,SUMIF($D453:$D$525,$D453,$AK453:$AK$525)&gt;=$AK453),SUMIF($C453:$C$525,$C453,$AK453:$AK$525),""))))</f>
        <v/>
      </c>
      <c r="BL453" s="409">
        <f>COUNTIFS('ZASOBY N'!$B452:$B$525,'ZASOBY N'!$B452,'ZASOBY N'!$C452:'ZASOBY N'!$C$525,'ZASOBY N'!$C452,'ZASOBY N'!$D452:'ZASOBY N'!$D$525,'ZASOBY N'!$D452,'ZASOBY N'!$H452:'ZASOBY N'!$H$525,'ZASOBY N'!$H452 )</f>
        <v>0</v>
      </c>
      <c r="BM453" s="410">
        <f>COUNTIFS('ZASOBY N'!$B$10:$B452,'ZASOBY N'!$B452,'ZASOBY N'!$C$10:'ZASOBY N'!$C452,'ZASOBY N'!$C452,'ZASOBY N'!$D$10:'ZASOBY N'!$D452,'ZASOBY N'!$D452,'ZASOBY N'!$H$10:'ZASOBY N'!$H452,'ZASOBY N'!$H452 )</f>
        <v>0</v>
      </c>
      <c r="BN453" s="411">
        <f t="shared" si="145"/>
        <v>0</v>
      </c>
      <c r="BO453" s="412">
        <f t="shared" si="146"/>
        <v>0</v>
      </c>
      <c r="BP453" s="94" t="str">
        <f t="shared" si="147"/>
        <v/>
      </c>
      <c r="BQ453" s="414" t="str">
        <f>IF(AND(BS453=1,BT453=1,SUMIF($C453:$C$525,$C453,$AJ453:$AJ$525)=$AJ453),$AJ453,IF($BV453&gt;0,$BV453,IF(AND(COUNTIF($C$11:$C452,$C453)&gt;=1,COUNTIF($D452:$D452,$D453)&gt;=1),"",IF(AND(SUMIF($C453:$C$525,$C453,$AJ453:$AJ$525)&gt;$AJ453,SUMIF($D453:$D$525,$D453,$AJ453:$AJ$525)&gt;$AJ453),SUMIF($C453:$C$525,$C453,$AJ453:$AJ$525),""))))</f>
        <v/>
      </c>
      <c r="BS453" s="409">
        <f>COUNTIFS('ZASOBY N'!$B452:$B$525,'ZASOBY N'!$B452,'ZASOBY N'!$C452:'ZASOBY N'!$C$525,'ZASOBY N'!$C452,'ZASOBY N'!$D452:'ZASOBY N'!$D$525,'ZASOBY N'!$D452,'ZASOBY N'!$H452:'ZASOBY N'!$H$525,'ZASOBY N'!$H452 )</f>
        <v>0</v>
      </c>
      <c r="BT453" s="410">
        <f>COUNTIFS('ZASOBY N'!$B$10:$B452,'ZASOBY N'!$B452,'ZASOBY N'!$C$10:'ZASOBY N'!$C452,'ZASOBY N'!$C452,'ZASOBY N'!$D$10:'ZASOBY N'!$D452,'ZASOBY N'!$D452,'ZASOBY N'!$H$10:'ZASOBY N'!$H452,'ZASOBY N'!$H452 )</f>
        <v>0</v>
      </c>
      <c r="BU453" s="411">
        <f t="shared" si="148"/>
        <v>0</v>
      </c>
      <c r="BV453" s="412">
        <f t="shared" si="149"/>
        <v>0</v>
      </c>
      <c r="BW453" s="94" t="s">
        <v>499</v>
      </c>
      <c r="BX453" s="414" t="str">
        <f>IF(AND(BZ453=1,CA453=1,SUMIF($C453:$C$525,$C453,$AI453:$AI$525)=$AI453),$AI453,IF($CC453&gt;0,$CC453,IF(AND(COUNTIF($C$11:$C452,$C453)&gt;=1,COUNTIF($D452:$D452,$D453)&gt;=1),"",IF(AND(SUMIF($C453:$C$525,$C453,$AI453:$AI$525)&gt;$AI453,SUMIF($D453:$D$525,$D453,$AI453:$AI$525)&gt;$IG453),_xlfn.AGGREGATE(14,4,$CB$11:$CB$31*($C$11:$C$31=$C453),1),""))))</f>
        <v/>
      </c>
      <c r="BZ453" s="409">
        <f>COUNTIFS('ZASOBY N'!$B452:$B$525,'ZASOBY N'!$B452,'ZASOBY N'!$C452:'ZASOBY N'!$C$525,'ZASOBY N'!$C452,'ZASOBY N'!$D452:'ZASOBY N'!$D$525,'ZASOBY N'!$D452,'ZASOBY N'!$H452:'ZASOBY N'!$H$525,'ZASOBY N'!$H452 )</f>
        <v>0</v>
      </c>
      <c r="CA453" s="410">
        <f>COUNTIFS('ZASOBY N'!$B$10:$B452,'ZASOBY N'!$B452,'ZASOBY N'!$C$10:'ZASOBY N'!$C452,'ZASOBY N'!$C452,'ZASOBY N'!$D$10:'ZASOBY N'!$D452,'ZASOBY N'!$D452,'ZASOBY N'!$H$10:'ZASOBY N'!$H452,'ZASOBY N'!$H452 )</f>
        <v>0</v>
      </c>
      <c r="CB453" s="411">
        <f t="shared" si="150"/>
        <v>0</v>
      </c>
      <c r="CC453" s="412">
        <f t="shared" si="151"/>
        <v>0</v>
      </c>
      <c r="CE453" s="414" t="str">
        <f>IF(AND(CG453=1,CH453=1,SUMIF($C453:$C$525,$C453,$AH453:$AH$525)=$AH453),$AH453,IF($CJ453&gt;0,$CJ453,IF(AND(COUNTIF($C$11:$C452,$C453)&gt;=1,COUNTIF($D452:$D452,$D453)&gt;=1),"",IF(AND(SUMIF($C453:$C$525,$C453,$AH453:$AH$525)&gt;$AH453,SUMIF($D453:$D$525,$D453,$AH453:$AH$525)&gt;$AH453),_xlfn.AGGREGATE(14,4,$CI$11:$CI$31*($C$11:$C$31=$C453),1),""))))</f>
        <v/>
      </c>
      <c r="CG453" s="409">
        <f>COUNTIFS('ZASOBY N'!$B452:$B$525,'ZASOBY N'!$B452,'ZASOBY N'!$C452:'ZASOBY N'!$C$525,'ZASOBY N'!$C452,'ZASOBY N'!$D452:'ZASOBY N'!$D$525,'ZASOBY N'!$D452,'ZASOBY N'!$H452:'ZASOBY N'!$H$525,'ZASOBY N'!$H452 )</f>
        <v>0</v>
      </c>
      <c r="CH453" s="410">
        <f>COUNTIFS('ZASOBY N'!$B$10:$B452,'ZASOBY N'!$B452,'ZASOBY N'!$C$10:'ZASOBY N'!$C452,'ZASOBY N'!$C452,'ZASOBY N'!$D$10:'ZASOBY N'!$D452,'ZASOBY N'!$D452,'ZASOBY N'!$H$10:'ZASOBY N'!$H452,'ZASOBY N'!$H452 )</f>
        <v>0</v>
      </c>
      <c r="CI453" s="411">
        <f t="shared" si="152"/>
        <v>0</v>
      </c>
      <c r="CJ453" s="412">
        <f t="shared" si="153"/>
        <v>0</v>
      </c>
      <c r="CL453" s="414" t="str">
        <f>IF(AND(CN453=1,CO453=1,SUMIF($C453:$C$525,$C453,$AG453:$AG$525)=$AG453),$AG453,IF($CQ453&gt;0,$CQ453,IF(AND(COUNTIF($C$11:$C452,$C453)&gt;=1,COUNTIF($D452:$D452,$D453)&gt;=1),"",IF(AND(SUMIF($C453:$C$525,$C453,$AG453:$AG$525)&gt;$AG453,SUMIF($D453:$D$525,$D453,$AG453:$AG$525)&gt;$AG453),_xlfn.AGGREGATE(14,4,$CP$11:$CP$31*($C$11:$C$31=$C453),1),""))))</f>
        <v/>
      </c>
      <c r="CN453" s="409">
        <f>COUNTIFS('ZASOBY N'!$B452:$B$525,'ZASOBY N'!$B452,'ZASOBY N'!$C452:'ZASOBY N'!$C$525,'ZASOBY N'!$C452,'ZASOBY N'!$D452:'ZASOBY N'!$D$525,'ZASOBY N'!$D452,'ZASOBY N'!$H452:'ZASOBY N'!$H$525,'ZASOBY N'!$H452 )</f>
        <v>0</v>
      </c>
      <c r="CO453" s="410">
        <f>COUNTIFS('ZASOBY N'!$B$10:$B452,'ZASOBY N'!$B452,'ZASOBY N'!$C$10:'ZASOBY N'!$C452,'ZASOBY N'!$C452,'ZASOBY N'!$D$10:'ZASOBY N'!$D452,'ZASOBY N'!$D452,'ZASOBY N'!$H$10:'ZASOBY N'!$H452,'ZASOBY N'!$H452 )</f>
        <v>0</v>
      </c>
      <c r="CP453" s="411">
        <f t="shared" si="154"/>
        <v>0</v>
      </c>
      <c r="CQ453" s="412">
        <f t="shared" si="155"/>
        <v>0</v>
      </c>
      <c r="CS453" s="414" t="str">
        <f>IF(AND(CU453=1,CV453=1,SUMIF($C453:$C$525,$C453,$AF453:$AF$525)=$AF453),$AF453,IF($CX453&gt;0,$CX453,IF(AND(COUNTIF($C$11:$C452,$C453)&gt;=1,COUNTIF($D452:$D452,$D453)&gt;=1),"",IF(AND(SUMIF($C453:$C$525,$C453,$AF453:$AF$525)&gt;$AF453,SUMIF($D453:$D$525,$D453,$AF453:$AF$525)&gt;$AF453),_xlfn.AGGREGATE(14,4,$CW$11:$CW$31*($C$11:$C$31=$C453),1),""))))</f>
        <v/>
      </c>
      <c r="CU453" s="409">
        <f>COUNTIFS('ZASOBY N'!$B452:$B$525,'ZASOBY N'!$B452,'ZASOBY N'!$C452:'ZASOBY N'!$C$525,'ZASOBY N'!$C452,'ZASOBY N'!$D452:'ZASOBY N'!$D$525,'ZASOBY N'!$D452,'ZASOBY N'!$H452:'ZASOBY N'!$H$525,'ZASOBY N'!$H452 )</f>
        <v>0</v>
      </c>
      <c r="CV453" s="410">
        <f>COUNTIFS('ZASOBY N'!$B$10:$B452,'ZASOBY N'!$B452,'ZASOBY N'!$C$10:'ZASOBY N'!$C452,'ZASOBY N'!$C452,'ZASOBY N'!$D$10:'ZASOBY N'!$D452,'ZASOBY N'!$D452,'ZASOBY N'!$H$10:'ZASOBY N'!$H452,'ZASOBY N'!$H452 )</f>
        <v>0</v>
      </c>
      <c r="CW453" s="411">
        <f t="shared" si="156"/>
        <v>0</v>
      </c>
      <c r="CX453" s="412">
        <f t="shared" si="157"/>
        <v>0</v>
      </c>
      <c r="CZ453" s="414" t="str">
        <f>IF(AND(DB453=1,DC453=1,SUMIF($C453:$C$525,$C453,$AE453:$AE$525)=$AE453),$AE453,IF($DE453&gt;0,$DE453,IF(AND(COUNTIF($C$11:$C452,$C453)&gt;=1,COUNTIF($D452:$D452,$D453)&gt;=1),"",IF(AND(SUMIF($C453:$C$525,$C453,$AE453:$AE$525)&gt;$AE453,SUMIF($D453:$D$525,$D453,$AE453:$AE$525)&gt;$AE453),_xlfn.AGGREGATE(14,4,$DD$11:$DD$31*($C$11:$C$31=$C453),1),""))))</f>
        <v/>
      </c>
      <c r="DB453" s="409">
        <f>COUNTIFS('ZASOBY N'!$B452:$B$525,'ZASOBY N'!$B452,'ZASOBY N'!$C452:'ZASOBY N'!$C$525,'ZASOBY N'!$C452,'ZASOBY N'!$D452:'ZASOBY N'!$D$525,'ZASOBY N'!$D452,'ZASOBY N'!$H452:'ZASOBY N'!$H$525,'ZASOBY N'!$H452 )</f>
        <v>0</v>
      </c>
      <c r="DC453" s="410">
        <f>COUNTIFS('ZASOBY N'!$B$10:$B452,'ZASOBY N'!$B452,'ZASOBY N'!$C$10:'ZASOBY N'!$C452,'ZASOBY N'!$C452,'ZASOBY N'!$D$10:'ZASOBY N'!$D452,'ZASOBY N'!$D452,'ZASOBY N'!$H$10:'ZASOBY N'!$H452,'ZASOBY N'!$H452 )</f>
        <v>0</v>
      </c>
      <c r="DD453" s="411">
        <f t="shared" si="158"/>
        <v>0</v>
      </c>
      <c r="DE453" s="412">
        <f t="shared" si="159"/>
        <v>0</v>
      </c>
      <c r="DF453" s="399" t="str">
        <f>IF(AND(DI453=1,DJ453=1,SUMIF($C453:$C$525,$C453,$AD453:$AD$525)=$AD453),$AD453,IF($DL453&gt;0,$DL453,IF(B453="","",IF(AND(COUNTIF($C$11:$C452,$C453)&gt;=1,COUNTIF($D452:$D452,$D453)&gt;=1,COUNTIF($Z450:$Z452,$C453)=0),"",IF(AND(COUNTIF($C$11:$C452,$C453)&gt;=1,COUNTIF($D452:$D452,$D453)&gt;=1),"UJĘTO WYŻEJ",IF(AND(SUMIF($C453:$C$525,$C453,$AD453:$AD$525)&gt;$AD453,SUMIF($D453:$D$525,$D453,$AD453:$AD$525)&gt;$AD453),_xlfn.AGGREGATE(14,4,$DK$11:$DK$31*($C$11:$C$31=$C453),1),""))))))</f>
        <v/>
      </c>
      <c r="DG453" s="414" t="str">
        <f>IF(AND(DI453=1,DJ453=1,SUMIF($C453:$C$525,$C453,$AD453:$AD$525)=$AD453),$AD453,IF($DL453&gt;0,$DL453,IF(AND(COUNTIF($C$11:$C452,$C453)&gt;=1,COUNTIF($D452:$D452,$D453)&gt;=1),"",IF(AND(SUMIF($C453:$C$525,$C453,$AD453:$AD$525)&gt;$AD453,SUMIF($D453:$D$525,$D453,$AD453:$AD$525)&gt;$AD453),_xlfn.AGGREGATE(14,4,$DK$11:$DK$31*($C$11:$C$31=$C453),1),""))))</f>
        <v/>
      </c>
      <c r="DI453" s="409">
        <f>COUNTIFS('ZASOBY N'!$B452:$B$525,'ZASOBY N'!$B452,'ZASOBY N'!$C452:'ZASOBY N'!$C$525,'ZASOBY N'!$C452,'ZASOBY N'!$D452:'ZASOBY N'!$D$525,'ZASOBY N'!$D452,'ZASOBY N'!$H452:'ZASOBY N'!$H$525,'ZASOBY N'!$H452 )</f>
        <v>0</v>
      </c>
      <c r="DJ453" s="410">
        <f>COUNTIFS('ZASOBY N'!$B$10:$B452,'ZASOBY N'!$B452,'ZASOBY N'!$C$10:'ZASOBY N'!$C452,'ZASOBY N'!$C452,'ZASOBY N'!$D$10:'ZASOBY N'!$D452,'ZASOBY N'!$D452,'ZASOBY N'!$H$10:'ZASOBY N'!$H452,'ZASOBY N'!$H452 )</f>
        <v>0</v>
      </c>
      <c r="DK453" s="411">
        <f t="shared" si="160"/>
        <v>0</v>
      </c>
      <c r="DL453" s="412">
        <f t="shared" si="161"/>
        <v>0</v>
      </c>
    </row>
    <row r="454" spans="1:116" ht="18.899999999999999" customHeight="1" x14ac:dyDescent="0.3">
      <c r="A454" s="219"/>
      <c r="B454" s="152" t="str">
        <f>IF('ZASOBY N'!A453="","",'ZASOBY N'!A453)</f>
        <v/>
      </c>
      <c r="C454" s="462" t="str">
        <f>IF('ZASOBY N'!C453="","",'ZASOBY N'!C453)</f>
        <v/>
      </c>
      <c r="D454" s="137" t="str">
        <f>IF('ZASOBY N'!B453="","",'ZASOBY N'!B453)</f>
        <v/>
      </c>
      <c r="E454" s="138"/>
      <c r="F454" s="356" t="str">
        <f>IF('ZASOBY N'!D453="","",'ZASOBY N'!D453)</f>
        <v/>
      </c>
      <c r="G454" s="220" t="str">
        <f>IF('ZASOBY N'!G453="","",'ZASOBY N'!G453)</f>
        <v/>
      </c>
      <c r="H454" s="221" t="str">
        <f>IF('ZASOBY N'!F453="","",'ZASOBY N'!F453)</f>
        <v/>
      </c>
      <c r="I454" s="221" t="str">
        <f>IF('ZASOBY N'!G453="","",'ZASOBY N'!G453)</f>
        <v/>
      </c>
      <c r="J454" s="221" t="str">
        <f>IF('ZASOBY N'!H453="","",'ZASOBY N'!H453)</f>
        <v/>
      </c>
      <c r="K454" s="214">
        <v>0</v>
      </c>
      <c r="L454" s="214">
        <v>0</v>
      </c>
      <c r="M454" s="214">
        <v>0</v>
      </c>
      <c r="N454" s="222" t="str">
        <f>IF('ZASOBY N'!BD453="x","",IF(W454="","",'ZASOBY N'!E453))</f>
        <v/>
      </c>
      <c r="O454" s="223">
        <v>0</v>
      </c>
      <c r="P454" s="223">
        <v>0</v>
      </c>
      <c r="Q454" s="226" t="str">
        <f>IF($N454="","",'UPR BILANS N'!G454*'UPR BILANS N'!N454)</f>
        <v/>
      </c>
      <c r="R454" s="225" t="str">
        <f>IF($N454="","",'ZASOBY N'!O453)</f>
        <v/>
      </c>
      <c r="S454" s="225" t="str">
        <f>IF($N454="","",IF('ZASOBY N'!Q453="",0,'ZASOBY N'!Q453))</f>
        <v/>
      </c>
      <c r="T454" s="225" t="str">
        <f>IF($N454="","",'ZASOBY N'!V453)</f>
        <v/>
      </c>
      <c r="U454" s="225" t="str">
        <f>IF($N454="","",IF('ZASOBY N'!AG453="",0,'ZASOBY N'!AG453))</f>
        <v/>
      </c>
      <c r="V454" s="225" t="str">
        <f>IF($N454="","",IF(NN!P456="",0,NN!P456))</f>
        <v/>
      </c>
      <c r="W454" s="225" t="str">
        <f t="shared" si="162"/>
        <v/>
      </c>
      <c r="X454" s="226" t="str">
        <f t="shared" si="165"/>
        <v/>
      </c>
      <c r="Y454" s="225" t="str">
        <f>IF('ZASOBY N'!AU453="","",IF(C454&lt;&gt;C453,'ZASOBY N'!AU453,IF(D454&lt;&gt;D453,'ZASOBY N'!AU453,IF(F454&lt;&gt;F453,'ZASOBY N'!AU453,IF(G454&lt;&gt;G453,'ZASOBY N'!AU453,IF(J454&lt;&gt;J453,'ZASOBY N'!AU453,IF(NN!AC456="","",IF(AND(C453=C454,H453=H454,J453=J454,NN!AC456&gt;0),"",IF(AND(C454=C455,H454=DO452,NN!CW454&gt;0),'ZASOBY N'!AU453,'ZASOBY N'!AU453)))))))))</f>
        <v/>
      </c>
      <c r="Z454" s="225" t="str">
        <f t="shared" si="163"/>
        <v/>
      </c>
      <c r="AA454" s="227" t="str">
        <f t="shared" si="144"/>
        <v/>
      </c>
      <c r="AB454" s="400" t="str">
        <f t="shared" si="164"/>
        <v/>
      </c>
      <c r="AC454" s="228" t="str">
        <f t="shared" si="143"/>
        <v/>
      </c>
      <c r="AD454" s="222">
        <f>IF(B454="",0,IF(F454="",0,INDEX(POBRANIE_!$B$6:$F$101,MATCH('UPR BILANS N'!$F454,POBRANIE_!$A$6:$A$101,0),2)))</f>
        <v>0</v>
      </c>
      <c r="AE454" s="224">
        <f>IF(OR('ZASOBY N'!G453="",'ZASOBY N'!E453=""),0,IF(B454="",0,'ZASOBY N'!G453*'ZASOBY N'!E453))</f>
        <v>0</v>
      </c>
      <c r="AF454" s="225">
        <f>IF('ZASOBY N'!O453="",0,'ZASOBY N'!O453)</f>
        <v>0</v>
      </c>
      <c r="AG454" s="225">
        <f>IF('ZASOBY N'!Q453="",0,'ZASOBY N'!Q453)</f>
        <v>0</v>
      </c>
      <c r="AH454" s="225">
        <f>IF('ZASOBY N'!V453="",0,'ZASOBY N'!V453)</f>
        <v>0</v>
      </c>
      <c r="AI454" s="225">
        <f>IF('ZASOBY N'!AG453="",0,'ZASOBY N'!AG453)</f>
        <v>0</v>
      </c>
      <c r="AJ454" s="225">
        <f>IF(NN!P456="",0,IF(NN!P456="BRAK kol.7","BRAK BADAŃ",NN!P456))</f>
        <v>0</v>
      </c>
      <c r="AK454" s="225">
        <f>IF(NN!AC456="",0,IF(NN!AC456="BRAK kol.7","BRAK BADAŃ",NN!AC456))</f>
        <v>0</v>
      </c>
      <c r="BJ454" s="414" t="str">
        <f>IF(AND(BL454=1,BM454=1,SUMIF($C454:$C$525,$C454,$AK454:$AK$525)=$AK454),$AK454,IF($BO454&gt;0,$BO454,IF(AND(COUNTIF($C$11:$C453,$C454)&gt;=1,COUNTIF($D453:$D453,$D454)&gt;=1),"",IF(AND(SUMIF($C454:$C$525,$C454,$AK454:$AK$525)&gt;=$AK454,SUMIF($D454:$D$525,$D454,$AK454:$AK$525)&gt;=$AK454),SUMIF($C454:$C$525,$C454,$AK454:$AK$525),""))))</f>
        <v/>
      </c>
      <c r="BL454" s="409">
        <f>COUNTIFS('ZASOBY N'!$B453:$B$525,'ZASOBY N'!$B453,'ZASOBY N'!$C453:'ZASOBY N'!$C$525,'ZASOBY N'!$C453,'ZASOBY N'!$D453:'ZASOBY N'!$D$525,'ZASOBY N'!$D453,'ZASOBY N'!$H453:'ZASOBY N'!$H$525,'ZASOBY N'!$H453 )</f>
        <v>0</v>
      </c>
      <c r="BM454" s="410">
        <f>COUNTIFS('ZASOBY N'!$B$10:$B453,'ZASOBY N'!$B453,'ZASOBY N'!$C$10:'ZASOBY N'!$C453,'ZASOBY N'!$C453,'ZASOBY N'!$D$10:'ZASOBY N'!$D453,'ZASOBY N'!$D453,'ZASOBY N'!$H$10:'ZASOBY N'!$H453,'ZASOBY N'!$H453 )</f>
        <v>0</v>
      </c>
      <c r="BN454" s="411">
        <f t="shared" si="145"/>
        <v>0</v>
      </c>
      <c r="BO454" s="412">
        <f t="shared" si="146"/>
        <v>0</v>
      </c>
      <c r="BP454" s="94" t="str">
        <f t="shared" si="147"/>
        <v/>
      </c>
      <c r="BQ454" s="414" t="str">
        <f>IF(AND(BS454=1,BT454=1,SUMIF($C454:$C$525,$C454,$AJ454:$AJ$525)=$AJ454),$AJ454,IF($BV454&gt;0,$BV454,IF(AND(COUNTIF($C$11:$C453,$C454)&gt;=1,COUNTIF($D453:$D453,$D454)&gt;=1),"",IF(AND(SUMIF($C454:$C$525,$C454,$AJ454:$AJ$525)&gt;$AJ454,SUMIF($D454:$D$525,$D454,$AJ454:$AJ$525)&gt;$AJ454),SUMIF($C454:$C$525,$C454,$AJ454:$AJ$525),""))))</f>
        <v/>
      </c>
      <c r="BS454" s="409">
        <f>COUNTIFS('ZASOBY N'!$B453:$B$525,'ZASOBY N'!$B453,'ZASOBY N'!$C453:'ZASOBY N'!$C$525,'ZASOBY N'!$C453,'ZASOBY N'!$D453:'ZASOBY N'!$D$525,'ZASOBY N'!$D453,'ZASOBY N'!$H453:'ZASOBY N'!$H$525,'ZASOBY N'!$H453 )</f>
        <v>0</v>
      </c>
      <c r="BT454" s="410">
        <f>COUNTIFS('ZASOBY N'!$B$10:$B453,'ZASOBY N'!$B453,'ZASOBY N'!$C$10:'ZASOBY N'!$C453,'ZASOBY N'!$C453,'ZASOBY N'!$D$10:'ZASOBY N'!$D453,'ZASOBY N'!$D453,'ZASOBY N'!$H$10:'ZASOBY N'!$H453,'ZASOBY N'!$H453 )</f>
        <v>0</v>
      </c>
      <c r="BU454" s="411">
        <f t="shared" si="148"/>
        <v>0</v>
      </c>
      <c r="BV454" s="412">
        <f t="shared" si="149"/>
        <v>0</v>
      </c>
      <c r="BW454" s="94" t="s">
        <v>499</v>
      </c>
      <c r="BX454" s="414" t="str">
        <f>IF(AND(BZ454=1,CA454=1,SUMIF($C454:$C$525,$C454,$AI454:$AI$525)=$AI454),$AI454,IF($CC454&gt;0,$CC454,IF(AND(COUNTIF($C$11:$C453,$C454)&gt;=1,COUNTIF($D453:$D453,$D454)&gt;=1),"",IF(AND(SUMIF($C454:$C$525,$C454,$AI454:$AI$525)&gt;$AI454,SUMIF($D454:$D$525,$D454,$AI454:$AI$525)&gt;$IG454),_xlfn.AGGREGATE(14,4,$CB$11:$CB$31*($C$11:$C$31=$C454),1),""))))</f>
        <v/>
      </c>
      <c r="BZ454" s="409">
        <f>COUNTIFS('ZASOBY N'!$B453:$B$525,'ZASOBY N'!$B453,'ZASOBY N'!$C453:'ZASOBY N'!$C$525,'ZASOBY N'!$C453,'ZASOBY N'!$D453:'ZASOBY N'!$D$525,'ZASOBY N'!$D453,'ZASOBY N'!$H453:'ZASOBY N'!$H$525,'ZASOBY N'!$H453 )</f>
        <v>0</v>
      </c>
      <c r="CA454" s="410">
        <f>COUNTIFS('ZASOBY N'!$B$10:$B453,'ZASOBY N'!$B453,'ZASOBY N'!$C$10:'ZASOBY N'!$C453,'ZASOBY N'!$C453,'ZASOBY N'!$D$10:'ZASOBY N'!$D453,'ZASOBY N'!$D453,'ZASOBY N'!$H$10:'ZASOBY N'!$H453,'ZASOBY N'!$H453 )</f>
        <v>0</v>
      </c>
      <c r="CB454" s="411">
        <f t="shared" si="150"/>
        <v>0</v>
      </c>
      <c r="CC454" s="412">
        <f t="shared" si="151"/>
        <v>0</v>
      </c>
      <c r="CE454" s="414" t="str">
        <f>IF(AND(CG454=1,CH454=1,SUMIF($C454:$C$525,$C454,$AH454:$AH$525)=$AH454),$AH454,IF($CJ454&gt;0,$CJ454,IF(AND(COUNTIF($C$11:$C453,$C454)&gt;=1,COUNTIF($D453:$D453,$D454)&gt;=1),"",IF(AND(SUMIF($C454:$C$525,$C454,$AH454:$AH$525)&gt;$AH454,SUMIF($D454:$D$525,$D454,$AH454:$AH$525)&gt;$AH454),_xlfn.AGGREGATE(14,4,$CI$11:$CI$31*($C$11:$C$31=$C454),1),""))))</f>
        <v/>
      </c>
      <c r="CG454" s="409">
        <f>COUNTIFS('ZASOBY N'!$B453:$B$525,'ZASOBY N'!$B453,'ZASOBY N'!$C453:'ZASOBY N'!$C$525,'ZASOBY N'!$C453,'ZASOBY N'!$D453:'ZASOBY N'!$D$525,'ZASOBY N'!$D453,'ZASOBY N'!$H453:'ZASOBY N'!$H$525,'ZASOBY N'!$H453 )</f>
        <v>0</v>
      </c>
      <c r="CH454" s="410">
        <f>COUNTIFS('ZASOBY N'!$B$10:$B453,'ZASOBY N'!$B453,'ZASOBY N'!$C$10:'ZASOBY N'!$C453,'ZASOBY N'!$C453,'ZASOBY N'!$D$10:'ZASOBY N'!$D453,'ZASOBY N'!$D453,'ZASOBY N'!$H$10:'ZASOBY N'!$H453,'ZASOBY N'!$H453 )</f>
        <v>0</v>
      </c>
      <c r="CI454" s="411">
        <f t="shared" si="152"/>
        <v>0</v>
      </c>
      <c r="CJ454" s="412">
        <f t="shared" si="153"/>
        <v>0</v>
      </c>
      <c r="CL454" s="414" t="str">
        <f>IF(AND(CN454=1,CO454=1,SUMIF($C454:$C$525,$C454,$AG454:$AG$525)=$AG454),$AG454,IF($CQ454&gt;0,$CQ454,IF(AND(COUNTIF($C$11:$C453,$C454)&gt;=1,COUNTIF($D453:$D453,$D454)&gt;=1),"",IF(AND(SUMIF($C454:$C$525,$C454,$AG454:$AG$525)&gt;$AG454,SUMIF($D454:$D$525,$D454,$AG454:$AG$525)&gt;$AG454),_xlfn.AGGREGATE(14,4,$CP$11:$CP$31*($C$11:$C$31=$C454),1),""))))</f>
        <v/>
      </c>
      <c r="CN454" s="409">
        <f>COUNTIFS('ZASOBY N'!$B453:$B$525,'ZASOBY N'!$B453,'ZASOBY N'!$C453:'ZASOBY N'!$C$525,'ZASOBY N'!$C453,'ZASOBY N'!$D453:'ZASOBY N'!$D$525,'ZASOBY N'!$D453,'ZASOBY N'!$H453:'ZASOBY N'!$H$525,'ZASOBY N'!$H453 )</f>
        <v>0</v>
      </c>
      <c r="CO454" s="410">
        <f>COUNTIFS('ZASOBY N'!$B$10:$B453,'ZASOBY N'!$B453,'ZASOBY N'!$C$10:'ZASOBY N'!$C453,'ZASOBY N'!$C453,'ZASOBY N'!$D$10:'ZASOBY N'!$D453,'ZASOBY N'!$D453,'ZASOBY N'!$H$10:'ZASOBY N'!$H453,'ZASOBY N'!$H453 )</f>
        <v>0</v>
      </c>
      <c r="CP454" s="411">
        <f t="shared" si="154"/>
        <v>0</v>
      </c>
      <c r="CQ454" s="412">
        <f t="shared" si="155"/>
        <v>0</v>
      </c>
      <c r="CS454" s="414" t="str">
        <f>IF(AND(CU454=1,CV454=1,SUMIF($C454:$C$525,$C454,$AF454:$AF$525)=$AF454),$AF454,IF($CX454&gt;0,$CX454,IF(AND(COUNTIF($C$11:$C453,$C454)&gt;=1,COUNTIF($D453:$D453,$D454)&gt;=1),"",IF(AND(SUMIF($C454:$C$525,$C454,$AF454:$AF$525)&gt;$AF454,SUMIF($D454:$D$525,$D454,$AF454:$AF$525)&gt;$AF454),_xlfn.AGGREGATE(14,4,$CW$11:$CW$31*($C$11:$C$31=$C454),1),""))))</f>
        <v/>
      </c>
      <c r="CU454" s="409">
        <f>COUNTIFS('ZASOBY N'!$B453:$B$525,'ZASOBY N'!$B453,'ZASOBY N'!$C453:'ZASOBY N'!$C$525,'ZASOBY N'!$C453,'ZASOBY N'!$D453:'ZASOBY N'!$D$525,'ZASOBY N'!$D453,'ZASOBY N'!$H453:'ZASOBY N'!$H$525,'ZASOBY N'!$H453 )</f>
        <v>0</v>
      </c>
      <c r="CV454" s="410">
        <f>COUNTIFS('ZASOBY N'!$B$10:$B453,'ZASOBY N'!$B453,'ZASOBY N'!$C$10:'ZASOBY N'!$C453,'ZASOBY N'!$C453,'ZASOBY N'!$D$10:'ZASOBY N'!$D453,'ZASOBY N'!$D453,'ZASOBY N'!$H$10:'ZASOBY N'!$H453,'ZASOBY N'!$H453 )</f>
        <v>0</v>
      </c>
      <c r="CW454" s="411">
        <f t="shared" si="156"/>
        <v>0</v>
      </c>
      <c r="CX454" s="412">
        <f t="shared" si="157"/>
        <v>0</v>
      </c>
      <c r="CZ454" s="414" t="str">
        <f>IF(AND(DB454=1,DC454=1,SUMIF($C454:$C$525,$C454,$AE454:$AE$525)=$AE454),$AE454,IF($DE454&gt;0,$DE454,IF(AND(COUNTIF($C$11:$C453,$C454)&gt;=1,COUNTIF($D453:$D453,$D454)&gt;=1),"",IF(AND(SUMIF($C454:$C$525,$C454,$AE454:$AE$525)&gt;$AE454,SUMIF($D454:$D$525,$D454,$AE454:$AE$525)&gt;$AE454),_xlfn.AGGREGATE(14,4,$DD$11:$DD$31*($C$11:$C$31=$C454),1),""))))</f>
        <v/>
      </c>
      <c r="DB454" s="409">
        <f>COUNTIFS('ZASOBY N'!$B453:$B$525,'ZASOBY N'!$B453,'ZASOBY N'!$C453:'ZASOBY N'!$C$525,'ZASOBY N'!$C453,'ZASOBY N'!$D453:'ZASOBY N'!$D$525,'ZASOBY N'!$D453,'ZASOBY N'!$H453:'ZASOBY N'!$H$525,'ZASOBY N'!$H453 )</f>
        <v>0</v>
      </c>
      <c r="DC454" s="410">
        <f>COUNTIFS('ZASOBY N'!$B$10:$B453,'ZASOBY N'!$B453,'ZASOBY N'!$C$10:'ZASOBY N'!$C453,'ZASOBY N'!$C453,'ZASOBY N'!$D$10:'ZASOBY N'!$D453,'ZASOBY N'!$D453,'ZASOBY N'!$H$10:'ZASOBY N'!$H453,'ZASOBY N'!$H453 )</f>
        <v>0</v>
      </c>
      <c r="DD454" s="411">
        <f t="shared" si="158"/>
        <v>0</v>
      </c>
      <c r="DE454" s="412">
        <f t="shared" si="159"/>
        <v>0</v>
      </c>
      <c r="DF454" s="399" t="str">
        <f>IF(AND(DI454=1,DJ454=1,SUMIF($C454:$C$525,$C454,$AD454:$AD$525)=$AD454),$AD454,IF($DL454&gt;0,$DL454,IF(B454="","",IF(AND(COUNTIF($C$11:$C453,$C454)&gt;=1,COUNTIF($D453:$D453,$D454)&gt;=1,COUNTIF($Z451:$Z453,$C454)=0),"",IF(AND(COUNTIF($C$11:$C453,$C454)&gt;=1,COUNTIF($D453:$D453,$D454)&gt;=1),"UJĘTO WYŻEJ",IF(AND(SUMIF($C454:$C$525,$C454,$AD454:$AD$525)&gt;$AD454,SUMIF($D454:$D$525,$D454,$AD454:$AD$525)&gt;$AD454),_xlfn.AGGREGATE(14,4,$DK$11:$DK$31*($C$11:$C$31=$C454),1),""))))))</f>
        <v/>
      </c>
      <c r="DG454" s="414" t="str">
        <f>IF(AND(DI454=1,DJ454=1,SUMIF($C454:$C$525,$C454,$AD454:$AD$525)=$AD454),$AD454,IF($DL454&gt;0,$DL454,IF(AND(COUNTIF($C$11:$C453,$C454)&gt;=1,COUNTIF($D453:$D453,$D454)&gt;=1),"",IF(AND(SUMIF($C454:$C$525,$C454,$AD454:$AD$525)&gt;$AD454,SUMIF($D454:$D$525,$D454,$AD454:$AD$525)&gt;$AD454),_xlfn.AGGREGATE(14,4,$DK$11:$DK$31*($C$11:$C$31=$C454),1),""))))</f>
        <v/>
      </c>
      <c r="DI454" s="409">
        <f>COUNTIFS('ZASOBY N'!$B453:$B$525,'ZASOBY N'!$B453,'ZASOBY N'!$C453:'ZASOBY N'!$C$525,'ZASOBY N'!$C453,'ZASOBY N'!$D453:'ZASOBY N'!$D$525,'ZASOBY N'!$D453,'ZASOBY N'!$H453:'ZASOBY N'!$H$525,'ZASOBY N'!$H453 )</f>
        <v>0</v>
      </c>
      <c r="DJ454" s="410">
        <f>COUNTIFS('ZASOBY N'!$B$10:$B453,'ZASOBY N'!$B453,'ZASOBY N'!$C$10:'ZASOBY N'!$C453,'ZASOBY N'!$C453,'ZASOBY N'!$D$10:'ZASOBY N'!$D453,'ZASOBY N'!$D453,'ZASOBY N'!$H$10:'ZASOBY N'!$H453,'ZASOBY N'!$H453 )</f>
        <v>0</v>
      </c>
      <c r="DK454" s="411">
        <f t="shared" si="160"/>
        <v>0</v>
      </c>
      <c r="DL454" s="412">
        <f t="shared" si="161"/>
        <v>0</v>
      </c>
    </row>
    <row r="455" spans="1:116" ht="18.899999999999999" customHeight="1" x14ac:dyDescent="0.3">
      <c r="A455" s="219"/>
      <c r="B455" s="152" t="str">
        <f>IF('ZASOBY N'!A454="","",'ZASOBY N'!A454)</f>
        <v/>
      </c>
      <c r="C455" s="462" t="str">
        <f>IF('ZASOBY N'!C454="","",'ZASOBY N'!C454)</f>
        <v/>
      </c>
      <c r="D455" s="137" t="str">
        <f>IF('ZASOBY N'!B454="","",'ZASOBY N'!B454)</f>
        <v/>
      </c>
      <c r="E455" s="138"/>
      <c r="F455" s="356" t="str">
        <f>IF('ZASOBY N'!D454="","",'ZASOBY N'!D454)</f>
        <v/>
      </c>
      <c r="G455" s="220" t="str">
        <f>IF('ZASOBY N'!G454="","",'ZASOBY N'!G454)</f>
        <v/>
      </c>
      <c r="H455" s="221" t="str">
        <f>IF('ZASOBY N'!F454="","",'ZASOBY N'!F454)</f>
        <v/>
      </c>
      <c r="I455" s="221" t="str">
        <f>IF('ZASOBY N'!G454="","",'ZASOBY N'!G454)</f>
        <v/>
      </c>
      <c r="J455" s="221" t="str">
        <f>IF('ZASOBY N'!H454="","",'ZASOBY N'!H454)</f>
        <v/>
      </c>
      <c r="K455" s="214">
        <v>0</v>
      </c>
      <c r="L455" s="214">
        <v>0</v>
      </c>
      <c r="M455" s="214">
        <v>0</v>
      </c>
      <c r="N455" s="222" t="str">
        <f>IF('ZASOBY N'!BD454="x","",IF(W455="","",'ZASOBY N'!E454))</f>
        <v/>
      </c>
      <c r="O455" s="223">
        <v>0</v>
      </c>
      <c r="P455" s="223">
        <v>0</v>
      </c>
      <c r="Q455" s="226" t="str">
        <f>IF($N455="","",'UPR BILANS N'!G455*'UPR BILANS N'!N455)</f>
        <v/>
      </c>
      <c r="R455" s="225" t="str">
        <f>IF($N455="","",'ZASOBY N'!O454)</f>
        <v/>
      </c>
      <c r="S455" s="225" t="str">
        <f>IF($N455="","",IF('ZASOBY N'!Q454="",0,'ZASOBY N'!Q454))</f>
        <v/>
      </c>
      <c r="T455" s="225" t="str">
        <f>IF($N455="","",'ZASOBY N'!V454)</f>
        <v/>
      </c>
      <c r="U455" s="225" t="str">
        <f>IF($N455="","",IF('ZASOBY N'!AG454="",0,'ZASOBY N'!AG454))</f>
        <v/>
      </c>
      <c r="V455" s="225" t="str">
        <f>IF($N455="","",IF(NN!P457="",0,NN!P457))</f>
        <v/>
      </c>
      <c r="W455" s="225" t="str">
        <f t="shared" si="162"/>
        <v/>
      </c>
      <c r="X455" s="226" t="str">
        <f t="shared" si="165"/>
        <v/>
      </c>
      <c r="Y455" s="225" t="str">
        <f>IF('ZASOBY N'!AU454="","",IF(C455&lt;&gt;C454,'ZASOBY N'!AU454,IF(D455&lt;&gt;D454,'ZASOBY N'!AU454,IF(F455&lt;&gt;F454,'ZASOBY N'!AU454,IF(G455&lt;&gt;G454,'ZASOBY N'!AU454,IF(J455&lt;&gt;J454,'ZASOBY N'!AU454,IF(NN!AC457="","",IF(AND(C454=C455,H454=H455,J454=J455,NN!AC457&gt;0),"",IF(AND(C455=C456,H455=DO453,NN!CW455&gt;0),'ZASOBY N'!AU454,'ZASOBY N'!AU454)))))))))</f>
        <v/>
      </c>
      <c r="Z455" s="225" t="str">
        <f t="shared" si="163"/>
        <v/>
      </c>
      <c r="AA455" s="227" t="str">
        <f t="shared" si="144"/>
        <v/>
      </c>
      <c r="AB455" s="400" t="str">
        <f t="shared" si="164"/>
        <v/>
      </c>
      <c r="AC455" s="228" t="str">
        <f t="shared" si="143"/>
        <v/>
      </c>
      <c r="AD455" s="222">
        <f>IF(B455="",0,IF(F455="",0,INDEX(POBRANIE_!$B$6:$F$101,MATCH('UPR BILANS N'!$F455,POBRANIE_!$A$6:$A$101,0),2)))</f>
        <v>0</v>
      </c>
      <c r="AE455" s="224">
        <f>IF(OR('ZASOBY N'!G454="",'ZASOBY N'!E454=""),0,IF(B455="",0,'ZASOBY N'!G454*'ZASOBY N'!E454))</f>
        <v>0</v>
      </c>
      <c r="AF455" s="225">
        <f>IF('ZASOBY N'!O454="",0,'ZASOBY N'!O454)</f>
        <v>0</v>
      </c>
      <c r="AG455" s="225">
        <f>IF('ZASOBY N'!Q454="",0,'ZASOBY N'!Q454)</f>
        <v>0</v>
      </c>
      <c r="AH455" s="225">
        <f>IF('ZASOBY N'!V454="",0,'ZASOBY N'!V454)</f>
        <v>0</v>
      </c>
      <c r="AI455" s="225">
        <f>IF('ZASOBY N'!AG454="",0,'ZASOBY N'!AG454)</f>
        <v>0</v>
      </c>
      <c r="AJ455" s="225">
        <f>IF(NN!P457="",0,IF(NN!P457="BRAK kol.7","BRAK BADAŃ",NN!P457))</f>
        <v>0</v>
      </c>
      <c r="AK455" s="225">
        <f>IF(NN!AC457="",0,IF(NN!AC457="BRAK kol.7","BRAK BADAŃ",NN!AC457))</f>
        <v>0</v>
      </c>
      <c r="BJ455" s="414" t="str">
        <f>IF(AND(BL455=1,BM455=1,SUMIF($C455:$C$525,$C455,$AK455:$AK$525)=$AK455),$AK455,IF($BO455&gt;0,$BO455,IF(AND(COUNTIF($C$11:$C454,$C455)&gt;=1,COUNTIF($D454:$D454,$D455)&gt;=1),"",IF(AND(SUMIF($C455:$C$525,$C455,$AK455:$AK$525)&gt;=$AK455,SUMIF($D455:$D$525,$D455,$AK455:$AK$525)&gt;=$AK455),SUMIF($C455:$C$525,$C455,$AK455:$AK$525),""))))</f>
        <v/>
      </c>
      <c r="BL455" s="409">
        <f>COUNTIFS('ZASOBY N'!$B454:$B$525,'ZASOBY N'!$B454,'ZASOBY N'!$C454:'ZASOBY N'!$C$525,'ZASOBY N'!$C454,'ZASOBY N'!$D454:'ZASOBY N'!$D$525,'ZASOBY N'!$D454,'ZASOBY N'!$H454:'ZASOBY N'!$H$525,'ZASOBY N'!$H454 )</f>
        <v>0</v>
      </c>
      <c r="BM455" s="410">
        <f>COUNTIFS('ZASOBY N'!$B$10:$B454,'ZASOBY N'!$B454,'ZASOBY N'!$C$10:'ZASOBY N'!$C454,'ZASOBY N'!$C454,'ZASOBY N'!$D$10:'ZASOBY N'!$D454,'ZASOBY N'!$D454,'ZASOBY N'!$H$10:'ZASOBY N'!$H454,'ZASOBY N'!$H454 )</f>
        <v>0</v>
      </c>
      <c r="BN455" s="411">
        <f t="shared" si="145"/>
        <v>0</v>
      </c>
      <c r="BO455" s="412">
        <f t="shared" si="146"/>
        <v>0</v>
      </c>
      <c r="BP455" s="94" t="str">
        <f t="shared" si="147"/>
        <v/>
      </c>
      <c r="BQ455" s="414" t="str">
        <f>IF(AND(BS455=1,BT455=1,SUMIF($C455:$C$525,$C455,$AJ455:$AJ$525)=$AJ455),$AJ455,IF($BV455&gt;0,$BV455,IF(AND(COUNTIF($C$11:$C454,$C455)&gt;=1,COUNTIF($D454:$D454,$D455)&gt;=1),"",IF(AND(SUMIF($C455:$C$525,$C455,$AJ455:$AJ$525)&gt;$AJ455,SUMIF($D455:$D$525,$D455,$AJ455:$AJ$525)&gt;$AJ455),SUMIF($C455:$C$525,$C455,$AJ455:$AJ$525),""))))</f>
        <v/>
      </c>
      <c r="BS455" s="409">
        <f>COUNTIFS('ZASOBY N'!$B454:$B$525,'ZASOBY N'!$B454,'ZASOBY N'!$C454:'ZASOBY N'!$C$525,'ZASOBY N'!$C454,'ZASOBY N'!$D454:'ZASOBY N'!$D$525,'ZASOBY N'!$D454,'ZASOBY N'!$H454:'ZASOBY N'!$H$525,'ZASOBY N'!$H454 )</f>
        <v>0</v>
      </c>
      <c r="BT455" s="410">
        <f>COUNTIFS('ZASOBY N'!$B$10:$B454,'ZASOBY N'!$B454,'ZASOBY N'!$C$10:'ZASOBY N'!$C454,'ZASOBY N'!$C454,'ZASOBY N'!$D$10:'ZASOBY N'!$D454,'ZASOBY N'!$D454,'ZASOBY N'!$H$10:'ZASOBY N'!$H454,'ZASOBY N'!$H454 )</f>
        <v>0</v>
      </c>
      <c r="BU455" s="411">
        <f t="shared" si="148"/>
        <v>0</v>
      </c>
      <c r="BV455" s="412">
        <f t="shared" si="149"/>
        <v>0</v>
      </c>
      <c r="BW455" s="94" t="s">
        <v>499</v>
      </c>
      <c r="BX455" s="414" t="str">
        <f>IF(AND(BZ455=1,CA455=1,SUMIF($C455:$C$525,$C455,$AI455:$AI$525)=$AI455),$AI455,IF($CC455&gt;0,$CC455,IF(AND(COUNTIF($C$11:$C454,$C455)&gt;=1,COUNTIF($D454:$D454,$D455)&gt;=1),"",IF(AND(SUMIF($C455:$C$525,$C455,$AI455:$AI$525)&gt;$AI455,SUMIF($D455:$D$525,$D455,$AI455:$AI$525)&gt;$IG455),_xlfn.AGGREGATE(14,4,$CB$11:$CB$31*($C$11:$C$31=$C455),1),""))))</f>
        <v/>
      </c>
      <c r="BZ455" s="409">
        <f>COUNTIFS('ZASOBY N'!$B454:$B$525,'ZASOBY N'!$B454,'ZASOBY N'!$C454:'ZASOBY N'!$C$525,'ZASOBY N'!$C454,'ZASOBY N'!$D454:'ZASOBY N'!$D$525,'ZASOBY N'!$D454,'ZASOBY N'!$H454:'ZASOBY N'!$H$525,'ZASOBY N'!$H454 )</f>
        <v>0</v>
      </c>
      <c r="CA455" s="410">
        <f>COUNTIFS('ZASOBY N'!$B$10:$B454,'ZASOBY N'!$B454,'ZASOBY N'!$C$10:'ZASOBY N'!$C454,'ZASOBY N'!$C454,'ZASOBY N'!$D$10:'ZASOBY N'!$D454,'ZASOBY N'!$D454,'ZASOBY N'!$H$10:'ZASOBY N'!$H454,'ZASOBY N'!$H454 )</f>
        <v>0</v>
      </c>
      <c r="CB455" s="411">
        <f t="shared" si="150"/>
        <v>0</v>
      </c>
      <c r="CC455" s="412">
        <f t="shared" si="151"/>
        <v>0</v>
      </c>
      <c r="CE455" s="414" t="str">
        <f>IF(AND(CG455=1,CH455=1,SUMIF($C455:$C$525,$C455,$AH455:$AH$525)=$AH455),$AH455,IF($CJ455&gt;0,$CJ455,IF(AND(COUNTIF($C$11:$C454,$C455)&gt;=1,COUNTIF($D454:$D454,$D455)&gt;=1),"",IF(AND(SUMIF($C455:$C$525,$C455,$AH455:$AH$525)&gt;$AH455,SUMIF($D455:$D$525,$D455,$AH455:$AH$525)&gt;$AH455),_xlfn.AGGREGATE(14,4,$CI$11:$CI$31*($C$11:$C$31=$C455),1),""))))</f>
        <v/>
      </c>
      <c r="CG455" s="409">
        <f>COUNTIFS('ZASOBY N'!$B454:$B$525,'ZASOBY N'!$B454,'ZASOBY N'!$C454:'ZASOBY N'!$C$525,'ZASOBY N'!$C454,'ZASOBY N'!$D454:'ZASOBY N'!$D$525,'ZASOBY N'!$D454,'ZASOBY N'!$H454:'ZASOBY N'!$H$525,'ZASOBY N'!$H454 )</f>
        <v>0</v>
      </c>
      <c r="CH455" s="410">
        <f>COUNTIFS('ZASOBY N'!$B$10:$B454,'ZASOBY N'!$B454,'ZASOBY N'!$C$10:'ZASOBY N'!$C454,'ZASOBY N'!$C454,'ZASOBY N'!$D$10:'ZASOBY N'!$D454,'ZASOBY N'!$D454,'ZASOBY N'!$H$10:'ZASOBY N'!$H454,'ZASOBY N'!$H454 )</f>
        <v>0</v>
      </c>
      <c r="CI455" s="411">
        <f t="shared" si="152"/>
        <v>0</v>
      </c>
      <c r="CJ455" s="412">
        <f t="shared" si="153"/>
        <v>0</v>
      </c>
      <c r="CL455" s="414" t="str">
        <f>IF(AND(CN455=1,CO455=1,SUMIF($C455:$C$525,$C455,$AG455:$AG$525)=$AG455),$AG455,IF($CQ455&gt;0,$CQ455,IF(AND(COUNTIF($C$11:$C454,$C455)&gt;=1,COUNTIF($D454:$D454,$D455)&gt;=1),"",IF(AND(SUMIF($C455:$C$525,$C455,$AG455:$AG$525)&gt;$AG455,SUMIF($D455:$D$525,$D455,$AG455:$AG$525)&gt;$AG455),_xlfn.AGGREGATE(14,4,$CP$11:$CP$31*($C$11:$C$31=$C455),1),""))))</f>
        <v/>
      </c>
      <c r="CN455" s="409">
        <f>COUNTIFS('ZASOBY N'!$B454:$B$525,'ZASOBY N'!$B454,'ZASOBY N'!$C454:'ZASOBY N'!$C$525,'ZASOBY N'!$C454,'ZASOBY N'!$D454:'ZASOBY N'!$D$525,'ZASOBY N'!$D454,'ZASOBY N'!$H454:'ZASOBY N'!$H$525,'ZASOBY N'!$H454 )</f>
        <v>0</v>
      </c>
      <c r="CO455" s="410">
        <f>COUNTIFS('ZASOBY N'!$B$10:$B454,'ZASOBY N'!$B454,'ZASOBY N'!$C$10:'ZASOBY N'!$C454,'ZASOBY N'!$C454,'ZASOBY N'!$D$10:'ZASOBY N'!$D454,'ZASOBY N'!$D454,'ZASOBY N'!$H$10:'ZASOBY N'!$H454,'ZASOBY N'!$H454 )</f>
        <v>0</v>
      </c>
      <c r="CP455" s="411">
        <f t="shared" si="154"/>
        <v>0</v>
      </c>
      <c r="CQ455" s="412">
        <f t="shared" si="155"/>
        <v>0</v>
      </c>
      <c r="CS455" s="414" t="str">
        <f>IF(AND(CU455=1,CV455=1,SUMIF($C455:$C$525,$C455,$AF455:$AF$525)=$AF455),$AF455,IF($CX455&gt;0,$CX455,IF(AND(COUNTIF($C$11:$C454,$C455)&gt;=1,COUNTIF($D454:$D454,$D455)&gt;=1),"",IF(AND(SUMIF($C455:$C$525,$C455,$AF455:$AF$525)&gt;$AF455,SUMIF($D455:$D$525,$D455,$AF455:$AF$525)&gt;$AF455),_xlfn.AGGREGATE(14,4,$CW$11:$CW$31*($C$11:$C$31=$C455),1),""))))</f>
        <v/>
      </c>
      <c r="CU455" s="409">
        <f>COUNTIFS('ZASOBY N'!$B454:$B$525,'ZASOBY N'!$B454,'ZASOBY N'!$C454:'ZASOBY N'!$C$525,'ZASOBY N'!$C454,'ZASOBY N'!$D454:'ZASOBY N'!$D$525,'ZASOBY N'!$D454,'ZASOBY N'!$H454:'ZASOBY N'!$H$525,'ZASOBY N'!$H454 )</f>
        <v>0</v>
      </c>
      <c r="CV455" s="410">
        <f>COUNTIFS('ZASOBY N'!$B$10:$B454,'ZASOBY N'!$B454,'ZASOBY N'!$C$10:'ZASOBY N'!$C454,'ZASOBY N'!$C454,'ZASOBY N'!$D$10:'ZASOBY N'!$D454,'ZASOBY N'!$D454,'ZASOBY N'!$H$10:'ZASOBY N'!$H454,'ZASOBY N'!$H454 )</f>
        <v>0</v>
      </c>
      <c r="CW455" s="411">
        <f t="shared" si="156"/>
        <v>0</v>
      </c>
      <c r="CX455" s="412">
        <f t="shared" si="157"/>
        <v>0</v>
      </c>
      <c r="CZ455" s="414" t="str">
        <f>IF(AND(DB455=1,DC455=1,SUMIF($C455:$C$525,$C455,$AE455:$AE$525)=$AE455),$AE455,IF($DE455&gt;0,$DE455,IF(AND(COUNTIF($C$11:$C454,$C455)&gt;=1,COUNTIF($D454:$D454,$D455)&gt;=1),"",IF(AND(SUMIF($C455:$C$525,$C455,$AE455:$AE$525)&gt;$AE455,SUMIF($D455:$D$525,$D455,$AE455:$AE$525)&gt;$AE455),_xlfn.AGGREGATE(14,4,$DD$11:$DD$31*($C$11:$C$31=$C455),1),""))))</f>
        <v/>
      </c>
      <c r="DB455" s="409">
        <f>COUNTIFS('ZASOBY N'!$B454:$B$525,'ZASOBY N'!$B454,'ZASOBY N'!$C454:'ZASOBY N'!$C$525,'ZASOBY N'!$C454,'ZASOBY N'!$D454:'ZASOBY N'!$D$525,'ZASOBY N'!$D454,'ZASOBY N'!$H454:'ZASOBY N'!$H$525,'ZASOBY N'!$H454 )</f>
        <v>0</v>
      </c>
      <c r="DC455" s="410">
        <f>COUNTIFS('ZASOBY N'!$B$10:$B454,'ZASOBY N'!$B454,'ZASOBY N'!$C$10:'ZASOBY N'!$C454,'ZASOBY N'!$C454,'ZASOBY N'!$D$10:'ZASOBY N'!$D454,'ZASOBY N'!$D454,'ZASOBY N'!$H$10:'ZASOBY N'!$H454,'ZASOBY N'!$H454 )</f>
        <v>0</v>
      </c>
      <c r="DD455" s="411">
        <f t="shared" si="158"/>
        <v>0</v>
      </c>
      <c r="DE455" s="412">
        <f t="shared" si="159"/>
        <v>0</v>
      </c>
      <c r="DF455" s="399" t="str">
        <f>IF(AND(DI455=1,DJ455=1,SUMIF($C455:$C$525,$C455,$AD455:$AD$525)=$AD455),$AD455,IF($DL455&gt;0,$DL455,IF(B455="","",IF(AND(COUNTIF($C$11:$C454,$C455)&gt;=1,COUNTIF($D454:$D454,$D455)&gt;=1,COUNTIF($Z452:$Z454,$C455)=0),"",IF(AND(COUNTIF($C$11:$C454,$C455)&gt;=1,COUNTIF($D454:$D454,$D455)&gt;=1),"UJĘTO WYŻEJ",IF(AND(SUMIF($C455:$C$525,$C455,$AD455:$AD$525)&gt;$AD455,SUMIF($D455:$D$525,$D455,$AD455:$AD$525)&gt;$AD455),_xlfn.AGGREGATE(14,4,$DK$11:$DK$31*($C$11:$C$31=$C455),1),""))))))</f>
        <v/>
      </c>
      <c r="DG455" s="414" t="str">
        <f>IF(AND(DI455=1,DJ455=1,SUMIF($C455:$C$525,$C455,$AD455:$AD$525)=$AD455),$AD455,IF($DL455&gt;0,$DL455,IF(AND(COUNTIF($C$11:$C454,$C455)&gt;=1,COUNTIF($D454:$D454,$D455)&gt;=1),"",IF(AND(SUMIF($C455:$C$525,$C455,$AD455:$AD$525)&gt;$AD455,SUMIF($D455:$D$525,$D455,$AD455:$AD$525)&gt;$AD455),_xlfn.AGGREGATE(14,4,$DK$11:$DK$31*($C$11:$C$31=$C455),1),""))))</f>
        <v/>
      </c>
      <c r="DI455" s="409">
        <f>COUNTIFS('ZASOBY N'!$B454:$B$525,'ZASOBY N'!$B454,'ZASOBY N'!$C454:'ZASOBY N'!$C$525,'ZASOBY N'!$C454,'ZASOBY N'!$D454:'ZASOBY N'!$D$525,'ZASOBY N'!$D454,'ZASOBY N'!$H454:'ZASOBY N'!$H$525,'ZASOBY N'!$H454 )</f>
        <v>0</v>
      </c>
      <c r="DJ455" s="410">
        <f>COUNTIFS('ZASOBY N'!$B$10:$B454,'ZASOBY N'!$B454,'ZASOBY N'!$C$10:'ZASOBY N'!$C454,'ZASOBY N'!$C454,'ZASOBY N'!$D$10:'ZASOBY N'!$D454,'ZASOBY N'!$D454,'ZASOBY N'!$H$10:'ZASOBY N'!$H454,'ZASOBY N'!$H454 )</f>
        <v>0</v>
      </c>
      <c r="DK455" s="411">
        <f t="shared" si="160"/>
        <v>0</v>
      </c>
      <c r="DL455" s="412">
        <f t="shared" si="161"/>
        <v>0</v>
      </c>
    </row>
    <row r="456" spans="1:116" ht="18.899999999999999" customHeight="1" x14ac:dyDescent="0.3">
      <c r="A456" s="219"/>
      <c r="B456" s="152" t="str">
        <f>IF('ZASOBY N'!A455="","",'ZASOBY N'!A455)</f>
        <v/>
      </c>
      <c r="C456" s="462" t="str">
        <f>IF('ZASOBY N'!C455="","",'ZASOBY N'!C455)</f>
        <v/>
      </c>
      <c r="D456" s="137" t="str">
        <f>IF('ZASOBY N'!B455="","",'ZASOBY N'!B455)</f>
        <v/>
      </c>
      <c r="E456" s="138"/>
      <c r="F456" s="356" t="str">
        <f>IF('ZASOBY N'!D455="","",'ZASOBY N'!D455)</f>
        <v/>
      </c>
      <c r="G456" s="220" t="str">
        <f>IF('ZASOBY N'!G455="","",'ZASOBY N'!G455)</f>
        <v/>
      </c>
      <c r="H456" s="221" t="str">
        <f>IF('ZASOBY N'!F455="","",'ZASOBY N'!F455)</f>
        <v/>
      </c>
      <c r="I456" s="221" t="str">
        <f>IF('ZASOBY N'!G455="","",'ZASOBY N'!G455)</f>
        <v/>
      </c>
      <c r="J456" s="221" t="str">
        <f>IF('ZASOBY N'!H455="","",'ZASOBY N'!H455)</f>
        <v/>
      </c>
      <c r="K456" s="214">
        <v>0</v>
      </c>
      <c r="L456" s="214">
        <v>0</v>
      </c>
      <c r="M456" s="214">
        <v>0</v>
      </c>
      <c r="N456" s="222" t="str">
        <f>IF('ZASOBY N'!BD455="x","",IF(W456="","",'ZASOBY N'!E455))</f>
        <v/>
      </c>
      <c r="O456" s="223">
        <v>0</v>
      </c>
      <c r="P456" s="223">
        <v>0</v>
      </c>
      <c r="Q456" s="226" t="str">
        <f>IF($N456="","",'UPR BILANS N'!G456*'UPR BILANS N'!N456)</f>
        <v/>
      </c>
      <c r="R456" s="225" t="str">
        <f>IF($N456="","",'ZASOBY N'!O455)</f>
        <v/>
      </c>
      <c r="S456" s="225" t="str">
        <f>IF($N456="","",IF('ZASOBY N'!Q455="",0,'ZASOBY N'!Q455))</f>
        <v/>
      </c>
      <c r="T456" s="225" t="str">
        <f>IF($N456="","",'ZASOBY N'!V455)</f>
        <v/>
      </c>
      <c r="U456" s="225" t="str">
        <f>IF($N456="","",IF('ZASOBY N'!AG455="",0,'ZASOBY N'!AG455))</f>
        <v/>
      </c>
      <c r="V456" s="225" t="str">
        <f>IF($N456="","",IF(NN!P458="",0,NN!P458))</f>
        <v/>
      </c>
      <c r="W456" s="225" t="str">
        <f t="shared" si="162"/>
        <v/>
      </c>
      <c r="X456" s="226" t="str">
        <f t="shared" si="165"/>
        <v/>
      </c>
      <c r="Y456" s="225" t="str">
        <f>IF('ZASOBY N'!AU455="","",IF(C456&lt;&gt;C455,'ZASOBY N'!AU455,IF(D456&lt;&gt;D455,'ZASOBY N'!AU455,IF(F456&lt;&gt;F455,'ZASOBY N'!AU455,IF(G456&lt;&gt;G455,'ZASOBY N'!AU455,IF(J456&lt;&gt;J455,'ZASOBY N'!AU455,IF(NN!AC458="","",IF(AND(C455=C456,H455=H456,J455=J456,NN!AC458&gt;0),"",IF(AND(C456=C457,H456=DO454,NN!CW456&gt;0),'ZASOBY N'!AU455,'ZASOBY N'!AU455)))))))))</f>
        <v/>
      </c>
      <c r="Z456" s="225" t="str">
        <f t="shared" si="163"/>
        <v/>
      </c>
      <c r="AA456" s="227" t="str">
        <f t="shared" si="144"/>
        <v/>
      </c>
      <c r="AB456" s="400" t="str">
        <f t="shared" si="164"/>
        <v/>
      </c>
      <c r="AC456" s="228" t="str">
        <f t="shared" si="143"/>
        <v/>
      </c>
      <c r="AD456" s="222">
        <f>IF(B456="",0,IF(F456="",0,INDEX(POBRANIE_!$B$6:$F$101,MATCH('UPR BILANS N'!$F456,POBRANIE_!$A$6:$A$101,0),2)))</f>
        <v>0</v>
      </c>
      <c r="AE456" s="224">
        <f>IF(OR('ZASOBY N'!G455="",'ZASOBY N'!E455=""),0,IF(B456="",0,'ZASOBY N'!G455*'ZASOBY N'!E455))</f>
        <v>0</v>
      </c>
      <c r="AF456" s="225">
        <f>IF('ZASOBY N'!O455="",0,'ZASOBY N'!O455)</f>
        <v>0</v>
      </c>
      <c r="AG456" s="225">
        <f>IF('ZASOBY N'!Q455="",0,'ZASOBY N'!Q455)</f>
        <v>0</v>
      </c>
      <c r="AH456" s="225">
        <f>IF('ZASOBY N'!V455="",0,'ZASOBY N'!V455)</f>
        <v>0</v>
      </c>
      <c r="AI456" s="225">
        <f>IF('ZASOBY N'!AG455="",0,'ZASOBY N'!AG455)</f>
        <v>0</v>
      </c>
      <c r="AJ456" s="225">
        <f>IF(NN!P458="",0,IF(NN!P458="BRAK kol.7","BRAK BADAŃ",NN!P458))</f>
        <v>0</v>
      </c>
      <c r="AK456" s="225">
        <f>IF(NN!AC458="",0,IF(NN!AC458="BRAK kol.7","BRAK BADAŃ",NN!AC458))</f>
        <v>0</v>
      </c>
      <c r="BJ456" s="414" t="str">
        <f>IF(AND(BL456=1,BM456=1,SUMIF($C456:$C$525,$C456,$AK456:$AK$525)=$AK456),$AK456,IF($BO456&gt;0,$BO456,IF(AND(COUNTIF($C$11:$C455,$C456)&gt;=1,COUNTIF($D455:$D455,$D456)&gt;=1),"",IF(AND(SUMIF($C456:$C$525,$C456,$AK456:$AK$525)&gt;=$AK456,SUMIF($D456:$D$525,$D456,$AK456:$AK$525)&gt;=$AK456),SUMIF($C456:$C$525,$C456,$AK456:$AK$525),""))))</f>
        <v/>
      </c>
      <c r="BL456" s="409">
        <f>COUNTIFS('ZASOBY N'!$B455:$B$525,'ZASOBY N'!$B455,'ZASOBY N'!$C455:'ZASOBY N'!$C$525,'ZASOBY N'!$C455,'ZASOBY N'!$D455:'ZASOBY N'!$D$525,'ZASOBY N'!$D455,'ZASOBY N'!$H455:'ZASOBY N'!$H$525,'ZASOBY N'!$H455 )</f>
        <v>0</v>
      </c>
      <c r="BM456" s="410">
        <f>COUNTIFS('ZASOBY N'!$B$10:$B455,'ZASOBY N'!$B455,'ZASOBY N'!$C$10:'ZASOBY N'!$C455,'ZASOBY N'!$C455,'ZASOBY N'!$D$10:'ZASOBY N'!$D455,'ZASOBY N'!$D455,'ZASOBY N'!$H$10:'ZASOBY N'!$H455,'ZASOBY N'!$H455 )</f>
        <v>0</v>
      </c>
      <c r="BN456" s="411">
        <f t="shared" si="145"/>
        <v>0</v>
      </c>
      <c r="BO456" s="412">
        <f t="shared" si="146"/>
        <v>0</v>
      </c>
      <c r="BP456" s="94" t="str">
        <f t="shared" si="147"/>
        <v/>
      </c>
      <c r="BQ456" s="414" t="str">
        <f>IF(AND(BS456=1,BT456=1,SUMIF($C456:$C$525,$C456,$AJ456:$AJ$525)=$AJ456),$AJ456,IF($BV456&gt;0,$BV456,IF(AND(COUNTIF($C$11:$C455,$C456)&gt;=1,COUNTIF($D455:$D455,$D456)&gt;=1),"",IF(AND(SUMIF($C456:$C$525,$C456,$AJ456:$AJ$525)&gt;$AJ456,SUMIF($D456:$D$525,$D456,$AJ456:$AJ$525)&gt;$AJ456),SUMIF($C456:$C$525,$C456,$AJ456:$AJ$525),""))))</f>
        <v/>
      </c>
      <c r="BS456" s="409">
        <f>COUNTIFS('ZASOBY N'!$B455:$B$525,'ZASOBY N'!$B455,'ZASOBY N'!$C455:'ZASOBY N'!$C$525,'ZASOBY N'!$C455,'ZASOBY N'!$D455:'ZASOBY N'!$D$525,'ZASOBY N'!$D455,'ZASOBY N'!$H455:'ZASOBY N'!$H$525,'ZASOBY N'!$H455 )</f>
        <v>0</v>
      </c>
      <c r="BT456" s="410">
        <f>COUNTIFS('ZASOBY N'!$B$10:$B455,'ZASOBY N'!$B455,'ZASOBY N'!$C$10:'ZASOBY N'!$C455,'ZASOBY N'!$C455,'ZASOBY N'!$D$10:'ZASOBY N'!$D455,'ZASOBY N'!$D455,'ZASOBY N'!$H$10:'ZASOBY N'!$H455,'ZASOBY N'!$H455 )</f>
        <v>0</v>
      </c>
      <c r="BU456" s="411">
        <f t="shared" si="148"/>
        <v>0</v>
      </c>
      <c r="BV456" s="412">
        <f t="shared" si="149"/>
        <v>0</v>
      </c>
      <c r="BW456" s="94" t="s">
        <v>499</v>
      </c>
      <c r="BX456" s="414" t="str">
        <f>IF(AND(BZ456=1,CA456=1,SUMIF($C456:$C$525,$C456,$AI456:$AI$525)=$AI456),$AI456,IF($CC456&gt;0,$CC456,IF(AND(COUNTIF($C$11:$C455,$C456)&gt;=1,COUNTIF($D455:$D455,$D456)&gt;=1),"",IF(AND(SUMIF($C456:$C$525,$C456,$AI456:$AI$525)&gt;$AI456,SUMIF($D456:$D$525,$D456,$AI456:$AI$525)&gt;$IG456),_xlfn.AGGREGATE(14,4,$CB$11:$CB$31*($C$11:$C$31=$C456),1),""))))</f>
        <v/>
      </c>
      <c r="BZ456" s="409">
        <f>COUNTIFS('ZASOBY N'!$B455:$B$525,'ZASOBY N'!$B455,'ZASOBY N'!$C455:'ZASOBY N'!$C$525,'ZASOBY N'!$C455,'ZASOBY N'!$D455:'ZASOBY N'!$D$525,'ZASOBY N'!$D455,'ZASOBY N'!$H455:'ZASOBY N'!$H$525,'ZASOBY N'!$H455 )</f>
        <v>0</v>
      </c>
      <c r="CA456" s="410">
        <f>COUNTIFS('ZASOBY N'!$B$10:$B455,'ZASOBY N'!$B455,'ZASOBY N'!$C$10:'ZASOBY N'!$C455,'ZASOBY N'!$C455,'ZASOBY N'!$D$10:'ZASOBY N'!$D455,'ZASOBY N'!$D455,'ZASOBY N'!$H$10:'ZASOBY N'!$H455,'ZASOBY N'!$H455 )</f>
        <v>0</v>
      </c>
      <c r="CB456" s="411">
        <f t="shared" si="150"/>
        <v>0</v>
      </c>
      <c r="CC456" s="412">
        <f t="shared" si="151"/>
        <v>0</v>
      </c>
      <c r="CE456" s="414" t="str">
        <f>IF(AND(CG456=1,CH456=1,SUMIF($C456:$C$525,$C456,$AH456:$AH$525)=$AH456),$AH456,IF($CJ456&gt;0,$CJ456,IF(AND(COUNTIF($C$11:$C455,$C456)&gt;=1,COUNTIF($D455:$D455,$D456)&gt;=1),"",IF(AND(SUMIF($C456:$C$525,$C456,$AH456:$AH$525)&gt;$AH456,SUMIF($D456:$D$525,$D456,$AH456:$AH$525)&gt;$AH456),_xlfn.AGGREGATE(14,4,$CI$11:$CI$31*($C$11:$C$31=$C456),1),""))))</f>
        <v/>
      </c>
      <c r="CG456" s="409">
        <f>COUNTIFS('ZASOBY N'!$B455:$B$525,'ZASOBY N'!$B455,'ZASOBY N'!$C455:'ZASOBY N'!$C$525,'ZASOBY N'!$C455,'ZASOBY N'!$D455:'ZASOBY N'!$D$525,'ZASOBY N'!$D455,'ZASOBY N'!$H455:'ZASOBY N'!$H$525,'ZASOBY N'!$H455 )</f>
        <v>0</v>
      </c>
      <c r="CH456" s="410">
        <f>COUNTIFS('ZASOBY N'!$B$10:$B455,'ZASOBY N'!$B455,'ZASOBY N'!$C$10:'ZASOBY N'!$C455,'ZASOBY N'!$C455,'ZASOBY N'!$D$10:'ZASOBY N'!$D455,'ZASOBY N'!$D455,'ZASOBY N'!$H$10:'ZASOBY N'!$H455,'ZASOBY N'!$H455 )</f>
        <v>0</v>
      </c>
      <c r="CI456" s="411">
        <f t="shared" si="152"/>
        <v>0</v>
      </c>
      <c r="CJ456" s="412">
        <f t="shared" si="153"/>
        <v>0</v>
      </c>
      <c r="CL456" s="414" t="str">
        <f>IF(AND(CN456=1,CO456=1,SUMIF($C456:$C$525,$C456,$AG456:$AG$525)=$AG456),$AG456,IF($CQ456&gt;0,$CQ456,IF(AND(COUNTIF($C$11:$C455,$C456)&gt;=1,COUNTIF($D455:$D455,$D456)&gt;=1),"",IF(AND(SUMIF($C456:$C$525,$C456,$AG456:$AG$525)&gt;$AG456,SUMIF($D456:$D$525,$D456,$AG456:$AG$525)&gt;$AG456),_xlfn.AGGREGATE(14,4,$CP$11:$CP$31*($C$11:$C$31=$C456),1),""))))</f>
        <v/>
      </c>
      <c r="CN456" s="409">
        <f>COUNTIFS('ZASOBY N'!$B455:$B$525,'ZASOBY N'!$B455,'ZASOBY N'!$C455:'ZASOBY N'!$C$525,'ZASOBY N'!$C455,'ZASOBY N'!$D455:'ZASOBY N'!$D$525,'ZASOBY N'!$D455,'ZASOBY N'!$H455:'ZASOBY N'!$H$525,'ZASOBY N'!$H455 )</f>
        <v>0</v>
      </c>
      <c r="CO456" s="410">
        <f>COUNTIFS('ZASOBY N'!$B$10:$B455,'ZASOBY N'!$B455,'ZASOBY N'!$C$10:'ZASOBY N'!$C455,'ZASOBY N'!$C455,'ZASOBY N'!$D$10:'ZASOBY N'!$D455,'ZASOBY N'!$D455,'ZASOBY N'!$H$10:'ZASOBY N'!$H455,'ZASOBY N'!$H455 )</f>
        <v>0</v>
      </c>
      <c r="CP456" s="411">
        <f t="shared" si="154"/>
        <v>0</v>
      </c>
      <c r="CQ456" s="412">
        <f t="shared" si="155"/>
        <v>0</v>
      </c>
      <c r="CS456" s="414" t="str">
        <f>IF(AND(CU456=1,CV456=1,SUMIF($C456:$C$525,$C456,$AF456:$AF$525)=$AF456),$AF456,IF($CX456&gt;0,$CX456,IF(AND(COUNTIF($C$11:$C455,$C456)&gt;=1,COUNTIF($D455:$D455,$D456)&gt;=1),"",IF(AND(SUMIF($C456:$C$525,$C456,$AF456:$AF$525)&gt;$AF456,SUMIF($D456:$D$525,$D456,$AF456:$AF$525)&gt;$AF456),_xlfn.AGGREGATE(14,4,$CW$11:$CW$31*($C$11:$C$31=$C456),1),""))))</f>
        <v/>
      </c>
      <c r="CU456" s="409">
        <f>COUNTIFS('ZASOBY N'!$B455:$B$525,'ZASOBY N'!$B455,'ZASOBY N'!$C455:'ZASOBY N'!$C$525,'ZASOBY N'!$C455,'ZASOBY N'!$D455:'ZASOBY N'!$D$525,'ZASOBY N'!$D455,'ZASOBY N'!$H455:'ZASOBY N'!$H$525,'ZASOBY N'!$H455 )</f>
        <v>0</v>
      </c>
      <c r="CV456" s="410">
        <f>COUNTIFS('ZASOBY N'!$B$10:$B455,'ZASOBY N'!$B455,'ZASOBY N'!$C$10:'ZASOBY N'!$C455,'ZASOBY N'!$C455,'ZASOBY N'!$D$10:'ZASOBY N'!$D455,'ZASOBY N'!$D455,'ZASOBY N'!$H$10:'ZASOBY N'!$H455,'ZASOBY N'!$H455 )</f>
        <v>0</v>
      </c>
      <c r="CW456" s="411">
        <f t="shared" si="156"/>
        <v>0</v>
      </c>
      <c r="CX456" s="412">
        <f t="shared" si="157"/>
        <v>0</v>
      </c>
      <c r="CZ456" s="414" t="str">
        <f>IF(AND(DB456=1,DC456=1,SUMIF($C456:$C$525,$C456,$AE456:$AE$525)=$AE456),$AE456,IF($DE456&gt;0,$DE456,IF(AND(COUNTIF($C$11:$C455,$C456)&gt;=1,COUNTIF($D455:$D455,$D456)&gt;=1),"",IF(AND(SUMIF($C456:$C$525,$C456,$AE456:$AE$525)&gt;$AE456,SUMIF($D456:$D$525,$D456,$AE456:$AE$525)&gt;$AE456),_xlfn.AGGREGATE(14,4,$DD$11:$DD$31*($C$11:$C$31=$C456),1),""))))</f>
        <v/>
      </c>
      <c r="DB456" s="409">
        <f>COUNTIFS('ZASOBY N'!$B455:$B$525,'ZASOBY N'!$B455,'ZASOBY N'!$C455:'ZASOBY N'!$C$525,'ZASOBY N'!$C455,'ZASOBY N'!$D455:'ZASOBY N'!$D$525,'ZASOBY N'!$D455,'ZASOBY N'!$H455:'ZASOBY N'!$H$525,'ZASOBY N'!$H455 )</f>
        <v>0</v>
      </c>
      <c r="DC456" s="410">
        <f>COUNTIFS('ZASOBY N'!$B$10:$B455,'ZASOBY N'!$B455,'ZASOBY N'!$C$10:'ZASOBY N'!$C455,'ZASOBY N'!$C455,'ZASOBY N'!$D$10:'ZASOBY N'!$D455,'ZASOBY N'!$D455,'ZASOBY N'!$H$10:'ZASOBY N'!$H455,'ZASOBY N'!$H455 )</f>
        <v>0</v>
      </c>
      <c r="DD456" s="411">
        <f t="shared" si="158"/>
        <v>0</v>
      </c>
      <c r="DE456" s="412">
        <f t="shared" si="159"/>
        <v>0</v>
      </c>
      <c r="DF456" s="399" t="str">
        <f>IF(AND(DI456=1,DJ456=1,SUMIF($C456:$C$525,$C456,$AD456:$AD$525)=$AD456),$AD456,IF($DL456&gt;0,$DL456,IF(B456="","",IF(AND(COUNTIF($C$11:$C455,$C456)&gt;=1,COUNTIF($D455:$D455,$D456)&gt;=1,COUNTIF($Z453:$Z455,$C456)=0),"",IF(AND(COUNTIF($C$11:$C455,$C456)&gt;=1,COUNTIF($D455:$D455,$D456)&gt;=1),"UJĘTO WYŻEJ",IF(AND(SUMIF($C456:$C$525,$C456,$AD456:$AD$525)&gt;$AD456,SUMIF($D456:$D$525,$D456,$AD456:$AD$525)&gt;$AD456),_xlfn.AGGREGATE(14,4,$DK$11:$DK$31*($C$11:$C$31=$C456),1),""))))))</f>
        <v/>
      </c>
      <c r="DG456" s="414" t="str">
        <f>IF(AND(DI456=1,DJ456=1,SUMIF($C456:$C$525,$C456,$AD456:$AD$525)=$AD456),$AD456,IF($DL456&gt;0,$DL456,IF(AND(COUNTIF($C$11:$C455,$C456)&gt;=1,COUNTIF($D455:$D455,$D456)&gt;=1),"",IF(AND(SUMIF($C456:$C$525,$C456,$AD456:$AD$525)&gt;$AD456,SUMIF($D456:$D$525,$D456,$AD456:$AD$525)&gt;$AD456),_xlfn.AGGREGATE(14,4,$DK$11:$DK$31*($C$11:$C$31=$C456),1),""))))</f>
        <v/>
      </c>
      <c r="DI456" s="409">
        <f>COUNTIFS('ZASOBY N'!$B455:$B$525,'ZASOBY N'!$B455,'ZASOBY N'!$C455:'ZASOBY N'!$C$525,'ZASOBY N'!$C455,'ZASOBY N'!$D455:'ZASOBY N'!$D$525,'ZASOBY N'!$D455,'ZASOBY N'!$H455:'ZASOBY N'!$H$525,'ZASOBY N'!$H455 )</f>
        <v>0</v>
      </c>
      <c r="DJ456" s="410">
        <f>COUNTIFS('ZASOBY N'!$B$10:$B455,'ZASOBY N'!$B455,'ZASOBY N'!$C$10:'ZASOBY N'!$C455,'ZASOBY N'!$C455,'ZASOBY N'!$D$10:'ZASOBY N'!$D455,'ZASOBY N'!$D455,'ZASOBY N'!$H$10:'ZASOBY N'!$H455,'ZASOBY N'!$H455 )</f>
        <v>0</v>
      </c>
      <c r="DK456" s="411">
        <f t="shared" si="160"/>
        <v>0</v>
      </c>
      <c r="DL456" s="412">
        <f t="shared" si="161"/>
        <v>0</v>
      </c>
    </row>
    <row r="457" spans="1:116" ht="18.899999999999999" customHeight="1" x14ac:dyDescent="0.3">
      <c r="A457" s="219"/>
      <c r="B457" s="152" t="str">
        <f>IF('ZASOBY N'!A456="","",'ZASOBY N'!A456)</f>
        <v/>
      </c>
      <c r="C457" s="462" t="str">
        <f>IF('ZASOBY N'!C456="","",'ZASOBY N'!C456)</f>
        <v/>
      </c>
      <c r="D457" s="137" t="str">
        <f>IF('ZASOBY N'!B456="","",'ZASOBY N'!B456)</f>
        <v/>
      </c>
      <c r="E457" s="138"/>
      <c r="F457" s="356" t="str">
        <f>IF('ZASOBY N'!D456="","",'ZASOBY N'!D456)</f>
        <v/>
      </c>
      <c r="G457" s="220" t="str">
        <f>IF('ZASOBY N'!G456="","",'ZASOBY N'!G456)</f>
        <v/>
      </c>
      <c r="H457" s="221" t="str">
        <f>IF('ZASOBY N'!F456="","",'ZASOBY N'!F456)</f>
        <v/>
      </c>
      <c r="I457" s="221" t="str">
        <f>IF('ZASOBY N'!G456="","",'ZASOBY N'!G456)</f>
        <v/>
      </c>
      <c r="J457" s="221" t="str">
        <f>IF('ZASOBY N'!H456="","",'ZASOBY N'!H456)</f>
        <v/>
      </c>
      <c r="K457" s="214">
        <v>0</v>
      </c>
      <c r="L457" s="214">
        <v>0</v>
      </c>
      <c r="M457" s="214">
        <v>0</v>
      </c>
      <c r="N457" s="222" t="str">
        <f>IF('ZASOBY N'!BD456="x","",IF(W457="","",'ZASOBY N'!E456))</f>
        <v/>
      </c>
      <c r="O457" s="223">
        <v>0</v>
      </c>
      <c r="P457" s="223">
        <v>0</v>
      </c>
      <c r="Q457" s="226" t="str">
        <f>IF($N457="","",'UPR BILANS N'!G457*'UPR BILANS N'!N457)</f>
        <v/>
      </c>
      <c r="R457" s="225" t="str">
        <f>IF($N457="","",'ZASOBY N'!O456)</f>
        <v/>
      </c>
      <c r="S457" s="225" t="str">
        <f>IF($N457="","",IF('ZASOBY N'!Q456="",0,'ZASOBY N'!Q456))</f>
        <v/>
      </c>
      <c r="T457" s="225" t="str">
        <f>IF($N457="","",'ZASOBY N'!V456)</f>
        <v/>
      </c>
      <c r="U457" s="225" t="str">
        <f>IF($N457="","",IF('ZASOBY N'!AG456="",0,'ZASOBY N'!AG456))</f>
        <v/>
      </c>
      <c r="V457" s="225" t="str">
        <f>IF($N457="","",IF(NN!P459="",0,NN!P459))</f>
        <v/>
      </c>
      <c r="W457" s="225" t="str">
        <f t="shared" si="162"/>
        <v/>
      </c>
      <c r="X457" s="226" t="str">
        <f t="shared" si="165"/>
        <v/>
      </c>
      <c r="Y457" s="225" t="str">
        <f>IF('ZASOBY N'!AU456="","",IF(C457&lt;&gt;C456,'ZASOBY N'!AU456,IF(D457&lt;&gt;D456,'ZASOBY N'!AU456,IF(F457&lt;&gt;F456,'ZASOBY N'!AU456,IF(G457&lt;&gt;G456,'ZASOBY N'!AU456,IF(J457&lt;&gt;J456,'ZASOBY N'!AU456,IF(NN!AC459="","",IF(AND(C456=C457,H456=H457,J456=J457,NN!AC459&gt;0),"",IF(AND(C457=C458,H457=DO455,NN!CW457&gt;0),'ZASOBY N'!AU456,'ZASOBY N'!AU456)))))))))</f>
        <v/>
      </c>
      <c r="Z457" s="225" t="str">
        <f t="shared" si="163"/>
        <v/>
      </c>
      <c r="AA457" s="227" t="str">
        <f t="shared" si="144"/>
        <v/>
      </c>
      <c r="AB457" s="400" t="str">
        <f t="shared" si="164"/>
        <v/>
      </c>
      <c r="AC457" s="228" t="str">
        <f t="shared" si="143"/>
        <v/>
      </c>
      <c r="AD457" s="222">
        <f>IF(B457="",0,IF(F457="",0,INDEX(POBRANIE_!$B$6:$F$101,MATCH('UPR BILANS N'!$F457,POBRANIE_!$A$6:$A$101,0),2)))</f>
        <v>0</v>
      </c>
      <c r="AE457" s="224">
        <f>IF(OR('ZASOBY N'!G456="",'ZASOBY N'!E456=""),0,IF(B457="",0,'ZASOBY N'!G456*'ZASOBY N'!E456))</f>
        <v>0</v>
      </c>
      <c r="AF457" s="225">
        <f>IF('ZASOBY N'!O456="",0,'ZASOBY N'!O456)</f>
        <v>0</v>
      </c>
      <c r="AG457" s="225">
        <f>IF('ZASOBY N'!Q456="",0,'ZASOBY N'!Q456)</f>
        <v>0</v>
      </c>
      <c r="AH457" s="225">
        <f>IF('ZASOBY N'!V456="",0,'ZASOBY N'!V456)</f>
        <v>0</v>
      </c>
      <c r="AI457" s="225">
        <f>IF('ZASOBY N'!AG456="",0,'ZASOBY N'!AG456)</f>
        <v>0</v>
      </c>
      <c r="AJ457" s="225">
        <f>IF(NN!P459="",0,IF(NN!P459="BRAK kol.7","BRAK BADAŃ",NN!P459))</f>
        <v>0</v>
      </c>
      <c r="AK457" s="225">
        <f>IF(NN!AC459="",0,IF(NN!AC459="BRAK kol.7","BRAK BADAŃ",NN!AC459))</f>
        <v>0</v>
      </c>
      <c r="BJ457" s="414" t="str">
        <f>IF(AND(BL457=1,BM457=1,SUMIF($C457:$C$525,$C457,$AK457:$AK$525)=$AK457),$AK457,IF($BO457&gt;0,$BO457,IF(AND(COUNTIF($C$11:$C456,$C457)&gt;=1,COUNTIF($D456:$D456,$D457)&gt;=1),"",IF(AND(SUMIF($C457:$C$525,$C457,$AK457:$AK$525)&gt;=$AK457,SUMIF($D457:$D$525,$D457,$AK457:$AK$525)&gt;=$AK457),SUMIF($C457:$C$525,$C457,$AK457:$AK$525),""))))</f>
        <v/>
      </c>
      <c r="BL457" s="409">
        <f>COUNTIFS('ZASOBY N'!$B456:$B$525,'ZASOBY N'!$B456,'ZASOBY N'!$C456:'ZASOBY N'!$C$525,'ZASOBY N'!$C456,'ZASOBY N'!$D456:'ZASOBY N'!$D$525,'ZASOBY N'!$D456,'ZASOBY N'!$H456:'ZASOBY N'!$H$525,'ZASOBY N'!$H456 )</f>
        <v>0</v>
      </c>
      <c r="BM457" s="410">
        <f>COUNTIFS('ZASOBY N'!$B$10:$B456,'ZASOBY N'!$B456,'ZASOBY N'!$C$10:'ZASOBY N'!$C456,'ZASOBY N'!$C456,'ZASOBY N'!$D$10:'ZASOBY N'!$D456,'ZASOBY N'!$D456,'ZASOBY N'!$H$10:'ZASOBY N'!$H456,'ZASOBY N'!$H456 )</f>
        <v>0</v>
      </c>
      <c r="BN457" s="411">
        <f t="shared" si="145"/>
        <v>0</v>
      </c>
      <c r="BO457" s="412">
        <f t="shared" si="146"/>
        <v>0</v>
      </c>
      <c r="BP457" s="94" t="str">
        <f t="shared" si="147"/>
        <v/>
      </c>
      <c r="BQ457" s="414" t="str">
        <f>IF(AND(BS457=1,BT457=1,SUMIF($C457:$C$525,$C457,$AJ457:$AJ$525)=$AJ457),$AJ457,IF($BV457&gt;0,$BV457,IF(AND(COUNTIF($C$11:$C456,$C457)&gt;=1,COUNTIF($D456:$D456,$D457)&gt;=1),"",IF(AND(SUMIF($C457:$C$525,$C457,$AJ457:$AJ$525)&gt;$AJ457,SUMIF($D457:$D$525,$D457,$AJ457:$AJ$525)&gt;$AJ457),SUMIF($C457:$C$525,$C457,$AJ457:$AJ$525),""))))</f>
        <v/>
      </c>
      <c r="BS457" s="409">
        <f>COUNTIFS('ZASOBY N'!$B456:$B$525,'ZASOBY N'!$B456,'ZASOBY N'!$C456:'ZASOBY N'!$C$525,'ZASOBY N'!$C456,'ZASOBY N'!$D456:'ZASOBY N'!$D$525,'ZASOBY N'!$D456,'ZASOBY N'!$H456:'ZASOBY N'!$H$525,'ZASOBY N'!$H456 )</f>
        <v>0</v>
      </c>
      <c r="BT457" s="410">
        <f>COUNTIFS('ZASOBY N'!$B$10:$B456,'ZASOBY N'!$B456,'ZASOBY N'!$C$10:'ZASOBY N'!$C456,'ZASOBY N'!$C456,'ZASOBY N'!$D$10:'ZASOBY N'!$D456,'ZASOBY N'!$D456,'ZASOBY N'!$H$10:'ZASOBY N'!$H456,'ZASOBY N'!$H456 )</f>
        <v>0</v>
      </c>
      <c r="BU457" s="411">
        <f t="shared" si="148"/>
        <v>0</v>
      </c>
      <c r="BV457" s="412">
        <f t="shared" si="149"/>
        <v>0</v>
      </c>
      <c r="BW457" s="94" t="s">
        <v>499</v>
      </c>
      <c r="BX457" s="414" t="str">
        <f>IF(AND(BZ457=1,CA457=1,SUMIF($C457:$C$525,$C457,$AI457:$AI$525)=$AI457),$AI457,IF($CC457&gt;0,$CC457,IF(AND(COUNTIF($C$11:$C456,$C457)&gt;=1,COUNTIF($D456:$D456,$D457)&gt;=1),"",IF(AND(SUMIF($C457:$C$525,$C457,$AI457:$AI$525)&gt;$AI457,SUMIF($D457:$D$525,$D457,$AI457:$AI$525)&gt;$IG457),_xlfn.AGGREGATE(14,4,$CB$11:$CB$31*($C$11:$C$31=$C457),1),""))))</f>
        <v/>
      </c>
      <c r="BZ457" s="409">
        <f>COUNTIFS('ZASOBY N'!$B456:$B$525,'ZASOBY N'!$B456,'ZASOBY N'!$C456:'ZASOBY N'!$C$525,'ZASOBY N'!$C456,'ZASOBY N'!$D456:'ZASOBY N'!$D$525,'ZASOBY N'!$D456,'ZASOBY N'!$H456:'ZASOBY N'!$H$525,'ZASOBY N'!$H456 )</f>
        <v>0</v>
      </c>
      <c r="CA457" s="410">
        <f>COUNTIFS('ZASOBY N'!$B$10:$B456,'ZASOBY N'!$B456,'ZASOBY N'!$C$10:'ZASOBY N'!$C456,'ZASOBY N'!$C456,'ZASOBY N'!$D$10:'ZASOBY N'!$D456,'ZASOBY N'!$D456,'ZASOBY N'!$H$10:'ZASOBY N'!$H456,'ZASOBY N'!$H456 )</f>
        <v>0</v>
      </c>
      <c r="CB457" s="411">
        <f t="shared" si="150"/>
        <v>0</v>
      </c>
      <c r="CC457" s="412">
        <f t="shared" si="151"/>
        <v>0</v>
      </c>
      <c r="CE457" s="414" t="str">
        <f>IF(AND(CG457=1,CH457=1,SUMIF($C457:$C$525,$C457,$AH457:$AH$525)=$AH457),$AH457,IF($CJ457&gt;0,$CJ457,IF(AND(COUNTIF($C$11:$C456,$C457)&gt;=1,COUNTIF($D456:$D456,$D457)&gt;=1),"",IF(AND(SUMIF($C457:$C$525,$C457,$AH457:$AH$525)&gt;$AH457,SUMIF($D457:$D$525,$D457,$AH457:$AH$525)&gt;$AH457),_xlfn.AGGREGATE(14,4,$CI$11:$CI$31*($C$11:$C$31=$C457),1),""))))</f>
        <v/>
      </c>
      <c r="CG457" s="409">
        <f>COUNTIFS('ZASOBY N'!$B456:$B$525,'ZASOBY N'!$B456,'ZASOBY N'!$C456:'ZASOBY N'!$C$525,'ZASOBY N'!$C456,'ZASOBY N'!$D456:'ZASOBY N'!$D$525,'ZASOBY N'!$D456,'ZASOBY N'!$H456:'ZASOBY N'!$H$525,'ZASOBY N'!$H456 )</f>
        <v>0</v>
      </c>
      <c r="CH457" s="410">
        <f>COUNTIFS('ZASOBY N'!$B$10:$B456,'ZASOBY N'!$B456,'ZASOBY N'!$C$10:'ZASOBY N'!$C456,'ZASOBY N'!$C456,'ZASOBY N'!$D$10:'ZASOBY N'!$D456,'ZASOBY N'!$D456,'ZASOBY N'!$H$10:'ZASOBY N'!$H456,'ZASOBY N'!$H456 )</f>
        <v>0</v>
      </c>
      <c r="CI457" s="411">
        <f t="shared" si="152"/>
        <v>0</v>
      </c>
      <c r="CJ457" s="412">
        <f t="shared" si="153"/>
        <v>0</v>
      </c>
      <c r="CL457" s="414" t="str">
        <f>IF(AND(CN457=1,CO457=1,SUMIF($C457:$C$525,$C457,$AG457:$AG$525)=$AG457),$AG457,IF($CQ457&gt;0,$CQ457,IF(AND(COUNTIF($C$11:$C456,$C457)&gt;=1,COUNTIF($D456:$D456,$D457)&gt;=1),"",IF(AND(SUMIF($C457:$C$525,$C457,$AG457:$AG$525)&gt;$AG457,SUMIF($D457:$D$525,$D457,$AG457:$AG$525)&gt;$AG457),_xlfn.AGGREGATE(14,4,$CP$11:$CP$31*($C$11:$C$31=$C457),1),""))))</f>
        <v/>
      </c>
      <c r="CN457" s="409">
        <f>COUNTIFS('ZASOBY N'!$B456:$B$525,'ZASOBY N'!$B456,'ZASOBY N'!$C456:'ZASOBY N'!$C$525,'ZASOBY N'!$C456,'ZASOBY N'!$D456:'ZASOBY N'!$D$525,'ZASOBY N'!$D456,'ZASOBY N'!$H456:'ZASOBY N'!$H$525,'ZASOBY N'!$H456 )</f>
        <v>0</v>
      </c>
      <c r="CO457" s="410">
        <f>COUNTIFS('ZASOBY N'!$B$10:$B456,'ZASOBY N'!$B456,'ZASOBY N'!$C$10:'ZASOBY N'!$C456,'ZASOBY N'!$C456,'ZASOBY N'!$D$10:'ZASOBY N'!$D456,'ZASOBY N'!$D456,'ZASOBY N'!$H$10:'ZASOBY N'!$H456,'ZASOBY N'!$H456 )</f>
        <v>0</v>
      </c>
      <c r="CP457" s="411">
        <f t="shared" si="154"/>
        <v>0</v>
      </c>
      <c r="CQ457" s="412">
        <f t="shared" si="155"/>
        <v>0</v>
      </c>
      <c r="CS457" s="414" t="str">
        <f>IF(AND(CU457=1,CV457=1,SUMIF($C457:$C$525,$C457,$AF457:$AF$525)=$AF457),$AF457,IF($CX457&gt;0,$CX457,IF(AND(COUNTIF($C$11:$C456,$C457)&gt;=1,COUNTIF($D456:$D456,$D457)&gt;=1),"",IF(AND(SUMIF($C457:$C$525,$C457,$AF457:$AF$525)&gt;$AF457,SUMIF($D457:$D$525,$D457,$AF457:$AF$525)&gt;$AF457),_xlfn.AGGREGATE(14,4,$CW$11:$CW$31*($C$11:$C$31=$C457),1),""))))</f>
        <v/>
      </c>
      <c r="CU457" s="409">
        <f>COUNTIFS('ZASOBY N'!$B456:$B$525,'ZASOBY N'!$B456,'ZASOBY N'!$C456:'ZASOBY N'!$C$525,'ZASOBY N'!$C456,'ZASOBY N'!$D456:'ZASOBY N'!$D$525,'ZASOBY N'!$D456,'ZASOBY N'!$H456:'ZASOBY N'!$H$525,'ZASOBY N'!$H456 )</f>
        <v>0</v>
      </c>
      <c r="CV457" s="410">
        <f>COUNTIFS('ZASOBY N'!$B$10:$B456,'ZASOBY N'!$B456,'ZASOBY N'!$C$10:'ZASOBY N'!$C456,'ZASOBY N'!$C456,'ZASOBY N'!$D$10:'ZASOBY N'!$D456,'ZASOBY N'!$D456,'ZASOBY N'!$H$10:'ZASOBY N'!$H456,'ZASOBY N'!$H456 )</f>
        <v>0</v>
      </c>
      <c r="CW457" s="411">
        <f t="shared" si="156"/>
        <v>0</v>
      </c>
      <c r="CX457" s="412">
        <f t="shared" si="157"/>
        <v>0</v>
      </c>
      <c r="CZ457" s="414" t="str">
        <f>IF(AND(DB457=1,DC457=1,SUMIF($C457:$C$525,$C457,$AE457:$AE$525)=$AE457),$AE457,IF($DE457&gt;0,$DE457,IF(AND(COUNTIF($C$11:$C456,$C457)&gt;=1,COUNTIF($D456:$D456,$D457)&gt;=1),"",IF(AND(SUMIF($C457:$C$525,$C457,$AE457:$AE$525)&gt;$AE457,SUMIF($D457:$D$525,$D457,$AE457:$AE$525)&gt;$AE457),_xlfn.AGGREGATE(14,4,$DD$11:$DD$31*($C$11:$C$31=$C457),1),""))))</f>
        <v/>
      </c>
      <c r="DB457" s="409">
        <f>COUNTIFS('ZASOBY N'!$B456:$B$525,'ZASOBY N'!$B456,'ZASOBY N'!$C456:'ZASOBY N'!$C$525,'ZASOBY N'!$C456,'ZASOBY N'!$D456:'ZASOBY N'!$D$525,'ZASOBY N'!$D456,'ZASOBY N'!$H456:'ZASOBY N'!$H$525,'ZASOBY N'!$H456 )</f>
        <v>0</v>
      </c>
      <c r="DC457" s="410">
        <f>COUNTIFS('ZASOBY N'!$B$10:$B456,'ZASOBY N'!$B456,'ZASOBY N'!$C$10:'ZASOBY N'!$C456,'ZASOBY N'!$C456,'ZASOBY N'!$D$10:'ZASOBY N'!$D456,'ZASOBY N'!$D456,'ZASOBY N'!$H$10:'ZASOBY N'!$H456,'ZASOBY N'!$H456 )</f>
        <v>0</v>
      </c>
      <c r="DD457" s="411">
        <f t="shared" si="158"/>
        <v>0</v>
      </c>
      <c r="DE457" s="412">
        <f t="shared" si="159"/>
        <v>0</v>
      </c>
      <c r="DF457" s="399" t="str">
        <f>IF(AND(DI457=1,DJ457=1,SUMIF($C457:$C$525,$C457,$AD457:$AD$525)=$AD457),$AD457,IF($DL457&gt;0,$DL457,IF(B457="","",IF(AND(COUNTIF($C$11:$C456,$C457)&gt;=1,COUNTIF($D456:$D456,$D457)&gt;=1,COUNTIF($Z454:$Z456,$C457)=0),"",IF(AND(COUNTIF($C$11:$C456,$C457)&gt;=1,COUNTIF($D456:$D456,$D457)&gt;=1),"UJĘTO WYŻEJ",IF(AND(SUMIF($C457:$C$525,$C457,$AD457:$AD$525)&gt;$AD457,SUMIF($D457:$D$525,$D457,$AD457:$AD$525)&gt;$AD457),_xlfn.AGGREGATE(14,4,$DK$11:$DK$31*($C$11:$C$31=$C457),1),""))))))</f>
        <v/>
      </c>
      <c r="DG457" s="414" t="str">
        <f>IF(AND(DI457=1,DJ457=1,SUMIF($C457:$C$525,$C457,$AD457:$AD$525)=$AD457),$AD457,IF($DL457&gt;0,$DL457,IF(AND(COUNTIF($C$11:$C456,$C457)&gt;=1,COUNTIF($D456:$D456,$D457)&gt;=1),"",IF(AND(SUMIF($C457:$C$525,$C457,$AD457:$AD$525)&gt;$AD457,SUMIF($D457:$D$525,$D457,$AD457:$AD$525)&gt;$AD457),_xlfn.AGGREGATE(14,4,$DK$11:$DK$31*($C$11:$C$31=$C457),1),""))))</f>
        <v/>
      </c>
      <c r="DI457" s="409">
        <f>COUNTIFS('ZASOBY N'!$B456:$B$525,'ZASOBY N'!$B456,'ZASOBY N'!$C456:'ZASOBY N'!$C$525,'ZASOBY N'!$C456,'ZASOBY N'!$D456:'ZASOBY N'!$D$525,'ZASOBY N'!$D456,'ZASOBY N'!$H456:'ZASOBY N'!$H$525,'ZASOBY N'!$H456 )</f>
        <v>0</v>
      </c>
      <c r="DJ457" s="410">
        <f>COUNTIFS('ZASOBY N'!$B$10:$B456,'ZASOBY N'!$B456,'ZASOBY N'!$C$10:'ZASOBY N'!$C456,'ZASOBY N'!$C456,'ZASOBY N'!$D$10:'ZASOBY N'!$D456,'ZASOBY N'!$D456,'ZASOBY N'!$H$10:'ZASOBY N'!$H456,'ZASOBY N'!$H456 )</f>
        <v>0</v>
      </c>
      <c r="DK457" s="411">
        <f t="shared" si="160"/>
        <v>0</v>
      </c>
      <c r="DL457" s="412">
        <f t="shared" si="161"/>
        <v>0</v>
      </c>
    </row>
    <row r="458" spans="1:116" ht="18.899999999999999" customHeight="1" x14ac:dyDescent="0.3">
      <c r="A458" s="219"/>
      <c r="B458" s="152" t="str">
        <f>IF('ZASOBY N'!A457="","",'ZASOBY N'!A457)</f>
        <v/>
      </c>
      <c r="C458" s="462" t="str">
        <f>IF('ZASOBY N'!C457="","",'ZASOBY N'!C457)</f>
        <v/>
      </c>
      <c r="D458" s="137" t="str">
        <f>IF('ZASOBY N'!B457="","",'ZASOBY N'!B457)</f>
        <v/>
      </c>
      <c r="E458" s="138"/>
      <c r="F458" s="356" t="str">
        <f>IF('ZASOBY N'!D457="","",'ZASOBY N'!D457)</f>
        <v/>
      </c>
      <c r="G458" s="220" t="str">
        <f>IF('ZASOBY N'!G457="","",'ZASOBY N'!G457)</f>
        <v/>
      </c>
      <c r="H458" s="221" t="str">
        <f>IF('ZASOBY N'!F457="","",'ZASOBY N'!F457)</f>
        <v/>
      </c>
      <c r="I458" s="221" t="str">
        <f>IF('ZASOBY N'!G457="","",'ZASOBY N'!G457)</f>
        <v/>
      </c>
      <c r="J458" s="221" t="str">
        <f>IF('ZASOBY N'!H457="","",'ZASOBY N'!H457)</f>
        <v/>
      </c>
      <c r="K458" s="214">
        <v>0</v>
      </c>
      <c r="L458" s="214">
        <v>0</v>
      </c>
      <c r="M458" s="214">
        <v>0</v>
      </c>
      <c r="N458" s="222" t="str">
        <f>IF('ZASOBY N'!BD457="x","",IF(W458="","",'ZASOBY N'!E457))</f>
        <v/>
      </c>
      <c r="O458" s="223">
        <v>0</v>
      </c>
      <c r="P458" s="223">
        <v>0</v>
      </c>
      <c r="Q458" s="226" t="str">
        <f>IF($N458="","",'UPR BILANS N'!G458*'UPR BILANS N'!N458)</f>
        <v/>
      </c>
      <c r="R458" s="225" t="str">
        <f>IF($N458="","",'ZASOBY N'!O457)</f>
        <v/>
      </c>
      <c r="S458" s="225" t="str">
        <f>IF($N458="","",IF('ZASOBY N'!Q457="",0,'ZASOBY N'!Q457))</f>
        <v/>
      </c>
      <c r="T458" s="225" t="str">
        <f>IF($N458="","",'ZASOBY N'!V457)</f>
        <v/>
      </c>
      <c r="U458" s="225" t="str">
        <f>IF($N458="","",IF('ZASOBY N'!AG457="",0,'ZASOBY N'!AG457))</f>
        <v/>
      </c>
      <c r="V458" s="225" t="str">
        <f>IF($N458="","",IF(NN!P460="",0,NN!P460))</f>
        <v/>
      </c>
      <c r="W458" s="225" t="str">
        <f t="shared" si="162"/>
        <v/>
      </c>
      <c r="X458" s="226" t="str">
        <f t="shared" si="165"/>
        <v/>
      </c>
      <c r="Y458" s="225" t="str">
        <f>IF('ZASOBY N'!AU457="","",IF(C458&lt;&gt;C457,'ZASOBY N'!AU457,IF(D458&lt;&gt;D457,'ZASOBY N'!AU457,IF(F458&lt;&gt;F457,'ZASOBY N'!AU457,IF(G458&lt;&gt;G457,'ZASOBY N'!AU457,IF(J458&lt;&gt;J457,'ZASOBY N'!AU457,IF(NN!AC460="","",IF(AND(C457=C458,H457=H458,J457=J458,NN!AC460&gt;0),"",IF(AND(C458=C459,H458=DO456,NN!CW458&gt;0),'ZASOBY N'!AU457,'ZASOBY N'!AU457)))))))))</f>
        <v/>
      </c>
      <c r="Z458" s="225" t="str">
        <f t="shared" si="163"/>
        <v/>
      </c>
      <c r="AA458" s="227" t="str">
        <f t="shared" si="144"/>
        <v/>
      </c>
      <c r="AB458" s="400" t="str">
        <f t="shared" si="164"/>
        <v/>
      </c>
      <c r="AC458" s="228" t="str">
        <f t="shared" si="143"/>
        <v/>
      </c>
      <c r="AD458" s="222">
        <f>IF(B458="",0,IF(F458="",0,INDEX(POBRANIE_!$B$6:$F$101,MATCH('UPR BILANS N'!$F458,POBRANIE_!$A$6:$A$101,0),2)))</f>
        <v>0</v>
      </c>
      <c r="AE458" s="224">
        <f>IF(OR('ZASOBY N'!G457="",'ZASOBY N'!E457=""),0,IF(B458="",0,'ZASOBY N'!G457*'ZASOBY N'!E457))</f>
        <v>0</v>
      </c>
      <c r="AF458" s="225">
        <f>IF('ZASOBY N'!O457="",0,'ZASOBY N'!O457)</f>
        <v>0</v>
      </c>
      <c r="AG458" s="225">
        <f>IF('ZASOBY N'!Q457="",0,'ZASOBY N'!Q457)</f>
        <v>0</v>
      </c>
      <c r="AH458" s="225">
        <f>IF('ZASOBY N'!V457="",0,'ZASOBY N'!V457)</f>
        <v>0</v>
      </c>
      <c r="AI458" s="225">
        <f>IF('ZASOBY N'!AG457="",0,'ZASOBY N'!AG457)</f>
        <v>0</v>
      </c>
      <c r="AJ458" s="225">
        <f>IF(NN!P460="",0,IF(NN!P460="BRAK kol.7","BRAK BADAŃ",NN!P460))</f>
        <v>0</v>
      </c>
      <c r="AK458" s="225">
        <f>IF(NN!AC460="",0,IF(NN!AC460="BRAK kol.7","BRAK BADAŃ",NN!AC460))</f>
        <v>0</v>
      </c>
      <c r="BJ458" s="414" t="str">
        <f>IF(AND(BL458=1,BM458=1,SUMIF($C458:$C$525,$C458,$AK458:$AK$525)=$AK458),$AK458,IF($BO458&gt;0,$BO458,IF(AND(COUNTIF($C$11:$C457,$C458)&gt;=1,COUNTIF($D457:$D457,$D458)&gt;=1),"",IF(AND(SUMIF($C458:$C$525,$C458,$AK458:$AK$525)&gt;=$AK458,SUMIF($D458:$D$525,$D458,$AK458:$AK$525)&gt;=$AK458),SUMIF($C458:$C$525,$C458,$AK458:$AK$525),""))))</f>
        <v/>
      </c>
      <c r="BL458" s="409">
        <f>COUNTIFS('ZASOBY N'!$B457:$B$525,'ZASOBY N'!$B457,'ZASOBY N'!$C457:'ZASOBY N'!$C$525,'ZASOBY N'!$C457,'ZASOBY N'!$D457:'ZASOBY N'!$D$525,'ZASOBY N'!$D457,'ZASOBY N'!$H457:'ZASOBY N'!$H$525,'ZASOBY N'!$H457 )</f>
        <v>0</v>
      </c>
      <c r="BM458" s="410">
        <f>COUNTIFS('ZASOBY N'!$B$10:$B457,'ZASOBY N'!$B457,'ZASOBY N'!$C$10:'ZASOBY N'!$C457,'ZASOBY N'!$C457,'ZASOBY N'!$D$10:'ZASOBY N'!$D457,'ZASOBY N'!$D457,'ZASOBY N'!$H$10:'ZASOBY N'!$H457,'ZASOBY N'!$H457 )</f>
        <v>0</v>
      </c>
      <c r="BN458" s="411">
        <f t="shared" si="145"/>
        <v>0</v>
      </c>
      <c r="BO458" s="412">
        <f t="shared" si="146"/>
        <v>0</v>
      </c>
      <c r="BP458" s="94" t="str">
        <f t="shared" si="147"/>
        <v/>
      </c>
      <c r="BQ458" s="414" t="str">
        <f>IF(AND(BS458=1,BT458=1,SUMIF($C458:$C$525,$C458,$AJ458:$AJ$525)=$AJ458),$AJ458,IF($BV458&gt;0,$BV458,IF(AND(COUNTIF($C$11:$C457,$C458)&gt;=1,COUNTIF($D457:$D457,$D458)&gt;=1),"",IF(AND(SUMIF($C458:$C$525,$C458,$AJ458:$AJ$525)&gt;$AJ458,SUMIF($D458:$D$525,$D458,$AJ458:$AJ$525)&gt;$AJ458),SUMIF($C458:$C$525,$C458,$AJ458:$AJ$525),""))))</f>
        <v/>
      </c>
      <c r="BS458" s="409">
        <f>COUNTIFS('ZASOBY N'!$B457:$B$525,'ZASOBY N'!$B457,'ZASOBY N'!$C457:'ZASOBY N'!$C$525,'ZASOBY N'!$C457,'ZASOBY N'!$D457:'ZASOBY N'!$D$525,'ZASOBY N'!$D457,'ZASOBY N'!$H457:'ZASOBY N'!$H$525,'ZASOBY N'!$H457 )</f>
        <v>0</v>
      </c>
      <c r="BT458" s="410">
        <f>COUNTIFS('ZASOBY N'!$B$10:$B457,'ZASOBY N'!$B457,'ZASOBY N'!$C$10:'ZASOBY N'!$C457,'ZASOBY N'!$C457,'ZASOBY N'!$D$10:'ZASOBY N'!$D457,'ZASOBY N'!$D457,'ZASOBY N'!$H$10:'ZASOBY N'!$H457,'ZASOBY N'!$H457 )</f>
        <v>0</v>
      </c>
      <c r="BU458" s="411">
        <f t="shared" si="148"/>
        <v>0</v>
      </c>
      <c r="BV458" s="412">
        <f t="shared" si="149"/>
        <v>0</v>
      </c>
      <c r="BW458" s="94" t="s">
        <v>499</v>
      </c>
      <c r="BX458" s="414" t="str">
        <f>IF(AND(BZ458=1,CA458=1,SUMIF($C458:$C$525,$C458,$AI458:$AI$525)=$AI458),$AI458,IF($CC458&gt;0,$CC458,IF(AND(COUNTIF($C$11:$C457,$C458)&gt;=1,COUNTIF($D457:$D457,$D458)&gt;=1),"",IF(AND(SUMIF($C458:$C$525,$C458,$AI458:$AI$525)&gt;$AI458,SUMIF($D458:$D$525,$D458,$AI458:$AI$525)&gt;$IG458),_xlfn.AGGREGATE(14,4,$CB$11:$CB$31*($C$11:$C$31=$C458),1),""))))</f>
        <v/>
      </c>
      <c r="BZ458" s="409">
        <f>COUNTIFS('ZASOBY N'!$B457:$B$525,'ZASOBY N'!$B457,'ZASOBY N'!$C457:'ZASOBY N'!$C$525,'ZASOBY N'!$C457,'ZASOBY N'!$D457:'ZASOBY N'!$D$525,'ZASOBY N'!$D457,'ZASOBY N'!$H457:'ZASOBY N'!$H$525,'ZASOBY N'!$H457 )</f>
        <v>0</v>
      </c>
      <c r="CA458" s="410">
        <f>COUNTIFS('ZASOBY N'!$B$10:$B457,'ZASOBY N'!$B457,'ZASOBY N'!$C$10:'ZASOBY N'!$C457,'ZASOBY N'!$C457,'ZASOBY N'!$D$10:'ZASOBY N'!$D457,'ZASOBY N'!$D457,'ZASOBY N'!$H$10:'ZASOBY N'!$H457,'ZASOBY N'!$H457 )</f>
        <v>0</v>
      </c>
      <c r="CB458" s="411">
        <f t="shared" si="150"/>
        <v>0</v>
      </c>
      <c r="CC458" s="412">
        <f t="shared" si="151"/>
        <v>0</v>
      </c>
      <c r="CE458" s="414" t="str">
        <f>IF(AND(CG458=1,CH458=1,SUMIF($C458:$C$525,$C458,$AH458:$AH$525)=$AH458),$AH458,IF($CJ458&gt;0,$CJ458,IF(AND(COUNTIF($C$11:$C457,$C458)&gt;=1,COUNTIF($D457:$D457,$D458)&gt;=1),"",IF(AND(SUMIF($C458:$C$525,$C458,$AH458:$AH$525)&gt;$AH458,SUMIF($D458:$D$525,$D458,$AH458:$AH$525)&gt;$AH458),_xlfn.AGGREGATE(14,4,$CI$11:$CI$31*($C$11:$C$31=$C458),1),""))))</f>
        <v/>
      </c>
      <c r="CG458" s="409">
        <f>COUNTIFS('ZASOBY N'!$B457:$B$525,'ZASOBY N'!$B457,'ZASOBY N'!$C457:'ZASOBY N'!$C$525,'ZASOBY N'!$C457,'ZASOBY N'!$D457:'ZASOBY N'!$D$525,'ZASOBY N'!$D457,'ZASOBY N'!$H457:'ZASOBY N'!$H$525,'ZASOBY N'!$H457 )</f>
        <v>0</v>
      </c>
      <c r="CH458" s="410">
        <f>COUNTIFS('ZASOBY N'!$B$10:$B457,'ZASOBY N'!$B457,'ZASOBY N'!$C$10:'ZASOBY N'!$C457,'ZASOBY N'!$C457,'ZASOBY N'!$D$10:'ZASOBY N'!$D457,'ZASOBY N'!$D457,'ZASOBY N'!$H$10:'ZASOBY N'!$H457,'ZASOBY N'!$H457 )</f>
        <v>0</v>
      </c>
      <c r="CI458" s="411">
        <f t="shared" si="152"/>
        <v>0</v>
      </c>
      <c r="CJ458" s="412">
        <f t="shared" si="153"/>
        <v>0</v>
      </c>
      <c r="CL458" s="414" t="str">
        <f>IF(AND(CN458=1,CO458=1,SUMIF($C458:$C$525,$C458,$AG458:$AG$525)=$AG458),$AG458,IF($CQ458&gt;0,$CQ458,IF(AND(COUNTIF($C$11:$C457,$C458)&gt;=1,COUNTIF($D457:$D457,$D458)&gt;=1),"",IF(AND(SUMIF($C458:$C$525,$C458,$AG458:$AG$525)&gt;$AG458,SUMIF($D458:$D$525,$D458,$AG458:$AG$525)&gt;$AG458),_xlfn.AGGREGATE(14,4,$CP$11:$CP$31*($C$11:$C$31=$C458),1),""))))</f>
        <v/>
      </c>
      <c r="CN458" s="409">
        <f>COUNTIFS('ZASOBY N'!$B457:$B$525,'ZASOBY N'!$B457,'ZASOBY N'!$C457:'ZASOBY N'!$C$525,'ZASOBY N'!$C457,'ZASOBY N'!$D457:'ZASOBY N'!$D$525,'ZASOBY N'!$D457,'ZASOBY N'!$H457:'ZASOBY N'!$H$525,'ZASOBY N'!$H457 )</f>
        <v>0</v>
      </c>
      <c r="CO458" s="410">
        <f>COUNTIFS('ZASOBY N'!$B$10:$B457,'ZASOBY N'!$B457,'ZASOBY N'!$C$10:'ZASOBY N'!$C457,'ZASOBY N'!$C457,'ZASOBY N'!$D$10:'ZASOBY N'!$D457,'ZASOBY N'!$D457,'ZASOBY N'!$H$10:'ZASOBY N'!$H457,'ZASOBY N'!$H457 )</f>
        <v>0</v>
      </c>
      <c r="CP458" s="411">
        <f t="shared" si="154"/>
        <v>0</v>
      </c>
      <c r="CQ458" s="412">
        <f t="shared" si="155"/>
        <v>0</v>
      </c>
      <c r="CS458" s="414" t="str">
        <f>IF(AND(CU458=1,CV458=1,SUMIF($C458:$C$525,$C458,$AF458:$AF$525)=$AF458),$AF458,IF($CX458&gt;0,$CX458,IF(AND(COUNTIF($C$11:$C457,$C458)&gt;=1,COUNTIF($D457:$D457,$D458)&gt;=1),"",IF(AND(SUMIF($C458:$C$525,$C458,$AF458:$AF$525)&gt;$AF458,SUMIF($D458:$D$525,$D458,$AF458:$AF$525)&gt;$AF458),_xlfn.AGGREGATE(14,4,$CW$11:$CW$31*($C$11:$C$31=$C458),1),""))))</f>
        <v/>
      </c>
      <c r="CU458" s="409">
        <f>COUNTIFS('ZASOBY N'!$B457:$B$525,'ZASOBY N'!$B457,'ZASOBY N'!$C457:'ZASOBY N'!$C$525,'ZASOBY N'!$C457,'ZASOBY N'!$D457:'ZASOBY N'!$D$525,'ZASOBY N'!$D457,'ZASOBY N'!$H457:'ZASOBY N'!$H$525,'ZASOBY N'!$H457 )</f>
        <v>0</v>
      </c>
      <c r="CV458" s="410">
        <f>COUNTIFS('ZASOBY N'!$B$10:$B457,'ZASOBY N'!$B457,'ZASOBY N'!$C$10:'ZASOBY N'!$C457,'ZASOBY N'!$C457,'ZASOBY N'!$D$10:'ZASOBY N'!$D457,'ZASOBY N'!$D457,'ZASOBY N'!$H$10:'ZASOBY N'!$H457,'ZASOBY N'!$H457 )</f>
        <v>0</v>
      </c>
      <c r="CW458" s="411">
        <f t="shared" si="156"/>
        <v>0</v>
      </c>
      <c r="CX458" s="412">
        <f t="shared" si="157"/>
        <v>0</v>
      </c>
      <c r="CZ458" s="414" t="str">
        <f>IF(AND(DB458=1,DC458=1,SUMIF($C458:$C$525,$C458,$AE458:$AE$525)=$AE458),$AE458,IF($DE458&gt;0,$DE458,IF(AND(COUNTIF($C$11:$C457,$C458)&gt;=1,COUNTIF($D457:$D457,$D458)&gt;=1),"",IF(AND(SUMIF($C458:$C$525,$C458,$AE458:$AE$525)&gt;$AE458,SUMIF($D458:$D$525,$D458,$AE458:$AE$525)&gt;$AE458),_xlfn.AGGREGATE(14,4,$DD$11:$DD$31*($C$11:$C$31=$C458),1),""))))</f>
        <v/>
      </c>
      <c r="DB458" s="409">
        <f>COUNTIFS('ZASOBY N'!$B457:$B$525,'ZASOBY N'!$B457,'ZASOBY N'!$C457:'ZASOBY N'!$C$525,'ZASOBY N'!$C457,'ZASOBY N'!$D457:'ZASOBY N'!$D$525,'ZASOBY N'!$D457,'ZASOBY N'!$H457:'ZASOBY N'!$H$525,'ZASOBY N'!$H457 )</f>
        <v>0</v>
      </c>
      <c r="DC458" s="410">
        <f>COUNTIFS('ZASOBY N'!$B$10:$B457,'ZASOBY N'!$B457,'ZASOBY N'!$C$10:'ZASOBY N'!$C457,'ZASOBY N'!$C457,'ZASOBY N'!$D$10:'ZASOBY N'!$D457,'ZASOBY N'!$D457,'ZASOBY N'!$H$10:'ZASOBY N'!$H457,'ZASOBY N'!$H457 )</f>
        <v>0</v>
      </c>
      <c r="DD458" s="411">
        <f t="shared" si="158"/>
        <v>0</v>
      </c>
      <c r="DE458" s="412">
        <f t="shared" si="159"/>
        <v>0</v>
      </c>
      <c r="DF458" s="399" t="str">
        <f>IF(AND(DI458=1,DJ458=1,SUMIF($C458:$C$525,$C458,$AD458:$AD$525)=$AD458),$AD458,IF($DL458&gt;0,$DL458,IF(B458="","",IF(AND(COUNTIF($C$11:$C457,$C458)&gt;=1,COUNTIF($D457:$D457,$D458)&gt;=1,COUNTIF($Z455:$Z457,$C458)=0),"",IF(AND(COUNTIF($C$11:$C457,$C458)&gt;=1,COUNTIF($D457:$D457,$D458)&gt;=1),"UJĘTO WYŻEJ",IF(AND(SUMIF($C458:$C$525,$C458,$AD458:$AD$525)&gt;$AD458,SUMIF($D458:$D$525,$D458,$AD458:$AD$525)&gt;$AD458),_xlfn.AGGREGATE(14,4,$DK$11:$DK$31*($C$11:$C$31=$C458),1),""))))))</f>
        <v/>
      </c>
      <c r="DG458" s="414" t="str">
        <f>IF(AND(DI458=1,DJ458=1,SUMIF($C458:$C$525,$C458,$AD458:$AD$525)=$AD458),$AD458,IF($DL458&gt;0,$DL458,IF(AND(COUNTIF($C$11:$C457,$C458)&gt;=1,COUNTIF($D457:$D457,$D458)&gt;=1),"",IF(AND(SUMIF($C458:$C$525,$C458,$AD458:$AD$525)&gt;$AD458,SUMIF($D458:$D$525,$D458,$AD458:$AD$525)&gt;$AD458),_xlfn.AGGREGATE(14,4,$DK$11:$DK$31*($C$11:$C$31=$C458),1),""))))</f>
        <v/>
      </c>
      <c r="DI458" s="409">
        <f>COUNTIFS('ZASOBY N'!$B457:$B$525,'ZASOBY N'!$B457,'ZASOBY N'!$C457:'ZASOBY N'!$C$525,'ZASOBY N'!$C457,'ZASOBY N'!$D457:'ZASOBY N'!$D$525,'ZASOBY N'!$D457,'ZASOBY N'!$H457:'ZASOBY N'!$H$525,'ZASOBY N'!$H457 )</f>
        <v>0</v>
      </c>
      <c r="DJ458" s="410">
        <f>COUNTIFS('ZASOBY N'!$B$10:$B457,'ZASOBY N'!$B457,'ZASOBY N'!$C$10:'ZASOBY N'!$C457,'ZASOBY N'!$C457,'ZASOBY N'!$D$10:'ZASOBY N'!$D457,'ZASOBY N'!$D457,'ZASOBY N'!$H$10:'ZASOBY N'!$H457,'ZASOBY N'!$H457 )</f>
        <v>0</v>
      </c>
      <c r="DK458" s="411">
        <f t="shared" si="160"/>
        <v>0</v>
      </c>
      <c r="DL458" s="412">
        <f t="shared" si="161"/>
        <v>0</v>
      </c>
    </row>
    <row r="459" spans="1:116" ht="18.899999999999999" customHeight="1" x14ac:dyDescent="0.3">
      <c r="A459" s="219"/>
      <c r="B459" s="152" t="str">
        <f>IF('ZASOBY N'!A458="","",'ZASOBY N'!A458)</f>
        <v/>
      </c>
      <c r="C459" s="462" t="str">
        <f>IF('ZASOBY N'!C458="","",'ZASOBY N'!C458)</f>
        <v/>
      </c>
      <c r="D459" s="137" t="str">
        <f>IF('ZASOBY N'!B458="","",'ZASOBY N'!B458)</f>
        <v/>
      </c>
      <c r="E459" s="138"/>
      <c r="F459" s="356" t="str">
        <f>IF('ZASOBY N'!D458="","",'ZASOBY N'!D458)</f>
        <v/>
      </c>
      <c r="G459" s="220" t="str">
        <f>IF('ZASOBY N'!G458="","",'ZASOBY N'!G458)</f>
        <v/>
      </c>
      <c r="H459" s="221" t="str">
        <f>IF('ZASOBY N'!F458="","",'ZASOBY N'!F458)</f>
        <v/>
      </c>
      <c r="I459" s="221" t="str">
        <f>IF('ZASOBY N'!G458="","",'ZASOBY N'!G458)</f>
        <v/>
      </c>
      <c r="J459" s="221" t="str">
        <f>IF('ZASOBY N'!H458="","",'ZASOBY N'!H458)</f>
        <v/>
      </c>
      <c r="K459" s="214">
        <v>0</v>
      </c>
      <c r="L459" s="214">
        <v>0</v>
      </c>
      <c r="M459" s="214">
        <v>0</v>
      </c>
      <c r="N459" s="222" t="str">
        <f>IF('ZASOBY N'!BD458="x","",IF(W459="","",'ZASOBY N'!E458))</f>
        <v/>
      </c>
      <c r="O459" s="223">
        <v>0</v>
      </c>
      <c r="P459" s="223">
        <v>0</v>
      </c>
      <c r="Q459" s="226" t="str">
        <f>IF($N459="","",'UPR BILANS N'!G459*'UPR BILANS N'!N459)</f>
        <v/>
      </c>
      <c r="R459" s="225" t="str">
        <f>IF($N459="","",'ZASOBY N'!O458)</f>
        <v/>
      </c>
      <c r="S459" s="225" t="str">
        <f>IF($N459="","",IF('ZASOBY N'!Q458="",0,'ZASOBY N'!Q458))</f>
        <v/>
      </c>
      <c r="T459" s="225" t="str">
        <f>IF($N459="","",'ZASOBY N'!V458)</f>
        <v/>
      </c>
      <c r="U459" s="225" t="str">
        <f>IF($N459="","",IF('ZASOBY N'!AG458="",0,'ZASOBY N'!AG458))</f>
        <v/>
      </c>
      <c r="V459" s="225" t="str">
        <f>IF($N459="","",IF(NN!P461="",0,NN!P461))</f>
        <v/>
      </c>
      <c r="W459" s="225" t="str">
        <f t="shared" si="162"/>
        <v/>
      </c>
      <c r="X459" s="226" t="str">
        <f t="shared" si="165"/>
        <v/>
      </c>
      <c r="Y459" s="225" t="str">
        <f>IF('ZASOBY N'!AU458="","",IF(C459&lt;&gt;C458,'ZASOBY N'!AU458,IF(D459&lt;&gt;D458,'ZASOBY N'!AU458,IF(F459&lt;&gt;F458,'ZASOBY N'!AU458,IF(G459&lt;&gt;G458,'ZASOBY N'!AU458,IF(J459&lt;&gt;J458,'ZASOBY N'!AU458,IF(NN!AC461="","",IF(AND(C458=C459,H458=H459,J458=J459,NN!AC461&gt;0),"",IF(AND(C459=C460,H459=DO457,NN!CW459&gt;0),'ZASOBY N'!AU458,'ZASOBY N'!AU458)))))))))</f>
        <v/>
      </c>
      <c r="Z459" s="225" t="str">
        <f t="shared" si="163"/>
        <v/>
      </c>
      <c r="AA459" s="227" t="str">
        <f t="shared" si="144"/>
        <v/>
      </c>
      <c r="AB459" s="400" t="str">
        <f t="shared" si="164"/>
        <v/>
      </c>
      <c r="AC459" s="228" t="str">
        <f t="shared" si="143"/>
        <v/>
      </c>
      <c r="AD459" s="222">
        <f>IF(B459="",0,IF(F459="",0,INDEX(POBRANIE_!$B$6:$F$101,MATCH('UPR BILANS N'!$F459,POBRANIE_!$A$6:$A$101,0),2)))</f>
        <v>0</v>
      </c>
      <c r="AE459" s="224">
        <f>IF(OR('ZASOBY N'!G458="",'ZASOBY N'!E458=""),0,IF(B459="",0,'ZASOBY N'!G458*'ZASOBY N'!E458))</f>
        <v>0</v>
      </c>
      <c r="AF459" s="225">
        <f>IF('ZASOBY N'!O458="",0,'ZASOBY N'!O458)</f>
        <v>0</v>
      </c>
      <c r="AG459" s="225">
        <f>IF('ZASOBY N'!Q458="",0,'ZASOBY N'!Q458)</f>
        <v>0</v>
      </c>
      <c r="AH459" s="225">
        <f>IF('ZASOBY N'!V458="",0,'ZASOBY N'!V458)</f>
        <v>0</v>
      </c>
      <c r="AI459" s="225">
        <f>IF('ZASOBY N'!AG458="",0,'ZASOBY N'!AG458)</f>
        <v>0</v>
      </c>
      <c r="AJ459" s="225">
        <f>IF(NN!P461="",0,IF(NN!P461="BRAK kol.7","BRAK BADAŃ",NN!P461))</f>
        <v>0</v>
      </c>
      <c r="AK459" s="225">
        <f>IF(NN!AC461="",0,IF(NN!AC461="BRAK kol.7","BRAK BADAŃ",NN!AC461))</f>
        <v>0</v>
      </c>
      <c r="BJ459" s="414" t="str">
        <f>IF(AND(BL459=1,BM459=1,SUMIF($C459:$C$525,$C459,$AK459:$AK$525)=$AK459),$AK459,IF($BO459&gt;0,$BO459,IF(AND(COUNTIF($C$11:$C458,$C459)&gt;=1,COUNTIF($D458:$D458,$D459)&gt;=1),"",IF(AND(SUMIF($C459:$C$525,$C459,$AK459:$AK$525)&gt;=$AK459,SUMIF($D459:$D$525,$D459,$AK459:$AK$525)&gt;=$AK459),SUMIF($C459:$C$525,$C459,$AK459:$AK$525),""))))</f>
        <v/>
      </c>
      <c r="BL459" s="409">
        <f>COUNTIFS('ZASOBY N'!$B458:$B$525,'ZASOBY N'!$B458,'ZASOBY N'!$C458:'ZASOBY N'!$C$525,'ZASOBY N'!$C458,'ZASOBY N'!$D458:'ZASOBY N'!$D$525,'ZASOBY N'!$D458,'ZASOBY N'!$H458:'ZASOBY N'!$H$525,'ZASOBY N'!$H458 )</f>
        <v>0</v>
      </c>
      <c r="BM459" s="410">
        <f>COUNTIFS('ZASOBY N'!$B$10:$B458,'ZASOBY N'!$B458,'ZASOBY N'!$C$10:'ZASOBY N'!$C458,'ZASOBY N'!$C458,'ZASOBY N'!$D$10:'ZASOBY N'!$D458,'ZASOBY N'!$D458,'ZASOBY N'!$H$10:'ZASOBY N'!$H458,'ZASOBY N'!$H458 )</f>
        <v>0</v>
      </c>
      <c r="BN459" s="411">
        <f t="shared" si="145"/>
        <v>0</v>
      </c>
      <c r="BO459" s="412">
        <f t="shared" si="146"/>
        <v>0</v>
      </c>
      <c r="BP459" s="94" t="str">
        <f t="shared" si="147"/>
        <v/>
      </c>
      <c r="BQ459" s="414" t="str">
        <f>IF(AND(BS459=1,BT459=1,SUMIF($C459:$C$525,$C459,$AJ459:$AJ$525)=$AJ459),$AJ459,IF($BV459&gt;0,$BV459,IF(AND(COUNTIF($C$11:$C458,$C459)&gt;=1,COUNTIF($D458:$D458,$D459)&gt;=1),"",IF(AND(SUMIF($C459:$C$525,$C459,$AJ459:$AJ$525)&gt;$AJ459,SUMIF($D459:$D$525,$D459,$AJ459:$AJ$525)&gt;$AJ459),SUMIF($C459:$C$525,$C459,$AJ459:$AJ$525),""))))</f>
        <v/>
      </c>
      <c r="BS459" s="409">
        <f>COUNTIFS('ZASOBY N'!$B458:$B$525,'ZASOBY N'!$B458,'ZASOBY N'!$C458:'ZASOBY N'!$C$525,'ZASOBY N'!$C458,'ZASOBY N'!$D458:'ZASOBY N'!$D$525,'ZASOBY N'!$D458,'ZASOBY N'!$H458:'ZASOBY N'!$H$525,'ZASOBY N'!$H458 )</f>
        <v>0</v>
      </c>
      <c r="BT459" s="410">
        <f>COUNTIFS('ZASOBY N'!$B$10:$B458,'ZASOBY N'!$B458,'ZASOBY N'!$C$10:'ZASOBY N'!$C458,'ZASOBY N'!$C458,'ZASOBY N'!$D$10:'ZASOBY N'!$D458,'ZASOBY N'!$D458,'ZASOBY N'!$H$10:'ZASOBY N'!$H458,'ZASOBY N'!$H458 )</f>
        <v>0</v>
      </c>
      <c r="BU459" s="411">
        <f t="shared" si="148"/>
        <v>0</v>
      </c>
      <c r="BV459" s="412">
        <f t="shared" si="149"/>
        <v>0</v>
      </c>
      <c r="BW459" s="94" t="s">
        <v>499</v>
      </c>
      <c r="BX459" s="414" t="str">
        <f>IF(AND(BZ459=1,CA459=1,SUMIF($C459:$C$525,$C459,$AI459:$AI$525)=$AI459),$AI459,IF($CC459&gt;0,$CC459,IF(AND(COUNTIF($C$11:$C458,$C459)&gt;=1,COUNTIF($D458:$D458,$D459)&gt;=1),"",IF(AND(SUMIF($C459:$C$525,$C459,$AI459:$AI$525)&gt;$AI459,SUMIF($D459:$D$525,$D459,$AI459:$AI$525)&gt;$IG459),_xlfn.AGGREGATE(14,4,$CB$11:$CB$31*($C$11:$C$31=$C459),1),""))))</f>
        <v/>
      </c>
      <c r="BZ459" s="409">
        <f>COUNTIFS('ZASOBY N'!$B458:$B$525,'ZASOBY N'!$B458,'ZASOBY N'!$C458:'ZASOBY N'!$C$525,'ZASOBY N'!$C458,'ZASOBY N'!$D458:'ZASOBY N'!$D$525,'ZASOBY N'!$D458,'ZASOBY N'!$H458:'ZASOBY N'!$H$525,'ZASOBY N'!$H458 )</f>
        <v>0</v>
      </c>
      <c r="CA459" s="410">
        <f>COUNTIFS('ZASOBY N'!$B$10:$B458,'ZASOBY N'!$B458,'ZASOBY N'!$C$10:'ZASOBY N'!$C458,'ZASOBY N'!$C458,'ZASOBY N'!$D$10:'ZASOBY N'!$D458,'ZASOBY N'!$D458,'ZASOBY N'!$H$10:'ZASOBY N'!$H458,'ZASOBY N'!$H458 )</f>
        <v>0</v>
      </c>
      <c r="CB459" s="411">
        <f t="shared" si="150"/>
        <v>0</v>
      </c>
      <c r="CC459" s="412">
        <f t="shared" si="151"/>
        <v>0</v>
      </c>
      <c r="CE459" s="414" t="str">
        <f>IF(AND(CG459=1,CH459=1,SUMIF($C459:$C$525,$C459,$AH459:$AH$525)=$AH459),$AH459,IF($CJ459&gt;0,$CJ459,IF(AND(COUNTIF($C$11:$C458,$C459)&gt;=1,COUNTIF($D458:$D458,$D459)&gt;=1),"",IF(AND(SUMIF($C459:$C$525,$C459,$AH459:$AH$525)&gt;$AH459,SUMIF($D459:$D$525,$D459,$AH459:$AH$525)&gt;$AH459),_xlfn.AGGREGATE(14,4,$CI$11:$CI$31*($C$11:$C$31=$C459),1),""))))</f>
        <v/>
      </c>
      <c r="CG459" s="409">
        <f>COUNTIFS('ZASOBY N'!$B458:$B$525,'ZASOBY N'!$B458,'ZASOBY N'!$C458:'ZASOBY N'!$C$525,'ZASOBY N'!$C458,'ZASOBY N'!$D458:'ZASOBY N'!$D$525,'ZASOBY N'!$D458,'ZASOBY N'!$H458:'ZASOBY N'!$H$525,'ZASOBY N'!$H458 )</f>
        <v>0</v>
      </c>
      <c r="CH459" s="410">
        <f>COUNTIFS('ZASOBY N'!$B$10:$B458,'ZASOBY N'!$B458,'ZASOBY N'!$C$10:'ZASOBY N'!$C458,'ZASOBY N'!$C458,'ZASOBY N'!$D$10:'ZASOBY N'!$D458,'ZASOBY N'!$D458,'ZASOBY N'!$H$10:'ZASOBY N'!$H458,'ZASOBY N'!$H458 )</f>
        <v>0</v>
      </c>
      <c r="CI459" s="411">
        <f t="shared" si="152"/>
        <v>0</v>
      </c>
      <c r="CJ459" s="412">
        <f t="shared" si="153"/>
        <v>0</v>
      </c>
      <c r="CL459" s="414" t="str">
        <f>IF(AND(CN459=1,CO459=1,SUMIF($C459:$C$525,$C459,$AG459:$AG$525)=$AG459),$AG459,IF($CQ459&gt;0,$CQ459,IF(AND(COUNTIF($C$11:$C458,$C459)&gt;=1,COUNTIF($D458:$D458,$D459)&gt;=1),"",IF(AND(SUMIF($C459:$C$525,$C459,$AG459:$AG$525)&gt;$AG459,SUMIF($D459:$D$525,$D459,$AG459:$AG$525)&gt;$AG459),_xlfn.AGGREGATE(14,4,$CP$11:$CP$31*($C$11:$C$31=$C459),1),""))))</f>
        <v/>
      </c>
      <c r="CN459" s="409">
        <f>COUNTIFS('ZASOBY N'!$B458:$B$525,'ZASOBY N'!$B458,'ZASOBY N'!$C458:'ZASOBY N'!$C$525,'ZASOBY N'!$C458,'ZASOBY N'!$D458:'ZASOBY N'!$D$525,'ZASOBY N'!$D458,'ZASOBY N'!$H458:'ZASOBY N'!$H$525,'ZASOBY N'!$H458 )</f>
        <v>0</v>
      </c>
      <c r="CO459" s="410">
        <f>COUNTIFS('ZASOBY N'!$B$10:$B458,'ZASOBY N'!$B458,'ZASOBY N'!$C$10:'ZASOBY N'!$C458,'ZASOBY N'!$C458,'ZASOBY N'!$D$10:'ZASOBY N'!$D458,'ZASOBY N'!$D458,'ZASOBY N'!$H$10:'ZASOBY N'!$H458,'ZASOBY N'!$H458 )</f>
        <v>0</v>
      </c>
      <c r="CP459" s="411">
        <f t="shared" si="154"/>
        <v>0</v>
      </c>
      <c r="CQ459" s="412">
        <f t="shared" si="155"/>
        <v>0</v>
      </c>
      <c r="CS459" s="414" t="str">
        <f>IF(AND(CU459=1,CV459=1,SUMIF($C459:$C$525,$C459,$AF459:$AF$525)=$AF459),$AF459,IF($CX459&gt;0,$CX459,IF(AND(COUNTIF($C$11:$C458,$C459)&gt;=1,COUNTIF($D458:$D458,$D459)&gt;=1),"",IF(AND(SUMIF($C459:$C$525,$C459,$AF459:$AF$525)&gt;$AF459,SUMIF($D459:$D$525,$D459,$AF459:$AF$525)&gt;$AF459),_xlfn.AGGREGATE(14,4,$CW$11:$CW$31*($C$11:$C$31=$C459),1),""))))</f>
        <v/>
      </c>
      <c r="CU459" s="409">
        <f>COUNTIFS('ZASOBY N'!$B458:$B$525,'ZASOBY N'!$B458,'ZASOBY N'!$C458:'ZASOBY N'!$C$525,'ZASOBY N'!$C458,'ZASOBY N'!$D458:'ZASOBY N'!$D$525,'ZASOBY N'!$D458,'ZASOBY N'!$H458:'ZASOBY N'!$H$525,'ZASOBY N'!$H458 )</f>
        <v>0</v>
      </c>
      <c r="CV459" s="410">
        <f>COUNTIFS('ZASOBY N'!$B$10:$B458,'ZASOBY N'!$B458,'ZASOBY N'!$C$10:'ZASOBY N'!$C458,'ZASOBY N'!$C458,'ZASOBY N'!$D$10:'ZASOBY N'!$D458,'ZASOBY N'!$D458,'ZASOBY N'!$H$10:'ZASOBY N'!$H458,'ZASOBY N'!$H458 )</f>
        <v>0</v>
      </c>
      <c r="CW459" s="411">
        <f t="shared" si="156"/>
        <v>0</v>
      </c>
      <c r="CX459" s="412">
        <f t="shared" si="157"/>
        <v>0</v>
      </c>
      <c r="CZ459" s="414" t="str">
        <f>IF(AND(DB459=1,DC459=1,SUMIF($C459:$C$525,$C459,$AE459:$AE$525)=$AE459),$AE459,IF($DE459&gt;0,$DE459,IF(AND(COUNTIF($C$11:$C458,$C459)&gt;=1,COUNTIF($D458:$D458,$D459)&gt;=1),"",IF(AND(SUMIF($C459:$C$525,$C459,$AE459:$AE$525)&gt;$AE459,SUMIF($D459:$D$525,$D459,$AE459:$AE$525)&gt;$AE459),_xlfn.AGGREGATE(14,4,$DD$11:$DD$31*($C$11:$C$31=$C459),1),""))))</f>
        <v/>
      </c>
      <c r="DB459" s="409">
        <f>COUNTIFS('ZASOBY N'!$B458:$B$525,'ZASOBY N'!$B458,'ZASOBY N'!$C458:'ZASOBY N'!$C$525,'ZASOBY N'!$C458,'ZASOBY N'!$D458:'ZASOBY N'!$D$525,'ZASOBY N'!$D458,'ZASOBY N'!$H458:'ZASOBY N'!$H$525,'ZASOBY N'!$H458 )</f>
        <v>0</v>
      </c>
      <c r="DC459" s="410">
        <f>COUNTIFS('ZASOBY N'!$B$10:$B458,'ZASOBY N'!$B458,'ZASOBY N'!$C$10:'ZASOBY N'!$C458,'ZASOBY N'!$C458,'ZASOBY N'!$D$10:'ZASOBY N'!$D458,'ZASOBY N'!$D458,'ZASOBY N'!$H$10:'ZASOBY N'!$H458,'ZASOBY N'!$H458 )</f>
        <v>0</v>
      </c>
      <c r="DD459" s="411">
        <f t="shared" si="158"/>
        <v>0</v>
      </c>
      <c r="DE459" s="412">
        <f t="shared" si="159"/>
        <v>0</v>
      </c>
      <c r="DF459" s="399" t="str">
        <f>IF(AND(DI459=1,DJ459=1,SUMIF($C459:$C$525,$C459,$AD459:$AD$525)=$AD459),$AD459,IF($DL459&gt;0,$DL459,IF(B459="","",IF(AND(COUNTIF($C$11:$C458,$C459)&gt;=1,COUNTIF($D458:$D458,$D459)&gt;=1,COUNTIF($Z456:$Z458,$C459)=0),"",IF(AND(COUNTIF($C$11:$C458,$C459)&gt;=1,COUNTIF($D458:$D458,$D459)&gt;=1),"UJĘTO WYŻEJ",IF(AND(SUMIF($C459:$C$525,$C459,$AD459:$AD$525)&gt;$AD459,SUMIF($D459:$D$525,$D459,$AD459:$AD$525)&gt;$AD459),_xlfn.AGGREGATE(14,4,$DK$11:$DK$31*($C$11:$C$31=$C459),1),""))))))</f>
        <v/>
      </c>
      <c r="DG459" s="414" t="str">
        <f>IF(AND(DI459=1,DJ459=1,SUMIF($C459:$C$525,$C459,$AD459:$AD$525)=$AD459),$AD459,IF($DL459&gt;0,$DL459,IF(AND(COUNTIF($C$11:$C458,$C459)&gt;=1,COUNTIF($D458:$D458,$D459)&gt;=1),"",IF(AND(SUMIF($C459:$C$525,$C459,$AD459:$AD$525)&gt;$AD459,SUMIF($D459:$D$525,$D459,$AD459:$AD$525)&gt;$AD459),_xlfn.AGGREGATE(14,4,$DK$11:$DK$31*($C$11:$C$31=$C459),1),""))))</f>
        <v/>
      </c>
      <c r="DI459" s="409">
        <f>COUNTIFS('ZASOBY N'!$B458:$B$525,'ZASOBY N'!$B458,'ZASOBY N'!$C458:'ZASOBY N'!$C$525,'ZASOBY N'!$C458,'ZASOBY N'!$D458:'ZASOBY N'!$D$525,'ZASOBY N'!$D458,'ZASOBY N'!$H458:'ZASOBY N'!$H$525,'ZASOBY N'!$H458 )</f>
        <v>0</v>
      </c>
      <c r="DJ459" s="410">
        <f>COUNTIFS('ZASOBY N'!$B$10:$B458,'ZASOBY N'!$B458,'ZASOBY N'!$C$10:'ZASOBY N'!$C458,'ZASOBY N'!$C458,'ZASOBY N'!$D$10:'ZASOBY N'!$D458,'ZASOBY N'!$D458,'ZASOBY N'!$H$10:'ZASOBY N'!$H458,'ZASOBY N'!$H458 )</f>
        <v>0</v>
      </c>
      <c r="DK459" s="411">
        <f t="shared" si="160"/>
        <v>0</v>
      </c>
      <c r="DL459" s="412">
        <f t="shared" si="161"/>
        <v>0</v>
      </c>
    </row>
    <row r="460" spans="1:116" ht="18.899999999999999" customHeight="1" x14ac:dyDescent="0.3">
      <c r="A460" s="219"/>
      <c r="B460" s="152" t="str">
        <f>IF('ZASOBY N'!A459="","",'ZASOBY N'!A459)</f>
        <v/>
      </c>
      <c r="C460" s="462" t="str">
        <f>IF('ZASOBY N'!C459="","",'ZASOBY N'!C459)</f>
        <v/>
      </c>
      <c r="D460" s="137" t="str">
        <f>IF('ZASOBY N'!B459="","",'ZASOBY N'!B459)</f>
        <v/>
      </c>
      <c r="E460" s="138"/>
      <c r="F460" s="356" t="str">
        <f>IF('ZASOBY N'!D459="","",'ZASOBY N'!D459)</f>
        <v/>
      </c>
      <c r="G460" s="220" t="str">
        <f>IF('ZASOBY N'!G459="","",'ZASOBY N'!G459)</f>
        <v/>
      </c>
      <c r="H460" s="221" t="str">
        <f>IF('ZASOBY N'!F459="","",'ZASOBY N'!F459)</f>
        <v/>
      </c>
      <c r="I460" s="221" t="str">
        <f>IF('ZASOBY N'!G459="","",'ZASOBY N'!G459)</f>
        <v/>
      </c>
      <c r="J460" s="221" t="str">
        <f>IF('ZASOBY N'!H459="","",'ZASOBY N'!H459)</f>
        <v/>
      </c>
      <c r="K460" s="214">
        <v>0</v>
      </c>
      <c r="L460" s="214">
        <v>0</v>
      </c>
      <c r="M460" s="214">
        <v>0</v>
      </c>
      <c r="N460" s="222" t="str">
        <f>IF('ZASOBY N'!BD459="x","",IF(W460="","",'ZASOBY N'!E459))</f>
        <v/>
      </c>
      <c r="O460" s="223">
        <v>0</v>
      </c>
      <c r="P460" s="223">
        <v>0</v>
      </c>
      <c r="Q460" s="226" t="str">
        <f>IF($N460="","",'UPR BILANS N'!G460*'UPR BILANS N'!N460)</f>
        <v/>
      </c>
      <c r="R460" s="225" t="str">
        <f>IF($N460="","",'ZASOBY N'!O459)</f>
        <v/>
      </c>
      <c r="S460" s="225" t="str">
        <f>IF($N460="","",IF('ZASOBY N'!Q459="",0,'ZASOBY N'!Q459))</f>
        <v/>
      </c>
      <c r="T460" s="225" t="str">
        <f>IF($N460="","",'ZASOBY N'!V459)</f>
        <v/>
      </c>
      <c r="U460" s="225" t="str">
        <f>IF($N460="","",IF('ZASOBY N'!AG459="",0,'ZASOBY N'!AG459))</f>
        <v/>
      </c>
      <c r="V460" s="225" t="str">
        <f>IF($N460="","",IF(NN!P462="",0,NN!P462))</f>
        <v/>
      </c>
      <c r="W460" s="225" t="str">
        <f t="shared" si="162"/>
        <v/>
      </c>
      <c r="X460" s="226" t="str">
        <f t="shared" si="165"/>
        <v/>
      </c>
      <c r="Y460" s="225" t="str">
        <f>IF('ZASOBY N'!AU459="","",IF(C460&lt;&gt;C459,'ZASOBY N'!AU459,IF(D460&lt;&gt;D459,'ZASOBY N'!AU459,IF(F460&lt;&gt;F459,'ZASOBY N'!AU459,IF(G460&lt;&gt;G459,'ZASOBY N'!AU459,IF(J460&lt;&gt;J459,'ZASOBY N'!AU459,IF(NN!AC462="","",IF(AND(C459=C460,H459=H460,J459=J460,NN!AC462&gt;0),"",IF(AND(C460=C461,H460=DO458,NN!CW460&gt;0),'ZASOBY N'!AU459,'ZASOBY N'!AU459)))))))))</f>
        <v/>
      </c>
      <c r="Z460" s="225" t="str">
        <f t="shared" si="163"/>
        <v/>
      </c>
      <c r="AA460" s="227" t="str">
        <f t="shared" si="144"/>
        <v/>
      </c>
      <c r="AB460" s="400" t="str">
        <f t="shared" si="164"/>
        <v/>
      </c>
      <c r="AC460" s="228" t="str">
        <f t="shared" ref="AC460:AC511" si="166">IFERROR(IF(N460="","",H460*AB460),"")</f>
        <v/>
      </c>
      <c r="AD460" s="222">
        <f>IF(B460="",0,IF(F460="",0,INDEX(POBRANIE_!$B$6:$F$101,MATCH('UPR BILANS N'!$F460,POBRANIE_!$A$6:$A$101,0),2)))</f>
        <v>0</v>
      </c>
      <c r="AE460" s="224">
        <f>IF(OR('ZASOBY N'!G459="",'ZASOBY N'!E459=""),0,IF(B460="",0,'ZASOBY N'!G459*'ZASOBY N'!E459))</f>
        <v>0</v>
      </c>
      <c r="AF460" s="225">
        <f>IF('ZASOBY N'!O459="",0,'ZASOBY N'!O459)</f>
        <v>0</v>
      </c>
      <c r="AG460" s="225">
        <f>IF('ZASOBY N'!Q459="",0,'ZASOBY N'!Q459)</f>
        <v>0</v>
      </c>
      <c r="AH460" s="225">
        <f>IF('ZASOBY N'!V459="",0,'ZASOBY N'!V459)</f>
        <v>0</v>
      </c>
      <c r="AI460" s="225">
        <f>IF('ZASOBY N'!AG459="",0,'ZASOBY N'!AG459)</f>
        <v>0</v>
      </c>
      <c r="AJ460" s="225">
        <f>IF(NN!P462="",0,IF(NN!P462="BRAK kol.7","BRAK BADAŃ",NN!P462))</f>
        <v>0</v>
      </c>
      <c r="AK460" s="225">
        <f>IF(NN!AC462="",0,IF(NN!AC462="BRAK kol.7","BRAK BADAŃ",NN!AC462))</f>
        <v>0</v>
      </c>
      <c r="BJ460" s="414" t="str">
        <f>IF(AND(BL460=1,BM460=1,SUMIF($C460:$C$525,$C460,$AK460:$AK$525)=$AK460),$AK460,IF($BO460&gt;0,$BO460,IF(AND(COUNTIF($C$11:$C459,$C460)&gt;=1,COUNTIF($D459:$D459,$D460)&gt;=1),"",IF(AND(SUMIF($C460:$C$525,$C460,$AK460:$AK$525)&gt;=$AK460,SUMIF($D460:$D$525,$D460,$AK460:$AK$525)&gt;=$AK460),SUMIF($C460:$C$525,$C460,$AK460:$AK$525),""))))</f>
        <v/>
      </c>
      <c r="BL460" s="409">
        <f>COUNTIFS('ZASOBY N'!$B459:$B$525,'ZASOBY N'!$B459,'ZASOBY N'!$C459:'ZASOBY N'!$C$525,'ZASOBY N'!$C459,'ZASOBY N'!$D459:'ZASOBY N'!$D$525,'ZASOBY N'!$D459,'ZASOBY N'!$H459:'ZASOBY N'!$H$525,'ZASOBY N'!$H459 )</f>
        <v>0</v>
      </c>
      <c r="BM460" s="410">
        <f>COUNTIFS('ZASOBY N'!$B$10:$B459,'ZASOBY N'!$B459,'ZASOBY N'!$C$10:'ZASOBY N'!$C459,'ZASOBY N'!$C459,'ZASOBY N'!$D$10:'ZASOBY N'!$D459,'ZASOBY N'!$D459,'ZASOBY N'!$H$10:'ZASOBY N'!$H459,'ZASOBY N'!$H459 )</f>
        <v>0</v>
      </c>
      <c r="BN460" s="411">
        <f t="shared" si="145"/>
        <v>0</v>
      </c>
      <c r="BO460" s="412">
        <f t="shared" si="146"/>
        <v>0</v>
      </c>
      <c r="BP460" s="94" t="str">
        <f t="shared" si="147"/>
        <v/>
      </c>
      <c r="BQ460" s="414" t="str">
        <f>IF(AND(BS460=1,BT460=1,SUMIF($C460:$C$525,$C460,$AJ460:$AJ$525)=$AJ460),$AJ460,IF($BV460&gt;0,$BV460,IF(AND(COUNTIF($C$11:$C459,$C460)&gt;=1,COUNTIF($D459:$D459,$D460)&gt;=1),"",IF(AND(SUMIF($C460:$C$525,$C460,$AJ460:$AJ$525)&gt;$AJ460,SUMIF($D460:$D$525,$D460,$AJ460:$AJ$525)&gt;$AJ460),SUMIF($C460:$C$525,$C460,$AJ460:$AJ$525),""))))</f>
        <v/>
      </c>
      <c r="BS460" s="409">
        <f>COUNTIFS('ZASOBY N'!$B459:$B$525,'ZASOBY N'!$B459,'ZASOBY N'!$C459:'ZASOBY N'!$C$525,'ZASOBY N'!$C459,'ZASOBY N'!$D459:'ZASOBY N'!$D$525,'ZASOBY N'!$D459,'ZASOBY N'!$H459:'ZASOBY N'!$H$525,'ZASOBY N'!$H459 )</f>
        <v>0</v>
      </c>
      <c r="BT460" s="410">
        <f>COUNTIFS('ZASOBY N'!$B$10:$B459,'ZASOBY N'!$B459,'ZASOBY N'!$C$10:'ZASOBY N'!$C459,'ZASOBY N'!$C459,'ZASOBY N'!$D$10:'ZASOBY N'!$D459,'ZASOBY N'!$D459,'ZASOBY N'!$H$10:'ZASOBY N'!$H459,'ZASOBY N'!$H459 )</f>
        <v>0</v>
      </c>
      <c r="BU460" s="411">
        <f t="shared" si="148"/>
        <v>0</v>
      </c>
      <c r="BV460" s="412">
        <f t="shared" si="149"/>
        <v>0</v>
      </c>
      <c r="BW460" s="94" t="s">
        <v>499</v>
      </c>
      <c r="BX460" s="414" t="str">
        <f>IF(AND(BZ460=1,CA460=1,SUMIF($C460:$C$525,$C460,$AI460:$AI$525)=$AI460),$AI460,IF($CC460&gt;0,$CC460,IF(AND(COUNTIF($C$11:$C459,$C460)&gt;=1,COUNTIF($D459:$D459,$D460)&gt;=1),"",IF(AND(SUMIF($C460:$C$525,$C460,$AI460:$AI$525)&gt;$AI460,SUMIF($D460:$D$525,$D460,$AI460:$AI$525)&gt;$IG460),_xlfn.AGGREGATE(14,4,$CB$11:$CB$31*($C$11:$C$31=$C460),1),""))))</f>
        <v/>
      </c>
      <c r="BZ460" s="409">
        <f>COUNTIFS('ZASOBY N'!$B459:$B$525,'ZASOBY N'!$B459,'ZASOBY N'!$C459:'ZASOBY N'!$C$525,'ZASOBY N'!$C459,'ZASOBY N'!$D459:'ZASOBY N'!$D$525,'ZASOBY N'!$D459,'ZASOBY N'!$H459:'ZASOBY N'!$H$525,'ZASOBY N'!$H459 )</f>
        <v>0</v>
      </c>
      <c r="CA460" s="410">
        <f>COUNTIFS('ZASOBY N'!$B$10:$B459,'ZASOBY N'!$B459,'ZASOBY N'!$C$10:'ZASOBY N'!$C459,'ZASOBY N'!$C459,'ZASOBY N'!$D$10:'ZASOBY N'!$D459,'ZASOBY N'!$D459,'ZASOBY N'!$H$10:'ZASOBY N'!$H459,'ZASOBY N'!$H459 )</f>
        <v>0</v>
      </c>
      <c r="CB460" s="411">
        <f t="shared" si="150"/>
        <v>0</v>
      </c>
      <c r="CC460" s="412">
        <f t="shared" si="151"/>
        <v>0</v>
      </c>
      <c r="CE460" s="414" t="str">
        <f>IF(AND(CG460=1,CH460=1,SUMIF($C460:$C$525,$C460,$AH460:$AH$525)=$AH460),$AH460,IF($CJ460&gt;0,$CJ460,IF(AND(COUNTIF($C$11:$C459,$C460)&gt;=1,COUNTIF($D459:$D459,$D460)&gt;=1),"",IF(AND(SUMIF($C460:$C$525,$C460,$AH460:$AH$525)&gt;$AH460,SUMIF($D460:$D$525,$D460,$AH460:$AH$525)&gt;$AH460),_xlfn.AGGREGATE(14,4,$CI$11:$CI$31*($C$11:$C$31=$C460),1),""))))</f>
        <v/>
      </c>
      <c r="CG460" s="409">
        <f>COUNTIFS('ZASOBY N'!$B459:$B$525,'ZASOBY N'!$B459,'ZASOBY N'!$C459:'ZASOBY N'!$C$525,'ZASOBY N'!$C459,'ZASOBY N'!$D459:'ZASOBY N'!$D$525,'ZASOBY N'!$D459,'ZASOBY N'!$H459:'ZASOBY N'!$H$525,'ZASOBY N'!$H459 )</f>
        <v>0</v>
      </c>
      <c r="CH460" s="410">
        <f>COUNTIFS('ZASOBY N'!$B$10:$B459,'ZASOBY N'!$B459,'ZASOBY N'!$C$10:'ZASOBY N'!$C459,'ZASOBY N'!$C459,'ZASOBY N'!$D$10:'ZASOBY N'!$D459,'ZASOBY N'!$D459,'ZASOBY N'!$H$10:'ZASOBY N'!$H459,'ZASOBY N'!$H459 )</f>
        <v>0</v>
      </c>
      <c r="CI460" s="411">
        <f t="shared" si="152"/>
        <v>0</v>
      </c>
      <c r="CJ460" s="412">
        <f t="shared" si="153"/>
        <v>0</v>
      </c>
      <c r="CL460" s="414" t="str">
        <f>IF(AND(CN460=1,CO460=1,SUMIF($C460:$C$525,$C460,$AG460:$AG$525)=$AG460),$AG460,IF($CQ460&gt;0,$CQ460,IF(AND(COUNTIF($C$11:$C459,$C460)&gt;=1,COUNTIF($D459:$D459,$D460)&gt;=1),"",IF(AND(SUMIF($C460:$C$525,$C460,$AG460:$AG$525)&gt;$AG460,SUMIF($D460:$D$525,$D460,$AG460:$AG$525)&gt;$AG460),_xlfn.AGGREGATE(14,4,$CP$11:$CP$31*($C$11:$C$31=$C460),1),""))))</f>
        <v/>
      </c>
      <c r="CN460" s="409">
        <f>COUNTIFS('ZASOBY N'!$B459:$B$525,'ZASOBY N'!$B459,'ZASOBY N'!$C459:'ZASOBY N'!$C$525,'ZASOBY N'!$C459,'ZASOBY N'!$D459:'ZASOBY N'!$D$525,'ZASOBY N'!$D459,'ZASOBY N'!$H459:'ZASOBY N'!$H$525,'ZASOBY N'!$H459 )</f>
        <v>0</v>
      </c>
      <c r="CO460" s="410">
        <f>COUNTIFS('ZASOBY N'!$B$10:$B459,'ZASOBY N'!$B459,'ZASOBY N'!$C$10:'ZASOBY N'!$C459,'ZASOBY N'!$C459,'ZASOBY N'!$D$10:'ZASOBY N'!$D459,'ZASOBY N'!$D459,'ZASOBY N'!$H$10:'ZASOBY N'!$H459,'ZASOBY N'!$H459 )</f>
        <v>0</v>
      </c>
      <c r="CP460" s="411">
        <f t="shared" si="154"/>
        <v>0</v>
      </c>
      <c r="CQ460" s="412">
        <f t="shared" si="155"/>
        <v>0</v>
      </c>
      <c r="CS460" s="414" t="str">
        <f>IF(AND(CU460=1,CV460=1,SUMIF($C460:$C$525,$C460,$AF460:$AF$525)=$AF460),$AF460,IF($CX460&gt;0,$CX460,IF(AND(COUNTIF($C$11:$C459,$C460)&gt;=1,COUNTIF($D459:$D459,$D460)&gt;=1),"",IF(AND(SUMIF($C460:$C$525,$C460,$AF460:$AF$525)&gt;$AF460,SUMIF($D460:$D$525,$D460,$AF460:$AF$525)&gt;$AF460),_xlfn.AGGREGATE(14,4,$CW$11:$CW$31*($C$11:$C$31=$C460),1),""))))</f>
        <v/>
      </c>
      <c r="CU460" s="409">
        <f>COUNTIFS('ZASOBY N'!$B459:$B$525,'ZASOBY N'!$B459,'ZASOBY N'!$C459:'ZASOBY N'!$C$525,'ZASOBY N'!$C459,'ZASOBY N'!$D459:'ZASOBY N'!$D$525,'ZASOBY N'!$D459,'ZASOBY N'!$H459:'ZASOBY N'!$H$525,'ZASOBY N'!$H459 )</f>
        <v>0</v>
      </c>
      <c r="CV460" s="410">
        <f>COUNTIFS('ZASOBY N'!$B$10:$B459,'ZASOBY N'!$B459,'ZASOBY N'!$C$10:'ZASOBY N'!$C459,'ZASOBY N'!$C459,'ZASOBY N'!$D$10:'ZASOBY N'!$D459,'ZASOBY N'!$D459,'ZASOBY N'!$H$10:'ZASOBY N'!$H459,'ZASOBY N'!$H459 )</f>
        <v>0</v>
      </c>
      <c r="CW460" s="411">
        <f t="shared" si="156"/>
        <v>0</v>
      </c>
      <c r="CX460" s="412">
        <f t="shared" si="157"/>
        <v>0</v>
      </c>
      <c r="CZ460" s="414" t="str">
        <f>IF(AND(DB460=1,DC460=1,SUMIF($C460:$C$525,$C460,$AE460:$AE$525)=$AE460),$AE460,IF($DE460&gt;0,$DE460,IF(AND(COUNTIF($C$11:$C459,$C460)&gt;=1,COUNTIF($D459:$D459,$D460)&gt;=1),"",IF(AND(SUMIF($C460:$C$525,$C460,$AE460:$AE$525)&gt;$AE460,SUMIF($D460:$D$525,$D460,$AE460:$AE$525)&gt;$AE460),_xlfn.AGGREGATE(14,4,$DD$11:$DD$31*($C$11:$C$31=$C460),1),""))))</f>
        <v/>
      </c>
      <c r="DB460" s="409">
        <f>COUNTIFS('ZASOBY N'!$B459:$B$525,'ZASOBY N'!$B459,'ZASOBY N'!$C459:'ZASOBY N'!$C$525,'ZASOBY N'!$C459,'ZASOBY N'!$D459:'ZASOBY N'!$D$525,'ZASOBY N'!$D459,'ZASOBY N'!$H459:'ZASOBY N'!$H$525,'ZASOBY N'!$H459 )</f>
        <v>0</v>
      </c>
      <c r="DC460" s="410">
        <f>COUNTIFS('ZASOBY N'!$B$10:$B459,'ZASOBY N'!$B459,'ZASOBY N'!$C$10:'ZASOBY N'!$C459,'ZASOBY N'!$C459,'ZASOBY N'!$D$10:'ZASOBY N'!$D459,'ZASOBY N'!$D459,'ZASOBY N'!$H$10:'ZASOBY N'!$H459,'ZASOBY N'!$H459 )</f>
        <v>0</v>
      </c>
      <c r="DD460" s="411">
        <f t="shared" si="158"/>
        <v>0</v>
      </c>
      <c r="DE460" s="412">
        <f t="shared" si="159"/>
        <v>0</v>
      </c>
      <c r="DF460" s="399" t="str">
        <f>IF(AND(DI460=1,DJ460=1,SUMIF($C460:$C$525,$C460,$AD460:$AD$525)=$AD460),$AD460,IF($DL460&gt;0,$DL460,IF(B460="","",IF(AND(COUNTIF($C$11:$C459,$C460)&gt;=1,COUNTIF($D459:$D459,$D460)&gt;=1,COUNTIF($Z457:$Z459,$C460)=0),"",IF(AND(COUNTIF($C$11:$C459,$C460)&gt;=1,COUNTIF($D459:$D459,$D460)&gt;=1),"UJĘTO WYŻEJ",IF(AND(SUMIF($C460:$C$525,$C460,$AD460:$AD$525)&gt;$AD460,SUMIF($D460:$D$525,$D460,$AD460:$AD$525)&gt;$AD460),_xlfn.AGGREGATE(14,4,$DK$11:$DK$31*($C$11:$C$31=$C460),1),""))))))</f>
        <v/>
      </c>
      <c r="DG460" s="414" t="str">
        <f>IF(AND(DI460=1,DJ460=1,SUMIF($C460:$C$525,$C460,$AD460:$AD$525)=$AD460),$AD460,IF($DL460&gt;0,$DL460,IF(AND(COUNTIF($C$11:$C459,$C460)&gt;=1,COUNTIF($D459:$D459,$D460)&gt;=1),"",IF(AND(SUMIF($C460:$C$525,$C460,$AD460:$AD$525)&gt;$AD460,SUMIF($D460:$D$525,$D460,$AD460:$AD$525)&gt;$AD460),_xlfn.AGGREGATE(14,4,$DK$11:$DK$31*($C$11:$C$31=$C460),1),""))))</f>
        <v/>
      </c>
      <c r="DI460" s="409">
        <f>COUNTIFS('ZASOBY N'!$B459:$B$525,'ZASOBY N'!$B459,'ZASOBY N'!$C459:'ZASOBY N'!$C$525,'ZASOBY N'!$C459,'ZASOBY N'!$D459:'ZASOBY N'!$D$525,'ZASOBY N'!$D459,'ZASOBY N'!$H459:'ZASOBY N'!$H$525,'ZASOBY N'!$H459 )</f>
        <v>0</v>
      </c>
      <c r="DJ460" s="410">
        <f>COUNTIFS('ZASOBY N'!$B$10:$B459,'ZASOBY N'!$B459,'ZASOBY N'!$C$10:'ZASOBY N'!$C459,'ZASOBY N'!$C459,'ZASOBY N'!$D$10:'ZASOBY N'!$D459,'ZASOBY N'!$D459,'ZASOBY N'!$H$10:'ZASOBY N'!$H459,'ZASOBY N'!$H459 )</f>
        <v>0</v>
      </c>
      <c r="DK460" s="411">
        <f t="shared" si="160"/>
        <v>0</v>
      </c>
      <c r="DL460" s="412">
        <f t="shared" si="161"/>
        <v>0</v>
      </c>
    </row>
    <row r="461" spans="1:116" ht="18.899999999999999" customHeight="1" x14ac:dyDescent="0.3">
      <c r="A461" s="219"/>
      <c r="B461" s="152" t="str">
        <f>IF('ZASOBY N'!A460="","",'ZASOBY N'!A460)</f>
        <v/>
      </c>
      <c r="C461" s="462" t="str">
        <f>IF('ZASOBY N'!C460="","",'ZASOBY N'!C460)</f>
        <v/>
      </c>
      <c r="D461" s="137" t="str">
        <f>IF('ZASOBY N'!B460="","",'ZASOBY N'!B460)</f>
        <v/>
      </c>
      <c r="E461" s="138"/>
      <c r="F461" s="356" t="str">
        <f>IF('ZASOBY N'!D460="","",'ZASOBY N'!D460)</f>
        <v/>
      </c>
      <c r="G461" s="220" t="str">
        <f>IF('ZASOBY N'!G460="","",'ZASOBY N'!G460)</f>
        <v/>
      </c>
      <c r="H461" s="221" t="str">
        <f>IF('ZASOBY N'!F460="","",'ZASOBY N'!F460)</f>
        <v/>
      </c>
      <c r="I461" s="221" t="str">
        <f>IF('ZASOBY N'!G460="","",'ZASOBY N'!G460)</f>
        <v/>
      </c>
      <c r="J461" s="221" t="str">
        <f>IF('ZASOBY N'!H460="","",'ZASOBY N'!H460)</f>
        <v/>
      </c>
      <c r="K461" s="214">
        <v>0</v>
      </c>
      <c r="L461" s="214">
        <v>0</v>
      </c>
      <c r="M461" s="214">
        <v>0</v>
      </c>
      <c r="N461" s="222" t="str">
        <f>IF('ZASOBY N'!BD460="x","",IF(W461="","",'ZASOBY N'!E460))</f>
        <v/>
      </c>
      <c r="O461" s="223">
        <v>0</v>
      </c>
      <c r="P461" s="223">
        <v>0</v>
      </c>
      <c r="Q461" s="226" t="str">
        <f>IF($N461="","",'UPR BILANS N'!G461*'UPR BILANS N'!N461)</f>
        <v/>
      </c>
      <c r="R461" s="225" t="str">
        <f>IF($N461="","",'ZASOBY N'!O460)</f>
        <v/>
      </c>
      <c r="S461" s="225" t="str">
        <f>IF($N461="","",IF('ZASOBY N'!Q460="",0,'ZASOBY N'!Q460))</f>
        <v/>
      </c>
      <c r="T461" s="225" t="str">
        <f>IF($N461="","",'ZASOBY N'!V460)</f>
        <v/>
      </c>
      <c r="U461" s="225" t="str">
        <f>IF($N461="","",IF('ZASOBY N'!AG460="",0,'ZASOBY N'!AG460))</f>
        <v/>
      </c>
      <c r="V461" s="225" t="str">
        <f>IF($N461="","",IF(NN!P463="",0,NN!P463))</f>
        <v/>
      </c>
      <c r="W461" s="225" t="str">
        <f t="shared" si="162"/>
        <v/>
      </c>
      <c r="X461" s="226" t="str">
        <f t="shared" si="165"/>
        <v/>
      </c>
      <c r="Y461" s="225" t="str">
        <f>IF('ZASOBY N'!AU460="","",IF(C461&lt;&gt;C460,'ZASOBY N'!AU460,IF(D461&lt;&gt;D460,'ZASOBY N'!AU460,IF(F461&lt;&gt;F460,'ZASOBY N'!AU460,IF(G461&lt;&gt;G460,'ZASOBY N'!AU460,IF(J461&lt;&gt;J460,'ZASOBY N'!AU460,IF(NN!AC463="","",IF(AND(C460=C461,H460=H461,J460=J461,NN!AC463&gt;0),"",IF(AND(C461=C462,H461=DO459,NN!CW461&gt;0),'ZASOBY N'!AU460,'ZASOBY N'!AU460)))))))))</f>
        <v/>
      </c>
      <c r="Z461" s="225" t="str">
        <f t="shared" si="163"/>
        <v/>
      </c>
      <c r="AA461" s="227" t="str">
        <f t="shared" ref="AA461:AA524" si="167">IF(D461="","",IF(Z461="","",IF(Z461=0,0,IF(F461="TUZ",0.8,0.7))))</f>
        <v/>
      </c>
      <c r="AB461" s="400" t="str">
        <f t="shared" si="164"/>
        <v/>
      </c>
      <c r="AC461" s="228" t="str">
        <f t="shared" si="166"/>
        <v/>
      </c>
      <c r="AD461" s="222">
        <f>IF(B461="",0,IF(F461="",0,INDEX(POBRANIE_!$B$6:$F$101,MATCH('UPR BILANS N'!$F461,POBRANIE_!$A$6:$A$101,0),2)))</f>
        <v>0</v>
      </c>
      <c r="AE461" s="224">
        <f>IF(OR('ZASOBY N'!G460="",'ZASOBY N'!E460=""),0,IF(B461="",0,'ZASOBY N'!G460*'ZASOBY N'!E460))</f>
        <v>0</v>
      </c>
      <c r="AF461" s="225">
        <f>IF('ZASOBY N'!O460="",0,'ZASOBY N'!O460)</f>
        <v>0</v>
      </c>
      <c r="AG461" s="225">
        <f>IF('ZASOBY N'!Q460="",0,'ZASOBY N'!Q460)</f>
        <v>0</v>
      </c>
      <c r="AH461" s="225">
        <f>IF('ZASOBY N'!V460="",0,'ZASOBY N'!V460)</f>
        <v>0</v>
      </c>
      <c r="AI461" s="225">
        <f>IF('ZASOBY N'!AG460="",0,'ZASOBY N'!AG460)</f>
        <v>0</v>
      </c>
      <c r="AJ461" s="225">
        <f>IF(NN!P463="",0,IF(NN!P463="BRAK kol.7","BRAK BADAŃ",NN!P463))</f>
        <v>0</v>
      </c>
      <c r="AK461" s="225">
        <f>IF(NN!AC463="",0,IF(NN!AC463="BRAK kol.7","BRAK BADAŃ",NN!AC463))</f>
        <v>0</v>
      </c>
      <c r="BJ461" s="414" t="str">
        <f>IF(AND(BL461=1,BM461=1,SUMIF($C461:$C$525,$C461,$AK461:$AK$525)=$AK461),$AK461,IF($BO461&gt;0,$BO461,IF(AND(COUNTIF($C$11:$C460,$C461)&gt;=1,COUNTIF($D460:$D460,$D461)&gt;=1),"",IF(AND(SUMIF($C461:$C$525,$C461,$AK461:$AK$525)&gt;=$AK461,SUMIF($D461:$D$525,$D461,$AK461:$AK$525)&gt;=$AK461),SUMIF($C461:$C$525,$C461,$AK461:$AK$525),""))))</f>
        <v/>
      </c>
      <c r="BL461" s="409">
        <f>COUNTIFS('ZASOBY N'!$B460:$B$525,'ZASOBY N'!$B460,'ZASOBY N'!$C460:'ZASOBY N'!$C$525,'ZASOBY N'!$C460,'ZASOBY N'!$D460:'ZASOBY N'!$D$525,'ZASOBY N'!$D460,'ZASOBY N'!$H460:'ZASOBY N'!$H$525,'ZASOBY N'!$H460 )</f>
        <v>0</v>
      </c>
      <c r="BM461" s="410">
        <f>COUNTIFS('ZASOBY N'!$B$10:$B460,'ZASOBY N'!$B460,'ZASOBY N'!$C$10:'ZASOBY N'!$C460,'ZASOBY N'!$C460,'ZASOBY N'!$D$10:'ZASOBY N'!$D460,'ZASOBY N'!$D460,'ZASOBY N'!$H$10:'ZASOBY N'!$H460,'ZASOBY N'!$H460 )</f>
        <v>0</v>
      </c>
      <c r="BN461" s="411">
        <f t="shared" ref="BN461:BN524" si="168">IF(AND($BL461&gt;1,$BM461&gt;=1),$AK461,IF(AND($BL461=1,$BM461&gt;1),$AK461,0))</f>
        <v>0</v>
      </c>
      <c r="BO461" s="412">
        <f t="shared" ref="BO461:BO524" si="169">IF(AND($BL461=1,$BM461=1),$AK461,0)</f>
        <v>0</v>
      </c>
      <c r="BP461" s="94" t="str">
        <f t="shared" ref="BP461:BP524" si="170">C461</f>
        <v/>
      </c>
      <c r="BQ461" s="414" t="str">
        <f>IF(AND(BS461=1,BT461=1,SUMIF($C461:$C$525,$C461,$AJ461:$AJ$525)=$AJ461),$AJ461,IF($BV461&gt;0,$BV461,IF(AND(COUNTIF($C$11:$C460,$C461)&gt;=1,COUNTIF($D460:$D460,$D461)&gt;=1),"",IF(AND(SUMIF($C461:$C$525,$C461,$AJ461:$AJ$525)&gt;$AJ461,SUMIF($D461:$D$525,$D461,$AJ461:$AJ$525)&gt;$AJ461),SUMIF($C461:$C$525,$C461,$AJ461:$AJ$525),""))))</f>
        <v/>
      </c>
      <c r="BS461" s="409">
        <f>COUNTIFS('ZASOBY N'!$B460:$B$525,'ZASOBY N'!$B460,'ZASOBY N'!$C460:'ZASOBY N'!$C$525,'ZASOBY N'!$C460,'ZASOBY N'!$D460:'ZASOBY N'!$D$525,'ZASOBY N'!$D460,'ZASOBY N'!$H460:'ZASOBY N'!$H$525,'ZASOBY N'!$H460 )</f>
        <v>0</v>
      </c>
      <c r="BT461" s="410">
        <f>COUNTIFS('ZASOBY N'!$B$10:$B460,'ZASOBY N'!$B460,'ZASOBY N'!$C$10:'ZASOBY N'!$C460,'ZASOBY N'!$C460,'ZASOBY N'!$D$10:'ZASOBY N'!$D460,'ZASOBY N'!$D460,'ZASOBY N'!$H$10:'ZASOBY N'!$H460,'ZASOBY N'!$H460 )</f>
        <v>0</v>
      </c>
      <c r="BU461" s="411">
        <f t="shared" ref="BU461:BU524" si="171">IF(AND($BS461&gt;1,$BT461&gt;=1),$AJ461,IF(AND($BS461=1,$BT461&gt;1),$AJ461,0))</f>
        <v>0</v>
      </c>
      <c r="BV461" s="412">
        <f t="shared" ref="BV461:BV524" si="172">IF(AND($BS461=1,$BT461=1),$AJ461,0)</f>
        <v>0</v>
      </c>
      <c r="BW461" s="94" t="s">
        <v>499</v>
      </c>
      <c r="BX461" s="414" t="str">
        <f>IF(AND(BZ461=1,CA461=1,SUMIF($C461:$C$525,$C461,$AI461:$AI$525)=$AI461),$AI461,IF($CC461&gt;0,$CC461,IF(AND(COUNTIF($C$11:$C460,$C461)&gt;=1,COUNTIF($D460:$D460,$D461)&gt;=1),"",IF(AND(SUMIF($C461:$C$525,$C461,$AI461:$AI$525)&gt;$AI461,SUMIF($D461:$D$525,$D461,$AI461:$AI$525)&gt;$IG461),_xlfn.AGGREGATE(14,4,$CB$11:$CB$31*($C$11:$C$31=$C461),1),""))))</f>
        <v/>
      </c>
      <c r="BZ461" s="409">
        <f>COUNTIFS('ZASOBY N'!$B460:$B$525,'ZASOBY N'!$B460,'ZASOBY N'!$C460:'ZASOBY N'!$C$525,'ZASOBY N'!$C460,'ZASOBY N'!$D460:'ZASOBY N'!$D$525,'ZASOBY N'!$D460,'ZASOBY N'!$H460:'ZASOBY N'!$H$525,'ZASOBY N'!$H460 )</f>
        <v>0</v>
      </c>
      <c r="CA461" s="410">
        <f>COUNTIFS('ZASOBY N'!$B$10:$B460,'ZASOBY N'!$B460,'ZASOBY N'!$C$10:'ZASOBY N'!$C460,'ZASOBY N'!$C460,'ZASOBY N'!$D$10:'ZASOBY N'!$D460,'ZASOBY N'!$D460,'ZASOBY N'!$H$10:'ZASOBY N'!$H460,'ZASOBY N'!$H460 )</f>
        <v>0</v>
      </c>
      <c r="CB461" s="411">
        <f t="shared" ref="CB461:CB524" si="173">IF(AND($BZ461&gt;1,$CA461&gt;=1),$AI461,IF(AND($BZ461=1,$CA461&gt;1),$AI461,0))</f>
        <v>0</v>
      </c>
      <c r="CC461" s="412">
        <f t="shared" ref="CC461:CC524" si="174">IF(AND($BZ461=1,$CA461=1),$AI461,0)</f>
        <v>0</v>
      </c>
      <c r="CE461" s="414" t="str">
        <f>IF(AND(CG461=1,CH461=1,SUMIF($C461:$C$525,$C461,$AH461:$AH$525)=$AH461),$AH461,IF($CJ461&gt;0,$CJ461,IF(AND(COUNTIF($C$11:$C460,$C461)&gt;=1,COUNTIF($D460:$D460,$D461)&gt;=1),"",IF(AND(SUMIF($C461:$C$525,$C461,$AH461:$AH$525)&gt;$AH461,SUMIF($D461:$D$525,$D461,$AH461:$AH$525)&gt;$AH461),_xlfn.AGGREGATE(14,4,$CI$11:$CI$31*($C$11:$C$31=$C461),1),""))))</f>
        <v/>
      </c>
      <c r="CG461" s="409">
        <f>COUNTIFS('ZASOBY N'!$B460:$B$525,'ZASOBY N'!$B460,'ZASOBY N'!$C460:'ZASOBY N'!$C$525,'ZASOBY N'!$C460,'ZASOBY N'!$D460:'ZASOBY N'!$D$525,'ZASOBY N'!$D460,'ZASOBY N'!$H460:'ZASOBY N'!$H$525,'ZASOBY N'!$H460 )</f>
        <v>0</v>
      </c>
      <c r="CH461" s="410">
        <f>COUNTIFS('ZASOBY N'!$B$10:$B460,'ZASOBY N'!$B460,'ZASOBY N'!$C$10:'ZASOBY N'!$C460,'ZASOBY N'!$C460,'ZASOBY N'!$D$10:'ZASOBY N'!$D460,'ZASOBY N'!$D460,'ZASOBY N'!$H$10:'ZASOBY N'!$H460,'ZASOBY N'!$H460 )</f>
        <v>0</v>
      </c>
      <c r="CI461" s="411">
        <f t="shared" ref="CI461:CI524" si="175">IF(AND($CG461&gt;1,$CH461&gt;=1),$AH461,IF(AND($CG461=1,$CH461&gt;1),$AH461,0))</f>
        <v>0</v>
      </c>
      <c r="CJ461" s="412">
        <f t="shared" ref="CJ461:CJ524" si="176">IF(AND($CG461=1,$CH461=1),$AH461,0)</f>
        <v>0</v>
      </c>
      <c r="CL461" s="414" t="str">
        <f>IF(AND(CN461=1,CO461=1,SUMIF($C461:$C$525,$C461,$AG461:$AG$525)=$AG461),$AG461,IF($CQ461&gt;0,$CQ461,IF(AND(COUNTIF($C$11:$C460,$C461)&gt;=1,COUNTIF($D460:$D460,$D461)&gt;=1),"",IF(AND(SUMIF($C461:$C$525,$C461,$AG461:$AG$525)&gt;$AG461,SUMIF($D461:$D$525,$D461,$AG461:$AG$525)&gt;$AG461),_xlfn.AGGREGATE(14,4,$CP$11:$CP$31*($C$11:$C$31=$C461),1),""))))</f>
        <v/>
      </c>
      <c r="CN461" s="409">
        <f>COUNTIFS('ZASOBY N'!$B460:$B$525,'ZASOBY N'!$B460,'ZASOBY N'!$C460:'ZASOBY N'!$C$525,'ZASOBY N'!$C460,'ZASOBY N'!$D460:'ZASOBY N'!$D$525,'ZASOBY N'!$D460,'ZASOBY N'!$H460:'ZASOBY N'!$H$525,'ZASOBY N'!$H460 )</f>
        <v>0</v>
      </c>
      <c r="CO461" s="410">
        <f>COUNTIFS('ZASOBY N'!$B$10:$B460,'ZASOBY N'!$B460,'ZASOBY N'!$C$10:'ZASOBY N'!$C460,'ZASOBY N'!$C460,'ZASOBY N'!$D$10:'ZASOBY N'!$D460,'ZASOBY N'!$D460,'ZASOBY N'!$H$10:'ZASOBY N'!$H460,'ZASOBY N'!$H460 )</f>
        <v>0</v>
      </c>
      <c r="CP461" s="411">
        <f t="shared" ref="CP461:CP524" si="177">IF(AND($CN461&gt;1,$CO461&gt;=1),$AG461,IF(AND($CN461=1,$CO461&gt;1),$AG461,0))</f>
        <v>0</v>
      </c>
      <c r="CQ461" s="412">
        <f t="shared" ref="CQ461:CQ524" si="178">IF(AND($CN461=1,$CO461=1),$AG461,0)</f>
        <v>0</v>
      </c>
      <c r="CS461" s="414" t="str">
        <f>IF(AND(CU461=1,CV461=1,SUMIF($C461:$C$525,$C461,$AF461:$AF$525)=$AF461),$AF461,IF($CX461&gt;0,$CX461,IF(AND(COUNTIF($C$11:$C460,$C461)&gt;=1,COUNTIF($D460:$D460,$D461)&gt;=1),"",IF(AND(SUMIF($C461:$C$525,$C461,$AF461:$AF$525)&gt;$AF461,SUMIF($D461:$D$525,$D461,$AF461:$AF$525)&gt;$AF461),_xlfn.AGGREGATE(14,4,$CW$11:$CW$31*($C$11:$C$31=$C461),1),""))))</f>
        <v/>
      </c>
      <c r="CU461" s="409">
        <f>COUNTIFS('ZASOBY N'!$B460:$B$525,'ZASOBY N'!$B460,'ZASOBY N'!$C460:'ZASOBY N'!$C$525,'ZASOBY N'!$C460,'ZASOBY N'!$D460:'ZASOBY N'!$D$525,'ZASOBY N'!$D460,'ZASOBY N'!$H460:'ZASOBY N'!$H$525,'ZASOBY N'!$H460 )</f>
        <v>0</v>
      </c>
      <c r="CV461" s="410">
        <f>COUNTIFS('ZASOBY N'!$B$10:$B460,'ZASOBY N'!$B460,'ZASOBY N'!$C$10:'ZASOBY N'!$C460,'ZASOBY N'!$C460,'ZASOBY N'!$D$10:'ZASOBY N'!$D460,'ZASOBY N'!$D460,'ZASOBY N'!$H$10:'ZASOBY N'!$H460,'ZASOBY N'!$H460 )</f>
        <v>0</v>
      </c>
      <c r="CW461" s="411">
        <f t="shared" ref="CW461:CW524" si="179">IF(AND($CU461&gt;1,$CV461&gt;=1),$AF461,IF(AND($CU461=1,$CV461&gt;1),$AF461,0))</f>
        <v>0</v>
      </c>
      <c r="CX461" s="412">
        <f t="shared" ref="CX461:CX524" si="180">IF(AND($CU461=1,$CV461=1),$AF461,0)</f>
        <v>0</v>
      </c>
      <c r="CZ461" s="414" t="str">
        <f>IF(AND(DB461=1,DC461=1,SUMIF($C461:$C$525,$C461,$AE461:$AE$525)=$AE461),$AE461,IF($DE461&gt;0,$DE461,IF(AND(COUNTIF($C$11:$C460,$C461)&gt;=1,COUNTIF($D460:$D460,$D461)&gt;=1),"",IF(AND(SUMIF($C461:$C$525,$C461,$AE461:$AE$525)&gt;$AE461,SUMIF($D461:$D$525,$D461,$AE461:$AE$525)&gt;$AE461),_xlfn.AGGREGATE(14,4,$DD$11:$DD$31*($C$11:$C$31=$C461),1),""))))</f>
        <v/>
      </c>
      <c r="DB461" s="409">
        <f>COUNTIFS('ZASOBY N'!$B460:$B$525,'ZASOBY N'!$B460,'ZASOBY N'!$C460:'ZASOBY N'!$C$525,'ZASOBY N'!$C460,'ZASOBY N'!$D460:'ZASOBY N'!$D$525,'ZASOBY N'!$D460,'ZASOBY N'!$H460:'ZASOBY N'!$H$525,'ZASOBY N'!$H460 )</f>
        <v>0</v>
      </c>
      <c r="DC461" s="410">
        <f>COUNTIFS('ZASOBY N'!$B$10:$B460,'ZASOBY N'!$B460,'ZASOBY N'!$C$10:'ZASOBY N'!$C460,'ZASOBY N'!$C460,'ZASOBY N'!$D$10:'ZASOBY N'!$D460,'ZASOBY N'!$D460,'ZASOBY N'!$H$10:'ZASOBY N'!$H460,'ZASOBY N'!$H460 )</f>
        <v>0</v>
      </c>
      <c r="DD461" s="411">
        <f t="shared" ref="DD461:DD524" si="181">IF(AND($DB461&gt;1,$DC461&gt;=1),$AE461,IF(AND($DB461=1,$DC461&gt;1),$AE461,0))</f>
        <v>0</v>
      </c>
      <c r="DE461" s="412">
        <f t="shared" ref="DE461:DE524" si="182">IF(AND($DB461=1,$DC461=1),$AE461,0)</f>
        <v>0</v>
      </c>
      <c r="DF461" s="399" t="str">
        <f>IF(AND(DI461=1,DJ461=1,SUMIF($C461:$C$525,$C461,$AD461:$AD$525)=$AD461),$AD461,IF($DL461&gt;0,$DL461,IF(B461="","",IF(AND(COUNTIF($C$11:$C460,$C461)&gt;=1,COUNTIF($D460:$D460,$D461)&gt;=1,COUNTIF($Z458:$Z460,$C461)=0),"",IF(AND(COUNTIF($C$11:$C460,$C461)&gt;=1,COUNTIF($D460:$D460,$D461)&gt;=1),"UJĘTO WYŻEJ",IF(AND(SUMIF($C461:$C$525,$C461,$AD461:$AD$525)&gt;$AD461,SUMIF($D461:$D$525,$D461,$AD461:$AD$525)&gt;$AD461),_xlfn.AGGREGATE(14,4,$DK$11:$DK$31*($C$11:$C$31=$C461),1),""))))))</f>
        <v/>
      </c>
      <c r="DG461" s="414" t="str">
        <f>IF(AND(DI461=1,DJ461=1,SUMIF($C461:$C$525,$C461,$AD461:$AD$525)=$AD461),$AD461,IF($DL461&gt;0,$DL461,IF(AND(COUNTIF($C$11:$C460,$C461)&gt;=1,COUNTIF($D460:$D460,$D461)&gt;=1),"",IF(AND(SUMIF($C461:$C$525,$C461,$AD461:$AD$525)&gt;$AD461,SUMIF($D461:$D$525,$D461,$AD461:$AD$525)&gt;$AD461),_xlfn.AGGREGATE(14,4,$DK$11:$DK$31*($C$11:$C$31=$C461),1),""))))</f>
        <v/>
      </c>
      <c r="DI461" s="409">
        <f>COUNTIFS('ZASOBY N'!$B460:$B$525,'ZASOBY N'!$B460,'ZASOBY N'!$C460:'ZASOBY N'!$C$525,'ZASOBY N'!$C460,'ZASOBY N'!$D460:'ZASOBY N'!$D$525,'ZASOBY N'!$D460,'ZASOBY N'!$H460:'ZASOBY N'!$H$525,'ZASOBY N'!$H460 )</f>
        <v>0</v>
      </c>
      <c r="DJ461" s="410">
        <f>COUNTIFS('ZASOBY N'!$B$10:$B460,'ZASOBY N'!$B460,'ZASOBY N'!$C$10:'ZASOBY N'!$C460,'ZASOBY N'!$C460,'ZASOBY N'!$D$10:'ZASOBY N'!$D460,'ZASOBY N'!$D460,'ZASOBY N'!$H$10:'ZASOBY N'!$H460,'ZASOBY N'!$H460 )</f>
        <v>0</v>
      </c>
      <c r="DK461" s="411">
        <f t="shared" ref="DK461:DK524" si="183">IF(AND($DI461&gt;1,$DJ461&gt;=1),$AD461,IF(AND($DI461=1,$DJ461&gt;1),$AD461,0))</f>
        <v>0</v>
      </c>
      <c r="DL461" s="412">
        <f t="shared" ref="DL461:DL524" si="184">IF(AND($DI461=1,$DJ461=1),$AD461,0)</f>
        <v>0</v>
      </c>
    </row>
    <row r="462" spans="1:116" ht="18.899999999999999" customHeight="1" x14ac:dyDescent="0.3">
      <c r="A462" s="219"/>
      <c r="B462" s="152" t="str">
        <f>IF('ZASOBY N'!A461="","",'ZASOBY N'!A461)</f>
        <v/>
      </c>
      <c r="C462" s="462" t="str">
        <f>IF('ZASOBY N'!C461="","",'ZASOBY N'!C461)</f>
        <v/>
      </c>
      <c r="D462" s="137" t="str">
        <f>IF('ZASOBY N'!B461="","",'ZASOBY N'!B461)</f>
        <v/>
      </c>
      <c r="E462" s="138"/>
      <c r="F462" s="356" t="str">
        <f>IF('ZASOBY N'!D461="","",'ZASOBY N'!D461)</f>
        <v/>
      </c>
      <c r="G462" s="220" t="str">
        <f>IF('ZASOBY N'!G461="","",'ZASOBY N'!G461)</f>
        <v/>
      </c>
      <c r="H462" s="221" t="str">
        <f>IF('ZASOBY N'!F461="","",'ZASOBY N'!F461)</f>
        <v/>
      </c>
      <c r="I462" s="221" t="str">
        <f>IF('ZASOBY N'!G461="","",'ZASOBY N'!G461)</f>
        <v/>
      </c>
      <c r="J462" s="221" t="str">
        <f>IF('ZASOBY N'!H461="","",'ZASOBY N'!H461)</f>
        <v/>
      </c>
      <c r="K462" s="214">
        <v>0</v>
      </c>
      <c r="L462" s="214">
        <v>0</v>
      </c>
      <c r="M462" s="214">
        <v>0</v>
      </c>
      <c r="N462" s="222" t="str">
        <f>IF('ZASOBY N'!BD461="x","",IF(W462="","",'ZASOBY N'!E461))</f>
        <v/>
      </c>
      <c r="O462" s="223">
        <v>0</v>
      </c>
      <c r="P462" s="223">
        <v>0</v>
      </c>
      <c r="Q462" s="226" t="str">
        <f>IF($N462="","",'UPR BILANS N'!G462*'UPR BILANS N'!N462)</f>
        <v/>
      </c>
      <c r="R462" s="225" t="str">
        <f>IF($N462="","",'ZASOBY N'!O461)</f>
        <v/>
      </c>
      <c r="S462" s="225" t="str">
        <f>IF($N462="","",IF('ZASOBY N'!Q461="",0,'ZASOBY N'!Q461))</f>
        <v/>
      </c>
      <c r="T462" s="225" t="str">
        <f>IF($N462="","",'ZASOBY N'!V461)</f>
        <v/>
      </c>
      <c r="U462" s="225" t="str">
        <f>IF($N462="","",IF('ZASOBY N'!AG461="",0,'ZASOBY N'!AG461))</f>
        <v/>
      </c>
      <c r="V462" s="225" t="str">
        <f>IF($N462="","",IF(NN!P464="",0,NN!P464))</f>
        <v/>
      </c>
      <c r="W462" s="225" t="str">
        <f t="shared" si="162"/>
        <v/>
      </c>
      <c r="X462" s="226" t="str">
        <f t="shared" si="165"/>
        <v/>
      </c>
      <c r="Y462" s="225" t="str">
        <f>IF('ZASOBY N'!AU461="","",IF(C462&lt;&gt;C461,'ZASOBY N'!AU461,IF(D462&lt;&gt;D461,'ZASOBY N'!AU461,IF(F462&lt;&gt;F461,'ZASOBY N'!AU461,IF(G462&lt;&gt;G461,'ZASOBY N'!AU461,IF(J462&lt;&gt;J461,'ZASOBY N'!AU461,IF(NN!AC464="","",IF(AND(C461=C462,H461=H462,J461=J462,NN!AC464&gt;0),"",IF(AND(C462=C463,H462=DO460,NN!CW462&gt;0),'ZASOBY N'!AU461,'ZASOBY N'!AU461)))))))))</f>
        <v/>
      </c>
      <c r="Z462" s="225" t="str">
        <f t="shared" si="163"/>
        <v/>
      </c>
      <c r="AA462" s="227" t="str">
        <f t="shared" si="167"/>
        <v/>
      </c>
      <c r="AB462" s="400" t="str">
        <f t="shared" si="164"/>
        <v/>
      </c>
      <c r="AC462" s="228" t="str">
        <f t="shared" si="166"/>
        <v/>
      </c>
      <c r="AD462" s="222">
        <f>IF(B462="",0,IF(F462="",0,INDEX(POBRANIE_!$B$6:$F$101,MATCH('UPR BILANS N'!$F462,POBRANIE_!$A$6:$A$101,0),2)))</f>
        <v>0</v>
      </c>
      <c r="AE462" s="224">
        <f>IF(OR('ZASOBY N'!G461="",'ZASOBY N'!E461=""),0,IF(B462="",0,'ZASOBY N'!G461*'ZASOBY N'!E461))</f>
        <v>0</v>
      </c>
      <c r="AF462" s="225">
        <f>IF('ZASOBY N'!O461="",0,'ZASOBY N'!O461)</f>
        <v>0</v>
      </c>
      <c r="AG462" s="225">
        <f>IF('ZASOBY N'!Q461="",0,'ZASOBY N'!Q461)</f>
        <v>0</v>
      </c>
      <c r="AH462" s="225">
        <f>IF('ZASOBY N'!V461="",0,'ZASOBY N'!V461)</f>
        <v>0</v>
      </c>
      <c r="AI462" s="225">
        <f>IF('ZASOBY N'!AG461="",0,'ZASOBY N'!AG461)</f>
        <v>0</v>
      </c>
      <c r="AJ462" s="225">
        <f>IF(NN!P464="",0,IF(NN!P464="BRAK kol.7","BRAK BADAŃ",NN!P464))</f>
        <v>0</v>
      </c>
      <c r="AK462" s="225">
        <f>IF(NN!AC464="",0,IF(NN!AC464="BRAK kol.7","BRAK BADAŃ",NN!AC464))</f>
        <v>0</v>
      </c>
      <c r="BJ462" s="414" t="str">
        <f>IF(AND(BL462=1,BM462=1,SUMIF($C462:$C$525,$C462,$AK462:$AK$525)=$AK462),$AK462,IF($BO462&gt;0,$BO462,IF(AND(COUNTIF($C$11:$C461,$C462)&gt;=1,COUNTIF($D461:$D461,$D462)&gt;=1),"",IF(AND(SUMIF($C462:$C$525,$C462,$AK462:$AK$525)&gt;=$AK462,SUMIF($D462:$D$525,$D462,$AK462:$AK$525)&gt;=$AK462),SUMIF($C462:$C$525,$C462,$AK462:$AK$525),""))))</f>
        <v/>
      </c>
      <c r="BL462" s="409">
        <f>COUNTIFS('ZASOBY N'!$B461:$B$525,'ZASOBY N'!$B461,'ZASOBY N'!$C461:'ZASOBY N'!$C$525,'ZASOBY N'!$C461,'ZASOBY N'!$D461:'ZASOBY N'!$D$525,'ZASOBY N'!$D461,'ZASOBY N'!$H461:'ZASOBY N'!$H$525,'ZASOBY N'!$H461 )</f>
        <v>0</v>
      </c>
      <c r="BM462" s="410">
        <f>COUNTIFS('ZASOBY N'!$B$10:$B461,'ZASOBY N'!$B461,'ZASOBY N'!$C$10:'ZASOBY N'!$C461,'ZASOBY N'!$C461,'ZASOBY N'!$D$10:'ZASOBY N'!$D461,'ZASOBY N'!$D461,'ZASOBY N'!$H$10:'ZASOBY N'!$H461,'ZASOBY N'!$H461 )</f>
        <v>0</v>
      </c>
      <c r="BN462" s="411">
        <f t="shared" si="168"/>
        <v>0</v>
      </c>
      <c r="BO462" s="412">
        <f t="shared" si="169"/>
        <v>0</v>
      </c>
      <c r="BP462" s="94" t="str">
        <f t="shared" si="170"/>
        <v/>
      </c>
      <c r="BQ462" s="414" t="str">
        <f>IF(AND(BS462=1,BT462=1,SUMIF($C462:$C$525,$C462,$AJ462:$AJ$525)=$AJ462),$AJ462,IF($BV462&gt;0,$BV462,IF(AND(COUNTIF($C$11:$C461,$C462)&gt;=1,COUNTIF($D461:$D461,$D462)&gt;=1),"",IF(AND(SUMIF($C462:$C$525,$C462,$AJ462:$AJ$525)&gt;$AJ462,SUMIF($D462:$D$525,$D462,$AJ462:$AJ$525)&gt;$AJ462),SUMIF($C462:$C$525,$C462,$AJ462:$AJ$525),""))))</f>
        <v/>
      </c>
      <c r="BS462" s="409">
        <f>COUNTIFS('ZASOBY N'!$B461:$B$525,'ZASOBY N'!$B461,'ZASOBY N'!$C461:'ZASOBY N'!$C$525,'ZASOBY N'!$C461,'ZASOBY N'!$D461:'ZASOBY N'!$D$525,'ZASOBY N'!$D461,'ZASOBY N'!$H461:'ZASOBY N'!$H$525,'ZASOBY N'!$H461 )</f>
        <v>0</v>
      </c>
      <c r="BT462" s="410">
        <f>COUNTIFS('ZASOBY N'!$B$10:$B461,'ZASOBY N'!$B461,'ZASOBY N'!$C$10:'ZASOBY N'!$C461,'ZASOBY N'!$C461,'ZASOBY N'!$D$10:'ZASOBY N'!$D461,'ZASOBY N'!$D461,'ZASOBY N'!$H$10:'ZASOBY N'!$H461,'ZASOBY N'!$H461 )</f>
        <v>0</v>
      </c>
      <c r="BU462" s="411">
        <f t="shared" si="171"/>
        <v>0</v>
      </c>
      <c r="BV462" s="412">
        <f t="shared" si="172"/>
        <v>0</v>
      </c>
      <c r="BW462" s="94" t="s">
        <v>499</v>
      </c>
      <c r="BX462" s="414" t="str">
        <f>IF(AND(BZ462=1,CA462=1,SUMIF($C462:$C$525,$C462,$AI462:$AI$525)=$AI462),$AI462,IF($CC462&gt;0,$CC462,IF(AND(COUNTIF($C$11:$C461,$C462)&gt;=1,COUNTIF($D461:$D461,$D462)&gt;=1),"",IF(AND(SUMIF($C462:$C$525,$C462,$AI462:$AI$525)&gt;$AI462,SUMIF($D462:$D$525,$D462,$AI462:$AI$525)&gt;$IG462),_xlfn.AGGREGATE(14,4,$CB$11:$CB$31*($C$11:$C$31=$C462),1),""))))</f>
        <v/>
      </c>
      <c r="BZ462" s="409">
        <f>COUNTIFS('ZASOBY N'!$B461:$B$525,'ZASOBY N'!$B461,'ZASOBY N'!$C461:'ZASOBY N'!$C$525,'ZASOBY N'!$C461,'ZASOBY N'!$D461:'ZASOBY N'!$D$525,'ZASOBY N'!$D461,'ZASOBY N'!$H461:'ZASOBY N'!$H$525,'ZASOBY N'!$H461 )</f>
        <v>0</v>
      </c>
      <c r="CA462" s="410">
        <f>COUNTIFS('ZASOBY N'!$B$10:$B461,'ZASOBY N'!$B461,'ZASOBY N'!$C$10:'ZASOBY N'!$C461,'ZASOBY N'!$C461,'ZASOBY N'!$D$10:'ZASOBY N'!$D461,'ZASOBY N'!$D461,'ZASOBY N'!$H$10:'ZASOBY N'!$H461,'ZASOBY N'!$H461 )</f>
        <v>0</v>
      </c>
      <c r="CB462" s="411">
        <f t="shared" si="173"/>
        <v>0</v>
      </c>
      <c r="CC462" s="412">
        <f t="shared" si="174"/>
        <v>0</v>
      </c>
      <c r="CE462" s="414" t="str">
        <f>IF(AND(CG462=1,CH462=1,SUMIF($C462:$C$525,$C462,$AH462:$AH$525)=$AH462),$AH462,IF($CJ462&gt;0,$CJ462,IF(AND(COUNTIF($C$11:$C461,$C462)&gt;=1,COUNTIF($D461:$D461,$D462)&gt;=1),"",IF(AND(SUMIF($C462:$C$525,$C462,$AH462:$AH$525)&gt;$AH462,SUMIF($D462:$D$525,$D462,$AH462:$AH$525)&gt;$AH462),_xlfn.AGGREGATE(14,4,$CI$11:$CI$31*($C$11:$C$31=$C462),1),""))))</f>
        <v/>
      </c>
      <c r="CG462" s="409">
        <f>COUNTIFS('ZASOBY N'!$B461:$B$525,'ZASOBY N'!$B461,'ZASOBY N'!$C461:'ZASOBY N'!$C$525,'ZASOBY N'!$C461,'ZASOBY N'!$D461:'ZASOBY N'!$D$525,'ZASOBY N'!$D461,'ZASOBY N'!$H461:'ZASOBY N'!$H$525,'ZASOBY N'!$H461 )</f>
        <v>0</v>
      </c>
      <c r="CH462" s="410">
        <f>COUNTIFS('ZASOBY N'!$B$10:$B461,'ZASOBY N'!$B461,'ZASOBY N'!$C$10:'ZASOBY N'!$C461,'ZASOBY N'!$C461,'ZASOBY N'!$D$10:'ZASOBY N'!$D461,'ZASOBY N'!$D461,'ZASOBY N'!$H$10:'ZASOBY N'!$H461,'ZASOBY N'!$H461 )</f>
        <v>0</v>
      </c>
      <c r="CI462" s="411">
        <f t="shared" si="175"/>
        <v>0</v>
      </c>
      <c r="CJ462" s="412">
        <f t="shared" si="176"/>
        <v>0</v>
      </c>
      <c r="CL462" s="414" t="str">
        <f>IF(AND(CN462=1,CO462=1,SUMIF($C462:$C$525,$C462,$AG462:$AG$525)=$AG462),$AG462,IF($CQ462&gt;0,$CQ462,IF(AND(COUNTIF($C$11:$C461,$C462)&gt;=1,COUNTIF($D461:$D461,$D462)&gt;=1),"",IF(AND(SUMIF($C462:$C$525,$C462,$AG462:$AG$525)&gt;$AG462,SUMIF($D462:$D$525,$D462,$AG462:$AG$525)&gt;$AG462),_xlfn.AGGREGATE(14,4,$CP$11:$CP$31*($C$11:$C$31=$C462),1),""))))</f>
        <v/>
      </c>
      <c r="CN462" s="409">
        <f>COUNTIFS('ZASOBY N'!$B461:$B$525,'ZASOBY N'!$B461,'ZASOBY N'!$C461:'ZASOBY N'!$C$525,'ZASOBY N'!$C461,'ZASOBY N'!$D461:'ZASOBY N'!$D$525,'ZASOBY N'!$D461,'ZASOBY N'!$H461:'ZASOBY N'!$H$525,'ZASOBY N'!$H461 )</f>
        <v>0</v>
      </c>
      <c r="CO462" s="410">
        <f>COUNTIFS('ZASOBY N'!$B$10:$B461,'ZASOBY N'!$B461,'ZASOBY N'!$C$10:'ZASOBY N'!$C461,'ZASOBY N'!$C461,'ZASOBY N'!$D$10:'ZASOBY N'!$D461,'ZASOBY N'!$D461,'ZASOBY N'!$H$10:'ZASOBY N'!$H461,'ZASOBY N'!$H461 )</f>
        <v>0</v>
      </c>
      <c r="CP462" s="411">
        <f t="shared" si="177"/>
        <v>0</v>
      </c>
      <c r="CQ462" s="412">
        <f t="shared" si="178"/>
        <v>0</v>
      </c>
      <c r="CS462" s="414" t="str">
        <f>IF(AND(CU462=1,CV462=1,SUMIF($C462:$C$525,$C462,$AF462:$AF$525)=$AF462),$AF462,IF($CX462&gt;0,$CX462,IF(AND(COUNTIF($C$11:$C461,$C462)&gt;=1,COUNTIF($D461:$D461,$D462)&gt;=1),"",IF(AND(SUMIF($C462:$C$525,$C462,$AF462:$AF$525)&gt;$AF462,SUMIF($D462:$D$525,$D462,$AF462:$AF$525)&gt;$AF462),_xlfn.AGGREGATE(14,4,$CW$11:$CW$31*($C$11:$C$31=$C462),1),""))))</f>
        <v/>
      </c>
      <c r="CU462" s="409">
        <f>COUNTIFS('ZASOBY N'!$B461:$B$525,'ZASOBY N'!$B461,'ZASOBY N'!$C461:'ZASOBY N'!$C$525,'ZASOBY N'!$C461,'ZASOBY N'!$D461:'ZASOBY N'!$D$525,'ZASOBY N'!$D461,'ZASOBY N'!$H461:'ZASOBY N'!$H$525,'ZASOBY N'!$H461 )</f>
        <v>0</v>
      </c>
      <c r="CV462" s="410">
        <f>COUNTIFS('ZASOBY N'!$B$10:$B461,'ZASOBY N'!$B461,'ZASOBY N'!$C$10:'ZASOBY N'!$C461,'ZASOBY N'!$C461,'ZASOBY N'!$D$10:'ZASOBY N'!$D461,'ZASOBY N'!$D461,'ZASOBY N'!$H$10:'ZASOBY N'!$H461,'ZASOBY N'!$H461 )</f>
        <v>0</v>
      </c>
      <c r="CW462" s="411">
        <f t="shared" si="179"/>
        <v>0</v>
      </c>
      <c r="CX462" s="412">
        <f t="shared" si="180"/>
        <v>0</v>
      </c>
      <c r="CZ462" s="414" t="str">
        <f>IF(AND(DB462=1,DC462=1,SUMIF($C462:$C$525,$C462,$AE462:$AE$525)=$AE462),$AE462,IF($DE462&gt;0,$DE462,IF(AND(COUNTIF($C$11:$C461,$C462)&gt;=1,COUNTIF($D461:$D461,$D462)&gt;=1),"",IF(AND(SUMIF($C462:$C$525,$C462,$AE462:$AE$525)&gt;$AE462,SUMIF($D462:$D$525,$D462,$AE462:$AE$525)&gt;$AE462),_xlfn.AGGREGATE(14,4,$DD$11:$DD$31*($C$11:$C$31=$C462),1),""))))</f>
        <v/>
      </c>
      <c r="DB462" s="409">
        <f>COUNTIFS('ZASOBY N'!$B461:$B$525,'ZASOBY N'!$B461,'ZASOBY N'!$C461:'ZASOBY N'!$C$525,'ZASOBY N'!$C461,'ZASOBY N'!$D461:'ZASOBY N'!$D$525,'ZASOBY N'!$D461,'ZASOBY N'!$H461:'ZASOBY N'!$H$525,'ZASOBY N'!$H461 )</f>
        <v>0</v>
      </c>
      <c r="DC462" s="410">
        <f>COUNTIFS('ZASOBY N'!$B$10:$B461,'ZASOBY N'!$B461,'ZASOBY N'!$C$10:'ZASOBY N'!$C461,'ZASOBY N'!$C461,'ZASOBY N'!$D$10:'ZASOBY N'!$D461,'ZASOBY N'!$D461,'ZASOBY N'!$H$10:'ZASOBY N'!$H461,'ZASOBY N'!$H461 )</f>
        <v>0</v>
      </c>
      <c r="DD462" s="411">
        <f t="shared" si="181"/>
        <v>0</v>
      </c>
      <c r="DE462" s="412">
        <f t="shared" si="182"/>
        <v>0</v>
      </c>
      <c r="DF462" s="399" t="str">
        <f>IF(AND(DI462=1,DJ462=1,SUMIF($C462:$C$525,$C462,$AD462:$AD$525)=$AD462),$AD462,IF($DL462&gt;0,$DL462,IF(B462="","",IF(AND(COUNTIF($C$11:$C461,$C462)&gt;=1,COUNTIF($D461:$D461,$D462)&gt;=1,COUNTIF($Z459:$Z461,$C462)=0),"",IF(AND(COUNTIF($C$11:$C461,$C462)&gt;=1,COUNTIF($D461:$D461,$D462)&gt;=1),"UJĘTO WYŻEJ",IF(AND(SUMIF($C462:$C$525,$C462,$AD462:$AD$525)&gt;$AD462,SUMIF($D462:$D$525,$D462,$AD462:$AD$525)&gt;$AD462),_xlfn.AGGREGATE(14,4,$DK$11:$DK$31*($C$11:$C$31=$C462),1),""))))))</f>
        <v/>
      </c>
      <c r="DG462" s="414" t="str">
        <f>IF(AND(DI462=1,DJ462=1,SUMIF($C462:$C$525,$C462,$AD462:$AD$525)=$AD462),$AD462,IF($DL462&gt;0,$DL462,IF(AND(COUNTIF($C$11:$C461,$C462)&gt;=1,COUNTIF($D461:$D461,$D462)&gt;=1),"",IF(AND(SUMIF($C462:$C$525,$C462,$AD462:$AD$525)&gt;$AD462,SUMIF($D462:$D$525,$D462,$AD462:$AD$525)&gt;$AD462),_xlfn.AGGREGATE(14,4,$DK$11:$DK$31*($C$11:$C$31=$C462),1),""))))</f>
        <v/>
      </c>
      <c r="DI462" s="409">
        <f>COUNTIFS('ZASOBY N'!$B461:$B$525,'ZASOBY N'!$B461,'ZASOBY N'!$C461:'ZASOBY N'!$C$525,'ZASOBY N'!$C461,'ZASOBY N'!$D461:'ZASOBY N'!$D$525,'ZASOBY N'!$D461,'ZASOBY N'!$H461:'ZASOBY N'!$H$525,'ZASOBY N'!$H461 )</f>
        <v>0</v>
      </c>
      <c r="DJ462" s="410">
        <f>COUNTIFS('ZASOBY N'!$B$10:$B461,'ZASOBY N'!$B461,'ZASOBY N'!$C$10:'ZASOBY N'!$C461,'ZASOBY N'!$C461,'ZASOBY N'!$D$10:'ZASOBY N'!$D461,'ZASOBY N'!$D461,'ZASOBY N'!$H$10:'ZASOBY N'!$H461,'ZASOBY N'!$H461 )</f>
        <v>0</v>
      </c>
      <c r="DK462" s="411">
        <f t="shared" si="183"/>
        <v>0</v>
      </c>
      <c r="DL462" s="412">
        <f t="shared" si="184"/>
        <v>0</v>
      </c>
    </row>
    <row r="463" spans="1:116" ht="18.899999999999999" customHeight="1" x14ac:dyDescent="0.3">
      <c r="A463" s="219"/>
      <c r="B463" s="152" t="str">
        <f>IF('ZASOBY N'!A462="","",'ZASOBY N'!A462)</f>
        <v/>
      </c>
      <c r="C463" s="462" t="str">
        <f>IF('ZASOBY N'!C462="","",'ZASOBY N'!C462)</f>
        <v/>
      </c>
      <c r="D463" s="137" t="str">
        <f>IF('ZASOBY N'!B462="","",'ZASOBY N'!B462)</f>
        <v/>
      </c>
      <c r="E463" s="138"/>
      <c r="F463" s="356" t="str">
        <f>IF('ZASOBY N'!D462="","",'ZASOBY N'!D462)</f>
        <v/>
      </c>
      <c r="G463" s="220" t="str">
        <f>IF('ZASOBY N'!G462="","",'ZASOBY N'!G462)</f>
        <v/>
      </c>
      <c r="H463" s="221" t="str">
        <f>IF('ZASOBY N'!F462="","",'ZASOBY N'!F462)</f>
        <v/>
      </c>
      <c r="I463" s="221" t="str">
        <f>IF('ZASOBY N'!G462="","",'ZASOBY N'!G462)</f>
        <v/>
      </c>
      <c r="J463" s="221" t="str">
        <f>IF('ZASOBY N'!H462="","",'ZASOBY N'!H462)</f>
        <v/>
      </c>
      <c r="K463" s="214">
        <v>0</v>
      </c>
      <c r="L463" s="214">
        <v>0</v>
      </c>
      <c r="M463" s="214">
        <v>0</v>
      </c>
      <c r="N463" s="222" t="str">
        <f>IF('ZASOBY N'!BD462="x","",IF(W463="","",'ZASOBY N'!E462))</f>
        <v/>
      </c>
      <c r="O463" s="223">
        <v>0</v>
      </c>
      <c r="P463" s="223">
        <v>0</v>
      </c>
      <c r="Q463" s="226" t="str">
        <f>IF($N463="","",'UPR BILANS N'!G463*'UPR BILANS N'!N463)</f>
        <v/>
      </c>
      <c r="R463" s="225" t="str">
        <f>IF($N463="","",'ZASOBY N'!O462)</f>
        <v/>
      </c>
      <c r="S463" s="225" t="str">
        <f>IF($N463="","",IF('ZASOBY N'!Q462="",0,'ZASOBY N'!Q462))</f>
        <v/>
      </c>
      <c r="T463" s="225" t="str">
        <f>IF($N463="","",'ZASOBY N'!V462)</f>
        <v/>
      </c>
      <c r="U463" s="225" t="str">
        <f>IF($N463="","",IF('ZASOBY N'!AG462="",0,'ZASOBY N'!AG462))</f>
        <v/>
      </c>
      <c r="V463" s="225" t="str">
        <f>IF($N463="","",IF(NN!P465="",0,NN!P465))</f>
        <v/>
      </c>
      <c r="W463" s="225" t="str">
        <f t="shared" si="162"/>
        <v/>
      </c>
      <c r="X463" s="226" t="str">
        <f t="shared" si="165"/>
        <v/>
      </c>
      <c r="Y463" s="225" t="str">
        <f>IF('ZASOBY N'!AU462="","",IF(C463&lt;&gt;C462,'ZASOBY N'!AU462,IF(D463&lt;&gt;D462,'ZASOBY N'!AU462,IF(F463&lt;&gt;F462,'ZASOBY N'!AU462,IF(G463&lt;&gt;G462,'ZASOBY N'!AU462,IF(J463&lt;&gt;J462,'ZASOBY N'!AU462,IF(NN!AC465="","",IF(AND(C462=C463,H462=H463,J462=J463,NN!AC465&gt;0),"",IF(AND(C463=C464,H463=DO461,NN!CW463&gt;0),'ZASOBY N'!AU462,'ZASOBY N'!AU462)))))))))</f>
        <v/>
      </c>
      <c r="Z463" s="225" t="str">
        <f t="shared" si="163"/>
        <v/>
      </c>
      <c r="AA463" s="227" t="str">
        <f t="shared" si="167"/>
        <v/>
      </c>
      <c r="AB463" s="400" t="str">
        <f t="shared" si="164"/>
        <v/>
      </c>
      <c r="AC463" s="228" t="str">
        <f t="shared" si="166"/>
        <v/>
      </c>
      <c r="AD463" s="222">
        <f>IF(B463="",0,IF(F463="",0,INDEX(POBRANIE_!$B$6:$F$101,MATCH('UPR BILANS N'!$F463,POBRANIE_!$A$6:$A$101,0),2)))</f>
        <v>0</v>
      </c>
      <c r="AE463" s="224">
        <f>IF(OR('ZASOBY N'!G462="",'ZASOBY N'!E462=""),0,IF(B463="",0,'ZASOBY N'!G462*'ZASOBY N'!E462))</f>
        <v>0</v>
      </c>
      <c r="AF463" s="225">
        <f>IF('ZASOBY N'!O462="",0,'ZASOBY N'!O462)</f>
        <v>0</v>
      </c>
      <c r="AG463" s="225">
        <f>IF('ZASOBY N'!Q462="",0,'ZASOBY N'!Q462)</f>
        <v>0</v>
      </c>
      <c r="AH463" s="225">
        <f>IF('ZASOBY N'!V462="",0,'ZASOBY N'!V462)</f>
        <v>0</v>
      </c>
      <c r="AI463" s="225">
        <f>IF('ZASOBY N'!AG462="",0,'ZASOBY N'!AG462)</f>
        <v>0</v>
      </c>
      <c r="AJ463" s="225">
        <f>IF(NN!P465="",0,IF(NN!P465="BRAK kol.7","BRAK BADAŃ",NN!P465))</f>
        <v>0</v>
      </c>
      <c r="AK463" s="225">
        <f>IF(NN!AC465="",0,IF(NN!AC465="BRAK kol.7","BRAK BADAŃ",NN!AC465))</f>
        <v>0</v>
      </c>
      <c r="BJ463" s="414" t="str">
        <f>IF(AND(BL463=1,BM463=1,SUMIF($C463:$C$525,$C463,$AK463:$AK$525)=$AK463),$AK463,IF($BO463&gt;0,$BO463,IF(AND(COUNTIF($C$11:$C462,$C463)&gt;=1,COUNTIF($D462:$D462,$D463)&gt;=1),"",IF(AND(SUMIF($C463:$C$525,$C463,$AK463:$AK$525)&gt;=$AK463,SUMIF($D463:$D$525,$D463,$AK463:$AK$525)&gt;=$AK463),SUMIF($C463:$C$525,$C463,$AK463:$AK$525),""))))</f>
        <v/>
      </c>
      <c r="BL463" s="409">
        <f>COUNTIFS('ZASOBY N'!$B462:$B$525,'ZASOBY N'!$B462,'ZASOBY N'!$C462:'ZASOBY N'!$C$525,'ZASOBY N'!$C462,'ZASOBY N'!$D462:'ZASOBY N'!$D$525,'ZASOBY N'!$D462,'ZASOBY N'!$H462:'ZASOBY N'!$H$525,'ZASOBY N'!$H462 )</f>
        <v>0</v>
      </c>
      <c r="BM463" s="410">
        <f>COUNTIFS('ZASOBY N'!$B$10:$B462,'ZASOBY N'!$B462,'ZASOBY N'!$C$10:'ZASOBY N'!$C462,'ZASOBY N'!$C462,'ZASOBY N'!$D$10:'ZASOBY N'!$D462,'ZASOBY N'!$D462,'ZASOBY N'!$H$10:'ZASOBY N'!$H462,'ZASOBY N'!$H462 )</f>
        <v>0</v>
      </c>
      <c r="BN463" s="411">
        <f t="shared" si="168"/>
        <v>0</v>
      </c>
      <c r="BO463" s="412">
        <f t="shared" si="169"/>
        <v>0</v>
      </c>
      <c r="BP463" s="94" t="str">
        <f t="shared" si="170"/>
        <v/>
      </c>
      <c r="BQ463" s="414" t="str">
        <f>IF(AND(BS463=1,BT463=1,SUMIF($C463:$C$525,$C463,$AJ463:$AJ$525)=$AJ463),$AJ463,IF($BV463&gt;0,$BV463,IF(AND(COUNTIF($C$11:$C462,$C463)&gt;=1,COUNTIF($D462:$D462,$D463)&gt;=1),"",IF(AND(SUMIF($C463:$C$525,$C463,$AJ463:$AJ$525)&gt;$AJ463,SUMIF($D463:$D$525,$D463,$AJ463:$AJ$525)&gt;$AJ463),SUMIF($C463:$C$525,$C463,$AJ463:$AJ$525),""))))</f>
        <v/>
      </c>
      <c r="BS463" s="409">
        <f>COUNTIFS('ZASOBY N'!$B462:$B$525,'ZASOBY N'!$B462,'ZASOBY N'!$C462:'ZASOBY N'!$C$525,'ZASOBY N'!$C462,'ZASOBY N'!$D462:'ZASOBY N'!$D$525,'ZASOBY N'!$D462,'ZASOBY N'!$H462:'ZASOBY N'!$H$525,'ZASOBY N'!$H462 )</f>
        <v>0</v>
      </c>
      <c r="BT463" s="410">
        <f>COUNTIFS('ZASOBY N'!$B$10:$B462,'ZASOBY N'!$B462,'ZASOBY N'!$C$10:'ZASOBY N'!$C462,'ZASOBY N'!$C462,'ZASOBY N'!$D$10:'ZASOBY N'!$D462,'ZASOBY N'!$D462,'ZASOBY N'!$H$10:'ZASOBY N'!$H462,'ZASOBY N'!$H462 )</f>
        <v>0</v>
      </c>
      <c r="BU463" s="411">
        <f t="shared" si="171"/>
        <v>0</v>
      </c>
      <c r="BV463" s="412">
        <f t="shared" si="172"/>
        <v>0</v>
      </c>
      <c r="BW463" s="94" t="s">
        <v>499</v>
      </c>
      <c r="BX463" s="414" t="str">
        <f>IF(AND(BZ463=1,CA463=1,SUMIF($C463:$C$525,$C463,$AI463:$AI$525)=$AI463),$AI463,IF($CC463&gt;0,$CC463,IF(AND(COUNTIF($C$11:$C462,$C463)&gt;=1,COUNTIF($D462:$D462,$D463)&gt;=1),"",IF(AND(SUMIF($C463:$C$525,$C463,$AI463:$AI$525)&gt;$AI463,SUMIF($D463:$D$525,$D463,$AI463:$AI$525)&gt;$IG463),_xlfn.AGGREGATE(14,4,$CB$11:$CB$31*($C$11:$C$31=$C463),1),""))))</f>
        <v/>
      </c>
      <c r="BZ463" s="409">
        <f>COUNTIFS('ZASOBY N'!$B462:$B$525,'ZASOBY N'!$B462,'ZASOBY N'!$C462:'ZASOBY N'!$C$525,'ZASOBY N'!$C462,'ZASOBY N'!$D462:'ZASOBY N'!$D$525,'ZASOBY N'!$D462,'ZASOBY N'!$H462:'ZASOBY N'!$H$525,'ZASOBY N'!$H462 )</f>
        <v>0</v>
      </c>
      <c r="CA463" s="410">
        <f>COUNTIFS('ZASOBY N'!$B$10:$B462,'ZASOBY N'!$B462,'ZASOBY N'!$C$10:'ZASOBY N'!$C462,'ZASOBY N'!$C462,'ZASOBY N'!$D$10:'ZASOBY N'!$D462,'ZASOBY N'!$D462,'ZASOBY N'!$H$10:'ZASOBY N'!$H462,'ZASOBY N'!$H462 )</f>
        <v>0</v>
      </c>
      <c r="CB463" s="411">
        <f t="shared" si="173"/>
        <v>0</v>
      </c>
      <c r="CC463" s="412">
        <f t="shared" si="174"/>
        <v>0</v>
      </c>
      <c r="CE463" s="414" t="str">
        <f>IF(AND(CG463=1,CH463=1,SUMIF($C463:$C$525,$C463,$AH463:$AH$525)=$AH463),$AH463,IF($CJ463&gt;0,$CJ463,IF(AND(COUNTIF($C$11:$C462,$C463)&gt;=1,COUNTIF($D462:$D462,$D463)&gt;=1),"",IF(AND(SUMIF($C463:$C$525,$C463,$AH463:$AH$525)&gt;$AH463,SUMIF($D463:$D$525,$D463,$AH463:$AH$525)&gt;$AH463),_xlfn.AGGREGATE(14,4,$CI$11:$CI$31*($C$11:$C$31=$C463),1),""))))</f>
        <v/>
      </c>
      <c r="CG463" s="409">
        <f>COUNTIFS('ZASOBY N'!$B462:$B$525,'ZASOBY N'!$B462,'ZASOBY N'!$C462:'ZASOBY N'!$C$525,'ZASOBY N'!$C462,'ZASOBY N'!$D462:'ZASOBY N'!$D$525,'ZASOBY N'!$D462,'ZASOBY N'!$H462:'ZASOBY N'!$H$525,'ZASOBY N'!$H462 )</f>
        <v>0</v>
      </c>
      <c r="CH463" s="410">
        <f>COUNTIFS('ZASOBY N'!$B$10:$B462,'ZASOBY N'!$B462,'ZASOBY N'!$C$10:'ZASOBY N'!$C462,'ZASOBY N'!$C462,'ZASOBY N'!$D$10:'ZASOBY N'!$D462,'ZASOBY N'!$D462,'ZASOBY N'!$H$10:'ZASOBY N'!$H462,'ZASOBY N'!$H462 )</f>
        <v>0</v>
      </c>
      <c r="CI463" s="411">
        <f t="shared" si="175"/>
        <v>0</v>
      </c>
      <c r="CJ463" s="412">
        <f t="shared" si="176"/>
        <v>0</v>
      </c>
      <c r="CL463" s="414" t="str">
        <f>IF(AND(CN463=1,CO463=1,SUMIF($C463:$C$525,$C463,$AG463:$AG$525)=$AG463),$AG463,IF($CQ463&gt;0,$CQ463,IF(AND(COUNTIF($C$11:$C462,$C463)&gt;=1,COUNTIF($D462:$D462,$D463)&gt;=1),"",IF(AND(SUMIF($C463:$C$525,$C463,$AG463:$AG$525)&gt;$AG463,SUMIF($D463:$D$525,$D463,$AG463:$AG$525)&gt;$AG463),_xlfn.AGGREGATE(14,4,$CP$11:$CP$31*($C$11:$C$31=$C463),1),""))))</f>
        <v/>
      </c>
      <c r="CN463" s="409">
        <f>COUNTIFS('ZASOBY N'!$B462:$B$525,'ZASOBY N'!$B462,'ZASOBY N'!$C462:'ZASOBY N'!$C$525,'ZASOBY N'!$C462,'ZASOBY N'!$D462:'ZASOBY N'!$D$525,'ZASOBY N'!$D462,'ZASOBY N'!$H462:'ZASOBY N'!$H$525,'ZASOBY N'!$H462 )</f>
        <v>0</v>
      </c>
      <c r="CO463" s="410">
        <f>COUNTIFS('ZASOBY N'!$B$10:$B462,'ZASOBY N'!$B462,'ZASOBY N'!$C$10:'ZASOBY N'!$C462,'ZASOBY N'!$C462,'ZASOBY N'!$D$10:'ZASOBY N'!$D462,'ZASOBY N'!$D462,'ZASOBY N'!$H$10:'ZASOBY N'!$H462,'ZASOBY N'!$H462 )</f>
        <v>0</v>
      </c>
      <c r="CP463" s="411">
        <f t="shared" si="177"/>
        <v>0</v>
      </c>
      <c r="CQ463" s="412">
        <f t="shared" si="178"/>
        <v>0</v>
      </c>
      <c r="CS463" s="414" t="str">
        <f>IF(AND(CU463=1,CV463=1,SUMIF($C463:$C$525,$C463,$AF463:$AF$525)=$AF463),$AF463,IF($CX463&gt;0,$CX463,IF(AND(COUNTIF($C$11:$C462,$C463)&gt;=1,COUNTIF($D462:$D462,$D463)&gt;=1),"",IF(AND(SUMIF($C463:$C$525,$C463,$AF463:$AF$525)&gt;$AF463,SUMIF($D463:$D$525,$D463,$AF463:$AF$525)&gt;$AF463),_xlfn.AGGREGATE(14,4,$CW$11:$CW$31*($C$11:$C$31=$C463),1),""))))</f>
        <v/>
      </c>
      <c r="CU463" s="409">
        <f>COUNTIFS('ZASOBY N'!$B462:$B$525,'ZASOBY N'!$B462,'ZASOBY N'!$C462:'ZASOBY N'!$C$525,'ZASOBY N'!$C462,'ZASOBY N'!$D462:'ZASOBY N'!$D$525,'ZASOBY N'!$D462,'ZASOBY N'!$H462:'ZASOBY N'!$H$525,'ZASOBY N'!$H462 )</f>
        <v>0</v>
      </c>
      <c r="CV463" s="410">
        <f>COUNTIFS('ZASOBY N'!$B$10:$B462,'ZASOBY N'!$B462,'ZASOBY N'!$C$10:'ZASOBY N'!$C462,'ZASOBY N'!$C462,'ZASOBY N'!$D$10:'ZASOBY N'!$D462,'ZASOBY N'!$D462,'ZASOBY N'!$H$10:'ZASOBY N'!$H462,'ZASOBY N'!$H462 )</f>
        <v>0</v>
      </c>
      <c r="CW463" s="411">
        <f t="shared" si="179"/>
        <v>0</v>
      </c>
      <c r="CX463" s="412">
        <f t="shared" si="180"/>
        <v>0</v>
      </c>
      <c r="CZ463" s="414" t="str">
        <f>IF(AND(DB463=1,DC463=1,SUMIF($C463:$C$525,$C463,$AE463:$AE$525)=$AE463),$AE463,IF($DE463&gt;0,$DE463,IF(AND(COUNTIF($C$11:$C462,$C463)&gt;=1,COUNTIF($D462:$D462,$D463)&gt;=1),"",IF(AND(SUMIF($C463:$C$525,$C463,$AE463:$AE$525)&gt;$AE463,SUMIF($D463:$D$525,$D463,$AE463:$AE$525)&gt;$AE463),_xlfn.AGGREGATE(14,4,$DD$11:$DD$31*($C$11:$C$31=$C463),1),""))))</f>
        <v/>
      </c>
      <c r="DB463" s="409">
        <f>COUNTIFS('ZASOBY N'!$B462:$B$525,'ZASOBY N'!$B462,'ZASOBY N'!$C462:'ZASOBY N'!$C$525,'ZASOBY N'!$C462,'ZASOBY N'!$D462:'ZASOBY N'!$D$525,'ZASOBY N'!$D462,'ZASOBY N'!$H462:'ZASOBY N'!$H$525,'ZASOBY N'!$H462 )</f>
        <v>0</v>
      </c>
      <c r="DC463" s="410">
        <f>COUNTIFS('ZASOBY N'!$B$10:$B462,'ZASOBY N'!$B462,'ZASOBY N'!$C$10:'ZASOBY N'!$C462,'ZASOBY N'!$C462,'ZASOBY N'!$D$10:'ZASOBY N'!$D462,'ZASOBY N'!$D462,'ZASOBY N'!$H$10:'ZASOBY N'!$H462,'ZASOBY N'!$H462 )</f>
        <v>0</v>
      </c>
      <c r="DD463" s="411">
        <f t="shared" si="181"/>
        <v>0</v>
      </c>
      <c r="DE463" s="412">
        <f t="shared" si="182"/>
        <v>0</v>
      </c>
      <c r="DF463" s="399" t="str">
        <f>IF(AND(DI463=1,DJ463=1,SUMIF($C463:$C$525,$C463,$AD463:$AD$525)=$AD463),$AD463,IF($DL463&gt;0,$DL463,IF(B463="","",IF(AND(COUNTIF($C$11:$C462,$C463)&gt;=1,COUNTIF($D462:$D462,$D463)&gt;=1,COUNTIF($Z460:$Z462,$C463)=0),"",IF(AND(COUNTIF($C$11:$C462,$C463)&gt;=1,COUNTIF($D462:$D462,$D463)&gt;=1),"UJĘTO WYŻEJ",IF(AND(SUMIF($C463:$C$525,$C463,$AD463:$AD$525)&gt;$AD463,SUMIF($D463:$D$525,$D463,$AD463:$AD$525)&gt;$AD463),_xlfn.AGGREGATE(14,4,$DK$11:$DK$31*($C$11:$C$31=$C463),1),""))))))</f>
        <v/>
      </c>
      <c r="DG463" s="414" t="str">
        <f>IF(AND(DI463=1,DJ463=1,SUMIF($C463:$C$525,$C463,$AD463:$AD$525)=$AD463),$AD463,IF($DL463&gt;0,$DL463,IF(AND(COUNTIF($C$11:$C462,$C463)&gt;=1,COUNTIF($D462:$D462,$D463)&gt;=1),"",IF(AND(SUMIF($C463:$C$525,$C463,$AD463:$AD$525)&gt;$AD463,SUMIF($D463:$D$525,$D463,$AD463:$AD$525)&gt;$AD463),_xlfn.AGGREGATE(14,4,$DK$11:$DK$31*($C$11:$C$31=$C463),1),""))))</f>
        <v/>
      </c>
      <c r="DI463" s="409">
        <f>COUNTIFS('ZASOBY N'!$B462:$B$525,'ZASOBY N'!$B462,'ZASOBY N'!$C462:'ZASOBY N'!$C$525,'ZASOBY N'!$C462,'ZASOBY N'!$D462:'ZASOBY N'!$D$525,'ZASOBY N'!$D462,'ZASOBY N'!$H462:'ZASOBY N'!$H$525,'ZASOBY N'!$H462 )</f>
        <v>0</v>
      </c>
      <c r="DJ463" s="410">
        <f>COUNTIFS('ZASOBY N'!$B$10:$B462,'ZASOBY N'!$B462,'ZASOBY N'!$C$10:'ZASOBY N'!$C462,'ZASOBY N'!$C462,'ZASOBY N'!$D$10:'ZASOBY N'!$D462,'ZASOBY N'!$D462,'ZASOBY N'!$H$10:'ZASOBY N'!$H462,'ZASOBY N'!$H462 )</f>
        <v>0</v>
      </c>
      <c r="DK463" s="411">
        <f t="shared" si="183"/>
        <v>0</v>
      </c>
      <c r="DL463" s="412">
        <f t="shared" si="184"/>
        <v>0</v>
      </c>
    </row>
    <row r="464" spans="1:116" ht="18.899999999999999" customHeight="1" x14ac:dyDescent="0.3">
      <c r="A464" s="219"/>
      <c r="B464" s="152" t="str">
        <f>IF('ZASOBY N'!A463="","",'ZASOBY N'!A463)</f>
        <v/>
      </c>
      <c r="C464" s="462" t="str">
        <f>IF('ZASOBY N'!C463="","",'ZASOBY N'!C463)</f>
        <v/>
      </c>
      <c r="D464" s="137" t="str">
        <f>IF('ZASOBY N'!B463="","",'ZASOBY N'!B463)</f>
        <v/>
      </c>
      <c r="E464" s="138"/>
      <c r="F464" s="356" t="str">
        <f>IF('ZASOBY N'!D463="","",'ZASOBY N'!D463)</f>
        <v/>
      </c>
      <c r="G464" s="220" t="str">
        <f>IF('ZASOBY N'!G463="","",'ZASOBY N'!G463)</f>
        <v/>
      </c>
      <c r="H464" s="221" t="str">
        <f>IF('ZASOBY N'!F463="","",'ZASOBY N'!F463)</f>
        <v/>
      </c>
      <c r="I464" s="221" t="str">
        <f>IF('ZASOBY N'!G463="","",'ZASOBY N'!G463)</f>
        <v/>
      </c>
      <c r="J464" s="221" t="str">
        <f>IF('ZASOBY N'!H463="","",'ZASOBY N'!H463)</f>
        <v/>
      </c>
      <c r="K464" s="214">
        <v>0</v>
      </c>
      <c r="L464" s="214">
        <v>0</v>
      </c>
      <c r="M464" s="214">
        <v>0</v>
      </c>
      <c r="N464" s="222" t="str">
        <f>IF('ZASOBY N'!BD463="x","",IF(W464="","",'ZASOBY N'!E463))</f>
        <v/>
      </c>
      <c r="O464" s="223">
        <v>0</v>
      </c>
      <c r="P464" s="223">
        <v>0</v>
      </c>
      <c r="Q464" s="226" t="str">
        <f>IF($N464="","",'UPR BILANS N'!G464*'UPR BILANS N'!N464)</f>
        <v/>
      </c>
      <c r="R464" s="225" t="str">
        <f>IF($N464="","",'ZASOBY N'!O463)</f>
        <v/>
      </c>
      <c r="S464" s="225" t="str">
        <f>IF($N464="","",IF('ZASOBY N'!Q463="",0,'ZASOBY N'!Q463))</f>
        <v/>
      </c>
      <c r="T464" s="225" t="str">
        <f>IF($N464="","",'ZASOBY N'!V463)</f>
        <v/>
      </c>
      <c r="U464" s="225" t="str">
        <f>IF($N464="","",IF('ZASOBY N'!AG463="",0,'ZASOBY N'!AG463))</f>
        <v/>
      </c>
      <c r="V464" s="225" t="str">
        <f>IF($N464="","",IF(NN!P466="",0,NN!P466))</f>
        <v/>
      </c>
      <c r="W464" s="225" t="str">
        <f t="shared" si="162"/>
        <v/>
      </c>
      <c r="X464" s="226" t="str">
        <f t="shared" si="165"/>
        <v/>
      </c>
      <c r="Y464" s="225" t="str">
        <f>IF('ZASOBY N'!AU463="","",IF(C464&lt;&gt;C463,'ZASOBY N'!AU463,IF(D464&lt;&gt;D463,'ZASOBY N'!AU463,IF(F464&lt;&gt;F463,'ZASOBY N'!AU463,IF(G464&lt;&gt;G463,'ZASOBY N'!AU463,IF(J464&lt;&gt;J463,'ZASOBY N'!AU463,IF(NN!AC466="","",IF(AND(C463=C464,H463=H464,J463=J464,NN!AC466&gt;0),"",IF(AND(C464=C465,H464=DO462,NN!CW464&gt;0),'ZASOBY N'!AU463,'ZASOBY N'!AU463)))))))))</f>
        <v/>
      </c>
      <c r="Z464" s="225" t="str">
        <f t="shared" si="163"/>
        <v/>
      </c>
      <c r="AA464" s="227" t="str">
        <f t="shared" si="167"/>
        <v/>
      </c>
      <c r="AB464" s="400" t="str">
        <f t="shared" si="164"/>
        <v/>
      </c>
      <c r="AC464" s="228" t="str">
        <f t="shared" si="166"/>
        <v/>
      </c>
      <c r="AD464" s="222">
        <f>IF(B464="",0,IF(F464="",0,INDEX(POBRANIE_!$B$6:$F$101,MATCH('UPR BILANS N'!$F464,POBRANIE_!$A$6:$A$101,0),2)))</f>
        <v>0</v>
      </c>
      <c r="AE464" s="224">
        <f>IF(OR('ZASOBY N'!G463="",'ZASOBY N'!E463=""),0,IF(B464="",0,'ZASOBY N'!G463*'ZASOBY N'!E463))</f>
        <v>0</v>
      </c>
      <c r="AF464" s="225">
        <f>IF('ZASOBY N'!O463="",0,'ZASOBY N'!O463)</f>
        <v>0</v>
      </c>
      <c r="AG464" s="225">
        <f>IF('ZASOBY N'!Q463="",0,'ZASOBY N'!Q463)</f>
        <v>0</v>
      </c>
      <c r="AH464" s="225">
        <f>IF('ZASOBY N'!V463="",0,'ZASOBY N'!V463)</f>
        <v>0</v>
      </c>
      <c r="AI464" s="225">
        <f>IF('ZASOBY N'!AG463="",0,'ZASOBY N'!AG463)</f>
        <v>0</v>
      </c>
      <c r="AJ464" s="225">
        <f>IF(NN!P466="",0,IF(NN!P466="BRAK kol.7","BRAK BADAŃ",NN!P466))</f>
        <v>0</v>
      </c>
      <c r="AK464" s="225">
        <f>IF(NN!AC466="",0,IF(NN!AC466="BRAK kol.7","BRAK BADAŃ",NN!AC466))</f>
        <v>0</v>
      </c>
      <c r="BJ464" s="414" t="str">
        <f>IF(AND(BL464=1,BM464=1,SUMIF($C464:$C$525,$C464,$AK464:$AK$525)=$AK464),$AK464,IF($BO464&gt;0,$BO464,IF(AND(COUNTIF($C$11:$C463,$C464)&gt;=1,COUNTIF($D463:$D463,$D464)&gt;=1),"",IF(AND(SUMIF($C464:$C$525,$C464,$AK464:$AK$525)&gt;=$AK464,SUMIF($D464:$D$525,$D464,$AK464:$AK$525)&gt;=$AK464),SUMIF($C464:$C$525,$C464,$AK464:$AK$525),""))))</f>
        <v/>
      </c>
      <c r="BL464" s="409">
        <f>COUNTIFS('ZASOBY N'!$B463:$B$525,'ZASOBY N'!$B463,'ZASOBY N'!$C463:'ZASOBY N'!$C$525,'ZASOBY N'!$C463,'ZASOBY N'!$D463:'ZASOBY N'!$D$525,'ZASOBY N'!$D463,'ZASOBY N'!$H463:'ZASOBY N'!$H$525,'ZASOBY N'!$H463 )</f>
        <v>0</v>
      </c>
      <c r="BM464" s="410">
        <f>COUNTIFS('ZASOBY N'!$B$10:$B463,'ZASOBY N'!$B463,'ZASOBY N'!$C$10:'ZASOBY N'!$C463,'ZASOBY N'!$C463,'ZASOBY N'!$D$10:'ZASOBY N'!$D463,'ZASOBY N'!$D463,'ZASOBY N'!$H$10:'ZASOBY N'!$H463,'ZASOBY N'!$H463 )</f>
        <v>0</v>
      </c>
      <c r="BN464" s="411">
        <f t="shared" si="168"/>
        <v>0</v>
      </c>
      <c r="BO464" s="412">
        <f t="shared" si="169"/>
        <v>0</v>
      </c>
      <c r="BP464" s="94" t="str">
        <f t="shared" si="170"/>
        <v/>
      </c>
      <c r="BQ464" s="414" t="str">
        <f>IF(AND(BS464=1,BT464=1,SUMIF($C464:$C$525,$C464,$AJ464:$AJ$525)=$AJ464),$AJ464,IF($BV464&gt;0,$BV464,IF(AND(COUNTIF($C$11:$C463,$C464)&gt;=1,COUNTIF($D463:$D463,$D464)&gt;=1),"",IF(AND(SUMIF($C464:$C$525,$C464,$AJ464:$AJ$525)&gt;$AJ464,SUMIF($D464:$D$525,$D464,$AJ464:$AJ$525)&gt;$AJ464),SUMIF($C464:$C$525,$C464,$AJ464:$AJ$525),""))))</f>
        <v/>
      </c>
      <c r="BS464" s="409">
        <f>COUNTIFS('ZASOBY N'!$B463:$B$525,'ZASOBY N'!$B463,'ZASOBY N'!$C463:'ZASOBY N'!$C$525,'ZASOBY N'!$C463,'ZASOBY N'!$D463:'ZASOBY N'!$D$525,'ZASOBY N'!$D463,'ZASOBY N'!$H463:'ZASOBY N'!$H$525,'ZASOBY N'!$H463 )</f>
        <v>0</v>
      </c>
      <c r="BT464" s="410">
        <f>COUNTIFS('ZASOBY N'!$B$10:$B463,'ZASOBY N'!$B463,'ZASOBY N'!$C$10:'ZASOBY N'!$C463,'ZASOBY N'!$C463,'ZASOBY N'!$D$10:'ZASOBY N'!$D463,'ZASOBY N'!$D463,'ZASOBY N'!$H$10:'ZASOBY N'!$H463,'ZASOBY N'!$H463 )</f>
        <v>0</v>
      </c>
      <c r="BU464" s="411">
        <f t="shared" si="171"/>
        <v>0</v>
      </c>
      <c r="BV464" s="412">
        <f t="shared" si="172"/>
        <v>0</v>
      </c>
      <c r="BW464" s="94" t="s">
        <v>499</v>
      </c>
      <c r="BX464" s="414" t="str">
        <f>IF(AND(BZ464=1,CA464=1,SUMIF($C464:$C$525,$C464,$AI464:$AI$525)=$AI464),$AI464,IF($CC464&gt;0,$CC464,IF(AND(COUNTIF($C$11:$C463,$C464)&gt;=1,COUNTIF($D463:$D463,$D464)&gt;=1),"",IF(AND(SUMIF($C464:$C$525,$C464,$AI464:$AI$525)&gt;$AI464,SUMIF($D464:$D$525,$D464,$AI464:$AI$525)&gt;$IG464),_xlfn.AGGREGATE(14,4,$CB$11:$CB$31*($C$11:$C$31=$C464),1),""))))</f>
        <v/>
      </c>
      <c r="BZ464" s="409">
        <f>COUNTIFS('ZASOBY N'!$B463:$B$525,'ZASOBY N'!$B463,'ZASOBY N'!$C463:'ZASOBY N'!$C$525,'ZASOBY N'!$C463,'ZASOBY N'!$D463:'ZASOBY N'!$D$525,'ZASOBY N'!$D463,'ZASOBY N'!$H463:'ZASOBY N'!$H$525,'ZASOBY N'!$H463 )</f>
        <v>0</v>
      </c>
      <c r="CA464" s="410">
        <f>COUNTIFS('ZASOBY N'!$B$10:$B463,'ZASOBY N'!$B463,'ZASOBY N'!$C$10:'ZASOBY N'!$C463,'ZASOBY N'!$C463,'ZASOBY N'!$D$10:'ZASOBY N'!$D463,'ZASOBY N'!$D463,'ZASOBY N'!$H$10:'ZASOBY N'!$H463,'ZASOBY N'!$H463 )</f>
        <v>0</v>
      </c>
      <c r="CB464" s="411">
        <f t="shared" si="173"/>
        <v>0</v>
      </c>
      <c r="CC464" s="412">
        <f t="shared" si="174"/>
        <v>0</v>
      </c>
      <c r="CE464" s="414" t="str">
        <f>IF(AND(CG464=1,CH464=1,SUMIF($C464:$C$525,$C464,$AH464:$AH$525)=$AH464),$AH464,IF($CJ464&gt;0,$CJ464,IF(AND(COUNTIF($C$11:$C463,$C464)&gt;=1,COUNTIF($D463:$D463,$D464)&gt;=1),"",IF(AND(SUMIF($C464:$C$525,$C464,$AH464:$AH$525)&gt;$AH464,SUMIF($D464:$D$525,$D464,$AH464:$AH$525)&gt;$AH464),_xlfn.AGGREGATE(14,4,$CI$11:$CI$31*($C$11:$C$31=$C464),1),""))))</f>
        <v/>
      </c>
      <c r="CG464" s="409">
        <f>COUNTIFS('ZASOBY N'!$B463:$B$525,'ZASOBY N'!$B463,'ZASOBY N'!$C463:'ZASOBY N'!$C$525,'ZASOBY N'!$C463,'ZASOBY N'!$D463:'ZASOBY N'!$D$525,'ZASOBY N'!$D463,'ZASOBY N'!$H463:'ZASOBY N'!$H$525,'ZASOBY N'!$H463 )</f>
        <v>0</v>
      </c>
      <c r="CH464" s="410">
        <f>COUNTIFS('ZASOBY N'!$B$10:$B463,'ZASOBY N'!$B463,'ZASOBY N'!$C$10:'ZASOBY N'!$C463,'ZASOBY N'!$C463,'ZASOBY N'!$D$10:'ZASOBY N'!$D463,'ZASOBY N'!$D463,'ZASOBY N'!$H$10:'ZASOBY N'!$H463,'ZASOBY N'!$H463 )</f>
        <v>0</v>
      </c>
      <c r="CI464" s="411">
        <f t="shared" si="175"/>
        <v>0</v>
      </c>
      <c r="CJ464" s="412">
        <f t="shared" si="176"/>
        <v>0</v>
      </c>
      <c r="CL464" s="414" t="str">
        <f>IF(AND(CN464=1,CO464=1,SUMIF($C464:$C$525,$C464,$AG464:$AG$525)=$AG464),$AG464,IF($CQ464&gt;0,$CQ464,IF(AND(COUNTIF($C$11:$C463,$C464)&gt;=1,COUNTIF($D463:$D463,$D464)&gt;=1),"",IF(AND(SUMIF($C464:$C$525,$C464,$AG464:$AG$525)&gt;$AG464,SUMIF($D464:$D$525,$D464,$AG464:$AG$525)&gt;$AG464),_xlfn.AGGREGATE(14,4,$CP$11:$CP$31*($C$11:$C$31=$C464),1),""))))</f>
        <v/>
      </c>
      <c r="CN464" s="409">
        <f>COUNTIFS('ZASOBY N'!$B463:$B$525,'ZASOBY N'!$B463,'ZASOBY N'!$C463:'ZASOBY N'!$C$525,'ZASOBY N'!$C463,'ZASOBY N'!$D463:'ZASOBY N'!$D$525,'ZASOBY N'!$D463,'ZASOBY N'!$H463:'ZASOBY N'!$H$525,'ZASOBY N'!$H463 )</f>
        <v>0</v>
      </c>
      <c r="CO464" s="410">
        <f>COUNTIFS('ZASOBY N'!$B$10:$B463,'ZASOBY N'!$B463,'ZASOBY N'!$C$10:'ZASOBY N'!$C463,'ZASOBY N'!$C463,'ZASOBY N'!$D$10:'ZASOBY N'!$D463,'ZASOBY N'!$D463,'ZASOBY N'!$H$10:'ZASOBY N'!$H463,'ZASOBY N'!$H463 )</f>
        <v>0</v>
      </c>
      <c r="CP464" s="411">
        <f t="shared" si="177"/>
        <v>0</v>
      </c>
      <c r="CQ464" s="412">
        <f t="shared" si="178"/>
        <v>0</v>
      </c>
      <c r="CS464" s="414" t="str">
        <f>IF(AND(CU464=1,CV464=1,SUMIF($C464:$C$525,$C464,$AF464:$AF$525)=$AF464),$AF464,IF($CX464&gt;0,$CX464,IF(AND(COUNTIF($C$11:$C463,$C464)&gt;=1,COUNTIF($D463:$D463,$D464)&gt;=1),"",IF(AND(SUMIF($C464:$C$525,$C464,$AF464:$AF$525)&gt;$AF464,SUMIF($D464:$D$525,$D464,$AF464:$AF$525)&gt;$AF464),_xlfn.AGGREGATE(14,4,$CW$11:$CW$31*($C$11:$C$31=$C464),1),""))))</f>
        <v/>
      </c>
      <c r="CU464" s="409">
        <f>COUNTIFS('ZASOBY N'!$B463:$B$525,'ZASOBY N'!$B463,'ZASOBY N'!$C463:'ZASOBY N'!$C$525,'ZASOBY N'!$C463,'ZASOBY N'!$D463:'ZASOBY N'!$D$525,'ZASOBY N'!$D463,'ZASOBY N'!$H463:'ZASOBY N'!$H$525,'ZASOBY N'!$H463 )</f>
        <v>0</v>
      </c>
      <c r="CV464" s="410">
        <f>COUNTIFS('ZASOBY N'!$B$10:$B463,'ZASOBY N'!$B463,'ZASOBY N'!$C$10:'ZASOBY N'!$C463,'ZASOBY N'!$C463,'ZASOBY N'!$D$10:'ZASOBY N'!$D463,'ZASOBY N'!$D463,'ZASOBY N'!$H$10:'ZASOBY N'!$H463,'ZASOBY N'!$H463 )</f>
        <v>0</v>
      </c>
      <c r="CW464" s="411">
        <f t="shared" si="179"/>
        <v>0</v>
      </c>
      <c r="CX464" s="412">
        <f t="shared" si="180"/>
        <v>0</v>
      </c>
      <c r="CZ464" s="414" t="str">
        <f>IF(AND(DB464=1,DC464=1,SUMIF($C464:$C$525,$C464,$AE464:$AE$525)=$AE464),$AE464,IF($DE464&gt;0,$DE464,IF(AND(COUNTIF($C$11:$C463,$C464)&gt;=1,COUNTIF($D463:$D463,$D464)&gt;=1),"",IF(AND(SUMIF($C464:$C$525,$C464,$AE464:$AE$525)&gt;$AE464,SUMIF($D464:$D$525,$D464,$AE464:$AE$525)&gt;$AE464),_xlfn.AGGREGATE(14,4,$DD$11:$DD$31*($C$11:$C$31=$C464),1),""))))</f>
        <v/>
      </c>
      <c r="DB464" s="409">
        <f>COUNTIFS('ZASOBY N'!$B463:$B$525,'ZASOBY N'!$B463,'ZASOBY N'!$C463:'ZASOBY N'!$C$525,'ZASOBY N'!$C463,'ZASOBY N'!$D463:'ZASOBY N'!$D$525,'ZASOBY N'!$D463,'ZASOBY N'!$H463:'ZASOBY N'!$H$525,'ZASOBY N'!$H463 )</f>
        <v>0</v>
      </c>
      <c r="DC464" s="410">
        <f>COUNTIFS('ZASOBY N'!$B$10:$B463,'ZASOBY N'!$B463,'ZASOBY N'!$C$10:'ZASOBY N'!$C463,'ZASOBY N'!$C463,'ZASOBY N'!$D$10:'ZASOBY N'!$D463,'ZASOBY N'!$D463,'ZASOBY N'!$H$10:'ZASOBY N'!$H463,'ZASOBY N'!$H463 )</f>
        <v>0</v>
      </c>
      <c r="DD464" s="411">
        <f t="shared" si="181"/>
        <v>0</v>
      </c>
      <c r="DE464" s="412">
        <f t="shared" si="182"/>
        <v>0</v>
      </c>
      <c r="DF464" s="399" t="str">
        <f>IF(AND(DI464=1,DJ464=1,SUMIF($C464:$C$525,$C464,$AD464:$AD$525)=$AD464),$AD464,IF($DL464&gt;0,$DL464,IF(B464="","",IF(AND(COUNTIF($C$11:$C463,$C464)&gt;=1,COUNTIF($D463:$D463,$D464)&gt;=1,COUNTIF($Z461:$Z463,$C464)=0),"",IF(AND(COUNTIF($C$11:$C463,$C464)&gt;=1,COUNTIF($D463:$D463,$D464)&gt;=1),"UJĘTO WYŻEJ",IF(AND(SUMIF($C464:$C$525,$C464,$AD464:$AD$525)&gt;$AD464,SUMIF($D464:$D$525,$D464,$AD464:$AD$525)&gt;$AD464),_xlfn.AGGREGATE(14,4,$DK$11:$DK$31*($C$11:$C$31=$C464),1),""))))))</f>
        <v/>
      </c>
      <c r="DG464" s="414" t="str">
        <f>IF(AND(DI464=1,DJ464=1,SUMIF($C464:$C$525,$C464,$AD464:$AD$525)=$AD464),$AD464,IF($DL464&gt;0,$DL464,IF(AND(COUNTIF($C$11:$C463,$C464)&gt;=1,COUNTIF($D463:$D463,$D464)&gt;=1),"",IF(AND(SUMIF($C464:$C$525,$C464,$AD464:$AD$525)&gt;$AD464,SUMIF($D464:$D$525,$D464,$AD464:$AD$525)&gt;$AD464),_xlfn.AGGREGATE(14,4,$DK$11:$DK$31*($C$11:$C$31=$C464),1),""))))</f>
        <v/>
      </c>
      <c r="DI464" s="409">
        <f>COUNTIFS('ZASOBY N'!$B463:$B$525,'ZASOBY N'!$B463,'ZASOBY N'!$C463:'ZASOBY N'!$C$525,'ZASOBY N'!$C463,'ZASOBY N'!$D463:'ZASOBY N'!$D$525,'ZASOBY N'!$D463,'ZASOBY N'!$H463:'ZASOBY N'!$H$525,'ZASOBY N'!$H463 )</f>
        <v>0</v>
      </c>
      <c r="DJ464" s="410">
        <f>COUNTIFS('ZASOBY N'!$B$10:$B463,'ZASOBY N'!$B463,'ZASOBY N'!$C$10:'ZASOBY N'!$C463,'ZASOBY N'!$C463,'ZASOBY N'!$D$10:'ZASOBY N'!$D463,'ZASOBY N'!$D463,'ZASOBY N'!$H$10:'ZASOBY N'!$H463,'ZASOBY N'!$H463 )</f>
        <v>0</v>
      </c>
      <c r="DK464" s="411">
        <f t="shared" si="183"/>
        <v>0</v>
      </c>
      <c r="DL464" s="412">
        <f t="shared" si="184"/>
        <v>0</v>
      </c>
    </row>
    <row r="465" spans="1:116" ht="18.899999999999999" customHeight="1" x14ac:dyDescent="0.3">
      <c r="A465" s="219"/>
      <c r="B465" s="152" t="str">
        <f>IF('ZASOBY N'!A464="","",'ZASOBY N'!A464)</f>
        <v/>
      </c>
      <c r="C465" s="462" t="str">
        <f>IF('ZASOBY N'!C464="","",'ZASOBY N'!C464)</f>
        <v/>
      </c>
      <c r="D465" s="137" t="str">
        <f>IF('ZASOBY N'!B464="","",'ZASOBY N'!B464)</f>
        <v/>
      </c>
      <c r="E465" s="138"/>
      <c r="F465" s="356" t="str">
        <f>IF('ZASOBY N'!D464="","",'ZASOBY N'!D464)</f>
        <v/>
      </c>
      <c r="G465" s="220" t="str">
        <f>IF('ZASOBY N'!G464="","",'ZASOBY N'!G464)</f>
        <v/>
      </c>
      <c r="H465" s="221" t="str">
        <f>IF('ZASOBY N'!F464="","",'ZASOBY N'!F464)</f>
        <v/>
      </c>
      <c r="I465" s="221" t="str">
        <f>IF('ZASOBY N'!G464="","",'ZASOBY N'!G464)</f>
        <v/>
      </c>
      <c r="J465" s="221" t="str">
        <f>IF('ZASOBY N'!H464="","",'ZASOBY N'!H464)</f>
        <v/>
      </c>
      <c r="K465" s="214">
        <v>0</v>
      </c>
      <c r="L465" s="214">
        <v>0</v>
      </c>
      <c r="M465" s="214">
        <v>0</v>
      </c>
      <c r="N465" s="222" t="str">
        <f>IF('ZASOBY N'!BD464="x","",IF(W465="","",'ZASOBY N'!E464))</f>
        <v/>
      </c>
      <c r="O465" s="223">
        <v>0</v>
      </c>
      <c r="P465" s="223">
        <v>0</v>
      </c>
      <c r="Q465" s="226" t="str">
        <f>IF($N465="","",'UPR BILANS N'!G465*'UPR BILANS N'!N465)</f>
        <v/>
      </c>
      <c r="R465" s="225" t="str">
        <f>IF($N465="","",'ZASOBY N'!O464)</f>
        <v/>
      </c>
      <c r="S465" s="225" t="str">
        <f>IF($N465="","",IF('ZASOBY N'!Q464="",0,'ZASOBY N'!Q464))</f>
        <v/>
      </c>
      <c r="T465" s="225" t="str">
        <f>IF($N465="","",'ZASOBY N'!V464)</f>
        <v/>
      </c>
      <c r="U465" s="225" t="str">
        <f>IF($N465="","",IF('ZASOBY N'!AG464="",0,'ZASOBY N'!AG464))</f>
        <v/>
      </c>
      <c r="V465" s="225" t="str">
        <f>IF($N465="","",IF(NN!P467="",0,NN!P467))</f>
        <v/>
      </c>
      <c r="W465" s="225" t="str">
        <f t="shared" si="162"/>
        <v/>
      </c>
      <c r="X465" s="226" t="str">
        <f t="shared" si="165"/>
        <v/>
      </c>
      <c r="Y465" s="225" t="str">
        <f>IF('ZASOBY N'!AU464="","",IF(C465&lt;&gt;C464,'ZASOBY N'!AU464,IF(D465&lt;&gt;D464,'ZASOBY N'!AU464,IF(F465&lt;&gt;F464,'ZASOBY N'!AU464,IF(G465&lt;&gt;G464,'ZASOBY N'!AU464,IF(J465&lt;&gt;J464,'ZASOBY N'!AU464,IF(NN!AC467="","",IF(AND(C464=C465,H464=H465,J464=J465,NN!AC467&gt;0),"",IF(AND(C465=C466,H465=DO463,NN!CW465&gt;0),'ZASOBY N'!AU464,'ZASOBY N'!AU464)))))))))</f>
        <v/>
      </c>
      <c r="Z465" s="225" t="str">
        <f t="shared" si="163"/>
        <v/>
      </c>
      <c r="AA465" s="227" t="str">
        <f t="shared" si="167"/>
        <v/>
      </c>
      <c r="AB465" s="400" t="str">
        <f t="shared" si="164"/>
        <v/>
      </c>
      <c r="AC465" s="228" t="str">
        <f t="shared" si="166"/>
        <v/>
      </c>
      <c r="AD465" s="222">
        <f>IF(B465="",0,IF(F465="",0,INDEX(POBRANIE_!$B$6:$F$101,MATCH('UPR BILANS N'!$F465,POBRANIE_!$A$6:$A$101,0),2)))</f>
        <v>0</v>
      </c>
      <c r="AE465" s="224">
        <f>IF(OR('ZASOBY N'!G464="",'ZASOBY N'!E464=""),0,IF(B465="",0,'ZASOBY N'!G464*'ZASOBY N'!E464))</f>
        <v>0</v>
      </c>
      <c r="AF465" s="225">
        <f>IF('ZASOBY N'!O464="",0,'ZASOBY N'!O464)</f>
        <v>0</v>
      </c>
      <c r="AG465" s="225">
        <f>IF('ZASOBY N'!Q464="",0,'ZASOBY N'!Q464)</f>
        <v>0</v>
      </c>
      <c r="AH465" s="225">
        <f>IF('ZASOBY N'!V464="",0,'ZASOBY N'!V464)</f>
        <v>0</v>
      </c>
      <c r="AI465" s="225">
        <f>IF('ZASOBY N'!AG464="",0,'ZASOBY N'!AG464)</f>
        <v>0</v>
      </c>
      <c r="AJ465" s="225">
        <f>IF(NN!P467="",0,IF(NN!P467="BRAK kol.7","BRAK BADAŃ",NN!P467))</f>
        <v>0</v>
      </c>
      <c r="AK465" s="225">
        <f>IF(NN!AC467="",0,IF(NN!AC467="BRAK kol.7","BRAK BADAŃ",NN!AC467))</f>
        <v>0</v>
      </c>
      <c r="BJ465" s="414" t="str">
        <f>IF(AND(BL465=1,BM465=1,SUMIF($C465:$C$525,$C465,$AK465:$AK$525)=$AK465),$AK465,IF($BO465&gt;0,$BO465,IF(AND(COUNTIF($C$11:$C464,$C465)&gt;=1,COUNTIF($D464:$D464,$D465)&gt;=1),"",IF(AND(SUMIF($C465:$C$525,$C465,$AK465:$AK$525)&gt;=$AK465,SUMIF($D465:$D$525,$D465,$AK465:$AK$525)&gt;=$AK465),SUMIF($C465:$C$525,$C465,$AK465:$AK$525),""))))</f>
        <v/>
      </c>
      <c r="BL465" s="409">
        <f>COUNTIFS('ZASOBY N'!$B464:$B$525,'ZASOBY N'!$B464,'ZASOBY N'!$C464:'ZASOBY N'!$C$525,'ZASOBY N'!$C464,'ZASOBY N'!$D464:'ZASOBY N'!$D$525,'ZASOBY N'!$D464,'ZASOBY N'!$H464:'ZASOBY N'!$H$525,'ZASOBY N'!$H464 )</f>
        <v>0</v>
      </c>
      <c r="BM465" s="410">
        <f>COUNTIFS('ZASOBY N'!$B$10:$B464,'ZASOBY N'!$B464,'ZASOBY N'!$C$10:'ZASOBY N'!$C464,'ZASOBY N'!$C464,'ZASOBY N'!$D$10:'ZASOBY N'!$D464,'ZASOBY N'!$D464,'ZASOBY N'!$H$10:'ZASOBY N'!$H464,'ZASOBY N'!$H464 )</f>
        <v>0</v>
      </c>
      <c r="BN465" s="411">
        <f t="shared" si="168"/>
        <v>0</v>
      </c>
      <c r="BO465" s="412">
        <f t="shared" si="169"/>
        <v>0</v>
      </c>
      <c r="BP465" s="94" t="str">
        <f t="shared" si="170"/>
        <v/>
      </c>
      <c r="BQ465" s="414" t="str">
        <f>IF(AND(BS465=1,BT465=1,SUMIF($C465:$C$525,$C465,$AJ465:$AJ$525)=$AJ465),$AJ465,IF($BV465&gt;0,$BV465,IF(AND(COUNTIF($C$11:$C464,$C465)&gt;=1,COUNTIF($D464:$D464,$D465)&gt;=1),"",IF(AND(SUMIF($C465:$C$525,$C465,$AJ465:$AJ$525)&gt;$AJ465,SUMIF($D465:$D$525,$D465,$AJ465:$AJ$525)&gt;$AJ465),SUMIF($C465:$C$525,$C465,$AJ465:$AJ$525),""))))</f>
        <v/>
      </c>
      <c r="BS465" s="409">
        <f>COUNTIFS('ZASOBY N'!$B464:$B$525,'ZASOBY N'!$B464,'ZASOBY N'!$C464:'ZASOBY N'!$C$525,'ZASOBY N'!$C464,'ZASOBY N'!$D464:'ZASOBY N'!$D$525,'ZASOBY N'!$D464,'ZASOBY N'!$H464:'ZASOBY N'!$H$525,'ZASOBY N'!$H464 )</f>
        <v>0</v>
      </c>
      <c r="BT465" s="410">
        <f>COUNTIFS('ZASOBY N'!$B$10:$B464,'ZASOBY N'!$B464,'ZASOBY N'!$C$10:'ZASOBY N'!$C464,'ZASOBY N'!$C464,'ZASOBY N'!$D$10:'ZASOBY N'!$D464,'ZASOBY N'!$D464,'ZASOBY N'!$H$10:'ZASOBY N'!$H464,'ZASOBY N'!$H464 )</f>
        <v>0</v>
      </c>
      <c r="BU465" s="411">
        <f t="shared" si="171"/>
        <v>0</v>
      </c>
      <c r="BV465" s="412">
        <f t="shared" si="172"/>
        <v>0</v>
      </c>
      <c r="BW465" s="94" t="s">
        <v>499</v>
      </c>
      <c r="BX465" s="414" t="str">
        <f>IF(AND(BZ465=1,CA465=1,SUMIF($C465:$C$525,$C465,$AI465:$AI$525)=$AI465),$AI465,IF($CC465&gt;0,$CC465,IF(AND(COUNTIF($C$11:$C464,$C465)&gt;=1,COUNTIF($D464:$D464,$D465)&gt;=1),"",IF(AND(SUMIF($C465:$C$525,$C465,$AI465:$AI$525)&gt;$AI465,SUMIF($D465:$D$525,$D465,$AI465:$AI$525)&gt;$IG465),_xlfn.AGGREGATE(14,4,$CB$11:$CB$31*($C$11:$C$31=$C465),1),""))))</f>
        <v/>
      </c>
      <c r="BZ465" s="409">
        <f>COUNTIFS('ZASOBY N'!$B464:$B$525,'ZASOBY N'!$B464,'ZASOBY N'!$C464:'ZASOBY N'!$C$525,'ZASOBY N'!$C464,'ZASOBY N'!$D464:'ZASOBY N'!$D$525,'ZASOBY N'!$D464,'ZASOBY N'!$H464:'ZASOBY N'!$H$525,'ZASOBY N'!$H464 )</f>
        <v>0</v>
      </c>
      <c r="CA465" s="410">
        <f>COUNTIFS('ZASOBY N'!$B$10:$B464,'ZASOBY N'!$B464,'ZASOBY N'!$C$10:'ZASOBY N'!$C464,'ZASOBY N'!$C464,'ZASOBY N'!$D$10:'ZASOBY N'!$D464,'ZASOBY N'!$D464,'ZASOBY N'!$H$10:'ZASOBY N'!$H464,'ZASOBY N'!$H464 )</f>
        <v>0</v>
      </c>
      <c r="CB465" s="411">
        <f t="shared" si="173"/>
        <v>0</v>
      </c>
      <c r="CC465" s="412">
        <f t="shared" si="174"/>
        <v>0</v>
      </c>
      <c r="CE465" s="414" t="str">
        <f>IF(AND(CG465=1,CH465=1,SUMIF($C465:$C$525,$C465,$AH465:$AH$525)=$AH465),$AH465,IF($CJ465&gt;0,$CJ465,IF(AND(COUNTIF($C$11:$C464,$C465)&gt;=1,COUNTIF($D464:$D464,$D465)&gt;=1),"",IF(AND(SUMIF($C465:$C$525,$C465,$AH465:$AH$525)&gt;$AH465,SUMIF($D465:$D$525,$D465,$AH465:$AH$525)&gt;$AH465),_xlfn.AGGREGATE(14,4,$CI$11:$CI$31*($C$11:$C$31=$C465),1),""))))</f>
        <v/>
      </c>
      <c r="CG465" s="409">
        <f>COUNTIFS('ZASOBY N'!$B464:$B$525,'ZASOBY N'!$B464,'ZASOBY N'!$C464:'ZASOBY N'!$C$525,'ZASOBY N'!$C464,'ZASOBY N'!$D464:'ZASOBY N'!$D$525,'ZASOBY N'!$D464,'ZASOBY N'!$H464:'ZASOBY N'!$H$525,'ZASOBY N'!$H464 )</f>
        <v>0</v>
      </c>
      <c r="CH465" s="410">
        <f>COUNTIFS('ZASOBY N'!$B$10:$B464,'ZASOBY N'!$B464,'ZASOBY N'!$C$10:'ZASOBY N'!$C464,'ZASOBY N'!$C464,'ZASOBY N'!$D$10:'ZASOBY N'!$D464,'ZASOBY N'!$D464,'ZASOBY N'!$H$10:'ZASOBY N'!$H464,'ZASOBY N'!$H464 )</f>
        <v>0</v>
      </c>
      <c r="CI465" s="411">
        <f t="shared" si="175"/>
        <v>0</v>
      </c>
      <c r="CJ465" s="412">
        <f t="shared" si="176"/>
        <v>0</v>
      </c>
      <c r="CL465" s="414" t="str">
        <f>IF(AND(CN465=1,CO465=1,SUMIF($C465:$C$525,$C465,$AG465:$AG$525)=$AG465),$AG465,IF($CQ465&gt;0,$CQ465,IF(AND(COUNTIF($C$11:$C464,$C465)&gt;=1,COUNTIF($D464:$D464,$D465)&gt;=1),"",IF(AND(SUMIF($C465:$C$525,$C465,$AG465:$AG$525)&gt;$AG465,SUMIF($D465:$D$525,$D465,$AG465:$AG$525)&gt;$AG465),_xlfn.AGGREGATE(14,4,$CP$11:$CP$31*($C$11:$C$31=$C465),1),""))))</f>
        <v/>
      </c>
      <c r="CN465" s="409">
        <f>COUNTIFS('ZASOBY N'!$B464:$B$525,'ZASOBY N'!$B464,'ZASOBY N'!$C464:'ZASOBY N'!$C$525,'ZASOBY N'!$C464,'ZASOBY N'!$D464:'ZASOBY N'!$D$525,'ZASOBY N'!$D464,'ZASOBY N'!$H464:'ZASOBY N'!$H$525,'ZASOBY N'!$H464 )</f>
        <v>0</v>
      </c>
      <c r="CO465" s="410">
        <f>COUNTIFS('ZASOBY N'!$B$10:$B464,'ZASOBY N'!$B464,'ZASOBY N'!$C$10:'ZASOBY N'!$C464,'ZASOBY N'!$C464,'ZASOBY N'!$D$10:'ZASOBY N'!$D464,'ZASOBY N'!$D464,'ZASOBY N'!$H$10:'ZASOBY N'!$H464,'ZASOBY N'!$H464 )</f>
        <v>0</v>
      </c>
      <c r="CP465" s="411">
        <f t="shared" si="177"/>
        <v>0</v>
      </c>
      <c r="CQ465" s="412">
        <f t="shared" si="178"/>
        <v>0</v>
      </c>
      <c r="CS465" s="414" t="str">
        <f>IF(AND(CU465=1,CV465=1,SUMIF($C465:$C$525,$C465,$AF465:$AF$525)=$AF465),$AF465,IF($CX465&gt;0,$CX465,IF(AND(COUNTIF($C$11:$C464,$C465)&gt;=1,COUNTIF($D464:$D464,$D465)&gt;=1),"",IF(AND(SUMIF($C465:$C$525,$C465,$AF465:$AF$525)&gt;$AF465,SUMIF($D465:$D$525,$D465,$AF465:$AF$525)&gt;$AF465),_xlfn.AGGREGATE(14,4,$CW$11:$CW$31*($C$11:$C$31=$C465),1),""))))</f>
        <v/>
      </c>
      <c r="CU465" s="409">
        <f>COUNTIFS('ZASOBY N'!$B464:$B$525,'ZASOBY N'!$B464,'ZASOBY N'!$C464:'ZASOBY N'!$C$525,'ZASOBY N'!$C464,'ZASOBY N'!$D464:'ZASOBY N'!$D$525,'ZASOBY N'!$D464,'ZASOBY N'!$H464:'ZASOBY N'!$H$525,'ZASOBY N'!$H464 )</f>
        <v>0</v>
      </c>
      <c r="CV465" s="410">
        <f>COUNTIFS('ZASOBY N'!$B$10:$B464,'ZASOBY N'!$B464,'ZASOBY N'!$C$10:'ZASOBY N'!$C464,'ZASOBY N'!$C464,'ZASOBY N'!$D$10:'ZASOBY N'!$D464,'ZASOBY N'!$D464,'ZASOBY N'!$H$10:'ZASOBY N'!$H464,'ZASOBY N'!$H464 )</f>
        <v>0</v>
      </c>
      <c r="CW465" s="411">
        <f t="shared" si="179"/>
        <v>0</v>
      </c>
      <c r="CX465" s="412">
        <f t="shared" si="180"/>
        <v>0</v>
      </c>
      <c r="CZ465" s="414" t="str">
        <f>IF(AND(DB465=1,DC465=1,SUMIF($C465:$C$525,$C465,$AE465:$AE$525)=$AE465),$AE465,IF($DE465&gt;0,$DE465,IF(AND(COUNTIF($C$11:$C464,$C465)&gt;=1,COUNTIF($D464:$D464,$D465)&gt;=1),"",IF(AND(SUMIF($C465:$C$525,$C465,$AE465:$AE$525)&gt;$AE465,SUMIF($D465:$D$525,$D465,$AE465:$AE$525)&gt;$AE465),_xlfn.AGGREGATE(14,4,$DD$11:$DD$31*($C$11:$C$31=$C465),1),""))))</f>
        <v/>
      </c>
      <c r="DB465" s="409">
        <f>COUNTIFS('ZASOBY N'!$B464:$B$525,'ZASOBY N'!$B464,'ZASOBY N'!$C464:'ZASOBY N'!$C$525,'ZASOBY N'!$C464,'ZASOBY N'!$D464:'ZASOBY N'!$D$525,'ZASOBY N'!$D464,'ZASOBY N'!$H464:'ZASOBY N'!$H$525,'ZASOBY N'!$H464 )</f>
        <v>0</v>
      </c>
      <c r="DC465" s="410">
        <f>COUNTIFS('ZASOBY N'!$B$10:$B464,'ZASOBY N'!$B464,'ZASOBY N'!$C$10:'ZASOBY N'!$C464,'ZASOBY N'!$C464,'ZASOBY N'!$D$10:'ZASOBY N'!$D464,'ZASOBY N'!$D464,'ZASOBY N'!$H$10:'ZASOBY N'!$H464,'ZASOBY N'!$H464 )</f>
        <v>0</v>
      </c>
      <c r="DD465" s="411">
        <f t="shared" si="181"/>
        <v>0</v>
      </c>
      <c r="DE465" s="412">
        <f t="shared" si="182"/>
        <v>0</v>
      </c>
      <c r="DF465" s="399" t="str">
        <f>IF(AND(DI465=1,DJ465=1,SUMIF($C465:$C$525,$C465,$AD465:$AD$525)=$AD465),$AD465,IF($DL465&gt;0,$DL465,IF(B465="","",IF(AND(COUNTIF($C$11:$C464,$C465)&gt;=1,COUNTIF($D464:$D464,$D465)&gt;=1,COUNTIF($Z462:$Z464,$C465)=0),"",IF(AND(COUNTIF($C$11:$C464,$C465)&gt;=1,COUNTIF($D464:$D464,$D465)&gt;=1),"UJĘTO WYŻEJ",IF(AND(SUMIF($C465:$C$525,$C465,$AD465:$AD$525)&gt;$AD465,SUMIF($D465:$D$525,$D465,$AD465:$AD$525)&gt;$AD465),_xlfn.AGGREGATE(14,4,$DK$11:$DK$31*($C$11:$C$31=$C465),1),""))))))</f>
        <v/>
      </c>
      <c r="DG465" s="414" t="str">
        <f>IF(AND(DI465=1,DJ465=1,SUMIF($C465:$C$525,$C465,$AD465:$AD$525)=$AD465),$AD465,IF($DL465&gt;0,$DL465,IF(AND(COUNTIF($C$11:$C464,$C465)&gt;=1,COUNTIF($D464:$D464,$D465)&gt;=1),"",IF(AND(SUMIF($C465:$C$525,$C465,$AD465:$AD$525)&gt;$AD465,SUMIF($D465:$D$525,$D465,$AD465:$AD$525)&gt;$AD465),_xlfn.AGGREGATE(14,4,$DK$11:$DK$31*($C$11:$C$31=$C465),1),""))))</f>
        <v/>
      </c>
      <c r="DI465" s="409">
        <f>COUNTIFS('ZASOBY N'!$B464:$B$525,'ZASOBY N'!$B464,'ZASOBY N'!$C464:'ZASOBY N'!$C$525,'ZASOBY N'!$C464,'ZASOBY N'!$D464:'ZASOBY N'!$D$525,'ZASOBY N'!$D464,'ZASOBY N'!$H464:'ZASOBY N'!$H$525,'ZASOBY N'!$H464 )</f>
        <v>0</v>
      </c>
      <c r="DJ465" s="410">
        <f>COUNTIFS('ZASOBY N'!$B$10:$B464,'ZASOBY N'!$B464,'ZASOBY N'!$C$10:'ZASOBY N'!$C464,'ZASOBY N'!$C464,'ZASOBY N'!$D$10:'ZASOBY N'!$D464,'ZASOBY N'!$D464,'ZASOBY N'!$H$10:'ZASOBY N'!$H464,'ZASOBY N'!$H464 )</f>
        <v>0</v>
      </c>
      <c r="DK465" s="411">
        <f t="shared" si="183"/>
        <v>0</v>
      </c>
      <c r="DL465" s="412">
        <f t="shared" si="184"/>
        <v>0</v>
      </c>
    </row>
    <row r="466" spans="1:116" ht="18.899999999999999" customHeight="1" x14ac:dyDescent="0.3">
      <c r="A466" s="219"/>
      <c r="B466" s="152" t="str">
        <f>IF('ZASOBY N'!A465="","",'ZASOBY N'!A465)</f>
        <v/>
      </c>
      <c r="C466" s="462" t="str">
        <f>IF('ZASOBY N'!C465="","",'ZASOBY N'!C465)</f>
        <v/>
      </c>
      <c r="D466" s="137" t="str">
        <f>IF('ZASOBY N'!B465="","",'ZASOBY N'!B465)</f>
        <v/>
      </c>
      <c r="E466" s="138"/>
      <c r="F466" s="356" t="str">
        <f>IF('ZASOBY N'!D465="","",'ZASOBY N'!D465)</f>
        <v/>
      </c>
      <c r="G466" s="220" t="str">
        <f>IF('ZASOBY N'!G465="","",'ZASOBY N'!G465)</f>
        <v/>
      </c>
      <c r="H466" s="221" t="str">
        <f>IF('ZASOBY N'!F465="","",'ZASOBY N'!F465)</f>
        <v/>
      </c>
      <c r="I466" s="221" t="str">
        <f>IF('ZASOBY N'!G465="","",'ZASOBY N'!G465)</f>
        <v/>
      </c>
      <c r="J466" s="221" t="str">
        <f>IF('ZASOBY N'!H465="","",'ZASOBY N'!H465)</f>
        <v/>
      </c>
      <c r="K466" s="214">
        <v>0</v>
      </c>
      <c r="L466" s="214">
        <v>0</v>
      </c>
      <c r="M466" s="214">
        <v>0</v>
      </c>
      <c r="N466" s="222" t="str">
        <f>IF('ZASOBY N'!BD465="x","",IF(W466="","",'ZASOBY N'!E465))</f>
        <v/>
      </c>
      <c r="O466" s="223">
        <v>0</v>
      </c>
      <c r="P466" s="223">
        <v>0</v>
      </c>
      <c r="Q466" s="226" t="str">
        <f>IF($N466="","",'UPR BILANS N'!G466*'UPR BILANS N'!N466)</f>
        <v/>
      </c>
      <c r="R466" s="225" t="str">
        <f>IF($N466="","",'ZASOBY N'!O465)</f>
        <v/>
      </c>
      <c r="S466" s="225" t="str">
        <f>IF($N466="","",IF('ZASOBY N'!Q465="",0,'ZASOBY N'!Q465))</f>
        <v/>
      </c>
      <c r="T466" s="225" t="str">
        <f>IF($N466="","",'ZASOBY N'!V465)</f>
        <v/>
      </c>
      <c r="U466" s="225" t="str">
        <f>IF($N466="","",IF('ZASOBY N'!AG465="",0,'ZASOBY N'!AG465))</f>
        <v/>
      </c>
      <c r="V466" s="225" t="str">
        <f>IF($N466="","",IF(NN!P468="",0,NN!P468))</f>
        <v/>
      </c>
      <c r="W466" s="225" t="str">
        <f t="shared" si="162"/>
        <v/>
      </c>
      <c r="X466" s="226" t="str">
        <f t="shared" si="165"/>
        <v/>
      </c>
      <c r="Y466" s="225" t="str">
        <f>IF('ZASOBY N'!AU465="","",IF(C466&lt;&gt;C465,'ZASOBY N'!AU465,IF(D466&lt;&gt;D465,'ZASOBY N'!AU465,IF(F466&lt;&gt;F465,'ZASOBY N'!AU465,IF(G466&lt;&gt;G465,'ZASOBY N'!AU465,IF(J466&lt;&gt;J465,'ZASOBY N'!AU465,IF(NN!AC468="","",IF(AND(C465=C466,H465=H466,J465=J466,NN!AC468&gt;0),"",IF(AND(C466=C467,H466=DO464,NN!CW466&gt;0),'ZASOBY N'!AU465,'ZASOBY N'!AU465)))))))))</f>
        <v/>
      </c>
      <c r="Z466" s="225" t="str">
        <f t="shared" si="163"/>
        <v/>
      </c>
      <c r="AA466" s="227" t="str">
        <f t="shared" si="167"/>
        <v/>
      </c>
      <c r="AB466" s="400" t="str">
        <f t="shared" si="164"/>
        <v/>
      </c>
      <c r="AC466" s="228" t="str">
        <f t="shared" si="166"/>
        <v/>
      </c>
      <c r="AD466" s="222">
        <f>IF(B466="",0,IF(F466="",0,INDEX(POBRANIE_!$B$6:$F$101,MATCH('UPR BILANS N'!$F466,POBRANIE_!$A$6:$A$101,0),2)))</f>
        <v>0</v>
      </c>
      <c r="AE466" s="224">
        <f>IF(OR('ZASOBY N'!G465="",'ZASOBY N'!E465=""),0,IF(B466="",0,'ZASOBY N'!G465*'ZASOBY N'!E465))</f>
        <v>0</v>
      </c>
      <c r="AF466" s="225">
        <f>IF('ZASOBY N'!O465="",0,'ZASOBY N'!O465)</f>
        <v>0</v>
      </c>
      <c r="AG466" s="225">
        <f>IF('ZASOBY N'!Q465="",0,'ZASOBY N'!Q465)</f>
        <v>0</v>
      </c>
      <c r="AH466" s="225">
        <f>IF('ZASOBY N'!V465="",0,'ZASOBY N'!V465)</f>
        <v>0</v>
      </c>
      <c r="AI466" s="225">
        <f>IF('ZASOBY N'!AG465="",0,'ZASOBY N'!AG465)</f>
        <v>0</v>
      </c>
      <c r="AJ466" s="225">
        <f>IF(NN!P468="",0,IF(NN!P468="BRAK kol.7","BRAK BADAŃ",NN!P468))</f>
        <v>0</v>
      </c>
      <c r="AK466" s="225">
        <f>IF(NN!AC468="",0,IF(NN!AC468="BRAK kol.7","BRAK BADAŃ",NN!AC468))</f>
        <v>0</v>
      </c>
      <c r="BJ466" s="414" t="str">
        <f>IF(AND(BL466=1,BM466=1,SUMIF($C466:$C$525,$C466,$AK466:$AK$525)=$AK466),$AK466,IF($BO466&gt;0,$BO466,IF(AND(COUNTIF($C$11:$C465,$C466)&gt;=1,COUNTIF($D465:$D465,$D466)&gt;=1),"",IF(AND(SUMIF($C466:$C$525,$C466,$AK466:$AK$525)&gt;=$AK466,SUMIF($D466:$D$525,$D466,$AK466:$AK$525)&gt;=$AK466),SUMIF($C466:$C$525,$C466,$AK466:$AK$525),""))))</f>
        <v/>
      </c>
      <c r="BL466" s="409">
        <f>COUNTIFS('ZASOBY N'!$B465:$B$525,'ZASOBY N'!$B465,'ZASOBY N'!$C465:'ZASOBY N'!$C$525,'ZASOBY N'!$C465,'ZASOBY N'!$D465:'ZASOBY N'!$D$525,'ZASOBY N'!$D465,'ZASOBY N'!$H465:'ZASOBY N'!$H$525,'ZASOBY N'!$H465 )</f>
        <v>0</v>
      </c>
      <c r="BM466" s="410">
        <f>COUNTIFS('ZASOBY N'!$B$10:$B465,'ZASOBY N'!$B465,'ZASOBY N'!$C$10:'ZASOBY N'!$C465,'ZASOBY N'!$C465,'ZASOBY N'!$D$10:'ZASOBY N'!$D465,'ZASOBY N'!$D465,'ZASOBY N'!$H$10:'ZASOBY N'!$H465,'ZASOBY N'!$H465 )</f>
        <v>0</v>
      </c>
      <c r="BN466" s="411">
        <f t="shared" si="168"/>
        <v>0</v>
      </c>
      <c r="BO466" s="412">
        <f t="shared" si="169"/>
        <v>0</v>
      </c>
      <c r="BP466" s="94" t="str">
        <f t="shared" si="170"/>
        <v/>
      </c>
      <c r="BQ466" s="414" t="str">
        <f>IF(AND(BS466=1,BT466=1,SUMIF($C466:$C$525,$C466,$AJ466:$AJ$525)=$AJ466),$AJ466,IF($BV466&gt;0,$BV466,IF(AND(COUNTIF($C$11:$C465,$C466)&gt;=1,COUNTIF($D465:$D465,$D466)&gt;=1),"",IF(AND(SUMIF($C466:$C$525,$C466,$AJ466:$AJ$525)&gt;$AJ466,SUMIF($D466:$D$525,$D466,$AJ466:$AJ$525)&gt;$AJ466),SUMIF($C466:$C$525,$C466,$AJ466:$AJ$525),""))))</f>
        <v/>
      </c>
      <c r="BS466" s="409">
        <f>COUNTIFS('ZASOBY N'!$B465:$B$525,'ZASOBY N'!$B465,'ZASOBY N'!$C465:'ZASOBY N'!$C$525,'ZASOBY N'!$C465,'ZASOBY N'!$D465:'ZASOBY N'!$D$525,'ZASOBY N'!$D465,'ZASOBY N'!$H465:'ZASOBY N'!$H$525,'ZASOBY N'!$H465 )</f>
        <v>0</v>
      </c>
      <c r="BT466" s="410">
        <f>COUNTIFS('ZASOBY N'!$B$10:$B465,'ZASOBY N'!$B465,'ZASOBY N'!$C$10:'ZASOBY N'!$C465,'ZASOBY N'!$C465,'ZASOBY N'!$D$10:'ZASOBY N'!$D465,'ZASOBY N'!$D465,'ZASOBY N'!$H$10:'ZASOBY N'!$H465,'ZASOBY N'!$H465 )</f>
        <v>0</v>
      </c>
      <c r="BU466" s="411">
        <f t="shared" si="171"/>
        <v>0</v>
      </c>
      <c r="BV466" s="412">
        <f t="shared" si="172"/>
        <v>0</v>
      </c>
      <c r="BW466" s="94" t="s">
        <v>499</v>
      </c>
      <c r="BX466" s="414" t="str">
        <f>IF(AND(BZ466=1,CA466=1,SUMIF($C466:$C$525,$C466,$AI466:$AI$525)=$AI466),$AI466,IF($CC466&gt;0,$CC466,IF(AND(COUNTIF($C$11:$C465,$C466)&gt;=1,COUNTIF($D465:$D465,$D466)&gt;=1),"",IF(AND(SUMIF($C466:$C$525,$C466,$AI466:$AI$525)&gt;$AI466,SUMIF($D466:$D$525,$D466,$AI466:$AI$525)&gt;$IG466),_xlfn.AGGREGATE(14,4,$CB$11:$CB$31*($C$11:$C$31=$C466),1),""))))</f>
        <v/>
      </c>
      <c r="BZ466" s="409">
        <f>COUNTIFS('ZASOBY N'!$B465:$B$525,'ZASOBY N'!$B465,'ZASOBY N'!$C465:'ZASOBY N'!$C$525,'ZASOBY N'!$C465,'ZASOBY N'!$D465:'ZASOBY N'!$D$525,'ZASOBY N'!$D465,'ZASOBY N'!$H465:'ZASOBY N'!$H$525,'ZASOBY N'!$H465 )</f>
        <v>0</v>
      </c>
      <c r="CA466" s="410">
        <f>COUNTIFS('ZASOBY N'!$B$10:$B465,'ZASOBY N'!$B465,'ZASOBY N'!$C$10:'ZASOBY N'!$C465,'ZASOBY N'!$C465,'ZASOBY N'!$D$10:'ZASOBY N'!$D465,'ZASOBY N'!$D465,'ZASOBY N'!$H$10:'ZASOBY N'!$H465,'ZASOBY N'!$H465 )</f>
        <v>0</v>
      </c>
      <c r="CB466" s="411">
        <f t="shared" si="173"/>
        <v>0</v>
      </c>
      <c r="CC466" s="412">
        <f t="shared" si="174"/>
        <v>0</v>
      </c>
      <c r="CE466" s="414" t="str">
        <f>IF(AND(CG466=1,CH466=1,SUMIF($C466:$C$525,$C466,$AH466:$AH$525)=$AH466),$AH466,IF($CJ466&gt;0,$CJ466,IF(AND(COUNTIF($C$11:$C465,$C466)&gt;=1,COUNTIF($D465:$D465,$D466)&gt;=1),"",IF(AND(SUMIF($C466:$C$525,$C466,$AH466:$AH$525)&gt;$AH466,SUMIF($D466:$D$525,$D466,$AH466:$AH$525)&gt;$AH466),_xlfn.AGGREGATE(14,4,$CI$11:$CI$31*($C$11:$C$31=$C466),1),""))))</f>
        <v/>
      </c>
      <c r="CG466" s="409">
        <f>COUNTIFS('ZASOBY N'!$B465:$B$525,'ZASOBY N'!$B465,'ZASOBY N'!$C465:'ZASOBY N'!$C$525,'ZASOBY N'!$C465,'ZASOBY N'!$D465:'ZASOBY N'!$D$525,'ZASOBY N'!$D465,'ZASOBY N'!$H465:'ZASOBY N'!$H$525,'ZASOBY N'!$H465 )</f>
        <v>0</v>
      </c>
      <c r="CH466" s="410">
        <f>COUNTIFS('ZASOBY N'!$B$10:$B465,'ZASOBY N'!$B465,'ZASOBY N'!$C$10:'ZASOBY N'!$C465,'ZASOBY N'!$C465,'ZASOBY N'!$D$10:'ZASOBY N'!$D465,'ZASOBY N'!$D465,'ZASOBY N'!$H$10:'ZASOBY N'!$H465,'ZASOBY N'!$H465 )</f>
        <v>0</v>
      </c>
      <c r="CI466" s="411">
        <f t="shared" si="175"/>
        <v>0</v>
      </c>
      <c r="CJ466" s="412">
        <f t="shared" si="176"/>
        <v>0</v>
      </c>
      <c r="CL466" s="414" t="str">
        <f>IF(AND(CN466=1,CO466=1,SUMIF($C466:$C$525,$C466,$AG466:$AG$525)=$AG466),$AG466,IF($CQ466&gt;0,$CQ466,IF(AND(COUNTIF($C$11:$C465,$C466)&gt;=1,COUNTIF($D465:$D465,$D466)&gt;=1),"",IF(AND(SUMIF($C466:$C$525,$C466,$AG466:$AG$525)&gt;$AG466,SUMIF($D466:$D$525,$D466,$AG466:$AG$525)&gt;$AG466),_xlfn.AGGREGATE(14,4,$CP$11:$CP$31*($C$11:$C$31=$C466),1),""))))</f>
        <v/>
      </c>
      <c r="CN466" s="409">
        <f>COUNTIFS('ZASOBY N'!$B465:$B$525,'ZASOBY N'!$B465,'ZASOBY N'!$C465:'ZASOBY N'!$C$525,'ZASOBY N'!$C465,'ZASOBY N'!$D465:'ZASOBY N'!$D$525,'ZASOBY N'!$D465,'ZASOBY N'!$H465:'ZASOBY N'!$H$525,'ZASOBY N'!$H465 )</f>
        <v>0</v>
      </c>
      <c r="CO466" s="410">
        <f>COUNTIFS('ZASOBY N'!$B$10:$B465,'ZASOBY N'!$B465,'ZASOBY N'!$C$10:'ZASOBY N'!$C465,'ZASOBY N'!$C465,'ZASOBY N'!$D$10:'ZASOBY N'!$D465,'ZASOBY N'!$D465,'ZASOBY N'!$H$10:'ZASOBY N'!$H465,'ZASOBY N'!$H465 )</f>
        <v>0</v>
      </c>
      <c r="CP466" s="411">
        <f t="shared" si="177"/>
        <v>0</v>
      </c>
      <c r="CQ466" s="412">
        <f t="shared" si="178"/>
        <v>0</v>
      </c>
      <c r="CS466" s="414" t="str">
        <f>IF(AND(CU466=1,CV466=1,SUMIF($C466:$C$525,$C466,$AF466:$AF$525)=$AF466),$AF466,IF($CX466&gt;0,$CX466,IF(AND(COUNTIF($C$11:$C465,$C466)&gt;=1,COUNTIF($D465:$D465,$D466)&gt;=1),"",IF(AND(SUMIF($C466:$C$525,$C466,$AF466:$AF$525)&gt;$AF466,SUMIF($D466:$D$525,$D466,$AF466:$AF$525)&gt;$AF466),_xlfn.AGGREGATE(14,4,$CW$11:$CW$31*($C$11:$C$31=$C466),1),""))))</f>
        <v/>
      </c>
      <c r="CU466" s="409">
        <f>COUNTIFS('ZASOBY N'!$B465:$B$525,'ZASOBY N'!$B465,'ZASOBY N'!$C465:'ZASOBY N'!$C$525,'ZASOBY N'!$C465,'ZASOBY N'!$D465:'ZASOBY N'!$D$525,'ZASOBY N'!$D465,'ZASOBY N'!$H465:'ZASOBY N'!$H$525,'ZASOBY N'!$H465 )</f>
        <v>0</v>
      </c>
      <c r="CV466" s="410">
        <f>COUNTIFS('ZASOBY N'!$B$10:$B465,'ZASOBY N'!$B465,'ZASOBY N'!$C$10:'ZASOBY N'!$C465,'ZASOBY N'!$C465,'ZASOBY N'!$D$10:'ZASOBY N'!$D465,'ZASOBY N'!$D465,'ZASOBY N'!$H$10:'ZASOBY N'!$H465,'ZASOBY N'!$H465 )</f>
        <v>0</v>
      </c>
      <c r="CW466" s="411">
        <f t="shared" si="179"/>
        <v>0</v>
      </c>
      <c r="CX466" s="412">
        <f t="shared" si="180"/>
        <v>0</v>
      </c>
      <c r="CZ466" s="414" t="str">
        <f>IF(AND(DB466=1,DC466=1,SUMIF($C466:$C$525,$C466,$AE466:$AE$525)=$AE466),$AE466,IF($DE466&gt;0,$DE466,IF(AND(COUNTIF($C$11:$C465,$C466)&gt;=1,COUNTIF($D465:$D465,$D466)&gt;=1),"",IF(AND(SUMIF($C466:$C$525,$C466,$AE466:$AE$525)&gt;$AE466,SUMIF($D466:$D$525,$D466,$AE466:$AE$525)&gt;$AE466),_xlfn.AGGREGATE(14,4,$DD$11:$DD$31*($C$11:$C$31=$C466),1),""))))</f>
        <v/>
      </c>
      <c r="DB466" s="409">
        <f>COUNTIFS('ZASOBY N'!$B465:$B$525,'ZASOBY N'!$B465,'ZASOBY N'!$C465:'ZASOBY N'!$C$525,'ZASOBY N'!$C465,'ZASOBY N'!$D465:'ZASOBY N'!$D$525,'ZASOBY N'!$D465,'ZASOBY N'!$H465:'ZASOBY N'!$H$525,'ZASOBY N'!$H465 )</f>
        <v>0</v>
      </c>
      <c r="DC466" s="410">
        <f>COUNTIFS('ZASOBY N'!$B$10:$B465,'ZASOBY N'!$B465,'ZASOBY N'!$C$10:'ZASOBY N'!$C465,'ZASOBY N'!$C465,'ZASOBY N'!$D$10:'ZASOBY N'!$D465,'ZASOBY N'!$D465,'ZASOBY N'!$H$10:'ZASOBY N'!$H465,'ZASOBY N'!$H465 )</f>
        <v>0</v>
      </c>
      <c r="DD466" s="411">
        <f t="shared" si="181"/>
        <v>0</v>
      </c>
      <c r="DE466" s="412">
        <f t="shared" si="182"/>
        <v>0</v>
      </c>
      <c r="DF466" s="399" t="str">
        <f>IF(AND(DI466=1,DJ466=1,SUMIF($C466:$C$525,$C466,$AD466:$AD$525)=$AD466),$AD466,IF($DL466&gt;0,$DL466,IF(B466="","",IF(AND(COUNTIF($C$11:$C465,$C466)&gt;=1,COUNTIF($D465:$D465,$D466)&gt;=1,COUNTIF($Z463:$Z465,$C466)=0),"",IF(AND(COUNTIF($C$11:$C465,$C466)&gt;=1,COUNTIF($D465:$D465,$D466)&gt;=1),"UJĘTO WYŻEJ",IF(AND(SUMIF($C466:$C$525,$C466,$AD466:$AD$525)&gt;$AD466,SUMIF($D466:$D$525,$D466,$AD466:$AD$525)&gt;$AD466),_xlfn.AGGREGATE(14,4,$DK$11:$DK$31*($C$11:$C$31=$C466),1),""))))))</f>
        <v/>
      </c>
      <c r="DG466" s="414" t="str">
        <f>IF(AND(DI466=1,DJ466=1,SUMIF($C466:$C$525,$C466,$AD466:$AD$525)=$AD466),$AD466,IF($DL466&gt;0,$DL466,IF(AND(COUNTIF($C$11:$C465,$C466)&gt;=1,COUNTIF($D465:$D465,$D466)&gt;=1),"",IF(AND(SUMIF($C466:$C$525,$C466,$AD466:$AD$525)&gt;$AD466,SUMIF($D466:$D$525,$D466,$AD466:$AD$525)&gt;$AD466),_xlfn.AGGREGATE(14,4,$DK$11:$DK$31*($C$11:$C$31=$C466),1),""))))</f>
        <v/>
      </c>
      <c r="DI466" s="409">
        <f>COUNTIFS('ZASOBY N'!$B465:$B$525,'ZASOBY N'!$B465,'ZASOBY N'!$C465:'ZASOBY N'!$C$525,'ZASOBY N'!$C465,'ZASOBY N'!$D465:'ZASOBY N'!$D$525,'ZASOBY N'!$D465,'ZASOBY N'!$H465:'ZASOBY N'!$H$525,'ZASOBY N'!$H465 )</f>
        <v>0</v>
      </c>
      <c r="DJ466" s="410">
        <f>COUNTIFS('ZASOBY N'!$B$10:$B465,'ZASOBY N'!$B465,'ZASOBY N'!$C$10:'ZASOBY N'!$C465,'ZASOBY N'!$C465,'ZASOBY N'!$D$10:'ZASOBY N'!$D465,'ZASOBY N'!$D465,'ZASOBY N'!$H$10:'ZASOBY N'!$H465,'ZASOBY N'!$H465 )</f>
        <v>0</v>
      </c>
      <c r="DK466" s="411">
        <f t="shared" si="183"/>
        <v>0</v>
      </c>
      <c r="DL466" s="412">
        <f t="shared" si="184"/>
        <v>0</v>
      </c>
    </row>
    <row r="467" spans="1:116" ht="18.899999999999999" customHeight="1" x14ac:dyDescent="0.3">
      <c r="A467" s="219"/>
      <c r="B467" s="152" t="str">
        <f>IF('ZASOBY N'!A466="","",'ZASOBY N'!A466)</f>
        <v/>
      </c>
      <c r="C467" s="462" t="str">
        <f>IF('ZASOBY N'!C466="","",'ZASOBY N'!C466)</f>
        <v/>
      </c>
      <c r="D467" s="137" t="str">
        <f>IF('ZASOBY N'!B466="","",'ZASOBY N'!B466)</f>
        <v/>
      </c>
      <c r="E467" s="138"/>
      <c r="F467" s="356" t="str">
        <f>IF('ZASOBY N'!D466="","",'ZASOBY N'!D466)</f>
        <v/>
      </c>
      <c r="G467" s="220" t="str">
        <f>IF('ZASOBY N'!G466="","",'ZASOBY N'!G466)</f>
        <v/>
      </c>
      <c r="H467" s="221" t="str">
        <f>IF('ZASOBY N'!F466="","",'ZASOBY N'!F466)</f>
        <v/>
      </c>
      <c r="I467" s="221" t="str">
        <f>IF('ZASOBY N'!G466="","",'ZASOBY N'!G466)</f>
        <v/>
      </c>
      <c r="J467" s="221" t="str">
        <f>IF('ZASOBY N'!H466="","",'ZASOBY N'!H466)</f>
        <v/>
      </c>
      <c r="K467" s="214">
        <v>0</v>
      </c>
      <c r="L467" s="214">
        <v>0</v>
      </c>
      <c r="M467" s="214">
        <v>0</v>
      </c>
      <c r="N467" s="222" t="str">
        <f>IF('ZASOBY N'!BD466="x","",IF(W467="","",'ZASOBY N'!E466))</f>
        <v/>
      </c>
      <c r="O467" s="223">
        <v>0</v>
      </c>
      <c r="P467" s="223">
        <v>0</v>
      </c>
      <c r="Q467" s="226" t="str">
        <f>IF($N467="","",'UPR BILANS N'!G467*'UPR BILANS N'!N467)</f>
        <v/>
      </c>
      <c r="R467" s="225" t="str">
        <f>IF($N467="","",'ZASOBY N'!O466)</f>
        <v/>
      </c>
      <c r="S467" s="225" t="str">
        <f>IF($N467="","",IF('ZASOBY N'!Q466="",0,'ZASOBY N'!Q466))</f>
        <v/>
      </c>
      <c r="T467" s="225" t="str">
        <f>IF($N467="","",'ZASOBY N'!V466)</f>
        <v/>
      </c>
      <c r="U467" s="225" t="str">
        <f>IF($N467="","",IF('ZASOBY N'!AG466="",0,'ZASOBY N'!AG466))</f>
        <v/>
      </c>
      <c r="V467" s="225" t="str">
        <f>IF($N467="","",IF(NN!P469="",0,NN!P469))</f>
        <v/>
      </c>
      <c r="W467" s="225" t="str">
        <f t="shared" si="162"/>
        <v/>
      </c>
      <c r="X467" s="226" t="str">
        <f t="shared" si="165"/>
        <v/>
      </c>
      <c r="Y467" s="225" t="str">
        <f>IF('ZASOBY N'!AU466="","",IF(C467&lt;&gt;C466,'ZASOBY N'!AU466,IF(D467&lt;&gt;D466,'ZASOBY N'!AU466,IF(F467&lt;&gt;F466,'ZASOBY N'!AU466,IF(G467&lt;&gt;G466,'ZASOBY N'!AU466,IF(J467&lt;&gt;J466,'ZASOBY N'!AU466,IF(NN!AC469="","",IF(AND(C466=C467,H466=H467,J466=J467,NN!AC469&gt;0),"",IF(AND(C467=C468,H467=DO465,NN!CW467&gt;0),'ZASOBY N'!AU466,'ZASOBY N'!AU466)))))))))</f>
        <v/>
      </c>
      <c r="Z467" s="225" t="str">
        <f t="shared" si="163"/>
        <v/>
      </c>
      <c r="AA467" s="227" t="str">
        <f t="shared" si="167"/>
        <v/>
      </c>
      <c r="AB467" s="400" t="str">
        <f t="shared" si="164"/>
        <v/>
      </c>
      <c r="AC467" s="228" t="str">
        <f t="shared" si="166"/>
        <v/>
      </c>
      <c r="AD467" s="222">
        <f>IF(B467="",0,IF(F467="",0,INDEX(POBRANIE_!$B$6:$F$101,MATCH('UPR BILANS N'!$F467,POBRANIE_!$A$6:$A$101,0),2)))</f>
        <v>0</v>
      </c>
      <c r="AE467" s="224">
        <f>IF(OR('ZASOBY N'!G466="",'ZASOBY N'!E466=""),0,IF(B467="",0,'ZASOBY N'!G466*'ZASOBY N'!E466))</f>
        <v>0</v>
      </c>
      <c r="AF467" s="225">
        <f>IF('ZASOBY N'!O466="",0,'ZASOBY N'!O466)</f>
        <v>0</v>
      </c>
      <c r="AG467" s="225">
        <f>IF('ZASOBY N'!Q466="",0,'ZASOBY N'!Q466)</f>
        <v>0</v>
      </c>
      <c r="AH467" s="225">
        <f>IF('ZASOBY N'!V466="",0,'ZASOBY N'!V466)</f>
        <v>0</v>
      </c>
      <c r="AI467" s="225">
        <f>IF('ZASOBY N'!AG466="",0,'ZASOBY N'!AG466)</f>
        <v>0</v>
      </c>
      <c r="AJ467" s="225">
        <f>IF(NN!P469="",0,IF(NN!P469="BRAK kol.7","BRAK BADAŃ",NN!P469))</f>
        <v>0</v>
      </c>
      <c r="AK467" s="225">
        <f>IF(NN!AC469="",0,IF(NN!AC469="BRAK kol.7","BRAK BADAŃ",NN!AC469))</f>
        <v>0</v>
      </c>
      <c r="BJ467" s="414" t="str">
        <f>IF(AND(BL467=1,BM467=1,SUMIF($C467:$C$525,$C467,$AK467:$AK$525)=$AK467),$AK467,IF($BO467&gt;0,$BO467,IF(AND(COUNTIF($C$11:$C466,$C467)&gt;=1,COUNTIF($D466:$D466,$D467)&gt;=1),"",IF(AND(SUMIF($C467:$C$525,$C467,$AK467:$AK$525)&gt;=$AK467,SUMIF($D467:$D$525,$D467,$AK467:$AK$525)&gt;=$AK467),SUMIF($C467:$C$525,$C467,$AK467:$AK$525),""))))</f>
        <v/>
      </c>
      <c r="BL467" s="409">
        <f>COUNTIFS('ZASOBY N'!$B466:$B$525,'ZASOBY N'!$B466,'ZASOBY N'!$C466:'ZASOBY N'!$C$525,'ZASOBY N'!$C466,'ZASOBY N'!$D466:'ZASOBY N'!$D$525,'ZASOBY N'!$D466,'ZASOBY N'!$H466:'ZASOBY N'!$H$525,'ZASOBY N'!$H466 )</f>
        <v>0</v>
      </c>
      <c r="BM467" s="410">
        <f>COUNTIFS('ZASOBY N'!$B$10:$B466,'ZASOBY N'!$B466,'ZASOBY N'!$C$10:'ZASOBY N'!$C466,'ZASOBY N'!$C466,'ZASOBY N'!$D$10:'ZASOBY N'!$D466,'ZASOBY N'!$D466,'ZASOBY N'!$H$10:'ZASOBY N'!$H466,'ZASOBY N'!$H466 )</f>
        <v>0</v>
      </c>
      <c r="BN467" s="411">
        <f t="shared" si="168"/>
        <v>0</v>
      </c>
      <c r="BO467" s="412">
        <f t="shared" si="169"/>
        <v>0</v>
      </c>
      <c r="BP467" s="94" t="str">
        <f t="shared" si="170"/>
        <v/>
      </c>
      <c r="BQ467" s="414" t="str">
        <f>IF(AND(BS467=1,BT467=1,SUMIF($C467:$C$525,$C467,$AJ467:$AJ$525)=$AJ467),$AJ467,IF($BV467&gt;0,$BV467,IF(AND(COUNTIF($C$11:$C466,$C467)&gt;=1,COUNTIF($D466:$D466,$D467)&gt;=1),"",IF(AND(SUMIF($C467:$C$525,$C467,$AJ467:$AJ$525)&gt;$AJ467,SUMIF($D467:$D$525,$D467,$AJ467:$AJ$525)&gt;$AJ467),SUMIF($C467:$C$525,$C467,$AJ467:$AJ$525),""))))</f>
        <v/>
      </c>
      <c r="BS467" s="409">
        <f>COUNTIFS('ZASOBY N'!$B466:$B$525,'ZASOBY N'!$B466,'ZASOBY N'!$C466:'ZASOBY N'!$C$525,'ZASOBY N'!$C466,'ZASOBY N'!$D466:'ZASOBY N'!$D$525,'ZASOBY N'!$D466,'ZASOBY N'!$H466:'ZASOBY N'!$H$525,'ZASOBY N'!$H466 )</f>
        <v>0</v>
      </c>
      <c r="BT467" s="410">
        <f>COUNTIFS('ZASOBY N'!$B$10:$B466,'ZASOBY N'!$B466,'ZASOBY N'!$C$10:'ZASOBY N'!$C466,'ZASOBY N'!$C466,'ZASOBY N'!$D$10:'ZASOBY N'!$D466,'ZASOBY N'!$D466,'ZASOBY N'!$H$10:'ZASOBY N'!$H466,'ZASOBY N'!$H466 )</f>
        <v>0</v>
      </c>
      <c r="BU467" s="411">
        <f t="shared" si="171"/>
        <v>0</v>
      </c>
      <c r="BV467" s="412">
        <f t="shared" si="172"/>
        <v>0</v>
      </c>
      <c r="BW467" s="94" t="s">
        <v>499</v>
      </c>
      <c r="BX467" s="414" t="str">
        <f>IF(AND(BZ467=1,CA467=1,SUMIF($C467:$C$525,$C467,$AI467:$AI$525)=$AI467),$AI467,IF($CC467&gt;0,$CC467,IF(AND(COUNTIF($C$11:$C466,$C467)&gt;=1,COUNTIF($D466:$D466,$D467)&gt;=1),"",IF(AND(SUMIF($C467:$C$525,$C467,$AI467:$AI$525)&gt;$AI467,SUMIF($D467:$D$525,$D467,$AI467:$AI$525)&gt;$IG467),_xlfn.AGGREGATE(14,4,$CB$11:$CB$31*($C$11:$C$31=$C467),1),""))))</f>
        <v/>
      </c>
      <c r="BZ467" s="409">
        <f>COUNTIFS('ZASOBY N'!$B466:$B$525,'ZASOBY N'!$B466,'ZASOBY N'!$C466:'ZASOBY N'!$C$525,'ZASOBY N'!$C466,'ZASOBY N'!$D466:'ZASOBY N'!$D$525,'ZASOBY N'!$D466,'ZASOBY N'!$H466:'ZASOBY N'!$H$525,'ZASOBY N'!$H466 )</f>
        <v>0</v>
      </c>
      <c r="CA467" s="410">
        <f>COUNTIFS('ZASOBY N'!$B$10:$B466,'ZASOBY N'!$B466,'ZASOBY N'!$C$10:'ZASOBY N'!$C466,'ZASOBY N'!$C466,'ZASOBY N'!$D$10:'ZASOBY N'!$D466,'ZASOBY N'!$D466,'ZASOBY N'!$H$10:'ZASOBY N'!$H466,'ZASOBY N'!$H466 )</f>
        <v>0</v>
      </c>
      <c r="CB467" s="411">
        <f t="shared" si="173"/>
        <v>0</v>
      </c>
      <c r="CC467" s="412">
        <f t="shared" si="174"/>
        <v>0</v>
      </c>
      <c r="CE467" s="414" t="str">
        <f>IF(AND(CG467=1,CH467=1,SUMIF($C467:$C$525,$C467,$AH467:$AH$525)=$AH467),$AH467,IF($CJ467&gt;0,$CJ467,IF(AND(COUNTIF($C$11:$C466,$C467)&gt;=1,COUNTIF($D466:$D466,$D467)&gt;=1),"",IF(AND(SUMIF($C467:$C$525,$C467,$AH467:$AH$525)&gt;$AH467,SUMIF($D467:$D$525,$D467,$AH467:$AH$525)&gt;$AH467),_xlfn.AGGREGATE(14,4,$CI$11:$CI$31*($C$11:$C$31=$C467),1),""))))</f>
        <v/>
      </c>
      <c r="CG467" s="409">
        <f>COUNTIFS('ZASOBY N'!$B466:$B$525,'ZASOBY N'!$B466,'ZASOBY N'!$C466:'ZASOBY N'!$C$525,'ZASOBY N'!$C466,'ZASOBY N'!$D466:'ZASOBY N'!$D$525,'ZASOBY N'!$D466,'ZASOBY N'!$H466:'ZASOBY N'!$H$525,'ZASOBY N'!$H466 )</f>
        <v>0</v>
      </c>
      <c r="CH467" s="410">
        <f>COUNTIFS('ZASOBY N'!$B$10:$B466,'ZASOBY N'!$B466,'ZASOBY N'!$C$10:'ZASOBY N'!$C466,'ZASOBY N'!$C466,'ZASOBY N'!$D$10:'ZASOBY N'!$D466,'ZASOBY N'!$D466,'ZASOBY N'!$H$10:'ZASOBY N'!$H466,'ZASOBY N'!$H466 )</f>
        <v>0</v>
      </c>
      <c r="CI467" s="411">
        <f t="shared" si="175"/>
        <v>0</v>
      </c>
      <c r="CJ467" s="412">
        <f t="shared" si="176"/>
        <v>0</v>
      </c>
      <c r="CL467" s="414" t="str">
        <f>IF(AND(CN467=1,CO467=1,SUMIF($C467:$C$525,$C467,$AG467:$AG$525)=$AG467),$AG467,IF($CQ467&gt;0,$CQ467,IF(AND(COUNTIF($C$11:$C466,$C467)&gt;=1,COUNTIF($D466:$D466,$D467)&gt;=1),"",IF(AND(SUMIF($C467:$C$525,$C467,$AG467:$AG$525)&gt;$AG467,SUMIF($D467:$D$525,$D467,$AG467:$AG$525)&gt;$AG467),_xlfn.AGGREGATE(14,4,$CP$11:$CP$31*($C$11:$C$31=$C467),1),""))))</f>
        <v/>
      </c>
      <c r="CN467" s="409">
        <f>COUNTIFS('ZASOBY N'!$B466:$B$525,'ZASOBY N'!$B466,'ZASOBY N'!$C466:'ZASOBY N'!$C$525,'ZASOBY N'!$C466,'ZASOBY N'!$D466:'ZASOBY N'!$D$525,'ZASOBY N'!$D466,'ZASOBY N'!$H466:'ZASOBY N'!$H$525,'ZASOBY N'!$H466 )</f>
        <v>0</v>
      </c>
      <c r="CO467" s="410">
        <f>COUNTIFS('ZASOBY N'!$B$10:$B466,'ZASOBY N'!$B466,'ZASOBY N'!$C$10:'ZASOBY N'!$C466,'ZASOBY N'!$C466,'ZASOBY N'!$D$10:'ZASOBY N'!$D466,'ZASOBY N'!$D466,'ZASOBY N'!$H$10:'ZASOBY N'!$H466,'ZASOBY N'!$H466 )</f>
        <v>0</v>
      </c>
      <c r="CP467" s="411">
        <f t="shared" si="177"/>
        <v>0</v>
      </c>
      <c r="CQ467" s="412">
        <f t="shared" si="178"/>
        <v>0</v>
      </c>
      <c r="CS467" s="414" t="str">
        <f>IF(AND(CU467=1,CV467=1,SUMIF($C467:$C$525,$C467,$AF467:$AF$525)=$AF467),$AF467,IF($CX467&gt;0,$CX467,IF(AND(COUNTIF($C$11:$C466,$C467)&gt;=1,COUNTIF($D466:$D466,$D467)&gt;=1),"",IF(AND(SUMIF($C467:$C$525,$C467,$AF467:$AF$525)&gt;$AF467,SUMIF($D467:$D$525,$D467,$AF467:$AF$525)&gt;$AF467),_xlfn.AGGREGATE(14,4,$CW$11:$CW$31*($C$11:$C$31=$C467),1),""))))</f>
        <v/>
      </c>
      <c r="CU467" s="409">
        <f>COUNTIFS('ZASOBY N'!$B466:$B$525,'ZASOBY N'!$B466,'ZASOBY N'!$C466:'ZASOBY N'!$C$525,'ZASOBY N'!$C466,'ZASOBY N'!$D466:'ZASOBY N'!$D$525,'ZASOBY N'!$D466,'ZASOBY N'!$H466:'ZASOBY N'!$H$525,'ZASOBY N'!$H466 )</f>
        <v>0</v>
      </c>
      <c r="CV467" s="410">
        <f>COUNTIFS('ZASOBY N'!$B$10:$B466,'ZASOBY N'!$B466,'ZASOBY N'!$C$10:'ZASOBY N'!$C466,'ZASOBY N'!$C466,'ZASOBY N'!$D$10:'ZASOBY N'!$D466,'ZASOBY N'!$D466,'ZASOBY N'!$H$10:'ZASOBY N'!$H466,'ZASOBY N'!$H466 )</f>
        <v>0</v>
      </c>
      <c r="CW467" s="411">
        <f t="shared" si="179"/>
        <v>0</v>
      </c>
      <c r="CX467" s="412">
        <f t="shared" si="180"/>
        <v>0</v>
      </c>
      <c r="CZ467" s="414" t="str">
        <f>IF(AND(DB467=1,DC467=1,SUMIF($C467:$C$525,$C467,$AE467:$AE$525)=$AE467),$AE467,IF($DE467&gt;0,$DE467,IF(AND(COUNTIF($C$11:$C466,$C467)&gt;=1,COUNTIF($D466:$D466,$D467)&gt;=1),"",IF(AND(SUMIF($C467:$C$525,$C467,$AE467:$AE$525)&gt;$AE467,SUMIF($D467:$D$525,$D467,$AE467:$AE$525)&gt;$AE467),_xlfn.AGGREGATE(14,4,$DD$11:$DD$31*($C$11:$C$31=$C467),1),""))))</f>
        <v/>
      </c>
      <c r="DB467" s="409">
        <f>COUNTIFS('ZASOBY N'!$B466:$B$525,'ZASOBY N'!$B466,'ZASOBY N'!$C466:'ZASOBY N'!$C$525,'ZASOBY N'!$C466,'ZASOBY N'!$D466:'ZASOBY N'!$D$525,'ZASOBY N'!$D466,'ZASOBY N'!$H466:'ZASOBY N'!$H$525,'ZASOBY N'!$H466 )</f>
        <v>0</v>
      </c>
      <c r="DC467" s="410">
        <f>COUNTIFS('ZASOBY N'!$B$10:$B466,'ZASOBY N'!$B466,'ZASOBY N'!$C$10:'ZASOBY N'!$C466,'ZASOBY N'!$C466,'ZASOBY N'!$D$10:'ZASOBY N'!$D466,'ZASOBY N'!$D466,'ZASOBY N'!$H$10:'ZASOBY N'!$H466,'ZASOBY N'!$H466 )</f>
        <v>0</v>
      </c>
      <c r="DD467" s="411">
        <f t="shared" si="181"/>
        <v>0</v>
      </c>
      <c r="DE467" s="412">
        <f t="shared" si="182"/>
        <v>0</v>
      </c>
      <c r="DF467" s="399" t="str">
        <f>IF(AND(DI467=1,DJ467=1,SUMIF($C467:$C$525,$C467,$AD467:$AD$525)=$AD467),$AD467,IF($DL467&gt;0,$DL467,IF(B467="","",IF(AND(COUNTIF($C$11:$C466,$C467)&gt;=1,COUNTIF($D466:$D466,$D467)&gt;=1,COUNTIF($Z464:$Z466,$C467)=0),"",IF(AND(COUNTIF($C$11:$C466,$C467)&gt;=1,COUNTIF($D466:$D466,$D467)&gt;=1),"UJĘTO WYŻEJ",IF(AND(SUMIF($C467:$C$525,$C467,$AD467:$AD$525)&gt;$AD467,SUMIF($D467:$D$525,$D467,$AD467:$AD$525)&gt;$AD467),_xlfn.AGGREGATE(14,4,$DK$11:$DK$31*($C$11:$C$31=$C467),1),""))))))</f>
        <v/>
      </c>
      <c r="DG467" s="414" t="str">
        <f>IF(AND(DI467=1,DJ467=1,SUMIF($C467:$C$525,$C467,$AD467:$AD$525)=$AD467),$AD467,IF($DL467&gt;0,$DL467,IF(AND(COUNTIF($C$11:$C466,$C467)&gt;=1,COUNTIF($D466:$D466,$D467)&gt;=1),"",IF(AND(SUMIF($C467:$C$525,$C467,$AD467:$AD$525)&gt;$AD467,SUMIF($D467:$D$525,$D467,$AD467:$AD$525)&gt;$AD467),_xlfn.AGGREGATE(14,4,$DK$11:$DK$31*($C$11:$C$31=$C467),1),""))))</f>
        <v/>
      </c>
      <c r="DI467" s="409">
        <f>COUNTIFS('ZASOBY N'!$B466:$B$525,'ZASOBY N'!$B466,'ZASOBY N'!$C466:'ZASOBY N'!$C$525,'ZASOBY N'!$C466,'ZASOBY N'!$D466:'ZASOBY N'!$D$525,'ZASOBY N'!$D466,'ZASOBY N'!$H466:'ZASOBY N'!$H$525,'ZASOBY N'!$H466 )</f>
        <v>0</v>
      </c>
      <c r="DJ467" s="410">
        <f>COUNTIFS('ZASOBY N'!$B$10:$B466,'ZASOBY N'!$B466,'ZASOBY N'!$C$10:'ZASOBY N'!$C466,'ZASOBY N'!$C466,'ZASOBY N'!$D$10:'ZASOBY N'!$D466,'ZASOBY N'!$D466,'ZASOBY N'!$H$10:'ZASOBY N'!$H466,'ZASOBY N'!$H466 )</f>
        <v>0</v>
      </c>
      <c r="DK467" s="411">
        <f t="shared" si="183"/>
        <v>0</v>
      </c>
      <c r="DL467" s="412">
        <f t="shared" si="184"/>
        <v>0</v>
      </c>
    </row>
    <row r="468" spans="1:116" ht="18.899999999999999" customHeight="1" x14ac:dyDescent="0.3">
      <c r="A468" s="219"/>
      <c r="B468" s="152" t="str">
        <f>IF('ZASOBY N'!A467="","",'ZASOBY N'!A467)</f>
        <v/>
      </c>
      <c r="C468" s="462" t="str">
        <f>IF('ZASOBY N'!C467="","",'ZASOBY N'!C467)</f>
        <v/>
      </c>
      <c r="D468" s="137" t="str">
        <f>IF('ZASOBY N'!B467="","",'ZASOBY N'!B467)</f>
        <v/>
      </c>
      <c r="E468" s="138"/>
      <c r="F468" s="356" t="str">
        <f>IF('ZASOBY N'!D467="","",'ZASOBY N'!D467)</f>
        <v/>
      </c>
      <c r="G468" s="220" t="str">
        <f>IF('ZASOBY N'!G467="","",'ZASOBY N'!G467)</f>
        <v/>
      </c>
      <c r="H468" s="221" t="str">
        <f>IF('ZASOBY N'!F467="","",'ZASOBY N'!F467)</f>
        <v/>
      </c>
      <c r="I468" s="221" t="str">
        <f>IF('ZASOBY N'!G467="","",'ZASOBY N'!G467)</f>
        <v/>
      </c>
      <c r="J468" s="221" t="str">
        <f>IF('ZASOBY N'!H467="","",'ZASOBY N'!H467)</f>
        <v/>
      </c>
      <c r="K468" s="214">
        <v>0</v>
      </c>
      <c r="L468" s="214">
        <v>0</v>
      </c>
      <c r="M468" s="214">
        <v>0</v>
      </c>
      <c r="N468" s="222" t="str">
        <f>IF('ZASOBY N'!BD467="x","",IF(W468="","",'ZASOBY N'!E467))</f>
        <v/>
      </c>
      <c r="O468" s="223">
        <v>0</v>
      </c>
      <c r="P468" s="223">
        <v>0</v>
      </c>
      <c r="Q468" s="226" t="str">
        <f>IF($N468="","",'UPR BILANS N'!G468*'UPR BILANS N'!N468)</f>
        <v/>
      </c>
      <c r="R468" s="225" t="str">
        <f>IF($N468="","",'ZASOBY N'!O467)</f>
        <v/>
      </c>
      <c r="S468" s="225" t="str">
        <f>IF($N468="","",IF('ZASOBY N'!Q467="",0,'ZASOBY N'!Q467))</f>
        <v/>
      </c>
      <c r="T468" s="225" t="str">
        <f>IF($N468="","",'ZASOBY N'!V467)</f>
        <v/>
      </c>
      <c r="U468" s="225" t="str">
        <f>IF($N468="","",IF('ZASOBY N'!AG467="",0,'ZASOBY N'!AG467))</f>
        <v/>
      </c>
      <c r="V468" s="225" t="str">
        <f>IF($N468="","",IF(NN!P470="",0,NN!P470))</f>
        <v/>
      </c>
      <c r="W468" s="225" t="str">
        <f t="shared" si="162"/>
        <v/>
      </c>
      <c r="X468" s="226" t="str">
        <f t="shared" si="165"/>
        <v/>
      </c>
      <c r="Y468" s="225" t="str">
        <f>IF('ZASOBY N'!AU467="","",IF(C468&lt;&gt;C467,'ZASOBY N'!AU467,IF(D468&lt;&gt;D467,'ZASOBY N'!AU467,IF(F468&lt;&gt;F467,'ZASOBY N'!AU467,IF(G468&lt;&gt;G467,'ZASOBY N'!AU467,IF(J468&lt;&gt;J467,'ZASOBY N'!AU467,IF(NN!AC470="","",IF(AND(C467=C468,H467=H468,J467=J468,NN!AC470&gt;0),"",IF(AND(C468=C469,H468=DO466,NN!CW468&gt;0),'ZASOBY N'!AU467,'ZASOBY N'!AU467)))))))))</f>
        <v/>
      </c>
      <c r="Z468" s="225" t="str">
        <f t="shared" si="163"/>
        <v/>
      </c>
      <c r="AA468" s="227" t="str">
        <f t="shared" si="167"/>
        <v/>
      </c>
      <c r="AB468" s="400" t="str">
        <f t="shared" si="164"/>
        <v/>
      </c>
      <c r="AC468" s="228" t="str">
        <f t="shared" si="166"/>
        <v/>
      </c>
      <c r="AD468" s="222">
        <f>IF(B468="",0,IF(F468="",0,INDEX(POBRANIE_!$B$6:$F$101,MATCH('UPR BILANS N'!$F468,POBRANIE_!$A$6:$A$101,0),2)))</f>
        <v>0</v>
      </c>
      <c r="AE468" s="224">
        <f>IF(OR('ZASOBY N'!G467="",'ZASOBY N'!E467=""),0,IF(B468="",0,'ZASOBY N'!G467*'ZASOBY N'!E467))</f>
        <v>0</v>
      </c>
      <c r="AF468" s="225">
        <f>IF('ZASOBY N'!O467="",0,'ZASOBY N'!O467)</f>
        <v>0</v>
      </c>
      <c r="AG468" s="225">
        <f>IF('ZASOBY N'!Q467="",0,'ZASOBY N'!Q467)</f>
        <v>0</v>
      </c>
      <c r="AH468" s="225">
        <f>IF('ZASOBY N'!V467="",0,'ZASOBY N'!V467)</f>
        <v>0</v>
      </c>
      <c r="AI468" s="225">
        <f>IF('ZASOBY N'!AG467="",0,'ZASOBY N'!AG467)</f>
        <v>0</v>
      </c>
      <c r="AJ468" s="225">
        <f>IF(NN!P470="",0,IF(NN!P470="BRAK kol.7","BRAK BADAŃ",NN!P470))</f>
        <v>0</v>
      </c>
      <c r="AK468" s="225">
        <f>IF(NN!AC470="",0,IF(NN!AC470="BRAK kol.7","BRAK BADAŃ",NN!AC470))</f>
        <v>0</v>
      </c>
      <c r="BJ468" s="414" t="str">
        <f>IF(AND(BL468=1,BM468=1,SUMIF($C468:$C$525,$C468,$AK468:$AK$525)=$AK468),$AK468,IF($BO468&gt;0,$BO468,IF(AND(COUNTIF($C$11:$C467,$C468)&gt;=1,COUNTIF($D467:$D467,$D468)&gt;=1),"",IF(AND(SUMIF($C468:$C$525,$C468,$AK468:$AK$525)&gt;=$AK468,SUMIF($D468:$D$525,$D468,$AK468:$AK$525)&gt;=$AK468),SUMIF($C468:$C$525,$C468,$AK468:$AK$525),""))))</f>
        <v/>
      </c>
      <c r="BL468" s="409">
        <f>COUNTIFS('ZASOBY N'!$B467:$B$525,'ZASOBY N'!$B467,'ZASOBY N'!$C467:'ZASOBY N'!$C$525,'ZASOBY N'!$C467,'ZASOBY N'!$D467:'ZASOBY N'!$D$525,'ZASOBY N'!$D467,'ZASOBY N'!$H467:'ZASOBY N'!$H$525,'ZASOBY N'!$H467 )</f>
        <v>0</v>
      </c>
      <c r="BM468" s="410">
        <f>COUNTIFS('ZASOBY N'!$B$10:$B467,'ZASOBY N'!$B467,'ZASOBY N'!$C$10:'ZASOBY N'!$C467,'ZASOBY N'!$C467,'ZASOBY N'!$D$10:'ZASOBY N'!$D467,'ZASOBY N'!$D467,'ZASOBY N'!$H$10:'ZASOBY N'!$H467,'ZASOBY N'!$H467 )</f>
        <v>0</v>
      </c>
      <c r="BN468" s="411">
        <f t="shared" si="168"/>
        <v>0</v>
      </c>
      <c r="BO468" s="412">
        <f t="shared" si="169"/>
        <v>0</v>
      </c>
      <c r="BP468" s="94" t="str">
        <f t="shared" si="170"/>
        <v/>
      </c>
      <c r="BQ468" s="414" t="str">
        <f>IF(AND(BS468=1,BT468=1,SUMIF($C468:$C$525,$C468,$AJ468:$AJ$525)=$AJ468),$AJ468,IF($BV468&gt;0,$BV468,IF(AND(COUNTIF($C$11:$C467,$C468)&gt;=1,COUNTIF($D467:$D467,$D468)&gt;=1),"",IF(AND(SUMIF($C468:$C$525,$C468,$AJ468:$AJ$525)&gt;$AJ468,SUMIF($D468:$D$525,$D468,$AJ468:$AJ$525)&gt;$AJ468),SUMIF($C468:$C$525,$C468,$AJ468:$AJ$525),""))))</f>
        <v/>
      </c>
      <c r="BS468" s="409">
        <f>COUNTIFS('ZASOBY N'!$B467:$B$525,'ZASOBY N'!$B467,'ZASOBY N'!$C467:'ZASOBY N'!$C$525,'ZASOBY N'!$C467,'ZASOBY N'!$D467:'ZASOBY N'!$D$525,'ZASOBY N'!$D467,'ZASOBY N'!$H467:'ZASOBY N'!$H$525,'ZASOBY N'!$H467 )</f>
        <v>0</v>
      </c>
      <c r="BT468" s="410">
        <f>COUNTIFS('ZASOBY N'!$B$10:$B467,'ZASOBY N'!$B467,'ZASOBY N'!$C$10:'ZASOBY N'!$C467,'ZASOBY N'!$C467,'ZASOBY N'!$D$10:'ZASOBY N'!$D467,'ZASOBY N'!$D467,'ZASOBY N'!$H$10:'ZASOBY N'!$H467,'ZASOBY N'!$H467 )</f>
        <v>0</v>
      </c>
      <c r="BU468" s="411">
        <f t="shared" si="171"/>
        <v>0</v>
      </c>
      <c r="BV468" s="412">
        <f t="shared" si="172"/>
        <v>0</v>
      </c>
      <c r="BW468" s="94" t="s">
        <v>499</v>
      </c>
      <c r="BX468" s="414" t="str">
        <f>IF(AND(BZ468=1,CA468=1,SUMIF($C468:$C$525,$C468,$AI468:$AI$525)=$AI468),$AI468,IF($CC468&gt;0,$CC468,IF(AND(COUNTIF($C$11:$C467,$C468)&gt;=1,COUNTIF($D467:$D467,$D468)&gt;=1),"",IF(AND(SUMIF($C468:$C$525,$C468,$AI468:$AI$525)&gt;$AI468,SUMIF($D468:$D$525,$D468,$AI468:$AI$525)&gt;$IG468),_xlfn.AGGREGATE(14,4,$CB$11:$CB$31*($C$11:$C$31=$C468),1),""))))</f>
        <v/>
      </c>
      <c r="BZ468" s="409">
        <f>COUNTIFS('ZASOBY N'!$B467:$B$525,'ZASOBY N'!$B467,'ZASOBY N'!$C467:'ZASOBY N'!$C$525,'ZASOBY N'!$C467,'ZASOBY N'!$D467:'ZASOBY N'!$D$525,'ZASOBY N'!$D467,'ZASOBY N'!$H467:'ZASOBY N'!$H$525,'ZASOBY N'!$H467 )</f>
        <v>0</v>
      </c>
      <c r="CA468" s="410">
        <f>COUNTIFS('ZASOBY N'!$B$10:$B467,'ZASOBY N'!$B467,'ZASOBY N'!$C$10:'ZASOBY N'!$C467,'ZASOBY N'!$C467,'ZASOBY N'!$D$10:'ZASOBY N'!$D467,'ZASOBY N'!$D467,'ZASOBY N'!$H$10:'ZASOBY N'!$H467,'ZASOBY N'!$H467 )</f>
        <v>0</v>
      </c>
      <c r="CB468" s="411">
        <f t="shared" si="173"/>
        <v>0</v>
      </c>
      <c r="CC468" s="412">
        <f t="shared" si="174"/>
        <v>0</v>
      </c>
      <c r="CE468" s="414" t="str">
        <f>IF(AND(CG468=1,CH468=1,SUMIF($C468:$C$525,$C468,$AH468:$AH$525)=$AH468),$AH468,IF($CJ468&gt;0,$CJ468,IF(AND(COUNTIF($C$11:$C467,$C468)&gt;=1,COUNTIF($D467:$D467,$D468)&gt;=1),"",IF(AND(SUMIF($C468:$C$525,$C468,$AH468:$AH$525)&gt;$AH468,SUMIF($D468:$D$525,$D468,$AH468:$AH$525)&gt;$AH468),_xlfn.AGGREGATE(14,4,$CI$11:$CI$31*($C$11:$C$31=$C468),1),""))))</f>
        <v/>
      </c>
      <c r="CG468" s="409">
        <f>COUNTIFS('ZASOBY N'!$B467:$B$525,'ZASOBY N'!$B467,'ZASOBY N'!$C467:'ZASOBY N'!$C$525,'ZASOBY N'!$C467,'ZASOBY N'!$D467:'ZASOBY N'!$D$525,'ZASOBY N'!$D467,'ZASOBY N'!$H467:'ZASOBY N'!$H$525,'ZASOBY N'!$H467 )</f>
        <v>0</v>
      </c>
      <c r="CH468" s="410">
        <f>COUNTIFS('ZASOBY N'!$B$10:$B467,'ZASOBY N'!$B467,'ZASOBY N'!$C$10:'ZASOBY N'!$C467,'ZASOBY N'!$C467,'ZASOBY N'!$D$10:'ZASOBY N'!$D467,'ZASOBY N'!$D467,'ZASOBY N'!$H$10:'ZASOBY N'!$H467,'ZASOBY N'!$H467 )</f>
        <v>0</v>
      </c>
      <c r="CI468" s="411">
        <f t="shared" si="175"/>
        <v>0</v>
      </c>
      <c r="CJ468" s="412">
        <f t="shared" si="176"/>
        <v>0</v>
      </c>
      <c r="CL468" s="414" t="str">
        <f>IF(AND(CN468=1,CO468=1,SUMIF($C468:$C$525,$C468,$AG468:$AG$525)=$AG468),$AG468,IF($CQ468&gt;0,$CQ468,IF(AND(COUNTIF($C$11:$C467,$C468)&gt;=1,COUNTIF($D467:$D467,$D468)&gt;=1),"",IF(AND(SUMIF($C468:$C$525,$C468,$AG468:$AG$525)&gt;$AG468,SUMIF($D468:$D$525,$D468,$AG468:$AG$525)&gt;$AG468),_xlfn.AGGREGATE(14,4,$CP$11:$CP$31*($C$11:$C$31=$C468),1),""))))</f>
        <v/>
      </c>
      <c r="CN468" s="409">
        <f>COUNTIFS('ZASOBY N'!$B467:$B$525,'ZASOBY N'!$B467,'ZASOBY N'!$C467:'ZASOBY N'!$C$525,'ZASOBY N'!$C467,'ZASOBY N'!$D467:'ZASOBY N'!$D$525,'ZASOBY N'!$D467,'ZASOBY N'!$H467:'ZASOBY N'!$H$525,'ZASOBY N'!$H467 )</f>
        <v>0</v>
      </c>
      <c r="CO468" s="410">
        <f>COUNTIFS('ZASOBY N'!$B$10:$B467,'ZASOBY N'!$B467,'ZASOBY N'!$C$10:'ZASOBY N'!$C467,'ZASOBY N'!$C467,'ZASOBY N'!$D$10:'ZASOBY N'!$D467,'ZASOBY N'!$D467,'ZASOBY N'!$H$10:'ZASOBY N'!$H467,'ZASOBY N'!$H467 )</f>
        <v>0</v>
      </c>
      <c r="CP468" s="411">
        <f t="shared" si="177"/>
        <v>0</v>
      </c>
      <c r="CQ468" s="412">
        <f t="shared" si="178"/>
        <v>0</v>
      </c>
      <c r="CS468" s="414" t="str">
        <f>IF(AND(CU468=1,CV468=1,SUMIF($C468:$C$525,$C468,$AF468:$AF$525)=$AF468),$AF468,IF($CX468&gt;0,$CX468,IF(AND(COUNTIF($C$11:$C467,$C468)&gt;=1,COUNTIF($D467:$D467,$D468)&gt;=1),"",IF(AND(SUMIF($C468:$C$525,$C468,$AF468:$AF$525)&gt;$AF468,SUMIF($D468:$D$525,$D468,$AF468:$AF$525)&gt;$AF468),_xlfn.AGGREGATE(14,4,$CW$11:$CW$31*($C$11:$C$31=$C468),1),""))))</f>
        <v/>
      </c>
      <c r="CU468" s="409">
        <f>COUNTIFS('ZASOBY N'!$B467:$B$525,'ZASOBY N'!$B467,'ZASOBY N'!$C467:'ZASOBY N'!$C$525,'ZASOBY N'!$C467,'ZASOBY N'!$D467:'ZASOBY N'!$D$525,'ZASOBY N'!$D467,'ZASOBY N'!$H467:'ZASOBY N'!$H$525,'ZASOBY N'!$H467 )</f>
        <v>0</v>
      </c>
      <c r="CV468" s="410">
        <f>COUNTIFS('ZASOBY N'!$B$10:$B467,'ZASOBY N'!$B467,'ZASOBY N'!$C$10:'ZASOBY N'!$C467,'ZASOBY N'!$C467,'ZASOBY N'!$D$10:'ZASOBY N'!$D467,'ZASOBY N'!$D467,'ZASOBY N'!$H$10:'ZASOBY N'!$H467,'ZASOBY N'!$H467 )</f>
        <v>0</v>
      </c>
      <c r="CW468" s="411">
        <f t="shared" si="179"/>
        <v>0</v>
      </c>
      <c r="CX468" s="412">
        <f t="shared" si="180"/>
        <v>0</v>
      </c>
      <c r="CZ468" s="414" t="str">
        <f>IF(AND(DB468=1,DC468=1,SUMIF($C468:$C$525,$C468,$AE468:$AE$525)=$AE468),$AE468,IF($DE468&gt;0,$DE468,IF(AND(COUNTIF($C$11:$C467,$C468)&gt;=1,COUNTIF($D467:$D467,$D468)&gt;=1),"",IF(AND(SUMIF($C468:$C$525,$C468,$AE468:$AE$525)&gt;$AE468,SUMIF($D468:$D$525,$D468,$AE468:$AE$525)&gt;$AE468),_xlfn.AGGREGATE(14,4,$DD$11:$DD$31*($C$11:$C$31=$C468),1),""))))</f>
        <v/>
      </c>
      <c r="DB468" s="409">
        <f>COUNTIFS('ZASOBY N'!$B467:$B$525,'ZASOBY N'!$B467,'ZASOBY N'!$C467:'ZASOBY N'!$C$525,'ZASOBY N'!$C467,'ZASOBY N'!$D467:'ZASOBY N'!$D$525,'ZASOBY N'!$D467,'ZASOBY N'!$H467:'ZASOBY N'!$H$525,'ZASOBY N'!$H467 )</f>
        <v>0</v>
      </c>
      <c r="DC468" s="410">
        <f>COUNTIFS('ZASOBY N'!$B$10:$B467,'ZASOBY N'!$B467,'ZASOBY N'!$C$10:'ZASOBY N'!$C467,'ZASOBY N'!$C467,'ZASOBY N'!$D$10:'ZASOBY N'!$D467,'ZASOBY N'!$D467,'ZASOBY N'!$H$10:'ZASOBY N'!$H467,'ZASOBY N'!$H467 )</f>
        <v>0</v>
      </c>
      <c r="DD468" s="411">
        <f t="shared" si="181"/>
        <v>0</v>
      </c>
      <c r="DE468" s="412">
        <f t="shared" si="182"/>
        <v>0</v>
      </c>
      <c r="DF468" s="399" t="str">
        <f>IF(AND(DI468=1,DJ468=1,SUMIF($C468:$C$525,$C468,$AD468:$AD$525)=$AD468),$AD468,IF($DL468&gt;0,$DL468,IF(B468="","",IF(AND(COUNTIF($C$11:$C467,$C468)&gt;=1,COUNTIF($D467:$D467,$D468)&gt;=1,COUNTIF($Z465:$Z467,$C468)=0),"",IF(AND(COUNTIF($C$11:$C467,$C468)&gt;=1,COUNTIF($D467:$D467,$D468)&gt;=1),"UJĘTO WYŻEJ",IF(AND(SUMIF($C468:$C$525,$C468,$AD468:$AD$525)&gt;$AD468,SUMIF($D468:$D$525,$D468,$AD468:$AD$525)&gt;$AD468),_xlfn.AGGREGATE(14,4,$DK$11:$DK$31*($C$11:$C$31=$C468),1),""))))))</f>
        <v/>
      </c>
      <c r="DG468" s="414" t="str">
        <f>IF(AND(DI468=1,DJ468=1,SUMIF($C468:$C$525,$C468,$AD468:$AD$525)=$AD468),$AD468,IF($DL468&gt;0,$DL468,IF(AND(COUNTIF($C$11:$C467,$C468)&gt;=1,COUNTIF($D467:$D467,$D468)&gt;=1),"",IF(AND(SUMIF($C468:$C$525,$C468,$AD468:$AD$525)&gt;$AD468,SUMIF($D468:$D$525,$D468,$AD468:$AD$525)&gt;$AD468),_xlfn.AGGREGATE(14,4,$DK$11:$DK$31*($C$11:$C$31=$C468),1),""))))</f>
        <v/>
      </c>
      <c r="DI468" s="409">
        <f>COUNTIFS('ZASOBY N'!$B467:$B$525,'ZASOBY N'!$B467,'ZASOBY N'!$C467:'ZASOBY N'!$C$525,'ZASOBY N'!$C467,'ZASOBY N'!$D467:'ZASOBY N'!$D$525,'ZASOBY N'!$D467,'ZASOBY N'!$H467:'ZASOBY N'!$H$525,'ZASOBY N'!$H467 )</f>
        <v>0</v>
      </c>
      <c r="DJ468" s="410">
        <f>COUNTIFS('ZASOBY N'!$B$10:$B467,'ZASOBY N'!$B467,'ZASOBY N'!$C$10:'ZASOBY N'!$C467,'ZASOBY N'!$C467,'ZASOBY N'!$D$10:'ZASOBY N'!$D467,'ZASOBY N'!$D467,'ZASOBY N'!$H$10:'ZASOBY N'!$H467,'ZASOBY N'!$H467 )</f>
        <v>0</v>
      </c>
      <c r="DK468" s="411">
        <f t="shared" si="183"/>
        <v>0</v>
      </c>
      <c r="DL468" s="412">
        <f t="shared" si="184"/>
        <v>0</v>
      </c>
    </row>
    <row r="469" spans="1:116" ht="18.899999999999999" customHeight="1" x14ac:dyDescent="0.3">
      <c r="A469" s="219"/>
      <c r="B469" s="152" t="str">
        <f>IF('ZASOBY N'!A468="","",'ZASOBY N'!A468)</f>
        <v/>
      </c>
      <c r="C469" s="462" t="str">
        <f>IF('ZASOBY N'!C468="","",'ZASOBY N'!C468)</f>
        <v/>
      </c>
      <c r="D469" s="137" t="str">
        <f>IF('ZASOBY N'!B468="","",'ZASOBY N'!B468)</f>
        <v/>
      </c>
      <c r="E469" s="138"/>
      <c r="F469" s="356" t="str">
        <f>IF('ZASOBY N'!D468="","",'ZASOBY N'!D468)</f>
        <v/>
      </c>
      <c r="G469" s="220" t="str">
        <f>IF('ZASOBY N'!G468="","",'ZASOBY N'!G468)</f>
        <v/>
      </c>
      <c r="H469" s="221" t="str">
        <f>IF('ZASOBY N'!F468="","",'ZASOBY N'!F468)</f>
        <v/>
      </c>
      <c r="I469" s="221" t="str">
        <f>IF('ZASOBY N'!G468="","",'ZASOBY N'!G468)</f>
        <v/>
      </c>
      <c r="J469" s="221" t="str">
        <f>IF('ZASOBY N'!H468="","",'ZASOBY N'!H468)</f>
        <v/>
      </c>
      <c r="K469" s="214">
        <v>0</v>
      </c>
      <c r="L469" s="214">
        <v>0</v>
      </c>
      <c r="M469" s="214">
        <v>0</v>
      </c>
      <c r="N469" s="222" t="str">
        <f>IF('ZASOBY N'!BD468="x","",IF(W469="","",'ZASOBY N'!E468))</f>
        <v/>
      </c>
      <c r="O469" s="223">
        <v>0</v>
      </c>
      <c r="P469" s="223">
        <v>0</v>
      </c>
      <c r="Q469" s="226" t="str">
        <f>IF($N469="","",'UPR BILANS N'!G469*'UPR BILANS N'!N469)</f>
        <v/>
      </c>
      <c r="R469" s="225" t="str">
        <f>IF($N469="","",'ZASOBY N'!O468)</f>
        <v/>
      </c>
      <c r="S469" s="225" t="str">
        <f>IF($N469="","",IF('ZASOBY N'!Q468="",0,'ZASOBY N'!Q468))</f>
        <v/>
      </c>
      <c r="T469" s="225" t="str">
        <f>IF($N469="","",'ZASOBY N'!V468)</f>
        <v/>
      </c>
      <c r="U469" s="225" t="str">
        <f>IF($N469="","",IF('ZASOBY N'!AG468="",0,'ZASOBY N'!AG468))</f>
        <v/>
      </c>
      <c r="V469" s="225" t="str">
        <f>IF($N469="","",IF(NN!P471="",0,NN!P471))</f>
        <v/>
      </c>
      <c r="W469" s="225" t="str">
        <f t="shared" si="162"/>
        <v/>
      </c>
      <c r="X469" s="226" t="str">
        <f t="shared" si="165"/>
        <v/>
      </c>
      <c r="Y469" s="225" t="str">
        <f>IF('ZASOBY N'!AU468="","",IF(C469&lt;&gt;C468,'ZASOBY N'!AU468,IF(D469&lt;&gt;D468,'ZASOBY N'!AU468,IF(F469&lt;&gt;F468,'ZASOBY N'!AU468,IF(G469&lt;&gt;G468,'ZASOBY N'!AU468,IF(J469&lt;&gt;J468,'ZASOBY N'!AU468,IF(NN!AC471="","",IF(AND(C468=C469,H468=H469,J468=J469,NN!AC471&gt;0),"",IF(AND(C469=C470,H469=DO467,NN!CW469&gt;0),'ZASOBY N'!AU468,'ZASOBY N'!AU468)))))))))</f>
        <v/>
      </c>
      <c r="Z469" s="225" t="str">
        <f t="shared" si="163"/>
        <v/>
      </c>
      <c r="AA469" s="227" t="str">
        <f t="shared" si="167"/>
        <v/>
      </c>
      <c r="AB469" s="400" t="str">
        <f t="shared" si="164"/>
        <v/>
      </c>
      <c r="AC469" s="228" t="str">
        <f t="shared" si="166"/>
        <v/>
      </c>
      <c r="AD469" s="222">
        <f>IF(B469="",0,IF(F469="",0,INDEX(POBRANIE_!$B$6:$F$101,MATCH('UPR BILANS N'!$F469,POBRANIE_!$A$6:$A$101,0),2)))</f>
        <v>0</v>
      </c>
      <c r="AE469" s="224">
        <f>IF(OR('ZASOBY N'!G468="",'ZASOBY N'!E468=""),0,IF(B469="",0,'ZASOBY N'!G468*'ZASOBY N'!E468))</f>
        <v>0</v>
      </c>
      <c r="AF469" s="225">
        <f>IF('ZASOBY N'!O468="",0,'ZASOBY N'!O468)</f>
        <v>0</v>
      </c>
      <c r="AG469" s="225">
        <f>IF('ZASOBY N'!Q468="",0,'ZASOBY N'!Q468)</f>
        <v>0</v>
      </c>
      <c r="AH469" s="225">
        <f>IF('ZASOBY N'!V468="",0,'ZASOBY N'!V468)</f>
        <v>0</v>
      </c>
      <c r="AI469" s="225">
        <f>IF('ZASOBY N'!AG468="",0,'ZASOBY N'!AG468)</f>
        <v>0</v>
      </c>
      <c r="AJ469" s="225">
        <f>IF(NN!P471="",0,IF(NN!P471="BRAK kol.7","BRAK BADAŃ",NN!P471))</f>
        <v>0</v>
      </c>
      <c r="AK469" s="225">
        <f>IF(NN!AC471="",0,IF(NN!AC471="BRAK kol.7","BRAK BADAŃ",NN!AC471))</f>
        <v>0</v>
      </c>
      <c r="BJ469" s="414" t="str">
        <f>IF(AND(BL469=1,BM469=1,SUMIF($C469:$C$525,$C469,$AK469:$AK$525)=$AK469),$AK469,IF($BO469&gt;0,$BO469,IF(AND(COUNTIF($C$11:$C468,$C469)&gt;=1,COUNTIF($D468:$D468,$D469)&gt;=1),"",IF(AND(SUMIF($C469:$C$525,$C469,$AK469:$AK$525)&gt;=$AK469,SUMIF($D469:$D$525,$D469,$AK469:$AK$525)&gt;=$AK469),SUMIF($C469:$C$525,$C469,$AK469:$AK$525),""))))</f>
        <v/>
      </c>
      <c r="BL469" s="409">
        <f>COUNTIFS('ZASOBY N'!$B468:$B$525,'ZASOBY N'!$B468,'ZASOBY N'!$C468:'ZASOBY N'!$C$525,'ZASOBY N'!$C468,'ZASOBY N'!$D468:'ZASOBY N'!$D$525,'ZASOBY N'!$D468,'ZASOBY N'!$H468:'ZASOBY N'!$H$525,'ZASOBY N'!$H468 )</f>
        <v>0</v>
      </c>
      <c r="BM469" s="410">
        <f>COUNTIFS('ZASOBY N'!$B$10:$B468,'ZASOBY N'!$B468,'ZASOBY N'!$C$10:'ZASOBY N'!$C468,'ZASOBY N'!$C468,'ZASOBY N'!$D$10:'ZASOBY N'!$D468,'ZASOBY N'!$D468,'ZASOBY N'!$H$10:'ZASOBY N'!$H468,'ZASOBY N'!$H468 )</f>
        <v>0</v>
      </c>
      <c r="BN469" s="411">
        <f t="shared" si="168"/>
        <v>0</v>
      </c>
      <c r="BO469" s="412">
        <f t="shared" si="169"/>
        <v>0</v>
      </c>
      <c r="BP469" s="94" t="str">
        <f t="shared" si="170"/>
        <v/>
      </c>
      <c r="BQ469" s="414" t="str">
        <f>IF(AND(BS469=1,BT469=1,SUMIF($C469:$C$525,$C469,$AJ469:$AJ$525)=$AJ469),$AJ469,IF($BV469&gt;0,$BV469,IF(AND(COUNTIF($C$11:$C468,$C469)&gt;=1,COUNTIF($D468:$D468,$D469)&gt;=1),"",IF(AND(SUMIF($C469:$C$525,$C469,$AJ469:$AJ$525)&gt;$AJ469,SUMIF($D469:$D$525,$D469,$AJ469:$AJ$525)&gt;$AJ469),SUMIF($C469:$C$525,$C469,$AJ469:$AJ$525),""))))</f>
        <v/>
      </c>
      <c r="BS469" s="409">
        <f>COUNTIFS('ZASOBY N'!$B468:$B$525,'ZASOBY N'!$B468,'ZASOBY N'!$C468:'ZASOBY N'!$C$525,'ZASOBY N'!$C468,'ZASOBY N'!$D468:'ZASOBY N'!$D$525,'ZASOBY N'!$D468,'ZASOBY N'!$H468:'ZASOBY N'!$H$525,'ZASOBY N'!$H468 )</f>
        <v>0</v>
      </c>
      <c r="BT469" s="410">
        <f>COUNTIFS('ZASOBY N'!$B$10:$B468,'ZASOBY N'!$B468,'ZASOBY N'!$C$10:'ZASOBY N'!$C468,'ZASOBY N'!$C468,'ZASOBY N'!$D$10:'ZASOBY N'!$D468,'ZASOBY N'!$D468,'ZASOBY N'!$H$10:'ZASOBY N'!$H468,'ZASOBY N'!$H468 )</f>
        <v>0</v>
      </c>
      <c r="BU469" s="411">
        <f t="shared" si="171"/>
        <v>0</v>
      </c>
      <c r="BV469" s="412">
        <f t="shared" si="172"/>
        <v>0</v>
      </c>
      <c r="BW469" s="94" t="s">
        <v>499</v>
      </c>
      <c r="BX469" s="414" t="str">
        <f>IF(AND(BZ469=1,CA469=1,SUMIF($C469:$C$525,$C469,$AI469:$AI$525)=$AI469),$AI469,IF($CC469&gt;0,$CC469,IF(AND(COUNTIF($C$11:$C468,$C469)&gt;=1,COUNTIF($D468:$D468,$D469)&gt;=1),"",IF(AND(SUMIF($C469:$C$525,$C469,$AI469:$AI$525)&gt;$AI469,SUMIF($D469:$D$525,$D469,$AI469:$AI$525)&gt;$IG469),_xlfn.AGGREGATE(14,4,$CB$11:$CB$31*($C$11:$C$31=$C469),1),""))))</f>
        <v/>
      </c>
      <c r="BZ469" s="409">
        <f>COUNTIFS('ZASOBY N'!$B468:$B$525,'ZASOBY N'!$B468,'ZASOBY N'!$C468:'ZASOBY N'!$C$525,'ZASOBY N'!$C468,'ZASOBY N'!$D468:'ZASOBY N'!$D$525,'ZASOBY N'!$D468,'ZASOBY N'!$H468:'ZASOBY N'!$H$525,'ZASOBY N'!$H468 )</f>
        <v>0</v>
      </c>
      <c r="CA469" s="410">
        <f>COUNTIFS('ZASOBY N'!$B$10:$B468,'ZASOBY N'!$B468,'ZASOBY N'!$C$10:'ZASOBY N'!$C468,'ZASOBY N'!$C468,'ZASOBY N'!$D$10:'ZASOBY N'!$D468,'ZASOBY N'!$D468,'ZASOBY N'!$H$10:'ZASOBY N'!$H468,'ZASOBY N'!$H468 )</f>
        <v>0</v>
      </c>
      <c r="CB469" s="411">
        <f t="shared" si="173"/>
        <v>0</v>
      </c>
      <c r="CC469" s="412">
        <f t="shared" si="174"/>
        <v>0</v>
      </c>
      <c r="CE469" s="414" t="str">
        <f>IF(AND(CG469=1,CH469=1,SUMIF($C469:$C$525,$C469,$AH469:$AH$525)=$AH469),$AH469,IF($CJ469&gt;0,$CJ469,IF(AND(COUNTIF($C$11:$C468,$C469)&gt;=1,COUNTIF($D468:$D468,$D469)&gt;=1),"",IF(AND(SUMIF($C469:$C$525,$C469,$AH469:$AH$525)&gt;$AH469,SUMIF($D469:$D$525,$D469,$AH469:$AH$525)&gt;$AH469),_xlfn.AGGREGATE(14,4,$CI$11:$CI$31*($C$11:$C$31=$C469),1),""))))</f>
        <v/>
      </c>
      <c r="CG469" s="409">
        <f>COUNTIFS('ZASOBY N'!$B468:$B$525,'ZASOBY N'!$B468,'ZASOBY N'!$C468:'ZASOBY N'!$C$525,'ZASOBY N'!$C468,'ZASOBY N'!$D468:'ZASOBY N'!$D$525,'ZASOBY N'!$D468,'ZASOBY N'!$H468:'ZASOBY N'!$H$525,'ZASOBY N'!$H468 )</f>
        <v>0</v>
      </c>
      <c r="CH469" s="410">
        <f>COUNTIFS('ZASOBY N'!$B$10:$B468,'ZASOBY N'!$B468,'ZASOBY N'!$C$10:'ZASOBY N'!$C468,'ZASOBY N'!$C468,'ZASOBY N'!$D$10:'ZASOBY N'!$D468,'ZASOBY N'!$D468,'ZASOBY N'!$H$10:'ZASOBY N'!$H468,'ZASOBY N'!$H468 )</f>
        <v>0</v>
      </c>
      <c r="CI469" s="411">
        <f t="shared" si="175"/>
        <v>0</v>
      </c>
      <c r="CJ469" s="412">
        <f t="shared" si="176"/>
        <v>0</v>
      </c>
      <c r="CL469" s="414" t="str">
        <f>IF(AND(CN469=1,CO469=1,SUMIF($C469:$C$525,$C469,$AG469:$AG$525)=$AG469),$AG469,IF($CQ469&gt;0,$CQ469,IF(AND(COUNTIF($C$11:$C468,$C469)&gt;=1,COUNTIF($D468:$D468,$D469)&gt;=1),"",IF(AND(SUMIF($C469:$C$525,$C469,$AG469:$AG$525)&gt;$AG469,SUMIF($D469:$D$525,$D469,$AG469:$AG$525)&gt;$AG469),_xlfn.AGGREGATE(14,4,$CP$11:$CP$31*($C$11:$C$31=$C469),1),""))))</f>
        <v/>
      </c>
      <c r="CN469" s="409">
        <f>COUNTIFS('ZASOBY N'!$B468:$B$525,'ZASOBY N'!$B468,'ZASOBY N'!$C468:'ZASOBY N'!$C$525,'ZASOBY N'!$C468,'ZASOBY N'!$D468:'ZASOBY N'!$D$525,'ZASOBY N'!$D468,'ZASOBY N'!$H468:'ZASOBY N'!$H$525,'ZASOBY N'!$H468 )</f>
        <v>0</v>
      </c>
      <c r="CO469" s="410">
        <f>COUNTIFS('ZASOBY N'!$B$10:$B468,'ZASOBY N'!$B468,'ZASOBY N'!$C$10:'ZASOBY N'!$C468,'ZASOBY N'!$C468,'ZASOBY N'!$D$10:'ZASOBY N'!$D468,'ZASOBY N'!$D468,'ZASOBY N'!$H$10:'ZASOBY N'!$H468,'ZASOBY N'!$H468 )</f>
        <v>0</v>
      </c>
      <c r="CP469" s="411">
        <f t="shared" si="177"/>
        <v>0</v>
      </c>
      <c r="CQ469" s="412">
        <f t="shared" si="178"/>
        <v>0</v>
      </c>
      <c r="CS469" s="414" t="str">
        <f>IF(AND(CU469=1,CV469=1,SUMIF($C469:$C$525,$C469,$AF469:$AF$525)=$AF469),$AF469,IF($CX469&gt;0,$CX469,IF(AND(COUNTIF($C$11:$C468,$C469)&gt;=1,COUNTIF($D468:$D468,$D469)&gt;=1),"",IF(AND(SUMIF($C469:$C$525,$C469,$AF469:$AF$525)&gt;$AF469,SUMIF($D469:$D$525,$D469,$AF469:$AF$525)&gt;$AF469),_xlfn.AGGREGATE(14,4,$CW$11:$CW$31*($C$11:$C$31=$C469),1),""))))</f>
        <v/>
      </c>
      <c r="CU469" s="409">
        <f>COUNTIFS('ZASOBY N'!$B468:$B$525,'ZASOBY N'!$B468,'ZASOBY N'!$C468:'ZASOBY N'!$C$525,'ZASOBY N'!$C468,'ZASOBY N'!$D468:'ZASOBY N'!$D$525,'ZASOBY N'!$D468,'ZASOBY N'!$H468:'ZASOBY N'!$H$525,'ZASOBY N'!$H468 )</f>
        <v>0</v>
      </c>
      <c r="CV469" s="410">
        <f>COUNTIFS('ZASOBY N'!$B$10:$B468,'ZASOBY N'!$B468,'ZASOBY N'!$C$10:'ZASOBY N'!$C468,'ZASOBY N'!$C468,'ZASOBY N'!$D$10:'ZASOBY N'!$D468,'ZASOBY N'!$D468,'ZASOBY N'!$H$10:'ZASOBY N'!$H468,'ZASOBY N'!$H468 )</f>
        <v>0</v>
      </c>
      <c r="CW469" s="411">
        <f t="shared" si="179"/>
        <v>0</v>
      </c>
      <c r="CX469" s="412">
        <f t="shared" si="180"/>
        <v>0</v>
      </c>
      <c r="CZ469" s="414" t="str">
        <f>IF(AND(DB469=1,DC469=1,SUMIF($C469:$C$525,$C469,$AE469:$AE$525)=$AE469),$AE469,IF($DE469&gt;0,$DE469,IF(AND(COUNTIF($C$11:$C468,$C469)&gt;=1,COUNTIF($D468:$D468,$D469)&gt;=1),"",IF(AND(SUMIF($C469:$C$525,$C469,$AE469:$AE$525)&gt;$AE469,SUMIF($D469:$D$525,$D469,$AE469:$AE$525)&gt;$AE469),_xlfn.AGGREGATE(14,4,$DD$11:$DD$31*($C$11:$C$31=$C469),1),""))))</f>
        <v/>
      </c>
      <c r="DB469" s="409">
        <f>COUNTIFS('ZASOBY N'!$B468:$B$525,'ZASOBY N'!$B468,'ZASOBY N'!$C468:'ZASOBY N'!$C$525,'ZASOBY N'!$C468,'ZASOBY N'!$D468:'ZASOBY N'!$D$525,'ZASOBY N'!$D468,'ZASOBY N'!$H468:'ZASOBY N'!$H$525,'ZASOBY N'!$H468 )</f>
        <v>0</v>
      </c>
      <c r="DC469" s="410">
        <f>COUNTIFS('ZASOBY N'!$B$10:$B468,'ZASOBY N'!$B468,'ZASOBY N'!$C$10:'ZASOBY N'!$C468,'ZASOBY N'!$C468,'ZASOBY N'!$D$10:'ZASOBY N'!$D468,'ZASOBY N'!$D468,'ZASOBY N'!$H$10:'ZASOBY N'!$H468,'ZASOBY N'!$H468 )</f>
        <v>0</v>
      </c>
      <c r="DD469" s="411">
        <f t="shared" si="181"/>
        <v>0</v>
      </c>
      <c r="DE469" s="412">
        <f t="shared" si="182"/>
        <v>0</v>
      </c>
      <c r="DF469" s="399" t="str">
        <f>IF(AND(DI469=1,DJ469=1,SUMIF($C469:$C$525,$C469,$AD469:$AD$525)=$AD469),$AD469,IF($DL469&gt;0,$DL469,IF(B469="","",IF(AND(COUNTIF($C$11:$C468,$C469)&gt;=1,COUNTIF($D468:$D468,$D469)&gt;=1,COUNTIF($Z466:$Z468,$C469)=0),"",IF(AND(COUNTIF($C$11:$C468,$C469)&gt;=1,COUNTIF($D468:$D468,$D469)&gt;=1),"UJĘTO WYŻEJ",IF(AND(SUMIF($C469:$C$525,$C469,$AD469:$AD$525)&gt;$AD469,SUMIF($D469:$D$525,$D469,$AD469:$AD$525)&gt;$AD469),_xlfn.AGGREGATE(14,4,$DK$11:$DK$31*($C$11:$C$31=$C469),1),""))))))</f>
        <v/>
      </c>
      <c r="DG469" s="414" t="str">
        <f>IF(AND(DI469=1,DJ469=1,SUMIF($C469:$C$525,$C469,$AD469:$AD$525)=$AD469),$AD469,IF($DL469&gt;0,$DL469,IF(AND(COUNTIF($C$11:$C468,$C469)&gt;=1,COUNTIF($D468:$D468,$D469)&gt;=1),"",IF(AND(SUMIF($C469:$C$525,$C469,$AD469:$AD$525)&gt;$AD469,SUMIF($D469:$D$525,$D469,$AD469:$AD$525)&gt;$AD469),_xlfn.AGGREGATE(14,4,$DK$11:$DK$31*($C$11:$C$31=$C469),1),""))))</f>
        <v/>
      </c>
      <c r="DI469" s="409">
        <f>COUNTIFS('ZASOBY N'!$B468:$B$525,'ZASOBY N'!$B468,'ZASOBY N'!$C468:'ZASOBY N'!$C$525,'ZASOBY N'!$C468,'ZASOBY N'!$D468:'ZASOBY N'!$D$525,'ZASOBY N'!$D468,'ZASOBY N'!$H468:'ZASOBY N'!$H$525,'ZASOBY N'!$H468 )</f>
        <v>0</v>
      </c>
      <c r="DJ469" s="410">
        <f>COUNTIFS('ZASOBY N'!$B$10:$B468,'ZASOBY N'!$B468,'ZASOBY N'!$C$10:'ZASOBY N'!$C468,'ZASOBY N'!$C468,'ZASOBY N'!$D$10:'ZASOBY N'!$D468,'ZASOBY N'!$D468,'ZASOBY N'!$H$10:'ZASOBY N'!$H468,'ZASOBY N'!$H468 )</f>
        <v>0</v>
      </c>
      <c r="DK469" s="411">
        <f t="shared" si="183"/>
        <v>0</v>
      </c>
      <c r="DL469" s="412">
        <f t="shared" si="184"/>
        <v>0</v>
      </c>
    </row>
    <row r="470" spans="1:116" ht="18.899999999999999" customHeight="1" x14ac:dyDescent="0.3">
      <c r="A470" s="219"/>
      <c r="B470" s="152" t="str">
        <f>IF('ZASOBY N'!A469="","",'ZASOBY N'!A469)</f>
        <v/>
      </c>
      <c r="C470" s="462" t="str">
        <f>IF('ZASOBY N'!C469="","",'ZASOBY N'!C469)</f>
        <v/>
      </c>
      <c r="D470" s="137" t="str">
        <f>IF('ZASOBY N'!B469="","",'ZASOBY N'!B469)</f>
        <v/>
      </c>
      <c r="E470" s="138"/>
      <c r="F470" s="356" t="str">
        <f>IF('ZASOBY N'!D469="","",'ZASOBY N'!D469)</f>
        <v/>
      </c>
      <c r="G470" s="220" t="str">
        <f>IF('ZASOBY N'!G469="","",'ZASOBY N'!G469)</f>
        <v/>
      </c>
      <c r="H470" s="221" t="str">
        <f>IF('ZASOBY N'!F469="","",'ZASOBY N'!F469)</f>
        <v/>
      </c>
      <c r="I470" s="221" t="str">
        <f>IF('ZASOBY N'!G469="","",'ZASOBY N'!G469)</f>
        <v/>
      </c>
      <c r="J470" s="221" t="str">
        <f>IF('ZASOBY N'!H469="","",'ZASOBY N'!H469)</f>
        <v/>
      </c>
      <c r="K470" s="214">
        <v>0</v>
      </c>
      <c r="L470" s="214">
        <v>0</v>
      </c>
      <c r="M470" s="214">
        <v>0</v>
      </c>
      <c r="N470" s="222" t="str">
        <f>IF('ZASOBY N'!BD469="x","",IF(W470="","",'ZASOBY N'!E469))</f>
        <v/>
      </c>
      <c r="O470" s="223">
        <v>0</v>
      </c>
      <c r="P470" s="223">
        <v>0</v>
      </c>
      <c r="Q470" s="226" t="str">
        <f>IF($N470="","",'UPR BILANS N'!G470*'UPR BILANS N'!N470)</f>
        <v/>
      </c>
      <c r="R470" s="225" t="str">
        <f>IF($N470="","",'ZASOBY N'!O469)</f>
        <v/>
      </c>
      <c r="S470" s="225" t="str">
        <f>IF($N470="","",IF('ZASOBY N'!Q469="",0,'ZASOBY N'!Q469))</f>
        <v/>
      </c>
      <c r="T470" s="225" t="str">
        <f>IF($N470="","",'ZASOBY N'!V469)</f>
        <v/>
      </c>
      <c r="U470" s="225" t="str">
        <f>IF($N470="","",IF('ZASOBY N'!AG469="",0,'ZASOBY N'!AG469))</f>
        <v/>
      </c>
      <c r="V470" s="225" t="str">
        <f>IF($N470="","",IF(NN!P472="",0,NN!P472))</f>
        <v/>
      </c>
      <c r="W470" s="225" t="str">
        <f t="shared" si="162"/>
        <v/>
      </c>
      <c r="X470" s="226" t="str">
        <f t="shared" si="165"/>
        <v/>
      </c>
      <c r="Y470" s="225" t="str">
        <f>IF('ZASOBY N'!AU469="","",IF(C470&lt;&gt;C469,'ZASOBY N'!AU469,IF(D470&lt;&gt;D469,'ZASOBY N'!AU469,IF(F470&lt;&gt;F469,'ZASOBY N'!AU469,IF(G470&lt;&gt;G469,'ZASOBY N'!AU469,IF(J470&lt;&gt;J469,'ZASOBY N'!AU469,IF(NN!AC472="","",IF(AND(C469=C470,H469=H470,J469=J470,NN!AC472&gt;0),"",IF(AND(C470=C471,H470=DO468,NN!CW470&gt;0),'ZASOBY N'!AU469,'ZASOBY N'!AU469)))))))))</f>
        <v/>
      </c>
      <c r="Z470" s="225" t="str">
        <f t="shared" si="163"/>
        <v/>
      </c>
      <c r="AA470" s="227" t="str">
        <f t="shared" si="167"/>
        <v/>
      </c>
      <c r="AB470" s="400" t="str">
        <f t="shared" si="164"/>
        <v/>
      </c>
      <c r="AC470" s="228" t="str">
        <f t="shared" si="166"/>
        <v/>
      </c>
      <c r="AD470" s="222">
        <f>IF(B470="",0,IF(F470="",0,INDEX(POBRANIE_!$B$6:$F$101,MATCH('UPR BILANS N'!$F470,POBRANIE_!$A$6:$A$101,0),2)))</f>
        <v>0</v>
      </c>
      <c r="AE470" s="224">
        <f>IF(OR('ZASOBY N'!G469="",'ZASOBY N'!E469=""),0,IF(B470="",0,'ZASOBY N'!G469*'ZASOBY N'!E469))</f>
        <v>0</v>
      </c>
      <c r="AF470" s="225">
        <f>IF('ZASOBY N'!O469="",0,'ZASOBY N'!O469)</f>
        <v>0</v>
      </c>
      <c r="AG470" s="225">
        <f>IF('ZASOBY N'!Q469="",0,'ZASOBY N'!Q469)</f>
        <v>0</v>
      </c>
      <c r="AH470" s="225">
        <f>IF('ZASOBY N'!V469="",0,'ZASOBY N'!V469)</f>
        <v>0</v>
      </c>
      <c r="AI470" s="225">
        <f>IF('ZASOBY N'!AG469="",0,'ZASOBY N'!AG469)</f>
        <v>0</v>
      </c>
      <c r="AJ470" s="225">
        <f>IF(NN!P472="",0,IF(NN!P472="BRAK kol.7","BRAK BADAŃ",NN!P472))</f>
        <v>0</v>
      </c>
      <c r="AK470" s="225">
        <f>IF(NN!AC472="",0,IF(NN!AC472="BRAK kol.7","BRAK BADAŃ",NN!AC472))</f>
        <v>0</v>
      </c>
      <c r="BJ470" s="414" t="str">
        <f>IF(AND(BL470=1,BM470=1,SUMIF($C470:$C$525,$C470,$AK470:$AK$525)=$AK470),$AK470,IF($BO470&gt;0,$BO470,IF(AND(COUNTIF($C$11:$C469,$C470)&gt;=1,COUNTIF($D469:$D469,$D470)&gt;=1),"",IF(AND(SUMIF($C470:$C$525,$C470,$AK470:$AK$525)&gt;=$AK470,SUMIF($D470:$D$525,$D470,$AK470:$AK$525)&gt;=$AK470),SUMIF($C470:$C$525,$C470,$AK470:$AK$525),""))))</f>
        <v/>
      </c>
      <c r="BL470" s="409">
        <f>COUNTIFS('ZASOBY N'!$B469:$B$525,'ZASOBY N'!$B469,'ZASOBY N'!$C469:'ZASOBY N'!$C$525,'ZASOBY N'!$C469,'ZASOBY N'!$D469:'ZASOBY N'!$D$525,'ZASOBY N'!$D469,'ZASOBY N'!$H469:'ZASOBY N'!$H$525,'ZASOBY N'!$H469 )</f>
        <v>0</v>
      </c>
      <c r="BM470" s="410">
        <f>COUNTIFS('ZASOBY N'!$B$10:$B469,'ZASOBY N'!$B469,'ZASOBY N'!$C$10:'ZASOBY N'!$C469,'ZASOBY N'!$C469,'ZASOBY N'!$D$10:'ZASOBY N'!$D469,'ZASOBY N'!$D469,'ZASOBY N'!$H$10:'ZASOBY N'!$H469,'ZASOBY N'!$H469 )</f>
        <v>0</v>
      </c>
      <c r="BN470" s="411">
        <f t="shared" si="168"/>
        <v>0</v>
      </c>
      <c r="BO470" s="412">
        <f t="shared" si="169"/>
        <v>0</v>
      </c>
      <c r="BP470" s="94" t="str">
        <f t="shared" si="170"/>
        <v/>
      </c>
      <c r="BQ470" s="414" t="str">
        <f>IF(AND(BS470=1,BT470=1,SUMIF($C470:$C$525,$C470,$AJ470:$AJ$525)=$AJ470),$AJ470,IF($BV470&gt;0,$BV470,IF(AND(COUNTIF($C$11:$C469,$C470)&gt;=1,COUNTIF($D469:$D469,$D470)&gt;=1),"",IF(AND(SUMIF($C470:$C$525,$C470,$AJ470:$AJ$525)&gt;$AJ470,SUMIF($D470:$D$525,$D470,$AJ470:$AJ$525)&gt;$AJ470),SUMIF($C470:$C$525,$C470,$AJ470:$AJ$525),""))))</f>
        <v/>
      </c>
      <c r="BS470" s="409">
        <f>COUNTIFS('ZASOBY N'!$B469:$B$525,'ZASOBY N'!$B469,'ZASOBY N'!$C469:'ZASOBY N'!$C$525,'ZASOBY N'!$C469,'ZASOBY N'!$D469:'ZASOBY N'!$D$525,'ZASOBY N'!$D469,'ZASOBY N'!$H469:'ZASOBY N'!$H$525,'ZASOBY N'!$H469 )</f>
        <v>0</v>
      </c>
      <c r="BT470" s="410">
        <f>COUNTIFS('ZASOBY N'!$B$10:$B469,'ZASOBY N'!$B469,'ZASOBY N'!$C$10:'ZASOBY N'!$C469,'ZASOBY N'!$C469,'ZASOBY N'!$D$10:'ZASOBY N'!$D469,'ZASOBY N'!$D469,'ZASOBY N'!$H$10:'ZASOBY N'!$H469,'ZASOBY N'!$H469 )</f>
        <v>0</v>
      </c>
      <c r="BU470" s="411">
        <f t="shared" si="171"/>
        <v>0</v>
      </c>
      <c r="BV470" s="412">
        <f t="shared" si="172"/>
        <v>0</v>
      </c>
      <c r="BW470" s="94" t="s">
        <v>499</v>
      </c>
      <c r="BX470" s="414" t="str">
        <f>IF(AND(BZ470=1,CA470=1,SUMIF($C470:$C$525,$C470,$AI470:$AI$525)=$AI470),$AI470,IF($CC470&gt;0,$CC470,IF(AND(COUNTIF($C$11:$C469,$C470)&gt;=1,COUNTIF($D469:$D469,$D470)&gt;=1),"",IF(AND(SUMIF($C470:$C$525,$C470,$AI470:$AI$525)&gt;$AI470,SUMIF($D470:$D$525,$D470,$AI470:$AI$525)&gt;$IG470),_xlfn.AGGREGATE(14,4,$CB$11:$CB$31*($C$11:$C$31=$C470),1),""))))</f>
        <v/>
      </c>
      <c r="BZ470" s="409">
        <f>COUNTIFS('ZASOBY N'!$B469:$B$525,'ZASOBY N'!$B469,'ZASOBY N'!$C469:'ZASOBY N'!$C$525,'ZASOBY N'!$C469,'ZASOBY N'!$D469:'ZASOBY N'!$D$525,'ZASOBY N'!$D469,'ZASOBY N'!$H469:'ZASOBY N'!$H$525,'ZASOBY N'!$H469 )</f>
        <v>0</v>
      </c>
      <c r="CA470" s="410">
        <f>COUNTIFS('ZASOBY N'!$B$10:$B469,'ZASOBY N'!$B469,'ZASOBY N'!$C$10:'ZASOBY N'!$C469,'ZASOBY N'!$C469,'ZASOBY N'!$D$10:'ZASOBY N'!$D469,'ZASOBY N'!$D469,'ZASOBY N'!$H$10:'ZASOBY N'!$H469,'ZASOBY N'!$H469 )</f>
        <v>0</v>
      </c>
      <c r="CB470" s="411">
        <f t="shared" si="173"/>
        <v>0</v>
      </c>
      <c r="CC470" s="412">
        <f t="shared" si="174"/>
        <v>0</v>
      </c>
      <c r="CE470" s="414" t="str">
        <f>IF(AND(CG470=1,CH470=1,SUMIF($C470:$C$525,$C470,$AH470:$AH$525)=$AH470),$AH470,IF($CJ470&gt;0,$CJ470,IF(AND(COUNTIF($C$11:$C469,$C470)&gt;=1,COUNTIF($D469:$D469,$D470)&gt;=1),"",IF(AND(SUMIF($C470:$C$525,$C470,$AH470:$AH$525)&gt;$AH470,SUMIF($D470:$D$525,$D470,$AH470:$AH$525)&gt;$AH470),_xlfn.AGGREGATE(14,4,$CI$11:$CI$31*($C$11:$C$31=$C470),1),""))))</f>
        <v/>
      </c>
      <c r="CG470" s="409">
        <f>COUNTIFS('ZASOBY N'!$B469:$B$525,'ZASOBY N'!$B469,'ZASOBY N'!$C469:'ZASOBY N'!$C$525,'ZASOBY N'!$C469,'ZASOBY N'!$D469:'ZASOBY N'!$D$525,'ZASOBY N'!$D469,'ZASOBY N'!$H469:'ZASOBY N'!$H$525,'ZASOBY N'!$H469 )</f>
        <v>0</v>
      </c>
      <c r="CH470" s="410">
        <f>COUNTIFS('ZASOBY N'!$B$10:$B469,'ZASOBY N'!$B469,'ZASOBY N'!$C$10:'ZASOBY N'!$C469,'ZASOBY N'!$C469,'ZASOBY N'!$D$10:'ZASOBY N'!$D469,'ZASOBY N'!$D469,'ZASOBY N'!$H$10:'ZASOBY N'!$H469,'ZASOBY N'!$H469 )</f>
        <v>0</v>
      </c>
      <c r="CI470" s="411">
        <f t="shared" si="175"/>
        <v>0</v>
      </c>
      <c r="CJ470" s="412">
        <f t="shared" si="176"/>
        <v>0</v>
      </c>
      <c r="CL470" s="414" t="str">
        <f>IF(AND(CN470=1,CO470=1,SUMIF($C470:$C$525,$C470,$AG470:$AG$525)=$AG470),$AG470,IF($CQ470&gt;0,$CQ470,IF(AND(COUNTIF($C$11:$C469,$C470)&gt;=1,COUNTIF($D469:$D469,$D470)&gt;=1),"",IF(AND(SUMIF($C470:$C$525,$C470,$AG470:$AG$525)&gt;$AG470,SUMIF($D470:$D$525,$D470,$AG470:$AG$525)&gt;$AG470),_xlfn.AGGREGATE(14,4,$CP$11:$CP$31*($C$11:$C$31=$C470),1),""))))</f>
        <v/>
      </c>
      <c r="CN470" s="409">
        <f>COUNTIFS('ZASOBY N'!$B469:$B$525,'ZASOBY N'!$B469,'ZASOBY N'!$C469:'ZASOBY N'!$C$525,'ZASOBY N'!$C469,'ZASOBY N'!$D469:'ZASOBY N'!$D$525,'ZASOBY N'!$D469,'ZASOBY N'!$H469:'ZASOBY N'!$H$525,'ZASOBY N'!$H469 )</f>
        <v>0</v>
      </c>
      <c r="CO470" s="410">
        <f>COUNTIFS('ZASOBY N'!$B$10:$B469,'ZASOBY N'!$B469,'ZASOBY N'!$C$10:'ZASOBY N'!$C469,'ZASOBY N'!$C469,'ZASOBY N'!$D$10:'ZASOBY N'!$D469,'ZASOBY N'!$D469,'ZASOBY N'!$H$10:'ZASOBY N'!$H469,'ZASOBY N'!$H469 )</f>
        <v>0</v>
      </c>
      <c r="CP470" s="411">
        <f t="shared" si="177"/>
        <v>0</v>
      </c>
      <c r="CQ470" s="412">
        <f t="shared" si="178"/>
        <v>0</v>
      </c>
      <c r="CS470" s="414" t="str">
        <f>IF(AND(CU470=1,CV470=1,SUMIF($C470:$C$525,$C470,$AF470:$AF$525)=$AF470),$AF470,IF($CX470&gt;0,$CX470,IF(AND(COUNTIF($C$11:$C469,$C470)&gt;=1,COUNTIF($D469:$D469,$D470)&gt;=1),"",IF(AND(SUMIF($C470:$C$525,$C470,$AF470:$AF$525)&gt;$AF470,SUMIF($D470:$D$525,$D470,$AF470:$AF$525)&gt;$AF470),_xlfn.AGGREGATE(14,4,$CW$11:$CW$31*($C$11:$C$31=$C470),1),""))))</f>
        <v/>
      </c>
      <c r="CU470" s="409">
        <f>COUNTIFS('ZASOBY N'!$B469:$B$525,'ZASOBY N'!$B469,'ZASOBY N'!$C469:'ZASOBY N'!$C$525,'ZASOBY N'!$C469,'ZASOBY N'!$D469:'ZASOBY N'!$D$525,'ZASOBY N'!$D469,'ZASOBY N'!$H469:'ZASOBY N'!$H$525,'ZASOBY N'!$H469 )</f>
        <v>0</v>
      </c>
      <c r="CV470" s="410">
        <f>COUNTIFS('ZASOBY N'!$B$10:$B469,'ZASOBY N'!$B469,'ZASOBY N'!$C$10:'ZASOBY N'!$C469,'ZASOBY N'!$C469,'ZASOBY N'!$D$10:'ZASOBY N'!$D469,'ZASOBY N'!$D469,'ZASOBY N'!$H$10:'ZASOBY N'!$H469,'ZASOBY N'!$H469 )</f>
        <v>0</v>
      </c>
      <c r="CW470" s="411">
        <f t="shared" si="179"/>
        <v>0</v>
      </c>
      <c r="CX470" s="412">
        <f t="shared" si="180"/>
        <v>0</v>
      </c>
      <c r="CZ470" s="414" t="str">
        <f>IF(AND(DB470=1,DC470=1,SUMIF($C470:$C$525,$C470,$AE470:$AE$525)=$AE470),$AE470,IF($DE470&gt;0,$DE470,IF(AND(COUNTIF($C$11:$C469,$C470)&gt;=1,COUNTIF($D469:$D469,$D470)&gt;=1),"",IF(AND(SUMIF($C470:$C$525,$C470,$AE470:$AE$525)&gt;$AE470,SUMIF($D470:$D$525,$D470,$AE470:$AE$525)&gt;$AE470),_xlfn.AGGREGATE(14,4,$DD$11:$DD$31*($C$11:$C$31=$C470),1),""))))</f>
        <v/>
      </c>
      <c r="DB470" s="409">
        <f>COUNTIFS('ZASOBY N'!$B469:$B$525,'ZASOBY N'!$B469,'ZASOBY N'!$C469:'ZASOBY N'!$C$525,'ZASOBY N'!$C469,'ZASOBY N'!$D469:'ZASOBY N'!$D$525,'ZASOBY N'!$D469,'ZASOBY N'!$H469:'ZASOBY N'!$H$525,'ZASOBY N'!$H469 )</f>
        <v>0</v>
      </c>
      <c r="DC470" s="410">
        <f>COUNTIFS('ZASOBY N'!$B$10:$B469,'ZASOBY N'!$B469,'ZASOBY N'!$C$10:'ZASOBY N'!$C469,'ZASOBY N'!$C469,'ZASOBY N'!$D$10:'ZASOBY N'!$D469,'ZASOBY N'!$D469,'ZASOBY N'!$H$10:'ZASOBY N'!$H469,'ZASOBY N'!$H469 )</f>
        <v>0</v>
      </c>
      <c r="DD470" s="411">
        <f t="shared" si="181"/>
        <v>0</v>
      </c>
      <c r="DE470" s="412">
        <f t="shared" si="182"/>
        <v>0</v>
      </c>
      <c r="DF470" s="399" t="str">
        <f>IF(AND(DI470=1,DJ470=1,SUMIF($C470:$C$525,$C470,$AD470:$AD$525)=$AD470),$AD470,IF($DL470&gt;0,$DL470,IF(B470="","",IF(AND(COUNTIF($C$11:$C469,$C470)&gt;=1,COUNTIF($D469:$D469,$D470)&gt;=1,COUNTIF($Z467:$Z469,$C470)=0),"",IF(AND(COUNTIF($C$11:$C469,$C470)&gt;=1,COUNTIF($D469:$D469,$D470)&gt;=1),"UJĘTO WYŻEJ",IF(AND(SUMIF($C470:$C$525,$C470,$AD470:$AD$525)&gt;$AD470,SUMIF($D470:$D$525,$D470,$AD470:$AD$525)&gt;$AD470),_xlfn.AGGREGATE(14,4,$DK$11:$DK$31*($C$11:$C$31=$C470),1),""))))))</f>
        <v/>
      </c>
      <c r="DG470" s="414" t="str">
        <f>IF(AND(DI470=1,DJ470=1,SUMIF($C470:$C$525,$C470,$AD470:$AD$525)=$AD470),$AD470,IF($DL470&gt;0,$DL470,IF(AND(COUNTIF($C$11:$C469,$C470)&gt;=1,COUNTIF($D469:$D469,$D470)&gt;=1),"",IF(AND(SUMIF($C470:$C$525,$C470,$AD470:$AD$525)&gt;$AD470,SUMIF($D470:$D$525,$D470,$AD470:$AD$525)&gt;$AD470),_xlfn.AGGREGATE(14,4,$DK$11:$DK$31*($C$11:$C$31=$C470),1),""))))</f>
        <v/>
      </c>
      <c r="DI470" s="409">
        <f>COUNTIFS('ZASOBY N'!$B469:$B$525,'ZASOBY N'!$B469,'ZASOBY N'!$C469:'ZASOBY N'!$C$525,'ZASOBY N'!$C469,'ZASOBY N'!$D469:'ZASOBY N'!$D$525,'ZASOBY N'!$D469,'ZASOBY N'!$H469:'ZASOBY N'!$H$525,'ZASOBY N'!$H469 )</f>
        <v>0</v>
      </c>
      <c r="DJ470" s="410">
        <f>COUNTIFS('ZASOBY N'!$B$10:$B469,'ZASOBY N'!$B469,'ZASOBY N'!$C$10:'ZASOBY N'!$C469,'ZASOBY N'!$C469,'ZASOBY N'!$D$10:'ZASOBY N'!$D469,'ZASOBY N'!$D469,'ZASOBY N'!$H$10:'ZASOBY N'!$H469,'ZASOBY N'!$H469 )</f>
        <v>0</v>
      </c>
      <c r="DK470" s="411">
        <f t="shared" si="183"/>
        <v>0</v>
      </c>
      <c r="DL470" s="412">
        <f t="shared" si="184"/>
        <v>0</v>
      </c>
    </row>
    <row r="471" spans="1:116" ht="18.899999999999999" customHeight="1" x14ac:dyDescent="0.3">
      <c r="A471" s="219"/>
      <c r="B471" s="152" t="str">
        <f>IF('ZASOBY N'!A470="","",'ZASOBY N'!A470)</f>
        <v/>
      </c>
      <c r="C471" s="462" t="str">
        <f>IF('ZASOBY N'!C470="","",'ZASOBY N'!C470)</f>
        <v/>
      </c>
      <c r="D471" s="137" t="str">
        <f>IF('ZASOBY N'!B470="","",'ZASOBY N'!B470)</f>
        <v/>
      </c>
      <c r="E471" s="138"/>
      <c r="F471" s="356" t="str">
        <f>IF('ZASOBY N'!D470="","",'ZASOBY N'!D470)</f>
        <v/>
      </c>
      <c r="G471" s="220" t="str">
        <f>IF('ZASOBY N'!G470="","",'ZASOBY N'!G470)</f>
        <v/>
      </c>
      <c r="H471" s="221" t="str">
        <f>IF('ZASOBY N'!F470="","",'ZASOBY N'!F470)</f>
        <v/>
      </c>
      <c r="I471" s="221" t="str">
        <f>IF('ZASOBY N'!G470="","",'ZASOBY N'!G470)</f>
        <v/>
      </c>
      <c r="J471" s="221" t="str">
        <f>IF('ZASOBY N'!H470="","",'ZASOBY N'!H470)</f>
        <v/>
      </c>
      <c r="K471" s="214">
        <v>0</v>
      </c>
      <c r="L471" s="214">
        <v>0</v>
      </c>
      <c r="M471" s="214">
        <v>0</v>
      </c>
      <c r="N471" s="222" t="str">
        <f>IF('ZASOBY N'!BD470="x","",IF(W471="","",'ZASOBY N'!E470))</f>
        <v/>
      </c>
      <c r="O471" s="223">
        <v>0</v>
      </c>
      <c r="P471" s="223">
        <v>0</v>
      </c>
      <c r="Q471" s="226" t="str">
        <f>IF($N471="","",'UPR BILANS N'!G471*'UPR BILANS N'!N471)</f>
        <v/>
      </c>
      <c r="R471" s="225" t="str">
        <f>IF($N471="","",'ZASOBY N'!O470)</f>
        <v/>
      </c>
      <c r="S471" s="225" t="str">
        <f>IF($N471="","",IF('ZASOBY N'!Q470="",0,'ZASOBY N'!Q470))</f>
        <v/>
      </c>
      <c r="T471" s="225" t="str">
        <f>IF($N471="","",'ZASOBY N'!V470)</f>
        <v/>
      </c>
      <c r="U471" s="225" t="str">
        <f>IF($N471="","",IF('ZASOBY N'!AG470="",0,'ZASOBY N'!AG470))</f>
        <v/>
      </c>
      <c r="V471" s="225" t="str">
        <f>IF($N471="","",IF(NN!P473="",0,NN!P473))</f>
        <v/>
      </c>
      <c r="W471" s="225" t="str">
        <f t="shared" si="162"/>
        <v/>
      </c>
      <c r="X471" s="226" t="str">
        <f t="shared" si="165"/>
        <v/>
      </c>
      <c r="Y471" s="225" t="str">
        <f>IF('ZASOBY N'!AU470="","",IF(C471&lt;&gt;C470,'ZASOBY N'!AU470,IF(D471&lt;&gt;D470,'ZASOBY N'!AU470,IF(F471&lt;&gt;F470,'ZASOBY N'!AU470,IF(G471&lt;&gt;G470,'ZASOBY N'!AU470,IF(J471&lt;&gt;J470,'ZASOBY N'!AU470,IF(NN!AC473="","",IF(AND(C470=C471,H470=H471,J470=J471,NN!AC473&gt;0),"",IF(AND(C471=C472,H471=DO469,NN!CW471&gt;0),'ZASOBY N'!AU470,'ZASOBY N'!AU470)))))))))</f>
        <v/>
      </c>
      <c r="Z471" s="225" t="str">
        <f t="shared" si="163"/>
        <v/>
      </c>
      <c r="AA471" s="227" t="str">
        <f t="shared" si="167"/>
        <v/>
      </c>
      <c r="AB471" s="400" t="str">
        <f t="shared" si="164"/>
        <v/>
      </c>
      <c r="AC471" s="228" t="str">
        <f t="shared" si="166"/>
        <v/>
      </c>
      <c r="AD471" s="222">
        <f>IF(B471="",0,IF(F471="",0,INDEX(POBRANIE_!$B$6:$F$101,MATCH('UPR BILANS N'!$F471,POBRANIE_!$A$6:$A$101,0),2)))</f>
        <v>0</v>
      </c>
      <c r="AE471" s="224">
        <f>IF(OR('ZASOBY N'!G470="",'ZASOBY N'!E470=""),0,IF(B471="",0,'ZASOBY N'!G470*'ZASOBY N'!E470))</f>
        <v>0</v>
      </c>
      <c r="AF471" s="225">
        <f>IF('ZASOBY N'!O470="",0,'ZASOBY N'!O470)</f>
        <v>0</v>
      </c>
      <c r="AG471" s="225">
        <f>IF('ZASOBY N'!Q470="",0,'ZASOBY N'!Q470)</f>
        <v>0</v>
      </c>
      <c r="AH471" s="225">
        <f>IF('ZASOBY N'!V470="",0,'ZASOBY N'!V470)</f>
        <v>0</v>
      </c>
      <c r="AI471" s="225">
        <f>IF('ZASOBY N'!AG470="",0,'ZASOBY N'!AG470)</f>
        <v>0</v>
      </c>
      <c r="AJ471" s="225">
        <f>IF(NN!P473="",0,IF(NN!P473="BRAK kol.7","BRAK BADAŃ",NN!P473))</f>
        <v>0</v>
      </c>
      <c r="AK471" s="225">
        <f>IF(NN!AC473="",0,IF(NN!AC473="BRAK kol.7","BRAK BADAŃ",NN!AC473))</f>
        <v>0</v>
      </c>
      <c r="BJ471" s="414" t="str">
        <f>IF(AND(BL471=1,BM471=1,SUMIF($C471:$C$525,$C471,$AK471:$AK$525)=$AK471),$AK471,IF($BO471&gt;0,$BO471,IF(AND(COUNTIF($C$11:$C470,$C471)&gt;=1,COUNTIF($D470:$D470,$D471)&gt;=1),"",IF(AND(SUMIF($C471:$C$525,$C471,$AK471:$AK$525)&gt;=$AK471,SUMIF($D471:$D$525,$D471,$AK471:$AK$525)&gt;=$AK471),SUMIF($C471:$C$525,$C471,$AK471:$AK$525),""))))</f>
        <v/>
      </c>
      <c r="BL471" s="409">
        <f>COUNTIFS('ZASOBY N'!$B470:$B$525,'ZASOBY N'!$B470,'ZASOBY N'!$C470:'ZASOBY N'!$C$525,'ZASOBY N'!$C470,'ZASOBY N'!$D470:'ZASOBY N'!$D$525,'ZASOBY N'!$D470,'ZASOBY N'!$H470:'ZASOBY N'!$H$525,'ZASOBY N'!$H470 )</f>
        <v>0</v>
      </c>
      <c r="BM471" s="410">
        <f>COUNTIFS('ZASOBY N'!$B$10:$B470,'ZASOBY N'!$B470,'ZASOBY N'!$C$10:'ZASOBY N'!$C470,'ZASOBY N'!$C470,'ZASOBY N'!$D$10:'ZASOBY N'!$D470,'ZASOBY N'!$D470,'ZASOBY N'!$H$10:'ZASOBY N'!$H470,'ZASOBY N'!$H470 )</f>
        <v>0</v>
      </c>
      <c r="BN471" s="411">
        <f t="shared" si="168"/>
        <v>0</v>
      </c>
      <c r="BO471" s="412">
        <f t="shared" si="169"/>
        <v>0</v>
      </c>
      <c r="BP471" s="94" t="str">
        <f t="shared" si="170"/>
        <v/>
      </c>
      <c r="BQ471" s="414" t="str">
        <f>IF(AND(BS471=1,BT471=1,SUMIF($C471:$C$525,$C471,$AJ471:$AJ$525)=$AJ471),$AJ471,IF($BV471&gt;0,$BV471,IF(AND(COUNTIF($C$11:$C470,$C471)&gt;=1,COUNTIF($D470:$D470,$D471)&gt;=1),"",IF(AND(SUMIF($C471:$C$525,$C471,$AJ471:$AJ$525)&gt;$AJ471,SUMIF($D471:$D$525,$D471,$AJ471:$AJ$525)&gt;$AJ471),SUMIF($C471:$C$525,$C471,$AJ471:$AJ$525),""))))</f>
        <v/>
      </c>
      <c r="BS471" s="409">
        <f>COUNTIFS('ZASOBY N'!$B470:$B$525,'ZASOBY N'!$B470,'ZASOBY N'!$C470:'ZASOBY N'!$C$525,'ZASOBY N'!$C470,'ZASOBY N'!$D470:'ZASOBY N'!$D$525,'ZASOBY N'!$D470,'ZASOBY N'!$H470:'ZASOBY N'!$H$525,'ZASOBY N'!$H470 )</f>
        <v>0</v>
      </c>
      <c r="BT471" s="410">
        <f>COUNTIFS('ZASOBY N'!$B$10:$B470,'ZASOBY N'!$B470,'ZASOBY N'!$C$10:'ZASOBY N'!$C470,'ZASOBY N'!$C470,'ZASOBY N'!$D$10:'ZASOBY N'!$D470,'ZASOBY N'!$D470,'ZASOBY N'!$H$10:'ZASOBY N'!$H470,'ZASOBY N'!$H470 )</f>
        <v>0</v>
      </c>
      <c r="BU471" s="411">
        <f t="shared" si="171"/>
        <v>0</v>
      </c>
      <c r="BV471" s="412">
        <f t="shared" si="172"/>
        <v>0</v>
      </c>
      <c r="BW471" s="94" t="s">
        <v>499</v>
      </c>
      <c r="BX471" s="414" t="str">
        <f>IF(AND(BZ471=1,CA471=1,SUMIF($C471:$C$525,$C471,$AI471:$AI$525)=$AI471),$AI471,IF($CC471&gt;0,$CC471,IF(AND(COUNTIF($C$11:$C470,$C471)&gt;=1,COUNTIF($D470:$D470,$D471)&gt;=1),"",IF(AND(SUMIF($C471:$C$525,$C471,$AI471:$AI$525)&gt;$AI471,SUMIF($D471:$D$525,$D471,$AI471:$AI$525)&gt;$IG471),_xlfn.AGGREGATE(14,4,$CB$11:$CB$31*($C$11:$C$31=$C471),1),""))))</f>
        <v/>
      </c>
      <c r="BZ471" s="409">
        <f>COUNTIFS('ZASOBY N'!$B470:$B$525,'ZASOBY N'!$B470,'ZASOBY N'!$C470:'ZASOBY N'!$C$525,'ZASOBY N'!$C470,'ZASOBY N'!$D470:'ZASOBY N'!$D$525,'ZASOBY N'!$D470,'ZASOBY N'!$H470:'ZASOBY N'!$H$525,'ZASOBY N'!$H470 )</f>
        <v>0</v>
      </c>
      <c r="CA471" s="410">
        <f>COUNTIFS('ZASOBY N'!$B$10:$B470,'ZASOBY N'!$B470,'ZASOBY N'!$C$10:'ZASOBY N'!$C470,'ZASOBY N'!$C470,'ZASOBY N'!$D$10:'ZASOBY N'!$D470,'ZASOBY N'!$D470,'ZASOBY N'!$H$10:'ZASOBY N'!$H470,'ZASOBY N'!$H470 )</f>
        <v>0</v>
      </c>
      <c r="CB471" s="411">
        <f t="shared" si="173"/>
        <v>0</v>
      </c>
      <c r="CC471" s="412">
        <f t="shared" si="174"/>
        <v>0</v>
      </c>
      <c r="CE471" s="414" t="str">
        <f>IF(AND(CG471=1,CH471=1,SUMIF($C471:$C$525,$C471,$AH471:$AH$525)=$AH471),$AH471,IF($CJ471&gt;0,$CJ471,IF(AND(COUNTIF($C$11:$C470,$C471)&gt;=1,COUNTIF($D470:$D470,$D471)&gt;=1),"",IF(AND(SUMIF($C471:$C$525,$C471,$AH471:$AH$525)&gt;$AH471,SUMIF($D471:$D$525,$D471,$AH471:$AH$525)&gt;$AH471),_xlfn.AGGREGATE(14,4,$CI$11:$CI$31*($C$11:$C$31=$C471),1),""))))</f>
        <v/>
      </c>
      <c r="CG471" s="409">
        <f>COUNTIFS('ZASOBY N'!$B470:$B$525,'ZASOBY N'!$B470,'ZASOBY N'!$C470:'ZASOBY N'!$C$525,'ZASOBY N'!$C470,'ZASOBY N'!$D470:'ZASOBY N'!$D$525,'ZASOBY N'!$D470,'ZASOBY N'!$H470:'ZASOBY N'!$H$525,'ZASOBY N'!$H470 )</f>
        <v>0</v>
      </c>
      <c r="CH471" s="410">
        <f>COUNTIFS('ZASOBY N'!$B$10:$B470,'ZASOBY N'!$B470,'ZASOBY N'!$C$10:'ZASOBY N'!$C470,'ZASOBY N'!$C470,'ZASOBY N'!$D$10:'ZASOBY N'!$D470,'ZASOBY N'!$D470,'ZASOBY N'!$H$10:'ZASOBY N'!$H470,'ZASOBY N'!$H470 )</f>
        <v>0</v>
      </c>
      <c r="CI471" s="411">
        <f t="shared" si="175"/>
        <v>0</v>
      </c>
      <c r="CJ471" s="412">
        <f t="shared" si="176"/>
        <v>0</v>
      </c>
      <c r="CL471" s="414" t="str">
        <f>IF(AND(CN471=1,CO471=1,SUMIF($C471:$C$525,$C471,$AG471:$AG$525)=$AG471),$AG471,IF($CQ471&gt;0,$CQ471,IF(AND(COUNTIF($C$11:$C470,$C471)&gt;=1,COUNTIF($D470:$D470,$D471)&gt;=1),"",IF(AND(SUMIF($C471:$C$525,$C471,$AG471:$AG$525)&gt;$AG471,SUMIF($D471:$D$525,$D471,$AG471:$AG$525)&gt;$AG471),_xlfn.AGGREGATE(14,4,$CP$11:$CP$31*($C$11:$C$31=$C471),1),""))))</f>
        <v/>
      </c>
      <c r="CN471" s="409">
        <f>COUNTIFS('ZASOBY N'!$B470:$B$525,'ZASOBY N'!$B470,'ZASOBY N'!$C470:'ZASOBY N'!$C$525,'ZASOBY N'!$C470,'ZASOBY N'!$D470:'ZASOBY N'!$D$525,'ZASOBY N'!$D470,'ZASOBY N'!$H470:'ZASOBY N'!$H$525,'ZASOBY N'!$H470 )</f>
        <v>0</v>
      </c>
      <c r="CO471" s="410">
        <f>COUNTIFS('ZASOBY N'!$B$10:$B470,'ZASOBY N'!$B470,'ZASOBY N'!$C$10:'ZASOBY N'!$C470,'ZASOBY N'!$C470,'ZASOBY N'!$D$10:'ZASOBY N'!$D470,'ZASOBY N'!$D470,'ZASOBY N'!$H$10:'ZASOBY N'!$H470,'ZASOBY N'!$H470 )</f>
        <v>0</v>
      </c>
      <c r="CP471" s="411">
        <f t="shared" si="177"/>
        <v>0</v>
      </c>
      <c r="CQ471" s="412">
        <f t="shared" si="178"/>
        <v>0</v>
      </c>
      <c r="CS471" s="414" t="str">
        <f>IF(AND(CU471=1,CV471=1,SUMIF($C471:$C$525,$C471,$AF471:$AF$525)=$AF471),$AF471,IF($CX471&gt;0,$CX471,IF(AND(COUNTIF($C$11:$C470,$C471)&gt;=1,COUNTIF($D470:$D470,$D471)&gt;=1),"",IF(AND(SUMIF($C471:$C$525,$C471,$AF471:$AF$525)&gt;$AF471,SUMIF($D471:$D$525,$D471,$AF471:$AF$525)&gt;$AF471),_xlfn.AGGREGATE(14,4,$CW$11:$CW$31*($C$11:$C$31=$C471),1),""))))</f>
        <v/>
      </c>
      <c r="CU471" s="409">
        <f>COUNTIFS('ZASOBY N'!$B470:$B$525,'ZASOBY N'!$B470,'ZASOBY N'!$C470:'ZASOBY N'!$C$525,'ZASOBY N'!$C470,'ZASOBY N'!$D470:'ZASOBY N'!$D$525,'ZASOBY N'!$D470,'ZASOBY N'!$H470:'ZASOBY N'!$H$525,'ZASOBY N'!$H470 )</f>
        <v>0</v>
      </c>
      <c r="CV471" s="410">
        <f>COUNTIFS('ZASOBY N'!$B$10:$B470,'ZASOBY N'!$B470,'ZASOBY N'!$C$10:'ZASOBY N'!$C470,'ZASOBY N'!$C470,'ZASOBY N'!$D$10:'ZASOBY N'!$D470,'ZASOBY N'!$D470,'ZASOBY N'!$H$10:'ZASOBY N'!$H470,'ZASOBY N'!$H470 )</f>
        <v>0</v>
      </c>
      <c r="CW471" s="411">
        <f t="shared" si="179"/>
        <v>0</v>
      </c>
      <c r="CX471" s="412">
        <f t="shared" si="180"/>
        <v>0</v>
      </c>
      <c r="CZ471" s="414" t="str">
        <f>IF(AND(DB471=1,DC471=1,SUMIF($C471:$C$525,$C471,$AE471:$AE$525)=$AE471),$AE471,IF($DE471&gt;0,$DE471,IF(AND(COUNTIF($C$11:$C470,$C471)&gt;=1,COUNTIF($D470:$D470,$D471)&gt;=1),"",IF(AND(SUMIF($C471:$C$525,$C471,$AE471:$AE$525)&gt;$AE471,SUMIF($D471:$D$525,$D471,$AE471:$AE$525)&gt;$AE471),_xlfn.AGGREGATE(14,4,$DD$11:$DD$31*($C$11:$C$31=$C471),1),""))))</f>
        <v/>
      </c>
      <c r="DB471" s="409">
        <f>COUNTIFS('ZASOBY N'!$B470:$B$525,'ZASOBY N'!$B470,'ZASOBY N'!$C470:'ZASOBY N'!$C$525,'ZASOBY N'!$C470,'ZASOBY N'!$D470:'ZASOBY N'!$D$525,'ZASOBY N'!$D470,'ZASOBY N'!$H470:'ZASOBY N'!$H$525,'ZASOBY N'!$H470 )</f>
        <v>0</v>
      </c>
      <c r="DC471" s="410">
        <f>COUNTIFS('ZASOBY N'!$B$10:$B470,'ZASOBY N'!$B470,'ZASOBY N'!$C$10:'ZASOBY N'!$C470,'ZASOBY N'!$C470,'ZASOBY N'!$D$10:'ZASOBY N'!$D470,'ZASOBY N'!$D470,'ZASOBY N'!$H$10:'ZASOBY N'!$H470,'ZASOBY N'!$H470 )</f>
        <v>0</v>
      </c>
      <c r="DD471" s="411">
        <f t="shared" si="181"/>
        <v>0</v>
      </c>
      <c r="DE471" s="412">
        <f t="shared" si="182"/>
        <v>0</v>
      </c>
      <c r="DF471" s="399" t="str">
        <f>IF(AND(DI471=1,DJ471=1,SUMIF($C471:$C$525,$C471,$AD471:$AD$525)=$AD471),$AD471,IF($DL471&gt;0,$DL471,IF(B471="","",IF(AND(COUNTIF($C$11:$C470,$C471)&gt;=1,COUNTIF($D470:$D470,$D471)&gt;=1,COUNTIF($Z468:$Z470,$C471)=0),"",IF(AND(COUNTIF($C$11:$C470,$C471)&gt;=1,COUNTIF($D470:$D470,$D471)&gt;=1),"UJĘTO WYŻEJ",IF(AND(SUMIF($C471:$C$525,$C471,$AD471:$AD$525)&gt;$AD471,SUMIF($D471:$D$525,$D471,$AD471:$AD$525)&gt;$AD471),_xlfn.AGGREGATE(14,4,$DK$11:$DK$31*($C$11:$C$31=$C471),1),""))))))</f>
        <v/>
      </c>
      <c r="DG471" s="414" t="str">
        <f>IF(AND(DI471=1,DJ471=1,SUMIF($C471:$C$525,$C471,$AD471:$AD$525)=$AD471),$AD471,IF($DL471&gt;0,$DL471,IF(AND(COUNTIF($C$11:$C470,$C471)&gt;=1,COUNTIF($D470:$D470,$D471)&gt;=1),"",IF(AND(SUMIF($C471:$C$525,$C471,$AD471:$AD$525)&gt;$AD471,SUMIF($D471:$D$525,$D471,$AD471:$AD$525)&gt;$AD471),_xlfn.AGGREGATE(14,4,$DK$11:$DK$31*($C$11:$C$31=$C471),1),""))))</f>
        <v/>
      </c>
      <c r="DI471" s="409">
        <f>COUNTIFS('ZASOBY N'!$B470:$B$525,'ZASOBY N'!$B470,'ZASOBY N'!$C470:'ZASOBY N'!$C$525,'ZASOBY N'!$C470,'ZASOBY N'!$D470:'ZASOBY N'!$D$525,'ZASOBY N'!$D470,'ZASOBY N'!$H470:'ZASOBY N'!$H$525,'ZASOBY N'!$H470 )</f>
        <v>0</v>
      </c>
      <c r="DJ471" s="410">
        <f>COUNTIFS('ZASOBY N'!$B$10:$B470,'ZASOBY N'!$B470,'ZASOBY N'!$C$10:'ZASOBY N'!$C470,'ZASOBY N'!$C470,'ZASOBY N'!$D$10:'ZASOBY N'!$D470,'ZASOBY N'!$D470,'ZASOBY N'!$H$10:'ZASOBY N'!$H470,'ZASOBY N'!$H470 )</f>
        <v>0</v>
      </c>
      <c r="DK471" s="411">
        <f t="shared" si="183"/>
        <v>0</v>
      </c>
      <c r="DL471" s="412">
        <f t="shared" si="184"/>
        <v>0</v>
      </c>
    </row>
    <row r="472" spans="1:116" ht="18.899999999999999" customHeight="1" x14ac:dyDescent="0.3">
      <c r="A472" s="219"/>
      <c r="B472" s="152" t="str">
        <f>IF('ZASOBY N'!A471="","",'ZASOBY N'!A471)</f>
        <v/>
      </c>
      <c r="C472" s="462" t="str">
        <f>IF('ZASOBY N'!C471="","",'ZASOBY N'!C471)</f>
        <v/>
      </c>
      <c r="D472" s="137" t="str">
        <f>IF('ZASOBY N'!B471="","",'ZASOBY N'!B471)</f>
        <v/>
      </c>
      <c r="E472" s="138"/>
      <c r="F472" s="356" t="str">
        <f>IF('ZASOBY N'!D471="","",'ZASOBY N'!D471)</f>
        <v/>
      </c>
      <c r="G472" s="220" t="str">
        <f>IF('ZASOBY N'!G471="","",'ZASOBY N'!G471)</f>
        <v/>
      </c>
      <c r="H472" s="221" t="str">
        <f>IF('ZASOBY N'!F471="","",'ZASOBY N'!F471)</f>
        <v/>
      </c>
      <c r="I472" s="221" t="str">
        <f>IF('ZASOBY N'!G471="","",'ZASOBY N'!G471)</f>
        <v/>
      </c>
      <c r="J472" s="221" t="str">
        <f>IF('ZASOBY N'!H471="","",'ZASOBY N'!H471)</f>
        <v/>
      </c>
      <c r="K472" s="214">
        <v>0</v>
      </c>
      <c r="L472" s="214">
        <v>0</v>
      </c>
      <c r="M472" s="214">
        <v>0</v>
      </c>
      <c r="N472" s="222" t="str">
        <f>IF('ZASOBY N'!BD471="x","",IF(W472="","",'ZASOBY N'!E471))</f>
        <v/>
      </c>
      <c r="O472" s="223">
        <v>0</v>
      </c>
      <c r="P472" s="223">
        <v>0</v>
      </c>
      <c r="Q472" s="226" t="str">
        <f>IF($N472="","",'UPR BILANS N'!G472*'UPR BILANS N'!N472)</f>
        <v/>
      </c>
      <c r="R472" s="225" t="str">
        <f>IF($N472="","",'ZASOBY N'!O471)</f>
        <v/>
      </c>
      <c r="S472" s="225" t="str">
        <f>IF($N472="","",IF('ZASOBY N'!Q471="",0,'ZASOBY N'!Q471))</f>
        <v/>
      </c>
      <c r="T472" s="225" t="str">
        <f>IF($N472="","",'ZASOBY N'!V471)</f>
        <v/>
      </c>
      <c r="U472" s="225" t="str">
        <f>IF($N472="","",IF('ZASOBY N'!AG471="",0,'ZASOBY N'!AG471))</f>
        <v/>
      </c>
      <c r="V472" s="225" t="str">
        <f>IF($N472="","",IF(NN!P474="",0,NN!P474))</f>
        <v/>
      </c>
      <c r="W472" s="225" t="str">
        <f t="shared" si="162"/>
        <v/>
      </c>
      <c r="X472" s="226" t="str">
        <f t="shared" si="165"/>
        <v/>
      </c>
      <c r="Y472" s="225" t="str">
        <f>IF('ZASOBY N'!AU471="","",IF(C472&lt;&gt;C471,'ZASOBY N'!AU471,IF(D472&lt;&gt;D471,'ZASOBY N'!AU471,IF(F472&lt;&gt;F471,'ZASOBY N'!AU471,IF(G472&lt;&gt;G471,'ZASOBY N'!AU471,IF(J472&lt;&gt;J471,'ZASOBY N'!AU471,IF(NN!AC474="","",IF(AND(C471=C472,H471=H472,J471=J472,NN!AC474&gt;0),"",IF(AND(C472=C473,H472=DO470,NN!CW472&gt;0),'ZASOBY N'!AU471,'ZASOBY N'!AU471)))))))))</f>
        <v/>
      </c>
      <c r="Z472" s="225" t="str">
        <f t="shared" si="163"/>
        <v/>
      </c>
      <c r="AA472" s="227" t="str">
        <f t="shared" si="167"/>
        <v/>
      </c>
      <c r="AB472" s="400" t="str">
        <f t="shared" si="164"/>
        <v/>
      </c>
      <c r="AC472" s="228" t="str">
        <f t="shared" si="166"/>
        <v/>
      </c>
      <c r="AD472" s="222">
        <f>IF(B472="",0,IF(F472="",0,INDEX(POBRANIE_!$B$6:$F$101,MATCH('UPR BILANS N'!$F472,POBRANIE_!$A$6:$A$101,0),2)))</f>
        <v>0</v>
      </c>
      <c r="AE472" s="224">
        <f>IF(OR('ZASOBY N'!G471="",'ZASOBY N'!E471=""),0,IF(B472="",0,'ZASOBY N'!G471*'ZASOBY N'!E471))</f>
        <v>0</v>
      </c>
      <c r="AF472" s="225">
        <f>IF('ZASOBY N'!O471="",0,'ZASOBY N'!O471)</f>
        <v>0</v>
      </c>
      <c r="AG472" s="225">
        <f>IF('ZASOBY N'!Q471="",0,'ZASOBY N'!Q471)</f>
        <v>0</v>
      </c>
      <c r="AH472" s="225">
        <f>IF('ZASOBY N'!V471="",0,'ZASOBY N'!V471)</f>
        <v>0</v>
      </c>
      <c r="AI472" s="225">
        <f>IF('ZASOBY N'!AG471="",0,'ZASOBY N'!AG471)</f>
        <v>0</v>
      </c>
      <c r="AJ472" s="225">
        <f>IF(NN!P474="",0,IF(NN!P474="BRAK kol.7","BRAK BADAŃ",NN!P474))</f>
        <v>0</v>
      </c>
      <c r="AK472" s="225">
        <f>IF(NN!AC474="",0,IF(NN!AC474="BRAK kol.7","BRAK BADAŃ",NN!AC474))</f>
        <v>0</v>
      </c>
      <c r="BJ472" s="414" t="str">
        <f>IF(AND(BL472=1,BM472=1,SUMIF($C472:$C$525,$C472,$AK472:$AK$525)=$AK472),$AK472,IF($BO472&gt;0,$BO472,IF(AND(COUNTIF($C$11:$C471,$C472)&gt;=1,COUNTIF($D471:$D471,$D472)&gt;=1),"",IF(AND(SUMIF($C472:$C$525,$C472,$AK472:$AK$525)&gt;=$AK472,SUMIF($D472:$D$525,$D472,$AK472:$AK$525)&gt;=$AK472),SUMIF($C472:$C$525,$C472,$AK472:$AK$525),""))))</f>
        <v/>
      </c>
      <c r="BL472" s="409">
        <f>COUNTIFS('ZASOBY N'!$B471:$B$525,'ZASOBY N'!$B471,'ZASOBY N'!$C471:'ZASOBY N'!$C$525,'ZASOBY N'!$C471,'ZASOBY N'!$D471:'ZASOBY N'!$D$525,'ZASOBY N'!$D471,'ZASOBY N'!$H471:'ZASOBY N'!$H$525,'ZASOBY N'!$H471 )</f>
        <v>0</v>
      </c>
      <c r="BM472" s="410">
        <f>COUNTIFS('ZASOBY N'!$B$10:$B471,'ZASOBY N'!$B471,'ZASOBY N'!$C$10:'ZASOBY N'!$C471,'ZASOBY N'!$C471,'ZASOBY N'!$D$10:'ZASOBY N'!$D471,'ZASOBY N'!$D471,'ZASOBY N'!$H$10:'ZASOBY N'!$H471,'ZASOBY N'!$H471 )</f>
        <v>0</v>
      </c>
      <c r="BN472" s="411">
        <f t="shared" si="168"/>
        <v>0</v>
      </c>
      <c r="BO472" s="412">
        <f t="shared" si="169"/>
        <v>0</v>
      </c>
      <c r="BP472" s="94" t="str">
        <f t="shared" si="170"/>
        <v/>
      </c>
      <c r="BQ472" s="414" t="str">
        <f>IF(AND(BS472=1,BT472=1,SUMIF($C472:$C$525,$C472,$AJ472:$AJ$525)=$AJ472),$AJ472,IF($BV472&gt;0,$BV472,IF(AND(COUNTIF($C$11:$C471,$C472)&gt;=1,COUNTIF($D471:$D471,$D472)&gt;=1),"",IF(AND(SUMIF($C472:$C$525,$C472,$AJ472:$AJ$525)&gt;$AJ472,SUMIF($D472:$D$525,$D472,$AJ472:$AJ$525)&gt;$AJ472),SUMIF($C472:$C$525,$C472,$AJ472:$AJ$525),""))))</f>
        <v/>
      </c>
      <c r="BS472" s="409">
        <f>COUNTIFS('ZASOBY N'!$B471:$B$525,'ZASOBY N'!$B471,'ZASOBY N'!$C471:'ZASOBY N'!$C$525,'ZASOBY N'!$C471,'ZASOBY N'!$D471:'ZASOBY N'!$D$525,'ZASOBY N'!$D471,'ZASOBY N'!$H471:'ZASOBY N'!$H$525,'ZASOBY N'!$H471 )</f>
        <v>0</v>
      </c>
      <c r="BT472" s="410">
        <f>COUNTIFS('ZASOBY N'!$B$10:$B471,'ZASOBY N'!$B471,'ZASOBY N'!$C$10:'ZASOBY N'!$C471,'ZASOBY N'!$C471,'ZASOBY N'!$D$10:'ZASOBY N'!$D471,'ZASOBY N'!$D471,'ZASOBY N'!$H$10:'ZASOBY N'!$H471,'ZASOBY N'!$H471 )</f>
        <v>0</v>
      </c>
      <c r="BU472" s="411">
        <f t="shared" si="171"/>
        <v>0</v>
      </c>
      <c r="BV472" s="412">
        <f t="shared" si="172"/>
        <v>0</v>
      </c>
      <c r="BW472" s="94" t="s">
        <v>499</v>
      </c>
      <c r="BX472" s="414" t="str">
        <f>IF(AND(BZ472=1,CA472=1,SUMIF($C472:$C$525,$C472,$AI472:$AI$525)=$AI472),$AI472,IF($CC472&gt;0,$CC472,IF(AND(COUNTIF($C$11:$C471,$C472)&gt;=1,COUNTIF($D471:$D471,$D472)&gt;=1),"",IF(AND(SUMIF($C472:$C$525,$C472,$AI472:$AI$525)&gt;$AI472,SUMIF($D472:$D$525,$D472,$AI472:$AI$525)&gt;$IG472),_xlfn.AGGREGATE(14,4,$CB$11:$CB$31*($C$11:$C$31=$C472),1),""))))</f>
        <v/>
      </c>
      <c r="BZ472" s="409">
        <f>COUNTIFS('ZASOBY N'!$B471:$B$525,'ZASOBY N'!$B471,'ZASOBY N'!$C471:'ZASOBY N'!$C$525,'ZASOBY N'!$C471,'ZASOBY N'!$D471:'ZASOBY N'!$D$525,'ZASOBY N'!$D471,'ZASOBY N'!$H471:'ZASOBY N'!$H$525,'ZASOBY N'!$H471 )</f>
        <v>0</v>
      </c>
      <c r="CA472" s="410">
        <f>COUNTIFS('ZASOBY N'!$B$10:$B471,'ZASOBY N'!$B471,'ZASOBY N'!$C$10:'ZASOBY N'!$C471,'ZASOBY N'!$C471,'ZASOBY N'!$D$10:'ZASOBY N'!$D471,'ZASOBY N'!$D471,'ZASOBY N'!$H$10:'ZASOBY N'!$H471,'ZASOBY N'!$H471 )</f>
        <v>0</v>
      </c>
      <c r="CB472" s="411">
        <f t="shared" si="173"/>
        <v>0</v>
      </c>
      <c r="CC472" s="412">
        <f t="shared" si="174"/>
        <v>0</v>
      </c>
      <c r="CE472" s="414" t="str">
        <f>IF(AND(CG472=1,CH472=1,SUMIF($C472:$C$525,$C472,$AH472:$AH$525)=$AH472),$AH472,IF($CJ472&gt;0,$CJ472,IF(AND(COUNTIF($C$11:$C471,$C472)&gt;=1,COUNTIF($D471:$D471,$D472)&gt;=1),"",IF(AND(SUMIF($C472:$C$525,$C472,$AH472:$AH$525)&gt;$AH472,SUMIF($D472:$D$525,$D472,$AH472:$AH$525)&gt;$AH472),_xlfn.AGGREGATE(14,4,$CI$11:$CI$31*($C$11:$C$31=$C472),1),""))))</f>
        <v/>
      </c>
      <c r="CG472" s="409">
        <f>COUNTIFS('ZASOBY N'!$B471:$B$525,'ZASOBY N'!$B471,'ZASOBY N'!$C471:'ZASOBY N'!$C$525,'ZASOBY N'!$C471,'ZASOBY N'!$D471:'ZASOBY N'!$D$525,'ZASOBY N'!$D471,'ZASOBY N'!$H471:'ZASOBY N'!$H$525,'ZASOBY N'!$H471 )</f>
        <v>0</v>
      </c>
      <c r="CH472" s="410">
        <f>COUNTIFS('ZASOBY N'!$B$10:$B471,'ZASOBY N'!$B471,'ZASOBY N'!$C$10:'ZASOBY N'!$C471,'ZASOBY N'!$C471,'ZASOBY N'!$D$10:'ZASOBY N'!$D471,'ZASOBY N'!$D471,'ZASOBY N'!$H$10:'ZASOBY N'!$H471,'ZASOBY N'!$H471 )</f>
        <v>0</v>
      </c>
      <c r="CI472" s="411">
        <f t="shared" si="175"/>
        <v>0</v>
      </c>
      <c r="CJ472" s="412">
        <f t="shared" si="176"/>
        <v>0</v>
      </c>
      <c r="CL472" s="414" t="str">
        <f>IF(AND(CN472=1,CO472=1,SUMIF($C472:$C$525,$C472,$AG472:$AG$525)=$AG472),$AG472,IF($CQ472&gt;0,$CQ472,IF(AND(COUNTIF($C$11:$C471,$C472)&gt;=1,COUNTIF($D471:$D471,$D472)&gt;=1),"",IF(AND(SUMIF($C472:$C$525,$C472,$AG472:$AG$525)&gt;$AG472,SUMIF($D472:$D$525,$D472,$AG472:$AG$525)&gt;$AG472),_xlfn.AGGREGATE(14,4,$CP$11:$CP$31*($C$11:$C$31=$C472),1),""))))</f>
        <v/>
      </c>
      <c r="CN472" s="409">
        <f>COUNTIFS('ZASOBY N'!$B471:$B$525,'ZASOBY N'!$B471,'ZASOBY N'!$C471:'ZASOBY N'!$C$525,'ZASOBY N'!$C471,'ZASOBY N'!$D471:'ZASOBY N'!$D$525,'ZASOBY N'!$D471,'ZASOBY N'!$H471:'ZASOBY N'!$H$525,'ZASOBY N'!$H471 )</f>
        <v>0</v>
      </c>
      <c r="CO472" s="410">
        <f>COUNTIFS('ZASOBY N'!$B$10:$B471,'ZASOBY N'!$B471,'ZASOBY N'!$C$10:'ZASOBY N'!$C471,'ZASOBY N'!$C471,'ZASOBY N'!$D$10:'ZASOBY N'!$D471,'ZASOBY N'!$D471,'ZASOBY N'!$H$10:'ZASOBY N'!$H471,'ZASOBY N'!$H471 )</f>
        <v>0</v>
      </c>
      <c r="CP472" s="411">
        <f t="shared" si="177"/>
        <v>0</v>
      </c>
      <c r="CQ472" s="412">
        <f t="shared" si="178"/>
        <v>0</v>
      </c>
      <c r="CS472" s="414" t="str">
        <f>IF(AND(CU472=1,CV472=1,SUMIF($C472:$C$525,$C472,$AF472:$AF$525)=$AF472),$AF472,IF($CX472&gt;0,$CX472,IF(AND(COUNTIF($C$11:$C471,$C472)&gt;=1,COUNTIF($D471:$D471,$D472)&gt;=1),"",IF(AND(SUMIF($C472:$C$525,$C472,$AF472:$AF$525)&gt;$AF472,SUMIF($D472:$D$525,$D472,$AF472:$AF$525)&gt;$AF472),_xlfn.AGGREGATE(14,4,$CW$11:$CW$31*($C$11:$C$31=$C472),1),""))))</f>
        <v/>
      </c>
      <c r="CU472" s="409">
        <f>COUNTIFS('ZASOBY N'!$B471:$B$525,'ZASOBY N'!$B471,'ZASOBY N'!$C471:'ZASOBY N'!$C$525,'ZASOBY N'!$C471,'ZASOBY N'!$D471:'ZASOBY N'!$D$525,'ZASOBY N'!$D471,'ZASOBY N'!$H471:'ZASOBY N'!$H$525,'ZASOBY N'!$H471 )</f>
        <v>0</v>
      </c>
      <c r="CV472" s="410">
        <f>COUNTIFS('ZASOBY N'!$B$10:$B471,'ZASOBY N'!$B471,'ZASOBY N'!$C$10:'ZASOBY N'!$C471,'ZASOBY N'!$C471,'ZASOBY N'!$D$10:'ZASOBY N'!$D471,'ZASOBY N'!$D471,'ZASOBY N'!$H$10:'ZASOBY N'!$H471,'ZASOBY N'!$H471 )</f>
        <v>0</v>
      </c>
      <c r="CW472" s="411">
        <f t="shared" si="179"/>
        <v>0</v>
      </c>
      <c r="CX472" s="412">
        <f t="shared" si="180"/>
        <v>0</v>
      </c>
      <c r="CZ472" s="414" t="str">
        <f>IF(AND(DB472=1,DC472=1,SUMIF($C472:$C$525,$C472,$AE472:$AE$525)=$AE472),$AE472,IF($DE472&gt;0,$DE472,IF(AND(COUNTIF($C$11:$C471,$C472)&gt;=1,COUNTIF($D471:$D471,$D472)&gt;=1),"",IF(AND(SUMIF($C472:$C$525,$C472,$AE472:$AE$525)&gt;$AE472,SUMIF($D472:$D$525,$D472,$AE472:$AE$525)&gt;$AE472),_xlfn.AGGREGATE(14,4,$DD$11:$DD$31*($C$11:$C$31=$C472),1),""))))</f>
        <v/>
      </c>
      <c r="DB472" s="409">
        <f>COUNTIFS('ZASOBY N'!$B471:$B$525,'ZASOBY N'!$B471,'ZASOBY N'!$C471:'ZASOBY N'!$C$525,'ZASOBY N'!$C471,'ZASOBY N'!$D471:'ZASOBY N'!$D$525,'ZASOBY N'!$D471,'ZASOBY N'!$H471:'ZASOBY N'!$H$525,'ZASOBY N'!$H471 )</f>
        <v>0</v>
      </c>
      <c r="DC472" s="410">
        <f>COUNTIFS('ZASOBY N'!$B$10:$B471,'ZASOBY N'!$B471,'ZASOBY N'!$C$10:'ZASOBY N'!$C471,'ZASOBY N'!$C471,'ZASOBY N'!$D$10:'ZASOBY N'!$D471,'ZASOBY N'!$D471,'ZASOBY N'!$H$10:'ZASOBY N'!$H471,'ZASOBY N'!$H471 )</f>
        <v>0</v>
      </c>
      <c r="DD472" s="411">
        <f t="shared" si="181"/>
        <v>0</v>
      </c>
      <c r="DE472" s="412">
        <f t="shared" si="182"/>
        <v>0</v>
      </c>
      <c r="DF472" s="399" t="str">
        <f>IF(AND(DI472=1,DJ472=1,SUMIF($C472:$C$525,$C472,$AD472:$AD$525)=$AD472),$AD472,IF($DL472&gt;0,$DL472,IF(B472="","",IF(AND(COUNTIF($C$11:$C471,$C472)&gt;=1,COUNTIF($D471:$D471,$D472)&gt;=1,COUNTIF($Z469:$Z471,$C472)=0),"",IF(AND(COUNTIF($C$11:$C471,$C472)&gt;=1,COUNTIF($D471:$D471,$D472)&gt;=1),"UJĘTO WYŻEJ",IF(AND(SUMIF($C472:$C$525,$C472,$AD472:$AD$525)&gt;$AD472,SUMIF($D472:$D$525,$D472,$AD472:$AD$525)&gt;$AD472),_xlfn.AGGREGATE(14,4,$DK$11:$DK$31*($C$11:$C$31=$C472),1),""))))))</f>
        <v/>
      </c>
      <c r="DG472" s="414" t="str">
        <f>IF(AND(DI472=1,DJ472=1,SUMIF($C472:$C$525,$C472,$AD472:$AD$525)=$AD472),$AD472,IF($DL472&gt;0,$DL472,IF(AND(COUNTIF($C$11:$C471,$C472)&gt;=1,COUNTIF($D471:$D471,$D472)&gt;=1),"",IF(AND(SUMIF($C472:$C$525,$C472,$AD472:$AD$525)&gt;$AD472,SUMIF($D472:$D$525,$D472,$AD472:$AD$525)&gt;$AD472),_xlfn.AGGREGATE(14,4,$DK$11:$DK$31*($C$11:$C$31=$C472),1),""))))</f>
        <v/>
      </c>
      <c r="DI472" s="409">
        <f>COUNTIFS('ZASOBY N'!$B471:$B$525,'ZASOBY N'!$B471,'ZASOBY N'!$C471:'ZASOBY N'!$C$525,'ZASOBY N'!$C471,'ZASOBY N'!$D471:'ZASOBY N'!$D$525,'ZASOBY N'!$D471,'ZASOBY N'!$H471:'ZASOBY N'!$H$525,'ZASOBY N'!$H471 )</f>
        <v>0</v>
      </c>
      <c r="DJ472" s="410">
        <f>COUNTIFS('ZASOBY N'!$B$10:$B471,'ZASOBY N'!$B471,'ZASOBY N'!$C$10:'ZASOBY N'!$C471,'ZASOBY N'!$C471,'ZASOBY N'!$D$10:'ZASOBY N'!$D471,'ZASOBY N'!$D471,'ZASOBY N'!$H$10:'ZASOBY N'!$H471,'ZASOBY N'!$H471 )</f>
        <v>0</v>
      </c>
      <c r="DK472" s="411">
        <f t="shared" si="183"/>
        <v>0</v>
      </c>
      <c r="DL472" s="412">
        <f t="shared" si="184"/>
        <v>0</v>
      </c>
    </row>
    <row r="473" spans="1:116" ht="18.899999999999999" customHeight="1" x14ac:dyDescent="0.3">
      <c r="A473" s="219"/>
      <c r="B473" s="152" t="str">
        <f>IF('ZASOBY N'!A472="","",'ZASOBY N'!A472)</f>
        <v/>
      </c>
      <c r="C473" s="462" t="str">
        <f>IF('ZASOBY N'!C472="","",'ZASOBY N'!C472)</f>
        <v/>
      </c>
      <c r="D473" s="137" t="str">
        <f>IF('ZASOBY N'!B472="","",'ZASOBY N'!B472)</f>
        <v/>
      </c>
      <c r="E473" s="138"/>
      <c r="F473" s="356" t="str">
        <f>IF('ZASOBY N'!D472="","",'ZASOBY N'!D472)</f>
        <v/>
      </c>
      <c r="G473" s="220" t="str">
        <f>IF('ZASOBY N'!G472="","",'ZASOBY N'!G472)</f>
        <v/>
      </c>
      <c r="H473" s="221" t="str">
        <f>IF('ZASOBY N'!F472="","",'ZASOBY N'!F472)</f>
        <v/>
      </c>
      <c r="I473" s="221" t="str">
        <f>IF('ZASOBY N'!G472="","",'ZASOBY N'!G472)</f>
        <v/>
      </c>
      <c r="J473" s="221" t="str">
        <f>IF('ZASOBY N'!H472="","",'ZASOBY N'!H472)</f>
        <v/>
      </c>
      <c r="K473" s="214">
        <v>0</v>
      </c>
      <c r="L473" s="214">
        <v>0</v>
      </c>
      <c r="M473" s="214">
        <v>0</v>
      </c>
      <c r="N473" s="222" t="str">
        <f>IF('ZASOBY N'!BD472="x","",IF(W473="","",'ZASOBY N'!E472))</f>
        <v/>
      </c>
      <c r="O473" s="223">
        <v>0</v>
      </c>
      <c r="P473" s="223">
        <v>0</v>
      </c>
      <c r="Q473" s="226" t="str">
        <f>IF($N473="","",'UPR BILANS N'!G473*'UPR BILANS N'!N473)</f>
        <v/>
      </c>
      <c r="R473" s="225" t="str">
        <f>IF($N473="","",'ZASOBY N'!O472)</f>
        <v/>
      </c>
      <c r="S473" s="225" t="str">
        <f>IF($N473="","",IF('ZASOBY N'!Q472="",0,'ZASOBY N'!Q472))</f>
        <v/>
      </c>
      <c r="T473" s="225" t="str">
        <f>IF($N473="","",'ZASOBY N'!V472)</f>
        <v/>
      </c>
      <c r="U473" s="225" t="str">
        <f>IF($N473="","",IF('ZASOBY N'!AG472="",0,'ZASOBY N'!AG472))</f>
        <v/>
      </c>
      <c r="V473" s="225" t="str">
        <f>IF($N473="","",IF(NN!P475="",0,NN!P475))</f>
        <v/>
      </c>
      <c r="W473" s="225" t="str">
        <f t="shared" si="162"/>
        <v/>
      </c>
      <c r="X473" s="226" t="str">
        <f t="shared" si="165"/>
        <v/>
      </c>
      <c r="Y473" s="225" t="str">
        <f>IF('ZASOBY N'!AU472="","",IF(C473&lt;&gt;C472,'ZASOBY N'!AU472,IF(D473&lt;&gt;D472,'ZASOBY N'!AU472,IF(F473&lt;&gt;F472,'ZASOBY N'!AU472,IF(G473&lt;&gt;G472,'ZASOBY N'!AU472,IF(J473&lt;&gt;J472,'ZASOBY N'!AU472,IF(NN!AC475="","",IF(AND(C472=C473,H472=H473,J472=J473,NN!AC475&gt;0),"",IF(AND(C473=C474,H473=DO471,NN!CW473&gt;0),'ZASOBY N'!AU472,'ZASOBY N'!AU472)))))))))</f>
        <v/>
      </c>
      <c r="Z473" s="225" t="str">
        <f t="shared" si="163"/>
        <v/>
      </c>
      <c r="AA473" s="227" t="str">
        <f t="shared" si="167"/>
        <v/>
      </c>
      <c r="AB473" s="400" t="str">
        <f t="shared" si="164"/>
        <v/>
      </c>
      <c r="AC473" s="228" t="str">
        <f t="shared" si="166"/>
        <v/>
      </c>
      <c r="AD473" s="222">
        <f>IF(B473="",0,IF(F473="",0,INDEX(POBRANIE_!$B$6:$F$101,MATCH('UPR BILANS N'!$F473,POBRANIE_!$A$6:$A$101,0),2)))</f>
        <v>0</v>
      </c>
      <c r="AE473" s="224">
        <f>IF(OR('ZASOBY N'!G472="",'ZASOBY N'!E472=""),0,IF(B473="",0,'ZASOBY N'!G472*'ZASOBY N'!E472))</f>
        <v>0</v>
      </c>
      <c r="AF473" s="225">
        <f>IF('ZASOBY N'!O472="",0,'ZASOBY N'!O472)</f>
        <v>0</v>
      </c>
      <c r="AG473" s="225">
        <f>IF('ZASOBY N'!Q472="",0,'ZASOBY N'!Q472)</f>
        <v>0</v>
      </c>
      <c r="AH473" s="225">
        <f>IF('ZASOBY N'!V472="",0,'ZASOBY N'!V472)</f>
        <v>0</v>
      </c>
      <c r="AI473" s="225">
        <f>IF('ZASOBY N'!AG472="",0,'ZASOBY N'!AG472)</f>
        <v>0</v>
      </c>
      <c r="AJ473" s="225">
        <f>IF(NN!P475="",0,IF(NN!P475="BRAK kol.7","BRAK BADAŃ",NN!P475))</f>
        <v>0</v>
      </c>
      <c r="AK473" s="225">
        <f>IF(NN!AC475="",0,IF(NN!AC475="BRAK kol.7","BRAK BADAŃ",NN!AC475))</f>
        <v>0</v>
      </c>
      <c r="BJ473" s="414" t="str">
        <f>IF(AND(BL473=1,BM473=1,SUMIF($C473:$C$525,$C473,$AK473:$AK$525)=$AK473),$AK473,IF($BO473&gt;0,$BO473,IF(AND(COUNTIF($C$11:$C472,$C473)&gt;=1,COUNTIF($D472:$D472,$D473)&gt;=1),"",IF(AND(SUMIF($C473:$C$525,$C473,$AK473:$AK$525)&gt;=$AK473,SUMIF($D473:$D$525,$D473,$AK473:$AK$525)&gt;=$AK473),SUMIF($C473:$C$525,$C473,$AK473:$AK$525),""))))</f>
        <v/>
      </c>
      <c r="BL473" s="409">
        <f>COUNTIFS('ZASOBY N'!$B472:$B$525,'ZASOBY N'!$B472,'ZASOBY N'!$C472:'ZASOBY N'!$C$525,'ZASOBY N'!$C472,'ZASOBY N'!$D472:'ZASOBY N'!$D$525,'ZASOBY N'!$D472,'ZASOBY N'!$H472:'ZASOBY N'!$H$525,'ZASOBY N'!$H472 )</f>
        <v>0</v>
      </c>
      <c r="BM473" s="410">
        <f>COUNTIFS('ZASOBY N'!$B$10:$B472,'ZASOBY N'!$B472,'ZASOBY N'!$C$10:'ZASOBY N'!$C472,'ZASOBY N'!$C472,'ZASOBY N'!$D$10:'ZASOBY N'!$D472,'ZASOBY N'!$D472,'ZASOBY N'!$H$10:'ZASOBY N'!$H472,'ZASOBY N'!$H472 )</f>
        <v>0</v>
      </c>
      <c r="BN473" s="411">
        <f t="shared" si="168"/>
        <v>0</v>
      </c>
      <c r="BO473" s="412">
        <f t="shared" si="169"/>
        <v>0</v>
      </c>
      <c r="BP473" s="94" t="str">
        <f t="shared" si="170"/>
        <v/>
      </c>
      <c r="BQ473" s="414" t="str">
        <f>IF(AND(BS473=1,BT473=1,SUMIF($C473:$C$525,$C473,$AJ473:$AJ$525)=$AJ473),$AJ473,IF($BV473&gt;0,$BV473,IF(AND(COUNTIF($C$11:$C472,$C473)&gt;=1,COUNTIF($D472:$D472,$D473)&gt;=1),"",IF(AND(SUMIF($C473:$C$525,$C473,$AJ473:$AJ$525)&gt;$AJ473,SUMIF($D473:$D$525,$D473,$AJ473:$AJ$525)&gt;$AJ473),SUMIF($C473:$C$525,$C473,$AJ473:$AJ$525),""))))</f>
        <v/>
      </c>
      <c r="BS473" s="409">
        <f>COUNTIFS('ZASOBY N'!$B472:$B$525,'ZASOBY N'!$B472,'ZASOBY N'!$C472:'ZASOBY N'!$C$525,'ZASOBY N'!$C472,'ZASOBY N'!$D472:'ZASOBY N'!$D$525,'ZASOBY N'!$D472,'ZASOBY N'!$H472:'ZASOBY N'!$H$525,'ZASOBY N'!$H472 )</f>
        <v>0</v>
      </c>
      <c r="BT473" s="410">
        <f>COUNTIFS('ZASOBY N'!$B$10:$B472,'ZASOBY N'!$B472,'ZASOBY N'!$C$10:'ZASOBY N'!$C472,'ZASOBY N'!$C472,'ZASOBY N'!$D$10:'ZASOBY N'!$D472,'ZASOBY N'!$D472,'ZASOBY N'!$H$10:'ZASOBY N'!$H472,'ZASOBY N'!$H472 )</f>
        <v>0</v>
      </c>
      <c r="BU473" s="411">
        <f t="shared" si="171"/>
        <v>0</v>
      </c>
      <c r="BV473" s="412">
        <f t="shared" si="172"/>
        <v>0</v>
      </c>
      <c r="BW473" s="94" t="s">
        <v>499</v>
      </c>
      <c r="BX473" s="414" t="str">
        <f>IF(AND(BZ473=1,CA473=1,SUMIF($C473:$C$525,$C473,$AI473:$AI$525)=$AI473),$AI473,IF($CC473&gt;0,$CC473,IF(AND(COUNTIF($C$11:$C472,$C473)&gt;=1,COUNTIF($D472:$D472,$D473)&gt;=1),"",IF(AND(SUMIF($C473:$C$525,$C473,$AI473:$AI$525)&gt;$AI473,SUMIF($D473:$D$525,$D473,$AI473:$AI$525)&gt;$IG473),_xlfn.AGGREGATE(14,4,$CB$11:$CB$31*($C$11:$C$31=$C473),1),""))))</f>
        <v/>
      </c>
      <c r="BZ473" s="409">
        <f>COUNTIFS('ZASOBY N'!$B472:$B$525,'ZASOBY N'!$B472,'ZASOBY N'!$C472:'ZASOBY N'!$C$525,'ZASOBY N'!$C472,'ZASOBY N'!$D472:'ZASOBY N'!$D$525,'ZASOBY N'!$D472,'ZASOBY N'!$H472:'ZASOBY N'!$H$525,'ZASOBY N'!$H472 )</f>
        <v>0</v>
      </c>
      <c r="CA473" s="410">
        <f>COUNTIFS('ZASOBY N'!$B$10:$B472,'ZASOBY N'!$B472,'ZASOBY N'!$C$10:'ZASOBY N'!$C472,'ZASOBY N'!$C472,'ZASOBY N'!$D$10:'ZASOBY N'!$D472,'ZASOBY N'!$D472,'ZASOBY N'!$H$10:'ZASOBY N'!$H472,'ZASOBY N'!$H472 )</f>
        <v>0</v>
      </c>
      <c r="CB473" s="411">
        <f t="shared" si="173"/>
        <v>0</v>
      </c>
      <c r="CC473" s="412">
        <f t="shared" si="174"/>
        <v>0</v>
      </c>
      <c r="CE473" s="414" t="str">
        <f>IF(AND(CG473=1,CH473=1,SUMIF($C473:$C$525,$C473,$AH473:$AH$525)=$AH473),$AH473,IF($CJ473&gt;0,$CJ473,IF(AND(COUNTIF($C$11:$C472,$C473)&gt;=1,COUNTIF($D472:$D472,$D473)&gt;=1),"",IF(AND(SUMIF($C473:$C$525,$C473,$AH473:$AH$525)&gt;$AH473,SUMIF($D473:$D$525,$D473,$AH473:$AH$525)&gt;$AH473),_xlfn.AGGREGATE(14,4,$CI$11:$CI$31*($C$11:$C$31=$C473),1),""))))</f>
        <v/>
      </c>
      <c r="CG473" s="409">
        <f>COUNTIFS('ZASOBY N'!$B472:$B$525,'ZASOBY N'!$B472,'ZASOBY N'!$C472:'ZASOBY N'!$C$525,'ZASOBY N'!$C472,'ZASOBY N'!$D472:'ZASOBY N'!$D$525,'ZASOBY N'!$D472,'ZASOBY N'!$H472:'ZASOBY N'!$H$525,'ZASOBY N'!$H472 )</f>
        <v>0</v>
      </c>
      <c r="CH473" s="410">
        <f>COUNTIFS('ZASOBY N'!$B$10:$B472,'ZASOBY N'!$B472,'ZASOBY N'!$C$10:'ZASOBY N'!$C472,'ZASOBY N'!$C472,'ZASOBY N'!$D$10:'ZASOBY N'!$D472,'ZASOBY N'!$D472,'ZASOBY N'!$H$10:'ZASOBY N'!$H472,'ZASOBY N'!$H472 )</f>
        <v>0</v>
      </c>
      <c r="CI473" s="411">
        <f t="shared" si="175"/>
        <v>0</v>
      </c>
      <c r="CJ473" s="412">
        <f t="shared" si="176"/>
        <v>0</v>
      </c>
      <c r="CL473" s="414" t="str">
        <f>IF(AND(CN473=1,CO473=1,SUMIF($C473:$C$525,$C473,$AG473:$AG$525)=$AG473),$AG473,IF($CQ473&gt;0,$CQ473,IF(AND(COUNTIF($C$11:$C472,$C473)&gt;=1,COUNTIF($D472:$D472,$D473)&gt;=1),"",IF(AND(SUMIF($C473:$C$525,$C473,$AG473:$AG$525)&gt;$AG473,SUMIF($D473:$D$525,$D473,$AG473:$AG$525)&gt;$AG473),_xlfn.AGGREGATE(14,4,$CP$11:$CP$31*($C$11:$C$31=$C473),1),""))))</f>
        <v/>
      </c>
      <c r="CN473" s="409">
        <f>COUNTIFS('ZASOBY N'!$B472:$B$525,'ZASOBY N'!$B472,'ZASOBY N'!$C472:'ZASOBY N'!$C$525,'ZASOBY N'!$C472,'ZASOBY N'!$D472:'ZASOBY N'!$D$525,'ZASOBY N'!$D472,'ZASOBY N'!$H472:'ZASOBY N'!$H$525,'ZASOBY N'!$H472 )</f>
        <v>0</v>
      </c>
      <c r="CO473" s="410">
        <f>COUNTIFS('ZASOBY N'!$B$10:$B472,'ZASOBY N'!$B472,'ZASOBY N'!$C$10:'ZASOBY N'!$C472,'ZASOBY N'!$C472,'ZASOBY N'!$D$10:'ZASOBY N'!$D472,'ZASOBY N'!$D472,'ZASOBY N'!$H$10:'ZASOBY N'!$H472,'ZASOBY N'!$H472 )</f>
        <v>0</v>
      </c>
      <c r="CP473" s="411">
        <f t="shared" si="177"/>
        <v>0</v>
      </c>
      <c r="CQ473" s="412">
        <f t="shared" si="178"/>
        <v>0</v>
      </c>
      <c r="CS473" s="414" t="str">
        <f>IF(AND(CU473=1,CV473=1,SUMIF($C473:$C$525,$C473,$AF473:$AF$525)=$AF473),$AF473,IF($CX473&gt;0,$CX473,IF(AND(COUNTIF($C$11:$C472,$C473)&gt;=1,COUNTIF($D472:$D472,$D473)&gt;=1),"",IF(AND(SUMIF($C473:$C$525,$C473,$AF473:$AF$525)&gt;$AF473,SUMIF($D473:$D$525,$D473,$AF473:$AF$525)&gt;$AF473),_xlfn.AGGREGATE(14,4,$CW$11:$CW$31*($C$11:$C$31=$C473),1),""))))</f>
        <v/>
      </c>
      <c r="CU473" s="409">
        <f>COUNTIFS('ZASOBY N'!$B472:$B$525,'ZASOBY N'!$B472,'ZASOBY N'!$C472:'ZASOBY N'!$C$525,'ZASOBY N'!$C472,'ZASOBY N'!$D472:'ZASOBY N'!$D$525,'ZASOBY N'!$D472,'ZASOBY N'!$H472:'ZASOBY N'!$H$525,'ZASOBY N'!$H472 )</f>
        <v>0</v>
      </c>
      <c r="CV473" s="410">
        <f>COUNTIFS('ZASOBY N'!$B$10:$B472,'ZASOBY N'!$B472,'ZASOBY N'!$C$10:'ZASOBY N'!$C472,'ZASOBY N'!$C472,'ZASOBY N'!$D$10:'ZASOBY N'!$D472,'ZASOBY N'!$D472,'ZASOBY N'!$H$10:'ZASOBY N'!$H472,'ZASOBY N'!$H472 )</f>
        <v>0</v>
      </c>
      <c r="CW473" s="411">
        <f t="shared" si="179"/>
        <v>0</v>
      </c>
      <c r="CX473" s="412">
        <f t="shared" si="180"/>
        <v>0</v>
      </c>
      <c r="CZ473" s="414" t="str">
        <f>IF(AND(DB473=1,DC473=1,SUMIF($C473:$C$525,$C473,$AE473:$AE$525)=$AE473),$AE473,IF($DE473&gt;0,$DE473,IF(AND(COUNTIF($C$11:$C472,$C473)&gt;=1,COUNTIF($D472:$D472,$D473)&gt;=1),"",IF(AND(SUMIF($C473:$C$525,$C473,$AE473:$AE$525)&gt;$AE473,SUMIF($D473:$D$525,$D473,$AE473:$AE$525)&gt;$AE473),_xlfn.AGGREGATE(14,4,$DD$11:$DD$31*($C$11:$C$31=$C473),1),""))))</f>
        <v/>
      </c>
      <c r="DB473" s="409">
        <f>COUNTIFS('ZASOBY N'!$B472:$B$525,'ZASOBY N'!$B472,'ZASOBY N'!$C472:'ZASOBY N'!$C$525,'ZASOBY N'!$C472,'ZASOBY N'!$D472:'ZASOBY N'!$D$525,'ZASOBY N'!$D472,'ZASOBY N'!$H472:'ZASOBY N'!$H$525,'ZASOBY N'!$H472 )</f>
        <v>0</v>
      </c>
      <c r="DC473" s="410">
        <f>COUNTIFS('ZASOBY N'!$B$10:$B472,'ZASOBY N'!$B472,'ZASOBY N'!$C$10:'ZASOBY N'!$C472,'ZASOBY N'!$C472,'ZASOBY N'!$D$10:'ZASOBY N'!$D472,'ZASOBY N'!$D472,'ZASOBY N'!$H$10:'ZASOBY N'!$H472,'ZASOBY N'!$H472 )</f>
        <v>0</v>
      </c>
      <c r="DD473" s="411">
        <f t="shared" si="181"/>
        <v>0</v>
      </c>
      <c r="DE473" s="412">
        <f t="shared" si="182"/>
        <v>0</v>
      </c>
      <c r="DF473" s="399" t="str">
        <f>IF(AND(DI473=1,DJ473=1,SUMIF($C473:$C$525,$C473,$AD473:$AD$525)=$AD473),$AD473,IF($DL473&gt;0,$DL473,IF(B473="","",IF(AND(COUNTIF($C$11:$C472,$C473)&gt;=1,COUNTIF($D472:$D472,$D473)&gt;=1,COUNTIF($Z470:$Z472,$C473)=0),"",IF(AND(COUNTIF($C$11:$C472,$C473)&gt;=1,COUNTIF($D472:$D472,$D473)&gt;=1),"UJĘTO WYŻEJ",IF(AND(SUMIF($C473:$C$525,$C473,$AD473:$AD$525)&gt;$AD473,SUMIF($D473:$D$525,$D473,$AD473:$AD$525)&gt;$AD473),_xlfn.AGGREGATE(14,4,$DK$11:$DK$31*($C$11:$C$31=$C473),1),""))))))</f>
        <v/>
      </c>
      <c r="DG473" s="414" t="str">
        <f>IF(AND(DI473=1,DJ473=1,SUMIF($C473:$C$525,$C473,$AD473:$AD$525)=$AD473),$AD473,IF($DL473&gt;0,$DL473,IF(AND(COUNTIF($C$11:$C472,$C473)&gt;=1,COUNTIF($D472:$D472,$D473)&gt;=1),"",IF(AND(SUMIF($C473:$C$525,$C473,$AD473:$AD$525)&gt;$AD473,SUMIF($D473:$D$525,$D473,$AD473:$AD$525)&gt;$AD473),_xlfn.AGGREGATE(14,4,$DK$11:$DK$31*($C$11:$C$31=$C473),1),""))))</f>
        <v/>
      </c>
      <c r="DI473" s="409">
        <f>COUNTIFS('ZASOBY N'!$B472:$B$525,'ZASOBY N'!$B472,'ZASOBY N'!$C472:'ZASOBY N'!$C$525,'ZASOBY N'!$C472,'ZASOBY N'!$D472:'ZASOBY N'!$D$525,'ZASOBY N'!$D472,'ZASOBY N'!$H472:'ZASOBY N'!$H$525,'ZASOBY N'!$H472 )</f>
        <v>0</v>
      </c>
      <c r="DJ473" s="410">
        <f>COUNTIFS('ZASOBY N'!$B$10:$B472,'ZASOBY N'!$B472,'ZASOBY N'!$C$10:'ZASOBY N'!$C472,'ZASOBY N'!$C472,'ZASOBY N'!$D$10:'ZASOBY N'!$D472,'ZASOBY N'!$D472,'ZASOBY N'!$H$10:'ZASOBY N'!$H472,'ZASOBY N'!$H472 )</f>
        <v>0</v>
      </c>
      <c r="DK473" s="411">
        <f t="shared" si="183"/>
        <v>0</v>
      </c>
      <c r="DL473" s="412">
        <f t="shared" si="184"/>
        <v>0</v>
      </c>
    </row>
    <row r="474" spans="1:116" ht="18.899999999999999" customHeight="1" x14ac:dyDescent="0.3">
      <c r="A474" s="219"/>
      <c r="B474" s="152" t="str">
        <f>IF('ZASOBY N'!A473="","",'ZASOBY N'!A473)</f>
        <v/>
      </c>
      <c r="C474" s="462" t="str">
        <f>IF('ZASOBY N'!C473="","",'ZASOBY N'!C473)</f>
        <v/>
      </c>
      <c r="D474" s="137" t="str">
        <f>IF('ZASOBY N'!B473="","",'ZASOBY N'!B473)</f>
        <v/>
      </c>
      <c r="E474" s="138"/>
      <c r="F474" s="356" t="str">
        <f>IF('ZASOBY N'!D473="","",'ZASOBY N'!D473)</f>
        <v/>
      </c>
      <c r="G474" s="220" t="str">
        <f>IF('ZASOBY N'!G473="","",'ZASOBY N'!G473)</f>
        <v/>
      </c>
      <c r="H474" s="221" t="str">
        <f>IF('ZASOBY N'!F473="","",'ZASOBY N'!F473)</f>
        <v/>
      </c>
      <c r="I474" s="221" t="str">
        <f>IF('ZASOBY N'!G473="","",'ZASOBY N'!G473)</f>
        <v/>
      </c>
      <c r="J474" s="221" t="str">
        <f>IF('ZASOBY N'!H473="","",'ZASOBY N'!H473)</f>
        <v/>
      </c>
      <c r="K474" s="214">
        <v>0</v>
      </c>
      <c r="L474" s="214">
        <v>0</v>
      </c>
      <c r="M474" s="214">
        <v>0</v>
      </c>
      <c r="N474" s="222" t="str">
        <f>IF('ZASOBY N'!BD473="x","",IF(W474="","",'ZASOBY N'!E473))</f>
        <v/>
      </c>
      <c r="O474" s="223">
        <v>0</v>
      </c>
      <c r="P474" s="223">
        <v>0</v>
      </c>
      <c r="Q474" s="226" t="str">
        <f>IF($N474="","",'UPR BILANS N'!G474*'UPR BILANS N'!N474)</f>
        <v/>
      </c>
      <c r="R474" s="225" t="str">
        <f>IF($N474="","",'ZASOBY N'!O473)</f>
        <v/>
      </c>
      <c r="S474" s="225" t="str">
        <f>IF($N474="","",IF('ZASOBY N'!Q473="",0,'ZASOBY N'!Q473))</f>
        <v/>
      </c>
      <c r="T474" s="225" t="str">
        <f>IF($N474="","",'ZASOBY N'!V473)</f>
        <v/>
      </c>
      <c r="U474" s="225" t="str">
        <f>IF($N474="","",IF('ZASOBY N'!AG473="",0,'ZASOBY N'!AG473))</f>
        <v/>
      </c>
      <c r="V474" s="225" t="str">
        <f>IF($N474="","",IF(NN!P476="",0,NN!P476))</f>
        <v/>
      </c>
      <c r="W474" s="225" t="str">
        <f t="shared" si="162"/>
        <v/>
      </c>
      <c r="X474" s="226" t="str">
        <f t="shared" si="165"/>
        <v/>
      </c>
      <c r="Y474" s="225" t="str">
        <f>IF('ZASOBY N'!AU473="","",IF(C474&lt;&gt;C473,'ZASOBY N'!AU473,IF(D474&lt;&gt;D473,'ZASOBY N'!AU473,IF(F474&lt;&gt;F473,'ZASOBY N'!AU473,IF(G474&lt;&gt;G473,'ZASOBY N'!AU473,IF(J474&lt;&gt;J473,'ZASOBY N'!AU473,IF(NN!AC476="","",IF(AND(C473=C474,H473=H474,J473=J474,NN!AC476&gt;0),"",IF(AND(C474=C475,H474=DO472,NN!CW474&gt;0),'ZASOBY N'!AU473,'ZASOBY N'!AU473)))))))))</f>
        <v/>
      </c>
      <c r="Z474" s="225" t="str">
        <f t="shared" si="163"/>
        <v/>
      </c>
      <c r="AA474" s="227" t="str">
        <f t="shared" si="167"/>
        <v/>
      </c>
      <c r="AB474" s="400" t="str">
        <f t="shared" si="164"/>
        <v/>
      </c>
      <c r="AC474" s="228" t="str">
        <f t="shared" si="166"/>
        <v/>
      </c>
      <c r="AD474" s="222">
        <f>IF(B474="",0,IF(F474="",0,INDEX(POBRANIE_!$B$6:$F$101,MATCH('UPR BILANS N'!$F474,POBRANIE_!$A$6:$A$101,0),2)))</f>
        <v>0</v>
      </c>
      <c r="AE474" s="224">
        <f>IF(OR('ZASOBY N'!G473="",'ZASOBY N'!E473=""),0,IF(B474="",0,'ZASOBY N'!G473*'ZASOBY N'!E473))</f>
        <v>0</v>
      </c>
      <c r="AF474" s="225">
        <f>IF('ZASOBY N'!O473="",0,'ZASOBY N'!O473)</f>
        <v>0</v>
      </c>
      <c r="AG474" s="225">
        <f>IF('ZASOBY N'!Q473="",0,'ZASOBY N'!Q473)</f>
        <v>0</v>
      </c>
      <c r="AH474" s="225">
        <f>IF('ZASOBY N'!V473="",0,'ZASOBY N'!V473)</f>
        <v>0</v>
      </c>
      <c r="AI474" s="225">
        <f>IF('ZASOBY N'!AG473="",0,'ZASOBY N'!AG473)</f>
        <v>0</v>
      </c>
      <c r="AJ474" s="225">
        <f>IF(NN!P476="",0,IF(NN!P476="BRAK kol.7","BRAK BADAŃ",NN!P476))</f>
        <v>0</v>
      </c>
      <c r="AK474" s="225">
        <f>IF(NN!AC476="",0,IF(NN!AC476="BRAK kol.7","BRAK BADAŃ",NN!AC476))</f>
        <v>0</v>
      </c>
      <c r="BJ474" s="414" t="str">
        <f>IF(AND(BL474=1,BM474=1,SUMIF($C474:$C$525,$C474,$AK474:$AK$525)=$AK474),$AK474,IF($BO474&gt;0,$BO474,IF(AND(COUNTIF($C$11:$C473,$C474)&gt;=1,COUNTIF($D473:$D473,$D474)&gt;=1),"",IF(AND(SUMIF($C474:$C$525,$C474,$AK474:$AK$525)&gt;=$AK474,SUMIF($D474:$D$525,$D474,$AK474:$AK$525)&gt;=$AK474),SUMIF($C474:$C$525,$C474,$AK474:$AK$525),""))))</f>
        <v/>
      </c>
      <c r="BL474" s="409">
        <f>COUNTIFS('ZASOBY N'!$B473:$B$525,'ZASOBY N'!$B473,'ZASOBY N'!$C473:'ZASOBY N'!$C$525,'ZASOBY N'!$C473,'ZASOBY N'!$D473:'ZASOBY N'!$D$525,'ZASOBY N'!$D473,'ZASOBY N'!$H473:'ZASOBY N'!$H$525,'ZASOBY N'!$H473 )</f>
        <v>0</v>
      </c>
      <c r="BM474" s="410">
        <f>COUNTIFS('ZASOBY N'!$B$10:$B473,'ZASOBY N'!$B473,'ZASOBY N'!$C$10:'ZASOBY N'!$C473,'ZASOBY N'!$C473,'ZASOBY N'!$D$10:'ZASOBY N'!$D473,'ZASOBY N'!$D473,'ZASOBY N'!$H$10:'ZASOBY N'!$H473,'ZASOBY N'!$H473 )</f>
        <v>0</v>
      </c>
      <c r="BN474" s="411">
        <f t="shared" si="168"/>
        <v>0</v>
      </c>
      <c r="BO474" s="412">
        <f t="shared" si="169"/>
        <v>0</v>
      </c>
      <c r="BP474" s="94" t="str">
        <f t="shared" si="170"/>
        <v/>
      </c>
      <c r="BQ474" s="414" t="str">
        <f>IF(AND(BS474=1,BT474=1,SUMIF($C474:$C$525,$C474,$AJ474:$AJ$525)=$AJ474),$AJ474,IF($BV474&gt;0,$BV474,IF(AND(COUNTIF($C$11:$C473,$C474)&gt;=1,COUNTIF($D473:$D473,$D474)&gt;=1),"",IF(AND(SUMIF($C474:$C$525,$C474,$AJ474:$AJ$525)&gt;$AJ474,SUMIF($D474:$D$525,$D474,$AJ474:$AJ$525)&gt;$AJ474),SUMIF($C474:$C$525,$C474,$AJ474:$AJ$525),""))))</f>
        <v/>
      </c>
      <c r="BS474" s="409">
        <f>COUNTIFS('ZASOBY N'!$B473:$B$525,'ZASOBY N'!$B473,'ZASOBY N'!$C473:'ZASOBY N'!$C$525,'ZASOBY N'!$C473,'ZASOBY N'!$D473:'ZASOBY N'!$D$525,'ZASOBY N'!$D473,'ZASOBY N'!$H473:'ZASOBY N'!$H$525,'ZASOBY N'!$H473 )</f>
        <v>0</v>
      </c>
      <c r="BT474" s="410">
        <f>COUNTIFS('ZASOBY N'!$B$10:$B473,'ZASOBY N'!$B473,'ZASOBY N'!$C$10:'ZASOBY N'!$C473,'ZASOBY N'!$C473,'ZASOBY N'!$D$10:'ZASOBY N'!$D473,'ZASOBY N'!$D473,'ZASOBY N'!$H$10:'ZASOBY N'!$H473,'ZASOBY N'!$H473 )</f>
        <v>0</v>
      </c>
      <c r="BU474" s="411">
        <f t="shared" si="171"/>
        <v>0</v>
      </c>
      <c r="BV474" s="412">
        <f t="shared" si="172"/>
        <v>0</v>
      </c>
      <c r="BW474" s="94" t="s">
        <v>499</v>
      </c>
      <c r="BX474" s="414" t="str">
        <f>IF(AND(BZ474=1,CA474=1,SUMIF($C474:$C$525,$C474,$AI474:$AI$525)=$AI474),$AI474,IF($CC474&gt;0,$CC474,IF(AND(COUNTIF($C$11:$C473,$C474)&gt;=1,COUNTIF($D473:$D473,$D474)&gt;=1),"",IF(AND(SUMIF($C474:$C$525,$C474,$AI474:$AI$525)&gt;$AI474,SUMIF($D474:$D$525,$D474,$AI474:$AI$525)&gt;$IG474),_xlfn.AGGREGATE(14,4,$CB$11:$CB$31*($C$11:$C$31=$C474),1),""))))</f>
        <v/>
      </c>
      <c r="BZ474" s="409">
        <f>COUNTIFS('ZASOBY N'!$B473:$B$525,'ZASOBY N'!$B473,'ZASOBY N'!$C473:'ZASOBY N'!$C$525,'ZASOBY N'!$C473,'ZASOBY N'!$D473:'ZASOBY N'!$D$525,'ZASOBY N'!$D473,'ZASOBY N'!$H473:'ZASOBY N'!$H$525,'ZASOBY N'!$H473 )</f>
        <v>0</v>
      </c>
      <c r="CA474" s="410">
        <f>COUNTIFS('ZASOBY N'!$B$10:$B473,'ZASOBY N'!$B473,'ZASOBY N'!$C$10:'ZASOBY N'!$C473,'ZASOBY N'!$C473,'ZASOBY N'!$D$10:'ZASOBY N'!$D473,'ZASOBY N'!$D473,'ZASOBY N'!$H$10:'ZASOBY N'!$H473,'ZASOBY N'!$H473 )</f>
        <v>0</v>
      </c>
      <c r="CB474" s="411">
        <f t="shared" si="173"/>
        <v>0</v>
      </c>
      <c r="CC474" s="412">
        <f t="shared" si="174"/>
        <v>0</v>
      </c>
      <c r="CE474" s="414" t="str">
        <f>IF(AND(CG474=1,CH474=1,SUMIF($C474:$C$525,$C474,$AH474:$AH$525)=$AH474),$AH474,IF($CJ474&gt;0,$CJ474,IF(AND(COUNTIF($C$11:$C473,$C474)&gt;=1,COUNTIF($D473:$D473,$D474)&gt;=1),"",IF(AND(SUMIF($C474:$C$525,$C474,$AH474:$AH$525)&gt;$AH474,SUMIF($D474:$D$525,$D474,$AH474:$AH$525)&gt;$AH474),_xlfn.AGGREGATE(14,4,$CI$11:$CI$31*($C$11:$C$31=$C474),1),""))))</f>
        <v/>
      </c>
      <c r="CG474" s="409">
        <f>COUNTIFS('ZASOBY N'!$B473:$B$525,'ZASOBY N'!$B473,'ZASOBY N'!$C473:'ZASOBY N'!$C$525,'ZASOBY N'!$C473,'ZASOBY N'!$D473:'ZASOBY N'!$D$525,'ZASOBY N'!$D473,'ZASOBY N'!$H473:'ZASOBY N'!$H$525,'ZASOBY N'!$H473 )</f>
        <v>0</v>
      </c>
      <c r="CH474" s="410">
        <f>COUNTIFS('ZASOBY N'!$B$10:$B473,'ZASOBY N'!$B473,'ZASOBY N'!$C$10:'ZASOBY N'!$C473,'ZASOBY N'!$C473,'ZASOBY N'!$D$10:'ZASOBY N'!$D473,'ZASOBY N'!$D473,'ZASOBY N'!$H$10:'ZASOBY N'!$H473,'ZASOBY N'!$H473 )</f>
        <v>0</v>
      </c>
      <c r="CI474" s="411">
        <f t="shared" si="175"/>
        <v>0</v>
      </c>
      <c r="CJ474" s="412">
        <f t="shared" si="176"/>
        <v>0</v>
      </c>
      <c r="CL474" s="414" t="str">
        <f>IF(AND(CN474=1,CO474=1,SUMIF($C474:$C$525,$C474,$AG474:$AG$525)=$AG474),$AG474,IF($CQ474&gt;0,$CQ474,IF(AND(COUNTIF($C$11:$C473,$C474)&gt;=1,COUNTIF($D473:$D473,$D474)&gt;=1),"",IF(AND(SUMIF($C474:$C$525,$C474,$AG474:$AG$525)&gt;$AG474,SUMIF($D474:$D$525,$D474,$AG474:$AG$525)&gt;$AG474),_xlfn.AGGREGATE(14,4,$CP$11:$CP$31*($C$11:$C$31=$C474),1),""))))</f>
        <v/>
      </c>
      <c r="CN474" s="409">
        <f>COUNTIFS('ZASOBY N'!$B473:$B$525,'ZASOBY N'!$B473,'ZASOBY N'!$C473:'ZASOBY N'!$C$525,'ZASOBY N'!$C473,'ZASOBY N'!$D473:'ZASOBY N'!$D$525,'ZASOBY N'!$D473,'ZASOBY N'!$H473:'ZASOBY N'!$H$525,'ZASOBY N'!$H473 )</f>
        <v>0</v>
      </c>
      <c r="CO474" s="410">
        <f>COUNTIFS('ZASOBY N'!$B$10:$B473,'ZASOBY N'!$B473,'ZASOBY N'!$C$10:'ZASOBY N'!$C473,'ZASOBY N'!$C473,'ZASOBY N'!$D$10:'ZASOBY N'!$D473,'ZASOBY N'!$D473,'ZASOBY N'!$H$10:'ZASOBY N'!$H473,'ZASOBY N'!$H473 )</f>
        <v>0</v>
      </c>
      <c r="CP474" s="411">
        <f t="shared" si="177"/>
        <v>0</v>
      </c>
      <c r="CQ474" s="412">
        <f t="shared" si="178"/>
        <v>0</v>
      </c>
      <c r="CS474" s="414" t="str">
        <f>IF(AND(CU474=1,CV474=1,SUMIF($C474:$C$525,$C474,$AF474:$AF$525)=$AF474),$AF474,IF($CX474&gt;0,$CX474,IF(AND(COUNTIF($C$11:$C473,$C474)&gt;=1,COUNTIF($D473:$D473,$D474)&gt;=1),"",IF(AND(SUMIF($C474:$C$525,$C474,$AF474:$AF$525)&gt;$AF474,SUMIF($D474:$D$525,$D474,$AF474:$AF$525)&gt;$AF474),_xlfn.AGGREGATE(14,4,$CW$11:$CW$31*($C$11:$C$31=$C474),1),""))))</f>
        <v/>
      </c>
      <c r="CU474" s="409">
        <f>COUNTIFS('ZASOBY N'!$B473:$B$525,'ZASOBY N'!$B473,'ZASOBY N'!$C473:'ZASOBY N'!$C$525,'ZASOBY N'!$C473,'ZASOBY N'!$D473:'ZASOBY N'!$D$525,'ZASOBY N'!$D473,'ZASOBY N'!$H473:'ZASOBY N'!$H$525,'ZASOBY N'!$H473 )</f>
        <v>0</v>
      </c>
      <c r="CV474" s="410">
        <f>COUNTIFS('ZASOBY N'!$B$10:$B473,'ZASOBY N'!$B473,'ZASOBY N'!$C$10:'ZASOBY N'!$C473,'ZASOBY N'!$C473,'ZASOBY N'!$D$10:'ZASOBY N'!$D473,'ZASOBY N'!$D473,'ZASOBY N'!$H$10:'ZASOBY N'!$H473,'ZASOBY N'!$H473 )</f>
        <v>0</v>
      </c>
      <c r="CW474" s="411">
        <f t="shared" si="179"/>
        <v>0</v>
      </c>
      <c r="CX474" s="412">
        <f t="shared" si="180"/>
        <v>0</v>
      </c>
      <c r="CZ474" s="414" t="str">
        <f>IF(AND(DB474=1,DC474=1,SUMIF($C474:$C$525,$C474,$AE474:$AE$525)=$AE474),$AE474,IF($DE474&gt;0,$DE474,IF(AND(COUNTIF($C$11:$C473,$C474)&gt;=1,COUNTIF($D473:$D473,$D474)&gt;=1),"",IF(AND(SUMIF($C474:$C$525,$C474,$AE474:$AE$525)&gt;$AE474,SUMIF($D474:$D$525,$D474,$AE474:$AE$525)&gt;$AE474),_xlfn.AGGREGATE(14,4,$DD$11:$DD$31*($C$11:$C$31=$C474),1),""))))</f>
        <v/>
      </c>
      <c r="DB474" s="409">
        <f>COUNTIFS('ZASOBY N'!$B473:$B$525,'ZASOBY N'!$B473,'ZASOBY N'!$C473:'ZASOBY N'!$C$525,'ZASOBY N'!$C473,'ZASOBY N'!$D473:'ZASOBY N'!$D$525,'ZASOBY N'!$D473,'ZASOBY N'!$H473:'ZASOBY N'!$H$525,'ZASOBY N'!$H473 )</f>
        <v>0</v>
      </c>
      <c r="DC474" s="410">
        <f>COUNTIFS('ZASOBY N'!$B$10:$B473,'ZASOBY N'!$B473,'ZASOBY N'!$C$10:'ZASOBY N'!$C473,'ZASOBY N'!$C473,'ZASOBY N'!$D$10:'ZASOBY N'!$D473,'ZASOBY N'!$D473,'ZASOBY N'!$H$10:'ZASOBY N'!$H473,'ZASOBY N'!$H473 )</f>
        <v>0</v>
      </c>
      <c r="DD474" s="411">
        <f t="shared" si="181"/>
        <v>0</v>
      </c>
      <c r="DE474" s="412">
        <f t="shared" si="182"/>
        <v>0</v>
      </c>
      <c r="DF474" s="399" t="str">
        <f>IF(AND(DI474=1,DJ474=1,SUMIF($C474:$C$525,$C474,$AD474:$AD$525)=$AD474),$AD474,IF($DL474&gt;0,$DL474,IF(B474="","",IF(AND(COUNTIF($C$11:$C473,$C474)&gt;=1,COUNTIF($D473:$D473,$D474)&gt;=1,COUNTIF($Z471:$Z473,$C474)=0),"",IF(AND(COUNTIF($C$11:$C473,$C474)&gt;=1,COUNTIF($D473:$D473,$D474)&gt;=1),"UJĘTO WYŻEJ",IF(AND(SUMIF($C474:$C$525,$C474,$AD474:$AD$525)&gt;$AD474,SUMIF($D474:$D$525,$D474,$AD474:$AD$525)&gt;$AD474),_xlfn.AGGREGATE(14,4,$DK$11:$DK$31*($C$11:$C$31=$C474),1),""))))))</f>
        <v/>
      </c>
      <c r="DG474" s="414" t="str">
        <f>IF(AND(DI474=1,DJ474=1,SUMIF($C474:$C$525,$C474,$AD474:$AD$525)=$AD474),$AD474,IF($DL474&gt;0,$DL474,IF(AND(COUNTIF($C$11:$C473,$C474)&gt;=1,COUNTIF($D473:$D473,$D474)&gt;=1),"",IF(AND(SUMIF($C474:$C$525,$C474,$AD474:$AD$525)&gt;$AD474,SUMIF($D474:$D$525,$D474,$AD474:$AD$525)&gt;$AD474),_xlfn.AGGREGATE(14,4,$DK$11:$DK$31*($C$11:$C$31=$C474),1),""))))</f>
        <v/>
      </c>
      <c r="DI474" s="409">
        <f>COUNTIFS('ZASOBY N'!$B473:$B$525,'ZASOBY N'!$B473,'ZASOBY N'!$C473:'ZASOBY N'!$C$525,'ZASOBY N'!$C473,'ZASOBY N'!$D473:'ZASOBY N'!$D$525,'ZASOBY N'!$D473,'ZASOBY N'!$H473:'ZASOBY N'!$H$525,'ZASOBY N'!$H473 )</f>
        <v>0</v>
      </c>
      <c r="DJ474" s="410">
        <f>COUNTIFS('ZASOBY N'!$B$10:$B473,'ZASOBY N'!$B473,'ZASOBY N'!$C$10:'ZASOBY N'!$C473,'ZASOBY N'!$C473,'ZASOBY N'!$D$10:'ZASOBY N'!$D473,'ZASOBY N'!$D473,'ZASOBY N'!$H$10:'ZASOBY N'!$H473,'ZASOBY N'!$H473 )</f>
        <v>0</v>
      </c>
      <c r="DK474" s="411">
        <f t="shared" si="183"/>
        <v>0</v>
      </c>
      <c r="DL474" s="412">
        <f t="shared" si="184"/>
        <v>0</v>
      </c>
    </row>
    <row r="475" spans="1:116" ht="18.899999999999999" customHeight="1" x14ac:dyDescent="0.3">
      <c r="A475" s="219"/>
      <c r="B475" s="152" t="str">
        <f>IF('ZASOBY N'!A474="","",'ZASOBY N'!A474)</f>
        <v/>
      </c>
      <c r="C475" s="462" t="str">
        <f>IF('ZASOBY N'!C474="","",'ZASOBY N'!C474)</f>
        <v/>
      </c>
      <c r="D475" s="137" t="str">
        <f>IF('ZASOBY N'!B474="","",'ZASOBY N'!B474)</f>
        <v/>
      </c>
      <c r="E475" s="138"/>
      <c r="F475" s="356" t="str">
        <f>IF('ZASOBY N'!D474="","",'ZASOBY N'!D474)</f>
        <v/>
      </c>
      <c r="G475" s="220" t="str">
        <f>IF('ZASOBY N'!G474="","",'ZASOBY N'!G474)</f>
        <v/>
      </c>
      <c r="H475" s="221" t="str">
        <f>IF('ZASOBY N'!F474="","",'ZASOBY N'!F474)</f>
        <v/>
      </c>
      <c r="I475" s="221" t="str">
        <f>IF('ZASOBY N'!G474="","",'ZASOBY N'!G474)</f>
        <v/>
      </c>
      <c r="J475" s="221" t="str">
        <f>IF('ZASOBY N'!H474="","",'ZASOBY N'!H474)</f>
        <v/>
      </c>
      <c r="K475" s="214">
        <v>0</v>
      </c>
      <c r="L475" s="214">
        <v>0</v>
      </c>
      <c r="M475" s="214">
        <v>0</v>
      </c>
      <c r="N475" s="222" t="str">
        <f>IF('ZASOBY N'!BD474="x","",IF(W475="","",'ZASOBY N'!E474))</f>
        <v/>
      </c>
      <c r="O475" s="223">
        <v>0</v>
      </c>
      <c r="P475" s="223">
        <v>0</v>
      </c>
      <c r="Q475" s="226" t="str">
        <f>IF($N475="","",'UPR BILANS N'!G475*'UPR BILANS N'!N475)</f>
        <v/>
      </c>
      <c r="R475" s="225" t="str">
        <f>IF($N475="","",'ZASOBY N'!O474)</f>
        <v/>
      </c>
      <c r="S475" s="225" t="str">
        <f>IF($N475="","",IF('ZASOBY N'!Q474="",0,'ZASOBY N'!Q474))</f>
        <v/>
      </c>
      <c r="T475" s="225" t="str">
        <f>IF($N475="","",'ZASOBY N'!V474)</f>
        <v/>
      </c>
      <c r="U475" s="225" t="str">
        <f>IF($N475="","",IF('ZASOBY N'!AG474="",0,'ZASOBY N'!AG474))</f>
        <v/>
      </c>
      <c r="V475" s="225" t="str">
        <f>IF($N475="","",IF(NN!P477="",0,NN!P477))</f>
        <v/>
      </c>
      <c r="W475" s="225" t="str">
        <f t="shared" si="162"/>
        <v/>
      </c>
      <c r="X475" s="226" t="str">
        <f t="shared" si="165"/>
        <v/>
      </c>
      <c r="Y475" s="225" t="str">
        <f>IF('ZASOBY N'!AU474="","",IF(C475&lt;&gt;C474,'ZASOBY N'!AU474,IF(D475&lt;&gt;D474,'ZASOBY N'!AU474,IF(F475&lt;&gt;F474,'ZASOBY N'!AU474,IF(G475&lt;&gt;G474,'ZASOBY N'!AU474,IF(J475&lt;&gt;J474,'ZASOBY N'!AU474,IF(NN!AC477="","",IF(AND(C474=C475,H474=H475,J474=J475,NN!AC477&gt;0),"",IF(AND(C475=C476,H475=DO473,NN!CW475&gt;0),'ZASOBY N'!AU474,'ZASOBY N'!AU474)))))))))</f>
        <v/>
      </c>
      <c r="Z475" s="225" t="str">
        <f t="shared" si="163"/>
        <v/>
      </c>
      <c r="AA475" s="227" t="str">
        <f t="shared" si="167"/>
        <v/>
      </c>
      <c r="AB475" s="400" t="str">
        <f t="shared" si="164"/>
        <v/>
      </c>
      <c r="AC475" s="228" t="str">
        <f t="shared" si="166"/>
        <v/>
      </c>
      <c r="AD475" s="222">
        <f>IF(B475="",0,IF(F475="",0,INDEX(POBRANIE_!$B$6:$F$101,MATCH('UPR BILANS N'!$F475,POBRANIE_!$A$6:$A$101,0),2)))</f>
        <v>0</v>
      </c>
      <c r="AE475" s="224">
        <f>IF(OR('ZASOBY N'!G474="",'ZASOBY N'!E474=""),0,IF(B475="",0,'ZASOBY N'!G474*'ZASOBY N'!E474))</f>
        <v>0</v>
      </c>
      <c r="AF475" s="225">
        <f>IF('ZASOBY N'!O474="",0,'ZASOBY N'!O474)</f>
        <v>0</v>
      </c>
      <c r="AG475" s="225">
        <f>IF('ZASOBY N'!Q474="",0,'ZASOBY N'!Q474)</f>
        <v>0</v>
      </c>
      <c r="AH475" s="225">
        <f>IF('ZASOBY N'!V474="",0,'ZASOBY N'!V474)</f>
        <v>0</v>
      </c>
      <c r="AI475" s="225">
        <f>IF('ZASOBY N'!AG474="",0,'ZASOBY N'!AG474)</f>
        <v>0</v>
      </c>
      <c r="AJ475" s="225">
        <f>IF(NN!P477="",0,IF(NN!P477="BRAK kol.7","BRAK BADAŃ",NN!P477))</f>
        <v>0</v>
      </c>
      <c r="AK475" s="225">
        <f>IF(NN!AC477="",0,IF(NN!AC477="BRAK kol.7","BRAK BADAŃ",NN!AC477))</f>
        <v>0</v>
      </c>
      <c r="BJ475" s="414" t="str">
        <f>IF(AND(BL475=1,BM475=1,SUMIF($C475:$C$525,$C475,$AK475:$AK$525)=$AK475),$AK475,IF($BO475&gt;0,$BO475,IF(AND(COUNTIF($C$11:$C474,$C475)&gt;=1,COUNTIF($D474:$D474,$D475)&gt;=1),"",IF(AND(SUMIF($C475:$C$525,$C475,$AK475:$AK$525)&gt;=$AK475,SUMIF($D475:$D$525,$D475,$AK475:$AK$525)&gt;=$AK475),SUMIF($C475:$C$525,$C475,$AK475:$AK$525),""))))</f>
        <v/>
      </c>
      <c r="BL475" s="409">
        <f>COUNTIFS('ZASOBY N'!$B474:$B$525,'ZASOBY N'!$B474,'ZASOBY N'!$C474:'ZASOBY N'!$C$525,'ZASOBY N'!$C474,'ZASOBY N'!$D474:'ZASOBY N'!$D$525,'ZASOBY N'!$D474,'ZASOBY N'!$H474:'ZASOBY N'!$H$525,'ZASOBY N'!$H474 )</f>
        <v>0</v>
      </c>
      <c r="BM475" s="410">
        <f>COUNTIFS('ZASOBY N'!$B$10:$B474,'ZASOBY N'!$B474,'ZASOBY N'!$C$10:'ZASOBY N'!$C474,'ZASOBY N'!$C474,'ZASOBY N'!$D$10:'ZASOBY N'!$D474,'ZASOBY N'!$D474,'ZASOBY N'!$H$10:'ZASOBY N'!$H474,'ZASOBY N'!$H474 )</f>
        <v>0</v>
      </c>
      <c r="BN475" s="411">
        <f t="shared" si="168"/>
        <v>0</v>
      </c>
      <c r="BO475" s="412">
        <f t="shared" si="169"/>
        <v>0</v>
      </c>
      <c r="BP475" s="94" t="str">
        <f t="shared" si="170"/>
        <v/>
      </c>
      <c r="BQ475" s="414" t="str">
        <f>IF(AND(BS475=1,BT475=1,SUMIF($C475:$C$525,$C475,$AJ475:$AJ$525)=$AJ475),$AJ475,IF($BV475&gt;0,$BV475,IF(AND(COUNTIF($C$11:$C474,$C475)&gt;=1,COUNTIF($D474:$D474,$D475)&gt;=1),"",IF(AND(SUMIF($C475:$C$525,$C475,$AJ475:$AJ$525)&gt;$AJ475,SUMIF($D475:$D$525,$D475,$AJ475:$AJ$525)&gt;$AJ475),SUMIF($C475:$C$525,$C475,$AJ475:$AJ$525),""))))</f>
        <v/>
      </c>
      <c r="BS475" s="409">
        <f>COUNTIFS('ZASOBY N'!$B474:$B$525,'ZASOBY N'!$B474,'ZASOBY N'!$C474:'ZASOBY N'!$C$525,'ZASOBY N'!$C474,'ZASOBY N'!$D474:'ZASOBY N'!$D$525,'ZASOBY N'!$D474,'ZASOBY N'!$H474:'ZASOBY N'!$H$525,'ZASOBY N'!$H474 )</f>
        <v>0</v>
      </c>
      <c r="BT475" s="410">
        <f>COUNTIFS('ZASOBY N'!$B$10:$B474,'ZASOBY N'!$B474,'ZASOBY N'!$C$10:'ZASOBY N'!$C474,'ZASOBY N'!$C474,'ZASOBY N'!$D$10:'ZASOBY N'!$D474,'ZASOBY N'!$D474,'ZASOBY N'!$H$10:'ZASOBY N'!$H474,'ZASOBY N'!$H474 )</f>
        <v>0</v>
      </c>
      <c r="BU475" s="411">
        <f t="shared" si="171"/>
        <v>0</v>
      </c>
      <c r="BV475" s="412">
        <f t="shared" si="172"/>
        <v>0</v>
      </c>
      <c r="BW475" s="94" t="s">
        <v>499</v>
      </c>
      <c r="BX475" s="414" t="str">
        <f>IF(AND(BZ475=1,CA475=1,SUMIF($C475:$C$525,$C475,$AI475:$AI$525)=$AI475),$AI475,IF($CC475&gt;0,$CC475,IF(AND(COUNTIF($C$11:$C474,$C475)&gt;=1,COUNTIF($D474:$D474,$D475)&gt;=1),"",IF(AND(SUMIF($C475:$C$525,$C475,$AI475:$AI$525)&gt;$AI475,SUMIF($D475:$D$525,$D475,$AI475:$AI$525)&gt;$IG475),_xlfn.AGGREGATE(14,4,$CB$11:$CB$31*($C$11:$C$31=$C475),1),""))))</f>
        <v/>
      </c>
      <c r="BZ475" s="409">
        <f>COUNTIFS('ZASOBY N'!$B474:$B$525,'ZASOBY N'!$B474,'ZASOBY N'!$C474:'ZASOBY N'!$C$525,'ZASOBY N'!$C474,'ZASOBY N'!$D474:'ZASOBY N'!$D$525,'ZASOBY N'!$D474,'ZASOBY N'!$H474:'ZASOBY N'!$H$525,'ZASOBY N'!$H474 )</f>
        <v>0</v>
      </c>
      <c r="CA475" s="410">
        <f>COUNTIFS('ZASOBY N'!$B$10:$B474,'ZASOBY N'!$B474,'ZASOBY N'!$C$10:'ZASOBY N'!$C474,'ZASOBY N'!$C474,'ZASOBY N'!$D$10:'ZASOBY N'!$D474,'ZASOBY N'!$D474,'ZASOBY N'!$H$10:'ZASOBY N'!$H474,'ZASOBY N'!$H474 )</f>
        <v>0</v>
      </c>
      <c r="CB475" s="411">
        <f t="shared" si="173"/>
        <v>0</v>
      </c>
      <c r="CC475" s="412">
        <f t="shared" si="174"/>
        <v>0</v>
      </c>
      <c r="CE475" s="414" t="str">
        <f>IF(AND(CG475=1,CH475=1,SUMIF($C475:$C$525,$C475,$AH475:$AH$525)=$AH475),$AH475,IF($CJ475&gt;0,$CJ475,IF(AND(COUNTIF($C$11:$C474,$C475)&gt;=1,COUNTIF($D474:$D474,$D475)&gt;=1),"",IF(AND(SUMIF($C475:$C$525,$C475,$AH475:$AH$525)&gt;$AH475,SUMIF($D475:$D$525,$D475,$AH475:$AH$525)&gt;$AH475),_xlfn.AGGREGATE(14,4,$CI$11:$CI$31*($C$11:$C$31=$C475),1),""))))</f>
        <v/>
      </c>
      <c r="CG475" s="409">
        <f>COUNTIFS('ZASOBY N'!$B474:$B$525,'ZASOBY N'!$B474,'ZASOBY N'!$C474:'ZASOBY N'!$C$525,'ZASOBY N'!$C474,'ZASOBY N'!$D474:'ZASOBY N'!$D$525,'ZASOBY N'!$D474,'ZASOBY N'!$H474:'ZASOBY N'!$H$525,'ZASOBY N'!$H474 )</f>
        <v>0</v>
      </c>
      <c r="CH475" s="410">
        <f>COUNTIFS('ZASOBY N'!$B$10:$B474,'ZASOBY N'!$B474,'ZASOBY N'!$C$10:'ZASOBY N'!$C474,'ZASOBY N'!$C474,'ZASOBY N'!$D$10:'ZASOBY N'!$D474,'ZASOBY N'!$D474,'ZASOBY N'!$H$10:'ZASOBY N'!$H474,'ZASOBY N'!$H474 )</f>
        <v>0</v>
      </c>
      <c r="CI475" s="411">
        <f t="shared" si="175"/>
        <v>0</v>
      </c>
      <c r="CJ475" s="412">
        <f t="shared" si="176"/>
        <v>0</v>
      </c>
      <c r="CL475" s="414" t="str">
        <f>IF(AND(CN475=1,CO475=1,SUMIF($C475:$C$525,$C475,$AG475:$AG$525)=$AG475),$AG475,IF($CQ475&gt;0,$CQ475,IF(AND(COUNTIF($C$11:$C474,$C475)&gt;=1,COUNTIF($D474:$D474,$D475)&gt;=1),"",IF(AND(SUMIF($C475:$C$525,$C475,$AG475:$AG$525)&gt;$AG475,SUMIF($D475:$D$525,$D475,$AG475:$AG$525)&gt;$AG475),_xlfn.AGGREGATE(14,4,$CP$11:$CP$31*($C$11:$C$31=$C475),1),""))))</f>
        <v/>
      </c>
      <c r="CN475" s="409">
        <f>COUNTIFS('ZASOBY N'!$B474:$B$525,'ZASOBY N'!$B474,'ZASOBY N'!$C474:'ZASOBY N'!$C$525,'ZASOBY N'!$C474,'ZASOBY N'!$D474:'ZASOBY N'!$D$525,'ZASOBY N'!$D474,'ZASOBY N'!$H474:'ZASOBY N'!$H$525,'ZASOBY N'!$H474 )</f>
        <v>0</v>
      </c>
      <c r="CO475" s="410">
        <f>COUNTIFS('ZASOBY N'!$B$10:$B474,'ZASOBY N'!$B474,'ZASOBY N'!$C$10:'ZASOBY N'!$C474,'ZASOBY N'!$C474,'ZASOBY N'!$D$10:'ZASOBY N'!$D474,'ZASOBY N'!$D474,'ZASOBY N'!$H$10:'ZASOBY N'!$H474,'ZASOBY N'!$H474 )</f>
        <v>0</v>
      </c>
      <c r="CP475" s="411">
        <f t="shared" si="177"/>
        <v>0</v>
      </c>
      <c r="CQ475" s="412">
        <f t="shared" si="178"/>
        <v>0</v>
      </c>
      <c r="CS475" s="414" t="str">
        <f>IF(AND(CU475=1,CV475=1,SUMIF($C475:$C$525,$C475,$AF475:$AF$525)=$AF475),$AF475,IF($CX475&gt;0,$CX475,IF(AND(COUNTIF($C$11:$C474,$C475)&gt;=1,COUNTIF($D474:$D474,$D475)&gt;=1),"",IF(AND(SUMIF($C475:$C$525,$C475,$AF475:$AF$525)&gt;$AF475,SUMIF($D475:$D$525,$D475,$AF475:$AF$525)&gt;$AF475),_xlfn.AGGREGATE(14,4,$CW$11:$CW$31*($C$11:$C$31=$C475),1),""))))</f>
        <v/>
      </c>
      <c r="CU475" s="409">
        <f>COUNTIFS('ZASOBY N'!$B474:$B$525,'ZASOBY N'!$B474,'ZASOBY N'!$C474:'ZASOBY N'!$C$525,'ZASOBY N'!$C474,'ZASOBY N'!$D474:'ZASOBY N'!$D$525,'ZASOBY N'!$D474,'ZASOBY N'!$H474:'ZASOBY N'!$H$525,'ZASOBY N'!$H474 )</f>
        <v>0</v>
      </c>
      <c r="CV475" s="410">
        <f>COUNTIFS('ZASOBY N'!$B$10:$B474,'ZASOBY N'!$B474,'ZASOBY N'!$C$10:'ZASOBY N'!$C474,'ZASOBY N'!$C474,'ZASOBY N'!$D$10:'ZASOBY N'!$D474,'ZASOBY N'!$D474,'ZASOBY N'!$H$10:'ZASOBY N'!$H474,'ZASOBY N'!$H474 )</f>
        <v>0</v>
      </c>
      <c r="CW475" s="411">
        <f t="shared" si="179"/>
        <v>0</v>
      </c>
      <c r="CX475" s="412">
        <f t="shared" si="180"/>
        <v>0</v>
      </c>
      <c r="CZ475" s="414" t="str">
        <f>IF(AND(DB475=1,DC475=1,SUMIF($C475:$C$525,$C475,$AE475:$AE$525)=$AE475),$AE475,IF($DE475&gt;0,$DE475,IF(AND(COUNTIF($C$11:$C474,$C475)&gt;=1,COUNTIF($D474:$D474,$D475)&gt;=1),"",IF(AND(SUMIF($C475:$C$525,$C475,$AE475:$AE$525)&gt;$AE475,SUMIF($D475:$D$525,$D475,$AE475:$AE$525)&gt;$AE475),_xlfn.AGGREGATE(14,4,$DD$11:$DD$31*($C$11:$C$31=$C475),1),""))))</f>
        <v/>
      </c>
      <c r="DB475" s="409">
        <f>COUNTIFS('ZASOBY N'!$B474:$B$525,'ZASOBY N'!$B474,'ZASOBY N'!$C474:'ZASOBY N'!$C$525,'ZASOBY N'!$C474,'ZASOBY N'!$D474:'ZASOBY N'!$D$525,'ZASOBY N'!$D474,'ZASOBY N'!$H474:'ZASOBY N'!$H$525,'ZASOBY N'!$H474 )</f>
        <v>0</v>
      </c>
      <c r="DC475" s="410">
        <f>COUNTIFS('ZASOBY N'!$B$10:$B474,'ZASOBY N'!$B474,'ZASOBY N'!$C$10:'ZASOBY N'!$C474,'ZASOBY N'!$C474,'ZASOBY N'!$D$10:'ZASOBY N'!$D474,'ZASOBY N'!$D474,'ZASOBY N'!$H$10:'ZASOBY N'!$H474,'ZASOBY N'!$H474 )</f>
        <v>0</v>
      </c>
      <c r="DD475" s="411">
        <f t="shared" si="181"/>
        <v>0</v>
      </c>
      <c r="DE475" s="412">
        <f t="shared" si="182"/>
        <v>0</v>
      </c>
      <c r="DF475" s="399" t="str">
        <f>IF(AND(DI475=1,DJ475=1,SUMIF($C475:$C$525,$C475,$AD475:$AD$525)=$AD475),$AD475,IF($DL475&gt;0,$DL475,IF(B475="","",IF(AND(COUNTIF($C$11:$C474,$C475)&gt;=1,COUNTIF($D474:$D474,$D475)&gt;=1,COUNTIF($Z472:$Z474,$C475)=0),"",IF(AND(COUNTIF($C$11:$C474,$C475)&gt;=1,COUNTIF($D474:$D474,$D475)&gt;=1),"UJĘTO WYŻEJ",IF(AND(SUMIF($C475:$C$525,$C475,$AD475:$AD$525)&gt;$AD475,SUMIF($D475:$D$525,$D475,$AD475:$AD$525)&gt;$AD475),_xlfn.AGGREGATE(14,4,$DK$11:$DK$31*($C$11:$C$31=$C475),1),""))))))</f>
        <v/>
      </c>
      <c r="DG475" s="414" t="str">
        <f>IF(AND(DI475=1,DJ475=1,SUMIF($C475:$C$525,$C475,$AD475:$AD$525)=$AD475),$AD475,IF($DL475&gt;0,$DL475,IF(AND(COUNTIF($C$11:$C474,$C475)&gt;=1,COUNTIF($D474:$D474,$D475)&gt;=1),"",IF(AND(SUMIF($C475:$C$525,$C475,$AD475:$AD$525)&gt;$AD475,SUMIF($D475:$D$525,$D475,$AD475:$AD$525)&gt;$AD475),_xlfn.AGGREGATE(14,4,$DK$11:$DK$31*($C$11:$C$31=$C475),1),""))))</f>
        <v/>
      </c>
      <c r="DI475" s="409">
        <f>COUNTIFS('ZASOBY N'!$B474:$B$525,'ZASOBY N'!$B474,'ZASOBY N'!$C474:'ZASOBY N'!$C$525,'ZASOBY N'!$C474,'ZASOBY N'!$D474:'ZASOBY N'!$D$525,'ZASOBY N'!$D474,'ZASOBY N'!$H474:'ZASOBY N'!$H$525,'ZASOBY N'!$H474 )</f>
        <v>0</v>
      </c>
      <c r="DJ475" s="410">
        <f>COUNTIFS('ZASOBY N'!$B$10:$B474,'ZASOBY N'!$B474,'ZASOBY N'!$C$10:'ZASOBY N'!$C474,'ZASOBY N'!$C474,'ZASOBY N'!$D$10:'ZASOBY N'!$D474,'ZASOBY N'!$D474,'ZASOBY N'!$H$10:'ZASOBY N'!$H474,'ZASOBY N'!$H474 )</f>
        <v>0</v>
      </c>
      <c r="DK475" s="411">
        <f t="shared" si="183"/>
        <v>0</v>
      </c>
      <c r="DL475" s="412">
        <f t="shared" si="184"/>
        <v>0</v>
      </c>
    </row>
    <row r="476" spans="1:116" ht="18.899999999999999" customHeight="1" x14ac:dyDescent="0.3">
      <c r="A476" s="219"/>
      <c r="B476" s="152" t="str">
        <f>IF('ZASOBY N'!A475="","",'ZASOBY N'!A475)</f>
        <v/>
      </c>
      <c r="C476" s="462" t="str">
        <f>IF('ZASOBY N'!C475="","",'ZASOBY N'!C475)</f>
        <v/>
      </c>
      <c r="D476" s="137" t="str">
        <f>IF('ZASOBY N'!B475="","",'ZASOBY N'!B475)</f>
        <v/>
      </c>
      <c r="E476" s="138"/>
      <c r="F476" s="356" t="str">
        <f>IF('ZASOBY N'!D475="","",'ZASOBY N'!D475)</f>
        <v/>
      </c>
      <c r="G476" s="220" t="str">
        <f>IF('ZASOBY N'!G475="","",'ZASOBY N'!G475)</f>
        <v/>
      </c>
      <c r="H476" s="221" t="str">
        <f>IF('ZASOBY N'!F475="","",'ZASOBY N'!F475)</f>
        <v/>
      </c>
      <c r="I476" s="221" t="str">
        <f>IF('ZASOBY N'!G475="","",'ZASOBY N'!G475)</f>
        <v/>
      </c>
      <c r="J476" s="221" t="str">
        <f>IF('ZASOBY N'!H475="","",'ZASOBY N'!H475)</f>
        <v/>
      </c>
      <c r="K476" s="214">
        <v>0</v>
      </c>
      <c r="L476" s="214">
        <v>0</v>
      </c>
      <c r="M476" s="214">
        <v>0</v>
      </c>
      <c r="N476" s="222" t="str">
        <f>IF('ZASOBY N'!BD475="x","",IF(W476="","",'ZASOBY N'!E475))</f>
        <v/>
      </c>
      <c r="O476" s="223">
        <v>0</v>
      </c>
      <c r="P476" s="223">
        <v>0</v>
      </c>
      <c r="Q476" s="226" t="str">
        <f>IF($N476="","",'UPR BILANS N'!G476*'UPR BILANS N'!N476)</f>
        <v/>
      </c>
      <c r="R476" s="225" t="str">
        <f>IF($N476="","",'ZASOBY N'!O475)</f>
        <v/>
      </c>
      <c r="S476" s="225" t="str">
        <f>IF($N476="","",IF('ZASOBY N'!Q475="",0,'ZASOBY N'!Q475))</f>
        <v/>
      </c>
      <c r="T476" s="225" t="str">
        <f>IF($N476="","",'ZASOBY N'!V475)</f>
        <v/>
      </c>
      <c r="U476" s="225" t="str">
        <f>IF($N476="","",IF('ZASOBY N'!AG475="",0,'ZASOBY N'!AG475))</f>
        <v/>
      </c>
      <c r="V476" s="225" t="str">
        <f>IF($N476="","",IF(NN!P478="",0,NN!P478))</f>
        <v/>
      </c>
      <c r="W476" s="225" t="str">
        <f t="shared" si="162"/>
        <v/>
      </c>
      <c r="X476" s="226" t="str">
        <f t="shared" si="165"/>
        <v/>
      </c>
      <c r="Y476" s="225" t="str">
        <f>IF('ZASOBY N'!AU475="","",IF(C476&lt;&gt;C475,'ZASOBY N'!AU475,IF(D476&lt;&gt;D475,'ZASOBY N'!AU475,IF(F476&lt;&gt;F475,'ZASOBY N'!AU475,IF(G476&lt;&gt;G475,'ZASOBY N'!AU475,IF(J476&lt;&gt;J475,'ZASOBY N'!AU475,IF(NN!AC478="","",IF(AND(C475=C476,H475=H476,J475=J476,NN!AC478&gt;0),"",IF(AND(C476=C477,H476=DO474,NN!CW476&gt;0),'ZASOBY N'!AU475,'ZASOBY N'!AU475)))))))))</f>
        <v/>
      </c>
      <c r="Z476" s="225" t="str">
        <f t="shared" si="163"/>
        <v/>
      </c>
      <c r="AA476" s="227" t="str">
        <f t="shared" si="167"/>
        <v/>
      </c>
      <c r="AB476" s="400" t="str">
        <f t="shared" si="164"/>
        <v/>
      </c>
      <c r="AC476" s="228" t="str">
        <f t="shared" si="166"/>
        <v/>
      </c>
      <c r="AD476" s="222">
        <f>IF(B476="",0,IF(F476="",0,INDEX(POBRANIE_!$B$6:$F$101,MATCH('UPR BILANS N'!$F476,POBRANIE_!$A$6:$A$101,0),2)))</f>
        <v>0</v>
      </c>
      <c r="AE476" s="224">
        <f>IF(OR('ZASOBY N'!G475="",'ZASOBY N'!E475=""),0,IF(B476="",0,'ZASOBY N'!G475*'ZASOBY N'!E475))</f>
        <v>0</v>
      </c>
      <c r="AF476" s="225">
        <f>IF('ZASOBY N'!O475="",0,'ZASOBY N'!O475)</f>
        <v>0</v>
      </c>
      <c r="AG476" s="225">
        <f>IF('ZASOBY N'!Q475="",0,'ZASOBY N'!Q475)</f>
        <v>0</v>
      </c>
      <c r="AH476" s="225">
        <f>IF('ZASOBY N'!V475="",0,'ZASOBY N'!V475)</f>
        <v>0</v>
      </c>
      <c r="AI476" s="225">
        <f>IF('ZASOBY N'!AG475="",0,'ZASOBY N'!AG475)</f>
        <v>0</v>
      </c>
      <c r="AJ476" s="225">
        <f>IF(NN!P478="",0,IF(NN!P478="BRAK kol.7","BRAK BADAŃ",NN!P478))</f>
        <v>0</v>
      </c>
      <c r="AK476" s="225">
        <f>IF(NN!AC478="",0,IF(NN!AC478="BRAK kol.7","BRAK BADAŃ",NN!AC478))</f>
        <v>0</v>
      </c>
      <c r="BJ476" s="414" t="str">
        <f>IF(AND(BL476=1,BM476=1,SUMIF($C476:$C$525,$C476,$AK476:$AK$525)=$AK476),$AK476,IF($BO476&gt;0,$BO476,IF(AND(COUNTIF($C$11:$C475,$C476)&gt;=1,COUNTIF($D475:$D475,$D476)&gt;=1),"",IF(AND(SUMIF($C476:$C$525,$C476,$AK476:$AK$525)&gt;=$AK476,SUMIF($D476:$D$525,$D476,$AK476:$AK$525)&gt;=$AK476),SUMIF($C476:$C$525,$C476,$AK476:$AK$525),""))))</f>
        <v/>
      </c>
      <c r="BL476" s="409">
        <f>COUNTIFS('ZASOBY N'!$B475:$B$525,'ZASOBY N'!$B475,'ZASOBY N'!$C475:'ZASOBY N'!$C$525,'ZASOBY N'!$C475,'ZASOBY N'!$D475:'ZASOBY N'!$D$525,'ZASOBY N'!$D475,'ZASOBY N'!$H475:'ZASOBY N'!$H$525,'ZASOBY N'!$H475 )</f>
        <v>0</v>
      </c>
      <c r="BM476" s="410">
        <f>COUNTIFS('ZASOBY N'!$B$10:$B475,'ZASOBY N'!$B475,'ZASOBY N'!$C$10:'ZASOBY N'!$C475,'ZASOBY N'!$C475,'ZASOBY N'!$D$10:'ZASOBY N'!$D475,'ZASOBY N'!$D475,'ZASOBY N'!$H$10:'ZASOBY N'!$H475,'ZASOBY N'!$H475 )</f>
        <v>0</v>
      </c>
      <c r="BN476" s="411">
        <f t="shared" si="168"/>
        <v>0</v>
      </c>
      <c r="BO476" s="412">
        <f t="shared" si="169"/>
        <v>0</v>
      </c>
      <c r="BP476" s="94" t="str">
        <f t="shared" si="170"/>
        <v/>
      </c>
      <c r="BQ476" s="414" t="str">
        <f>IF(AND(BS476=1,BT476=1,SUMIF($C476:$C$525,$C476,$AJ476:$AJ$525)=$AJ476),$AJ476,IF($BV476&gt;0,$BV476,IF(AND(COUNTIF($C$11:$C475,$C476)&gt;=1,COUNTIF($D475:$D475,$D476)&gt;=1),"",IF(AND(SUMIF($C476:$C$525,$C476,$AJ476:$AJ$525)&gt;$AJ476,SUMIF($D476:$D$525,$D476,$AJ476:$AJ$525)&gt;$AJ476),SUMIF($C476:$C$525,$C476,$AJ476:$AJ$525),""))))</f>
        <v/>
      </c>
      <c r="BS476" s="409">
        <f>COUNTIFS('ZASOBY N'!$B475:$B$525,'ZASOBY N'!$B475,'ZASOBY N'!$C475:'ZASOBY N'!$C$525,'ZASOBY N'!$C475,'ZASOBY N'!$D475:'ZASOBY N'!$D$525,'ZASOBY N'!$D475,'ZASOBY N'!$H475:'ZASOBY N'!$H$525,'ZASOBY N'!$H475 )</f>
        <v>0</v>
      </c>
      <c r="BT476" s="410">
        <f>COUNTIFS('ZASOBY N'!$B$10:$B475,'ZASOBY N'!$B475,'ZASOBY N'!$C$10:'ZASOBY N'!$C475,'ZASOBY N'!$C475,'ZASOBY N'!$D$10:'ZASOBY N'!$D475,'ZASOBY N'!$D475,'ZASOBY N'!$H$10:'ZASOBY N'!$H475,'ZASOBY N'!$H475 )</f>
        <v>0</v>
      </c>
      <c r="BU476" s="411">
        <f t="shared" si="171"/>
        <v>0</v>
      </c>
      <c r="BV476" s="412">
        <f t="shared" si="172"/>
        <v>0</v>
      </c>
      <c r="BW476" s="94" t="s">
        <v>499</v>
      </c>
      <c r="BX476" s="414" t="str">
        <f>IF(AND(BZ476=1,CA476=1,SUMIF($C476:$C$525,$C476,$AI476:$AI$525)=$AI476),$AI476,IF($CC476&gt;0,$CC476,IF(AND(COUNTIF($C$11:$C475,$C476)&gt;=1,COUNTIF($D475:$D475,$D476)&gt;=1),"",IF(AND(SUMIF($C476:$C$525,$C476,$AI476:$AI$525)&gt;$AI476,SUMIF($D476:$D$525,$D476,$AI476:$AI$525)&gt;$IG476),_xlfn.AGGREGATE(14,4,$CB$11:$CB$31*($C$11:$C$31=$C476),1),""))))</f>
        <v/>
      </c>
      <c r="BZ476" s="409">
        <f>COUNTIFS('ZASOBY N'!$B475:$B$525,'ZASOBY N'!$B475,'ZASOBY N'!$C475:'ZASOBY N'!$C$525,'ZASOBY N'!$C475,'ZASOBY N'!$D475:'ZASOBY N'!$D$525,'ZASOBY N'!$D475,'ZASOBY N'!$H475:'ZASOBY N'!$H$525,'ZASOBY N'!$H475 )</f>
        <v>0</v>
      </c>
      <c r="CA476" s="410">
        <f>COUNTIFS('ZASOBY N'!$B$10:$B475,'ZASOBY N'!$B475,'ZASOBY N'!$C$10:'ZASOBY N'!$C475,'ZASOBY N'!$C475,'ZASOBY N'!$D$10:'ZASOBY N'!$D475,'ZASOBY N'!$D475,'ZASOBY N'!$H$10:'ZASOBY N'!$H475,'ZASOBY N'!$H475 )</f>
        <v>0</v>
      </c>
      <c r="CB476" s="411">
        <f t="shared" si="173"/>
        <v>0</v>
      </c>
      <c r="CC476" s="412">
        <f t="shared" si="174"/>
        <v>0</v>
      </c>
      <c r="CE476" s="414" t="str">
        <f>IF(AND(CG476=1,CH476=1,SUMIF($C476:$C$525,$C476,$AH476:$AH$525)=$AH476),$AH476,IF($CJ476&gt;0,$CJ476,IF(AND(COUNTIF($C$11:$C475,$C476)&gt;=1,COUNTIF($D475:$D475,$D476)&gt;=1),"",IF(AND(SUMIF($C476:$C$525,$C476,$AH476:$AH$525)&gt;$AH476,SUMIF($D476:$D$525,$D476,$AH476:$AH$525)&gt;$AH476),_xlfn.AGGREGATE(14,4,$CI$11:$CI$31*($C$11:$C$31=$C476),1),""))))</f>
        <v/>
      </c>
      <c r="CG476" s="409">
        <f>COUNTIFS('ZASOBY N'!$B475:$B$525,'ZASOBY N'!$B475,'ZASOBY N'!$C475:'ZASOBY N'!$C$525,'ZASOBY N'!$C475,'ZASOBY N'!$D475:'ZASOBY N'!$D$525,'ZASOBY N'!$D475,'ZASOBY N'!$H475:'ZASOBY N'!$H$525,'ZASOBY N'!$H475 )</f>
        <v>0</v>
      </c>
      <c r="CH476" s="410">
        <f>COUNTIFS('ZASOBY N'!$B$10:$B475,'ZASOBY N'!$B475,'ZASOBY N'!$C$10:'ZASOBY N'!$C475,'ZASOBY N'!$C475,'ZASOBY N'!$D$10:'ZASOBY N'!$D475,'ZASOBY N'!$D475,'ZASOBY N'!$H$10:'ZASOBY N'!$H475,'ZASOBY N'!$H475 )</f>
        <v>0</v>
      </c>
      <c r="CI476" s="411">
        <f t="shared" si="175"/>
        <v>0</v>
      </c>
      <c r="CJ476" s="412">
        <f t="shared" si="176"/>
        <v>0</v>
      </c>
      <c r="CL476" s="414" t="str">
        <f>IF(AND(CN476=1,CO476=1,SUMIF($C476:$C$525,$C476,$AG476:$AG$525)=$AG476),$AG476,IF($CQ476&gt;0,$CQ476,IF(AND(COUNTIF($C$11:$C475,$C476)&gt;=1,COUNTIF($D475:$D475,$D476)&gt;=1),"",IF(AND(SUMIF($C476:$C$525,$C476,$AG476:$AG$525)&gt;$AG476,SUMIF($D476:$D$525,$D476,$AG476:$AG$525)&gt;$AG476),_xlfn.AGGREGATE(14,4,$CP$11:$CP$31*($C$11:$C$31=$C476),1),""))))</f>
        <v/>
      </c>
      <c r="CN476" s="409">
        <f>COUNTIFS('ZASOBY N'!$B475:$B$525,'ZASOBY N'!$B475,'ZASOBY N'!$C475:'ZASOBY N'!$C$525,'ZASOBY N'!$C475,'ZASOBY N'!$D475:'ZASOBY N'!$D$525,'ZASOBY N'!$D475,'ZASOBY N'!$H475:'ZASOBY N'!$H$525,'ZASOBY N'!$H475 )</f>
        <v>0</v>
      </c>
      <c r="CO476" s="410">
        <f>COUNTIFS('ZASOBY N'!$B$10:$B475,'ZASOBY N'!$B475,'ZASOBY N'!$C$10:'ZASOBY N'!$C475,'ZASOBY N'!$C475,'ZASOBY N'!$D$10:'ZASOBY N'!$D475,'ZASOBY N'!$D475,'ZASOBY N'!$H$10:'ZASOBY N'!$H475,'ZASOBY N'!$H475 )</f>
        <v>0</v>
      </c>
      <c r="CP476" s="411">
        <f t="shared" si="177"/>
        <v>0</v>
      </c>
      <c r="CQ476" s="412">
        <f t="shared" si="178"/>
        <v>0</v>
      </c>
      <c r="CS476" s="414" t="str">
        <f>IF(AND(CU476=1,CV476=1,SUMIF($C476:$C$525,$C476,$AF476:$AF$525)=$AF476),$AF476,IF($CX476&gt;0,$CX476,IF(AND(COUNTIF($C$11:$C475,$C476)&gt;=1,COUNTIF($D475:$D475,$D476)&gt;=1),"",IF(AND(SUMIF($C476:$C$525,$C476,$AF476:$AF$525)&gt;$AF476,SUMIF($D476:$D$525,$D476,$AF476:$AF$525)&gt;$AF476),_xlfn.AGGREGATE(14,4,$CW$11:$CW$31*($C$11:$C$31=$C476),1),""))))</f>
        <v/>
      </c>
      <c r="CU476" s="409">
        <f>COUNTIFS('ZASOBY N'!$B475:$B$525,'ZASOBY N'!$B475,'ZASOBY N'!$C475:'ZASOBY N'!$C$525,'ZASOBY N'!$C475,'ZASOBY N'!$D475:'ZASOBY N'!$D$525,'ZASOBY N'!$D475,'ZASOBY N'!$H475:'ZASOBY N'!$H$525,'ZASOBY N'!$H475 )</f>
        <v>0</v>
      </c>
      <c r="CV476" s="410">
        <f>COUNTIFS('ZASOBY N'!$B$10:$B475,'ZASOBY N'!$B475,'ZASOBY N'!$C$10:'ZASOBY N'!$C475,'ZASOBY N'!$C475,'ZASOBY N'!$D$10:'ZASOBY N'!$D475,'ZASOBY N'!$D475,'ZASOBY N'!$H$10:'ZASOBY N'!$H475,'ZASOBY N'!$H475 )</f>
        <v>0</v>
      </c>
      <c r="CW476" s="411">
        <f t="shared" si="179"/>
        <v>0</v>
      </c>
      <c r="CX476" s="412">
        <f t="shared" si="180"/>
        <v>0</v>
      </c>
      <c r="CZ476" s="414" t="str">
        <f>IF(AND(DB476=1,DC476=1,SUMIF($C476:$C$525,$C476,$AE476:$AE$525)=$AE476),$AE476,IF($DE476&gt;0,$DE476,IF(AND(COUNTIF($C$11:$C475,$C476)&gt;=1,COUNTIF($D475:$D475,$D476)&gt;=1),"",IF(AND(SUMIF($C476:$C$525,$C476,$AE476:$AE$525)&gt;$AE476,SUMIF($D476:$D$525,$D476,$AE476:$AE$525)&gt;$AE476),_xlfn.AGGREGATE(14,4,$DD$11:$DD$31*($C$11:$C$31=$C476),1),""))))</f>
        <v/>
      </c>
      <c r="DB476" s="409">
        <f>COUNTIFS('ZASOBY N'!$B475:$B$525,'ZASOBY N'!$B475,'ZASOBY N'!$C475:'ZASOBY N'!$C$525,'ZASOBY N'!$C475,'ZASOBY N'!$D475:'ZASOBY N'!$D$525,'ZASOBY N'!$D475,'ZASOBY N'!$H475:'ZASOBY N'!$H$525,'ZASOBY N'!$H475 )</f>
        <v>0</v>
      </c>
      <c r="DC476" s="410">
        <f>COUNTIFS('ZASOBY N'!$B$10:$B475,'ZASOBY N'!$B475,'ZASOBY N'!$C$10:'ZASOBY N'!$C475,'ZASOBY N'!$C475,'ZASOBY N'!$D$10:'ZASOBY N'!$D475,'ZASOBY N'!$D475,'ZASOBY N'!$H$10:'ZASOBY N'!$H475,'ZASOBY N'!$H475 )</f>
        <v>0</v>
      </c>
      <c r="DD476" s="411">
        <f t="shared" si="181"/>
        <v>0</v>
      </c>
      <c r="DE476" s="412">
        <f t="shared" si="182"/>
        <v>0</v>
      </c>
      <c r="DF476" s="399" t="str">
        <f>IF(AND(DI476=1,DJ476=1,SUMIF($C476:$C$525,$C476,$AD476:$AD$525)=$AD476),$AD476,IF($DL476&gt;0,$DL476,IF(B476="","",IF(AND(COUNTIF($C$11:$C475,$C476)&gt;=1,COUNTIF($D475:$D475,$D476)&gt;=1,COUNTIF($Z473:$Z475,$C476)=0),"",IF(AND(COUNTIF($C$11:$C475,$C476)&gt;=1,COUNTIF($D475:$D475,$D476)&gt;=1),"UJĘTO WYŻEJ",IF(AND(SUMIF($C476:$C$525,$C476,$AD476:$AD$525)&gt;$AD476,SUMIF($D476:$D$525,$D476,$AD476:$AD$525)&gt;$AD476),_xlfn.AGGREGATE(14,4,$DK$11:$DK$31*($C$11:$C$31=$C476),1),""))))))</f>
        <v/>
      </c>
      <c r="DG476" s="414" t="str">
        <f>IF(AND(DI476=1,DJ476=1,SUMIF($C476:$C$525,$C476,$AD476:$AD$525)=$AD476),$AD476,IF($DL476&gt;0,$DL476,IF(AND(COUNTIF($C$11:$C475,$C476)&gt;=1,COUNTIF($D475:$D475,$D476)&gt;=1),"",IF(AND(SUMIF($C476:$C$525,$C476,$AD476:$AD$525)&gt;$AD476,SUMIF($D476:$D$525,$D476,$AD476:$AD$525)&gt;$AD476),_xlfn.AGGREGATE(14,4,$DK$11:$DK$31*($C$11:$C$31=$C476),1),""))))</f>
        <v/>
      </c>
      <c r="DI476" s="409">
        <f>COUNTIFS('ZASOBY N'!$B475:$B$525,'ZASOBY N'!$B475,'ZASOBY N'!$C475:'ZASOBY N'!$C$525,'ZASOBY N'!$C475,'ZASOBY N'!$D475:'ZASOBY N'!$D$525,'ZASOBY N'!$D475,'ZASOBY N'!$H475:'ZASOBY N'!$H$525,'ZASOBY N'!$H475 )</f>
        <v>0</v>
      </c>
      <c r="DJ476" s="410">
        <f>COUNTIFS('ZASOBY N'!$B$10:$B475,'ZASOBY N'!$B475,'ZASOBY N'!$C$10:'ZASOBY N'!$C475,'ZASOBY N'!$C475,'ZASOBY N'!$D$10:'ZASOBY N'!$D475,'ZASOBY N'!$D475,'ZASOBY N'!$H$10:'ZASOBY N'!$H475,'ZASOBY N'!$H475 )</f>
        <v>0</v>
      </c>
      <c r="DK476" s="411">
        <f t="shared" si="183"/>
        <v>0</v>
      </c>
      <c r="DL476" s="412">
        <f t="shared" si="184"/>
        <v>0</v>
      </c>
    </row>
    <row r="477" spans="1:116" ht="18.899999999999999" customHeight="1" x14ac:dyDescent="0.3">
      <c r="A477" s="219"/>
      <c r="B477" s="152" t="str">
        <f>IF('ZASOBY N'!A476="","",'ZASOBY N'!A476)</f>
        <v/>
      </c>
      <c r="C477" s="462" t="str">
        <f>IF('ZASOBY N'!C476="","",'ZASOBY N'!C476)</f>
        <v/>
      </c>
      <c r="D477" s="137" t="str">
        <f>IF('ZASOBY N'!B476="","",'ZASOBY N'!B476)</f>
        <v/>
      </c>
      <c r="E477" s="138"/>
      <c r="F477" s="356" t="str">
        <f>IF('ZASOBY N'!D476="","",'ZASOBY N'!D476)</f>
        <v/>
      </c>
      <c r="G477" s="220" t="str">
        <f>IF('ZASOBY N'!G476="","",'ZASOBY N'!G476)</f>
        <v/>
      </c>
      <c r="H477" s="221" t="str">
        <f>IF('ZASOBY N'!F476="","",'ZASOBY N'!F476)</f>
        <v/>
      </c>
      <c r="I477" s="221" t="str">
        <f>IF('ZASOBY N'!G476="","",'ZASOBY N'!G476)</f>
        <v/>
      </c>
      <c r="J477" s="221" t="str">
        <f>IF('ZASOBY N'!H476="","",'ZASOBY N'!H476)</f>
        <v/>
      </c>
      <c r="K477" s="214">
        <v>0</v>
      </c>
      <c r="L477" s="214">
        <v>0</v>
      </c>
      <c r="M477" s="214">
        <v>0</v>
      </c>
      <c r="N477" s="222" t="str">
        <f>IF('ZASOBY N'!BD476="x","",IF(W477="","",'ZASOBY N'!E476))</f>
        <v/>
      </c>
      <c r="O477" s="223">
        <v>0</v>
      </c>
      <c r="P477" s="223">
        <v>0</v>
      </c>
      <c r="Q477" s="226" t="str">
        <f>IF($N477="","",'UPR BILANS N'!G477*'UPR BILANS N'!N477)</f>
        <v/>
      </c>
      <c r="R477" s="225" t="str">
        <f>IF($N477="","",'ZASOBY N'!O476)</f>
        <v/>
      </c>
      <c r="S477" s="225" t="str">
        <f>IF($N477="","",IF('ZASOBY N'!Q476="",0,'ZASOBY N'!Q476))</f>
        <v/>
      </c>
      <c r="T477" s="225" t="str">
        <f>IF($N477="","",'ZASOBY N'!V476)</f>
        <v/>
      </c>
      <c r="U477" s="225" t="str">
        <f>IF($N477="","",IF('ZASOBY N'!AG476="",0,'ZASOBY N'!AG476))</f>
        <v/>
      </c>
      <c r="V477" s="225" t="str">
        <f>IF($N477="","",IF(NN!P479="",0,NN!P479))</f>
        <v/>
      </c>
      <c r="W477" s="225" t="str">
        <f t="shared" si="162"/>
        <v/>
      </c>
      <c r="X477" s="226" t="str">
        <f t="shared" si="165"/>
        <v/>
      </c>
      <c r="Y477" s="225" t="str">
        <f>IF('ZASOBY N'!AU476="","",IF(C477&lt;&gt;C476,'ZASOBY N'!AU476,IF(D477&lt;&gt;D476,'ZASOBY N'!AU476,IF(F477&lt;&gt;F476,'ZASOBY N'!AU476,IF(G477&lt;&gt;G476,'ZASOBY N'!AU476,IF(J477&lt;&gt;J476,'ZASOBY N'!AU476,IF(NN!AC479="","",IF(AND(C476=C477,H476=H477,J476=J477,NN!AC479&gt;0),"",IF(AND(C477=C478,H477=DO475,NN!CW477&gt;0),'ZASOBY N'!AU476,'ZASOBY N'!AU476)))))))))</f>
        <v/>
      </c>
      <c r="Z477" s="225" t="str">
        <f t="shared" si="163"/>
        <v/>
      </c>
      <c r="AA477" s="227" t="str">
        <f t="shared" si="167"/>
        <v/>
      </c>
      <c r="AB477" s="400" t="str">
        <f t="shared" si="164"/>
        <v/>
      </c>
      <c r="AC477" s="228" t="str">
        <f t="shared" si="166"/>
        <v/>
      </c>
      <c r="AD477" s="222">
        <f>IF(B477="",0,IF(F477="",0,INDEX(POBRANIE_!$B$6:$F$101,MATCH('UPR BILANS N'!$F477,POBRANIE_!$A$6:$A$101,0),2)))</f>
        <v>0</v>
      </c>
      <c r="AE477" s="224">
        <f>IF(OR('ZASOBY N'!G476="",'ZASOBY N'!E476=""),0,IF(B477="",0,'ZASOBY N'!G476*'ZASOBY N'!E476))</f>
        <v>0</v>
      </c>
      <c r="AF477" s="225">
        <f>IF('ZASOBY N'!O476="",0,'ZASOBY N'!O476)</f>
        <v>0</v>
      </c>
      <c r="AG477" s="225">
        <f>IF('ZASOBY N'!Q476="",0,'ZASOBY N'!Q476)</f>
        <v>0</v>
      </c>
      <c r="AH477" s="225">
        <f>IF('ZASOBY N'!V476="",0,'ZASOBY N'!V476)</f>
        <v>0</v>
      </c>
      <c r="AI477" s="225">
        <f>IF('ZASOBY N'!AG476="",0,'ZASOBY N'!AG476)</f>
        <v>0</v>
      </c>
      <c r="AJ477" s="225">
        <f>IF(NN!P479="",0,IF(NN!P479="BRAK kol.7","BRAK BADAŃ",NN!P479))</f>
        <v>0</v>
      </c>
      <c r="AK477" s="225">
        <f>IF(NN!AC479="",0,IF(NN!AC479="BRAK kol.7","BRAK BADAŃ",NN!AC479))</f>
        <v>0</v>
      </c>
      <c r="BJ477" s="414" t="str">
        <f>IF(AND(BL477=1,BM477=1,SUMIF($C477:$C$525,$C477,$AK477:$AK$525)=$AK477),$AK477,IF($BO477&gt;0,$BO477,IF(AND(COUNTIF($C$11:$C476,$C477)&gt;=1,COUNTIF($D476:$D476,$D477)&gt;=1),"",IF(AND(SUMIF($C477:$C$525,$C477,$AK477:$AK$525)&gt;=$AK477,SUMIF($D477:$D$525,$D477,$AK477:$AK$525)&gt;=$AK477),SUMIF($C477:$C$525,$C477,$AK477:$AK$525),""))))</f>
        <v/>
      </c>
      <c r="BL477" s="409">
        <f>COUNTIFS('ZASOBY N'!$B476:$B$525,'ZASOBY N'!$B476,'ZASOBY N'!$C476:'ZASOBY N'!$C$525,'ZASOBY N'!$C476,'ZASOBY N'!$D476:'ZASOBY N'!$D$525,'ZASOBY N'!$D476,'ZASOBY N'!$H476:'ZASOBY N'!$H$525,'ZASOBY N'!$H476 )</f>
        <v>0</v>
      </c>
      <c r="BM477" s="410">
        <f>COUNTIFS('ZASOBY N'!$B$10:$B476,'ZASOBY N'!$B476,'ZASOBY N'!$C$10:'ZASOBY N'!$C476,'ZASOBY N'!$C476,'ZASOBY N'!$D$10:'ZASOBY N'!$D476,'ZASOBY N'!$D476,'ZASOBY N'!$H$10:'ZASOBY N'!$H476,'ZASOBY N'!$H476 )</f>
        <v>0</v>
      </c>
      <c r="BN477" s="411">
        <f t="shared" si="168"/>
        <v>0</v>
      </c>
      <c r="BO477" s="412">
        <f t="shared" si="169"/>
        <v>0</v>
      </c>
      <c r="BP477" s="94" t="str">
        <f t="shared" si="170"/>
        <v/>
      </c>
      <c r="BQ477" s="414" t="str">
        <f>IF(AND(BS477=1,BT477=1,SUMIF($C477:$C$525,$C477,$AJ477:$AJ$525)=$AJ477),$AJ477,IF($BV477&gt;0,$BV477,IF(AND(COUNTIF($C$11:$C476,$C477)&gt;=1,COUNTIF($D476:$D476,$D477)&gt;=1),"",IF(AND(SUMIF($C477:$C$525,$C477,$AJ477:$AJ$525)&gt;$AJ477,SUMIF($D477:$D$525,$D477,$AJ477:$AJ$525)&gt;$AJ477),SUMIF($C477:$C$525,$C477,$AJ477:$AJ$525),""))))</f>
        <v/>
      </c>
      <c r="BS477" s="409">
        <f>COUNTIFS('ZASOBY N'!$B476:$B$525,'ZASOBY N'!$B476,'ZASOBY N'!$C476:'ZASOBY N'!$C$525,'ZASOBY N'!$C476,'ZASOBY N'!$D476:'ZASOBY N'!$D$525,'ZASOBY N'!$D476,'ZASOBY N'!$H476:'ZASOBY N'!$H$525,'ZASOBY N'!$H476 )</f>
        <v>0</v>
      </c>
      <c r="BT477" s="410">
        <f>COUNTIFS('ZASOBY N'!$B$10:$B476,'ZASOBY N'!$B476,'ZASOBY N'!$C$10:'ZASOBY N'!$C476,'ZASOBY N'!$C476,'ZASOBY N'!$D$10:'ZASOBY N'!$D476,'ZASOBY N'!$D476,'ZASOBY N'!$H$10:'ZASOBY N'!$H476,'ZASOBY N'!$H476 )</f>
        <v>0</v>
      </c>
      <c r="BU477" s="411">
        <f t="shared" si="171"/>
        <v>0</v>
      </c>
      <c r="BV477" s="412">
        <f t="shared" si="172"/>
        <v>0</v>
      </c>
      <c r="BW477" s="94" t="s">
        <v>499</v>
      </c>
      <c r="BX477" s="414" t="str">
        <f>IF(AND(BZ477=1,CA477=1,SUMIF($C477:$C$525,$C477,$AI477:$AI$525)=$AI477),$AI477,IF($CC477&gt;0,$CC477,IF(AND(COUNTIF($C$11:$C476,$C477)&gt;=1,COUNTIF($D476:$D476,$D477)&gt;=1),"",IF(AND(SUMIF($C477:$C$525,$C477,$AI477:$AI$525)&gt;$AI477,SUMIF($D477:$D$525,$D477,$AI477:$AI$525)&gt;$IG477),_xlfn.AGGREGATE(14,4,$CB$11:$CB$31*($C$11:$C$31=$C477),1),""))))</f>
        <v/>
      </c>
      <c r="BZ477" s="409">
        <f>COUNTIFS('ZASOBY N'!$B476:$B$525,'ZASOBY N'!$B476,'ZASOBY N'!$C476:'ZASOBY N'!$C$525,'ZASOBY N'!$C476,'ZASOBY N'!$D476:'ZASOBY N'!$D$525,'ZASOBY N'!$D476,'ZASOBY N'!$H476:'ZASOBY N'!$H$525,'ZASOBY N'!$H476 )</f>
        <v>0</v>
      </c>
      <c r="CA477" s="410">
        <f>COUNTIFS('ZASOBY N'!$B$10:$B476,'ZASOBY N'!$B476,'ZASOBY N'!$C$10:'ZASOBY N'!$C476,'ZASOBY N'!$C476,'ZASOBY N'!$D$10:'ZASOBY N'!$D476,'ZASOBY N'!$D476,'ZASOBY N'!$H$10:'ZASOBY N'!$H476,'ZASOBY N'!$H476 )</f>
        <v>0</v>
      </c>
      <c r="CB477" s="411">
        <f t="shared" si="173"/>
        <v>0</v>
      </c>
      <c r="CC477" s="412">
        <f t="shared" si="174"/>
        <v>0</v>
      </c>
      <c r="CE477" s="414" t="str">
        <f>IF(AND(CG477=1,CH477=1,SUMIF($C477:$C$525,$C477,$AH477:$AH$525)=$AH477),$AH477,IF($CJ477&gt;0,$CJ477,IF(AND(COUNTIF($C$11:$C476,$C477)&gt;=1,COUNTIF($D476:$D476,$D477)&gt;=1),"",IF(AND(SUMIF($C477:$C$525,$C477,$AH477:$AH$525)&gt;$AH477,SUMIF($D477:$D$525,$D477,$AH477:$AH$525)&gt;$AH477),_xlfn.AGGREGATE(14,4,$CI$11:$CI$31*($C$11:$C$31=$C477),1),""))))</f>
        <v/>
      </c>
      <c r="CG477" s="409">
        <f>COUNTIFS('ZASOBY N'!$B476:$B$525,'ZASOBY N'!$B476,'ZASOBY N'!$C476:'ZASOBY N'!$C$525,'ZASOBY N'!$C476,'ZASOBY N'!$D476:'ZASOBY N'!$D$525,'ZASOBY N'!$D476,'ZASOBY N'!$H476:'ZASOBY N'!$H$525,'ZASOBY N'!$H476 )</f>
        <v>0</v>
      </c>
      <c r="CH477" s="410">
        <f>COUNTIFS('ZASOBY N'!$B$10:$B476,'ZASOBY N'!$B476,'ZASOBY N'!$C$10:'ZASOBY N'!$C476,'ZASOBY N'!$C476,'ZASOBY N'!$D$10:'ZASOBY N'!$D476,'ZASOBY N'!$D476,'ZASOBY N'!$H$10:'ZASOBY N'!$H476,'ZASOBY N'!$H476 )</f>
        <v>0</v>
      </c>
      <c r="CI477" s="411">
        <f t="shared" si="175"/>
        <v>0</v>
      </c>
      <c r="CJ477" s="412">
        <f t="shared" si="176"/>
        <v>0</v>
      </c>
      <c r="CL477" s="414" t="str">
        <f>IF(AND(CN477=1,CO477=1,SUMIF($C477:$C$525,$C477,$AG477:$AG$525)=$AG477),$AG477,IF($CQ477&gt;0,$CQ477,IF(AND(COUNTIF($C$11:$C476,$C477)&gt;=1,COUNTIF($D476:$D476,$D477)&gt;=1),"",IF(AND(SUMIF($C477:$C$525,$C477,$AG477:$AG$525)&gt;$AG477,SUMIF($D477:$D$525,$D477,$AG477:$AG$525)&gt;$AG477),_xlfn.AGGREGATE(14,4,$CP$11:$CP$31*($C$11:$C$31=$C477),1),""))))</f>
        <v/>
      </c>
      <c r="CN477" s="409">
        <f>COUNTIFS('ZASOBY N'!$B476:$B$525,'ZASOBY N'!$B476,'ZASOBY N'!$C476:'ZASOBY N'!$C$525,'ZASOBY N'!$C476,'ZASOBY N'!$D476:'ZASOBY N'!$D$525,'ZASOBY N'!$D476,'ZASOBY N'!$H476:'ZASOBY N'!$H$525,'ZASOBY N'!$H476 )</f>
        <v>0</v>
      </c>
      <c r="CO477" s="410">
        <f>COUNTIFS('ZASOBY N'!$B$10:$B476,'ZASOBY N'!$B476,'ZASOBY N'!$C$10:'ZASOBY N'!$C476,'ZASOBY N'!$C476,'ZASOBY N'!$D$10:'ZASOBY N'!$D476,'ZASOBY N'!$D476,'ZASOBY N'!$H$10:'ZASOBY N'!$H476,'ZASOBY N'!$H476 )</f>
        <v>0</v>
      </c>
      <c r="CP477" s="411">
        <f t="shared" si="177"/>
        <v>0</v>
      </c>
      <c r="CQ477" s="412">
        <f t="shared" si="178"/>
        <v>0</v>
      </c>
      <c r="CS477" s="414" t="str">
        <f>IF(AND(CU477=1,CV477=1,SUMIF($C477:$C$525,$C477,$AF477:$AF$525)=$AF477),$AF477,IF($CX477&gt;0,$CX477,IF(AND(COUNTIF($C$11:$C476,$C477)&gt;=1,COUNTIF($D476:$D476,$D477)&gt;=1),"",IF(AND(SUMIF($C477:$C$525,$C477,$AF477:$AF$525)&gt;$AF477,SUMIF($D477:$D$525,$D477,$AF477:$AF$525)&gt;$AF477),_xlfn.AGGREGATE(14,4,$CW$11:$CW$31*($C$11:$C$31=$C477),1),""))))</f>
        <v/>
      </c>
      <c r="CU477" s="409">
        <f>COUNTIFS('ZASOBY N'!$B476:$B$525,'ZASOBY N'!$B476,'ZASOBY N'!$C476:'ZASOBY N'!$C$525,'ZASOBY N'!$C476,'ZASOBY N'!$D476:'ZASOBY N'!$D$525,'ZASOBY N'!$D476,'ZASOBY N'!$H476:'ZASOBY N'!$H$525,'ZASOBY N'!$H476 )</f>
        <v>0</v>
      </c>
      <c r="CV477" s="410">
        <f>COUNTIFS('ZASOBY N'!$B$10:$B476,'ZASOBY N'!$B476,'ZASOBY N'!$C$10:'ZASOBY N'!$C476,'ZASOBY N'!$C476,'ZASOBY N'!$D$10:'ZASOBY N'!$D476,'ZASOBY N'!$D476,'ZASOBY N'!$H$10:'ZASOBY N'!$H476,'ZASOBY N'!$H476 )</f>
        <v>0</v>
      </c>
      <c r="CW477" s="411">
        <f t="shared" si="179"/>
        <v>0</v>
      </c>
      <c r="CX477" s="412">
        <f t="shared" si="180"/>
        <v>0</v>
      </c>
      <c r="CZ477" s="414" t="str">
        <f>IF(AND(DB477=1,DC477=1,SUMIF($C477:$C$525,$C477,$AE477:$AE$525)=$AE477),$AE477,IF($DE477&gt;0,$DE477,IF(AND(COUNTIF($C$11:$C476,$C477)&gt;=1,COUNTIF($D476:$D476,$D477)&gt;=1),"",IF(AND(SUMIF($C477:$C$525,$C477,$AE477:$AE$525)&gt;$AE477,SUMIF($D477:$D$525,$D477,$AE477:$AE$525)&gt;$AE477),_xlfn.AGGREGATE(14,4,$DD$11:$DD$31*($C$11:$C$31=$C477),1),""))))</f>
        <v/>
      </c>
      <c r="DB477" s="409">
        <f>COUNTIFS('ZASOBY N'!$B476:$B$525,'ZASOBY N'!$B476,'ZASOBY N'!$C476:'ZASOBY N'!$C$525,'ZASOBY N'!$C476,'ZASOBY N'!$D476:'ZASOBY N'!$D$525,'ZASOBY N'!$D476,'ZASOBY N'!$H476:'ZASOBY N'!$H$525,'ZASOBY N'!$H476 )</f>
        <v>0</v>
      </c>
      <c r="DC477" s="410">
        <f>COUNTIFS('ZASOBY N'!$B$10:$B476,'ZASOBY N'!$B476,'ZASOBY N'!$C$10:'ZASOBY N'!$C476,'ZASOBY N'!$C476,'ZASOBY N'!$D$10:'ZASOBY N'!$D476,'ZASOBY N'!$D476,'ZASOBY N'!$H$10:'ZASOBY N'!$H476,'ZASOBY N'!$H476 )</f>
        <v>0</v>
      </c>
      <c r="DD477" s="411">
        <f t="shared" si="181"/>
        <v>0</v>
      </c>
      <c r="DE477" s="412">
        <f t="shared" si="182"/>
        <v>0</v>
      </c>
      <c r="DF477" s="399" t="str">
        <f>IF(AND(DI477=1,DJ477=1,SUMIF($C477:$C$525,$C477,$AD477:$AD$525)=$AD477),$AD477,IF($DL477&gt;0,$DL477,IF(B477="","",IF(AND(COUNTIF($C$11:$C476,$C477)&gt;=1,COUNTIF($D476:$D476,$D477)&gt;=1,COUNTIF($Z474:$Z476,$C477)=0),"",IF(AND(COUNTIF($C$11:$C476,$C477)&gt;=1,COUNTIF($D476:$D476,$D477)&gt;=1),"UJĘTO WYŻEJ",IF(AND(SUMIF($C477:$C$525,$C477,$AD477:$AD$525)&gt;$AD477,SUMIF($D477:$D$525,$D477,$AD477:$AD$525)&gt;$AD477),_xlfn.AGGREGATE(14,4,$DK$11:$DK$31*($C$11:$C$31=$C477),1),""))))))</f>
        <v/>
      </c>
      <c r="DG477" s="414" t="str">
        <f>IF(AND(DI477=1,DJ477=1,SUMIF($C477:$C$525,$C477,$AD477:$AD$525)=$AD477),$AD477,IF($DL477&gt;0,$DL477,IF(AND(COUNTIF($C$11:$C476,$C477)&gt;=1,COUNTIF($D476:$D476,$D477)&gt;=1),"",IF(AND(SUMIF($C477:$C$525,$C477,$AD477:$AD$525)&gt;$AD477,SUMIF($D477:$D$525,$D477,$AD477:$AD$525)&gt;$AD477),_xlfn.AGGREGATE(14,4,$DK$11:$DK$31*($C$11:$C$31=$C477),1),""))))</f>
        <v/>
      </c>
      <c r="DI477" s="409">
        <f>COUNTIFS('ZASOBY N'!$B476:$B$525,'ZASOBY N'!$B476,'ZASOBY N'!$C476:'ZASOBY N'!$C$525,'ZASOBY N'!$C476,'ZASOBY N'!$D476:'ZASOBY N'!$D$525,'ZASOBY N'!$D476,'ZASOBY N'!$H476:'ZASOBY N'!$H$525,'ZASOBY N'!$H476 )</f>
        <v>0</v>
      </c>
      <c r="DJ477" s="410">
        <f>COUNTIFS('ZASOBY N'!$B$10:$B476,'ZASOBY N'!$B476,'ZASOBY N'!$C$10:'ZASOBY N'!$C476,'ZASOBY N'!$C476,'ZASOBY N'!$D$10:'ZASOBY N'!$D476,'ZASOBY N'!$D476,'ZASOBY N'!$H$10:'ZASOBY N'!$H476,'ZASOBY N'!$H476 )</f>
        <v>0</v>
      </c>
      <c r="DK477" s="411">
        <f t="shared" si="183"/>
        <v>0</v>
      </c>
      <c r="DL477" s="412">
        <f t="shared" si="184"/>
        <v>0</v>
      </c>
    </row>
    <row r="478" spans="1:116" ht="18.899999999999999" customHeight="1" x14ac:dyDescent="0.3">
      <c r="A478" s="219"/>
      <c r="B478" s="152" t="str">
        <f>IF('ZASOBY N'!A477="","",'ZASOBY N'!A477)</f>
        <v/>
      </c>
      <c r="C478" s="462" t="str">
        <f>IF('ZASOBY N'!C477="","",'ZASOBY N'!C477)</f>
        <v/>
      </c>
      <c r="D478" s="137" t="str">
        <f>IF('ZASOBY N'!B477="","",'ZASOBY N'!B477)</f>
        <v/>
      </c>
      <c r="E478" s="138"/>
      <c r="F478" s="356" t="str">
        <f>IF('ZASOBY N'!D477="","",'ZASOBY N'!D477)</f>
        <v/>
      </c>
      <c r="G478" s="220" t="str">
        <f>IF('ZASOBY N'!G477="","",'ZASOBY N'!G477)</f>
        <v/>
      </c>
      <c r="H478" s="221" t="str">
        <f>IF('ZASOBY N'!F477="","",'ZASOBY N'!F477)</f>
        <v/>
      </c>
      <c r="I478" s="221" t="str">
        <f>IF('ZASOBY N'!G477="","",'ZASOBY N'!G477)</f>
        <v/>
      </c>
      <c r="J478" s="221" t="str">
        <f>IF('ZASOBY N'!H477="","",'ZASOBY N'!H477)</f>
        <v/>
      </c>
      <c r="K478" s="214">
        <v>0</v>
      </c>
      <c r="L478" s="214">
        <v>0</v>
      </c>
      <c r="M478" s="214">
        <v>0</v>
      </c>
      <c r="N478" s="222" t="str">
        <f>IF('ZASOBY N'!BD477="x","",IF(W478="","",'ZASOBY N'!E477))</f>
        <v/>
      </c>
      <c r="O478" s="223">
        <v>0</v>
      </c>
      <c r="P478" s="223">
        <v>0</v>
      </c>
      <c r="Q478" s="226" t="str">
        <f>IF($N478="","",'UPR BILANS N'!G478*'UPR BILANS N'!N478)</f>
        <v/>
      </c>
      <c r="R478" s="225" t="str">
        <f>IF($N478="","",'ZASOBY N'!O477)</f>
        <v/>
      </c>
      <c r="S478" s="225" t="str">
        <f>IF($N478="","",IF('ZASOBY N'!Q477="",0,'ZASOBY N'!Q477))</f>
        <v/>
      </c>
      <c r="T478" s="225" t="str">
        <f>IF($N478="","",'ZASOBY N'!V477)</f>
        <v/>
      </c>
      <c r="U478" s="225" t="str">
        <f>IF($N478="","",IF('ZASOBY N'!AG477="",0,'ZASOBY N'!AG477))</f>
        <v/>
      </c>
      <c r="V478" s="225" t="str">
        <f>IF($N478="","",IF(NN!P480="",0,NN!P480))</f>
        <v/>
      </c>
      <c r="W478" s="225" t="str">
        <f t="shared" si="162"/>
        <v/>
      </c>
      <c r="X478" s="226" t="str">
        <f t="shared" si="165"/>
        <v/>
      </c>
      <c r="Y478" s="225" t="str">
        <f>IF('ZASOBY N'!AU477="","",IF(C478&lt;&gt;C477,'ZASOBY N'!AU477,IF(D478&lt;&gt;D477,'ZASOBY N'!AU477,IF(F478&lt;&gt;F477,'ZASOBY N'!AU477,IF(G478&lt;&gt;G477,'ZASOBY N'!AU477,IF(J478&lt;&gt;J477,'ZASOBY N'!AU477,IF(NN!AC480="","",IF(AND(C477=C478,H477=H478,J477=J478,NN!AC480&gt;0),"",IF(AND(C478=C479,H478=DO476,NN!CW478&gt;0),'ZASOBY N'!AU477,'ZASOBY N'!AU477)))))))))</f>
        <v/>
      </c>
      <c r="Z478" s="225" t="str">
        <f t="shared" si="163"/>
        <v/>
      </c>
      <c r="AA478" s="227" t="str">
        <f t="shared" si="167"/>
        <v/>
      </c>
      <c r="AB478" s="400" t="str">
        <f t="shared" si="164"/>
        <v/>
      </c>
      <c r="AC478" s="228" t="str">
        <f t="shared" si="166"/>
        <v/>
      </c>
      <c r="AD478" s="222">
        <f>IF(B478="",0,IF(F478="",0,INDEX(POBRANIE_!$B$6:$F$101,MATCH('UPR BILANS N'!$F478,POBRANIE_!$A$6:$A$101,0),2)))</f>
        <v>0</v>
      </c>
      <c r="AE478" s="224">
        <f>IF(OR('ZASOBY N'!G477="",'ZASOBY N'!E477=""),0,IF(B478="",0,'ZASOBY N'!G477*'ZASOBY N'!E477))</f>
        <v>0</v>
      </c>
      <c r="AF478" s="225">
        <f>IF('ZASOBY N'!O477="",0,'ZASOBY N'!O477)</f>
        <v>0</v>
      </c>
      <c r="AG478" s="225">
        <f>IF('ZASOBY N'!Q477="",0,'ZASOBY N'!Q477)</f>
        <v>0</v>
      </c>
      <c r="AH478" s="225">
        <f>IF('ZASOBY N'!V477="",0,'ZASOBY N'!V477)</f>
        <v>0</v>
      </c>
      <c r="AI478" s="225">
        <f>IF('ZASOBY N'!AG477="",0,'ZASOBY N'!AG477)</f>
        <v>0</v>
      </c>
      <c r="AJ478" s="225">
        <f>IF(NN!P480="",0,IF(NN!P480="BRAK kol.7","BRAK BADAŃ",NN!P480))</f>
        <v>0</v>
      </c>
      <c r="AK478" s="225">
        <f>IF(NN!AC480="",0,IF(NN!AC480="BRAK kol.7","BRAK BADAŃ",NN!AC480))</f>
        <v>0</v>
      </c>
      <c r="BJ478" s="414" t="str">
        <f>IF(AND(BL478=1,BM478=1,SUMIF($C478:$C$525,$C478,$AK478:$AK$525)=$AK478),$AK478,IF($BO478&gt;0,$BO478,IF(AND(COUNTIF($C$11:$C477,$C478)&gt;=1,COUNTIF($D477:$D477,$D478)&gt;=1),"",IF(AND(SUMIF($C478:$C$525,$C478,$AK478:$AK$525)&gt;=$AK478,SUMIF($D478:$D$525,$D478,$AK478:$AK$525)&gt;=$AK478),SUMIF($C478:$C$525,$C478,$AK478:$AK$525),""))))</f>
        <v/>
      </c>
      <c r="BL478" s="409">
        <f>COUNTIFS('ZASOBY N'!$B477:$B$525,'ZASOBY N'!$B477,'ZASOBY N'!$C477:'ZASOBY N'!$C$525,'ZASOBY N'!$C477,'ZASOBY N'!$D477:'ZASOBY N'!$D$525,'ZASOBY N'!$D477,'ZASOBY N'!$H477:'ZASOBY N'!$H$525,'ZASOBY N'!$H477 )</f>
        <v>0</v>
      </c>
      <c r="BM478" s="410">
        <f>COUNTIFS('ZASOBY N'!$B$10:$B477,'ZASOBY N'!$B477,'ZASOBY N'!$C$10:'ZASOBY N'!$C477,'ZASOBY N'!$C477,'ZASOBY N'!$D$10:'ZASOBY N'!$D477,'ZASOBY N'!$D477,'ZASOBY N'!$H$10:'ZASOBY N'!$H477,'ZASOBY N'!$H477 )</f>
        <v>0</v>
      </c>
      <c r="BN478" s="411">
        <f t="shared" si="168"/>
        <v>0</v>
      </c>
      <c r="BO478" s="412">
        <f t="shared" si="169"/>
        <v>0</v>
      </c>
      <c r="BP478" s="94" t="str">
        <f t="shared" si="170"/>
        <v/>
      </c>
      <c r="BQ478" s="414" t="str">
        <f>IF(AND(BS478=1,BT478=1,SUMIF($C478:$C$525,$C478,$AJ478:$AJ$525)=$AJ478),$AJ478,IF($BV478&gt;0,$BV478,IF(AND(COUNTIF($C$11:$C477,$C478)&gt;=1,COUNTIF($D477:$D477,$D478)&gt;=1),"",IF(AND(SUMIF($C478:$C$525,$C478,$AJ478:$AJ$525)&gt;$AJ478,SUMIF($D478:$D$525,$D478,$AJ478:$AJ$525)&gt;$AJ478),SUMIF($C478:$C$525,$C478,$AJ478:$AJ$525),""))))</f>
        <v/>
      </c>
      <c r="BS478" s="409">
        <f>COUNTIFS('ZASOBY N'!$B477:$B$525,'ZASOBY N'!$B477,'ZASOBY N'!$C477:'ZASOBY N'!$C$525,'ZASOBY N'!$C477,'ZASOBY N'!$D477:'ZASOBY N'!$D$525,'ZASOBY N'!$D477,'ZASOBY N'!$H477:'ZASOBY N'!$H$525,'ZASOBY N'!$H477 )</f>
        <v>0</v>
      </c>
      <c r="BT478" s="410">
        <f>COUNTIFS('ZASOBY N'!$B$10:$B477,'ZASOBY N'!$B477,'ZASOBY N'!$C$10:'ZASOBY N'!$C477,'ZASOBY N'!$C477,'ZASOBY N'!$D$10:'ZASOBY N'!$D477,'ZASOBY N'!$D477,'ZASOBY N'!$H$10:'ZASOBY N'!$H477,'ZASOBY N'!$H477 )</f>
        <v>0</v>
      </c>
      <c r="BU478" s="411">
        <f t="shared" si="171"/>
        <v>0</v>
      </c>
      <c r="BV478" s="412">
        <f t="shared" si="172"/>
        <v>0</v>
      </c>
      <c r="BW478" s="94" t="s">
        <v>499</v>
      </c>
      <c r="BX478" s="414" t="str">
        <f>IF(AND(BZ478=1,CA478=1,SUMIF($C478:$C$525,$C478,$AI478:$AI$525)=$AI478),$AI478,IF($CC478&gt;0,$CC478,IF(AND(COUNTIF($C$11:$C477,$C478)&gt;=1,COUNTIF($D477:$D477,$D478)&gt;=1),"",IF(AND(SUMIF($C478:$C$525,$C478,$AI478:$AI$525)&gt;$AI478,SUMIF($D478:$D$525,$D478,$AI478:$AI$525)&gt;$IG478),_xlfn.AGGREGATE(14,4,$CB$11:$CB$31*($C$11:$C$31=$C478),1),""))))</f>
        <v/>
      </c>
      <c r="BZ478" s="409">
        <f>COUNTIFS('ZASOBY N'!$B477:$B$525,'ZASOBY N'!$B477,'ZASOBY N'!$C477:'ZASOBY N'!$C$525,'ZASOBY N'!$C477,'ZASOBY N'!$D477:'ZASOBY N'!$D$525,'ZASOBY N'!$D477,'ZASOBY N'!$H477:'ZASOBY N'!$H$525,'ZASOBY N'!$H477 )</f>
        <v>0</v>
      </c>
      <c r="CA478" s="410">
        <f>COUNTIFS('ZASOBY N'!$B$10:$B477,'ZASOBY N'!$B477,'ZASOBY N'!$C$10:'ZASOBY N'!$C477,'ZASOBY N'!$C477,'ZASOBY N'!$D$10:'ZASOBY N'!$D477,'ZASOBY N'!$D477,'ZASOBY N'!$H$10:'ZASOBY N'!$H477,'ZASOBY N'!$H477 )</f>
        <v>0</v>
      </c>
      <c r="CB478" s="411">
        <f t="shared" si="173"/>
        <v>0</v>
      </c>
      <c r="CC478" s="412">
        <f t="shared" si="174"/>
        <v>0</v>
      </c>
      <c r="CE478" s="414" t="str">
        <f>IF(AND(CG478=1,CH478=1,SUMIF($C478:$C$525,$C478,$AH478:$AH$525)=$AH478),$AH478,IF($CJ478&gt;0,$CJ478,IF(AND(COUNTIF($C$11:$C477,$C478)&gt;=1,COUNTIF($D477:$D477,$D478)&gt;=1),"",IF(AND(SUMIF($C478:$C$525,$C478,$AH478:$AH$525)&gt;$AH478,SUMIF($D478:$D$525,$D478,$AH478:$AH$525)&gt;$AH478),_xlfn.AGGREGATE(14,4,$CI$11:$CI$31*($C$11:$C$31=$C478),1),""))))</f>
        <v/>
      </c>
      <c r="CG478" s="409">
        <f>COUNTIFS('ZASOBY N'!$B477:$B$525,'ZASOBY N'!$B477,'ZASOBY N'!$C477:'ZASOBY N'!$C$525,'ZASOBY N'!$C477,'ZASOBY N'!$D477:'ZASOBY N'!$D$525,'ZASOBY N'!$D477,'ZASOBY N'!$H477:'ZASOBY N'!$H$525,'ZASOBY N'!$H477 )</f>
        <v>0</v>
      </c>
      <c r="CH478" s="410">
        <f>COUNTIFS('ZASOBY N'!$B$10:$B477,'ZASOBY N'!$B477,'ZASOBY N'!$C$10:'ZASOBY N'!$C477,'ZASOBY N'!$C477,'ZASOBY N'!$D$10:'ZASOBY N'!$D477,'ZASOBY N'!$D477,'ZASOBY N'!$H$10:'ZASOBY N'!$H477,'ZASOBY N'!$H477 )</f>
        <v>0</v>
      </c>
      <c r="CI478" s="411">
        <f t="shared" si="175"/>
        <v>0</v>
      </c>
      <c r="CJ478" s="412">
        <f t="shared" si="176"/>
        <v>0</v>
      </c>
      <c r="CL478" s="414" t="str">
        <f>IF(AND(CN478=1,CO478=1,SUMIF($C478:$C$525,$C478,$AG478:$AG$525)=$AG478),$AG478,IF($CQ478&gt;0,$CQ478,IF(AND(COUNTIF($C$11:$C477,$C478)&gt;=1,COUNTIF($D477:$D477,$D478)&gt;=1),"",IF(AND(SUMIF($C478:$C$525,$C478,$AG478:$AG$525)&gt;$AG478,SUMIF($D478:$D$525,$D478,$AG478:$AG$525)&gt;$AG478),_xlfn.AGGREGATE(14,4,$CP$11:$CP$31*($C$11:$C$31=$C478),1),""))))</f>
        <v/>
      </c>
      <c r="CN478" s="409">
        <f>COUNTIFS('ZASOBY N'!$B477:$B$525,'ZASOBY N'!$B477,'ZASOBY N'!$C477:'ZASOBY N'!$C$525,'ZASOBY N'!$C477,'ZASOBY N'!$D477:'ZASOBY N'!$D$525,'ZASOBY N'!$D477,'ZASOBY N'!$H477:'ZASOBY N'!$H$525,'ZASOBY N'!$H477 )</f>
        <v>0</v>
      </c>
      <c r="CO478" s="410">
        <f>COUNTIFS('ZASOBY N'!$B$10:$B477,'ZASOBY N'!$B477,'ZASOBY N'!$C$10:'ZASOBY N'!$C477,'ZASOBY N'!$C477,'ZASOBY N'!$D$10:'ZASOBY N'!$D477,'ZASOBY N'!$D477,'ZASOBY N'!$H$10:'ZASOBY N'!$H477,'ZASOBY N'!$H477 )</f>
        <v>0</v>
      </c>
      <c r="CP478" s="411">
        <f t="shared" si="177"/>
        <v>0</v>
      </c>
      <c r="CQ478" s="412">
        <f t="shared" si="178"/>
        <v>0</v>
      </c>
      <c r="CS478" s="414" t="str">
        <f>IF(AND(CU478=1,CV478=1,SUMIF($C478:$C$525,$C478,$AF478:$AF$525)=$AF478),$AF478,IF($CX478&gt;0,$CX478,IF(AND(COUNTIF($C$11:$C477,$C478)&gt;=1,COUNTIF($D477:$D477,$D478)&gt;=1),"",IF(AND(SUMIF($C478:$C$525,$C478,$AF478:$AF$525)&gt;$AF478,SUMIF($D478:$D$525,$D478,$AF478:$AF$525)&gt;$AF478),_xlfn.AGGREGATE(14,4,$CW$11:$CW$31*($C$11:$C$31=$C478),1),""))))</f>
        <v/>
      </c>
      <c r="CU478" s="409">
        <f>COUNTIFS('ZASOBY N'!$B477:$B$525,'ZASOBY N'!$B477,'ZASOBY N'!$C477:'ZASOBY N'!$C$525,'ZASOBY N'!$C477,'ZASOBY N'!$D477:'ZASOBY N'!$D$525,'ZASOBY N'!$D477,'ZASOBY N'!$H477:'ZASOBY N'!$H$525,'ZASOBY N'!$H477 )</f>
        <v>0</v>
      </c>
      <c r="CV478" s="410">
        <f>COUNTIFS('ZASOBY N'!$B$10:$B477,'ZASOBY N'!$B477,'ZASOBY N'!$C$10:'ZASOBY N'!$C477,'ZASOBY N'!$C477,'ZASOBY N'!$D$10:'ZASOBY N'!$D477,'ZASOBY N'!$D477,'ZASOBY N'!$H$10:'ZASOBY N'!$H477,'ZASOBY N'!$H477 )</f>
        <v>0</v>
      </c>
      <c r="CW478" s="411">
        <f t="shared" si="179"/>
        <v>0</v>
      </c>
      <c r="CX478" s="412">
        <f t="shared" si="180"/>
        <v>0</v>
      </c>
      <c r="CZ478" s="414" t="str">
        <f>IF(AND(DB478=1,DC478=1,SUMIF($C478:$C$525,$C478,$AE478:$AE$525)=$AE478),$AE478,IF($DE478&gt;0,$DE478,IF(AND(COUNTIF($C$11:$C477,$C478)&gt;=1,COUNTIF($D477:$D477,$D478)&gt;=1),"",IF(AND(SUMIF($C478:$C$525,$C478,$AE478:$AE$525)&gt;$AE478,SUMIF($D478:$D$525,$D478,$AE478:$AE$525)&gt;$AE478),_xlfn.AGGREGATE(14,4,$DD$11:$DD$31*($C$11:$C$31=$C478),1),""))))</f>
        <v/>
      </c>
      <c r="DB478" s="409">
        <f>COUNTIFS('ZASOBY N'!$B477:$B$525,'ZASOBY N'!$B477,'ZASOBY N'!$C477:'ZASOBY N'!$C$525,'ZASOBY N'!$C477,'ZASOBY N'!$D477:'ZASOBY N'!$D$525,'ZASOBY N'!$D477,'ZASOBY N'!$H477:'ZASOBY N'!$H$525,'ZASOBY N'!$H477 )</f>
        <v>0</v>
      </c>
      <c r="DC478" s="410">
        <f>COUNTIFS('ZASOBY N'!$B$10:$B477,'ZASOBY N'!$B477,'ZASOBY N'!$C$10:'ZASOBY N'!$C477,'ZASOBY N'!$C477,'ZASOBY N'!$D$10:'ZASOBY N'!$D477,'ZASOBY N'!$D477,'ZASOBY N'!$H$10:'ZASOBY N'!$H477,'ZASOBY N'!$H477 )</f>
        <v>0</v>
      </c>
      <c r="DD478" s="411">
        <f t="shared" si="181"/>
        <v>0</v>
      </c>
      <c r="DE478" s="412">
        <f t="shared" si="182"/>
        <v>0</v>
      </c>
      <c r="DF478" s="399" t="str">
        <f>IF(AND(DI478=1,DJ478=1,SUMIF($C478:$C$525,$C478,$AD478:$AD$525)=$AD478),$AD478,IF($DL478&gt;0,$DL478,IF(B478="","",IF(AND(COUNTIF($C$11:$C477,$C478)&gt;=1,COUNTIF($D477:$D477,$D478)&gt;=1,COUNTIF($Z475:$Z477,$C478)=0),"",IF(AND(COUNTIF($C$11:$C477,$C478)&gt;=1,COUNTIF($D477:$D477,$D478)&gt;=1),"UJĘTO WYŻEJ",IF(AND(SUMIF($C478:$C$525,$C478,$AD478:$AD$525)&gt;$AD478,SUMIF($D478:$D$525,$D478,$AD478:$AD$525)&gt;$AD478),_xlfn.AGGREGATE(14,4,$DK$11:$DK$31*($C$11:$C$31=$C478),1),""))))))</f>
        <v/>
      </c>
      <c r="DG478" s="414" t="str">
        <f>IF(AND(DI478=1,DJ478=1,SUMIF($C478:$C$525,$C478,$AD478:$AD$525)=$AD478),$AD478,IF($DL478&gt;0,$DL478,IF(AND(COUNTIF($C$11:$C477,$C478)&gt;=1,COUNTIF($D477:$D477,$D478)&gt;=1),"",IF(AND(SUMIF($C478:$C$525,$C478,$AD478:$AD$525)&gt;$AD478,SUMIF($D478:$D$525,$D478,$AD478:$AD$525)&gt;$AD478),_xlfn.AGGREGATE(14,4,$DK$11:$DK$31*($C$11:$C$31=$C478),1),""))))</f>
        <v/>
      </c>
      <c r="DI478" s="409">
        <f>COUNTIFS('ZASOBY N'!$B477:$B$525,'ZASOBY N'!$B477,'ZASOBY N'!$C477:'ZASOBY N'!$C$525,'ZASOBY N'!$C477,'ZASOBY N'!$D477:'ZASOBY N'!$D$525,'ZASOBY N'!$D477,'ZASOBY N'!$H477:'ZASOBY N'!$H$525,'ZASOBY N'!$H477 )</f>
        <v>0</v>
      </c>
      <c r="DJ478" s="410">
        <f>COUNTIFS('ZASOBY N'!$B$10:$B477,'ZASOBY N'!$B477,'ZASOBY N'!$C$10:'ZASOBY N'!$C477,'ZASOBY N'!$C477,'ZASOBY N'!$D$10:'ZASOBY N'!$D477,'ZASOBY N'!$D477,'ZASOBY N'!$H$10:'ZASOBY N'!$H477,'ZASOBY N'!$H477 )</f>
        <v>0</v>
      </c>
      <c r="DK478" s="411">
        <f t="shared" si="183"/>
        <v>0</v>
      </c>
      <c r="DL478" s="412">
        <f t="shared" si="184"/>
        <v>0</v>
      </c>
    </row>
    <row r="479" spans="1:116" ht="18.899999999999999" customHeight="1" x14ac:dyDescent="0.3">
      <c r="A479" s="219"/>
      <c r="B479" s="152" t="str">
        <f>IF('ZASOBY N'!A478="","",'ZASOBY N'!A478)</f>
        <v/>
      </c>
      <c r="C479" s="462" t="str">
        <f>IF('ZASOBY N'!C478="","",'ZASOBY N'!C478)</f>
        <v/>
      </c>
      <c r="D479" s="137" t="str">
        <f>IF('ZASOBY N'!B478="","",'ZASOBY N'!B478)</f>
        <v/>
      </c>
      <c r="E479" s="138"/>
      <c r="F479" s="356" t="str">
        <f>IF('ZASOBY N'!D478="","",'ZASOBY N'!D478)</f>
        <v/>
      </c>
      <c r="G479" s="220" t="str">
        <f>IF('ZASOBY N'!G478="","",'ZASOBY N'!G478)</f>
        <v/>
      </c>
      <c r="H479" s="221" t="str">
        <f>IF('ZASOBY N'!F478="","",'ZASOBY N'!F478)</f>
        <v/>
      </c>
      <c r="I479" s="221" t="str">
        <f>IF('ZASOBY N'!G478="","",'ZASOBY N'!G478)</f>
        <v/>
      </c>
      <c r="J479" s="221" t="str">
        <f>IF('ZASOBY N'!H478="","",'ZASOBY N'!H478)</f>
        <v/>
      </c>
      <c r="K479" s="214">
        <v>0</v>
      </c>
      <c r="L479" s="214">
        <v>0</v>
      </c>
      <c r="M479" s="214">
        <v>0</v>
      </c>
      <c r="N479" s="222" t="str">
        <f>IF('ZASOBY N'!BD478="x","",IF(W479="","",'ZASOBY N'!E478))</f>
        <v/>
      </c>
      <c r="O479" s="223">
        <v>0</v>
      </c>
      <c r="P479" s="223">
        <v>0</v>
      </c>
      <c r="Q479" s="226" t="str">
        <f>IF($N479="","",'UPR BILANS N'!G479*'UPR BILANS N'!N479)</f>
        <v/>
      </c>
      <c r="R479" s="225" t="str">
        <f>IF($N479="","",'ZASOBY N'!O478)</f>
        <v/>
      </c>
      <c r="S479" s="225" t="str">
        <f>IF($N479="","",IF('ZASOBY N'!Q478="",0,'ZASOBY N'!Q478))</f>
        <v/>
      </c>
      <c r="T479" s="225" t="str">
        <f>IF($N479="","",'ZASOBY N'!V478)</f>
        <v/>
      </c>
      <c r="U479" s="225" t="str">
        <f>IF($N479="","",IF('ZASOBY N'!AG478="",0,'ZASOBY N'!AG478))</f>
        <v/>
      </c>
      <c r="V479" s="225" t="str">
        <f>IF($N479="","",IF(NN!P481="",0,NN!P481))</f>
        <v/>
      </c>
      <c r="W479" s="225" t="str">
        <f t="shared" si="162"/>
        <v/>
      </c>
      <c r="X479" s="226" t="str">
        <f t="shared" si="165"/>
        <v/>
      </c>
      <c r="Y479" s="225" t="str">
        <f>IF('ZASOBY N'!AU478="","",IF(C479&lt;&gt;C478,'ZASOBY N'!AU478,IF(D479&lt;&gt;D478,'ZASOBY N'!AU478,IF(F479&lt;&gt;F478,'ZASOBY N'!AU478,IF(G479&lt;&gt;G478,'ZASOBY N'!AU478,IF(J479&lt;&gt;J478,'ZASOBY N'!AU478,IF(NN!AC481="","",IF(AND(C478=C479,H478=H479,J478=J479,NN!AC481&gt;0),"",IF(AND(C479=C480,H479=DO477,NN!CW479&gt;0),'ZASOBY N'!AU478,'ZASOBY N'!AU478)))))))))</f>
        <v/>
      </c>
      <c r="Z479" s="225" t="str">
        <f t="shared" si="163"/>
        <v/>
      </c>
      <c r="AA479" s="227" t="str">
        <f t="shared" si="167"/>
        <v/>
      </c>
      <c r="AB479" s="400" t="str">
        <f t="shared" si="164"/>
        <v/>
      </c>
      <c r="AC479" s="228" t="str">
        <f t="shared" si="166"/>
        <v/>
      </c>
      <c r="AD479" s="222">
        <f>IF(B479="",0,IF(F479="",0,INDEX(POBRANIE_!$B$6:$F$101,MATCH('UPR BILANS N'!$F479,POBRANIE_!$A$6:$A$101,0),2)))</f>
        <v>0</v>
      </c>
      <c r="AE479" s="224">
        <f>IF(OR('ZASOBY N'!G478="",'ZASOBY N'!E478=""),0,IF(B479="",0,'ZASOBY N'!G478*'ZASOBY N'!E478))</f>
        <v>0</v>
      </c>
      <c r="AF479" s="225">
        <f>IF('ZASOBY N'!O478="",0,'ZASOBY N'!O478)</f>
        <v>0</v>
      </c>
      <c r="AG479" s="225">
        <f>IF('ZASOBY N'!Q478="",0,'ZASOBY N'!Q478)</f>
        <v>0</v>
      </c>
      <c r="AH479" s="225">
        <f>IF('ZASOBY N'!V478="",0,'ZASOBY N'!V478)</f>
        <v>0</v>
      </c>
      <c r="AI479" s="225">
        <f>IF('ZASOBY N'!AG478="",0,'ZASOBY N'!AG478)</f>
        <v>0</v>
      </c>
      <c r="AJ479" s="225">
        <f>IF(NN!P481="",0,IF(NN!P481="BRAK kol.7","BRAK BADAŃ",NN!P481))</f>
        <v>0</v>
      </c>
      <c r="AK479" s="225">
        <f>IF(NN!AC481="",0,IF(NN!AC481="BRAK kol.7","BRAK BADAŃ",NN!AC481))</f>
        <v>0</v>
      </c>
      <c r="BJ479" s="414" t="str">
        <f>IF(AND(BL479=1,BM479=1,SUMIF($C479:$C$525,$C479,$AK479:$AK$525)=$AK479),$AK479,IF($BO479&gt;0,$BO479,IF(AND(COUNTIF($C$11:$C478,$C479)&gt;=1,COUNTIF($D478:$D478,$D479)&gt;=1),"",IF(AND(SUMIF($C479:$C$525,$C479,$AK479:$AK$525)&gt;=$AK479,SUMIF($D479:$D$525,$D479,$AK479:$AK$525)&gt;=$AK479),SUMIF($C479:$C$525,$C479,$AK479:$AK$525),""))))</f>
        <v/>
      </c>
      <c r="BL479" s="409">
        <f>COUNTIFS('ZASOBY N'!$B478:$B$525,'ZASOBY N'!$B478,'ZASOBY N'!$C478:'ZASOBY N'!$C$525,'ZASOBY N'!$C478,'ZASOBY N'!$D478:'ZASOBY N'!$D$525,'ZASOBY N'!$D478,'ZASOBY N'!$H478:'ZASOBY N'!$H$525,'ZASOBY N'!$H478 )</f>
        <v>0</v>
      </c>
      <c r="BM479" s="410">
        <f>COUNTIFS('ZASOBY N'!$B$10:$B478,'ZASOBY N'!$B478,'ZASOBY N'!$C$10:'ZASOBY N'!$C478,'ZASOBY N'!$C478,'ZASOBY N'!$D$10:'ZASOBY N'!$D478,'ZASOBY N'!$D478,'ZASOBY N'!$H$10:'ZASOBY N'!$H478,'ZASOBY N'!$H478 )</f>
        <v>0</v>
      </c>
      <c r="BN479" s="411">
        <f t="shared" si="168"/>
        <v>0</v>
      </c>
      <c r="BO479" s="412">
        <f t="shared" si="169"/>
        <v>0</v>
      </c>
      <c r="BP479" s="94" t="str">
        <f t="shared" si="170"/>
        <v/>
      </c>
      <c r="BQ479" s="414" t="str">
        <f>IF(AND(BS479=1,BT479=1,SUMIF($C479:$C$525,$C479,$AJ479:$AJ$525)=$AJ479),$AJ479,IF($BV479&gt;0,$BV479,IF(AND(COUNTIF($C$11:$C478,$C479)&gt;=1,COUNTIF($D478:$D478,$D479)&gt;=1),"",IF(AND(SUMIF($C479:$C$525,$C479,$AJ479:$AJ$525)&gt;$AJ479,SUMIF($D479:$D$525,$D479,$AJ479:$AJ$525)&gt;$AJ479),SUMIF($C479:$C$525,$C479,$AJ479:$AJ$525),""))))</f>
        <v/>
      </c>
      <c r="BS479" s="409">
        <f>COUNTIFS('ZASOBY N'!$B478:$B$525,'ZASOBY N'!$B478,'ZASOBY N'!$C478:'ZASOBY N'!$C$525,'ZASOBY N'!$C478,'ZASOBY N'!$D478:'ZASOBY N'!$D$525,'ZASOBY N'!$D478,'ZASOBY N'!$H478:'ZASOBY N'!$H$525,'ZASOBY N'!$H478 )</f>
        <v>0</v>
      </c>
      <c r="BT479" s="410">
        <f>COUNTIFS('ZASOBY N'!$B$10:$B478,'ZASOBY N'!$B478,'ZASOBY N'!$C$10:'ZASOBY N'!$C478,'ZASOBY N'!$C478,'ZASOBY N'!$D$10:'ZASOBY N'!$D478,'ZASOBY N'!$D478,'ZASOBY N'!$H$10:'ZASOBY N'!$H478,'ZASOBY N'!$H478 )</f>
        <v>0</v>
      </c>
      <c r="BU479" s="411">
        <f t="shared" si="171"/>
        <v>0</v>
      </c>
      <c r="BV479" s="412">
        <f t="shared" si="172"/>
        <v>0</v>
      </c>
      <c r="BW479" s="94" t="s">
        <v>499</v>
      </c>
      <c r="BX479" s="414" t="str">
        <f>IF(AND(BZ479=1,CA479=1,SUMIF($C479:$C$525,$C479,$AI479:$AI$525)=$AI479),$AI479,IF($CC479&gt;0,$CC479,IF(AND(COUNTIF($C$11:$C478,$C479)&gt;=1,COUNTIF($D478:$D478,$D479)&gt;=1),"",IF(AND(SUMIF($C479:$C$525,$C479,$AI479:$AI$525)&gt;$AI479,SUMIF($D479:$D$525,$D479,$AI479:$AI$525)&gt;$IG479),_xlfn.AGGREGATE(14,4,$CB$11:$CB$31*($C$11:$C$31=$C479),1),""))))</f>
        <v/>
      </c>
      <c r="BZ479" s="409">
        <f>COUNTIFS('ZASOBY N'!$B478:$B$525,'ZASOBY N'!$B478,'ZASOBY N'!$C478:'ZASOBY N'!$C$525,'ZASOBY N'!$C478,'ZASOBY N'!$D478:'ZASOBY N'!$D$525,'ZASOBY N'!$D478,'ZASOBY N'!$H478:'ZASOBY N'!$H$525,'ZASOBY N'!$H478 )</f>
        <v>0</v>
      </c>
      <c r="CA479" s="410">
        <f>COUNTIFS('ZASOBY N'!$B$10:$B478,'ZASOBY N'!$B478,'ZASOBY N'!$C$10:'ZASOBY N'!$C478,'ZASOBY N'!$C478,'ZASOBY N'!$D$10:'ZASOBY N'!$D478,'ZASOBY N'!$D478,'ZASOBY N'!$H$10:'ZASOBY N'!$H478,'ZASOBY N'!$H478 )</f>
        <v>0</v>
      </c>
      <c r="CB479" s="411">
        <f t="shared" si="173"/>
        <v>0</v>
      </c>
      <c r="CC479" s="412">
        <f t="shared" si="174"/>
        <v>0</v>
      </c>
      <c r="CE479" s="414" t="str">
        <f>IF(AND(CG479=1,CH479=1,SUMIF($C479:$C$525,$C479,$AH479:$AH$525)=$AH479),$AH479,IF($CJ479&gt;0,$CJ479,IF(AND(COUNTIF($C$11:$C478,$C479)&gt;=1,COUNTIF($D478:$D478,$D479)&gt;=1),"",IF(AND(SUMIF($C479:$C$525,$C479,$AH479:$AH$525)&gt;$AH479,SUMIF($D479:$D$525,$D479,$AH479:$AH$525)&gt;$AH479),_xlfn.AGGREGATE(14,4,$CI$11:$CI$31*($C$11:$C$31=$C479),1),""))))</f>
        <v/>
      </c>
      <c r="CG479" s="409">
        <f>COUNTIFS('ZASOBY N'!$B478:$B$525,'ZASOBY N'!$B478,'ZASOBY N'!$C478:'ZASOBY N'!$C$525,'ZASOBY N'!$C478,'ZASOBY N'!$D478:'ZASOBY N'!$D$525,'ZASOBY N'!$D478,'ZASOBY N'!$H478:'ZASOBY N'!$H$525,'ZASOBY N'!$H478 )</f>
        <v>0</v>
      </c>
      <c r="CH479" s="410">
        <f>COUNTIFS('ZASOBY N'!$B$10:$B478,'ZASOBY N'!$B478,'ZASOBY N'!$C$10:'ZASOBY N'!$C478,'ZASOBY N'!$C478,'ZASOBY N'!$D$10:'ZASOBY N'!$D478,'ZASOBY N'!$D478,'ZASOBY N'!$H$10:'ZASOBY N'!$H478,'ZASOBY N'!$H478 )</f>
        <v>0</v>
      </c>
      <c r="CI479" s="411">
        <f t="shared" si="175"/>
        <v>0</v>
      </c>
      <c r="CJ479" s="412">
        <f t="shared" si="176"/>
        <v>0</v>
      </c>
      <c r="CL479" s="414" t="str">
        <f>IF(AND(CN479=1,CO479=1,SUMIF($C479:$C$525,$C479,$AG479:$AG$525)=$AG479),$AG479,IF($CQ479&gt;0,$CQ479,IF(AND(COUNTIF($C$11:$C478,$C479)&gt;=1,COUNTIF($D478:$D478,$D479)&gt;=1),"",IF(AND(SUMIF($C479:$C$525,$C479,$AG479:$AG$525)&gt;$AG479,SUMIF($D479:$D$525,$D479,$AG479:$AG$525)&gt;$AG479),_xlfn.AGGREGATE(14,4,$CP$11:$CP$31*($C$11:$C$31=$C479),1),""))))</f>
        <v/>
      </c>
      <c r="CN479" s="409">
        <f>COUNTIFS('ZASOBY N'!$B478:$B$525,'ZASOBY N'!$B478,'ZASOBY N'!$C478:'ZASOBY N'!$C$525,'ZASOBY N'!$C478,'ZASOBY N'!$D478:'ZASOBY N'!$D$525,'ZASOBY N'!$D478,'ZASOBY N'!$H478:'ZASOBY N'!$H$525,'ZASOBY N'!$H478 )</f>
        <v>0</v>
      </c>
      <c r="CO479" s="410">
        <f>COUNTIFS('ZASOBY N'!$B$10:$B478,'ZASOBY N'!$B478,'ZASOBY N'!$C$10:'ZASOBY N'!$C478,'ZASOBY N'!$C478,'ZASOBY N'!$D$10:'ZASOBY N'!$D478,'ZASOBY N'!$D478,'ZASOBY N'!$H$10:'ZASOBY N'!$H478,'ZASOBY N'!$H478 )</f>
        <v>0</v>
      </c>
      <c r="CP479" s="411">
        <f t="shared" si="177"/>
        <v>0</v>
      </c>
      <c r="CQ479" s="412">
        <f t="shared" si="178"/>
        <v>0</v>
      </c>
      <c r="CS479" s="414" t="str">
        <f>IF(AND(CU479=1,CV479=1,SUMIF($C479:$C$525,$C479,$AF479:$AF$525)=$AF479),$AF479,IF($CX479&gt;0,$CX479,IF(AND(COUNTIF($C$11:$C478,$C479)&gt;=1,COUNTIF($D478:$D478,$D479)&gt;=1),"",IF(AND(SUMIF($C479:$C$525,$C479,$AF479:$AF$525)&gt;$AF479,SUMIF($D479:$D$525,$D479,$AF479:$AF$525)&gt;$AF479),_xlfn.AGGREGATE(14,4,$CW$11:$CW$31*($C$11:$C$31=$C479),1),""))))</f>
        <v/>
      </c>
      <c r="CU479" s="409">
        <f>COUNTIFS('ZASOBY N'!$B478:$B$525,'ZASOBY N'!$B478,'ZASOBY N'!$C478:'ZASOBY N'!$C$525,'ZASOBY N'!$C478,'ZASOBY N'!$D478:'ZASOBY N'!$D$525,'ZASOBY N'!$D478,'ZASOBY N'!$H478:'ZASOBY N'!$H$525,'ZASOBY N'!$H478 )</f>
        <v>0</v>
      </c>
      <c r="CV479" s="410">
        <f>COUNTIFS('ZASOBY N'!$B$10:$B478,'ZASOBY N'!$B478,'ZASOBY N'!$C$10:'ZASOBY N'!$C478,'ZASOBY N'!$C478,'ZASOBY N'!$D$10:'ZASOBY N'!$D478,'ZASOBY N'!$D478,'ZASOBY N'!$H$10:'ZASOBY N'!$H478,'ZASOBY N'!$H478 )</f>
        <v>0</v>
      </c>
      <c r="CW479" s="411">
        <f t="shared" si="179"/>
        <v>0</v>
      </c>
      <c r="CX479" s="412">
        <f t="shared" si="180"/>
        <v>0</v>
      </c>
      <c r="CZ479" s="414" t="str">
        <f>IF(AND(DB479=1,DC479=1,SUMIF($C479:$C$525,$C479,$AE479:$AE$525)=$AE479),$AE479,IF($DE479&gt;0,$DE479,IF(AND(COUNTIF($C$11:$C478,$C479)&gt;=1,COUNTIF($D478:$D478,$D479)&gt;=1),"",IF(AND(SUMIF($C479:$C$525,$C479,$AE479:$AE$525)&gt;$AE479,SUMIF($D479:$D$525,$D479,$AE479:$AE$525)&gt;$AE479),_xlfn.AGGREGATE(14,4,$DD$11:$DD$31*($C$11:$C$31=$C479),1),""))))</f>
        <v/>
      </c>
      <c r="DB479" s="409">
        <f>COUNTIFS('ZASOBY N'!$B478:$B$525,'ZASOBY N'!$B478,'ZASOBY N'!$C478:'ZASOBY N'!$C$525,'ZASOBY N'!$C478,'ZASOBY N'!$D478:'ZASOBY N'!$D$525,'ZASOBY N'!$D478,'ZASOBY N'!$H478:'ZASOBY N'!$H$525,'ZASOBY N'!$H478 )</f>
        <v>0</v>
      </c>
      <c r="DC479" s="410">
        <f>COUNTIFS('ZASOBY N'!$B$10:$B478,'ZASOBY N'!$B478,'ZASOBY N'!$C$10:'ZASOBY N'!$C478,'ZASOBY N'!$C478,'ZASOBY N'!$D$10:'ZASOBY N'!$D478,'ZASOBY N'!$D478,'ZASOBY N'!$H$10:'ZASOBY N'!$H478,'ZASOBY N'!$H478 )</f>
        <v>0</v>
      </c>
      <c r="DD479" s="411">
        <f t="shared" si="181"/>
        <v>0</v>
      </c>
      <c r="DE479" s="412">
        <f t="shared" si="182"/>
        <v>0</v>
      </c>
      <c r="DF479" s="399" t="str">
        <f>IF(AND(DI479=1,DJ479=1,SUMIF($C479:$C$525,$C479,$AD479:$AD$525)=$AD479),$AD479,IF($DL479&gt;0,$DL479,IF(B479="","",IF(AND(COUNTIF($C$11:$C478,$C479)&gt;=1,COUNTIF($D478:$D478,$D479)&gt;=1,COUNTIF($Z476:$Z478,$C479)=0),"",IF(AND(COUNTIF($C$11:$C478,$C479)&gt;=1,COUNTIF($D478:$D478,$D479)&gt;=1),"UJĘTO WYŻEJ",IF(AND(SUMIF($C479:$C$525,$C479,$AD479:$AD$525)&gt;$AD479,SUMIF($D479:$D$525,$D479,$AD479:$AD$525)&gt;$AD479),_xlfn.AGGREGATE(14,4,$DK$11:$DK$31*($C$11:$C$31=$C479),1),""))))))</f>
        <v/>
      </c>
      <c r="DG479" s="414" t="str">
        <f>IF(AND(DI479=1,DJ479=1,SUMIF($C479:$C$525,$C479,$AD479:$AD$525)=$AD479),$AD479,IF($DL479&gt;0,$DL479,IF(AND(COUNTIF($C$11:$C478,$C479)&gt;=1,COUNTIF($D478:$D478,$D479)&gt;=1),"",IF(AND(SUMIF($C479:$C$525,$C479,$AD479:$AD$525)&gt;$AD479,SUMIF($D479:$D$525,$D479,$AD479:$AD$525)&gt;$AD479),_xlfn.AGGREGATE(14,4,$DK$11:$DK$31*($C$11:$C$31=$C479),1),""))))</f>
        <v/>
      </c>
      <c r="DI479" s="409">
        <f>COUNTIFS('ZASOBY N'!$B478:$B$525,'ZASOBY N'!$B478,'ZASOBY N'!$C478:'ZASOBY N'!$C$525,'ZASOBY N'!$C478,'ZASOBY N'!$D478:'ZASOBY N'!$D$525,'ZASOBY N'!$D478,'ZASOBY N'!$H478:'ZASOBY N'!$H$525,'ZASOBY N'!$H478 )</f>
        <v>0</v>
      </c>
      <c r="DJ479" s="410">
        <f>COUNTIFS('ZASOBY N'!$B$10:$B478,'ZASOBY N'!$B478,'ZASOBY N'!$C$10:'ZASOBY N'!$C478,'ZASOBY N'!$C478,'ZASOBY N'!$D$10:'ZASOBY N'!$D478,'ZASOBY N'!$D478,'ZASOBY N'!$H$10:'ZASOBY N'!$H478,'ZASOBY N'!$H478 )</f>
        <v>0</v>
      </c>
      <c r="DK479" s="411">
        <f t="shared" si="183"/>
        <v>0</v>
      </c>
      <c r="DL479" s="412">
        <f t="shared" si="184"/>
        <v>0</v>
      </c>
    </row>
    <row r="480" spans="1:116" ht="18.899999999999999" customHeight="1" x14ac:dyDescent="0.3">
      <c r="A480" s="219"/>
      <c r="B480" s="152" t="str">
        <f>IF('ZASOBY N'!A479="","",'ZASOBY N'!A479)</f>
        <v/>
      </c>
      <c r="C480" s="462" t="str">
        <f>IF('ZASOBY N'!C479="","",'ZASOBY N'!C479)</f>
        <v/>
      </c>
      <c r="D480" s="137" t="str">
        <f>IF('ZASOBY N'!B479="","",'ZASOBY N'!B479)</f>
        <v/>
      </c>
      <c r="E480" s="138"/>
      <c r="F480" s="356" t="str">
        <f>IF('ZASOBY N'!D479="","",'ZASOBY N'!D479)</f>
        <v/>
      </c>
      <c r="G480" s="220" t="str">
        <f>IF('ZASOBY N'!G479="","",'ZASOBY N'!G479)</f>
        <v/>
      </c>
      <c r="H480" s="221" t="str">
        <f>IF('ZASOBY N'!F479="","",'ZASOBY N'!F479)</f>
        <v/>
      </c>
      <c r="I480" s="221" t="str">
        <f>IF('ZASOBY N'!G479="","",'ZASOBY N'!G479)</f>
        <v/>
      </c>
      <c r="J480" s="221" t="str">
        <f>IF('ZASOBY N'!H479="","",'ZASOBY N'!H479)</f>
        <v/>
      </c>
      <c r="K480" s="214">
        <v>0</v>
      </c>
      <c r="L480" s="214">
        <v>0</v>
      </c>
      <c r="M480" s="214">
        <v>0</v>
      </c>
      <c r="N480" s="222" t="str">
        <f>IF('ZASOBY N'!BD479="x","",IF(W480="","",'ZASOBY N'!E479))</f>
        <v/>
      </c>
      <c r="O480" s="223">
        <v>0</v>
      </c>
      <c r="P480" s="223">
        <v>0</v>
      </c>
      <c r="Q480" s="226" t="str">
        <f>IF($N480="","",'UPR BILANS N'!G480*'UPR BILANS N'!N480)</f>
        <v/>
      </c>
      <c r="R480" s="225" t="str">
        <f>IF($N480="","",'ZASOBY N'!O479)</f>
        <v/>
      </c>
      <c r="S480" s="225" t="str">
        <f>IF($N480="","",IF('ZASOBY N'!Q479="",0,'ZASOBY N'!Q479))</f>
        <v/>
      </c>
      <c r="T480" s="225" t="str">
        <f>IF($N480="","",'ZASOBY N'!V479)</f>
        <v/>
      </c>
      <c r="U480" s="225" t="str">
        <f>IF($N480="","",IF('ZASOBY N'!AG479="",0,'ZASOBY N'!AG479))</f>
        <v/>
      </c>
      <c r="V480" s="225" t="str">
        <f>IF($N480="","",IF(NN!P482="",0,NN!P482))</f>
        <v/>
      </c>
      <c r="W480" s="225" t="str">
        <f t="shared" si="162"/>
        <v/>
      </c>
      <c r="X480" s="226" t="str">
        <f t="shared" si="165"/>
        <v/>
      </c>
      <c r="Y480" s="225" t="str">
        <f>IF('ZASOBY N'!AU479="","",IF(C480&lt;&gt;C479,'ZASOBY N'!AU479,IF(D480&lt;&gt;D479,'ZASOBY N'!AU479,IF(F480&lt;&gt;F479,'ZASOBY N'!AU479,IF(G480&lt;&gt;G479,'ZASOBY N'!AU479,IF(J480&lt;&gt;J479,'ZASOBY N'!AU479,IF(NN!AC482="","",IF(AND(C479=C480,H479=H480,J479=J480,NN!AC482&gt;0),"",IF(AND(C480=C481,H480=DO478,NN!CW480&gt;0),'ZASOBY N'!AU479,'ZASOBY N'!AU479)))))))))</f>
        <v/>
      </c>
      <c r="Z480" s="225" t="str">
        <f t="shared" si="163"/>
        <v/>
      </c>
      <c r="AA480" s="227" t="str">
        <f t="shared" si="167"/>
        <v/>
      </c>
      <c r="AB480" s="400" t="str">
        <f t="shared" si="164"/>
        <v/>
      </c>
      <c r="AC480" s="228" t="str">
        <f t="shared" si="166"/>
        <v/>
      </c>
      <c r="AD480" s="222">
        <f>IF(B480="",0,IF(F480="",0,INDEX(POBRANIE_!$B$6:$F$101,MATCH('UPR BILANS N'!$F480,POBRANIE_!$A$6:$A$101,0),2)))</f>
        <v>0</v>
      </c>
      <c r="AE480" s="224">
        <f>IF(OR('ZASOBY N'!G479="",'ZASOBY N'!E479=""),0,IF(B480="",0,'ZASOBY N'!G479*'ZASOBY N'!E479))</f>
        <v>0</v>
      </c>
      <c r="AF480" s="225">
        <f>IF('ZASOBY N'!O479="",0,'ZASOBY N'!O479)</f>
        <v>0</v>
      </c>
      <c r="AG480" s="225">
        <f>IF('ZASOBY N'!Q479="",0,'ZASOBY N'!Q479)</f>
        <v>0</v>
      </c>
      <c r="AH480" s="225">
        <f>IF('ZASOBY N'!V479="",0,'ZASOBY N'!V479)</f>
        <v>0</v>
      </c>
      <c r="AI480" s="225">
        <f>IF('ZASOBY N'!AG479="",0,'ZASOBY N'!AG479)</f>
        <v>0</v>
      </c>
      <c r="AJ480" s="225">
        <f>IF(NN!P482="",0,IF(NN!P482="BRAK kol.7","BRAK BADAŃ",NN!P482))</f>
        <v>0</v>
      </c>
      <c r="AK480" s="225">
        <f>IF(NN!AC482="",0,IF(NN!AC482="BRAK kol.7","BRAK BADAŃ",NN!AC482))</f>
        <v>0</v>
      </c>
      <c r="BJ480" s="414" t="str">
        <f>IF(AND(BL480=1,BM480=1,SUMIF($C480:$C$525,$C480,$AK480:$AK$525)=$AK480),$AK480,IF($BO480&gt;0,$BO480,IF(AND(COUNTIF($C$11:$C479,$C480)&gt;=1,COUNTIF($D479:$D479,$D480)&gt;=1),"",IF(AND(SUMIF($C480:$C$525,$C480,$AK480:$AK$525)&gt;=$AK480,SUMIF($D480:$D$525,$D480,$AK480:$AK$525)&gt;=$AK480),SUMIF($C480:$C$525,$C480,$AK480:$AK$525),""))))</f>
        <v/>
      </c>
      <c r="BL480" s="409">
        <f>COUNTIFS('ZASOBY N'!$B479:$B$525,'ZASOBY N'!$B479,'ZASOBY N'!$C479:'ZASOBY N'!$C$525,'ZASOBY N'!$C479,'ZASOBY N'!$D479:'ZASOBY N'!$D$525,'ZASOBY N'!$D479,'ZASOBY N'!$H479:'ZASOBY N'!$H$525,'ZASOBY N'!$H479 )</f>
        <v>0</v>
      </c>
      <c r="BM480" s="410">
        <f>COUNTIFS('ZASOBY N'!$B$10:$B479,'ZASOBY N'!$B479,'ZASOBY N'!$C$10:'ZASOBY N'!$C479,'ZASOBY N'!$C479,'ZASOBY N'!$D$10:'ZASOBY N'!$D479,'ZASOBY N'!$D479,'ZASOBY N'!$H$10:'ZASOBY N'!$H479,'ZASOBY N'!$H479 )</f>
        <v>0</v>
      </c>
      <c r="BN480" s="411">
        <f t="shared" si="168"/>
        <v>0</v>
      </c>
      <c r="BO480" s="412">
        <f t="shared" si="169"/>
        <v>0</v>
      </c>
      <c r="BP480" s="94" t="str">
        <f t="shared" si="170"/>
        <v/>
      </c>
      <c r="BQ480" s="414" t="str">
        <f>IF(AND(BS480=1,BT480=1,SUMIF($C480:$C$525,$C480,$AJ480:$AJ$525)=$AJ480),$AJ480,IF($BV480&gt;0,$BV480,IF(AND(COUNTIF($C$11:$C479,$C480)&gt;=1,COUNTIF($D479:$D479,$D480)&gt;=1),"",IF(AND(SUMIF($C480:$C$525,$C480,$AJ480:$AJ$525)&gt;$AJ480,SUMIF($D480:$D$525,$D480,$AJ480:$AJ$525)&gt;$AJ480),SUMIF($C480:$C$525,$C480,$AJ480:$AJ$525),""))))</f>
        <v/>
      </c>
      <c r="BS480" s="409">
        <f>COUNTIFS('ZASOBY N'!$B479:$B$525,'ZASOBY N'!$B479,'ZASOBY N'!$C479:'ZASOBY N'!$C$525,'ZASOBY N'!$C479,'ZASOBY N'!$D479:'ZASOBY N'!$D$525,'ZASOBY N'!$D479,'ZASOBY N'!$H479:'ZASOBY N'!$H$525,'ZASOBY N'!$H479 )</f>
        <v>0</v>
      </c>
      <c r="BT480" s="410">
        <f>COUNTIFS('ZASOBY N'!$B$10:$B479,'ZASOBY N'!$B479,'ZASOBY N'!$C$10:'ZASOBY N'!$C479,'ZASOBY N'!$C479,'ZASOBY N'!$D$10:'ZASOBY N'!$D479,'ZASOBY N'!$D479,'ZASOBY N'!$H$10:'ZASOBY N'!$H479,'ZASOBY N'!$H479 )</f>
        <v>0</v>
      </c>
      <c r="BU480" s="411">
        <f t="shared" si="171"/>
        <v>0</v>
      </c>
      <c r="BV480" s="412">
        <f t="shared" si="172"/>
        <v>0</v>
      </c>
      <c r="BW480" s="94" t="s">
        <v>499</v>
      </c>
      <c r="BX480" s="414" t="str">
        <f>IF(AND(BZ480=1,CA480=1,SUMIF($C480:$C$525,$C480,$AI480:$AI$525)=$AI480),$AI480,IF($CC480&gt;0,$CC480,IF(AND(COUNTIF($C$11:$C479,$C480)&gt;=1,COUNTIF($D479:$D479,$D480)&gt;=1),"",IF(AND(SUMIF($C480:$C$525,$C480,$AI480:$AI$525)&gt;$AI480,SUMIF($D480:$D$525,$D480,$AI480:$AI$525)&gt;$IG480),_xlfn.AGGREGATE(14,4,$CB$11:$CB$31*($C$11:$C$31=$C480),1),""))))</f>
        <v/>
      </c>
      <c r="BZ480" s="409">
        <f>COUNTIFS('ZASOBY N'!$B479:$B$525,'ZASOBY N'!$B479,'ZASOBY N'!$C479:'ZASOBY N'!$C$525,'ZASOBY N'!$C479,'ZASOBY N'!$D479:'ZASOBY N'!$D$525,'ZASOBY N'!$D479,'ZASOBY N'!$H479:'ZASOBY N'!$H$525,'ZASOBY N'!$H479 )</f>
        <v>0</v>
      </c>
      <c r="CA480" s="410">
        <f>COUNTIFS('ZASOBY N'!$B$10:$B479,'ZASOBY N'!$B479,'ZASOBY N'!$C$10:'ZASOBY N'!$C479,'ZASOBY N'!$C479,'ZASOBY N'!$D$10:'ZASOBY N'!$D479,'ZASOBY N'!$D479,'ZASOBY N'!$H$10:'ZASOBY N'!$H479,'ZASOBY N'!$H479 )</f>
        <v>0</v>
      </c>
      <c r="CB480" s="411">
        <f t="shared" si="173"/>
        <v>0</v>
      </c>
      <c r="CC480" s="412">
        <f t="shared" si="174"/>
        <v>0</v>
      </c>
      <c r="CE480" s="414" t="str">
        <f>IF(AND(CG480=1,CH480=1,SUMIF($C480:$C$525,$C480,$AH480:$AH$525)=$AH480),$AH480,IF($CJ480&gt;0,$CJ480,IF(AND(COUNTIF($C$11:$C479,$C480)&gt;=1,COUNTIF($D479:$D479,$D480)&gt;=1),"",IF(AND(SUMIF($C480:$C$525,$C480,$AH480:$AH$525)&gt;$AH480,SUMIF($D480:$D$525,$D480,$AH480:$AH$525)&gt;$AH480),_xlfn.AGGREGATE(14,4,$CI$11:$CI$31*($C$11:$C$31=$C480),1),""))))</f>
        <v/>
      </c>
      <c r="CG480" s="409">
        <f>COUNTIFS('ZASOBY N'!$B479:$B$525,'ZASOBY N'!$B479,'ZASOBY N'!$C479:'ZASOBY N'!$C$525,'ZASOBY N'!$C479,'ZASOBY N'!$D479:'ZASOBY N'!$D$525,'ZASOBY N'!$D479,'ZASOBY N'!$H479:'ZASOBY N'!$H$525,'ZASOBY N'!$H479 )</f>
        <v>0</v>
      </c>
      <c r="CH480" s="410">
        <f>COUNTIFS('ZASOBY N'!$B$10:$B479,'ZASOBY N'!$B479,'ZASOBY N'!$C$10:'ZASOBY N'!$C479,'ZASOBY N'!$C479,'ZASOBY N'!$D$10:'ZASOBY N'!$D479,'ZASOBY N'!$D479,'ZASOBY N'!$H$10:'ZASOBY N'!$H479,'ZASOBY N'!$H479 )</f>
        <v>0</v>
      </c>
      <c r="CI480" s="411">
        <f t="shared" si="175"/>
        <v>0</v>
      </c>
      <c r="CJ480" s="412">
        <f t="shared" si="176"/>
        <v>0</v>
      </c>
      <c r="CL480" s="414" t="str">
        <f>IF(AND(CN480=1,CO480=1,SUMIF($C480:$C$525,$C480,$AG480:$AG$525)=$AG480),$AG480,IF($CQ480&gt;0,$CQ480,IF(AND(COUNTIF($C$11:$C479,$C480)&gt;=1,COUNTIF($D479:$D479,$D480)&gt;=1),"",IF(AND(SUMIF($C480:$C$525,$C480,$AG480:$AG$525)&gt;$AG480,SUMIF($D480:$D$525,$D480,$AG480:$AG$525)&gt;$AG480),_xlfn.AGGREGATE(14,4,$CP$11:$CP$31*($C$11:$C$31=$C480),1),""))))</f>
        <v/>
      </c>
      <c r="CN480" s="409">
        <f>COUNTIFS('ZASOBY N'!$B479:$B$525,'ZASOBY N'!$B479,'ZASOBY N'!$C479:'ZASOBY N'!$C$525,'ZASOBY N'!$C479,'ZASOBY N'!$D479:'ZASOBY N'!$D$525,'ZASOBY N'!$D479,'ZASOBY N'!$H479:'ZASOBY N'!$H$525,'ZASOBY N'!$H479 )</f>
        <v>0</v>
      </c>
      <c r="CO480" s="410">
        <f>COUNTIFS('ZASOBY N'!$B$10:$B479,'ZASOBY N'!$B479,'ZASOBY N'!$C$10:'ZASOBY N'!$C479,'ZASOBY N'!$C479,'ZASOBY N'!$D$10:'ZASOBY N'!$D479,'ZASOBY N'!$D479,'ZASOBY N'!$H$10:'ZASOBY N'!$H479,'ZASOBY N'!$H479 )</f>
        <v>0</v>
      </c>
      <c r="CP480" s="411">
        <f t="shared" si="177"/>
        <v>0</v>
      </c>
      <c r="CQ480" s="412">
        <f t="shared" si="178"/>
        <v>0</v>
      </c>
      <c r="CS480" s="414" t="str">
        <f>IF(AND(CU480=1,CV480=1,SUMIF($C480:$C$525,$C480,$AF480:$AF$525)=$AF480),$AF480,IF($CX480&gt;0,$CX480,IF(AND(COUNTIF($C$11:$C479,$C480)&gt;=1,COUNTIF($D479:$D479,$D480)&gt;=1),"",IF(AND(SUMIF($C480:$C$525,$C480,$AF480:$AF$525)&gt;$AF480,SUMIF($D480:$D$525,$D480,$AF480:$AF$525)&gt;$AF480),_xlfn.AGGREGATE(14,4,$CW$11:$CW$31*($C$11:$C$31=$C480),1),""))))</f>
        <v/>
      </c>
      <c r="CU480" s="409">
        <f>COUNTIFS('ZASOBY N'!$B479:$B$525,'ZASOBY N'!$B479,'ZASOBY N'!$C479:'ZASOBY N'!$C$525,'ZASOBY N'!$C479,'ZASOBY N'!$D479:'ZASOBY N'!$D$525,'ZASOBY N'!$D479,'ZASOBY N'!$H479:'ZASOBY N'!$H$525,'ZASOBY N'!$H479 )</f>
        <v>0</v>
      </c>
      <c r="CV480" s="410">
        <f>COUNTIFS('ZASOBY N'!$B$10:$B479,'ZASOBY N'!$B479,'ZASOBY N'!$C$10:'ZASOBY N'!$C479,'ZASOBY N'!$C479,'ZASOBY N'!$D$10:'ZASOBY N'!$D479,'ZASOBY N'!$D479,'ZASOBY N'!$H$10:'ZASOBY N'!$H479,'ZASOBY N'!$H479 )</f>
        <v>0</v>
      </c>
      <c r="CW480" s="411">
        <f t="shared" si="179"/>
        <v>0</v>
      </c>
      <c r="CX480" s="412">
        <f t="shared" si="180"/>
        <v>0</v>
      </c>
      <c r="CZ480" s="414" t="str">
        <f>IF(AND(DB480=1,DC480=1,SUMIF($C480:$C$525,$C480,$AE480:$AE$525)=$AE480),$AE480,IF($DE480&gt;0,$DE480,IF(AND(COUNTIF($C$11:$C479,$C480)&gt;=1,COUNTIF($D479:$D479,$D480)&gt;=1),"",IF(AND(SUMIF($C480:$C$525,$C480,$AE480:$AE$525)&gt;$AE480,SUMIF($D480:$D$525,$D480,$AE480:$AE$525)&gt;$AE480),_xlfn.AGGREGATE(14,4,$DD$11:$DD$31*($C$11:$C$31=$C480),1),""))))</f>
        <v/>
      </c>
      <c r="DB480" s="409">
        <f>COUNTIFS('ZASOBY N'!$B479:$B$525,'ZASOBY N'!$B479,'ZASOBY N'!$C479:'ZASOBY N'!$C$525,'ZASOBY N'!$C479,'ZASOBY N'!$D479:'ZASOBY N'!$D$525,'ZASOBY N'!$D479,'ZASOBY N'!$H479:'ZASOBY N'!$H$525,'ZASOBY N'!$H479 )</f>
        <v>0</v>
      </c>
      <c r="DC480" s="410">
        <f>COUNTIFS('ZASOBY N'!$B$10:$B479,'ZASOBY N'!$B479,'ZASOBY N'!$C$10:'ZASOBY N'!$C479,'ZASOBY N'!$C479,'ZASOBY N'!$D$10:'ZASOBY N'!$D479,'ZASOBY N'!$D479,'ZASOBY N'!$H$10:'ZASOBY N'!$H479,'ZASOBY N'!$H479 )</f>
        <v>0</v>
      </c>
      <c r="DD480" s="411">
        <f t="shared" si="181"/>
        <v>0</v>
      </c>
      <c r="DE480" s="412">
        <f t="shared" si="182"/>
        <v>0</v>
      </c>
      <c r="DF480" s="399" t="str">
        <f>IF(AND(DI480=1,DJ480=1,SUMIF($C480:$C$525,$C480,$AD480:$AD$525)=$AD480),$AD480,IF($DL480&gt;0,$DL480,IF(B480="","",IF(AND(COUNTIF($C$11:$C479,$C480)&gt;=1,COUNTIF($D479:$D479,$D480)&gt;=1,COUNTIF($Z477:$Z479,$C480)=0),"",IF(AND(COUNTIF($C$11:$C479,$C480)&gt;=1,COUNTIF($D479:$D479,$D480)&gt;=1),"UJĘTO WYŻEJ",IF(AND(SUMIF($C480:$C$525,$C480,$AD480:$AD$525)&gt;$AD480,SUMIF($D480:$D$525,$D480,$AD480:$AD$525)&gt;$AD480),_xlfn.AGGREGATE(14,4,$DK$11:$DK$31*($C$11:$C$31=$C480),1),""))))))</f>
        <v/>
      </c>
      <c r="DG480" s="414" t="str">
        <f>IF(AND(DI480=1,DJ480=1,SUMIF($C480:$C$525,$C480,$AD480:$AD$525)=$AD480),$AD480,IF($DL480&gt;0,$DL480,IF(AND(COUNTIF($C$11:$C479,$C480)&gt;=1,COUNTIF($D479:$D479,$D480)&gt;=1),"",IF(AND(SUMIF($C480:$C$525,$C480,$AD480:$AD$525)&gt;$AD480,SUMIF($D480:$D$525,$D480,$AD480:$AD$525)&gt;$AD480),_xlfn.AGGREGATE(14,4,$DK$11:$DK$31*($C$11:$C$31=$C480),1),""))))</f>
        <v/>
      </c>
      <c r="DI480" s="409">
        <f>COUNTIFS('ZASOBY N'!$B479:$B$525,'ZASOBY N'!$B479,'ZASOBY N'!$C479:'ZASOBY N'!$C$525,'ZASOBY N'!$C479,'ZASOBY N'!$D479:'ZASOBY N'!$D$525,'ZASOBY N'!$D479,'ZASOBY N'!$H479:'ZASOBY N'!$H$525,'ZASOBY N'!$H479 )</f>
        <v>0</v>
      </c>
      <c r="DJ480" s="410">
        <f>COUNTIFS('ZASOBY N'!$B$10:$B479,'ZASOBY N'!$B479,'ZASOBY N'!$C$10:'ZASOBY N'!$C479,'ZASOBY N'!$C479,'ZASOBY N'!$D$10:'ZASOBY N'!$D479,'ZASOBY N'!$D479,'ZASOBY N'!$H$10:'ZASOBY N'!$H479,'ZASOBY N'!$H479 )</f>
        <v>0</v>
      </c>
      <c r="DK480" s="411">
        <f t="shared" si="183"/>
        <v>0</v>
      </c>
      <c r="DL480" s="412">
        <f t="shared" si="184"/>
        <v>0</v>
      </c>
    </row>
    <row r="481" spans="1:116" ht="18.899999999999999" customHeight="1" x14ac:dyDescent="0.3">
      <c r="A481" s="219"/>
      <c r="B481" s="152" t="str">
        <f>IF('ZASOBY N'!A480="","",'ZASOBY N'!A480)</f>
        <v/>
      </c>
      <c r="C481" s="462" t="str">
        <f>IF('ZASOBY N'!C480="","",'ZASOBY N'!C480)</f>
        <v/>
      </c>
      <c r="D481" s="137" t="str">
        <f>IF('ZASOBY N'!B480="","",'ZASOBY N'!B480)</f>
        <v/>
      </c>
      <c r="E481" s="138"/>
      <c r="F481" s="356" t="str">
        <f>IF('ZASOBY N'!D480="","",'ZASOBY N'!D480)</f>
        <v/>
      </c>
      <c r="G481" s="220" t="str">
        <f>IF('ZASOBY N'!G480="","",'ZASOBY N'!G480)</f>
        <v/>
      </c>
      <c r="H481" s="221" t="str">
        <f>IF('ZASOBY N'!F480="","",'ZASOBY N'!F480)</f>
        <v/>
      </c>
      <c r="I481" s="221" t="str">
        <f>IF('ZASOBY N'!G480="","",'ZASOBY N'!G480)</f>
        <v/>
      </c>
      <c r="J481" s="221" t="str">
        <f>IF('ZASOBY N'!H480="","",'ZASOBY N'!H480)</f>
        <v/>
      </c>
      <c r="K481" s="214">
        <v>0</v>
      </c>
      <c r="L481" s="214">
        <v>0</v>
      </c>
      <c r="M481" s="214">
        <v>0</v>
      </c>
      <c r="N481" s="222" t="str">
        <f>IF('ZASOBY N'!BD480="x","",IF(W481="","",'ZASOBY N'!E480))</f>
        <v/>
      </c>
      <c r="O481" s="223">
        <v>0</v>
      </c>
      <c r="P481" s="223">
        <v>0</v>
      </c>
      <c r="Q481" s="226" t="str">
        <f>IF($N481="","",'UPR BILANS N'!G481*'UPR BILANS N'!N481)</f>
        <v/>
      </c>
      <c r="R481" s="225" t="str">
        <f>IF($N481="","",'ZASOBY N'!O480)</f>
        <v/>
      </c>
      <c r="S481" s="225" t="str">
        <f>IF($N481="","",IF('ZASOBY N'!Q480="",0,'ZASOBY N'!Q480))</f>
        <v/>
      </c>
      <c r="T481" s="225" t="str">
        <f>IF($N481="","",'ZASOBY N'!V480)</f>
        <v/>
      </c>
      <c r="U481" s="225" t="str">
        <f>IF($N481="","",IF('ZASOBY N'!AG480="",0,'ZASOBY N'!AG480))</f>
        <v/>
      </c>
      <c r="V481" s="225" t="str">
        <f>IF($N481="","",IF(NN!P483="",0,NN!P483))</f>
        <v/>
      </c>
      <c r="W481" s="225" t="str">
        <f t="shared" si="162"/>
        <v/>
      </c>
      <c r="X481" s="226" t="str">
        <f t="shared" si="165"/>
        <v/>
      </c>
      <c r="Y481" s="225" t="str">
        <f>IF('ZASOBY N'!AU480="","",IF(C481&lt;&gt;C480,'ZASOBY N'!AU480,IF(D481&lt;&gt;D480,'ZASOBY N'!AU480,IF(F481&lt;&gt;F480,'ZASOBY N'!AU480,IF(G481&lt;&gt;G480,'ZASOBY N'!AU480,IF(J481&lt;&gt;J480,'ZASOBY N'!AU480,IF(NN!AC483="","",IF(AND(C480=C481,H480=H481,J480=J481,NN!AC483&gt;0),"",IF(AND(C481=C482,H481=DO479,NN!CW481&gt;0),'ZASOBY N'!AU480,'ZASOBY N'!AU480)))))))))</f>
        <v/>
      </c>
      <c r="Z481" s="225" t="str">
        <f t="shared" si="163"/>
        <v/>
      </c>
      <c r="AA481" s="227" t="str">
        <f t="shared" si="167"/>
        <v/>
      </c>
      <c r="AB481" s="400" t="str">
        <f t="shared" si="164"/>
        <v/>
      </c>
      <c r="AC481" s="228" t="str">
        <f t="shared" si="166"/>
        <v/>
      </c>
      <c r="AD481" s="222">
        <f>IF(B481="",0,IF(F481="",0,INDEX(POBRANIE_!$B$6:$F$101,MATCH('UPR BILANS N'!$F481,POBRANIE_!$A$6:$A$101,0),2)))</f>
        <v>0</v>
      </c>
      <c r="AE481" s="224">
        <f>IF(OR('ZASOBY N'!G480="",'ZASOBY N'!E480=""),0,IF(B481="",0,'ZASOBY N'!G480*'ZASOBY N'!E480))</f>
        <v>0</v>
      </c>
      <c r="AF481" s="225">
        <f>IF('ZASOBY N'!O480="",0,'ZASOBY N'!O480)</f>
        <v>0</v>
      </c>
      <c r="AG481" s="225">
        <f>IF('ZASOBY N'!Q480="",0,'ZASOBY N'!Q480)</f>
        <v>0</v>
      </c>
      <c r="AH481" s="225">
        <f>IF('ZASOBY N'!V480="",0,'ZASOBY N'!V480)</f>
        <v>0</v>
      </c>
      <c r="AI481" s="225">
        <f>IF('ZASOBY N'!AG480="",0,'ZASOBY N'!AG480)</f>
        <v>0</v>
      </c>
      <c r="AJ481" s="225">
        <f>IF(NN!P483="",0,IF(NN!P483="BRAK kol.7","BRAK BADAŃ",NN!P483))</f>
        <v>0</v>
      </c>
      <c r="AK481" s="225">
        <f>IF(NN!AC483="",0,IF(NN!AC483="BRAK kol.7","BRAK BADAŃ",NN!AC483))</f>
        <v>0</v>
      </c>
      <c r="BJ481" s="414" t="str">
        <f>IF(AND(BL481=1,BM481=1,SUMIF($C481:$C$525,$C481,$AK481:$AK$525)=$AK481),$AK481,IF($BO481&gt;0,$BO481,IF(AND(COUNTIF($C$11:$C480,$C481)&gt;=1,COUNTIF($D480:$D480,$D481)&gt;=1),"",IF(AND(SUMIF($C481:$C$525,$C481,$AK481:$AK$525)&gt;=$AK481,SUMIF($D481:$D$525,$D481,$AK481:$AK$525)&gt;=$AK481),SUMIF($C481:$C$525,$C481,$AK481:$AK$525),""))))</f>
        <v/>
      </c>
      <c r="BL481" s="409">
        <f>COUNTIFS('ZASOBY N'!$B480:$B$525,'ZASOBY N'!$B480,'ZASOBY N'!$C480:'ZASOBY N'!$C$525,'ZASOBY N'!$C480,'ZASOBY N'!$D480:'ZASOBY N'!$D$525,'ZASOBY N'!$D480,'ZASOBY N'!$H480:'ZASOBY N'!$H$525,'ZASOBY N'!$H480 )</f>
        <v>0</v>
      </c>
      <c r="BM481" s="410">
        <f>COUNTIFS('ZASOBY N'!$B$10:$B480,'ZASOBY N'!$B480,'ZASOBY N'!$C$10:'ZASOBY N'!$C480,'ZASOBY N'!$C480,'ZASOBY N'!$D$10:'ZASOBY N'!$D480,'ZASOBY N'!$D480,'ZASOBY N'!$H$10:'ZASOBY N'!$H480,'ZASOBY N'!$H480 )</f>
        <v>0</v>
      </c>
      <c r="BN481" s="411">
        <f t="shared" si="168"/>
        <v>0</v>
      </c>
      <c r="BO481" s="412">
        <f t="shared" si="169"/>
        <v>0</v>
      </c>
      <c r="BP481" s="94" t="str">
        <f t="shared" si="170"/>
        <v/>
      </c>
      <c r="BQ481" s="414" t="str">
        <f>IF(AND(BS481=1,BT481=1,SUMIF($C481:$C$525,$C481,$AJ481:$AJ$525)=$AJ481),$AJ481,IF($BV481&gt;0,$BV481,IF(AND(COUNTIF($C$11:$C480,$C481)&gt;=1,COUNTIF($D480:$D480,$D481)&gt;=1),"",IF(AND(SUMIF($C481:$C$525,$C481,$AJ481:$AJ$525)&gt;$AJ481,SUMIF($D481:$D$525,$D481,$AJ481:$AJ$525)&gt;$AJ481),SUMIF($C481:$C$525,$C481,$AJ481:$AJ$525),""))))</f>
        <v/>
      </c>
      <c r="BS481" s="409">
        <f>COUNTIFS('ZASOBY N'!$B480:$B$525,'ZASOBY N'!$B480,'ZASOBY N'!$C480:'ZASOBY N'!$C$525,'ZASOBY N'!$C480,'ZASOBY N'!$D480:'ZASOBY N'!$D$525,'ZASOBY N'!$D480,'ZASOBY N'!$H480:'ZASOBY N'!$H$525,'ZASOBY N'!$H480 )</f>
        <v>0</v>
      </c>
      <c r="BT481" s="410">
        <f>COUNTIFS('ZASOBY N'!$B$10:$B480,'ZASOBY N'!$B480,'ZASOBY N'!$C$10:'ZASOBY N'!$C480,'ZASOBY N'!$C480,'ZASOBY N'!$D$10:'ZASOBY N'!$D480,'ZASOBY N'!$D480,'ZASOBY N'!$H$10:'ZASOBY N'!$H480,'ZASOBY N'!$H480 )</f>
        <v>0</v>
      </c>
      <c r="BU481" s="411">
        <f t="shared" si="171"/>
        <v>0</v>
      </c>
      <c r="BV481" s="412">
        <f t="shared" si="172"/>
        <v>0</v>
      </c>
      <c r="BW481" s="94" t="s">
        <v>499</v>
      </c>
      <c r="BX481" s="414" t="str">
        <f>IF(AND(BZ481=1,CA481=1,SUMIF($C481:$C$525,$C481,$AI481:$AI$525)=$AI481),$AI481,IF($CC481&gt;0,$CC481,IF(AND(COUNTIF($C$11:$C480,$C481)&gt;=1,COUNTIF($D480:$D480,$D481)&gt;=1),"",IF(AND(SUMIF($C481:$C$525,$C481,$AI481:$AI$525)&gt;$AI481,SUMIF($D481:$D$525,$D481,$AI481:$AI$525)&gt;$IG481),_xlfn.AGGREGATE(14,4,$CB$11:$CB$31*($C$11:$C$31=$C481),1),""))))</f>
        <v/>
      </c>
      <c r="BZ481" s="409">
        <f>COUNTIFS('ZASOBY N'!$B480:$B$525,'ZASOBY N'!$B480,'ZASOBY N'!$C480:'ZASOBY N'!$C$525,'ZASOBY N'!$C480,'ZASOBY N'!$D480:'ZASOBY N'!$D$525,'ZASOBY N'!$D480,'ZASOBY N'!$H480:'ZASOBY N'!$H$525,'ZASOBY N'!$H480 )</f>
        <v>0</v>
      </c>
      <c r="CA481" s="410">
        <f>COUNTIFS('ZASOBY N'!$B$10:$B480,'ZASOBY N'!$B480,'ZASOBY N'!$C$10:'ZASOBY N'!$C480,'ZASOBY N'!$C480,'ZASOBY N'!$D$10:'ZASOBY N'!$D480,'ZASOBY N'!$D480,'ZASOBY N'!$H$10:'ZASOBY N'!$H480,'ZASOBY N'!$H480 )</f>
        <v>0</v>
      </c>
      <c r="CB481" s="411">
        <f t="shared" si="173"/>
        <v>0</v>
      </c>
      <c r="CC481" s="412">
        <f t="shared" si="174"/>
        <v>0</v>
      </c>
      <c r="CE481" s="414" t="str">
        <f>IF(AND(CG481=1,CH481=1,SUMIF($C481:$C$525,$C481,$AH481:$AH$525)=$AH481),$AH481,IF($CJ481&gt;0,$CJ481,IF(AND(COUNTIF($C$11:$C480,$C481)&gt;=1,COUNTIF($D480:$D480,$D481)&gt;=1),"",IF(AND(SUMIF($C481:$C$525,$C481,$AH481:$AH$525)&gt;$AH481,SUMIF($D481:$D$525,$D481,$AH481:$AH$525)&gt;$AH481),_xlfn.AGGREGATE(14,4,$CI$11:$CI$31*($C$11:$C$31=$C481),1),""))))</f>
        <v/>
      </c>
      <c r="CG481" s="409">
        <f>COUNTIFS('ZASOBY N'!$B480:$B$525,'ZASOBY N'!$B480,'ZASOBY N'!$C480:'ZASOBY N'!$C$525,'ZASOBY N'!$C480,'ZASOBY N'!$D480:'ZASOBY N'!$D$525,'ZASOBY N'!$D480,'ZASOBY N'!$H480:'ZASOBY N'!$H$525,'ZASOBY N'!$H480 )</f>
        <v>0</v>
      </c>
      <c r="CH481" s="410">
        <f>COUNTIFS('ZASOBY N'!$B$10:$B480,'ZASOBY N'!$B480,'ZASOBY N'!$C$10:'ZASOBY N'!$C480,'ZASOBY N'!$C480,'ZASOBY N'!$D$10:'ZASOBY N'!$D480,'ZASOBY N'!$D480,'ZASOBY N'!$H$10:'ZASOBY N'!$H480,'ZASOBY N'!$H480 )</f>
        <v>0</v>
      </c>
      <c r="CI481" s="411">
        <f t="shared" si="175"/>
        <v>0</v>
      </c>
      <c r="CJ481" s="412">
        <f t="shared" si="176"/>
        <v>0</v>
      </c>
      <c r="CL481" s="414" t="str">
        <f>IF(AND(CN481=1,CO481=1,SUMIF($C481:$C$525,$C481,$AG481:$AG$525)=$AG481),$AG481,IF($CQ481&gt;0,$CQ481,IF(AND(COUNTIF($C$11:$C480,$C481)&gt;=1,COUNTIF($D480:$D480,$D481)&gt;=1),"",IF(AND(SUMIF($C481:$C$525,$C481,$AG481:$AG$525)&gt;$AG481,SUMIF($D481:$D$525,$D481,$AG481:$AG$525)&gt;$AG481),_xlfn.AGGREGATE(14,4,$CP$11:$CP$31*($C$11:$C$31=$C481),1),""))))</f>
        <v/>
      </c>
      <c r="CN481" s="409">
        <f>COUNTIFS('ZASOBY N'!$B480:$B$525,'ZASOBY N'!$B480,'ZASOBY N'!$C480:'ZASOBY N'!$C$525,'ZASOBY N'!$C480,'ZASOBY N'!$D480:'ZASOBY N'!$D$525,'ZASOBY N'!$D480,'ZASOBY N'!$H480:'ZASOBY N'!$H$525,'ZASOBY N'!$H480 )</f>
        <v>0</v>
      </c>
      <c r="CO481" s="410">
        <f>COUNTIFS('ZASOBY N'!$B$10:$B480,'ZASOBY N'!$B480,'ZASOBY N'!$C$10:'ZASOBY N'!$C480,'ZASOBY N'!$C480,'ZASOBY N'!$D$10:'ZASOBY N'!$D480,'ZASOBY N'!$D480,'ZASOBY N'!$H$10:'ZASOBY N'!$H480,'ZASOBY N'!$H480 )</f>
        <v>0</v>
      </c>
      <c r="CP481" s="411">
        <f t="shared" si="177"/>
        <v>0</v>
      </c>
      <c r="CQ481" s="412">
        <f t="shared" si="178"/>
        <v>0</v>
      </c>
      <c r="CS481" s="414" t="str">
        <f>IF(AND(CU481=1,CV481=1,SUMIF($C481:$C$525,$C481,$AF481:$AF$525)=$AF481),$AF481,IF($CX481&gt;0,$CX481,IF(AND(COUNTIF($C$11:$C480,$C481)&gt;=1,COUNTIF($D480:$D480,$D481)&gt;=1),"",IF(AND(SUMIF($C481:$C$525,$C481,$AF481:$AF$525)&gt;$AF481,SUMIF($D481:$D$525,$D481,$AF481:$AF$525)&gt;$AF481),_xlfn.AGGREGATE(14,4,$CW$11:$CW$31*($C$11:$C$31=$C481),1),""))))</f>
        <v/>
      </c>
      <c r="CU481" s="409">
        <f>COUNTIFS('ZASOBY N'!$B480:$B$525,'ZASOBY N'!$B480,'ZASOBY N'!$C480:'ZASOBY N'!$C$525,'ZASOBY N'!$C480,'ZASOBY N'!$D480:'ZASOBY N'!$D$525,'ZASOBY N'!$D480,'ZASOBY N'!$H480:'ZASOBY N'!$H$525,'ZASOBY N'!$H480 )</f>
        <v>0</v>
      </c>
      <c r="CV481" s="410">
        <f>COUNTIFS('ZASOBY N'!$B$10:$B480,'ZASOBY N'!$B480,'ZASOBY N'!$C$10:'ZASOBY N'!$C480,'ZASOBY N'!$C480,'ZASOBY N'!$D$10:'ZASOBY N'!$D480,'ZASOBY N'!$D480,'ZASOBY N'!$H$10:'ZASOBY N'!$H480,'ZASOBY N'!$H480 )</f>
        <v>0</v>
      </c>
      <c r="CW481" s="411">
        <f t="shared" si="179"/>
        <v>0</v>
      </c>
      <c r="CX481" s="412">
        <f t="shared" si="180"/>
        <v>0</v>
      </c>
      <c r="CZ481" s="414" t="str">
        <f>IF(AND(DB481=1,DC481=1,SUMIF($C481:$C$525,$C481,$AE481:$AE$525)=$AE481),$AE481,IF($DE481&gt;0,$DE481,IF(AND(COUNTIF($C$11:$C480,$C481)&gt;=1,COUNTIF($D480:$D480,$D481)&gt;=1),"",IF(AND(SUMIF($C481:$C$525,$C481,$AE481:$AE$525)&gt;$AE481,SUMIF($D481:$D$525,$D481,$AE481:$AE$525)&gt;$AE481),_xlfn.AGGREGATE(14,4,$DD$11:$DD$31*($C$11:$C$31=$C481),1),""))))</f>
        <v/>
      </c>
      <c r="DB481" s="409">
        <f>COUNTIFS('ZASOBY N'!$B480:$B$525,'ZASOBY N'!$B480,'ZASOBY N'!$C480:'ZASOBY N'!$C$525,'ZASOBY N'!$C480,'ZASOBY N'!$D480:'ZASOBY N'!$D$525,'ZASOBY N'!$D480,'ZASOBY N'!$H480:'ZASOBY N'!$H$525,'ZASOBY N'!$H480 )</f>
        <v>0</v>
      </c>
      <c r="DC481" s="410">
        <f>COUNTIFS('ZASOBY N'!$B$10:$B480,'ZASOBY N'!$B480,'ZASOBY N'!$C$10:'ZASOBY N'!$C480,'ZASOBY N'!$C480,'ZASOBY N'!$D$10:'ZASOBY N'!$D480,'ZASOBY N'!$D480,'ZASOBY N'!$H$10:'ZASOBY N'!$H480,'ZASOBY N'!$H480 )</f>
        <v>0</v>
      </c>
      <c r="DD481" s="411">
        <f t="shared" si="181"/>
        <v>0</v>
      </c>
      <c r="DE481" s="412">
        <f t="shared" si="182"/>
        <v>0</v>
      </c>
      <c r="DF481" s="399" t="str">
        <f>IF(AND(DI481=1,DJ481=1,SUMIF($C481:$C$525,$C481,$AD481:$AD$525)=$AD481),$AD481,IF($DL481&gt;0,$DL481,IF(B481="","",IF(AND(COUNTIF($C$11:$C480,$C481)&gt;=1,COUNTIF($D480:$D480,$D481)&gt;=1,COUNTIF($Z478:$Z480,$C481)=0),"",IF(AND(COUNTIF($C$11:$C480,$C481)&gt;=1,COUNTIF($D480:$D480,$D481)&gt;=1),"UJĘTO WYŻEJ",IF(AND(SUMIF($C481:$C$525,$C481,$AD481:$AD$525)&gt;$AD481,SUMIF($D481:$D$525,$D481,$AD481:$AD$525)&gt;$AD481),_xlfn.AGGREGATE(14,4,$DK$11:$DK$31*($C$11:$C$31=$C481),1),""))))))</f>
        <v/>
      </c>
      <c r="DG481" s="414" t="str">
        <f>IF(AND(DI481=1,DJ481=1,SUMIF($C481:$C$525,$C481,$AD481:$AD$525)=$AD481),$AD481,IF($DL481&gt;0,$DL481,IF(AND(COUNTIF($C$11:$C480,$C481)&gt;=1,COUNTIF($D480:$D480,$D481)&gt;=1),"",IF(AND(SUMIF($C481:$C$525,$C481,$AD481:$AD$525)&gt;$AD481,SUMIF($D481:$D$525,$D481,$AD481:$AD$525)&gt;$AD481),_xlfn.AGGREGATE(14,4,$DK$11:$DK$31*($C$11:$C$31=$C481),1),""))))</f>
        <v/>
      </c>
      <c r="DI481" s="409">
        <f>COUNTIFS('ZASOBY N'!$B480:$B$525,'ZASOBY N'!$B480,'ZASOBY N'!$C480:'ZASOBY N'!$C$525,'ZASOBY N'!$C480,'ZASOBY N'!$D480:'ZASOBY N'!$D$525,'ZASOBY N'!$D480,'ZASOBY N'!$H480:'ZASOBY N'!$H$525,'ZASOBY N'!$H480 )</f>
        <v>0</v>
      </c>
      <c r="DJ481" s="410">
        <f>COUNTIFS('ZASOBY N'!$B$10:$B480,'ZASOBY N'!$B480,'ZASOBY N'!$C$10:'ZASOBY N'!$C480,'ZASOBY N'!$C480,'ZASOBY N'!$D$10:'ZASOBY N'!$D480,'ZASOBY N'!$D480,'ZASOBY N'!$H$10:'ZASOBY N'!$H480,'ZASOBY N'!$H480 )</f>
        <v>0</v>
      </c>
      <c r="DK481" s="411">
        <f t="shared" si="183"/>
        <v>0</v>
      </c>
      <c r="DL481" s="412">
        <f t="shared" si="184"/>
        <v>0</v>
      </c>
    </row>
    <row r="482" spans="1:116" ht="18.899999999999999" customHeight="1" x14ac:dyDescent="0.3">
      <c r="A482" s="219"/>
      <c r="B482" s="152" t="str">
        <f>IF('ZASOBY N'!A481="","",'ZASOBY N'!A481)</f>
        <v/>
      </c>
      <c r="C482" s="462" t="str">
        <f>IF('ZASOBY N'!C481="","",'ZASOBY N'!C481)</f>
        <v/>
      </c>
      <c r="D482" s="137" t="str">
        <f>IF('ZASOBY N'!B481="","",'ZASOBY N'!B481)</f>
        <v/>
      </c>
      <c r="E482" s="138"/>
      <c r="F482" s="356" t="str">
        <f>IF('ZASOBY N'!D481="","",'ZASOBY N'!D481)</f>
        <v/>
      </c>
      <c r="G482" s="220" t="str">
        <f>IF('ZASOBY N'!G481="","",'ZASOBY N'!G481)</f>
        <v/>
      </c>
      <c r="H482" s="221" t="str">
        <f>IF('ZASOBY N'!F481="","",'ZASOBY N'!F481)</f>
        <v/>
      </c>
      <c r="I482" s="221" t="str">
        <f>IF('ZASOBY N'!G481="","",'ZASOBY N'!G481)</f>
        <v/>
      </c>
      <c r="J482" s="221" t="str">
        <f>IF('ZASOBY N'!H481="","",'ZASOBY N'!H481)</f>
        <v/>
      </c>
      <c r="K482" s="214">
        <v>0</v>
      </c>
      <c r="L482" s="214">
        <v>0</v>
      </c>
      <c r="M482" s="214">
        <v>0</v>
      </c>
      <c r="N482" s="222" t="str">
        <f>IF('ZASOBY N'!BD481="x","",IF(W482="","",'ZASOBY N'!E481))</f>
        <v/>
      </c>
      <c r="O482" s="223">
        <v>0</v>
      </c>
      <c r="P482" s="223">
        <v>0</v>
      </c>
      <c r="Q482" s="226" t="str">
        <f>IF($N482="","",'UPR BILANS N'!G482*'UPR BILANS N'!N482)</f>
        <v/>
      </c>
      <c r="R482" s="225" t="str">
        <f>IF($N482="","",'ZASOBY N'!O481)</f>
        <v/>
      </c>
      <c r="S482" s="225" t="str">
        <f>IF($N482="","",IF('ZASOBY N'!Q481="",0,'ZASOBY N'!Q481))</f>
        <v/>
      </c>
      <c r="T482" s="225" t="str">
        <f>IF($N482="","",'ZASOBY N'!V481)</f>
        <v/>
      </c>
      <c r="U482" s="225" t="str">
        <f>IF($N482="","",IF('ZASOBY N'!AG481="",0,'ZASOBY N'!AG481))</f>
        <v/>
      </c>
      <c r="V482" s="225" t="str">
        <f>IF($N482="","",IF(NN!P484="",0,NN!P484))</f>
        <v/>
      </c>
      <c r="W482" s="225" t="str">
        <f t="shared" si="162"/>
        <v/>
      </c>
      <c r="X482" s="226" t="str">
        <f t="shared" si="165"/>
        <v/>
      </c>
      <c r="Y482" s="225" t="str">
        <f>IF('ZASOBY N'!AU481="","",IF(C482&lt;&gt;C481,'ZASOBY N'!AU481,IF(D482&lt;&gt;D481,'ZASOBY N'!AU481,IF(F482&lt;&gt;F481,'ZASOBY N'!AU481,IF(G482&lt;&gt;G481,'ZASOBY N'!AU481,IF(J482&lt;&gt;J481,'ZASOBY N'!AU481,IF(NN!AC484="","",IF(AND(C481=C482,H481=H482,J481=J482,NN!AC484&gt;0),"",IF(AND(C482=C483,H482=DO480,NN!CW482&gt;0),'ZASOBY N'!AU481,'ZASOBY N'!AU481)))))))))</f>
        <v/>
      </c>
      <c r="Z482" s="225" t="str">
        <f t="shared" si="163"/>
        <v/>
      </c>
      <c r="AA482" s="227" t="str">
        <f t="shared" si="167"/>
        <v/>
      </c>
      <c r="AB482" s="400" t="str">
        <f t="shared" si="164"/>
        <v/>
      </c>
      <c r="AC482" s="228" t="str">
        <f t="shared" si="166"/>
        <v/>
      </c>
      <c r="AD482" s="222">
        <f>IF(B482="",0,IF(F482="",0,INDEX(POBRANIE_!$B$6:$F$101,MATCH('UPR BILANS N'!$F482,POBRANIE_!$A$6:$A$101,0),2)))</f>
        <v>0</v>
      </c>
      <c r="AE482" s="224">
        <f>IF(OR('ZASOBY N'!G481="",'ZASOBY N'!E481=""),0,IF(B482="",0,'ZASOBY N'!G481*'ZASOBY N'!E481))</f>
        <v>0</v>
      </c>
      <c r="AF482" s="225">
        <f>IF('ZASOBY N'!O481="",0,'ZASOBY N'!O481)</f>
        <v>0</v>
      </c>
      <c r="AG482" s="225">
        <f>IF('ZASOBY N'!Q481="",0,'ZASOBY N'!Q481)</f>
        <v>0</v>
      </c>
      <c r="AH482" s="225">
        <f>IF('ZASOBY N'!V481="",0,'ZASOBY N'!V481)</f>
        <v>0</v>
      </c>
      <c r="AI482" s="225">
        <f>IF('ZASOBY N'!AG481="",0,'ZASOBY N'!AG481)</f>
        <v>0</v>
      </c>
      <c r="AJ482" s="225">
        <f>IF(NN!P484="",0,IF(NN!P484="BRAK kol.7","BRAK BADAŃ",NN!P484))</f>
        <v>0</v>
      </c>
      <c r="AK482" s="225">
        <f>IF(NN!AC484="",0,IF(NN!AC484="BRAK kol.7","BRAK BADAŃ",NN!AC484))</f>
        <v>0</v>
      </c>
      <c r="BJ482" s="414" t="str">
        <f>IF(AND(BL482=1,BM482=1,SUMIF($C482:$C$525,$C482,$AK482:$AK$525)=$AK482),$AK482,IF($BO482&gt;0,$BO482,IF(AND(COUNTIF($C$11:$C481,$C482)&gt;=1,COUNTIF($D481:$D481,$D482)&gt;=1),"",IF(AND(SUMIF($C482:$C$525,$C482,$AK482:$AK$525)&gt;=$AK482,SUMIF($D482:$D$525,$D482,$AK482:$AK$525)&gt;=$AK482),SUMIF($C482:$C$525,$C482,$AK482:$AK$525),""))))</f>
        <v/>
      </c>
      <c r="BL482" s="409">
        <f>COUNTIFS('ZASOBY N'!$B481:$B$525,'ZASOBY N'!$B481,'ZASOBY N'!$C481:'ZASOBY N'!$C$525,'ZASOBY N'!$C481,'ZASOBY N'!$D481:'ZASOBY N'!$D$525,'ZASOBY N'!$D481,'ZASOBY N'!$H481:'ZASOBY N'!$H$525,'ZASOBY N'!$H481 )</f>
        <v>0</v>
      </c>
      <c r="BM482" s="410">
        <f>COUNTIFS('ZASOBY N'!$B$10:$B481,'ZASOBY N'!$B481,'ZASOBY N'!$C$10:'ZASOBY N'!$C481,'ZASOBY N'!$C481,'ZASOBY N'!$D$10:'ZASOBY N'!$D481,'ZASOBY N'!$D481,'ZASOBY N'!$H$10:'ZASOBY N'!$H481,'ZASOBY N'!$H481 )</f>
        <v>0</v>
      </c>
      <c r="BN482" s="411">
        <f t="shared" si="168"/>
        <v>0</v>
      </c>
      <c r="BO482" s="412">
        <f t="shared" si="169"/>
        <v>0</v>
      </c>
      <c r="BP482" s="94" t="str">
        <f t="shared" si="170"/>
        <v/>
      </c>
      <c r="BQ482" s="414" t="str">
        <f>IF(AND(BS482=1,BT482=1,SUMIF($C482:$C$525,$C482,$AJ482:$AJ$525)=$AJ482),$AJ482,IF($BV482&gt;0,$BV482,IF(AND(COUNTIF($C$11:$C481,$C482)&gt;=1,COUNTIF($D481:$D481,$D482)&gt;=1),"",IF(AND(SUMIF($C482:$C$525,$C482,$AJ482:$AJ$525)&gt;$AJ482,SUMIF($D482:$D$525,$D482,$AJ482:$AJ$525)&gt;$AJ482),SUMIF($C482:$C$525,$C482,$AJ482:$AJ$525),""))))</f>
        <v/>
      </c>
      <c r="BS482" s="409">
        <f>COUNTIFS('ZASOBY N'!$B481:$B$525,'ZASOBY N'!$B481,'ZASOBY N'!$C481:'ZASOBY N'!$C$525,'ZASOBY N'!$C481,'ZASOBY N'!$D481:'ZASOBY N'!$D$525,'ZASOBY N'!$D481,'ZASOBY N'!$H481:'ZASOBY N'!$H$525,'ZASOBY N'!$H481 )</f>
        <v>0</v>
      </c>
      <c r="BT482" s="410">
        <f>COUNTIFS('ZASOBY N'!$B$10:$B481,'ZASOBY N'!$B481,'ZASOBY N'!$C$10:'ZASOBY N'!$C481,'ZASOBY N'!$C481,'ZASOBY N'!$D$10:'ZASOBY N'!$D481,'ZASOBY N'!$D481,'ZASOBY N'!$H$10:'ZASOBY N'!$H481,'ZASOBY N'!$H481 )</f>
        <v>0</v>
      </c>
      <c r="BU482" s="411">
        <f t="shared" si="171"/>
        <v>0</v>
      </c>
      <c r="BV482" s="412">
        <f t="shared" si="172"/>
        <v>0</v>
      </c>
      <c r="BW482" s="94" t="s">
        <v>499</v>
      </c>
      <c r="BX482" s="414" t="str">
        <f>IF(AND(BZ482=1,CA482=1,SUMIF($C482:$C$525,$C482,$AI482:$AI$525)=$AI482),$AI482,IF($CC482&gt;0,$CC482,IF(AND(COUNTIF($C$11:$C481,$C482)&gt;=1,COUNTIF($D481:$D481,$D482)&gt;=1),"",IF(AND(SUMIF($C482:$C$525,$C482,$AI482:$AI$525)&gt;$AI482,SUMIF($D482:$D$525,$D482,$AI482:$AI$525)&gt;$IG482),_xlfn.AGGREGATE(14,4,$CB$11:$CB$31*($C$11:$C$31=$C482),1),""))))</f>
        <v/>
      </c>
      <c r="BZ482" s="409">
        <f>COUNTIFS('ZASOBY N'!$B481:$B$525,'ZASOBY N'!$B481,'ZASOBY N'!$C481:'ZASOBY N'!$C$525,'ZASOBY N'!$C481,'ZASOBY N'!$D481:'ZASOBY N'!$D$525,'ZASOBY N'!$D481,'ZASOBY N'!$H481:'ZASOBY N'!$H$525,'ZASOBY N'!$H481 )</f>
        <v>0</v>
      </c>
      <c r="CA482" s="410">
        <f>COUNTIFS('ZASOBY N'!$B$10:$B481,'ZASOBY N'!$B481,'ZASOBY N'!$C$10:'ZASOBY N'!$C481,'ZASOBY N'!$C481,'ZASOBY N'!$D$10:'ZASOBY N'!$D481,'ZASOBY N'!$D481,'ZASOBY N'!$H$10:'ZASOBY N'!$H481,'ZASOBY N'!$H481 )</f>
        <v>0</v>
      </c>
      <c r="CB482" s="411">
        <f t="shared" si="173"/>
        <v>0</v>
      </c>
      <c r="CC482" s="412">
        <f t="shared" si="174"/>
        <v>0</v>
      </c>
      <c r="CE482" s="414" t="str">
        <f>IF(AND(CG482=1,CH482=1,SUMIF($C482:$C$525,$C482,$AH482:$AH$525)=$AH482),$AH482,IF($CJ482&gt;0,$CJ482,IF(AND(COUNTIF($C$11:$C481,$C482)&gt;=1,COUNTIF($D481:$D481,$D482)&gt;=1),"",IF(AND(SUMIF($C482:$C$525,$C482,$AH482:$AH$525)&gt;$AH482,SUMIF($D482:$D$525,$D482,$AH482:$AH$525)&gt;$AH482),_xlfn.AGGREGATE(14,4,$CI$11:$CI$31*($C$11:$C$31=$C482),1),""))))</f>
        <v/>
      </c>
      <c r="CG482" s="409">
        <f>COUNTIFS('ZASOBY N'!$B481:$B$525,'ZASOBY N'!$B481,'ZASOBY N'!$C481:'ZASOBY N'!$C$525,'ZASOBY N'!$C481,'ZASOBY N'!$D481:'ZASOBY N'!$D$525,'ZASOBY N'!$D481,'ZASOBY N'!$H481:'ZASOBY N'!$H$525,'ZASOBY N'!$H481 )</f>
        <v>0</v>
      </c>
      <c r="CH482" s="410">
        <f>COUNTIFS('ZASOBY N'!$B$10:$B481,'ZASOBY N'!$B481,'ZASOBY N'!$C$10:'ZASOBY N'!$C481,'ZASOBY N'!$C481,'ZASOBY N'!$D$10:'ZASOBY N'!$D481,'ZASOBY N'!$D481,'ZASOBY N'!$H$10:'ZASOBY N'!$H481,'ZASOBY N'!$H481 )</f>
        <v>0</v>
      </c>
      <c r="CI482" s="411">
        <f t="shared" si="175"/>
        <v>0</v>
      </c>
      <c r="CJ482" s="412">
        <f t="shared" si="176"/>
        <v>0</v>
      </c>
      <c r="CL482" s="414" t="str">
        <f>IF(AND(CN482=1,CO482=1,SUMIF($C482:$C$525,$C482,$AG482:$AG$525)=$AG482),$AG482,IF($CQ482&gt;0,$CQ482,IF(AND(COUNTIF($C$11:$C481,$C482)&gt;=1,COUNTIF($D481:$D481,$D482)&gt;=1),"",IF(AND(SUMIF($C482:$C$525,$C482,$AG482:$AG$525)&gt;$AG482,SUMIF($D482:$D$525,$D482,$AG482:$AG$525)&gt;$AG482),_xlfn.AGGREGATE(14,4,$CP$11:$CP$31*($C$11:$C$31=$C482),1),""))))</f>
        <v/>
      </c>
      <c r="CN482" s="409">
        <f>COUNTIFS('ZASOBY N'!$B481:$B$525,'ZASOBY N'!$B481,'ZASOBY N'!$C481:'ZASOBY N'!$C$525,'ZASOBY N'!$C481,'ZASOBY N'!$D481:'ZASOBY N'!$D$525,'ZASOBY N'!$D481,'ZASOBY N'!$H481:'ZASOBY N'!$H$525,'ZASOBY N'!$H481 )</f>
        <v>0</v>
      </c>
      <c r="CO482" s="410">
        <f>COUNTIFS('ZASOBY N'!$B$10:$B481,'ZASOBY N'!$B481,'ZASOBY N'!$C$10:'ZASOBY N'!$C481,'ZASOBY N'!$C481,'ZASOBY N'!$D$10:'ZASOBY N'!$D481,'ZASOBY N'!$D481,'ZASOBY N'!$H$10:'ZASOBY N'!$H481,'ZASOBY N'!$H481 )</f>
        <v>0</v>
      </c>
      <c r="CP482" s="411">
        <f t="shared" si="177"/>
        <v>0</v>
      </c>
      <c r="CQ482" s="412">
        <f t="shared" si="178"/>
        <v>0</v>
      </c>
      <c r="CS482" s="414" t="str">
        <f>IF(AND(CU482=1,CV482=1,SUMIF($C482:$C$525,$C482,$AF482:$AF$525)=$AF482),$AF482,IF($CX482&gt;0,$CX482,IF(AND(COUNTIF($C$11:$C481,$C482)&gt;=1,COUNTIF($D481:$D481,$D482)&gt;=1),"",IF(AND(SUMIF($C482:$C$525,$C482,$AF482:$AF$525)&gt;$AF482,SUMIF($D482:$D$525,$D482,$AF482:$AF$525)&gt;$AF482),_xlfn.AGGREGATE(14,4,$CW$11:$CW$31*($C$11:$C$31=$C482),1),""))))</f>
        <v/>
      </c>
      <c r="CU482" s="409">
        <f>COUNTIFS('ZASOBY N'!$B481:$B$525,'ZASOBY N'!$B481,'ZASOBY N'!$C481:'ZASOBY N'!$C$525,'ZASOBY N'!$C481,'ZASOBY N'!$D481:'ZASOBY N'!$D$525,'ZASOBY N'!$D481,'ZASOBY N'!$H481:'ZASOBY N'!$H$525,'ZASOBY N'!$H481 )</f>
        <v>0</v>
      </c>
      <c r="CV482" s="410">
        <f>COUNTIFS('ZASOBY N'!$B$10:$B481,'ZASOBY N'!$B481,'ZASOBY N'!$C$10:'ZASOBY N'!$C481,'ZASOBY N'!$C481,'ZASOBY N'!$D$10:'ZASOBY N'!$D481,'ZASOBY N'!$D481,'ZASOBY N'!$H$10:'ZASOBY N'!$H481,'ZASOBY N'!$H481 )</f>
        <v>0</v>
      </c>
      <c r="CW482" s="411">
        <f t="shared" si="179"/>
        <v>0</v>
      </c>
      <c r="CX482" s="412">
        <f t="shared" si="180"/>
        <v>0</v>
      </c>
      <c r="CZ482" s="414" t="str">
        <f>IF(AND(DB482=1,DC482=1,SUMIF($C482:$C$525,$C482,$AE482:$AE$525)=$AE482),$AE482,IF($DE482&gt;0,$DE482,IF(AND(COUNTIF($C$11:$C481,$C482)&gt;=1,COUNTIF($D481:$D481,$D482)&gt;=1),"",IF(AND(SUMIF($C482:$C$525,$C482,$AE482:$AE$525)&gt;$AE482,SUMIF($D482:$D$525,$D482,$AE482:$AE$525)&gt;$AE482),_xlfn.AGGREGATE(14,4,$DD$11:$DD$31*($C$11:$C$31=$C482),1),""))))</f>
        <v/>
      </c>
      <c r="DB482" s="409">
        <f>COUNTIFS('ZASOBY N'!$B481:$B$525,'ZASOBY N'!$B481,'ZASOBY N'!$C481:'ZASOBY N'!$C$525,'ZASOBY N'!$C481,'ZASOBY N'!$D481:'ZASOBY N'!$D$525,'ZASOBY N'!$D481,'ZASOBY N'!$H481:'ZASOBY N'!$H$525,'ZASOBY N'!$H481 )</f>
        <v>0</v>
      </c>
      <c r="DC482" s="410">
        <f>COUNTIFS('ZASOBY N'!$B$10:$B481,'ZASOBY N'!$B481,'ZASOBY N'!$C$10:'ZASOBY N'!$C481,'ZASOBY N'!$C481,'ZASOBY N'!$D$10:'ZASOBY N'!$D481,'ZASOBY N'!$D481,'ZASOBY N'!$H$10:'ZASOBY N'!$H481,'ZASOBY N'!$H481 )</f>
        <v>0</v>
      </c>
      <c r="DD482" s="411">
        <f t="shared" si="181"/>
        <v>0</v>
      </c>
      <c r="DE482" s="412">
        <f t="shared" si="182"/>
        <v>0</v>
      </c>
      <c r="DF482" s="399" t="str">
        <f>IF(AND(DI482=1,DJ482=1,SUMIF($C482:$C$525,$C482,$AD482:$AD$525)=$AD482),$AD482,IF($DL482&gt;0,$DL482,IF(B482="","",IF(AND(COUNTIF($C$11:$C481,$C482)&gt;=1,COUNTIF($D481:$D481,$D482)&gt;=1,COUNTIF($Z479:$Z481,$C482)=0),"",IF(AND(COUNTIF($C$11:$C481,$C482)&gt;=1,COUNTIF($D481:$D481,$D482)&gt;=1),"UJĘTO WYŻEJ",IF(AND(SUMIF($C482:$C$525,$C482,$AD482:$AD$525)&gt;$AD482,SUMIF($D482:$D$525,$D482,$AD482:$AD$525)&gt;$AD482),_xlfn.AGGREGATE(14,4,$DK$11:$DK$31*($C$11:$C$31=$C482),1),""))))))</f>
        <v/>
      </c>
      <c r="DG482" s="414" t="str">
        <f>IF(AND(DI482=1,DJ482=1,SUMIF($C482:$C$525,$C482,$AD482:$AD$525)=$AD482),$AD482,IF($DL482&gt;0,$DL482,IF(AND(COUNTIF($C$11:$C481,$C482)&gt;=1,COUNTIF($D481:$D481,$D482)&gt;=1),"",IF(AND(SUMIF($C482:$C$525,$C482,$AD482:$AD$525)&gt;$AD482,SUMIF($D482:$D$525,$D482,$AD482:$AD$525)&gt;$AD482),_xlfn.AGGREGATE(14,4,$DK$11:$DK$31*($C$11:$C$31=$C482),1),""))))</f>
        <v/>
      </c>
      <c r="DI482" s="409">
        <f>COUNTIFS('ZASOBY N'!$B481:$B$525,'ZASOBY N'!$B481,'ZASOBY N'!$C481:'ZASOBY N'!$C$525,'ZASOBY N'!$C481,'ZASOBY N'!$D481:'ZASOBY N'!$D$525,'ZASOBY N'!$D481,'ZASOBY N'!$H481:'ZASOBY N'!$H$525,'ZASOBY N'!$H481 )</f>
        <v>0</v>
      </c>
      <c r="DJ482" s="410">
        <f>COUNTIFS('ZASOBY N'!$B$10:$B481,'ZASOBY N'!$B481,'ZASOBY N'!$C$10:'ZASOBY N'!$C481,'ZASOBY N'!$C481,'ZASOBY N'!$D$10:'ZASOBY N'!$D481,'ZASOBY N'!$D481,'ZASOBY N'!$H$10:'ZASOBY N'!$H481,'ZASOBY N'!$H481 )</f>
        <v>0</v>
      </c>
      <c r="DK482" s="411">
        <f t="shared" si="183"/>
        <v>0</v>
      </c>
      <c r="DL482" s="412">
        <f t="shared" si="184"/>
        <v>0</v>
      </c>
    </row>
    <row r="483" spans="1:116" ht="18.899999999999999" customHeight="1" x14ac:dyDescent="0.3">
      <c r="A483" s="219"/>
      <c r="B483" s="152" t="str">
        <f>IF('ZASOBY N'!A482="","",'ZASOBY N'!A482)</f>
        <v/>
      </c>
      <c r="C483" s="462" t="str">
        <f>IF('ZASOBY N'!C482="","",'ZASOBY N'!C482)</f>
        <v/>
      </c>
      <c r="D483" s="137" t="str">
        <f>IF('ZASOBY N'!B482="","",'ZASOBY N'!B482)</f>
        <v/>
      </c>
      <c r="E483" s="138"/>
      <c r="F483" s="356" t="str">
        <f>IF('ZASOBY N'!D482="","",'ZASOBY N'!D482)</f>
        <v/>
      </c>
      <c r="G483" s="220" t="str">
        <f>IF('ZASOBY N'!G482="","",'ZASOBY N'!G482)</f>
        <v/>
      </c>
      <c r="H483" s="221" t="str">
        <f>IF('ZASOBY N'!F482="","",'ZASOBY N'!F482)</f>
        <v/>
      </c>
      <c r="I483" s="221" t="str">
        <f>IF('ZASOBY N'!G482="","",'ZASOBY N'!G482)</f>
        <v/>
      </c>
      <c r="J483" s="221" t="str">
        <f>IF('ZASOBY N'!H482="","",'ZASOBY N'!H482)</f>
        <v/>
      </c>
      <c r="K483" s="214">
        <v>0</v>
      </c>
      <c r="L483" s="214">
        <v>0</v>
      </c>
      <c r="M483" s="214">
        <v>0</v>
      </c>
      <c r="N483" s="222" t="str">
        <f>IF('ZASOBY N'!BD482="x","",IF(W483="","",'ZASOBY N'!E482))</f>
        <v/>
      </c>
      <c r="O483" s="223">
        <v>0</v>
      </c>
      <c r="P483" s="223">
        <v>0</v>
      </c>
      <c r="Q483" s="226" t="str">
        <f>IF($N483="","",'UPR BILANS N'!G483*'UPR BILANS N'!N483)</f>
        <v/>
      </c>
      <c r="R483" s="225" t="str">
        <f>IF($N483="","",'ZASOBY N'!O482)</f>
        <v/>
      </c>
      <c r="S483" s="225" t="str">
        <f>IF($N483="","",IF('ZASOBY N'!Q482="",0,'ZASOBY N'!Q482))</f>
        <v/>
      </c>
      <c r="T483" s="225" t="str">
        <f>IF($N483="","",'ZASOBY N'!V482)</f>
        <v/>
      </c>
      <c r="U483" s="225" t="str">
        <f>IF($N483="","",IF('ZASOBY N'!AG482="",0,'ZASOBY N'!AG482))</f>
        <v/>
      </c>
      <c r="V483" s="225" t="str">
        <f>IF($N483="","",IF(NN!P485="",0,NN!P485))</f>
        <v/>
      </c>
      <c r="W483" s="225" t="str">
        <f t="shared" si="162"/>
        <v/>
      </c>
      <c r="X483" s="226" t="str">
        <f t="shared" si="165"/>
        <v/>
      </c>
      <c r="Y483" s="225" t="str">
        <f>IF('ZASOBY N'!AU482="","",IF(C483&lt;&gt;C482,'ZASOBY N'!AU482,IF(D483&lt;&gt;D482,'ZASOBY N'!AU482,IF(F483&lt;&gt;F482,'ZASOBY N'!AU482,IF(G483&lt;&gt;G482,'ZASOBY N'!AU482,IF(J483&lt;&gt;J482,'ZASOBY N'!AU482,IF(NN!AC485="","",IF(AND(C482=C483,H482=H483,J482=J483,NN!AC485&gt;0),"",IF(AND(C483=C484,H483=DO481,NN!CW483&gt;0),'ZASOBY N'!AU482,'ZASOBY N'!AU482)))))))))</f>
        <v/>
      </c>
      <c r="Z483" s="225" t="str">
        <f t="shared" si="163"/>
        <v/>
      </c>
      <c r="AA483" s="227" t="str">
        <f t="shared" si="167"/>
        <v/>
      </c>
      <c r="AB483" s="400" t="str">
        <f t="shared" si="164"/>
        <v/>
      </c>
      <c r="AC483" s="228" t="str">
        <f t="shared" si="166"/>
        <v/>
      </c>
      <c r="AD483" s="222">
        <f>IF(B483="",0,IF(F483="",0,INDEX(POBRANIE_!$B$6:$F$101,MATCH('UPR BILANS N'!$F483,POBRANIE_!$A$6:$A$101,0),2)))</f>
        <v>0</v>
      </c>
      <c r="AE483" s="224">
        <f>IF(OR('ZASOBY N'!G482="",'ZASOBY N'!E482=""),0,IF(B483="",0,'ZASOBY N'!G482*'ZASOBY N'!E482))</f>
        <v>0</v>
      </c>
      <c r="AF483" s="225">
        <f>IF('ZASOBY N'!O482="",0,'ZASOBY N'!O482)</f>
        <v>0</v>
      </c>
      <c r="AG483" s="225">
        <f>IF('ZASOBY N'!Q482="",0,'ZASOBY N'!Q482)</f>
        <v>0</v>
      </c>
      <c r="AH483" s="225">
        <f>IF('ZASOBY N'!V482="",0,'ZASOBY N'!V482)</f>
        <v>0</v>
      </c>
      <c r="AI483" s="225">
        <f>IF('ZASOBY N'!AG482="",0,'ZASOBY N'!AG482)</f>
        <v>0</v>
      </c>
      <c r="AJ483" s="225">
        <f>IF(NN!P485="",0,IF(NN!P485="BRAK kol.7","BRAK BADAŃ",NN!P485))</f>
        <v>0</v>
      </c>
      <c r="AK483" s="225">
        <f>IF(NN!AC485="",0,IF(NN!AC485="BRAK kol.7","BRAK BADAŃ",NN!AC485))</f>
        <v>0</v>
      </c>
      <c r="BJ483" s="414" t="str">
        <f>IF(AND(BL483=1,BM483=1,SUMIF($C483:$C$525,$C483,$AK483:$AK$525)=$AK483),$AK483,IF($BO483&gt;0,$BO483,IF(AND(COUNTIF($C$11:$C482,$C483)&gt;=1,COUNTIF($D482:$D482,$D483)&gt;=1),"",IF(AND(SUMIF($C483:$C$525,$C483,$AK483:$AK$525)&gt;=$AK483,SUMIF($D483:$D$525,$D483,$AK483:$AK$525)&gt;=$AK483),SUMIF($C483:$C$525,$C483,$AK483:$AK$525),""))))</f>
        <v/>
      </c>
      <c r="BL483" s="409">
        <f>COUNTIFS('ZASOBY N'!$B482:$B$525,'ZASOBY N'!$B482,'ZASOBY N'!$C482:'ZASOBY N'!$C$525,'ZASOBY N'!$C482,'ZASOBY N'!$D482:'ZASOBY N'!$D$525,'ZASOBY N'!$D482,'ZASOBY N'!$H482:'ZASOBY N'!$H$525,'ZASOBY N'!$H482 )</f>
        <v>0</v>
      </c>
      <c r="BM483" s="410">
        <f>COUNTIFS('ZASOBY N'!$B$10:$B482,'ZASOBY N'!$B482,'ZASOBY N'!$C$10:'ZASOBY N'!$C482,'ZASOBY N'!$C482,'ZASOBY N'!$D$10:'ZASOBY N'!$D482,'ZASOBY N'!$D482,'ZASOBY N'!$H$10:'ZASOBY N'!$H482,'ZASOBY N'!$H482 )</f>
        <v>0</v>
      </c>
      <c r="BN483" s="411">
        <f t="shared" si="168"/>
        <v>0</v>
      </c>
      <c r="BO483" s="412">
        <f t="shared" si="169"/>
        <v>0</v>
      </c>
      <c r="BP483" s="94" t="str">
        <f t="shared" si="170"/>
        <v/>
      </c>
      <c r="BQ483" s="414" t="str">
        <f>IF(AND(BS483=1,BT483=1,SUMIF($C483:$C$525,$C483,$AJ483:$AJ$525)=$AJ483),$AJ483,IF($BV483&gt;0,$BV483,IF(AND(COUNTIF($C$11:$C482,$C483)&gt;=1,COUNTIF($D482:$D482,$D483)&gt;=1),"",IF(AND(SUMIF($C483:$C$525,$C483,$AJ483:$AJ$525)&gt;$AJ483,SUMIF($D483:$D$525,$D483,$AJ483:$AJ$525)&gt;$AJ483),SUMIF($C483:$C$525,$C483,$AJ483:$AJ$525),""))))</f>
        <v/>
      </c>
      <c r="BS483" s="409">
        <f>COUNTIFS('ZASOBY N'!$B482:$B$525,'ZASOBY N'!$B482,'ZASOBY N'!$C482:'ZASOBY N'!$C$525,'ZASOBY N'!$C482,'ZASOBY N'!$D482:'ZASOBY N'!$D$525,'ZASOBY N'!$D482,'ZASOBY N'!$H482:'ZASOBY N'!$H$525,'ZASOBY N'!$H482 )</f>
        <v>0</v>
      </c>
      <c r="BT483" s="410">
        <f>COUNTIFS('ZASOBY N'!$B$10:$B482,'ZASOBY N'!$B482,'ZASOBY N'!$C$10:'ZASOBY N'!$C482,'ZASOBY N'!$C482,'ZASOBY N'!$D$10:'ZASOBY N'!$D482,'ZASOBY N'!$D482,'ZASOBY N'!$H$10:'ZASOBY N'!$H482,'ZASOBY N'!$H482 )</f>
        <v>0</v>
      </c>
      <c r="BU483" s="411">
        <f t="shared" si="171"/>
        <v>0</v>
      </c>
      <c r="BV483" s="412">
        <f t="shared" si="172"/>
        <v>0</v>
      </c>
      <c r="BW483" s="94" t="s">
        <v>499</v>
      </c>
      <c r="BX483" s="414" t="str">
        <f>IF(AND(BZ483=1,CA483=1,SUMIF($C483:$C$525,$C483,$AI483:$AI$525)=$AI483),$AI483,IF($CC483&gt;0,$CC483,IF(AND(COUNTIF($C$11:$C482,$C483)&gt;=1,COUNTIF($D482:$D482,$D483)&gt;=1),"",IF(AND(SUMIF($C483:$C$525,$C483,$AI483:$AI$525)&gt;$AI483,SUMIF($D483:$D$525,$D483,$AI483:$AI$525)&gt;$IG483),_xlfn.AGGREGATE(14,4,$CB$11:$CB$31*($C$11:$C$31=$C483),1),""))))</f>
        <v/>
      </c>
      <c r="BZ483" s="409">
        <f>COUNTIFS('ZASOBY N'!$B482:$B$525,'ZASOBY N'!$B482,'ZASOBY N'!$C482:'ZASOBY N'!$C$525,'ZASOBY N'!$C482,'ZASOBY N'!$D482:'ZASOBY N'!$D$525,'ZASOBY N'!$D482,'ZASOBY N'!$H482:'ZASOBY N'!$H$525,'ZASOBY N'!$H482 )</f>
        <v>0</v>
      </c>
      <c r="CA483" s="410">
        <f>COUNTIFS('ZASOBY N'!$B$10:$B482,'ZASOBY N'!$B482,'ZASOBY N'!$C$10:'ZASOBY N'!$C482,'ZASOBY N'!$C482,'ZASOBY N'!$D$10:'ZASOBY N'!$D482,'ZASOBY N'!$D482,'ZASOBY N'!$H$10:'ZASOBY N'!$H482,'ZASOBY N'!$H482 )</f>
        <v>0</v>
      </c>
      <c r="CB483" s="411">
        <f t="shared" si="173"/>
        <v>0</v>
      </c>
      <c r="CC483" s="412">
        <f t="shared" si="174"/>
        <v>0</v>
      </c>
      <c r="CE483" s="414" t="str">
        <f>IF(AND(CG483=1,CH483=1,SUMIF($C483:$C$525,$C483,$AH483:$AH$525)=$AH483),$AH483,IF($CJ483&gt;0,$CJ483,IF(AND(COUNTIF($C$11:$C482,$C483)&gt;=1,COUNTIF($D482:$D482,$D483)&gt;=1),"",IF(AND(SUMIF($C483:$C$525,$C483,$AH483:$AH$525)&gt;$AH483,SUMIF($D483:$D$525,$D483,$AH483:$AH$525)&gt;$AH483),_xlfn.AGGREGATE(14,4,$CI$11:$CI$31*($C$11:$C$31=$C483),1),""))))</f>
        <v/>
      </c>
      <c r="CG483" s="409">
        <f>COUNTIFS('ZASOBY N'!$B482:$B$525,'ZASOBY N'!$B482,'ZASOBY N'!$C482:'ZASOBY N'!$C$525,'ZASOBY N'!$C482,'ZASOBY N'!$D482:'ZASOBY N'!$D$525,'ZASOBY N'!$D482,'ZASOBY N'!$H482:'ZASOBY N'!$H$525,'ZASOBY N'!$H482 )</f>
        <v>0</v>
      </c>
      <c r="CH483" s="410">
        <f>COUNTIFS('ZASOBY N'!$B$10:$B482,'ZASOBY N'!$B482,'ZASOBY N'!$C$10:'ZASOBY N'!$C482,'ZASOBY N'!$C482,'ZASOBY N'!$D$10:'ZASOBY N'!$D482,'ZASOBY N'!$D482,'ZASOBY N'!$H$10:'ZASOBY N'!$H482,'ZASOBY N'!$H482 )</f>
        <v>0</v>
      </c>
      <c r="CI483" s="411">
        <f t="shared" si="175"/>
        <v>0</v>
      </c>
      <c r="CJ483" s="412">
        <f t="shared" si="176"/>
        <v>0</v>
      </c>
      <c r="CL483" s="414" t="str">
        <f>IF(AND(CN483=1,CO483=1,SUMIF($C483:$C$525,$C483,$AG483:$AG$525)=$AG483),$AG483,IF($CQ483&gt;0,$CQ483,IF(AND(COUNTIF($C$11:$C482,$C483)&gt;=1,COUNTIF($D482:$D482,$D483)&gt;=1),"",IF(AND(SUMIF($C483:$C$525,$C483,$AG483:$AG$525)&gt;$AG483,SUMIF($D483:$D$525,$D483,$AG483:$AG$525)&gt;$AG483),_xlfn.AGGREGATE(14,4,$CP$11:$CP$31*($C$11:$C$31=$C483),1),""))))</f>
        <v/>
      </c>
      <c r="CN483" s="409">
        <f>COUNTIFS('ZASOBY N'!$B482:$B$525,'ZASOBY N'!$B482,'ZASOBY N'!$C482:'ZASOBY N'!$C$525,'ZASOBY N'!$C482,'ZASOBY N'!$D482:'ZASOBY N'!$D$525,'ZASOBY N'!$D482,'ZASOBY N'!$H482:'ZASOBY N'!$H$525,'ZASOBY N'!$H482 )</f>
        <v>0</v>
      </c>
      <c r="CO483" s="410">
        <f>COUNTIFS('ZASOBY N'!$B$10:$B482,'ZASOBY N'!$B482,'ZASOBY N'!$C$10:'ZASOBY N'!$C482,'ZASOBY N'!$C482,'ZASOBY N'!$D$10:'ZASOBY N'!$D482,'ZASOBY N'!$D482,'ZASOBY N'!$H$10:'ZASOBY N'!$H482,'ZASOBY N'!$H482 )</f>
        <v>0</v>
      </c>
      <c r="CP483" s="411">
        <f t="shared" si="177"/>
        <v>0</v>
      </c>
      <c r="CQ483" s="412">
        <f t="shared" si="178"/>
        <v>0</v>
      </c>
      <c r="CS483" s="414" t="str">
        <f>IF(AND(CU483=1,CV483=1,SUMIF($C483:$C$525,$C483,$AF483:$AF$525)=$AF483),$AF483,IF($CX483&gt;0,$CX483,IF(AND(COUNTIF($C$11:$C482,$C483)&gt;=1,COUNTIF($D482:$D482,$D483)&gt;=1),"",IF(AND(SUMIF($C483:$C$525,$C483,$AF483:$AF$525)&gt;$AF483,SUMIF($D483:$D$525,$D483,$AF483:$AF$525)&gt;$AF483),_xlfn.AGGREGATE(14,4,$CW$11:$CW$31*($C$11:$C$31=$C483),1),""))))</f>
        <v/>
      </c>
      <c r="CU483" s="409">
        <f>COUNTIFS('ZASOBY N'!$B482:$B$525,'ZASOBY N'!$B482,'ZASOBY N'!$C482:'ZASOBY N'!$C$525,'ZASOBY N'!$C482,'ZASOBY N'!$D482:'ZASOBY N'!$D$525,'ZASOBY N'!$D482,'ZASOBY N'!$H482:'ZASOBY N'!$H$525,'ZASOBY N'!$H482 )</f>
        <v>0</v>
      </c>
      <c r="CV483" s="410">
        <f>COUNTIFS('ZASOBY N'!$B$10:$B482,'ZASOBY N'!$B482,'ZASOBY N'!$C$10:'ZASOBY N'!$C482,'ZASOBY N'!$C482,'ZASOBY N'!$D$10:'ZASOBY N'!$D482,'ZASOBY N'!$D482,'ZASOBY N'!$H$10:'ZASOBY N'!$H482,'ZASOBY N'!$H482 )</f>
        <v>0</v>
      </c>
      <c r="CW483" s="411">
        <f t="shared" si="179"/>
        <v>0</v>
      </c>
      <c r="CX483" s="412">
        <f t="shared" si="180"/>
        <v>0</v>
      </c>
      <c r="CZ483" s="414" t="str">
        <f>IF(AND(DB483=1,DC483=1,SUMIF($C483:$C$525,$C483,$AE483:$AE$525)=$AE483),$AE483,IF($DE483&gt;0,$DE483,IF(AND(COUNTIF($C$11:$C482,$C483)&gt;=1,COUNTIF($D482:$D482,$D483)&gt;=1),"",IF(AND(SUMIF($C483:$C$525,$C483,$AE483:$AE$525)&gt;$AE483,SUMIF($D483:$D$525,$D483,$AE483:$AE$525)&gt;$AE483),_xlfn.AGGREGATE(14,4,$DD$11:$DD$31*($C$11:$C$31=$C483),1),""))))</f>
        <v/>
      </c>
      <c r="DB483" s="409">
        <f>COUNTIFS('ZASOBY N'!$B482:$B$525,'ZASOBY N'!$B482,'ZASOBY N'!$C482:'ZASOBY N'!$C$525,'ZASOBY N'!$C482,'ZASOBY N'!$D482:'ZASOBY N'!$D$525,'ZASOBY N'!$D482,'ZASOBY N'!$H482:'ZASOBY N'!$H$525,'ZASOBY N'!$H482 )</f>
        <v>0</v>
      </c>
      <c r="DC483" s="410">
        <f>COUNTIFS('ZASOBY N'!$B$10:$B482,'ZASOBY N'!$B482,'ZASOBY N'!$C$10:'ZASOBY N'!$C482,'ZASOBY N'!$C482,'ZASOBY N'!$D$10:'ZASOBY N'!$D482,'ZASOBY N'!$D482,'ZASOBY N'!$H$10:'ZASOBY N'!$H482,'ZASOBY N'!$H482 )</f>
        <v>0</v>
      </c>
      <c r="DD483" s="411">
        <f t="shared" si="181"/>
        <v>0</v>
      </c>
      <c r="DE483" s="412">
        <f t="shared" si="182"/>
        <v>0</v>
      </c>
      <c r="DF483" s="399" t="str">
        <f>IF(AND(DI483=1,DJ483=1,SUMIF($C483:$C$525,$C483,$AD483:$AD$525)=$AD483),$AD483,IF($DL483&gt;0,$DL483,IF(B483="","",IF(AND(COUNTIF($C$11:$C482,$C483)&gt;=1,COUNTIF($D482:$D482,$D483)&gt;=1,COUNTIF($Z480:$Z482,$C483)=0),"",IF(AND(COUNTIF($C$11:$C482,$C483)&gt;=1,COUNTIF($D482:$D482,$D483)&gt;=1),"UJĘTO WYŻEJ",IF(AND(SUMIF($C483:$C$525,$C483,$AD483:$AD$525)&gt;$AD483,SUMIF($D483:$D$525,$D483,$AD483:$AD$525)&gt;$AD483),_xlfn.AGGREGATE(14,4,$DK$11:$DK$31*($C$11:$C$31=$C483),1),""))))))</f>
        <v/>
      </c>
      <c r="DG483" s="414" t="str">
        <f>IF(AND(DI483=1,DJ483=1,SUMIF($C483:$C$525,$C483,$AD483:$AD$525)=$AD483),$AD483,IF($DL483&gt;0,$DL483,IF(AND(COUNTIF($C$11:$C482,$C483)&gt;=1,COUNTIF($D482:$D482,$D483)&gt;=1),"",IF(AND(SUMIF($C483:$C$525,$C483,$AD483:$AD$525)&gt;$AD483,SUMIF($D483:$D$525,$D483,$AD483:$AD$525)&gt;$AD483),_xlfn.AGGREGATE(14,4,$DK$11:$DK$31*($C$11:$C$31=$C483),1),""))))</f>
        <v/>
      </c>
      <c r="DI483" s="409">
        <f>COUNTIFS('ZASOBY N'!$B482:$B$525,'ZASOBY N'!$B482,'ZASOBY N'!$C482:'ZASOBY N'!$C$525,'ZASOBY N'!$C482,'ZASOBY N'!$D482:'ZASOBY N'!$D$525,'ZASOBY N'!$D482,'ZASOBY N'!$H482:'ZASOBY N'!$H$525,'ZASOBY N'!$H482 )</f>
        <v>0</v>
      </c>
      <c r="DJ483" s="410">
        <f>COUNTIFS('ZASOBY N'!$B$10:$B482,'ZASOBY N'!$B482,'ZASOBY N'!$C$10:'ZASOBY N'!$C482,'ZASOBY N'!$C482,'ZASOBY N'!$D$10:'ZASOBY N'!$D482,'ZASOBY N'!$D482,'ZASOBY N'!$H$10:'ZASOBY N'!$H482,'ZASOBY N'!$H482 )</f>
        <v>0</v>
      </c>
      <c r="DK483" s="411">
        <f t="shared" si="183"/>
        <v>0</v>
      </c>
      <c r="DL483" s="412">
        <f t="shared" si="184"/>
        <v>0</v>
      </c>
    </row>
    <row r="484" spans="1:116" ht="18.899999999999999" customHeight="1" x14ac:dyDescent="0.3">
      <c r="A484" s="219"/>
      <c r="B484" s="152" t="str">
        <f>IF('ZASOBY N'!A483="","",'ZASOBY N'!A483)</f>
        <v/>
      </c>
      <c r="C484" s="462" t="str">
        <f>IF('ZASOBY N'!C483="","",'ZASOBY N'!C483)</f>
        <v/>
      </c>
      <c r="D484" s="137" t="str">
        <f>IF('ZASOBY N'!B483="","",'ZASOBY N'!B483)</f>
        <v/>
      </c>
      <c r="E484" s="138"/>
      <c r="F484" s="356" t="str">
        <f>IF('ZASOBY N'!D483="","",'ZASOBY N'!D483)</f>
        <v/>
      </c>
      <c r="G484" s="220" t="str">
        <f>IF('ZASOBY N'!G483="","",'ZASOBY N'!G483)</f>
        <v/>
      </c>
      <c r="H484" s="221" t="str">
        <f>IF('ZASOBY N'!F483="","",'ZASOBY N'!F483)</f>
        <v/>
      </c>
      <c r="I484" s="221" t="str">
        <f>IF('ZASOBY N'!G483="","",'ZASOBY N'!G483)</f>
        <v/>
      </c>
      <c r="J484" s="221" t="str">
        <f>IF('ZASOBY N'!H483="","",'ZASOBY N'!H483)</f>
        <v/>
      </c>
      <c r="K484" s="214">
        <v>0</v>
      </c>
      <c r="L484" s="214">
        <v>0</v>
      </c>
      <c r="M484" s="214">
        <v>0</v>
      </c>
      <c r="N484" s="222" t="str">
        <f>IF('ZASOBY N'!BD483="x","",IF(W484="","",'ZASOBY N'!E483))</f>
        <v/>
      </c>
      <c r="O484" s="223">
        <v>0</v>
      </c>
      <c r="P484" s="223">
        <v>0</v>
      </c>
      <c r="Q484" s="226" t="str">
        <f>IF($N484="","",'UPR BILANS N'!G484*'UPR BILANS N'!N484)</f>
        <v/>
      </c>
      <c r="R484" s="225" t="str">
        <f>IF($N484="","",'ZASOBY N'!O483)</f>
        <v/>
      </c>
      <c r="S484" s="225" t="str">
        <f>IF($N484="","",IF('ZASOBY N'!Q483="",0,'ZASOBY N'!Q483))</f>
        <v/>
      </c>
      <c r="T484" s="225" t="str">
        <f>IF($N484="","",'ZASOBY N'!V483)</f>
        <v/>
      </c>
      <c r="U484" s="225" t="str">
        <f>IF($N484="","",IF('ZASOBY N'!AG483="",0,'ZASOBY N'!AG483))</f>
        <v/>
      </c>
      <c r="V484" s="225" t="str">
        <f>IF($N484="","",IF(NN!P486="",0,NN!P486))</f>
        <v/>
      </c>
      <c r="W484" s="225" t="str">
        <f t="shared" si="162"/>
        <v/>
      </c>
      <c r="X484" s="226" t="str">
        <f t="shared" si="165"/>
        <v/>
      </c>
      <c r="Y484" s="225" t="str">
        <f>IF('ZASOBY N'!AU483="","",IF(C484&lt;&gt;C483,'ZASOBY N'!AU483,IF(D484&lt;&gt;D483,'ZASOBY N'!AU483,IF(F484&lt;&gt;F483,'ZASOBY N'!AU483,IF(G484&lt;&gt;G483,'ZASOBY N'!AU483,IF(J484&lt;&gt;J483,'ZASOBY N'!AU483,IF(NN!AC486="","",IF(AND(C483=C484,H483=H484,J483=J484,NN!AC486&gt;0),"",IF(AND(C484=C485,H484=DO482,NN!CW484&gt;0),'ZASOBY N'!AU483,'ZASOBY N'!AU483)))))))))</f>
        <v/>
      </c>
      <c r="Z484" s="225" t="str">
        <f t="shared" si="163"/>
        <v/>
      </c>
      <c r="AA484" s="227" t="str">
        <f t="shared" si="167"/>
        <v/>
      </c>
      <c r="AB484" s="400" t="str">
        <f t="shared" si="164"/>
        <v/>
      </c>
      <c r="AC484" s="228" t="str">
        <f t="shared" si="166"/>
        <v/>
      </c>
      <c r="AD484" s="222">
        <f>IF(B484="",0,IF(F484="",0,INDEX(POBRANIE_!$B$6:$F$101,MATCH('UPR BILANS N'!$F484,POBRANIE_!$A$6:$A$101,0),2)))</f>
        <v>0</v>
      </c>
      <c r="AE484" s="224">
        <f>IF(OR('ZASOBY N'!G483="",'ZASOBY N'!E483=""),0,IF(B484="",0,'ZASOBY N'!G483*'ZASOBY N'!E483))</f>
        <v>0</v>
      </c>
      <c r="AF484" s="225">
        <f>IF('ZASOBY N'!O483="",0,'ZASOBY N'!O483)</f>
        <v>0</v>
      </c>
      <c r="AG484" s="225">
        <f>IF('ZASOBY N'!Q483="",0,'ZASOBY N'!Q483)</f>
        <v>0</v>
      </c>
      <c r="AH484" s="225">
        <f>IF('ZASOBY N'!V483="",0,'ZASOBY N'!V483)</f>
        <v>0</v>
      </c>
      <c r="AI484" s="225">
        <f>IF('ZASOBY N'!AG483="",0,'ZASOBY N'!AG483)</f>
        <v>0</v>
      </c>
      <c r="AJ484" s="225">
        <f>IF(NN!P486="",0,IF(NN!P486="BRAK kol.7","BRAK BADAŃ",NN!P486))</f>
        <v>0</v>
      </c>
      <c r="AK484" s="225">
        <f>IF(NN!AC486="",0,IF(NN!AC486="BRAK kol.7","BRAK BADAŃ",NN!AC486))</f>
        <v>0</v>
      </c>
      <c r="BJ484" s="414" t="str">
        <f>IF(AND(BL484=1,BM484=1,SUMIF($C484:$C$525,$C484,$AK484:$AK$525)=$AK484),$AK484,IF($BO484&gt;0,$BO484,IF(AND(COUNTIF($C$11:$C483,$C484)&gt;=1,COUNTIF($D483:$D483,$D484)&gt;=1),"",IF(AND(SUMIF($C484:$C$525,$C484,$AK484:$AK$525)&gt;=$AK484,SUMIF($D484:$D$525,$D484,$AK484:$AK$525)&gt;=$AK484),SUMIF($C484:$C$525,$C484,$AK484:$AK$525),""))))</f>
        <v/>
      </c>
      <c r="BL484" s="409">
        <f>COUNTIFS('ZASOBY N'!$B483:$B$525,'ZASOBY N'!$B483,'ZASOBY N'!$C483:'ZASOBY N'!$C$525,'ZASOBY N'!$C483,'ZASOBY N'!$D483:'ZASOBY N'!$D$525,'ZASOBY N'!$D483,'ZASOBY N'!$H483:'ZASOBY N'!$H$525,'ZASOBY N'!$H483 )</f>
        <v>0</v>
      </c>
      <c r="BM484" s="410">
        <f>COUNTIFS('ZASOBY N'!$B$10:$B483,'ZASOBY N'!$B483,'ZASOBY N'!$C$10:'ZASOBY N'!$C483,'ZASOBY N'!$C483,'ZASOBY N'!$D$10:'ZASOBY N'!$D483,'ZASOBY N'!$D483,'ZASOBY N'!$H$10:'ZASOBY N'!$H483,'ZASOBY N'!$H483 )</f>
        <v>0</v>
      </c>
      <c r="BN484" s="411">
        <f t="shared" si="168"/>
        <v>0</v>
      </c>
      <c r="BO484" s="412">
        <f t="shared" si="169"/>
        <v>0</v>
      </c>
      <c r="BP484" s="94" t="str">
        <f t="shared" si="170"/>
        <v/>
      </c>
      <c r="BQ484" s="414" t="str">
        <f>IF(AND(BS484=1,BT484=1,SUMIF($C484:$C$525,$C484,$AJ484:$AJ$525)=$AJ484),$AJ484,IF($BV484&gt;0,$BV484,IF(AND(COUNTIF($C$11:$C483,$C484)&gt;=1,COUNTIF($D483:$D483,$D484)&gt;=1),"",IF(AND(SUMIF($C484:$C$525,$C484,$AJ484:$AJ$525)&gt;$AJ484,SUMIF($D484:$D$525,$D484,$AJ484:$AJ$525)&gt;$AJ484),SUMIF($C484:$C$525,$C484,$AJ484:$AJ$525),""))))</f>
        <v/>
      </c>
      <c r="BS484" s="409">
        <f>COUNTIFS('ZASOBY N'!$B483:$B$525,'ZASOBY N'!$B483,'ZASOBY N'!$C483:'ZASOBY N'!$C$525,'ZASOBY N'!$C483,'ZASOBY N'!$D483:'ZASOBY N'!$D$525,'ZASOBY N'!$D483,'ZASOBY N'!$H483:'ZASOBY N'!$H$525,'ZASOBY N'!$H483 )</f>
        <v>0</v>
      </c>
      <c r="BT484" s="410">
        <f>COUNTIFS('ZASOBY N'!$B$10:$B483,'ZASOBY N'!$B483,'ZASOBY N'!$C$10:'ZASOBY N'!$C483,'ZASOBY N'!$C483,'ZASOBY N'!$D$10:'ZASOBY N'!$D483,'ZASOBY N'!$D483,'ZASOBY N'!$H$10:'ZASOBY N'!$H483,'ZASOBY N'!$H483 )</f>
        <v>0</v>
      </c>
      <c r="BU484" s="411">
        <f t="shared" si="171"/>
        <v>0</v>
      </c>
      <c r="BV484" s="412">
        <f t="shared" si="172"/>
        <v>0</v>
      </c>
      <c r="BW484" s="94" t="s">
        <v>499</v>
      </c>
      <c r="BX484" s="414" t="str">
        <f>IF(AND(BZ484=1,CA484=1,SUMIF($C484:$C$525,$C484,$AI484:$AI$525)=$AI484),$AI484,IF($CC484&gt;0,$CC484,IF(AND(COUNTIF($C$11:$C483,$C484)&gt;=1,COUNTIF($D483:$D483,$D484)&gt;=1),"",IF(AND(SUMIF($C484:$C$525,$C484,$AI484:$AI$525)&gt;$AI484,SUMIF($D484:$D$525,$D484,$AI484:$AI$525)&gt;$IG484),_xlfn.AGGREGATE(14,4,$CB$11:$CB$31*($C$11:$C$31=$C484),1),""))))</f>
        <v/>
      </c>
      <c r="BZ484" s="409">
        <f>COUNTIFS('ZASOBY N'!$B483:$B$525,'ZASOBY N'!$B483,'ZASOBY N'!$C483:'ZASOBY N'!$C$525,'ZASOBY N'!$C483,'ZASOBY N'!$D483:'ZASOBY N'!$D$525,'ZASOBY N'!$D483,'ZASOBY N'!$H483:'ZASOBY N'!$H$525,'ZASOBY N'!$H483 )</f>
        <v>0</v>
      </c>
      <c r="CA484" s="410">
        <f>COUNTIFS('ZASOBY N'!$B$10:$B483,'ZASOBY N'!$B483,'ZASOBY N'!$C$10:'ZASOBY N'!$C483,'ZASOBY N'!$C483,'ZASOBY N'!$D$10:'ZASOBY N'!$D483,'ZASOBY N'!$D483,'ZASOBY N'!$H$10:'ZASOBY N'!$H483,'ZASOBY N'!$H483 )</f>
        <v>0</v>
      </c>
      <c r="CB484" s="411">
        <f t="shared" si="173"/>
        <v>0</v>
      </c>
      <c r="CC484" s="412">
        <f t="shared" si="174"/>
        <v>0</v>
      </c>
      <c r="CE484" s="414" t="str">
        <f>IF(AND(CG484=1,CH484=1,SUMIF($C484:$C$525,$C484,$AH484:$AH$525)=$AH484),$AH484,IF($CJ484&gt;0,$CJ484,IF(AND(COUNTIF($C$11:$C483,$C484)&gt;=1,COUNTIF($D483:$D483,$D484)&gt;=1),"",IF(AND(SUMIF($C484:$C$525,$C484,$AH484:$AH$525)&gt;$AH484,SUMIF($D484:$D$525,$D484,$AH484:$AH$525)&gt;$AH484),_xlfn.AGGREGATE(14,4,$CI$11:$CI$31*($C$11:$C$31=$C484),1),""))))</f>
        <v/>
      </c>
      <c r="CG484" s="409">
        <f>COUNTIFS('ZASOBY N'!$B483:$B$525,'ZASOBY N'!$B483,'ZASOBY N'!$C483:'ZASOBY N'!$C$525,'ZASOBY N'!$C483,'ZASOBY N'!$D483:'ZASOBY N'!$D$525,'ZASOBY N'!$D483,'ZASOBY N'!$H483:'ZASOBY N'!$H$525,'ZASOBY N'!$H483 )</f>
        <v>0</v>
      </c>
      <c r="CH484" s="410">
        <f>COUNTIFS('ZASOBY N'!$B$10:$B483,'ZASOBY N'!$B483,'ZASOBY N'!$C$10:'ZASOBY N'!$C483,'ZASOBY N'!$C483,'ZASOBY N'!$D$10:'ZASOBY N'!$D483,'ZASOBY N'!$D483,'ZASOBY N'!$H$10:'ZASOBY N'!$H483,'ZASOBY N'!$H483 )</f>
        <v>0</v>
      </c>
      <c r="CI484" s="411">
        <f t="shared" si="175"/>
        <v>0</v>
      </c>
      <c r="CJ484" s="412">
        <f t="shared" si="176"/>
        <v>0</v>
      </c>
      <c r="CL484" s="414" t="str">
        <f>IF(AND(CN484=1,CO484=1,SUMIF($C484:$C$525,$C484,$AG484:$AG$525)=$AG484),$AG484,IF($CQ484&gt;0,$CQ484,IF(AND(COUNTIF($C$11:$C483,$C484)&gt;=1,COUNTIF($D483:$D483,$D484)&gt;=1),"",IF(AND(SUMIF($C484:$C$525,$C484,$AG484:$AG$525)&gt;$AG484,SUMIF($D484:$D$525,$D484,$AG484:$AG$525)&gt;$AG484),_xlfn.AGGREGATE(14,4,$CP$11:$CP$31*($C$11:$C$31=$C484),1),""))))</f>
        <v/>
      </c>
      <c r="CN484" s="409">
        <f>COUNTIFS('ZASOBY N'!$B483:$B$525,'ZASOBY N'!$B483,'ZASOBY N'!$C483:'ZASOBY N'!$C$525,'ZASOBY N'!$C483,'ZASOBY N'!$D483:'ZASOBY N'!$D$525,'ZASOBY N'!$D483,'ZASOBY N'!$H483:'ZASOBY N'!$H$525,'ZASOBY N'!$H483 )</f>
        <v>0</v>
      </c>
      <c r="CO484" s="410">
        <f>COUNTIFS('ZASOBY N'!$B$10:$B483,'ZASOBY N'!$B483,'ZASOBY N'!$C$10:'ZASOBY N'!$C483,'ZASOBY N'!$C483,'ZASOBY N'!$D$10:'ZASOBY N'!$D483,'ZASOBY N'!$D483,'ZASOBY N'!$H$10:'ZASOBY N'!$H483,'ZASOBY N'!$H483 )</f>
        <v>0</v>
      </c>
      <c r="CP484" s="411">
        <f t="shared" si="177"/>
        <v>0</v>
      </c>
      <c r="CQ484" s="412">
        <f t="shared" si="178"/>
        <v>0</v>
      </c>
      <c r="CS484" s="414" t="str">
        <f>IF(AND(CU484=1,CV484=1,SUMIF($C484:$C$525,$C484,$AF484:$AF$525)=$AF484),$AF484,IF($CX484&gt;0,$CX484,IF(AND(COUNTIF($C$11:$C483,$C484)&gt;=1,COUNTIF($D483:$D483,$D484)&gt;=1),"",IF(AND(SUMIF($C484:$C$525,$C484,$AF484:$AF$525)&gt;$AF484,SUMIF($D484:$D$525,$D484,$AF484:$AF$525)&gt;$AF484),_xlfn.AGGREGATE(14,4,$CW$11:$CW$31*($C$11:$C$31=$C484),1),""))))</f>
        <v/>
      </c>
      <c r="CU484" s="409">
        <f>COUNTIFS('ZASOBY N'!$B483:$B$525,'ZASOBY N'!$B483,'ZASOBY N'!$C483:'ZASOBY N'!$C$525,'ZASOBY N'!$C483,'ZASOBY N'!$D483:'ZASOBY N'!$D$525,'ZASOBY N'!$D483,'ZASOBY N'!$H483:'ZASOBY N'!$H$525,'ZASOBY N'!$H483 )</f>
        <v>0</v>
      </c>
      <c r="CV484" s="410">
        <f>COUNTIFS('ZASOBY N'!$B$10:$B483,'ZASOBY N'!$B483,'ZASOBY N'!$C$10:'ZASOBY N'!$C483,'ZASOBY N'!$C483,'ZASOBY N'!$D$10:'ZASOBY N'!$D483,'ZASOBY N'!$D483,'ZASOBY N'!$H$10:'ZASOBY N'!$H483,'ZASOBY N'!$H483 )</f>
        <v>0</v>
      </c>
      <c r="CW484" s="411">
        <f t="shared" si="179"/>
        <v>0</v>
      </c>
      <c r="CX484" s="412">
        <f t="shared" si="180"/>
        <v>0</v>
      </c>
      <c r="CZ484" s="414" t="str">
        <f>IF(AND(DB484=1,DC484=1,SUMIF($C484:$C$525,$C484,$AE484:$AE$525)=$AE484),$AE484,IF($DE484&gt;0,$DE484,IF(AND(COUNTIF($C$11:$C483,$C484)&gt;=1,COUNTIF($D483:$D483,$D484)&gt;=1),"",IF(AND(SUMIF($C484:$C$525,$C484,$AE484:$AE$525)&gt;$AE484,SUMIF($D484:$D$525,$D484,$AE484:$AE$525)&gt;$AE484),_xlfn.AGGREGATE(14,4,$DD$11:$DD$31*($C$11:$C$31=$C484),1),""))))</f>
        <v/>
      </c>
      <c r="DB484" s="409">
        <f>COUNTIFS('ZASOBY N'!$B483:$B$525,'ZASOBY N'!$B483,'ZASOBY N'!$C483:'ZASOBY N'!$C$525,'ZASOBY N'!$C483,'ZASOBY N'!$D483:'ZASOBY N'!$D$525,'ZASOBY N'!$D483,'ZASOBY N'!$H483:'ZASOBY N'!$H$525,'ZASOBY N'!$H483 )</f>
        <v>0</v>
      </c>
      <c r="DC484" s="410">
        <f>COUNTIFS('ZASOBY N'!$B$10:$B483,'ZASOBY N'!$B483,'ZASOBY N'!$C$10:'ZASOBY N'!$C483,'ZASOBY N'!$C483,'ZASOBY N'!$D$10:'ZASOBY N'!$D483,'ZASOBY N'!$D483,'ZASOBY N'!$H$10:'ZASOBY N'!$H483,'ZASOBY N'!$H483 )</f>
        <v>0</v>
      </c>
      <c r="DD484" s="411">
        <f t="shared" si="181"/>
        <v>0</v>
      </c>
      <c r="DE484" s="412">
        <f t="shared" si="182"/>
        <v>0</v>
      </c>
      <c r="DF484" s="399" t="str">
        <f>IF(AND(DI484=1,DJ484=1,SUMIF($C484:$C$525,$C484,$AD484:$AD$525)=$AD484),$AD484,IF($DL484&gt;0,$DL484,IF(B484="","",IF(AND(COUNTIF($C$11:$C483,$C484)&gt;=1,COUNTIF($D483:$D483,$D484)&gt;=1,COUNTIF($Z481:$Z483,$C484)=0),"",IF(AND(COUNTIF($C$11:$C483,$C484)&gt;=1,COUNTIF($D483:$D483,$D484)&gt;=1),"UJĘTO WYŻEJ",IF(AND(SUMIF($C484:$C$525,$C484,$AD484:$AD$525)&gt;$AD484,SUMIF($D484:$D$525,$D484,$AD484:$AD$525)&gt;$AD484),_xlfn.AGGREGATE(14,4,$DK$11:$DK$31*($C$11:$C$31=$C484),1),""))))))</f>
        <v/>
      </c>
      <c r="DG484" s="414" t="str">
        <f>IF(AND(DI484=1,DJ484=1,SUMIF($C484:$C$525,$C484,$AD484:$AD$525)=$AD484),$AD484,IF($DL484&gt;0,$DL484,IF(AND(COUNTIF($C$11:$C483,$C484)&gt;=1,COUNTIF($D483:$D483,$D484)&gt;=1),"",IF(AND(SUMIF($C484:$C$525,$C484,$AD484:$AD$525)&gt;$AD484,SUMIF($D484:$D$525,$D484,$AD484:$AD$525)&gt;$AD484),_xlfn.AGGREGATE(14,4,$DK$11:$DK$31*($C$11:$C$31=$C484),1),""))))</f>
        <v/>
      </c>
      <c r="DI484" s="409">
        <f>COUNTIFS('ZASOBY N'!$B483:$B$525,'ZASOBY N'!$B483,'ZASOBY N'!$C483:'ZASOBY N'!$C$525,'ZASOBY N'!$C483,'ZASOBY N'!$D483:'ZASOBY N'!$D$525,'ZASOBY N'!$D483,'ZASOBY N'!$H483:'ZASOBY N'!$H$525,'ZASOBY N'!$H483 )</f>
        <v>0</v>
      </c>
      <c r="DJ484" s="410">
        <f>COUNTIFS('ZASOBY N'!$B$10:$B483,'ZASOBY N'!$B483,'ZASOBY N'!$C$10:'ZASOBY N'!$C483,'ZASOBY N'!$C483,'ZASOBY N'!$D$10:'ZASOBY N'!$D483,'ZASOBY N'!$D483,'ZASOBY N'!$H$10:'ZASOBY N'!$H483,'ZASOBY N'!$H483 )</f>
        <v>0</v>
      </c>
      <c r="DK484" s="411">
        <f t="shared" si="183"/>
        <v>0</v>
      </c>
      <c r="DL484" s="412">
        <f t="shared" si="184"/>
        <v>0</v>
      </c>
    </row>
    <row r="485" spans="1:116" ht="18.899999999999999" customHeight="1" x14ac:dyDescent="0.3">
      <c r="A485" s="219"/>
      <c r="B485" s="152" t="str">
        <f>IF('ZASOBY N'!A484="","",'ZASOBY N'!A484)</f>
        <v/>
      </c>
      <c r="C485" s="462" t="str">
        <f>IF('ZASOBY N'!C484="","",'ZASOBY N'!C484)</f>
        <v/>
      </c>
      <c r="D485" s="137" t="str">
        <f>IF('ZASOBY N'!B484="","",'ZASOBY N'!B484)</f>
        <v/>
      </c>
      <c r="E485" s="138"/>
      <c r="F485" s="356" t="str">
        <f>IF('ZASOBY N'!D484="","",'ZASOBY N'!D484)</f>
        <v/>
      </c>
      <c r="G485" s="220" t="str">
        <f>IF('ZASOBY N'!G484="","",'ZASOBY N'!G484)</f>
        <v/>
      </c>
      <c r="H485" s="221" t="str">
        <f>IF('ZASOBY N'!F484="","",'ZASOBY N'!F484)</f>
        <v/>
      </c>
      <c r="I485" s="221" t="str">
        <f>IF('ZASOBY N'!G484="","",'ZASOBY N'!G484)</f>
        <v/>
      </c>
      <c r="J485" s="221" t="str">
        <f>IF('ZASOBY N'!H484="","",'ZASOBY N'!H484)</f>
        <v/>
      </c>
      <c r="K485" s="214">
        <v>0</v>
      </c>
      <c r="L485" s="214">
        <v>0</v>
      </c>
      <c r="M485" s="214">
        <v>0</v>
      </c>
      <c r="N485" s="222" t="str">
        <f>IF('ZASOBY N'!BD484="x","",IF(W485="","",'ZASOBY N'!E484))</f>
        <v/>
      </c>
      <c r="O485" s="223">
        <v>0</v>
      </c>
      <c r="P485" s="223">
        <v>0</v>
      </c>
      <c r="Q485" s="226" t="str">
        <f>IF($N485="","",'UPR BILANS N'!G485*'UPR BILANS N'!N485)</f>
        <v/>
      </c>
      <c r="R485" s="225" t="str">
        <f>IF($N485="","",'ZASOBY N'!O484)</f>
        <v/>
      </c>
      <c r="S485" s="225" t="str">
        <f>IF($N485="","",IF('ZASOBY N'!Q484="",0,'ZASOBY N'!Q484))</f>
        <v/>
      </c>
      <c r="T485" s="225" t="str">
        <f>IF($N485="","",'ZASOBY N'!V484)</f>
        <v/>
      </c>
      <c r="U485" s="225" t="str">
        <f>IF($N485="","",IF('ZASOBY N'!AG484="",0,'ZASOBY N'!AG484))</f>
        <v/>
      </c>
      <c r="V485" s="225" t="str">
        <f>IF($N485="","",IF(NN!P487="",0,NN!P487))</f>
        <v/>
      </c>
      <c r="W485" s="225" t="str">
        <f t="shared" si="162"/>
        <v/>
      </c>
      <c r="X485" s="226" t="str">
        <f t="shared" si="165"/>
        <v/>
      </c>
      <c r="Y485" s="225" t="str">
        <f>IF('ZASOBY N'!AU484="","",IF(C485&lt;&gt;C484,'ZASOBY N'!AU484,IF(D485&lt;&gt;D484,'ZASOBY N'!AU484,IF(F485&lt;&gt;F484,'ZASOBY N'!AU484,IF(G485&lt;&gt;G484,'ZASOBY N'!AU484,IF(J485&lt;&gt;J484,'ZASOBY N'!AU484,IF(NN!AC487="","",IF(AND(C484=C485,H484=H485,J484=J485,NN!AC487&gt;0),"",IF(AND(C485=C486,H485=DO483,NN!CW485&gt;0),'ZASOBY N'!AU484,'ZASOBY N'!AU484)))))))))</f>
        <v/>
      </c>
      <c r="Z485" s="225" t="str">
        <f t="shared" si="163"/>
        <v/>
      </c>
      <c r="AA485" s="227" t="str">
        <f t="shared" si="167"/>
        <v/>
      </c>
      <c r="AB485" s="400" t="str">
        <f t="shared" si="164"/>
        <v/>
      </c>
      <c r="AC485" s="228" t="str">
        <f t="shared" si="166"/>
        <v/>
      </c>
      <c r="AD485" s="222">
        <f>IF(B485="",0,IF(F485="",0,INDEX(POBRANIE_!$B$6:$F$101,MATCH('UPR BILANS N'!$F485,POBRANIE_!$A$6:$A$101,0),2)))</f>
        <v>0</v>
      </c>
      <c r="AE485" s="224">
        <f>IF(OR('ZASOBY N'!G484="",'ZASOBY N'!E484=""),0,IF(B485="",0,'ZASOBY N'!G484*'ZASOBY N'!E484))</f>
        <v>0</v>
      </c>
      <c r="AF485" s="225">
        <f>IF('ZASOBY N'!O484="",0,'ZASOBY N'!O484)</f>
        <v>0</v>
      </c>
      <c r="AG485" s="225">
        <f>IF('ZASOBY N'!Q484="",0,'ZASOBY N'!Q484)</f>
        <v>0</v>
      </c>
      <c r="AH485" s="225">
        <f>IF('ZASOBY N'!V484="",0,'ZASOBY N'!V484)</f>
        <v>0</v>
      </c>
      <c r="AI485" s="225">
        <f>IF('ZASOBY N'!AG484="",0,'ZASOBY N'!AG484)</f>
        <v>0</v>
      </c>
      <c r="AJ485" s="225">
        <f>IF(NN!P487="",0,IF(NN!P487="BRAK kol.7","BRAK BADAŃ",NN!P487))</f>
        <v>0</v>
      </c>
      <c r="AK485" s="225">
        <f>IF(NN!AC487="",0,IF(NN!AC487="BRAK kol.7","BRAK BADAŃ",NN!AC487))</f>
        <v>0</v>
      </c>
      <c r="BJ485" s="414" t="str">
        <f>IF(AND(BL485=1,BM485=1,SUMIF($C485:$C$525,$C485,$AK485:$AK$525)=$AK485),$AK485,IF($BO485&gt;0,$BO485,IF(AND(COUNTIF($C$11:$C484,$C485)&gt;=1,COUNTIF($D484:$D484,$D485)&gt;=1),"",IF(AND(SUMIF($C485:$C$525,$C485,$AK485:$AK$525)&gt;=$AK485,SUMIF($D485:$D$525,$D485,$AK485:$AK$525)&gt;=$AK485),SUMIF($C485:$C$525,$C485,$AK485:$AK$525),""))))</f>
        <v/>
      </c>
      <c r="BL485" s="409">
        <f>COUNTIFS('ZASOBY N'!$B484:$B$525,'ZASOBY N'!$B484,'ZASOBY N'!$C484:'ZASOBY N'!$C$525,'ZASOBY N'!$C484,'ZASOBY N'!$D484:'ZASOBY N'!$D$525,'ZASOBY N'!$D484,'ZASOBY N'!$H484:'ZASOBY N'!$H$525,'ZASOBY N'!$H484 )</f>
        <v>0</v>
      </c>
      <c r="BM485" s="410">
        <f>COUNTIFS('ZASOBY N'!$B$10:$B484,'ZASOBY N'!$B484,'ZASOBY N'!$C$10:'ZASOBY N'!$C484,'ZASOBY N'!$C484,'ZASOBY N'!$D$10:'ZASOBY N'!$D484,'ZASOBY N'!$D484,'ZASOBY N'!$H$10:'ZASOBY N'!$H484,'ZASOBY N'!$H484 )</f>
        <v>0</v>
      </c>
      <c r="BN485" s="411">
        <f t="shared" si="168"/>
        <v>0</v>
      </c>
      <c r="BO485" s="412">
        <f t="shared" si="169"/>
        <v>0</v>
      </c>
      <c r="BP485" s="94" t="str">
        <f t="shared" si="170"/>
        <v/>
      </c>
      <c r="BQ485" s="414" t="str">
        <f>IF(AND(BS485=1,BT485=1,SUMIF($C485:$C$525,$C485,$AJ485:$AJ$525)=$AJ485),$AJ485,IF($BV485&gt;0,$BV485,IF(AND(COUNTIF($C$11:$C484,$C485)&gt;=1,COUNTIF($D484:$D484,$D485)&gt;=1),"",IF(AND(SUMIF($C485:$C$525,$C485,$AJ485:$AJ$525)&gt;$AJ485,SUMIF($D485:$D$525,$D485,$AJ485:$AJ$525)&gt;$AJ485),SUMIF($C485:$C$525,$C485,$AJ485:$AJ$525),""))))</f>
        <v/>
      </c>
      <c r="BS485" s="409">
        <f>COUNTIFS('ZASOBY N'!$B484:$B$525,'ZASOBY N'!$B484,'ZASOBY N'!$C484:'ZASOBY N'!$C$525,'ZASOBY N'!$C484,'ZASOBY N'!$D484:'ZASOBY N'!$D$525,'ZASOBY N'!$D484,'ZASOBY N'!$H484:'ZASOBY N'!$H$525,'ZASOBY N'!$H484 )</f>
        <v>0</v>
      </c>
      <c r="BT485" s="410">
        <f>COUNTIFS('ZASOBY N'!$B$10:$B484,'ZASOBY N'!$B484,'ZASOBY N'!$C$10:'ZASOBY N'!$C484,'ZASOBY N'!$C484,'ZASOBY N'!$D$10:'ZASOBY N'!$D484,'ZASOBY N'!$D484,'ZASOBY N'!$H$10:'ZASOBY N'!$H484,'ZASOBY N'!$H484 )</f>
        <v>0</v>
      </c>
      <c r="BU485" s="411">
        <f t="shared" si="171"/>
        <v>0</v>
      </c>
      <c r="BV485" s="412">
        <f t="shared" si="172"/>
        <v>0</v>
      </c>
      <c r="BW485" s="94" t="s">
        <v>499</v>
      </c>
      <c r="BX485" s="414" t="str">
        <f>IF(AND(BZ485=1,CA485=1,SUMIF($C485:$C$525,$C485,$AI485:$AI$525)=$AI485),$AI485,IF($CC485&gt;0,$CC485,IF(AND(COUNTIF($C$11:$C484,$C485)&gt;=1,COUNTIF($D484:$D484,$D485)&gt;=1),"",IF(AND(SUMIF($C485:$C$525,$C485,$AI485:$AI$525)&gt;$AI485,SUMIF($D485:$D$525,$D485,$AI485:$AI$525)&gt;$IG485),_xlfn.AGGREGATE(14,4,$CB$11:$CB$31*($C$11:$C$31=$C485),1),""))))</f>
        <v/>
      </c>
      <c r="BZ485" s="409">
        <f>COUNTIFS('ZASOBY N'!$B484:$B$525,'ZASOBY N'!$B484,'ZASOBY N'!$C484:'ZASOBY N'!$C$525,'ZASOBY N'!$C484,'ZASOBY N'!$D484:'ZASOBY N'!$D$525,'ZASOBY N'!$D484,'ZASOBY N'!$H484:'ZASOBY N'!$H$525,'ZASOBY N'!$H484 )</f>
        <v>0</v>
      </c>
      <c r="CA485" s="410">
        <f>COUNTIFS('ZASOBY N'!$B$10:$B484,'ZASOBY N'!$B484,'ZASOBY N'!$C$10:'ZASOBY N'!$C484,'ZASOBY N'!$C484,'ZASOBY N'!$D$10:'ZASOBY N'!$D484,'ZASOBY N'!$D484,'ZASOBY N'!$H$10:'ZASOBY N'!$H484,'ZASOBY N'!$H484 )</f>
        <v>0</v>
      </c>
      <c r="CB485" s="411">
        <f t="shared" si="173"/>
        <v>0</v>
      </c>
      <c r="CC485" s="412">
        <f t="shared" si="174"/>
        <v>0</v>
      </c>
      <c r="CE485" s="414" t="str">
        <f>IF(AND(CG485=1,CH485=1,SUMIF($C485:$C$525,$C485,$AH485:$AH$525)=$AH485),$AH485,IF($CJ485&gt;0,$CJ485,IF(AND(COUNTIF($C$11:$C484,$C485)&gt;=1,COUNTIF($D484:$D484,$D485)&gt;=1),"",IF(AND(SUMIF($C485:$C$525,$C485,$AH485:$AH$525)&gt;$AH485,SUMIF($D485:$D$525,$D485,$AH485:$AH$525)&gt;$AH485),_xlfn.AGGREGATE(14,4,$CI$11:$CI$31*($C$11:$C$31=$C485),1),""))))</f>
        <v/>
      </c>
      <c r="CG485" s="409">
        <f>COUNTIFS('ZASOBY N'!$B484:$B$525,'ZASOBY N'!$B484,'ZASOBY N'!$C484:'ZASOBY N'!$C$525,'ZASOBY N'!$C484,'ZASOBY N'!$D484:'ZASOBY N'!$D$525,'ZASOBY N'!$D484,'ZASOBY N'!$H484:'ZASOBY N'!$H$525,'ZASOBY N'!$H484 )</f>
        <v>0</v>
      </c>
      <c r="CH485" s="410">
        <f>COUNTIFS('ZASOBY N'!$B$10:$B484,'ZASOBY N'!$B484,'ZASOBY N'!$C$10:'ZASOBY N'!$C484,'ZASOBY N'!$C484,'ZASOBY N'!$D$10:'ZASOBY N'!$D484,'ZASOBY N'!$D484,'ZASOBY N'!$H$10:'ZASOBY N'!$H484,'ZASOBY N'!$H484 )</f>
        <v>0</v>
      </c>
      <c r="CI485" s="411">
        <f t="shared" si="175"/>
        <v>0</v>
      </c>
      <c r="CJ485" s="412">
        <f t="shared" si="176"/>
        <v>0</v>
      </c>
      <c r="CL485" s="414" t="str">
        <f>IF(AND(CN485=1,CO485=1,SUMIF($C485:$C$525,$C485,$AG485:$AG$525)=$AG485),$AG485,IF($CQ485&gt;0,$CQ485,IF(AND(COUNTIF($C$11:$C484,$C485)&gt;=1,COUNTIF($D484:$D484,$D485)&gt;=1),"",IF(AND(SUMIF($C485:$C$525,$C485,$AG485:$AG$525)&gt;$AG485,SUMIF($D485:$D$525,$D485,$AG485:$AG$525)&gt;$AG485),_xlfn.AGGREGATE(14,4,$CP$11:$CP$31*($C$11:$C$31=$C485),1),""))))</f>
        <v/>
      </c>
      <c r="CN485" s="409">
        <f>COUNTIFS('ZASOBY N'!$B484:$B$525,'ZASOBY N'!$B484,'ZASOBY N'!$C484:'ZASOBY N'!$C$525,'ZASOBY N'!$C484,'ZASOBY N'!$D484:'ZASOBY N'!$D$525,'ZASOBY N'!$D484,'ZASOBY N'!$H484:'ZASOBY N'!$H$525,'ZASOBY N'!$H484 )</f>
        <v>0</v>
      </c>
      <c r="CO485" s="410">
        <f>COUNTIFS('ZASOBY N'!$B$10:$B484,'ZASOBY N'!$B484,'ZASOBY N'!$C$10:'ZASOBY N'!$C484,'ZASOBY N'!$C484,'ZASOBY N'!$D$10:'ZASOBY N'!$D484,'ZASOBY N'!$D484,'ZASOBY N'!$H$10:'ZASOBY N'!$H484,'ZASOBY N'!$H484 )</f>
        <v>0</v>
      </c>
      <c r="CP485" s="411">
        <f t="shared" si="177"/>
        <v>0</v>
      </c>
      <c r="CQ485" s="412">
        <f t="shared" si="178"/>
        <v>0</v>
      </c>
      <c r="CS485" s="414" t="str">
        <f>IF(AND(CU485=1,CV485=1,SUMIF($C485:$C$525,$C485,$AF485:$AF$525)=$AF485),$AF485,IF($CX485&gt;0,$CX485,IF(AND(COUNTIF($C$11:$C484,$C485)&gt;=1,COUNTIF($D484:$D484,$D485)&gt;=1),"",IF(AND(SUMIF($C485:$C$525,$C485,$AF485:$AF$525)&gt;$AF485,SUMIF($D485:$D$525,$D485,$AF485:$AF$525)&gt;$AF485),_xlfn.AGGREGATE(14,4,$CW$11:$CW$31*($C$11:$C$31=$C485),1),""))))</f>
        <v/>
      </c>
      <c r="CU485" s="409">
        <f>COUNTIFS('ZASOBY N'!$B484:$B$525,'ZASOBY N'!$B484,'ZASOBY N'!$C484:'ZASOBY N'!$C$525,'ZASOBY N'!$C484,'ZASOBY N'!$D484:'ZASOBY N'!$D$525,'ZASOBY N'!$D484,'ZASOBY N'!$H484:'ZASOBY N'!$H$525,'ZASOBY N'!$H484 )</f>
        <v>0</v>
      </c>
      <c r="CV485" s="410">
        <f>COUNTIFS('ZASOBY N'!$B$10:$B484,'ZASOBY N'!$B484,'ZASOBY N'!$C$10:'ZASOBY N'!$C484,'ZASOBY N'!$C484,'ZASOBY N'!$D$10:'ZASOBY N'!$D484,'ZASOBY N'!$D484,'ZASOBY N'!$H$10:'ZASOBY N'!$H484,'ZASOBY N'!$H484 )</f>
        <v>0</v>
      </c>
      <c r="CW485" s="411">
        <f t="shared" si="179"/>
        <v>0</v>
      </c>
      <c r="CX485" s="412">
        <f t="shared" si="180"/>
        <v>0</v>
      </c>
      <c r="CZ485" s="414" t="str">
        <f>IF(AND(DB485=1,DC485=1,SUMIF($C485:$C$525,$C485,$AE485:$AE$525)=$AE485),$AE485,IF($DE485&gt;0,$DE485,IF(AND(COUNTIF($C$11:$C484,$C485)&gt;=1,COUNTIF($D484:$D484,$D485)&gt;=1),"",IF(AND(SUMIF($C485:$C$525,$C485,$AE485:$AE$525)&gt;$AE485,SUMIF($D485:$D$525,$D485,$AE485:$AE$525)&gt;$AE485),_xlfn.AGGREGATE(14,4,$DD$11:$DD$31*($C$11:$C$31=$C485),1),""))))</f>
        <v/>
      </c>
      <c r="DB485" s="409">
        <f>COUNTIFS('ZASOBY N'!$B484:$B$525,'ZASOBY N'!$B484,'ZASOBY N'!$C484:'ZASOBY N'!$C$525,'ZASOBY N'!$C484,'ZASOBY N'!$D484:'ZASOBY N'!$D$525,'ZASOBY N'!$D484,'ZASOBY N'!$H484:'ZASOBY N'!$H$525,'ZASOBY N'!$H484 )</f>
        <v>0</v>
      </c>
      <c r="DC485" s="410">
        <f>COUNTIFS('ZASOBY N'!$B$10:$B484,'ZASOBY N'!$B484,'ZASOBY N'!$C$10:'ZASOBY N'!$C484,'ZASOBY N'!$C484,'ZASOBY N'!$D$10:'ZASOBY N'!$D484,'ZASOBY N'!$D484,'ZASOBY N'!$H$10:'ZASOBY N'!$H484,'ZASOBY N'!$H484 )</f>
        <v>0</v>
      </c>
      <c r="DD485" s="411">
        <f t="shared" si="181"/>
        <v>0</v>
      </c>
      <c r="DE485" s="412">
        <f t="shared" si="182"/>
        <v>0</v>
      </c>
      <c r="DF485" s="399" t="str">
        <f>IF(AND(DI485=1,DJ485=1,SUMIF($C485:$C$525,$C485,$AD485:$AD$525)=$AD485),$AD485,IF($DL485&gt;0,$DL485,IF(B485="","",IF(AND(COUNTIF($C$11:$C484,$C485)&gt;=1,COUNTIF($D484:$D484,$D485)&gt;=1,COUNTIF($Z482:$Z484,$C485)=0),"",IF(AND(COUNTIF($C$11:$C484,$C485)&gt;=1,COUNTIF($D484:$D484,$D485)&gt;=1),"UJĘTO WYŻEJ",IF(AND(SUMIF($C485:$C$525,$C485,$AD485:$AD$525)&gt;$AD485,SUMIF($D485:$D$525,$D485,$AD485:$AD$525)&gt;$AD485),_xlfn.AGGREGATE(14,4,$DK$11:$DK$31*($C$11:$C$31=$C485),1),""))))))</f>
        <v/>
      </c>
      <c r="DG485" s="414" t="str">
        <f>IF(AND(DI485=1,DJ485=1,SUMIF($C485:$C$525,$C485,$AD485:$AD$525)=$AD485),$AD485,IF($DL485&gt;0,$DL485,IF(AND(COUNTIF($C$11:$C484,$C485)&gt;=1,COUNTIF($D484:$D484,$D485)&gt;=1),"",IF(AND(SUMIF($C485:$C$525,$C485,$AD485:$AD$525)&gt;$AD485,SUMIF($D485:$D$525,$D485,$AD485:$AD$525)&gt;$AD485),_xlfn.AGGREGATE(14,4,$DK$11:$DK$31*($C$11:$C$31=$C485),1),""))))</f>
        <v/>
      </c>
      <c r="DI485" s="409">
        <f>COUNTIFS('ZASOBY N'!$B484:$B$525,'ZASOBY N'!$B484,'ZASOBY N'!$C484:'ZASOBY N'!$C$525,'ZASOBY N'!$C484,'ZASOBY N'!$D484:'ZASOBY N'!$D$525,'ZASOBY N'!$D484,'ZASOBY N'!$H484:'ZASOBY N'!$H$525,'ZASOBY N'!$H484 )</f>
        <v>0</v>
      </c>
      <c r="DJ485" s="410">
        <f>COUNTIFS('ZASOBY N'!$B$10:$B484,'ZASOBY N'!$B484,'ZASOBY N'!$C$10:'ZASOBY N'!$C484,'ZASOBY N'!$C484,'ZASOBY N'!$D$10:'ZASOBY N'!$D484,'ZASOBY N'!$D484,'ZASOBY N'!$H$10:'ZASOBY N'!$H484,'ZASOBY N'!$H484 )</f>
        <v>0</v>
      </c>
      <c r="DK485" s="411">
        <f t="shared" si="183"/>
        <v>0</v>
      </c>
      <c r="DL485" s="412">
        <f t="shared" si="184"/>
        <v>0</v>
      </c>
    </row>
    <row r="486" spans="1:116" ht="18.899999999999999" customHeight="1" x14ac:dyDescent="0.3">
      <c r="A486" s="219"/>
      <c r="B486" s="152" t="str">
        <f>IF('ZASOBY N'!A485="","",'ZASOBY N'!A485)</f>
        <v/>
      </c>
      <c r="C486" s="462" t="str">
        <f>IF('ZASOBY N'!C485="","",'ZASOBY N'!C485)</f>
        <v/>
      </c>
      <c r="D486" s="137" t="str">
        <f>IF('ZASOBY N'!B485="","",'ZASOBY N'!B485)</f>
        <v/>
      </c>
      <c r="E486" s="138"/>
      <c r="F486" s="356" t="str">
        <f>IF('ZASOBY N'!D485="","",'ZASOBY N'!D485)</f>
        <v/>
      </c>
      <c r="G486" s="220" t="str">
        <f>IF('ZASOBY N'!G485="","",'ZASOBY N'!G485)</f>
        <v/>
      </c>
      <c r="H486" s="221" t="str">
        <f>IF('ZASOBY N'!F485="","",'ZASOBY N'!F485)</f>
        <v/>
      </c>
      <c r="I486" s="221" t="str">
        <f>IF('ZASOBY N'!G485="","",'ZASOBY N'!G485)</f>
        <v/>
      </c>
      <c r="J486" s="221" t="str">
        <f>IF('ZASOBY N'!H485="","",'ZASOBY N'!H485)</f>
        <v/>
      </c>
      <c r="K486" s="214">
        <v>0</v>
      </c>
      <c r="L486" s="214">
        <v>0</v>
      </c>
      <c r="M486" s="214">
        <v>0</v>
      </c>
      <c r="N486" s="222" t="str">
        <f>IF('ZASOBY N'!BD485="x","",IF(W486="","",'ZASOBY N'!E485))</f>
        <v/>
      </c>
      <c r="O486" s="223">
        <v>0</v>
      </c>
      <c r="P486" s="223">
        <v>0</v>
      </c>
      <c r="Q486" s="226" t="str">
        <f>IF($N486="","",'UPR BILANS N'!G486*'UPR BILANS N'!N486)</f>
        <v/>
      </c>
      <c r="R486" s="225" t="str">
        <f>IF($N486="","",'ZASOBY N'!O485)</f>
        <v/>
      </c>
      <c r="S486" s="225" t="str">
        <f>IF($N486="","",IF('ZASOBY N'!Q485="",0,'ZASOBY N'!Q485))</f>
        <v/>
      </c>
      <c r="T486" s="225" t="str">
        <f>IF($N486="","",'ZASOBY N'!V485)</f>
        <v/>
      </c>
      <c r="U486" s="225" t="str">
        <f>IF($N486="","",IF('ZASOBY N'!AG485="",0,'ZASOBY N'!AG485))</f>
        <v/>
      </c>
      <c r="V486" s="225" t="str">
        <f>IF($N486="","",IF(NN!P488="",0,NN!P488))</f>
        <v/>
      </c>
      <c r="W486" s="225" t="str">
        <f t="shared" si="162"/>
        <v/>
      </c>
      <c r="X486" s="226" t="str">
        <f t="shared" si="165"/>
        <v/>
      </c>
      <c r="Y486" s="225" t="str">
        <f>IF('ZASOBY N'!AU485="","",IF(C486&lt;&gt;C485,'ZASOBY N'!AU485,IF(D486&lt;&gt;D485,'ZASOBY N'!AU485,IF(F486&lt;&gt;F485,'ZASOBY N'!AU485,IF(G486&lt;&gt;G485,'ZASOBY N'!AU485,IF(J486&lt;&gt;J485,'ZASOBY N'!AU485,IF(NN!AC488="","",IF(AND(C485=C486,H485=H486,J485=J486,NN!AC488&gt;0),"",IF(AND(C486=C487,H486=DO484,NN!CW486&gt;0),'ZASOBY N'!AU485,'ZASOBY N'!AU485)))))))))</f>
        <v/>
      </c>
      <c r="Z486" s="225" t="str">
        <f t="shared" si="163"/>
        <v/>
      </c>
      <c r="AA486" s="227" t="str">
        <f t="shared" si="167"/>
        <v/>
      </c>
      <c r="AB486" s="400" t="str">
        <f t="shared" si="164"/>
        <v/>
      </c>
      <c r="AC486" s="228" t="str">
        <f t="shared" si="166"/>
        <v/>
      </c>
      <c r="AD486" s="222">
        <f>IF(B486="",0,IF(F486="",0,INDEX(POBRANIE_!$B$6:$F$101,MATCH('UPR BILANS N'!$F486,POBRANIE_!$A$6:$A$101,0),2)))</f>
        <v>0</v>
      </c>
      <c r="AE486" s="224">
        <f>IF(OR('ZASOBY N'!G485="",'ZASOBY N'!E485=""),0,IF(B486="",0,'ZASOBY N'!G485*'ZASOBY N'!E485))</f>
        <v>0</v>
      </c>
      <c r="AF486" s="225">
        <f>IF('ZASOBY N'!O485="",0,'ZASOBY N'!O485)</f>
        <v>0</v>
      </c>
      <c r="AG486" s="225">
        <f>IF('ZASOBY N'!Q485="",0,'ZASOBY N'!Q485)</f>
        <v>0</v>
      </c>
      <c r="AH486" s="225">
        <f>IF('ZASOBY N'!V485="",0,'ZASOBY N'!V485)</f>
        <v>0</v>
      </c>
      <c r="AI486" s="225">
        <f>IF('ZASOBY N'!AG485="",0,'ZASOBY N'!AG485)</f>
        <v>0</v>
      </c>
      <c r="AJ486" s="225">
        <f>IF(NN!P488="",0,IF(NN!P488="BRAK kol.7","BRAK BADAŃ",NN!P488))</f>
        <v>0</v>
      </c>
      <c r="AK486" s="225">
        <f>IF(NN!AC488="",0,IF(NN!AC488="BRAK kol.7","BRAK BADAŃ",NN!AC488))</f>
        <v>0</v>
      </c>
      <c r="BJ486" s="414" t="str">
        <f>IF(AND(BL486=1,BM486=1,SUMIF($C486:$C$525,$C486,$AK486:$AK$525)=$AK486),$AK486,IF($BO486&gt;0,$BO486,IF(AND(COUNTIF($C$11:$C485,$C486)&gt;=1,COUNTIF($D485:$D485,$D486)&gt;=1),"",IF(AND(SUMIF($C486:$C$525,$C486,$AK486:$AK$525)&gt;=$AK486,SUMIF($D486:$D$525,$D486,$AK486:$AK$525)&gt;=$AK486),SUMIF($C486:$C$525,$C486,$AK486:$AK$525),""))))</f>
        <v/>
      </c>
      <c r="BL486" s="409">
        <f>COUNTIFS('ZASOBY N'!$B485:$B$525,'ZASOBY N'!$B485,'ZASOBY N'!$C485:'ZASOBY N'!$C$525,'ZASOBY N'!$C485,'ZASOBY N'!$D485:'ZASOBY N'!$D$525,'ZASOBY N'!$D485,'ZASOBY N'!$H485:'ZASOBY N'!$H$525,'ZASOBY N'!$H485 )</f>
        <v>0</v>
      </c>
      <c r="BM486" s="410">
        <f>COUNTIFS('ZASOBY N'!$B$10:$B485,'ZASOBY N'!$B485,'ZASOBY N'!$C$10:'ZASOBY N'!$C485,'ZASOBY N'!$C485,'ZASOBY N'!$D$10:'ZASOBY N'!$D485,'ZASOBY N'!$D485,'ZASOBY N'!$H$10:'ZASOBY N'!$H485,'ZASOBY N'!$H485 )</f>
        <v>0</v>
      </c>
      <c r="BN486" s="411">
        <f t="shared" si="168"/>
        <v>0</v>
      </c>
      <c r="BO486" s="412">
        <f t="shared" si="169"/>
        <v>0</v>
      </c>
      <c r="BP486" s="94" t="str">
        <f t="shared" si="170"/>
        <v/>
      </c>
      <c r="BQ486" s="414" t="str">
        <f>IF(AND(BS486=1,BT486=1,SUMIF($C486:$C$525,$C486,$AJ486:$AJ$525)=$AJ486),$AJ486,IF($BV486&gt;0,$BV486,IF(AND(COUNTIF($C$11:$C485,$C486)&gt;=1,COUNTIF($D485:$D485,$D486)&gt;=1),"",IF(AND(SUMIF($C486:$C$525,$C486,$AJ486:$AJ$525)&gt;$AJ486,SUMIF($D486:$D$525,$D486,$AJ486:$AJ$525)&gt;$AJ486),SUMIF($C486:$C$525,$C486,$AJ486:$AJ$525),""))))</f>
        <v/>
      </c>
      <c r="BS486" s="409">
        <f>COUNTIFS('ZASOBY N'!$B485:$B$525,'ZASOBY N'!$B485,'ZASOBY N'!$C485:'ZASOBY N'!$C$525,'ZASOBY N'!$C485,'ZASOBY N'!$D485:'ZASOBY N'!$D$525,'ZASOBY N'!$D485,'ZASOBY N'!$H485:'ZASOBY N'!$H$525,'ZASOBY N'!$H485 )</f>
        <v>0</v>
      </c>
      <c r="BT486" s="410">
        <f>COUNTIFS('ZASOBY N'!$B$10:$B485,'ZASOBY N'!$B485,'ZASOBY N'!$C$10:'ZASOBY N'!$C485,'ZASOBY N'!$C485,'ZASOBY N'!$D$10:'ZASOBY N'!$D485,'ZASOBY N'!$D485,'ZASOBY N'!$H$10:'ZASOBY N'!$H485,'ZASOBY N'!$H485 )</f>
        <v>0</v>
      </c>
      <c r="BU486" s="411">
        <f t="shared" si="171"/>
        <v>0</v>
      </c>
      <c r="BV486" s="412">
        <f t="shared" si="172"/>
        <v>0</v>
      </c>
      <c r="BW486" s="94" t="s">
        <v>499</v>
      </c>
      <c r="BX486" s="414" t="str">
        <f>IF(AND(BZ486=1,CA486=1,SUMIF($C486:$C$525,$C486,$AI486:$AI$525)=$AI486),$AI486,IF($CC486&gt;0,$CC486,IF(AND(COUNTIF($C$11:$C485,$C486)&gt;=1,COUNTIF($D485:$D485,$D486)&gt;=1),"",IF(AND(SUMIF($C486:$C$525,$C486,$AI486:$AI$525)&gt;$AI486,SUMIF($D486:$D$525,$D486,$AI486:$AI$525)&gt;$IG486),_xlfn.AGGREGATE(14,4,$CB$11:$CB$31*($C$11:$C$31=$C486),1),""))))</f>
        <v/>
      </c>
      <c r="BZ486" s="409">
        <f>COUNTIFS('ZASOBY N'!$B485:$B$525,'ZASOBY N'!$B485,'ZASOBY N'!$C485:'ZASOBY N'!$C$525,'ZASOBY N'!$C485,'ZASOBY N'!$D485:'ZASOBY N'!$D$525,'ZASOBY N'!$D485,'ZASOBY N'!$H485:'ZASOBY N'!$H$525,'ZASOBY N'!$H485 )</f>
        <v>0</v>
      </c>
      <c r="CA486" s="410">
        <f>COUNTIFS('ZASOBY N'!$B$10:$B485,'ZASOBY N'!$B485,'ZASOBY N'!$C$10:'ZASOBY N'!$C485,'ZASOBY N'!$C485,'ZASOBY N'!$D$10:'ZASOBY N'!$D485,'ZASOBY N'!$D485,'ZASOBY N'!$H$10:'ZASOBY N'!$H485,'ZASOBY N'!$H485 )</f>
        <v>0</v>
      </c>
      <c r="CB486" s="411">
        <f t="shared" si="173"/>
        <v>0</v>
      </c>
      <c r="CC486" s="412">
        <f t="shared" si="174"/>
        <v>0</v>
      </c>
      <c r="CE486" s="414" t="str">
        <f>IF(AND(CG486=1,CH486=1,SUMIF($C486:$C$525,$C486,$AH486:$AH$525)=$AH486),$AH486,IF($CJ486&gt;0,$CJ486,IF(AND(COUNTIF($C$11:$C485,$C486)&gt;=1,COUNTIF($D485:$D485,$D486)&gt;=1),"",IF(AND(SUMIF($C486:$C$525,$C486,$AH486:$AH$525)&gt;$AH486,SUMIF($D486:$D$525,$D486,$AH486:$AH$525)&gt;$AH486),_xlfn.AGGREGATE(14,4,$CI$11:$CI$31*($C$11:$C$31=$C486),1),""))))</f>
        <v/>
      </c>
      <c r="CG486" s="409">
        <f>COUNTIFS('ZASOBY N'!$B485:$B$525,'ZASOBY N'!$B485,'ZASOBY N'!$C485:'ZASOBY N'!$C$525,'ZASOBY N'!$C485,'ZASOBY N'!$D485:'ZASOBY N'!$D$525,'ZASOBY N'!$D485,'ZASOBY N'!$H485:'ZASOBY N'!$H$525,'ZASOBY N'!$H485 )</f>
        <v>0</v>
      </c>
      <c r="CH486" s="410">
        <f>COUNTIFS('ZASOBY N'!$B$10:$B485,'ZASOBY N'!$B485,'ZASOBY N'!$C$10:'ZASOBY N'!$C485,'ZASOBY N'!$C485,'ZASOBY N'!$D$10:'ZASOBY N'!$D485,'ZASOBY N'!$D485,'ZASOBY N'!$H$10:'ZASOBY N'!$H485,'ZASOBY N'!$H485 )</f>
        <v>0</v>
      </c>
      <c r="CI486" s="411">
        <f t="shared" si="175"/>
        <v>0</v>
      </c>
      <c r="CJ486" s="412">
        <f t="shared" si="176"/>
        <v>0</v>
      </c>
      <c r="CL486" s="414" t="str">
        <f>IF(AND(CN486=1,CO486=1,SUMIF($C486:$C$525,$C486,$AG486:$AG$525)=$AG486),$AG486,IF($CQ486&gt;0,$CQ486,IF(AND(COUNTIF($C$11:$C485,$C486)&gt;=1,COUNTIF($D485:$D485,$D486)&gt;=1),"",IF(AND(SUMIF($C486:$C$525,$C486,$AG486:$AG$525)&gt;$AG486,SUMIF($D486:$D$525,$D486,$AG486:$AG$525)&gt;$AG486),_xlfn.AGGREGATE(14,4,$CP$11:$CP$31*($C$11:$C$31=$C486),1),""))))</f>
        <v/>
      </c>
      <c r="CN486" s="409">
        <f>COUNTIFS('ZASOBY N'!$B485:$B$525,'ZASOBY N'!$B485,'ZASOBY N'!$C485:'ZASOBY N'!$C$525,'ZASOBY N'!$C485,'ZASOBY N'!$D485:'ZASOBY N'!$D$525,'ZASOBY N'!$D485,'ZASOBY N'!$H485:'ZASOBY N'!$H$525,'ZASOBY N'!$H485 )</f>
        <v>0</v>
      </c>
      <c r="CO486" s="410">
        <f>COUNTIFS('ZASOBY N'!$B$10:$B485,'ZASOBY N'!$B485,'ZASOBY N'!$C$10:'ZASOBY N'!$C485,'ZASOBY N'!$C485,'ZASOBY N'!$D$10:'ZASOBY N'!$D485,'ZASOBY N'!$D485,'ZASOBY N'!$H$10:'ZASOBY N'!$H485,'ZASOBY N'!$H485 )</f>
        <v>0</v>
      </c>
      <c r="CP486" s="411">
        <f t="shared" si="177"/>
        <v>0</v>
      </c>
      <c r="CQ486" s="412">
        <f t="shared" si="178"/>
        <v>0</v>
      </c>
      <c r="CS486" s="414" t="str">
        <f>IF(AND(CU486=1,CV486=1,SUMIF($C486:$C$525,$C486,$AF486:$AF$525)=$AF486),$AF486,IF($CX486&gt;0,$CX486,IF(AND(COUNTIF($C$11:$C485,$C486)&gt;=1,COUNTIF($D485:$D485,$D486)&gt;=1),"",IF(AND(SUMIF($C486:$C$525,$C486,$AF486:$AF$525)&gt;$AF486,SUMIF($D486:$D$525,$D486,$AF486:$AF$525)&gt;$AF486),_xlfn.AGGREGATE(14,4,$CW$11:$CW$31*($C$11:$C$31=$C486),1),""))))</f>
        <v/>
      </c>
      <c r="CU486" s="409">
        <f>COUNTIFS('ZASOBY N'!$B485:$B$525,'ZASOBY N'!$B485,'ZASOBY N'!$C485:'ZASOBY N'!$C$525,'ZASOBY N'!$C485,'ZASOBY N'!$D485:'ZASOBY N'!$D$525,'ZASOBY N'!$D485,'ZASOBY N'!$H485:'ZASOBY N'!$H$525,'ZASOBY N'!$H485 )</f>
        <v>0</v>
      </c>
      <c r="CV486" s="410">
        <f>COUNTIFS('ZASOBY N'!$B$10:$B485,'ZASOBY N'!$B485,'ZASOBY N'!$C$10:'ZASOBY N'!$C485,'ZASOBY N'!$C485,'ZASOBY N'!$D$10:'ZASOBY N'!$D485,'ZASOBY N'!$D485,'ZASOBY N'!$H$10:'ZASOBY N'!$H485,'ZASOBY N'!$H485 )</f>
        <v>0</v>
      </c>
      <c r="CW486" s="411">
        <f t="shared" si="179"/>
        <v>0</v>
      </c>
      <c r="CX486" s="412">
        <f t="shared" si="180"/>
        <v>0</v>
      </c>
      <c r="CZ486" s="414" t="str">
        <f>IF(AND(DB486=1,DC486=1,SUMIF($C486:$C$525,$C486,$AE486:$AE$525)=$AE486),$AE486,IF($DE486&gt;0,$DE486,IF(AND(COUNTIF($C$11:$C485,$C486)&gt;=1,COUNTIF($D485:$D485,$D486)&gt;=1),"",IF(AND(SUMIF($C486:$C$525,$C486,$AE486:$AE$525)&gt;$AE486,SUMIF($D486:$D$525,$D486,$AE486:$AE$525)&gt;$AE486),_xlfn.AGGREGATE(14,4,$DD$11:$DD$31*($C$11:$C$31=$C486),1),""))))</f>
        <v/>
      </c>
      <c r="DB486" s="409">
        <f>COUNTIFS('ZASOBY N'!$B485:$B$525,'ZASOBY N'!$B485,'ZASOBY N'!$C485:'ZASOBY N'!$C$525,'ZASOBY N'!$C485,'ZASOBY N'!$D485:'ZASOBY N'!$D$525,'ZASOBY N'!$D485,'ZASOBY N'!$H485:'ZASOBY N'!$H$525,'ZASOBY N'!$H485 )</f>
        <v>0</v>
      </c>
      <c r="DC486" s="410">
        <f>COUNTIFS('ZASOBY N'!$B$10:$B485,'ZASOBY N'!$B485,'ZASOBY N'!$C$10:'ZASOBY N'!$C485,'ZASOBY N'!$C485,'ZASOBY N'!$D$10:'ZASOBY N'!$D485,'ZASOBY N'!$D485,'ZASOBY N'!$H$10:'ZASOBY N'!$H485,'ZASOBY N'!$H485 )</f>
        <v>0</v>
      </c>
      <c r="DD486" s="411">
        <f t="shared" si="181"/>
        <v>0</v>
      </c>
      <c r="DE486" s="412">
        <f t="shared" si="182"/>
        <v>0</v>
      </c>
      <c r="DF486" s="399" t="str">
        <f>IF(AND(DI486=1,DJ486=1,SUMIF($C486:$C$525,$C486,$AD486:$AD$525)=$AD486),$AD486,IF($DL486&gt;0,$DL486,IF(B486="","",IF(AND(COUNTIF($C$11:$C485,$C486)&gt;=1,COUNTIF($D485:$D485,$D486)&gt;=1,COUNTIF($Z483:$Z485,$C486)=0),"",IF(AND(COUNTIF($C$11:$C485,$C486)&gt;=1,COUNTIF($D485:$D485,$D486)&gt;=1),"UJĘTO WYŻEJ",IF(AND(SUMIF($C486:$C$525,$C486,$AD486:$AD$525)&gt;$AD486,SUMIF($D486:$D$525,$D486,$AD486:$AD$525)&gt;$AD486),_xlfn.AGGREGATE(14,4,$DK$11:$DK$31*($C$11:$C$31=$C486),1),""))))))</f>
        <v/>
      </c>
      <c r="DG486" s="414" t="str">
        <f>IF(AND(DI486=1,DJ486=1,SUMIF($C486:$C$525,$C486,$AD486:$AD$525)=$AD486),$AD486,IF($DL486&gt;0,$DL486,IF(AND(COUNTIF($C$11:$C485,$C486)&gt;=1,COUNTIF($D485:$D485,$D486)&gt;=1),"",IF(AND(SUMIF($C486:$C$525,$C486,$AD486:$AD$525)&gt;$AD486,SUMIF($D486:$D$525,$D486,$AD486:$AD$525)&gt;$AD486),_xlfn.AGGREGATE(14,4,$DK$11:$DK$31*($C$11:$C$31=$C486),1),""))))</f>
        <v/>
      </c>
      <c r="DI486" s="409">
        <f>COUNTIFS('ZASOBY N'!$B485:$B$525,'ZASOBY N'!$B485,'ZASOBY N'!$C485:'ZASOBY N'!$C$525,'ZASOBY N'!$C485,'ZASOBY N'!$D485:'ZASOBY N'!$D$525,'ZASOBY N'!$D485,'ZASOBY N'!$H485:'ZASOBY N'!$H$525,'ZASOBY N'!$H485 )</f>
        <v>0</v>
      </c>
      <c r="DJ486" s="410">
        <f>COUNTIFS('ZASOBY N'!$B$10:$B485,'ZASOBY N'!$B485,'ZASOBY N'!$C$10:'ZASOBY N'!$C485,'ZASOBY N'!$C485,'ZASOBY N'!$D$10:'ZASOBY N'!$D485,'ZASOBY N'!$D485,'ZASOBY N'!$H$10:'ZASOBY N'!$H485,'ZASOBY N'!$H485 )</f>
        <v>0</v>
      </c>
      <c r="DK486" s="411">
        <f t="shared" si="183"/>
        <v>0</v>
      </c>
      <c r="DL486" s="412">
        <f t="shared" si="184"/>
        <v>0</v>
      </c>
    </row>
    <row r="487" spans="1:116" ht="18.899999999999999" customHeight="1" x14ac:dyDescent="0.3">
      <c r="A487" s="219"/>
      <c r="B487" s="152" t="str">
        <f>IF('ZASOBY N'!A486="","",'ZASOBY N'!A486)</f>
        <v/>
      </c>
      <c r="C487" s="462" t="str">
        <f>IF('ZASOBY N'!C486="","",'ZASOBY N'!C486)</f>
        <v/>
      </c>
      <c r="D487" s="137" t="str">
        <f>IF('ZASOBY N'!B486="","",'ZASOBY N'!B486)</f>
        <v/>
      </c>
      <c r="E487" s="138"/>
      <c r="F487" s="356" t="str">
        <f>IF('ZASOBY N'!D486="","",'ZASOBY N'!D486)</f>
        <v/>
      </c>
      <c r="G487" s="220" t="str">
        <f>IF('ZASOBY N'!G486="","",'ZASOBY N'!G486)</f>
        <v/>
      </c>
      <c r="H487" s="221" t="str">
        <f>IF('ZASOBY N'!F486="","",'ZASOBY N'!F486)</f>
        <v/>
      </c>
      <c r="I487" s="221" t="str">
        <f>IF('ZASOBY N'!G486="","",'ZASOBY N'!G486)</f>
        <v/>
      </c>
      <c r="J487" s="221" t="str">
        <f>IF('ZASOBY N'!H486="","",'ZASOBY N'!H486)</f>
        <v/>
      </c>
      <c r="K487" s="214">
        <v>0</v>
      </c>
      <c r="L487" s="214">
        <v>0</v>
      </c>
      <c r="M487" s="214">
        <v>0</v>
      </c>
      <c r="N487" s="222" t="str">
        <f>IF('ZASOBY N'!BD486="x","",IF(W487="","",'ZASOBY N'!E486))</f>
        <v/>
      </c>
      <c r="O487" s="223">
        <v>0</v>
      </c>
      <c r="P487" s="223">
        <v>0</v>
      </c>
      <c r="Q487" s="226" t="str">
        <f>IF($N487="","",'UPR BILANS N'!G487*'UPR BILANS N'!N487)</f>
        <v/>
      </c>
      <c r="R487" s="225" t="str">
        <f>IF($N487="","",'ZASOBY N'!O486)</f>
        <v/>
      </c>
      <c r="S487" s="225" t="str">
        <f>IF($N487="","",IF('ZASOBY N'!Q486="",0,'ZASOBY N'!Q486))</f>
        <v/>
      </c>
      <c r="T487" s="225" t="str">
        <f>IF($N487="","",'ZASOBY N'!V486)</f>
        <v/>
      </c>
      <c r="U487" s="225" t="str">
        <f>IF($N487="","",IF('ZASOBY N'!AG486="",0,'ZASOBY N'!AG486))</f>
        <v/>
      </c>
      <c r="V487" s="225" t="str">
        <f>IF($N487="","",IF(NN!P489="",0,NN!P489))</f>
        <v/>
      </c>
      <c r="W487" s="225" t="str">
        <f t="shared" si="162"/>
        <v/>
      </c>
      <c r="X487" s="226" t="str">
        <f t="shared" si="165"/>
        <v/>
      </c>
      <c r="Y487" s="225" t="str">
        <f>IF('ZASOBY N'!AU486="","",IF(C487&lt;&gt;C486,'ZASOBY N'!AU486,IF(D487&lt;&gt;D486,'ZASOBY N'!AU486,IF(F487&lt;&gt;F486,'ZASOBY N'!AU486,IF(G487&lt;&gt;G486,'ZASOBY N'!AU486,IF(J487&lt;&gt;J486,'ZASOBY N'!AU486,IF(NN!AC489="","",IF(AND(C486=C487,H486=H487,J486=J487,NN!AC489&gt;0),"",IF(AND(C487=C488,H487=DO485,NN!CW487&gt;0),'ZASOBY N'!AU486,'ZASOBY N'!AU486)))))))))</f>
        <v/>
      </c>
      <c r="Z487" s="225" t="str">
        <f t="shared" si="163"/>
        <v/>
      </c>
      <c r="AA487" s="227" t="str">
        <f t="shared" si="167"/>
        <v/>
      </c>
      <c r="AB487" s="400" t="str">
        <f t="shared" si="164"/>
        <v/>
      </c>
      <c r="AC487" s="228" t="str">
        <f t="shared" si="166"/>
        <v/>
      </c>
      <c r="AD487" s="222">
        <f>IF(B487="",0,IF(F487="",0,INDEX(POBRANIE_!$B$6:$F$101,MATCH('UPR BILANS N'!$F487,POBRANIE_!$A$6:$A$101,0),2)))</f>
        <v>0</v>
      </c>
      <c r="AE487" s="224">
        <f>IF(OR('ZASOBY N'!G486="",'ZASOBY N'!E486=""),0,IF(B487="",0,'ZASOBY N'!G486*'ZASOBY N'!E486))</f>
        <v>0</v>
      </c>
      <c r="AF487" s="225">
        <f>IF('ZASOBY N'!O486="",0,'ZASOBY N'!O486)</f>
        <v>0</v>
      </c>
      <c r="AG487" s="225">
        <f>IF('ZASOBY N'!Q486="",0,'ZASOBY N'!Q486)</f>
        <v>0</v>
      </c>
      <c r="AH487" s="225">
        <f>IF('ZASOBY N'!V486="",0,'ZASOBY N'!V486)</f>
        <v>0</v>
      </c>
      <c r="AI487" s="225">
        <f>IF('ZASOBY N'!AG486="",0,'ZASOBY N'!AG486)</f>
        <v>0</v>
      </c>
      <c r="AJ487" s="225">
        <f>IF(NN!P489="",0,IF(NN!P489="BRAK kol.7","BRAK BADAŃ",NN!P489))</f>
        <v>0</v>
      </c>
      <c r="AK487" s="225">
        <f>IF(NN!AC489="",0,IF(NN!AC489="BRAK kol.7","BRAK BADAŃ",NN!AC489))</f>
        <v>0</v>
      </c>
      <c r="BJ487" s="414" t="str">
        <f>IF(AND(BL487=1,BM487=1,SUMIF($C487:$C$525,$C487,$AK487:$AK$525)=$AK487),$AK487,IF($BO487&gt;0,$BO487,IF(AND(COUNTIF($C$11:$C486,$C487)&gt;=1,COUNTIF($D486:$D486,$D487)&gt;=1),"",IF(AND(SUMIF($C487:$C$525,$C487,$AK487:$AK$525)&gt;=$AK487,SUMIF($D487:$D$525,$D487,$AK487:$AK$525)&gt;=$AK487),SUMIF($C487:$C$525,$C487,$AK487:$AK$525),""))))</f>
        <v/>
      </c>
      <c r="BL487" s="409">
        <f>COUNTIFS('ZASOBY N'!$B486:$B$525,'ZASOBY N'!$B486,'ZASOBY N'!$C486:'ZASOBY N'!$C$525,'ZASOBY N'!$C486,'ZASOBY N'!$D486:'ZASOBY N'!$D$525,'ZASOBY N'!$D486,'ZASOBY N'!$H486:'ZASOBY N'!$H$525,'ZASOBY N'!$H486 )</f>
        <v>0</v>
      </c>
      <c r="BM487" s="410">
        <f>COUNTIFS('ZASOBY N'!$B$10:$B486,'ZASOBY N'!$B486,'ZASOBY N'!$C$10:'ZASOBY N'!$C486,'ZASOBY N'!$C486,'ZASOBY N'!$D$10:'ZASOBY N'!$D486,'ZASOBY N'!$D486,'ZASOBY N'!$H$10:'ZASOBY N'!$H486,'ZASOBY N'!$H486 )</f>
        <v>0</v>
      </c>
      <c r="BN487" s="411">
        <f t="shared" si="168"/>
        <v>0</v>
      </c>
      <c r="BO487" s="412">
        <f t="shared" si="169"/>
        <v>0</v>
      </c>
      <c r="BP487" s="94" t="str">
        <f t="shared" si="170"/>
        <v/>
      </c>
      <c r="BQ487" s="414" t="str">
        <f>IF(AND(BS487=1,BT487=1,SUMIF($C487:$C$525,$C487,$AJ487:$AJ$525)=$AJ487),$AJ487,IF($BV487&gt;0,$BV487,IF(AND(COUNTIF($C$11:$C486,$C487)&gt;=1,COUNTIF($D486:$D486,$D487)&gt;=1),"",IF(AND(SUMIF($C487:$C$525,$C487,$AJ487:$AJ$525)&gt;$AJ487,SUMIF($D487:$D$525,$D487,$AJ487:$AJ$525)&gt;$AJ487),SUMIF($C487:$C$525,$C487,$AJ487:$AJ$525),""))))</f>
        <v/>
      </c>
      <c r="BS487" s="409">
        <f>COUNTIFS('ZASOBY N'!$B486:$B$525,'ZASOBY N'!$B486,'ZASOBY N'!$C486:'ZASOBY N'!$C$525,'ZASOBY N'!$C486,'ZASOBY N'!$D486:'ZASOBY N'!$D$525,'ZASOBY N'!$D486,'ZASOBY N'!$H486:'ZASOBY N'!$H$525,'ZASOBY N'!$H486 )</f>
        <v>0</v>
      </c>
      <c r="BT487" s="410">
        <f>COUNTIFS('ZASOBY N'!$B$10:$B486,'ZASOBY N'!$B486,'ZASOBY N'!$C$10:'ZASOBY N'!$C486,'ZASOBY N'!$C486,'ZASOBY N'!$D$10:'ZASOBY N'!$D486,'ZASOBY N'!$D486,'ZASOBY N'!$H$10:'ZASOBY N'!$H486,'ZASOBY N'!$H486 )</f>
        <v>0</v>
      </c>
      <c r="BU487" s="411">
        <f t="shared" si="171"/>
        <v>0</v>
      </c>
      <c r="BV487" s="412">
        <f t="shared" si="172"/>
        <v>0</v>
      </c>
      <c r="BW487" s="94" t="s">
        <v>499</v>
      </c>
      <c r="BX487" s="414" t="str">
        <f>IF(AND(BZ487=1,CA487=1,SUMIF($C487:$C$525,$C487,$AI487:$AI$525)=$AI487),$AI487,IF($CC487&gt;0,$CC487,IF(AND(COUNTIF($C$11:$C486,$C487)&gt;=1,COUNTIF($D486:$D486,$D487)&gt;=1),"",IF(AND(SUMIF($C487:$C$525,$C487,$AI487:$AI$525)&gt;$AI487,SUMIF($D487:$D$525,$D487,$AI487:$AI$525)&gt;$IG487),_xlfn.AGGREGATE(14,4,$CB$11:$CB$31*($C$11:$C$31=$C487),1),""))))</f>
        <v/>
      </c>
      <c r="BZ487" s="409">
        <f>COUNTIFS('ZASOBY N'!$B486:$B$525,'ZASOBY N'!$B486,'ZASOBY N'!$C486:'ZASOBY N'!$C$525,'ZASOBY N'!$C486,'ZASOBY N'!$D486:'ZASOBY N'!$D$525,'ZASOBY N'!$D486,'ZASOBY N'!$H486:'ZASOBY N'!$H$525,'ZASOBY N'!$H486 )</f>
        <v>0</v>
      </c>
      <c r="CA487" s="410">
        <f>COUNTIFS('ZASOBY N'!$B$10:$B486,'ZASOBY N'!$B486,'ZASOBY N'!$C$10:'ZASOBY N'!$C486,'ZASOBY N'!$C486,'ZASOBY N'!$D$10:'ZASOBY N'!$D486,'ZASOBY N'!$D486,'ZASOBY N'!$H$10:'ZASOBY N'!$H486,'ZASOBY N'!$H486 )</f>
        <v>0</v>
      </c>
      <c r="CB487" s="411">
        <f t="shared" si="173"/>
        <v>0</v>
      </c>
      <c r="CC487" s="412">
        <f t="shared" si="174"/>
        <v>0</v>
      </c>
      <c r="CE487" s="414" t="str">
        <f>IF(AND(CG487=1,CH487=1,SUMIF($C487:$C$525,$C487,$AH487:$AH$525)=$AH487),$AH487,IF($CJ487&gt;0,$CJ487,IF(AND(COUNTIF($C$11:$C486,$C487)&gt;=1,COUNTIF($D486:$D486,$D487)&gt;=1),"",IF(AND(SUMIF($C487:$C$525,$C487,$AH487:$AH$525)&gt;$AH487,SUMIF($D487:$D$525,$D487,$AH487:$AH$525)&gt;$AH487),_xlfn.AGGREGATE(14,4,$CI$11:$CI$31*($C$11:$C$31=$C487),1),""))))</f>
        <v/>
      </c>
      <c r="CG487" s="409">
        <f>COUNTIFS('ZASOBY N'!$B486:$B$525,'ZASOBY N'!$B486,'ZASOBY N'!$C486:'ZASOBY N'!$C$525,'ZASOBY N'!$C486,'ZASOBY N'!$D486:'ZASOBY N'!$D$525,'ZASOBY N'!$D486,'ZASOBY N'!$H486:'ZASOBY N'!$H$525,'ZASOBY N'!$H486 )</f>
        <v>0</v>
      </c>
      <c r="CH487" s="410">
        <f>COUNTIFS('ZASOBY N'!$B$10:$B486,'ZASOBY N'!$B486,'ZASOBY N'!$C$10:'ZASOBY N'!$C486,'ZASOBY N'!$C486,'ZASOBY N'!$D$10:'ZASOBY N'!$D486,'ZASOBY N'!$D486,'ZASOBY N'!$H$10:'ZASOBY N'!$H486,'ZASOBY N'!$H486 )</f>
        <v>0</v>
      </c>
      <c r="CI487" s="411">
        <f t="shared" si="175"/>
        <v>0</v>
      </c>
      <c r="CJ487" s="412">
        <f t="shared" si="176"/>
        <v>0</v>
      </c>
      <c r="CL487" s="414" t="str">
        <f>IF(AND(CN487=1,CO487=1,SUMIF($C487:$C$525,$C487,$AG487:$AG$525)=$AG487),$AG487,IF($CQ487&gt;0,$CQ487,IF(AND(COUNTIF($C$11:$C486,$C487)&gt;=1,COUNTIF($D486:$D486,$D487)&gt;=1),"",IF(AND(SUMIF($C487:$C$525,$C487,$AG487:$AG$525)&gt;$AG487,SUMIF($D487:$D$525,$D487,$AG487:$AG$525)&gt;$AG487),_xlfn.AGGREGATE(14,4,$CP$11:$CP$31*($C$11:$C$31=$C487),1),""))))</f>
        <v/>
      </c>
      <c r="CN487" s="409">
        <f>COUNTIFS('ZASOBY N'!$B486:$B$525,'ZASOBY N'!$B486,'ZASOBY N'!$C486:'ZASOBY N'!$C$525,'ZASOBY N'!$C486,'ZASOBY N'!$D486:'ZASOBY N'!$D$525,'ZASOBY N'!$D486,'ZASOBY N'!$H486:'ZASOBY N'!$H$525,'ZASOBY N'!$H486 )</f>
        <v>0</v>
      </c>
      <c r="CO487" s="410">
        <f>COUNTIFS('ZASOBY N'!$B$10:$B486,'ZASOBY N'!$B486,'ZASOBY N'!$C$10:'ZASOBY N'!$C486,'ZASOBY N'!$C486,'ZASOBY N'!$D$10:'ZASOBY N'!$D486,'ZASOBY N'!$D486,'ZASOBY N'!$H$10:'ZASOBY N'!$H486,'ZASOBY N'!$H486 )</f>
        <v>0</v>
      </c>
      <c r="CP487" s="411">
        <f t="shared" si="177"/>
        <v>0</v>
      </c>
      <c r="CQ487" s="412">
        <f t="shared" si="178"/>
        <v>0</v>
      </c>
      <c r="CS487" s="414" t="str">
        <f>IF(AND(CU487=1,CV487=1,SUMIF($C487:$C$525,$C487,$AF487:$AF$525)=$AF487),$AF487,IF($CX487&gt;0,$CX487,IF(AND(COUNTIF($C$11:$C486,$C487)&gt;=1,COUNTIF($D486:$D486,$D487)&gt;=1),"",IF(AND(SUMIF($C487:$C$525,$C487,$AF487:$AF$525)&gt;$AF487,SUMIF($D487:$D$525,$D487,$AF487:$AF$525)&gt;$AF487),_xlfn.AGGREGATE(14,4,$CW$11:$CW$31*($C$11:$C$31=$C487),1),""))))</f>
        <v/>
      </c>
      <c r="CU487" s="409">
        <f>COUNTIFS('ZASOBY N'!$B486:$B$525,'ZASOBY N'!$B486,'ZASOBY N'!$C486:'ZASOBY N'!$C$525,'ZASOBY N'!$C486,'ZASOBY N'!$D486:'ZASOBY N'!$D$525,'ZASOBY N'!$D486,'ZASOBY N'!$H486:'ZASOBY N'!$H$525,'ZASOBY N'!$H486 )</f>
        <v>0</v>
      </c>
      <c r="CV487" s="410">
        <f>COUNTIFS('ZASOBY N'!$B$10:$B486,'ZASOBY N'!$B486,'ZASOBY N'!$C$10:'ZASOBY N'!$C486,'ZASOBY N'!$C486,'ZASOBY N'!$D$10:'ZASOBY N'!$D486,'ZASOBY N'!$D486,'ZASOBY N'!$H$10:'ZASOBY N'!$H486,'ZASOBY N'!$H486 )</f>
        <v>0</v>
      </c>
      <c r="CW487" s="411">
        <f t="shared" si="179"/>
        <v>0</v>
      </c>
      <c r="CX487" s="412">
        <f t="shared" si="180"/>
        <v>0</v>
      </c>
      <c r="CZ487" s="414" t="str">
        <f>IF(AND(DB487=1,DC487=1,SUMIF($C487:$C$525,$C487,$AE487:$AE$525)=$AE487),$AE487,IF($DE487&gt;0,$DE487,IF(AND(COUNTIF($C$11:$C486,$C487)&gt;=1,COUNTIF($D486:$D486,$D487)&gt;=1),"",IF(AND(SUMIF($C487:$C$525,$C487,$AE487:$AE$525)&gt;$AE487,SUMIF($D487:$D$525,$D487,$AE487:$AE$525)&gt;$AE487),_xlfn.AGGREGATE(14,4,$DD$11:$DD$31*($C$11:$C$31=$C487),1),""))))</f>
        <v/>
      </c>
      <c r="DB487" s="409">
        <f>COUNTIFS('ZASOBY N'!$B486:$B$525,'ZASOBY N'!$B486,'ZASOBY N'!$C486:'ZASOBY N'!$C$525,'ZASOBY N'!$C486,'ZASOBY N'!$D486:'ZASOBY N'!$D$525,'ZASOBY N'!$D486,'ZASOBY N'!$H486:'ZASOBY N'!$H$525,'ZASOBY N'!$H486 )</f>
        <v>0</v>
      </c>
      <c r="DC487" s="410">
        <f>COUNTIFS('ZASOBY N'!$B$10:$B486,'ZASOBY N'!$B486,'ZASOBY N'!$C$10:'ZASOBY N'!$C486,'ZASOBY N'!$C486,'ZASOBY N'!$D$10:'ZASOBY N'!$D486,'ZASOBY N'!$D486,'ZASOBY N'!$H$10:'ZASOBY N'!$H486,'ZASOBY N'!$H486 )</f>
        <v>0</v>
      </c>
      <c r="DD487" s="411">
        <f t="shared" si="181"/>
        <v>0</v>
      </c>
      <c r="DE487" s="412">
        <f t="shared" si="182"/>
        <v>0</v>
      </c>
      <c r="DF487" s="399" t="str">
        <f>IF(AND(DI487=1,DJ487=1,SUMIF($C487:$C$525,$C487,$AD487:$AD$525)=$AD487),$AD487,IF($DL487&gt;0,$DL487,IF(B487="","",IF(AND(COUNTIF($C$11:$C486,$C487)&gt;=1,COUNTIF($D486:$D486,$D487)&gt;=1,COUNTIF($Z484:$Z486,$C487)=0),"",IF(AND(COUNTIF($C$11:$C486,$C487)&gt;=1,COUNTIF($D486:$D486,$D487)&gt;=1),"UJĘTO WYŻEJ",IF(AND(SUMIF($C487:$C$525,$C487,$AD487:$AD$525)&gt;$AD487,SUMIF($D487:$D$525,$D487,$AD487:$AD$525)&gt;$AD487),_xlfn.AGGREGATE(14,4,$DK$11:$DK$31*($C$11:$C$31=$C487),1),""))))))</f>
        <v/>
      </c>
      <c r="DG487" s="414" t="str">
        <f>IF(AND(DI487=1,DJ487=1,SUMIF($C487:$C$525,$C487,$AD487:$AD$525)=$AD487),$AD487,IF($DL487&gt;0,$DL487,IF(AND(COUNTIF($C$11:$C486,$C487)&gt;=1,COUNTIF($D486:$D486,$D487)&gt;=1),"",IF(AND(SUMIF($C487:$C$525,$C487,$AD487:$AD$525)&gt;$AD487,SUMIF($D487:$D$525,$D487,$AD487:$AD$525)&gt;$AD487),_xlfn.AGGREGATE(14,4,$DK$11:$DK$31*($C$11:$C$31=$C487),1),""))))</f>
        <v/>
      </c>
      <c r="DI487" s="409">
        <f>COUNTIFS('ZASOBY N'!$B486:$B$525,'ZASOBY N'!$B486,'ZASOBY N'!$C486:'ZASOBY N'!$C$525,'ZASOBY N'!$C486,'ZASOBY N'!$D486:'ZASOBY N'!$D$525,'ZASOBY N'!$D486,'ZASOBY N'!$H486:'ZASOBY N'!$H$525,'ZASOBY N'!$H486 )</f>
        <v>0</v>
      </c>
      <c r="DJ487" s="410">
        <f>COUNTIFS('ZASOBY N'!$B$10:$B486,'ZASOBY N'!$B486,'ZASOBY N'!$C$10:'ZASOBY N'!$C486,'ZASOBY N'!$C486,'ZASOBY N'!$D$10:'ZASOBY N'!$D486,'ZASOBY N'!$D486,'ZASOBY N'!$H$10:'ZASOBY N'!$H486,'ZASOBY N'!$H486 )</f>
        <v>0</v>
      </c>
      <c r="DK487" s="411">
        <f t="shared" si="183"/>
        <v>0</v>
      </c>
      <c r="DL487" s="412">
        <f t="shared" si="184"/>
        <v>0</v>
      </c>
    </row>
    <row r="488" spans="1:116" ht="18.899999999999999" customHeight="1" x14ac:dyDescent="0.3">
      <c r="A488" s="219"/>
      <c r="B488" s="152" t="str">
        <f>IF('ZASOBY N'!A487="","",'ZASOBY N'!A487)</f>
        <v/>
      </c>
      <c r="C488" s="462" t="str">
        <f>IF('ZASOBY N'!C487="","",'ZASOBY N'!C487)</f>
        <v/>
      </c>
      <c r="D488" s="137" t="str">
        <f>IF('ZASOBY N'!B487="","",'ZASOBY N'!B487)</f>
        <v/>
      </c>
      <c r="E488" s="138"/>
      <c r="F488" s="356" t="str">
        <f>IF('ZASOBY N'!D487="","",'ZASOBY N'!D487)</f>
        <v/>
      </c>
      <c r="G488" s="220" t="str">
        <f>IF('ZASOBY N'!G487="","",'ZASOBY N'!G487)</f>
        <v/>
      </c>
      <c r="H488" s="221" t="str">
        <f>IF('ZASOBY N'!F487="","",'ZASOBY N'!F487)</f>
        <v/>
      </c>
      <c r="I488" s="221" t="str">
        <f>IF('ZASOBY N'!G487="","",'ZASOBY N'!G487)</f>
        <v/>
      </c>
      <c r="J488" s="221" t="str">
        <f>IF('ZASOBY N'!H487="","",'ZASOBY N'!H487)</f>
        <v/>
      </c>
      <c r="K488" s="214">
        <v>0</v>
      </c>
      <c r="L488" s="214">
        <v>0</v>
      </c>
      <c r="M488" s="214">
        <v>0</v>
      </c>
      <c r="N488" s="222" t="str">
        <f>IF('ZASOBY N'!BD487="x","",IF(W488="","",'ZASOBY N'!E487))</f>
        <v/>
      </c>
      <c r="O488" s="223">
        <v>0</v>
      </c>
      <c r="P488" s="223">
        <v>0</v>
      </c>
      <c r="Q488" s="226" t="str">
        <f>IF($N488="","",'UPR BILANS N'!G488*'UPR BILANS N'!N488)</f>
        <v/>
      </c>
      <c r="R488" s="225" t="str">
        <f>IF($N488="","",'ZASOBY N'!O487)</f>
        <v/>
      </c>
      <c r="S488" s="225" t="str">
        <f>IF($N488="","",IF('ZASOBY N'!Q487="",0,'ZASOBY N'!Q487))</f>
        <v/>
      </c>
      <c r="T488" s="225" t="str">
        <f>IF($N488="","",'ZASOBY N'!V487)</f>
        <v/>
      </c>
      <c r="U488" s="225" t="str">
        <f>IF($N488="","",IF('ZASOBY N'!AG487="",0,'ZASOBY N'!AG487))</f>
        <v/>
      </c>
      <c r="V488" s="225" t="str">
        <f>IF($N488="","",IF(NN!P490="",0,NN!P490))</f>
        <v/>
      </c>
      <c r="W488" s="225" t="str">
        <f t="shared" si="162"/>
        <v/>
      </c>
      <c r="X488" s="226" t="str">
        <f t="shared" si="165"/>
        <v/>
      </c>
      <c r="Y488" s="225" t="str">
        <f>IF('ZASOBY N'!AU487="","",IF(C488&lt;&gt;C487,'ZASOBY N'!AU487,IF(D488&lt;&gt;D487,'ZASOBY N'!AU487,IF(F488&lt;&gt;F487,'ZASOBY N'!AU487,IF(G488&lt;&gt;G487,'ZASOBY N'!AU487,IF(J488&lt;&gt;J487,'ZASOBY N'!AU487,IF(NN!AC490="","",IF(AND(C487=C488,H487=H488,J487=J488,NN!AC490&gt;0),"",IF(AND(C488=C489,H488=DO486,NN!CW488&gt;0),'ZASOBY N'!AU487,'ZASOBY N'!AU487)))))))))</f>
        <v/>
      </c>
      <c r="Z488" s="225" t="str">
        <f t="shared" si="163"/>
        <v/>
      </c>
      <c r="AA488" s="227" t="str">
        <f t="shared" si="167"/>
        <v/>
      </c>
      <c r="AB488" s="400" t="str">
        <f t="shared" si="164"/>
        <v/>
      </c>
      <c r="AC488" s="228" t="str">
        <f t="shared" si="166"/>
        <v/>
      </c>
      <c r="AD488" s="222">
        <f>IF(B488="",0,IF(F488="",0,INDEX(POBRANIE_!$B$6:$F$101,MATCH('UPR BILANS N'!$F488,POBRANIE_!$A$6:$A$101,0),2)))</f>
        <v>0</v>
      </c>
      <c r="AE488" s="224">
        <f>IF(OR('ZASOBY N'!G487="",'ZASOBY N'!E487=""),0,IF(B488="",0,'ZASOBY N'!G487*'ZASOBY N'!E487))</f>
        <v>0</v>
      </c>
      <c r="AF488" s="225">
        <f>IF('ZASOBY N'!O487="",0,'ZASOBY N'!O487)</f>
        <v>0</v>
      </c>
      <c r="AG488" s="225">
        <f>IF('ZASOBY N'!Q487="",0,'ZASOBY N'!Q487)</f>
        <v>0</v>
      </c>
      <c r="AH488" s="225">
        <f>IF('ZASOBY N'!V487="",0,'ZASOBY N'!V487)</f>
        <v>0</v>
      </c>
      <c r="AI488" s="225">
        <f>IF('ZASOBY N'!AG487="",0,'ZASOBY N'!AG487)</f>
        <v>0</v>
      </c>
      <c r="AJ488" s="225">
        <f>IF(NN!P490="",0,IF(NN!P490="BRAK kol.7","BRAK BADAŃ",NN!P490))</f>
        <v>0</v>
      </c>
      <c r="AK488" s="225">
        <f>IF(NN!AC490="",0,IF(NN!AC490="BRAK kol.7","BRAK BADAŃ",NN!AC490))</f>
        <v>0</v>
      </c>
      <c r="BJ488" s="414" t="str">
        <f>IF(AND(BL488=1,BM488=1,SUMIF($C488:$C$525,$C488,$AK488:$AK$525)=$AK488),$AK488,IF($BO488&gt;0,$BO488,IF(AND(COUNTIF($C$11:$C487,$C488)&gt;=1,COUNTIF($D487:$D487,$D488)&gt;=1),"",IF(AND(SUMIF($C488:$C$525,$C488,$AK488:$AK$525)&gt;=$AK488,SUMIF($D488:$D$525,$D488,$AK488:$AK$525)&gt;=$AK488),SUMIF($C488:$C$525,$C488,$AK488:$AK$525),""))))</f>
        <v/>
      </c>
      <c r="BL488" s="409">
        <f>COUNTIFS('ZASOBY N'!$B487:$B$525,'ZASOBY N'!$B487,'ZASOBY N'!$C487:'ZASOBY N'!$C$525,'ZASOBY N'!$C487,'ZASOBY N'!$D487:'ZASOBY N'!$D$525,'ZASOBY N'!$D487,'ZASOBY N'!$H487:'ZASOBY N'!$H$525,'ZASOBY N'!$H487 )</f>
        <v>0</v>
      </c>
      <c r="BM488" s="410">
        <f>COUNTIFS('ZASOBY N'!$B$10:$B487,'ZASOBY N'!$B487,'ZASOBY N'!$C$10:'ZASOBY N'!$C487,'ZASOBY N'!$C487,'ZASOBY N'!$D$10:'ZASOBY N'!$D487,'ZASOBY N'!$D487,'ZASOBY N'!$H$10:'ZASOBY N'!$H487,'ZASOBY N'!$H487 )</f>
        <v>0</v>
      </c>
      <c r="BN488" s="411">
        <f t="shared" si="168"/>
        <v>0</v>
      </c>
      <c r="BO488" s="412">
        <f t="shared" si="169"/>
        <v>0</v>
      </c>
      <c r="BP488" s="94" t="str">
        <f t="shared" si="170"/>
        <v/>
      </c>
      <c r="BQ488" s="414" t="str">
        <f>IF(AND(BS488=1,BT488=1,SUMIF($C488:$C$525,$C488,$AJ488:$AJ$525)=$AJ488),$AJ488,IF($BV488&gt;0,$BV488,IF(AND(COUNTIF($C$11:$C487,$C488)&gt;=1,COUNTIF($D487:$D487,$D488)&gt;=1),"",IF(AND(SUMIF($C488:$C$525,$C488,$AJ488:$AJ$525)&gt;$AJ488,SUMIF($D488:$D$525,$D488,$AJ488:$AJ$525)&gt;$AJ488),SUMIF($C488:$C$525,$C488,$AJ488:$AJ$525),""))))</f>
        <v/>
      </c>
      <c r="BS488" s="409">
        <f>COUNTIFS('ZASOBY N'!$B487:$B$525,'ZASOBY N'!$B487,'ZASOBY N'!$C487:'ZASOBY N'!$C$525,'ZASOBY N'!$C487,'ZASOBY N'!$D487:'ZASOBY N'!$D$525,'ZASOBY N'!$D487,'ZASOBY N'!$H487:'ZASOBY N'!$H$525,'ZASOBY N'!$H487 )</f>
        <v>0</v>
      </c>
      <c r="BT488" s="410">
        <f>COUNTIFS('ZASOBY N'!$B$10:$B487,'ZASOBY N'!$B487,'ZASOBY N'!$C$10:'ZASOBY N'!$C487,'ZASOBY N'!$C487,'ZASOBY N'!$D$10:'ZASOBY N'!$D487,'ZASOBY N'!$D487,'ZASOBY N'!$H$10:'ZASOBY N'!$H487,'ZASOBY N'!$H487 )</f>
        <v>0</v>
      </c>
      <c r="BU488" s="411">
        <f t="shared" si="171"/>
        <v>0</v>
      </c>
      <c r="BV488" s="412">
        <f t="shared" si="172"/>
        <v>0</v>
      </c>
      <c r="BW488" s="94" t="s">
        <v>499</v>
      </c>
      <c r="BX488" s="414" t="str">
        <f>IF(AND(BZ488=1,CA488=1,SUMIF($C488:$C$525,$C488,$AI488:$AI$525)=$AI488),$AI488,IF($CC488&gt;0,$CC488,IF(AND(COUNTIF($C$11:$C487,$C488)&gt;=1,COUNTIF($D487:$D487,$D488)&gt;=1),"",IF(AND(SUMIF($C488:$C$525,$C488,$AI488:$AI$525)&gt;$AI488,SUMIF($D488:$D$525,$D488,$AI488:$AI$525)&gt;$IG488),_xlfn.AGGREGATE(14,4,$CB$11:$CB$31*($C$11:$C$31=$C488),1),""))))</f>
        <v/>
      </c>
      <c r="BZ488" s="409">
        <f>COUNTIFS('ZASOBY N'!$B487:$B$525,'ZASOBY N'!$B487,'ZASOBY N'!$C487:'ZASOBY N'!$C$525,'ZASOBY N'!$C487,'ZASOBY N'!$D487:'ZASOBY N'!$D$525,'ZASOBY N'!$D487,'ZASOBY N'!$H487:'ZASOBY N'!$H$525,'ZASOBY N'!$H487 )</f>
        <v>0</v>
      </c>
      <c r="CA488" s="410">
        <f>COUNTIFS('ZASOBY N'!$B$10:$B487,'ZASOBY N'!$B487,'ZASOBY N'!$C$10:'ZASOBY N'!$C487,'ZASOBY N'!$C487,'ZASOBY N'!$D$10:'ZASOBY N'!$D487,'ZASOBY N'!$D487,'ZASOBY N'!$H$10:'ZASOBY N'!$H487,'ZASOBY N'!$H487 )</f>
        <v>0</v>
      </c>
      <c r="CB488" s="411">
        <f t="shared" si="173"/>
        <v>0</v>
      </c>
      <c r="CC488" s="412">
        <f t="shared" si="174"/>
        <v>0</v>
      </c>
      <c r="CE488" s="414" t="str">
        <f>IF(AND(CG488=1,CH488=1,SUMIF($C488:$C$525,$C488,$AH488:$AH$525)=$AH488),$AH488,IF($CJ488&gt;0,$CJ488,IF(AND(COUNTIF($C$11:$C487,$C488)&gt;=1,COUNTIF($D487:$D487,$D488)&gt;=1),"",IF(AND(SUMIF($C488:$C$525,$C488,$AH488:$AH$525)&gt;$AH488,SUMIF($D488:$D$525,$D488,$AH488:$AH$525)&gt;$AH488),_xlfn.AGGREGATE(14,4,$CI$11:$CI$31*($C$11:$C$31=$C488),1),""))))</f>
        <v/>
      </c>
      <c r="CG488" s="409">
        <f>COUNTIFS('ZASOBY N'!$B487:$B$525,'ZASOBY N'!$B487,'ZASOBY N'!$C487:'ZASOBY N'!$C$525,'ZASOBY N'!$C487,'ZASOBY N'!$D487:'ZASOBY N'!$D$525,'ZASOBY N'!$D487,'ZASOBY N'!$H487:'ZASOBY N'!$H$525,'ZASOBY N'!$H487 )</f>
        <v>0</v>
      </c>
      <c r="CH488" s="410">
        <f>COUNTIFS('ZASOBY N'!$B$10:$B487,'ZASOBY N'!$B487,'ZASOBY N'!$C$10:'ZASOBY N'!$C487,'ZASOBY N'!$C487,'ZASOBY N'!$D$10:'ZASOBY N'!$D487,'ZASOBY N'!$D487,'ZASOBY N'!$H$10:'ZASOBY N'!$H487,'ZASOBY N'!$H487 )</f>
        <v>0</v>
      </c>
      <c r="CI488" s="411">
        <f t="shared" si="175"/>
        <v>0</v>
      </c>
      <c r="CJ488" s="412">
        <f t="shared" si="176"/>
        <v>0</v>
      </c>
      <c r="CL488" s="414" t="str">
        <f>IF(AND(CN488=1,CO488=1,SUMIF($C488:$C$525,$C488,$AG488:$AG$525)=$AG488),$AG488,IF($CQ488&gt;0,$CQ488,IF(AND(COUNTIF($C$11:$C487,$C488)&gt;=1,COUNTIF($D487:$D487,$D488)&gt;=1),"",IF(AND(SUMIF($C488:$C$525,$C488,$AG488:$AG$525)&gt;$AG488,SUMIF($D488:$D$525,$D488,$AG488:$AG$525)&gt;$AG488),_xlfn.AGGREGATE(14,4,$CP$11:$CP$31*($C$11:$C$31=$C488),1),""))))</f>
        <v/>
      </c>
      <c r="CN488" s="409">
        <f>COUNTIFS('ZASOBY N'!$B487:$B$525,'ZASOBY N'!$B487,'ZASOBY N'!$C487:'ZASOBY N'!$C$525,'ZASOBY N'!$C487,'ZASOBY N'!$D487:'ZASOBY N'!$D$525,'ZASOBY N'!$D487,'ZASOBY N'!$H487:'ZASOBY N'!$H$525,'ZASOBY N'!$H487 )</f>
        <v>0</v>
      </c>
      <c r="CO488" s="410">
        <f>COUNTIFS('ZASOBY N'!$B$10:$B487,'ZASOBY N'!$B487,'ZASOBY N'!$C$10:'ZASOBY N'!$C487,'ZASOBY N'!$C487,'ZASOBY N'!$D$10:'ZASOBY N'!$D487,'ZASOBY N'!$D487,'ZASOBY N'!$H$10:'ZASOBY N'!$H487,'ZASOBY N'!$H487 )</f>
        <v>0</v>
      </c>
      <c r="CP488" s="411">
        <f t="shared" si="177"/>
        <v>0</v>
      </c>
      <c r="CQ488" s="412">
        <f t="shared" si="178"/>
        <v>0</v>
      </c>
      <c r="CS488" s="414" t="str">
        <f>IF(AND(CU488=1,CV488=1,SUMIF($C488:$C$525,$C488,$AF488:$AF$525)=$AF488),$AF488,IF($CX488&gt;0,$CX488,IF(AND(COUNTIF($C$11:$C487,$C488)&gt;=1,COUNTIF($D487:$D487,$D488)&gt;=1),"",IF(AND(SUMIF($C488:$C$525,$C488,$AF488:$AF$525)&gt;$AF488,SUMIF($D488:$D$525,$D488,$AF488:$AF$525)&gt;$AF488),_xlfn.AGGREGATE(14,4,$CW$11:$CW$31*($C$11:$C$31=$C488),1),""))))</f>
        <v/>
      </c>
      <c r="CU488" s="409">
        <f>COUNTIFS('ZASOBY N'!$B487:$B$525,'ZASOBY N'!$B487,'ZASOBY N'!$C487:'ZASOBY N'!$C$525,'ZASOBY N'!$C487,'ZASOBY N'!$D487:'ZASOBY N'!$D$525,'ZASOBY N'!$D487,'ZASOBY N'!$H487:'ZASOBY N'!$H$525,'ZASOBY N'!$H487 )</f>
        <v>0</v>
      </c>
      <c r="CV488" s="410">
        <f>COUNTIFS('ZASOBY N'!$B$10:$B487,'ZASOBY N'!$B487,'ZASOBY N'!$C$10:'ZASOBY N'!$C487,'ZASOBY N'!$C487,'ZASOBY N'!$D$10:'ZASOBY N'!$D487,'ZASOBY N'!$D487,'ZASOBY N'!$H$10:'ZASOBY N'!$H487,'ZASOBY N'!$H487 )</f>
        <v>0</v>
      </c>
      <c r="CW488" s="411">
        <f t="shared" si="179"/>
        <v>0</v>
      </c>
      <c r="CX488" s="412">
        <f t="shared" si="180"/>
        <v>0</v>
      </c>
      <c r="CZ488" s="414" t="str">
        <f>IF(AND(DB488=1,DC488=1,SUMIF($C488:$C$525,$C488,$AE488:$AE$525)=$AE488),$AE488,IF($DE488&gt;0,$DE488,IF(AND(COUNTIF($C$11:$C487,$C488)&gt;=1,COUNTIF($D487:$D487,$D488)&gt;=1),"",IF(AND(SUMIF($C488:$C$525,$C488,$AE488:$AE$525)&gt;$AE488,SUMIF($D488:$D$525,$D488,$AE488:$AE$525)&gt;$AE488),_xlfn.AGGREGATE(14,4,$DD$11:$DD$31*($C$11:$C$31=$C488),1),""))))</f>
        <v/>
      </c>
      <c r="DB488" s="409">
        <f>COUNTIFS('ZASOBY N'!$B487:$B$525,'ZASOBY N'!$B487,'ZASOBY N'!$C487:'ZASOBY N'!$C$525,'ZASOBY N'!$C487,'ZASOBY N'!$D487:'ZASOBY N'!$D$525,'ZASOBY N'!$D487,'ZASOBY N'!$H487:'ZASOBY N'!$H$525,'ZASOBY N'!$H487 )</f>
        <v>0</v>
      </c>
      <c r="DC488" s="410">
        <f>COUNTIFS('ZASOBY N'!$B$10:$B487,'ZASOBY N'!$B487,'ZASOBY N'!$C$10:'ZASOBY N'!$C487,'ZASOBY N'!$C487,'ZASOBY N'!$D$10:'ZASOBY N'!$D487,'ZASOBY N'!$D487,'ZASOBY N'!$H$10:'ZASOBY N'!$H487,'ZASOBY N'!$H487 )</f>
        <v>0</v>
      </c>
      <c r="DD488" s="411">
        <f t="shared" si="181"/>
        <v>0</v>
      </c>
      <c r="DE488" s="412">
        <f t="shared" si="182"/>
        <v>0</v>
      </c>
      <c r="DF488" s="399" t="str">
        <f>IF(AND(DI488=1,DJ488=1,SUMIF($C488:$C$525,$C488,$AD488:$AD$525)=$AD488),$AD488,IF($DL488&gt;0,$DL488,IF(B488="","",IF(AND(COUNTIF($C$11:$C487,$C488)&gt;=1,COUNTIF($D487:$D487,$D488)&gt;=1,COUNTIF($Z485:$Z487,$C488)=0),"",IF(AND(COUNTIF($C$11:$C487,$C488)&gt;=1,COUNTIF($D487:$D487,$D488)&gt;=1),"UJĘTO WYŻEJ",IF(AND(SUMIF($C488:$C$525,$C488,$AD488:$AD$525)&gt;$AD488,SUMIF($D488:$D$525,$D488,$AD488:$AD$525)&gt;$AD488),_xlfn.AGGREGATE(14,4,$DK$11:$DK$31*($C$11:$C$31=$C488),1),""))))))</f>
        <v/>
      </c>
      <c r="DG488" s="414" t="str">
        <f>IF(AND(DI488=1,DJ488=1,SUMIF($C488:$C$525,$C488,$AD488:$AD$525)=$AD488),$AD488,IF($DL488&gt;0,$DL488,IF(AND(COUNTIF($C$11:$C487,$C488)&gt;=1,COUNTIF($D487:$D487,$D488)&gt;=1),"",IF(AND(SUMIF($C488:$C$525,$C488,$AD488:$AD$525)&gt;$AD488,SUMIF($D488:$D$525,$D488,$AD488:$AD$525)&gt;$AD488),_xlfn.AGGREGATE(14,4,$DK$11:$DK$31*($C$11:$C$31=$C488),1),""))))</f>
        <v/>
      </c>
      <c r="DI488" s="409">
        <f>COUNTIFS('ZASOBY N'!$B487:$B$525,'ZASOBY N'!$B487,'ZASOBY N'!$C487:'ZASOBY N'!$C$525,'ZASOBY N'!$C487,'ZASOBY N'!$D487:'ZASOBY N'!$D$525,'ZASOBY N'!$D487,'ZASOBY N'!$H487:'ZASOBY N'!$H$525,'ZASOBY N'!$H487 )</f>
        <v>0</v>
      </c>
      <c r="DJ488" s="410">
        <f>COUNTIFS('ZASOBY N'!$B$10:$B487,'ZASOBY N'!$B487,'ZASOBY N'!$C$10:'ZASOBY N'!$C487,'ZASOBY N'!$C487,'ZASOBY N'!$D$10:'ZASOBY N'!$D487,'ZASOBY N'!$D487,'ZASOBY N'!$H$10:'ZASOBY N'!$H487,'ZASOBY N'!$H487 )</f>
        <v>0</v>
      </c>
      <c r="DK488" s="411">
        <f t="shared" si="183"/>
        <v>0</v>
      </c>
      <c r="DL488" s="412">
        <f t="shared" si="184"/>
        <v>0</v>
      </c>
    </row>
    <row r="489" spans="1:116" ht="18.899999999999999" customHeight="1" x14ac:dyDescent="0.3">
      <c r="A489" s="219"/>
      <c r="B489" s="152" t="str">
        <f>IF('ZASOBY N'!A488="","",'ZASOBY N'!A488)</f>
        <v/>
      </c>
      <c r="C489" s="462" t="str">
        <f>IF('ZASOBY N'!C488="","",'ZASOBY N'!C488)</f>
        <v/>
      </c>
      <c r="D489" s="137" t="str">
        <f>IF('ZASOBY N'!B488="","",'ZASOBY N'!B488)</f>
        <v/>
      </c>
      <c r="E489" s="138"/>
      <c r="F489" s="356" t="str">
        <f>IF('ZASOBY N'!D488="","",'ZASOBY N'!D488)</f>
        <v/>
      </c>
      <c r="G489" s="220" t="str">
        <f>IF('ZASOBY N'!G488="","",'ZASOBY N'!G488)</f>
        <v/>
      </c>
      <c r="H489" s="221" t="str">
        <f>IF('ZASOBY N'!F488="","",'ZASOBY N'!F488)</f>
        <v/>
      </c>
      <c r="I489" s="221" t="str">
        <f>IF('ZASOBY N'!G488="","",'ZASOBY N'!G488)</f>
        <v/>
      </c>
      <c r="J489" s="221" t="str">
        <f>IF('ZASOBY N'!H488="","",'ZASOBY N'!H488)</f>
        <v/>
      </c>
      <c r="K489" s="214">
        <v>0</v>
      </c>
      <c r="L489" s="214">
        <v>0</v>
      </c>
      <c r="M489" s="214">
        <v>0</v>
      </c>
      <c r="N489" s="222" t="str">
        <f>IF('ZASOBY N'!BD488="x","",IF(W489="","",'ZASOBY N'!E488))</f>
        <v/>
      </c>
      <c r="O489" s="223">
        <v>0</v>
      </c>
      <c r="P489" s="223">
        <v>0</v>
      </c>
      <c r="Q489" s="226" t="str">
        <f>IF($N489="","",'UPR BILANS N'!G489*'UPR BILANS N'!N489)</f>
        <v/>
      </c>
      <c r="R489" s="225" t="str">
        <f>IF($N489="","",'ZASOBY N'!O488)</f>
        <v/>
      </c>
      <c r="S489" s="225" t="str">
        <f>IF($N489="","",IF('ZASOBY N'!Q488="",0,'ZASOBY N'!Q488))</f>
        <v/>
      </c>
      <c r="T489" s="225" t="str">
        <f>IF($N489="","",'ZASOBY N'!V488)</f>
        <v/>
      </c>
      <c r="U489" s="225" t="str">
        <f>IF($N489="","",IF('ZASOBY N'!AG488="",0,'ZASOBY N'!AG488))</f>
        <v/>
      </c>
      <c r="V489" s="225" t="str">
        <f>IF($N489="","",IF(NN!P491="",0,NN!P491))</f>
        <v/>
      </c>
      <c r="W489" s="225" t="str">
        <f t="shared" si="162"/>
        <v/>
      </c>
      <c r="X489" s="226" t="str">
        <f t="shared" si="165"/>
        <v/>
      </c>
      <c r="Y489" s="225" t="str">
        <f>IF('ZASOBY N'!AU488="","",IF(C489&lt;&gt;C488,'ZASOBY N'!AU488,IF(D489&lt;&gt;D488,'ZASOBY N'!AU488,IF(F489&lt;&gt;F488,'ZASOBY N'!AU488,IF(G489&lt;&gt;G488,'ZASOBY N'!AU488,IF(J489&lt;&gt;J488,'ZASOBY N'!AU488,IF(NN!AC491="","",IF(AND(C488=C489,H488=H489,J488=J489,NN!AC491&gt;0),"",IF(AND(C489=C490,H489=DO487,NN!CW489&gt;0),'ZASOBY N'!AU488,'ZASOBY N'!AU488)))))))))</f>
        <v/>
      </c>
      <c r="Z489" s="225" t="str">
        <f t="shared" si="163"/>
        <v/>
      </c>
      <c r="AA489" s="227" t="str">
        <f t="shared" si="167"/>
        <v/>
      </c>
      <c r="AB489" s="400" t="str">
        <f t="shared" si="164"/>
        <v/>
      </c>
      <c r="AC489" s="228" t="str">
        <f t="shared" si="166"/>
        <v/>
      </c>
      <c r="AD489" s="222">
        <f>IF(B489="",0,IF(F489="",0,INDEX(POBRANIE_!$B$6:$F$101,MATCH('UPR BILANS N'!$F489,POBRANIE_!$A$6:$A$101,0),2)))</f>
        <v>0</v>
      </c>
      <c r="AE489" s="224">
        <f>IF(OR('ZASOBY N'!G488="",'ZASOBY N'!E488=""),0,IF(B489="",0,'ZASOBY N'!G488*'ZASOBY N'!E488))</f>
        <v>0</v>
      </c>
      <c r="AF489" s="225">
        <f>IF('ZASOBY N'!O488="",0,'ZASOBY N'!O488)</f>
        <v>0</v>
      </c>
      <c r="AG489" s="225">
        <f>IF('ZASOBY N'!Q488="",0,'ZASOBY N'!Q488)</f>
        <v>0</v>
      </c>
      <c r="AH489" s="225">
        <f>IF('ZASOBY N'!V488="",0,'ZASOBY N'!V488)</f>
        <v>0</v>
      </c>
      <c r="AI489" s="225">
        <f>IF('ZASOBY N'!AG488="",0,'ZASOBY N'!AG488)</f>
        <v>0</v>
      </c>
      <c r="AJ489" s="225">
        <f>IF(NN!P491="",0,IF(NN!P491="BRAK kol.7","BRAK BADAŃ",NN!P491))</f>
        <v>0</v>
      </c>
      <c r="AK489" s="225">
        <f>IF(NN!AC491="",0,IF(NN!AC491="BRAK kol.7","BRAK BADAŃ",NN!AC491))</f>
        <v>0</v>
      </c>
      <c r="BJ489" s="414" t="str">
        <f>IF(AND(BL489=1,BM489=1,SUMIF($C489:$C$525,$C489,$AK489:$AK$525)=$AK489),$AK489,IF($BO489&gt;0,$BO489,IF(AND(COUNTIF($C$11:$C488,$C489)&gt;=1,COUNTIF($D488:$D488,$D489)&gt;=1),"",IF(AND(SUMIF($C489:$C$525,$C489,$AK489:$AK$525)&gt;=$AK489,SUMIF($D489:$D$525,$D489,$AK489:$AK$525)&gt;=$AK489),SUMIF($C489:$C$525,$C489,$AK489:$AK$525),""))))</f>
        <v/>
      </c>
      <c r="BL489" s="409">
        <f>COUNTIFS('ZASOBY N'!$B488:$B$525,'ZASOBY N'!$B488,'ZASOBY N'!$C488:'ZASOBY N'!$C$525,'ZASOBY N'!$C488,'ZASOBY N'!$D488:'ZASOBY N'!$D$525,'ZASOBY N'!$D488,'ZASOBY N'!$H488:'ZASOBY N'!$H$525,'ZASOBY N'!$H488 )</f>
        <v>0</v>
      </c>
      <c r="BM489" s="410">
        <f>COUNTIFS('ZASOBY N'!$B$10:$B488,'ZASOBY N'!$B488,'ZASOBY N'!$C$10:'ZASOBY N'!$C488,'ZASOBY N'!$C488,'ZASOBY N'!$D$10:'ZASOBY N'!$D488,'ZASOBY N'!$D488,'ZASOBY N'!$H$10:'ZASOBY N'!$H488,'ZASOBY N'!$H488 )</f>
        <v>0</v>
      </c>
      <c r="BN489" s="411">
        <f t="shared" si="168"/>
        <v>0</v>
      </c>
      <c r="BO489" s="412">
        <f t="shared" si="169"/>
        <v>0</v>
      </c>
      <c r="BP489" s="94" t="str">
        <f t="shared" si="170"/>
        <v/>
      </c>
      <c r="BQ489" s="414" t="str">
        <f>IF(AND(BS489=1,BT489=1,SUMIF($C489:$C$525,$C489,$AJ489:$AJ$525)=$AJ489),$AJ489,IF($BV489&gt;0,$BV489,IF(AND(COUNTIF($C$11:$C488,$C489)&gt;=1,COUNTIF($D488:$D488,$D489)&gt;=1),"",IF(AND(SUMIF($C489:$C$525,$C489,$AJ489:$AJ$525)&gt;$AJ489,SUMIF($D489:$D$525,$D489,$AJ489:$AJ$525)&gt;$AJ489),SUMIF($C489:$C$525,$C489,$AJ489:$AJ$525),""))))</f>
        <v/>
      </c>
      <c r="BS489" s="409">
        <f>COUNTIFS('ZASOBY N'!$B488:$B$525,'ZASOBY N'!$B488,'ZASOBY N'!$C488:'ZASOBY N'!$C$525,'ZASOBY N'!$C488,'ZASOBY N'!$D488:'ZASOBY N'!$D$525,'ZASOBY N'!$D488,'ZASOBY N'!$H488:'ZASOBY N'!$H$525,'ZASOBY N'!$H488 )</f>
        <v>0</v>
      </c>
      <c r="BT489" s="410">
        <f>COUNTIFS('ZASOBY N'!$B$10:$B488,'ZASOBY N'!$B488,'ZASOBY N'!$C$10:'ZASOBY N'!$C488,'ZASOBY N'!$C488,'ZASOBY N'!$D$10:'ZASOBY N'!$D488,'ZASOBY N'!$D488,'ZASOBY N'!$H$10:'ZASOBY N'!$H488,'ZASOBY N'!$H488 )</f>
        <v>0</v>
      </c>
      <c r="BU489" s="411">
        <f t="shared" si="171"/>
        <v>0</v>
      </c>
      <c r="BV489" s="412">
        <f t="shared" si="172"/>
        <v>0</v>
      </c>
      <c r="BW489" s="94" t="s">
        <v>499</v>
      </c>
      <c r="BX489" s="414" t="str">
        <f>IF(AND(BZ489=1,CA489=1,SUMIF($C489:$C$525,$C489,$AI489:$AI$525)=$AI489),$AI489,IF($CC489&gt;0,$CC489,IF(AND(COUNTIF($C$11:$C488,$C489)&gt;=1,COUNTIF($D488:$D488,$D489)&gt;=1),"",IF(AND(SUMIF($C489:$C$525,$C489,$AI489:$AI$525)&gt;$AI489,SUMIF($D489:$D$525,$D489,$AI489:$AI$525)&gt;$IG489),_xlfn.AGGREGATE(14,4,$CB$11:$CB$31*($C$11:$C$31=$C489),1),""))))</f>
        <v/>
      </c>
      <c r="BZ489" s="409">
        <f>COUNTIFS('ZASOBY N'!$B488:$B$525,'ZASOBY N'!$B488,'ZASOBY N'!$C488:'ZASOBY N'!$C$525,'ZASOBY N'!$C488,'ZASOBY N'!$D488:'ZASOBY N'!$D$525,'ZASOBY N'!$D488,'ZASOBY N'!$H488:'ZASOBY N'!$H$525,'ZASOBY N'!$H488 )</f>
        <v>0</v>
      </c>
      <c r="CA489" s="410">
        <f>COUNTIFS('ZASOBY N'!$B$10:$B488,'ZASOBY N'!$B488,'ZASOBY N'!$C$10:'ZASOBY N'!$C488,'ZASOBY N'!$C488,'ZASOBY N'!$D$10:'ZASOBY N'!$D488,'ZASOBY N'!$D488,'ZASOBY N'!$H$10:'ZASOBY N'!$H488,'ZASOBY N'!$H488 )</f>
        <v>0</v>
      </c>
      <c r="CB489" s="411">
        <f t="shared" si="173"/>
        <v>0</v>
      </c>
      <c r="CC489" s="412">
        <f t="shared" si="174"/>
        <v>0</v>
      </c>
      <c r="CE489" s="414" t="str">
        <f>IF(AND(CG489=1,CH489=1,SUMIF($C489:$C$525,$C489,$AH489:$AH$525)=$AH489),$AH489,IF($CJ489&gt;0,$CJ489,IF(AND(COUNTIF($C$11:$C488,$C489)&gt;=1,COUNTIF($D488:$D488,$D489)&gt;=1),"",IF(AND(SUMIF($C489:$C$525,$C489,$AH489:$AH$525)&gt;$AH489,SUMIF($D489:$D$525,$D489,$AH489:$AH$525)&gt;$AH489),_xlfn.AGGREGATE(14,4,$CI$11:$CI$31*($C$11:$C$31=$C489),1),""))))</f>
        <v/>
      </c>
      <c r="CG489" s="409">
        <f>COUNTIFS('ZASOBY N'!$B488:$B$525,'ZASOBY N'!$B488,'ZASOBY N'!$C488:'ZASOBY N'!$C$525,'ZASOBY N'!$C488,'ZASOBY N'!$D488:'ZASOBY N'!$D$525,'ZASOBY N'!$D488,'ZASOBY N'!$H488:'ZASOBY N'!$H$525,'ZASOBY N'!$H488 )</f>
        <v>0</v>
      </c>
      <c r="CH489" s="410">
        <f>COUNTIFS('ZASOBY N'!$B$10:$B488,'ZASOBY N'!$B488,'ZASOBY N'!$C$10:'ZASOBY N'!$C488,'ZASOBY N'!$C488,'ZASOBY N'!$D$10:'ZASOBY N'!$D488,'ZASOBY N'!$D488,'ZASOBY N'!$H$10:'ZASOBY N'!$H488,'ZASOBY N'!$H488 )</f>
        <v>0</v>
      </c>
      <c r="CI489" s="411">
        <f t="shared" si="175"/>
        <v>0</v>
      </c>
      <c r="CJ489" s="412">
        <f t="shared" si="176"/>
        <v>0</v>
      </c>
      <c r="CL489" s="414" t="str">
        <f>IF(AND(CN489=1,CO489=1,SUMIF($C489:$C$525,$C489,$AG489:$AG$525)=$AG489),$AG489,IF($CQ489&gt;0,$CQ489,IF(AND(COUNTIF($C$11:$C488,$C489)&gt;=1,COUNTIF($D488:$D488,$D489)&gt;=1),"",IF(AND(SUMIF($C489:$C$525,$C489,$AG489:$AG$525)&gt;$AG489,SUMIF($D489:$D$525,$D489,$AG489:$AG$525)&gt;$AG489),_xlfn.AGGREGATE(14,4,$CP$11:$CP$31*($C$11:$C$31=$C489),1),""))))</f>
        <v/>
      </c>
      <c r="CN489" s="409">
        <f>COUNTIFS('ZASOBY N'!$B488:$B$525,'ZASOBY N'!$B488,'ZASOBY N'!$C488:'ZASOBY N'!$C$525,'ZASOBY N'!$C488,'ZASOBY N'!$D488:'ZASOBY N'!$D$525,'ZASOBY N'!$D488,'ZASOBY N'!$H488:'ZASOBY N'!$H$525,'ZASOBY N'!$H488 )</f>
        <v>0</v>
      </c>
      <c r="CO489" s="410">
        <f>COUNTIFS('ZASOBY N'!$B$10:$B488,'ZASOBY N'!$B488,'ZASOBY N'!$C$10:'ZASOBY N'!$C488,'ZASOBY N'!$C488,'ZASOBY N'!$D$10:'ZASOBY N'!$D488,'ZASOBY N'!$D488,'ZASOBY N'!$H$10:'ZASOBY N'!$H488,'ZASOBY N'!$H488 )</f>
        <v>0</v>
      </c>
      <c r="CP489" s="411">
        <f t="shared" si="177"/>
        <v>0</v>
      </c>
      <c r="CQ489" s="412">
        <f t="shared" si="178"/>
        <v>0</v>
      </c>
      <c r="CS489" s="414" t="str">
        <f>IF(AND(CU489=1,CV489=1,SUMIF($C489:$C$525,$C489,$AF489:$AF$525)=$AF489),$AF489,IF($CX489&gt;0,$CX489,IF(AND(COUNTIF($C$11:$C488,$C489)&gt;=1,COUNTIF($D488:$D488,$D489)&gt;=1),"",IF(AND(SUMIF($C489:$C$525,$C489,$AF489:$AF$525)&gt;$AF489,SUMIF($D489:$D$525,$D489,$AF489:$AF$525)&gt;$AF489),_xlfn.AGGREGATE(14,4,$CW$11:$CW$31*($C$11:$C$31=$C489),1),""))))</f>
        <v/>
      </c>
      <c r="CU489" s="409">
        <f>COUNTIFS('ZASOBY N'!$B488:$B$525,'ZASOBY N'!$B488,'ZASOBY N'!$C488:'ZASOBY N'!$C$525,'ZASOBY N'!$C488,'ZASOBY N'!$D488:'ZASOBY N'!$D$525,'ZASOBY N'!$D488,'ZASOBY N'!$H488:'ZASOBY N'!$H$525,'ZASOBY N'!$H488 )</f>
        <v>0</v>
      </c>
      <c r="CV489" s="410">
        <f>COUNTIFS('ZASOBY N'!$B$10:$B488,'ZASOBY N'!$B488,'ZASOBY N'!$C$10:'ZASOBY N'!$C488,'ZASOBY N'!$C488,'ZASOBY N'!$D$10:'ZASOBY N'!$D488,'ZASOBY N'!$D488,'ZASOBY N'!$H$10:'ZASOBY N'!$H488,'ZASOBY N'!$H488 )</f>
        <v>0</v>
      </c>
      <c r="CW489" s="411">
        <f t="shared" si="179"/>
        <v>0</v>
      </c>
      <c r="CX489" s="412">
        <f t="shared" si="180"/>
        <v>0</v>
      </c>
      <c r="CZ489" s="414" t="str">
        <f>IF(AND(DB489=1,DC489=1,SUMIF($C489:$C$525,$C489,$AE489:$AE$525)=$AE489),$AE489,IF($DE489&gt;0,$DE489,IF(AND(COUNTIF($C$11:$C488,$C489)&gt;=1,COUNTIF($D488:$D488,$D489)&gt;=1),"",IF(AND(SUMIF($C489:$C$525,$C489,$AE489:$AE$525)&gt;$AE489,SUMIF($D489:$D$525,$D489,$AE489:$AE$525)&gt;$AE489),_xlfn.AGGREGATE(14,4,$DD$11:$DD$31*($C$11:$C$31=$C489),1),""))))</f>
        <v/>
      </c>
      <c r="DB489" s="409">
        <f>COUNTIFS('ZASOBY N'!$B488:$B$525,'ZASOBY N'!$B488,'ZASOBY N'!$C488:'ZASOBY N'!$C$525,'ZASOBY N'!$C488,'ZASOBY N'!$D488:'ZASOBY N'!$D$525,'ZASOBY N'!$D488,'ZASOBY N'!$H488:'ZASOBY N'!$H$525,'ZASOBY N'!$H488 )</f>
        <v>0</v>
      </c>
      <c r="DC489" s="410">
        <f>COUNTIFS('ZASOBY N'!$B$10:$B488,'ZASOBY N'!$B488,'ZASOBY N'!$C$10:'ZASOBY N'!$C488,'ZASOBY N'!$C488,'ZASOBY N'!$D$10:'ZASOBY N'!$D488,'ZASOBY N'!$D488,'ZASOBY N'!$H$10:'ZASOBY N'!$H488,'ZASOBY N'!$H488 )</f>
        <v>0</v>
      </c>
      <c r="DD489" s="411">
        <f t="shared" si="181"/>
        <v>0</v>
      </c>
      <c r="DE489" s="412">
        <f t="shared" si="182"/>
        <v>0</v>
      </c>
      <c r="DF489" s="399" t="str">
        <f>IF(AND(DI489=1,DJ489=1,SUMIF($C489:$C$525,$C489,$AD489:$AD$525)=$AD489),$AD489,IF($DL489&gt;0,$DL489,IF(B489="","",IF(AND(COUNTIF($C$11:$C488,$C489)&gt;=1,COUNTIF($D488:$D488,$D489)&gt;=1,COUNTIF($Z486:$Z488,$C489)=0),"",IF(AND(COUNTIF($C$11:$C488,$C489)&gt;=1,COUNTIF($D488:$D488,$D489)&gt;=1),"UJĘTO WYŻEJ",IF(AND(SUMIF($C489:$C$525,$C489,$AD489:$AD$525)&gt;$AD489,SUMIF($D489:$D$525,$D489,$AD489:$AD$525)&gt;$AD489),_xlfn.AGGREGATE(14,4,$DK$11:$DK$31*($C$11:$C$31=$C489),1),""))))))</f>
        <v/>
      </c>
      <c r="DG489" s="414" t="str">
        <f>IF(AND(DI489=1,DJ489=1,SUMIF($C489:$C$525,$C489,$AD489:$AD$525)=$AD489),$AD489,IF($DL489&gt;0,$DL489,IF(AND(COUNTIF($C$11:$C488,$C489)&gt;=1,COUNTIF($D488:$D488,$D489)&gt;=1),"",IF(AND(SUMIF($C489:$C$525,$C489,$AD489:$AD$525)&gt;$AD489,SUMIF($D489:$D$525,$D489,$AD489:$AD$525)&gt;$AD489),_xlfn.AGGREGATE(14,4,$DK$11:$DK$31*($C$11:$C$31=$C489),1),""))))</f>
        <v/>
      </c>
      <c r="DI489" s="409">
        <f>COUNTIFS('ZASOBY N'!$B488:$B$525,'ZASOBY N'!$B488,'ZASOBY N'!$C488:'ZASOBY N'!$C$525,'ZASOBY N'!$C488,'ZASOBY N'!$D488:'ZASOBY N'!$D$525,'ZASOBY N'!$D488,'ZASOBY N'!$H488:'ZASOBY N'!$H$525,'ZASOBY N'!$H488 )</f>
        <v>0</v>
      </c>
      <c r="DJ489" s="410">
        <f>COUNTIFS('ZASOBY N'!$B$10:$B488,'ZASOBY N'!$B488,'ZASOBY N'!$C$10:'ZASOBY N'!$C488,'ZASOBY N'!$C488,'ZASOBY N'!$D$10:'ZASOBY N'!$D488,'ZASOBY N'!$D488,'ZASOBY N'!$H$10:'ZASOBY N'!$H488,'ZASOBY N'!$H488 )</f>
        <v>0</v>
      </c>
      <c r="DK489" s="411">
        <f t="shared" si="183"/>
        <v>0</v>
      </c>
      <c r="DL489" s="412">
        <f t="shared" si="184"/>
        <v>0</v>
      </c>
    </row>
    <row r="490" spans="1:116" ht="18.899999999999999" customHeight="1" x14ac:dyDescent="0.3">
      <c r="A490" s="219"/>
      <c r="B490" s="152" t="str">
        <f>IF('ZASOBY N'!A489="","",'ZASOBY N'!A489)</f>
        <v/>
      </c>
      <c r="C490" s="462" t="str">
        <f>IF('ZASOBY N'!C489="","",'ZASOBY N'!C489)</f>
        <v/>
      </c>
      <c r="D490" s="137" t="str">
        <f>IF('ZASOBY N'!B489="","",'ZASOBY N'!B489)</f>
        <v/>
      </c>
      <c r="E490" s="138"/>
      <c r="F490" s="356" t="str">
        <f>IF('ZASOBY N'!D489="","",'ZASOBY N'!D489)</f>
        <v/>
      </c>
      <c r="G490" s="220" t="str">
        <f>IF('ZASOBY N'!G489="","",'ZASOBY N'!G489)</f>
        <v/>
      </c>
      <c r="H490" s="221" t="str">
        <f>IF('ZASOBY N'!F489="","",'ZASOBY N'!F489)</f>
        <v/>
      </c>
      <c r="I490" s="221" t="str">
        <f>IF('ZASOBY N'!G489="","",'ZASOBY N'!G489)</f>
        <v/>
      </c>
      <c r="J490" s="221" t="str">
        <f>IF('ZASOBY N'!H489="","",'ZASOBY N'!H489)</f>
        <v/>
      </c>
      <c r="K490" s="214">
        <v>0</v>
      </c>
      <c r="L490" s="214">
        <v>0</v>
      </c>
      <c r="M490" s="214">
        <v>0</v>
      </c>
      <c r="N490" s="222" t="str">
        <f>IF('ZASOBY N'!BD489="x","",IF(W490="","",'ZASOBY N'!E489))</f>
        <v/>
      </c>
      <c r="O490" s="223">
        <v>0</v>
      </c>
      <c r="P490" s="223">
        <v>0</v>
      </c>
      <c r="Q490" s="226" t="str">
        <f>IF($N490="","",'UPR BILANS N'!G490*'UPR BILANS N'!N490)</f>
        <v/>
      </c>
      <c r="R490" s="225" t="str">
        <f>IF($N490="","",'ZASOBY N'!O489)</f>
        <v/>
      </c>
      <c r="S490" s="225" t="str">
        <f>IF($N490="","",IF('ZASOBY N'!Q489="",0,'ZASOBY N'!Q489))</f>
        <v/>
      </c>
      <c r="T490" s="225" t="str">
        <f>IF($N490="","",'ZASOBY N'!V489)</f>
        <v/>
      </c>
      <c r="U490" s="225" t="str">
        <f>IF($N490="","",IF('ZASOBY N'!AG489="",0,'ZASOBY N'!AG489))</f>
        <v/>
      </c>
      <c r="V490" s="225" t="str">
        <f>IF($N490="","",IF(NN!P492="",0,NN!P492))</f>
        <v/>
      </c>
      <c r="W490" s="225" t="str">
        <f t="shared" si="162"/>
        <v/>
      </c>
      <c r="X490" s="226" t="str">
        <f t="shared" si="165"/>
        <v/>
      </c>
      <c r="Y490" s="225" t="str">
        <f>IF('ZASOBY N'!AU489="","",IF(C490&lt;&gt;C489,'ZASOBY N'!AU489,IF(D490&lt;&gt;D489,'ZASOBY N'!AU489,IF(F490&lt;&gt;F489,'ZASOBY N'!AU489,IF(G490&lt;&gt;G489,'ZASOBY N'!AU489,IF(J490&lt;&gt;J489,'ZASOBY N'!AU489,IF(NN!AC492="","",IF(AND(C489=C490,H489=H490,J489=J490,NN!AC492&gt;0),"",IF(AND(C490=C491,H490=DO488,NN!CW490&gt;0),'ZASOBY N'!AU489,'ZASOBY N'!AU489)))))))))</f>
        <v/>
      </c>
      <c r="Z490" s="225" t="str">
        <f t="shared" si="163"/>
        <v/>
      </c>
      <c r="AA490" s="227" t="str">
        <f t="shared" si="167"/>
        <v/>
      </c>
      <c r="AB490" s="400" t="str">
        <f t="shared" si="164"/>
        <v/>
      </c>
      <c r="AC490" s="228" t="str">
        <f t="shared" si="166"/>
        <v/>
      </c>
      <c r="AD490" s="222">
        <f>IF(B490="",0,IF(F490="",0,INDEX(POBRANIE_!$B$6:$F$101,MATCH('UPR BILANS N'!$F490,POBRANIE_!$A$6:$A$101,0),2)))</f>
        <v>0</v>
      </c>
      <c r="AE490" s="224">
        <f>IF(OR('ZASOBY N'!G489="",'ZASOBY N'!E489=""),0,IF(B490="",0,'ZASOBY N'!G489*'ZASOBY N'!E489))</f>
        <v>0</v>
      </c>
      <c r="AF490" s="225">
        <f>IF('ZASOBY N'!O489="",0,'ZASOBY N'!O489)</f>
        <v>0</v>
      </c>
      <c r="AG490" s="225">
        <f>IF('ZASOBY N'!Q489="",0,'ZASOBY N'!Q489)</f>
        <v>0</v>
      </c>
      <c r="AH490" s="225">
        <f>IF('ZASOBY N'!V489="",0,'ZASOBY N'!V489)</f>
        <v>0</v>
      </c>
      <c r="AI490" s="225">
        <f>IF('ZASOBY N'!AG489="",0,'ZASOBY N'!AG489)</f>
        <v>0</v>
      </c>
      <c r="AJ490" s="225">
        <f>IF(NN!P492="",0,IF(NN!P492="BRAK kol.7","BRAK BADAŃ",NN!P492))</f>
        <v>0</v>
      </c>
      <c r="AK490" s="225">
        <f>IF(NN!AC492="",0,IF(NN!AC492="BRAK kol.7","BRAK BADAŃ",NN!AC492))</f>
        <v>0</v>
      </c>
      <c r="BJ490" s="414" t="str">
        <f>IF(AND(BL490=1,BM490=1,SUMIF($C490:$C$525,$C490,$AK490:$AK$525)=$AK490),$AK490,IF($BO490&gt;0,$BO490,IF(AND(COUNTIF($C$11:$C489,$C490)&gt;=1,COUNTIF($D489:$D489,$D490)&gt;=1),"",IF(AND(SUMIF($C490:$C$525,$C490,$AK490:$AK$525)&gt;=$AK490,SUMIF($D490:$D$525,$D490,$AK490:$AK$525)&gt;=$AK490),SUMIF($C490:$C$525,$C490,$AK490:$AK$525),""))))</f>
        <v/>
      </c>
      <c r="BL490" s="409">
        <f>COUNTIFS('ZASOBY N'!$B489:$B$525,'ZASOBY N'!$B489,'ZASOBY N'!$C489:'ZASOBY N'!$C$525,'ZASOBY N'!$C489,'ZASOBY N'!$D489:'ZASOBY N'!$D$525,'ZASOBY N'!$D489,'ZASOBY N'!$H489:'ZASOBY N'!$H$525,'ZASOBY N'!$H489 )</f>
        <v>0</v>
      </c>
      <c r="BM490" s="410">
        <f>COUNTIFS('ZASOBY N'!$B$10:$B489,'ZASOBY N'!$B489,'ZASOBY N'!$C$10:'ZASOBY N'!$C489,'ZASOBY N'!$C489,'ZASOBY N'!$D$10:'ZASOBY N'!$D489,'ZASOBY N'!$D489,'ZASOBY N'!$H$10:'ZASOBY N'!$H489,'ZASOBY N'!$H489 )</f>
        <v>0</v>
      </c>
      <c r="BN490" s="411">
        <f t="shared" si="168"/>
        <v>0</v>
      </c>
      <c r="BO490" s="412">
        <f t="shared" si="169"/>
        <v>0</v>
      </c>
      <c r="BP490" s="94" t="str">
        <f t="shared" si="170"/>
        <v/>
      </c>
      <c r="BQ490" s="414" t="str">
        <f>IF(AND(BS490=1,BT490=1,SUMIF($C490:$C$525,$C490,$AJ490:$AJ$525)=$AJ490),$AJ490,IF($BV490&gt;0,$BV490,IF(AND(COUNTIF($C$11:$C489,$C490)&gt;=1,COUNTIF($D489:$D489,$D490)&gt;=1),"",IF(AND(SUMIF($C490:$C$525,$C490,$AJ490:$AJ$525)&gt;$AJ490,SUMIF($D490:$D$525,$D490,$AJ490:$AJ$525)&gt;$AJ490),SUMIF($C490:$C$525,$C490,$AJ490:$AJ$525),""))))</f>
        <v/>
      </c>
      <c r="BS490" s="409">
        <f>COUNTIFS('ZASOBY N'!$B489:$B$525,'ZASOBY N'!$B489,'ZASOBY N'!$C489:'ZASOBY N'!$C$525,'ZASOBY N'!$C489,'ZASOBY N'!$D489:'ZASOBY N'!$D$525,'ZASOBY N'!$D489,'ZASOBY N'!$H489:'ZASOBY N'!$H$525,'ZASOBY N'!$H489 )</f>
        <v>0</v>
      </c>
      <c r="BT490" s="410">
        <f>COUNTIFS('ZASOBY N'!$B$10:$B489,'ZASOBY N'!$B489,'ZASOBY N'!$C$10:'ZASOBY N'!$C489,'ZASOBY N'!$C489,'ZASOBY N'!$D$10:'ZASOBY N'!$D489,'ZASOBY N'!$D489,'ZASOBY N'!$H$10:'ZASOBY N'!$H489,'ZASOBY N'!$H489 )</f>
        <v>0</v>
      </c>
      <c r="BU490" s="411">
        <f t="shared" si="171"/>
        <v>0</v>
      </c>
      <c r="BV490" s="412">
        <f t="shared" si="172"/>
        <v>0</v>
      </c>
      <c r="BW490" s="94" t="s">
        <v>499</v>
      </c>
      <c r="BX490" s="414" t="str">
        <f>IF(AND(BZ490=1,CA490=1,SUMIF($C490:$C$525,$C490,$AI490:$AI$525)=$AI490),$AI490,IF($CC490&gt;0,$CC490,IF(AND(COUNTIF($C$11:$C489,$C490)&gt;=1,COUNTIF($D489:$D489,$D490)&gt;=1),"",IF(AND(SUMIF($C490:$C$525,$C490,$AI490:$AI$525)&gt;$AI490,SUMIF($D490:$D$525,$D490,$AI490:$AI$525)&gt;$IG490),_xlfn.AGGREGATE(14,4,$CB$11:$CB$31*($C$11:$C$31=$C490),1),""))))</f>
        <v/>
      </c>
      <c r="BZ490" s="409">
        <f>COUNTIFS('ZASOBY N'!$B489:$B$525,'ZASOBY N'!$B489,'ZASOBY N'!$C489:'ZASOBY N'!$C$525,'ZASOBY N'!$C489,'ZASOBY N'!$D489:'ZASOBY N'!$D$525,'ZASOBY N'!$D489,'ZASOBY N'!$H489:'ZASOBY N'!$H$525,'ZASOBY N'!$H489 )</f>
        <v>0</v>
      </c>
      <c r="CA490" s="410">
        <f>COUNTIFS('ZASOBY N'!$B$10:$B489,'ZASOBY N'!$B489,'ZASOBY N'!$C$10:'ZASOBY N'!$C489,'ZASOBY N'!$C489,'ZASOBY N'!$D$10:'ZASOBY N'!$D489,'ZASOBY N'!$D489,'ZASOBY N'!$H$10:'ZASOBY N'!$H489,'ZASOBY N'!$H489 )</f>
        <v>0</v>
      </c>
      <c r="CB490" s="411">
        <f t="shared" si="173"/>
        <v>0</v>
      </c>
      <c r="CC490" s="412">
        <f t="shared" si="174"/>
        <v>0</v>
      </c>
      <c r="CE490" s="414" t="str">
        <f>IF(AND(CG490=1,CH490=1,SUMIF($C490:$C$525,$C490,$AH490:$AH$525)=$AH490),$AH490,IF($CJ490&gt;0,$CJ490,IF(AND(COUNTIF($C$11:$C489,$C490)&gt;=1,COUNTIF($D489:$D489,$D490)&gt;=1),"",IF(AND(SUMIF($C490:$C$525,$C490,$AH490:$AH$525)&gt;$AH490,SUMIF($D490:$D$525,$D490,$AH490:$AH$525)&gt;$AH490),_xlfn.AGGREGATE(14,4,$CI$11:$CI$31*($C$11:$C$31=$C490),1),""))))</f>
        <v/>
      </c>
      <c r="CG490" s="409">
        <f>COUNTIFS('ZASOBY N'!$B489:$B$525,'ZASOBY N'!$B489,'ZASOBY N'!$C489:'ZASOBY N'!$C$525,'ZASOBY N'!$C489,'ZASOBY N'!$D489:'ZASOBY N'!$D$525,'ZASOBY N'!$D489,'ZASOBY N'!$H489:'ZASOBY N'!$H$525,'ZASOBY N'!$H489 )</f>
        <v>0</v>
      </c>
      <c r="CH490" s="410">
        <f>COUNTIFS('ZASOBY N'!$B$10:$B489,'ZASOBY N'!$B489,'ZASOBY N'!$C$10:'ZASOBY N'!$C489,'ZASOBY N'!$C489,'ZASOBY N'!$D$10:'ZASOBY N'!$D489,'ZASOBY N'!$D489,'ZASOBY N'!$H$10:'ZASOBY N'!$H489,'ZASOBY N'!$H489 )</f>
        <v>0</v>
      </c>
      <c r="CI490" s="411">
        <f t="shared" si="175"/>
        <v>0</v>
      </c>
      <c r="CJ490" s="412">
        <f t="shared" si="176"/>
        <v>0</v>
      </c>
      <c r="CL490" s="414" t="str">
        <f>IF(AND(CN490=1,CO490=1,SUMIF($C490:$C$525,$C490,$AG490:$AG$525)=$AG490),$AG490,IF($CQ490&gt;0,$CQ490,IF(AND(COUNTIF($C$11:$C489,$C490)&gt;=1,COUNTIF($D489:$D489,$D490)&gt;=1),"",IF(AND(SUMIF($C490:$C$525,$C490,$AG490:$AG$525)&gt;$AG490,SUMIF($D490:$D$525,$D490,$AG490:$AG$525)&gt;$AG490),_xlfn.AGGREGATE(14,4,$CP$11:$CP$31*($C$11:$C$31=$C490),1),""))))</f>
        <v/>
      </c>
      <c r="CN490" s="409">
        <f>COUNTIFS('ZASOBY N'!$B489:$B$525,'ZASOBY N'!$B489,'ZASOBY N'!$C489:'ZASOBY N'!$C$525,'ZASOBY N'!$C489,'ZASOBY N'!$D489:'ZASOBY N'!$D$525,'ZASOBY N'!$D489,'ZASOBY N'!$H489:'ZASOBY N'!$H$525,'ZASOBY N'!$H489 )</f>
        <v>0</v>
      </c>
      <c r="CO490" s="410">
        <f>COUNTIFS('ZASOBY N'!$B$10:$B489,'ZASOBY N'!$B489,'ZASOBY N'!$C$10:'ZASOBY N'!$C489,'ZASOBY N'!$C489,'ZASOBY N'!$D$10:'ZASOBY N'!$D489,'ZASOBY N'!$D489,'ZASOBY N'!$H$10:'ZASOBY N'!$H489,'ZASOBY N'!$H489 )</f>
        <v>0</v>
      </c>
      <c r="CP490" s="411">
        <f t="shared" si="177"/>
        <v>0</v>
      </c>
      <c r="CQ490" s="412">
        <f t="shared" si="178"/>
        <v>0</v>
      </c>
      <c r="CS490" s="414" t="str">
        <f>IF(AND(CU490=1,CV490=1,SUMIF($C490:$C$525,$C490,$AF490:$AF$525)=$AF490),$AF490,IF($CX490&gt;0,$CX490,IF(AND(COUNTIF($C$11:$C489,$C490)&gt;=1,COUNTIF($D489:$D489,$D490)&gt;=1),"",IF(AND(SUMIF($C490:$C$525,$C490,$AF490:$AF$525)&gt;$AF490,SUMIF($D490:$D$525,$D490,$AF490:$AF$525)&gt;$AF490),_xlfn.AGGREGATE(14,4,$CW$11:$CW$31*($C$11:$C$31=$C490),1),""))))</f>
        <v/>
      </c>
      <c r="CU490" s="409">
        <f>COUNTIFS('ZASOBY N'!$B489:$B$525,'ZASOBY N'!$B489,'ZASOBY N'!$C489:'ZASOBY N'!$C$525,'ZASOBY N'!$C489,'ZASOBY N'!$D489:'ZASOBY N'!$D$525,'ZASOBY N'!$D489,'ZASOBY N'!$H489:'ZASOBY N'!$H$525,'ZASOBY N'!$H489 )</f>
        <v>0</v>
      </c>
      <c r="CV490" s="410">
        <f>COUNTIFS('ZASOBY N'!$B$10:$B489,'ZASOBY N'!$B489,'ZASOBY N'!$C$10:'ZASOBY N'!$C489,'ZASOBY N'!$C489,'ZASOBY N'!$D$10:'ZASOBY N'!$D489,'ZASOBY N'!$D489,'ZASOBY N'!$H$10:'ZASOBY N'!$H489,'ZASOBY N'!$H489 )</f>
        <v>0</v>
      </c>
      <c r="CW490" s="411">
        <f t="shared" si="179"/>
        <v>0</v>
      </c>
      <c r="CX490" s="412">
        <f t="shared" si="180"/>
        <v>0</v>
      </c>
      <c r="CZ490" s="414" t="str">
        <f>IF(AND(DB490=1,DC490=1,SUMIF($C490:$C$525,$C490,$AE490:$AE$525)=$AE490),$AE490,IF($DE490&gt;0,$DE490,IF(AND(COUNTIF($C$11:$C489,$C490)&gt;=1,COUNTIF($D489:$D489,$D490)&gt;=1),"",IF(AND(SUMIF($C490:$C$525,$C490,$AE490:$AE$525)&gt;$AE490,SUMIF($D490:$D$525,$D490,$AE490:$AE$525)&gt;$AE490),_xlfn.AGGREGATE(14,4,$DD$11:$DD$31*($C$11:$C$31=$C490),1),""))))</f>
        <v/>
      </c>
      <c r="DB490" s="409">
        <f>COUNTIFS('ZASOBY N'!$B489:$B$525,'ZASOBY N'!$B489,'ZASOBY N'!$C489:'ZASOBY N'!$C$525,'ZASOBY N'!$C489,'ZASOBY N'!$D489:'ZASOBY N'!$D$525,'ZASOBY N'!$D489,'ZASOBY N'!$H489:'ZASOBY N'!$H$525,'ZASOBY N'!$H489 )</f>
        <v>0</v>
      </c>
      <c r="DC490" s="410">
        <f>COUNTIFS('ZASOBY N'!$B$10:$B489,'ZASOBY N'!$B489,'ZASOBY N'!$C$10:'ZASOBY N'!$C489,'ZASOBY N'!$C489,'ZASOBY N'!$D$10:'ZASOBY N'!$D489,'ZASOBY N'!$D489,'ZASOBY N'!$H$10:'ZASOBY N'!$H489,'ZASOBY N'!$H489 )</f>
        <v>0</v>
      </c>
      <c r="DD490" s="411">
        <f t="shared" si="181"/>
        <v>0</v>
      </c>
      <c r="DE490" s="412">
        <f t="shared" si="182"/>
        <v>0</v>
      </c>
      <c r="DF490" s="399" t="str">
        <f>IF(AND(DI490=1,DJ490=1,SUMIF($C490:$C$525,$C490,$AD490:$AD$525)=$AD490),$AD490,IF($DL490&gt;0,$DL490,IF(B490="","",IF(AND(COUNTIF($C$11:$C489,$C490)&gt;=1,COUNTIF($D489:$D489,$D490)&gt;=1,COUNTIF($Z487:$Z489,$C490)=0),"",IF(AND(COUNTIF($C$11:$C489,$C490)&gt;=1,COUNTIF($D489:$D489,$D490)&gt;=1),"UJĘTO WYŻEJ",IF(AND(SUMIF($C490:$C$525,$C490,$AD490:$AD$525)&gt;$AD490,SUMIF($D490:$D$525,$D490,$AD490:$AD$525)&gt;$AD490),_xlfn.AGGREGATE(14,4,$DK$11:$DK$31*($C$11:$C$31=$C490),1),""))))))</f>
        <v/>
      </c>
      <c r="DG490" s="414" t="str">
        <f>IF(AND(DI490=1,DJ490=1,SUMIF($C490:$C$525,$C490,$AD490:$AD$525)=$AD490),$AD490,IF($DL490&gt;0,$DL490,IF(AND(COUNTIF($C$11:$C489,$C490)&gt;=1,COUNTIF($D489:$D489,$D490)&gt;=1),"",IF(AND(SUMIF($C490:$C$525,$C490,$AD490:$AD$525)&gt;$AD490,SUMIF($D490:$D$525,$D490,$AD490:$AD$525)&gt;$AD490),_xlfn.AGGREGATE(14,4,$DK$11:$DK$31*($C$11:$C$31=$C490),1),""))))</f>
        <v/>
      </c>
      <c r="DI490" s="409">
        <f>COUNTIFS('ZASOBY N'!$B489:$B$525,'ZASOBY N'!$B489,'ZASOBY N'!$C489:'ZASOBY N'!$C$525,'ZASOBY N'!$C489,'ZASOBY N'!$D489:'ZASOBY N'!$D$525,'ZASOBY N'!$D489,'ZASOBY N'!$H489:'ZASOBY N'!$H$525,'ZASOBY N'!$H489 )</f>
        <v>0</v>
      </c>
      <c r="DJ490" s="410">
        <f>COUNTIFS('ZASOBY N'!$B$10:$B489,'ZASOBY N'!$B489,'ZASOBY N'!$C$10:'ZASOBY N'!$C489,'ZASOBY N'!$C489,'ZASOBY N'!$D$10:'ZASOBY N'!$D489,'ZASOBY N'!$D489,'ZASOBY N'!$H$10:'ZASOBY N'!$H489,'ZASOBY N'!$H489 )</f>
        <v>0</v>
      </c>
      <c r="DK490" s="411">
        <f t="shared" si="183"/>
        <v>0</v>
      </c>
      <c r="DL490" s="412">
        <f t="shared" si="184"/>
        <v>0</v>
      </c>
    </row>
    <row r="491" spans="1:116" ht="18.899999999999999" customHeight="1" x14ac:dyDescent="0.3">
      <c r="A491" s="219"/>
      <c r="B491" s="152" t="str">
        <f>IF('ZASOBY N'!A490="","",'ZASOBY N'!A490)</f>
        <v/>
      </c>
      <c r="C491" s="462" t="str">
        <f>IF('ZASOBY N'!C490="","",'ZASOBY N'!C490)</f>
        <v/>
      </c>
      <c r="D491" s="137" t="str">
        <f>IF('ZASOBY N'!B490="","",'ZASOBY N'!B490)</f>
        <v/>
      </c>
      <c r="E491" s="138"/>
      <c r="F491" s="356" t="str">
        <f>IF('ZASOBY N'!D490="","",'ZASOBY N'!D490)</f>
        <v/>
      </c>
      <c r="G491" s="220" t="str">
        <f>IF('ZASOBY N'!G490="","",'ZASOBY N'!G490)</f>
        <v/>
      </c>
      <c r="H491" s="221" t="str">
        <f>IF('ZASOBY N'!F490="","",'ZASOBY N'!F490)</f>
        <v/>
      </c>
      <c r="I491" s="221" t="str">
        <f>IF('ZASOBY N'!G490="","",'ZASOBY N'!G490)</f>
        <v/>
      </c>
      <c r="J491" s="221" t="str">
        <f>IF('ZASOBY N'!H490="","",'ZASOBY N'!H490)</f>
        <v/>
      </c>
      <c r="K491" s="214">
        <v>0</v>
      </c>
      <c r="L491" s="214">
        <v>0</v>
      </c>
      <c r="M491" s="214">
        <v>0</v>
      </c>
      <c r="N491" s="222" t="str">
        <f>IF('ZASOBY N'!BD490="x","",IF(W491="","",'ZASOBY N'!E490))</f>
        <v/>
      </c>
      <c r="O491" s="223">
        <v>0</v>
      </c>
      <c r="P491" s="223">
        <v>0</v>
      </c>
      <c r="Q491" s="226" t="str">
        <f>IF($N491="","",'UPR BILANS N'!G491*'UPR BILANS N'!N491)</f>
        <v/>
      </c>
      <c r="R491" s="225" t="str">
        <f>IF($N491="","",'ZASOBY N'!O490)</f>
        <v/>
      </c>
      <c r="S491" s="225" t="str">
        <f>IF($N491="","",IF('ZASOBY N'!Q490="",0,'ZASOBY N'!Q490))</f>
        <v/>
      </c>
      <c r="T491" s="225" t="str">
        <f>IF($N491="","",'ZASOBY N'!V490)</f>
        <v/>
      </c>
      <c r="U491" s="225" t="str">
        <f>IF($N491="","",IF('ZASOBY N'!AG490="",0,'ZASOBY N'!AG490))</f>
        <v/>
      </c>
      <c r="V491" s="225" t="str">
        <f>IF($N491="","",IF(NN!P493="",0,NN!P493))</f>
        <v/>
      </c>
      <c r="W491" s="225" t="str">
        <f t="shared" ref="W491:W511" si="185">BJ491</f>
        <v/>
      </c>
      <c r="X491" s="226" t="str">
        <f t="shared" si="165"/>
        <v/>
      </c>
      <c r="Y491" s="225" t="str">
        <f>IF('ZASOBY N'!AU490="","",IF(C491&lt;&gt;C490,'ZASOBY N'!AU490,IF(D491&lt;&gt;D490,'ZASOBY N'!AU490,IF(F491&lt;&gt;F490,'ZASOBY N'!AU490,IF(G491&lt;&gt;G490,'ZASOBY N'!AU490,IF(J491&lt;&gt;J490,'ZASOBY N'!AU490,IF(NN!AC493="","",IF(AND(C490=C491,H490=H491,J490=J491,NN!AC493&gt;0),"",IF(AND(C491=C492,H491=DO489,NN!CW491&gt;0),'ZASOBY N'!AU490,'ZASOBY N'!AU490)))))))))</f>
        <v/>
      </c>
      <c r="Z491" s="225" t="str">
        <f t="shared" ref="Z491:Z511" si="186">IF(AND(Q491="",X491=""),"",IF(Q491="",0,IF(Q491-X491&lt;0,0,IF(Y491="",Q491-X491,IF(Q491-X491+Y491&lt;0,0,Q491-X491+Y491)))))</f>
        <v/>
      </c>
      <c r="AA491" s="227" t="str">
        <f t="shared" si="167"/>
        <v/>
      </c>
      <c r="AB491" s="400" t="str">
        <f t="shared" ref="AB491:AB511" si="187">IF(DF491="UJĘTO WYŻEJ",DF491,IF(Z491="","",IF(Z491=0,0,Z491/AA491)))</f>
        <v/>
      </c>
      <c r="AC491" s="228" t="str">
        <f t="shared" si="166"/>
        <v/>
      </c>
      <c r="AD491" s="222">
        <f>IF(B491="",0,IF(F491="",0,INDEX(POBRANIE_!$B$6:$F$101,MATCH('UPR BILANS N'!$F491,POBRANIE_!$A$6:$A$101,0),2)))</f>
        <v>0</v>
      </c>
      <c r="AE491" s="224">
        <f>IF(OR('ZASOBY N'!G490="",'ZASOBY N'!E490=""),0,IF(B491="",0,'ZASOBY N'!G490*'ZASOBY N'!E490))</f>
        <v>0</v>
      </c>
      <c r="AF491" s="225">
        <f>IF('ZASOBY N'!O490="",0,'ZASOBY N'!O490)</f>
        <v>0</v>
      </c>
      <c r="AG491" s="225">
        <f>IF('ZASOBY N'!Q490="",0,'ZASOBY N'!Q490)</f>
        <v>0</v>
      </c>
      <c r="AH491" s="225">
        <f>IF('ZASOBY N'!V490="",0,'ZASOBY N'!V490)</f>
        <v>0</v>
      </c>
      <c r="AI491" s="225">
        <f>IF('ZASOBY N'!AG490="",0,'ZASOBY N'!AG490)</f>
        <v>0</v>
      </c>
      <c r="AJ491" s="225">
        <f>IF(NN!P493="",0,IF(NN!P493="BRAK kol.7","BRAK BADAŃ",NN!P493))</f>
        <v>0</v>
      </c>
      <c r="AK491" s="225">
        <f>IF(NN!AC493="",0,IF(NN!AC493="BRAK kol.7","BRAK BADAŃ",NN!AC493))</f>
        <v>0</v>
      </c>
      <c r="BJ491" s="414" t="str">
        <f>IF(AND(BL491=1,BM491=1,SUMIF($C491:$C$525,$C491,$AK491:$AK$525)=$AK491),$AK491,IF($BO491&gt;0,$BO491,IF(AND(COUNTIF($C$11:$C490,$C491)&gt;=1,COUNTIF($D490:$D490,$D491)&gt;=1),"",IF(AND(SUMIF($C491:$C$525,$C491,$AK491:$AK$525)&gt;=$AK491,SUMIF($D491:$D$525,$D491,$AK491:$AK$525)&gt;=$AK491),SUMIF($C491:$C$525,$C491,$AK491:$AK$525),""))))</f>
        <v/>
      </c>
      <c r="BL491" s="409">
        <f>COUNTIFS('ZASOBY N'!$B490:$B$525,'ZASOBY N'!$B490,'ZASOBY N'!$C490:'ZASOBY N'!$C$525,'ZASOBY N'!$C490,'ZASOBY N'!$D490:'ZASOBY N'!$D$525,'ZASOBY N'!$D490,'ZASOBY N'!$H490:'ZASOBY N'!$H$525,'ZASOBY N'!$H490 )</f>
        <v>0</v>
      </c>
      <c r="BM491" s="410">
        <f>COUNTIFS('ZASOBY N'!$B$10:$B490,'ZASOBY N'!$B490,'ZASOBY N'!$C$10:'ZASOBY N'!$C490,'ZASOBY N'!$C490,'ZASOBY N'!$D$10:'ZASOBY N'!$D490,'ZASOBY N'!$D490,'ZASOBY N'!$H$10:'ZASOBY N'!$H490,'ZASOBY N'!$H490 )</f>
        <v>0</v>
      </c>
      <c r="BN491" s="411">
        <f t="shared" si="168"/>
        <v>0</v>
      </c>
      <c r="BO491" s="412">
        <f t="shared" si="169"/>
        <v>0</v>
      </c>
      <c r="BP491" s="94" t="str">
        <f t="shared" si="170"/>
        <v/>
      </c>
      <c r="BQ491" s="414" t="str">
        <f>IF(AND(BS491=1,BT491=1,SUMIF($C491:$C$525,$C491,$AJ491:$AJ$525)=$AJ491),$AJ491,IF($BV491&gt;0,$BV491,IF(AND(COUNTIF($C$11:$C490,$C491)&gt;=1,COUNTIF($D490:$D490,$D491)&gt;=1),"",IF(AND(SUMIF($C491:$C$525,$C491,$AJ491:$AJ$525)&gt;$AJ491,SUMIF($D491:$D$525,$D491,$AJ491:$AJ$525)&gt;$AJ491),SUMIF($C491:$C$525,$C491,$AJ491:$AJ$525),""))))</f>
        <v/>
      </c>
      <c r="BS491" s="409">
        <f>COUNTIFS('ZASOBY N'!$B490:$B$525,'ZASOBY N'!$B490,'ZASOBY N'!$C490:'ZASOBY N'!$C$525,'ZASOBY N'!$C490,'ZASOBY N'!$D490:'ZASOBY N'!$D$525,'ZASOBY N'!$D490,'ZASOBY N'!$H490:'ZASOBY N'!$H$525,'ZASOBY N'!$H490 )</f>
        <v>0</v>
      </c>
      <c r="BT491" s="410">
        <f>COUNTIFS('ZASOBY N'!$B$10:$B490,'ZASOBY N'!$B490,'ZASOBY N'!$C$10:'ZASOBY N'!$C490,'ZASOBY N'!$C490,'ZASOBY N'!$D$10:'ZASOBY N'!$D490,'ZASOBY N'!$D490,'ZASOBY N'!$H$10:'ZASOBY N'!$H490,'ZASOBY N'!$H490 )</f>
        <v>0</v>
      </c>
      <c r="BU491" s="411">
        <f t="shared" si="171"/>
        <v>0</v>
      </c>
      <c r="BV491" s="412">
        <f t="shared" si="172"/>
        <v>0</v>
      </c>
      <c r="BW491" s="94" t="s">
        <v>499</v>
      </c>
      <c r="BX491" s="414" t="str">
        <f>IF(AND(BZ491=1,CA491=1,SUMIF($C491:$C$525,$C491,$AI491:$AI$525)=$AI491),$AI491,IF($CC491&gt;0,$CC491,IF(AND(COUNTIF($C$11:$C490,$C491)&gt;=1,COUNTIF($D490:$D490,$D491)&gt;=1),"",IF(AND(SUMIF($C491:$C$525,$C491,$AI491:$AI$525)&gt;$AI491,SUMIF($D491:$D$525,$D491,$AI491:$AI$525)&gt;$IG491),_xlfn.AGGREGATE(14,4,$CB$11:$CB$31*($C$11:$C$31=$C491),1),""))))</f>
        <v/>
      </c>
      <c r="BZ491" s="409">
        <f>COUNTIFS('ZASOBY N'!$B490:$B$525,'ZASOBY N'!$B490,'ZASOBY N'!$C490:'ZASOBY N'!$C$525,'ZASOBY N'!$C490,'ZASOBY N'!$D490:'ZASOBY N'!$D$525,'ZASOBY N'!$D490,'ZASOBY N'!$H490:'ZASOBY N'!$H$525,'ZASOBY N'!$H490 )</f>
        <v>0</v>
      </c>
      <c r="CA491" s="410">
        <f>COUNTIFS('ZASOBY N'!$B$10:$B490,'ZASOBY N'!$B490,'ZASOBY N'!$C$10:'ZASOBY N'!$C490,'ZASOBY N'!$C490,'ZASOBY N'!$D$10:'ZASOBY N'!$D490,'ZASOBY N'!$D490,'ZASOBY N'!$H$10:'ZASOBY N'!$H490,'ZASOBY N'!$H490 )</f>
        <v>0</v>
      </c>
      <c r="CB491" s="411">
        <f t="shared" si="173"/>
        <v>0</v>
      </c>
      <c r="CC491" s="412">
        <f t="shared" si="174"/>
        <v>0</v>
      </c>
      <c r="CE491" s="414" t="str">
        <f>IF(AND(CG491=1,CH491=1,SUMIF($C491:$C$525,$C491,$AH491:$AH$525)=$AH491),$AH491,IF($CJ491&gt;0,$CJ491,IF(AND(COUNTIF($C$11:$C490,$C491)&gt;=1,COUNTIF($D490:$D490,$D491)&gt;=1),"",IF(AND(SUMIF($C491:$C$525,$C491,$AH491:$AH$525)&gt;$AH491,SUMIF($D491:$D$525,$D491,$AH491:$AH$525)&gt;$AH491),_xlfn.AGGREGATE(14,4,$CI$11:$CI$31*($C$11:$C$31=$C491),1),""))))</f>
        <v/>
      </c>
      <c r="CG491" s="409">
        <f>COUNTIFS('ZASOBY N'!$B490:$B$525,'ZASOBY N'!$B490,'ZASOBY N'!$C490:'ZASOBY N'!$C$525,'ZASOBY N'!$C490,'ZASOBY N'!$D490:'ZASOBY N'!$D$525,'ZASOBY N'!$D490,'ZASOBY N'!$H490:'ZASOBY N'!$H$525,'ZASOBY N'!$H490 )</f>
        <v>0</v>
      </c>
      <c r="CH491" s="410">
        <f>COUNTIFS('ZASOBY N'!$B$10:$B490,'ZASOBY N'!$B490,'ZASOBY N'!$C$10:'ZASOBY N'!$C490,'ZASOBY N'!$C490,'ZASOBY N'!$D$10:'ZASOBY N'!$D490,'ZASOBY N'!$D490,'ZASOBY N'!$H$10:'ZASOBY N'!$H490,'ZASOBY N'!$H490 )</f>
        <v>0</v>
      </c>
      <c r="CI491" s="411">
        <f t="shared" si="175"/>
        <v>0</v>
      </c>
      <c r="CJ491" s="412">
        <f t="shared" si="176"/>
        <v>0</v>
      </c>
      <c r="CL491" s="414" t="str">
        <f>IF(AND(CN491=1,CO491=1,SUMIF($C491:$C$525,$C491,$AG491:$AG$525)=$AG491),$AG491,IF($CQ491&gt;0,$CQ491,IF(AND(COUNTIF($C$11:$C490,$C491)&gt;=1,COUNTIF($D490:$D490,$D491)&gt;=1),"",IF(AND(SUMIF($C491:$C$525,$C491,$AG491:$AG$525)&gt;$AG491,SUMIF($D491:$D$525,$D491,$AG491:$AG$525)&gt;$AG491),_xlfn.AGGREGATE(14,4,$CP$11:$CP$31*($C$11:$C$31=$C491),1),""))))</f>
        <v/>
      </c>
      <c r="CN491" s="409">
        <f>COUNTIFS('ZASOBY N'!$B490:$B$525,'ZASOBY N'!$B490,'ZASOBY N'!$C490:'ZASOBY N'!$C$525,'ZASOBY N'!$C490,'ZASOBY N'!$D490:'ZASOBY N'!$D$525,'ZASOBY N'!$D490,'ZASOBY N'!$H490:'ZASOBY N'!$H$525,'ZASOBY N'!$H490 )</f>
        <v>0</v>
      </c>
      <c r="CO491" s="410">
        <f>COUNTIFS('ZASOBY N'!$B$10:$B490,'ZASOBY N'!$B490,'ZASOBY N'!$C$10:'ZASOBY N'!$C490,'ZASOBY N'!$C490,'ZASOBY N'!$D$10:'ZASOBY N'!$D490,'ZASOBY N'!$D490,'ZASOBY N'!$H$10:'ZASOBY N'!$H490,'ZASOBY N'!$H490 )</f>
        <v>0</v>
      </c>
      <c r="CP491" s="411">
        <f t="shared" si="177"/>
        <v>0</v>
      </c>
      <c r="CQ491" s="412">
        <f t="shared" si="178"/>
        <v>0</v>
      </c>
      <c r="CS491" s="414" t="str">
        <f>IF(AND(CU491=1,CV491=1,SUMIF($C491:$C$525,$C491,$AF491:$AF$525)=$AF491),$AF491,IF($CX491&gt;0,$CX491,IF(AND(COUNTIF($C$11:$C490,$C491)&gt;=1,COUNTIF($D490:$D490,$D491)&gt;=1),"",IF(AND(SUMIF($C491:$C$525,$C491,$AF491:$AF$525)&gt;$AF491,SUMIF($D491:$D$525,$D491,$AF491:$AF$525)&gt;$AF491),_xlfn.AGGREGATE(14,4,$CW$11:$CW$31*($C$11:$C$31=$C491),1),""))))</f>
        <v/>
      </c>
      <c r="CU491" s="409">
        <f>COUNTIFS('ZASOBY N'!$B490:$B$525,'ZASOBY N'!$B490,'ZASOBY N'!$C490:'ZASOBY N'!$C$525,'ZASOBY N'!$C490,'ZASOBY N'!$D490:'ZASOBY N'!$D$525,'ZASOBY N'!$D490,'ZASOBY N'!$H490:'ZASOBY N'!$H$525,'ZASOBY N'!$H490 )</f>
        <v>0</v>
      </c>
      <c r="CV491" s="410">
        <f>COUNTIFS('ZASOBY N'!$B$10:$B490,'ZASOBY N'!$B490,'ZASOBY N'!$C$10:'ZASOBY N'!$C490,'ZASOBY N'!$C490,'ZASOBY N'!$D$10:'ZASOBY N'!$D490,'ZASOBY N'!$D490,'ZASOBY N'!$H$10:'ZASOBY N'!$H490,'ZASOBY N'!$H490 )</f>
        <v>0</v>
      </c>
      <c r="CW491" s="411">
        <f t="shared" si="179"/>
        <v>0</v>
      </c>
      <c r="CX491" s="412">
        <f t="shared" si="180"/>
        <v>0</v>
      </c>
      <c r="CZ491" s="414" t="str">
        <f>IF(AND(DB491=1,DC491=1,SUMIF($C491:$C$525,$C491,$AE491:$AE$525)=$AE491),$AE491,IF($DE491&gt;0,$DE491,IF(AND(COUNTIF($C$11:$C490,$C491)&gt;=1,COUNTIF($D490:$D490,$D491)&gt;=1),"",IF(AND(SUMIF($C491:$C$525,$C491,$AE491:$AE$525)&gt;$AE491,SUMIF($D491:$D$525,$D491,$AE491:$AE$525)&gt;$AE491),_xlfn.AGGREGATE(14,4,$DD$11:$DD$31*($C$11:$C$31=$C491),1),""))))</f>
        <v/>
      </c>
      <c r="DB491" s="409">
        <f>COUNTIFS('ZASOBY N'!$B490:$B$525,'ZASOBY N'!$B490,'ZASOBY N'!$C490:'ZASOBY N'!$C$525,'ZASOBY N'!$C490,'ZASOBY N'!$D490:'ZASOBY N'!$D$525,'ZASOBY N'!$D490,'ZASOBY N'!$H490:'ZASOBY N'!$H$525,'ZASOBY N'!$H490 )</f>
        <v>0</v>
      </c>
      <c r="DC491" s="410">
        <f>COUNTIFS('ZASOBY N'!$B$10:$B490,'ZASOBY N'!$B490,'ZASOBY N'!$C$10:'ZASOBY N'!$C490,'ZASOBY N'!$C490,'ZASOBY N'!$D$10:'ZASOBY N'!$D490,'ZASOBY N'!$D490,'ZASOBY N'!$H$10:'ZASOBY N'!$H490,'ZASOBY N'!$H490 )</f>
        <v>0</v>
      </c>
      <c r="DD491" s="411">
        <f t="shared" si="181"/>
        <v>0</v>
      </c>
      <c r="DE491" s="412">
        <f t="shared" si="182"/>
        <v>0</v>
      </c>
      <c r="DF491" s="399" t="str">
        <f>IF(AND(DI491=1,DJ491=1,SUMIF($C491:$C$525,$C491,$AD491:$AD$525)=$AD491),$AD491,IF($DL491&gt;0,$DL491,IF(B491="","",IF(AND(COUNTIF($C$11:$C490,$C491)&gt;=1,COUNTIF($D490:$D490,$D491)&gt;=1,COUNTIF($Z488:$Z490,$C491)=0),"",IF(AND(COUNTIF($C$11:$C490,$C491)&gt;=1,COUNTIF($D490:$D490,$D491)&gt;=1),"UJĘTO WYŻEJ",IF(AND(SUMIF($C491:$C$525,$C491,$AD491:$AD$525)&gt;$AD491,SUMIF($D491:$D$525,$D491,$AD491:$AD$525)&gt;$AD491),_xlfn.AGGREGATE(14,4,$DK$11:$DK$31*($C$11:$C$31=$C491),1),""))))))</f>
        <v/>
      </c>
      <c r="DG491" s="414" t="str">
        <f>IF(AND(DI491=1,DJ491=1,SUMIF($C491:$C$525,$C491,$AD491:$AD$525)=$AD491),$AD491,IF($DL491&gt;0,$DL491,IF(AND(COUNTIF($C$11:$C490,$C491)&gt;=1,COUNTIF($D490:$D490,$D491)&gt;=1),"",IF(AND(SUMIF($C491:$C$525,$C491,$AD491:$AD$525)&gt;$AD491,SUMIF($D491:$D$525,$D491,$AD491:$AD$525)&gt;$AD491),_xlfn.AGGREGATE(14,4,$DK$11:$DK$31*($C$11:$C$31=$C491),1),""))))</f>
        <v/>
      </c>
      <c r="DI491" s="409">
        <f>COUNTIFS('ZASOBY N'!$B490:$B$525,'ZASOBY N'!$B490,'ZASOBY N'!$C490:'ZASOBY N'!$C$525,'ZASOBY N'!$C490,'ZASOBY N'!$D490:'ZASOBY N'!$D$525,'ZASOBY N'!$D490,'ZASOBY N'!$H490:'ZASOBY N'!$H$525,'ZASOBY N'!$H490 )</f>
        <v>0</v>
      </c>
      <c r="DJ491" s="410">
        <f>COUNTIFS('ZASOBY N'!$B$10:$B490,'ZASOBY N'!$B490,'ZASOBY N'!$C$10:'ZASOBY N'!$C490,'ZASOBY N'!$C490,'ZASOBY N'!$D$10:'ZASOBY N'!$D490,'ZASOBY N'!$D490,'ZASOBY N'!$H$10:'ZASOBY N'!$H490,'ZASOBY N'!$H490 )</f>
        <v>0</v>
      </c>
      <c r="DK491" s="411">
        <f t="shared" si="183"/>
        <v>0</v>
      </c>
      <c r="DL491" s="412">
        <f t="shared" si="184"/>
        <v>0</v>
      </c>
    </row>
    <row r="492" spans="1:116" ht="18.899999999999999" customHeight="1" x14ac:dyDescent="0.3">
      <c r="A492" s="219"/>
      <c r="B492" s="152" t="str">
        <f>IF('ZASOBY N'!A491="","",'ZASOBY N'!A491)</f>
        <v/>
      </c>
      <c r="C492" s="462" t="str">
        <f>IF('ZASOBY N'!C491="","",'ZASOBY N'!C491)</f>
        <v/>
      </c>
      <c r="D492" s="137" t="str">
        <f>IF('ZASOBY N'!B491="","",'ZASOBY N'!B491)</f>
        <v/>
      </c>
      <c r="E492" s="138"/>
      <c r="F492" s="356" t="str">
        <f>IF('ZASOBY N'!D491="","",'ZASOBY N'!D491)</f>
        <v/>
      </c>
      <c r="G492" s="220" t="str">
        <f>IF('ZASOBY N'!G491="","",'ZASOBY N'!G491)</f>
        <v/>
      </c>
      <c r="H492" s="221" t="str">
        <f>IF('ZASOBY N'!F491="","",'ZASOBY N'!F491)</f>
        <v/>
      </c>
      <c r="I492" s="221" t="str">
        <f>IF('ZASOBY N'!G491="","",'ZASOBY N'!G491)</f>
        <v/>
      </c>
      <c r="J492" s="221" t="str">
        <f>IF('ZASOBY N'!H491="","",'ZASOBY N'!H491)</f>
        <v/>
      </c>
      <c r="K492" s="214">
        <v>0</v>
      </c>
      <c r="L492" s="214">
        <v>0</v>
      </c>
      <c r="M492" s="214">
        <v>0</v>
      </c>
      <c r="N492" s="222" t="str">
        <f>IF('ZASOBY N'!BD491="x","",IF(W492="","",'ZASOBY N'!E491))</f>
        <v/>
      </c>
      <c r="O492" s="223">
        <v>0</v>
      </c>
      <c r="P492" s="223">
        <v>0</v>
      </c>
      <c r="Q492" s="226" t="str">
        <f>IF($N492="","",'UPR BILANS N'!G492*'UPR BILANS N'!N492)</f>
        <v/>
      </c>
      <c r="R492" s="225" t="str">
        <f>IF($N492="","",'ZASOBY N'!O491)</f>
        <v/>
      </c>
      <c r="S492" s="225" t="str">
        <f>IF($N492="","",IF('ZASOBY N'!Q491="",0,'ZASOBY N'!Q491))</f>
        <v/>
      </c>
      <c r="T492" s="225" t="str">
        <f>IF($N492="","",'ZASOBY N'!V491)</f>
        <v/>
      </c>
      <c r="U492" s="225" t="str">
        <f>IF($N492="","",IF('ZASOBY N'!AG491="",0,'ZASOBY N'!AG491))</f>
        <v/>
      </c>
      <c r="V492" s="225" t="str">
        <f>IF($N492="","",IF(NN!P494="",0,NN!P494))</f>
        <v/>
      </c>
      <c r="W492" s="225" t="str">
        <f t="shared" si="185"/>
        <v/>
      </c>
      <c r="X492" s="226" t="str">
        <f t="shared" si="165"/>
        <v/>
      </c>
      <c r="Y492" s="225" t="str">
        <f>IF('ZASOBY N'!AU491="","",IF(C492&lt;&gt;C491,'ZASOBY N'!AU491,IF(D492&lt;&gt;D491,'ZASOBY N'!AU491,IF(F492&lt;&gt;F491,'ZASOBY N'!AU491,IF(G492&lt;&gt;G491,'ZASOBY N'!AU491,IF(J492&lt;&gt;J491,'ZASOBY N'!AU491,IF(NN!AC494="","",IF(AND(C491=C492,H491=H492,J491=J492,NN!AC494&gt;0),"",IF(AND(C492=C493,H492=DO490,NN!CW492&gt;0),'ZASOBY N'!AU491,'ZASOBY N'!AU491)))))))))</f>
        <v/>
      </c>
      <c r="Z492" s="225" t="str">
        <f t="shared" si="186"/>
        <v/>
      </c>
      <c r="AA492" s="227" t="str">
        <f t="shared" si="167"/>
        <v/>
      </c>
      <c r="AB492" s="400" t="str">
        <f t="shared" si="187"/>
        <v/>
      </c>
      <c r="AC492" s="228" t="str">
        <f t="shared" si="166"/>
        <v/>
      </c>
      <c r="AD492" s="222">
        <f>IF(B492="",0,IF(F492="",0,INDEX(POBRANIE_!$B$6:$F$101,MATCH('UPR BILANS N'!$F492,POBRANIE_!$A$6:$A$101,0),2)))</f>
        <v>0</v>
      </c>
      <c r="AE492" s="224">
        <f>IF(OR('ZASOBY N'!G491="",'ZASOBY N'!E491=""),0,IF(B492="",0,'ZASOBY N'!G491*'ZASOBY N'!E491))</f>
        <v>0</v>
      </c>
      <c r="AF492" s="225">
        <f>IF('ZASOBY N'!O491="",0,'ZASOBY N'!O491)</f>
        <v>0</v>
      </c>
      <c r="AG492" s="225">
        <f>IF('ZASOBY N'!Q491="",0,'ZASOBY N'!Q491)</f>
        <v>0</v>
      </c>
      <c r="AH492" s="225">
        <f>IF('ZASOBY N'!V491="",0,'ZASOBY N'!V491)</f>
        <v>0</v>
      </c>
      <c r="AI492" s="225">
        <f>IF('ZASOBY N'!AG491="",0,'ZASOBY N'!AG491)</f>
        <v>0</v>
      </c>
      <c r="AJ492" s="225">
        <f>IF(NN!P494="",0,IF(NN!P494="BRAK kol.7","BRAK BADAŃ",NN!P494))</f>
        <v>0</v>
      </c>
      <c r="AK492" s="225">
        <f>IF(NN!AC494="",0,IF(NN!AC494="BRAK kol.7","BRAK BADAŃ",NN!AC494))</f>
        <v>0</v>
      </c>
      <c r="BJ492" s="414" t="str">
        <f>IF(AND(BL492=1,BM492=1,SUMIF($C492:$C$525,$C492,$AK492:$AK$525)=$AK492),$AK492,IF($BO492&gt;0,$BO492,IF(AND(COUNTIF($C$11:$C491,$C492)&gt;=1,COUNTIF($D491:$D491,$D492)&gt;=1),"",IF(AND(SUMIF($C492:$C$525,$C492,$AK492:$AK$525)&gt;=$AK492,SUMIF($D492:$D$525,$D492,$AK492:$AK$525)&gt;=$AK492),SUMIF($C492:$C$525,$C492,$AK492:$AK$525),""))))</f>
        <v/>
      </c>
      <c r="BL492" s="409">
        <f>COUNTIFS('ZASOBY N'!$B491:$B$525,'ZASOBY N'!$B491,'ZASOBY N'!$C491:'ZASOBY N'!$C$525,'ZASOBY N'!$C491,'ZASOBY N'!$D491:'ZASOBY N'!$D$525,'ZASOBY N'!$D491,'ZASOBY N'!$H491:'ZASOBY N'!$H$525,'ZASOBY N'!$H491 )</f>
        <v>0</v>
      </c>
      <c r="BM492" s="410">
        <f>COUNTIFS('ZASOBY N'!$B$10:$B491,'ZASOBY N'!$B491,'ZASOBY N'!$C$10:'ZASOBY N'!$C491,'ZASOBY N'!$C491,'ZASOBY N'!$D$10:'ZASOBY N'!$D491,'ZASOBY N'!$D491,'ZASOBY N'!$H$10:'ZASOBY N'!$H491,'ZASOBY N'!$H491 )</f>
        <v>0</v>
      </c>
      <c r="BN492" s="411">
        <f t="shared" si="168"/>
        <v>0</v>
      </c>
      <c r="BO492" s="412">
        <f t="shared" si="169"/>
        <v>0</v>
      </c>
      <c r="BP492" s="94" t="str">
        <f t="shared" si="170"/>
        <v/>
      </c>
      <c r="BQ492" s="414" t="str">
        <f>IF(AND(BS492=1,BT492=1,SUMIF($C492:$C$525,$C492,$AJ492:$AJ$525)=$AJ492),$AJ492,IF($BV492&gt;0,$BV492,IF(AND(COUNTIF($C$11:$C491,$C492)&gt;=1,COUNTIF($D491:$D491,$D492)&gt;=1),"",IF(AND(SUMIF($C492:$C$525,$C492,$AJ492:$AJ$525)&gt;$AJ492,SUMIF($D492:$D$525,$D492,$AJ492:$AJ$525)&gt;$AJ492),SUMIF($C492:$C$525,$C492,$AJ492:$AJ$525),""))))</f>
        <v/>
      </c>
      <c r="BS492" s="409">
        <f>COUNTIFS('ZASOBY N'!$B491:$B$525,'ZASOBY N'!$B491,'ZASOBY N'!$C491:'ZASOBY N'!$C$525,'ZASOBY N'!$C491,'ZASOBY N'!$D491:'ZASOBY N'!$D$525,'ZASOBY N'!$D491,'ZASOBY N'!$H491:'ZASOBY N'!$H$525,'ZASOBY N'!$H491 )</f>
        <v>0</v>
      </c>
      <c r="BT492" s="410">
        <f>COUNTIFS('ZASOBY N'!$B$10:$B491,'ZASOBY N'!$B491,'ZASOBY N'!$C$10:'ZASOBY N'!$C491,'ZASOBY N'!$C491,'ZASOBY N'!$D$10:'ZASOBY N'!$D491,'ZASOBY N'!$D491,'ZASOBY N'!$H$10:'ZASOBY N'!$H491,'ZASOBY N'!$H491 )</f>
        <v>0</v>
      </c>
      <c r="BU492" s="411">
        <f t="shared" si="171"/>
        <v>0</v>
      </c>
      <c r="BV492" s="412">
        <f t="shared" si="172"/>
        <v>0</v>
      </c>
      <c r="BW492" s="94" t="s">
        <v>499</v>
      </c>
      <c r="BX492" s="414" t="str">
        <f>IF(AND(BZ492=1,CA492=1,SUMIF($C492:$C$525,$C492,$AI492:$AI$525)=$AI492),$AI492,IF($CC492&gt;0,$CC492,IF(AND(COUNTIF($C$11:$C491,$C492)&gt;=1,COUNTIF($D491:$D491,$D492)&gt;=1),"",IF(AND(SUMIF($C492:$C$525,$C492,$AI492:$AI$525)&gt;$AI492,SUMIF($D492:$D$525,$D492,$AI492:$AI$525)&gt;$IG492),_xlfn.AGGREGATE(14,4,$CB$11:$CB$31*($C$11:$C$31=$C492),1),""))))</f>
        <v/>
      </c>
      <c r="BZ492" s="409">
        <f>COUNTIFS('ZASOBY N'!$B491:$B$525,'ZASOBY N'!$B491,'ZASOBY N'!$C491:'ZASOBY N'!$C$525,'ZASOBY N'!$C491,'ZASOBY N'!$D491:'ZASOBY N'!$D$525,'ZASOBY N'!$D491,'ZASOBY N'!$H491:'ZASOBY N'!$H$525,'ZASOBY N'!$H491 )</f>
        <v>0</v>
      </c>
      <c r="CA492" s="410">
        <f>COUNTIFS('ZASOBY N'!$B$10:$B491,'ZASOBY N'!$B491,'ZASOBY N'!$C$10:'ZASOBY N'!$C491,'ZASOBY N'!$C491,'ZASOBY N'!$D$10:'ZASOBY N'!$D491,'ZASOBY N'!$D491,'ZASOBY N'!$H$10:'ZASOBY N'!$H491,'ZASOBY N'!$H491 )</f>
        <v>0</v>
      </c>
      <c r="CB492" s="411">
        <f t="shared" si="173"/>
        <v>0</v>
      </c>
      <c r="CC492" s="412">
        <f t="shared" si="174"/>
        <v>0</v>
      </c>
      <c r="CE492" s="414" t="str">
        <f>IF(AND(CG492=1,CH492=1,SUMIF($C492:$C$525,$C492,$AH492:$AH$525)=$AH492),$AH492,IF($CJ492&gt;0,$CJ492,IF(AND(COUNTIF($C$11:$C491,$C492)&gt;=1,COUNTIF($D491:$D491,$D492)&gt;=1),"",IF(AND(SUMIF($C492:$C$525,$C492,$AH492:$AH$525)&gt;$AH492,SUMIF($D492:$D$525,$D492,$AH492:$AH$525)&gt;$AH492),_xlfn.AGGREGATE(14,4,$CI$11:$CI$31*($C$11:$C$31=$C492),1),""))))</f>
        <v/>
      </c>
      <c r="CG492" s="409">
        <f>COUNTIFS('ZASOBY N'!$B491:$B$525,'ZASOBY N'!$B491,'ZASOBY N'!$C491:'ZASOBY N'!$C$525,'ZASOBY N'!$C491,'ZASOBY N'!$D491:'ZASOBY N'!$D$525,'ZASOBY N'!$D491,'ZASOBY N'!$H491:'ZASOBY N'!$H$525,'ZASOBY N'!$H491 )</f>
        <v>0</v>
      </c>
      <c r="CH492" s="410">
        <f>COUNTIFS('ZASOBY N'!$B$10:$B491,'ZASOBY N'!$B491,'ZASOBY N'!$C$10:'ZASOBY N'!$C491,'ZASOBY N'!$C491,'ZASOBY N'!$D$10:'ZASOBY N'!$D491,'ZASOBY N'!$D491,'ZASOBY N'!$H$10:'ZASOBY N'!$H491,'ZASOBY N'!$H491 )</f>
        <v>0</v>
      </c>
      <c r="CI492" s="411">
        <f t="shared" si="175"/>
        <v>0</v>
      </c>
      <c r="CJ492" s="412">
        <f t="shared" si="176"/>
        <v>0</v>
      </c>
      <c r="CL492" s="414" t="str">
        <f>IF(AND(CN492=1,CO492=1,SUMIF($C492:$C$525,$C492,$AG492:$AG$525)=$AG492),$AG492,IF($CQ492&gt;0,$CQ492,IF(AND(COUNTIF($C$11:$C491,$C492)&gt;=1,COUNTIF($D491:$D491,$D492)&gt;=1),"",IF(AND(SUMIF($C492:$C$525,$C492,$AG492:$AG$525)&gt;$AG492,SUMIF($D492:$D$525,$D492,$AG492:$AG$525)&gt;$AG492),_xlfn.AGGREGATE(14,4,$CP$11:$CP$31*($C$11:$C$31=$C492),1),""))))</f>
        <v/>
      </c>
      <c r="CN492" s="409">
        <f>COUNTIFS('ZASOBY N'!$B491:$B$525,'ZASOBY N'!$B491,'ZASOBY N'!$C491:'ZASOBY N'!$C$525,'ZASOBY N'!$C491,'ZASOBY N'!$D491:'ZASOBY N'!$D$525,'ZASOBY N'!$D491,'ZASOBY N'!$H491:'ZASOBY N'!$H$525,'ZASOBY N'!$H491 )</f>
        <v>0</v>
      </c>
      <c r="CO492" s="410">
        <f>COUNTIFS('ZASOBY N'!$B$10:$B491,'ZASOBY N'!$B491,'ZASOBY N'!$C$10:'ZASOBY N'!$C491,'ZASOBY N'!$C491,'ZASOBY N'!$D$10:'ZASOBY N'!$D491,'ZASOBY N'!$D491,'ZASOBY N'!$H$10:'ZASOBY N'!$H491,'ZASOBY N'!$H491 )</f>
        <v>0</v>
      </c>
      <c r="CP492" s="411">
        <f t="shared" si="177"/>
        <v>0</v>
      </c>
      <c r="CQ492" s="412">
        <f t="shared" si="178"/>
        <v>0</v>
      </c>
      <c r="CS492" s="414" t="str">
        <f>IF(AND(CU492=1,CV492=1,SUMIF($C492:$C$525,$C492,$AF492:$AF$525)=$AF492),$AF492,IF($CX492&gt;0,$CX492,IF(AND(COUNTIF($C$11:$C491,$C492)&gt;=1,COUNTIF($D491:$D491,$D492)&gt;=1),"",IF(AND(SUMIF($C492:$C$525,$C492,$AF492:$AF$525)&gt;$AF492,SUMIF($D492:$D$525,$D492,$AF492:$AF$525)&gt;$AF492),_xlfn.AGGREGATE(14,4,$CW$11:$CW$31*($C$11:$C$31=$C492),1),""))))</f>
        <v/>
      </c>
      <c r="CU492" s="409">
        <f>COUNTIFS('ZASOBY N'!$B491:$B$525,'ZASOBY N'!$B491,'ZASOBY N'!$C491:'ZASOBY N'!$C$525,'ZASOBY N'!$C491,'ZASOBY N'!$D491:'ZASOBY N'!$D$525,'ZASOBY N'!$D491,'ZASOBY N'!$H491:'ZASOBY N'!$H$525,'ZASOBY N'!$H491 )</f>
        <v>0</v>
      </c>
      <c r="CV492" s="410">
        <f>COUNTIFS('ZASOBY N'!$B$10:$B491,'ZASOBY N'!$B491,'ZASOBY N'!$C$10:'ZASOBY N'!$C491,'ZASOBY N'!$C491,'ZASOBY N'!$D$10:'ZASOBY N'!$D491,'ZASOBY N'!$D491,'ZASOBY N'!$H$10:'ZASOBY N'!$H491,'ZASOBY N'!$H491 )</f>
        <v>0</v>
      </c>
      <c r="CW492" s="411">
        <f t="shared" si="179"/>
        <v>0</v>
      </c>
      <c r="CX492" s="412">
        <f t="shared" si="180"/>
        <v>0</v>
      </c>
      <c r="CZ492" s="414" t="str">
        <f>IF(AND(DB492=1,DC492=1,SUMIF($C492:$C$525,$C492,$AE492:$AE$525)=$AE492),$AE492,IF($DE492&gt;0,$DE492,IF(AND(COUNTIF($C$11:$C491,$C492)&gt;=1,COUNTIF($D491:$D491,$D492)&gt;=1),"",IF(AND(SUMIF($C492:$C$525,$C492,$AE492:$AE$525)&gt;$AE492,SUMIF($D492:$D$525,$D492,$AE492:$AE$525)&gt;$AE492),_xlfn.AGGREGATE(14,4,$DD$11:$DD$31*($C$11:$C$31=$C492),1),""))))</f>
        <v/>
      </c>
      <c r="DB492" s="409">
        <f>COUNTIFS('ZASOBY N'!$B491:$B$525,'ZASOBY N'!$B491,'ZASOBY N'!$C491:'ZASOBY N'!$C$525,'ZASOBY N'!$C491,'ZASOBY N'!$D491:'ZASOBY N'!$D$525,'ZASOBY N'!$D491,'ZASOBY N'!$H491:'ZASOBY N'!$H$525,'ZASOBY N'!$H491 )</f>
        <v>0</v>
      </c>
      <c r="DC492" s="410">
        <f>COUNTIFS('ZASOBY N'!$B$10:$B491,'ZASOBY N'!$B491,'ZASOBY N'!$C$10:'ZASOBY N'!$C491,'ZASOBY N'!$C491,'ZASOBY N'!$D$10:'ZASOBY N'!$D491,'ZASOBY N'!$D491,'ZASOBY N'!$H$10:'ZASOBY N'!$H491,'ZASOBY N'!$H491 )</f>
        <v>0</v>
      </c>
      <c r="DD492" s="411">
        <f t="shared" si="181"/>
        <v>0</v>
      </c>
      <c r="DE492" s="412">
        <f t="shared" si="182"/>
        <v>0</v>
      </c>
      <c r="DF492" s="399" t="str">
        <f>IF(AND(DI492=1,DJ492=1,SUMIF($C492:$C$525,$C492,$AD492:$AD$525)=$AD492),$AD492,IF($DL492&gt;0,$DL492,IF(B492="","",IF(AND(COUNTIF($C$11:$C491,$C492)&gt;=1,COUNTIF($D491:$D491,$D492)&gt;=1,COUNTIF($Z489:$Z491,$C492)=0),"",IF(AND(COUNTIF($C$11:$C491,$C492)&gt;=1,COUNTIF($D491:$D491,$D492)&gt;=1),"UJĘTO WYŻEJ",IF(AND(SUMIF($C492:$C$525,$C492,$AD492:$AD$525)&gt;$AD492,SUMIF($D492:$D$525,$D492,$AD492:$AD$525)&gt;$AD492),_xlfn.AGGREGATE(14,4,$DK$11:$DK$31*($C$11:$C$31=$C492),1),""))))))</f>
        <v/>
      </c>
      <c r="DG492" s="414" t="str">
        <f>IF(AND(DI492=1,DJ492=1,SUMIF($C492:$C$525,$C492,$AD492:$AD$525)=$AD492),$AD492,IF($DL492&gt;0,$DL492,IF(AND(COUNTIF($C$11:$C491,$C492)&gt;=1,COUNTIF($D491:$D491,$D492)&gt;=1),"",IF(AND(SUMIF($C492:$C$525,$C492,$AD492:$AD$525)&gt;$AD492,SUMIF($D492:$D$525,$D492,$AD492:$AD$525)&gt;$AD492),_xlfn.AGGREGATE(14,4,$DK$11:$DK$31*($C$11:$C$31=$C492),1),""))))</f>
        <v/>
      </c>
      <c r="DI492" s="409">
        <f>COUNTIFS('ZASOBY N'!$B491:$B$525,'ZASOBY N'!$B491,'ZASOBY N'!$C491:'ZASOBY N'!$C$525,'ZASOBY N'!$C491,'ZASOBY N'!$D491:'ZASOBY N'!$D$525,'ZASOBY N'!$D491,'ZASOBY N'!$H491:'ZASOBY N'!$H$525,'ZASOBY N'!$H491 )</f>
        <v>0</v>
      </c>
      <c r="DJ492" s="410">
        <f>COUNTIFS('ZASOBY N'!$B$10:$B491,'ZASOBY N'!$B491,'ZASOBY N'!$C$10:'ZASOBY N'!$C491,'ZASOBY N'!$C491,'ZASOBY N'!$D$10:'ZASOBY N'!$D491,'ZASOBY N'!$D491,'ZASOBY N'!$H$10:'ZASOBY N'!$H491,'ZASOBY N'!$H491 )</f>
        <v>0</v>
      </c>
      <c r="DK492" s="411">
        <f t="shared" si="183"/>
        <v>0</v>
      </c>
      <c r="DL492" s="412">
        <f t="shared" si="184"/>
        <v>0</v>
      </c>
    </row>
    <row r="493" spans="1:116" ht="18.899999999999999" customHeight="1" x14ac:dyDescent="0.3">
      <c r="A493" s="219"/>
      <c r="B493" s="152" t="str">
        <f>IF('ZASOBY N'!A492="","",'ZASOBY N'!A492)</f>
        <v/>
      </c>
      <c r="C493" s="462" t="str">
        <f>IF('ZASOBY N'!C492="","",'ZASOBY N'!C492)</f>
        <v/>
      </c>
      <c r="D493" s="137" t="str">
        <f>IF('ZASOBY N'!B492="","",'ZASOBY N'!B492)</f>
        <v/>
      </c>
      <c r="E493" s="138"/>
      <c r="F493" s="356" t="str">
        <f>IF('ZASOBY N'!D492="","",'ZASOBY N'!D492)</f>
        <v/>
      </c>
      <c r="G493" s="220" t="str">
        <f>IF('ZASOBY N'!G492="","",'ZASOBY N'!G492)</f>
        <v/>
      </c>
      <c r="H493" s="221" t="str">
        <f>IF('ZASOBY N'!F492="","",'ZASOBY N'!F492)</f>
        <v/>
      </c>
      <c r="I493" s="221" t="str">
        <f>IF('ZASOBY N'!G492="","",'ZASOBY N'!G492)</f>
        <v/>
      </c>
      <c r="J493" s="221" t="str">
        <f>IF('ZASOBY N'!H492="","",'ZASOBY N'!H492)</f>
        <v/>
      </c>
      <c r="K493" s="214">
        <v>0</v>
      </c>
      <c r="L493" s="214">
        <v>0</v>
      </c>
      <c r="M493" s="214">
        <v>0</v>
      </c>
      <c r="N493" s="222" t="str">
        <f>IF('ZASOBY N'!BD492="x","",IF(W493="","",'ZASOBY N'!E492))</f>
        <v/>
      </c>
      <c r="O493" s="223">
        <v>0</v>
      </c>
      <c r="P493" s="223">
        <v>0</v>
      </c>
      <c r="Q493" s="226" t="str">
        <f>IF($N493="","",'UPR BILANS N'!G493*'UPR BILANS N'!N493)</f>
        <v/>
      </c>
      <c r="R493" s="225" t="str">
        <f>IF($N493="","",'ZASOBY N'!O492)</f>
        <v/>
      </c>
      <c r="S493" s="225" t="str">
        <f>IF($N493="","",IF('ZASOBY N'!Q492="",0,'ZASOBY N'!Q492))</f>
        <v/>
      </c>
      <c r="T493" s="225" t="str">
        <f>IF($N493="","",'ZASOBY N'!V492)</f>
        <v/>
      </c>
      <c r="U493" s="225" t="str">
        <f>IF($N493="","",IF('ZASOBY N'!AG492="",0,'ZASOBY N'!AG492))</f>
        <v/>
      </c>
      <c r="V493" s="225" t="str">
        <f>IF($N493="","",IF(NN!P495="",0,NN!P495))</f>
        <v/>
      </c>
      <c r="W493" s="225" t="str">
        <f t="shared" si="185"/>
        <v/>
      </c>
      <c r="X493" s="226" t="str">
        <f t="shared" si="165"/>
        <v/>
      </c>
      <c r="Y493" s="225" t="str">
        <f>IF('ZASOBY N'!AU492="","",IF(C493&lt;&gt;C492,'ZASOBY N'!AU492,IF(D493&lt;&gt;D492,'ZASOBY N'!AU492,IF(F493&lt;&gt;F492,'ZASOBY N'!AU492,IF(G493&lt;&gt;G492,'ZASOBY N'!AU492,IF(J493&lt;&gt;J492,'ZASOBY N'!AU492,IF(NN!AC495="","",IF(AND(C492=C493,H492=H493,J492=J493,NN!AC495&gt;0),"",IF(AND(C493=C494,H493=DO491,NN!CW493&gt;0),'ZASOBY N'!AU492,'ZASOBY N'!AU492)))))))))</f>
        <v/>
      </c>
      <c r="Z493" s="225" t="str">
        <f t="shared" si="186"/>
        <v/>
      </c>
      <c r="AA493" s="227" t="str">
        <f t="shared" si="167"/>
        <v/>
      </c>
      <c r="AB493" s="400" t="str">
        <f t="shared" si="187"/>
        <v/>
      </c>
      <c r="AC493" s="228" t="str">
        <f t="shared" si="166"/>
        <v/>
      </c>
      <c r="AD493" s="222">
        <f>IF(B493="",0,IF(F493="",0,INDEX(POBRANIE_!$B$6:$F$101,MATCH('UPR BILANS N'!$F493,POBRANIE_!$A$6:$A$101,0),2)))</f>
        <v>0</v>
      </c>
      <c r="AE493" s="224">
        <f>IF(OR('ZASOBY N'!G492="",'ZASOBY N'!E492=""),0,IF(B493="",0,'ZASOBY N'!G492*'ZASOBY N'!E492))</f>
        <v>0</v>
      </c>
      <c r="AF493" s="225">
        <f>IF('ZASOBY N'!O492="",0,'ZASOBY N'!O492)</f>
        <v>0</v>
      </c>
      <c r="AG493" s="225">
        <f>IF('ZASOBY N'!Q492="",0,'ZASOBY N'!Q492)</f>
        <v>0</v>
      </c>
      <c r="AH493" s="225">
        <f>IF('ZASOBY N'!V492="",0,'ZASOBY N'!V492)</f>
        <v>0</v>
      </c>
      <c r="AI493" s="225">
        <f>IF('ZASOBY N'!AG492="",0,'ZASOBY N'!AG492)</f>
        <v>0</v>
      </c>
      <c r="AJ493" s="225">
        <f>IF(NN!P495="",0,IF(NN!P495="BRAK kol.7","BRAK BADAŃ",NN!P495))</f>
        <v>0</v>
      </c>
      <c r="AK493" s="225">
        <f>IF(NN!AC495="",0,IF(NN!AC495="BRAK kol.7","BRAK BADAŃ",NN!AC495))</f>
        <v>0</v>
      </c>
      <c r="BJ493" s="414" t="str">
        <f>IF(AND(BL493=1,BM493=1,SUMIF($C493:$C$525,$C493,$AK493:$AK$525)=$AK493),$AK493,IF($BO493&gt;0,$BO493,IF(AND(COUNTIF($C$11:$C492,$C493)&gt;=1,COUNTIF($D492:$D492,$D493)&gt;=1),"",IF(AND(SUMIF($C493:$C$525,$C493,$AK493:$AK$525)&gt;=$AK493,SUMIF($D493:$D$525,$D493,$AK493:$AK$525)&gt;=$AK493),SUMIF($C493:$C$525,$C493,$AK493:$AK$525),""))))</f>
        <v/>
      </c>
      <c r="BL493" s="409">
        <f>COUNTIFS('ZASOBY N'!$B492:$B$525,'ZASOBY N'!$B492,'ZASOBY N'!$C492:'ZASOBY N'!$C$525,'ZASOBY N'!$C492,'ZASOBY N'!$D492:'ZASOBY N'!$D$525,'ZASOBY N'!$D492,'ZASOBY N'!$H492:'ZASOBY N'!$H$525,'ZASOBY N'!$H492 )</f>
        <v>0</v>
      </c>
      <c r="BM493" s="410">
        <f>COUNTIFS('ZASOBY N'!$B$10:$B492,'ZASOBY N'!$B492,'ZASOBY N'!$C$10:'ZASOBY N'!$C492,'ZASOBY N'!$C492,'ZASOBY N'!$D$10:'ZASOBY N'!$D492,'ZASOBY N'!$D492,'ZASOBY N'!$H$10:'ZASOBY N'!$H492,'ZASOBY N'!$H492 )</f>
        <v>0</v>
      </c>
      <c r="BN493" s="411">
        <f t="shared" si="168"/>
        <v>0</v>
      </c>
      <c r="BO493" s="412">
        <f t="shared" si="169"/>
        <v>0</v>
      </c>
      <c r="BP493" s="94" t="str">
        <f t="shared" si="170"/>
        <v/>
      </c>
      <c r="BQ493" s="414" t="str">
        <f>IF(AND(BS493=1,BT493=1,SUMIF($C493:$C$525,$C493,$AJ493:$AJ$525)=$AJ493),$AJ493,IF($BV493&gt;0,$BV493,IF(AND(COUNTIF($C$11:$C492,$C493)&gt;=1,COUNTIF($D492:$D492,$D493)&gt;=1),"",IF(AND(SUMIF($C493:$C$525,$C493,$AJ493:$AJ$525)&gt;$AJ493,SUMIF($D493:$D$525,$D493,$AJ493:$AJ$525)&gt;$AJ493),SUMIF($C493:$C$525,$C493,$AJ493:$AJ$525),""))))</f>
        <v/>
      </c>
      <c r="BS493" s="409">
        <f>COUNTIFS('ZASOBY N'!$B492:$B$525,'ZASOBY N'!$B492,'ZASOBY N'!$C492:'ZASOBY N'!$C$525,'ZASOBY N'!$C492,'ZASOBY N'!$D492:'ZASOBY N'!$D$525,'ZASOBY N'!$D492,'ZASOBY N'!$H492:'ZASOBY N'!$H$525,'ZASOBY N'!$H492 )</f>
        <v>0</v>
      </c>
      <c r="BT493" s="410">
        <f>COUNTIFS('ZASOBY N'!$B$10:$B492,'ZASOBY N'!$B492,'ZASOBY N'!$C$10:'ZASOBY N'!$C492,'ZASOBY N'!$C492,'ZASOBY N'!$D$10:'ZASOBY N'!$D492,'ZASOBY N'!$D492,'ZASOBY N'!$H$10:'ZASOBY N'!$H492,'ZASOBY N'!$H492 )</f>
        <v>0</v>
      </c>
      <c r="BU493" s="411">
        <f t="shared" si="171"/>
        <v>0</v>
      </c>
      <c r="BV493" s="412">
        <f t="shared" si="172"/>
        <v>0</v>
      </c>
      <c r="BW493" s="94" t="s">
        <v>499</v>
      </c>
      <c r="BX493" s="414" t="str">
        <f>IF(AND(BZ493=1,CA493=1,SUMIF($C493:$C$525,$C493,$AI493:$AI$525)=$AI493),$AI493,IF($CC493&gt;0,$CC493,IF(AND(COUNTIF($C$11:$C492,$C493)&gt;=1,COUNTIF($D492:$D492,$D493)&gt;=1),"",IF(AND(SUMIF($C493:$C$525,$C493,$AI493:$AI$525)&gt;$AI493,SUMIF($D493:$D$525,$D493,$AI493:$AI$525)&gt;$IG493),_xlfn.AGGREGATE(14,4,$CB$11:$CB$31*($C$11:$C$31=$C493),1),""))))</f>
        <v/>
      </c>
      <c r="BZ493" s="409">
        <f>COUNTIFS('ZASOBY N'!$B492:$B$525,'ZASOBY N'!$B492,'ZASOBY N'!$C492:'ZASOBY N'!$C$525,'ZASOBY N'!$C492,'ZASOBY N'!$D492:'ZASOBY N'!$D$525,'ZASOBY N'!$D492,'ZASOBY N'!$H492:'ZASOBY N'!$H$525,'ZASOBY N'!$H492 )</f>
        <v>0</v>
      </c>
      <c r="CA493" s="410">
        <f>COUNTIFS('ZASOBY N'!$B$10:$B492,'ZASOBY N'!$B492,'ZASOBY N'!$C$10:'ZASOBY N'!$C492,'ZASOBY N'!$C492,'ZASOBY N'!$D$10:'ZASOBY N'!$D492,'ZASOBY N'!$D492,'ZASOBY N'!$H$10:'ZASOBY N'!$H492,'ZASOBY N'!$H492 )</f>
        <v>0</v>
      </c>
      <c r="CB493" s="411">
        <f t="shared" si="173"/>
        <v>0</v>
      </c>
      <c r="CC493" s="412">
        <f t="shared" si="174"/>
        <v>0</v>
      </c>
      <c r="CE493" s="414" t="str">
        <f>IF(AND(CG493=1,CH493=1,SUMIF($C493:$C$525,$C493,$AH493:$AH$525)=$AH493),$AH493,IF($CJ493&gt;0,$CJ493,IF(AND(COUNTIF($C$11:$C492,$C493)&gt;=1,COUNTIF($D492:$D492,$D493)&gt;=1),"",IF(AND(SUMIF($C493:$C$525,$C493,$AH493:$AH$525)&gt;$AH493,SUMIF($D493:$D$525,$D493,$AH493:$AH$525)&gt;$AH493),_xlfn.AGGREGATE(14,4,$CI$11:$CI$31*($C$11:$C$31=$C493),1),""))))</f>
        <v/>
      </c>
      <c r="CG493" s="409">
        <f>COUNTIFS('ZASOBY N'!$B492:$B$525,'ZASOBY N'!$B492,'ZASOBY N'!$C492:'ZASOBY N'!$C$525,'ZASOBY N'!$C492,'ZASOBY N'!$D492:'ZASOBY N'!$D$525,'ZASOBY N'!$D492,'ZASOBY N'!$H492:'ZASOBY N'!$H$525,'ZASOBY N'!$H492 )</f>
        <v>0</v>
      </c>
      <c r="CH493" s="410">
        <f>COUNTIFS('ZASOBY N'!$B$10:$B492,'ZASOBY N'!$B492,'ZASOBY N'!$C$10:'ZASOBY N'!$C492,'ZASOBY N'!$C492,'ZASOBY N'!$D$10:'ZASOBY N'!$D492,'ZASOBY N'!$D492,'ZASOBY N'!$H$10:'ZASOBY N'!$H492,'ZASOBY N'!$H492 )</f>
        <v>0</v>
      </c>
      <c r="CI493" s="411">
        <f t="shared" si="175"/>
        <v>0</v>
      </c>
      <c r="CJ493" s="412">
        <f t="shared" si="176"/>
        <v>0</v>
      </c>
      <c r="CL493" s="414" t="str">
        <f>IF(AND(CN493=1,CO493=1,SUMIF($C493:$C$525,$C493,$AG493:$AG$525)=$AG493),$AG493,IF($CQ493&gt;0,$CQ493,IF(AND(COUNTIF($C$11:$C492,$C493)&gt;=1,COUNTIF($D492:$D492,$D493)&gt;=1),"",IF(AND(SUMIF($C493:$C$525,$C493,$AG493:$AG$525)&gt;$AG493,SUMIF($D493:$D$525,$D493,$AG493:$AG$525)&gt;$AG493),_xlfn.AGGREGATE(14,4,$CP$11:$CP$31*($C$11:$C$31=$C493),1),""))))</f>
        <v/>
      </c>
      <c r="CN493" s="409">
        <f>COUNTIFS('ZASOBY N'!$B492:$B$525,'ZASOBY N'!$B492,'ZASOBY N'!$C492:'ZASOBY N'!$C$525,'ZASOBY N'!$C492,'ZASOBY N'!$D492:'ZASOBY N'!$D$525,'ZASOBY N'!$D492,'ZASOBY N'!$H492:'ZASOBY N'!$H$525,'ZASOBY N'!$H492 )</f>
        <v>0</v>
      </c>
      <c r="CO493" s="410">
        <f>COUNTIFS('ZASOBY N'!$B$10:$B492,'ZASOBY N'!$B492,'ZASOBY N'!$C$10:'ZASOBY N'!$C492,'ZASOBY N'!$C492,'ZASOBY N'!$D$10:'ZASOBY N'!$D492,'ZASOBY N'!$D492,'ZASOBY N'!$H$10:'ZASOBY N'!$H492,'ZASOBY N'!$H492 )</f>
        <v>0</v>
      </c>
      <c r="CP493" s="411">
        <f t="shared" si="177"/>
        <v>0</v>
      </c>
      <c r="CQ493" s="412">
        <f t="shared" si="178"/>
        <v>0</v>
      </c>
      <c r="CS493" s="414" t="str">
        <f>IF(AND(CU493=1,CV493=1,SUMIF($C493:$C$525,$C493,$AF493:$AF$525)=$AF493),$AF493,IF($CX493&gt;0,$CX493,IF(AND(COUNTIF($C$11:$C492,$C493)&gt;=1,COUNTIF($D492:$D492,$D493)&gt;=1),"",IF(AND(SUMIF($C493:$C$525,$C493,$AF493:$AF$525)&gt;$AF493,SUMIF($D493:$D$525,$D493,$AF493:$AF$525)&gt;$AF493),_xlfn.AGGREGATE(14,4,$CW$11:$CW$31*($C$11:$C$31=$C493),1),""))))</f>
        <v/>
      </c>
      <c r="CU493" s="409">
        <f>COUNTIFS('ZASOBY N'!$B492:$B$525,'ZASOBY N'!$B492,'ZASOBY N'!$C492:'ZASOBY N'!$C$525,'ZASOBY N'!$C492,'ZASOBY N'!$D492:'ZASOBY N'!$D$525,'ZASOBY N'!$D492,'ZASOBY N'!$H492:'ZASOBY N'!$H$525,'ZASOBY N'!$H492 )</f>
        <v>0</v>
      </c>
      <c r="CV493" s="410">
        <f>COUNTIFS('ZASOBY N'!$B$10:$B492,'ZASOBY N'!$B492,'ZASOBY N'!$C$10:'ZASOBY N'!$C492,'ZASOBY N'!$C492,'ZASOBY N'!$D$10:'ZASOBY N'!$D492,'ZASOBY N'!$D492,'ZASOBY N'!$H$10:'ZASOBY N'!$H492,'ZASOBY N'!$H492 )</f>
        <v>0</v>
      </c>
      <c r="CW493" s="411">
        <f t="shared" si="179"/>
        <v>0</v>
      </c>
      <c r="CX493" s="412">
        <f t="shared" si="180"/>
        <v>0</v>
      </c>
      <c r="CZ493" s="414" t="str">
        <f>IF(AND(DB493=1,DC493=1,SUMIF($C493:$C$525,$C493,$AE493:$AE$525)=$AE493),$AE493,IF($DE493&gt;0,$DE493,IF(AND(COUNTIF($C$11:$C492,$C493)&gt;=1,COUNTIF($D492:$D492,$D493)&gt;=1),"",IF(AND(SUMIF($C493:$C$525,$C493,$AE493:$AE$525)&gt;$AE493,SUMIF($D493:$D$525,$D493,$AE493:$AE$525)&gt;$AE493),_xlfn.AGGREGATE(14,4,$DD$11:$DD$31*($C$11:$C$31=$C493),1),""))))</f>
        <v/>
      </c>
      <c r="DB493" s="409">
        <f>COUNTIFS('ZASOBY N'!$B492:$B$525,'ZASOBY N'!$B492,'ZASOBY N'!$C492:'ZASOBY N'!$C$525,'ZASOBY N'!$C492,'ZASOBY N'!$D492:'ZASOBY N'!$D$525,'ZASOBY N'!$D492,'ZASOBY N'!$H492:'ZASOBY N'!$H$525,'ZASOBY N'!$H492 )</f>
        <v>0</v>
      </c>
      <c r="DC493" s="410">
        <f>COUNTIFS('ZASOBY N'!$B$10:$B492,'ZASOBY N'!$B492,'ZASOBY N'!$C$10:'ZASOBY N'!$C492,'ZASOBY N'!$C492,'ZASOBY N'!$D$10:'ZASOBY N'!$D492,'ZASOBY N'!$D492,'ZASOBY N'!$H$10:'ZASOBY N'!$H492,'ZASOBY N'!$H492 )</f>
        <v>0</v>
      </c>
      <c r="DD493" s="411">
        <f t="shared" si="181"/>
        <v>0</v>
      </c>
      <c r="DE493" s="412">
        <f t="shared" si="182"/>
        <v>0</v>
      </c>
      <c r="DF493" s="399" t="str">
        <f>IF(AND(DI493=1,DJ493=1,SUMIF($C493:$C$525,$C493,$AD493:$AD$525)=$AD493),$AD493,IF($DL493&gt;0,$DL493,IF(B493="","",IF(AND(COUNTIF($C$11:$C492,$C493)&gt;=1,COUNTIF($D492:$D492,$D493)&gt;=1,COUNTIF($Z490:$Z492,$C493)=0),"",IF(AND(COUNTIF($C$11:$C492,$C493)&gt;=1,COUNTIF($D492:$D492,$D493)&gt;=1),"UJĘTO WYŻEJ",IF(AND(SUMIF($C493:$C$525,$C493,$AD493:$AD$525)&gt;$AD493,SUMIF($D493:$D$525,$D493,$AD493:$AD$525)&gt;$AD493),_xlfn.AGGREGATE(14,4,$DK$11:$DK$31*($C$11:$C$31=$C493),1),""))))))</f>
        <v/>
      </c>
      <c r="DG493" s="414" t="str">
        <f>IF(AND(DI493=1,DJ493=1,SUMIF($C493:$C$525,$C493,$AD493:$AD$525)=$AD493),$AD493,IF($DL493&gt;0,$DL493,IF(AND(COUNTIF($C$11:$C492,$C493)&gt;=1,COUNTIF($D492:$D492,$D493)&gt;=1),"",IF(AND(SUMIF($C493:$C$525,$C493,$AD493:$AD$525)&gt;$AD493,SUMIF($D493:$D$525,$D493,$AD493:$AD$525)&gt;$AD493),_xlfn.AGGREGATE(14,4,$DK$11:$DK$31*($C$11:$C$31=$C493),1),""))))</f>
        <v/>
      </c>
      <c r="DI493" s="409">
        <f>COUNTIFS('ZASOBY N'!$B492:$B$525,'ZASOBY N'!$B492,'ZASOBY N'!$C492:'ZASOBY N'!$C$525,'ZASOBY N'!$C492,'ZASOBY N'!$D492:'ZASOBY N'!$D$525,'ZASOBY N'!$D492,'ZASOBY N'!$H492:'ZASOBY N'!$H$525,'ZASOBY N'!$H492 )</f>
        <v>0</v>
      </c>
      <c r="DJ493" s="410">
        <f>COUNTIFS('ZASOBY N'!$B$10:$B492,'ZASOBY N'!$B492,'ZASOBY N'!$C$10:'ZASOBY N'!$C492,'ZASOBY N'!$C492,'ZASOBY N'!$D$10:'ZASOBY N'!$D492,'ZASOBY N'!$D492,'ZASOBY N'!$H$10:'ZASOBY N'!$H492,'ZASOBY N'!$H492 )</f>
        <v>0</v>
      </c>
      <c r="DK493" s="411">
        <f t="shared" si="183"/>
        <v>0</v>
      </c>
      <c r="DL493" s="412">
        <f t="shared" si="184"/>
        <v>0</v>
      </c>
    </row>
    <row r="494" spans="1:116" ht="18.899999999999999" customHeight="1" x14ac:dyDescent="0.3">
      <c r="A494" s="219"/>
      <c r="B494" s="152" t="str">
        <f>IF('ZASOBY N'!A493="","",'ZASOBY N'!A493)</f>
        <v/>
      </c>
      <c r="C494" s="462" t="str">
        <f>IF('ZASOBY N'!C493="","",'ZASOBY N'!C493)</f>
        <v/>
      </c>
      <c r="D494" s="137" t="str">
        <f>IF('ZASOBY N'!B493="","",'ZASOBY N'!B493)</f>
        <v/>
      </c>
      <c r="E494" s="138"/>
      <c r="F494" s="356" t="str">
        <f>IF('ZASOBY N'!D493="","",'ZASOBY N'!D493)</f>
        <v/>
      </c>
      <c r="G494" s="220" t="str">
        <f>IF('ZASOBY N'!G493="","",'ZASOBY N'!G493)</f>
        <v/>
      </c>
      <c r="H494" s="221" t="str">
        <f>IF('ZASOBY N'!F493="","",'ZASOBY N'!F493)</f>
        <v/>
      </c>
      <c r="I494" s="221" t="str">
        <f>IF('ZASOBY N'!G493="","",'ZASOBY N'!G493)</f>
        <v/>
      </c>
      <c r="J494" s="221" t="str">
        <f>IF('ZASOBY N'!H493="","",'ZASOBY N'!H493)</f>
        <v/>
      </c>
      <c r="K494" s="214">
        <v>0</v>
      </c>
      <c r="L494" s="214">
        <v>0</v>
      </c>
      <c r="M494" s="214">
        <v>0</v>
      </c>
      <c r="N494" s="222" t="str">
        <f>IF('ZASOBY N'!BD493="x","",IF(W494="","",'ZASOBY N'!E493))</f>
        <v/>
      </c>
      <c r="O494" s="223">
        <v>0</v>
      </c>
      <c r="P494" s="223">
        <v>0</v>
      </c>
      <c r="Q494" s="226" t="str">
        <f>IF($N494="","",'UPR BILANS N'!G494*'UPR BILANS N'!N494)</f>
        <v/>
      </c>
      <c r="R494" s="225" t="str">
        <f>IF($N494="","",'ZASOBY N'!O493)</f>
        <v/>
      </c>
      <c r="S494" s="225" t="str">
        <f>IF($N494="","",IF('ZASOBY N'!Q493="",0,'ZASOBY N'!Q493))</f>
        <v/>
      </c>
      <c r="T494" s="225" t="str">
        <f>IF($N494="","",'ZASOBY N'!V493)</f>
        <v/>
      </c>
      <c r="U494" s="225" t="str">
        <f>IF($N494="","",IF('ZASOBY N'!AG493="",0,'ZASOBY N'!AG493))</f>
        <v/>
      </c>
      <c r="V494" s="225" t="str">
        <f>IF($N494="","",IF(NN!P496="",0,NN!P496))</f>
        <v/>
      </c>
      <c r="W494" s="225" t="str">
        <f t="shared" si="185"/>
        <v/>
      </c>
      <c r="X494" s="226" t="str">
        <f t="shared" si="165"/>
        <v/>
      </c>
      <c r="Y494" s="225" t="str">
        <f>IF('ZASOBY N'!AU493="","",IF(C494&lt;&gt;C493,'ZASOBY N'!AU493,IF(D494&lt;&gt;D493,'ZASOBY N'!AU493,IF(F494&lt;&gt;F493,'ZASOBY N'!AU493,IF(G494&lt;&gt;G493,'ZASOBY N'!AU493,IF(J494&lt;&gt;J493,'ZASOBY N'!AU493,IF(NN!AC496="","",IF(AND(C493=C494,H493=H494,J493=J494,NN!AC496&gt;0),"",IF(AND(C494=C495,H494=DO492,NN!CW494&gt;0),'ZASOBY N'!AU493,'ZASOBY N'!AU493)))))))))</f>
        <v/>
      </c>
      <c r="Z494" s="225" t="str">
        <f t="shared" si="186"/>
        <v/>
      </c>
      <c r="AA494" s="227" t="str">
        <f t="shared" si="167"/>
        <v/>
      </c>
      <c r="AB494" s="400" t="str">
        <f t="shared" si="187"/>
        <v/>
      </c>
      <c r="AC494" s="228" t="str">
        <f t="shared" si="166"/>
        <v/>
      </c>
      <c r="AD494" s="222">
        <f>IF(B494="",0,IF(F494="",0,INDEX(POBRANIE_!$B$6:$F$101,MATCH('UPR BILANS N'!$F494,POBRANIE_!$A$6:$A$101,0),2)))</f>
        <v>0</v>
      </c>
      <c r="AE494" s="224">
        <f>IF(OR('ZASOBY N'!G493="",'ZASOBY N'!E493=""),0,IF(B494="",0,'ZASOBY N'!G493*'ZASOBY N'!E493))</f>
        <v>0</v>
      </c>
      <c r="AF494" s="225">
        <f>IF('ZASOBY N'!O493="",0,'ZASOBY N'!O493)</f>
        <v>0</v>
      </c>
      <c r="AG494" s="225">
        <f>IF('ZASOBY N'!Q493="",0,'ZASOBY N'!Q493)</f>
        <v>0</v>
      </c>
      <c r="AH494" s="225">
        <f>IF('ZASOBY N'!V493="",0,'ZASOBY N'!V493)</f>
        <v>0</v>
      </c>
      <c r="AI494" s="225">
        <f>IF('ZASOBY N'!AG493="",0,'ZASOBY N'!AG493)</f>
        <v>0</v>
      </c>
      <c r="AJ494" s="225">
        <f>IF(NN!P496="",0,IF(NN!P496="BRAK kol.7","BRAK BADAŃ",NN!P496))</f>
        <v>0</v>
      </c>
      <c r="AK494" s="225">
        <f>IF(NN!AC496="",0,IF(NN!AC496="BRAK kol.7","BRAK BADAŃ",NN!AC496))</f>
        <v>0</v>
      </c>
      <c r="BJ494" s="414" t="str">
        <f>IF(AND(BL494=1,BM494=1,SUMIF($C494:$C$525,$C494,$AK494:$AK$525)=$AK494),$AK494,IF($BO494&gt;0,$BO494,IF(AND(COUNTIF($C$11:$C493,$C494)&gt;=1,COUNTIF($D493:$D493,$D494)&gt;=1),"",IF(AND(SUMIF($C494:$C$525,$C494,$AK494:$AK$525)&gt;=$AK494,SUMIF($D494:$D$525,$D494,$AK494:$AK$525)&gt;=$AK494),SUMIF($C494:$C$525,$C494,$AK494:$AK$525),""))))</f>
        <v/>
      </c>
      <c r="BL494" s="409">
        <f>COUNTIFS('ZASOBY N'!$B493:$B$525,'ZASOBY N'!$B493,'ZASOBY N'!$C493:'ZASOBY N'!$C$525,'ZASOBY N'!$C493,'ZASOBY N'!$D493:'ZASOBY N'!$D$525,'ZASOBY N'!$D493,'ZASOBY N'!$H493:'ZASOBY N'!$H$525,'ZASOBY N'!$H493 )</f>
        <v>0</v>
      </c>
      <c r="BM494" s="410">
        <f>COUNTIFS('ZASOBY N'!$B$10:$B493,'ZASOBY N'!$B493,'ZASOBY N'!$C$10:'ZASOBY N'!$C493,'ZASOBY N'!$C493,'ZASOBY N'!$D$10:'ZASOBY N'!$D493,'ZASOBY N'!$D493,'ZASOBY N'!$H$10:'ZASOBY N'!$H493,'ZASOBY N'!$H493 )</f>
        <v>0</v>
      </c>
      <c r="BN494" s="411">
        <f t="shared" si="168"/>
        <v>0</v>
      </c>
      <c r="BO494" s="412">
        <f t="shared" si="169"/>
        <v>0</v>
      </c>
      <c r="BP494" s="94" t="str">
        <f t="shared" si="170"/>
        <v/>
      </c>
      <c r="BQ494" s="414" t="str">
        <f>IF(AND(BS494=1,BT494=1,SUMIF($C494:$C$525,$C494,$AJ494:$AJ$525)=$AJ494),$AJ494,IF($BV494&gt;0,$BV494,IF(AND(COUNTIF($C$11:$C493,$C494)&gt;=1,COUNTIF($D493:$D493,$D494)&gt;=1),"",IF(AND(SUMIF($C494:$C$525,$C494,$AJ494:$AJ$525)&gt;$AJ494,SUMIF($D494:$D$525,$D494,$AJ494:$AJ$525)&gt;$AJ494),SUMIF($C494:$C$525,$C494,$AJ494:$AJ$525),""))))</f>
        <v/>
      </c>
      <c r="BS494" s="409">
        <f>COUNTIFS('ZASOBY N'!$B493:$B$525,'ZASOBY N'!$B493,'ZASOBY N'!$C493:'ZASOBY N'!$C$525,'ZASOBY N'!$C493,'ZASOBY N'!$D493:'ZASOBY N'!$D$525,'ZASOBY N'!$D493,'ZASOBY N'!$H493:'ZASOBY N'!$H$525,'ZASOBY N'!$H493 )</f>
        <v>0</v>
      </c>
      <c r="BT494" s="410">
        <f>COUNTIFS('ZASOBY N'!$B$10:$B493,'ZASOBY N'!$B493,'ZASOBY N'!$C$10:'ZASOBY N'!$C493,'ZASOBY N'!$C493,'ZASOBY N'!$D$10:'ZASOBY N'!$D493,'ZASOBY N'!$D493,'ZASOBY N'!$H$10:'ZASOBY N'!$H493,'ZASOBY N'!$H493 )</f>
        <v>0</v>
      </c>
      <c r="BU494" s="411">
        <f t="shared" si="171"/>
        <v>0</v>
      </c>
      <c r="BV494" s="412">
        <f t="shared" si="172"/>
        <v>0</v>
      </c>
      <c r="BW494" s="94" t="s">
        <v>499</v>
      </c>
      <c r="BX494" s="414" t="str">
        <f>IF(AND(BZ494=1,CA494=1,SUMIF($C494:$C$525,$C494,$AI494:$AI$525)=$AI494),$AI494,IF($CC494&gt;0,$CC494,IF(AND(COUNTIF($C$11:$C493,$C494)&gt;=1,COUNTIF($D493:$D493,$D494)&gt;=1),"",IF(AND(SUMIF($C494:$C$525,$C494,$AI494:$AI$525)&gt;$AI494,SUMIF($D494:$D$525,$D494,$AI494:$AI$525)&gt;$IG494),_xlfn.AGGREGATE(14,4,$CB$11:$CB$31*($C$11:$C$31=$C494),1),""))))</f>
        <v/>
      </c>
      <c r="BZ494" s="409">
        <f>COUNTIFS('ZASOBY N'!$B493:$B$525,'ZASOBY N'!$B493,'ZASOBY N'!$C493:'ZASOBY N'!$C$525,'ZASOBY N'!$C493,'ZASOBY N'!$D493:'ZASOBY N'!$D$525,'ZASOBY N'!$D493,'ZASOBY N'!$H493:'ZASOBY N'!$H$525,'ZASOBY N'!$H493 )</f>
        <v>0</v>
      </c>
      <c r="CA494" s="410">
        <f>COUNTIFS('ZASOBY N'!$B$10:$B493,'ZASOBY N'!$B493,'ZASOBY N'!$C$10:'ZASOBY N'!$C493,'ZASOBY N'!$C493,'ZASOBY N'!$D$10:'ZASOBY N'!$D493,'ZASOBY N'!$D493,'ZASOBY N'!$H$10:'ZASOBY N'!$H493,'ZASOBY N'!$H493 )</f>
        <v>0</v>
      </c>
      <c r="CB494" s="411">
        <f t="shared" si="173"/>
        <v>0</v>
      </c>
      <c r="CC494" s="412">
        <f t="shared" si="174"/>
        <v>0</v>
      </c>
      <c r="CE494" s="414" t="str">
        <f>IF(AND(CG494=1,CH494=1,SUMIF($C494:$C$525,$C494,$AH494:$AH$525)=$AH494),$AH494,IF($CJ494&gt;0,$CJ494,IF(AND(COUNTIF($C$11:$C493,$C494)&gt;=1,COUNTIF($D493:$D493,$D494)&gt;=1),"",IF(AND(SUMIF($C494:$C$525,$C494,$AH494:$AH$525)&gt;$AH494,SUMIF($D494:$D$525,$D494,$AH494:$AH$525)&gt;$AH494),_xlfn.AGGREGATE(14,4,$CI$11:$CI$31*($C$11:$C$31=$C494),1),""))))</f>
        <v/>
      </c>
      <c r="CG494" s="409">
        <f>COUNTIFS('ZASOBY N'!$B493:$B$525,'ZASOBY N'!$B493,'ZASOBY N'!$C493:'ZASOBY N'!$C$525,'ZASOBY N'!$C493,'ZASOBY N'!$D493:'ZASOBY N'!$D$525,'ZASOBY N'!$D493,'ZASOBY N'!$H493:'ZASOBY N'!$H$525,'ZASOBY N'!$H493 )</f>
        <v>0</v>
      </c>
      <c r="CH494" s="410">
        <f>COUNTIFS('ZASOBY N'!$B$10:$B493,'ZASOBY N'!$B493,'ZASOBY N'!$C$10:'ZASOBY N'!$C493,'ZASOBY N'!$C493,'ZASOBY N'!$D$10:'ZASOBY N'!$D493,'ZASOBY N'!$D493,'ZASOBY N'!$H$10:'ZASOBY N'!$H493,'ZASOBY N'!$H493 )</f>
        <v>0</v>
      </c>
      <c r="CI494" s="411">
        <f t="shared" si="175"/>
        <v>0</v>
      </c>
      <c r="CJ494" s="412">
        <f t="shared" si="176"/>
        <v>0</v>
      </c>
      <c r="CL494" s="414" t="str">
        <f>IF(AND(CN494=1,CO494=1,SUMIF($C494:$C$525,$C494,$AG494:$AG$525)=$AG494),$AG494,IF($CQ494&gt;0,$CQ494,IF(AND(COUNTIF($C$11:$C493,$C494)&gt;=1,COUNTIF($D493:$D493,$D494)&gt;=1),"",IF(AND(SUMIF($C494:$C$525,$C494,$AG494:$AG$525)&gt;$AG494,SUMIF($D494:$D$525,$D494,$AG494:$AG$525)&gt;$AG494),_xlfn.AGGREGATE(14,4,$CP$11:$CP$31*($C$11:$C$31=$C494),1),""))))</f>
        <v/>
      </c>
      <c r="CN494" s="409">
        <f>COUNTIFS('ZASOBY N'!$B493:$B$525,'ZASOBY N'!$B493,'ZASOBY N'!$C493:'ZASOBY N'!$C$525,'ZASOBY N'!$C493,'ZASOBY N'!$D493:'ZASOBY N'!$D$525,'ZASOBY N'!$D493,'ZASOBY N'!$H493:'ZASOBY N'!$H$525,'ZASOBY N'!$H493 )</f>
        <v>0</v>
      </c>
      <c r="CO494" s="410">
        <f>COUNTIFS('ZASOBY N'!$B$10:$B493,'ZASOBY N'!$B493,'ZASOBY N'!$C$10:'ZASOBY N'!$C493,'ZASOBY N'!$C493,'ZASOBY N'!$D$10:'ZASOBY N'!$D493,'ZASOBY N'!$D493,'ZASOBY N'!$H$10:'ZASOBY N'!$H493,'ZASOBY N'!$H493 )</f>
        <v>0</v>
      </c>
      <c r="CP494" s="411">
        <f t="shared" si="177"/>
        <v>0</v>
      </c>
      <c r="CQ494" s="412">
        <f t="shared" si="178"/>
        <v>0</v>
      </c>
      <c r="CS494" s="414" t="str">
        <f>IF(AND(CU494=1,CV494=1,SUMIF($C494:$C$525,$C494,$AF494:$AF$525)=$AF494),$AF494,IF($CX494&gt;0,$CX494,IF(AND(COUNTIF($C$11:$C493,$C494)&gt;=1,COUNTIF($D493:$D493,$D494)&gt;=1),"",IF(AND(SUMIF($C494:$C$525,$C494,$AF494:$AF$525)&gt;$AF494,SUMIF($D494:$D$525,$D494,$AF494:$AF$525)&gt;$AF494),_xlfn.AGGREGATE(14,4,$CW$11:$CW$31*($C$11:$C$31=$C494),1),""))))</f>
        <v/>
      </c>
      <c r="CU494" s="409">
        <f>COUNTIFS('ZASOBY N'!$B493:$B$525,'ZASOBY N'!$B493,'ZASOBY N'!$C493:'ZASOBY N'!$C$525,'ZASOBY N'!$C493,'ZASOBY N'!$D493:'ZASOBY N'!$D$525,'ZASOBY N'!$D493,'ZASOBY N'!$H493:'ZASOBY N'!$H$525,'ZASOBY N'!$H493 )</f>
        <v>0</v>
      </c>
      <c r="CV494" s="410">
        <f>COUNTIFS('ZASOBY N'!$B$10:$B493,'ZASOBY N'!$B493,'ZASOBY N'!$C$10:'ZASOBY N'!$C493,'ZASOBY N'!$C493,'ZASOBY N'!$D$10:'ZASOBY N'!$D493,'ZASOBY N'!$D493,'ZASOBY N'!$H$10:'ZASOBY N'!$H493,'ZASOBY N'!$H493 )</f>
        <v>0</v>
      </c>
      <c r="CW494" s="411">
        <f t="shared" si="179"/>
        <v>0</v>
      </c>
      <c r="CX494" s="412">
        <f t="shared" si="180"/>
        <v>0</v>
      </c>
      <c r="CZ494" s="414" t="str">
        <f>IF(AND(DB494=1,DC494=1,SUMIF($C494:$C$525,$C494,$AE494:$AE$525)=$AE494),$AE494,IF($DE494&gt;0,$DE494,IF(AND(COUNTIF($C$11:$C493,$C494)&gt;=1,COUNTIF($D493:$D493,$D494)&gt;=1),"",IF(AND(SUMIF($C494:$C$525,$C494,$AE494:$AE$525)&gt;$AE494,SUMIF($D494:$D$525,$D494,$AE494:$AE$525)&gt;$AE494),_xlfn.AGGREGATE(14,4,$DD$11:$DD$31*($C$11:$C$31=$C494),1),""))))</f>
        <v/>
      </c>
      <c r="DB494" s="409">
        <f>COUNTIFS('ZASOBY N'!$B493:$B$525,'ZASOBY N'!$B493,'ZASOBY N'!$C493:'ZASOBY N'!$C$525,'ZASOBY N'!$C493,'ZASOBY N'!$D493:'ZASOBY N'!$D$525,'ZASOBY N'!$D493,'ZASOBY N'!$H493:'ZASOBY N'!$H$525,'ZASOBY N'!$H493 )</f>
        <v>0</v>
      </c>
      <c r="DC494" s="410">
        <f>COUNTIFS('ZASOBY N'!$B$10:$B493,'ZASOBY N'!$B493,'ZASOBY N'!$C$10:'ZASOBY N'!$C493,'ZASOBY N'!$C493,'ZASOBY N'!$D$10:'ZASOBY N'!$D493,'ZASOBY N'!$D493,'ZASOBY N'!$H$10:'ZASOBY N'!$H493,'ZASOBY N'!$H493 )</f>
        <v>0</v>
      </c>
      <c r="DD494" s="411">
        <f t="shared" si="181"/>
        <v>0</v>
      </c>
      <c r="DE494" s="412">
        <f t="shared" si="182"/>
        <v>0</v>
      </c>
      <c r="DF494" s="399" t="str">
        <f>IF(AND(DI494=1,DJ494=1,SUMIF($C494:$C$525,$C494,$AD494:$AD$525)=$AD494),$AD494,IF($DL494&gt;0,$DL494,IF(B494="","",IF(AND(COUNTIF($C$11:$C493,$C494)&gt;=1,COUNTIF($D493:$D493,$D494)&gt;=1,COUNTIF($Z491:$Z493,$C494)=0),"",IF(AND(COUNTIF($C$11:$C493,$C494)&gt;=1,COUNTIF($D493:$D493,$D494)&gt;=1),"UJĘTO WYŻEJ",IF(AND(SUMIF($C494:$C$525,$C494,$AD494:$AD$525)&gt;$AD494,SUMIF($D494:$D$525,$D494,$AD494:$AD$525)&gt;$AD494),_xlfn.AGGREGATE(14,4,$DK$11:$DK$31*($C$11:$C$31=$C494),1),""))))))</f>
        <v/>
      </c>
      <c r="DG494" s="414" t="str">
        <f>IF(AND(DI494=1,DJ494=1,SUMIF($C494:$C$525,$C494,$AD494:$AD$525)=$AD494),$AD494,IF($DL494&gt;0,$DL494,IF(AND(COUNTIF($C$11:$C493,$C494)&gt;=1,COUNTIF($D493:$D493,$D494)&gt;=1),"",IF(AND(SUMIF($C494:$C$525,$C494,$AD494:$AD$525)&gt;$AD494,SUMIF($D494:$D$525,$D494,$AD494:$AD$525)&gt;$AD494),_xlfn.AGGREGATE(14,4,$DK$11:$DK$31*($C$11:$C$31=$C494),1),""))))</f>
        <v/>
      </c>
      <c r="DI494" s="409">
        <f>COUNTIFS('ZASOBY N'!$B493:$B$525,'ZASOBY N'!$B493,'ZASOBY N'!$C493:'ZASOBY N'!$C$525,'ZASOBY N'!$C493,'ZASOBY N'!$D493:'ZASOBY N'!$D$525,'ZASOBY N'!$D493,'ZASOBY N'!$H493:'ZASOBY N'!$H$525,'ZASOBY N'!$H493 )</f>
        <v>0</v>
      </c>
      <c r="DJ494" s="410">
        <f>COUNTIFS('ZASOBY N'!$B$10:$B493,'ZASOBY N'!$B493,'ZASOBY N'!$C$10:'ZASOBY N'!$C493,'ZASOBY N'!$C493,'ZASOBY N'!$D$10:'ZASOBY N'!$D493,'ZASOBY N'!$D493,'ZASOBY N'!$H$10:'ZASOBY N'!$H493,'ZASOBY N'!$H493 )</f>
        <v>0</v>
      </c>
      <c r="DK494" s="411">
        <f t="shared" si="183"/>
        <v>0</v>
      </c>
      <c r="DL494" s="412">
        <f t="shared" si="184"/>
        <v>0</v>
      </c>
    </row>
    <row r="495" spans="1:116" ht="18.899999999999999" customHeight="1" x14ac:dyDescent="0.3">
      <c r="A495" s="219"/>
      <c r="B495" s="152" t="str">
        <f>IF('ZASOBY N'!A494="","",'ZASOBY N'!A494)</f>
        <v/>
      </c>
      <c r="C495" s="462" t="str">
        <f>IF('ZASOBY N'!C494="","",'ZASOBY N'!C494)</f>
        <v/>
      </c>
      <c r="D495" s="137" t="str">
        <f>IF('ZASOBY N'!B494="","",'ZASOBY N'!B494)</f>
        <v/>
      </c>
      <c r="E495" s="138"/>
      <c r="F495" s="356" t="str">
        <f>IF('ZASOBY N'!D494="","",'ZASOBY N'!D494)</f>
        <v/>
      </c>
      <c r="G495" s="220" t="str">
        <f>IF('ZASOBY N'!G494="","",'ZASOBY N'!G494)</f>
        <v/>
      </c>
      <c r="H495" s="221" t="str">
        <f>IF('ZASOBY N'!F494="","",'ZASOBY N'!F494)</f>
        <v/>
      </c>
      <c r="I495" s="221" t="str">
        <f>IF('ZASOBY N'!G494="","",'ZASOBY N'!G494)</f>
        <v/>
      </c>
      <c r="J495" s="221" t="str">
        <f>IF('ZASOBY N'!H494="","",'ZASOBY N'!H494)</f>
        <v/>
      </c>
      <c r="K495" s="214">
        <v>0</v>
      </c>
      <c r="L495" s="214">
        <v>0</v>
      </c>
      <c r="M495" s="214">
        <v>0</v>
      </c>
      <c r="N495" s="222" t="str">
        <f>IF('ZASOBY N'!BD494="x","",IF(W495="","",'ZASOBY N'!E494))</f>
        <v/>
      </c>
      <c r="O495" s="223">
        <v>0</v>
      </c>
      <c r="P495" s="223">
        <v>0</v>
      </c>
      <c r="Q495" s="226" t="str">
        <f>IF($N495="","",'UPR BILANS N'!G495*'UPR BILANS N'!N495)</f>
        <v/>
      </c>
      <c r="R495" s="225" t="str">
        <f>IF($N495="","",'ZASOBY N'!O494)</f>
        <v/>
      </c>
      <c r="S495" s="225" t="str">
        <f>IF($N495="","",IF('ZASOBY N'!Q494="",0,'ZASOBY N'!Q494))</f>
        <v/>
      </c>
      <c r="T495" s="225" t="str">
        <f>IF($N495="","",'ZASOBY N'!V494)</f>
        <v/>
      </c>
      <c r="U495" s="225" t="str">
        <f>IF($N495="","",IF('ZASOBY N'!AG494="",0,'ZASOBY N'!AG494))</f>
        <v/>
      </c>
      <c r="V495" s="225" t="str">
        <f>IF($N495="","",IF(NN!P497="",0,NN!P497))</f>
        <v/>
      </c>
      <c r="W495" s="225" t="str">
        <f t="shared" si="185"/>
        <v/>
      </c>
      <c r="X495" s="226" t="str">
        <f t="shared" si="165"/>
        <v/>
      </c>
      <c r="Y495" s="225" t="str">
        <f>IF('ZASOBY N'!AU494="","",IF(C495&lt;&gt;C494,'ZASOBY N'!AU494,IF(D495&lt;&gt;D494,'ZASOBY N'!AU494,IF(F495&lt;&gt;F494,'ZASOBY N'!AU494,IF(G495&lt;&gt;G494,'ZASOBY N'!AU494,IF(J495&lt;&gt;J494,'ZASOBY N'!AU494,IF(NN!AC497="","",IF(AND(C494=C495,H494=H495,J494=J495,NN!AC497&gt;0),"",IF(AND(C495=C496,H495=DO493,NN!CW495&gt;0),'ZASOBY N'!AU494,'ZASOBY N'!AU494)))))))))</f>
        <v/>
      </c>
      <c r="Z495" s="225" t="str">
        <f t="shared" si="186"/>
        <v/>
      </c>
      <c r="AA495" s="227" t="str">
        <f t="shared" si="167"/>
        <v/>
      </c>
      <c r="AB495" s="400" t="str">
        <f t="shared" si="187"/>
        <v/>
      </c>
      <c r="AC495" s="228" t="str">
        <f t="shared" si="166"/>
        <v/>
      </c>
      <c r="AD495" s="222">
        <f>IF(B495="",0,IF(F495="",0,INDEX(POBRANIE_!$B$6:$F$101,MATCH('UPR BILANS N'!$F495,POBRANIE_!$A$6:$A$101,0),2)))</f>
        <v>0</v>
      </c>
      <c r="AE495" s="224">
        <f>IF(OR('ZASOBY N'!G494="",'ZASOBY N'!E494=""),0,IF(B495="",0,'ZASOBY N'!G494*'ZASOBY N'!E494))</f>
        <v>0</v>
      </c>
      <c r="AF495" s="225">
        <f>IF('ZASOBY N'!O494="",0,'ZASOBY N'!O494)</f>
        <v>0</v>
      </c>
      <c r="AG495" s="225">
        <f>IF('ZASOBY N'!Q494="",0,'ZASOBY N'!Q494)</f>
        <v>0</v>
      </c>
      <c r="AH495" s="225">
        <f>IF('ZASOBY N'!V494="",0,'ZASOBY N'!V494)</f>
        <v>0</v>
      </c>
      <c r="AI495" s="225">
        <f>IF('ZASOBY N'!AG494="",0,'ZASOBY N'!AG494)</f>
        <v>0</v>
      </c>
      <c r="AJ495" s="225">
        <f>IF(NN!P497="",0,IF(NN!P497="BRAK kol.7","BRAK BADAŃ",NN!P497))</f>
        <v>0</v>
      </c>
      <c r="AK495" s="225">
        <f>IF(NN!AC497="",0,IF(NN!AC497="BRAK kol.7","BRAK BADAŃ",NN!AC497))</f>
        <v>0</v>
      </c>
      <c r="BJ495" s="414" t="str">
        <f>IF(AND(BL495=1,BM495=1,SUMIF($C495:$C$525,$C495,$AK495:$AK$525)=$AK495),$AK495,IF($BO495&gt;0,$BO495,IF(AND(COUNTIF($C$11:$C494,$C495)&gt;=1,COUNTIF($D494:$D494,$D495)&gt;=1),"",IF(AND(SUMIF($C495:$C$525,$C495,$AK495:$AK$525)&gt;=$AK495,SUMIF($D495:$D$525,$D495,$AK495:$AK$525)&gt;=$AK495),SUMIF($C495:$C$525,$C495,$AK495:$AK$525),""))))</f>
        <v/>
      </c>
      <c r="BL495" s="409">
        <f>COUNTIFS('ZASOBY N'!$B494:$B$525,'ZASOBY N'!$B494,'ZASOBY N'!$C494:'ZASOBY N'!$C$525,'ZASOBY N'!$C494,'ZASOBY N'!$D494:'ZASOBY N'!$D$525,'ZASOBY N'!$D494,'ZASOBY N'!$H494:'ZASOBY N'!$H$525,'ZASOBY N'!$H494 )</f>
        <v>0</v>
      </c>
      <c r="BM495" s="410">
        <f>COUNTIFS('ZASOBY N'!$B$10:$B494,'ZASOBY N'!$B494,'ZASOBY N'!$C$10:'ZASOBY N'!$C494,'ZASOBY N'!$C494,'ZASOBY N'!$D$10:'ZASOBY N'!$D494,'ZASOBY N'!$D494,'ZASOBY N'!$H$10:'ZASOBY N'!$H494,'ZASOBY N'!$H494 )</f>
        <v>0</v>
      </c>
      <c r="BN495" s="411">
        <f t="shared" si="168"/>
        <v>0</v>
      </c>
      <c r="BO495" s="412">
        <f t="shared" si="169"/>
        <v>0</v>
      </c>
      <c r="BP495" s="94" t="str">
        <f t="shared" si="170"/>
        <v/>
      </c>
      <c r="BQ495" s="414" t="str">
        <f>IF(AND(BS495=1,BT495=1,SUMIF($C495:$C$525,$C495,$AJ495:$AJ$525)=$AJ495),$AJ495,IF($BV495&gt;0,$BV495,IF(AND(COUNTIF($C$11:$C494,$C495)&gt;=1,COUNTIF($D494:$D494,$D495)&gt;=1),"",IF(AND(SUMIF($C495:$C$525,$C495,$AJ495:$AJ$525)&gt;$AJ495,SUMIF($D495:$D$525,$D495,$AJ495:$AJ$525)&gt;$AJ495),SUMIF($C495:$C$525,$C495,$AJ495:$AJ$525),""))))</f>
        <v/>
      </c>
      <c r="BS495" s="409">
        <f>COUNTIFS('ZASOBY N'!$B494:$B$525,'ZASOBY N'!$B494,'ZASOBY N'!$C494:'ZASOBY N'!$C$525,'ZASOBY N'!$C494,'ZASOBY N'!$D494:'ZASOBY N'!$D$525,'ZASOBY N'!$D494,'ZASOBY N'!$H494:'ZASOBY N'!$H$525,'ZASOBY N'!$H494 )</f>
        <v>0</v>
      </c>
      <c r="BT495" s="410">
        <f>COUNTIFS('ZASOBY N'!$B$10:$B494,'ZASOBY N'!$B494,'ZASOBY N'!$C$10:'ZASOBY N'!$C494,'ZASOBY N'!$C494,'ZASOBY N'!$D$10:'ZASOBY N'!$D494,'ZASOBY N'!$D494,'ZASOBY N'!$H$10:'ZASOBY N'!$H494,'ZASOBY N'!$H494 )</f>
        <v>0</v>
      </c>
      <c r="BU495" s="411">
        <f t="shared" si="171"/>
        <v>0</v>
      </c>
      <c r="BV495" s="412">
        <f t="shared" si="172"/>
        <v>0</v>
      </c>
      <c r="BW495" s="94" t="s">
        <v>499</v>
      </c>
      <c r="BX495" s="414" t="str">
        <f>IF(AND(BZ495=1,CA495=1,SUMIF($C495:$C$525,$C495,$AI495:$AI$525)=$AI495),$AI495,IF($CC495&gt;0,$CC495,IF(AND(COUNTIF($C$11:$C494,$C495)&gt;=1,COUNTIF($D494:$D494,$D495)&gt;=1),"",IF(AND(SUMIF($C495:$C$525,$C495,$AI495:$AI$525)&gt;$AI495,SUMIF($D495:$D$525,$D495,$AI495:$AI$525)&gt;$IG495),_xlfn.AGGREGATE(14,4,$CB$11:$CB$31*($C$11:$C$31=$C495),1),""))))</f>
        <v/>
      </c>
      <c r="BZ495" s="409">
        <f>COUNTIFS('ZASOBY N'!$B494:$B$525,'ZASOBY N'!$B494,'ZASOBY N'!$C494:'ZASOBY N'!$C$525,'ZASOBY N'!$C494,'ZASOBY N'!$D494:'ZASOBY N'!$D$525,'ZASOBY N'!$D494,'ZASOBY N'!$H494:'ZASOBY N'!$H$525,'ZASOBY N'!$H494 )</f>
        <v>0</v>
      </c>
      <c r="CA495" s="410">
        <f>COUNTIFS('ZASOBY N'!$B$10:$B494,'ZASOBY N'!$B494,'ZASOBY N'!$C$10:'ZASOBY N'!$C494,'ZASOBY N'!$C494,'ZASOBY N'!$D$10:'ZASOBY N'!$D494,'ZASOBY N'!$D494,'ZASOBY N'!$H$10:'ZASOBY N'!$H494,'ZASOBY N'!$H494 )</f>
        <v>0</v>
      </c>
      <c r="CB495" s="411">
        <f t="shared" si="173"/>
        <v>0</v>
      </c>
      <c r="CC495" s="412">
        <f t="shared" si="174"/>
        <v>0</v>
      </c>
      <c r="CE495" s="414" t="str">
        <f>IF(AND(CG495=1,CH495=1,SUMIF($C495:$C$525,$C495,$AH495:$AH$525)=$AH495),$AH495,IF($CJ495&gt;0,$CJ495,IF(AND(COUNTIF($C$11:$C494,$C495)&gt;=1,COUNTIF($D494:$D494,$D495)&gt;=1),"",IF(AND(SUMIF($C495:$C$525,$C495,$AH495:$AH$525)&gt;$AH495,SUMIF($D495:$D$525,$D495,$AH495:$AH$525)&gt;$AH495),_xlfn.AGGREGATE(14,4,$CI$11:$CI$31*($C$11:$C$31=$C495),1),""))))</f>
        <v/>
      </c>
      <c r="CG495" s="409">
        <f>COUNTIFS('ZASOBY N'!$B494:$B$525,'ZASOBY N'!$B494,'ZASOBY N'!$C494:'ZASOBY N'!$C$525,'ZASOBY N'!$C494,'ZASOBY N'!$D494:'ZASOBY N'!$D$525,'ZASOBY N'!$D494,'ZASOBY N'!$H494:'ZASOBY N'!$H$525,'ZASOBY N'!$H494 )</f>
        <v>0</v>
      </c>
      <c r="CH495" s="410">
        <f>COUNTIFS('ZASOBY N'!$B$10:$B494,'ZASOBY N'!$B494,'ZASOBY N'!$C$10:'ZASOBY N'!$C494,'ZASOBY N'!$C494,'ZASOBY N'!$D$10:'ZASOBY N'!$D494,'ZASOBY N'!$D494,'ZASOBY N'!$H$10:'ZASOBY N'!$H494,'ZASOBY N'!$H494 )</f>
        <v>0</v>
      </c>
      <c r="CI495" s="411">
        <f t="shared" si="175"/>
        <v>0</v>
      </c>
      <c r="CJ495" s="412">
        <f t="shared" si="176"/>
        <v>0</v>
      </c>
      <c r="CL495" s="414" t="str">
        <f>IF(AND(CN495=1,CO495=1,SUMIF($C495:$C$525,$C495,$AG495:$AG$525)=$AG495),$AG495,IF($CQ495&gt;0,$CQ495,IF(AND(COUNTIF($C$11:$C494,$C495)&gt;=1,COUNTIF($D494:$D494,$D495)&gt;=1),"",IF(AND(SUMIF($C495:$C$525,$C495,$AG495:$AG$525)&gt;$AG495,SUMIF($D495:$D$525,$D495,$AG495:$AG$525)&gt;$AG495),_xlfn.AGGREGATE(14,4,$CP$11:$CP$31*($C$11:$C$31=$C495),1),""))))</f>
        <v/>
      </c>
      <c r="CN495" s="409">
        <f>COUNTIFS('ZASOBY N'!$B494:$B$525,'ZASOBY N'!$B494,'ZASOBY N'!$C494:'ZASOBY N'!$C$525,'ZASOBY N'!$C494,'ZASOBY N'!$D494:'ZASOBY N'!$D$525,'ZASOBY N'!$D494,'ZASOBY N'!$H494:'ZASOBY N'!$H$525,'ZASOBY N'!$H494 )</f>
        <v>0</v>
      </c>
      <c r="CO495" s="410">
        <f>COUNTIFS('ZASOBY N'!$B$10:$B494,'ZASOBY N'!$B494,'ZASOBY N'!$C$10:'ZASOBY N'!$C494,'ZASOBY N'!$C494,'ZASOBY N'!$D$10:'ZASOBY N'!$D494,'ZASOBY N'!$D494,'ZASOBY N'!$H$10:'ZASOBY N'!$H494,'ZASOBY N'!$H494 )</f>
        <v>0</v>
      </c>
      <c r="CP495" s="411">
        <f t="shared" si="177"/>
        <v>0</v>
      </c>
      <c r="CQ495" s="412">
        <f t="shared" si="178"/>
        <v>0</v>
      </c>
      <c r="CS495" s="414" t="str">
        <f>IF(AND(CU495=1,CV495=1,SUMIF($C495:$C$525,$C495,$AF495:$AF$525)=$AF495),$AF495,IF($CX495&gt;0,$CX495,IF(AND(COUNTIF($C$11:$C494,$C495)&gt;=1,COUNTIF($D494:$D494,$D495)&gt;=1),"",IF(AND(SUMIF($C495:$C$525,$C495,$AF495:$AF$525)&gt;$AF495,SUMIF($D495:$D$525,$D495,$AF495:$AF$525)&gt;$AF495),_xlfn.AGGREGATE(14,4,$CW$11:$CW$31*($C$11:$C$31=$C495),1),""))))</f>
        <v/>
      </c>
      <c r="CU495" s="409">
        <f>COUNTIFS('ZASOBY N'!$B494:$B$525,'ZASOBY N'!$B494,'ZASOBY N'!$C494:'ZASOBY N'!$C$525,'ZASOBY N'!$C494,'ZASOBY N'!$D494:'ZASOBY N'!$D$525,'ZASOBY N'!$D494,'ZASOBY N'!$H494:'ZASOBY N'!$H$525,'ZASOBY N'!$H494 )</f>
        <v>0</v>
      </c>
      <c r="CV495" s="410">
        <f>COUNTIFS('ZASOBY N'!$B$10:$B494,'ZASOBY N'!$B494,'ZASOBY N'!$C$10:'ZASOBY N'!$C494,'ZASOBY N'!$C494,'ZASOBY N'!$D$10:'ZASOBY N'!$D494,'ZASOBY N'!$D494,'ZASOBY N'!$H$10:'ZASOBY N'!$H494,'ZASOBY N'!$H494 )</f>
        <v>0</v>
      </c>
      <c r="CW495" s="411">
        <f t="shared" si="179"/>
        <v>0</v>
      </c>
      <c r="CX495" s="412">
        <f t="shared" si="180"/>
        <v>0</v>
      </c>
      <c r="CZ495" s="414" t="str">
        <f>IF(AND(DB495=1,DC495=1,SUMIF($C495:$C$525,$C495,$AE495:$AE$525)=$AE495),$AE495,IF($DE495&gt;0,$DE495,IF(AND(COUNTIF($C$11:$C494,$C495)&gt;=1,COUNTIF($D494:$D494,$D495)&gt;=1),"",IF(AND(SUMIF($C495:$C$525,$C495,$AE495:$AE$525)&gt;$AE495,SUMIF($D495:$D$525,$D495,$AE495:$AE$525)&gt;$AE495),_xlfn.AGGREGATE(14,4,$DD$11:$DD$31*($C$11:$C$31=$C495),1),""))))</f>
        <v/>
      </c>
      <c r="DB495" s="409">
        <f>COUNTIFS('ZASOBY N'!$B494:$B$525,'ZASOBY N'!$B494,'ZASOBY N'!$C494:'ZASOBY N'!$C$525,'ZASOBY N'!$C494,'ZASOBY N'!$D494:'ZASOBY N'!$D$525,'ZASOBY N'!$D494,'ZASOBY N'!$H494:'ZASOBY N'!$H$525,'ZASOBY N'!$H494 )</f>
        <v>0</v>
      </c>
      <c r="DC495" s="410">
        <f>COUNTIFS('ZASOBY N'!$B$10:$B494,'ZASOBY N'!$B494,'ZASOBY N'!$C$10:'ZASOBY N'!$C494,'ZASOBY N'!$C494,'ZASOBY N'!$D$10:'ZASOBY N'!$D494,'ZASOBY N'!$D494,'ZASOBY N'!$H$10:'ZASOBY N'!$H494,'ZASOBY N'!$H494 )</f>
        <v>0</v>
      </c>
      <c r="DD495" s="411">
        <f t="shared" si="181"/>
        <v>0</v>
      </c>
      <c r="DE495" s="412">
        <f t="shared" si="182"/>
        <v>0</v>
      </c>
      <c r="DF495" s="399" t="str">
        <f>IF(AND(DI495=1,DJ495=1,SUMIF($C495:$C$525,$C495,$AD495:$AD$525)=$AD495),$AD495,IF($DL495&gt;0,$DL495,IF(B495="","",IF(AND(COUNTIF($C$11:$C494,$C495)&gt;=1,COUNTIF($D494:$D494,$D495)&gt;=1,COUNTIF($Z492:$Z494,$C495)=0),"",IF(AND(COUNTIF($C$11:$C494,$C495)&gt;=1,COUNTIF($D494:$D494,$D495)&gt;=1),"UJĘTO WYŻEJ",IF(AND(SUMIF($C495:$C$525,$C495,$AD495:$AD$525)&gt;$AD495,SUMIF($D495:$D$525,$D495,$AD495:$AD$525)&gt;$AD495),_xlfn.AGGREGATE(14,4,$DK$11:$DK$31*($C$11:$C$31=$C495),1),""))))))</f>
        <v/>
      </c>
      <c r="DG495" s="414" t="str">
        <f>IF(AND(DI495=1,DJ495=1,SUMIF($C495:$C$525,$C495,$AD495:$AD$525)=$AD495),$AD495,IF($DL495&gt;0,$DL495,IF(AND(COUNTIF($C$11:$C494,$C495)&gt;=1,COUNTIF($D494:$D494,$D495)&gt;=1),"",IF(AND(SUMIF($C495:$C$525,$C495,$AD495:$AD$525)&gt;$AD495,SUMIF($D495:$D$525,$D495,$AD495:$AD$525)&gt;$AD495),_xlfn.AGGREGATE(14,4,$DK$11:$DK$31*($C$11:$C$31=$C495),1),""))))</f>
        <v/>
      </c>
      <c r="DI495" s="409">
        <f>COUNTIFS('ZASOBY N'!$B494:$B$525,'ZASOBY N'!$B494,'ZASOBY N'!$C494:'ZASOBY N'!$C$525,'ZASOBY N'!$C494,'ZASOBY N'!$D494:'ZASOBY N'!$D$525,'ZASOBY N'!$D494,'ZASOBY N'!$H494:'ZASOBY N'!$H$525,'ZASOBY N'!$H494 )</f>
        <v>0</v>
      </c>
      <c r="DJ495" s="410">
        <f>COUNTIFS('ZASOBY N'!$B$10:$B494,'ZASOBY N'!$B494,'ZASOBY N'!$C$10:'ZASOBY N'!$C494,'ZASOBY N'!$C494,'ZASOBY N'!$D$10:'ZASOBY N'!$D494,'ZASOBY N'!$D494,'ZASOBY N'!$H$10:'ZASOBY N'!$H494,'ZASOBY N'!$H494 )</f>
        <v>0</v>
      </c>
      <c r="DK495" s="411">
        <f t="shared" si="183"/>
        <v>0</v>
      </c>
      <c r="DL495" s="412">
        <f t="shared" si="184"/>
        <v>0</v>
      </c>
    </row>
    <row r="496" spans="1:116" ht="18.899999999999999" customHeight="1" x14ac:dyDescent="0.3">
      <c r="A496" s="219"/>
      <c r="B496" s="152" t="str">
        <f>IF('ZASOBY N'!A495="","",'ZASOBY N'!A495)</f>
        <v/>
      </c>
      <c r="C496" s="462" t="str">
        <f>IF('ZASOBY N'!C495="","",'ZASOBY N'!C495)</f>
        <v/>
      </c>
      <c r="D496" s="137" t="str">
        <f>IF('ZASOBY N'!B495="","",'ZASOBY N'!B495)</f>
        <v/>
      </c>
      <c r="E496" s="138"/>
      <c r="F496" s="356" t="str">
        <f>IF('ZASOBY N'!D495="","",'ZASOBY N'!D495)</f>
        <v/>
      </c>
      <c r="G496" s="220" t="str">
        <f>IF('ZASOBY N'!G495="","",'ZASOBY N'!G495)</f>
        <v/>
      </c>
      <c r="H496" s="221" t="str">
        <f>IF('ZASOBY N'!F495="","",'ZASOBY N'!F495)</f>
        <v/>
      </c>
      <c r="I496" s="221" t="str">
        <f>IF('ZASOBY N'!G495="","",'ZASOBY N'!G495)</f>
        <v/>
      </c>
      <c r="J496" s="221" t="str">
        <f>IF('ZASOBY N'!H495="","",'ZASOBY N'!H495)</f>
        <v/>
      </c>
      <c r="K496" s="214">
        <v>0</v>
      </c>
      <c r="L496" s="214">
        <v>0</v>
      </c>
      <c r="M496" s="214">
        <v>0</v>
      </c>
      <c r="N496" s="222" t="str">
        <f>IF('ZASOBY N'!BD495="x","",IF(W496="","",'ZASOBY N'!E495))</f>
        <v/>
      </c>
      <c r="O496" s="223">
        <v>0</v>
      </c>
      <c r="P496" s="223">
        <v>0</v>
      </c>
      <c r="Q496" s="226" t="str">
        <f>IF($N496="","",'UPR BILANS N'!G496*'UPR BILANS N'!N496)</f>
        <v/>
      </c>
      <c r="R496" s="225" t="str">
        <f>IF($N496="","",'ZASOBY N'!O495)</f>
        <v/>
      </c>
      <c r="S496" s="225" t="str">
        <f>IF($N496="","",IF('ZASOBY N'!Q495="",0,'ZASOBY N'!Q495))</f>
        <v/>
      </c>
      <c r="T496" s="225" t="str">
        <f>IF($N496="","",'ZASOBY N'!V495)</f>
        <v/>
      </c>
      <c r="U496" s="225" t="str">
        <f>IF($N496="","",IF('ZASOBY N'!AG495="",0,'ZASOBY N'!AG495))</f>
        <v/>
      </c>
      <c r="V496" s="225" t="str">
        <f>IF($N496="","",IF(NN!P498="",0,NN!P498))</f>
        <v/>
      </c>
      <c r="W496" s="225" t="str">
        <f t="shared" si="185"/>
        <v/>
      </c>
      <c r="X496" s="226" t="str">
        <f t="shared" si="165"/>
        <v/>
      </c>
      <c r="Y496" s="225" t="str">
        <f>IF('ZASOBY N'!AU495="","",IF(C496&lt;&gt;C495,'ZASOBY N'!AU495,IF(D496&lt;&gt;D495,'ZASOBY N'!AU495,IF(F496&lt;&gt;F495,'ZASOBY N'!AU495,IF(G496&lt;&gt;G495,'ZASOBY N'!AU495,IF(J496&lt;&gt;J495,'ZASOBY N'!AU495,IF(NN!AC498="","",IF(AND(C495=C496,H495=H496,J495=J496,NN!AC498&gt;0),"",IF(AND(C496=C497,H496=DO494,NN!CW496&gt;0),'ZASOBY N'!AU495,'ZASOBY N'!AU495)))))))))</f>
        <v/>
      </c>
      <c r="Z496" s="225" t="str">
        <f t="shared" si="186"/>
        <v/>
      </c>
      <c r="AA496" s="227" t="str">
        <f t="shared" si="167"/>
        <v/>
      </c>
      <c r="AB496" s="400" t="str">
        <f t="shared" si="187"/>
        <v/>
      </c>
      <c r="AC496" s="228" t="str">
        <f t="shared" si="166"/>
        <v/>
      </c>
      <c r="AD496" s="222">
        <f>IF(B496="",0,IF(F496="",0,INDEX(POBRANIE_!$B$6:$F$101,MATCH('UPR BILANS N'!$F496,POBRANIE_!$A$6:$A$101,0),2)))</f>
        <v>0</v>
      </c>
      <c r="AE496" s="224">
        <f>IF(OR('ZASOBY N'!G495="",'ZASOBY N'!E495=""),0,IF(B496="",0,'ZASOBY N'!G495*'ZASOBY N'!E495))</f>
        <v>0</v>
      </c>
      <c r="AF496" s="225">
        <f>IF('ZASOBY N'!O495="",0,'ZASOBY N'!O495)</f>
        <v>0</v>
      </c>
      <c r="AG496" s="225">
        <f>IF('ZASOBY N'!Q495="",0,'ZASOBY N'!Q495)</f>
        <v>0</v>
      </c>
      <c r="AH496" s="225">
        <f>IF('ZASOBY N'!V495="",0,'ZASOBY N'!V495)</f>
        <v>0</v>
      </c>
      <c r="AI496" s="225">
        <f>IF('ZASOBY N'!AG495="",0,'ZASOBY N'!AG495)</f>
        <v>0</v>
      </c>
      <c r="AJ496" s="225">
        <f>IF(NN!P498="",0,IF(NN!P498="BRAK kol.7","BRAK BADAŃ",NN!P498))</f>
        <v>0</v>
      </c>
      <c r="AK496" s="225">
        <f>IF(NN!AC498="",0,IF(NN!AC498="BRAK kol.7","BRAK BADAŃ",NN!AC498))</f>
        <v>0</v>
      </c>
      <c r="BJ496" s="414" t="str">
        <f>IF(AND(BL496=1,BM496=1,SUMIF($C496:$C$525,$C496,$AK496:$AK$525)=$AK496),$AK496,IF($BO496&gt;0,$BO496,IF(AND(COUNTIF($C$11:$C495,$C496)&gt;=1,COUNTIF($D495:$D495,$D496)&gt;=1),"",IF(AND(SUMIF($C496:$C$525,$C496,$AK496:$AK$525)&gt;=$AK496,SUMIF($D496:$D$525,$D496,$AK496:$AK$525)&gt;=$AK496),SUMIF($C496:$C$525,$C496,$AK496:$AK$525),""))))</f>
        <v/>
      </c>
      <c r="BL496" s="409">
        <f>COUNTIFS('ZASOBY N'!$B495:$B$525,'ZASOBY N'!$B495,'ZASOBY N'!$C495:'ZASOBY N'!$C$525,'ZASOBY N'!$C495,'ZASOBY N'!$D495:'ZASOBY N'!$D$525,'ZASOBY N'!$D495,'ZASOBY N'!$H495:'ZASOBY N'!$H$525,'ZASOBY N'!$H495 )</f>
        <v>0</v>
      </c>
      <c r="BM496" s="410">
        <f>COUNTIFS('ZASOBY N'!$B$10:$B495,'ZASOBY N'!$B495,'ZASOBY N'!$C$10:'ZASOBY N'!$C495,'ZASOBY N'!$C495,'ZASOBY N'!$D$10:'ZASOBY N'!$D495,'ZASOBY N'!$D495,'ZASOBY N'!$H$10:'ZASOBY N'!$H495,'ZASOBY N'!$H495 )</f>
        <v>0</v>
      </c>
      <c r="BN496" s="411">
        <f t="shared" si="168"/>
        <v>0</v>
      </c>
      <c r="BO496" s="412">
        <f t="shared" si="169"/>
        <v>0</v>
      </c>
      <c r="BP496" s="94" t="str">
        <f t="shared" si="170"/>
        <v/>
      </c>
      <c r="BQ496" s="414" t="str">
        <f>IF(AND(BS496=1,BT496=1,SUMIF($C496:$C$525,$C496,$AJ496:$AJ$525)=$AJ496),$AJ496,IF($BV496&gt;0,$BV496,IF(AND(COUNTIF($C$11:$C495,$C496)&gt;=1,COUNTIF($D495:$D495,$D496)&gt;=1),"",IF(AND(SUMIF($C496:$C$525,$C496,$AJ496:$AJ$525)&gt;$AJ496,SUMIF($D496:$D$525,$D496,$AJ496:$AJ$525)&gt;$AJ496),SUMIF($C496:$C$525,$C496,$AJ496:$AJ$525),""))))</f>
        <v/>
      </c>
      <c r="BS496" s="409">
        <f>COUNTIFS('ZASOBY N'!$B495:$B$525,'ZASOBY N'!$B495,'ZASOBY N'!$C495:'ZASOBY N'!$C$525,'ZASOBY N'!$C495,'ZASOBY N'!$D495:'ZASOBY N'!$D$525,'ZASOBY N'!$D495,'ZASOBY N'!$H495:'ZASOBY N'!$H$525,'ZASOBY N'!$H495 )</f>
        <v>0</v>
      </c>
      <c r="BT496" s="410">
        <f>COUNTIFS('ZASOBY N'!$B$10:$B495,'ZASOBY N'!$B495,'ZASOBY N'!$C$10:'ZASOBY N'!$C495,'ZASOBY N'!$C495,'ZASOBY N'!$D$10:'ZASOBY N'!$D495,'ZASOBY N'!$D495,'ZASOBY N'!$H$10:'ZASOBY N'!$H495,'ZASOBY N'!$H495 )</f>
        <v>0</v>
      </c>
      <c r="BU496" s="411">
        <f t="shared" si="171"/>
        <v>0</v>
      </c>
      <c r="BV496" s="412">
        <f t="shared" si="172"/>
        <v>0</v>
      </c>
      <c r="BW496" s="94" t="s">
        <v>499</v>
      </c>
      <c r="BX496" s="414" t="str">
        <f>IF(AND(BZ496=1,CA496=1,SUMIF($C496:$C$525,$C496,$AI496:$AI$525)=$AI496),$AI496,IF($CC496&gt;0,$CC496,IF(AND(COUNTIF($C$11:$C495,$C496)&gt;=1,COUNTIF($D495:$D495,$D496)&gt;=1),"",IF(AND(SUMIF($C496:$C$525,$C496,$AI496:$AI$525)&gt;$AI496,SUMIF($D496:$D$525,$D496,$AI496:$AI$525)&gt;$IG496),_xlfn.AGGREGATE(14,4,$CB$11:$CB$31*($C$11:$C$31=$C496),1),""))))</f>
        <v/>
      </c>
      <c r="BZ496" s="409">
        <f>COUNTIFS('ZASOBY N'!$B495:$B$525,'ZASOBY N'!$B495,'ZASOBY N'!$C495:'ZASOBY N'!$C$525,'ZASOBY N'!$C495,'ZASOBY N'!$D495:'ZASOBY N'!$D$525,'ZASOBY N'!$D495,'ZASOBY N'!$H495:'ZASOBY N'!$H$525,'ZASOBY N'!$H495 )</f>
        <v>0</v>
      </c>
      <c r="CA496" s="410">
        <f>COUNTIFS('ZASOBY N'!$B$10:$B495,'ZASOBY N'!$B495,'ZASOBY N'!$C$10:'ZASOBY N'!$C495,'ZASOBY N'!$C495,'ZASOBY N'!$D$10:'ZASOBY N'!$D495,'ZASOBY N'!$D495,'ZASOBY N'!$H$10:'ZASOBY N'!$H495,'ZASOBY N'!$H495 )</f>
        <v>0</v>
      </c>
      <c r="CB496" s="411">
        <f t="shared" si="173"/>
        <v>0</v>
      </c>
      <c r="CC496" s="412">
        <f t="shared" si="174"/>
        <v>0</v>
      </c>
      <c r="CE496" s="414" t="str">
        <f>IF(AND(CG496=1,CH496=1,SUMIF($C496:$C$525,$C496,$AH496:$AH$525)=$AH496),$AH496,IF($CJ496&gt;0,$CJ496,IF(AND(COUNTIF($C$11:$C495,$C496)&gt;=1,COUNTIF($D495:$D495,$D496)&gt;=1),"",IF(AND(SUMIF($C496:$C$525,$C496,$AH496:$AH$525)&gt;$AH496,SUMIF($D496:$D$525,$D496,$AH496:$AH$525)&gt;$AH496),_xlfn.AGGREGATE(14,4,$CI$11:$CI$31*($C$11:$C$31=$C496),1),""))))</f>
        <v/>
      </c>
      <c r="CG496" s="409">
        <f>COUNTIFS('ZASOBY N'!$B495:$B$525,'ZASOBY N'!$B495,'ZASOBY N'!$C495:'ZASOBY N'!$C$525,'ZASOBY N'!$C495,'ZASOBY N'!$D495:'ZASOBY N'!$D$525,'ZASOBY N'!$D495,'ZASOBY N'!$H495:'ZASOBY N'!$H$525,'ZASOBY N'!$H495 )</f>
        <v>0</v>
      </c>
      <c r="CH496" s="410">
        <f>COUNTIFS('ZASOBY N'!$B$10:$B495,'ZASOBY N'!$B495,'ZASOBY N'!$C$10:'ZASOBY N'!$C495,'ZASOBY N'!$C495,'ZASOBY N'!$D$10:'ZASOBY N'!$D495,'ZASOBY N'!$D495,'ZASOBY N'!$H$10:'ZASOBY N'!$H495,'ZASOBY N'!$H495 )</f>
        <v>0</v>
      </c>
      <c r="CI496" s="411">
        <f t="shared" si="175"/>
        <v>0</v>
      </c>
      <c r="CJ496" s="412">
        <f t="shared" si="176"/>
        <v>0</v>
      </c>
      <c r="CL496" s="414" t="str">
        <f>IF(AND(CN496=1,CO496=1,SUMIF($C496:$C$525,$C496,$AG496:$AG$525)=$AG496),$AG496,IF($CQ496&gt;0,$CQ496,IF(AND(COUNTIF($C$11:$C495,$C496)&gt;=1,COUNTIF($D495:$D495,$D496)&gt;=1),"",IF(AND(SUMIF($C496:$C$525,$C496,$AG496:$AG$525)&gt;$AG496,SUMIF($D496:$D$525,$D496,$AG496:$AG$525)&gt;$AG496),_xlfn.AGGREGATE(14,4,$CP$11:$CP$31*($C$11:$C$31=$C496),1),""))))</f>
        <v/>
      </c>
      <c r="CN496" s="409">
        <f>COUNTIFS('ZASOBY N'!$B495:$B$525,'ZASOBY N'!$B495,'ZASOBY N'!$C495:'ZASOBY N'!$C$525,'ZASOBY N'!$C495,'ZASOBY N'!$D495:'ZASOBY N'!$D$525,'ZASOBY N'!$D495,'ZASOBY N'!$H495:'ZASOBY N'!$H$525,'ZASOBY N'!$H495 )</f>
        <v>0</v>
      </c>
      <c r="CO496" s="410">
        <f>COUNTIFS('ZASOBY N'!$B$10:$B495,'ZASOBY N'!$B495,'ZASOBY N'!$C$10:'ZASOBY N'!$C495,'ZASOBY N'!$C495,'ZASOBY N'!$D$10:'ZASOBY N'!$D495,'ZASOBY N'!$D495,'ZASOBY N'!$H$10:'ZASOBY N'!$H495,'ZASOBY N'!$H495 )</f>
        <v>0</v>
      </c>
      <c r="CP496" s="411">
        <f t="shared" si="177"/>
        <v>0</v>
      </c>
      <c r="CQ496" s="412">
        <f t="shared" si="178"/>
        <v>0</v>
      </c>
      <c r="CS496" s="414" t="str">
        <f>IF(AND(CU496=1,CV496=1,SUMIF($C496:$C$525,$C496,$AF496:$AF$525)=$AF496),$AF496,IF($CX496&gt;0,$CX496,IF(AND(COUNTIF($C$11:$C495,$C496)&gt;=1,COUNTIF($D495:$D495,$D496)&gt;=1),"",IF(AND(SUMIF($C496:$C$525,$C496,$AF496:$AF$525)&gt;$AF496,SUMIF($D496:$D$525,$D496,$AF496:$AF$525)&gt;$AF496),_xlfn.AGGREGATE(14,4,$CW$11:$CW$31*($C$11:$C$31=$C496),1),""))))</f>
        <v/>
      </c>
      <c r="CU496" s="409">
        <f>COUNTIFS('ZASOBY N'!$B495:$B$525,'ZASOBY N'!$B495,'ZASOBY N'!$C495:'ZASOBY N'!$C$525,'ZASOBY N'!$C495,'ZASOBY N'!$D495:'ZASOBY N'!$D$525,'ZASOBY N'!$D495,'ZASOBY N'!$H495:'ZASOBY N'!$H$525,'ZASOBY N'!$H495 )</f>
        <v>0</v>
      </c>
      <c r="CV496" s="410">
        <f>COUNTIFS('ZASOBY N'!$B$10:$B495,'ZASOBY N'!$B495,'ZASOBY N'!$C$10:'ZASOBY N'!$C495,'ZASOBY N'!$C495,'ZASOBY N'!$D$10:'ZASOBY N'!$D495,'ZASOBY N'!$D495,'ZASOBY N'!$H$10:'ZASOBY N'!$H495,'ZASOBY N'!$H495 )</f>
        <v>0</v>
      </c>
      <c r="CW496" s="411">
        <f t="shared" si="179"/>
        <v>0</v>
      </c>
      <c r="CX496" s="412">
        <f t="shared" si="180"/>
        <v>0</v>
      </c>
      <c r="CZ496" s="414" t="str">
        <f>IF(AND(DB496=1,DC496=1,SUMIF($C496:$C$525,$C496,$AE496:$AE$525)=$AE496),$AE496,IF($DE496&gt;0,$DE496,IF(AND(COUNTIF($C$11:$C495,$C496)&gt;=1,COUNTIF($D495:$D495,$D496)&gt;=1),"",IF(AND(SUMIF($C496:$C$525,$C496,$AE496:$AE$525)&gt;$AE496,SUMIF($D496:$D$525,$D496,$AE496:$AE$525)&gt;$AE496),_xlfn.AGGREGATE(14,4,$DD$11:$DD$31*($C$11:$C$31=$C496),1),""))))</f>
        <v/>
      </c>
      <c r="DB496" s="409">
        <f>COUNTIFS('ZASOBY N'!$B495:$B$525,'ZASOBY N'!$B495,'ZASOBY N'!$C495:'ZASOBY N'!$C$525,'ZASOBY N'!$C495,'ZASOBY N'!$D495:'ZASOBY N'!$D$525,'ZASOBY N'!$D495,'ZASOBY N'!$H495:'ZASOBY N'!$H$525,'ZASOBY N'!$H495 )</f>
        <v>0</v>
      </c>
      <c r="DC496" s="410">
        <f>COUNTIFS('ZASOBY N'!$B$10:$B495,'ZASOBY N'!$B495,'ZASOBY N'!$C$10:'ZASOBY N'!$C495,'ZASOBY N'!$C495,'ZASOBY N'!$D$10:'ZASOBY N'!$D495,'ZASOBY N'!$D495,'ZASOBY N'!$H$10:'ZASOBY N'!$H495,'ZASOBY N'!$H495 )</f>
        <v>0</v>
      </c>
      <c r="DD496" s="411">
        <f t="shared" si="181"/>
        <v>0</v>
      </c>
      <c r="DE496" s="412">
        <f t="shared" si="182"/>
        <v>0</v>
      </c>
      <c r="DF496" s="399" t="str">
        <f>IF(AND(DI496=1,DJ496=1,SUMIF($C496:$C$525,$C496,$AD496:$AD$525)=$AD496),$AD496,IF($DL496&gt;0,$DL496,IF(B496="","",IF(AND(COUNTIF($C$11:$C495,$C496)&gt;=1,COUNTIF($D495:$D495,$D496)&gt;=1,COUNTIF($Z493:$Z495,$C496)=0),"",IF(AND(COUNTIF($C$11:$C495,$C496)&gt;=1,COUNTIF($D495:$D495,$D496)&gt;=1),"UJĘTO WYŻEJ",IF(AND(SUMIF($C496:$C$525,$C496,$AD496:$AD$525)&gt;$AD496,SUMIF($D496:$D$525,$D496,$AD496:$AD$525)&gt;$AD496),_xlfn.AGGREGATE(14,4,$DK$11:$DK$31*($C$11:$C$31=$C496),1),""))))))</f>
        <v/>
      </c>
      <c r="DG496" s="414" t="str">
        <f>IF(AND(DI496=1,DJ496=1,SUMIF($C496:$C$525,$C496,$AD496:$AD$525)=$AD496),$AD496,IF($DL496&gt;0,$DL496,IF(AND(COUNTIF($C$11:$C495,$C496)&gt;=1,COUNTIF($D495:$D495,$D496)&gt;=1),"",IF(AND(SUMIF($C496:$C$525,$C496,$AD496:$AD$525)&gt;$AD496,SUMIF($D496:$D$525,$D496,$AD496:$AD$525)&gt;$AD496),_xlfn.AGGREGATE(14,4,$DK$11:$DK$31*($C$11:$C$31=$C496),1),""))))</f>
        <v/>
      </c>
      <c r="DI496" s="409">
        <f>COUNTIFS('ZASOBY N'!$B495:$B$525,'ZASOBY N'!$B495,'ZASOBY N'!$C495:'ZASOBY N'!$C$525,'ZASOBY N'!$C495,'ZASOBY N'!$D495:'ZASOBY N'!$D$525,'ZASOBY N'!$D495,'ZASOBY N'!$H495:'ZASOBY N'!$H$525,'ZASOBY N'!$H495 )</f>
        <v>0</v>
      </c>
      <c r="DJ496" s="410">
        <f>COUNTIFS('ZASOBY N'!$B$10:$B495,'ZASOBY N'!$B495,'ZASOBY N'!$C$10:'ZASOBY N'!$C495,'ZASOBY N'!$C495,'ZASOBY N'!$D$10:'ZASOBY N'!$D495,'ZASOBY N'!$D495,'ZASOBY N'!$H$10:'ZASOBY N'!$H495,'ZASOBY N'!$H495 )</f>
        <v>0</v>
      </c>
      <c r="DK496" s="411">
        <f t="shared" si="183"/>
        <v>0</v>
      </c>
      <c r="DL496" s="412">
        <f t="shared" si="184"/>
        <v>0</v>
      </c>
    </row>
    <row r="497" spans="1:116" ht="18.899999999999999" customHeight="1" x14ac:dyDescent="0.3">
      <c r="A497" s="219"/>
      <c r="B497" s="152" t="str">
        <f>IF('ZASOBY N'!A496="","",'ZASOBY N'!A496)</f>
        <v/>
      </c>
      <c r="C497" s="462" t="str">
        <f>IF('ZASOBY N'!C496="","",'ZASOBY N'!C496)</f>
        <v/>
      </c>
      <c r="D497" s="137" t="str">
        <f>IF('ZASOBY N'!B496="","",'ZASOBY N'!B496)</f>
        <v/>
      </c>
      <c r="E497" s="138"/>
      <c r="F497" s="356" t="str">
        <f>IF('ZASOBY N'!D496="","",'ZASOBY N'!D496)</f>
        <v/>
      </c>
      <c r="G497" s="220" t="str">
        <f>IF('ZASOBY N'!G496="","",'ZASOBY N'!G496)</f>
        <v/>
      </c>
      <c r="H497" s="221" t="str">
        <f>IF('ZASOBY N'!F496="","",'ZASOBY N'!F496)</f>
        <v/>
      </c>
      <c r="I497" s="221" t="str">
        <f>IF('ZASOBY N'!G496="","",'ZASOBY N'!G496)</f>
        <v/>
      </c>
      <c r="J497" s="221" t="str">
        <f>IF('ZASOBY N'!H496="","",'ZASOBY N'!H496)</f>
        <v/>
      </c>
      <c r="K497" s="214">
        <v>0</v>
      </c>
      <c r="L497" s="214">
        <v>0</v>
      </c>
      <c r="M497" s="214">
        <v>0</v>
      </c>
      <c r="N497" s="222" t="str">
        <f>IF('ZASOBY N'!BD496="x","",IF(W497="","",'ZASOBY N'!E496))</f>
        <v/>
      </c>
      <c r="O497" s="223">
        <v>0</v>
      </c>
      <c r="P497" s="223">
        <v>0</v>
      </c>
      <c r="Q497" s="226" t="str">
        <f>IF($N497="","",'UPR BILANS N'!G497*'UPR BILANS N'!N497)</f>
        <v/>
      </c>
      <c r="R497" s="225" t="str">
        <f>IF($N497="","",'ZASOBY N'!O496)</f>
        <v/>
      </c>
      <c r="S497" s="225" t="str">
        <f>IF($N497="","",IF('ZASOBY N'!Q496="",0,'ZASOBY N'!Q496))</f>
        <v/>
      </c>
      <c r="T497" s="225" t="str">
        <f>IF($N497="","",'ZASOBY N'!V496)</f>
        <v/>
      </c>
      <c r="U497" s="225" t="str">
        <f>IF($N497="","",IF('ZASOBY N'!AG496="",0,'ZASOBY N'!AG496))</f>
        <v/>
      </c>
      <c r="V497" s="225" t="str">
        <f>IF($N497="","",IF(NN!P499="",0,NN!P499))</f>
        <v/>
      </c>
      <c r="W497" s="225" t="str">
        <f t="shared" si="185"/>
        <v/>
      </c>
      <c r="X497" s="226" t="str">
        <f t="shared" si="165"/>
        <v/>
      </c>
      <c r="Y497" s="225" t="str">
        <f>IF('ZASOBY N'!AU496="","",IF(C497&lt;&gt;C496,'ZASOBY N'!AU496,IF(D497&lt;&gt;D496,'ZASOBY N'!AU496,IF(F497&lt;&gt;F496,'ZASOBY N'!AU496,IF(G497&lt;&gt;G496,'ZASOBY N'!AU496,IF(J497&lt;&gt;J496,'ZASOBY N'!AU496,IF(NN!AC499="","",IF(AND(C496=C497,H496=H497,J496=J497,NN!AC499&gt;0),"",IF(AND(C497=C498,H497=DO495,NN!CW497&gt;0),'ZASOBY N'!AU496,'ZASOBY N'!AU496)))))))))</f>
        <v/>
      </c>
      <c r="Z497" s="225" t="str">
        <f t="shared" si="186"/>
        <v/>
      </c>
      <c r="AA497" s="227" t="str">
        <f t="shared" si="167"/>
        <v/>
      </c>
      <c r="AB497" s="400" t="str">
        <f t="shared" si="187"/>
        <v/>
      </c>
      <c r="AC497" s="228" t="str">
        <f t="shared" si="166"/>
        <v/>
      </c>
      <c r="AD497" s="222">
        <f>IF(B497="",0,IF(F497="",0,INDEX(POBRANIE_!$B$6:$F$101,MATCH('UPR BILANS N'!$F497,POBRANIE_!$A$6:$A$101,0),2)))</f>
        <v>0</v>
      </c>
      <c r="AE497" s="224">
        <f>IF(OR('ZASOBY N'!G496="",'ZASOBY N'!E496=""),0,IF(B497="",0,'ZASOBY N'!G496*'ZASOBY N'!E496))</f>
        <v>0</v>
      </c>
      <c r="AF497" s="225">
        <f>IF('ZASOBY N'!O496="",0,'ZASOBY N'!O496)</f>
        <v>0</v>
      </c>
      <c r="AG497" s="225">
        <f>IF('ZASOBY N'!Q496="",0,'ZASOBY N'!Q496)</f>
        <v>0</v>
      </c>
      <c r="AH497" s="225">
        <f>IF('ZASOBY N'!V496="",0,'ZASOBY N'!V496)</f>
        <v>0</v>
      </c>
      <c r="AI497" s="225">
        <f>IF('ZASOBY N'!AG496="",0,'ZASOBY N'!AG496)</f>
        <v>0</v>
      </c>
      <c r="AJ497" s="225">
        <f>IF(NN!P499="",0,IF(NN!P499="BRAK kol.7","BRAK BADAŃ",NN!P499))</f>
        <v>0</v>
      </c>
      <c r="AK497" s="225">
        <f>IF(NN!AC499="",0,IF(NN!AC499="BRAK kol.7","BRAK BADAŃ",NN!AC499))</f>
        <v>0</v>
      </c>
      <c r="BJ497" s="414" t="str">
        <f>IF(AND(BL497=1,BM497=1,SUMIF($C497:$C$525,$C497,$AK497:$AK$525)=$AK497),$AK497,IF($BO497&gt;0,$BO497,IF(AND(COUNTIF($C$11:$C496,$C497)&gt;=1,COUNTIF($D496:$D496,$D497)&gt;=1),"",IF(AND(SUMIF($C497:$C$525,$C497,$AK497:$AK$525)&gt;=$AK497,SUMIF($D497:$D$525,$D497,$AK497:$AK$525)&gt;=$AK497),SUMIF($C497:$C$525,$C497,$AK497:$AK$525),""))))</f>
        <v/>
      </c>
      <c r="BL497" s="409">
        <f>COUNTIFS('ZASOBY N'!$B496:$B$525,'ZASOBY N'!$B496,'ZASOBY N'!$C496:'ZASOBY N'!$C$525,'ZASOBY N'!$C496,'ZASOBY N'!$D496:'ZASOBY N'!$D$525,'ZASOBY N'!$D496,'ZASOBY N'!$H496:'ZASOBY N'!$H$525,'ZASOBY N'!$H496 )</f>
        <v>0</v>
      </c>
      <c r="BM497" s="410">
        <f>COUNTIFS('ZASOBY N'!$B$10:$B496,'ZASOBY N'!$B496,'ZASOBY N'!$C$10:'ZASOBY N'!$C496,'ZASOBY N'!$C496,'ZASOBY N'!$D$10:'ZASOBY N'!$D496,'ZASOBY N'!$D496,'ZASOBY N'!$H$10:'ZASOBY N'!$H496,'ZASOBY N'!$H496 )</f>
        <v>0</v>
      </c>
      <c r="BN497" s="411">
        <f t="shared" si="168"/>
        <v>0</v>
      </c>
      <c r="BO497" s="412">
        <f t="shared" si="169"/>
        <v>0</v>
      </c>
      <c r="BP497" s="94" t="str">
        <f t="shared" si="170"/>
        <v/>
      </c>
      <c r="BQ497" s="414" t="str">
        <f>IF(AND(BS497=1,BT497=1,SUMIF($C497:$C$525,$C497,$AJ497:$AJ$525)=$AJ497),$AJ497,IF($BV497&gt;0,$BV497,IF(AND(COUNTIF($C$11:$C496,$C497)&gt;=1,COUNTIF($D496:$D496,$D497)&gt;=1),"",IF(AND(SUMIF($C497:$C$525,$C497,$AJ497:$AJ$525)&gt;$AJ497,SUMIF($D497:$D$525,$D497,$AJ497:$AJ$525)&gt;$AJ497),SUMIF($C497:$C$525,$C497,$AJ497:$AJ$525),""))))</f>
        <v/>
      </c>
      <c r="BS497" s="409">
        <f>COUNTIFS('ZASOBY N'!$B496:$B$525,'ZASOBY N'!$B496,'ZASOBY N'!$C496:'ZASOBY N'!$C$525,'ZASOBY N'!$C496,'ZASOBY N'!$D496:'ZASOBY N'!$D$525,'ZASOBY N'!$D496,'ZASOBY N'!$H496:'ZASOBY N'!$H$525,'ZASOBY N'!$H496 )</f>
        <v>0</v>
      </c>
      <c r="BT497" s="410">
        <f>COUNTIFS('ZASOBY N'!$B$10:$B496,'ZASOBY N'!$B496,'ZASOBY N'!$C$10:'ZASOBY N'!$C496,'ZASOBY N'!$C496,'ZASOBY N'!$D$10:'ZASOBY N'!$D496,'ZASOBY N'!$D496,'ZASOBY N'!$H$10:'ZASOBY N'!$H496,'ZASOBY N'!$H496 )</f>
        <v>0</v>
      </c>
      <c r="BU497" s="411">
        <f t="shared" si="171"/>
        <v>0</v>
      </c>
      <c r="BV497" s="412">
        <f t="shared" si="172"/>
        <v>0</v>
      </c>
      <c r="BW497" s="94" t="s">
        <v>499</v>
      </c>
      <c r="BX497" s="414" t="str">
        <f>IF(AND(BZ497=1,CA497=1,SUMIF($C497:$C$525,$C497,$AI497:$AI$525)=$AI497),$AI497,IF($CC497&gt;0,$CC497,IF(AND(COUNTIF($C$11:$C496,$C497)&gt;=1,COUNTIF($D496:$D496,$D497)&gt;=1),"",IF(AND(SUMIF($C497:$C$525,$C497,$AI497:$AI$525)&gt;$AI497,SUMIF($D497:$D$525,$D497,$AI497:$AI$525)&gt;$IG497),_xlfn.AGGREGATE(14,4,$CB$11:$CB$31*($C$11:$C$31=$C497),1),""))))</f>
        <v/>
      </c>
      <c r="BZ497" s="409">
        <f>COUNTIFS('ZASOBY N'!$B496:$B$525,'ZASOBY N'!$B496,'ZASOBY N'!$C496:'ZASOBY N'!$C$525,'ZASOBY N'!$C496,'ZASOBY N'!$D496:'ZASOBY N'!$D$525,'ZASOBY N'!$D496,'ZASOBY N'!$H496:'ZASOBY N'!$H$525,'ZASOBY N'!$H496 )</f>
        <v>0</v>
      </c>
      <c r="CA497" s="410">
        <f>COUNTIFS('ZASOBY N'!$B$10:$B496,'ZASOBY N'!$B496,'ZASOBY N'!$C$10:'ZASOBY N'!$C496,'ZASOBY N'!$C496,'ZASOBY N'!$D$10:'ZASOBY N'!$D496,'ZASOBY N'!$D496,'ZASOBY N'!$H$10:'ZASOBY N'!$H496,'ZASOBY N'!$H496 )</f>
        <v>0</v>
      </c>
      <c r="CB497" s="411">
        <f t="shared" si="173"/>
        <v>0</v>
      </c>
      <c r="CC497" s="412">
        <f t="shared" si="174"/>
        <v>0</v>
      </c>
      <c r="CE497" s="414" t="str">
        <f>IF(AND(CG497=1,CH497=1,SUMIF($C497:$C$525,$C497,$AH497:$AH$525)=$AH497),$AH497,IF($CJ497&gt;0,$CJ497,IF(AND(COUNTIF($C$11:$C496,$C497)&gt;=1,COUNTIF($D496:$D496,$D497)&gt;=1),"",IF(AND(SUMIF($C497:$C$525,$C497,$AH497:$AH$525)&gt;$AH497,SUMIF($D497:$D$525,$D497,$AH497:$AH$525)&gt;$AH497),_xlfn.AGGREGATE(14,4,$CI$11:$CI$31*($C$11:$C$31=$C497),1),""))))</f>
        <v/>
      </c>
      <c r="CG497" s="409">
        <f>COUNTIFS('ZASOBY N'!$B496:$B$525,'ZASOBY N'!$B496,'ZASOBY N'!$C496:'ZASOBY N'!$C$525,'ZASOBY N'!$C496,'ZASOBY N'!$D496:'ZASOBY N'!$D$525,'ZASOBY N'!$D496,'ZASOBY N'!$H496:'ZASOBY N'!$H$525,'ZASOBY N'!$H496 )</f>
        <v>0</v>
      </c>
      <c r="CH497" s="410">
        <f>COUNTIFS('ZASOBY N'!$B$10:$B496,'ZASOBY N'!$B496,'ZASOBY N'!$C$10:'ZASOBY N'!$C496,'ZASOBY N'!$C496,'ZASOBY N'!$D$10:'ZASOBY N'!$D496,'ZASOBY N'!$D496,'ZASOBY N'!$H$10:'ZASOBY N'!$H496,'ZASOBY N'!$H496 )</f>
        <v>0</v>
      </c>
      <c r="CI497" s="411">
        <f t="shared" si="175"/>
        <v>0</v>
      </c>
      <c r="CJ497" s="412">
        <f t="shared" si="176"/>
        <v>0</v>
      </c>
      <c r="CL497" s="414" t="str">
        <f>IF(AND(CN497=1,CO497=1,SUMIF($C497:$C$525,$C497,$AG497:$AG$525)=$AG497),$AG497,IF($CQ497&gt;0,$CQ497,IF(AND(COUNTIF($C$11:$C496,$C497)&gt;=1,COUNTIF($D496:$D496,$D497)&gt;=1),"",IF(AND(SUMIF($C497:$C$525,$C497,$AG497:$AG$525)&gt;$AG497,SUMIF($D497:$D$525,$D497,$AG497:$AG$525)&gt;$AG497),_xlfn.AGGREGATE(14,4,$CP$11:$CP$31*($C$11:$C$31=$C497),1),""))))</f>
        <v/>
      </c>
      <c r="CN497" s="409">
        <f>COUNTIFS('ZASOBY N'!$B496:$B$525,'ZASOBY N'!$B496,'ZASOBY N'!$C496:'ZASOBY N'!$C$525,'ZASOBY N'!$C496,'ZASOBY N'!$D496:'ZASOBY N'!$D$525,'ZASOBY N'!$D496,'ZASOBY N'!$H496:'ZASOBY N'!$H$525,'ZASOBY N'!$H496 )</f>
        <v>0</v>
      </c>
      <c r="CO497" s="410">
        <f>COUNTIFS('ZASOBY N'!$B$10:$B496,'ZASOBY N'!$B496,'ZASOBY N'!$C$10:'ZASOBY N'!$C496,'ZASOBY N'!$C496,'ZASOBY N'!$D$10:'ZASOBY N'!$D496,'ZASOBY N'!$D496,'ZASOBY N'!$H$10:'ZASOBY N'!$H496,'ZASOBY N'!$H496 )</f>
        <v>0</v>
      </c>
      <c r="CP497" s="411">
        <f t="shared" si="177"/>
        <v>0</v>
      </c>
      <c r="CQ497" s="412">
        <f t="shared" si="178"/>
        <v>0</v>
      </c>
      <c r="CS497" s="414" t="str">
        <f>IF(AND(CU497=1,CV497=1,SUMIF($C497:$C$525,$C497,$AF497:$AF$525)=$AF497),$AF497,IF($CX497&gt;0,$CX497,IF(AND(COUNTIF($C$11:$C496,$C497)&gt;=1,COUNTIF($D496:$D496,$D497)&gt;=1),"",IF(AND(SUMIF($C497:$C$525,$C497,$AF497:$AF$525)&gt;$AF497,SUMIF($D497:$D$525,$D497,$AF497:$AF$525)&gt;$AF497),_xlfn.AGGREGATE(14,4,$CW$11:$CW$31*($C$11:$C$31=$C497),1),""))))</f>
        <v/>
      </c>
      <c r="CU497" s="409">
        <f>COUNTIFS('ZASOBY N'!$B496:$B$525,'ZASOBY N'!$B496,'ZASOBY N'!$C496:'ZASOBY N'!$C$525,'ZASOBY N'!$C496,'ZASOBY N'!$D496:'ZASOBY N'!$D$525,'ZASOBY N'!$D496,'ZASOBY N'!$H496:'ZASOBY N'!$H$525,'ZASOBY N'!$H496 )</f>
        <v>0</v>
      </c>
      <c r="CV497" s="410">
        <f>COUNTIFS('ZASOBY N'!$B$10:$B496,'ZASOBY N'!$B496,'ZASOBY N'!$C$10:'ZASOBY N'!$C496,'ZASOBY N'!$C496,'ZASOBY N'!$D$10:'ZASOBY N'!$D496,'ZASOBY N'!$D496,'ZASOBY N'!$H$10:'ZASOBY N'!$H496,'ZASOBY N'!$H496 )</f>
        <v>0</v>
      </c>
      <c r="CW497" s="411">
        <f t="shared" si="179"/>
        <v>0</v>
      </c>
      <c r="CX497" s="412">
        <f t="shared" si="180"/>
        <v>0</v>
      </c>
      <c r="CZ497" s="414" t="str">
        <f>IF(AND(DB497=1,DC497=1,SUMIF($C497:$C$525,$C497,$AE497:$AE$525)=$AE497),$AE497,IF($DE497&gt;0,$DE497,IF(AND(COUNTIF($C$11:$C496,$C497)&gt;=1,COUNTIF($D496:$D496,$D497)&gt;=1),"",IF(AND(SUMIF($C497:$C$525,$C497,$AE497:$AE$525)&gt;$AE497,SUMIF($D497:$D$525,$D497,$AE497:$AE$525)&gt;$AE497),_xlfn.AGGREGATE(14,4,$DD$11:$DD$31*($C$11:$C$31=$C497),1),""))))</f>
        <v/>
      </c>
      <c r="DB497" s="409">
        <f>COUNTIFS('ZASOBY N'!$B496:$B$525,'ZASOBY N'!$B496,'ZASOBY N'!$C496:'ZASOBY N'!$C$525,'ZASOBY N'!$C496,'ZASOBY N'!$D496:'ZASOBY N'!$D$525,'ZASOBY N'!$D496,'ZASOBY N'!$H496:'ZASOBY N'!$H$525,'ZASOBY N'!$H496 )</f>
        <v>0</v>
      </c>
      <c r="DC497" s="410">
        <f>COUNTIFS('ZASOBY N'!$B$10:$B496,'ZASOBY N'!$B496,'ZASOBY N'!$C$10:'ZASOBY N'!$C496,'ZASOBY N'!$C496,'ZASOBY N'!$D$10:'ZASOBY N'!$D496,'ZASOBY N'!$D496,'ZASOBY N'!$H$10:'ZASOBY N'!$H496,'ZASOBY N'!$H496 )</f>
        <v>0</v>
      </c>
      <c r="DD497" s="411">
        <f t="shared" si="181"/>
        <v>0</v>
      </c>
      <c r="DE497" s="412">
        <f t="shared" si="182"/>
        <v>0</v>
      </c>
      <c r="DF497" s="399" t="str">
        <f>IF(AND(DI497=1,DJ497=1,SUMIF($C497:$C$525,$C497,$AD497:$AD$525)=$AD497),$AD497,IF($DL497&gt;0,$DL497,IF(B497="","",IF(AND(COUNTIF($C$11:$C496,$C497)&gt;=1,COUNTIF($D496:$D496,$D497)&gt;=1,COUNTIF($Z494:$Z496,$C497)=0),"",IF(AND(COUNTIF($C$11:$C496,$C497)&gt;=1,COUNTIF($D496:$D496,$D497)&gt;=1),"UJĘTO WYŻEJ",IF(AND(SUMIF($C497:$C$525,$C497,$AD497:$AD$525)&gt;$AD497,SUMIF($D497:$D$525,$D497,$AD497:$AD$525)&gt;$AD497),_xlfn.AGGREGATE(14,4,$DK$11:$DK$31*($C$11:$C$31=$C497),1),""))))))</f>
        <v/>
      </c>
      <c r="DG497" s="414" t="str">
        <f>IF(AND(DI497=1,DJ497=1,SUMIF($C497:$C$525,$C497,$AD497:$AD$525)=$AD497),$AD497,IF($DL497&gt;0,$DL497,IF(AND(COUNTIF($C$11:$C496,$C497)&gt;=1,COUNTIF($D496:$D496,$D497)&gt;=1),"",IF(AND(SUMIF($C497:$C$525,$C497,$AD497:$AD$525)&gt;$AD497,SUMIF($D497:$D$525,$D497,$AD497:$AD$525)&gt;$AD497),_xlfn.AGGREGATE(14,4,$DK$11:$DK$31*($C$11:$C$31=$C497),1),""))))</f>
        <v/>
      </c>
      <c r="DI497" s="409">
        <f>COUNTIFS('ZASOBY N'!$B496:$B$525,'ZASOBY N'!$B496,'ZASOBY N'!$C496:'ZASOBY N'!$C$525,'ZASOBY N'!$C496,'ZASOBY N'!$D496:'ZASOBY N'!$D$525,'ZASOBY N'!$D496,'ZASOBY N'!$H496:'ZASOBY N'!$H$525,'ZASOBY N'!$H496 )</f>
        <v>0</v>
      </c>
      <c r="DJ497" s="410">
        <f>COUNTIFS('ZASOBY N'!$B$10:$B496,'ZASOBY N'!$B496,'ZASOBY N'!$C$10:'ZASOBY N'!$C496,'ZASOBY N'!$C496,'ZASOBY N'!$D$10:'ZASOBY N'!$D496,'ZASOBY N'!$D496,'ZASOBY N'!$H$10:'ZASOBY N'!$H496,'ZASOBY N'!$H496 )</f>
        <v>0</v>
      </c>
      <c r="DK497" s="411">
        <f t="shared" si="183"/>
        <v>0</v>
      </c>
      <c r="DL497" s="412">
        <f t="shared" si="184"/>
        <v>0</v>
      </c>
    </row>
    <row r="498" spans="1:116" ht="18.899999999999999" customHeight="1" x14ac:dyDescent="0.3">
      <c r="A498" s="219"/>
      <c r="B498" s="152" t="str">
        <f>IF('ZASOBY N'!A497="","",'ZASOBY N'!A497)</f>
        <v/>
      </c>
      <c r="C498" s="462" t="str">
        <f>IF('ZASOBY N'!C497="","",'ZASOBY N'!C497)</f>
        <v/>
      </c>
      <c r="D498" s="137" t="str">
        <f>IF('ZASOBY N'!B497="","",'ZASOBY N'!B497)</f>
        <v/>
      </c>
      <c r="E498" s="138"/>
      <c r="F498" s="356" t="str">
        <f>IF('ZASOBY N'!D497="","",'ZASOBY N'!D497)</f>
        <v/>
      </c>
      <c r="G498" s="220" t="str">
        <f>IF('ZASOBY N'!G497="","",'ZASOBY N'!G497)</f>
        <v/>
      </c>
      <c r="H498" s="221" t="str">
        <f>IF('ZASOBY N'!F497="","",'ZASOBY N'!F497)</f>
        <v/>
      </c>
      <c r="I498" s="221" t="str">
        <f>IF('ZASOBY N'!G497="","",'ZASOBY N'!G497)</f>
        <v/>
      </c>
      <c r="J498" s="221" t="str">
        <f>IF('ZASOBY N'!H497="","",'ZASOBY N'!H497)</f>
        <v/>
      </c>
      <c r="K498" s="214">
        <v>0</v>
      </c>
      <c r="L498" s="214">
        <v>0</v>
      </c>
      <c r="M498" s="214">
        <v>0</v>
      </c>
      <c r="N498" s="222" t="str">
        <f>IF('ZASOBY N'!BD497="x","",IF(W498="","",'ZASOBY N'!E497))</f>
        <v/>
      </c>
      <c r="O498" s="223">
        <v>0</v>
      </c>
      <c r="P498" s="223">
        <v>0</v>
      </c>
      <c r="Q498" s="226" t="str">
        <f>IF($N498="","",'UPR BILANS N'!G498*'UPR BILANS N'!N498)</f>
        <v/>
      </c>
      <c r="R498" s="225" t="str">
        <f>IF($N498="","",'ZASOBY N'!O497)</f>
        <v/>
      </c>
      <c r="S498" s="225" t="str">
        <f>IF($N498="","",IF('ZASOBY N'!Q497="",0,'ZASOBY N'!Q497))</f>
        <v/>
      </c>
      <c r="T498" s="225" t="str">
        <f>IF($N498="","",'ZASOBY N'!V497)</f>
        <v/>
      </c>
      <c r="U498" s="225" t="str">
        <f>IF($N498="","",IF('ZASOBY N'!AG497="",0,'ZASOBY N'!AG497))</f>
        <v/>
      </c>
      <c r="V498" s="225" t="str">
        <f>IF($N498="","",IF(NN!P500="",0,NN!P500))</f>
        <v/>
      </c>
      <c r="W498" s="225" t="str">
        <f t="shared" si="185"/>
        <v/>
      </c>
      <c r="X498" s="226" t="str">
        <f t="shared" si="165"/>
        <v/>
      </c>
      <c r="Y498" s="225" t="str">
        <f>IF('ZASOBY N'!AU497="","",IF(C498&lt;&gt;C497,'ZASOBY N'!AU497,IF(D498&lt;&gt;D497,'ZASOBY N'!AU497,IF(F498&lt;&gt;F497,'ZASOBY N'!AU497,IF(G498&lt;&gt;G497,'ZASOBY N'!AU497,IF(J498&lt;&gt;J497,'ZASOBY N'!AU497,IF(NN!AC500="","",IF(AND(C497=C498,H497=H498,J497=J498,NN!AC500&gt;0),"",IF(AND(C498=C499,H498=DO496,NN!CW498&gt;0),'ZASOBY N'!AU497,'ZASOBY N'!AU497)))))))))</f>
        <v/>
      </c>
      <c r="Z498" s="225" t="str">
        <f t="shared" si="186"/>
        <v/>
      </c>
      <c r="AA498" s="227" t="str">
        <f t="shared" si="167"/>
        <v/>
      </c>
      <c r="AB498" s="400" t="str">
        <f t="shared" si="187"/>
        <v/>
      </c>
      <c r="AC498" s="228" t="str">
        <f t="shared" si="166"/>
        <v/>
      </c>
      <c r="AD498" s="222">
        <f>IF(B498="",0,IF(F498="",0,INDEX(POBRANIE_!$B$6:$F$101,MATCH('UPR BILANS N'!$F498,POBRANIE_!$A$6:$A$101,0),2)))</f>
        <v>0</v>
      </c>
      <c r="AE498" s="224">
        <f>IF(OR('ZASOBY N'!G497="",'ZASOBY N'!E497=""),0,IF(B498="",0,'ZASOBY N'!G497*'ZASOBY N'!E497))</f>
        <v>0</v>
      </c>
      <c r="AF498" s="225">
        <f>IF('ZASOBY N'!O497="",0,'ZASOBY N'!O497)</f>
        <v>0</v>
      </c>
      <c r="AG498" s="225">
        <f>IF('ZASOBY N'!Q497="",0,'ZASOBY N'!Q497)</f>
        <v>0</v>
      </c>
      <c r="AH498" s="225">
        <f>IF('ZASOBY N'!V497="",0,'ZASOBY N'!V497)</f>
        <v>0</v>
      </c>
      <c r="AI498" s="225">
        <f>IF('ZASOBY N'!AG497="",0,'ZASOBY N'!AG497)</f>
        <v>0</v>
      </c>
      <c r="AJ498" s="225">
        <f>IF(NN!P500="",0,IF(NN!P500="BRAK kol.7","BRAK BADAŃ",NN!P500))</f>
        <v>0</v>
      </c>
      <c r="AK498" s="225">
        <f>IF(NN!AC500="",0,IF(NN!AC500="BRAK kol.7","BRAK BADAŃ",NN!AC500))</f>
        <v>0</v>
      </c>
      <c r="BJ498" s="414" t="str">
        <f>IF(AND(BL498=1,BM498=1,SUMIF($C498:$C$525,$C498,$AK498:$AK$525)=$AK498),$AK498,IF($BO498&gt;0,$BO498,IF(AND(COUNTIF($C$11:$C497,$C498)&gt;=1,COUNTIF($D497:$D497,$D498)&gt;=1),"",IF(AND(SUMIF($C498:$C$525,$C498,$AK498:$AK$525)&gt;=$AK498,SUMIF($D498:$D$525,$D498,$AK498:$AK$525)&gt;=$AK498),SUMIF($C498:$C$525,$C498,$AK498:$AK$525),""))))</f>
        <v/>
      </c>
      <c r="BL498" s="409">
        <f>COUNTIFS('ZASOBY N'!$B497:$B$525,'ZASOBY N'!$B497,'ZASOBY N'!$C497:'ZASOBY N'!$C$525,'ZASOBY N'!$C497,'ZASOBY N'!$D497:'ZASOBY N'!$D$525,'ZASOBY N'!$D497,'ZASOBY N'!$H497:'ZASOBY N'!$H$525,'ZASOBY N'!$H497 )</f>
        <v>0</v>
      </c>
      <c r="BM498" s="410">
        <f>COUNTIFS('ZASOBY N'!$B$10:$B497,'ZASOBY N'!$B497,'ZASOBY N'!$C$10:'ZASOBY N'!$C497,'ZASOBY N'!$C497,'ZASOBY N'!$D$10:'ZASOBY N'!$D497,'ZASOBY N'!$D497,'ZASOBY N'!$H$10:'ZASOBY N'!$H497,'ZASOBY N'!$H497 )</f>
        <v>0</v>
      </c>
      <c r="BN498" s="411">
        <f t="shared" si="168"/>
        <v>0</v>
      </c>
      <c r="BO498" s="412">
        <f t="shared" si="169"/>
        <v>0</v>
      </c>
      <c r="BP498" s="94" t="str">
        <f t="shared" si="170"/>
        <v/>
      </c>
      <c r="BQ498" s="414" t="str">
        <f>IF(AND(BS498=1,BT498=1,SUMIF($C498:$C$525,$C498,$AJ498:$AJ$525)=$AJ498),$AJ498,IF($BV498&gt;0,$BV498,IF(AND(COUNTIF($C$11:$C497,$C498)&gt;=1,COUNTIF($D497:$D497,$D498)&gt;=1),"",IF(AND(SUMIF($C498:$C$525,$C498,$AJ498:$AJ$525)&gt;$AJ498,SUMIF($D498:$D$525,$D498,$AJ498:$AJ$525)&gt;$AJ498),SUMIF($C498:$C$525,$C498,$AJ498:$AJ$525),""))))</f>
        <v/>
      </c>
      <c r="BS498" s="409">
        <f>COUNTIFS('ZASOBY N'!$B497:$B$525,'ZASOBY N'!$B497,'ZASOBY N'!$C497:'ZASOBY N'!$C$525,'ZASOBY N'!$C497,'ZASOBY N'!$D497:'ZASOBY N'!$D$525,'ZASOBY N'!$D497,'ZASOBY N'!$H497:'ZASOBY N'!$H$525,'ZASOBY N'!$H497 )</f>
        <v>0</v>
      </c>
      <c r="BT498" s="410">
        <f>COUNTIFS('ZASOBY N'!$B$10:$B497,'ZASOBY N'!$B497,'ZASOBY N'!$C$10:'ZASOBY N'!$C497,'ZASOBY N'!$C497,'ZASOBY N'!$D$10:'ZASOBY N'!$D497,'ZASOBY N'!$D497,'ZASOBY N'!$H$10:'ZASOBY N'!$H497,'ZASOBY N'!$H497 )</f>
        <v>0</v>
      </c>
      <c r="BU498" s="411">
        <f t="shared" si="171"/>
        <v>0</v>
      </c>
      <c r="BV498" s="412">
        <f t="shared" si="172"/>
        <v>0</v>
      </c>
      <c r="BW498" s="94" t="s">
        <v>499</v>
      </c>
      <c r="BX498" s="414" t="str">
        <f>IF(AND(BZ498=1,CA498=1,SUMIF($C498:$C$525,$C498,$AI498:$AI$525)=$AI498),$AI498,IF($CC498&gt;0,$CC498,IF(AND(COUNTIF($C$11:$C497,$C498)&gt;=1,COUNTIF($D497:$D497,$D498)&gt;=1),"",IF(AND(SUMIF($C498:$C$525,$C498,$AI498:$AI$525)&gt;$AI498,SUMIF($D498:$D$525,$D498,$AI498:$AI$525)&gt;$IG498),_xlfn.AGGREGATE(14,4,$CB$11:$CB$31*($C$11:$C$31=$C498),1),""))))</f>
        <v/>
      </c>
      <c r="BZ498" s="409">
        <f>COUNTIFS('ZASOBY N'!$B497:$B$525,'ZASOBY N'!$B497,'ZASOBY N'!$C497:'ZASOBY N'!$C$525,'ZASOBY N'!$C497,'ZASOBY N'!$D497:'ZASOBY N'!$D$525,'ZASOBY N'!$D497,'ZASOBY N'!$H497:'ZASOBY N'!$H$525,'ZASOBY N'!$H497 )</f>
        <v>0</v>
      </c>
      <c r="CA498" s="410">
        <f>COUNTIFS('ZASOBY N'!$B$10:$B497,'ZASOBY N'!$B497,'ZASOBY N'!$C$10:'ZASOBY N'!$C497,'ZASOBY N'!$C497,'ZASOBY N'!$D$10:'ZASOBY N'!$D497,'ZASOBY N'!$D497,'ZASOBY N'!$H$10:'ZASOBY N'!$H497,'ZASOBY N'!$H497 )</f>
        <v>0</v>
      </c>
      <c r="CB498" s="411">
        <f t="shared" si="173"/>
        <v>0</v>
      </c>
      <c r="CC498" s="412">
        <f t="shared" si="174"/>
        <v>0</v>
      </c>
      <c r="CE498" s="414" t="str">
        <f>IF(AND(CG498=1,CH498=1,SUMIF($C498:$C$525,$C498,$AH498:$AH$525)=$AH498),$AH498,IF($CJ498&gt;0,$CJ498,IF(AND(COUNTIF($C$11:$C497,$C498)&gt;=1,COUNTIF($D497:$D497,$D498)&gt;=1),"",IF(AND(SUMIF($C498:$C$525,$C498,$AH498:$AH$525)&gt;$AH498,SUMIF($D498:$D$525,$D498,$AH498:$AH$525)&gt;$AH498),_xlfn.AGGREGATE(14,4,$CI$11:$CI$31*($C$11:$C$31=$C498),1),""))))</f>
        <v/>
      </c>
      <c r="CG498" s="409">
        <f>COUNTIFS('ZASOBY N'!$B497:$B$525,'ZASOBY N'!$B497,'ZASOBY N'!$C497:'ZASOBY N'!$C$525,'ZASOBY N'!$C497,'ZASOBY N'!$D497:'ZASOBY N'!$D$525,'ZASOBY N'!$D497,'ZASOBY N'!$H497:'ZASOBY N'!$H$525,'ZASOBY N'!$H497 )</f>
        <v>0</v>
      </c>
      <c r="CH498" s="410">
        <f>COUNTIFS('ZASOBY N'!$B$10:$B497,'ZASOBY N'!$B497,'ZASOBY N'!$C$10:'ZASOBY N'!$C497,'ZASOBY N'!$C497,'ZASOBY N'!$D$10:'ZASOBY N'!$D497,'ZASOBY N'!$D497,'ZASOBY N'!$H$10:'ZASOBY N'!$H497,'ZASOBY N'!$H497 )</f>
        <v>0</v>
      </c>
      <c r="CI498" s="411">
        <f t="shared" si="175"/>
        <v>0</v>
      </c>
      <c r="CJ498" s="412">
        <f t="shared" si="176"/>
        <v>0</v>
      </c>
      <c r="CL498" s="414" t="str">
        <f>IF(AND(CN498=1,CO498=1,SUMIF($C498:$C$525,$C498,$AG498:$AG$525)=$AG498),$AG498,IF($CQ498&gt;0,$CQ498,IF(AND(COUNTIF($C$11:$C497,$C498)&gt;=1,COUNTIF($D497:$D497,$D498)&gt;=1),"",IF(AND(SUMIF($C498:$C$525,$C498,$AG498:$AG$525)&gt;$AG498,SUMIF($D498:$D$525,$D498,$AG498:$AG$525)&gt;$AG498),_xlfn.AGGREGATE(14,4,$CP$11:$CP$31*($C$11:$C$31=$C498),1),""))))</f>
        <v/>
      </c>
      <c r="CN498" s="409">
        <f>COUNTIFS('ZASOBY N'!$B497:$B$525,'ZASOBY N'!$B497,'ZASOBY N'!$C497:'ZASOBY N'!$C$525,'ZASOBY N'!$C497,'ZASOBY N'!$D497:'ZASOBY N'!$D$525,'ZASOBY N'!$D497,'ZASOBY N'!$H497:'ZASOBY N'!$H$525,'ZASOBY N'!$H497 )</f>
        <v>0</v>
      </c>
      <c r="CO498" s="410">
        <f>COUNTIFS('ZASOBY N'!$B$10:$B497,'ZASOBY N'!$B497,'ZASOBY N'!$C$10:'ZASOBY N'!$C497,'ZASOBY N'!$C497,'ZASOBY N'!$D$10:'ZASOBY N'!$D497,'ZASOBY N'!$D497,'ZASOBY N'!$H$10:'ZASOBY N'!$H497,'ZASOBY N'!$H497 )</f>
        <v>0</v>
      </c>
      <c r="CP498" s="411">
        <f t="shared" si="177"/>
        <v>0</v>
      </c>
      <c r="CQ498" s="412">
        <f t="shared" si="178"/>
        <v>0</v>
      </c>
      <c r="CS498" s="414" t="str">
        <f>IF(AND(CU498=1,CV498=1,SUMIF($C498:$C$525,$C498,$AF498:$AF$525)=$AF498),$AF498,IF($CX498&gt;0,$CX498,IF(AND(COUNTIF($C$11:$C497,$C498)&gt;=1,COUNTIF($D497:$D497,$D498)&gt;=1),"",IF(AND(SUMIF($C498:$C$525,$C498,$AF498:$AF$525)&gt;$AF498,SUMIF($D498:$D$525,$D498,$AF498:$AF$525)&gt;$AF498),_xlfn.AGGREGATE(14,4,$CW$11:$CW$31*($C$11:$C$31=$C498),1),""))))</f>
        <v/>
      </c>
      <c r="CU498" s="409">
        <f>COUNTIFS('ZASOBY N'!$B497:$B$525,'ZASOBY N'!$B497,'ZASOBY N'!$C497:'ZASOBY N'!$C$525,'ZASOBY N'!$C497,'ZASOBY N'!$D497:'ZASOBY N'!$D$525,'ZASOBY N'!$D497,'ZASOBY N'!$H497:'ZASOBY N'!$H$525,'ZASOBY N'!$H497 )</f>
        <v>0</v>
      </c>
      <c r="CV498" s="410">
        <f>COUNTIFS('ZASOBY N'!$B$10:$B497,'ZASOBY N'!$B497,'ZASOBY N'!$C$10:'ZASOBY N'!$C497,'ZASOBY N'!$C497,'ZASOBY N'!$D$10:'ZASOBY N'!$D497,'ZASOBY N'!$D497,'ZASOBY N'!$H$10:'ZASOBY N'!$H497,'ZASOBY N'!$H497 )</f>
        <v>0</v>
      </c>
      <c r="CW498" s="411">
        <f t="shared" si="179"/>
        <v>0</v>
      </c>
      <c r="CX498" s="412">
        <f t="shared" si="180"/>
        <v>0</v>
      </c>
      <c r="CZ498" s="414" t="str">
        <f>IF(AND(DB498=1,DC498=1,SUMIF($C498:$C$525,$C498,$AE498:$AE$525)=$AE498),$AE498,IF($DE498&gt;0,$DE498,IF(AND(COUNTIF($C$11:$C497,$C498)&gt;=1,COUNTIF($D497:$D497,$D498)&gt;=1),"",IF(AND(SUMIF($C498:$C$525,$C498,$AE498:$AE$525)&gt;$AE498,SUMIF($D498:$D$525,$D498,$AE498:$AE$525)&gt;$AE498),_xlfn.AGGREGATE(14,4,$DD$11:$DD$31*($C$11:$C$31=$C498),1),""))))</f>
        <v/>
      </c>
      <c r="DB498" s="409">
        <f>COUNTIFS('ZASOBY N'!$B497:$B$525,'ZASOBY N'!$B497,'ZASOBY N'!$C497:'ZASOBY N'!$C$525,'ZASOBY N'!$C497,'ZASOBY N'!$D497:'ZASOBY N'!$D$525,'ZASOBY N'!$D497,'ZASOBY N'!$H497:'ZASOBY N'!$H$525,'ZASOBY N'!$H497 )</f>
        <v>0</v>
      </c>
      <c r="DC498" s="410">
        <f>COUNTIFS('ZASOBY N'!$B$10:$B497,'ZASOBY N'!$B497,'ZASOBY N'!$C$10:'ZASOBY N'!$C497,'ZASOBY N'!$C497,'ZASOBY N'!$D$10:'ZASOBY N'!$D497,'ZASOBY N'!$D497,'ZASOBY N'!$H$10:'ZASOBY N'!$H497,'ZASOBY N'!$H497 )</f>
        <v>0</v>
      </c>
      <c r="DD498" s="411">
        <f t="shared" si="181"/>
        <v>0</v>
      </c>
      <c r="DE498" s="412">
        <f t="shared" si="182"/>
        <v>0</v>
      </c>
      <c r="DF498" s="399" t="str">
        <f>IF(AND(DI498=1,DJ498=1,SUMIF($C498:$C$525,$C498,$AD498:$AD$525)=$AD498),$AD498,IF($DL498&gt;0,$DL498,IF(B498="","",IF(AND(COUNTIF($C$11:$C497,$C498)&gt;=1,COUNTIF($D497:$D497,$D498)&gt;=1,COUNTIF($Z495:$Z497,$C498)=0),"",IF(AND(COUNTIF($C$11:$C497,$C498)&gt;=1,COUNTIF($D497:$D497,$D498)&gt;=1),"UJĘTO WYŻEJ",IF(AND(SUMIF($C498:$C$525,$C498,$AD498:$AD$525)&gt;$AD498,SUMIF($D498:$D$525,$D498,$AD498:$AD$525)&gt;$AD498),_xlfn.AGGREGATE(14,4,$DK$11:$DK$31*($C$11:$C$31=$C498),1),""))))))</f>
        <v/>
      </c>
      <c r="DG498" s="414" t="str">
        <f>IF(AND(DI498=1,DJ498=1,SUMIF($C498:$C$525,$C498,$AD498:$AD$525)=$AD498),$AD498,IF($DL498&gt;0,$DL498,IF(AND(COUNTIF($C$11:$C497,$C498)&gt;=1,COUNTIF($D497:$D497,$D498)&gt;=1),"",IF(AND(SUMIF($C498:$C$525,$C498,$AD498:$AD$525)&gt;$AD498,SUMIF($D498:$D$525,$D498,$AD498:$AD$525)&gt;$AD498),_xlfn.AGGREGATE(14,4,$DK$11:$DK$31*($C$11:$C$31=$C498),1),""))))</f>
        <v/>
      </c>
      <c r="DI498" s="409">
        <f>COUNTIFS('ZASOBY N'!$B497:$B$525,'ZASOBY N'!$B497,'ZASOBY N'!$C497:'ZASOBY N'!$C$525,'ZASOBY N'!$C497,'ZASOBY N'!$D497:'ZASOBY N'!$D$525,'ZASOBY N'!$D497,'ZASOBY N'!$H497:'ZASOBY N'!$H$525,'ZASOBY N'!$H497 )</f>
        <v>0</v>
      </c>
      <c r="DJ498" s="410">
        <f>COUNTIFS('ZASOBY N'!$B$10:$B497,'ZASOBY N'!$B497,'ZASOBY N'!$C$10:'ZASOBY N'!$C497,'ZASOBY N'!$C497,'ZASOBY N'!$D$10:'ZASOBY N'!$D497,'ZASOBY N'!$D497,'ZASOBY N'!$H$10:'ZASOBY N'!$H497,'ZASOBY N'!$H497 )</f>
        <v>0</v>
      </c>
      <c r="DK498" s="411">
        <f t="shared" si="183"/>
        <v>0</v>
      </c>
      <c r="DL498" s="412">
        <f t="shared" si="184"/>
        <v>0</v>
      </c>
    </row>
    <row r="499" spans="1:116" ht="18.899999999999999" customHeight="1" x14ac:dyDescent="0.3">
      <c r="A499" s="219"/>
      <c r="B499" s="152" t="str">
        <f>IF('ZASOBY N'!A498="","",'ZASOBY N'!A498)</f>
        <v/>
      </c>
      <c r="C499" s="462" t="str">
        <f>IF('ZASOBY N'!C498="","",'ZASOBY N'!C498)</f>
        <v/>
      </c>
      <c r="D499" s="137" t="str">
        <f>IF('ZASOBY N'!B498="","",'ZASOBY N'!B498)</f>
        <v/>
      </c>
      <c r="E499" s="138"/>
      <c r="F499" s="356" t="str">
        <f>IF('ZASOBY N'!D498="","",'ZASOBY N'!D498)</f>
        <v/>
      </c>
      <c r="G499" s="220" t="str">
        <f>IF('ZASOBY N'!G498="","",'ZASOBY N'!G498)</f>
        <v/>
      </c>
      <c r="H499" s="221" t="str">
        <f>IF('ZASOBY N'!F498="","",'ZASOBY N'!F498)</f>
        <v/>
      </c>
      <c r="I499" s="221" t="str">
        <f>IF('ZASOBY N'!G498="","",'ZASOBY N'!G498)</f>
        <v/>
      </c>
      <c r="J499" s="221" t="str">
        <f>IF('ZASOBY N'!H498="","",'ZASOBY N'!H498)</f>
        <v/>
      </c>
      <c r="K499" s="214">
        <v>0</v>
      </c>
      <c r="L499" s="214">
        <v>0</v>
      </c>
      <c r="M499" s="214">
        <v>0</v>
      </c>
      <c r="N499" s="222" t="str">
        <f>IF('ZASOBY N'!BD498="x","",IF(W499="","",'ZASOBY N'!E498))</f>
        <v/>
      </c>
      <c r="O499" s="223">
        <v>0</v>
      </c>
      <c r="P499" s="223">
        <v>0</v>
      </c>
      <c r="Q499" s="226" t="str">
        <f>IF($N499="","",'UPR BILANS N'!G499*'UPR BILANS N'!N499)</f>
        <v/>
      </c>
      <c r="R499" s="225" t="str">
        <f>IF($N499="","",'ZASOBY N'!O498)</f>
        <v/>
      </c>
      <c r="S499" s="225" t="str">
        <f>IF($N499="","",IF('ZASOBY N'!Q498="",0,'ZASOBY N'!Q498))</f>
        <v/>
      </c>
      <c r="T499" s="225" t="str">
        <f>IF($N499="","",'ZASOBY N'!V498)</f>
        <v/>
      </c>
      <c r="U499" s="225" t="str">
        <f>IF($N499="","",IF('ZASOBY N'!AG498="",0,'ZASOBY N'!AG498))</f>
        <v/>
      </c>
      <c r="V499" s="225" t="str">
        <f>IF($N499="","",IF(NN!P501="",0,NN!P501))</f>
        <v/>
      </c>
      <c r="W499" s="225" t="str">
        <f t="shared" si="185"/>
        <v/>
      </c>
      <c r="X499" s="226" t="str">
        <f t="shared" si="165"/>
        <v/>
      </c>
      <c r="Y499" s="225" t="str">
        <f>IF('ZASOBY N'!AU498="","",IF(C499&lt;&gt;C498,'ZASOBY N'!AU498,IF(D499&lt;&gt;D498,'ZASOBY N'!AU498,IF(F499&lt;&gt;F498,'ZASOBY N'!AU498,IF(G499&lt;&gt;G498,'ZASOBY N'!AU498,IF(J499&lt;&gt;J498,'ZASOBY N'!AU498,IF(NN!AC501="","",IF(AND(C498=C499,H498=H499,J498=J499,NN!AC501&gt;0),"",IF(AND(C499=C500,H499=DO497,NN!CW499&gt;0),'ZASOBY N'!AU498,'ZASOBY N'!AU498)))))))))</f>
        <v/>
      </c>
      <c r="Z499" s="225" t="str">
        <f t="shared" si="186"/>
        <v/>
      </c>
      <c r="AA499" s="227" t="str">
        <f t="shared" si="167"/>
        <v/>
      </c>
      <c r="AB499" s="400" t="str">
        <f t="shared" si="187"/>
        <v/>
      </c>
      <c r="AC499" s="228" t="str">
        <f t="shared" si="166"/>
        <v/>
      </c>
      <c r="AD499" s="222">
        <f>IF(B499="",0,IF(F499="",0,INDEX(POBRANIE_!$B$6:$F$101,MATCH('UPR BILANS N'!$F499,POBRANIE_!$A$6:$A$101,0),2)))</f>
        <v>0</v>
      </c>
      <c r="AE499" s="224">
        <f>IF(OR('ZASOBY N'!G498="",'ZASOBY N'!E498=""),0,IF(B499="",0,'ZASOBY N'!G498*'ZASOBY N'!E498))</f>
        <v>0</v>
      </c>
      <c r="AF499" s="225">
        <f>IF('ZASOBY N'!O498="",0,'ZASOBY N'!O498)</f>
        <v>0</v>
      </c>
      <c r="AG499" s="225">
        <f>IF('ZASOBY N'!Q498="",0,'ZASOBY N'!Q498)</f>
        <v>0</v>
      </c>
      <c r="AH499" s="225">
        <f>IF('ZASOBY N'!V498="",0,'ZASOBY N'!V498)</f>
        <v>0</v>
      </c>
      <c r="AI499" s="225">
        <f>IF('ZASOBY N'!AG498="",0,'ZASOBY N'!AG498)</f>
        <v>0</v>
      </c>
      <c r="AJ499" s="225">
        <f>IF(NN!P501="",0,IF(NN!P501="BRAK kol.7","BRAK BADAŃ",NN!P501))</f>
        <v>0</v>
      </c>
      <c r="AK499" s="225">
        <f>IF(NN!AC501="",0,IF(NN!AC501="BRAK kol.7","BRAK BADAŃ",NN!AC501))</f>
        <v>0</v>
      </c>
      <c r="BJ499" s="414" t="str">
        <f>IF(AND(BL499=1,BM499=1,SUMIF($C499:$C$525,$C499,$AK499:$AK$525)=$AK499),$AK499,IF($BO499&gt;0,$BO499,IF(AND(COUNTIF($C$11:$C498,$C499)&gt;=1,COUNTIF($D498:$D498,$D499)&gt;=1),"",IF(AND(SUMIF($C499:$C$525,$C499,$AK499:$AK$525)&gt;=$AK499,SUMIF($D499:$D$525,$D499,$AK499:$AK$525)&gt;=$AK499),SUMIF($C499:$C$525,$C499,$AK499:$AK$525),""))))</f>
        <v/>
      </c>
      <c r="BL499" s="409">
        <f>COUNTIFS('ZASOBY N'!$B498:$B$525,'ZASOBY N'!$B498,'ZASOBY N'!$C498:'ZASOBY N'!$C$525,'ZASOBY N'!$C498,'ZASOBY N'!$D498:'ZASOBY N'!$D$525,'ZASOBY N'!$D498,'ZASOBY N'!$H498:'ZASOBY N'!$H$525,'ZASOBY N'!$H498 )</f>
        <v>0</v>
      </c>
      <c r="BM499" s="410">
        <f>COUNTIFS('ZASOBY N'!$B$10:$B498,'ZASOBY N'!$B498,'ZASOBY N'!$C$10:'ZASOBY N'!$C498,'ZASOBY N'!$C498,'ZASOBY N'!$D$10:'ZASOBY N'!$D498,'ZASOBY N'!$D498,'ZASOBY N'!$H$10:'ZASOBY N'!$H498,'ZASOBY N'!$H498 )</f>
        <v>0</v>
      </c>
      <c r="BN499" s="411">
        <f t="shared" si="168"/>
        <v>0</v>
      </c>
      <c r="BO499" s="412">
        <f t="shared" si="169"/>
        <v>0</v>
      </c>
      <c r="BP499" s="94" t="str">
        <f t="shared" si="170"/>
        <v/>
      </c>
      <c r="BQ499" s="414" t="str">
        <f>IF(AND(BS499=1,BT499=1,SUMIF($C499:$C$525,$C499,$AJ499:$AJ$525)=$AJ499),$AJ499,IF($BV499&gt;0,$BV499,IF(AND(COUNTIF($C$11:$C498,$C499)&gt;=1,COUNTIF($D498:$D498,$D499)&gt;=1),"",IF(AND(SUMIF($C499:$C$525,$C499,$AJ499:$AJ$525)&gt;$AJ499,SUMIF($D499:$D$525,$D499,$AJ499:$AJ$525)&gt;$AJ499),SUMIF($C499:$C$525,$C499,$AJ499:$AJ$525),""))))</f>
        <v/>
      </c>
      <c r="BS499" s="409">
        <f>COUNTIFS('ZASOBY N'!$B498:$B$525,'ZASOBY N'!$B498,'ZASOBY N'!$C498:'ZASOBY N'!$C$525,'ZASOBY N'!$C498,'ZASOBY N'!$D498:'ZASOBY N'!$D$525,'ZASOBY N'!$D498,'ZASOBY N'!$H498:'ZASOBY N'!$H$525,'ZASOBY N'!$H498 )</f>
        <v>0</v>
      </c>
      <c r="BT499" s="410">
        <f>COUNTIFS('ZASOBY N'!$B$10:$B498,'ZASOBY N'!$B498,'ZASOBY N'!$C$10:'ZASOBY N'!$C498,'ZASOBY N'!$C498,'ZASOBY N'!$D$10:'ZASOBY N'!$D498,'ZASOBY N'!$D498,'ZASOBY N'!$H$10:'ZASOBY N'!$H498,'ZASOBY N'!$H498 )</f>
        <v>0</v>
      </c>
      <c r="BU499" s="411">
        <f t="shared" si="171"/>
        <v>0</v>
      </c>
      <c r="BV499" s="412">
        <f t="shared" si="172"/>
        <v>0</v>
      </c>
      <c r="BW499" s="94" t="s">
        <v>499</v>
      </c>
      <c r="BX499" s="414" t="str">
        <f>IF(AND(BZ499=1,CA499=1,SUMIF($C499:$C$525,$C499,$AI499:$AI$525)=$AI499),$AI499,IF($CC499&gt;0,$CC499,IF(AND(COUNTIF($C$11:$C498,$C499)&gt;=1,COUNTIF($D498:$D498,$D499)&gt;=1),"",IF(AND(SUMIF($C499:$C$525,$C499,$AI499:$AI$525)&gt;$AI499,SUMIF($D499:$D$525,$D499,$AI499:$AI$525)&gt;$IG499),_xlfn.AGGREGATE(14,4,$CB$11:$CB$31*($C$11:$C$31=$C499),1),""))))</f>
        <v/>
      </c>
      <c r="BZ499" s="409">
        <f>COUNTIFS('ZASOBY N'!$B498:$B$525,'ZASOBY N'!$B498,'ZASOBY N'!$C498:'ZASOBY N'!$C$525,'ZASOBY N'!$C498,'ZASOBY N'!$D498:'ZASOBY N'!$D$525,'ZASOBY N'!$D498,'ZASOBY N'!$H498:'ZASOBY N'!$H$525,'ZASOBY N'!$H498 )</f>
        <v>0</v>
      </c>
      <c r="CA499" s="410">
        <f>COUNTIFS('ZASOBY N'!$B$10:$B498,'ZASOBY N'!$B498,'ZASOBY N'!$C$10:'ZASOBY N'!$C498,'ZASOBY N'!$C498,'ZASOBY N'!$D$10:'ZASOBY N'!$D498,'ZASOBY N'!$D498,'ZASOBY N'!$H$10:'ZASOBY N'!$H498,'ZASOBY N'!$H498 )</f>
        <v>0</v>
      </c>
      <c r="CB499" s="411">
        <f t="shared" si="173"/>
        <v>0</v>
      </c>
      <c r="CC499" s="412">
        <f t="shared" si="174"/>
        <v>0</v>
      </c>
      <c r="CE499" s="414" t="str">
        <f>IF(AND(CG499=1,CH499=1,SUMIF($C499:$C$525,$C499,$AH499:$AH$525)=$AH499),$AH499,IF($CJ499&gt;0,$CJ499,IF(AND(COUNTIF($C$11:$C498,$C499)&gt;=1,COUNTIF($D498:$D498,$D499)&gt;=1),"",IF(AND(SUMIF($C499:$C$525,$C499,$AH499:$AH$525)&gt;$AH499,SUMIF($D499:$D$525,$D499,$AH499:$AH$525)&gt;$AH499),_xlfn.AGGREGATE(14,4,$CI$11:$CI$31*($C$11:$C$31=$C499),1),""))))</f>
        <v/>
      </c>
      <c r="CG499" s="409">
        <f>COUNTIFS('ZASOBY N'!$B498:$B$525,'ZASOBY N'!$B498,'ZASOBY N'!$C498:'ZASOBY N'!$C$525,'ZASOBY N'!$C498,'ZASOBY N'!$D498:'ZASOBY N'!$D$525,'ZASOBY N'!$D498,'ZASOBY N'!$H498:'ZASOBY N'!$H$525,'ZASOBY N'!$H498 )</f>
        <v>0</v>
      </c>
      <c r="CH499" s="410">
        <f>COUNTIFS('ZASOBY N'!$B$10:$B498,'ZASOBY N'!$B498,'ZASOBY N'!$C$10:'ZASOBY N'!$C498,'ZASOBY N'!$C498,'ZASOBY N'!$D$10:'ZASOBY N'!$D498,'ZASOBY N'!$D498,'ZASOBY N'!$H$10:'ZASOBY N'!$H498,'ZASOBY N'!$H498 )</f>
        <v>0</v>
      </c>
      <c r="CI499" s="411">
        <f t="shared" si="175"/>
        <v>0</v>
      </c>
      <c r="CJ499" s="412">
        <f t="shared" si="176"/>
        <v>0</v>
      </c>
      <c r="CL499" s="414" t="str">
        <f>IF(AND(CN499=1,CO499=1,SUMIF($C499:$C$525,$C499,$AG499:$AG$525)=$AG499),$AG499,IF($CQ499&gt;0,$CQ499,IF(AND(COUNTIF($C$11:$C498,$C499)&gt;=1,COUNTIF($D498:$D498,$D499)&gt;=1),"",IF(AND(SUMIF($C499:$C$525,$C499,$AG499:$AG$525)&gt;$AG499,SUMIF($D499:$D$525,$D499,$AG499:$AG$525)&gt;$AG499),_xlfn.AGGREGATE(14,4,$CP$11:$CP$31*($C$11:$C$31=$C499),1),""))))</f>
        <v/>
      </c>
      <c r="CN499" s="409">
        <f>COUNTIFS('ZASOBY N'!$B498:$B$525,'ZASOBY N'!$B498,'ZASOBY N'!$C498:'ZASOBY N'!$C$525,'ZASOBY N'!$C498,'ZASOBY N'!$D498:'ZASOBY N'!$D$525,'ZASOBY N'!$D498,'ZASOBY N'!$H498:'ZASOBY N'!$H$525,'ZASOBY N'!$H498 )</f>
        <v>0</v>
      </c>
      <c r="CO499" s="410">
        <f>COUNTIFS('ZASOBY N'!$B$10:$B498,'ZASOBY N'!$B498,'ZASOBY N'!$C$10:'ZASOBY N'!$C498,'ZASOBY N'!$C498,'ZASOBY N'!$D$10:'ZASOBY N'!$D498,'ZASOBY N'!$D498,'ZASOBY N'!$H$10:'ZASOBY N'!$H498,'ZASOBY N'!$H498 )</f>
        <v>0</v>
      </c>
      <c r="CP499" s="411">
        <f t="shared" si="177"/>
        <v>0</v>
      </c>
      <c r="CQ499" s="412">
        <f t="shared" si="178"/>
        <v>0</v>
      </c>
      <c r="CS499" s="414" t="str">
        <f>IF(AND(CU499=1,CV499=1,SUMIF($C499:$C$525,$C499,$AF499:$AF$525)=$AF499),$AF499,IF($CX499&gt;0,$CX499,IF(AND(COUNTIF($C$11:$C498,$C499)&gt;=1,COUNTIF($D498:$D498,$D499)&gt;=1),"",IF(AND(SUMIF($C499:$C$525,$C499,$AF499:$AF$525)&gt;$AF499,SUMIF($D499:$D$525,$D499,$AF499:$AF$525)&gt;$AF499),_xlfn.AGGREGATE(14,4,$CW$11:$CW$31*($C$11:$C$31=$C499),1),""))))</f>
        <v/>
      </c>
      <c r="CU499" s="409">
        <f>COUNTIFS('ZASOBY N'!$B498:$B$525,'ZASOBY N'!$B498,'ZASOBY N'!$C498:'ZASOBY N'!$C$525,'ZASOBY N'!$C498,'ZASOBY N'!$D498:'ZASOBY N'!$D$525,'ZASOBY N'!$D498,'ZASOBY N'!$H498:'ZASOBY N'!$H$525,'ZASOBY N'!$H498 )</f>
        <v>0</v>
      </c>
      <c r="CV499" s="410">
        <f>COUNTIFS('ZASOBY N'!$B$10:$B498,'ZASOBY N'!$B498,'ZASOBY N'!$C$10:'ZASOBY N'!$C498,'ZASOBY N'!$C498,'ZASOBY N'!$D$10:'ZASOBY N'!$D498,'ZASOBY N'!$D498,'ZASOBY N'!$H$10:'ZASOBY N'!$H498,'ZASOBY N'!$H498 )</f>
        <v>0</v>
      </c>
      <c r="CW499" s="411">
        <f t="shared" si="179"/>
        <v>0</v>
      </c>
      <c r="CX499" s="412">
        <f t="shared" si="180"/>
        <v>0</v>
      </c>
      <c r="CZ499" s="414" t="str">
        <f>IF(AND(DB499=1,DC499=1,SUMIF($C499:$C$525,$C499,$AE499:$AE$525)=$AE499),$AE499,IF($DE499&gt;0,$DE499,IF(AND(COUNTIF($C$11:$C498,$C499)&gt;=1,COUNTIF($D498:$D498,$D499)&gt;=1),"",IF(AND(SUMIF($C499:$C$525,$C499,$AE499:$AE$525)&gt;$AE499,SUMIF($D499:$D$525,$D499,$AE499:$AE$525)&gt;$AE499),_xlfn.AGGREGATE(14,4,$DD$11:$DD$31*($C$11:$C$31=$C499),1),""))))</f>
        <v/>
      </c>
      <c r="DB499" s="409">
        <f>COUNTIFS('ZASOBY N'!$B498:$B$525,'ZASOBY N'!$B498,'ZASOBY N'!$C498:'ZASOBY N'!$C$525,'ZASOBY N'!$C498,'ZASOBY N'!$D498:'ZASOBY N'!$D$525,'ZASOBY N'!$D498,'ZASOBY N'!$H498:'ZASOBY N'!$H$525,'ZASOBY N'!$H498 )</f>
        <v>0</v>
      </c>
      <c r="DC499" s="410">
        <f>COUNTIFS('ZASOBY N'!$B$10:$B498,'ZASOBY N'!$B498,'ZASOBY N'!$C$10:'ZASOBY N'!$C498,'ZASOBY N'!$C498,'ZASOBY N'!$D$10:'ZASOBY N'!$D498,'ZASOBY N'!$D498,'ZASOBY N'!$H$10:'ZASOBY N'!$H498,'ZASOBY N'!$H498 )</f>
        <v>0</v>
      </c>
      <c r="DD499" s="411">
        <f t="shared" si="181"/>
        <v>0</v>
      </c>
      <c r="DE499" s="412">
        <f t="shared" si="182"/>
        <v>0</v>
      </c>
      <c r="DF499" s="399" t="str">
        <f>IF(AND(DI499=1,DJ499=1,SUMIF($C499:$C$525,$C499,$AD499:$AD$525)=$AD499),$AD499,IF($DL499&gt;0,$DL499,IF(B499="","",IF(AND(COUNTIF($C$11:$C498,$C499)&gt;=1,COUNTIF($D498:$D498,$D499)&gt;=1,COUNTIF($Z496:$Z498,$C499)=0),"",IF(AND(COUNTIF($C$11:$C498,$C499)&gt;=1,COUNTIF($D498:$D498,$D499)&gt;=1),"UJĘTO WYŻEJ",IF(AND(SUMIF($C499:$C$525,$C499,$AD499:$AD$525)&gt;$AD499,SUMIF($D499:$D$525,$D499,$AD499:$AD$525)&gt;$AD499),_xlfn.AGGREGATE(14,4,$DK$11:$DK$31*($C$11:$C$31=$C499),1),""))))))</f>
        <v/>
      </c>
      <c r="DG499" s="414" t="str">
        <f>IF(AND(DI499=1,DJ499=1,SUMIF($C499:$C$525,$C499,$AD499:$AD$525)=$AD499),$AD499,IF($DL499&gt;0,$DL499,IF(AND(COUNTIF($C$11:$C498,$C499)&gt;=1,COUNTIF($D498:$D498,$D499)&gt;=1),"",IF(AND(SUMIF($C499:$C$525,$C499,$AD499:$AD$525)&gt;$AD499,SUMIF($D499:$D$525,$D499,$AD499:$AD$525)&gt;$AD499),_xlfn.AGGREGATE(14,4,$DK$11:$DK$31*($C$11:$C$31=$C499),1),""))))</f>
        <v/>
      </c>
      <c r="DI499" s="409">
        <f>COUNTIFS('ZASOBY N'!$B498:$B$525,'ZASOBY N'!$B498,'ZASOBY N'!$C498:'ZASOBY N'!$C$525,'ZASOBY N'!$C498,'ZASOBY N'!$D498:'ZASOBY N'!$D$525,'ZASOBY N'!$D498,'ZASOBY N'!$H498:'ZASOBY N'!$H$525,'ZASOBY N'!$H498 )</f>
        <v>0</v>
      </c>
      <c r="DJ499" s="410">
        <f>COUNTIFS('ZASOBY N'!$B$10:$B498,'ZASOBY N'!$B498,'ZASOBY N'!$C$10:'ZASOBY N'!$C498,'ZASOBY N'!$C498,'ZASOBY N'!$D$10:'ZASOBY N'!$D498,'ZASOBY N'!$D498,'ZASOBY N'!$H$10:'ZASOBY N'!$H498,'ZASOBY N'!$H498 )</f>
        <v>0</v>
      </c>
      <c r="DK499" s="411">
        <f t="shared" si="183"/>
        <v>0</v>
      </c>
      <c r="DL499" s="412">
        <f t="shared" si="184"/>
        <v>0</v>
      </c>
    </row>
    <row r="500" spans="1:116" ht="18.899999999999999" customHeight="1" x14ac:dyDescent="0.3">
      <c r="A500" s="219"/>
      <c r="B500" s="152" t="str">
        <f>IF('ZASOBY N'!A499="","",'ZASOBY N'!A499)</f>
        <v/>
      </c>
      <c r="C500" s="462" t="str">
        <f>IF('ZASOBY N'!C499="","",'ZASOBY N'!C499)</f>
        <v/>
      </c>
      <c r="D500" s="137" t="str">
        <f>IF('ZASOBY N'!B499="","",'ZASOBY N'!B499)</f>
        <v/>
      </c>
      <c r="E500" s="138"/>
      <c r="F500" s="356" t="str">
        <f>IF('ZASOBY N'!D499="","",'ZASOBY N'!D499)</f>
        <v/>
      </c>
      <c r="G500" s="220" t="str">
        <f>IF('ZASOBY N'!G499="","",'ZASOBY N'!G499)</f>
        <v/>
      </c>
      <c r="H500" s="221" t="str">
        <f>IF('ZASOBY N'!F499="","",'ZASOBY N'!F499)</f>
        <v/>
      </c>
      <c r="I500" s="221" t="str">
        <f>IF('ZASOBY N'!G499="","",'ZASOBY N'!G499)</f>
        <v/>
      </c>
      <c r="J500" s="221" t="str">
        <f>IF('ZASOBY N'!H499="","",'ZASOBY N'!H499)</f>
        <v/>
      </c>
      <c r="K500" s="214">
        <v>0</v>
      </c>
      <c r="L500" s="214">
        <v>0</v>
      </c>
      <c r="M500" s="214">
        <v>0</v>
      </c>
      <c r="N500" s="222" t="str">
        <f>IF('ZASOBY N'!BD499="x","",IF(W500="","",'ZASOBY N'!E499))</f>
        <v/>
      </c>
      <c r="O500" s="223">
        <v>0</v>
      </c>
      <c r="P500" s="223">
        <v>0</v>
      </c>
      <c r="Q500" s="226" t="str">
        <f>IF($N500="","",'UPR BILANS N'!G500*'UPR BILANS N'!N500)</f>
        <v/>
      </c>
      <c r="R500" s="225" t="str">
        <f>IF($N500="","",'ZASOBY N'!O499)</f>
        <v/>
      </c>
      <c r="S500" s="225" t="str">
        <f>IF($N500="","",IF('ZASOBY N'!Q499="",0,'ZASOBY N'!Q499))</f>
        <v/>
      </c>
      <c r="T500" s="225" t="str">
        <f>IF($N500="","",'ZASOBY N'!V499)</f>
        <v/>
      </c>
      <c r="U500" s="225" t="str">
        <f>IF($N500="","",IF('ZASOBY N'!AG499="",0,'ZASOBY N'!AG499))</f>
        <v/>
      </c>
      <c r="V500" s="225" t="str">
        <f>IF($N500="","",IF(NN!P502="",0,NN!P502))</f>
        <v/>
      </c>
      <c r="W500" s="225" t="str">
        <f t="shared" si="185"/>
        <v/>
      </c>
      <c r="X500" s="226" t="str">
        <f t="shared" si="165"/>
        <v/>
      </c>
      <c r="Y500" s="225" t="str">
        <f>IF('ZASOBY N'!AU499="","",IF(C500&lt;&gt;C499,'ZASOBY N'!AU499,IF(D500&lt;&gt;D499,'ZASOBY N'!AU499,IF(F500&lt;&gt;F499,'ZASOBY N'!AU499,IF(G500&lt;&gt;G499,'ZASOBY N'!AU499,IF(J500&lt;&gt;J499,'ZASOBY N'!AU499,IF(NN!AC502="","",IF(AND(C499=C500,H499=H500,J499=J500,NN!AC502&gt;0),"",IF(AND(C500=C501,H500=DO498,NN!CW500&gt;0),'ZASOBY N'!AU499,'ZASOBY N'!AU499)))))))))</f>
        <v/>
      </c>
      <c r="Z500" s="225" t="str">
        <f t="shared" si="186"/>
        <v/>
      </c>
      <c r="AA500" s="227" t="str">
        <f t="shared" si="167"/>
        <v/>
      </c>
      <c r="AB500" s="400" t="str">
        <f t="shared" si="187"/>
        <v/>
      </c>
      <c r="AC500" s="228" t="str">
        <f t="shared" si="166"/>
        <v/>
      </c>
      <c r="AD500" s="222">
        <f>IF(B500="",0,IF(F500="",0,INDEX(POBRANIE_!$B$6:$F$101,MATCH('UPR BILANS N'!$F500,POBRANIE_!$A$6:$A$101,0),2)))</f>
        <v>0</v>
      </c>
      <c r="AE500" s="224">
        <f>IF(OR('ZASOBY N'!G499="",'ZASOBY N'!E499=""),0,IF(B500="",0,'ZASOBY N'!G499*'ZASOBY N'!E499))</f>
        <v>0</v>
      </c>
      <c r="AF500" s="225">
        <f>IF('ZASOBY N'!O499="",0,'ZASOBY N'!O499)</f>
        <v>0</v>
      </c>
      <c r="AG500" s="225">
        <f>IF('ZASOBY N'!Q499="",0,'ZASOBY N'!Q499)</f>
        <v>0</v>
      </c>
      <c r="AH500" s="225">
        <f>IF('ZASOBY N'!V499="",0,'ZASOBY N'!V499)</f>
        <v>0</v>
      </c>
      <c r="AI500" s="225">
        <f>IF('ZASOBY N'!AG499="",0,'ZASOBY N'!AG499)</f>
        <v>0</v>
      </c>
      <c r="AJ500" s="225">
        <f>IF(NN!P502="",0,IF(NN!P502="BRAK kol.7","BRAK BADAŃ",NN!P502))</f>
        <v>0</v>
      </c>
      <c r="AK500" s="225">
        <f>IF(NN!AC502="",0,IF(NN!AC502="BRAK kol.7","BRAK BADAŃ",NN!AC502))</f>
        <v>0</v>
      </c>
      <c r="BJ500" s="414" t="str">
        <f>IF(AND(BL500=1,BM500=1,SUMIF($C500:$C$525,$C500,$AK500:$AK$525)=$AK500),$AK500,IF($BO500&gt;0,$BO500,IF(AND(COUNTIF($C$11:$C499,$C500)&gt;=1,COUNTIF($D499:$D499,$D500)&gt;=1),"",IF(AND(SUMIF($C500:$C$525,$C500,$AK500:$AK$525)&gt;=$AK500,SUMIF($D500:$D$525,$D500,$AK500:$AK$525)&gt;=$AK500),SUMIF($C500:$C$525,$C500,$AK500:$AK$525),""))))</f>
        <v/>
      </c>
      <c r="BL500" s="409">
        <f>COUNTIFS('ZASOBY N'!$B499:$B$525,'ZASOBY N'!$B499,'ZASOBY N'!$C499:'ZASOBY N'!$C$525,'ZASOBY N'!$C499,'ZASOBY N'!$D499:'ZASOBY N'!$D$525,'ZASOBY N'!$D499,'ZASOBY N'!$H499:'ZASOBY N'!$H$525,'ZASOBY N'!$H499 )</f>
        <v>0</v>
      </c>
      <c r="BM500" s="410">
        <f>COUNTIFS('ZASOBY N'!$B$10:$B499,'ZASOBY N'!$B499,'ZASOBY N'!$C$10:'ZASOBY N'!$C499,'ZASOBY N'!$C499,'ZASOBY N'!$D$10:'ZASOBY N'!$D499,'ZASOBY N'!$D499,'ZASOBY N'!$H$10:'ZASOBY N'!$H499,'ZASOBY N'!$H499 )</f>
        <v>0</v>
      </c>
      <c r="BN500" s="411">
        <f t="shared" si="168"/>
        <v>0</v>
      </c>
      <c r="BO500" s="412">
        <f t="shared" si="169"/>
        <v>0</v>
      </c>
      <c r="BP500" s="94" t="str">
        <f t="shared" si="170"/>
        <v/>
      </c>
      <c r="BQ500" s="414" t="str">
        <f>IF(AND(BS500=1,BT500=1,SUMIF($C500:$C$525,$C500,$AJ500:$AJ$525)=$AJ500),$AJ500,IF($BV500&gt;0,$BV500,IF(AND(COUNTIF($C$11:$C499,$C500)&gt;=1,COUNTIF($D499:$D499,$D500)&gt;=1),"",IF(AND(SUMIF($C500:$C$525,$C500,$AJ500:$AJ$525)&gt;$AJ500,SUMIF($D500:$D$525,$D500,$AJ500:$AJ$525)&gt;$AJ500),SUMIF($C500:$C$525,$C500,$AJ500:$AJ$525),""))))</f>
        <v/>
      </c>
      <c r="BS500" s="409">
        <f>COUNTIFS('ZASOBY N'!$B499:$B$525,'ZASOBY N'!$B499,'ZASOBY N'!$C499:'ZASOBY N'!$C$525,'ZASOBY N'!$C499,'ZASOBY N'!$D499:'ZASOBY N'!$D$525,'ZASOBY N'!$D499,'ZASOBY N'!$H499:'ZASOBY N'!$H$525,'ZASOBY N'!$H499 )</f>
        <v>0</v>
      </c>
      <c r="BT500" s="410">
        <f>COUNTIFS('ZASOBY N'!$B$10:$B499,'ZASOBY N'!$B499,'ZASOBY N'!$C$10:'ZASOBY N'!$C499,'ZASOBY N'!$C499,'ZASOBY N'!$D$10:'ZASOBY N'!$D499,'ZASOBY N'!$D499,'ZASOBY N'!$H$10:'ZASOBY N'!$H499,'ZASOBY N'!$H499 )</f>
        <v>0</v>
      </c>
      <c r="BU500" s="411">
        <f t="shared" si="171"/>
        <v>0</v>
      </c>
      <c r="BV500" s="412">
        <f t="shared" si="172"/>
        <v>0</v>
      </c>
      <c r="BW500" s="94" t="s">
        <v>499</v>
      </c>
      <c r="BX500" s="414" t="str">
        <f>IF(AND(BZ500=1,CA500=1,SUMIF($C500:$C$525,$C500,$AI500:$AI$525)=$AI500),$AI500,IF($CC500&gt;0,$CC500,IF(AND(COUNTIF($C$11:$C499,$C500)&gt;=1,COUNTIF($D499:$D499,$D500)&gt;=1),"",IF(AND(SUMIF($C500:$C$525,$C500,$AI500:$AI$525)&gt;$AI500,SUMIF($D500:$D$525,$D500,$AI500:$AI$525)&gt;$IG500),_xlfn.AGGREGATE(14,4,$CB$11:$CB$31*($C$11:$C$31=$C500),1),""))))</f>
        <v/>
      </c>
      <c r="BZ500" s="409">
        <f>COUNTIFS('ZASOBY N'!$B499:$B$525,'ZASOBY N'!$B499,'ZASOBY N'!$C499:'ZASOBY N'!$C$525,'ZASOBY N'!$C499,'ZASOBY N'!$D499:'ZASOBY N'!$D$525,'ZASOBY N'!$D499,'ZASOBY N'!$H499:'ZASOBY N'!$H$525,'ZASOBY N'!$H499 )</f>
        <v>0</v>
      </c>
      <c r="CA500" s="410">
        <f>COUNTIFS('ZASOBY N'!$B$10:$B499,'ZASOBY N'!$B499,'ZASOBY N'!$C$10:'ZASOBY N'!$C499,'ZASOBY N'!$C499,'ZASOBY N'!$D$10:'ZASOBY N'!$D499,'ZASOBY N'!$D499,'ZASOBY N'!$H$10:'ZASOBY N'!$H499,'ZASOBY N'!$H499 )</f>
        <v>0</v>
      </c>
      <c r="CB500" s="411">
        <f t="shared" si="173"/>
        <v>0</v>
      </c>
      <c r="CC500" s="412">
        <f t="shared" si="174"/>
        <v>0</v>
      </c>
      <c r="CE500" s="414" t="str">
        <f>IF(AND(CG500=1,CH500=1,SUMIF($C500:$C$525,$C500,$AH500:$AH$525)=$AH500),$AH500,IF($CJ500&gt;0,$CJ500,IF(AND(COUNTIF($C$11:$C499,$C500)&gt;=1,COUNTIF($D499:$D499,$D500)&gt;=1),"",IF(AND(SUMIF($C500:$C$525,$C500,$AH500:$AH$525)&gt;$AH500,SUMIF($D500:$D$525,$D500,$AH500:$AH$525)&gt;$AH500),_xlfn.AGGREGATE(14,4,$CI$11:$CI$31*($C$11:$C$31=$C500),1),""))))</f>
        <v/>
      </c>
      <c r="CG500" s="409">
        <f>COUNTIFS('ZASOBY N'!$B499:$B$525,'ZASOBY N'!$B499,'ZASOBY N'!$C499:'ZASOBY N'!$C$525,'ZASOBY N'!$C499,'ZASOBY N'!$D499:'ZASOBY N'!$D$525,'ZASOBY N'!$D499,'ZASOBY N'!$H499:'ZASOBY N'!$H$525,'ZASOBY N'!$H499 )</f>
        <v>0</v>
      </c>
      <c r="CH500" s="410">
        <f>COUNTIFS('ZASOBY N'!$B$10:$B499,'ZASOBY N'!$B499,'ZASOBY N'!$C$10:'ZASOBY N'!$C499,'ZASOBY N'!$C499,'ZASOBY N'!$D$10:'ZASOBY N'!$D499,'ZASOBY N'!$D499,'ZASOBY N'!$H$10:'ZASOBY N'!$H499,'ZASOBY N'!$H499 )</f>
        <v>0</v>
      </c>
      <c r="CI500" s="411">
        <f t="shared" si="175"/>
        <v>0</v>
      </c>
      <c r="CJ500" s="412">
        <f t="shared" si="176"/>
        <v>0</v>
      </c>
      <c r="CL500" s="414" t="str">
        <f>IF(AND(CN500=1,CO500=1,SUMIF($C500:$C$525,$C500,$AG500:$AG$525)=$AG500),$AG500,IF($CQ500&gt;0,$CQ500,IF(AND(COUNTIF($C$11:$C499,$C500)&gt;=1,COUNTIF($D499:$D499,$D500)&gt;=1),"",IF(AND(SUMIF($C500:$C$525,$C500,$AG500:$AG$525)&gt;$AG500,SUMIF($D500:$D$525,$D500,$AG500:$AG$525)&gt;$AG500),_xlfn.AGGREGATE(14,4,$CP$11:$CP$31*($C$11:$C$31=$C500),1),""))))</f>
        <v/>
      </c>
      <c r="CN500" s="409">
        <f>COUNTIFS('ZASOBY N'!$B499:$B$525,'ZASOBY N'!$B499,'ZASOBY N'!$C499:'ZASOBY N'!$C$525,'ZASOBY N'!$C499,'ZASOBY N'!$D499:'ZASOBY N'!$D$525,'ZASOBY N'!$D499,'ZASOBY N'!$H499:'ZASOBY N'!$H$525,'ZASOBY N'!$H499 )</f>
        <v>0</v>
      </c>
      <c r="CO500" s="410">
        <f>COUNTIFS('ZASOBY N'!$B$10:$B499,'ZASOBY N'!$B499,'ZASOBY N'!$C$10:'ZASOBY N'!$C499,'ZASOBY N'!$C499,'ZASOBY N'!$D$10:'ZASOBY N'!$D499,'ZASOBY N'!$D499,'ZASOBY N'!$H$10:'ZASOBY N'!$H499,'ZASOBY N'!$H499 )</f>
        <v>0</v>
      </c>
      <c r="CP500" s="411">
        <f t="shared" si="177"/>
        <v>0</v>
      </c>
      <c r="CQ500" s="412">
        <f t="shared" si="178"/>
        <v>0</v>
      </c>
      <c r="CS500" s="414" t="str">
        <f>IF(AND(CU500=1,CV500=1,SUMIF($C500:$C$525,$C500,$AF500:$AF$525)=$AF500),$AF500,IF($CX500&gt;0,$CX500,IF(AND(COUNTIF($C$11:$C499,$C500)&gt;=1,COUNTIF($D499:$D499,$D500)&gt;=1),"",IF(AND(SUMIF($C500:$C$525,$C500,$AF500:$AF$525)&gt;$AF500,SUMIF($D500:$D$525,$D500,$AF500:$AF$525)&gt;$AF500),_xlfn.AGGREGATE(14,4,$CW$11:$CW$31*($C$11:$C$31=$C500),1),""))))</f>
        <v/>
      </c>
      <c r="CU500" s="409">
        <f>COUNTIFS('ZASOBY N'!$B499:$B$525,'ZASOBY N'!$B499,'ZASOBY N'!$C499:'ZASOBY N'!$C$525,'ZASOBY N'!$C499,'ZASOBY N'!$D499:'ZASOBY N'!$D$525,'ZASOBY N'!$D499,'ZASOBY N'!$H499:'ZASOBY N'!$H$525,'ZASOBY N'!$H499 )</f>
        <v>0</v>
      </c>
      <c r="CV500" s="410">
        <f>COUNTIFS('ZASOBY N'!$B$10:$B499,'ZASOBY N'!$B499,'ZASOBY N'!$C$10:'ZASOBY N'!$C499,'ZASOBY N'!$C499,'ZASOBY N'!$D$10:'ZASOBY N'!$D499,'ZASOBY N'!$D499,'ZASOBY N'!$H$10:'ZASOBY N'!$H499,'ZASOBY N'!$H499 )</f>
        <v>0</v>
      </c>
      <c r="CW500" s="411">
        <f t="shared" si="179"/>
        <v>0</v>
      </c>
      <c r="CX500" s="412">
        <f t="shared" si="180"/>
        <v>0</v>
      </c>
      <c r="CZ500" s="414" t="str">
        <f>IF(AND(DB500=1,DC500=1,SUMIF($C500:$C$525,$C500,$AE500:$AE$525)=$AE500),$AE500,IF($DE500&gt;0,$DE500,IF(AND(COUNTIF($C$11:$C499,$C500)&gt;=1,COUNTIF($D499:$D499,$D500)&gt;=1),"",IF(AND(SUMIF($C500:$C$525,$C500,$AE500:$AE$525)&gt;$AE500,SUMIF($D500:$D$525,$D500,$AE500:$AE$525)&gt;$AE500),_xlfn.AGGREGATE(14,4,$DD$11:$DD$31*($C$11:$C$31=$C500),1),""))))</f>
        <v/>
      </c>
      <c r="DB500" s="409">
        <f>COUNTIFS('ZASOBY N'!$B499:$B$525,'ZASOBY N'!$B499,'ZASOBY N'!$C499:'ZASOBY N'!$C$525,'ZASOBY N'!$C499,'ZASOBY N'!$D499:'ZASOBY N'!$D$525,'ZASOBY N'!$D499,'ZASOBY N'!$H499:'ZASOBY N'!$H$525,'ZASOBY N'!$H499 )</f>
        <v>0</v>
      </c>
      <c r="DC500" s="410">
        <f>COUNTIFS('ZASOBY N'!$B$10:$B499,'ZASOBY N'!$B499,'ZASOBY N'!$C$10:'ZASOBY N'!$C499,'ZASOBY N'!$C499,'ZASOBY N'!$D$10:'ZASOBY N'!$D499,'ZASOBY N'!$D499,'ZASOBY N'!$H$10:'ZASOBY N'!$H499,'ZASOBY N'!$H499 )</f>
        <v>0</v>
      </c>
      <c r="DD500" s="411">
        <f t="shared" si="181"/>
        <v>0</v>
      </c>
      <c r="DE500" s="412">
        <f t="shared" si="182"/>
        <v>0</v>
      </c>
      <c r="DF500" s="399" t="str">
        <f>IF(AND(DI500=1,DJ500=1,SUMIF($C500:$C$525,$C500,$AD500:$AD$525)=$AD500),$AD500,IF($DL500&gt;0,$DL500,IF(B500="","",IF(AND(COUNTIF($C$11:$C499,$C500)&gt;=1,COUNTIF($D499:$D499,$D500)&gt;=1,COUNTIF($Z497:$Z499,$C500)=0),"",IF(AND(COUNTIF($C$11:$C499,$C500)&gt;=1,COUNTIF($D499:$D499,$D500)&gt;=1),"UJĘTO WYŻEJ",IF(AND(SUMIF($C500:$C$525,$C500,$AD500:$AD$525)&gt;$AD500,SUMIF($D500:$D$525,$D500,$AD500:$AD$525)&gt;$AD500),_xlfn.AGGREGATE(14,4,$DK$11:$DK$31*($C$11:$C$31=$C500),1),""))))))</f>
        <v/>
      </c>
      <c r="DG500" s="414" t="str">
        <f>IF(AND(DI500=1,DJ500=1,SUMIF($C500:$C$525,$C500,$AD500:$AD$525)=$AD500),$AD500,IF($DL500&gt;0,$DL500,IF(AND(COUNTIF($C$11:$C499,$C500)&gt;=1,COUNTIF($D499:$D499,$D500)&gt;=1),"",IF(AND(SUMIF($C500:$C$525,$C500,$AD500:$AD$525)&gt;$AD500,SUMIF($D500:$D$525,$D500,$AD500:$AD$525)&gt;$AD500),_xlfn.AGGREGATE(14,4,$DK$11:$DK$31*($C$11:$C$31=$C500),1),""))))</f>
        <v/>
      </c>
      <c r="DI500" s="409">
        <f>COUNTIFS('ZASOBY N'!$B499:$B$525,'ZASOBY N'!$B499,'ZASOBY N'!$C499:'ZASOBY N'!$C$525,'ZASOBY N'!$C499,'ZASOBY N'!$D499:'ZASOBY N'!$D$525,'ZASOBY N'!$D499,'ZASOBY N'!$H499:'ZASOBY N'!$H$525,'ZASOBY N'!$H499 )</f>
        <v>0</v>
      </c>
      <c r="DJ500" s="410">
        <f>COUNTIFS('ZASOBY N'!$B$10:$B499,'ZASOBY N'!$B499,'ZASOBY N'!$C$10:'ZASOBY N'!$C499,'ZASOBY N'!$C499,'ZASOBY N'!$D$10:'ZASOBY N'!$D499,'ZASOBY N'!$D499,'ZASOBY N'!$H$10:'ZASOBY N'!$H499,'ZASOBY N'!$H499 )</f>
        <v>0</v>
      </c>
      <c r="DK500" s="411">
        <f t="shared" si="183"/>
        <v>0</v>
      </c>
      <c r="DL500" s="412">
        <f t="shared" si="184"/>
        <v>0</v>
      </c>
    </row>
    <row r="501" spans="1:116" ht="18.899999999999999" customHeight="1" x14ac:dyDescent="0.3">
      <c r="A501" s="219"/>
      <c r="B501" s="152" t="str">
        <f>IF('ZASOBY N'!A500="","",'ZASOBY N'!A500)</f>
        <v/>
      </c>
      <c r="C501" s="462" t="str">
        <f>IF('ZASOBY N'!C500="","",'ZASOBY N'!C500)</f>
        <v/>
      </c>
      <c r="D501" s="137" t="str">
        <f>IF('ZASOBY N'!B500="","",'ZASOBY N'!B500)</f>
        <v/>
      </c>
      <c r="E501" s="138"/>
      <c r="F501" s="356" t="str">
        <f>IF('ZASOBY N'!D500="","",'ZASOBY N'!D500)</f>
        <v/>
      </c>
      <c r="G501" s="220" t="str">
        <f>IF('ZASOBY N'!G500="","",'ZASOBY N'!G500)</f>
        <v/>
      </c>
      <c r="H501" s="221" t="str">
        <f>IF('ZASOBY N'!F500="","",'ZASOBY N'!F500)</f>
        <v/>
      </c>
      <c r="I501" s="221" t="str">
        <f>IF('ZASOBY N'!G500="","",'ZASOBY N'!G500)</f>
        <v/>
      </c>
      <c r="J501" s="221" t="str">
        <f>IF('ZASOBY N'!H500="","",'ZASOBY N'!H500)</f>
        <v/>
      </c>
      <c r="K501" s="214">
        <v>0</v>
      </c>
      <c r="L501" s="214">
        <v>0</v>
      </c>
      <c r="M501" s="214">
        <v>0</v>
      </c>
      <c r="N501" s="222" t="str">
        <f>IF('ZASOBY N'!BD500="x","",IF(W501="","",'ZASOBY N'!E500))</f>
        <v/>
      </c>
      <c r="O501" s="223">
        <v>0</v>
      </c>
      <c r="P501" s="223">
        <v>0</v>
      </c>
      <c r="Q501" s="226" t="str">
        <f>IF($N501="","",'UPR BILANS N'!G501*'UPR BILANS N'!N501)</f>
        <v/>
      </c>
      <c r="R501" s="225" t="str">
        <f>IF($N501="","",'ZASOBY N'!O500)</f>
        <v/>
      </c>
      <c r="S501" s="225" t="str">
        <f>IF($N501="","",IF('ZASOBY N'!Q500="",0,'ZASOBY N'!Q500))</f>
        <v/>
      </c>
      <c r="T501" s="225" t="str">
        <f>IF($N501="","",'ZASOBY N'!V500)</f>
        <v/>
      </c>
      <c r="U501" s="225" t="str">
        <f>IF($N501="","",IF('ZASOBY N'!AG500="",0,'ZASOBY N'!AG500))</f>
        <v/>
      </c>
      <c r="V501" s="225" t="str">
        <f>IF($N501="","",IF(NN!P503="",0,NN!P503))</f>
        <v/>
      </c>
      <c r="W501" s="225" t="str">
        <f t="shared" si="185"/>
        <v/>
      </c>
      <c r="X501" s="226" t="str">
        <f t="shared" si="165"/>
        <v/>
      </c>
      <c r="Y501" s="225" t="str">
        <f>IF('ZASOBY N'!AU500="","",IF(C501&lt;&gt;C500,'ZASOBY N'!AU500,IF(D501&lt;&gt;D500,'ZASOBY N'!AU500,IF(F501&lt;&gt;F500,'ZASOBY N'!AU500,IF(G501&lt;&gt;G500,'ZASOBY N'!AU500,IF(J501&lt;&gt;J500,'ZASOBY N'!AU500,IF(NN!AC503="","",IF(AND(C500=C501,H500=H501,J500=J501,NN!AC503&gt;0),"",IF(AND(C501=C502,H501=DO499,NN!CW501&gt;0),'ZASOBY N'!AU500,'ZASOBY N'!AU500)))))))))</f>
        <v/>
      </c>
      <c r="Z501" s="225" t="str">
        <f t="shared" si="186"/>
        <v/>
      </c>
      <c r="AA501" s="227" t="str">
        <f t="shared" si="167"/>
        <v/>
      </c>
      <c r="AB501" s="400" t="str">
        <f t="shared" si="187"/>
        <v/>
      </c>
      <c r="AC501" s="228" t="str">
        <f t="shared" si="166"/>
        <v/>
      </c>
      <c r="AD501" s="222">
        <f>IF(B501="",0,IF(F501="",0,INDEX(POBRANIE_!$B$6:$F$101,MATCH('UPR BILANS N'!$F501,POBRANIE_!$A$6:$A$101,0),2)))</f>
        <v>0</v>
      </c>
      <c r="AE501" s="224">
        <f>IF(OR('ZASOBY N'!G500="",'ZASOBY N'!E500=""),0,IF(B501="",0,'ZASOBY N'!G500*'ZASOBY N'!E500))</f>
        <v>0</v>
      </c>
      <c r="AF501" s="225">
        <f>IF('ZASOBY N'!O500="",0,'ZASOBY N'!O500)</f>
        <v>0</v>
      </c>
      <c r="AG501" s="225">
        <f>IF('ZASOBY N'!Q500="",0,'ZASOBY N'!Q500)</f>
        <v>0</v>
      </c>
      <c r="AH501" s="225">
        <f>IF('ZASOBY N'!V500="",0,'ZASOBY N'!V500)</f>
        <v>0</v>
      </c>
      <c r="AI501" s="225">
        <f>IF('ZASOBY N'!AG500="",0,'ZASOBY N'!AG500)</f>
        <v>0</v>
      </c>
      <c r="AJ501" s="225">
        <f>IF(NN!P503="",0,IF(NN!P503="BRAK kol.7","BRAK BADAŃ",NN!P503))</f>
        <v>0</v>
      </c>
      <c r="AK501" s="225">
        <f>IF(NN!AC503="",0,IF(NN!AC503="BRAK kol.7","BRAK BADAŃ",NN!AC503))</f>
        <v>0</v>
      </c>
      <c r="BJ501" s="414" t="str">
        <f>IF(AND(BL501=1,BM501=1,SUMIF($C501:$C$525,$C501,$AK501:$AK$525)=$AK501),$AK501,IF($BO501&gt;0,$BO501,IF(AND(COUNTIF($C$11:$C500,$C501)&gt;=1,COUNTIF($D500:$D500,$D501)&gt;=1),"",IF(AND(SUMIF($C501:$C$525,$C501,$AK501:$AK$525)&gt;=$AK501,SUMIF($D501:$D$525,$D501,$AK501:$AK$525)&gt;=$AK501),SUMIF($C501:$C$525,$C501,$AK501:$AK$525),""))))</f>
        <v/>
      </c>
      <c r="BL501" s="409">
        <f>COUNTIFS('ZASOBY N'!$B500:$B$525,'ZASOBY N'!$B500,'ZASOBY N'!$C500:'ZASOBY N'!$C$525,'ZASOBY N'!$C500,'ZASOBY N'!$D500:'ZASOBY N'!$D$525,'ZASOBY N'!$D500,'ZASOBY N'!$H500:'ZASOBY N'!$H$525,'ZASOBY N'!$H500 )</f>
        <v>0</v>
      </c>
      <c r="BM501" s="410">
        <f>COUNTIFS('ZASOBY N'!$B$10:$B500,'ZASOBY N'!$B500,'ZASOBY N'!$C$10:'ZASOBY N'!$C500,'ZASOBY N'!$C500,'ZASOBY N'!$D$10:'ZASOBY N'!$D500,'ZASOBY N'!$D500,'ZASOBY N'!$H$10:'ZASOBY N'!$H500,'ZASOBY N'!$H500 )</f>
        <v>0</v>
      </c>
      <c r="BN501" s="411">
        <f t="shared" si="168"/>
        <v>0</v>
      </c>
      <c r="BO501" s="412">
        <f t="shared" si="169"/>
        <v>0</v>
      </c>
      <c r="BP501" s="94" t="str">
        <f t="shared" si="170"/>
        <v/>
      </c>
      <c r="BQ501" s="414" t="str">
        <f>IF(AND(BS501=1,BT501=1,SUMIF($C501:$C$525,$C501,$AJ501:$AJ$525)=$AJ501),$AJ501,IF($BV501&gt;0,$BV501,IF(AND(COUNTIF($C$11:$C500,$C501)&gt;=1,COUNTIF($D500:$D500,$D501)&gt;=1),"",IF(AND(SUMIF($C501:$C$525,$C501,$AJ501:$AJ$525)&gt;$AJ501,SUMIF($D501:$D$525,$D501,$AJ501:$AJ$525)&gt;$AJ501),SUMIF($C501:$C$525,$C501,$AJ501:$AJ$525),""))))</f>
        <v/>
      </c>
      <c r="BS501" s="409">
        <f>COUNTIFS('ZASOBY N'!$B500:$B$525,'ZASOBY N'!$B500,'ZASOBY N'!$C500:'ZASOBY N'!$C$525,'ZASOBY N'!$C500,'ZASOBY N'!$D500:'ZASOBY N'!$D$525,'ZASOBY N'!$D500,'ZASOBY N'!$H500:'ZASOBY N'!$H$525,'ZASOBY N'!$H500 )</f>
        <v>0</v>
      </c>
      <c r="BT501" s="410">
        <f>COUNTIFS('ZASOBY N'!$B$10:$B500,'ZASOBY N'!$B500,'ZASOBY N'!$C$10:'ZASOBY N'!$C500,'ZASOBY N'!$C500,'ZASOBY N'!$D$10:'ZASOBY N'!$D500,'ZASOBY N'!$D500,'ZASOBY N'!$H$10:'ZASOBY N'!$H500,'ZASOBY N'!$H500 )</f>
        <v>0</v>
      </c>
      <c r="BU501" s="411">
        <f t="shared" si="171"/>
        <v>0</v>
      </c>
      <c r="BV501" s="412">
        <f t="shared" si="172"/>
        <v>0</v>
      </c>
      <c r="BW501" s="94" t="s">
        <v>499</v>
      </c>
      <c r="BX501" s="414" t="str">
        <f>IF(AND(BZ501=1,CA501=1,SUMIF($C501:$C$525,$C501,$AI501:$AI$525)=$AI501),$AI501,IF($CC501&gt;0,$CC501,IF(AND(COUNTIF($C$11:$C500,$C501)&gt;=1,COUNTIF($D500:$D500,$D501)&gt;=1),"",IF(AND(SUMIF($C501:$C$525,$C501,$AI501:$AI$525)&gt;$AI501,SUMIF($D501:$D$525,$D501,$AI501:$AI$525)&gt;$IG501),_xlfn.AGGREGATE(14,4,$CB$11:$CB$31*($C$11:$C$31=$C501),1),""))))</f>
        <v/>
      </c>
      <c r="BZ501" s="409">
        <f>COUNTIFS('ZASOBY N'!$B500:$B$525,'ZASOBY N'!$B500,'ZASOBY N'!$C500:'ZASOBY N'!$C$525,'ZASOBY N'!$C500,'ZASOBY N'!$D500:'ZASOBY N'!$D$525,'ZASOBY N'!$D500,'ZASOBY N'!$H500:'ZASOBY N'!$H$525,'ZASOBY N'!$H500 )</f>
        <v>0</v>
      </c>
      <c r="CA501" s="410">
        <f>COUNTIFS('ZASOBY N'!$B$10:$B500,'ZASOBY N'!$B500,'ZASOBY N'!$C$10:'ZASOBY N'!$C500,'ZASOBY N'!$C500,'ZASOBY N'!$D$10:'ZASOBY N'!$D500,'ZASOBY N'!$D500,'ZASOBY N'!$H$10:'ZASOBY N'!$H500,'ZASOBY N'!$H500 )</f>
        <v>0</v>
      </c>
      <c r="CB501" s="411">
        <f t="shared" si="173"/>
        <v>0</v>
      </c>
      <c r="CC501" s="412">
        <f t="shared" si="174"/>
        <v>0</v>
      </c>
      <c r="CE501" s="414" t="str">
        <f>IF(AND(CG501=1,CH501=1,SUMIF($C501:$C$525,$C501,$AH501:$AH$525)=$AH501),$AH501,IF($CJ501&gt;0,$CJ501,IF(AND(COUNTIF($C$11:$C500,$C501)&gt;=1,COUNTIF($D500:$D500,$D501)&gt;=1),"",IF(AND(SUMIF($C501:$C$525,$C501,$AH501:$AH$525)&gt;$AH501,SUMIF($D501:$D$525,$D501,$AH501:$AH$525)&gt;$AH501),_xlfn.AGGREGATE(14,4,$CI$11:$CI$31*($C$11:$C$31=$C501),1),""))))</f>
        <v/>
      </c>
      <c r="CG501" s="409">
        <f>COUNTIFS('ZASOBY N'!$B500:$B$525,'ZASOBY N'!$B500,'ZASOBY N'!$C500:'ZASOBY N'!$C$525,'ZASOBY N'!$C500,'ZASOBY N'!$D500:'ZASOBY N'!$D$525,'ZASOBY N'!$D500,'ZASOBY N'!$H500:'ZASOBY N'!$H$525,'ZASOBY N'!$H500 )</f>
        <v>0</v>
      </c>
      <c r="CH501" s="410">
        <f>COUNTIFS('ZASOBY N'!$B$10:$B500,'ZASOBY N'!$B500,'ZASOBY N'!$C$10:'ZASOBY N'!$C500,'ZASOBY N'!$C500,'ZASOBY N'!$D$10:'ZASOBY N'!$D500,'ZASOBY N'!$D500,'ZASOBY N'!$H$10:'ZASOBY N'!$H500,'ZASOBY N'!$H500 )</f>
        <v>0</v>
      </c>
      <c r="CI501" s="411">
        <f t="shared" si="175"/>
        <v>0</v>
      </c>
      <c r="CJ501" s="412">
        <f t="shared" si="176"/>
        <v>0</v>
      </c>
      <c r="CL501" s="414" t="str">
        <f>IF(AND(CN501=1,CO501=1,SUMIF($C501:$C$525,$C501,$AG501:$AG$525)=$AG501),$AG501,IF($CQ501&gt;0,$CQ501,IF(AND(COUNTIF($C$11:$C500,$C501)&gt;=1,COUNTIF($D500:$D500,$D501)&gt;=1),"",IF(AND(SUMIF($C501:$C$525,$C501,$AG501:$AG$525)&gt;$AG501,SUMIF($D501:$D$525,$D501,$AG501:$AG$525)&gt;$AG501),_xlfn.AGGREGATE(14,4,$CP$11:$CP$31*($C$11:$C$31=$C501),1),""))))</f>
        <v/>
      </c>
      <c r="CN501" s="409">
        <f>COUNTIFS('ZASOBY N'!$B500:$B$525,'ZASOBY N'!$B500,'ZASOBY N'!$C500:'ZASOBY N'!$C$525,'ZASOBY N'!$C500,'ZASOBY N'!$D500:'ZASOBY N'!$D$525,'ZASOBY N'!$D500,'ZASOBY N'!$H500:'ZASOBY N'!$H$525,'ZASOBY N'!$H500 )</f>
        <v>0</v>
      </c>
      <c r="CO501" s="410">
        <f>COUNTIFS('ZASOBY N'!$B$10:$B500,'ZASOBY N'!$B500,'ZASOBY N'!$C$10:'ZASOBY N'!$C500,'ZASOBY N'!$C500,'ZASOBY N'!$D$10:'ZASOBY N'!$D500,'ZASOBY N'!$D500,'ZASOBY N'!$H$10:'ZASOBY N'!$H500,'ZASOBY N'!$H500 )</f>
        <v>0</v>
      </c>
      <c r="CP501" s="411">
        <f t="shared" si="177"/>
        <v>0</v>
      </c>
      <c r="CQ501" s="412">
        <f t="shared" si="178"/>
        <v>0</v>
      </c>
      <c r="CS501" s="414" t="str">
        <f>IF(AND(CU501=1,CV501=1,SUMIF($C501:$C$525,$C501,$AF501:$AF$525)=$AF501),$AF501,IF($CX501&gt;0,$CX501,IF(AND(COUNTIF($C$11:$C500,$C501)&gt;=1,COUNTIF($D500:$D500,$D501)&gt;=1),"",IF(AND(SUMIF($C501:$C$525,$C501,$AF501:$AF$525)&gt;$AF501,SUMIF($D501:$D$525,$D501,$AF501:$AF$525)&gt;$AF501),_xlfn.AGGREGATE(14,4,$CW$11:$CW$31*($C$11:$C$31=$C501),1),""))))</f>
        <v/>
      </c>
      <c r="CU501" s="409">
        <f>COUNTIFS('ZASOBY N'!$B500:$B$525,'ZASOBY N'!$B500,'ZASOBY N'!$C500:'ZASOBY N'!$C$525,'ZASOBY N'!$C500,'ZASOBY N'!$D500:'ZASOBY N'!$D$525,'ZASOBY N'!$D500,'ZASOBY N'!$H500:'ZASOBY N'!$H$525,'ZASOBY N'!$H500 )</f>
        <v>0</v>
      </c>
      <c r="CV501" s="410">
        <f>COUNTIFS('ZASOBY N'!$B$10:$B500,'ZASOBY N'!$B500,'ZASOBY N'!$C$10:'ZASOBY N'!$C500,'ZASOBY N'!$C500,'ZASOBY N'!$D$10:'ZASOBY N'!$D500,'ZASOBY N'!$D500,'ZASOBY N'!$H$10:'ZASOBY N'!$H500,'ZASOBY N'!$H500 )</f>
        <v>0</v>
      </c>
      <c r="CW501" s="411">
        <f t="shared" si="179"/>
        <v>0</v>
      </c>
      <c r="CX501" s="412">
        <f t="shared" si="180"/>
        <v>0</v>
      </c>
      <c r="CZ501" s="414" t="str">
        <f>IF(AND(DB501=1,DC501=1,SUMIF($C501:$C$525,$C501,$AE501:$AE$525)=$AE501),$AE501,IF($DE501&gt;0,$DE501,IF(AND(COUNTIF($C$11:$C500,$C501)&gt;=1,COUNTIF($D500:$D500,$D501)&gt;=1),"",IF(AND(SUMIF($C501:$C$525,$C501,$AE501:$AE$525)&gt;$AE501,SUMIF($D501:$D$525,$D501,$AE501:$AE$525)&gt;$AE501),_xlfn.AGGREGATE(14,4,$DD$11:$DD$31*($C$11:$C$31=$C501),1),""))))</f>
        <v/>
      </c>
      <c r="DB501" s="409">
        <f>COUNTIFS('ZASOBY N'!$B500:$B$525,'ZASOBY N'!$B500,'ZASOBY N'!$C500:'ZASOBY N'!$C$525,'ZASOBY N'!$C500,'ZASOBY N'!$D500:'ZASOBY N'!$D$525,'ZASOBY N'!$D500,'ZASOBY N'!$H500:'ZASOBY N'!$H$525,'ZASOBY N'!$H500 )</f>
        <v>0</v>
      </c>
      <c r="DC501" s="410">
        <f>COUNTIFS('ZASOBY N'!$B$10:$B500,'ZASOBY N'!$B500,'ZASOBY N'!$C$10:'ZASOBY N'!$C500,'ZASOBY N'!$C500,'ZASOBY N'!$D$10:'ZASOBY N'!$D500,'ZASOBY N'!$D500,'ZASOBY N'!$H$10:'ZASOBY N'!$H500,'ZASOBY N'!$H500 )</f>
        <v>0</v>
      </c>
      <c r="DD501" s="411">
        <f t="shared" si="181"/>
        <v>0</v>
      </c>
      <c r="DE501" s="412">
        <f t="shared" si="182"/>
        <v>0</v>
      </c>
      <c r="DF501" s="399" t="str">
        <f>IF(AND(DI501=1,DJ501=1,SUMIF($C501:$C$525,$C501,$AD501:$AD$525)=$AD501),$AD501,IF($DL501&gt;0,$DL501,IF(B501="","",IF(AND(COUNTIF($C$11:$C500,$C501)&gt;=1,COUNTIF($D500:$D500,$D501)&gt;=1,COUNTIF($Z498:$Z500,$C501)=0),"",IF(AND(COUNTIF($C$11:$C500,$C501)&gt;=1,COUNTIF($D500:$D500,$D501)&gt;=1),"UJĘTO WYŻEJ",IF(AND(SUMIF($C501:$C$525,$C501,$AD501:$AD$525)&gt;$AD501,SUMIF($D501:$D$525,$D501,$AD501:$AD$525)&gt;$AD501),_xlfn.AGGREGATE(14,4,$DK$11:$DK$31*($C$11:$C$31=$C501),1),""))))))</f>
        <v/>
      </c>
      <c r="DG501" s="414" t="str">
        <f>IF(AND(DI501=1,DJ501=1,SUMIF($C501:$C$525,$C501,$AD501:$AD$525)=$AD501),$AD501,IF($DL501&gt;0,$DL501,IF(AND(COUNTIF($C$11:$C500,$C501)&gt;=1,COUNTIF($D500:$D500,$D501)&gt;=1),"",IF(AND(SUMIF($C501:$C$525,$C501,$AD501:$AD$525)&gt;$AD501,SUMIF($D501:$D$525,$D501,$AD501:$AD$525)&gt;$AD501),_xlfn.AGGREGATE(14,4,$DK$11:$DK$31*($C$11:$C$31=$C501),1),""))))</f>
        <v/>
      </c>
      <c r="DI501" s="409">
        <f>COUNTIFS('ZASOBY N'!$B500:$B$525,'ZASOBY N'!$B500,'ZASOBY N'!$C500:'ZASOBY N'!$C$525,'ZASOBY N'!$C500,'ZASOBY N'!$D500:'ZASOBY N'!$D$525,'ZASOBY N'!$D500,'ZASOBY N'!$H500:'ZASOBY N'!$H$525,'ZASOBY N'!$H500 )</f>
        <v>0</v>
      </c>
      <c r="DJ501" s="410">
        <f>COUNTIFS('ZASOBY N'!$B$10:$B500,'ZASOBY N'!$B500,'ZASOBY N'!$C$10:'ZASOBY N'!$C500,'ZASOBY N'!$C500,'ZASOBY N'!$D$10:'ZASOBY N'!$D500,'ZASOBY N'!$D500,'ZASOBY N'!$H$10:'ZASOBY N'!$H500,'ZASOBY N'!$H500 )</f>
        <v>0</v>
      </c>
      <c r="DK501" s="411">
        <f t="shared" si="183"/>
        <v>0</v>
      </c>
      <c r="DL501" s="412">
        <f t="shared" si="184"/>
        <v>0</v>
      </c>
    </row>
    <row r="502" spans="1:116" ht="18.899999999999999" customHeight="1" x14ac:dyDescent="0.3">
      <c r="A502" s="219"/>
      <c r="B502" s="152" t="str">
        <f>IF('ZASOBY N'!A501="","",'ZASOBY N'!A501)</f>
        <v/>
      </c>
      <c r="C502" s="462" t="str">
        <f>IF('ZASOBY N'!C501="","",'ZASOBY N'!C501)</f>
        <v/>
      </c>
      <c r="D502" s="137" t="str">
        <f>IF('ZASOBY N'!B501="","",'ZASOBY N'!B501)</f>
        <v/>
      </c>
      <c r="E502" s="138"/>
      <c r="F502" s="356" t="str">
        <f>IF('ZASOBY N'!D501="","",'ZASOBY N'!D501)</f>
        <v/>
      </c>
      <c r="G502" s="220" t="str">
        <f>IF('ZASOBY N'!G501="","",'ZASOBY N'!G501)</f>
        <v/>
      </c>
      <c r="H502" s="221" t="str">
        <f>IF('ZASOBY N'!F501="","",'ZASOBY N'!F501)</f>
        <v/>
      </c>
      <c r="I502" s="221" t="str">
        <f>IF('ZASOBY N'!G501="","",'ZASOBY N'!G501)</f>
        <v/>
      </c>
      <c r="J502" s="221" t="str">
        <f>IF('ZASOBY N'!H501="","",'ZASOBY N'!H501)</f>
        <v/>
      </c>
      <c r="K502" s="214">
        <v>0</v>
      </c>
      <c r="L502" s="214">
        <v>0</v>
      </c>
      <c r="M502" s="214">
        <v>0</v>
      </c>
      <c r="N502" s="222" t="str">
        <f>IF('ZASOBY N'!BD501="x","",IF(W502="","",'ZASOBY N'!E501))</f>
        <v/>
      </c>
      <c r="O502" s="223">
        <v>0</v>
      </c>
      <c r="P502" s="223">
        <v>0</v>
      </c>
      <c r="Q502" s="226" t="str">
        <f>IF($N502="","",'UPR BILANS N'!G502*'UPR BILANS N'!N502)</f>
        <v/>
      </c>
      <c r="R502" s="225" t="str">
        <f>IF($N502="","",'ZASOBY N'!O501)</f>
        <v/>
      </c>
      <c r="S502" s="225" t="str">
        <f>IF($N502="","",IF('ZASOBY N'!Q501="",0,'ZASOBY N'!Q501))</f>
        <v/>
      </c>
      <c r="T502" s="225" t="str">
        <f>IF($N502="","",'ZASOBY N'!V501)</f>
        <v/>
      </c>
      <c r="U502" s="225" t="str">
        <f>IF($N502="","",IF('ZASOBY N'!AG501="",0,'ZASOBY N'!AG501))</f>
        <v/>
      </c>
      <c r="V502" s="225" t="str">
        <f>IF($N502="","",IF(NN!P504="",0,NN!P504))</f>
        <v/>
      </c>
      <c r="W502" s="225" t="str">
        <f t="shared" si="185"/>
        <v/>
      </c>
      <c r="X502" s="226" t="str">
        <f t="shared" si="165"/>
        <v/>
      </c>
      <c r="Y502" s="225" t="str">
        <f>IF('ZASOBY N'!AU501="","",IF(C502&lt;&gt;C501,'ZASOBY N'!AU501,IF(D502&lt;&gt;D501,'ZASOBY N'!AU501,IF(F502&lt;&gt;F501,'ZASOBY N'!AU501,IF(G502&lt;&gt;G501,'ZASOBY N'!AU501,IF(J502&lt;&gt;J501,'ZASOBY N'!AU501,IF(NN!AC504="","",IF(AND(C501=C502,H501=H502,J501=J502,NN!AC504&gt;0),"",IF(AND(C502=C503,H502=DO500,NN!CW502&gt;0),'ZASOBY N'!AU501,'ZASOBY N'!AU501)))))))))</f>
        <v/>
      </c>
      <c r="Z502" s="225" t="str">
        <f t="shared" si="186"/>
        <v/>
      </c>
      <c r="AA502" s="227" t="str">
        <f t="shared" si="167"/>
        <v/>
      </c>
      <c r="AB502" s="400" t="str">
        <f t="shared" si="187"/>
        <v/>
      </c>
      <c r="AC502" s="228" t="str">
        <f t="shared" si="166"/>
        <v/>
      </c>
      <c r="AD502" s="222">
        <f>IF(B502="",0,IF(F502="",0,INDEX(POBRANIE_!$B$6:$F$101,MATCH('UPR BILANS N'!$F502,POBRANIE_!$A$6:$A$101,0),2)))</f>
        <v>0</v>
      </c>
      <c r="AE502" s="224">
        <f>IF(OR('ZASOBY N'!G501="",'ZASOBY N'!E501=""),0,IF(B502="",0,'ZASOBY N'!G501*'ZASOBY N'!E501))</f>
        <v>0</v>
      </c>
      <c r="AF502" s="225">
        <f>IF('ZASOBY N'!O501="",0,'ZASOBY N'!O501)</f>
        <v>0</v>
      </c>
      <c r="AG502" s="225">
        <f>IF('ZASOBY N'!Q501="",0,'ZASOBY N'!Q501)</f>
        <v>0</v>
      </c>
      <c r="AH502" s="225">
        <f>IF('ZASOBY N'!V501="",0,'ZASOBY N'!V501)</f>
        <v>0</v>
      </c>
      <c r="AI502" s="225">
        <f>IF('ZASOBY N'!AG501="",0,'ZASOBY N'!AG501)</f>
        <v>0</v>
      </c>
      <c r="AJ502" s="225">
        <f>IF(NN!P504="",0,IF(NN!P504="BRAK kol.7","BRAK BADAŃ",NN!P504))</f>
        <v>0</v>
      </c>
      <c r="AK502" s="225">
        <f>IF(NN!AC504="",0,IF(NN!AC504="BRAK kol.7","BRAK BADAŃ",NN!AC504))</f>
        <v>0</v>
      </c>
      <c r="BJ502" s="414" t="str">
        <f>IF(AND(BL502=1,BM502=1,SUMIF($C502:$C$525,$C502,$AK502:$AK$525)=$AK502),$AK502,IF($BO502&gt;0,$BO502,IF(AND(COUNTIF($C$11:$C501,$C502)&gt;=1,COUNTIF($D501:$D501,$D502)&gt;=1),"",IF(AND(SUMIF($C502:$C$525,$C502,$AK502:$AK$525)&gt;=$AK502,SUMIF($D502:$D$525,$D502,$AK502:$AK$525)&gt;=$AK502),SUMIF($C502:$C$525,$C502,$AK502:$AK$525),""))))</f>
        <v/>
      </c>
      <c r="BL502" s="409">
        <f>COUNTIFS('ZASOBY N'!$B501:$B$525,'ZASOBY N'!$B501,'ZASOBY N'!$C501:'ZASOBY N'!$C$525,'ZASOBY N'!$C501,'ZASOBY N'!$D501:'ZASOBY N'!$D$525,'ZASOBY N'!$D501,'ZASOBY N'!$H501:'ZASOBY N'!$H$525,'ZASOBY N'!$H501 )</f>
        <v>0</v>
      </c>
      <c r="BM502" s="410">
        <f>COUNTIFS('ZASOBY N'!$B$10:$B501,'ZASOBY N'!$B501,'ZASOBY N'!$C$10:'ZASOBY N'!$C501,'ZASOBY N'!$C501,'ZASOBY N'!$D$10:'ZASOBY N'!$D501,'ZASOBY N'!$D501,'ZASOBY N'!$H$10:'ZASOBY N'!$H501,'ZASOBY N'!$H501 )</f>
        <v>0</v>
      </c>
      <c r="BN502" s="411">
        <f t="shared" si="168"/>
        <v>0</v>
      </c>
      <c r="BO502" s="412">
        <f t="shared" si="169"/>
        <v>0</v>
      </c>
      <c r="BP502" s="94" t="str">
        <f t="shared" si="170"/>
        <v/>
      </c>
      <c r="BQ502" s="414" t="str">
        <f>IF(AND(BS502=1,BT502=1,SUMIF($C502:$C$525,$C502,$AJ502:$AJ$525)=$AJ502),$AJ502,IF($BV502&gt;0,$BV502,IF(AND(COUNTIF($C$11:$C501,$C502)&gt;=1,COUNTIF($D501:$D501,$D502)&gt;=1),"",IF(AND(SUMIF($C502:$C$525,$C502,$AJ502:$AJ$525)&gt;$AJ502,SUMIF($D502:$D$525,$D502,$AJ502:$AJ$525)&gt;$AJ502),SUMIF($C502:$C$525,$C502,$AJ502:$AJ$525),""))))</f>
        <v/>
      </c>
      <c r="BS502" s="409">
        <f>COUNTIFS('ZASOBY N'!$B501:$B$525,'ZASOBY N'!$B501,'ZASOBY N'!$C501:'ZASOBY N'!$C$525,'ZASOBY N'!$C501,'ZASOBY N'!$D501:'ZASOBY N'!$D$525,'ZASOBY N'!$D501,'ZASOBY N'!$H501:'ZASOBY N'!$H$525,'ZASOBY N'!$H501 )</f>
        <v>0</v>
      </c>
      <c r="BT502" s="410">
        <f>COUNTIFS('ZASOBY N'!$B$10:$B501,'ZASOBY N'!$B501,'ZASOBY N'!$C$10:'ZASOBY N'!$C501,'ZASOBY N'!$C501,'ZASOBY N'!$D$10:'ZASOBY N'!$D501,'ZASOBY N'!$D501,'ZASOBY N'!$H$10:'ZASOBY N'!$H501,'ZASOBY N'!$H501 )</f>
        <v>0</v>
      </c>
      <c r="BU502" s="411">
        <f t="shared" si="171"/>
        <v>0</v>
      </c>
      <c r="BV502" s="412">
        <f t="shared" si="172"/>
        <v>0</v>
      </c>
      <c r="BW502" s="94" t="s">
        <v>499</v>
      </c>
      <c r="BX502" s="414" t="str">
        <f>IF(AND(BZ502=1,CA502=1,SUMIF($C502:$C$525,$C502,$AI502:$AI$525)=$AI502),$AI502,IF($CC502&gt;0,$CC502,IF(AND(COUNTIF($C$11:$C501,$C502)&gt;=1,COUNTIF($D501:$D501,$D502)&gt;=1),"",IF(AND(SUMIF($C502:$C$525,$C502,$AI502:$AI$525)&gt;$AI502,SUMIF($D502:$D$525,$D502,$AI502:$AI$525)&gt;$IG502),_xlfn.AGGREGATE(14,4,$CB$11:$CB$31*($C$11:$C$31=$C502),1),""))))</f>
        <v/>
      </c>
      <c r="BZ502" s="409">
        <f>COUNTIFS('ZASOBY N'!$B501:$B$525,'ZASOBY N'!$B501,'ZASOBY N'!$C501:'ZASOBY N'!$C$525,'ZASOBY N'!$C501,'ZASOBY N'!$D501:'ZASOBY N'!$D$525,'ZASOBY N'!$D501,'ZASOBY N'!$H501:'ZASOBY N'!$H$525,'ZASOBY N'!$H501 )</f>
        <v>0</v>
      </c>
      <c r="CA502" s="410">
        <f>COUNTIFS('ZASOBY N'!$B$10:$B501,'ZASOBY N'!$B501,'ZASOBY N'!$C$10:'ZASOBY N'!$C501,'ZASOBY N'!$C501,'ZASOBY N'!$D$10:'ZASOBY N'!$D501,'ZASOBY N'!$D501,'ZASOBY N'!$H$10:'ZASOBY N'!$H501,'ZASOBY N'!$H501 )</f>
        <v>0</v>
      </c>
      <c r="CB502" s="411">
        <f t="shared" si="173"/>
        <v>0</v>
      </c>
      <c r="CC502" s="412">
        <f t="shared" si="174"/>
        <v>0</v>
      </c>
      <c r="CE502" s="414" t="str">
        <f>IF(AND(CG502=1,CH502=1,SUMIF($C502:$C$525,$C502,$AH502:$AH$525)=$AH502),$AH502,IF($CJ502&gt;0,$CJ502,IF(AND(COUNTIF($C$11:$C501,$C502)&gt;=1,COUNTIF($D501:$D501,$D502)&gt;=1),"",IF(AND(SUMIF($C502:$C$525,$C502,$AH502:$AH$525)&gt;$AH502,SUMIF($D502:$D$525,$D502,$AH502:$AH$525)&gt;$AH502),_xlfn.AGGREGATE(14,4,$CI$11:$CI$31*($C$11:$C$31=$C502),1),""))))</f>
        <v/>
      </c>
      <c r="CG502" s="409">
        <f>COUNTIFS('ZASOBY N'!$B501:$B$525,'ZASOBY N'!$B501,'ZASOBY N'!$C501:'ZASOBY N'!$C$525,'ZASOBY N'!$C501,'ZASOBY N'!$D501:'ZASOBY N'!$D$525,'ZASOBY N'!$D501,'ZASOBY N'!$H501:'ZASOBY N'!$H$525,'ZASOBY N'!$H501 )</f>
        <v>0</v>
      </c>
      <c r="CH502" s="410">
        <f>COUNTIFS('ZASOBY N'!$B$10:$B501,'ZASOBY N'!$B501,'ZASOBY N'!$C$10:'ZASOBY N'!$C501,'ZASOBY N'!$C501,'ZASOBY N'!$D$10:'ZASOBY N'!$D501,'ZASOBY N'!$D501,'ZASOBY N'!$H$10:'ZASOBY N'!$H501,'ZASOBY N'!$H501 )</f>
        <v>0</v>
      </c>
      <c r="CI502" s="411">
        <f t="shared" si="175"/>
        <v>0</v>
      </c>
      <c r="CJ502" s="412">
        <f t="shared" si="176"/>
        <v>0</v>
      </c>
      <c r="CL502" s="414" t="str">
        <f>IF(AND(CN502=1,CO502=1,SUMIF($C502:$C$525,$C502,$AG502:$AG$525)=$AG502),$AG502,IF($CQ502&gt;0,$CQ502,IF(AND(COUNTIF($C$11:$C501,$C502)&gt;=1,COUNTIF($D501:$D501,$D502)&gt;=1),"",IF(AND(SUMIF($C502:$C$525,$C502,$AG502:$AG$525)&gt;$AG502,SUMIF($D502:$D$525,$D502,$AG502:$AG$525)&gt;$AG502),_xlfn.AGGREGATE(14,4,$CP$11:$CP$31*($C$11:$C$31=$C502),1),""))))</f>
        <v/>
      </c>
      <c r="CN502" s="409">
        <f>COUNTIFS('ZASOBY N'!$B501:$B$525,'ZASOBY N'!$B501,'ZASOBY N'!$C501:'ZASOBY N'!$C$525,'ZASOBY N'!$C501,'ZASOBY N'!$D501:'ZASOBY N'!$D$525,'ZASOBY N'!$D501,'ZASOBY N'!$H501:'ZASOBY N'!$H$525,'ZASOBY N'!$H501 )</f>
        <v>0</v>
      </c>
      <c r="CO502" s="410">
        <f>COUNTIFS('ZASOBY N'!$B$10:$B501,'ZASOBY N'!$B501,'ZASOBY N'!$C$10:'ZASOBY N'!$C501,'ZASOBY N'!$C501,'ZASOBY N'!$D$10:'ZASOBY N'!$D501,'ZASOBY N'!$D501,'ZASOBY N'!$H$10:'ZASOBY N'!$H501,'ZASOBY N'!$H501 )</f>
        <v>0</v>
      </c>
      <c r="CP502" s="411">
        <f t="shared" si="177"/>
        <v>0</v>
      </c>
      <c r="CQ502" s="412">
        <f t="shared" si="178"/>
        <v>0</v>
      </c>
      <c r="CS502" s="414" t="str">
        <f>IF(AND(CU502=1,CV502=1,SUMIF($C502:$C$525,$C502,$AF502:$AF$525)=$AF502),$AF502,IF($CX502&gt;0,$CX502,IF(AND(COUNTIF($C$11:$C501,$C502)&gt;=1,COUNTIF($D501:$D501,$D502)&gt;=1),"",IF(AND(SUMIF($C502:$C$525,$C502,$AF502:$AF$525)&gt;$AF502,SUMIF($D502:$D$525,$D502,$AF502:$AF$525)&gt;$AF502),_xlfn.AGGREGATE(14,4,$CW$11:$CW$31*($C$11:$C$31=$C502),1),""))))</f>
        <v/>
      </c>
      <c r="CU502" s="409">
        <f>COUNTIFS('ZASOBY N'!$B501:$B$525,'ZASOBY N'!$B501,'ZASOBY N'!$C501:'ZASOBY N'!$C$525,'ZASOBY N'!$C501,'ZASOBY N'!$D501:'ZASOBY N'!$D$525,'ZASOBY N'!$D501,'ZASOBY N'!$H501:'ZASOBY N'!$H$525,'ZASOBY N'!$H501 )</f>
        <v>0</v>
      </c>
      <c r="CV502" s="410">
        <f>COUNTIFS('ZASOBY N'!$B$10:$B501,'ZASOBY N'!$B501,'ZASOBY N'!$C$10:'ZASOBY N'!$C501,'ZASOBY N'!$C501,'ZASOBY N'!$D$10:'ZASOBY N'!$D501,'ZASOBY N'!$D501,'ZASOBY N'!$H$10:'ZASOBY N'!$H501,'ZASOBY N'!$H501 )</f>
        <v>0</v>
      </c>
      <c r="CW502" s="411">
        <f t="shared" si="179"/>
        <v>0</v>
      </c>
      <c r="CX502" s="412">
        <f t="shared" si="180"/>
        <v>0</v>
      </c>
      <c r="CZ502" s="414" t="str">
        <f>IF(AND(DB502=1,DC502=1,SUMIF($C502:$C$525,$C502,$AE502:$AE$525)=$AE502),$AE502,IF($DE502&gt;0,$DE502,IF(AND(COUNTIF($C$11:$C501,$C502)&gt;=1,COUNTIF($D501:$D501,$D502)&gt;=1),"",IF(AND(SUMIF($C502:$C$525,$C502,$AE502:$AE$525)&gt;$AE502,SUMIF($D502:$D$525,$D502,$AE502:$AE$525)&gt;$AE502),_xlfn.AGGREGATE(14,4,$DD$11:$DD$31*($C$11:$C$31=$C502),1),""))))</f>
        <v/>
      </c>
      <c r="DB502" s="409">
        <f>COUNTIFS('ZASOBY N'!$B501:$B$525,'ZASOBY N'!$B501,'ZASOBY N'!$C501:'ZASOBY N'!$C$525,'ZASOBY N'!$C501,'ZASOBY N'!$D501:'ZASOBY N'!$D$525,'ZASOBY N'!$D501,'ZASOBY N'!$H501:'ZASOBY N'!$H$525,'ZASOBY N'!$H501 )</f>
        <v>0</v>
      </c>
      <c r="DC502" s="410">
        <f>COUNTIFS('ZASOBY N'!$B$10:$B501,'ZASOBY N'!$B501,'ZASOBY N'!$C$10:'ZASOBY N'!$C501,'ZASOBY N'!$C501,'ZASOBY N'!$D$10:'ZASOBY N'!$D501,'ZASOBY N'!$D501,'ZASOBY N'!$H$10:'ZASOBY N'!$H501,'ZASOBY N'!$H501 )</f>
        <v>0</v>
      </c>
      <c r="DD502" s="411">
        <f t="shared" si="181"/>
        <v>0</v>
      </c>
      <c r="DE502" s="412">
        <f t="shared" si="182"/>
        <v>0</v>
      </c>
      <c r="DF502" s="399" t="str">
        <f>IF(AND(DI502=1,DJ502=1,SUMIF($C502:$C$525,$C502,$AD502:$AD$525)=$AD502),$AD502,IF($DL502&gt;0,$DL502,IF(B502="","",IF(AND(COUNTIF($C$11:$C501,$C502)&gt;=1,COUNTIF($D501:$D501,$D502)&gt;=1,COUNTIF($Z499:$Z501,$C502)=0),"",IF(AND(COUNTIF($C$11:$C501,$C502)&gt;=1,COUNTIF($D501:$D501,$D502)&gt;=1),"UJĘTO WYŻEJ",IF(AND(SUMIF($C502:$C$525,$C502,$AD502:$AD$525)&gt;$AD502,SUMIF($D502:$D$525,$D502,$AD502:$AD$525)&gt;$AD502),_xlfn.AGGREGATE(14,4,$DK$11:$DK$31*($C$11:$C$31=$C502),1),""))))))</f>
        <v/>
      </c>
      <c r="DG502" s="414" t="str">
        <f>IF(AND(DI502=1,DJ502=1,SUMIF($C502:$C$525,$C502,$AD502:$AD$525)=$AD502),$AD502,IF($DL502&gt;0,$DL502,IF(AND(COUNTIF($C$11:$C501,$C502)&gt;=1,COUNTIF($D501:$D501,$D502)&gt;=1),"",IF(AND(SUMIF($C502:$C$525,$C502,$AD502:$AD$525)&gt;$AD502,SUMIF($D502:$D$525,$D502,$AD502:$AD$525)&gt;$AD502),_xlfn.AGGREGATE(14,4,$DK$11:$DK$31*($C$11:$C$31=$C502),1),""))))</f>
        <v/>
      </c>
      <c r="DI502" s="409">
        <f>COUNTIFS('ZASOBY N'!$B501:$B$525,'ZASOBY N'!$B501,'ZASOBY N'!$C501:'ZASOBY N'!$C$525,'ZASOBY N'!$C501,'ZASOBY N'!$D501:'ZASOBY N'!$D$525,'ZASOBY N'!$D501,'ZASOBY N'!$H501:'ZASOBY N'!$H$525,'ZASOBY N'!$H501 )</f>
        <v>0</v>
      </c>
      <c r="DJ502" s="410">
        <f>COUNTIFS('ZASOBY N'!$B$10:$B501,'ZASOBY N'!$B501,'ZASOBY N'!$C$10:'ZASOBY N'!$C501,'ZASOBY N'!$C501,'ZASOBY N'!$D$10:'ZASOBY N'!$D501,'ZASOBY N'!$D501,'ZASOBY N'!$H$10:'ZASOBY N'!$H501,'ZASOBY N'!$H501 )</f>
        <v>0</v>
      </c>
      <c r="DK502" s="411">
        <f t="shared" si="183"/>
        <v>0</v>
      </c>
      <c r="DL502" s="412">
        <f t="shared" si="184"/>
        <v>0</v>
      </c>
    </row>
    <row r="503" spans="1:116" ht="18.899999999999999" customHeight="1" x14ac:dyDescent="0.3">
      <c r="A503" s="219"/>
      <c r="B503" s="152" t="str">
        <f>IF('ZASOBY N'!A502="","",'ZASOBY N'!A502)</f>
        <v/>
      </c>
      <c r="C503" s="462" t="str">
        <f>IF('ZASOBY N'!C502="","",'ZASOBY N'!C502)</f>
        <v/>
      </c>
      <c r="D503" s="137" t="str">
        <f>IF('ZASOBY N'!B502="","",'ZASOBY N'!B502)</f>
        <v/>
      </c>
      <c r="E503" s="138"/>
      <c r="F503" s="356" t="str">
        <f>IF('ZASOBY N'!D502="","",'ZASOBY N'!D502)</f>
        <v/>
      </c>
      <c r="G503" s="220" t="str">
        <f>IF('ZASOBY N'!G502="","",'ZASOBY N'!G502)</f>
        <v/>
      </c>
      <c r="H503" s="221" t="str">
        <f>IF('ZASOBY N'!F502="","",'ZASOBY N'!F502)</f>
        <v/>
      </c>
      <c r="I503" s="221" t="str">
        <f>IF('ZASOBY N'!G502="","",'ZASOBY N'!G502)</f>
        <v/>
      </c>
      <c r="J503" s="221" t="str">
        <f>IF('ZASOBY N'!H502="","",'ZASOBY N'!H502)</f>
        <v/>
      </c>
      <c r="K503" s="214">
        <v>0</v>
      </c>
      <c r="L503" s="214">
        <v>0</v>
      </c>
      <c r="M503" s="214">
        <v>0</v>
      </c>
      <c r="N503" s="222" t="str">
        <f>IF('ZASOBY N'!BD502="x","",IF(W503="","",'ZASOBY N'!E502))</f>
        <v/>
      </c>
      <c r="O503" s="223">
        <v>0</v>
      </c>
      <c r="P503" s="223">
        <v>0</v>
      </c>
      <c r="Q503" s="226" t="str">
        <f>IF($N503="","",'UPR BILANS N'!G503*'UPR BILANS N'!N503)</f>
        <v/>
      </c>
      <c r="R503" s="225" t="str">
        <f>IF($N503="","",'ZASOBY N'!O502)</f>
        <v/>
      </c>
      <c r="S503" s="225" t="str">
        <f>IF($N503="","",IF('ZASOBY N'!Q502="",0,'ZASOBY N'!Q502))</f>
        <v/>
      </c>
      <c r="T503" s="225" t="str">
        <f>IF($N503="","",'ZASOBY N'!V502)</f>
        <v/>
      </c>
      <c r="U503" s="225" t="str">
        <f>IF($N503="","",IF('ZASOBY N'!AG502="",0,'ZASOBY N'!AG502))</f>
        <v/>
      </c>
      <c r="V503" s="225" t="str">
        <f>IF($N503="","",IF(NN!P505="",0,NN!P505))</f>
        <v/>
      </c>
      <c r="W503" s="225" t="str">
        <f t="shared" si="185"/>
        <v/>
      </c>
      <c r="X503" s="226" t="str">
        <f t="shared" si="165"/>
        <v/>
      </c>
      <c r="Y503" s="225" t="str">
        <f>IF('ZASOBY N'!AU502="","",IF(C503&lt;&gt;C502,'ZASOBY N'!AU502,IF(D503&lt;&gt;D502,'ZASOBY N'!AU502,IF(F503&lt;&gt;F502,'ZASOBY N'!AU502,IF(G503&lt;&gt;G502,'ZASOBY N'!AU502,IF(J503&lt;&gt;J502,'ZASOBY N'!AU502,IF(NN!AC505="","",IF(AND(C502=C503,H502=H503,J502=J503,NN!AC505&gt;0),"",IF(AND(C503=C504,H503=DO501,NN!CW503&gt;0),'ZASOBY N'!AU502,'ZASOBY N'!AU502)))))))))</f>
        <v/>
      </c>
      <c r="Z503" s="225" t="str">
        <f t="shared" si="186"/>
        <v/>
      </c>
      <c r="AA503" s="227" t="str">
        <f t="shared" si="167"/>
        <v/>
      </c>
      <c r="AB503" s="400" t="str">
        <f t="shared" si="187"/>
        <v/>
      </c>
      <c r="AC503" s="228" t="str">
        <f t="shared" si="166"/>
        <v/>
      </c>
      <c r="AD503" s="222">
        <f>IF(B503="",0,IF(F503="",0,INDEX(POBRANIE_!$B$6:$F$101,MATCH('UPR BILANS N'!$F503,POBRANIE_!$A$6:$A$101,0),2)))</f>
        <v>0</v>
      </c>
      <c r="AE503" s="224">
        <f>IF(OR('ZASOBY N'!G502="",'ZASOBY N'!E502=""),0,IF(B503="",0,'ZASOBY N'!G502*'ZASOBY N'!E502))</f>
        <v>0</v>
      </c>
      <c r="AF503" s="225">
        <f>IF('ZASOBY N'!O502="",0,'ZASOBY N'!O502)</f>
        <v>0</v>
      </c>
      <c r="AG503" s="225">
        <f>IF('ZASOBY N'!Q502="",0,'ZASOBY N'!Q502)</f>
        <v>0</v>
      </c>
      <c r="AH503" s="225">
        <f>IF('ZASOBY N'!V502="",0,'ZASOBY N'!V502)</f>
        <v>0</v>
      </c>
      <c r="AI503" s="225">
        <f>IF('ZASOBY N'!AG502="",0,'ZASOBY N'!AG502)</f>
        <v>0</v>
      </c>
      <c r="AJ503" s="225">
        <f>IF(NN!P505="",0,IF(NN!P505="BRAK kol.7","BRAK BADAŃ",NN!P505))</f>
        <v>0</v>
      </c>
      <c r="AK503" s="225">
        <f>IF(NN!AC505="",0,IF(NN!AC505="BRAK kol.7","BRAK BADAŃ",NN!AC505))</f>
        <v>0</v>
      </c>
      <c r="BJ503" s="414" t="str">
        <f>IF(AND(BL503=1,BM503=1,SUMIF($C503:$C$525,$C503,$AK503:$AK$525)=$AK503),$AK503,IF($BO503&gt;0,$BO503,IF(AND(COUNTIF($C$11:$C502,$C503)&gt;=1,COUNTIF($D502:$D502,$D503)&gt;=1),"",IF(AND(SUMIF($C503:$C$525,$C503,$AK503:$AK$525)&gt;=$AK503,SUMIF($D503:$D$525,$D503,$AK503:$AK$525)&gt;=$AK503),SUMIF($C503:$C$525,$C503,$AK503:$AK$525),""))))</f>
        <v/>
      </c>
      <c r="BL503" s="409">
        <f>COUNTIFS('ZASOBY N'!$B502:$B$525,'ZASOBY N'!$B502,'ZASOBY N'!$C502:'ZASOBY N'!$C$525,'ZASOBY N'!$C502,'ZASOBY N'!$D502:'ZASOBY N'!$D$525,'ZASOBY N'!$D502,'ZASOBY N'!$H502:'ZASOBY N'!$H$525,'ZASOBY N'!$H502 )</f>
        <v>0</v>
      </c>
      <c r="BM503" s="410">
        <f>COUNTIFS('ZASOBY N'!$B$10:$B502,'ZASOBY N'!$B502,'ZASOBY N'!$C$10:'ZASOBY N'!$C502,'ZASOBY N'!$C502,'ZASOBY N'!$D$10:'ZASOBY N'!$D502,'ZASOBY N'!$D502,'ZASOBY N'!$H$10:'ZASOBY N'!$H502,'ZASOBY N'!$H502 )</f>
        <v>0</v>
      </c>
      <c r="BN503" s="411">
        <f t="shared" si="168"/>
        <v>0</v>
      </c>
      <c r="BO503" s="412">
        <f t="shared" si="169"/>
        <v>0</v>
      </c>
      <c r="BP503" s="94" t="str">
        <f t="shared" si="170"/>
        <v/>
      </c>
      <c r="BQ503" s="414" t="str">
        <f>IF(AND(BS503=1,BT503=1,SUMIF($C503:$C$525,$C503,$AJ503:$AJ$525)=$AJ503),$AJ503,IF($BV503&gt;0,$BV503,IF(AND(COUNTIF($C$11:$C502,$C503)&gt;=1,COUNTIF($D502:$D502,$D503)&gt;=1),"",IF(AND(SUMIF($C503:$C$525,$C503,$AJ503:$AJ$525)&gt;$AJ503,SUMIF($D503:$D$525,$D503,$AJ503:$AJ$525)&gt;$AJ503),SUMIF($C503:$C$525,$C503,$AJ503:$AJ$525),""))))</f>
        <v/>
      </c>
      <c r="BS503" s="409">
        <f>COUNTIFS('ZASOBY N'!$B502:$B$525,'ZASOBY N'!$B502,'ZASOBY N'!$C502:'ZASOBY N'!$C$525,'ZASOBY N'!$C502,'ZASOBY N'!$D502:'ZASOBY N'!$D$525,'ZASOBY N'!$D502,'ZASOBY N'!$H502:'ZASOBY N'!$H$525,'ZASOBY N'!$H502 )</f>
        <v>0</v>
      </c>
      <c r="BT503" s="410">
        <f>COUNTIFS('ZASOBY N'!$B$10:$B502,'ZASOBY N'!$B502,'ZASOBY N'!$C$10:'ZASOBY N'!$C502,'ZASOBY N'!$C502,'ZASOBY N'!$D$10:'ZASOBY N'!$D502,'ZASOBY N'!$D502,'ZASOBY N'!$H$10:'ZASOBY N'!$H502,'ZASOBY N'!$H502 )</f>
        <v>0</v>
      </c>
      <c r="BU503" s="411">
        <f t="shared" si="171"/>
        <v>0</v>
      </c>
      <c r="BV503" s="412">
        <f t="shared" si="172"/>
        <v>0</v>
      </c>
      <c r="BW503" s="94" t="s">
        <v>499</v>
      </c>
      <c r="BX503" s="414" t="str">
        <f>IF(AND(BZ503=1,CA503=1,SUMIF($C503:$C$525,$C503,$AI503:$AI$525)=$AI503),$AI503,IF($CC503&gt;0,$CC503,IF(AND(COUNTIF($C$11:$C502,$C503)&gt;=1,COUNTIF($D502:$D502,$D503)&gt;=1),"",IF(AND(SUMIF($C503:$C$525,$C503,$AI503:$AI$525)&gt;$AI503,SUMIF($D503:$D$525,$D503,$AI503:$AI$525)&gt;$IG503),_xlfn.AGGREGATE(14,4,$CB$11:$CB$31*($C$11:$C$31=$C503),1),""))))</f>
        <v/>
      </c>
      <c r="BZ503" s="409">
        <f>COUNTIFS('ZASOBY N'!$B502:$B$525,'ZASOBY N'!$B502,'ZASOBY N'!$C502:'ZASOBY N'!$C$525,'ZASOBY N'!$C502,'ZASOBY N'!$D502:'ZASOBY N'!$D$525,'ZASOBY N'!$D502,'ZASOBY N'!$H502:'ZASOBY N'!$H$525,'ZASOBY N'!$H502 )</f>
        <v>0</v>
      </c>
      <c r="CA503" s="410">
        <f>COUNTIFS('ZASOBY N'!$B$10:$B502,'ZASOBY N'!$B502,'ZASOBY N'!$C$10:'ZASOBY N'!$C502,'ZASOBY N'!$C502,'ZASOBY N'!$D$10:'ZASOBY N'!$D502,'ZASOBY N'!$D502,'ZASOBY N'!$H$10:'ZASOBY N'!$H502,'ZASOBY N'!$H502 )</f>
        <v>0</v>
      </c>
      <c r="CB503" s="411">
        <f t="shared" si="173"/>
        <v>0</v>
      </c>
      <c r="CC503" s="412">
        <f t="shared" si="174"/>
        <v>0</v>
      </c>
      <c r="CE503" s="414" t="str">
        <f>IF(AND(CG503=1,CH503=1,SUMIF($C503:$C$525,$C503,$AH503:$AH$525)=$AH503),$AH503,IF($CJ503&gt;0,$CJ503,IF(AND(COUNTIF($C$11:$C502,$C503)&gt;=1,COUNTIF($D502:$D502,$D503)&gt;=1),"",IF(AND(SUMIF($C503:$C$525,$C503,$AH503:$AH$525)&gt;$AH503,SUMIF($D503:$D$525,$D503,$AH503:$AH$525)&gt;$AH503),_xlfn.AGGREGATE(14,4,$CI$11:$CI$31*($C$11:$C$31=$C503),1),""))))</f>
        <v/>
      </c>
      <c r="CG503" s="409">
        <f>COUNTIFS('ZASOBY N'!$B502:$B$525,'ZASOBY N'!$B502,'ZASOBY N'!$C502:'ZASOBY N'!$C$525,'ZASOBY N'!$C502,'ZASOBY N'!$D502:'ZASOBY N'!$D$525,'ZASOBY N'!$D502,'ZASOBY N'!$H502:'ZASOBY N'!$H$525,'ZASOBY N'!$H502 )</f>
        <v>0</v>
      </c>
      <c r="CH503" s="410">
        <f>COUNTIFS('ZASOBY N'!$B$10:$B502,'ZASOBY N'!$B502,'ZASOBY N'!$C$10:'ZASOBY N'!$C502,'ZASOBY N'!$C502,'ZASOBY N'!$D$10:'ZASOBY N'!$D502,'ZASOBY N'!$D502,'ZASOBY N'!$H$10:'ZASOBY N'!$H502,'ZASOBY N'!$H502 )</f>
        <v>0</v>
      </c>
      <c r="CI503" s="411">
        <f t="shared" si="175"/>
        <v>0</v>
      </c>
      <c r="CJ503" s="412">
        <f t="shared" si="176"/>
        <v>0</v>
      </c>
      <c r="CL503" s="414" t="str">
        <f>IF(AND(CN503=1,CO503=1,SUMIF($C503:$C$525,$C503,$AG503:$AG$525)=$AG503),$AG503,IF($CQ503&gt;0,$CQ503,IF(AND(COUNTIF($C$11:$C502,$C503)&gt;=1,COUNTIF($D502:$D502,$D503)&gt;=1),"",IF(AND(SUMIF($C503:$C$525,$C503,$AG503:$AG$525)&gt;$AG503,SUMIF($D503:$D$525,$D503,$AG503:$AG$525)&gt;$AG503),_xlfn.AGGREGATE(14,4,$CP$11:$CP$31*($C$11:$C$31=$C503),1),""))))</f>
        <v/>
      </c>
      <c r="CN503" s="409">
        <f>COUNTIFS('ZASOBY N'!$B502:$B$525,'ZASOBY N'!$B502,'ZASOBY N'!$C502:'ZASOBY N'!$C$525,'ZASOBY N'!$C502,'ZASOBY N'!$D502:'ZASOBY N'!$D$525,'ZASOBY N'!$D502,'ZASOBY N'!$H502:'ZASOBY N'!$H$525,'ZASOBY N'!$H502 )</f>
        <v>0</v>
      </c>
      <c r="CO503" s="410">
        <f>COUNTIFS('ZASOBY N'!$B$10:$B502,'ZASOBY N'!$B502,'ZASOBY N'!$C$10:'ZASOBY N'!$C502,'ZASOBY N'!$C502,'ZASOBY N'!$D$10:'ZASOBY N'!$D502,'ZASOBY N'!$D502,'ZASOBY N'!$H$10:'ZASOBY N'!$H502,'ZASOBY N'!$H502 )</f>
        <v>0</v>
      </c>
      <c r="CP503" s="411">
        <f t="shared" si="177"/>
        <v>0</v>
      </c>
      <c r="CQ503" s="412">
        <f t="shared" si="178"/>
        <v>0</v>
      </c>
      <c r="CS503" s="414" t="str">
        <f>IF(AND(CU503=1,CV503=1,SUMIF($C503:$C$525,$C503,$AF503:$AF$525)=$AF503),$AF503,IF($CX503&gt;0,$CX503,IF(AND(COUNTIF($C$11:$C502,$C503)&gt;=1,COUNTIF($D502:$D502,$D503)&gt;=1),"",IF(AND(SUMIF($C503:$C$525,$C503,$AF503:$AF$525)&gt;$AF503,SUMIF($D503:$D$525,$D503,$AF503:$AF$525)&gt;$AF503),_xlfn.AGGREGATE(14,4,$CW$11:$CW$31*($C$11:$C$31=$C503),1),""))))</f>
        <v/>
      </c>
      <c r="CU503" s="409">
        <f>COUNTIFS('ZASOBY N'!$B502:$B$525,'ZASOBY N'!$B502,'ZASOBY N'!$C502:'ZASOBY N'!$C$525,'ZASOBY N'!$C502,'ZASOBY N'!$D502:'ZASOBY N'!$D$525,'ZASOBY N'!$D502,'ZASOBY N'!$H502:'ZASOBY N'!$H$525,'ZASOBY N'!$H502 )</f>
        <v>0</v>
      </c>
      <c r="CV503" s="410">
        <f>COUNTIFS('ZASOBY N'!$B$10:$B502,'ZASOBY N'!$B502,'ZASOBY N'!$C$10:'ZASOBY N'!$C502,'ZASOBY N'!$C502,'ZASOBY N'!$D$10:'ZASOBY N'!$D502,'ZASOBY N'!$D502,'ZASOBY N'!$H$10:'ZASOBY N'!$H502,'ZASOBY N'!$H502 )</f>
        <v>0</v>
      </c>
      <c r="CW503" s="411">
        <f t="shared" si="179"/>
        <v>0</v>
      </c>
      <c r="CX503" s="412">
        <f t="shared" si="180"/>
        <v>0</v>
      </c>
      <c r="CZ503" s="414" t="str">
        <f>IF(AND(DB503=1,DC503=1,SUMIF($C503:$C$525,$C503,$AE503:$AE$525)=$AE503),$AE503,IF($DE503&gt;0,$DE503,IF(AND(COUNTIF($C$11:$C502,$C503)&gt;=1,COUNTIF($D502:$D502,$D503)&gt;=1),"",IF(AND(SUMIF($C503:$C$525,$C503,$AE503:$AE$525)&gt;$AE503,SUMIF($D503:$D$525,$D503,$AE503:$AE$525)&gt;$AE503),_xlfn.AGGREGATE(14,4,$DD$11:$DD$31*($C$11:$C$31=$C503),1),""))))</f>
        <v/>
      </c>
      <c r="DB503" s="409">
        <f>COUNTIFS('ZASOBY N'!$B502:$B$525,'ZASOBY N'!$B502,'ZASOBY N'!$C502:'ZASOBY N'!$C$525,'ZASOBY N'!$C502,'ZASOBY N'!$D502:'ZASOBY N'!$D$525,'ZASOBY N'!$D502,'ZASOBY N'!$H502:'ZASOBY N'!$H$525,'ZASOBY N'!$H502 )</f>
        <v>0</v>
      </c>
      <c r="DC503" s="410">
        <f>COUNTIFS('ZASOBY N'!$B$10:$B502,'ZASOBY N'!$B502,'ZASOBY N'!$C$10:'ZASOBY N'!$C502,'ZASOBY N'!$C502,'ZASOBY N'!$D$10:'ZASOBY N'!$D502,'ZASOBY N'!$D502,'ZASOBY N'!$H$10:'ZASOBY N'!$H502,'ZASOBY N'!$H502 )</f>
        <v>0</v>
      </c>
      <c r="DD503" s="411">
        <f t="shared" si="181"/>
        <v>0</v>
      </c>
      <c r="DE503" s="412">
        <f t="shared" si="182"/>
        <v>0</v>
      </c>
      <c r="DF503" s="399" t="str">
        <f>IF(AND(DI503=1,DJ503=1,SUMIF($C503:$C$525,$C503,$AD503:$AD$525)=$AD503),$AD503,IF($DL503&gt;0,$DL503,IF(B503="","",IF(AND(COUNTIF($C$11:$C502,$C503)&gt;=1,COUNTIF($D502:$D502,$D503)&gt;=1,COUNTIF($Z500:$Z502,$C503)=0),"",IF(AND(COUNTIF($C$11:$C502,$C503)&gt;=1,COUNTIF($D502:$D502,$D503)&gt;=1),"UJĘTO WYŻEJ",IF(AND(SUMIF($C503:$C$525,$C503,$AD503:$AD$525)&gt;$AD503,SUMIF($D503:$D$525,$D503,$AD503:$AD$525)&gt;$AD503),_xlfn.AGGREGATE(14,4,$DK$11:$DK$31*($C$11:$C$31=$C503),1),""))))))</f>
        <v/>
      </c>
      <c r="DG503" s="414" t="str">
        <f>IF(AND(DI503=1,DJ503=1,SUMIF($C503:$C$525,$C503,$AD503:$AD$525)=$AD503),$AD503,IF($DL503&gt;0,$DL503,IF(AND(COUNTIF($C$11:$C502,$C503)&gt;=1,COUNTIF($D502:$D502,$D503)&gt;=1),"",IF(AND(SUMIF($C503:$C$525,$C503,$AD503:$AD$525)&gt;$AD503,SUMIF($D503:$D$525,$D503,$AD503:$AD$525)&gt;$AD503),_xlfn.AGGREGATE(14,4,$DK$11:$DK$31*($C$11:$C$31=$C503),1),""))))</f>
        <v/>
      </c>
      <c r="DI503" s="409">
        <f>COUNTIFS('ZASOBY N'!$B502:$B$525,'ZASOBY N'!$B502,'ZASOBY N'!$C502:'ZASOBY N'!$C$525,'ZASOBY N'!$C502,'ZASOBY N'!$D502:'ZASOBY N'!$D$525,'ZASOBY N'!$D502,'ZASOBY N'!$H502:'ZASOBY N'!$H$525,'ZASOBY N'!$H502 )</f>
        <v>0</v>
      </c>
      <c r="DJ503" s="410">
        <f>COUNTIFS('ZASOBY N'!$B$10:$B502,'ZASOBY N'!$B502,'ZASOBY N'!$C$10:'ZASOBY N'!$C502,'ZASOBY N'!$C502,'ZASOBY N'!$D$10:'ZASOBY N'!$D502,'ZASOBY N'!$D502,'ZASOBY N'!$H$10:'ZASOBY N'!$H502,'ZASOBY N'!$H502 )</f>
        <v>0</v>
      </c>
      <c r="DK503" s="411">
        <f t="shared" si="183"/>
        <v>0</v>
      </c>
      <c r="DL503" s="412">
        <f t="shared" si="184"/>
        <v>0</v>
      </c>
    </row>
    <row r="504" spans="1:116" ht="18.899999999999999" customHeight="1" x14ac:dyDescent="0.3">
      <c r="A504" s="219"/>
      <c r="B504" s="152" t="str">
        <f>IF('ZASOBY N'!A503="","",'ZASOBY N'!A503)</f>
        <v/>
      </c>
      <c r="C504" s="462" t="str">
        <f>IF('ZASOBY N'!C503="","",'ZASOBY N'!C503)</f>
        <v/>
      </c>
      <c r="D504" s="137" t="str">
        <f>IF('ZASOBY N'!B503="","",'ZASOBY N'!B503)</f>
        <v/>
      </c>
      <c r="E504" s="138"/>
      <c r="F504" s="356" t="str">
        <f>IF('ZASOBY N'!D503="","",'ZASOBY N'!D503)</f>
        <v/>
      </c>
      <c r="G504" s="220" t="str">
        <f>IF('ZASOBY N'!G503="","",'ZASOBY N'!G503)</f>
        <v/>
      </c>
      <c r="H504" s="221" t="str">
        <f>IF('ZASOBY N'!F503="","",'ZASOBY N'!F503)</f>
        <v/>
      </c>
      <c r="I504" s="221" t="str">
        <f>IF('ZASOBY N'!G503="","",'ZASOBY N'!G503)</f>
        <v/>
      </c>
      <c r="J504" s="221" t="str">
        <f>IF('ZASOBY N'!H503="","",'ZASOBY N'!H503)</f>
        <v/>
      </c>
      <c r="K504" s="214">
        <v>0</v>
      </c>
      <c r="L504" s="214">
        <v>0</v>
      </c>
      <c r="M504" s="214">
        <v>0</v>
      </c>
      <c r="N504" s="222" t="str">
        <f>IF('ZASOBY N'!BD503="x","",IF(W504="","",'ZASOBY N'!E503))</f>
        <v/>
      </c>
      <c r="O504" s="223">
        <v>0</v>
      </c>
      <c r="P504" s="223">
        <v>0</v>
      </c>
      <c r="Q504" s="226" t="str">
        <f>IF($N504="","",'UPR BILANS N'!G504*'UPR BILANS N'!N504)</f>
        <v/>
      </c>
      <c r="R504" s="225" t="str">
        <f>IF($N504="","",'ZASOBY N'!O503)</f>
        <v/>
      </c>
      <c r="S504" s="225" t="str">
        <f>IF($N504="","",IF('ZASOBY N'!Q503="",0,'ZASOBY N'!Q503))</f>
        <v/>
      </c>
      <c r="T504" s="225" t="str">
        <f>IF($N504="","",'ZASOBY N'!V503)</f>
        <v/>
      </c>
      <c r="U504" s="225" t="str">
        <f>IF($N504="","",IF('ZASOBY N'!AG503="",0,'ZASOBY N'!AG503))</f>
        <v/>
      </c>
      <c r="V504" s="225" t="str">
        <f>IF($N504="","",IF(NN!P506="",0,NN!P506))</f>
        <v/>
      </c>
      <c r="W504" s="225" t="str">
        <f t="shared" si="185"/>
        <v/>
      </c>
      <c r="X504" s="226" t="str">
        <f t="shared" si="165"/>
        <v/>
      </c>
      <c r="Y504" s="225" t="str">
        <f>IF('ZASOBY N'!AU503="","",IF(C504&lt;&gt;C503,'ZASOBY N'!AU503,IF(D504&lt;&gt;D503,'ZASOBY N'!AU503,IF(F504&lt;&gt;F503,'ZASOBY N'!AU503,IF(G504&lt;&gt;G503,'ZASOBY N'!AU503,IF(J504&lt;&gt;J503,'ZASOBY N'!AU503,IF(NN!AC506="","",IF(AND(C503=C504,H503=H504,J503=J504,NN!AC506&gt;0),"",IF(AND(C504=C505,H504=DO502,NN!CW504&gt;0),'ZASOBY N'!AU503,'ZASOBY N'!AU503)))))))))</f>
        <v/>
      </c>
      <c r="Z504" s="225" t="str">
        <f t="shared" si="186"/>
        <v/>
      </c>
      <c r="AA504" s="227" t="str">
        <f t="shared" si="167"/>
        <v/>
      </c>
      <c r="AB504" s="400" t="str">
        <f t="shared" si="187"/>
        <v/>
      </c>
      <c r="AC504" s="228" t="str">
        <f t="shared" si="166"/>
        <v/>
      </c>
      <c r="AD504" s="222">
        <f>IF(B504="",0,IF(F504="",0,INDEX(POBRANIE_!$B$6:$F$101,MATCH('UPR BILANS N'!$F504,POBRANIE_!$A$6:$A$101,0),2)))</f>
        <v>0</v>
      </c>
      <c r="AE504" s="224">
        <f>IF(OR('ZASOBY N'!G503="",'ZASOBY N'!E503=""),0,IF(B504="",0,'ZASOBY N'!G503*'ZASOBY N'!E503))</f>
        <v>0</v>
      </c>
      <c r="AF504" s="225">
        <f>IF('ZASOBY N'!O503="",0,'ZASOBY N'!O503)</f>
        <v>0</v>
      </c>
      <c r="AG504" s="225">
        <f>IF('ZASOBY N'!Q503="",0,'ZASOBY N'!Q503)</f>
        <v>0</v>
      </c>
      <c r="AH504" s="225">
        <f>IF('ZASOBY N'!V503="",0,'ZASOBY N'!V503)</f>
        <v>0</v>
      </c>
      <c r="AI504" s="225">
        <f>IF('ZASOBY N'!AG503="",0,'ZASOBY N'!AG503)</f>
        <v>0</v>
      </c>
      <c r="AJ504" s="225">
        <f>IF(NN!P506="",0,IF(NN!P506="BRAK kol.7","BRAK BADAŃ",NN!P506))</f>
        <v>0</v>
      </c>
      <c r="AK504" s="225">
        <f>IF(NN!AC506="",0,IF(NN!AC506="BRAK kol.7","BRAK BADAŃ",NN!AC506))</f>
        <v>0</v>
      </c>
      <c r="BJ504" s="414" t="str">
        <f>IF(AND(BL504=1,BM504=1,SUMIF($C504:$C$525,$C504,$AK504:$AK$525)=$AK504),$AK504,IF($BO504&gt;0,$BO504,IF(AND(COUNTIF($C$11:$C503,$C504)&gt;=1,COUNTIF($D503:$D503,$D504)&gt;=1),"",IF(AND(SUMIF($C504:$C$525,$C504,$AK504:$AK$525)&gt;=$AK504,SUMIF($D504:$D$525,$D504,$AK504:$AK$525)&gt;=$AK504),SUMIF($C504:$C$525,$C504,$AK504:$AK$525),""))))</f>
        <v/>
      </c>
      <c r="BL504" s="409">
        <f>COUNTIFS('ZASOBY N'!$B503:$B$525,'ZASOBY N'!$B503,'ZASOBY N'!$C503:'ZASOBY N'!$C$525,'ZASOBY N'!$C503,'ZASOBY N'!$D503:'ZASOBY N'!$D$525,'ZASOBY N'!$D503,'ZASOBY N'!$H503:'ZASOBY N'!$H$525,'ZASOBY N'!$H503 )</f>
        <v>0</v>
      </c>
      <c r="BM504" s="410">
        <f>COUNTIFS('ZASOBY N'!$B$10:$B503,'ZASOBY N'!$B503,'ZASOBY N'!$C$10:'ZASOBY N'!$C503,'ZASOBY N'!$C503,'ZASOBY N'!$D$10:'ZASOBY N'!$D503,'ZASOBY N'!$D503,'ZASOBY N'!$H$10:'ZASOBY N'!$H503,'ZASOBY N'!$H503 )</f>
        <v>0</v>
      </c>
      <c r="BN504" s="411">
        <f t="shared" si="168"/>
        <v>0</v>
      </c>
      <c r="BO504" s="412">
        <f t="shared" si="169"/>
        <v>0</v>
      </c>
      <c r="BP504" s="94" t="str">
        <f t="shared" si="170"/>
        <v/>
      </c>
      <c r="BQ504" s="414" t="str">
        <f>IF(AND(BS504=1,BT504=1,SUMIF($C504:$C$525,$C504,$AJ504:$AJ$525)=$AJ504),$AJ504,IF($BV504&gt;0,$BV504,IF(AND(COUNTIF($C$11:$C503,$C504)&gt;=1,COUNTIF($D503:$D503,$D504)&gt;=1),"",IF(AND(SUMIF($C504:$C$525,$C504,$AJ504:$AJ$525)&gt;$AJ504,SUMIF($D504:$D$525,$D504,$AJ504:$AJ$525)&gt;$AJ504),SUMIF($C504:$C$525,$C504,$AJ504:$AJ$525),""))))</f>
        <v/>
      </c>
      <c r="BS504" s="409">
        <f>COUNTIFS('ZASOBY N'!$B503:$B$525,'ZASOBY N'!$B503,'ZASOBY N'!$C503:'ZASOBY N'!$C$525,'ZASOBY N'!$C503,'ZASOBY N'!$D503:'ZASOBY N'!$D$525,'ZASOBY N'!$D503,'ZASOBY N'!$H503:'ZASOBY N'!$H$525,'ZASOBY N'!$H503 )</f>
        <v>0</v>
      </c>
      <c r="BT504" s="410">
        <f>COUNTIFS('ZASOBY N'!$B$10:$B503,'ZASOBY N'!$B503,'ZASOBY N'!$C$10:'ZASOBY N'!$C503,'ZASOBY N'!$C503,'ZASOBY N'!$D$10:'ZASOBY N'!$D503,'ZASOBY N'!$D503,'ZASOBY N'!$H$10:'ZASOBY N'!$H503,'ZASOBY N'!$H503 )</f>
        <v>0</v>
      </c>
      <c r="BU504" s="411">
        <f t="shared" si="171"/>
        <v>0</v>
      </c>
      <c r="BV504" s="412">
        <f t="shared" si="172"/>
        <v>0</v>
      </c>
      <c r="BW504" s="94" t="s">
        <v>499</v>
      </c>
      <c r="BX504" s="414" t="str">
        <f>IF(AND(BZ504=1,CA504=1,SUMIF($C504:$C$525,$C504,$AI504:$AI$525)=$AI504),$AI504,IF($CC504&gt;0,$CC504,IF(AND(COUNTIF($C$11:$C503,$C504)&gt;=1,COUNTIF($D503:$D503,$D504)&gt;=1),"",IF(AND(SUMIF($C504:$C$525,$C504,$AI504:$AI$525)&gt;$AI504,SUMIF($D504:$D$525,$D504,$AI504:$AI$525)&gt;$IG504),_xlfn.AGGREGATE(14,4,$CB$11:$CB$31*($C$11:$C$31=$C504),1),""))))</f>
        <v/>
      </c>
      <c r="BZ504" s="409">
        <f>COUNTIFS('ZASOBY N'!$B503:$B$525,'ZASOBY N'!$B503,'ZASOBY N'!$C503:'ZASOBY N'!$C$525,'ZASOBY N'!$C503,'ZASOBY N'!$D503:'ZASOBY N'!$D$525,'ZASOBY N'!$D503,'ZASOBY N'!$H503:'ZASOBY N'!$H$525,'ZASOBY N'!$H503 )</f>
        <v>0</v>
      </c>
      <c r="CA504" s="410">
        <f>COUNTIFS('ZASOBY N'!$B$10:$B503,'ZASOBY N'!$B503,'ZASOBY N'!$C$10:'ZASOBY N'!$C503,'ZASOBY N'!$C503,'ZASOBY N'!$D$10:'ZASOBY N'!$D503,'ZASOBY N'!$D503,'ZASOBY N'!$H$10:'ZASOBY N'!$H503,'ZASOBY N'!$H503 )</f>
        <v>0</v>
      </c>
      <c r="CB504" s="411">
        <f t="shared" si="173"/>
        <v>0</v>
      </c>
      <c r="CC504" s="412">
        <f t="shared" si="174"/>
        <v>0</v>
      </c>
      <c r="CE504" s="414" t="str">
        <f>IF(AND(CG504=1,CH504=1,SUMIF($C504:$C$525,$C504,$AH504:$AH$525)=$AH504),$AH504,IF($CJ504&gt;0,$CJ504,IF(AND(COUNTIF($C$11:$C503,$C504)&gt;=1,COUNTIF($D503:$D503,$D504)&gt;=1),"",IF(AND(SUMIF($C504:$C$525,$C504,$AH504:$AH$525)&gt;$AH504,SUMIF($D504:$D$525,$D504,$AH504:$AH$525)&gt;$AH504),_xlfn.AGGREGATE(14,4,$CI$11:$CI$31*($C$11:$C$31=$C504),1),""))))</f>
        <v/>
      </c>
      <c r="CG504" s="409">
        <f>COUNTIFS('ZASOBY N'!$B503:$B$525,'ZASOBY N'!$B503,'ZASOBY N'!$C503:'ZASOBY N'!$C$525,'ZASOBY N'!$C503,'ZASOBY N'!$D503:'ZASOBY N'!$D$525,'ZASOBY N'!$D503,'ZASOBY N'!$H503:'ZASOBY N'!$H$525,'ZASOBY N'!$H503 )</f>
        <v>0</v>
      </c>
      <c r="CH504" s="410">
        <f>COUNTIFS('ZASOBY N'!$B$10:$B503,'ZASOBY N'!$B503,'ZASOBY N'!$C$10:'ZASOBY N'!$C503,'ZASOBY N'!$C503,'ZASOBY N'!$D$10:'ZASOBY N'!$D503,'ZASOBY N'!$D503,'ZASOBY N'!$H$10:'ZASOBY N'!$H503,'ZASOBY N'!$H503 )</f>
        <v>0</v>
      </c>
      <c r="CI504" s="411">
        <f t="shared" si="175"/>
        <v>0</v>
      </c>
      <c r="CJ504" s="412">
        <f t="shared" si="176"/>
        <v>0</v>
      </c>
      <c r="CL504" s="414" t="str">
        <f>IF(AND(CN504=1,CO504=1,SUMIF($C504:$C$525,$C504,$AG504:$AG$525)=$AG504),$AG504,IF($CQ504&gt;0,$CQ504,IF(AND(COUNTIF($C$11:$C503,$C504)&gt;=1,COUNTIF($D503:$D503,$D504)&gt;=1),"",IF(AND(SUMIF($C504:$C$525,$C504,$AG504:$AG$525)&gt;$AG504,SUMIF($D504:$D$525,$D504,$AG504:$AG$525)&gt;$AG504),_xlfn.AGGREGATE(14,4,$CP$11:$CP$31*($C$11:$C$31=$C504),1),""))))</f>
        <v/>
      </c>
      <c r="CN504" s="409">
        <f>COUNTIFS('ZASOBY N'!$B503:$B$525,'ZASOBY N'!$B503,'ZASOBY N'!$C503:'ZASOBY N'!$C$525,'ZASOBY N'!$C503,'ZASOBY N'!$D503:'ZASOBY N'!$D$525,'ZASOBY N'!$D503,'ZASOBY N'!$H503:'ZASOBY N'!$H$525,'ZASOBY N'!$H503 )</f>
        <v>0</v>
      </c>
      <c r="CO504" s="410">
        <f>COUNTIFS('ZASOBY N'!$B$10:$B503,'ZASOBY N'!$B503,'ZASOBY N'!$C$10:'ZASOBY N'!$C503,'ZASOBY N'!$C503,'ZASOBY N'!$D$10:'ZASOBY N'!$D503,'ZASOBY N'!$D503,'ZASOBY N'!$H$10:'ZASOBY N'!$H503,'ZASOBY N'!$H503 )</f>
        <v>0</v>
      </c>
      <c r="CP504" s="411">
        <f t="shared" si="177"/>
        <v>0</v>
      </c>
      <c r="CQ504" s="412">
        <f t="shared" si="178"/>
        <v>0</v>
      </c>
      <c r="CS504" s="414" t="str">
        <f>IF(AND(CU504=1,CV504=1,SUMIF($C504:$C$525,$C504,$AF504:$AF$525)=$AF504),$AF504,IF($CX504&gt;0,$CX504,IF(AND(COUNTIF($C$11:$C503,$C504)&gt;=1,COUNTIF($D503:$D503,$D504)&gt;=1),"",IF(AND(SUMIF($C504:$C$525,$C504,$AF504:$AF$525)&gt;$AF504,SUMIF($D504:$D$525,$D504,$AF504:$AF$525)&gt;$AF504),_xlfn.AGGREGATE(14,4,$CW$11:$CW$31*($C$11:$C$31=$C504),1),""))))</f>
        <v/>
      </c>
      <c r="CU504" s="409">
        <f>COUNTIFS('ZASOBY N'!$B503:$B$525,'ZASOBY N'!$B503,'ZASOBY N'!$C503:'ZASOBY N'!$C$525,'ZASOBY N'!$C503,'ZASOBY N'!$D503:'ZASOBY N'!$D$525,'ZASOBY N'!$D503,'ZASOBY N'!$H503:'ZASOBY N'!$H$525,'ZASOBY N'!$H503 )</f>
        <v>0</v>
      </c>
      <c r="CV504" s="410">
        <f>COUNTIFS('ZASOBY N'!$B$10:$B503,'ZASOBY N'!$B503,'ZASOBY N'!$C$10:'ZASOBY N'!$C503,'ZASOBY N'!$C503,'ZASOBY N'!$D$10:'ZASOBY N'!$D503,'ZASOBY N'!$D503,'ZASOBY N'!$H$10:'ZASOBY N'!$H503,'ZASOBY N'!$H503 )</f>
        <v>0</v>
      </c>
      <c r="CW504" s="411">
        <f t="shared" si="179"/>
        <v>0</v>
      </c>
      <c r="CX504" s="412">
        <f t="shared" si="180"/>
        <v>0</v>
      </c>
      <c r="CZ504" s="414" t="str">
        <f>IF(AND(DB504=1,DC504=1,SUMIF($C504:$C$525,$C504,$AE504:$AE$525)=$AE504),$AE504,IF($DE504&gt;0,$DE504,IF(AND(COUNTIF($C$11:$C503,$C504)&gt;=1,COUNTIF($D503:$D503,$D504)&gt;=1),"",IF(AND(SUMIF($C504:$C$525,$C504,$AE504:$AE$525)&gt;$AE504,SUMIF($D504:$D$525,$D504,$AE504:$AE$525)&gt;$AE504),_xlfn.AGGREGATE(14,4,$DD$11:$DD$31*($C$11:$C$31=$C504),1),""))))</f>
        <v/>
      </c>
      <c r="DB504" s="409">
        <f>COUNTIFS('ZASOBY N'!$B503:$B$525,'ZASOBY N'!$B503,'ZASOBY N'!$C503:'ZASOBY N'!$C$525,'ZASOBY N'!$C503,'ZASOBY N'!$D503:'ZASOBY N'!$D$525,'ZASOBY N'!$D503,'ZASOBY N'!$H503:'ZASOBY N'!$H$525,'ZASOBY N'!$H503 )</f>
        <v>0</v>
      </c>
      <c r="DC504" s="410">
        <f>COUNTIFS('ZASOBY N'!$B$10:$B503,'ZASOBY N'!$B503,'ZASOBY N'!$C$10:'ZASOBY N'!$C503,'ZASOBY N'!$C503,'ZASOBY N'!$D$10:'ZASOBY N'!$D503,'ZASOBY N'!$D503,'ZASOBY N'!$H$10:'ZASOBY N'!$H503,'ZASOBY N'!$H503 )</f>
        <v>0</v>
      </c>
      <c r="DD504" s="411">
        <f t="shared" si="181"/>
        <v>0</v>
      </c>
      <c r="DE504" s="412">
        <f t="shared" si="182"/>
        <v>0</v>
      </c>
      <c r="DF504" s="399" t="str">
        <f>IF(AND(DI504=1,DJ504=1,SUMIF($C504:$C$525,$C504,$AD504:$AD$525)=$AD504),$AD504,IF($DL504&gt;0,$DL504,IF(B504="","",IF(AND(COUNTIF($C$11:$C503,$C504)&gt;=1,COUNTIF($D503:$D503,$D504)&gt;=1,COUNTIF($Z501:$Z503,$C504)=0),"",IF(AND(COUNTIF($C$11:$C503,$C504)&gt;=1,COUNTIF($D503:$D503,$D504)&gt;=1),"UJĘTO WYŻEJ",IF(AND(SUMIF($C504:$C$525,$C504,$AD504:$AD$525)&gt;$AD504,SUMIF($D504:$D$525,$D504,$AD504:$AD$525)&gt;$AD504),_xlfn.AGGREGATE(14,4,$DK$11:$DK$31*($C$11:$C$31=$C504),1),""))))))</f>
        <v/>
      </c>
      <c r="DG504" s="414" t="str">
        <f>IF(AND(DI504=1,DJ504=1,SUMIF($C504:$C$525,$C504,$AD504:$AD$525)=$AD504),$AD504,IF($DL504&gt;0,$DL504,IF(AND(COUNTIF($C$11:$C503,$C504)&gt;=1,COUNTIF($D503:$D503,$D504)&gt;=1),"",IF(AND(SUMIF($C504:$C$525,$C504,$AD504:$AD$525)&gt;$AD504,SUMIF($D504:$D$525,$D504,$AD504:$AD$525)&gt;$AD504),_xlfn.AGGREGATE(14,4,$DK$11:$DK$31*($C$11:$C$31=$C504),1),""))))</f>
        <v/>
      </c>
      <c r="DI504" s="409">
        <f>COUNTIFS('ZASOBY N'!$B503:$B$525,'ZASOBY N'!$B503,'ZASOBY N'!$C503:'ZASOBY N'!$C$525,'ZASOBY N'!$C503,'ZASOBY N'!$D503:'ZASOBY N'!$D$525,'ZASOBY N'!$D503,'ZASOBY N'!$H503:'ZASOBY N'!$H$525,'ZASOBY N'!$H503 )</f>
        <v>0</v>
      </c>
      <c r="DJ504" s="410">
        <f>COUNTIFS('ZASOBY N'!$B$10:$B503,'ZASOBY N'!$B503,'ZASOBY N'!$C$10:'ZASOBY N'!$C503,'ZASOBY N'!$C503,'ZASOBY N'!$D$10:'ZASOBY N'!$D503,'ZASOBY N'!$D503,'ZASOBY N'!$H$10:'ZASOBY N'!$H503,'ZASOBY N'!$H503 )</f>
        <v>0</v>
      </c>
      <c r="DK504" s="411">
        <f t="shared" si="183"/>
        <v>0</v>
      </c>
      <c r="DL504" s="412">
        <f t="shared" si="184"/>
        <v>0</v>
      </c>
    </row>
    <row r="505" spans="1:116" ht="18.899999999999999" customHeight="1" x14ac:dyDescent="0.3">
      <c r="A505" s="219"/>
      <c r="B505" s="152" t="str">
        <f>IF('ZASOBY N'!A504="","",'ZASOBY N'!A504)</f>
        <v/>
      </c>
      <c r="C505" s="462" t="str">
        <f>IF('ZASOBY N'!C504="","",'ZASOBY N'!C504)</f>
        <v/>
      </c>
      <c r="D505" s="137" t="str">
        <f>IF('ZASOBY N'!B504="","",'ZASOBY N'!B504)</f>
        <v/>
      </c>
      <c r="E505" s="138"/>
      <c r="F505" s="356" t="str">
        <f>IF('ZASOBY N'!D504="","",'ZASOBY N'!D504)</f>
        <v/>
      </c>
      <c r="G505" s="220" t="str">
        <f>IF('ZASOBY N'!G504="","",'ZASOBY N'!G504)</f>
        <v/>
      </c>
      <c r="H505" s="221" t="str">
        <f>IF('ZASOBY N'!F504="","",'ZASOBY N'!F504)</f>
        <v/>
      </c>
      <c r="I505" s="221" t="str">
        <f>IF('ZASOBY N'!G504="","",'ZASOBY N'!G504)</f>
        <v/>
      </c>
      <c r="J505" s="221" t="str">
        <f>IF('ZASOBY N'!H504="","",'ZASOBY N'!H504)</f>
        <v/>
      </c>
      <c r="K505" s="214">
        <v>0</v>
      </c>
      <c r="L505" s="214">
        <v>0</v>
      </c>
      <c r="M505" s="214">
        <v>0</v>
      </c>
      <c r="N505" s="222" t="str">
        <f>IF('ZASOBY N'!BD504="x","",IF(W505="","",'ZASOBY N'!E504))</f>
        <v/>
      </c>
      <c r="O505" s="223">
        <v>0</v>
      </c>
      <c r="P505" s="223">
        <v>0</v>
      </c>
      <c r="Q505" s="226" t="str">
        <f>IF($N505="","",'UPR BILANS N'!G505*'UPR BILANS N'!N505)</f>
        <v/>
      </c>
      <c r="R505" s="225" t="str">
        <f>IF($N505="","",'ZASOBY N'!O504)</f>
        <v/>
      </c>
      <c r="S505" s="225" t="str">
        <f>IF($N505="","",IF('ZASOBY N'!Q504="",0,'ZASOBY N'!Q504))</f>
        <v/>
      </c>
      <c r="T505" s="225" t="str">
        <f>IF($N505="","",'ZASOBY N'!V504)</f>
        <v/>
      </c>
      <c r="U505" s="225" t="str">
        <f>IF($N505="","",IF('ZASOBY N'!AG504="",0,'ZASOBY N'!AG504))</f>
        <v/>
      </c>
      <c r="V505" s="225" t="str">
        <f>IF($N505="","",IF(NN!P507="",0,NN!P507))</f>
        <v/>
      </c>
      <c r="W505" s="225" t="str">
        <f t="shared" si="185"/>
        <v/>
      </c>
      <c r="X505" s="226" t="str">
        <f t="shared" si="165"/>
        <v/>
      </c>
      <c r="Y505" s="225" t="str">
        <f>IF('ZASOBY N'!AU504="","",IF(C505&lt;&gt;C504,'ZASOBY N'!AU504,IF(D505&lt;&gt;D504,'ZASOBY N'!AU504,IF(F505&lt;&gt;F504,'ZASOBY N'!AU504,IF(G505&lt;&gt;G504,'ZASOBY N'!AU504,IF(J505&lt;&gt;J504,'ZASOBY N'!AU504,IF(NN!AC507="","",IF(AND(C504=C505,H504=H505,J504=J505,NN!AC507&gt;0),"",IF(AND(C505=C506,H505=DO503,NN!CW505&gt;0),'ZASOBY N'!AU504,'ZASOBY N'!AU504)))))))))</f>
        <v/>
      </c>
      <c r="Z505" s="225" t="str">
        <f t="shared" si="186"/>
        <v/>
      </c>
      <c r="AA505" s="227" t="str">
        <f t="shared" si="167"/>
        <v/>
      </c>
      <c r="AB505" s="400" t="str">
        <f t="shared" si="187"/>
        <v/>
      </c>
      <c r="AC505" s="228" t="str">
        <f t="shared" si="166"/>
        <v/>
      </c>
      <c r="AD505" s="222">
        <f>IF(B505="",0,IF(F505="",0,INDEX(POBRANIE_!$B$6:$F$101,MATCH('UPR BILANS N'!$F505,POBRANIE_!$A$6:$A$101,0),2)))</f>
        <v>0</v>
      </c>
      <c r="AE505" s="224">
        <f>IF(OR('ZASOBY N'!G504="",'ZASOBY N'!E504=""),0,IF(B505="",0,'ZASOBY N'!G504*'ZASOBY N'!E504))</f>
        <v>0</v>
      </c>
      <c r="AF505" s="225">
        <f>IF('ZASOBY N'!O504="",0,'ZASOBY N'!O504)</f>
        <v>0</v>
      </c>
      <c r="AG505" s="225">
        <f>IF('ZASOBY N'!Q504="",0,'ZASOBY N'!Q504)</f>
        <v>0</v>
      </c>
      <c r="AH505" s="225">
        <f>IF('ZASOBY N'!V504="",0,'ZASOBY N'!V504)</f>
        <v>0</v>
      </c>
      <c r="AI505" s="225">
        <f>IF('ZASOBY N'!AG504="",0,'ZASOBY N'!AG504)</f>
        <v>0</v>
      </c>
      <c r="AJ505" s="225">
        <f>IF(NN!P507="",0,IF(NN!P507="BRAK kol.7","BRAK BADAŃ",NN!P507))</f>
        <v>0</v>
      </c>
      <c r="AK505" s="225">
        <f>IF(NN!AC507="",0,IF(NN!AC507="BRAK kol.7","BRAK BADAŃ",NN!AC507))</f>
        <v>0</v>
      </c>
      <c r="BJ505" s="414" t="str">
        <f>IF(AND(BL505=1,BM505=1,SUMIF($C505:$C$525,$C505,$AK505:$AK$525)=$AK505),$AK505,IF($BO505&gt;0,$BO505,IF(AND(COUNTIF($C$11:$C504,$C505)&gt;=1,COUNTIF($D504:$D504,$D505)&gt;=1),"",IF(AND(SUMIF($C505:$C$525,$C505,$AK505:$AK$525)&gt;=$AK505,SUMIF($D505:$D$525,$D505,$AK505:$AK$525)&gt;=$AK505),SUMIF($C505:$C$525,$C505,$AK505:$AK$525),""))))</f>
        <v/>
      </c>
      <c r="BL505" s="409">
        <f>COUNTIFS('ZASOBY N'!$B504:$B$525,'ZASOBY N'!$B504,'ZASOBY N'!$C504:'ZASOBY N'!$C$525,'ZASOBY N'!$C504,'ZASOBY N'!$D504:'ZASOBY N'!$D$525,'ZASOBY N'!$D504,'ZASOBY N'!$H504:'ZASOBY N'!$H$525,'ZASOBY N'!$H504 )</f>
        <v>0</v>
      </c>
      <c r="BM505" s="410">
        <f>COUNTIFS('ZASOBY N'!$B$10:$B504,'ZASOBY N'!$B504,'ZASOBY N'!$C$10:'ZASOBY N'!$C504,'ZASOBY N'!$C504,'ZASOBY N'!$D$10:'ZASOBY N'!$D504,'ZASOBY N'!$D504,'ZASOBY N'!$H$10:'ZASOBY N'!$H504,'ZASOBY N'!$H504 )</f>
        <v>0</v>
      </c>
      <c r="BN505" s="411">
        <f t="shared" si="168"/>
        <v>0</v>
      </c>
      <c r="BO505" s="412">
        <f t="shared" si="169"/>
        <v>0</v>
      </c>
      <c r="BP505" s="94" t="str">
        <f t="shared" si="170"/>
        <v/>
      </c>
      <c r="BQ505" s="414" t="str">
        <f>IF(AND(BS505=1,BT505=1,SUMIF($C505:$C$525,$C505,$AJ505:$AJ$525)=$AJ505),$AJ505,IF($BV505&gt;0,$BV505,IF(AND(COUNTIF($C$11:$C504,$C505)&gt;=1,COUNTIF($D504:$D504,$D505)&gt;=1),"",IF(AND(SUMIF($C505:$C$525,$C505,$AJ505:$AJ$525)&gt;$AJ505,SUMIF($D505:$D$525,$D505,$AJ505:$AJ$525)&gt;$AJ505),SUMIF($C505:$C$525,$C505,$AJ505:$AJ$525),""))))</f>
        <v/>
      </c>
      <c r="BS505" s="409">
        <f>COUNTIFS('ZASOBY N'!$B504:$B$525,'ZASOBY N'!$B504,'ZASOBY N'!$C504:'ZASOBY N'!$C$525,'ZASOBY N'!$C504,'ZASOBY N'!$D504:'ZASOBY N'!$D$525,'ZASOBY N'!$D504,'ZASOBY N'!$H504:'ZASOBY N'!$H$525,'ZASOBY N'!$H504 )</f>
        <v>0</v>
      </c>
      <c r="BT505" s="410">
        <f>COUNTIFS('ZASOBY N'!$B$10:$B504,'ZASOBY N'!$B504,'ZASOBY N'!$C$10:'ZASOBY N'!$C504,'ZASOBY N'!$C504,'ZASOBY N'!$D$10:'ZASOBY N'!$D504,'ZASOBY N'!$D504,'ZASOBY N'!$H$10:'ZASOBY N'!$H504,'ZASOBY N'!$H504 )</f>
        <v>0</v>
      </c>
      <c r="BU505" s="411">
        <f t="shared" si="171"/>
        <v>0</v>
      </c>
      <c r="BV505" s="412">
        <f t="shared" si="172"/>
        <v>0</v>
      </c>
      <c r="BW505" s="94" t="s">
        <v>499</v>
      </c>
      <c r="BX505" s="414" t="str">
        <f>IF(AND(BZ505=1,CA505=1,SUMIF($C505:$C$525,$C505,$AI505:$AI$525)=$AI505),$AI505,IF($CC505&gt;0,$CC505,IF(AND(COUNTIF($C$11:$C504,$C505)&gt;=1,COUNTIF($D504:$D504,$D505)&gt;=1),"",IF(AND(SUMIF($C505:$C$525,$C505,$AI505:$AI$525)&gt;$AI505,SUMIF($D505:$D$525,$D505,$AI505:$AI$525)&gt;$IG505),_xlfn.AGGREGATE(14,4,$CB$11:$CB$31*($C$11:$C$31=$C505),1),""))))</f>
        <v/>
      </c>
      <c r="BZ505" s="409">
        <f>COUNTIFS('ZASOBY N'!$B504:$B$525,'ZASOBY N'!$B504,'ZASOBY N'!$C504:'ZASOBY N'!$C$525,'ZASOBY N'!$C504,'ZASOBY N'!$D504:'ZASOBY N'!$D$525,'ZASOBY N'!$D504,'ZASOBY N'!$H504:'ZASOBY N'!$H$525,'ZASOBY N'!$H504 )</f>
        <v>0</v>
      </c>
      <c r="CA505" s="410">
        <f>COUNTIFS('ZASOBY N'!$B$10:$B504,'ZASOBY N'!$B504,'ZASOBY N'!$C$10:'ZASOBY N'!$C504,'ZASOBY N'!$C504,'ZASOBY N'!$D$10:'ZASOBY N'!$D504,'ZASOBY N'!$D504,'ZASOBY N'!$H$10:'ZASOBY N'!$H504,'ZASOBY N'!$H504 )</f>
        <v>0</v>
      </c>
      <c r="CB505" s="411">
        <f t="shared" si="173"/>
        <v>0</v>
      </c>
      <c r="CC505" s="412">
        <f t="shared" si="174"/>
        <v>0</v>
      </c>
      <c r="CE505" s="414" t="str">
        <f>IF(AND(CG505=1,CH505=1,SUMIF($C505:$C$525,$C505,$AH505:$AH$525)=$AH505),$AH505,IF($CJ505&gt;0,$CJ505,IF(AND(COUNTIF($C$11:$C504,$C505)&gt;=1,COUNTIF($D504:$D504,$D505)&gt;=1),"",IF(AND(SUMIF($C505:$C$525,$C505,$AH505:$AH$525)&gt;$AH505,SUMIF($D505:$D$525,$D505,$AH505:$AH$525)&gt;$AH505),_xlfn.AGGREGATE(14,4,$CI$11:$CI$31*($C$11:$C$31=$C505),1),""))))</f>
        <v/>
      </c>
      <c r="CG505" s="409">
        <f>COUNTIFS('ZASOBY N'!$B504:$B$525,'ZASOBY N'!$B504,'ZASOBY N'!$C504:'ZASOBY N'!$C$525,'ZASOBY N'!$C504,'ZASOBY N'!$D504:'ZASOBY N'!$D$525,'ZASOBY N'!$D504,'ZASOBY N'!$H504:'ZASOBY N'!$H$525,'ZASOBY N'!$H504 )</f>
        <v>0</v>
      </c>
      <c r="CH505" s="410">
        <f>COUNTIFS('ZASOBY N'!$B$10:$B504,'ZASOBY N'!$B504,'ZASOBY N'!$C$10:'ZASOBY N'!$C504,'ZASOBY N'!$C504,'ZASOBY N'!$D$10:'ZASOBY N'!$D504,'ZASOBY N'!$D504,'ZASOBY N'!$H$10:'ZASOBY N'!$H504,'ZASOBY N'!$H504 )</f>
        <v>0</v>
      </c>
      <c r="CI505" s="411">
        <f t="shared" si="175"/>
        <v>0</v>
      </c>
      <c r="CJ505" s="412">
        <f t="shared" si="176"/>
        <v>0</v>
      </c>
      <c r="CL505" s="414" t="str">
        <f>IF(AND(CN505=1,CO505=1,SUMIF($C505:$C$525,$C505,$AG505:$AG$525)=$AG505),$AG505,IF($CQ505&gt;0,$CQ505,IF(AND(COUNTIF($C$11:$C504,$C505)&gt;=1,COUNTIF($D504:$D504,$D505)&gt;=1),"",IF(AND(SUMIF($C505:$C$525,$C505,$AG505:$AG$525)&gt;$AG505,SUMIF($D505:$D$525,$D505,$AG505:$AG$525)&gt;$AG505),_xlfn.AGGREGATE(14,4,$CP$11:$CP$31*($C$11:$C$31=$C505),1),""))))</f>
        <v/>
      </c>
      <c r="CN505" s="409">
        <f>COUNTIFS('ZASOBY N'!$B504:$B$525,'ZASOBY N'!$B504,'ZASOBY N'!$C504:'ZASOBY N'!$C$525,'ZASOBY N'!$C504,'ZASOBY N'!$D504:'ZASOBY N'!$D$525,'ZASOBY N'!$D504,'ZASOBY N'!$H504:'ZASOBY N'!$H$525,'ZASOBY N'!$H504 )</f>
        <v>0</v>
      </c>
      <c r="CO505" s="410">
        <f>COUNTIFS('ZASOBY N'!$B$10:$B504,'ZASOBY N'!$B504,'ZASOBY N'!$C$10:'ZASOBY N'!$C504,'ZASOBY N'!$C504,'ZASOBY N'!$D$10:'ZASOBY N'!$D504,'ZASOBY N'!$D504,'ZASOBY N'!$H$10:'ZASOBY N'!$H504,'ZASOBY N'!$H504 )</f>
        <v>0</v>
      </c>
      <c r="CP505" s="411">
        <f t="shared" si="177"/>
        <v>0</v>
      </c>
      <c r="CQ505" s="412">
        <f t="shared" si="178"/>
        <v>0</v>
      </c>
      <c r="CS505" s="414" t="str">
        <f>IF(AND(CU505=1,CV505=1,SUMIF($C505:$C$525,$C505,$AF505:$AF$525)=$AF505),$AF505,IF($CX505&gt;0,$CX505,IF(AND(COUNTIF($C$11:$C504,$C505)&gt;=1,COUNTIF($D504:$D504,$D505)&gt;=1),"",IF(AND(SUMIF($C505:$C$525,$C505,$AF505:$AF$525)&gt;$AF505,SUMIF($D505:$D$525,$D505,$AF505:$AF$525)&gt;$AF505),_xlfn.AGGREGATE(14,4,$CW$11:$CW$31*($C$11:$C$31=$C505),1),""))))</f>
        <v/>
      </c>
      <c r="CU505" s="409">
        <f>COUNTIFS('ZASOBY N'!$B504:$B$525,'ZASOBY N'!$B504,'ZASOBY N'!$C504:'ZASOBY N'!$C$525,'ZASOBY N'!$C504,'ZASOBY N'!$D504:'ZASOBY N'!$D$525,'ZASOBY N'!$D504,'ZASOBY N'!$H504:'ZASOBY N'!$H$525,'ZASOBY N'!$H504 )</f>
        <v>0</v>
      </c>
      <c r="CV505" s="410">
        <f>COUNTIFS('ZASOBY N'!$B$10:$B504,'ZASOBY N'!$B504,'ZASOBY N'!$C$10:'ZASOBY N'!$C504,'ZASOBY N'!$C504,'ZASOBY N'!$D$10:'ZASOBY N'!$D504,'ZASOBY N'!$D504,'ZASOBY N'!$H$10:'ZASOBY N'!$H504,'ZASOBY N'!$H504 )</f>
        <v>0</v>
      </c>
      <c r="CW505" s="411">
        <f t="shared" si="179"/>
        <v>0</v>
      </c>
      <c r="CX505" s="412">
        <f t="shared" si="180"/>
        <v>0</v>
      </c>
      <c r="CZ505" s="414" t="str">
        <f>IF(AND(DB505=1,DC505=1,SUMIF($C505:$C$525,$C505,$AE505:$AE$525)=$AE505),$AE505,IF($DE505&gt;0,$DE505,IF(AND(COUNTIF($C$11:$C504,$C505)&gt;=1,COUNTIF($D504:$D504,$D505)&gt;=1),"",IF(AND(SUMIF($C505:$C$525,$C505,$AE505:$AE$525)&gt;$AE505,SUMIF($D505:$D$525,$D505,$AE505:$AE$525)&gt;$AE505),_xlfn.AGGREGATE(14,4,$DD$11:$DD$31*($C$11:$C$31=$C505),1),""))))</f>
        <v/>
      </c>
      <c r="DB505" s="409">
        <f>COUNTIFS('ZASOBY N'!$B504:$B$525,'ZASOBY N'!$B504,'ZASOBY N'!$C504:'ZASOBY N'!$C$525,'ZASOBY N'!$C504,'ZASOBY N'!$D504:'ZASOBY N'!$D$525,'ZASOBY N'!$D504,'ZASOBY N'!$H504:'ZASOBY N'!$H$525,'ZASOBY N'!$H504 )</f>
        <v>0</v>
      </c>
      <c r="DC505" s="410">
        <f>COUNTIFS('ZASOBY N'!$B$10:$B504,'ZASOBY N'!$B504,'ZASOBY N'!$C$10:'ZASOBY N'!$C504,'ZASOBY N'!$C504,'ZASOBY N'!$D$10:'ZASOBY N'!$D504,'ZASOBY N'!$D504,'ZASOBY N'!$H$10:'ZASOBY N'!$H504,'ZASOBY N'!$H504 )</f>
        <v>0</v>
      </c>
      <c r="DD505" s="411">
        <f t="shared" si="181"/>
        <v>0</v>
      </c>
      <c r="DE505" s="412">
        <f t="shared" si="182"/>
        <v>0</v>
      </c>
      <c r="DF505" s="399" t="str">
        <f>IF(AND(DI505=1,DJ505=1,SUMIF($C505:$C$525,$C505,$AD505:$AD$525)=$AD505),$AD505,IF($DL505&gt;0,$DL505,IF(B505="","",IF(AND(COUNTIF($C$11:$C504,$C505)&gt;=1,COUNTIF($D504:$D504,$D505)&gt;=1,COUNTIF($Z502:$Z504,$C505)=0),"",IF(AND(COUNTIF($C$11:$C504,$C505)&gt;=1,COUNTIF($D504:$D504,$D505)&gt;=1),"UJĘTO WYŻEJ",IF(AND(SUMIF($C505:$C$525,$C505,$AD505:$AD$525)&gt;$AD505,SUMIF($D505:$D$525,$D505,$AD505:$AD$525)&gt;$AD505),_xlfn.AGGREGATE(14,4,$DK$11:$DK$31*($C$11:$C$31=$C505),1),""))))))</f>
        <v/>
      </c>
      <c r="DG505" s="414" t="str">
        <f>IF(AND(DI505=1,DJ505=1,SUMIF($C505:$C$525,$C505,$AD505:$AD$525)=$AD505),$AD505,IF($DL505&gt;0,$DL505,IF(AND(COUNTIF($C$11:$C504,$C505)&gt;=1,COUNTIF($D504:$D504,$D505)&gt;=1),"",IF(AND(SUMIF($C505:$C$525,$C505,$AD505:$AD$525)&gt;$AD505,SUMIF($D505:$D$525,$D505,$AD505:$AD$525)&gt;$AD505),_xlfn.AGGREGATE(14,4,$DK$11:$DK$31*($C$11:$C$31=$C505),1),""))))</f>
        <v/>
      </c>
      <c r="DI505" s="409">
        <f>COUNTIFS('ZASOBY N'!$B504:$B$525,'ZASOBY N'!$B504,'ZASOBY N'!$C504:'ZASOBY N'!$C$525,'ZASOBY N'!$C504,'ZASOBY N'!$D504:'ZASOBY N'!$D$525,'ZASOBY N'!$D504,'ZASOBY N'!$H504:'ZASOBY N'!$H$525,'ZASOBY N'!$H504 )</f>
        <v>0</v>
      </c>
      <c r="DJ505" s="410">
        <f>COUNTIFS('ZASOBY N'!$B$10:$B504,'ZASOBY N'!$B504,'ZASOBY N'!$C$10:'ZASOBY N'!$C504,'ZASOBY N'!$C504,'ZASOBY N'!$D$10:'ZASOBY N'!$D504,'ZASOBY N'!$D504,'ZASOBY N'!$H$10:'ZASOBY N'!$H504,'ZASOBY N'!$H504 )</f>
        <v>0</v>
      </c>
      <c r="DK505" s="411">
        <f t="shared" si="183"/>
        <v>0</v>
      </c>
      <c r="DL505" s="412">
        <f t="shared" si="184"/>
        <v>0</v>
      </c>
    </row>
    <row r="506" spans="1:116" ht="18.899999999999999" customHeight="1" x14ac:dyDescent="0.3">
      <c r="A506" s="219"/>
      <c r="B506" s="152" t="str">
        <f>IF('ZASOBY N'!A505="","",'ZASOBY N'!A505)</f>
        <v/>
      </c>
      <c r="C506" s="462" t="str">
        <f>IF('ZASOBY N'!C505="","",'ZASOBY N'!C505)</f>
        <v/>
      </c>
      <c r="D506" s="137" t="str">
        <f>IF('ZASOBY N'!B505="","",'ZASOBY N'!B505)</f>
        <v/>
      </c>
      <c r="E506" s="138"/>
      <c r="F506" s="356" t="str">
        <f>IF('ZASOBY N'!D505="","",'ZASOBY N'!D505)</f>
        <v/>
      </c>
      <c r="G506" s="220" t="str">
        <f>IF('ZASOBY N'!G505="","",'ZASOBY N'!G505)</f>
        <v/>
      </c>
      <c r="H506" s="221" t="str">
        <f>IF('ZASOBY N'!F505="","",'ZASOBY N'!F505)</f>
        <v/>
      </c>
      <c r="I506" s="221" t="str">
        <f>IF('ZASOBY N'!G505="","",'ZASOBY N'!G505)</f>
        <v/>
      </c>
      <c r="J506" s="221" t="str">
        <f>IF('ZASOBY N'!H505="","",'ZASOBY N'!H505)</f>
        <v/>
      </c>
      <c r="K506" s="214">
        <v>0</v>
      </c>
      <c r="L506" s="214">
        <v>0</v>
      </c>
      <c r="M506" s="214">
        <v>0</v>
      </c>
      <c r="N506" s="222" t="str">
        <f>IF('ZASOBY N'!BD505="x","",IF(W506="","",'ZASOBY N'!E505))</f>
        <v/>
      </c>
      <c r="O506" s="223">
        <v>0</v>
      </c>
      <c r="P506" s="223">
        <v>0</v>
      </c>
      <c r="Q506" s="226" t="str">
        <f>IF($N506="","",'UPR BILANS N'!G506*'UPR BILANS N'!N506)</f>
        <v/>
      </c>
      <c r="R506" s="225" t="str">
        <f>IF($N506="","",'ZASOBY N'!O505)</f>
        <v/>
      </c>
      <c r="S506" s="225" t="str">
        <f>IF($N506="","",IF('ZASOBY N'!Q505="",0,'ZASOBY N'!Q505))</f>
        <v/>
      </c>
      <c r="T506" s="225" t="str">
        <f>IF($N506="","",'ZASOBY N'!V505)</f>
        <v/>
      </c>
      <c r="U506" s="225" t="str">
        <f>IF($N506="","",IF('ZASOBY N'!AG505="",0,'ZASOBY N'!AG505))</f>
        <v/>
      </c>
      <c r="V506" s="225" t="str">
        <f>IF($N506="","",IF(NN!P508="",0,NN!P508))</f>
        <v/>
      </c>
      <c r="W506" s="225" t="str">
        <f t="shared" si="185"/>
        <v/>
      </c>
      <c r="X506" s="226" t="str">
        <f t="shared" si="165"/>
        <v/>
      </c>
      <c r="Y506" s="225" t="str">
        <f>IF('ZASOBY N'!AU505="","",IF(C506&lt;&gt;C505,'ZASOBY N'!AU505,IF(D506&lt;&gt;D505,'ZASOBY N'!AU505,IF(F506&lt;&gt;F505,'ZASOBY N'!AU505,IF(G506&lt;&gt;G505,'ZASOBY N'!AU505,IF(J506&lt;&gt;J505,'ZASOBY N'!AU505,IF(NN!AC508="","",IF(AND(C505=C506,H505=H506,J505=J506,NN!AC508&gt;0),"",IF(AND(C506=C507,H506=DO504,NN!CW506&gt;0),'ZASOBY N'!AU505,'ZASOBY N'!AU505)))))))))</f>
        <v/>
      </c>
      <c r="Z506" s="225" t="str">
        <f t="shared" si="186"/>
        <v/>
      </c>
      <c r="AA506" s="227" t="str">
        <f t="shared" si="167"/>
        <v/>
      </c>
      <c r="AB506" s="400" t="str">
        <f t="shared" si="187"/>
        <v/>
      </c>
      <c r="AC506" s="228" t="str">
        <f t="shared" si="166"/>
        <v/>
      </c>
      <c r="AD506" s="222">
        <f>IF(B506="",0,IF(F506="",0,INDEX(POBRANIE_!$B$6:$F$101,MATCH('UPR BILANS N'!$F506,POBRANIE_!$A$6:$A$101,0),2)))</f>
        <v>0</v>
      </c>
      <c r="AE506" s="224">
        <f>IF(OR('ZASOBY N'!G505="",'ZASOBY N'!E505=""),0,IF(B506="",0,'ZASOBY N'!G505*'ZASOBY N'!E505))</f>
        <v>0</v>
      </c>
      <c r="AF506" s="225">
        <f>IF('ZASOBY N'!O505="",0,'ZASOBY N'!O505)</f>
        <v>0</v>
      </c>
      <c r="AG506" s="225">
        <f>IF('ZASOBY N'!Q505="",0,'ZASOBY N'!Q505)</f>
        <v>0</v>
      </c>
      <c r="AH506" s="225">
        <f>IF('ZASOBY N'!V505="",0,'ZASOBY N'!V505)</f>
        <v>0</v>
      </c>
      <c r="AI506" s="225">
        <f>IF('ZASOBY N'!AG505="",0,'ZASOBY N'!AG505)</f>
        <v>0</v>
      </c>
      <c r="AJ506" s="225">
        <f>IF(NN!P508="",0,IF(NN!P508="BRAK kol.7","BRAK BADAŃ",NN!P508))</f>
        <v>0</v>
      </c>
      <c r="AK506" s="225">
        <f>IF(NN!AC508="",0,IF(NN!AC508="BRAK kol.7","BRAK BADAŃ",NN!AC508))</f>
        <v>0</v>
      </c>
      <c r="BJ506" s="414" t="str">
        <f>IF(AND(BL506=1,BM506=1,SUMIF($C506:$C$525,$C506,$AK506:$AK$525)=$AK506),$AK506,IF($BO506&gt;0,$BO506,IF(AND(COUNTIF($C$11:$C505,$C506)&gt;=1,COUNTIF($D505:$D505,$D506)&gt;=1),"",IF(AND(SUMIF($C506:$C$525,$C506,$AK506:$AK$525)&gt;=$AK506,SUMIF($D506:$D$525,$D506,$AK506:$AK$525)&gt;=$AK506),SUMIF($C506:$C$525,$C506,$AK506:$AK$525),""))))</f>
        <v/>
      </c>
      <c r="BL506" s="409">
        <f>COUNTIFS('ZASOBY N'!$B505:$B$525,'ZASOBY N'!$B505,'ZASOBY N'!$C505:'ZASOBY N'!$C$525,'ZASOBY N'!$C505,'ZASOBY N'!$D505:'ZASOBY N'!$D$525,'ZASOBY N'!$D505,'ZASOBY N'!$H505:'ZASOBY N'!$H$525,'ZASOBY N'!$H505 )</f>
        <v>0</v>
      </c>
      <c r="BM506" s="410">
        <f>COUNTIFS('ZASOBY N'!$B$10:$B505,'ZASOBY N'!$B505,'ZASOBY N'!$C$10:'ZASOBY N'!$C505,'ZASOBY N'!$C505,'ZASOBY N'!$D$10:'ZASOBY N'!$D505,'ZASOBY N'!$D505,'ZASOBY N'!$H$10:'ZASOBY N'!$H505,'ZASOBY N'!$H505 )</f>
        <v>0</v>
      </c>
      <c r="BN506" s="411">
        <f t="shared" si="168"/>
        <v>0</v>
      </c>
      <c r="BO506" s="412">
        <f t="shared" si="169"/>
        <v>0</v>
      </c>
      <c r="BP506" s="94" t="str">
        <f t="shared" si="170"/>
        <v/>
      </c>
      <c r="BQ506" s="414" t="str">
        <f>IF(AND(BS506=1,BT506=1,SUMIF($C506:$C$525,$C506,$AJ506:$AJ$525)=$AJ506),$AJ506,IF($BV506&gt;0,$BV506,IF(AND(COUNTIF($C$11:$C505,$C506)&gt;=1,COUNTIF($D505:$D505,$D506)&gt;=1),"",IF(AND(SUMIF($C506:$C$525,$C506,$AJ506:$AJ$525)&gt;$AJ506,SUMIF($D506:$D$525,$D506,$AJ506:$AJ$525)&gt;$AJ506),SUMIF($C506:$C$525,$C506,$AJ506:$AJ$525),""))))</f>
        <v/>
      </c>
      <c r="BS506" s="409">
        <f>COUNTIFS('ZASOBY N'!$B505:$B$525,'ZASOBY N'!$B505,'ZASOBY N'!$C505:'ZASOBY N'!$C$525,'ZASOBY N'!$C505,'ZASOBY N'!$D505:'ZASOBY N'!$D$525,'ZASOBY N'!$D505,'ZASOBY N'!$H505:'ZASOBY N'!$H$525,'ZASOBY N'!$H505 )</f>
        <v>0</v>
      </c>
      <c r="BT506" s="410">
        <f>COUNTIFS('ZASOBY N'!$B$10:$B505,'ZASOBY N'!$B505,'ZASOBY N'!$C$10:'ZASOBY N'!$C505,'ZASOBY N'!$C505,'ZASOBY N'!$D$10:'ZASOBY N'!$D505,'ZASOBY N'!$D505,'ZASOBY N'!$H$10:'ZASOBY N'!$H505,'ZASOBY N'!$H505 )</f>
        <v>0</v>
      </c>
      <c r="BU506" s="411">
        <f t="shared" si="171"/>
        <v>0</v>
      </c>
      <c r="BV506" s="412">
        <f t="shared" si="172"/>
        <v>0</v>
      </c>
      <c r="BW506" s="94" t="s">
        <v>499</v>
      </c>
      <c r="BX506" s="414" t="str">
        <f>IF(AND(BZ506=1,CA506=1,SUMIF($C506:$C$525,$C506,$AI506:$AI$525)=$AI506),$AI506,IF($CC506&gt;0,$CC506,IF(AND(COUNTIF($C$11:$C505,$C506)&gt;=1,COUNTIF($D505:$D505,$D506)&gt;=1),"",IF(AND(SUMIF($C506:$C$525,$C506,$AI506:$AI$525)&gt;$AI506,SUMIF($D506:$D$525,$D506,$AI506:$AI$525)&gt;$IG506),_xlfn.AGGREGATE(14,4,$CB$11:$CB$31*($C$11:$C$31=$C506),1),""))))</f>
        <v/>
      </c>
      <c r="BZ506" s="409">
        <f>COUNTIFS('ZASOBY N'!$B505:$B$525,'ZASOBY N'!$B505,'ZASOBY N'!$C505:'ZASOBY N'!$C$525,'ZASOBY N'!$C505,'ZASOBY N'!$D505:'ZASOBY N'!$D$525,'ZASOBY N'!$D505,'ZASOBY N'!$H505:'ZASOBY N'!$H$525,'ZASOBY N'!$H505 )</f>
        <v>0</v>
      </c>
      <c r="CA506" s="410">
        <f>COUNTIFS('ZASOBY N'!$B$10:$B505,'ZASOBY N'!$B505,'ZASOBY N'!$C$10:'ZASOBY N'!$C505,'ZASOBY N'!$C505,'ZASOBY N'!$D$10:'ZASOBY N'!$D505,'ZASOBY N'!$D505,'ZASOBY N'!$H$10:'ZASOBY N'!$H505,'ZASOBY N'!$H505 )</f>
        <v>0</v>
      </c>
      <c r="CB506" s="411">
        <f t="shared" si="173"/>
        <v>0</v>
      </c>
      <c r="CC506" s="412">
        <f t="shared" si="174"/>
        <v>0</v>
      </c>
      <c r="CE506" s="414" t="str">
        <f>IF(AND(CG506=1,CH506=1,SUMIF($C506:$C$525,$C506,$AH506:$AH$525)=$AH506),$AH506,IF($CJ506&gt;0,$CJ506,IF(AND(COUNTIF($C$11:$C505,$C506)&gt;=1,COUNTIF($D505:$D505,$D506)&gt;=1),"",IF(AND(SUMIF($C506:$C$525,$C506,$AH506:$AH$525)&gt;$AH506,SUMIF($D506:$D$525,$D506,$AH506:$AH$525)&gt;$AH506),_xlfn.AGGREGATE(14,4,$CI$11:$CI$31*($C$11:$C$31=$C506),1),""))))</f>
        <v/>
      </c>
      <c r="CG506" s="409">
        <f>COUNTIFS('ZASOBY N'!$B505:$B$525,'ZASOBY N'!$B505,'ZASOBY N'!$C505:'ZASOBY N'!$C$525,'ZASOBY N'!$C505,'ZASOBY N'!$D505:'ZASOBY N'!$D$525,'ZASOBY N'!$D505,'ZASOBY N'!$H505:'ZASOBY N'!$H$525,'ZASOBY N'!$H505 )</f>
        <v>0</v>
      </c>
      <c r="CH506" s="410">
        <f>COUNTIFS('ZASOBY N'!$B$10:$B505,'ZASOBY N'!$B505,'ZASOBY N'!$C$10:'ZASOBY N'!$C505,'ZASOBY N'!$C505,'ZASOBY N'!$D$10:'ZASOBY N'!$D505,'ZASOBY N'!$D505,'ZASOBY N'!$H$10:'ZASOBY N'!$H505,'ZASOBY N'!$H505 )</f>
        <v>0</v>
      </c>
      <c r="CI506" s="411">
        <f t="shared" si="175"/>
        <v>0</v>
      </c>
      <c r="CJ506" s="412">
        <f t="shared" si="176"/>
        <v>0</v>
      </c>
      <c r="CL506" s="414" t="str">
        <f>IF(AND(CN506=1,CO506=1,SUMIF($C506:$C$525,$C506,$AG506:$AG$525)=$AG506),$AG506,IF($CQ506&gt;0,$CQ506,IF(AND(COUNTIF($C$11:$C505,$C506)&gt;=1,COUNTIF($D505:$D505,$D506)&gt;=1),"",IF(AND(SUMIF($C506:$C$525,$C506,$AG506:$AG$525)&gt;$AG506,SUMIF($D506:$D$525,$D506,$AG506:$AG$525)&gt;$AG506),_xlfn.AGGREGATE(14,4,$CP$11:$CP$31*($C$11:$C$31=$C506),1),""))))</f>
        <v/>
      </c>
      <c r="CN506" s="409">
        <f>COUNTIFS('ZASOBY N'!$B505:$B$525,'ZASOBY N'!$B505,'ZASOBY N'!$C505:'ZASOBY N'!$C$525,'ZASOBY N'!$C505,'ZASOBY N'!$D505:'ZASOBY N'!$D$525,'ZASOBY N'!$D505,'ZASOBY N'!$H505:'ZASOBY N'!$H$525,'ZASOBY N'!$H505 )</f>
        <v>0</v>
      </c>
      <c r="CO506" s="410">
        <f>COUNTIFS('ZASOBY N'!$B$10:$B505,'ZASOBY N'!$B505,'ZASOBY N'!$C$10:'ZASOBY N'!$C505,'ZASOBY N'!$C505,'ZASOBY N'!$D$10:'ZASOBY N'!$D505,'ZASOBY N'!$D505,'ZASOBY N'!$H$10:'ZASOBY N'!$H505,'ZASOBY N'!$H505 )</f>
        <v>0</v>
      </c>
      <c r="CP506" s="411">
        <f t="shared" si="177"/>
        <v>0</v>
      </c>
      <c r="CQ506" s="412">
        <f t="shared" si="178"/>
        <v>0</v>
      </c>
      <c r="CS506" s="414" t="str">
        <f>IF(AND(CU506=1,CV506=1,SUMIF($C506:$C$525,$C506,$AF506:$AF$525)=$AF506),$AF506,IF($CX506&gt;0,$CX506,IF(AND(COUNTIF($C$11:$C505,$C506)&gt;=1,COUNTIF($D505:$D505,$D506)&gt;=1),"",IF(AND(SUMIF($C506:$C$525,$C506,$AF506:$AF$525)&gt;$AF506,SUMIF($D506:$D$525,$D506,$AF506:$AF$525)&gt;$AF506),_xlfn.AGGREGATE(14,4,$CW$11:$CW$31*($C$11:$C$31=$C506),1),""))))</f>
        <v/>
      </c>
      <c r="CU506" s="409">
        <f>COUNTIFS('ZASOBY N'!$B505:$B$525,'ZASOBY N'!$B505,'ZASOBY N'!$C505:'ZASOBY N'!$C$525,'ZASOBY N'!$C505,'ZASOBY N'!$D505:'ZASOBY N'!$D$525,'ZASOBY N'!$D505,'ZASOBY N'!$H505:'ZASOBY N'!$H$525,'ZASOBY N'!$H505 )</f>
        <v>0</v>
      </c>
      <c r="CV506" s="410">
        <f>COUNTIFS('ZASOBY N'!$B$10:$B505,'ZASOBY N'!$B505,'ZASOBY N'!$C$10:'ZASOBY N'!$C505,'ZASOBY N'!$C505,'ZASOBY N'!$D$10:'ZASOBY N'!$D505,'ZASOBY N'!$D505,'ZASOBY N'!$H$10:'ZASOBY N'!$H505,'ZASOBY N'!$H505 )</f>
        <v>0</v>
      </c>
      <c r="CW506" s="411">
        <f t="shared" si="179"/>
        <v>0</v>
      </c>
      <c r="CX506" s="412">
        <f t="shared" si="180"/>
        <v>0</v>
      </c>
      <c r="CZ506" s="414" t="str">
        <f>IF(AND(DB506=1,DC506=1,SUMIF($C506:$C$525,$C506,$AE506:$AE$525)=$AE506),$AE506,IF($DE506&gt;0,$DE506,IF(AND(COUNTIF($C$11:$C505,$C506)&gt;=1,COUNTIF($D505:$D505,$D506)&gt;=1),"",IF(AND(SUMIF($C506:$C$525,$C506,$AE506:$AE$525)&gt;$AE506,SUMIF($D506:$D$525,$D506,$AE506:$AE$525)&gt;$AE506),_xlfn.AGGREGATE(14,4,$DD$11:$DD$31*($C$11:$C$31=$C506),1),""))))</f>
        <v/>
      </c>
      <c r="DB506" s="409">
        <f>COUNTIFS('ZASOBY N'!$B505:$B$525,'ZASOBY N'!$B505,'ZASOBY N'!$C505:'ZASOBY N'!$C$525,'ZASOBY N'!$C505,'ZASOBY N'!$D505:'ZASOBY N'!$D$525,'ZASOBY N'!$D505,'ZASOBY N'!$H505:'ZASOBY N'!$H$525,'ZASOBY N'!$H505 )</f>
        <v>0</v>
      </c>
      <c r="DC506" s="410">
        <f>COUNTIFS('ZASOBY N'!$B$10:$B505,'ZASOBY N'!$B505,'ZASOBY N'!$C$10:'ZASOBY N'!$C505,'ZASOBY N'!$C505,'ZASOBY N'!$D$10:'ZASOBY N'!$D505,'ZASOBY N'!$D505,'ZASOBY N'!$H$10:'ZASOBY N'!$H505,'ZASOBY N'!$H505 )</f>
        <v>0</v>
      </c>
      <c r="DD506" s="411">
        <f t="shared" si="181"/>
        <v>0</v>
      </c>
      <c r="DE506" s="412">
        <f t="shared" si="182"/>
        <v>0</v>
      </c>
      <c r="DF506" s="399" t="str">
        <f>IF(AND(DI506=1,DJ506=1,SUMIF($C506:$C$525,$C506,$AD506:$AD$525)=$AD506),$AD506,IF($DL506&gt;0,$DL506,IF(B506="","",IF(AND(COUNTIF($C$11:$C505,$C506)&gt;=1,COUNTIF($D505:$D505,$D506)&gt;=1,COUNTIF($Z503:$Z505,$C506)=0),"",IF(AND(COUNTIF($C$11:$C505,$C506)&gt;=1,COUNTIF($D505:$D505,$D506)&gt;=1),"UJĘTO WYŻEJ",IF(AND(SUMIF($C506:$C$525,$C506,$AD506:$AD$525)&gt;$AD506,SUMIF($D506:$D$525,$D506,$AD506:$AD$525)&gt;$AD506),_xlfn.AGGREGATE(14,4,$DK$11:$DK$31*($C$11:$C$31=$C506),1),""))))))</f>
        <v/>
      </c>
      <c r="DG506" s="414" t="str">
        <f>IF(AND(DI506=1,DJ506=1,SUMIF($C506:$C$525,$C506,$AD506:$AD$525)=$AD506),$AD506,IF($DL506&gt;0,$DL506,IF(AND(COUNTIF($C$11:$C505,$C506)&gt;=1,COUNTIF($D505:$D505,$D506)&gt;=1),"",IF(AND(SUMIF($C506:$C$525,$C506,$AD506:$AD$525)&gt;$AD506,SUMIF($D506:$D$525,$D506,$AD506:$AD$525)&gt;$AD506),_xlfn.AGGREGATE(14,4,$DK$11:$DK$31*($C$11:$C$31=$C506),1),""))))</f>
        <v/>
      </c>
      <c r="DI506" s="409">
        <f>COUNTIFS('ZASOBY N'!$B505:$B$525,'ZASOBY N'!$B505,'ZASOBY N'!$C505:'ZASOBY N'!$C$525,'ZASOBY N'!$C505,'ZASOBY N'!$D505:'ZASOBY N'!$D$525,'ZASOBY N'!$D505,'ZASOBY N'!$H505:'ZASOBY N'!$H$525,'ZASOBY N'!$H505 )</f>
        <v>0</v>
      </c>
      <c r="DJ506" s="410">
        <f>COUNTIFS('ZASOBY N'!$B$10:$B505,'ZASOBY N'!$B505,'ZASOBY N'!$C$10:'ZASOBY N'!$C505,'ZASOBY N'!$C505,'ZASOBY N'!$D$10:'ZASOBY N'!$D505,'ZASOBY N'!$D505,'ZASOBY N'!$H$10:'ZASOBY N'!$H505,'ZASOBY N'!$H505 )</f>
        <v>0</v>
      </c>
      <c r="DK506" s="411">
        <f t="shared" si="183"/>
        <v>0</v>
      </c>
      <c r="DL506" s="412">
        <f t="shared" si="184"/>
        <v>0</v>
      </c>
    </row>
    <row r="507" spans="1:116" ht="18.899999999999999" customHeight="1" x14ac:dyDescent="0.3">
      <c r="A507" s="219"/>
      <c r="B507" s="152" t="str">
        <f>IF('ZASOBY N'!A506="","",'ZASOBY N'!A506)</f>
        <v/>
      </c>
      <c r="C507" s="462" t="str">
        <f>IF('ZASOBY N'!C506="","",'ZASOBY N'!C506)</f>
        <v/>
      </c>
      <c r="D507" s="137" t="str">
        <f>IF('ZASOBY N'!B506="","",'ZASOBY N'!B506)</f>
        <v/>
      </c>
      <c r="E507" s="138"/>
      <c r="F507" s="356" t="str">
        <f>IF('ZASOBY N'!D506="","",'ZASOBY N'!D506)</f>
        <v/>
      </c>
      <c r="G507" s="220" t="str">
        <f>IF('ZASOBY N'!G506="","",'ZASOBY N'!G506)</f>
        <v/>
      </c>
      <c r="H507" s="221" t="str">
        <f>IF('ZASOBY N'!F506="","",'ZASOBY N'!F506)</f>
        <v/>
      </c>
      <c r="I507" s="221" t="str">
        <f>IF('ZASOBY N'!G506="","",'ZASOBY N'!G506)</f>
        <v/>
      </c>
      <c r="J507" s="221" t="str">
        <f>IF('ZASOBY N'!H506="","",'ZASOBY N'!H506)</f>
        <v/>
      </c>
      <c r="K507" s="214">
        <v>0</v>
      </c>
      <c r="L507" s="214">
        <v>0</v>
      </c>
      <c r="M507" s="214">
        <v>0</v>
      </c>
      <c r="N507" s="222" t="str">
        <f>IF('ZASOBY N'!BD506="x","",IF(W507="","",'ZASOBY N'!E506))</f>
        <v/>
      </c>
      <c r="O507" s="223">
        <v>0</v>
      </c>
      <c r="P507" s="223">
        <v>0</v>
      </c>
      <c r="Q507" s="226" t="str">
        <f>IF($N507="","",'UPR BILANS N'!G507*'UPR BILANS N'!N507)</f>
        <v/>
      </c>
      <c r="R507" s="225" t="str">
        <f>IF($N507="","",'ZASOBY N'!O506)</f>
        <v/>
      </c>
      <c r="S507" s="225" t="str">
        <f>IF($N507="","",IF('ZASOBY N'!Q506="",0,'ZASOBY N'!Q506))</f>
        <v/>
      </c>
      <c r="T507" s="225" t="str">
        <f>IF($N507="","",'ZASOBY N'!V506)</f>
        <v/>
      </c>
      <c r="U507" s="225" t="str">
        <f>IF($N507="","",IF('ZASOBY N'!AG506="",0,'ZASOBY N'!AG506))</f>
        <v/>
      </c>
      <c r="V507" s="225" t="str">
        <f>IF($N507="","",IF(NN!P509="",0,NN!P509))</f>
        <v/>
      </c>
      <c r="W507" s="225" t="str">
        <f t="shared" si="185"/>
        <v/>
      </c>
      <c r="X507" s="226" t="str">
        <f t="shared" si="165"/>
        <v/>
      </c>
      <c r="Y507" s="225" t="str">
        <f>IF('ZASOBY N'!AU506="","",IF(C507&lt;&gt;C506,'ZASOBY N'!AU506,IF(D507&lt;&gt;D506,'ZASOBY N'!AU506,IF(F507&lt;&gt;F506,'ZASOBY N'!AU506,IF(G507&lt;&gt;G506,'ZASOBY N'!AU506,IF(J507&lt;&gt;J506,'ZASOBY N'!AU506,IF(NN!AC509="","",IF(AND(C506=C507,H506=H507,J506=J507,NN!AC509&gt;0),"",IF(AND(C507=C508,H507=DO505,NN!CW507&gt;0),'ZASOBY N'!AU506,'ZASOBY N'!AU506)))))))))</f>
        <v/>
      </c>
      <c r="Z507" s="225" t="str">
        <f t="shared" si="186"/>
        <v/>
      </c>
      <c r="AA507" s="227" t="str">
        <f t="shared" si="167"/>
        <v/>
      </c>
      <c r="AB507" s="400" t="str">
        <f t="shared" si="187"/>
        <v/>
      </c>
      <c r="AC507" s="228" t="str">
        <f t="shared" si="166"/>
        <v/>
      </c>
      <c r="AD507" s="222">
        <f>IF(B507="",0,IF(F507="",0,INDEX(POBRANIE_!$B$6:$F$101,MATCH('UPR BILANS N'!$F507,POBRANIE_!$A$6:$A$101,0),2)))</f>
        <v>0</v>
      </c>
      <c r="AE507" s="224">
        <f>IF(OR('ZASOBY N'!G506="",'ZASOBY N'!E506=""),0,IF(B507="",0,'ZASOBY N'!G506*'ZASOBY N'!E506))</f>
        <v>0</v>
      </c>
      <c r="AF507" s="225">
        <f>IF('ZASOBY N'!O506="",0,'ZASOBY N'!O506)</f>
        <v>0</v>
      </c>
      <c r="AG507" s="225">
        <f>IF('ZASOBY N'!Q506="",0,'ZASOBY N'!Q506)</f>
        <v>0</v>
      </c>
      <c r="AH507" s="225">
        <f>IF('ZASOBY N'!V506="",0,'ZASOBY N'!V506)</f>
        <v>0</v>
      </c>
      <c r="AI507" s="225">
        <f>IF('ZASOBY N'!AG506="",0,'ZASOBY N'!AG506)</f>
        <v>0</v>
      </c>
      <c r="AJ507" s="225">
        <f>IF(NN!P509="",0,IF(NN!P509="BRAK kol.7","BRAK BADAŃ",NN!P509))</f>
        <v>0</v>
      </c>
      <c r="AK507" s="225">
        <f>IF(NN!AC509="",0,IF(NN!AC509="BRAK kol.7","BRAK BADAŃ",NN!AC509))</f>
        <v>0</v>
      </c>
      <c r="BJ507" s="414" t="str">
        <f>IF(AND(BL507=1,BM507=1,SUMIF($C507:$C$525,$C507,$AK507:$AK$525)=$AK507),$AK507,IF($BO507&gt;0,$BO507,IF(AND(COUNTIF($C$11:$C506,$C507)&gt;=1,COUNTIF($D506:$D506,$D507)&gt;=1),"",IF(AND(SUMIF($C507:$C$525,$C507,$AK507:$AK$525)&gt;=$AK507,SUMIF($D507:$D$525,$D507,$AK507:$AK$525)&gt;=$AK507),SUMIF($C507:$C$525,$C507,$AK507:$AK$525),""))))</f>
        <v/>
      </c>
      <c r="BL507" s="409">
        <f>COUNTIFS('ZASOBY N'!$B506:$B$525,'ZASOBY N'!$B506,'ZASOBY N'!$C506:'ZASOBY N'!$C$525,'ZASOBY N'!$C506,'ZASOBY N'!$D506:'ZASOBY N'!$D$525,'ZASOBY N'!$D506,'ZASOBY N'!$H506:'ZASOBY N'!$H$525,'ZASOBY N'!$H506 )</f>
        <v>0</v>
      </c>
      <c r="BM507" s="410">
        <f>COUNTIFS('ZASOBY N'!$B$10:$B506,'ZASOBY N'!$B506,'ZASOBY N'!$C$10:'ZASOBY N'!$C506,'ZASOBY N'!$C506,'ZASOBY N'!$D$10:'ZASOBY N'!$D506,'ZASOBY N'!$D506,'ZASOBY N'!$H$10:'ZASOBY N'!$H506,'ZASOBY N'!$H506 )</f>
        <v>0</v>
      </c>
      <c r="BN507" s="411">
        <f t="shared" si="168"/>
        <v>0</v>
      </c>
      <c r="BO507" s="412">
        <f t="shared" si="169"/>
        <v>0</v>
      </c>
      <c r="BP507" s="94" t="str">
        <f t="shared" si="170"/>
        <v/>
      </c>
      <c r="BQ507" s="414" t="str">
        <f>IF(AND(BS507=1,BT507=1,SUMIF($C507:$C$525,$C507,$AJ507:$AJ$525)=$AJ507),$AJ507,IF($BV507&gt;0,$BV507,IF(AND(COUNTIF($C$11:$C506,$C507)&gt;=1,COUNTIF($D506:$D506,$D507)&gt;=1),"",IF(AND(SUMIF($C507:$C$525,$C507,$AJ507:$AJ$525)&gt;$AJ507,SUMIF($D507:$D$525,$D507,$AJ507:$AJ$525)&gt;$AJ507),SUMIF($C507:$C$525,$C507,$AJ507:$AJ$525),""))))</f>
        <v/>
      </c>
      <c r="BS507" s="409">
        <f>COUNTIFS('ZASOBY N'!$B506:$B$525,'ZASOBY N'!$B506,'ZASOBY N'!$C506:'ZASOBY N'!$C$525,'ZASOBY N'!$C506,'ZASOBY N'!$D506:'ZASOBY N'!$D$525,'ZASOBY N'!$D506,'ZASOBY N'!$H506:'ZASOBY N'!$H$525,'ZASOBY N'!$H506 )</f>
        <v>0</v>
      </c>
      <c r="BT507" s="410">
        <f>COUNTIFS('ZASOBY N'!$B$10:$B506,'ZASOBY N'!$B506,'ZASOBY N'!$C$10:'ZASOBY N'!$C506,'ZASOBY N'!$C506,'ZASOBY N'!$D$10:'ZASOBY N'!$D506,'ZASOBY N'!$D506,'ZASOBY N'!$H$10:'ZASOBY N'!$H506,'ZASOBY N'!$H506 )</f>
        <v>0</v>
      </c>
      <c r="BU507" s="411">
        <f t="shared" si="171"/>
        <v>0</v>
      </c>
      <c r="BV507" s="412">
        <f t="shared" si="172"/>
        <v>0</v>
      </c>
      <c r="BW507" s="94" t="s">
        <v>499</v>
      </c>
      <c r="BX507" s="414" t="str">
        <f>IF(AND(BZ507=1,CA507=1,SUMIF($C507:$C$525,$C507,$AI507:$AI$525)=$AI507),$AI507,IF($CC507&gt;0,$CC507,IF(AND(COUNTIF($C$11:$C506,$C507)&gt;=1,COUNTIF($D506:$D506,$D507)&gt;=1),"",IF(AND(SUMIF($C507:$C$525,$C507,$AI507:$AI$525)&gt;$AI507,SUMIF($D507:$D$525,$D507,$AI507:$AI$525)&gt;$IG507),_xlfn.AGGREGATE(14,4,$CB$11:$CB$31*($C$11:$C$31=$C507),1),""))))</f>
        <v/>
      </c>
      <c r="BZ507" s="409">
        <f>COUNTIFS('ZASOBY N'!$B506:$B$525,'ZASOBY N'!$B506,'ZASOBY N'!$C506:'ZASOBY N'!$C$525,'ZASOBY N'!$C506,'ZASOBY N'!$D506:'ZASOBY N'!$D$525,'ZASOBY N'!$D506,'ZASOBY N'!$H506:'ZASOBY N'!$H$525,'ZASOBY N'!$H506 )</f>
        <v>0</v>
      </c>
      <c r="CA507" s="410">
        <f>COUNTIFS('ZASOBY N'!$B$10:$B506,'ZASOBY N'!$B506,'ZASOBY N'!$C$10:'ZASOBY N'!$C506,'ZASOBY N'!$C506,'ZASOBY N'!$D$10:'ZASOBY N'!$D506,'ZASOBY N'!$D506,'ZASOBY N'!$H$10:'ZASOBY N'!$H506,'ZASOBY N'!$H506 )</f>
        <v>0</v>
      </c>
      <c r="CB507" s="411">
        <f t="shared" si="173"/>
        <v>0</v>
      </c>
      <c r="CC507" s="412">
        <f t="shared" si="174"/>
        <v>0</v>
      </c>
      <c r="CE507" s="414" t="str">
        <f>IF(AND(CG507=1,CH507=1,SUMIF($C507:$C$525,$C507,$AH507:$AH$525)=$AH507),$AH507,IF($CJ507&gt;0,$CJ507,IF(AND(COUNTIF($C$11:$C506,$C507)&gt;=1,COUNTIF($D506:$D506,$D507)&gt;=1),"",IF(AND(SUMIF($C507:$C$525,$C507,$AH507:$AH$525)&gt;$AH507,SUMIF($D507:$D$525,$D507,$AH507:$AH$525)&gt;$AH507),_xlfn.AGGREGATE(14,4,$CI$11:$CI$31*($C$11:$C$31=$C507),1),""))))</f>
        <v/>
      </c>
      <c r="CG507" s="409">
        <f>COUNTIFS('ZASOBY N'!$B506:$B$525,'ZASOBY N'!$B506,'ZASOBY N'!$C506:'ZASOBY N'!$C$525,'ZASOBY N'!$C506,'ZASOBY N'!$D506:'ZASOBY N'!$D$525,'ZASOBY N'!$D506,'ZASOBY N'!$H506:'ZASOBY N'!$H$525,'ZASOBY N'!$H506 )</f>
        <v>0</v>
      </c>
      <c r="CH507" s="410">
        <f>COUNTIFS('ZASOBY N'!$B$10:$B506,'ZASOBY N'!$B506,'ZASOBY N'!$C$10:'ZASOBY N'!$C506,'ZASOBY N'!$C506,'ZASOBY N'!$D$10:'ZASOBY N'!$D506,'ZASOBY N'!$D506,'ZASOBY N'!$H$10:'ZASOBY N'!$H506,'ZASOBY N'!$H506 )</f>
        <v>0</v>
      </c>
      <c r="CI507" s="411">
        <f t="shared" si="175"/>
        <v>0</v>
      </c>
      <c r="CJ507" s="412">
        <f t="shared" si="176"/>
        <v>0</v>
      </c>
      <c r="CL507" s="414" t="str">
        <f>IF(AND(CN507=1,CO507=1,SUMIF($C507:$C$525,$C507,$AG507:$AG$525)=$AG507),$AG507,IF($CQ507&gt;0,$CQ507,IF(AND(COUNTIF($C$11:$C506,$C507)&gt;=1,COUNTIF($D506:$D506,$D507)&gt;=1),"",IF(AND(SUMIF($C507:$C$525,$C507,$AG507:$AG$525)&gt;$AG507,SUMIF($D507:$D$525,$D507,$AG507:$AG$525)&gt;$AG507),_xlfn.AGGREGATE(14,4,$CP$11:$CP$31*($C$11:$C$31=$C507),1),""))))</f>
        <v/>
      </c>
      <c r="CN507" s="409">
        <f>COUNTIFS('ZASOBY N'!$B506:$B$525,'ZASOBY N'!$B506,'ZASOBY N'!$C506:'ZASOBY N'!$C$525,'ZASOBY N'!$C506,'ZASOBY N'!$D506:'ZASOBY N'!$D$525,'ZASOBY N'!$D506,'ZASOBY N'!$H506:'ZASOBY N'!$H$525,'ZASOBY N'!$H506 )</f>
        <v>0</v>
      </c>
      <c r="CO507" s="410">
        <f>COUNTIFS('ZASOBY N'!$B$10:$B506,'ZASOBY N'!$B506,'ZASOBY N'!$C$10:'ZASOBY N'!$C506,'ZASOBY N'!$C506,'ZASOBY N'!$D$10:'ZASOBY N'!$D506,'ZASOBY N'!$D506,'ZASOBY N'!$H$10:'ZASOBY N'!$H506,'ZASOBY N'!$H506 )</f>
        <v>0</v>
      </c>
      <c r="CP507" s="411">
        <f t="shared" si="177"/>
        <v>0</v>
      </c>
      <c r="CQ507" s="412">
        <f t="shared" si="178"/>
        <v>0</v>
      </c>
      <c r="CS507" s="414" t="str">
        <f>IF(AND(CU507=1,CV507=1,SUMIF($C507:$C$525,$C507,$AF507:$AF$525)=$AF507),$AF507,IF($CX507&gt;0,$CX507,IF(AND(COUNTIF($C$11:$C506,$C507)&gt;=1,COUNTIF($D506:$D506,$D507)&gt;=1),"",IF(AND(SUMIF($C507:$C$525,$C507,$AF507:$AF$525)&gt;$AF507,SUMIF($D507:$D$525,$D507,$AF507:$AF$525)&gt;$AF507),_xlfn.AGGREGATE(14,4,$CW$11:$CW$31*($C$11:$C$31=$C507),1),""))))</f>
        <v/>
      </c>
      <c r="CU507" s="409">
        <f>COUNTIFS('ZASOBY N'!$B506:$B$525,'ZASOBY N'!$B506,'ZASOBY N'!$C506:'ZASOBY N'!$C$525,'ZASOBY N'!$C506,'ZASOBY N'!$D506:'ZASOBY N'!$D$525,'ZASOBY N'!$D506,'ZASOBY N'!$H506:'ZASOBY N'!$H$525,'ZASOBY N'!$H506 )</f>
        <v>0</v>
      </c>
      <c r="CV507" s="410">
        <f>COUNTIFS('ZASOBY N'!$B$10:$B506,'ZASOBY N'!$B506,'ZASOBY N'!$C$10:'ZASOBY N'!$C506,'ZASOBY N'!$C506,'ZASOBY N'!$D$10:'ZASOBY N'!$D506,'ZASOBY N'!$D506,'ZASOBY N'!$H$10:'ZASOBY N'!$H506,'ZASOBY N'!$H506 )</f>
        <v>0</v>
      </c>
      <c r="CW507" s="411">
        <f t="shared" si="179"/>
        <v>0</v>
      </c>
      <c r="CX507" s="412">
        <f t="shared" si="180"/>
        <v>0</v>
      </c>
      <c r="CZ507" s="414" t="str">
        <f>IF(AND(DB507=1,DC507=1,SUMIF($C507:$C$525,$C507,$AE507:$AE$525)=$AE507),$AE507,IF($DE507&gt;0,$DE507,IF(AND(COUNTIF($C$11:$C506,$C507)&gt;=1,COUNTIF($D506:$D506,$D507)&gt;=1),"",IF(AND(SUMIF($C507:$C$525,$C507,$AE507:$AE$525)&gt;$AE507,SUMIF($D507:$D$525,$D507,$AE507:$AE$525)&gt;$AE507),_xlfn.AGGREGATE(14,4,$DD$11:$DD$31*($C$11:$C$31=$C507),1),""))))</f>
        <v/>
      </c>
      <c r="DB507" s="409">
        <f>COUNTIFS('ZASOBY N'!$B506:$B$525,'ZASOBY N'!$B506,'ZASOBY N'!$C506:'ZASOBY N'!$C$525,'ZASOBY N'!$C506,'ZASOBY N'!$D506:'ZASOBY N'!$D$525,'ZASOBY N'!$D506,'ZASOBY N'!$H506:'ZASOBY N'!$H$525,'ZASOBY N'!$H506 )</f>
        <v>0</v>
      </c>
      <c r="DC507" s="410">
        <f>COUNTIFS('ZASOBY N'!$B$10:$B506,'ZASOBY N'!$B506,'ZASOBY N'!$C$10:'ZASOBY N'!$C506,'ZASOBY N'!$C506,'ZASOBY N'!$D$10:'ZASOBY N'!$D506,'ZASOBY N'!$D506,'ZASOBY N'!$H$10:'ZASOBY N'!$H506,'ZASOBY N'!$H506 )</f>
        <v>0</v>
      </c>
      <c r="DD507" s="411">
        <f t="shared" si="181"/>
        <v>0</v>
      </c>
      <c r="DE507" s="412">
        <f t="shared" si="182"/>
        <v>0</v>
      </c>
      <c r="DF507" s="399" t="str">
        <f>IF(AND(DI507=1,DJ507=1,SUMIF($C507:$C$525,$C507,$AD507:$AD$525)=$AD507),$AD507,IF($DL507&gt;0,$DL507,IF(B507="","",IF(AND(COUNTIF($C$11:$C506,$C507)&gt;=1,COUNTIF($D506:$D506,$D507)&gt;=1,COUNTIF($Z504:$Z506,$C507)=0),"",IF(AND(COUNTIF($C$11:$C506,$C507)&gt;=1,COUNTIF($D506:$D506,$D507)&gt;=1),"UJĘTO WYŻEJ",IF(AND(SUMIF($C507:$C$525,$C507,$AD507:$AD$525)&gt;$AD507,SUMIF($D507:$D$525,$D507,$AD507:$AD$525)&gt;$AD507),_xlfn.AGGREGATE(14,4,$DK$11:$DK$31*($C$11:$C$31=$C507),1),""))))))</f>
        <v/>
      </c>
      <c r="DG507" s="414" t="str">
        <f>IF(AND(DI507=1,DJ507=1,SUMIF($C507:$C$525,$C507,$AD507:$AD$525)=$AD507),$AD507,IF($DL507&gt;0,$DL507,IF(AND(COUNTIF($C$11:$C506,$C507)&gt;=1,COUNTIF($D506:$D506,$D507)&gt;=1),"",IF(AND(SUMIF($C507:$C$525,$C507,$AD507:$AD$525)&gt;$AD507,SUMIF($D507:$D$525,$D507,$AD507:$AD$525)&gt;$AD507),_xlfn.AGGREGATE(14,4,$DK$11:$DK$31*($C$11:$C$31=$C507),1),""))))</f>
        <v/>
      </c>
      <c r="DI507" s="409">
        <f>COUNTIFS('ZASOBY N'!$B506:$B$525,'ZASOBY N'!$B506,'ZASOBY N'!$C506:'ZASOBY N'!$C$525,'ZASOBY N'!$C506,'ZASOBY N'!$D506:'ZASOBY N'!$D$525,'ZASOBY N'!$D506,'ZASOBY N'!$H506:'ZASOBY N'!$H$525,'ZASOBY N'!$H506 )</f>
        <v>0</v>
      </c>
      <c r="DJ507" s="410">
        <f>COUNTIFS('ZASOBY N'!$B$10:$B506,'ZASOBY N'!$B506,'ZASOBY N'!$C$10:'ZASOBY N'!$C506,'ZASOBY N'!$C506,'ZASOBY N'!$D$10:'ZASOBY N'!$D506,'ZASOBY N'!$D506,'ZASOBY N'!$H$10:'ZASOBY N'!$H506,'ZASOBY N'!$H506 )</f>
        <v>0</v>
      </c>
      <c r="DK507" s="411">
        <f t="shared" si="183"/>
        <v>0</v>
      </c>
      <c r="DL507" s="412">
        <f t="shared" si="184"/>
        <v>0</v>
      </c>
    </row>
    <row r="508" spans="1:116" ht="18.899999999999999" customHeight="1" x14ac:dyDescent="0.3">
      <c r="A508" s="219"/>
      <c r="B508" s="152" t="str">
        <f>IF('ZASOBY N'!A507="","",'ZASOBY N'!A507)</f>
        <v/>
      </c>
      <c r="C508" s="462" t="str">
        <f>IF('ZASOBY N'!C507="","",'ZASOBY N'!C507)</f>
        <v/>
      </c>
      <c r="D508" s="137" t="str">
        <f>IF('ZASOBY N'!B507="","",'ZASOBY N'!B507)</f>
        <v/>
      </c>
      <c r="E508" s="138"/>
      <c r="F508" s="356" t="str">
        <f>IF('ZASOBY N'!D507="","",'ZASOBY N'!D507)</f>
        <v/>
      </c>
      <c r="G508" s="220" t="str">
        <f>IF('ZASOBY N'!G507="","",'ZASOBY N'!G507)</f>
        <v/>
      </c>
      <c r="H508" s="221" t="str">
        <f>IF('ZASOBY N'!F507="","",'ZASOBY N'!F507)</f>
        <v/>
      </c>
      <c r="I508" s="221" t="str">
        <f>IF('ZASOBY N'!G507="","",'ZASOBY N'!G507)</f>
        <v/>
      </c>
      <c r="J508" s="221" t="str">
        <f>IF('ZASOBY N'!H507="","",'ZASOBY N'!H507)</f>
        <v/>
      </c>
      <c r="K508" s="214">
        <v>0</v>
      </c>
      <c r="L508" s="214">
        <v>0</v>
      </c>
      <c r="M508" s="214">
        <v>0</v>
      </c>
      <c r="N508" s="222" t="str">
        <f>IF('ZASOBY N'!BD507="x","",IF(W508="","",'ZASOBY N'!E507))</f>
        <v/>
      </c>
      <c r="O508" s="223">
        <v>0</v>
      </c>
      <c r="P508" s="223">
        <v>0</v>
      </c>
      <c r="Q508" s="226" t="str">
        <f>IF($N508="","",'UPR BILANS N'!G508*'UPR BILANS N'!N508)</f>
        <v/>
      </c>
      <c r="R508" s="225" t="str">
        <f>IF($N508="","",'ZASOBY N'!O507)</f>
        <v/>
      </c>
      <c r="S508" s="225" t="str">
        <f>IF($N508="","",IF('ZASOBY N'!Q507="",0,'ZASOBY N'!Q507))</f>
        <v/>
      </c>
      <c r="T508" s="225" t="str">
        <f>IF($N508="","",'ZASOBY N'!V507)</f>
        <v/>
      </c>
      <c r="U508" s="225" t="str">
        <f>IF($N508="","",IF('ZASOBY N'!AG507="",0,'ZASOBY N'!AG507))</f>
        <v/>
      </c>
      <c r="V508" s="225" t="str">
        <f>IF($N508="","",IF(NN!P510="",0,NN!P510))</f>
        <v/>
      </c>
      <c r="W508" s="225" t="str">
        <f t="shared" si="185"/>
        <v/>
      </c>
      <c r="X508" s="226" t="str">
        <f t="shared" si="165"/>
        <v/>
      </c>
      <c r="Y508" s="225" t="str">
        <f>IF('ZASOBY N'!AU507="","",IF(C508&lt;&gt;C507,'ZASOBY N'!AU507,IF(D508&lt;&gt;D507,'ZASOBY N'!AU507,IF(F508&lt;&gt;F507,'ZASOBY N'!AU507,IF(G508&lt;&gt;G507,'ZASOBY N'!AU507,IF(J508&lt;&gt;J507,'ZASOBY N'!AU507,IF(NN!AC510="","",IF(AND(C507=C508,H507=H508,J507=J508,NN!AC510&gt;0),"",IF(AND(C508=C509,H508=DO506,NN!CW508&gt;0),'ZASOBY N'!AU507,'ZASOBY N'!AU507)))))))))</f>
        <v/>
      </c>
      <c r="Z508" s="225" t="str">
        <f t="shared" si="186"/>
        <v/>
      </c>
      <c r="AA508" s="227" t="str">
        <f t="shared" si="167"/>
        <v/>
      </c>
      <c r="AB508" s="400" t="str">
        <f t="shared" si="187"/>
        <v/>
      </c>
      <c r="AC508" s="228" t="str">
        <f t="shared" si="166"/>
        <v/>
      </c>
      <c r="AD508" s="222">
        <f>IF(B508="",0,IF(F508="",0,INDEX(POBRANIE_!$B$6:$F$101,MATCH('UPR BILANS N'!$F508,POBRANIE_!$A$6:$A$101,0),2)))</f>
        <v>0</v>
      </c>
      <c r="AE508" s="224">
        <f>IF(OR('ZASOBY N'!G507="",'ZASOBY N'!E507=""),0,IF(B508="",0,'ZASOBY N'!G507*'ZASOBY N'!E507))</f>
        <v>0</v>
      </c>
      <c r="AF508" s="225">
        <f>IF('ZASOBY N'!O507="",0,'ZASOBY N'!O507)</f>
        <v>0</v>
      </c>
      <c r="AG508" s="225">
        <f>IF('ZASOBY N'!Q507="",0,'ZASOBY N'!Q507)</f>
        <v>0</v>
      </c>
      <c r="AH508" s="225">
        <f>IF('ZASOBY N'!V507="",0,'ZASOBY N'!V507)</f>
        <v>0</v>
      </c>
      <c r="AI508" s="225">
        <f>IF('ZASOBY N'!AG507="",0,'ZASOBY N'!AG507)</f>
        <v>0</v>
      </c>
      <c r="AJ508" s="225">
        <f>IF(NN!P510="",0,IF(NN!P510="BRAK kol.7","BRAK BADAŃ",NN!P510))</f>
        <v>0</v>
      </c>
      <c r="AK508" s="225">
        <f>IF(NN!AC510="",0,IF(NN!AC510="BRAK kol.7","BRAK BADAŃ",NN!AC510))</f>
        <v>0</v>
      </c>
      <c r="BJ508" s="414" t="str">
        <f>IF(AND(BL508=1,BM508=1,SUMIF($C508:$C$525,$C508,$AK508:$AK$525)=$AK508),$AK508,IF($BO508&gt;0,$BO508,IF(AND(COUNTIF($C$11:$C507,$C508)&gt;=1,COUNTIF($D507:$D507,$D508)&gt;=1),"",IF(AND(SUMIF($C508:$C$525,$C508,$AK508:$AK$525)&gt;=$AK508,SUMIF($D508:$D$525,$D508,$AK508:$AK$525)&gt;=$AK508),SUMIF($C508:$C$525,$C508,$AK508:$AK$525),""))))</f>
        <v/>
      </c>
      <c r="BL508" s="409">
        <f>COUNTIFS('ZASOBY N'!$B507:$B$525,'ZASOBY N'!$B507,'ZASOBY N'!$C507:'ZASOBY N'!$C$525,'ZASOBY N'!$C507,'ZASOBY N'!$D507:'ZASOBY N'!$D$525,'ZASOBY N'!$D507,'ZASOBY N'!$H507:'ZASOBY N'!$H$525,'ZASOBY N'!$H507 )</f>
        <v>0</v>
      </c>
      <c r="BM508" s="410">
        <f>COUNTIFS('ZASOBY N'!$B$10:$B507,'ZASOBY N'!$B507,'ZASOBY N'!$C$10:'ZASOBY N'!$C507,'ZASOBY N'!$C507,'ZASOBY N'!$D$10:'ZASOBY N'!$D507,'ZASOBY N'!$D507,'ZASOBY N'!$H$10:'ZASOBY N'!$H507,'ZASOBY N'!$H507 )</f>
        <v>0</v>
      </c>
      <c r="BN508" s="411">
        <f t="shared" si="168"/>
        <v>0</v>
      </c>
      <c r="BO508" s="412">
        <f t="shared" si="169"/>
        <v>0</v>
      </c>
      <c r="BP508" s="94" t="str">
        <f t="shared" si="170"/>
        <v/>
      </c>
      <c r="BQ508" s="414" t="str">
        <f>IF(AND(BS508=1,BT508=1,SUMIF($C508:$C$525,$C508,$AJ508:$AJ$525)=$AJ508),$AJ508,IF($BV508&gt;0,$BV508,IF(AND(COUNTIF($C$11:$C507,$C508)&gt;=1,COUNTIF($D507:$D507,$D508)&gt;=1),"",IF(AND(SUMIF($C508:$C$525,$C508,$AJ508:$AJ$525)&gt;$AJ508,SUMIF($D508:$D$525,$D508,$AJ508:$AJ$525)&gt;$AJ508),SUMIF($C508:$C$525,$C508,$AJ508:$AJ$525),""))))</f>
        <v/>
      </c>
      <c r="BS508" s="409">
        <f>COUNTIFS('ZASOBY N'!$B507:$B$525,'ZASOBY N'!$B507,'ZASOBY N'!$C507:'ZASOBY N'!$C$525,'ZASOBY N'!$C507,'ZASOBY N'!$D507:'ZASOBY N'!$D$525,'ZASOBY N'!$D507,'ZASOBY N'!$H507:'ZASOBY N'!$H$525,'ZASOBY N'!$H507 )</f>
        <v>0</v>
      </c>
      <c r="BT508" s="410">
        <f>COUNTIFS('ZASOBY N'!$B$10:$B507,'ZASOBY N'!$B507,'ZASOBY N'!$C$10:'ZASOBY N'!$C507,'ZASOBY N'!$C507,'ZASOBY N'!$D$10:'ZASOBY N'!$D507,'ZASOBY N'!$D507,'ZASOBY N'!$H$10:'ZASOBY N'!$H507,'ZASOBY N'!$H507 )</f>
        <v>0</v>
      </c>
      <c r="BU508" s="411">
        <f t="shared" si="171"/>
        <v>0</v>
      </c>
      <c r="BV508" s="412">
        <f t="shared" si="172"/>
        <v>0</v>
      </c>
      <c r="BW508" s="94" t="s">
        <v>499</v>
      </c>
      <c r="BX508" s="414" t="str">
        <f>IF(AND(BZ508=1,CA508=1,SUMIF($C508:$C$525,$C508,$AI508:$AI$525)=$AI508),$AI508,IF($CC508&gt;0,$CC508,IF(AND(COUNTIF($C$11:$C507,$C508)&gt;=1,COUNTIF($D507:$D507,$D508)&gt;=1),"",IF(AND(SUMIF($C508:$C$525,$C508,$AI508:$AI$525)&gt;$AI508,SUMIF($D508:$D$525,$D508,$AI508:$AI$525)&gt;$IG508),_xlfn.AGGREGATE(14,4,$CB$11:$CB$31*($C$11:$C$31=$C508),1),""))))</f>
        <v/>
      </c>
      <c r="BZ508" s="409">
        <f>COUNTIFS('ZASOBY N'!$B507:$B$525,'ZASOBY N'!$B507,'ZASOBY N'!$C507:'ZASOBY N'!$C$525,'ZASOBY N'!$C507,'ZASOBY N'!$D507:'ZASOBY N'!$D$525,'ZASOBY N'!$D507,'ZASOBY N'!$H507:'ZASOBY N'!$H$525,'ZASOBY N'!$H507 )</f>
        <v>0</v>
      </c>
      <c r="CA508" s="410">
        <f>COUNTIFS('ZASOBY N'!$B$10:$B507,'ZASOBY N'!$B507,'ZASOBY N'!$C$10:'ZASOBY N'!$C507,'ZASOBY N'!$C507,'ZASOBY N'!$D$10:'ZASOBY N'!$D507,'ZASOBY N'!$D507,'ZASOBY N'!$H$10:'ZASOBY N'!$H507,'ZASOBY N'!$H507 )</f>
        <v>0</v>
      </c>
      <c r="CB508" s="411">
        <f t="shared" si="173"/>
        <v>0</v>
      </c>
      <c r="CC508" s="412">
        <f t="shared" si="174"/>
        <v>0</v>
      </c>
      <c r="CE508" s="414" t="str">
        <f>IF(AND(CG508=1,CH508=1,SUMIF($C508:$C$525,$C508,$AH508:$AH$525)=$AH508),$AH508,IF($CJ508&gt;0,$CJ508,IF(AND(COUNTIF($C$11:$C507,$C508)&gt;=1,COUNTIF($D507:$D507,$D508)&gt;=1),"",IF(AND(SUMIF($C508:$C$525,$C508,$AH508:$AH$525)&gt;$AH508,SUMIF($D508:$D$525,$D508,$AH508:$AH$525)&gt;$AH508),_xlfn.AGGREGATE(14,4,$CI$11:$CI$31*($C$11:$C$31=$C508),1),""))))</f>
        <v/>
      </c>
      <c r="CG508" s="409">
        <f>COUNTIFS('ZASOBY N'!$B507:$B$525,'ZASOBY N'!$B507,'ZASOBY N'!$C507:'ZASOBY N'!$C$525,'ZASOBY N'!$C507,'ZASOBY N'!$D507:'ZASOBY N'!$D$525,'ZASOBY N'!$D507,'ZASOBY N'!$H507:'ZASOBY N'!$H$525,'ZASOBY N'!$H507 )</f>
        <v>0</v>
      </c>
      <c r="CH508" s="410">
        <f>COUNTIFS('ZASOBY N'!$B$10:$B507,'ZASOBY N'!$B507,'ZASOBY N'!$C$10:'ZASOBY N'!$C507,'ZASOBY N'!$C507,'ZASOBY N'!$D$10:'ZASOBY N'!$D507,'ZASOBY N'!$D507,'ZASOBY N'!$H$10:'ZASOBY N'!$H507,'ZASOBY N'!$H507 )</f>
        <v>0</v>
      </c>
      <c r="CI508" s="411">
        <f t="shared" si="175"/>
        <v>0</v>
      </c>
      <c r="CJ508" s="412">
        <f t="shared" si="176"/>
        <v>0</v>
      </c>
      <c r="CL508" s="414" t="str">
        <f>IF(AND(CN508=1,CO508=1,SUMIF($C508:$C$525,$C508,$AG508:$AG$525)=$AG508),$AG508,IF($CQ508&gt;0,$CQ508,IF(AND(COUNTIF($C$11:$C507,$C508)&gt;=1,COUNTIF($D507:$D507,$D508)&gt;=1),"",IF(AND(SUMIF($C508:$C$525,$C508,$AG508:$AG$525)&gt;$AG508,SUMIF($D508:$D$525,$D508,$AG508:$AG$525)&gt;$AG508),_xlfn.AGGREGATE(14,4,$CP$11:$CP$31*($C$11:$C$31=$C508),1),""))))</f>
        <v/>
      </c>
      <c r="CN508" s="409">
        <f>COUNTIFS('ZASOBY N'!$B507:$B$525,'ZASOBY N'!$B507,'ZASOBY N'!$C507:'ZASOBY N'!$C$525,'ZASOBY N'!$C507,'ZASOBY N'!$D507:'ZASOBY N'!$D$525,'ZASOBY N'!$D507,'ZASOBY N'!$H507:'ZASOBY N'!$H$525,'ZASOBY N'!$H507 )</f>
        <v>0</v>
      </c>
      <c r="CO508" s="410">
        <f>COUNTIFS('ZASOBY N'!$B$10:$B507,'ZASOBY N'!$B507,'ZASOBY N'!$C$10:'ZASOBY N'!$C507,'ZASOBY N'!$C507,'ZASOBY N'!$D$10:'ZASOBY N'!$D507,'ZASOBY N'!$D507,'ZASOBY N'!$H$10:'ZASOBY N'!$H507,'ZASOBY N'!$H507 )</f>
        <v>0</v>
      </c>
      <c r="CP508" s="411">
        <f t="shared" si="177"/>
        <v>0</v>
      </c>
      <c r="CQ508" s="412">
        <f t="shared" si="178"/>
        <v>0</v>
      </c>
      <c r="CS508" s="414" t="str">
        <f>IF(AND(CU508=1,CV508=1,SUMIF($C508:$C$525,$C508,$AF508:$AF$525)=$AF508),$AF508,IF($CX508&gt;0,$CX508,IF(AND(COUNTIF($C$11:$C507,$C508)&gt;=1,COUNTIF($D507:$D507,$D508)&gt;=1),"",IF(AND(SUMIF($C508:$C$525,$C508,$AF508:$AF$525)&gt;$AF508,SUMIF($D508:$D$525,$D508,$AF508:$AF$525)&gt;$AF508),_xlfn.AGGREGATE(14,4,$CW$11:$CW$31*($C$11:$C$31=$C508),1),""))))</f>
        <v/>
      </c>
      <c r="CU508" s="409">
        <f>COUNTIFS('ZASOBY N'!$B507:$B$525,'ZASOBY N'!$B507,'ZASOBY N'!$C507:'ZASOBY N'!$C$525,'ZASOBY N'!$C507,'ZASOBY N'!$D507:'ZASOBY N'!$D$525,'ZASOBY N'!$D507,'ZASOBY N'!$H507:'ZASOBY N'!$H$525,'ZASOBY N'!$H507 )</f>
        <v>0</v>
      </c>
      <c r="CV508" s="410">
        <f>COUNTIFS('ZASOBY N'!$B$10:$B507,'ZASOBY N'!$B507,'ZASOBY N'!$C$10:'ZASOBY N'!$C507,'ZASOBY N'!$C507,'ZASOBY N'!$D$10:'ZASOBY N'!$D507,'ZASOBY N'!$D507,'ZASOBY N'!$H$10:'ZASOBY N'!$H507,'ZASOBY N'!$H507 )</f>
        <v>0</v>
      </c>
      <c r="CW508" s="411">
        <f t="shared" si="179"/>
        <v>0</v>
      </c>
      <c r="CX508" s="412">
        <f t="shared" si="180"/>
        <v>0</v>
      </c>
      <c r="CZ508" s="414" t="str">
        <f>IF(AND(DB508=1,DC508=1,SUMIF($C508:$C$525,$C508,$AE508:$AE$525)=$AE508),$AE508,IF($DE508&gt;0,$DE508,IF(AND(COUNTIF($C$11:$C507,$C508)&gt;=1,COUNTIF($D507:$D507,$D508)&gt;=1),"",IF(AND(SUMIF($C508:$C$525,$C508,$AE508:$AE$525)&gt;$AE508,SUMIF($D508:$D$525,$D508,$AE508:$AE$525)&gt;$AE508),_xlfn.AGGREGATE(14,4,$DD$11:$DD$31*($C$11:$C$31=$C508),1),""))))</f>
        <v/>
      </c>
      <c r="DB508" s="409">
        <f>COUNTIFS('ZASOBY N'!$B507:$B$525,'ZASOBY N'!$B507,'ZASOBY N'!$C507:'ZASOBY N'!$C$525,'ZASOBY N'!$C507,'ZASOBY N'!$D507:'ZASOBY N'!$D$525,'ZASOBY N'!$D507,'ZASOBY N'!$H507:'ZASOBY N'!$H$525,'ZASOBY N'!$H507 )</f>
        <v>0</v>
      </c>
      <c r="DC508" s="410">
        <f>COUNTIFS('ZASOBY N'!$B$10:$B507,'ZASOBY N'!$B507,'ZASOBY N'!$C$10:'ZASOBY N'!$C507,'ZASOBY N'!$C507,'ZASOBY N'!$D$10:'ZASOBY N'!$D507,'ZASOBY N'!$D507,'ZASOBY N'!$H$10:'ZASOBY N'!$H507,'ZASOBY N'!$H507 )</f>
        <v>0</v>
      </c>
      <c r="DD508" s="411">
        <f t="shared" si="181"/>
        <v>0</v>
      </c>
      <c r="DE508" s="412">
        <f t="shared" si="182"/>
        <v>0</v>
      </c>
      <c r="DF508" s="399" t="str">
        <f>IF(AND(DI508=1,DJ508=1,SUMIF($C508:$C$525,$C508,$AD508:$AD$525)=$AD508),$AD508,IF($DL508&gt;0,$DL508,IF(B508="","",IF(AND(COUNTIF($C$11:$C507,$C508)&gt;=1,COUNTIF($D507:$D507,$D508)&gt;=1,COUNTIF($Z505:$Z507,$C508)=0),"",IF(AND(COUNTIF($C$11:$C507,$C508)&gt;=1,COUNTIF($D507:$D507,$D508)&gt;=1),"UJĘTO WYŻEJ",IF(AND(SUMIF($C508:$C$525,$C508,$AD508:$AD$525)&gt;$AD508,SUMIF($D508:$D$525,$D508,$AD508:$AD$525)&gt;$AD508),_xlfn.AGGREGATE(14,4,$DK$11:$DK$31*($C$11:$C$31=$C508),1),""))))))</f>
        <v/>
      </c>
      <c r="DG508" s="414" t="str">
        <f>IF(AND(DI508=1,DJ508=1,SUMIF($C508:$C$525,$C508,$AD508:$AD$525)=$AD508),$AD508,IF($DL508&gt;0,$DL508,IF(AND(COUNTIF($C$11:$C507,$C508)&gt;=1,COUNTIF($D507:$D507,$D508)&gt;=1),"",IF(AND(SUMIF($C508:$C$525,$C508,$AD508:$AD$525)&gt;$AD508,SUMIF($D508:$D$525,$D508,$AD508:$AD$525)&gt;$AD508),_xlfn.AGGREGATE(14,4,$DK$11:$DK$31*($C$11:$C$31=$C508),1),""))))</f>
        <v/>
      </c>
      <c r="DI508" s="409">
        <f>COUNTIFS('ZASOBY N'!$B507:$B$525,'ZASOBY N'!$B507,'ZASOBY N'!$C507:'ZASOBY N'!$C$525,'ZASOBY N'!$C507,'ZASOBY N'!$D507:'ZASOBY N'!$D$525,'ZASOBY N'!$D507,'ZASOBY N'!$H507:'ZASOBY N'!$H$525,'ZASOBY N'!$H507 )</f>
        <v>0</v>
      </c>
      <c r="DJ508" s="410">
        <f>COUNTIFS('ZASOBY N'!$B$10:$B507,'ZASOBY N'!$B507,'ZASOBY N'!$C$10:'ZASOBY N'!$C507,'ZASOBY N'!$C507,'ZASOBY N'!$D$10:'ZASOBY N'!$D507,'ZASOBY N'!$D507,'ZASOBY N'!$H$10:'ZASOBY N'!$H507,'ZASOBY N'!$H507 )</f>
        <v>0</v>
      </c>
      <c r="DK508" s="411">
        <f t="shared" si="183"/>
        <v>0</v>
      </c>
      <c r="DL508" s="412">
        <f t="shared" si="184"/>
        <v>0</v>
      </c>
    </row>
    <row r="509" spans="1:116" ht="18.899999999999999" customHeight="1" x14ac:dyDescent="0.3">
      <c r="A509" s="219"/>
      <c r="B509" s="152" t="str">
        <f>IF('ZASOBY N'!A508="","",'ZASOBY N'!A508)</f>
        <v/>
      </c>
      <c r="C509" s="462" t="str">
        <f>IF('ZASOBY N'!C508="","",'ZASOBY N'!C508)</f>
        <v/>
      </c>
      <c r="D509" s="137" t="str">
        <f>IF('ZASOBY N'!B508="","",'ZASOBY N'!B508)</f>
        <v/>
      </c>
      <c r="E509" s="138"/>
      <c r="F509" s="356" t="str">
        <f>IF('ZASOBY N'!D508="","",'ZASOBY N'!D508)</f>
        <v/>
      </c>
      <c r="G509" s="220" t="str">
        <f>IF('ZASOBY N'!G508="","",'ZASOBY N'!G508)</f>
        <v/>
      </c>
      <c r="H509" s="221" t="str">
        <f>IF('ZASOBY N'!F508="","",'ZASOBY N'!F508)</f>
        <v/>
      </c>
      <c r="I509" s="221" t="str">
        <f>IF('ZASOBY N'!G508="","",'ZASOBY N'!G508)</f>
        <v/>
      </c>
      <c r="J509" s="221" t="str">
        <f>IF('ZASOBY N'!H508="","",'ZASOBY N'!H508)</f>
        <v/>
      </c>
      <c r="K509" s="214">
        <v>0</v>
      </c>
      <c r="L509" s="214">
        <v>0</v>
      </c>
      <c r="M509" s="214">
        <v>0</v>
      </c>
      <c r="N509" s="222" t="str">
        <f>IF('ZASOBY N'!BD508="x","",IF(W509="","",'ZASOBY N'!E508))</f>
        <v/>
      </c>
      <c r="O509" s="223">
        <v>0</v>
      </c>
      <c r="P509" s="223">
        <v>0</v>
      </c>
      <c r="Q509" s="226" t="str">
        <f>IF($N509="","",'UPR BILANS N'!G509*'UPR BILANS N'!N509)</f>
        <v/>
      </c>
      <c r="R509" s="225" t="str">
        <f>IF($N509="","",'ZASOBY N'!O508)</f>
        <v/>
      </c>
      <c r="S509" s="225" t="str">
        <f>IF($N509="","",IF('ZASOBY N'!Q508="",0,'ZASOBY N'!Q508))</f>
        <v/>
      </c>
      <c r="T509" s="225" t="str">
        <f>IF($N509="","",'ZASOBY N'!V508)</f>
        <v/>
      </c>
      <c r="U509" s="225" t="str">
        <f>IF($N509="","",IF('ZASOBY N'!AG508="",0,'ZASOBY N'!AG508))</f>
        <v/>
      </c>
      <c r="V509" s="225" t="str">
        <f>IF($N509="","",IF(NN!P511="",0,NN!P511))</f>
        <v/>
      </c>
      <c r="W509" s="225" t="str">
        <f t="shared" si="185"/>
        <v/>
      </c>
      <c r="X509" s="226" t="str">
        <f t="shared" si="165"/>
        <v/>
      </c>
      <c r="Y509" s="225" t="str">
        <f>IF('ZASOBY N'!AU508="","",IF(C509&lt;&gt;C508,'ZASOBY N'!AU508,IF(D509&lt;&gt;D508,'ZASOBY N'!AU508,IF(F509&lt;&gt;F508,'ZASOBY N'!AU508,IF(G509&lt;&gt;G508,'ZASOBY N'!AU508,IF(J509&lt;&gt;J508,'ZASOBY N'!AU508,IF(NN!AC511="","",IF(AND(C508=C509,H508=H509,J508=J509,NN!AC511&gt;0),"",IF(AND(C509=C510,H509=DO507,NN!CW509&gt;0),'ZASOBY N'!AU508,'ZASOBY N'!AU508)))))))))</f>
        <v/>
      </c>
      <c r="Z509" s="225" t="str">
        <f t="shared" si="186"/>
        <v/>
      </c>
      <c r="AA509" s="227" t="str">
        <f t="shared" si="167"/>
        <v/>
      </c>
      <c r="AB509" s="400" t="str">
        <f t="shared" si="187"/>
        <v/>
      </c>
      <c r="AC509" s="228" t="str">
        <f t="shared" si="166"/>
        <v/>
      </c>
      <c r="AD509" s="222">
        <f>IF(B509="",0,IF(F509="",0,INDEX(POBRANIE_!$B$6:$F$101,MATCH('UPR BILANS N'!$F509,POBRANIE_!$A$6:$A$101,0),2)))</f>
        <v>0</v>
      </c>
      <c r="AE509" s="224">
        <f>IF(OR('ZASOBY N'!G508="",'ZASOBY N'!E508=""),0,IF(B509="",0,'ZASOBY N'!G508*'ZASOBY N'!E508))</f>
        <v>0</v>
      </c>
      <c r="AF509" s="225">
        <f>IF('ZASOBY N'!O508="",0,'ZASOBY N'!O508)</f>
        <v>0</v>
      </c>
      <c r="AG509" s="225">
        <f>IF('ZASOBY N'!Q508="",0,'ZASOBY N'!Q508)</f>
        <v>0</v>
      </c>
      <c r="AH509" s="225">
        <f>IF('ZASOBY N'!V508="",0,'ZASOBY N'!V508)</f>
        <v>0</v>
      </c>
      <c r="AI509" s="225">
        <f>IF('ZASOBY N'!AG508="",0,'ZASOBY N'!AG508)</f>
        <v>0</v>
      </c>
      <c r="AJ509" s="225">
        <f>IF(NN!P511="",0,IF(NN!P511="BRAK kol.7","BRAK BADAŃ",NN!P511))</f>
        <v>0</v>
      </c>
      <c r="AK509" s="225">
        <f>IF(NN!AC511="",0,IF(NN!AC511="BRAK kol.7","BRAK BADAŃ",NN!AC511))</f>
        <v>0</v>
      </c>
      <c r="BJ509" s="414" t="str">
        <f>IF(AND(BL509=1,BM509=1,SUMIF($C509:$C$525,$C509,$AK509:$AK$525)=$AK509),$AK509,IF($BO509&gt;0,$BO509,IF(AND(COUNTIF($C$11:$C508,$C509)&gt;=1,COUNTIF($D508:$D508,$D509)&gt;=1),"",IF(AND(SUMIF($C509:$C$525,$C509,$AK509:$AK$525)&gt;=$AK509,SUMIF($D509:$D$525,$D509,$AK509:$AK$525)&gt;=$AK509),SUMIF($C509:$C$525,$C509,$AK509:$AK$525),""))))</f>
        <v/>
      </c>
      <c r="BL509" s="409">
        <f>COUNTIFS('ZASOBY N'!$B508:$B$525,'ZASOBY N'!$B508,'ZASOBY N'!$C508:'ZASOBY N'!$C$525,'ZASOBY N'!$C508,'ZASOBY N'!$D508:'ZASOBY N'!$D$525,'ZASOBY N'!$D508,'ZASOBY N'!$H508:'ZASOBY N'!$H$525,'ZASOBY N'!$H508 )</f>
        <v>0</v>
      </c>
      <c r="BM509" s="410">
        <f>COUNTIFS('ZASOBY N'!$B$10:$B508,'ZASOBY N'!$B508,'ZASOBY N'!$C$10:'ZASOBY N'!$C508,'ZASOBY N'!$C508,'ZASOBY N'!$D$10:'ZASOBY N'!$D508,'ZASOBY N'!$D508,'ZASOBY N'!$H$10:'ZASOBY N'!$H508,'ZASOBY N'!$H508 )</f>
        <v>0</v>
      </c>
      <c r="BN509" s="411">
        <f t="shared" si="168"/>
        <v>0</v>
      </c>
      <c r="BO509" s="412">
        <f t="shared" si="169"/>
        <v>0</v>
      </c>
      <c r="BP509" s="94" t="str">
        <f t="shared" si="170"/>
        <v/>
      </c>
      <c r="BQ509" s="414" t="str">
        <f>IF(AND(BS509=1,BT509=1,SUMIF($C509:$C$525,$C509,$AJ509:$AJ$525)=$AJ509),$AJ509,IF($BV509&gt;0,$BV509,IF(AND(COUNTIF($C$11:$C508,$C509)&gt;=1,COUNTIF($D508:$D508,$D509)&gt;=1),"",IF(AND(SUMIF($C509:$C$525,$C509,$AJ509:$AJ$525)&gt;$AJ509,SUMIF($D509:$D$525,$D509,$AJ509:$AJ$525)&gt;$AJ509),SUMIF($C509:$C$525,$C509,$AJ509:$AJ$525),""))))</f>
        <v/>
      </c>
      <c r="BS509" s="409">
        <f>COUNTIFS('ZASOBY N'!$B508:$B$525,'ZASOBY N'!$B508,'ZASOBY N'!$C508:'ZASOBY N'!$C$525,'ZASOBY N'!$C508,'ZASOBY N'!$D508:'ZASOBY N'!$D$525,'ZASOBY N'!$D508,'ZASOBY N'!$H508:'ZASOBY N'!$H$525,'ZASOBY N'!$H508 )</f>
        <v>0</v>
      </c>
      <c r="BT509" s="410">
        <f>COUNTIFS('ZASOBY N'!$B$10:$B508,'ZASOBY N'!$B508,'ZASOBY N'!$C$10:'ZASOBY N'!$C508,'ZASOBY N'!$C508,'ZASOBY N'!$D$10:'ZASOBY N'!$D508,'ZASOBY N'!$D508,'ZASOBY N'!$H$10:'ZASOBY N'!$H508,'ZASOBY N'!$H508 )</f>
        <v>0</v>
      </c>
      <c r="BU509" s="411">
        <f t="shared" si="171"/>
        <v>0</v>
      </c>
      <c r="BV509" s="412">
        <f t="shared" si="172"/>
        <v>0</v>
      </c>
      <c r="BW509" s="94" t="s">
        <v>499</v>
      </c>
      <c r="BX509" s="414" t="str">
        <f>IF(AND(BZ509=1,CA509=1,SUMIF($C509:$C$525,$C509,$AI509:$AI$525)=$AI509),$AI509,IF($CC509&gt;0,$CC509,IF(AND(COUNTIF($C$11:$C508,$C509)&gt;=1,COUNTIF($D508:$D508,$D509)&gt;=1),"",IF(AND(SUMIF($C509:$C$525,$C509,$AI509:$AI$525)&gt;$AI509,SUMIF($D509:$D$525,$D509,$AI509:$AI$525)&gt;$IG509),_xlfn.AGGREGATE(14,4,$CB$11:$CB$31*($C$11:$C$31=$C509),1),""))))</f>
        <v/>
      </c>
      <c r="BZ509" s="409">
        <f>COUNTIFS('ZASOBY N'!$B508:$B$525,'ZASOBY N'!$B508,'ZASOBY N'!$C508:'ZASOBY N'!$C$525,'ZASOBY N'!$C508,'ZASOBY N'!$D508:'ZASOBY N'!$D$525,'ZASOBY N'!$D508,'ZASOBY N'!$H508:'ZASOBY N'!$H$525,'ZASOBY N'!$H508 )</f>
        <v>0</v>
      </c>
      <c r="CA509" s="410">
        <f>COUNTIFS('ZASOBY N'!$B$10:$B508,'ZASOBY N'!$B508,'ZASOBY N'!$C$10:'ZASOBY N'!$C508,'ZASOBY N'!$C508,'ZASOBY N'!$D$10:'ZASOBY N'!$D508,'ZASOBY N'!$D508,'ZASOBY N'!$H$10:'ZASOBY N'!$H508,'ZASOBY N'!$H508 )</f>
        <v>0</v>
      </c>
      <c r="CB509" s="411">
        <f t="shared" si="173"/>
        <v>0</v>
      </c>
      <c r="CC509" s="412">
        <f t="shared" si="174"/>
        <v>0</v>
      </c>
      <c r="CE509" s="414" t="str">
        <f>IF(AND(CG509=1,CH509=1,SUMIF($C509:$C$525,$C509,$AH509:$AH$525)=$AH509),$AH509,IF($CJ509&gt;0,$CJ509,IF(AND(COUNTIF($C$11:$C508,$C509)&gt;=1,COUNTIF($D508:$D508,$D509)&gt;=1),"",IF(AND(SUMIF($C509:$C$525,$C509,$AH509:$AH$525)&gt;$AH509,SUMIF($D509:$D$525,$D509,$AH509:$AH$525)&gt;$AH509),_xlfn.AGGREGATE(14,4,$CI$11:$CI$31*($C$11:$C$31=$C509),1),""))))</f>
        <v/>
      </c>
      <c r="CG509" s="409">
        <f>COUNTIFS('ZASOBY N'!$B508:$B$525,'ZASOBY N'!$B508,'ZASOBY N'!$C508:'ZASOBY N'!$C$525,'ZASOBY N'!$C508,'ZASOBY N'!$D508:'ZASOBY N'!$D$525,'ZASOBY N'!$D508,'ZASOBY N'!$H508:'ZASOBY N'!$H$525,'ZASOBY N'!$H508 )</f>
        <v>0</v>
      </c>
      <c r="CH509" s="410">
        <f>COUNTIFS('ZASOBY N'!$B$10:$B508,'ZASOBY N'!$B508,'ZASOBY N'!$C$10:'ZASOBY N'!$C508,'ZASOBY N'!$C508,'ZASOBY N'!$D$10:'ZASOBY N'!$D508,'ZASOBY N'!$D508,'ZASOBY N'!$H$10:'ZASOBY N'!$H508,'ZASOBY N'!$H508 )</f>
        <v>0</v>
      </c>
      <c r="CI509" s="411">
        <f t="shared" si="175"/>
        <v>0</v>
      </c>
      <c r="CJ509" s="412">
        <f t="shared" si="176"/>
        <v>0</v>
      </c>
      <c r="CL509" s="414" t="str">
        <f>IF(AND(CN509=1,CO509=1,SUMIF($C509:$C$525,$C509,$AG509:$AG$525)=$AG509),$AG509,IF($CQ509&gt;0,$CQ509,IF(AND(COUNTIF($C$11:$C508,$C509)&gt;=1,COUNTIF($D508:$D508,$D509)&gt;=1),"",IF(AND(SUMIF($C509:$C$525,$C509,$AG509:$AG$525)&gt;$AG509,SUMIF($D509:$D$525,$D509,$AG509:$AG$525)&gt;$AG509),_xlfn.AGGREGATE(14,4,$CP$11:$CP$31*($C$11:$C$31=$C509),1),""))))</f>
        <v/>
      </c>
      <c r="CN509" s="409">
        <f>COUNTIFS('ZASOBY N'!$B508:$B$525,'ZASOBY N'!$B508,'ZASOBY N'!$C508:'ZASOBY N'!$C$525,'ZASOBY N'!$C508,'ZASOBY N'!$D508:'ZASOBY N'!$D$525,'ZASOBY N'!$D508,'ZASOBY N'!$H508:'ZASOBY N'!$H$525,'ZASOBY N'!$H508 )</f>
        <v>0</v>
      </c>
      <c r="CO509" s="410">
        <f>COUNTIFS('ZASOBY N'!$B$10:$B508,'ZASOBY N'!$B508,'ZASOBY N'!$C$10:'ZASOBY N'!$C508,'ZASOBY N'!$C508,'ZASOBY N'!$D$10:'ZASOBY N'!$D508,'ZASOBY N'!$D508,'ZASOBY N'!$H$10:'ZASOBY N'!$H508,'ZASOBY N'!$H508 )</f>
        <v>0</v>
      </c>
      <c r="CP509" s="411">
        <f t="shared" si="177"/>
        <v>0</v>
      </c>
      <c r="CQ509" s="412">
        <f t="shared" si="178"/>
        <v>0</v>
      </c>
      <c r="CS509" s="414" t="str">
        <f>IF(AND(CU509=1,CV509=1,SUMIF($C509:$C$525,$C509,$AF509:$AF$525)=$AF509),$AF509,IF($CX509&gt;0,$CX509,IF(AND(COUNTIF($C$11:$C508,$C509)&gt;=1,COUNTIF($D508:$D508,$D509)&gt;=1),"",IF(AND(SUMIF($C509:$C$525,$C509,$AF509:$AF$525)&gt;$AF509,SUMIF($D509:$D$525,$D509,$AF509:$AF$525)&gt;$AF509),_xlfn.AGGREGATE(14,4,$CW$11:$CW$31*($C$11:$C$31=$C509),1),""))))</f>
        <v/>
      </c>
      <c r="CU509" s="409">
        <f>COUNTIFS('ZASOBY N'!$B508:$B$525,'ZASOBY N'!$B508,'ZASOBY N'!$C508:'ZASOBY N'!$C$525,'ZASOBY N'!$C508,'ZASOBY N'!$D508:'ZASOBY N'!$D$525,'ZASOBY N'!$D508,'ZASOBY N'!$H508:'ZASOBY N'!$H$525,'ZASOBY N'!$H508 )</f>
        <v>0</v>
      </c>
      <c r="CV509" s="410">
        <f>COUNTIFS('ZASOBY N'!$B$10:$B508,'ZASOBY N'!$B508,'ZASOBY N'!$C$10:'ZASOBY N'!$C508,'ZASOBY N'!$C508,'ZASOBY N'!$D$10:'ZASOBY N'!$D508,'ZASOBY N'!$D508,'ZASOBY N'!$H$10:'ZASOBY N'!$H508,'ZASOBY N'!$H508 )</f>
        <v>0</v>
      </c>
      <c r="CW509" s="411">
        <f t="shared" si="179"/>
        <v>0</v>
      </c>
      <c r="CX509" s="412">
        <f t="shared" si="180"/>
        <v>0</v>
      </c>
      <c r="CZ509" s="414" t="str">
        <f>IF(AND(DB509=1,DC509=1,SUMIF($C509:$C$525,$C509,$AE509:$AE$525)=$AE509),$AE509,IF($DE509&gt;0,$DE509,IF(AND(COUNTIF($C$11:$C508,$C509)&gt;=1,COUNTIF($D508:$D508,$D509)&gt;=1),"",IF(AND(SUMIF($C509:$C$525,$C509,$AE509:$AE$525)&gt;$AE509,SUMIF($D509:$D$525,$D509,$AE509:$AE$525)&gt;$AE509),_xlfn.AGGREGATE(14,4,$DD$11:$DD$31*($C$11:$C$31=$C509),1),""))))</f>
        <v/>
      </c>
      <c r="DB509" s="409">
        <f>COUNTIFS('ZASOBY N'!$B508:$B$525,'ZASOBY N'!$B508,'ZASOBY N'!$C508:'ZASOBY N'!$C$525,'ZASOBY N'!$C508,'ZASOBY N'!$D508:'ZASOBY N'!$D$525,'ZASOBY N'!$D508,'ZASOBY N'!$H508:'ZASOBY N'!$H$525,'ZASOBY N'!$H508 )</f>
        <v>0</v>
      </c>
      <c r="DC509" s="410">
        <f>COUNTIFS('ZASOBY N'!$B$10:$B508,'ZASOBY N'!$B508,'ZASOBY N'!$C$10:'ZASOBY N'!$C508,'ZASOBY N'!$C508,'ZASOBY N'!$D$10:'ZASOBY N'!$D508,'ZASOBY N'!$D508,'ZASOBY N'!$H$10:'ZASOBY N'!$H508,'ZASOBY N'!$H508 )</f>
        <v>0</v>
      </c>
      <c r="DD509" s="411">
        <f t="shared" si="181"/>
        <v>0</v>
      </c>
      <c r="DE509" s="412">
        <f t="shared" si="182"/>
        <v>0</v>
      </c>
      <c r="DF509" s="399" t="str">
        <f>IF(AND(DI509=1,DJ509=1,SUMIF($C509:$C$525,$C509,$AD509:$AD$525)=$AD509),$AD509,IF($DL509&gt;0,$DL509,IF(B509="","",IF(AND(COUNTIF($C$11:$C508,$C509)&gt;=1,COUNTIF($D508:$D508,$D509)&gt;=1,COUNTIF($Z506:$Z508,$C509)=0),"",IF(AND(COUNTIF($C$11:$C508,$C509)&gt;=1,COUNTIF($D508:$D508,$D509)&gt;=1),"UJĘTO WYŻEJ",IF(AND(SUMIF($C509:$C$525,$C509,$AD509:$AD$525)&gt;$AD509,SUMIF($D509:$D$525,$D509,$AD509:$AD$525)&gt;$AD509),_xlfn.AGGREGATE(14,4,$DK$11:$DK$31*($C$11:$C$31=$C509),1),""))))))</f>
        <v/>
      </c>
      <c r="DG509" s="414" t="str">
        <f>IF(AND(DI509=1,DJ509=1,SUMIF($C509:$C$525,$C509,$AD509:$AD$525)=$AD509),$AD509,IF($DL509&gt;0,$DL509,IF(AND(COUNTIF($C$11:$C508,$C509)&gt;=1,COUNTIF($D508:$D508,$D509)&gt;=1),"",IF(AND(SUMIF($C509:$C$525,$C509,$AD509:$AD$525)&gt;$AD509,SUMIF($D509:$D$525,$D509,$AD509:$AD$525)&gt;$AD509),_xlfn.AGGREGATE(14,4,$DK$11:$DK$31*($C$11:$C$31=$C509),1),""))))</f>
        <v/>
      </c>
      <c r="DI509" s="409">
        <f>COUNTIFS('ZASOBY N'!$B508:$B$525,'ZASOBY N'!$B508,'ZASOBY N'!$C508:'ZASOBY N'!$C$525,'ZASOBY N'!$C508,'ZASOBY N'!$D508:'ZASOBY N'!$D$525,'ZASOBY N'!$D508,'ZASOBY N'!$H508:'ZASOBY N'!$H$525,'ZASOBY N'!$H508 )</f>
        <v>0</v>
      </c>
      <c r="DJ509" s="410">
        <f>COUNTIFS('ZASOBY N'!$B$10:$B508,'ZASOBY N'!$B508,'ZASOBY N'!$C$10:'ZASOBY N'!$C508,'ZASOBY N'!$C508,'ZASOBY N'!$D$10:'ZASOBY N'!$D508,'ZASOBY N'!$D508,'ZASOBY N'!$H$10:'ZASOBY N'!$H508,'ZASOBY N'!$H508 )</f>
        <v>0</v>
      </c>
      <c r="DK509" s="411">
        <f t="shared" si="183"/>
        <v>0</v>
      </c>
      <c r="DL509" s="412">
        <f t="shared" si="184"/>
        <v>0</v>
      </c>
    </row>
    <row r="510" spans="1:116" ht="18.899999999999999" customHeight="1" x14ac:dyDescent="0.3">
      <c r="A510" s="219"/>
      <c r="B510" s="152" t="str">
        <f>IF('ZASOBY N'!A509="","",'ZASOBY N'!A509)</f>
        <v/>
      </c>
      <c r="C510" s="462" t="str">
        <f>IF('ZASOBY N'!C509="","",'ZASOBY N'!C509)</f>
        <v/>
      </c>
      <c r="D510" s="137" t="str">
        <f>IF('ZASOBY N'!B509="","",'ZASOBY N'!B509)</f>
        <v/>
      </c>
      <c r="E510" s="138"/>
      <c r="F510" s="356" t="str">
        <f>IF('ZASOBY N'!D509="","",'ZASOBY N'!D509)</f>
        <v/>
      </c>
      <c r="G510" s="220" t="str">
        <f>IF('ZASOBY N'!G509="","",'ZASOBY N'!G509)</f>
        <v/>
      </c>
      <c r="H510" s="221" t="str">
        <f>IF('ZASOBY N'!F509="","",'ZASOBY N'!F509)</f>
        <v/>
      </c>
      <c r="I510" s="221" t="str">
        <f>IF('ZASOBY N'!G509="","",'ZASOBY N'!G509)</f>
        <v/>
      </c>
      <c r="J510" s="221" t="str">
        <f>IF('ZASOBY N'!H509="","",'ZASOBY N'!H509)</f>
        <v/>
      </c>
      <c r="K510" s="214">
        <v>0</v>
      </c>
      <c r="L510" s="214">
        <v>0</v>
      </c>
      <c r="M510" s="214">
        <v>0</v>
      </c>
      <c r="N510" s="222" t="str">
        <f>IF('ZASOBY N'!BD509="x","",IF(W510="","",'ZASOBY N'!E509))</f>
        <v/>
      </c>
      <c r="O510" s="223">
        <v>0</v>
      </c>
      <c r="P510" s="223">
        <v>0</v>
      </c>
      <c r="Q510" s="226" t="str">
        <f>IF($N510="","",'UPR BILANS N'!G510*'UPR BILANS N'!N510)</f>
        <v/>
      </c>
      <c r="R510" s="225" t="str">
        <f>IF($N510="","",'ZASOBY N'!O509)</f>
        <v/>
      </c>
      <c r="S510" s="225" t="str">
        <f>IF($N510="","",IF('ZASOBY N'!Q509="",0,'ZASOBY N'!Q509))</f>
        <v/>
      </c>
      <c r="T510" s="225" t="str">
        <f>IF($N510="","",'ZASOBY N'!V509)</f>
        <v/>
      </c>
      <c r="U510" s="225" t="str">
        <f>IF($N510="","",IF('ZASOBY N'!AG509="",0,'ZASOBY N'!AG509))</f>
        <v/>
      </c>
      <c r="V510" s="225" t="str">
        <f>IF($N510="","",IF(NN!P512="",0,NN!P512))</f>
        <v/>
      </c>
      <c r="W510" s="225" t="str">
        <f t="shared" si="185"/>
        <v/>
      </c>
      <c r="X510" s="226" t="str">
        <f t="shared" ref="X510:X525" si="188">IF(N510="","",SUM(R510:W510))</f>
        <v/>
      </c>
      <c r="Y510" s="225" t="str">
        <f>IF('ZASOBY N'!AU509="","",IF(C510&lt;&gt;C509,'ZASOBY N'!AU509,IF(D510&lt;&gt;D509,'ZASOBY N'!AU509,IF(F510&lt;&gt;F509,'ZASOBY N'!AU509,IF(G510&lt;&gt;G509,'ZASOBY N'!AU509,IF(J510&lt;&gt;J509,'ZASOBY N'!AU509,IF(NN!AC512="","",IF(AND(C509=C510,H509=H510,J509=J510,NN!AC512&gt;0),"",IF(AND(C510=C511,H510=DO508,NN!CW510&gt;0),'ZASOBY N'!AU509,'ZASOBY N'!AU509)))))))))</f>
        <v/>
      </c>
      <c r="Z510" s="225" t="str">
        <f t="shared" si="186"/>
        <v/>
      </c>
      <c r="AA510" s="227" t="str">
        <f t="shared" si="167"/>
        <v/>
      </c>
      <c r="AB510" s="400" t="str">
        <f t="shared" si="187"/>
        <v/>
      </c>
      <c r="AC510" s="228" t="str">
        <f t="shared" si="166"/>
        <v/>
      </c>
      <c r="AD510" s="222">
        <f>IF(B510="",0,IF(F510="",0,INDEX(POBRANIE_!$B$6:$F$101,MATCH('UPR BILANS N'!$F510,POBRANIE_!$A$6:$A$101,0),2)))</f>
        <v>0</v>
      </c>
      <c r="AE510" s="224">
        <f>IF(OR('ZASOBY N'!G509="",'ZASOBY N'!E509=""),0,IF(B510="",0,'ZASOBY N'!G509*'ZASOBY N'!E509))</f>
        <v>0</v>
      </c>
      <c r="AF510" s="225">
        <f>IF('ZASOBY N'!O509="",0,'ZASOBY N'!O509)</f>
        <v>0</v>
      </c>
      <c r="AG510" s="225">
        <f>IF('ZASOBY N'!Q509="",0,'ZASOBY N'!Q509)</f>
        <v>0</v>
      </c>
      <c r="AH510" s="225">
        <f>IF('ZASOBY N'!V509="",0,'ZASOBY N'!V509)</f>
        <v>0</v>
      </c>
      <c r="AI510" s="225">
        <f>IF('ZASOBY N'!AG509="",0,'ZASOBY N'!AG509)</f>
        <v>0</v>
      </c>
      <c r="AJ510" s="225">
        <f>IF(NN!P512="",0,IF(NN!P512="BRAK kol.7","BRAK BADAŃ",NN!P512))</f>
        <v>0</v>
      </c>
      <c r="AK510" s="225">
        <f>IF(NN!AC512="",0,IF(NN!AC512="BRAK kol.7","BRAK BADAŃ",NN!AC512))</f>
        <v>0</v>
      </c>
      <c r="BJ510" s="414" t="str">
        <f>IF(AND(BL510=1,BM510=1,SUMIF($C510:$C$525,$C510,$AK510:$AK$525)=$AK510),$AK510,IF($BO510&gt;0,$BO510,IF(AND(COUNTIF($C$11:$C509,$C510)&gt;=1,COUNTIF($D509:$D509,$D510)&gt;=1),"",IF(AND(SUMIF($C510:$C$525,$C510,$AK510:$AK$525)&gt;=$AK510,SUMIF($D510:$D$525,$D510,$AK510:$AK$525)&gt;=$AK510),SUMIF($C510:$C$525,$C510,$AK510:$AK$525),""))))</f>
        <v/>
      </c>
      <c r="BL510" s="409">
        <f>COUNTIFS('ZASOBY N'!$B509:$B$525,'ZASOBY N'!$B509,'ZASOBY N'!$C509:'ZASOBY N'!$C$525,'ZASOBY N'!$C509,'ZASOBY N'!$D509:'ZASOBY N'!$D$525,'ZASOBY N'!$D509,'ZASOBY N'!$H509:'ZASOBY N'!$H$525,'ZASOBY N'!$H509 )</f>
        <v>0</v>
      </c>
      <c r="BM510" s="410">
        <f>COUNTIFS('ZASOBY N'!$B$10:$B509,'ZASOBY N'!$B509,'ZASOBY N'!$C$10:'ZASOBY N'!$C509,'ZASOBY N'!$C509,'ZASOBY N'!$D$10:'ZASOBY N'!$D509,'ZASOBY N'!$D509,'ZASOBY N'!$H$10:'ZASOBY N'!$H509,'ZASOBY N'!$H509 )</f>
        <v>0</v>
      </c>
      <c r="BN510" s="411">
        <f t="shared" si="168"/>
        <v>0</v>
      </c>
      <c r="BO510" s="412">
        <f t="shared" si="169"/>
        <v>0</v>
      </c>
      <c r="BP510" s="94" t="str">
        <f t="shared" si="170"/>
        <v/>
      </c>
      <c r="BQ510" s="414" t="str">
        <f>IF(AND(BS510=1,BT510=1,SUMIF($C510:$C$525,$C510,$AJ510:$AJ$525)=$AJ510),$AJ510,IF($BV510&gt;0,$BV510,IF(AND(COUNTIF($C$11:$C509,$C510)&gt;=1,COUNTIF($D509:$D509,$D510)&gt;=1),"",IF(AND(SUMIF($C510:$C$525,$C510,$AJ510:$AJ$525)&gt;$AJ510,SUMIF($D510:$D$525,$D510,$AJ510:$AJ$525)&gt;$AJ510),SUMIF($C510:$C$525,$C510,$AJ510:$AJ$525),""))))</f>
        <v/>
      </c>
      <c r="BS510" s="409">
        <f>COUNTIFS('ZASOBY N'!$B509:$B$525,'ZASOBY N'!$B509,'ZASOBY N'!$C509:'ZASOBY N'!$C$525,'ZASOBY N'!$C509,'ZASOBY N'!$D509:'ZASOBY N'!$D$525,'ZASOBY N'!$D509,'ZASOBY N'!$H509:'ZASOBY N'!$H$525,'ZASOBY N'!$H509 )</f>
        <v>0</v>
      </c>
      <c r="BT510" s="410">
        <f>COUNTIFS('ZASOBY N'!$B$10:$B509,'ZASOBY N'!$B509,'ZASOBY N'!$C$10:'ZASOBY N'!$C509,'ZASOBY N'!$C509,'ZASOBY N'!$D$10:'ZASOBY N'!$D509,'ZASOBY N'!$D509,'ZASOBY N'!$H$10:'ZASOBY N'!$H509,'ZASOBY N'!$H509 )</f>
        <v>0</v>
      </c>
      <c r="BU510" s="411">
        <f t="shared" si="171"/>
        <v>0</v>
      </c>
      <c r="BV510" s="412">
        <f t="shared" si="172"/>
        <v>0</v>
      </c>
      <c r="BW510" s="94" t="s">
        <v>499</v>
      </c>
      <c r="BX510" s="414" t="str">
        <f>IF(AND(BZ510=1,CA510=1,SUMIF($C510:$C$525,$C510,$AI510:$AI$525)=$AI510),$AI510,IF($CC510&gt;0,$CC510,IF(AND(COUNTIF($C$11:$C509,$C510)&gt;=1,COUNTIF($D509:$D509,$D510)&gt;=1),"",IF(AND(SUMIF($C510:$C$525,$C510,$AI510:$AI$525)&gt;$AI510,SUMIF($D510:$D$525,$D510,$AI510:$AI$525)&gt;$IG510),_xlfn.AGGREGATE(14,4,$CB$11:$CB$31*($C$11:$C$31=$C510),1),""))))</f>
        <v/>
      </c>
      <c r="BZ510" s="409">
        <f>COUNTIFS('ZASOBY N'!$B509:$B$525,'ZASOBY N'!$B509,'ZASOBY N'!$C509:'ZASOBY N'!$C$525,'ZASOBY N'!$C509,'ZASOBY N'!$D509:'ZASOBY N'!$D$525,'ZASOBY N'!$D509,'ZASOBY N'!$H509:'ZASOBY N'!$H$525,'ZASOBY N'!$H509 )</f>
        <v>0</v>
      </c>
      <c r="CA510" s="410">
        <f>COUNTIFS('ZASOBY N'!$B$10:$B509,'ZASOBY N'!$B509,'ZASOBY N'!$C$10:'ZASOBY N'!$C509,'ZASOBY N'!$C509,'ZASOBY N'!$D$10:'ZASOBY N'!$D509,'ZASOBY N'!$D509,'ZASOBY N'!$H$10:'ZASOBY N'!$H509,'ZASOBY N'!$H509 )</f>
        <v>0</v>
      </c>
      <c r="CB510" s="411">
        <f t="shared" si="173"/>
        <v>0</v>
      </c>
      <c r="CC510" s="412">
        <f t="shared" si="174"/>
        <v>0</v>
      </c>
      <c r="CE510" s="414" t="str">
        <f>IF(AND(CG510=1,CH510=1,SUMIF($C510:$C$525,$C510,$AH510:$AH$525)=$AH510),$AH510,IF($CJ510&gt;0,$CJ510,IF(AND(COUNTIF($C$11:$C509,$C510)&gt;=1,COUNTIF($D509:$D509,$D510)&gt;=1),"",IF(AND(SUMIF($C510:$C$525,$C510,$AH510:$AH$525)&gt;$AH510,SUMIF($D510:$D$525,$D510,$AH510:$AH$525)&gt;$AH510),_xlfn.AGGREGATE(14,4,$CI$11:$CI$31*($C$11:$C$31=$C510),1),""))))</f>
        <v/>
      </c>
      <c r="CG510" s="409">
        <f>COUNTIFS('ZASOBY N'!$B509:$B$525,'ZASOBY N'!$B509,'ZASOBY N'!$C509:'ZASOBY N'!$C$525,'ZASOBY N'!$C509,'ZASOBY N'!$D509:'ZASOBY N'!$D$525,'ZASOBY N'!$D509,'ZASOBY N'!$H509:'ZASOBY N'!$H$525,'ZASOBY N'!$H509 )</f>
        <v>0</v>
      </c>
      <c r="CH510" s="410">
        <f>COUNTIFS('ZASOBY N'!$B$10:$B509,'ZASOBY N'!$B509,'ZASOBY N'!$C$10:'ZASOBY N'!$C509,'ZASOBY N'!$C509,'ZASOBY N'!$D$10:'ZASOBY N'!$D509,'ZASOBY N'!$D509,'ZASOBY N'!$H$10:'ZASOBY N'!$H509,'ZASOBY N'!$H509 )</f>
        <v>0</v>
      </c>
      <c r="CI510" s="411">
        <f t="shared" si="175"/>
        <v>0</v>
      </c>
      <c r="CJ510" s="412">
        <f t="shared" si="176"/>
        <v>0</v>
      </c>
      <c r="CL510" s="414" t="str">
        <f>IF(AND(CN510=1,CO510=1,SUMIF($C510:$C$525,$C510,$AG510:$AG$525)=$AG510),$AG510,IF($CQ510&gt;0,$CQ510,IF(AND(COUNTIF($C$11:$C509,$C510)&gt;=1,COUNTIF($D509:$D509,$D510)&gt;=1),"",IF(AND(SUMIF($C510:$C$525,$C510,$AG510:$AG$525)&gt;$AG510,SUMIF($D510:$D$525,$D510,$AG510:$AG$525)&gt;$AG510),_xlfn.AGGREGATE(14,4,$CP$11:$CP$31*($C$11:$C$31=$C510),1),""))))</f>
        <v/>
      </c>
      <c r="CN510" s="409">
        <f>COUNTIFS('ZASOBY N'!$B509:$B$525,'ZASOBY N'!$B509,'ZASOBY N'!$C509:'ZASOBY N'!$C$525,'ZASOBY N'!$C509,'ZASOBY N'!$D509:'ZASOBY N'!$D$525,'ZASOBY N'!$D509,'ZASOBY N'!$H509:'ZASOBY N'!$H$525,'ZASOBY N'!$H509 )</f>
        <v>0</v>
      </c>
      <c r="CO510" s="410">
        <f>COUNTIFS('ZASOBY N'!$B$10:$B509,'ZASOBY N'!$B509,'ZASOBY N'!$C$10:'ZASOBY N'!$C509,'ZASOBY N'!$C509,'ZASOBY N'!$D$10:'ZASOBY N'!$D509,'ZASOBY N'!$D509,'ZASOBY N'!$H$10:'ZASOBY N'!$H509,'ZASOBY N'!$H509 )</f>
        <v>0</v>
      </c>
      <c r="CP510" s="411">
        <f t="shared" si="177"/>
        <v>0</v>
      </c>
      <c r="CQ510" s="412">
        <f t="shared" si="178"/>
        <v>0</v>
      </c>
      <c r="CS510" s="414" t="str">
        <f>IF(AND(CU510=1,CV510=1,SUMIF($C510:$C$525,$C510,$AF510:$AF$525)=$AF510),$AF510,IF($CX510&gt;0,$CX510,IF(AND(COUNTIF($C$11:$C509,$C510)&gt;=1,COUNTIF($D509:$D509,$D510)&gt;=1),"",IF(AND(SUMIF($C510:$C$525,$C510,$AF510:$AF$525)&gt;$AF510,SUMIF($D510:$D$525,$D510,$AF510:$AF$525)&gt;$AF510),_xlfn.AGGREGATE(14,4,$CW$11:$CW$31*($C$11:$C$31=$C510),1),""))))</f>
        <v/>
      </c>
      <c r="CU510" s="409">
        <f>COUNTIFS('ZASOBY N'!$B509:$B$525,'ZASOBY N'!$B509,'ZASOBY N'!$C509:'ZASOBY N'!$C$525,'ZASOBY N'!$C509,'ZASOBY N'!$D509:'ZASOBY N'!$D$525,'ZASOBY N'!$D509,'ZASOBY N'!$H509:'ZASOBY N'!$H$525,'ZASOBY N'!$H509 )</f>
        <v>0</v>
      </c>
      <c r="CV510" s="410">
        <f>COUNTIFS('ZASOBY N'!$B$10:$B509,'ZASOBY N'!$B509,'ZASOBY N'!$C$10:'ZASOBY N'!$C509,'ZASOBY N'!$C509,'ZASOBY N'!$D$10:'ZASOBY N'!$D509,'ZASOBY N'!$D509,'ZASOBY N'!$H$10:'ZASOBY N'!$H509,'ZASOBY N'!$H509 )</f>
        <v>0</v>
      </c>
      <c r="CW510" s="411">
        <f t="shared" si="179"/>
        <v>0</v>
      </c>
      <c r="CX510" s="412">
        <f t="shared" si="180"/>
        <v>0</v>
      </c>
      <c r="CZ510" s="414" t="str">
        <f>IF(AND(DB510=1,DC510=1,SUMIF($C510:$C$525,$C510,$AE510:$AE$525)=$AE510),$AE510,IF($DE510&gt;0,$DE510,IF(AND(COUNTIF($C$11:$C509,$C510)&gt;=1,COUNTIF($D509:$D509,$D510)&gt;=1),"",IF(AND(SUMIF($C510:$C$525,$C510,$AE510:$AE$525)&gt;$AE510,SUMIF($D510:$D$525,$D510,$AE510:$AE$525)&gt;$AE510),_xlfn.AGGREGATE(14,4,$DD$11:$DD$31*($C$11:$C$31=$C510),1),""))))</f>
        <v/>
      </c>
      <c r="DB510" s="409">
        <f>COUNTIFS('ZASOBY N'!$B509:$B$525,'ZASOBY N'!$B509,'ZASOBY N'!$C509:'ZASOBY N'!$C$525,'ZASOBY N'!$C509,'ZASOBY N'!$D509:'ZASOBY N'!$D$525,'ZASOBY N'!$D509,'ZASOBY N'!$H509:'ZASOBY N'!$H$525,'ZASOBY N'!$H509 )</f>
        <v>0</v>
      </c>
      <c r="DC510" s="410">
        <f>COUNTIFS('ZASOBY N'!$B$10:$B509,'ZASOBY N'!$B509,'ZASOBY N'!$C$10:'ZASOBY N'!$C509,'ZASOBY N'!$C509,'ZASOBY N'!$D$10:'ZASOBY N'!$D509,'ZASOBY N'!$D509,'ZASOBY N'!$H$10:'ZASOBY N'!$H509,'ZASOBY N'!$H509 )</f>
        <v>0</v>
      </c>
      <c r="DD510" s="411">
        <f t="shared" si="181"/>
        <v>0</v>
      </c>
      <c r="DE510" s="412">
        <f t="shared" si="182"/>
        <v>0</v>
      </c>
      <c r="DF510" s="399" t="str">
        <f>IF(AND(DI510=1,DJ510=1,SUMIF($C510:$C$525,$C510,$AD510:$AD$525)=$AD510),$AD510,IF($DL510&gt;0,$DL510,IF(B510="","",IF(AND(COUNTIF($C$11:$C509,$C510)&gt;=1,COUNTIF($D509:$D509,$D510)&gt;=1,COUNTIF($Z507:$Z509,$C510)=0),"",IF(AND(COUNTIF($C$11:$C509,$C510)&gt;=1,COUNTIF($D509:$D509,$D510)&gt;=1),"UJĘTO WYŻEJ",IF(AND(SUMIF($C510:$C$525,$C510,$AD510:$AD$525)&gt;$AD510,SUMIF($D510:$D$525,$D510,$AD510:$AD$525)&gt;$AD510),_xlfn.AGGREGATE(14,4,$DK$11:$DK$31*($C$11:$C$31=$C510),1),""))))))</f>
        <v/>
      </c>
      <c r="DG510" s="414" t="str">
        <f>IF(AND(DI510=1,DJ510=1,SUMIF($C510:$C$525,$C510,$AD510:$AD$525)=$AD510),$AD510,IF($DL510&gt;0,$DL510,IF(AND(COUNTIF($C$11:$C509,$C510)&gt;=1,COUNTIF($D509:$D509,$D510)&gt;=1),"",IF(AND(SUMIF($C510:$C$525,$C510,$AD510:$AD$525)&gt;$AD510,SUMIF($D510:$D$525,$D510,$AD510:$AD$525)&gt;$AD510),_xlfn.AGGREGATE(14,4,$DK$11:$DK$31*($C$11:$C$31=$C510),1),""))))</f>
        <v/>
      </c>
      <c r="DI510" s="409">
        <f>COUNTIFS('ZASOBY N'!$B509:$B$525,'ZASOBY N'!$B509,'ZASOBY N'!$C509:'ZASOBY N'!$C$525,'ZASOBY N'!$C509,'ZASOBY N'!$D509:'ZASOBY N'!$D$525,'ZASOBY N'!$D509,'ZASOBY N'!$H509:'ZASOBY N'!$H$525,'ZASOBY N'!$H509 )</f>
        <v>0</v>
      </c>
      <c r="DJ510" s="410">
        <f>COUNTIFS('ZASOBY N'!$B$10:$B509,'ZASOBY N'!$B509,'ZASOBY N'!$C$10:'ZASOBY N'!$C509,'ZASOBY N'!$C509,'ZASOBY N'!$D$10:'ZASOBY N'!$D509,'ZASOBY N'!$D509,'ZASOBY N'!$H$10:'ZASOBY N'!$H509,'ZASOBY N'!$H509 )</f>
        <v>0</v>
      </c>
      <c r="DK510" s="411">
        <f t="shared" si="183"/>
        <v>0</v>
      </c>
      <c r="DL510" s="412">
        <f t="shared" si="184"/>
        <v>0</v>
      </c>
    </row>
    <row r="511" spans="1:116" ht="16.2" customHeight="1" x14ac:dyDescent="0.3">
      <c r="A511" s="219"/>
      <c r="B511" s="152" t="str">
        <f>IF('ZASOBY N'!A510="","",'ZASOBY N'!A510)</f>
        <v/>
      </c>
      <c r="C511" s="462" t="str">
        <f>IF('ZASOBY N'!C510="","",'ZASOBY N'!C510)</f>
        <v/>
      </c>
      <c r="D511" s="137" t="str">
        <f>IF('ZASOBY N'!B510="","",'ZASOBY N'!B510)</f>
        <v/>
      </c>
      <c r="E511" s="138"/>
      <c r="F511" s="356" t="str">
        <f>IF('ZASOBY N'!D510="","",'ZASOBY N'!D510)</f>
        <v/>
      </c>
      <c r="G511" s="220" t="str">
        <f>IF('ZASOBY N'!G510="","",'ZASOBY N'!G510)</f>
        <v/>
      </c>
      <c r="H511" s="221" t="str">
        <f>IF('ZASOBY N'!F510="","",'ZASOBY N'!F510)</f>
        <v/>
      </c>
      <c r="I511" s="221" t="str">
        <f>IF('ZASOBY N'!G510="","",'ZASOBY N'!G510)</f>
        <v/>
      </c>
      <c r="J511" s="221" t="str">
        <f>IF('ZASOBY N'!H510="","",'ZASOBY N'!H510)</f>
        <v/>
      </c>
      <c r="K511" s="214">
        <v>0</v>
      </c>
      <c r="L511" s="214">
        <v>0</v>
      </c>
      <c r="M511" s="214">
        <v>0</v>
      </c>
      <c r="N511" s="222" t="str">
        <f>IF('ZASOBY N'!BD510="x","",IF(W511="","",'ZASOBY N'!E510))</f>
        <v/>
      </c>
      <c r="O511" s="223">
        <v>0</v>
      </c>
      <c r="P511" s="223">
        <v>0</v>
      </c>
      <c r="Q511" s="226" t="str">
        <f>IF($N511="","",'UPR BILANS N'!G511*'UPR BILANS N'!N511)</f>
        <v/>
      </c>
      <c r="R511" s="225" t="str">
        <f>IF($N511="","",'ZASOBY N'!O510)</f>
        <v/>
      </c>
      <c r="S511" s="225" t="str">
        <f>IF($N511="","",IF('ZASOBY N'!Q510="",0,'ZASOBY N'!Q510))</f>
        <v/>
      </c>
      <c r="T511" s="225" t="str">
        <f>IF($N511="","",'ZASOBY N'!V510)</f>
        <v/>
      </c>
      <c r="U511" s="225" t="str">
        <f>IF($N511="","",IF('ZASOBY N'!AG510="",0,'ZASOBY N'!AG510))</f>
        <v/>
      </c>
      <c r="V511" s="225" t="str">
        <f>IF($N511="","",IF(NN!P513="",0,NN!P513))</f>
        <v/>
      </c>
      <c r="W511" s="225" t="str">
        <f t="shared" si="185"/>
        <v/>
      </c>
      <c r="X511" s="226" t="str">
        <f t="shared" si="188"/>
        <v/>
      </c>
      <c r="Y511" s="225" t="str">
        <f>IF('ZASOBY N'!AU510="","",IF(C511&lt;&gt;C510,'ZASOBY N'!AU510,IF(D511&lt;&gt;D510,'ZASOBY N'!AU510,IF(F511&lt;&gt;F510,'ZASOBY N'!AU510,IF(G511&lt;&gt;G510,'ZASOBY N'!AU510,IF(J511&lt;&gt;J510,'ZASOBY N'!AU510,IF(NN!AC513="","",IF(AND(C510=C511,H510=H511,J510=J511,NN!AC513&gt;0),"",IF(AND(C511=C512,H511=DO509,NN!CW511&gt;0),'ZASOBY N'!AU510,'ZASOBY N'!AU510)))))))))</f>
        <v/>
      </c>
      <c r="Z511" s="225" t="str">
        <f t="shared" si="186"/>
        <v/>
      </c>
      <c r="AA511" s="227" t="str">
        <f t="shared" si="167"/>
        <v/>
      </c>
      <c r="AB511" s="400" t="str">
        <f t="shared" si="187"/>
        <v/>
      </c>
      <c r="AC511" s="228" t="str">
        <f t="shared" si="166"/>
        <v/>
      </c>
      <c r="AD511" s="222">
        <f>IF(B511="",0,IF(F511="",0,INDEX(POBRANIE_!$B$6:$F$101,MATCH('UPR BILANS N'!$F511,POBRANIE_!$A$6:$A$101,0),2)))</f>
        <v>0</v>
      </c>
      <c r="AE511" s="224">
        <f>IF(OR('ZASOBY N'!G510="",'ZASOBY N'!E510=""),0,IF(B511="",0,'ZASOBY N'!G510*'ZASOBY N'!E510))</f>
        <v>0</v>
      </c>
      <c r="AF511" s="225">
        <f>IF('ZASOBY N'!O510="",0,'ZASOBY N'!O510)</f>
        <v>0</v>
      </c>
      <c r="AG511" s="225">
        <f>IF('ZASOBY N'!Q510="",0,'ZASOBY N'!Q510)</f>
        <v>0</v>
      </c>
      <c r="AH511" s="225">
        <f>IF('ZASOBY N'!V510="",0,'ZASOBY N'!V510)</f>
        <v>0</v>
      </c>
      <c r="AI511" s="225">
        <f>IF('ZASOBY N'!AG510="",0,'ZASOBY N'!AG510)</f>
        <v>0</v>
      </c>
      <c r="AJ511" s="225">
        <f>IF(NN!P513="",0,IF(NN!P513="BRAK kol.7","BRAK BADAŃ",NN!P513))</f>
        <v>0</v>
      </c>
      <c r="AK511" s="225">
        <f>IF(NN!AC513="",0,IF(NN!AC513="BRAK kol.7","BRAK BADAŃ",NN!AC513))</f>
        <v>0</v>
      </c>
      <c r="BJ511" s="414" t="str">
        <f>IF(AND(BL511=1,BM511=1,SUMIF($C511:$C$525,$C511,$AK511:$AK$525)=$AK511),$AK511,IF($BO511&gt;0,$BO511,IF(AND(COUNTIF($C$11:$C510,$C511)&gt;=1,COUNTIF($D510:$D510,$D511)&gt;=1),"",IF(AND(SUMIF($C511:$C$525,$C511,$AK511:$AK$525)&gt;=$AK511,SUMIF($D511:$D$525,$D511,$AK511:$AK$525)&gt;=$AK511),SUMIF($C511:$C$525,$C511,$AK511:$AK$525),""))))</f>
        <v/>
      </c>
      <c r="BL511" s="409">
        <f>COUNTIFS('ZASOBY N'!$B510:$B$525,'ZASOBY N'!$B510,'ZASOBY N'!$C510:'ZASOBY N'!$C$525,'ZASOBY N'!$C510,'ZASOBY N'!$D510:'ZASOBY N'!$D$525,'ZASOBY N'!$D510,'ZASOBY N'!$H510:'ZASOBY N'!$H$525,'ZASOBY N'!$H510 )</f>
        <v>0</v>
      </c>
      <c r="BM511" s="410">
        <f>COUNTIFS('ZASOBY N'!$B$10:$B510,'ZASOBY N'!$B510,'ZASOBY N'!$C$10:'ZASOBY N'!$C510,'ZASOBY N'!$C510,'ZASOBY N'!$D$10:'ZASOBY N'!$D510,'ZASOBY N'!$D510,'ZASOBY N'!$H$10:'ZASOBY N'!$H510,'ZASOBY N'!$H510 )</f>
        <v>0</v>
      </c>
      <c r="BN511" s="411">
        <f t="shared" si="168"/>
        <v>0</v>
      </c>
      <c r="BO511" s="412">
        <f t="shared" si="169"/>
        <v>0</v>
      </c>
      <c r="BP511" s="94" t="str">
        <f t="shared" si="170"/>
        <v/>
      </c>
      <c r="BQ511" s="414" t="str">
        <f>IF(AND(BS511=1,BT511=1,SUMIF($C511:$C$525,$C511,$AJ511:$AJ$525)=$AJ511),$AJ511,IF($BV511&gt;0,$BV511,IF(AND(COUNTIF($C$11:$C510,$C511)&gt;=1,COUNTIF($D510:$D510,$D511)&gt;=1),"",IF(AND(SUMIF($C511:$C$525,$C511,$AJ511:$AJ$525)&gt;$AJ511,SUMIF($D511:$D$525,$D511,$AJ511:$AJ$525)&gt;$AJ511),SUMIF($C511:$C$525,$C511,$AJ511:$AJ$525),""))))</f>
        <v/>
      </c>
      <c r="BS511" s="409">
        <f>COUNTIFS('ZASOBY N'!$B510:$B$525,'ZASOBY N'!$B510,'ZASOBY N'!$C510:'ZASOBY N'!$C$525,'ZASOBY N'!$C510,'ZASOBY N'!$D510:'ZASOBY N'!$D$525,'ZASOBY N'!$D510,'ZASOBY N'!$H510:'ZASOBY N'!$H$525,'ZASOBY N'!$H510 )</f>
        <v>0</v>
      </c>
      <c r="BT511" s="410">
        <f>COUNTIFS('ZASOBY N'!$B$10:$B510,'ZASOBY N'!$B510,'ZASOBY N'!$C$10:'ZASOBY N'!$C510,'ZASOBY N'!$C510,'ZASOBY N'!$D$10:'ZASOBY N'!$D510,'ZASOBY N'!$D510,'ZASOBY N'!$H$10:'ZASOBY N'!$H510,'ZASOBY N'!$H510 )</f>
        <v>0</v>
      </c>
      <c r="BU511" s="411">
        <f t="shared" si="171"/>
        <v>0</v>
      </c>
      <c r="BV511" s="412">
        <f t="shared" si="172"/>
        <v>0</v>
      </c>
      <c r="BW511" s="94" t="s">
        <v>499</v>
      </c>
      <c r="BX511" s="414" t="str">
        <f>IF(AND(BZ511=1,CA511=1,SUMIF($C511:$C$525,$C511,$AI511:$AI$525)=$AI511),$AI511,IF($CC511&gt;0,$CC511,IF(AND(COUNTIF($C$11:$C510,$C511)&gt;=1,COUNTIF($D510:$D510,$D511)&gt;=1),"",IF(AND(SUMIF($C511:$C$525,$C511,$AI511:$AI$525)&gt;$AI511,SUMIF($D511:$D$525,$D511,$AI511:$AI$525)&gt;$IG511),_xlfn.AGGREGATE(14,4,$CB$11:$CB$31*($C$11:$C$31=$C511),1),""))))</f>
        <v/>
      </c>
      <c r="BZ511" s="409">
        <f>COUNTIFS('ZASOBY N'!$B510:$B$525,'ZASOBY N'!$B510,'ZASOBY N'!$C510:'ZASOBY N'!$C$525,'ZASOBY N'!$C510,'ZASOBY N'!$D510:'ZASOBY N'!$D$525,'ZASOBY N'!$D510,'ZASOBY N'!$H510:'ZASOBY N'!$H$525,'ZASOBY N'!$H510 )</f>
        <v>0</v>
      </c>
      <c r="CA511" s="410">
        <f>COUNTIFS('ZASOBY N'!$B$10:$B510,'ZASOBY N'!$B510,'ZASOBY N'!$C$10:'ZASOBY N'!$C510,'ZASOBY N'!$C510,'ZASOBY N'!$D$10:'ZASOBY N'!$D510,'ZASOBY N'!$D510,'ZASOBY N'!$H$10:'ZASOBY N'!$H510,'ZASOBY N'!$H510 )</f>
        <v>0</v>
      </c>
      <c r="CB511" s="411">
        <f t="shared" si="173"/>
        <v>0</v>
      </c>
      <c r="CC511" s="412">
        <f t="shared" si="174"/>
        <v>0</v>
      </c>
      <c r="CE511" s="414" t="str">
        <f>IF(AND(CG511=1,CH511=1,SUMIF($C511:$C$525,$C511,$AH511:$AH$525)=$AH511),$AH511,IF($CJ511&gt;0,$CJ511,IF(AND(COUNTIF($C$11:$C510,$C511)&gt;=1,COUNTIF($D510:$D510,$D511)&gt;=1),"",IF(AND(SUMIF($C511:$C$525,$C511,$AH511:$AH$525)&gt;$AH511,SUMIF($D511:$D$525,$D511,$AH511:$AH$525)&gt;$AH511),_xlfn.AGGREGATE(14,4,$CI$11:$CI$31*($C$11:$C$31=$C511),1),""))))</f>
        <v/>
      </c>
      <c r="CG511" s="409">
        <f>COUNTIFS('ZASOBY N'!$B510:$B$525,'ZASOBY N'!$B510,'ZASOBY N'!$C510:'ZASOBY N'!$C$525,'ZASOBY N'!$C510,'ZASOBY N'!$D510:'ZASOBY N'!$D$525,'ZASOBY N'!$D510,'ZASOBY N'!$H510:'ZASOBY N'!$H$525,'ZASOBY N'!$H510 )</f>
        <v>0</v>
      </c>
      <c r="CH511" s="410">
        <f>COUNTIFS('ZASOBY N'!$B$10:$B510,'ZASOBY N'!$B510,'ZASOBY N'!$C$10:'ZASOBY N'!$C510,'ZASOBY N'!$C510,'ZASOBY N'!$D$10:'ZASOBY N'!$D510,'ZASOBY N'!$D510,'ZASOBY N'!$H$10:'ZASOBY N'!$H510,'ZASOBY N'!$H510 )</f>
        <v>0</v>
      </c>
      <c r="CI511" s="411">
        <f t="shared" si="175"/>
        <v>0</v>
      </c>
      <c r="CJ511" s="412">
        <f t="shared" si="176"/>
        <v>0</v>
      </c>
      <c r="CL511" s="414" t="str">
        <f>IF(AND(CN511=1,CO511=1,SUMIF($C511:$C$525,$C511,$AG511:$AG$525)=$AG511),$AG511,IF($CQ511&gt;0,$CQ511,IF(AND(COUNTIF($C$11:$C510,$C511)&gt;=1,COUNTIF($D510:$D510,$D511)&gt;=1),"",IF(AND(SUMIF($C511:$C$525,$C511,$AG511:$AG$525)&gt;$AG511,SUMIF($D511:$D$525,$D511,$AG511:$AG$525)&gt;$AG511),_xlfn.AGGREGATE(14,4,$CP$11:$CP$31*($C$11:$C$31=$C511),1),""))))</f>
        <v/>
      </c>
      <c r="CN511" s="409">
        <f>COUNTIFS('ZASOBY N'!$B510:$B$525,'ZASOBY N'!$B510,'ZASOBY N'!$C510:'ZASOBY N'!$C$525,'ZASOBY N'!$C510,'ZASOBY N'!$D510:'ZASOBY N'!$D$525,'ZASOBY N'!$D510,'ZASOBY N'!$H510:'ZASOBY N'!$H$525,'ZASOBY N'!$H510 )</f>
        <v>0</v>
      </c>
      <c r="CO511" s="410">
        <f>COUNTIFS('ZASOBY N'!$B$10:$B510,'ZASOBY N'!$B510,'ZASOBY N'!$C$10:'ZASOBY N'!$C510,'ZASOBY N'!$C510,'ZASOBY N'!$D$10:'ZASOBY N'!$D510,'ZASOBY N'!$D510,'ZASOBY N'!$H$10:'ZASOBY N'!$H510,'ZASOBY N'!$H510 )</f>
        <v>0</v>
      </c>
      <c r="CP511" s="411">
        <f t="shared" si="177"/>
        <v>0</v>
      </c>
      <c r="CQ511" s="412">
        <f t="shared" si="178"/>
        <v>0</v>
      </c>
      <c r="CS511" s="414" t="str">
        <f>IF(AND(CU511=1,CV511=1,SUMIF($C511:$C$525,$C511,$AF511:$AF$525)=$AF511),$AF511,IF($CX511&gt;0,$CX511,IF(AND(COUNTIF($C$11:$C510,$C511)&gt;=1,COUNTIF($D510:$D510,$D511)&gt;=1),"",IF(AND(SUMIF($C511:$C$525,$C511,$AF511:$AF$525)&gt;$AF511,SUMIF($D511:$D$525,$D511,$AF511:$AF$525)&gt;$AF511),_xlfn.AGGREGATE(14,4,$CW$11:$CW$31*($C$11:$C$31=$C511),1),""))))</f>
        <v/>
      </c>
      <c r="CU511" s="409">
        <f>COUNTIFS('ZASOBY N'!$B510:$B$525,'ZASOBY N'!$B510,'ZASOBY N'!$C510:'ZASOBY N'!$C$525,'ZASOBY N'!$C510,'ZASOBY N'!$D510:'ZASOBY N'!$D$525,'ZASOBY N'!$D510,'ZASOBY N'!$H510:'ZASOBY N'!$H$525,'ZASOBY N'!$H510 )</f>
        <v>0</v>
      </c>
      <c r="CV511" s="410">
        <f>COUNTIFS('ZASOBY N'!$B$10:$B510,'ZASOBY N'!$B510,'ZASOBY N'!$C$10:'ZASOBY N'!$C510,'ZASOBY N'!$C510,'ZASOBY N'!$D$10:'ZASOBY N'!$D510,'ZASOBY N'!$D510,'ZASOBY N'!$H$10:'ZASOBY N'!$H510,'ZASOBY N'!$H510 )</f>
        <v>0</v>
      </c>
      <c r="CW511" s="411">
        <f t="shared" si="179"/>
        <v>0</v>
      </c>
      <c r="CX511" s="412">
        <f t="shared" si="180"/>
        <v>0</v>
      </c>
      <c r="CZ511" s="414" t="str">
        <f>IF(AND(DB511=1,DC511=1,SUMIF($C511:$C$525,$C511,$AE511:$AE$525)=$AE511),$AE511,IF($DE511&gt;0,$DE511,IF(AND(COUNTIF($C$11:$C510,$C511)&gt;=1,COUNTIF($D510:$D510,$D511)&gt;=1),"",IF(AND(SUMIF($C511:$C$525,$C511,$AE511:$AE$525)&gt;$AE511,SUMIF($D511:$D$525,$D511,$AE511:$AE$525)&gt;$AE511),_xlfn.AGGREGATE(14,4,$DD$11:$DD$31*($C$11:$C$31=$C511),1),""))))</f>
        <v/>
      </c>
      <c r="DB511" s="409">
        <f>COUNTIFS('ZASOBY N'!$B510:$B$525,'ZASOBY N'!$B510,'ZASOBY N'!$C510:'ZASOBY N'!$C$525,'ZASOBY N'!$C510,'ZASOBY N'!$D510:'ZASOBY N'!$D$525,'ZASOBY N'!$D510,'ZASOBY N'!$H510:'ZASOBY N'!$H$525,'ZASOBY N'!$H510 )</f>
        <v>0</v>
      </c>
      <c r="DC511" s="410">
        <f>COUNTIFS('ZASOBY N'!$B$10:$B510,'ZASOBY N'!$B510,'ZASOBY N'!$C$10:'ZASOBY N'!$C510,'ZASOBY N'!$C510,'ZASOBY N'!$D$10:'ZASOBY N'!$D510,'ZASOBY N'!$D510,'ZASOBY N'!$H$10:'ZASOBY N'!$H510,'ZASOBY N'!$H510 )</f>
        <v>0</v>
      </c>
      <c r="DD511" s="411">
        <f t="shared" si="181"/>
        <v>0</v>
      </c>
      <c r="DE511" s="412">
        <f t="shared" si="182"/>
        <v>0</v>
      </c>
      <c r="DF511" s="399" t="str">
        <f>IF(AND(DI511=1,DJ511=1,SUMIF($C511:$C$525,$C511,$AD511:$AD$525)=$AD511),$AD511,IF($DL511&gt;0,$DL511,IF(B511="","",IF(AND(COUNTIF($C$11:$C510,$C511)&gt;=1,COUNTIF($D510:$D510,$D511)&gt;=1,COUNTIF($Z508:$Z510,$C511)=0),"",IF(AND(COUNTIF($C$11:$C510,$C511)&gt;=1,COUNTIF($D510:$D510,$D511)&gt;=1),"UJĘTO WYŻEJ",IF(AND(SUMIF($C511:$C$525,$C511,$AD511:$AD$525)&gt;$AD511,SUMIF($D511:$D$525,$D511,$AD511:$AD$525)&gt;$AD511),_xlfn.AGGREGATE(14,4,$DK$11:$DK$31*($C$11:$C$31=$C511),1),""))))))</f>
        <v/>
      </c>
      <c r="DG511" s="414" t="str">
        <f>IF(AND(DI511=1,DJ511=1,SUMIF($C511:$C$525,$C511,$AD511:$AD$525)=$AD511),$AD511,IF($DL511&gt;0,$DL511,IF(AND(COUNTIF($C$11:$C510,$C511)&gt;=1,COUNTIF($D510:$D510,$D511)&gt;=1),"",IF(AND(SUMIF($C511:$C$525,$C511,$AD511:$AD$525)&gt;$AD511,SUMIF($D511:$D$525,$D511,$AD511:$AD$525)&gt;$AD511),_xlfn.AGGREGATE(14,4,$DK$11:$DK$31*($C$11:$C$31=$C511),1),""))))</f>
        <v/>
      </c>
      <c r="DI511" s="409">
        <f>COUNTIFS('ZASOBY N'!$B510:$B$525,'ZASOBY N'!$B510,'ZASOBY N'!$C510:'ZASOBY N'!$C$525,'ZASOBY N'!$C510,'ZASOBY N'!$D510:'ZASOBY N'!$D$525,'ZASOBY N'!$D510,'ZASOBY N'!$H510:'ZASOBY N'!$H$525,'ZASOBY N'!$H510 )</f>
        <v>0</v>
      </c>
      <c r="DJ511" s="410">
        <f>COUNTIFS('ZASOBY N'!$B$10:$B510,'ZASOBY N'!$B510,'ZASOBY N'!$C$10:'ZASOBY N'!$C510,'ZASOBY N'!$C510,'ZASOBY N'!$D$10:'ZASOBY N'!$D510,'ZASOBY N'!$D510,'ZASOBY N'!$H$10:'ZASOBY N'!$H510,'ZASOBY N'!$H510 )</f>
        <v>0</v>
      </c>
      <c r="DK511" s="411">
        <f t="shared" si="183"/>
        <v>0</v>
      </c>
      <c r="DL511" s="412">
        <f t="shared" si="184"/>
        <v>0</v>
      </c>
    </row>
    <row r="512" spans="1:116" ht="16.2" customHeight="1" x14ac:dyDescent="0.3">
      <c r="A512" s="219"/>
      <c r="B512" s="152" t="str">
        <f>IF('ZASOBY N'!A511="","",'ZASOBY N'!A511)</f>
        <v/>
      </c>
      <c r="C512" s="462" t="str">
        <f>IF('ZASOBY N'!C511="","",'ZASOBY N'!C511)</f>
        <v/>
      </c>
      <c r="D512" s="137" t="str">
        <f>IF('ZASOBY N'!B511="","",'ZASOBY N'!B511)</f>
        <v/>
      </c>
      <c r="E512" s="138"/>
      <c r="F512" s="356" t="str">
        <f>IF('ZASOBY N'!D511="","",'ZASOBY N'!D511)</f>
        <v/>
      </c>
      <c r="G512" s="220" t="str">
        <f>IF('ZASOBY N'!G511="","",'ZASOBY N'!G511)</f>
        <v/>
      </c>
      <c r="H512" s="221" t="str">
        <f>IF('ZASOBY N'!F511="","",'ZASOBY N'!F511)</f>
        <v/>
      </c>
      <c r="I512" s="221" t="str">
        <f>IF('ZASOBY N'!G511="","",'ZASOBY N'!G511)</f>
        <v/>
      </c>
      <c r="J512" s="221" t="str">
        <f>IF('ZASOBY N'!H511="","",'ZASOBY N'!H511)</f>
        <v/>
      </c>
      <c r="K512" s="214">
        <v>0</v>
      </c>
      <c r="L512" s="214">
        <v>0</v>
      </c>
      <c r="M512" s="214">
        <v>0</v>
      </c>
      <c r="N512" s="222" t="str">
        <f>IF('ZASOBY N'!BD511="x","",IF(W512="","",'ZASOBY N'!E511))</f>
        <v/>
      </c>
      <c r="O512" s="223">
        <v>0</v>
      </c>
      <c r="P512" s="223">
        <v>0</v>
      </c>
      <c r="Q512" s="226" t="str">
        <f>IF($N512="","",'UPR BILANS N'!G512*'UPR BILANS N'!N512)</f>
        <v/>
      </c>
      <c r="R512" s="225" t="str">
        <f>IF($N512="","",'ZASOBY N'!O511)</f>
        <v/>
      </c>
      <c r="S512" s="225" t="str">
        <f>IF($N512="","",IF('ZASOBY N'!Q511="",0,'ZASOBY N'!Q511))</f>
        <v/>
      </c>
      <c r="T512" s="225" t="str">
        <f>IF($N512="","",'ZASOBY N'!V511)</f>
        <v/>
      </c>
      <c r="U512" s="225" t="str">
        <f>IF($N512="","",IF('ZASOBY N'!AG511="",0,'ZASOBY N'!AG511))</f>
        <v/>
      </c>
      <c r="V512" s="225" t="str">
        <f>IF($N512="","",IF(NN!P514="",0,NN!P514))</f>
        <v/>
      </c>
      <c r="W512" s="225" t="str">
        <f t="shared" ref="W512:W525" si="189">BJ512</f>
        <v/>
      </c>
      <c r="X512" s="226" t="str">
        <f t="shared" si="188"/>
        <v/>
      </c>
      <c r="Y512" s="225" t="str">
        <f>IF('ZASOBY N'!AU511="","",IF(C512&lt;&gt;C511,'ZASOBY N'!AU511,IF(D512&lt;&gt;D511,'ZASOBY N'!AU511,IF(F512&lt;&gt;F511,'ZASOBY N'!AU511,IF(G512&lt;&gt;G511,'ZASOBY N'!AU511,IF(J512&lt;&gt;J511,'ZASOBY N'!AU511,IF(NN!AC514="","",IF(AND(C511=C512,H511=H512,J511=J512,NN!AC514&gt;0),"",IF(AND(C512=C513,H512=DO510,NN!CW512&gt;0),'ZASOBY N'!AU511,'ZASOBY N'!AU511)))))))))</f>
        <v/>
      </c>
      <c r="Z512" s="225" t="str">
        <f t="shared" ref="Z512:Z525" si="190">IF(AND(Q512="",X512=""),"",IF(Q512="",0,IF(Q512-X512&lt;0,0,IF(Y512="",Q512-X512,IF(Q512-X512+Y512&lt;0,0,Q512-X512+Y512)))))</f>
        <v/>
      </c>
      <c r="AA512" s="227" t="str">
        <f t="shared" si="167"/>
        <v/>
      </c>
      <c r="AB512" s="400" t="str">
        <f t="shared" ref="AB512:AB525" si="191">IF(DF512="UJĘTO WYŻEJ",DF512,IF(Z512="","",IF(Z512=0,0,Z512/AA512)))</f>
        <v/>
      </c>
      <c r="AC512" s="228" t="str">
        <f t="shared" ref="AC512:AC525" si="192">IFERROR(IF(N512="","",H512*AB512),"")</f>
        <v/>
      </c>
      <c r="AD512" s="222">
        <f>IF(B512="",0,IF(F512="",0,INDEX(POBRANIE_!$B$6:$F$101,MATCH('UPR BILANS N'!$F512,POBRANIE_!$A$6:$A$101,0),2)))</f>
        <v>0</v>
      </c>
      <c r="AE512" s="224">
        <f>IF(OR('ZASOBY N'!G511="",'ZASOBY N'!E511=""),0,IF(B512="",0,'ZASOBY N'!G511*'ZASOBY N'!E511))</f>
        <v>0</v>
      </c>
      <c r="AF512" s="225">
        <f>IF('ZASOBY N'!O511="",0,'ZASOBY N'!O511)</f>
        <v>0</v>
      </c>
      <c r="AG512" s="225">
        <f>IF('ZASOBY N'!Q511="",0,'ZASOBY N'!Q511)</f>
        <v>0</v>
      </c>
      <c r="AH512" s="225">
        <f>IF('ZASOBY N'!V511="",0,'ZASOBY N'!V511)</f>
        <v>0</v>
      </c>
      <c r="AI512" s="225">
        <f>IF('ZASOBY N'!AG511="",0,'ZASOBY N'!AG511)</f>
        <v>0</v>
      </c>
      <c r="AJ512" s="225">
        <f>IF(NN!P514="",0,IF(NN!P514="BRAK kol.7","BRAK BADAŃ",NN!P514))</f>
        <v>0</v>
      </c>
      <c r="AK512" s="225">
        <f>IF(NN!AC514="",0,IF(NN!AC514="BRAK kol.7","BRAK BADAŃ",NN!AC514))</f>
        <v>0</v>
      </c>
      <c r="BJ512" s="414" t="str">
        <f>IF(AND(BL512=1,BM512=1,SUMIF($C512:$C$525,$C512,$AK512:$AK$525)=$AK512),$AK512,IF($BO512&gt;0,$BO512,IF(AND(COUNTIF($C$11:$C511,$C512)&gt;=1,COUNTIF($D511:$D511,$D512)&gt;=1),"",IF(AND(SUMIF($C512:$C$525,$C512,$AK512:$AK$525)&gt;=$AK512,SUMIF($D512:$D$525,$D512,$AK512:$AK$525)&gt;=$AK512),SUMIF($C512:$C$525,$C512,$AK512:$AK$525),""))))</f>
        <v/>
      </c>
      <c r="BL512" s="409">
        <f>COUNTIFS('ZASOBY N'!$B511:$B$525,'ZASOBY N'!$B511,'ZASOBY N'!$C511:'ZASOBY N'!$C$525,'ZASOBY N'!$C511,'ZASOBY N'!$D511:'ZASOBY N'!$D$525,'ZASOBY N'!$D511,'ZASOBY N'!$H511:'ZASOBY N'!$H$525,'ZASOBY N'!$H511 )</f>
        <v>0</v>
      </c>
      <c r="BM512" s="410">
        <f>COUNTIFS('ZASOBY N'!$B$10:$B511,'ZASOBY N'!$B511,'ZASOBY N'!$C$10:'ZASOBY N'!$C511,'ZASOBY N'!$C511,'ZASOBY N'!$D$10:'ZASOBY N'!$D511,'ZASOBY N'!$D511,'ZASOBY N'!$H$10:'ZASOBY N'!$H511,'ZASOBY N'!$H511 )</f>
        <v>0</v>
      </c>
      <c r="BN512" s="411">
        <f t="shared" si="168"/>
        <v>0</v>
      </c>
      <c r="BO512" s="412">
        <f t="shared" si="169"/>
        <v>0</v>
      </c>
      <c r="BP512" s="94" t="str">
        <f t="shared" si="170"/>
        <v/>
      </c>
      <c r="BQ512" s="414" t="str">
        <f>IF(AND(BS512=1,BT512=1,SUMIF($C512:$C$525,$C512,$AJ512:$AJ$525)=$AJ512),$AJ512,IF($BV512&gt;0,$BV512,IF(AND(COUNTIF($C$11:$C511,$C512)&gt;=1,COUNTIF($D511:$D511,$D512)&gt;=1),"",IF(AND(SUMIF($C512:$C$525,$C512,$AJ512:$AJ$525)&gt;$AJ512,SUMIF($D512:$D$525,$D512,$AJ512:$AJ$525)&gt;$AJ512),SUMIF($C512:$C$525,$C512,$AJ512:$AJ$525),""))))</f>
        <v/>
      </c>
      <c r="BS512" s="409">
        <f>COUNTIFS('ZASOBY N'!$B511:$B$525,'ZASOBY N'!$B511,'ZASOBY N'!$C511:'ZASOBY N'!$C$525,'ZASOBY N'!$C511,'ZASOBY N'!$D511:'ZASOBY N'!$D$525,'ZASOBY N'!$D511,'ZASOBY N'!$H511:'ZASOBY N'!$H$525,'ZASOBY N'!$H511 )</f>
        <v>0</v>
      </c>
      <c r="BT512" s="410">
        <f>COUNTIFS('ZASOBY N'!$B$10:$B511,'ZASOBY N'!$B511,'ZASOBY N'!$C$10:'ZASOBY N'!$C511,'ZASOBY N'!$C511,'ZASOBY N'!$D$10:'ZASOBY N'!$D511,'ZASOBY N'!$D511,'ZASOBY N'!$H$10:'ZASOBY N'!$H511,'ZASOBY N'!$H511 )</f>
        <v>0</v>
      </c>
      <c r="BU512" s="411">
        <f t="shared" si="171"/>
        <v>0</v>
      </c>
      <c r="BV512" s="412">
        <f t="shared" si="172"/>
        <v>0</v>
      </c>
      <c r="BW512" s="94" t="s">
        <v>499</v>
      </c>
      <c r="BX512" s="414" t="str">
        <f>IF(AND(BZ512=1,CA512=1,SUMIF($C512:$C$525,$C512,$AI512:$AI$525)=$AI512),$AI512,IF($CC512&gt;0,$CC512,IF(AND(COUNTIF($C$11:$C511,$C512)&gt;=1,COUNTIF($D511:$D511,$D512)&gt;=1),"",IF(AND(SUMIF($C512:$C$525,$C512,$AI512:$AI$525)&gt;$AI512,SUMIF($D512:$D$525,$D512,$AI512:$AI$525)&gt;$IG512),_xlfn.AGGREGATE(14,4,$CB$11:$CB$31*($C$11:$C$31=$C512),1),""))))</f>
        <v/>
      </c>
      <c r="BZ512" s="409">
        <f>COUNTIFS('ZASOBY N'!$B511:$B$525,'ZASOBY N'!$B511,'ZASOBY N'!$C511:'ZASOBY N'!$C$525,'ZASOBY N'!$C511,'ZASOBY N'!$D511:'ZASOBY N'!$D$525,'ZASOBY N'!$D511,'ZASOBY N'!$H511:'ZASOBY N'!$H$525,'ZASOBY N'!$H511 )</f>
        <v>0</v>
      </c>
      <c r="CA512" s="410">
        <f>COUNTIFS('ZASOBY N'!$B$10:$B511,'ZASOBY N'!$B511,'ZASOBY N'!$C$10:'ZASOBY N'!$C511,'ZASOBY N'!$C511,'ZASOBY N'!$D$10:'ZASOBY N'!$D511,'ZASOBY N'!$D511,'ZASOBY N'!$H$10:'ZASOBY N'!$H511,'ZASOBY N'!$H511 )</f>
        <v>0</v>
      </c>
      <c r="CB512" s="411">
        <f t="shared" si="173"/>
        <v>0</v>
      </c>
      <c r="CC512" s="412">
        <f t="shared" si="174"/>
        <v>0</v>
      </c>
      <c r="CE512" s="414" t="str">
        <f>IF(AND(CG512=1,CH512=1,SUMIF($C512:$C$525,$C512,$AH512:$AH$525)=$AH512),$AH512,IF($CJ512&gt;0,$CJ512,IF(AND(COUNTIF($C$11:$C511,$C512)&gt;=1,COUNTIF($D511:$D511,$D512)&gt;=1),"",IF(AND(SUMIF($C512:$C$525,$C512,$AH512:$AH$525)&gt;$AH512,SUMIF($D512:$D$525,$D512,$AH512:$AH$525)&gt;$AH512),_xlfn.AGGREGATE(14,4,$CI$11:$CI$31*($C$11:$C$31=$C512),1),""))))</f>
        <v/>
      </c>
      <c r="CG512" s="409">
        <f>COUNTIFS('ZASOBY N'!$B511:$B$525,'ZASOBY N'!$B511,'ZASOBY N'!$C511:'ZASOBY N'!$C$525,'ZASOBY N'!$C511,'ZASOBY N'!$D511:'ZASOBY N'!$D$525,'ZASOBY N'!$D511,'ZASOBY N'!$H511:'ZASOBY N'!$H$525,'ZASOBY N'!$H511 )</f>
        <v>0</v>
      </c>
      <c r="CH512" s="410">
        <f>COUNTIFS('ZASOBY N'!$B$10:$B511,'ZASOBY N'!$B511,'ZASOBY N'!$C$10:'ZASOBY N'!$C511,'ZASOBY N'!$C511,'ZASOBY N'!$D$10:'ZASOBY N'!$D511,'ZASOBY N'!$D511,'ZASOBY N'!$H$10:'ZASOBY N'!$H511,'ZASOBY N'!$H511 )</f>
        <v>0</v>
      </c>
      <c r="CI512" s="411">
        <f t="shared" si="175"/>
        <v>0</v>
      </c>
      <c r="CJ512" s="412">
        <f t="shared" si="176"/>
        <v>0</v>
      </c>
      <c r="CL512" s="414" t="str">
        <f>IF(AND(CN512=1,CO512=1,SUMIF($C512:$C$525,$C512,$AG512:$AG$525)=$AG512),$AG512,IF($CQ512&gt;0,$CQ512,IF(AND(COUNTIF($C$11:$C511,$C512)&gt;=1,COUNTIF($D511:$D511,$D512)&gt;=1),"",IF(AND(SUMIF($C512:$C$525,$C512,$AG512:$AG$525)&gt;$AG512,SUMIF($D512:$D$525,$D512,$AG512:$AG$525)&gt;$AG512),_xlfn.AGGREGATE(14,4,$CP$11:$CP$31*($C$11:$C$31=$C512),1),""))))</f>
        <v/>
      </c>
      <c r="CN512" s="409">
        <f>COUNTIFS('ZASOBY N'!$B511:$B$525,'ZASOBY N'!$B511,'ZASOBY N'!$C511:'ZASOBY N'!$C$525,'ZASOBY N'!$C511,'ZASOBY N'!$D511:'ZASOBY N'!$D$525,'ZASOBY N'!$D511,'ZASOBY N'!$H511:'ZASOBY N'!$H$525,'ZASOBY N'!$H511 )</f>
        <v>0</v>
      </c>
      <c r="CO512" s="410">
        <f>COUNTIFS('ZASOBY N'!$B$10:$B511,'ZASOBY N'!$B511,'ZASOBY N'!$C$10:'ZASOBY N'!$C511,'ZASOBY N'!$C511,'ZASOBY N'!$D$10:'ZASOBY N'!$D511,'ZASOBY N'!$D511,'ZASOBY N'!$H$10:'ZASOBY N'!$H511,'ZASOBY N'!$H511 )</f>
        <v>0</v>
      </c>
      <c r="CP512" s="411">
        <f t="shared" si="177"/>
        <v>0</v>
      </c>
      <c r="CQ512" s="412">
        <f t="shared" si="178"/>
        <v>0</v>
      </c>
      <c r="CS512" s="414" t="str">
        <f>IF(AND(CU512=1,CV512=1,SUMIF($C512:$C$525,$C512,$AF512:$AF$525)=$AF512),$AF512,IF($CX512&gt;0,$CX512,IF(AND(COUNTIF($C$11:$C511,$C512)&gt;=1,COUNTIF($D511:$D511,$D512)&gt;=1),"",IF(AND(SUMIF($C512:$C$525,$C512,$AF512:$AF$525)&gt;$AF512,SUMIF($D512:$D$525,$D512,$AF512:$AF$525)&gt;$AF512),_xlfn.AGGREGATE(14,4,$CW$11:$CW$31*($C$11:$C$31=$C512),1),""))))</f>
        <v/>
      </c>
      <c r="CU512" s="409">
        <f>COUNTIFS('ZASOBY N'!$B511:$B$525,'ZASOBY N'!$B511,'ZASOBY N'!$C511:'ZASOBY N'!$C$525,'ZASOBY N'!$C511,'ZASOBY N'!$D511:'ZASOBY N'!$D$525,'ZASOBY N'!$D511,'ZASOBY N'!$H511:'ZASOBY N'!$H$525,'ZASOBY N'!$H511 )</f>
        <v>0</v>
      </c>
      <c r="CV512" s="410">
        <f>COUNTIFS('ZASOBY N'!$B$10:$B511,'ZASOBY N'!$B511,'ZASOBY N'!$C$10:'ZASOBY N'!$C511,'ZASOBY N'!$C511,'ZASOBY N'!$D$10:'ZASOBY N'!$D511,'ZASOBY N'!$D511,'ZASOBY N'!$H$10:'ZASOBY N'!$H511,'ZASOBY N'!$H511 )</f>
        <v>0</v>
      </c>
      <c r="CW512" s="411">
        <f t="shared" si="179"/>
        <v>0</v>
      </c>
      <c r="CX512" s="412">
        <f t="shared" si="180"/>
        <v>0</v>
      </c>
      <c r="CZ512" s="414" t="str">
        <f>IF(AND(DB512=1,DC512=1,SUMIF($C512:$C$525,$C512,$AE512:$AE$525)=$AE512),$AE512,IF($DE512&gt;0,$DE512,IF(AND(COUNTIF($C$11:$C511,$C512)&gt;=1,COUNTIF($D511:$D511,$D512)&gt;=1),"",IF(AND(SUMIF($C512:$C$525,$C512,$AE512:$AE$525)&gt;$AE512,SUMIF($D512:$D$525,$D512,$AE512:$AE$525)&gt;$AE512),_xlfn.AGGREGATE(14,4,$DD$11:$DD$31*($C$11:$C$31=$C512),1),""))))</f>
        <v/>
      </c>
      <c r="DB512" s="409">
        <f>COUNTIFS('ZASOBY N'!$B511:$B$525,'ZASOBY N'!$B511,'ZASOBY N'!$C511:'ZASOBY N'!$C$525,'ZASOBY N'!$C511,'ZASOBY N'!$D511:'ZASOBY N'!$D$525,'ZASOBY N'!$D511,'ZASOBY N'!$H511:'ZASOBY N'!$H$525,'ZASOBY N'!$H511 )</f>
        <v>0</v>
      </c>
      <c r="DC512" s="410">
        <f>COUNTIFS('ZASOBY N'!$B$10:$B511,'ZASOBY N'!$B511,'ZASOBY N'!$C$10:'ZASOBY N'!$C511,'ZASOBY N'!$C511,'ZASOBY N'!$D$10:'ZASOBY N'!$D511,'ZASOBY N'!$D511,'ZASOBY N'!$H$10:'ZASOBY N'!$H511,'ZASOBY N'!$H511 )</f>
        <v>0</v>
      </c>
      <c r="DD512" s="411">
        <f t="shared" si="181"/>
        <v>0</v>
      </c>
      <c r="DE512" s="412">
        <f t="shared" si="182"/>
        <v>0</v>
      </c>
      <c r="DF512" s="399" t="str">
        <f>IF(AND(DI512=1,DJ512=1,SUMIF($C512:$C$525,$C512,$AD512:$AD$525)=$AD512),$AD512,IF($DL512&gt;0,$DL512,IF(B512="","",IF(AND(COUNTIF($C$11:$C511,$C512)&gt;=1,COUNTIF($D511:$D511,$D512)&gt;=1,COUNTIF($Z509:$Z511,$C512)=0),"",IF(AND(COUNTIF($C$11:$C511,$C512)&gt;=1,COUNTIF($D511:$D511,$D512)&gt;=1),"UJĘTO WYŻEJ",IF(AND(SUMIF($C512:$C$525,$C512,$AD512:$AD$525)&gt;$AD512,SUMIF($D512:$D$525,$D512,$AD512:$AD$525)&gt;$AD512),_xlfn.AGGREGATE(14,4,$DK$11:$DK$31*($C$11:$C$31=$C512),1),""))))))</f>
        <v/>
      </c>
      <c r="DG512" s="414" t="str">
        <f>IF(AND(DI512=1,DJ512=1,SUMIF($C512:$C$525,$C512,$AD512:$AD$525)=$AD512),$AD512,IF($DL512&gt;0,$DL512,IF(AND(COUNTIF($C$11:$C511,$C512)&gt;=1,COUNTIF($D511:$D511,$D512)&gt;=1),"",IF(AND(SUMIF($C512:$C$525,$C512,$AD512:$AD$525)&gt;$AD512,SUMIF($D512:$D$525,$D512,$AD512:$AD$525)&gt;$AD512),_xlfn.AGGREGATE(14,4,$DK$11:$DK$31*($C$11:$C$31=$C512),1),""))))</f>
        <v/>
      </c>
      <c r="DI512" s="409">
        <f>COUNTIFS('ZASOBY N'!$B511:$B$525,'ZASOBY N'!$B511,'ZASOBY N'!$C511:'ZASOBY N'!$C$525,'ZASOBY N'!$C511,'ZASOBY N'!$D511:'ZASOBY N'!$D$525,'ZASOBY N'!$D511,'ZASOBY N'!$H511:'ZASOBY N'!$H$525,'ZASOBY N'!$H511 )</f>
        <v>0</v>
      </c>
      <c r="DJ512" s="410">
        <f>COUNTIFS('ZASOBY N'!$B$10:$B511,'ZASOBY N'!$B511,'ZASOBY N'!$C$10:'ZASOBY N'!$C511,'ZASOBY N'!$C511,'ZASOBY N'!$D$10:'ZASOBY N'!$D511,'ZASOBY N'!$D511,'ZASOBY N'!$H$10:'ZASOBY N'!$H511,'ZASOBY N'!$H511 )</f>
        <v>0</v>
      </c>
      <c r="DK512" s="411">
        <f t="shared" si="183"/>
        <v>0</v>
      </c>
      <c r="DL512" s="412">
        <f t="shared" si="184"/>
        <v>0</v>
      </c>
    </row>
    <row r="513" spans="1:116" ht="16.2" customHeight="1" x14ac:dyDescent="0.3">
      <c r="A513" s="219"/>
      <c r="B513" s="152" t="str">
        <f>IF('ZASOBY N'!A512="","",'ZASOBY N'!A512)</f>
        <v/>
      </c>
      <c r="C513" s="462" t="str">
        <f>IF('ZASOBY N'!C512="","",'ZASOBY N'!C512)</f>
        <v/>
      </c>
      <c r="D513" s="137" t="str">
        <f>IF('ZASOBY N'!B512="","",'ZASOBY N'!B512)</f>
        <v/>
      </c>
      <c r="E513" s="138"/>
      <c r="F513" s="356" t="str">
        <f>IF('ZASOBY N'!D512="","",'ZASOBY N'!D512)</f>
        <v/>
      </c>
      <c r="G513" s="220" t="str">
        <f>IF('ZASOBY N'!G512="","",'ZASOBY N'!G512)</f>
        <v/>
      </c>
      <c r="H513" s="221" t="str">
        <f>IF('ZASOBY N'!F512="","",'ZASOBY N'!F512)</f>
        <v/>
      </c>
      <c r="I513" s="221" t="str">
        <f>IF('ZASOBY N'!G512="","",'ZASOBY N'!G512)</f>
        <v/>
      </c>
      <c r="J513" s="221" t="str">
        <f>IF('ZASOBY N'!H512="","",'ZASOBY N'!H512)</f>
        <v/>
      </c>
      <c r="K513" s="214">
        <v>0</v>
      </c>
      <c r="L513" s="214">
        <v>0</v>
      </c>
      <c r="M513" s="214">
        <v>0</v>
      </c>
      <c r="N513" s="222" t="str">
        <f>IF('ZASOBY N'!BD512="x","",IF(W513="","",'ZASOBY N'!E512))</f>
        <v/>
      </c>
      <c r="O513" s="223">
        <v>0</v>
      </c>
      <c r="P513" s="223">
        <v>0</v>
      </c>
      <c r="Q513" s="226" t="str">
        <f>IF($N513="","",'UPR BILANS N'!G513*'UPR BILANS N'!N513)</f>
        <v/>
      </c>
      <c r="R513" s="225" t="str">
        <f>IF($N513="","",'ZASOBY N'!O512)</f>
        <v/>
      </c>
      <c r="S513" s="225" t="str">
        <f>IF($N513="","",IF('ZASOBY N'!Q512="",0,'ZASOBY N'!Q512))</f>
        <v/>
      </c>
      <c r="T513" s="225" t="str">
        <f>IF($N513="","",'ZASOBY N'!V512)</f>
        <v/>
      </c>
      <c r="U513" s="225" t="str">
        <f>IF($N513="","",IF('ZASOBY N'!AG512="",0,'ZASOBY N'!AG512))</f>
        <v/>
      </c>
      <c r="V513" s="225" t="str">
        <f>IF($N513="","",IF(NN!P515="",0,NN!P515))</f>
        <v/>
      </c>
      <c r="W513" s="225" t="str">
        <f t="shared" si="189"/>
        <v/>
      </c>
      <c r="X513" s="226" t="str">
        <f t="shared" si="188"/>
        <v/>
      </c>
      <c r="Y513" s="225" t="str">
        <f>IF('ZASOBY N'!AU512="","",IF(C513&lt;&gt;C512,'ZASOBY N'!AU512,IF(D513&lt;&gt;D512,'ZASOBY N'!AU512,IF(F513&lt;&gt;F512,'ZASOBY N'!AU512,IF(G513&lt;&gt;G512,'ZASOBY N'!AU512,IF(J513&lt;&gt;J512,'ZASOBY N'!AU512,IF(NN!AC515="","",IF(AND(C512=C513,H512=H513,J512=J513,NN!AC515&gt;0),"",IF(AND(C513=C514,H513=DO511,NN!CW513&gt;0),'ZASOBY N'!AU512,'ZASOBY N'!AU512)))))))))</f>
        <v/>
      </c>
      <c r="Z513" s="225" t="str">
        <f t="shared" si="190"/>
        <v/>
      </c>
      <c r="AA513" s="227" t="str">
        <f t="shared" si="167"/>
        <v/>
      </c>
      <c r="AB513" s="400" t="str">
        <f t="shared" si="191"/>
        <v/>
      </c>
      <c r="AC513" s="228" t="str">
        <f t="shared" si="192"/>
        <v/>
      </c>
      <c r="AD513" s="222">
        <f>IF(B513="",0,IF(F513="",0,INDEX(POBRANIE_!$B$6:$F$101,MATCH('UPR BILANS N'!$F513,POBRANIE_!$A$6:$A$101,0),2)))</f>
        <v>0</v>
      </c>
      <c r="AE513" s="224">
        <f>IF(OR('ZASOBY N'!G512="",'ZASOBY N'!E512=""),0,IF(B513="",0,'ZASOBY N'!G512*'ZASOBY N'!E512))</f>
        <v>0</v>
      </c>
      <c r="AF513" s="225">
        <f>IF('ZASOBY N'!O512="",0,'ZASOBY N'!O512)</f>
        <v>0</v>
      </c>
      <c r="AG513" s="225">
        <f>IF('ZASOBY N'!Q512="",0,'ZASOBY N'!Q512)</f>
        <v>0</v>
      </c>
      <c r="AH513" s="225">
        <f>IF('ZASOBY N'!V512="",0,'ZASOBY N'!V512)</f>
        <v>0</v>
      </c>
      <c r="AI513" s="225">
        <f>IF('ZASOBY N'!AG512="",0,'ZASOBY N'!AG512)</f>
        <v>0</v>
      </c>
      <c r="AJ513" s="225">
        <f>IF(NN!P515="",0,IF(NN!P515="BRAK kol.7","BRAK BADAŃ",NN!P515))</f>
        <v>0</v>
      </c>
      <c r="AK513" s="225">
        <f>IF(NN!AC515="",0,IF(NN!AC515="BRAK kol.7","BRAK BADAŃ",NN!AC515))</f>
        <v>0</v>
      </c>
      <c r="BJ513" s="414" t="str">
        <f>IF(AND(BL513=1,BM513=1,SUMIF($C513:$C$525,$C513,$AK513:$AK$525)=$AK513),$AK513,IF($BO513&gt;0,$BO513,IF(AND(COUNTIF($C$11:$C512,$C513)&gt;=1,COUNTIF($D512:$D512,$D513)&gt;=1),"",IF(AND(SUMIF($C513:$C$525,$C513,$AK513:$AK$525)&gt;=$AK513,SUMIF($D513:$D$525,$D513,$AK513:$AK$525)&gt;=$AK513),SUMIF($C513:$C$525,$C513,$AK513:$AK$525),""))))</f>
        <v/>
      </c>
      <c r="BL513" s="409">
        <f>COUNTIFS('ZASOBY N'!$B512:$B$525,'ZASOBY N'!$B512,'ZASOBY N'!$C512:'ZASOBY N'!$C$525,'ZASOBY N'!$C512,'ZASOBY N'!$D512:'ZASOBY N'!$D$525,'ZASOBY N'!$D512,'ZASOBY N'!$H512:'ZASOBY N'!$H$525,'ZASOBY N'!$H512 )</f>
        <v>0</v>
      </c>
      <c r="BM513" s="410">
        <f>COUNTIFS('ZASOBY N'!$B$10:$B512,'ZASOBY N'!$B512,'ZASOBY N'!$C$10:'ZASOBY N'!$C512,'ZASOBY N'!$C512,'ZASOBY N'!$D$10:'ZASOBY N'!$D512,'ZASOBY N'!$D512,'ZASOBY N'!$H$10:'ZASOBY N'!$H512,'ZASOBY N'!$H512 )</f>
        <v>0</v>
      </c>
      <c r="BN513" s="411">
        <f t="shared" si="168"/>
        <v>0</v>
      </c>
      <c r="BO513" s="412">
        <f t="shared" si="169"/>
        <v>0</v>
      </c>
      <c r="BP513" s="94" t="str">
        <f t="shared" si="170"/>
        <v/>
      </c>
      <c r="BQ513" s="414" t="str">
        <f>IF(AND(BS513=1,BT513=1,SUMIF($C513:$C$525,$C513,$AJ513:$AJ$525)=$AJ513),$AJ513,IF($BV513&gt;0,$BV513,IF(AND(COUNTIF($C$11:$C512,$C513)&gt;=1,COUNTIF($D512:$D512,$D513)&gt;=1),"",IF(AND(SUMIF($C513:$C$525,$C513,$AJ513:$AJ$525)&gt;$AJ513,SUMIF($D513:$D$525,$D513,$AJ513:$AJ$525)&gt;$AJ513),SUMIF($C513:$C$525,$C513,$AJ513:$AJ$525),""))))</f>
        <v/>
      </c>
      <c r="BS513" s="409">
        <f>COUNTIFS('ZASOBY N'!$B512:$B$525,'ZASOBY N'!$B512,'ZASOBY N'!$C512:'ZASOBY N'!$C$525,'ZASOBY N'!$C512,'ZASOBY N'!$D512:'ZASOBY N'!$D$525,'ZASOBY N'!$D512,'ZASOBY N'!$H512:'ZASOBY N'!$H$525,'ZASOBY N'!$H512 )</f>
        <v>0</v>
      </c>
      <c r="BT513" s="410">
        <f>COUNTIFS('ZASOBY N'!$B$10:$B512,'ZASOBY N'!$B512,'ZASOBY N'!$C$10:'ZASOBY N'!$C512,'ZASOBY N'!$C512,'ZASOBY N'!$D$10:'ZASOBY N'!$D512,'ZASOBY N'!$D512,'ZASOBY N'!$H$10:'ZASOBY N'!$H512,'ZASOBY N'!$H512 )</f>
        <v>0</v>
      </c>
      <c r="BU513" s="411">
        <f t="shared" si="171"/>
        <v>0</v>
      </c>
      <c r="BV513" s="412">
        <f t="shared" si="172"/>
        <v>0</v>
      </c>
      <c r="BW513" s="94" t="s">
        <v>499</v>
      </c>
      <c r="BX513" s="414" t="str">
        <f>IF(AND(BZ513=1,CA513=1,SUMIF($C513:$C$525,$C513,$AI513:$AI$525)=$AI513),$AI513,IF($CC513&gt;0,$CC513,IF(AND(COUNTIF($C$11:$C512,$C513)&gt;=1,COUNTIF($D512:$D512,$D513)&gt;=1),"",IF(AND(SUMIF($C513:$C$525,$C513,$AI513:$AI$525)&gt;$AI513,SUMIF($D513:$D$525,$D513,$AI513:$AI$525)&gt;$IG513),_xlfn.AGGREGATE(14,4,$CB$11:$CB$31*($C$11:$C$31=$C513),1),""))))</f>
        <v/>
      </c>
      <c r="BZ513" s="409">
        <f>COUNTIFS('ZASOBY N'!$B512:$B$525,'ZASOBY N'!$B512,'ZASOBY N'!$C512:'ZASOBY N'!$C$525,'ZASOBY N'!$C512,'ZASOBY N'!$D512:'ZASOBY N'!$D$525,'ZASOBY N'!$D512,'ZASOBY N'!$H512:'ZASOBY N'!$H$525,'ZASOBY N'!$H512 )</f>
        <v>0</v>
      </c>
      <c r="CA513" s="410">
        <f>COUNTIFS('ZASOBY N'!$B$10:$B512,'ZASOBY N'!$B512,'ZASOBY N'!$C$10:'ZASOBY N'!$C512,'ZASOBY N'!$C512,'ZASOBY N'!$D$10:'ZASOBY N'!$D512,'ZASOBY N'!$D512,'ZASOBY N'!$H$10:'ZASOBY N'!$H512,'ZASOBY N'!$H512 )</f>
        <v>0</v>
      </c>
      <c r="CB513" s="411">
        <f t="shared" si="173"/>
        <v>0</v>
      </c>
      <c r="CC513" s="412">
        <f t="shared" si="174"/>
        <v>0</v>
      </c>
      <c r="CE513" s="414" t="str">
        <f>IF(AND(CG513=1,CH513=1,SUMIF($C513:$C$525,$C513,$AH513:$AH$525)=$AH513),$AH513,IF($CJ513&gt;0,$CJ513,IF(AND(COUNTIF($C$11:$C512,$C513)&gt;=1,COUNTIF($D512:$D512,$D513)&gt;=1),"",IF(AND(SUMIF($C513:$C$525,$C513,$AH513:$AH$525)&gt;$AH513,SUMIF($D513:$D$525,$D513,$AH513:$AH$525)&gt;$AH513),_xlfn.AGGREGATE(14,4,$CI$11:$CI$31*($C$11:$C$31=$C513),1),""))))</f>
        <v/>
      </c>
      <c r="CG513" s="409">
        <f>COUNTIFS('ZASOBY N'!$B512:$B$525,'ZASOBY N'!$B512,'ZASOBY N'!$C512:'ZASOBY N'!$C$525,'ZASOBY N'!$C512,'ZASOBY N'!$D512:'ZASOBY N'!$D$525,'ZASOBY N'!$D512,'ZASOBY N'!$H512:'ZASOBY N'!$H$525,'ZASOBY N'!$H512 )</f>
        <v>0</v>
      </c>
      <c r="CH513" s="410">
        <f>COUNTIFS('ZASOBY N'!$B$10:$B512,'ZASOBY N'!$B512,'ZASOBY N'!$C$10:'ZASOBY N'!$C512,'ZASOBY N'!$C512,'ZASOBY N'!$D$10:'ZASOBY N'!$D512,'ZASOBY N'!$D512,'ZASOBY N'!$H$10:'ZASOBY N'!$H512,'ZASOBY N'!$H512 )</f>
        <v>0</v>
      </c>
      <c r="CI513" s="411">
        <f t="shared" si="175"/>
        <v>0</v>
      </c>
      <c r="CJ513" s="412">
        <f t="shared" si="176"/>
        <v>0</v>
      </c>
      <c r="CL513" s="414" t="str">
        <f>IF(AND(CN513=1,CO513=1,SUMIF($C513:$C$525,$C513,$AG513:$AG$525)=$AG513),$AG513,IF($CQ513&gt;0,$CQ513,IF(AND(COUNTIF($C$11:$C512,$C513)&gt;=1,COUNTIF($D512:$D512,$D513)&gt;=1),"",IF(AND(SUMIF($C513:$C$525,$C513,$AG513:$AG$525)&gt;$AG513,SUMIF($D513:$D$525,$D513,$AG513:$AG$525)&gt;$AG513),_xlfn.AGGREGATE(14,4,$CP$11:$CP$31*($C$11:$C$31=$C513),1),""))))</f>
        <v/>
      </c>
      <c r="CN513" s="409">
        <f>COUNTIFS('ZASOBY N'!$B512:$B$525,'ZASOBY N'!$B512,'ZASOBY N'!$C512:'ZASOBY N'!$C$525,'ZASOBY N'!$C512,'ZASOBY N'!$D512:'ZASOBY N'!$D$525,'ZASOBY N'!$D512,'ZASOBY N'!$H512:'ZASOBY N'!$H$525,'ZASOBY N'!$H512 )</f>
        <v>0</v>
      </c>
      <c r="CO513" s="410">
        <f>COUNTIFS('ZASOBY N'!$B$10:$B512,'ZASOBY N'!$B512,'ZASOBY N'!$C$10:'ZASOBY N'!$C512,'ZASOBY N'!$C512,'ZASOBY N'!$D$10:'ZASOBY N'!$D512,'ZASOBY N'!$D512,'ZASOBY N'!$H$10:'ZASOBY N'!$H512,'ZASOBY N'!$H512 )</f>
        <v>0</v>
      </c>
      <c r="CP513" s="411">
        <f t="shared" si="177"/>
        <v>0</v>
      </c>
      <c r="CQ513" s="412">
        <f t="shared" si="178"/>
        <v>0</v>
      </c>
      <c r="CS513" s="414" t="str">
        <f>IF(AND(CU513=1,CV513=1,SUMIF($C513:$C$525,$C513,$AF513:$AF$525)=$AF513),$AF513,IF($CX513&gt;0,$CX513,IF(AND(COUNTIF($C$11:$C512,$C513)&gt;=1,COUNTIF($D512:$D512,$D513)&gt;=1),"",IF(AND(SUMIF($C513:$C$525,$C513,$AF513:$AF$525)&gt;$AF513,SUMIF($D513:$D$525,$D513,$AF513:$AF$525)&gt;$AF513),_xlfn.AGGREGATE(14,4,$CW$11:$CW$31*($C$11:$C$31=$C513),1),""))))</f>
        <v/>
      </c>
      <c r="CU513" s="409">
        <f>COUNTIFS('ZASOBY N'!$B512:$B$525,'ZASOBY N'!$B512,'ZASOBY N'!$C512:'ZASOBY N'!$C$525,'ZASOBY N'!$C512,'ZASOBY N'!$D512:'ZASOBY N'!$D$525,'ZASOBY N'!$D512,'ZASOBY N'!$H512:'ZASOBY N'!$H$525,'ZASOBY N'!$H512 )</f>
        <v>0</v>
      </c>
      <c r="CV513" s="410">
        <f>COUNTIFS('ZASOBY N'!$B$10:$B512,'ZASOBY N'!$B512,'ZASOBY N'!$C$10:'ZASOBY N'!$C512,'ZASOBY N'!$C512,'ZASOBY N'!$D$10:'ZASOBY N'!$D512,'ZASOBY N'!$D512,'ZASOBY N'!$H$10:'ZASOBY N'!$H512,'ZASOBY N'!$H512 )</f>
        <v>0</v>
      </c>
      <c r="CW513" s="411">
        <f t="shared" si="179"/>
        <v>0</v>
      </c>
      <c r="CX513" s="412">
        <f t="shared" si="180"/>
        <v>0</v>
      </c>
      <c r="CZ513" s="414" t="str">
        <f>IF(AND(DB513=1,DC513=1,SUMIF($C513:$C$525,$C513,$AE513:$AE$525)=$AE513),$AE513,IF($DE513&gt;0,$DE513,IF(AND(COUNTIF($C$11:$C512,$C513)&gt;=1,COUNTIF($D512:$D512,$D513)&gt;=1),"",IF(AND(SUMIF($C513:$C$525,$C513,$AE513:$AE$525)&gt;$AE513,SUMIF($D513:$D$525,$D513,$AE513:$AE$525)&gt;$AE513),_xlfn.AGGREGATE(14,4,$DD$11:$DD$31*($C$11:$C$31=$C513),1),""))))</f>
        <v/>
      </c>
      <c r="DB513" s="409">
        <f>COUNTIFS('ZASOBY N'!$B512:$B$525,'ZASOBY N'!$B512,'ZASOBY N'!$C512:'ZASOBY N'!$C$525,'ZASOBY N'!$C512,'ZASOBY N'!$D512:'ZASOBY N'!$D$525,'ZASOBY N'!$D512,'ZASOBY N'!$H512:'ZASOBY N'!$H$525,'ZASOBY N'!$H512 )</f>
        <v>0</v>
      </c>
      <c r="DC513" s="410">
        <f>COUNTIFS('ZASOBY N'!$B$10:$B512,'ZASOBY N'!$B512,'ZASOBY N'!$C$10:'ZASOBY N'!$C512,'ZASOBY N'!$C512,'ZASOBY N'!$D$10:'ZASOBY N'!$D512,'ZASOBY N'!$D512,'ZASOBY N'!$H$10:'ZASOBY N'!$H512,'ZASOBY N'!$H512 )</f>
        <v>0</v>
      </c>
      <c r="DD513" s="411">
        <f t="shared" si="181"/>
        <v>0</v>
      </c>
      <c r="DE513" s="412">
        <f t="shared" si="182"/>
        <v>0</v>
      </c>
      <c r="DF513" s="399" t="str">
        <f>IF(AND(DI513=1,DJ513=1,SUMIF($C513:$C$525,$C513,$AD513:$AD$525)=$AD513),$AD513,IF($DL513&gt;0,$DL513,IF(B513="","",IF(AND(COUNTIF($C$11:$C512,$C513)&gt;=1,COUNTIF($D512:$D512,$D513)&gt;=1,COUNTIF($Z510:$Z512,$C513)=0),"",IF(AND(COUNTIF($C$11:$C512,$C513)&gt;=1,COUNTIF($D512:$D512,$D513)&gt;=1),"UJĘTO WYŻEJ",IF(AND(SUMIF($C513:$C$525,$C513,$AD513:$AD$525)&gt;$AD513,SUMIF($D513:$D$525,$D513,$AD513:$AD$525)&gt;$AD513),_xlfn.AGGREGATE(14,4,$DK$11:$DK$31*($C$11:$C$31=$C513),1),""))))))</f>
        <v/>
      </c>
      <c r="DG513" s="414" t="str">
        <f>IF(AND(DI513=1,DJ513=1,SUMIF($C513:$C$525,$C513,$AD513:$AD$525)=$AD513),$AD513,IF($DL513&gt;0,$DL513,IF(AND(COUNTIF($C$11:$C512,$C513)&gt;=1,COUNTIF($D512:$D512,$D513)&gt;=1),"",IF(AND(SUMIF($C513:$C$525,$C513,$AD513:$AD$525)&gt;$AD513,SUMIF($D513:$D$525,$D513,$AD513:$AD$525)&gt;$AD513),_xlfn.AGGREGATE(14,4,$DK$11:$DK$31*($C$11:$C$31=$C513),1),""))))</f>
        <v/>
      </c>
      <c r="DI513" s="409">
        <f>COUNTIFS('ZASOBY N'!$B512:$B$525,'ZASOBY N'!$B512,'ZASOBY N'!$C512:'ZASOBY N'!$C$525,'ZASOBY N'!$C512,'ZASOBY N'!$D512:'ZASOBY N'!$D$525,'ZASOBY N'!$D512,'ZASOBY N'!$H512:'ZASOBY N'!$H$525,'ZASOBY N'!$H512 )</f>
        <v>0</v>
      </c>
      <c r="DJ513" s="410">
        <f>COUNTIFS('ZASOBY N'!$B$10:$B512,'ZASOBY N'!$B512,'ZASOBY N'!$C$10:'ZASOBY N'!$C512,'ZASOBY N'!$C512,'ZASOBY N'!$D$10:'ZASOBY N'!$D512,'ZASOBY N'!$D512,'ZASOBY N'!$H$10:'ZASOBY N'!$H512,'ZASOBY N'!$H512 )</f>
        <v>0</v>
      </c>
      <c r="DK513" s="411">
        <f t="shared" si="183"/>
        <v>0</v>
      </c>
      <c r="DL513" s="412">
        <f t="shared" si="184"/>
        <v>0</v>
      </c>
    </row>
    <row r="514" spans="1:116" ht="16.2" customHeight="1" x14ac:dyDescent="0.3">
      <c r="A514" s="219"/>
      <c r="B514" s="152" t="str">
        <f>IF('ZASOBY N'!A513="","",'ZASOBY N'!A513)</f>
        <v/>
      </c>
      <c r="C514" s="462" t="str">
        <f>IF('ZASOBY N'!C513="","",'ZASOBY N'!C513)</f>
        <v/>
      </c>
      <c r="D514" s="137" t="str">
        <f>IF('ZASOBY N'!B513="","",'ZASOBY N'!B513)</f>
        <v/>
      </c>
      <c r="E514" s="138"/>
      <c r="F514" s="356" t="str">
        <f>IF('ZASOBY N'!D513="","",'ZASOBY N'!D513)</f>
        <v/>
      </c>
      <c r="G514" s="220" t="str">
        <f>IF('ZASOBY N'!G513="","",'ZASOBY N'!G513)</f>
        <v/>
      </c>
      <c r="H514" s="221" t="str">
        <f>IF('ZASOBY N'!F513="","",'ZASOBY N'!F513)</f>
        <v/>
      </c>
      <c r="I514" s="221" t="str">
        <f>IF('ZASOBY N'!G513="","",'ZASOBY N'!G513)</f>
        <v/>
      </c>
      <c r="J514" s="221" t="str">
        <f>IF('ZASOBY N'!H513="","",'ZASOBY N'!H513)</f>
        <v/>
      </c>
      <c r="K514" s="214">
        <v>0</v>
      </c>
      <c r="L514" s="214">
        <v>0</v>
      </c>
      <c r="M514" s="214">
        <v>0</v>
      </c>
      <c r="N514" s="222" t="str">
        <f>IF('ZASOBY N'!BD513="x","",IF(W514="","",'ZASOBY N'!E513))</f>
        <v/>
      </c>
      <c r="O514" s="223">
        <v>0</v>
      </c>
      <c r="P514" s="223">
        <v>0</v>
      </c>
      <c r="Q514" s="226" t="str">
        <f>IF($N514="","",'UPR BILANS N'!G514*'UPR BILANS N'!N514)</f>
        <v/>
      </c>
      <c r="R514" s="225" t="str">
        <f>IF($N514="","",'ZASOBY N'!O513)</f>
        <v/>
      </c>
      <c r="S514" s="225" t="str">
        <f>IF($N514="","",IF('ZASOBY N'!Q513="",0,'ZASOBY N'!Q513))</f>
        <v/>
      </c>
      <c r="T514" s="225" t="str">
        <f>IF($N514="","",'ZASOBY N'!V513)</f>
        <v/>
      </c>
      <c r="U514" s="225" t="str">
        <f>IF($N514="","",IF('ZASOBY N'!AG513="",0,'ZASOBY N'!AG513))</f>
        <v/>
      </c>
      <c r="V514" s="225" t="str">
        <f>IF($N514="","",IF(NN!P516="",0,NN!P516))</f>
        <v/>
      </c>
      <c r="W514" s="225" t="str">
        <f t="shared" si="189"/>
        <v/>
      </c>
      <c r="X514" s="226" t="str">
        <f t="shared" si="188"/>
        <v/>
      </c>
      <c r="Y514" s="225" t="str">
        <f>IF('ZASOBY N'!AU513="","",IF(C514&lt;&gt;C513,'ZASOBY N'!AU513,IF(D514&lt;&gt;D513,'ZASOBY N'!AU513,IF(F514&lt;&gt;F513,'ZASOBY N'!AU513,IF(G514&lt;&gt;G513,'ZASOBY N'!AU513,IF(J514&lt;&gt;J513,'ZASOBY N'!AU513,IF(NN!AC516="","",IF(AND(C513=C514,H513=H514,J513=J514,NN!AC516&gt;0),"",IF(AND(C514=C515,H514=DO512,NN!CW514&gt;0),'ZASOBY N'!AU513,'ZASOBY N'!AU513)))))))))</f>
        <v/>
      </c>
      <c r="Z514" s="225" t="str">
        <f t="shared" si="190"/>
        <v/>
      </c>
      <c r="AA514" s="227" t="str">
        <f t="shared" si="167"/>
        <v/>
      </c>
      <c r="AB514" s="400" t="str">
        <f t="shared" si="191"/>
        <v/>
      </c>
      <c r="AC514" s="228" t="str">
        <f t="shared" si="192"/>
        <v/>
      </c>
      <c r="AD514" s="222">
        <f>IF(B514="",0,IF(F514="",0,INDEX(POBRANIE_!$B$6:$F$101,MATCH('UPR BILANS N'!$F514,POBRANIE_!$A$6:$A$101,0),2)))</f>
        <v>0</v>
      </c>
      <c r="AE514" s="224">
        <f>IF(OR('ZASOBY N'!G513="",'ZASOBY N'!E513=""),0,IF(B514="",0,'ZASOBY N'!G513*'ZASOBY N'!E513))</f>
        <v>0</v>
      </c>
      <c r="AF514" s="225">
        <f>IF('ZASOBY N'!O513="",0,'ZASOBY N'!O513)</f>
        <v>0</v>
      </c>
      <c r="AG514" s="225">
        <f>IF('ZASOBY N'!Q513="",0,'ZASOBY N'!Q513)</f>
        <v>0</v>
      </c>
      <c r="AH514" s="225">
        <f>IF('ZASOBY N'!V513="",0,'ZASOBY N'!V513)</f>
        <v>0</v>
      </c>
      <c r="AI514" s="225">
        <f>IF('ZASOBY N'!AG513="",0,'ZASOBY N'!AG513)</f>
        <v>0</v>
      </c>
      <c r="AJ514" s="225">
        <f>IF(NN!P516="",0,IF(NN!P516="BRAK kol.7","BRAK BADAŃ",NN!P516))</f>
        <v>0</v>
      </c>
      <c r="AK514" s="225">
        <f>IF(NN!AC516="",0,IF(NN!AC516="BRAK kol.7","BRAK BADAŃ",NN!AC516))</f>
        <v>0</v>
      </c>
      <c r="BJ514" s="414" t="str">
        <f>IF(AND(BL514=1,BM514=1,SUMIF($C514:$C$525,$C514,$AK514:$AK$525)=$AK514),$AK514,IF($BO514&gt;0,$BO514,IF(AND(COUNTIF($C$11:$C513,$C514)&gt;=1,COUNTIF($D513:$D513,$D514)&gt;=1),"",IF(AND(SUMIF($C514:$C$525,$C514,$AK514:$AK$525)&gt;=$AK514,SUMIF($D514:$D$525,$D514,$AK514:$AK$525)&gt;=$AK514),SUMIF($C514:$C$525,$C514,$AK514:$AK$525),""))))</f>
        <v/>
      </c>
      <c r="BL514" s="409">
        <f>COUNTIFS('ZASOBY N'!$B513:$B$525,'ZASOBY N'!$B513,'ZASOBY N'!$C513:'ZASOBY N'!$C$525,'ZASOBY N'!$C513,'ZASOBY N'!$D513:'ZASOBY N'!$D$525,'ZASOBY N'!$D513,'ZASOBY N'!$H513:'ZASOBY N'!$H$525,'ZASOBY N'!$H513 )</f>
        <v>0</v>
      </c>
      <c r="BM514" s="410">
        <f>COUNTIFS('ZASOBY N'!$B$10:$B513,'ZASOBY N'!$B513,'ZASOBY N'!$C$10:'ZASOBY N'!$C513,'ZASOBY N'!$C513,'ZASOBY N'!$D$10:'ZASOBY N'!$D513,'ZASOBY N'!$D513,'ZASOBY N'!$H$10:'ZASOBY N'!$H513,'ZASOBY N'!$H513 )</f>
        <v>0</v>
      </c>
      <c r="BN514" s="411">
        <f t="shared" si="168"/>
        <v>0</v>
      </c>
      <c r="BO514" s="412">
        <f t="shared" si="169"/>
        <v>0</v>
      </c>
      <c r="BP514" s="94" t="str">
        <f t="shared" si="170"/>
        <v/>
      </c>
      <c r="BQ514" s="414" t="str">
        <f>IF(AND(BS514=1,BT514=1,SUMIF($C514:$C$525,$C514,$AJ514:$AJ$525)=$AJ514),$AJ514,IF($BV514&gt;0,$BV514,IF(AND(COUNTIF($C$11:$C513,$C514)&gt;=1,COUNTIF($D513:$D513,$D514)&gt;=1),"",IF(AND(SUMIF($C514:$C$525,$C514,$AJ514:$AJ$525)&gt;$AJ514,SUMIF($D514:$D$525,$D514,$AJ514:$AJ$525)&gt;$AJ514),SUMIF($C514:$C$525,$C514,$AJ514:$AJ$525),""))))</f>
        <v/>
      </c>
      <c r="BS514" s="409">
        <f>COUNTIFS('ZASOBY N'!$B513:$B$525,'ZASOBY N'!$B513,'ZASOBY N'!$C513:'ZASOBY N'!$C$525,'ZASOBY N'!$C513,'ZASOBY N'!$D513:'ZASOBY N'!$D$525,'ZASOBY N'!$D513,'ZASOBY N'!$H513:'ZASOBY N'!$H$525,'ZASOBY N'!$H513 )</f>
        <v>0</v>
      </c>
      <c r="BT514" s="410">
        <f>COUNTIFS('ZASOBY N'!$B$10:$B513,'ZASOBY N'!$B513,'ZASOBY N'!$C$10:'ZASOBY N'!$C513,'ZASOBY N'!$C513,'ZASOBY N'!$D$10:'ZASOBY N'!$D513,'ZASOBY N'!$D513,'ZASOBY N'!$H$10:'ZASOBY N'!$H513,'ZASOBY N'!$H513 )</f>
        <v>0</v>
      </c>
      <c r="BU514" s="411">
        <f t="shared" si="171"/>
        <v>0</v>
      </c>
      <c r="BV514" s="412">
        <f t="shared" si="172"/>
        <v>0</v>
      </c>
      <c r="BW514" s="94" t="s">
        <v>499</v>
      </c>
      <c r="BX514" s="414" t="str">
        <f>IF(AND(BZ514=1,CA514=1,SUMIF($C514:$C$525,$C514,$AI514:$AI$525)=$AI514),$AI514,IF($CC514&gt;0,$CC514,IF(AND(COUNTIF($C$11:$C513,$C514)&gt;=1,COUNTIF($D513:$D513,$D514)&gt;=1),"",IF(AND(SUMIF($C514:$C$525,$C514,$AI514:$AI$525)&gt;$AI514,SUMIF($D514:$D$525,$D514,$AI514:$AI$525)&gt;$IG514),_xlfn.AGGREGATE(14,4,$CB$11:$CB$31*($C$11:$C$31=$C514),1),""))))</f>
        <v/>
      </c>
      <c r="BZ514" s="409">
        <f>COUNTIFS('ZASOBY N'!$B513:$B$525,'ZASOBY N'!$B513,'ZASOBY N'!$C513:'ZASOBY N'!$C$525,'ZASOBY N'!$C513,'ZASOBY N'!$D513:'ZASOBY N'!$D$525,'ZASOBY N'!$D513,'ZASOBY N'!$H513:'ZASOBY N'!$H$525,'ZASOBY N'!$H513 )</f>
        <v>0</v>
      </c>
      <c r="CA514" s="410">
        <f>COUNTIFS('ZASOBY N'!$B$10:$B513,'ZASOBY N'!$B513,'ZASOBY N'!$C$10:'ZASOBY N'!$C513,'ZASOBY N'!$C513,'ZASOBY N'!$D$10:'ZASOBY N'!$D513,'ZASOBY N'!$D513,'ZASOBY N'!$H$10:'ZASOBY N'!$H513,'ZASOBY N'!$H513 )</f>
        <v>0</v>
      </c>
      <c r="CB514" s="411">
        <f t="shared" si="173"/>
        <v>0</v>
      </c>
      <c r="CC514" s="412">
        <f t="shared" si="174"/>
        <v>0</v>
      </c>
      <c r="CE514" s="414" t="str">
        <f>IF(AND(CG514=1,CH514=1,SUMIF($C514:$C$525,$C514,$AH514:$AH$525)=$AH514),$AH514,IF($CJ514&gt;0,$CJ514,IF(AND(COUNTIF($C$11:$C513,$C514)&gt;=1,COUNTIF($D513:$D513,$D514)&gt;=1),"",IF(AND(SUMIF($C514:$C$525,$C514,$AH514:$AH$525)&gt;$AH514,SUMIF($D514:$D$525,$D514,$AH514:$AH$525)&gt;$AH514),_xlfn.AGGREGATE(14,4,$CI$11:$CI$31*($C$11:$C$31=$C514),1),""))))</f>
        <v/>
      </c>
      <c r="CG514" s="409">
        <f>COUNTIFS('ZASOBY N'!$B513:$B$525,'ZASOBY N'!$B513,'ZASOBY N'!$C513:'ZASOBY N'!$C$525,'ZASOBY N'!$C513,'ZASOBY N'!$D513:'ZASOBY N'!$D$525,'ZASOBY N'!$D513,'ZASOBY N'!$H513:'ZASOBY N'!$H$525,'ZASOBY N'!$H513 )</f>
        <v>0</v>
      </c>
      <c r="CH514" s="410">
        <f>COUNTIFS('ZASOBY N'!$B$10:$B513,'ZASOBY N'!$B513,'ZASOBY N'!$C$10:'ZASOBY N'!$C513,'ZASOBY N'!$C513,'ZASOBY N'!$D$10:'ZASOBY N'!$D513,'ZASOBY N'!$D513,'ZASOBY N'!$H$10:'ZASOBY N'!$H513,'ZASOBY N'!$H513 )</f>
        <v>0</v>
      </c>
      <c r="CI514" s="411">
        <f t="shared" si="175"/>
        <v>0</v>
      </c>
      <c r="CJ514" s="412">
        <f t="shared" si="176"/>
        <v>0</v>
      </c>
      <c r="CL514" s="414" t="str">
        <f>IF(AND(CN514=1,CO514=1,SUMIF($C514:$C$525,$C514,$AG514:$AG$525)=$AG514),$AG514,IF($CQ514&gt;0,$CQ514,IF(AND(COUNTIF($C$11:$C513,$C514)&gt;=1,COUNTIF($D513:$D513,$D514)&gt;=1),"",IF(AND(SUMIF($C514:$C$525,$C514,$AG514:$AG$525)&gt;$AG514,SUMIF($D514:$D$525,$D514,$AG514:$AG$525)&gt;$AG514),_xlfn.AGGREGATE(14,4,$CP$11:$CP$31*($C$11:$C$31=$C514),1),""))))</f>
        <v/>
      </c>
      <c r="CN514" s="409">
        <f>COUNTIFS('ZASOBY N'!$B513:$B$525,'ZASOBY N'!$B513,'ZASOBY N'!$C513:'ZASOBY N'!$C$525,'ZASOBY N'!$C513,'ZASOBY N'!$D513:'ZASOBY N'!$D$525,'ZASOBY N'!$D513,'ZASOBY N'!$H513:'ZASOBY N'!$H$525,'ZASOBY N'!$H513 )</f>
        <v>0</v>
      </c>
      <c r="CO514" s="410">
        <f>COUNTIFS('ZASOBY N'!$B$10:$B513,'ZASOBY N'!$B513,'ZASOBY N'!$C$10:'ZASOBY N'!$C513,'ZASOBY N'!$C513,'ZASOBY N'!$D$10:'ZASOBY N'!$D513,'ZASOBY N'!$D513,'ZASOBY N'!$H$10:'ZASOBY N'!$H513,'ZASOBY N'!$H513 )</f>
        <v>0</v>
      </c>
      <c r="CP514" s="411">
        <f t="shared" si="177"/>
        <v>0</v>
      </c>
      <c r="CQ514" s="412">
        <f t="shared" si="178"/>
        <v>0</v>
      </c>
      <c r="CS514" s="414" t="str">
        <f>IF(AND(CU514=1,CV514=1,SUMIF($C514:$C$525,$C514,$AF514:$AF$525)=$AF514),$AF514,IF($CX514&gt;0,$CX514,IF(AND(COUNTIF($C$11:$C513,$C514)&gt;=1,COUNTIF($D513:$D513,$D514)&gt;=1),"",IF(AND(SUMIF($C514:$C$525,$C514,$AF514:$AF$525)&gt;$AF514,SUMIF($D514:$D$525,$D514,$AF514:$AF$525)&gt;$AF514),_xlfn.AGGREGATE(14,4,$CW$11:$CW$31*($C$11:$C$31=$C514),1),""))))</f>
        <v/>
      </c>
      <c r="CU514" s="409">
        <f>COUNTIFS('ZASOBY N'!$B513:$B$525,'ZASOBY N'!$B513,'ZASOBY N'!$C513:'ZASOBY N'!$C$525,'ZASOBY N'!$C513,'ZASOBY N'!$D513:'ZASOBY N'!$D$525,'ZASOBY N'!$D513,'ZASOBY N'!$H513:'ZASOBY N'!$H$525,'ZASOBY N'!$H513 )</f>
        <v>0</v>
      </c>
      <c r="CV514" s="410">
        <f>COUNTIFS('ZASOBY N'!$B$10:$B513,'ZASOBY N'!$B513,'ZASOBY N'!$C$10:'ZASOBY N'!$C513,'ZASOBY N'!$C513,'ZASOBY N'!$D$10:'ZASOBY N'!$D513,'ZASOBY N'!$D513,'ZASOBY N'!$H$10:'ZASOBY N'!$H513,'ZASOBY N'!$H513 )</f>
        <v>0</v>
      </c>
      <c r="CW514" s="411">
        <f t="shared" si="179"/>
        <v>0</v>
      </c>
      <c r="CX514" s="412">
        <f t="shared" si="180"/>
        <v>0</v>
      </c>
      <c r="CZ514" s="414" t="str">
        <f>IF(AND(DB514=1,DC514=1,SUMIF($C514:$C$525,$C514,$AE514:$AE$525)=$AE514),$AE514,IF($DE514&gt;0,$DE514,IF(AND(COUNTIF($C$11:$C513,$C514)&gt;=1,COUNTIF($D513:$D513,$D514)&gt;=1),"",IF(AND(SUMIF($C514:$C$525,$C514,$AE514:$AE$525)&gt;$AE514,SUMIF($D514:$D$525,$D514,$AE514:$AE$525)&gt;$AE514),_xlfn.AGGREGATE(14,4,$DD$11:$DD$31*($C$11:$C$31=$C514),1),""))))</f>
        <v/>
      </c>
      <c r="DB514" s="409">
        <f>COUNTIFS('ZASOBY N'!$B513:$B$525,'ZASOBY N'!$B513,'ZASOBY N'!$C513:'ZASOBY N'!$C$525,'ZASOBY N'!$C513,'ZASOBY N'!$D513:'ZASOBY N'!$D$525,'ZASOBY N'!$D513,'ZASOBY N'!$H513:'ZASOBY N'!$H$525,'ZASOBY N'!$H513 )</f>
        <v>0</v>
      </c>
      <c r="DC514" s="410">
        <f>COUNTIFS('ZASOBY N'!$B$10:$B513,'ZASOBY N'!$B513,'ZASOBY N'!$C$10:'ZASOBY N'!$C513,'ZASOBY N'!$C513,'ZASOBY N'!$D$10:'ZASOBY N'!$D513,'ZASOBY N'!$D513,'ZASOBY N'!$H$10:'ZASOBY N'!$H513,'ZASOBY N'!$H513 )</f>
        <v>0</v>
      </c>
      <c r="DD514" s="411">
        <f t="shared" si="181"/>
        <v>0</v>
      </c>
      <c r="DE514" s="412">
        <f t="shared" si="182"/>
        <v>0</v>
      </c>
      <c r="DF514" s="399" t="str">
        <f>IF(AND(DI514=1,DJ514=1,SUMIF($C514:$C$525,$C514,$AD514:$AD$525)=$AD514),$AD514,IF($DL514&gt;0,$DL514,IF(B514="","",IF(AND(COUNTIF($C$11:$C513,$C514)&gt;=1,COUNTIF($D513:$D513,$D514)&gt;=1,COUNTIF($Z511:$Z513,$C514)=0),"",IF(AND(COUNTIF($C$11:$C513,$C514)&gt;=1,COUNTIF($D513:$D513,$D514)&gt;=1),"UJĘTO WYŻEJ",IF(AND(SUMIF($C514:$C$525,$C514,$AD514:$AD$525)&gt;$AD514,SUMIF($D514:$D$525,$D514,$AD514:$AD$525)&gt;$AD514),_xlfn.AGGREGATE(14,4,$DK$11:$DK$31*($C$11:$C$31=$C514),1),""))))))</f>
        <v/>
      </c>
      <c r="DG514" s="414" t="str">
        <f>IF(AND(DI514=1,DJ514=1,SUMIF($C514:$C$525,$C514,$AD514:$AD$525)=$AD514),$AD514,IF($DL514&gt;0,$DL514,IF(AND(COUNTIF($C$11:$C513,$C514)&gt;=1,COUNTIF($D513:$D513,$D514)&gt;=1),"",IF(AND(SUMIF($C514:$C$525,$C514,$AD514:$AD$525)&gt;$AD514,SUMIF($D514:$D$525,$D514,$AD514:$AD$525)&gt;$AD514),_xlfn.AGGREGATE(14,4,$DK$11:$DK$31*($C$11:$C$31=$C514),1),""))))</f>
        <v/>
      </c>
      <c r="DI514" s="409">
        <f>COUNTIFS('ZASOBY N'!$B513:$B$525,'ZASOBY N'!$B513,'ZASOBY N'!$C513:'ZASOBY N'!$C$525,'ZASOBY N'!$C513,'ZASOBY N'!$D513:'ZASOBY N'!$D$525,'ZASOBY N'!$D513,'ZASOBY N'!$H513:'ZASOBY N'!$H$525,'ZASOBY N'!$H513 )</f>
        <v>0</v>
      </c>
      <c r="DJ514" s="410">
        <f>COUNTIFS('ZASOBY N'!$B$10:$B513,'ZASOBY N'!$B513,'ZASOBY N'!$C$10:'ZASOBY N'!$C513,'ZASOBY N'!$C513,'ZASOBY N'!$D$10:'ZASOBY N'!$D513,'ZASOBY N'!$D513,'ZASOBY N'!$H$10:'ZASOBY N'!$H513,'ZASOBY N'!$H513 )</f>
        <v>0</v>
      </c>
      <c r="DK514" s="411">
        <f t="shared" si="183"/>
        <v>0</v>
      </c>
      <c r="DL514" s="412">
        <f t="shared" si="184"/>
        <v>0</v>
      </c>
    </row>
    <row r="515" spans="1:116" ht="16.2" customHeight="1" x14ac:dyDescent="0.3">
      <c r="A515" s="219"/>
      <c r="B515" s="152" t="str">
        <f>IF('ZASOBY N'!A514="","",'ZASOBY N'!A514)</f>
        <v/>
      </c>
      <c r="C515" s="462" t="str">
        <f>IF('ZASOBY N'!C514="","",'ZASOBY N'!C514)</f>
        <v/>
      </c>
      <c r="D515" s="137" t="str">
        <f>IF('ZASOBY N'!B514="","",'ZASOBY N'!B514)</f>
        <v/>
      </c>
      <c r="E515" s="138"/>
      <c r="F515" s="356" t="str">
        <f>IF('ZASOBY N'!D514="","",'ZASOBY N'!D514)</f>
        <v/>
      </c>
      <c r="G515" s="220" t="str">
        <f>IF('ZASOBY N'!G514="","",'ZASOBY N'!G514)</f>
        <v/>
      </c>
      <c r="H515" s="221" t="str">
        <f>IF('ZASOBY N'!F514="","",'ZASOBY N'!F514)</f>
        <v/>
      </c>
      <c r="I515" s="221" t="str">
        <f>IF('ZASOBY N'!G514="","",'ZASOBY N'!G514)</f>
        <v/>
      </c>
      <c r="J515" s="221" t="str">
        <f>IF('ZASOBY N'!H514="","",'ZASOBY N'!H514)</f>
        <v/>
      </c>
      <c r="K515" s="214">
        <v>0</v>
      </c>
      <c r="L515" s="214">
        <v>0</v>
      </c>
      <c r="M515" s="214">
        <v>0</v>
      </c>
      <c r="N515" s="222" t="str">
        <f>IF('ZASOBY N'!BD514="x","",IF(W515="","",'ZASOBY N'!E514))</f>
        <v/>
      </c>
      <c r="O515" s="223">
        <v>0</v>
      </c>
      <c r="P515" s="223">
        <v>0</v>
      </c>
      <c r="Q515" s="226" t="str">
        <f>IF($N515="","",'UPR BILANS N'!G515*'UPR BILANS N'!N515)</f>
        <v/>
      </c>
      <c r="R515" s="225" t="str">
        <f>IF($N515="","",'ZASOBY N'!O514)</f>
        <v/>
      </c>
      <c r="S515" s="225" t="str">
        <f>IF($N515="","",IF('ZASOBY N'!Q514="",0,'ZASOBY N'!Q514))</f>
        <v/>
      </c>
      <c r="T515" s="225" t="str">
        <f>IF($N515="","",'ZASOBY N'!V514)</f>
        <v/>
      </c>
      <c r="U515" s="225" t="str">
        <f>IF($N515="","",IF('ZASOBY N'!AG514="",0,'ZASOBY N'!AG514))</f>
        <v/>
      </c>
      <c r="V515" s="225" t="str">
        <f>IF($N515="","",IF(NN!P517="",0,NN!P517))</f>
        <v/>
      </c>
      <c r="W515" s="225" t="str">
        <f t="shared" si="189"/>
        <v/>
      </c>
      <c r="X515" s="226" t="str">
        <f t="shared" si="188"/>
        <v/>
      </c>
      <c r="Y515" s="225" t="str">
        <f>IF('ZASOBY N'!AU514="","",IF(C515&lt;&gt;C514,'ZASOBY N'!AU514,IF(D515&lt;&gt;D514,'ZASOBY N'!AU514,IF(F515&lt;&gt;F514,'ZASOBY N'!AU514,IF(G515&lt;&gt;G514,'ZASOBY N'!AU514,IF(J515&lt;&gt;J514,'ZASOBY N'!AU514,IF(NN!AC517="","",IF(AND(C514=C515,H514=H515,J514=J515,NN!AC517&gt;0),"",IF(AND(C515=C516,H515=DO513,NN!CW515&gt;0),'ZASOBY N'!AU514,'ZASOBY N'!AU514)))))))))</f>
        <v/>
      </c>
      <c r="Z515" s="225" t="str">
        <f t="shared" si="190"/>
        <v/>
      </c>
      <c r="AA515" s="227" t="str">
        <f t="shared" si="167"/>
        <v/>
      </c>
      <c r="AB515" s="400" t="str">
        <f t="shared" si="191"/>
        <v/>
      </c>
      <c r="AC515" s="228" t="str">
        <f t="shared" si="192"/>
        <v/>
      </c>
      <c r="AD515" s="222">
        <f>IF(B515="",0,IF(F515="",0,INDEX(POBRANIE_!$B$6:$F$101,MATCH('UPR BILANS N'!$F515,POBRANIE_!$A$6:$A$101,0),2)))</f>
        <v>0</v>
      </c>
      <c r="AE515" s="224">
        <f>IF(OR('ZASOBY N'!G514="",'ZASOBY N'!E514=""),0,IF(B515="",0,'ZASOBY N'!G514*'ZASOBY N'!E514))</f>
        <v>0</v>
      </c>
      <c r="AF515" s="225">
        <f>IF('ZASOBY N'!O514="",0,'ZASOBY N'!O514)</f>
        <v>0</v>
      </c>
      <c r="AG515" s="225">
        <f>IF('ZASOBY N'!Q514="",0,'ZASOBY N'!Q514)</f>
        <v>0</v>
      </c>
      <c r="AH515" s="225">
        <f>IF('ZASOBY N'!V514="",0,'ZASOBY N'!V514)</f>
        <v>0</v>
      </c>
      <c r="AI515" s="225">
        <f>IF('ZASOBY N'!AG514="",0,'ZASOBY N'!AG514)</f>
        <v>0</v>
      </c>
      <c r="AJ515" s="225">
        <f>IF(NN!P517="",0,IF(NN!P517="BRAK kol.7","BRAK BADAŃ",NN!P517))</f>
        <v>0</v>
      </c>
      <c r="AK515" s="225">
        <f>IF(NN!AC517="",0,IF(NN!AC517="BRAK kol.7","BRAK BADAŃ",NN!AC517))</f>
        <v>0</v>
      </c>
      <c r="BJ515" s="414" t="str">
        <f>IF(AND(BL515=1,BM515=1,SUMIF($C515:$C$525,$C515,$AK515:$AK$525)=$AK515),$AK515,IF($BO515&gt;0,$BO515,IF(AND(COUNTIF($C$11:$C514,$C515)&gt;=1,COUNTIF($D514:$D514,$D515)&gt;=1),"",IF(AND(SUMIF($C515:$C$525,$C515,$AK515:$AK$525)&gt;=$AK515,SUMIF($D515:$D$525,$D515,$AK515:$AK$525)&gt;=$AK515),SUMIF($C515:$C$525,$C515,$AK515:$AK$525),""))))</f>
        <v/>
      </c>
      <c r="BL515" s="409">
        <f>COUNTIFS('ZASOBY N'!$B514:$B$525,'ZASOBY N'!$B514,'ZASOBY N'!$C514:'ZASOBY N'!$C$525,'ZASOBY N'!$C514,'ZASOBY N'!$D514:'ZASOBY N'!$D$525,'ZASOBY N'!$D514,'ZASOBY N'!$H514:'ZASOBY N'!$H$525,'ZASOBY N'!$H514 )</f>
        <v>0</v>
      </c>
      <c r="BM515" s="410">
        <f>COUNTIFS('ZASOBY N'!$B$10:$B514,'ZASOBY N'!$B514,'ZASOBY N'!$C$10:'ZASOBY N'!$C514,'ZASOBY N'!$C514,'ZASOBY N'!$D$10:'ZASOBY N'!$D514,'ZASOBY N'!$D514,'ZASOBY N'!$H$10:'ZASOBY N'!$H514,'ZASOBY N'!$H514 )</f>
        <v>0</v>
      </c>
      <c r="BN515" s="411">
        <f t="shared" si="168"/>
        <v>0</v>
      </c>
      <c r="BO515" s="412">
        <f t="shared" si="169"/>
        <v>0</v>
      </c>
      <c r="BP515" s="94" t="str">
        <f t="shared" si="170"/>
        <v/>
      </c>
      <c r="BQ515" s="414" t="str">
        <f>IF(AND(BS515=1,BT515=1,SUMIF($C515:$C$525,$C515,$AJ515:$AJ$525)=$AJ515),$AJ515,IF($BV515&gt;0,$BV515,IF(AND(COUNTIF($C$11:$C514,$C515)&gt;=1,COUNTIF($D514:$D514,$D515)&gt;=1),"",IF(AND(SUMIF($C515:$C$525,$C515,$AJ515:$AJ$525)&gt;$AJ515,SUMIF($D515:$D$525,$D515,$AJ515:$AJ$525)&gt;$AJ515),SUMIF($C515:$C$525,$C515,$AJ515:$AJ$525),""))))</f>
        <v/>
      </c>
      <c r="BS515" s="409">
        <f>COUNTIFS('ZASOBY N'!$B514:$B$525,'ZASOBY N'!$B514,'ZASOBY N'!$C514:'ZASOBY N'!$C$525,'ZASOBY N'!$C514,'ZASOBY N'!$D514:'ZASOBY N'!$D$525,'ZASOBY N'!$D514,'ZASOBY N'!$H514:'ZASOBY N'!$H$525,'ZASOBY N'!$H514 )</f>
        <v>0</v>
      </c>
      <c r="BT515" s="410">
        <f>COUNTIFS('ZASOBY N'!$B$10:$B514,'ZASOBY N'!$B514,'ZASOBY N'!$C$10:'ZASOBY N'!$C514,'ZASOBY N'!$C514,'ZASOBY N'!$D$10:'ZASOBY N'!$D514,'ZASOBY N'!$D514,'ZASOBY N'!$H$10:'ZASOBY N'!$H514,'ZASOBY N'!$H514 )</f>
        <v>0</v>
      </c>
      <c r="BU515" s="411">
        <f t="shared" si="171"/>
        <v>0</v>
      </c>
      <c r="BV515" s="412">
        <f t="shared" si="172"/>
        <v>0</v>
      </c>
      <c r="BW515" s="94" t="s">
        <v>499</v>
      </c>
      <c r="BX515" s="414" t="str">
        <f>IF(AND(BZ515=1,CA515=1,SUMIF($C515:$C$525,$C515,$AI515:$AI$525)=$AI515),$AI515,IF($CC515&gt;0,$CC515,IF(AND(COUNTIF($C$11:$C514,$C515)&gt;=1,COUNTIF($D514:$D514,$D515)&gt;=1),"",IF(AND(SUMIF($C515:$C$525,$C515,$AI515:$AI$525)&gt;$AI515,SUMIF($D515:$D$525,$D515,$AI515:$AI$525)&gt;$IG515),_xlfn.AGGREGATE(14,4,$CB$11:$CB$31*($C$11:$C$31=$C515),1),""))))</f>
        <v/>
      </c>
      <c r="BZ515" s="409">
        <f>COUNTIFS('ZASOBY N'!$B514:$B$525,'ZASOBY N'!$B514,'ZASOBY N'!$C514:'ZASOBY N'!$C$525,'ZASOBY N'!$C514,'ZASOBY N'!$D514:'ZASOBY N'!$D$525,'ZASOBY N'!$D514,'ZASOBY N'!$H514:'ZASOBY N'!$H$525,'ZASOBY N'!$H514 )</f>
        <v>0</v>
      </c>
      <c r="CA515" s="410">
        <f>COUNTIFS('ZASOBY N'!$B$10:$B514,'ZASOBY N'!$B514,'ZASOBY N'!$C$10:'ZASOBY N'!$C514,'ZASOBY N'!$C514,'ZASOBY N'!$D$10:'ZASOBY N'!$D514,'ZASOBY N'!$D514,'ZASOBY N'!$H$10:'ZASOBY N'!$H514,'ZASOBY N'!$H514 )</f>
        <v>0</v>
      </c>
      <c r="CB515" s="411">
        <f t="shared" si="173"/>
        <v>0</v>
      </c>
      <c r="CC515" s="412">
        <f t="shared" si="174"/>
        <v>0</v>
      </c>
      <c r="CE515" s="414" t="str">
        <f>IF(AND(CG515=1,CH515=1,SUMIF($C515:$C$525,$C515,$AH515:$AH$525)=$AH515),$AH515,IF($CJ515&gt;0,$CJ515,IF(AND(COUNTIF($C$11:$C514,$C515)&gt;=1,COUNTIF($D514:$D514,$D515)&gt;=1),"",IF(AND(SUMIF($C515:$C$525,$C515,$AH515:$AH$525)&gt;$AH515,SUMIF($D515:$D$525,$D515,$AH515:$AH$525)&gt;$AH515),_xlfn.AGGREGATE(14,4,$CI$11:$CI$31*($C$11:$C$31=$C515),1),""))))</f>
        <v/>
      </c>
      <c r="CG515" s="409">
        <f>COUNTIFS('ZASOBY N'!$B514:$B$525,'ZASOBY N'!$B514,'ZASOBY N'!$C514:'ZASOBY N'!$C$525,'ZASOBY N'!$C514,'ZASOBY N'!$D514:'ZASOBY N'!$D$525,'ZASOBY N'!$D514,'ZASOBY N'!$H514:'ZASOBY N'!$H$525,'ZASOBY N'!$H514 )</f>
        <v>0</v>
      </c>
      <c r="CH515" s="410">
        <f>COUNTIFS('ZASOBY N'!$B$10:$B514,'ZASOBY N'!$B514,'ZASOBY N'!$C$10:'ZASOBY N'!$C514,'ZASOBY N'!$C514,'ZASOBY N'!$D$10:'ZASOBY N'!$D514,'ZASOBY N'!$D514,'ZASOBY N'!$H$10:'ZASOBY N'!$H514,'ZASOBY N'!$H514 )</f>
        <v>0</v>
      </c>
      <c r="CI515" s="411">
        <f t="shared" si="175"/>
        <v>0</v>
      </c>
      <c r="CJ515" s="412">
        <f t="shared" si="176"/>
        <v>0</v>
      </c>
      <c r="CL515" s="414" t="str">
        <f>IF(AND(CN515=1,CO515=1,SUMIF($C515:$C$525,$C515,$AG515:$AG$525)=$AG515),$AG515,IF($CQ515&gt;0,$CQ515,IF(AND(COUNTIF($C$11:$C514,$C515)&gt;=1,COUNTIF($D514:$D514,$D515)&gt;=1),"",IF(AND(SUMIF($C515:$C$525,$C515,$AG515:$AG$525)&gt;$AG515,SUMIF($D515:$D$525,$D515,$AG515:$AG$525)&gt;$AG515),_xlfn.AGGREGATE(14,4,$CP$11:$CP$31*($C$11:$C$31=$C515),1),""))))</f>
        <v/>
      </c>
      <c r="CN515" s="409">
        <f>COUNTIFS('ZASOBY N'!$B514:$B$525,'ZASOBY N'!$B514,'ZASOBY N'!$C514:'ZASOBY N'!$C$525,'ZASOBY N'!$C514,'ZASOBY N'!$D514:'ZASOBY N'!$D$525,'ZASOBY N'!$D514,'ZASOBY N'!$H514:'ZASOBY N'!$H$525,'ZASOBY N'!$H514 )</f>
        <v>0</v>
      </c>
      <c r="CO515" s="410">
        <f>COUNTIFS('ZASOBY N'!$B$10:$B514,'ZASOBY N'!$B514,'ZASOBY N'!$C$10:'ZASOBY N'!$C514,'ZASOBY N'!$C514,'ZASOBY N'!$D$10:'ZASOBY N'!$D514,'ZASOBY N'!$D514,'ZASOBY N'!$H$10:'ZASOBY N'!$H514,'ZASOBY N'!$H514 )</f>
        <v>0</v>
      </c>
      <c r="CP515" s="411">
        <f t="shared" si="177"/>
        <v>0</v>
      </c>
      <c r="CQ515" s="412">
        <f t="shared" si="178"/>
        <v>0</v>
      </c>
      <c r="CS515" s="414" t="str">
        <f>IF(AND(CU515=1,CV515=1,SUMIF($C515:$C$525,$C515,$AF515:$AF$525)=$AF515),$AF515,IF($CX515&gt;0,$CX515,IF(AND(COUNTIF($C$11:$C514,$C515)&gt;=1,COUNTIF($D514:$D514,$D515)&gt;=1),"",IF(AND(SUMIF($C515:$C$525,$C515,$AF515:$AF$525)&gt;$AF515,SUMIF($D515:$D$525,$D515,$AF515:$AF$525)&gt;$AF515),_xlfn.AGGREGATE(14,4,$CW$11:$CW$31*($C$11:$C$31=$C515),1),""))))</f>
        <v/>
      </c>
      <c r="CU515" s="409">
        <f>COUNTIFS('ZASOBY N'!$B514:$B$525,'ZASOBY N'!$B514,'ZASOBY N'!$C514:'ZASOBY N'!$C$525,'ZASOBY N'!$C514,'ZASOBY N'!$D514:'ZASOBY N'!$D$525,'ZASOBY N'!$D514,'ZASOBY N'!$H514:'ZASOBY N'!$H$525,'ZASOBY N'!$H514 )</f>
        <v>0</v>
      </c>
      <c r="CV515" s="410">
        <f>COUNTIFS('ZASOBY N'!$B$10:$B514,'ZASOBY N'!$B514,'ZASOBY N'!$C$10:'ZASOBY N'!$C514,'ZASOBY N'!$C514,'ZASOBY N'!$D$10:'ZASOBY N'!$D514,'ZASOBY N'!$D514,'ZASOBY N'!$H$10:'ZASOBY N'!$H514,'ZASOBY N'!$H514 )</f>
        <v>0</v>
      </c>
      <c r="CW515" s="411">
        <f t="shared" si="179"/>
        <v>0</v>
      </c>
      <c r="CX515" s="412">
        <f t="shared" si="180"/>
        <v>0</v>
      </c>
      <c r="CZ515" s="414" t="str">
        <f>IF(AND(DB515=1,DC515=1,SUMIF($C515:$C$525,$C515,$AE515:$AE$525)=$AE515),$AE515,IF($DE515&gt;0,$DE515,IF(AND(COUNTIF($C$11:$C514,$C515)&gt;=1,COUNTIF($D514:$D514,$D515)&gt;=1),"",IF(AND(SUMIF($C515:$C$525,$C515,$AE515:$AE$525)&gt;$AE515,SUMIF($D515:$D$525,$D515,$AE515:$AE$525)&gt;$AE515),_xlfn.AGGREGATE(14,4,$DD$11:$DD$31*($C$11:$C$31=$C515),1),""))))</f>
        <v/>
      </c>
      <c r="DB515" s="409">
        <f>COUNTIFS('ZASOBY N'!$B514:$B$525,'ZASOBY N'!$B514,'ZASOBY N'!$C514:'ZASOBY N'!$C$525,'ZASOBY N'!$C514,'ZASOBY N'!$D514:'ZASOBY N'!$D$525,'ZASOBY N'!$D514,'ZASOBY N'!$H514:'ZASOBY N'!$H$525,'ZASOBY N'!$H514 )</f>
        <v>0</v>
      </c>
      <c r="DC515" s="410">
        <f>COUNTIFS('ZASOBY N'!$B$10:$B514,'ZASOBY N'!$B514,'ZASOBY N'!$C$10:'ZASOBY N'!$C514,'ZASOBY N'!$C514,'ZASOBY N'!$D$10:'ZASOBY N'!$D514,'ZASOBY N'!$D514,'ZASOBY N'!$H$10:'ZASOBY N'!$H514,'ZASOBY N'!$H514 )</f>
        <v>0</v>
      </c>
      <c r="DD515" s="411">
        <f t="shared" si="181"/>
        <v>0</v>
      </c>
      <c r="DE515" s="412">
        <f t="shared" si="182"/>
        <v>0</v>
      </c>
      <c r="DF515" s="399" t="str">
        <f>IF(AND(DI515=1,DJ515=1,SUMIF($C515:$C$525,$C515,$AD515:$AD$525)=$AD515),$AD515,IF($DL515&gt;0,$DL515,IF(B515="","",IF(AND(COUNTIF($C$11:$C514,$C515)&gt;=1,COUNTIF($D514:$D514,$D515)&gt;=1,COUNTIF($Z512:$Z514,$C515)=0),"",IF(AND(COUNTIF($C$11:$C514,$C515)&gt;=1,COUNTIF($D514:$D514,$D515)&gt;=1),"UJĘTO WYŻEJ",IF(AND(SUMIF($C515:$C$525,$C515,$AD515:$AD$525)&gt;$AD515,SUMIF($D515:$D$525,$D515,$AD515:$AD$525)&gt;$AD515),_xlfn.AGGREGATE(14,4,$DK$11:$DK$31*($C$11:$C$31=$C515),1),""))))))</f>
        <v/>
      </c>
      <c r="DG515" s="414" t="str">
        <f>IF(AND(DI515=1,DJ515=1,SUMIF($C515:$C$525,$C515,$AD515:$AD$525)=$AD515),$AD515,IF($DL515&gt;0,$DL515,IF(AND(COUNTIF($C$11:$C514,$C515)&gt;=1,COUNTIF($D514:$D514,$D515)&gt;=1),"",IF(AND(SUMIF($C515:$C$525,$C515,$AD515:$AD$525)&gt;$AD515,SUMIF($D515:$D$525,$D515,$AD515:$AD$525)&gt;$AD515),_xlfn.AGGREGATE(14,4,$DK$11:$DK$31*($C$11:$C$31=$C515),1),""))))</f>
        <v/>
      </c>
      <c r="DI515" s="409">
        <f>COUNTIFS('ZASOBY N'!$B514:$B$525,'ZASOBY N'!$B514,'ZASOBY N'!$C514:'ZASOBY N'!$C$525,'ZASOBY N'!$C514,'ZASOBY N'!$D514:'ZASOBY N'!$D$525,'ZASOBY N'!$D514,'ZASOBY N'!$H514:'ZASOBY N'!$H$525,'ZASOBY N'!$H514 )</f>
        <v>0</v>
      </c>
      <c r="DJ515" s="410">
        <f>COUNTIFS('ZASOBY N'!$B$10:$B514,'ZASOBY N'!$B514,'ZASOBY N'!$C$10:'ZASOBY N'!$C514,'ZASOBY N'!$C514,'ZASOBY N'!$D$10:'ZASOBY N'!$D514,'ZASOBY N'!$D514,'ZASOBY N'!$H$10:'ZASOBY N'!$H514,'ZASOBY N'!$H514 )</f>
        <v>0</v>
      </c>
      <c r="DK515" s="411">
        <f t="shared" si="183"/>
        <v>0</v>
      </c>
      <c r="DL515" s="412">
        <f t="shared" si="184"/>
        <v>0</v>
      </c>
    </row>
    <row r="516" spans="1:116" ht="16.2" customHeight="1" x14ac:dyDescent="0.3">
      <c r="A516" s="219"/>
      <c r="B516" s="152" t="str">
        <f>IF('ZASOBY N'!A515="","",'ZASOBY N'!A515)</f>
        <v/>
      </c>
      <c r="C516" s="462" t="str">
        <f>IF('ZASOBY N'!C515="","",'ZASOBY N'!C515)</f>
        <v/>
      </c>
      <c r="D516" s="137" t="str">
        <f>IF('ZASOBY N'!B515="","",'ZASOBY N'!B515)</f>
        <v/>
      </c>
      <c r="E516" s="138"/>
      <c r="F516" s="356" t="str">
        <f>IF('ZASOBY N'!D515="","",'ZASOBY N'!D515)</f>
        <v/>
      </c>
      <c r="G516" s="220" t="str">
        <f>IF('ZASOBY N'!G515="","",'ZASOBY N'!G515)</f>
        <v/>
      </c>
      <c r="H516" s="221" t="str">
        <f>IF('ZASOBY N'!F515="","",'ZASOBY N'!F515)</f>
        <v/>
      </c>
      <c r="I516" s="221" t="str">
        <f>IF('ZASOBY N'!G515="","",'ZASOBY N'!G515)</f>
        <v/>
      </c>
      <c r="J516" s="221" t="str">
        <f>IF('ZASOBY N'!H515="","",'ZASOBY N'!H515)</f>
        <v/>
      </c>
      <c r="K516" s="214">
        <v>0</v>
      </c>
      <c r="L516" s="214">
        <v>0</v>
      </c>
      <c r="M516" s="214">
        <v>0</v>
      </c>
      <c r="N516" s="222" t="str">
        <f>IF('ZASOBY N'!BD515="x","",IF(W516="","",'ZASOBY N'!E515))</f>
        <v/>
      </c>
      <c r="O516" s="223">
        <v>0</v>
      </c>
      <c r="P516" s="223">
        <v>0</v>
      </c>
      <c r="Q516" s="226" t="str">
        <f>IF($N516="","",'UPR BILANS N'!G516*'UPR BILANS N'!N516)</f>
        <v/>
      </c>
      <c r="R516" s="225" t="str">
        <f>IF($N516="","",'ZASOBY N'!O515)</f>
        <v/>
      </c>
      <c r="S516" s="225" t="str">
        <f>IF($N516="","",IF('ZASOBY N'!Q515="",0,'ZASOBY N'!Q515))</f>
        <v/>
      </c>
      <c r="T516" s="225" t="str">
        <f>IF($N516="","",'ZASOBY N'!V515)</f>
        <v/>
      </c>
      <c r="U516" s="225" t="str">
        <f>IF($N516="","",IF('ZASOBY N'!AG515="",0,'ZASOBY N'!AG515))</f>
        <v/>
      </c>
      <c r="V516" s="225" t="str">
        <f>IF($N516="","",IF(NN!P518="",0,NN!P518))</f>
        <v/>
      </c>
      <c r="W516" s="225" t="str">
        <f t="shared" si="189"/>
        <v/>
      </c>
      <c r="X516" s="226" t="str">
        <f t="shared" si="188"/>
        <v/>
      </c>
      <c r="Y516" s="225" t="str">
        <f>IF('ZASOBY N'!AU515="","",IF(C516&lt;&gt;C515,'ZASOBY N'!AU515,IF(D516&lt;&gt;D515,'ZASOBY N'!AU515,IF(F516&lt;&gt;F515,'ZASOBY N'!AU515,IF(G516&lt;&gt;G515,'ZASOBY N'!AU515,IF(J516&lt;&gt;J515,'ZASOBY N'!AU515,IF(NN!AC518="","",IF(AND(C515=C516,H515=H516,J515=J516,NN!AC518&gt;0),"",IF(AND(C516=C517,H516=DO514,NN!CW516&gt;0),'ZASOBY N'!AU515,'ZASOBY N'!AU515)))))))))</f>
        <v/>
      </c>
      <c r="Z516" s="225" t="str">
        <f t="shared" si="190"/>
        <v/>
      </c>
      <c r="AA516" s="227" t="str">
        <f t="shared" si="167"/>
        <v/>
      </c>
      <c r="AB516" s="400" t="str">
        <f t="shared" si="191"/>
        <v/>
      </c>
      <c r="AC516" s="228" t="str">
        <f t="shared" si="192"/>
        <v/>
      </c>
      <c r="AD516" s="222">
        <f>IF(B516="",0,IF(F516="",0,INDEX(POBRANIE_!$B$6:$F$101,MATCH('UPR BILANS N'!$F516,POBRANIE_!$A$6:$A$101,0),2)))</f>
        <v>0</v>
      </c>
      <c r="AE516" s="224">
        <f>IF(OR('ZASOBY N'!G515="",'ZASOBY N'!E515=""),0,IF(B516="",0,'ZASOBY N'!G515*'ZASOBY N'!E515))</f>
        <v>0</v>
      </c>
      <c r="AF516" s="225">
        <f>IF('ZASOBY N'!O515="",0,'ZASOBY N'!O515)</f>
        <v>0</v>
      </c>
      <c r="AG516" s="225">
        <f>IF('ZASOBY N'!Q515="",0,'ZASOBY N'!Q515)</f>
        <v>0</v>
      </c>
      <c r="AH516" s="225">
        <f>IF('ZASOBY N'!V515="",0,'ZASOBY N'!V515)</f>
        <v>0</v>
      </c>
      <c r="AI516" s="225">
        <f>IF('ZASOBY N'!AG515="",0,'ZASOBY N'!AG515)</f>
        <v>0</v>
      </c>
      <c r="AJ516" s="225">
        <f>IF(NN!P518="",0,IF(NN!P518="BRAK kol.7","BRAK BADAŃ",NN!P518))</f>
        <v>0</v>
      </c>
      <c r="AK516" s="225">
        <f>IF(NN!AC518="",0,IF(NN!AC518="BRAK kol.7","BRAK BADAŃ",NN!AC518))</f>
        <v>0</v>
      </c>
      <c r="BJ516" s="414" t="str">
        <f>IF(AND(BL516=1,BM516=1,SUMIF($C516:$C$525,$C516,$AK516:$AK$525)=$AK516),$AK516,IF($BO516&gt;0,$BO516,IF(AND(COUNTIF($C$11:$C515,$C516)&gt;=1,COUNTIF($D515:$D515,$D516)&gt;=1),"",IF(AND(SUMIF($C516:$C$525,$C516,$AK516:$AK$525)&gt;=$AK516,SUMIF($D516:$D$525,$D516,$AK516:$AK$525)&gt;=$AK516),SUMIF($C516:$C$525,$C516,$AK516:$AK$525),""))))</f>
        <v/>
      </c>
      <c r="BL516" s="409">
        <f>COUNTIFS('ZASOBY N'!$B515:$B$525,'ZASOBY N'!$B515,'ZASOBY N'!$C515:'ZASOBY N'!$C$525,'ZASOBY N'!$C515,'ZASOBY N'!$D515:'ZASOBY N'!$D$525,'ZASOBY N'!$D515,'ZASOBY N'!$H515:'ZASOBY N'!$H$525,'ZASOBY N'!$H515 )</f>
        <v>0</v>
      </c>
      <c r="BM516" s="410">
        <f>COUNTIFS('ZASOBY N'!$B$10:$B515,'ZASOBY N'!$B515,'ZASOBY N'!$C$10:'ZASOBY N'!$C515,'ZASOBY N'!$C515,'ZASOBY N'!$D$10:'ZASOBY N'!$D515,'ZASOBY N'!$D515,'ZASOBY N'!$H$10:'ZASOBY N'!$H515,'ZASOBY N'!$H515 )</f>
        <v>0</v>
      </c>
      <c r="BN516" s="411">
        <f t="shared" si="168"/>
        <v>0</v>
      </c>
      <c r="BO516" s="412">
        <f t="shared" si="169"/>
        <v>0</v>
      </c>
      <c r="BP516" s="94" t="str">
        <f t="shared" si="170"/>
        <v/>
      </c>
      <c r="BQ516" s="414" t="str">
        <f>IF(AND(BS516=1,BT516=1,SUMIF($C516:$C$525,$C516,$AJ516:$AJ$525)=$AJ516),$AJ516,IF($BV516&gt;0,$BV516,IF(AND(COUNTIF($C$11:$C515,$C516)&gt;=1,COUNTIF($D515:$D515,$D516)&gt;=1),"",IF(AND(SUMIF($C516:$C$525,$C516,$AJ516:$AJ$525)&gt;$AJ516,SUMIF($D516:$D$525,$D516,$AJ516:$AJ$525)&gt;$AJ516),SUMIF($C516:$C$525,$C516,$AJ516:$AJ$525),""))))</f>
        <v/>
      </c>
      <c r="BS516" s="409">
        <f>COUNTIFS('ZASOBY N'!$B515:$B$525,'ZASOBY N'!$B515,'ZASOBY N'!$C515:'ZASOBY N'!$C$525,'ZASOBY N'!$C515,'ZASOBY N'!$D515:'ZASOBY N'!$D$525,'ZASOBY N'!$D515,'ZASOBY N'!$H515:'ZASOBY N'!$H$525,'ZASOBY N'!$H515 )</f>
        <v>0</v>
      </c>
      <c r="BT516" s="410">
        <f>COUNTIFS('ZASOBY N'!$B$10:$B515,'ZASOBY N'!$B515,'ZASOBY N'!$C$10:'ZASOBY N'!$C515,'ZASOBY N'!$C515,'ZASOBY N'!$D$10:'ZASOBY N'!$D515,'ZASOBY N'!$D515,'ZASOBY N'!$H$10:'ZASOBY N'!$H515,'ZASOBY N'!$H515 )</f>
        <v>0</v>
      </c>
      <c r="BU516" s="411">
        <f t="shared" si="171"/>
        <v>0</v>
      </c>
      <c r="BV516" s="412">
        <f t="shared" si="172"/>
        <v>0</v>
      </c>
      <c r="BW516" s="94" t="s">
        <v>499</v>
      </c>
      <c r="BX516" s="414" t="str">
        <f>IF(AND(BZ516=1,CA516=1,SUMIF($C516:$C$525,$C516,$AI516:$AI$525)=$AI516),$AI516,IF($CC516&gt;0,$CC516,IF(AND(COUNTIF($C$11:$C515,$C516)&gt;=1,COUNTIF($D515:$D515,$D516)&gt;=1),"",IF(AND(SUMIF($C516:$C$525,$C516,$AI516:$AI$525)&gt;$AI516,SUMIF($D516:$D$525,$D516,$AI516:$AI$525)&gt;$IG516),_xlfn.AGGREGATE(14,4,$CB$11:$CB$31*($C$11:$C$31=$C516),1),""))))</f>
        <v/>
      </c>
      <c r="BZ516" s="409">
        <f>COUNTIFS('ZASOBY N'!$B515:$B$525,'ZASOBY N'!$B515,'ZASOBY N'!$C515:'ZASOBY N'!$C$525,'ZASOBY N'!$C515,'ZASOBY N'!$D515:'ZASOBY N'!$D$525,'ZASOBY N'!$D515,'ZASOBY N'!$H515:'ZASOBY N'!$H$525,'ZASOBY N'!$H515 )</f>
        <v>0</v>
      </c>
      <c r="CA516" s="410">
        <f>COUNTIFS('ZASOBY N'!$B$10:$B515,'ZASOBY N'!$B515,'ZASOBY N'!$C$10:'ZASOBY N'!$C515,'ZASOBY N'!$C515,'ZASOBY N'!$D$10:'ZASOBY N'!$D515,'ZASOBY N'!$D515,'ZASOBY N'!$H$10:'ZASOBY N'!$H515,'ZASOBY N'!$H515 )</f>
        <v>0</v>
      </c>
      <c r="CB516" s="411">
        <f t="shared" si="173"/>
        <v>0</v>
      </c>
      <c r="CC516" s="412">
        <f t="shared" si="174"/>
        <v>0</v>
      </c>
      <c r="CE516" s="414" t="str">
        <f>IF(AND(CG516=1,CH516=1,SUMIF($C516:$C$525,$C516,$AH516:$AH$525)=$AH516),$AH516,IF($CJ516&gt;0,$CJ516,IF(AND(COUNTIF($C$11:$C515,$C516)&gt;=1,COUNTIF($D515:$D515,$D516)&gt;=1),"",IF(AND(SUMIF($C516:$C$525,$C516,$AH516:$AH$525)&gt;$AH516,SUMIF($D516:$D$525,$D516,$AH516:$AH$525)&gt;$AH516),_xlfn.AGGREGATE(14,4,$CI$11:$CI$31*($C$11:$C$31=$C516),1),""))))</f>
        <v/>
      </c>
      <c r="CG516" s="409">
        <f>COUNTIFS('ZASOBY N'!$B515:$B$525,'ZASOBY N'!$B515,'ZASOBY N'!$C515:'ZASOBY N'!$C$525,'ZASOBY N'!$C515,'ZASOBY N'!$D515:'ZASOBY N'!$D$525,'ZASOBY N'!$D515,'ZASOBY N'!$H515:'ZASOBY N'!$H$525,'ZASOBY N'!$H515 )</f>
        <v>0</v>
      </c>
      <c r="CH516" s="410">
        <f>COUNTIFS('ZASOBY N'!$B$10:$B515,'ZASOBY N'!$B515,'ZASOBY N'!$C$10:'ZASOBY N'!$C515,'ZASOBY N'!$C515,'ZASOBY N'!$D$10:'ZASOBY N'!$D515,'ZASOBY N'!$D515,'ZASOBY N'!$H$10:'ZASOBY N'!$H515,'ZASOBY N'!$H515 )</f>
        <v>0</v>
      </c>
      <c r="CI516" s="411">
        <f t="shared" si="175"/>
        <v>0</v>
      </c>
      <c r="CJ516" s="412">
        <f t="shared" si="176"/>
        <v>0</v>
      </c>
      <c r="CL516" s="414" t="str">
        <f>IF(AND(CN516=1,CO516=1,SUMIF($C516:$C$525,$C516,$AG516:$AG$525)=$AG516),$AG516,IF($CQ516&gt;0,$CQ516,IF(AND(COUNTIF($C$11:$C515,$C516)&gt;=1,COUNTIF($D515:$D515,$D516)&gt;=1),"",IF(AND(SUMIF($C516:$C$525,$C516,$AG516:$AG$525)&gt;$AG516,SUMIF($D516:$D$525,$D516,$AG516:$AG$525)&gt;$AG516),_xlfn.AGGREGATE(14,4,$CP$11:$CP$31*($C$11:$C$31=$C516),1),""))))</f>
        <v/>
      </c>
      <c r="CN516" s="409">
        <f>COUNTIFS('ZASOBY N'!$B515:$B$525,'ZASOBY N'!$B515,'ZASOBY N'!$C515:'ZASOBY N'!$C$525,'ZASOBY N'!$C515,'ZASOBY N'!$D515:'ZASOBY N'!$D$525,'ZASOBY N'!$D515,'ZASOBY N'!$H515:'ZASOBY N'!$H$525,'ZASOBY N'!$H515 )</f>
        <v>0</v>
      </c>
      <c r="CO516" s="410">
        <f>COUNTIFS('ZASOBY N'!$B$10:$B515,'ZASOBY N'!$B515,'ZASOBY N'!$C$10:'ZASOBY N'!$C515,'ZASOBY N'!$C515,'ZASOBY N'!$D$10:'ZASOBY N'!$D515,'ZASOBY N'!$D515,'ZASOBY N'!$H$10:'ZASOBY N'!$H515,'ZASOBY N'!$H515 )</f>
        <v>0</v>
      </c>
      <c r="CP516" s="411">
        <f t="shared" si="177"/>
        <v>0</v>
      </c>
      <c r="CQ516" s="412">
        <f t="shared" si="178"/>
        <v>0</v>
      </c>
      <c r="CS516" s="414" t="str">
        <f>IF(AND(CU516=1,CV516=1,SUMIF($C516:$C$525,$C516,$AF516:$AF$525)=$AF516),$AF516,IF($CX516&gt;0,$CX516,IF(AND(COUNTIF($C$11:$C515,$C516)&gt;=1,COUNTIF($D515:$D515,$D516)&gt;=1),"",IF(AND(SUMIF($C516:$C$525,$C516,$AF516:$AF$525)&gt;$AF516,SUMIF($D516:$D$525,$D516,$AF516:$AF$525)&gt;$AF516),_xlfn.AGGREGATE(14,4,$CW$11:$CW$31*($C$11:$C$31=$C516),1),""))))</f>
        <v/>
      </c>
      <c r="CU516" s="409">
        <f>COUNTIFS('ZASOBY N'!$B515:$B$525,'ZASOBY N'!$B515,'ZASOBY N'!$C515:'ZASOBY N'!$C$525,'ZASOBY N'!$C515,'ZASOBY N'!$D515:'ZASOBY N'!$D$525,'ZASOBY N'!$D515,'ZASOBY N'!$H515:'ZASOBY N'!$H$525,'ZASOBY N'!$H515 )</f>
        <v>0</v>
      </c>
      <c r="CV516" s="410">
        <f>COUNTIFS('ZASOBY N'!$B$10:$B515,'ZASOBY N'!$B515,'ZASOBY N'!$C$10:'ZASOBY N'!$C515,'ZASOBY N'!$C515,'ZASOBY N'!$D$10:'ZASOBY N'!$D515,'ZASOBY N'!$D515,'ZASOBY N'!$H$10:'ZASOBY N'!$H515,'ZASOBY N'!$H515 )</f>
        <v>0</v>
      </c>
      <c r="CW516" s="411">
        <f t="shared" si="179"/>
        <v>0</v>
      </c>
      <c r="CX516" s="412">
        <f t="shared" si="180"/>
        <v>0</v>
      </c>
      <c r="CZ516" s="414" t="str">
        <f>IF(AND(DB516=1,DC516=1,SUMIF($C516:$C$525,$C516,$AE516:$AE$525)=$AE516),$AE516,IF($DE516&gt;0,$DE516,IF(AND(COUNTIF($C$11:$C515,$C516)&gt;=1,COUNTIF($D515:$D515,$D516)&gt;=1),"",IF(AND(SUMIF($C516:$C$525,$C516,$AE516:$AE$525)&gt;$AE516,SUMIF($D516:$D$525,$D516,$AE516:$AE$525)&gt;$AE516),_xlfn.AGGREGATE(14,4,$DD$11:$DD$31*($C$11:$C$31=$C516),1),""))))</f>
        <v/>
      </c>
      <c r="DB516" s="409">
        <f>COUNTIFS('ZASOBY N'!$B515:$B$525,'ZASOBY N'!$B515,'ZASOBY N'!$C515:'ZASOBY N'!$C$525,'ZASOBY N'!$C515,'ZASOBY N'!$D515:'ZASOBY N'!$D$525,'ZASOBY N'!$D515,'ZASOBY N'!$H515:'ZASOBY N'!$H$525,'ZASOBY N'!$H515 )</f>
        <v>0</v>
      </c>
      <c r="DC516" s="410">
        <f>COUNTIFS('ZASOBY N'!$B$10:$B515,'ZASOBY N'!$B515,'ZASOBY N'!$C$10:'ZASOBY N'!$C515,'ZASOBY N'!$C515,'ZASOBY N'!$D$10:'ZASOBY N'!$D515,'ZASOBY N'!$D515,'ZASOBY N'!$H$10:'ZASOBY N'!$H515,'ZASOBY N'!$H515 )</f>
        <v>0</v>
      </c>
      <c r="DD516" s="411">
        <f t="shared" si="181"/>
        <v>0</v>
      </c>
      <c r="DE516" s="412">
        <f t="shared" si="182"/>
        <v>0</v>
      </c>
      <c r="DF516" s="399" t="str">
        <f>IF(AND(DI516=1,DJ516=1,SUMIF($C516:$C$525,$C516,$AD516:$AD$525)=$AD516),$AD516,IF($DL516&gt;0,$DL516,IF(B516="","",IF(AND(COUNTIF($C$11:$C515,$C516)&gt;=1,COUNTIF($D515:$D515,$D516)&gt;=1,COUNTIF($Z513:$Z515,$C516)=0),"",IF(AND(COUNTIF($C$11:$C515,$C516)&gt;=1,COUNTIF($D515:$D515,$D516)&gt;=1),"UJĘTO WYŻEJ",IF(AND(SUMIF($C516:$C$525,$C516,$AD516:$AD$525)&gt;$AD516,SUMIF($D516:$D$525,$D516,$AD516:$AD$525)&gt;$AD516),_xlfn.AGGREGATE(14,4,$DK$11:$DK$31*($C$11:$C$31=$C516),1),""))))))</f>
        <v/>
      </c>
      <c r="DG516" s="414" t="str">
        <f>IF(AND(DI516=1,DJ516=1,SUMIF($C516:$C$525,$C516,$AD516:$AD$525)=$AD516),$AD516,IF($DL516&gt;0,$DL516,IF(AND(COUNTIF($C$11:$C515,$C516)&gt;=1,COUNTIF($D515:$D515,$D516)&gt;=1),"",IF(AND(SUMIF($C516:$C$525,$C516,$AD516:$AD$525)&gt;$AD516,SUMIF($D516:$D$525,$D516,$AD516:$AD$525)&gt;$AD516),_xlfn.AGGREGATE(14,4,$DK$11:$DK$31*($C$11:$C$31=$C516),1),""))))</f>
        <v/>
      </c>
      <c r="DI516" s="409">
        <f>COUNTIFS('ZASOBY N'!$B515:$B$525,'ZASOBY N'!$B515,'ZASOBY N'!$C515:'ZASOBY N'!$C$525,'ZASOBY N'!$C515,'ZASOBY N'!$D515:'ZASOBY N'!$D$525,'ZASOBY N'!$D515,'ZASOBY N'!$H515:'ZASOBY N'!$H$525,'ZASOBY N'!$H515 )</f>
        <v>0</v>
      </c>
      <c r="DJ516" s="410">
        <f>COUNTIFS('ZASOBY N'!$B$10:$B515,'ZASOBY N'!$B515,'ZASOBY N'!$C$10:'ZASOBY N'!$C515,'ZASOBY N'!$C515,'ZASOBY N'!$D$10:'ZASOBY N'!$D515,'ZASOBY N'!$D515,'ZASOBY N'!$H$10:'ZASOBY N'!$H515,'ZASOBY N'!$H515 )</f>
        <v>0</v>
      </c>
      <c r="DK516" s="411">
        <f t="shared" si="183"/>
        <v>0</v>
      </c>
      <c r="DL516" s="412">
        <f t="shared" si="184"/>
        <v>0</v>
      </c>
    </row>
    <row r="517" spans="1:116" ht="16.2" customHeight="1" x14ac:dyDescent="0.3">
      <c r="A517" s="219"/>
      <c r="B517" s="152" t="str">
        <f>IF('ZASOBY N'!A516="","",'ZASOBY N'!A516)</f>
        <v/>
      </c>
      <c r="C517" s="462" t="str">
        <f>IF('ZASOBY N'!C516="","",'ZASOBY N'!C516)</f>
        <v/>
      </c>
      <c r="D517" s="137" t="str">
        <f>IF('ZASOBY N'!B516="","",'ZASOBY N'!B516)</f>
        <v/>
      </c>
      <c r="E517" s="138"/>
      <c r="F517" s="356" t="str">
        <f>IF('ZASOBY N'!D516="","",'ZASOBY N'!D516)</f>
        <v/>
      </c>
      <c r="G517" s="220" t="str">
        <f>IF('ZASOBY N'!G516="","",'ZASOBY N'!G516)</f>
        <v/>
      </c>
      <c r="H517" s="221" t="str">
        <f>IF('ZASOBY N'!F516="","",'ZASOBY N'!F516)</f>
        <v/>
      </c>
      <c r="I517" s="221" t="str">
        <f>IF('ZASOBY N'!G516="","",'ZASOBY N'!G516)</f>
        <v/>
      </c>
      <c r="J517" s="221" t="str">
        <f>IF('ZASOBY N'!H516="","",'ZASOBY N'!H516)</f>
        <v/>
      </c>
      <c r="K517" s="214">
        <v>0</v>
      </c>
      <c r="L517" s="214">
        <v>0</v>
      </c>
      <c r="M517" s="214">
        <v>0</v>
      </c>
      <c r="N517" s="222" t="str">
        <f>IF('ZASOBY N'!BD516="x","",IF(W517="","",'ZASOBY N'!E516))</f>
        <v/>
      </c>
      <c r="O517" s="223">
        <v>0</v>
      </c>
      <c r="P517" s="223">
        <v>0</v>
      </c>
      <c r="Q517" s="226" t="str">
        <f>IF($N517="","",'UPR BILANS N'!G517*'UPR BILANS N'!N517)</f>
        <v/>
      </c>
      <c r="R517" s="225" t="str">
        <f>IF($N517="","",'ZASOBY N'!O516)</f>
        <v/>
      </c>
      <c r="S517" s="225" t="str">
        <f>IF($N517="","",IF('ZASOBY N'!Q516="",0,'ZASOBY N'!Q516))</f>
        <v/>
      </c>
      <c r="T517" s="225" t="str">
        <f>IF($N517="","",'ZASOBY N'!V516)</f>
        <v/>
      </c>
      <c r="U517" s="225" t="str">
        <f>IF($N517="","",IF('ZASOBY N'!AG516="",0,'ZASOBY N'!AG516))</f>
        <v/>
      </c>
      <c r="V517" s="225" t="str">
        <f>IF($N517="","",IF(NN!P519="",0,NN!P519))</f>
        <v/>
      </c>
      <c r="W517" s="225" t="str">
        <f t="shared" si="189"/>
        <v/>
      </c>
      <c r="X517" s="226" t="str">
        <f t="shared" si="188"/>
        <v/>
      </c>
      <c r="Y517" s="225" t="str">
        <f>IF('ZASOBY N'!AU516="","",IF(C517&lt;&gt;C516,'ZASOBY N'!AU516,IF(D517&lt;&gt;D516,'ZASOBY N'!AU516,IF(F517&lt;&gt;F516,'ZASOBY N'!AU516,IF(G517&lt;&gt;G516,'ZASOBY N'!AU516,IF(J517&lt;&gt;J516,'ZASOBY N'!AU516,IF(NN!AC519="","",IF(AND(C516=C517,H516=H517,J516=J517,NN!AC519&gt;0),"",IF(AND(C517=C518,H517=DO515,NN!CW517&gt;0),'ZASOBY N'!AU516,'ZASOBY N'!AU516)))))))))</f>
        <v/>
      </c>
      <c r="Z517" s="225" t="str">
        <f t="shared" si="190"/>
        <v/>
      </c>
      <c r="AA517" s="227" t="str">
        <f t="shared" si="167"/>
        <v/>
      </c>
      <c r="AB517" s="400" t="str">
        <f t="shared" si="191"/>
        <v/>
      </c>
      <c r="AC517" s="228" t="str">
        <f t="shared" si="192"/>
        <v/>
      </c>
      <c r="AD517" s="222">
        <f>IF(B517="",0,IF(F517="",0,INDEX(POBRANIE_!$B$6:$F$101,MATCH('UPR BILANS N'!$F517,POBRANIE_!$A$6:$A$101,0),2)))</f>
        <v>0</v>
      </c>
      <c r="AE517" s="224">
        <f>IF(OR('ZASOBY N'!G516="",'ZASOBY N'!E516=""),0,IF(B517="",0,'ZASOBY N'!G516*'ZASOBY N'!E516))</f>
        <v>0</v>
      </c>
      <c r="AF517" s="225">
        <f>IF('ZASOBY N'!O516="",0,'ZASOBY N'!O516)</f>
        <v>0</v>
      </c>
      <c r="AG517" s="225">
        <f>IF('ZASOBY N'!Q516="",0,'ZASOBY N'!Q516)</f>
        <v>0</v>
      </c>
      <c r="AH517" s="225">
        <f>IF('ZASOBY N'!V516="",0,'ZASOBY N'!V516)</f>
        <v>0</v>
      </c>
      <c r="AI517" s="225">
        <f>IF('ZASOBY N'!AG516="",0,'ZASOBY N'!AG516)</f>
        <v>0</v>
      </c>
      <c r="AJ517" s="225">
        <f>IF(NN!P519="",0,IF(NN!P519="BRAK kol.7","BRAK BADAŃ",NN!P519))</f>
        <v>0</v>
      </c>
      <c r="AK517" s="225">
        <f>IF(NN!AC519="",0,IF(NN!AC519="BRAK kol.7","BRAK BADAŃ",NN!AC519))</f>
        <v>0</v>
      </c>
      <c r="BJ517" s="414" t="str">
        <f>IF(AND(BL517=1,BM517=1,SUMIF($C517:$C$525,$C517,$AK517:$AK$525)=$AK517),$AK517,IF($BO517&gt;0,$BO517,IF(AND(COUNTIF($C$11:$C516,$C517)&gt;=1,COUNTIF($D516:$D516,$D517)&gt;=1),"",IF(AND(SUMIF($C517:$C$525,$C517,$AK517:$AK$525)&gt;=$AK517,SUMIF($D517:$D$525,$D517,$AK517:$AK$525)&gt;=$AK517),SUMIF($C517:$C$525,$C517,$AK517:$AK$525),""))))</f>
        <v/>
      </c>
      <c r="BL517" s="409">
        <f>COUNTIFS('ZASOBY N'!$B516:$B$525,'ZASOBY N'!$B516,'ZASOBY N'!$C516:'ZASOBY N'!$C$525,'ZASOBY N'!$C516,'ZASOBY N'!$D516:'ZASOBY N'!$D$525,'ZASOBY N'!$D516,'ZASOBY N'!$H516:'ZASOBY N'!$H$525,'ZASOBY N'!$H516 )</f>
        <v>0</v>
      </c>
      <c r="BM517" s="410">
        <f>COUNTIFS('ZASOBY N'!$B$10:$B516,'ZASOBY N'!$B516,'ZASOBY N'!$C$10:'ZASOBY N'!$C516,'ZASOBY N'!$C516,'ZASOBY N'!$D$10:'ZASOBY N'!$D516,'ZASOBY N'!$D516,'ZASOBY N'!$H$10:'ZASOBY N'!$H516,'ZASOBY N'!$H516 )</f>
        <v>0</v>
      </c>
      <c r="BN517" s="411">
        <f t="shared" si="168"/>
        <v>0</v>
      </c>
      <c r="BO517" s="412">
        <f t="shared" si="169"/>
        <v>0</v>
      </c>
      <c r="BP517" s="94" t="str">
        <f t="shared" si="170"/>
        <v/>
      </c>
      <c r="BQ517" s="414" t="str">
        <f>IF(AND(BS517=1,BT517=1,SUMIF($C517:$C$525,$C517,$AJ517:$AJ$525)=$AJ517),$AJ517,IF($BV517&gt;0,$BV517,IF(AND(COUNTIF($C$11:$C516,$C517)&gt;=1,COUNTIF($D516:$D516,$D517)&gt;=1),"",IF(AND(SUMIF($C517:$C$525,$C517,$AJ517:$AJ$525)&gt;$AJ517,SUMIF($D517:$D$525,$D517,$AJ517:$AJ$525)&gt;$AJ517),SUMIF($C517:$C$525,$C517,$AJ517:$AJ$525),""))))</f>
        <v/>
      </c>
      <c r="BS517" s="409">
        <f>COUNTIFS('ZASOBY N'!$B516:$B$525,'ZASOBY N'!$B516,'ZASOBY N'!$C516:'ZASOBY N'!$C$525,'ZASOBY N'!$C516,'ZASOBY N'!$D516:'ZASOBY N'!$D$525,'ZASOBY N'!$D516,'ZASOBY N'!$H516:'ZASOBY N'!$H$525,'ZASOBY N'!$H516 )</f>
        <v>0</v>
      </c>
      <c r="BT517" s="410">
        <f>COUNTIFS('ZASOBY N'!$B$10:$B516,'ZASOBY N'!$B516,'ZASOBY N'!$C$10:'ZASOBY N'!$C516,'ZASOBY N'!$C516,'ZASOBY N'!$D$10:'ZASOBY N'!$D516,'ZASOBY N'!$D516,'ZASOBY N'!$H$10:'ZASOBY N'!$H516,'ZASOBY N'!$H516 )</f>
        <v>0</v>
      </c>
      <c r="BU517" s="411">
        <f t="shared" si="171"/>
        <v>0</v>
      </c>
      <c r="BV517" s="412">
        <f t="shared" si="172"/>
        <v>0</v>
      </c>
      <c r="BW517" s="94" t="s">
        <v>499</v>
      </c>
      <c r="BX517" s="414" t="str">
        <f>IF(AND(BZ517=1,CA517=1,SUMIF($C517:$C$525,$C517,$AI517:$AI$525)=$AI517),$AI517,IF($CC517&gt;0,$CC517,IF(AND(COUNTIF($C$11:$C516,$C517)&gt;=1,COUNTIF($D516:$D516,$D517)&gt;=1),"",IF(AND(SUMIF($C517:$C$525,$C517,$AI517:$AI$525)&gt;$AI517,SUMIF($D517:$D$525,$D517,$AI517:$AI$525)&gt;$IG517),_xlfn.AGGREGATE(14,4,$CB$11:$CB$31*($C$11:$C$31=$C517),1),""))))</f>
        <v/>
      </c>
      <c r="BZ517" s="409">
        <f>COUNTIFS('ZASOBY N'!$B516:$B$525,'ZASOBY N'!$B516,'ZASOBY N'!$C516:'ZASOBY N'!$C$525,'ZASOBY N'!$C516,'ZASOBY N'!$D516:'ZASOBY N'!$D$525,'ZASOBY N'!$D516,'ZASOBY N'!$H516:'ZASOBY N'!$H$525,'ZASOBY N'!$H516 )</f>
        <v>0</v>
      </c>
      <c r="CA517" s="410">
        <f>COUNTIFS('ZASOBY N'!$B$10:$B516,'ZASOBY N'!$B516,'ZASOBY N'!$C$10:'ZASOBY N'!$C516,'ZASOBY N'!$C516,'ZASOBY N'!$D$10:'ZASOBY N'!$D516,'ZASOBY N'!$D516,'ZASOBY N'!$H$10:'ZASOBY N'!$H516,'ZASOBY N'!$H516 )</f>
        <v>0</v>
      </c>
      <c r="CB517" s="411">
        <f t="shared" si="173"/>
        <v>0</v>
      </c>
      <c r="CC517" s="412">
        <f t="shared" si="174"/>
        <v>0</v>
      </c>
      <c r="CE517" s="414" t="str">
        <f>IF(AND(CG517=1,CH517=1,SUMIF($C517:$C$525,$C517,$AH517:$AH$525)=$AH517),$AH517,IF($CJ517&gt;0,$CJ517,IF(AND(COUNTIF($C$11:$C516,$C517)&gt;=1,COUNTIF($D516:$D516,$D517)&gt;=1),"",IF(AND(SUMIF($C517:$C$525,$C517,$AH517:$AH$525)&gt;$AH517,SUMIF($D517:$D$525,$D517,$AH517:$AH$525)&gt;$AH517),_xlfn.AGGREGATE(14,4,$CI$11:$CI$31*($C$11:$C$31=$C517),1),""))))</f>
        <v/>
      </c>
      <c r="CG517" s="409">
        <f>COUNTIFS('ZASOBY N'!$B516:$B$525,'ZASOBY N'!$B516,'ZASOBY N'!$C516:'ZASOBY N'!$C$525,'ZASOBY N'!$C516,'ZASOBY N'!$D516:'ZASOBY N'!$D$525,'ZASOBY N'!$D516,'ZASOBY N'!$H516:'ZASOBY N'!$H$525,'ZASOBY N'!$H516 )</f>
        <v>0</v>
      </c>
      <c r="CH517" s="410">
        <f>COUNTIFS('ZASOBY N'!$B$10:$B516,'ZASOBY N'!$B516,'ZASOBY N'!$C$10:'ZASOBY N'!$C516,'ZASOBY N'!$C516,'ZASOBY N'!$D$10:'ZASOBY N'!$D516,'ZASOBY N'!$D516,'ZASOBY N'!$H$10:'ZASOBY N'!$H516,'ZASOBY N'!$H516 )</f>
        <v>0</v>
      </c>
      <c r="CI517" s="411">
        <f t="shared" si="175"/>
        <v>0</v>
      </c>
      <c r="CJ517" s="412">
        <f t="shared" si="176"/>
        <v>0</v>
      </c>
      <c r="CL517" s="414" t="str">
        <f>IF(AND(CN517=1,CO517=1,SUMIF($C517:$C$525,$C517,$AG517:$AG$525)=$AG517),$AG517,IF($CQ517&gt;0,$CQ517,IF(AND(COUNTIF($C$11:$C516,$C517)&gt;=1,COUNTIF($D516:$D516,$D517)&gt;=1),"",IF(AND(SUMIF($C517:$C$525,$C517,$AG517:$AG$525)&gt;$AG517,SUMIF($D517:$D$525,$D517,$AG517:$AG$525)&gt;$AG517),_xlfn.AGGREGATE(14,4,$CP$11:$CP$31*($C$11:$C$31=$C517),1),""))))</f>
        <v/>
      </c>
      <c r="CN517" s="409">
        <f>COUNTIFS('ZASOBY N'!$B516:$B$525,'ZASOBY N'!$B516,'ZASOBY N'!$C516:'ZASOBY N'!$C$525,'ZASOBY N'!$C516,'ZASOBY N'!$D516:'ZASOBY N'!$D$525,'ZASOBY N'!$D516,'ZASOBY N'!$H516:'ZASOBY N'!$H$525,'ZASOBY N'!$H516 )</f>
        <v>0</v>
      </c>
      <c r="CO517" s="410">
        <f>COUNTIFS('ZASOBY N'!$B$10:$B516,'ZASOBY N'!$B516,'ZASOBY N'!$C$10:'ZASOBY N'!$C516,'ZASOBY N'!$C516,'ZASOBY N'!$D$10:'ZASOBY N'!$D516,'ZASOBY N'!$D516,'ZASOBY N'!$H$10:'ZASOBY N'!$H516,'ZASOBY N'!$H516 )</f>
        <v>0</v>
      </c>
      <c r="CP517" s="411">
        <f t="shared" si="177"/>
        <v>0</v>
      </c>
      <c r="CQ517" s="412">
        <f t="shared" si="178"/>
        <v>0</v>
      </c>
      <c r="CS517" s="414" t="str">
        <f>IF(AND(CU517=1,CV517=1,SUMIF($C517:$C$525,$C517,$AF517:$AF$525)=$AF517),$AF517,IF($CX517&gt;0,$CX517,IF(AND(COUNTIF($C$11:$C516,$C517)&gt;=1,COUNTIF($D516:$D516,$D517)&gt;=1),"",IF(AND(SUMIF($C517:$C$525,$C517,$AF517:$AF$525)&gt;$AF517,SUMIF($D517:$D$525,$D517,$AF517:$AF$525)&gt;$AF517),_xlfn.AGGREGATE(14,4,$CW$11:$CW$31*($C$11:$C$31=$C517),1),""))))</f>
        <v/>
      </c>
      <c r="CU517" s="409">
        <f>COUNTIFS('ZASOBY N'!$B516:$B$525,'ZASOBY N'!$B516,'ZASOBY N'!$C516:'ZASOBY N'!$C$525,'ZASOBY N'!$C516,'ZASOBY N'!$D516:'ZASOBY N'!$D$525,'ZASOBY N'!$D516,'ZASOBY N'!$H516:'ZASOBY N'!$H$525,'ZASOBY N'!$H516 )</f>
        <v>0</v>
      </c>
      <c r="CV517" s="410">
        <f>COUNTIFS('ZASOBY N'!$B$10:$B516,'ZASOBY N'!$B516,'ZASOBY N'!$C$10:'ZASOBY N'!$C516,'ZASOBY N'!$C516,'ZASOBY N'!$D$10:'ZASOBY N'!$D516,'ZASOBY N'!$D516,'ZASOBY N'!$H$10:'ZASOBY N'!$H516,'ZASOBY N'!$H516 )</f>
        <v>0</v>
      </c>
      <c r="CW517" s="411">
        <f t="shared" si="179"/>
        <v>0</v>
      </c>
      <c r="CX517" s="412">
        <f t="shared" si="180"/>
        <v>0</v>
      </c>
      <c r="CZ517" s="414" t="str">
        <f>IF(AND(DB517=1,DC517=1,SUMIF($C517:$C$525,$C517,$AE517:$AE$525)=$AE517),$AE517,IF($DE517&gt;0,$DE517,IF(AND(COUNTIF($C$11:$C516,$C517)&gt;=1,COUNTIF($D516:$D516,$D517)&gt;=1),"",IF(AND(SUMIF($C517:$C$525,$C517,$AE517:$AE$525)&gt;$AE517,SUMIF($D517:$D$525,$D517,$AE517:$AE$525)&gt;$AE517),_xlfn.AGGREGATE(14,4,$DD$11:$DD$31*($C$11:$C$31=$C517),1),""))))</f>
        <v/>
      </c>
      <c r="DB517" s="409">
        <f>COUNTIFS('ZASOBY N'!$B516:$B$525,'ZASOBY N'!$B516,'ZASOBY N'!$C516:'ZASOBY N'!$C$525,'ZASOBY N'!$C516,'ZASOBY N'!$D516:'ZASOBY N'!$D$525,'ZASOBY N'!$D516,'ZASOBY N'!$H516:'ZASOBY N'!$H$525,'ZASOBY N'!$H516 )</f>
        <v>0</v>
      </c>
      <c r="DC517" s="410">
        <f>COUNTIFS('ZASOBY N'!$B$10:$B516,'ZASOBY N'!$B516,'ZASOBY N'!$C$10:'ZASOBY N'!$C516,'ZASOBY N'!$C516,'ZASOBY N'!$D$10:'ZASOBY N'!$D516,'ZASOBY N'!$D516,'ZASOBY N'!$H$10:'ZASOBY N'!$H516,'ZASOBY N'!$H516 )</f>
        <v>0</v>
      </c>
      <c r="DD517" s="411">
        <f t="shared" si="181"/>
        <v>0</v>
      </c>
      <c r="DE517" s="412">
        <f t="shared" si="182"/>
        <v>0</v>
      </c>
      <c r="DF517" s="399" t="str">
        <f>IF(AND(DI517=1,DJ517=1,SUMIF($C517:$C$525,$C517,$AD517:$AD$525)=$AD517),$AD517,IF($DL517&gt;0,$DL517,IF(B517="","",IF(AND(COUNTIF($C$11:$C516,$C517)&gt;=1,COUNTIF($D516:$D516,$D517)&gt;=1,COUNTIF($Z514:$Z516,$C517)=0),"",IF(AND(COUNTIF($C$11:$C516,$C517)&gt;=1,COUNTIF($D516:$D516,$D517)&gt;=1),"UJĘTO WYŻEJ",IF(AND(SUMIF($C517:$C$525,$C517,$AD517:$AD$525)&gt;$AD517,SUMIF($D517:$D$525,$D517,$AD517:$AD$525)&gt;$AD517),_xlfn.AGGREGATE(14,4,$DK$11:$DK$31*($C$11:$C$31=$C517),1),""))))))</f>
        <v/>
      </c>
      <c r="DG517" s="414" t="str">
        <f>IF(AND(DI517=1,DJ517=1,SUMIF($C517:$C$525,$C517,$AD517:$AD$525)=$AD517),$AD517,IF($DL517&gt;0,$DL517,IF(AND(COUNTIF($C$11:$C516,$C517)&gt;=1,COUNTIF($D516:$D516,$D517)&gt;=1),"",IF(AND(SUMIF($C517:$C$525,$C517,$AD517:$AD$525)&gt;$AD517,SUMIF($D517:$D$525,$D517,$AD517:$AD$525)&gt;$AD517),_xlfn.AGGREGATE(14,4,$DK$11:$DK$31*($C$11:$C$31=$C517),1),""))))</f>
        <v/>
      </c>
      <c r="DI517" s="409">
        <f>COUNTIFS('ZASOBY N'!$B516:$B$525,'ZASOBY N'!$B516,'ZASOBY N'!$C516:'ZASOBY N'!$C$525,'ZASOBY N'!$C516,'ZASOBY N'!$D516:'ZASOBY N'!$D$525,'ZASOBY N'!$D516,'ZASOBY N'!$H516:'ZASOBY N'!$H$525,'ZASOBY N'!$H516 )</f>
        <v>0</v>
      </c>
      <c r="DJ517" s="410">
        <f>COUNTIFS('ZASOBY N'!$B$10:$B516,'ZASOBY N'!$B516,'ZASOBY N'!$C$10:'ZASOBY N'!$C516,'ZASOBY N'!$C516,'ZASOBY N'!$D$10:'ZASOBY N'!$D516,'ZASOBY N'!$D516,'ZASOBY N'!$H$10:'ZASOBY N'!$H516,'ZASOBY N'!$H516 )</f>
        <v>0</v>
      </c>
      <c r="DK517" s="411">
        <f t="shared" si="183"/>
        <v>0</v>
      </c>
      <c r="DL517" s="412">
        <f t="shared" si="184"/>
        <v>0</v>
      </c>
    </row>
    <row r="518" spans="1:116" ht="16.2" customHeight="1" x14ac:dyDescent="0.3">
      <c r="A518" s="219"/>
      <c r="B518" s="152" t="str">
        <f>IF('ZASOBY N'!A517="","",'ZASOBY N'!A517)</f>
        <v/>
      </c>
      <c r="C518" s="462" t="str">
        <f>IF('ZASOBY N'!C517="","",'ZASOBY N'!C517)</f>
        <v/>
      </c>
      <c r="D518" s="137" t="str">
        <f>IF('ZASOBY N'!B517="","",'ZASOBY N'!B517)</f>
        <v/>
      </c>
      <c r="E518" s="138"/>
      <c r="F518" s="356" t="str">
        <f>IF('ZASOBY N'!D517="","",'ZASOBY N'!D517)</f>
        <v/>
      </c>
      <c r="G518" s="220" t="str">
        <f>IF('ZASOBY N'!G517="","",'ZASOBY N'!G517)</f>
        <v/>
      </c>
      <c r="H518" s="221" t="str">
        <f>IF('ZASOBY N'!F517="","",'ZASOBY N'!F517)</f>
        <v/>
      </c>
      <c r="I518" s="221" t="str">
        <f>IF('ZASOBY N'!G517="","",'ZASOBY N'!G517)</f>
        <v/>
      </c>
      <c r="J518" s="221" t="str">
        <f>IF('ZASOBY N'!H517="","",'ZASOBY N'!H517)</f>
        <v/>
      </c>
      <c r="K518" s="214">
        <v>0</v>
      </c>
      <c r="L518" s="214">
        <v>0</v>
      </c>
      <c r="M518" s="214">
        <v>0</v>
      </c>
      <c r="N518" s="222" t="str">
        <f>IF('ZASOBY N'!BD517="x","",IF(W518="","",'ZASOBY N'!E517))</f>
        <v/>
      </c>
      <c r="O518" s="223">
        <v>0</v>
      </c>
      <c r="P518" s="223">
        <v>0</v>
      </c>
      <c r="Q518" s="226" t="str">
        <f>IF($N518="","",'UPR BILANS N'!G518*'UPR BILANS N'!N518)</f>
        <v/>
      </c>
      <c r="R518" s="225" t="str">
        <f>IF($N518="","",'ZASOBY N'!O517)</f>
        <v/>
      </c>
      <c r="S518" s="225" t="str">
        <f>IF($N518="","",IF('ZASOBY N'!Q517="",0,'ZASOBY N'!Q517))</f>
        <v/>
      </c>
      <c r="T518" s="225" t="str">
        <f>IF($N518="","",'ZASOBY N'!V517)</f>
        <v/>
      </c>
      <c r="U518" s="225" t="str">
        <f>IF($N518="","",IF('ZASOBY N'!AG517="",0,'ZASOBY N'!AG517))</f>
        <v/>
      </c>
      <c r="V518" s="225" t="str">
        <f>IF($N518="","",IF(NN!P520="",0,NN!P520))</f>
        <v/>
      </c>
      <c r="W518" s="225" t="str">
        <f t="shared" si="189"/>
        <v/>
      </c>
      <c r="X518" s="226" t="str">
        <f t="shared" si="188"/>
        <v/>
      </c>
      <c r="Y518" s="225" t="str">
        <f>IF('ZASOBY N'!AU517="","",IF(C518&lt;&gt;C517,'ZASOBY N'!AU517,IF(D518&lt;&gt;D517,'ZASOBY N'!AU517,IF(F518&lt;&gt;F517,'ZASOBY N'!AU517,IF(G518&lt;&gt;G517,'ZASOBY N'!AU517,IF(J518&lt;&gt;J517,'ZASOBY N'!AU517,IF(NN!AC520="","",IF(AND(C517=C518,H517=H518,J517=J518,NN!AC520&gt;0),"",IF(AND(C518=C519,H518=DO516,NN!CW518&gt;0),'ZASOBY N'!AU517,'ZASOBY N'!AU517)))))))))</f>
        <v/>
      </c>
      <c r="Z518" s="225" t="str">
        <f t="shared" si="190"/>
        <v/>
      </c>
      <c r="AA518" s="227" t="str">
        <f t="shared" si="167"/>
        <v/>
      </c>
      <c r="AB518" s="400" t="str">
        <f t="shared" si="191"/>
        <v/>
      </c>
      <c r="AC518" s="228" t="str">
        <f t="shared" si="192"/>
        <v/>
      </c>
      <c r="AD518" s="222">
        <f>IF(B518="",0,IF(F518="",0,INDEX(POBRANIE_!$B$6:$F$101,MATCH('UPR BILANS N'!$F518,POBRANIE_!$A$6:$A$101,0),2)))</f>
        <v>0</v>
      </c>
      <c r="AE518" s="224">
        <f>IF(OR('ZASOBY N'!G517="",'ZASOBY N'!E517=""),0,IF(B518="",0,'ZASOBY N'!G517*'ZASOBY N'!E517))</f>
        <v>0</v>
      </c>
      <c r="AF518" s="225">
        <f>IF('ZASOBY N'!O517="",0,'ZASOBY N'!O517)</f>
        <v>0</v>
      </c>
      <c r="AG518" s="225">
        <f>IF('ZASOBY N'!Q517="",0,'ZASOBY N'!Q517)</f>
        <v>0</v>
      </c>
      <c r="AH518" s="225">
        <f>IF('ZASOBY N'!V517="",0,'ZASOBY N'!V517)</f>
        <v>0</v>
      </c>
      <c r="AI518" s="225">
        <f>IF('ZASOBY N'!AG517="",0,'ZASOBY N'!AG517)</f>
        <v>0</v>
      </c>
      <c r="AJ518" s="225">
        <f>IF(NN!P520="",0,IF(NN!P520="BRAK kol.7","BRAK BADAŃ",NN!P520))</f>
        <v>0</v>
      </c>
      <c r="AK518" s="225">
        <f>IF(NN!AC520="",0,IF(NN!AC520="BRAK kol.7","BRAK BADAŃ",NN!AC520))</f>
        <v>0</v>
      </c>
      <c r="BJ518" s="414" t="str">
        <f>IF(AND(BL518=1,BM518=1,SUMIF($C518:$C$525,$C518,$AK518:$AK$525)=$AK518),$AK518,IF($BO518&gt;0,$BO518,IF(AND(COUNTIF($C$11:$C517,$C518)&gt;=1,COUNTIF($D517:$D517,$D518)&gt;=1),"",IF(AND(SUMIF($C518:$C$525,$C518,$AK518:$AK$525)&gt;=$AK518,SUMIF($D518:$D$525,$D518,$AK518:$AK$525)&gt;=$AK518),SUMIF($C518:$C$525,$C518,$AK518:$AK$525),""))))</f>
        <v/>
      </c>
      <c r="BL518" s="409">
        <f>COUNTIFS('ZASOBY N'!$B517:$B$525,'ZASOBY N'!$B517,'ZASOBY N'!$C517:'ZASOBY N'!$C$525,'ZASOBY N'!$C517,'ZASOBY N'!$D517:'ZASOBY N'!$D$525,'ZASOBY N'!$D517,'ZASOBY N'!$H517:'ZASOBY N'!$H$525,'ZASOBY N'!$H517 )</f>
        <v>0</v>
      </c>
      <c r="BM518" s="410">
        <f>COUNTIFS('ZASOBY N'!$B$10:$B517,'ZASOBY N'!$B517,'ZASOBY N'!$C$10:'ZASOBY N'!$C517,'ZASOBY N'!$C517,'ZASOBY N'!$D$10:'ZASOBY N'!$D517,'ZASOBY N'!$D517,'ZASOBY N'!$H$10:'ZASOBY N'!$H517,'ZASOBY N'!$H517 )</f>
        <v>0</v>
      </c>
      <c r="BN518" s="411">
        <f t="shared" si="168"/>
        <v>0</v>
      </c>
      <c r="BO518" s="412">
        <f t="shared" si="169"/>
        <v>0</v>
      </c>
      <c r="BP518" s="94" t="str">
        <f t="shared" si="170"/>
        <v/>
      </c>
      <c r="BQ518" s="414" t="str">
        <f>IF(AND(BS518=1,BT518=1,SUMIF($C518:$C$525,$C518,$AJ518:$AJ$525)=$AJ518),$AJ518,IF($BV518&gt;0,$BV518,IF(AND(COUNTIF($C$11:$C517,$C518)&gt;=1,COUNTIF($D517:$D517,$D518)&gt;=1),"",IF(AND(SUMIF($C518:$C$525,$C518,$AJ518:$AJ$525)&gt;$AJ518,SUMIF($D518:$D$525,$D518,$AJ518:$AJ$525)&gt;$AJ518),SUMIF($C518:$C$525,$C518,$AJ518:$AJ$525),""))))</f>
        <v/>
      </c>
      <c r="BS518" s="409">
        <f>COUNTIFS('ZASOBY N'!$B517:$B$525,'ZASOBY N'!$B517,'ZASOBY N'!$C517:'ZASOBY N'!$C$525,'ZASOBY N'!$C517,'ZASOBY N'!$D517:'ZASOBY N'!$D$525,'ZASOBY N'!$D517,'ZASOBY N'!$H517:'ZASOBY N'!$H$525,'ZASOBY N'!$H517 )</f>
        <v>0</v>
      </c>
      <c r="BT518" s="410">
        <f>COUNTIFS('ZASOBY N'!$B$10:$B517,'ZASOBY N'!$B517,'ZASOBY N'!$C$10:'ZASOBY N'!$C517,'ZASOBY N'!$C517,'ZASOBY N'!$D$10:'ZASOBY N'!$D517,'ZASOBY N'!$D517,'ZASOBY N'!$H$10:'ZASOBY N'!$H517,'ZASOBY N'!$H517 )</f>
        <v>0</v>
      </c>
      <c r="BU518" s="411">
        <f t="shared" si="171"/>
        <v>0</v>
      </c>
      <c r="BV518" s="412">
        <f t="shared" si="172"/>
        <v>0</v>
      </c>
      <c r="BW518" s="94" t="s">
        <v>499</v>
      </c>
      <c r="BX518" s="414" t="str">
        <f>IF(AND(BZ518=1,CA518=1,SUMIF($C518:$C$525,$C518,$AI518:$AI$525)=$AI518),$AI518,IF($CC518&gt;0,$CC518,IF(AND(COUNTIF($C$11:$C517,$C518)&gt;=1,COUNTIF($D517:$D517,$D518)&gt;=1),"",IF(AND(SUMIF($C518:$C$525,$C518,$AI518:$AI$525)&gt;$AI518,SUMIF($D518:$D$525,$D518,$AI518:$AI$525)&gt;$IG518),_xlfn.AGGREGATE(14,4,$CB$11:$CB$31*($C$11:$C$31=$C518),1),""))))</f>
        <v/>
      </c>
      <c r="BZ518" s="409">
        <f>COUNTIFS('ZASOBY N'!$B517:$B$525,'ZASOBY N'!$B517,'ZASOBY N'!$C517:'ZASOBY N'!$C$525,'ZASOBY N'!$C517,'ZASOBY N'!$D517:'ZASOBY N'!$D$525,'ZASOBY N'!$D517,'ZASOBY N'!$H517:'ZASOBY N'!$H$525,'ZASOBY N'!$H517 )</f>
        <v>0</v>
      </c>
      <c r="CA518" s="410">
        <f>COUNTIFS('ZASOBY N'!$B$10:$B517,'ZASOBY N'!$B517,'ZASOBY N'!$C$10:'ZASOBY N'!$C517,'ZASOBY N'!$C517,'ZASOBY N'!$D$10:'ZASOBY N'!$D517,'ZASOBY N'!$D517,'ZASOBY N'!$H$10:'ZASOBY N'!$H517,'ZASOBY N'!$H517 )</f>
        <v>0</v>
      </c>
      <c r="CB518" s="411">
        <f t="shared" si="173"/>
        <v>0</v>
      </c>
      <c r="CC518" s="412">
        <f t="shared" si="174"/>
        <v>0</v>
      </c>
      <c r="CE518" s="414" t="str">
        <f>IF(AND(CG518=1,CH518=1,SUMIF($C518:$C$525,$C518,$AH518:$AH$525)=$AH518),$AH518,IF($CJ518&gt;0,$CJ518,IF(AND(COUNTIF($C$11:$C517,$C518)&gt;=1,COUNTIF($D517:$D517,$D518)&gt;=1),"",IF(AND(SUMIF($C518:$C$525,$C518,$AH518:$AH$525)&gt;$AH518,SUMIF($D518:$D$525,$D518,$AH518:$AH$525)&gt;$AH518),_xlfn.AGGREGATE(14,4,$CI$11:$CI$31*($C$11:$C$31=$C518),1),""))))</f>
        <v/>
      </c>
      <c r="CG518" s="409">
        <f>COUNTIFS('ZASOBY N'!$B517:$B$525,'ZASOBY N'!$B517,'ZASOBY N'!$C517:'ZASOBY N'!$C$525,'ZASOBY N'!$C517,'ZASOBY N'!$D517:'ZASOBY N'!$D$525,'ZASOBY N'!$D517,'ZASOBY N'!$H517:'ZASOBY N'!$H$525,'ZASOBY N'!$H517 )</f>
        <v>0</v>
      </c>
      <c r="CH518" s="410">
        <f>COUNTIFS('ZASOBY N'!$B$10:$B517,'ZASOBY N'!$B517,'ZASOBY N'!$C$10:'ZASOBY N'!$C517,'ZASOBY N'!$C517,'ZASOBY N'!$D$10:'ZASOBY N'!$D517,'ZASOBY N'!$D517,'ZASOBY N'!$H$10:'ZASOBY N'!$H517,'ZASOBY N'!$H517 )</f>
        <v>0</v>
      </c>
      <c r="CI518" s="411">
        <f t="shared" si="175"/>
        <v>0</v>
      </c>
      <c r="CJ518" s="412">
        <f t="shared" si="176"/>
        <v>0</v>
      </c>
      <c r="CL518" s="414" t="str">
        <f>IF(AND(CN518=1,CO518=1,SUMIF($C518:$C$525,$C518,$AG518:$AG$525)=$AG518),$AG518,IF($CQ518&gt;0,$CQ518,IF(AND(COUNTIF($C$11:$C517,$C518)&gt;=1,COUNTIF($D517:$D517,$D518)&gt;=1),"",IF(AND(SUMIF($C518:$C$525,$C518,$AG518:$AG$525)&gt;$AG518,SUMIF($D518:$D$525,$D518,$AG518:$AG$525)&gt;$AG518),_xlfn.AGGREGATE(14,4,$CP$11:$CP$31*($C$11:$C$31=$C518),1),""))))</f>
        <v/>
      </c>
      <c r="CN518" s="409">
        <f>COUNTIFS('ZASOBY N'!$B517:$B$525,'ZASOBY N'!$B517,'ZASOBY N'!$C517:'ZASOBY N'!$C$525,'ZASOBY N'!$C517,'ZASOBY N'!$D517:'ZASOBY N'!$D$525,'ZASOBY N'!$D517,'ZASOBY N'!$H517:'ZASOBY N'!$H$525,'ZASOBY N'!$H517 )</f>
        <v>0</v>
      </c>
      <c r="CO518" s="410">
        <f>COUNTIFS('ZASOBY N'!$B$10:$B517,'ZASOBY N'!$B517,'ZASOBY N'!$C$10:'ZASOBY N'!$C517,'ZASOBY N'!$C517,'ZASOBY N'!$D$10:'ZASOBY N'!$D517,'ZASOBY N'!$D517,'ZASOBY N'!$H$10:'ZASOBY N'!$H517,'ZASOBY N'!$H517 )</f>
        <v>0</v>
      </c>
      <c r="CP518" s="411">
        <f t="shared" si="177"/>
        <v>0</v>
      </c>
      <c r="CQ518" s="412">
        <f t="shared" si="178"/>
        <v>0</v>
      </c>
      <c r="CS518" s="414" t="str">
        <f>IF(AND(CU518=1,CV518=1,SUMIF($C518:$C$525,$C518,$AF518:$AF$525)=$AF518),$AF518,IF($CX518&gt;0,$CX518,IF(AND(COUNTIF($C$11:$C517,$C518)&gt;=1,COUNTIF($D517:$D517,$D518)&gt;=1),"",IF(AND(SUMIF($C518:$C$525,$C518,$AF518:$AF$525)&gt;$AF518,SUMIF($D518:$D$525,$D518,$AF518:$AF$525)&gt;$AF518),_xlfn.AGGREGATE(14,4,$CW$11:$CW$31*($C$11:$C$31=$C518),1),""))))</f>
        <v/>
      </c>
      <c r="CU518" s="409">
        <f>COUNTIFS('ZASOBY N'!$B517:$B$525,'ZASOBY N'!$B517,'ZASOBY N'!$C517:'ZASOBY N'!$C$525,'ZASOBY N'!$C517,'ZASOBY N'!$D517:'ZASOBY N'!$D$525,'ZASOBY N'!$D517,'ZASOBY N'!$H517:'ZASOBY N'!$H$525,'ZASOBY N'!$H517 )</f>
        <v>0</v>
      </c>
      <c r="CV518" s="410">
        <f>COUNTIFS('ZASOBY N'!$B$10:$B517,'ZASOBY N'!$B517,'ZASOBY N'!$C$10:'ZASOBY N'!$C517,'ZASOBY N'!$C517,'ZASOBY N'!$D$10:'ZASOBY N'!$D517,'ZASOBY N'!$D517,'ZASOBY N'!$H$10:'ZASOBY N'!$H517,'ZASOBY N'!$H517 )</f>
        <v>0</v>
      </c>
      <c r="CW518" s="411">
        <f t="shared" si="179"/>
        <v>0</v>
      </c>
      <c r="CX518" s="412">
        <f t="shared" si="180"/>
        <v>0</v>
      </c>
      <c r="CZ518" s="414" t="str">
        <f>IF(AND(DB518=1,DC518=1,SUMIF($C518:$C$525,$C518,$AE518:$AE$525)=$AE518),$AE518,IF($DE518&gt;0,$DE518,IF(AND(COUNTIF($C$11:$C517,$C518)&gt;=1,COUNTIF($D517:$D517,$D518)&gt;=1),"",IF(AND(SUMIF($C518:$C$525,$C518,$AE518:$AE$525)&gt;$AE518,SUMIF($D518:$D$525,$D518,$AE518:$AE$525)&gt;$AE518),_xlfn.AGGREGATE(14,4,$DD$11:$DD$31*($C$11:$C$31=$C518),1),""))))</f>
        <v/>
      </c>
      <c r="DB518" s="409">
        <f>COUNTIFS('ZASOBY N'!$B517:$B$525,'ZASOBY N'!$B517,'ZASOBY N'!$C517:'ZASOBY N'!$C$525,'ZASOBY N'!$C517,'ZASOBY N'!$D517:'ZASOBY N'!$D$525,'ZASOBY N'!$D517,'ZASOBY N'!$H517:'ZASOBY N'!$H$525,'ZASOBY N'!$H517 )</f>
        <v>0</v>
      </c>
      <c r="DC518" s="410">
        <f>COUNTIFS('ZASOBY N'!$B$10:$B517,'ZASOBY N'!$B517,'ZASOBY N'!$C$10:'ZASOBY N'!$C517,'ZASOBY N'!$C517,'ZASOBY N'!$D$10:'ZASOBY N'!$D517,'ZASOBY N'!$D517,'ZASOBY N'!$H$10:'ZASOBY N'!$H517,'ZASOBY N'!$H517 )</f>
        <v>0</v>
      </c>
      <c r="DD518" s="411">
        <f t="shared" si="181"/>
        <v>0</v>
      </c>
      <c r="DE518" s="412">
        <f t="shared" si="182"/>
        <v>0</v>
      </c>
      <c r="DF518" s="399" t="str">
        <f>IF(AND(DI518=1,DJ518=1,SUMIF($C518:$C$525,$C518,$AD518:$AD$525)=$AD518),$AD518,IF($DL518&gt;0,$DL518,IF(B518="","",IF(AND(COUNTIF($C$11:$C517,$C518)&gt;=1,COUNTIF($D517:$D517,$D518)&gt;=1,COUNTIF($Z515:$Z517,$C518)=0),"",IF(AND(COUNTIF($C$11:$C517,$C518)&gt;=1,COUNTIF($D517:$D517,$D518)&gt;=1),"UJĘTO WYŻEJ",IF(AND(SUMIF($C518:$C$525,$C518,$AD518:$AD$525)&gt;$AD518,SUMIF($D518:$D$525,$D518,$AD518:$AD$525)&gt;$AD518),_xlfn.AGGREGATE(14,4,$DK$11:$DK$31*($C$11:$C$31=$C518),1),""))))))</f>
        <v/>
      </c>
      <c r="DG518" s="414" t="str">
        <f>IF(AND(DI518=1,DJ518=1,SUMIF($C518:$C$525,$C518,$AD518:$AD$525)=$AD518),$AD518,IF($DL518&gt;0,$DL518,IF(AND(COUNTIF($C$11:$C517,$C518)&gt;=1,COUNTIF($D517:$D517,$D518)&gt;=1),"",IF(AND(SUMIF($C518:$C$525,$C518,$AD518:$AD$525)&gt;$AD518,SUMIF($D518:$D$525,$D518,$AD518:$AD$525)&gt;$AD518),_xlfn.AGGREGATE(14,4,$DK$11:$DK$31*($C$11:$C$31=$C518),1),""))))</f>
        <v/>
      </c>
      <c r="DI518" s="409">
        <f>COUNTIFS('ZASOBY N'!$B517:$B$525,'ZASOBY N'!$B517,'ZASOBY N'!$C517:'ZASOBY N'!$C$525,'ZASOBY N'!$C517,'ZASOBY N'!$D517:'ZASOBY N'!$D$525,'ZASOBY N'!$D517,'ZASOBY N'!$H517:'ZASOBY N'!$H$525,'ZASOBY N'!$H517 )</f>
        <v>0</v>
      </c>
      <c r="DJ518" s="410">
        <f>COUNTIFS('ZASOBY N'!$B$10:$B517,'ZASOBY N'!$B517,'ZASOBY N'!$C$10:'ZASOBY N'!$C517,'ZASOBY N'!$C517,'ZASOBY N'!$D$10:'ZASOBY N'!$D517,'ZASOBY N'!$D517,'ZASOBY N'!$H$10:'ZASOBY N'!$H517,'ZASOBY N'!$H517 )</f>
        <v>0</v>
      </c>
      <c r="DK518" s="411">
        <f t="shared" si="183"/>
        <v>0</v>
      </c>
      <c r="DL518" s="412">
        <f t="shared" si="184"/>
        <v>0</v>
      </c>
    </row>
    <row r="519" spans="1:116" ht="16.2" customHeight="1" x14ac:dyDescent="0.3">
      <c r="A519" s="219"/>
      <c r="B519" s="152" t="str">
        <f>IF('ZASOBY N'!A518="","",'ZASOBY N'!A518)</f>
        <v/>
      </c>
      <c r="C519" s="462" t="str">
        <f>IF('ZASOBY N'!C518="","",'ZASOBY N'!C518)</f>
        <v/>
      </c>
      <c r="D519" s="137" t="str">
        <f>IF('ZASOBY N'!B518="","",'ZASOBY N'!B518)</f>
        <v/>
      </c>
      <c r="E519" s="138"/>
      <c r="F519" s="356" t="str">
        <f>IF('ZASOBY N'!D518="","",'ZASOBY N'!D518)</f>
        <v/>
      </c>
      <c r="G519" s="220" t="str">
        <f>IF('ZASOBY N'!G518="","",'ZASOBY N'!G518)</f>
        <v/>
      </c>
      <c r="H519" s="221" t="str">
        <f>IF('ZASOBY N'!F518="","",'ZASOBY N'!F518)</f>
        <v/>
      </c>
      <c r="I519" s="221" t="str">
        <f>IF('ZASOBY N'!G518="","",'ZASOBY N'!G518)</f>
        <v/>
      </c>
      <c r="J519" s="221" t="str">
        <f>IF('ZASOBY N'!H518="","",'ZASOBY N'!H518)</f>
        <v/>
      </c>
      <c r="K519" s="214">
        <v>0</v>
      </c>
      <c r="L519" s="214">
        <v>0</v>
      </c>
      <c r="M519" s="214">
        <v>0</v>
      </c>
      <c r="N519" s="222" t="str">
        <f>IF('ZASOBY N'!BD518="x","",IF(W519="","",'ZASOBY N'!E518))</f>
        <v/>
      </c>
      <c r="O519" s="223">
        <v>0</v>
      </c>
      <c r="P519" s="223">
        <v>0</v>
      </c>
      <c r="Q519" s="226" t="str">
        <f>IF($N519="","",'UPR BILANS N'!G519*'UPR BILANS N'!N519)</f>
        <v/>
      </c>
      <c r="R519" s="225" t="str">
        <f>IF($N519="","",'ZASOBY N'!O518)</f>
        <v/>
      </c>
      <c r="S519" s="225" t="str">
        <f>IF($N519="","",IF('ZASOBY N'!Q518="",0,'ZASOBY N'!Q518))</f>
        <v/>
      </c>
      <c r="T519" s="225" t="str">
        <f>IF($N519="","",'ZASOBY N'!V518)</f>
        <v/>
      </c>
      <c r="U519" s="225" t="str">
        <f>IF($N519="","",IF('ZASOBY N'!AG518="",0,'ZASOBY N'!AG518))</f>
        <v/>
      </c>
      <c r="V519" s="225" t="str">
        <f>IF($N519="","",IF(NN!P521="",0,NN!P521))</f>
        <v/>
      </c>
      <c r="W519" s="225" t="str">
        <f t="shared" si="189"/>
        <v/>
      </c>
      <c r="X519" s="226" t="str">
        <f t="shared" si="188"/>
        <v/>
      </c>
      <c r="Y519" s="225" t="str">
        <f>IF('ZASOBY N'!AU518="","",IF(C519&lt;&gt;C518,'ZASOBY N'!AU518,IF(D519&lt;&gt;D518,'ZASOBY N'!AU518,IF(F519&lt;&gt;F518,'ZASOBY N'!AU518,IF(G519&lt;&gt;G518,'ZASOBY N'!AU518,IF(J519&lt;&gt;J518,'ZASOBY N'!AU518,IF(NN!AC521="","",IF(AND(C518=C519,H518=H519,J518=J519,NN!AC521&gt;0),"",IF(AND(C519=C520,H519=DO517,NN!CW519&gt;0),'ZASOBY N'!AU518,'ZASOBY N'!AU518)))))))))</f>
        <v/>
      </c>
      <c r="Z519" s="225" t="str">
        <f t="shared" si="190"/>
        <v/>
      </c>
      <c r="AA519" s="227" t="str">
        <f t="shared" si="167"/>
        <v/>
      </c>
      <c r="AB519" s="400" t="str">
        <f t="shared" si="191"/>
        <v/>
      </c>
      <c r="AC519" s="228" t="str">
        <f t="shared" si="192"/>
        <v/>
      </c>
      <c r="AD519" s="222">
        <f>IF(B519="",0,IF(F519="",0,INDEX(POBRANIE_!$B$6:$F$101,MATCH('UPR BILANS N'!$F519,POBRANIE_!$A$6:$A$101,0),2)))</f>
        <v>0</v>
      </c>
      <c r="AE519" s="224">
        <f>IF(OR('ZASOBY N'!G518="",'ZASOBY N'!E518=""),0,IF(B519="",0,'ZASOBY N'!G518*'ZASOBY N'!E518))</f>
        <v>0</v>
      </c>
      <c r="AF519" s="225">
        <f>IF('ZASOBY N'!O518="",0,'ZASOBY N'!O518)</f>
        <v>0</v>
      </c>
      <c r="AG519" s="225">
        <f>IF('ZASOBY N'!Q518="",0,'ZASOBY N'!Q518)</f>
        <v>0</v>
      </c>
      <c r="AH519" s="225">
        <f>IF('ZASOBY N'!V518="",0,'ZASOBY N'!V518)</f>
        <v>0</v>
      </c>
      <c r="AI519" s="225">
        <f>IF('ZASOBY N'!AG518="",0,'ZASOBY N'!AG518)</f>
        <v>0</v>
      </c>
      <c r="AJ519" s="225">
        <f>IF(NN!P521="",0,IF(NN!P521="BRAK kol.7","BRAK BADAŃ",NN!P521))</f>
        <v>0</v>
      </c>
      <c r="AK519" s="225">
        <f>IF(NN!AC521="",0,IF(NN!AC521="BRAK kol.7","BRAK BADAŃ",NN!AC521))</f>
        <v>0</v>
      </c>
      <c r="BJ519" s="414" t="str">
        <f>IF(AND(BL519=1,BM519=1,SUMIF($C519:$C$525,$C519,$AK519:$AK$525)=$AK519),$AK519,IF($BO519&gt;0,$BO519,IF(AND(COUNTIF($C$11:$C518,$C519)&gt;=1,COUNTIF($D518:$D518,$D519)&gt;=1),"",IF(AND(SUMIF($C519:$C$525,$C519,$AK519:$AK$525)&gt;=$AK519,SUMIF($D519:$D$525,$D519,$AK519:$AK$525)&gt;=$AK519),SUMIF($C519:$C$525,$C519,$AK519:$AK$525),""))))</f>
        <v/>
      </c>
      <c r="BL519" s="409">
        <f>COUNTIFS('ZASOBY N'!$B518:$B$525,'ZASOBY N'!$B518,'ZASOBY N'!$C518:'ZASOBY N'!$C$525,'ZASOBY N'!$C518,'ZASOBY N'!$D518:'ZASOBY N'!$D$525,'ZASOBY N'!$D518,'ZASOBY N'!$H518:'ZASOBY N'!$H$525,'ZASOBY N'!$H518 )</f>
        <v>0</v>
      </c>
      <c r="BM519" s="410">
        <f>COUNTIFS('ZASOBY N'!$B$10:$B518,'ZASOBY N'!$B518,'ZASOBY N'!$C$10:'ZASOBY N'!$C518,'ZASOBY N'!$C518,'ZASOBY N'!$D$10:'ZASOBY N'!$D518,'ZASOBY N'!$D518,'ZASOBY N'!$H$10:'ZASOBY N'!$H518,'ZASOBY N'!$H518 )</f>
        <v>0</v>
      </c>
      <c r="BN519" s="411">
        <f t="shared" si="168"/>
        <v>0</v>
      </c>
      <c r="BO519" s="412">
        <f t="shared" si="169"/>
        <v>0</v>
      </c>
      <c r="BP519" s="94" t="str">
        <f t="shared" si="170"/>
        <v/>
      </c>
      <c r="BQ519" s="414" t="str">
        <f>IF(AND(BS519=1,BT519=1,SUMIF($C519:$C$525,$C519,$AJ519:$AJ$525)=$AJ519),$AJ519,IF($BV519&gt;0,$BV519,IF(AND(COUNTIF($C$11:$C518,$C519)&gt;=1,COUNTIF($D518:$D518,$D519)&gt;=1),"",IF(AND(SUMIF($C519:$C$525,$C519,$AJ519:$AJ$525)&gt;$AJ519,SUMIF($D519:$D$525,$D519,$AJ519:$AJ$525)&gt;$AJ519),SUMIF($C519:$C$525,$C519,$AJ519:$AJ$525),""))))</f>
        <v/>
      </c>
      <c r="BS519" s="409">
        <f>COUNTIFS('ZASOBY N'!$B518:$B$525,'ZASOBY N'!$B518,'ZASOBY N'!$C518:'ZASOBY N'!$C$525,'ZASOBY N'!$C518,'ZASOBY N'!$D518:'ZASOBY N'!$D$525,'ZASOBY N'!$D518,'ZASOBY N'!$H518:'ZASOBY N'!$H$525,'ZASOBY N'!$H518 )</f>
        <v>0</v>
      </c>
      <c r="BT519" s="410">
        <f>COUNTIFS('ZASOBY N'!$B$10:$B518,'ZASOBY N'!$B518,'ZASOBY N'!$C$10:'ZASOBY N'!$C518,'ZASOBY N'!$C518,'ZASOBY N'!$D$10:'ZASOBY N'!$D518,'ZASOBY N'!$D518,'ZASOBY N'!$H$10:'ZASOBY N'!$H518,'ZASOBY N'!$H518 )</f>
        <v>0</v>
      </c>
      <c r="BU519" s="411">
        <f t="shared" si="171"/>
        <v>0</v>
      </c>
      <c r="BV519" s="412">
        <f t="shared" si="172"/>
        <v>0</v>
      </c>
      <c r="BW519" s="94" t="s">
        <v>499</v>
      </c>
      <c r="BX519" s="414" t="str">
        <f>IF(AND(BZ519=1,CA519=1,SUMIF($C519:$C$525,$C519,$AI519:$AI$525)=$AI519),$AI519,IF($CC519&gt;0,$CC519,IF(AND(COUNTIF($C$11:$C518,$C519)&gt;=1,COUNTIF($D518:$D518,$D519)&gt;=1),"",IF(AND(SUMIF($C519:$C$525,$C519,$AI519:$AI$525)&gt;$AI519,SUMIF($D519:$D$525,$D519,$AI519:$AI$525)&gt;$IG519),_xlfn.AGGREGATE(14,4,$CB$11:$CB$31*($C$11:$C$31=$C519),1),""))))</f>
        <v/>
      </c>
      <c r="BZ519" s="409">
        <f>COUNTIFS('ZASOBY N'!$B518:$B$525,'ZASOBY N'!$B518,'ZASOBY N'!$C518:'ZASOBY N'!$C$525,'ZASOBY N'!$C518,'ZASOBY N'!$D518:'ZASOBY N'!$D$525,'ZASOBY N'!$D518,'ZASOBY N'!$H518:'ZASOBY N'!$H$525,'ZASOBY N'!$H518 )</f>
        <v>0</v>
      </c>
      <c r="CA519" s="410">
        <f>COUNTIFS('ZASOBY N'!$B$10:$B518,'ZASOBY N'!$B518,'ZASOBY N'!$C$10:'ZASOBY N'!$C518,'ZASOBY N'!$C518,'ZASOBY N'!$D$10:'ZASOBY N'!$D518,'ZASOBY N'!$D518,'ZASOBY N'!$H$10:'ZASOBY N'!$H518,'ZASOBY N'!$H518 )</f>
        <v>0</v>
      </c>
      <c r="CB519" s="411">
        <f t="shared" si="173"/>
        <v>0</v>
      </c>
      <c r="CC519" s="412">
        <f t="shared" si="174"/>
        <v>0</v>
      </c>
      <c r="CE519" s="414" t="str">
        <f>IF(AND(CG519=1,CH519=1,SUMIF($C519:$C$525,$C519,$AH519:$AH$525)=$AH519),$AH519,IF($CJ519&gt;0,$CJ519,IF(AND(COUNTIF($C$11:$C518,$C519)&gt;=1,COUNTIF($D518:$D518,$D519)&gt;=1),"",IF(AND(SUMIF($C519:$C$525,$C519,$AH519:$AH$525)&gt;$AH519,SUMIF($D519:$D$525,$D519,$AH519:$AH$525)&gt;$AH519),_xlfn.AGGREGATE(14,4,$CI$11:$CI$31*($C$11:$C$31=$C519),1),""))))</f>
        <v/>
      </c>
      <c r="CG519" s="409">
        <f>COUNTIFS('ZASOBY N'!$B518:$B$525,'ZASOBY N'!$B518,'ZASOBY N'!$C518:'ZASOBY N'!$C$525,'ZASOBY N'!$C518,'ZASOBY N'!$D518:'ZASOBY N'!$D$525,'ZASOBY N'!$D518,'ZASOBY N'!$H518:'ZASOBY N'!$H$525,'ZASOBY N'!$H518 )</f>
        <v>0</v>
      </c>
      <c r="CH519" s="410">
        <f>COUNTIFS('ZASOBY N'!$B$10:$B518,'ZASOBY N'!$B518,'ZASOBY N'!$C$10:'ZASOBY N'!$C518,'ZASOBY N'!$C518,'ZASOBY N'!$D$10:'ZASOBY N'!$D518,'ZASOBY N'!$D518,'ZASOBY N'!$H$10:'ZASOBY N'!$H518,'ZASOBY N'!$H518 )</f>
        <v>0</v>
      </c>
      <c r="CI519" s="411">
        <f t="shared" si="175"/>
        <v>0</v>
      </c>
      <c r="CJ519" s="412">
        <f t="shared" si="176"/>
        <v>0</v>
      </c>
      <c r="CL519" s="414" t="str">
        <f>IF(AND(CN519=1,CO519=1,SUMIF($C519:$C$525,$C519,$AG519:$AG$525)=$AG519),$AG519,IF($CQ519&gt;0,$CQ519,IF(AND(COUNTIF($C$11:$C518,$C519)&gt;=1,COUNTIF($D518:$D518,$D519)&gt;=1),"",IF(AND(SUMIF($C519:$C$525,$C519,$AG519:$AG$525)&gt;$AG519,SUMIF($D519:$D$525,$D519,$AG519:$AG$525)&gt;$AG519),_xlfn.AGGREGATE(14,4,$CP$11:$CP$31*($C$11:$C$31=$C519),1),""))))</f>
        <v/>
      </c>
      <c r="CN519" s="409">
        <f>COUNTIFS('ZASOBY N'!$B518:$B$525,'ZASOBY N'!$B518,'ZASOBY N'!$C518:'ZASOBY N'!$C$525,'ZASOBY N'!$C518,'ZASOBY N'!$D518:'ZASOBY N'!$D$525,'ZASOBY N'!$D518,'ZASOBY N'!$H518:'ZASOBY N'!$H$525,'ZASOBY N'!$H518 )</f>
        <v>0</v>
      </c>
      <c r="CO519" s="410">
        <f>COUNTIFS('ZASOBY N'!$B$10:$B518,'ZASOBY N'!$B518,'ZASOBY N'!$C$10:'ZASOBY N'!$C518,'ZASOBY N'!$C518,'ZASOBY N'!$D$10:'ZASOBY N'!$D518,'ZASOBY N'!$D518,'ZASOBY N'!$H$10:'ZASOBY N'!$H518,'ZASOBY N'!$H518 )</f>
        <v>0</v>
      </c>
      <c r="CP519" s="411">
        <f t="shared" si="177"/>
        <v>0</v>
      </c>
      <c r="CQ519" s="412">
        <f t="shared" si="178"/>
        <v>0</v>
      </c>
      <c r="CS519" s="414" t="str">
        <f>IF(AND(CU519=1,CV519=1,SUMIF($C519:$C$525,$C519,$AF519:$AF$525)=$AF519),$AF519,IF($CX519&gt;0,$CX519,IF(AND(COUNTIF($C$11:$C518,$C519)&gt;=1,COUNTIF($D518:$D518,$D519)&gt;=1),"",IF(AND(SUMIF($C519:$C$525,$C519,$AF519:$AF$525)&gt;$AF519,SUMIF($D519:$D$525,$D519,$AF519:$AF$525)&gt;$AF519),_xlfn.AGGREGATE(14,4,$CW$11:$CW$31*($C$11:$C$31=$C519),1),""))))</f>
        <v/>
      </c>
      <c r="CU519" s="409">
        <f>COUNTIFS('ZASOBY N'!$B518:$B$525,'ZASOBY N'!$B518,'ZASOBY N'!$C518:'ZASOBY N'!$C$525,'ZASOBY N'!$C518,'ZASOBY N'!$D518:'ZASOBY N'!$D$525,'ZASOBY N'!$D518,'ZASOBY N'!$H518:'ZASOBY N'!$H$525,'ZASOBY N'!$H518 )</f>
        <v>0</v>
      </c>
      <c r="CV519" s="410">
        <f>COUNTIFS('ZASOBY N'!$B$10:$B518,'ZASOBY N'!$B518,'ZASOBY N'!$C$10:'ZASOBY N'!$C518,'ZASOBY N'!$C518,'ZASOBY N'!$D$10:'ZASOBY N'!$D518,'ZASOBY N'!$D518,'ZASOBY N'!$H$10:'ZASOBY N'!$H518,'ZASOBY N'!$H518 )</f>
        <v>0</v>
      </c>
      <c r="CW519" s="411">
        <f t="shared" si="179"/>
        <v>0</v>
      </c>
      <c r="CX519" s="412">
        <f t="shared" si="180"/>
        <v>0</v>
      </c>
      <c r="CZ519" s="414" t="str">
        <f>IF(AND(DB519=1,DC519=1,SUMIF($C519:$C$525,$C519,$AE519:$AE$525)=$AE519),$AE519,IF($DE519&gt;0,$DE519,IF(AND(COUNTIF($C$11:$C518,$C519)&gt;=1,COUNTIF($D518:$D518,$D519)&gt;=1),"",IF(AND(SUMIF($C519:$C$525,$C519,$AE519:$AE$525)&gt;$AE519,SUMIF($D519:$D$525,$D519,$AE519:$AE$525)&gt;$AE519),_xlfn.AGGREGATE(14,4,$DD$11:$DD$31*($C$11:$C$31=$C519),1),""))))</f>
        <v/>
      </c>
      <c r="DB519" s="409">
        <f>COUNTIFS('ZASOBY N'!$B518:$B$525,'ZASOBY N'!$B518,'ZASOBY N'!$C518:'ZASOBY N'!$C$525,'ZASOBY N'!$C518,'ZASOBY N'!$D518:'ZASOBY N'!$D$525,'ZASOBY N'!$D518,'ZASOBY N'!$H518:'ZASOBY N'!$H$525,'ZASOBY N'!$H518 )</f>
        <v>0</v>
      </c>
      <c r="DC519" s="410">
        <f>COUNTIFS('ZASOBY N'!$B$10:$B518,'ZASOBY N'!$B518,'ZASOBY N'!$C$10:'ZASOBY N'!$C518,'ZASOBY N'!$C518,'ZASOBY N'!$D$10:'ZASOBY N'!$D518,'ZASOBY N'!$D518,'ZASOBY N'!$H$10:'ZASOBY N'!$H518,'ZASOBY N'!$H518 )</f>
        <v>0</v>
      </c>
      <c r="DD519" s="411">
        <f t="shared" si="181"/>
        <v>0</v>
      </c>
      <c r="DE519" s="412">
        <f t="shared" si="182"/>
        <v>0</v>
      </c>
      <c r="DF519" s="399" t="str">
        <f>IF(AND(DI519=1,DJ519=1,SUMIF($C519:$C$525,$C519,$AD519:$AD$525)=$AD519),$AD519,IF($DL519&gt;0,$DL519,IF(B519="","",IF(AND(COUNTIF($C$11:$C518,$C519)&gt;=1,COUNTIF($D518:$D518,$D519)&gt;=1,COUNTIF($Z516:$Z518,$C519)=0),"",IF(AND(COUNTIF($C$11:$C518,$C519)&gt;=1,COUNTIF($D518:$D518,$D519)&gt;=1),"UJĘTO WYŻEJ",IF(AND(SUMIF($C519:$C$525,$C519,$AD519:$AD$525)&gt;$AD519,SUMIF($D519:$D$525,$D519,$AD519:$AD$525)&gt;$AD519),_xlfn.AGGREGATE(14,4,$DK$11:$DK$31*($C$11:$C$31=$C519),1),""))))))</f>
        <v/>
      </c>
      <c r="DG519" s="414" t="str">
        <f>IF(AND(DI519=1,DJ519=1,SUMIF($C519:$C$525,$C519,$AD519:$AD$525)=$AD519),$AD519,IF($DL519&gt;0,$DL519,IF(AND(COUNTIF($C$11:$C518,$C519)&gt;=1,COUNTIF($D518:$D518,$D519)&gt;=1),"",IF(AND(SUMIF($C519:$C$525,$C519,$AD519:$AD$525)&gt;$AD519,SUMIF($D519:$D$525,$D519,$AD519:$AD$525)&gt;$AD519),_xlfn.AGGREGATE(14,4,$DK$11:$DK$31*($C$11:$C$31=$C519),1),""))))</f>
        <v/>
      </c>
      <c r="DI519" s="409">
        <f>COUNTIFS('ZASOBY N'!$B518:$B$525,'ZASOBY N'!$B518,'ZASOBY N'!$C518:'ZASOBY N'!$C$525,'ZASOBY N'!$C518,'ZASOBY N'!$D518:'ZASOBY N'!$D$525,'ZASOBY N'!$D518,'ZASOBY N'!$H518:'ZASOBY N'!$H$525,'ZASOBY N'!$H518 )</f>
        <v>0</v>
      </c>
      <c r="DJ519" s="410">
        <f>COUNTIFS('ZASOBY N'!$B$10:$B518,'ZASOBY N'!$B518,'ZASOBY N'!$C$10:'ZASOBY N'!$C518,'ZASOBY N'!$C518,'ZASOBY N'!$D$10:'ZASOBY N'!$D518,'ZASOBY N'!$D518,'ZASOBY N'!$H$10:'ZASOBY N'!$H518,'ZASOBY N'!$H518 )</f>
        <v>0</v>
      </c>
      <c r="DK519" s="411">
        <f t="shared" si="183"/>
        <v>0</v>
      </c>
      <c r="DL519" s="412">
        <f t="shared" si="184"/>
        <v>0</v>
      </c>
    </row>
    <row r="520" spans="1:116" ht="16.2" customHeight="1" x14ac:dyDescent="0.3">
      <c r="A520" s="219"/>
      <c r="B520" s="152" t="str">
        <f>IF('ZASOBY N'!A519="","",'ZASOBY N'!A519)</f>
        <v/>
      </c>
      <c r="C520" s="137" t="str">
        <f>IF('ZASOBY N'!C519="","",'ZASOBY N'!C519)</f>
        <v/>
      </c>
      <c r="D520" s="137" t="str">
        <f>IF('ZASOBY N'!B519="","",'ZASOBY N'!B519)</f>
        <v/>
      </c>
      <c r="E520" s="138"/>
      <c r="F520" s="356" t="str">
        <f>IF('ZASOBY N'!D519="","",'ZASOBY N'!D519)</f>
        <v/>
      </c>
      <c r="G520" s="220" t="str">
        <f>IF('ZASOBY N'!G519="","",'ZASOBY N'!G519)</f>
        <v/>
      </c>
      <c r="H520" s="221" t="str">
        <f>IF('ZASOBY N'!F519="","",'ZASOBY N'!F519)</f>
        <v/>
      </c>
      <c r="I520" s="221" t="str">
        <f>IF('ZASOBY N'!G519="","",'ZASOBY N'!G519)</f>
        <v/>
      </c>
      <c r="J520" s="221" t="str">
        <f>IF('ZASOBY N'!H519="","",'ZASOBY N'!H519)</f>
        <v/>
      </c>
      <c r="K520" s="214">
        <v>0</v>
      </c>
      <c r="L520" s="214">
        <v>0</v>
      </c>
      <c r="M520" s="214">
        <v>0</v>
      </c>
      <c r="N520" s="222" t="str">
        <f>IF('ZASOBY N'!BD519="x","",IF(W520="","",'ZASOBY N'!E519))</f>
        <v/>
      </c>
      <c r="O520" s="223">
        <v>0</v>
      </c>
      <c r="P520" s="223">
        <v>0</v>
      </c>
      <c r="Q520" s="226" t="str">
        <f>IF($N520="","",'UPR BILANS N'!G520*'UPR BILANS N'!N520)</f>
        <v/>
      </c>
      <c r="R520" s="225" t="str">
        <f>IF($N520="","",'ZASOBY N'!O519)</f>
        <v/>
      </c>
      <c r="S520" s="225" t="str">
        <f>IF($N520="","",IF('ZASOBY N'!Q519="",0,'ZASOBY N'!Q519))</f>
        <v/>
      </c>
      <c r="T520" s="225" t="str">
        <f>IF($N520="","",'ZASOBY N'!V519)</f>
        <v/>
      </c>
      <c r="U520" s="225" t="str">
        <f>IF($N520="","",IF('ZASOBY N'!AG519="",0,'ZASOBY N'!AG519))</f>
        <v/>
      </c>
      <c r="V520" s="225" t="str">
        <f>IF($N520="","",IF(NN!P522="",0,NN!P522))</f>
        <v/>
      </c>
      <c r="W520" s="225" t="str">
        <f t="shared" si="189"/>
        <v/>
      </c>
      <c r="X520" s="226" t="str">
        <f t="shared" si="188"/>
        <v/>
      </c>
      <c r="Y520" s="225" t="str">
        <f>IF('ZASOBY N'!AU519="","",IF(C520&lt;&gt;C519,'ZASOBY N'!AU519,IF(D520&lt;&gt;D519,'ZASOBY N'!AU519,IF(F520&lt;&gt;F519,'ZASOBY N'!AU519,IF(G520&lt;&gt;G519,'ZASOBY N'!AU519,IF(J520&lt;&gt;J519,'ZASOBY N'!AU519,IF(NN!AC522="","",IF(AND(C519=C520,H519=H520,J519=J520,NN!AC522&gt;0),"",IF(AND(C520=C521,H520=DO518,NN!CW520&gt;0),'ZASOBY N'!AU519,'ZASOBY N'!AU519)))))))))</f>
        <v/>
      </c>
      <c r="Z520" s="225" t="str">
        <f t="shared" si="190"/>
        <v/>
      </c>
      <c r="AA520" s="227" t="str">
        <f t="shared" si="167"/>
        <v/>
      </c>
      <c r="AB520" s="400" t="str">
        <f t="shared" si="191"/>
        <v/>
      </c>
      <c r="AC520" s="228" t="str">
        <f t="shared" si="192"/>
        <v/>
      </c>
      <c r="AD520" s="222">
        <f>IF(B520="",0,IF(F520="",0,INDEX(POBRANIE_!$B$6:$F$101,MATCH('UPR BILANS N'!$F520,POBRANIE_!$A$6:$A$101,0),2)))</f>
        <v>0</v>
      </c>
      <c r="AE520" s="224">
        <f>IF(OR('ZASOBY N'!G519="",'ZASOBY N'!E519=""),0,IF(B520="",0,'ZASOBY N'!G519*'ZASOBY N'!E519))</f>
        <v>0</v>
      </c>
      <c r="AF520" s="225">
        <f>IF('ZASOBY N'!O519="",0,'ZASOBY N'!O519)</f>
        <v>0</v>
      </c>
      <c r="AG520" s="225">
        <f>IF('ZASOBY N'!Q519="",0,'ZASOBY N'!Q519)</f>
        <v>0</v>
      </c>
      <c r="AH520" s="225">
        <f>IF('ZASOBY N'!V519="",0,'ZASOBY N'!V519)</f>
        <v>0</v>
      </c>
      <c r="AI520" s="225">
        <f>IF('ZASOBY N'!AG519="",0,'ZASOBY N'!AG519)</f>
        <v>0</v>
      </c>
      <c r="AJ520" s="225">
        <f>IF(NN!P522="",0,IF(NN!P522="BRAK kol.7","BRAK BADAŃ",NN!P522))</f>
        <v>0</v>
      </c>
      <c r="AK520" s="225">
        <f>IF(NN!AC522="",0,IF(NN!AC522="BRAK kol.7","BRAK BADAŃ",NN!AC522))</f>
        <v>0</v>
      </c>
      <c r="BJ520" s="414" t="str">
        <f>IF(AND(BL520=1,BM520=1,SUMIF($C520:$C$525,$C520,$AK520:$AK$525)=$AK520),$AK520,IF($BO520&gt;0,$BO520,IF(AND(COUNTIF($C$11:$C519,$C520)&gt;=1,COUNTIF($D519:$D519,$D520)&gt;=1),"",IF(AND(SUMIF($C520:$C$525,$C520,$AK520:$AK$525)&gt;=$AK520,SUMIF($D520:$D$525,$D520,$AK520:$AK$525)&gt;=$AK520),SUMIF($C520:$C$525,$C520,$AK520:$AK$525),""))))</f>
        <v/>
      </c>
      <c r="BL520" s="409">
        <f>COUNTIFS('ZASOBY N'!$B519:$B$525,'ZASOBY N'!$B519,'ZASOBY N'!$C519:'ZASOBY N'!$C$525,'ZASOBY N'!$C519,'ZASOBY N'!$D519:'ZASOBY N'!$D$525,'ZASOBY N'!$D519,'ZASOBY N'!$H519:'ZASOBY N'!$H$525,'ZASOBY N'!$H519 )</f>
        <v>0</v>
      </c>
      <c r="BM520" s="410">
        <f>COUNTIFS('ZASOBY N'!$B$10:$B519,'ZASOBY N'!$B519,'ZASOBY N'!$C$10:'ZASOBY N'!$C519,'ZASOBY N'!$C519,'ZASOBY N'!$D$10:'ZASOBY N'!$D519,'ZASOBY N'!$D519,'ZASOBY N'!$H$10:'ZASOBY N'!$H519,'ZASOBY N'!$H519 )</f>
        <v>0</v>
      </c>
      <c r="BN520" s="411">
        <f t="shared" si="168"/>
        <v>0</v>
      </c>
      <c r="BO520" s="412">
        <f t="shared" si="169"/>
        <v>0</v>
      </c>
      <c r="BP520" s="94" t="str">
        <f t="shared" si="170"/>
        <v/>
      </c>
      <c r="BQ520" s="414" t="str">
        <f>IF(AND(BS520=1,BT520=1,SUMIF($C520:$C$525,$C520,$AJ520:$AJ$525)=$AJ520),$AJ520,IF($BV520&gt;0,$BV520,IF(AND(COUNTIF($C$11:$C519,$C520)&gt;=1,COUNTIF($D519:$D519,$D520)&gt;=1),"",IF(AND(SUMIF($C520:$C$525,$C520,$AJ520:$AJ$525)&gt;$AJ520,SUMIF($D520:$D$525,$D520,$AJ520:$AJ$525)&gt;$AJ520),SUMIF($C520:$C$525,$C520,$AJ520:$AJ$525),""))))</f>
        <v/>
      </c>
      <c r="BS520" s="409">
        <f>COUNTIFS('ZASOBY N'!$B519:$B$525,'ZASOBY N'!$B519,'ZASOBY N'!$C519:'ZASOBY N'!$C$525,'ZASOBY N'!$C519,'ZASOBY N'!$D519:'ZASOBY N'!$D$525,'ZASOBY N'!$D519,'ZASOBY N'!$H519:'ZASOBY N'!$H$525,'ZASOBY N'!$H519 )</f>
        <v>0</v>
      </c>
      <c r="BT520" s="410">
        <f>COUNTIFS('ZASOBY N'!$B$10:$B519,'ZASOBY N'!$B519,'ZASOBY N'!$C$10:'ZASOBY N'!$C519,'ZASOBY N'!$C519,'ZASOBY N'!$D$10:'ZASOBY N'!$D519,'ZASOBY N'!$D519,'ZASOBY N'!$H$10:'ZASOBY N'!$H519,'ZASOBY N'!$H519 )</f>
        <v>0</v>
      </c>
      <c r="BU520" s="411">
        <f t="shared" si="171"/>
        <v>0</v>
      </c>
      <c r="BV520" s="412">
        <f t="shared" si="172"/>
        <v>0</v>
      </c>
      <c r="BW520" s="94" t="s">
        <v>499</v>
      </c>
      <c r="BX520" s="414" t="str">
        <f>IF(AND(BZ520=1,CA520=1,SUMIF($C520:$C$525,$C520,$AI520:$AI$525)=$AI520),$AI520,IF($CC520&gt;0,$CC520,IF(AND(COUNTIF($C$11:$C519,$C520)&gt;=1,COUNTIF($D519:$D519,$D520)&gt;=1),"",IF(AND(SUMIF($C520:$C$525,$C520,$AI520:$AI$525)&gt;$AI520,SUMIF($D520:$D$525,$D520,$AI520:$AI$525)&gt;$IG520),_xlfn.AGGREGATE(14,4,$CB$11:$CB$31*($C$11:$C$31=$C520),1),""))))</f>
        <v/>
      </c>
      <c r="BZ520" s="409">
        <f>COUNTIFS('ZASOBY N'!$B519:$B$525,'ZASOBY N'!$B519,'ZASOBY N'!$C519:'ZASOBY N'!$C$525,'ZASOBY N'!$C519,'ZASOBY N'!$D519:'ZASOBY N'!$D$525,'ZASOBY N'!$D519,'ZASOBY N'!$H519:'ZASOBY N'!$H$525,'ZASOBY N'!$H519 )</f>
        <v>0</v>
      </c>
      <c r="CA520" s="410">
        <f>COUNTIFS('ZASOBY N'!$B$10:$B519,'ZASOBY N'!$B519,'ZASOBY N'!$C$10:'ZASOBY N'!$C519,'ZASOBY N'!$C519,'ZASOBY N'!$D$10:'ZASOBY N'!$D519,'ZASOBY N'!$D519,'ZASOBY N'!$H$10:'ZASOBY N'!$H519,'ZASOBY N'!$H519 )</f>
        <v>0</v>
      </c>
      <c r="CB520" s="411">
        <f t="shared" si="173"/>
        <v>0</v>
      </c>
      <c r="CC520" s="412">
        <f t="shared" si="174"/>
        <v>0</v>
      </c>
      <c r="CE520" s="414" t="str">
        <f>IF(AND(CG520=1,CH520=1,SUMIF($C520:$C$525,$C520,$AH520:$AH$525)=$AH520),$AH520,IF($CJ520&gt;0,$CJ520,IF(AND(COUNTIF($C$11:$C519,$C520)&gt;=1,COUNTIF($D519:$D519,$D520)&gt;=1),"",IF(AND(SUMIF($C520:$C$525,$C520,$AH520:$AH$525)&gt;$AH520,SUMIF($D520:$D$525,$D520,$AH520:$AH$525)&gt;$AH520),_xlfn.AGGREGATE(14,4,$CI$11:$CI$31*($C$11:$C$31=$C520),1),""))))</f>
        <v/>
      </c>
      <c r="CG520" s="409">
        <f>COUNTIFS('ZASOBY N'!$B519:$B$525,'ZASOBY N'!$B519,'ZASOBY N'!$C519:'ZASOBY N'!$C$525,'ZASOBY N'!$C519,'ZASOBY N'!$D519:'ZASOBY N'!$D$525,'ZASOBY N'!$D519,'ZASOBY N'!$H519:'ZASOBY N'!$H$525,'ZASOBY N'!$H519 )</f>
        <v>0</v>
      </c>
      <c r="CH520" s="410">
        <f>COUNTIFS('ZASOBY N'!$B$10:$B519,'ZASOBY N'!$B519,'ZASOBY N'!$C$10:'ZASOBY N'!$C519,'ZASOBY N'!$C519,'ZASOBY N'!$D$10:'ZASOBY N'!$D519,'ZASOBY N'!$D519,'ZASOBY N'!$H$10:'ZASOBY N'!$H519,'ZASOBY N'!$H519 )</f>
        <v>0</v>
      </c>
      <c r="CI520" s="411">
        <f t="shared" si="175"/>
        <v>0</v>
      </c>
      <c r="CJ520" s="412">
        <f t="shared" si="176"/>
        <v>0</v>
      </c>
      <c r="CL520" s="414" t="str">
        <f>IF(AND(CN520=1,CO520=1,SUMIF($C520:$C$525,$C520,$AG520:$AG$525)=$AG520),$AG520,IF($CQ520&gt;0,$CQ520,IF(AND(COUNTIF($C$11:$C519,$C520)&gt;=1,COUNTIF($D519:$D519,$D520)&gt;=1),"",IF(AND(SUMIF($C520:$C$525,$C520,$AG520:$AG$525)&gt;$AG520,SUMIF($D520:$D$525,$D520,$AG520:$AG$525)&gt;$AG520),_xlfn.AGGREGATE(14,4,$CP$11:$CP$31*($C$11:$C$31=$C520),1),""))))</f>
        <v/>
      </c>
      <c r="CN520" s="409">
        <f>COUNTIFS('ZASOBY N'!$B519:$B$525,'ZASOBY N'!$B519,'ZASOBY N'!$C519:'ZASOBY N'!$C$525,'ZASOBY N'!$C519,'ZASOBY N'!$D519:'ZASOBY N'!$D$525,'ZASOBY N'!$D519,'ZASOBY N'!$H519:'ZASOBY N'!$H$525,'ZASOBY N'!$H519 )</f>
        <v>0</v>
      </c>
      <c r="CO520" s="410">
        <f>COUNTIFS('ZASOBY N'!$B$10:$B519,'ZASOBY N'!$B519,'ZASOBY N'!$C$10:'ZASOBY N'!$C519,'ZASOBY N'!$C519,'ZASOBY N'!$D$10:'ZASOBY N'!$D519,'ZASOBY N'!$D519,'ZASOBY N'!$H$10:'ZASOBY N'!$H519,'ZASOBY N'!$H519 )</f>
        <v>0</v>
      </c>
      <c r="CP520" s="411">
        <f t="shared" si="177"/>
        <v>0</v>
      </c>
      <c r="CQ520" s="412">
        <f t="shared" si="178"/>
        <v>0</v>
      </c>
      <c r="CS520" s="414" t="str">
        <f>IF(AND(CU520=1,CV520=1,SUMIF($C520:$C$525,$C520,$AF520:$AF$525)=$AF520),$AF520,IF($CX520&gt;0,$CX520,IF(AND(COUNTIF($C$11:$C519,$C520)&gt;=1,COUNTIF($D519:$D519,$D520)&gt;=1),"",IF(AND(SUMIF($C520:$C$525,$C520,$AF520:$AF$525)&gt;$AF520,SUMIF($D520:$D$525,$D520,$AF520:$AF$525)&gt;$AF520),_xlfn.AGGREGATE(14,4,$CW$11:$CW$31*($C$11:$C$31=$C520),1),""))))</f>
        <v/>
      </c>
      <c r="CU520" s="409">
        <f>COUNTIFS('ZASOBY N'!$B519:$B$525,'ZASOBY N'!$B519,'ZASOBY N'!$C519:'ZASOBY N'!$C$525,'ZASOBY N'!$C519,'ZASOBY N'!$D519:'ZASOBY N'!$D$525,'ZASOBY N'!$D519,'ZASOBY N'!$H519:'ZASOBY N'!$H$525,'ZASOBY N'!$H519 )</f>
        <v>0</v>
      </c>
      <c r="CV520" s="410">
        <f>COUNTIFS('ZASOBY N'!$B$10:$B519,'ZASOBY N'!$B519,'ZASOBY N'!$C$10:'ZASOBY N'!$C519,'ZASOBY N'!$C519,'ZASOBY N'!$D$10:'ZASOBY N'!$D519,'ZASOBY N'!$D519,'ZASOBY N'!$H$10:'ZASOBY N'!$H519,'ZASOBY N'!$H519 )</f>
        <v>0</v>
      </c>
      <c r="CW520" s="411">
        <f t="shared" si="179"/>
        <v>0</v>
      </c>
      <c r="CX520" s="412">
        <f t="shared" si="180"/>
        <v>0</v>
      </c>
      <c r="CZ520" s="414" t="str">
        <f>IF(AND(DB520=1,DC520=1,SUMIF($C520:$C$525,$C520,$AE520:$AE$525)=$AE520),$AE520,IF($DE520&gt;0,$DE520,IF(AND(COUNTIF($C$11:$C519,$C520)&gt;=1,COUNTIF($D519:$D519,$D520)&gt;=1),"",IF(AND(SUMIF($C520:$C$525,$C520,$AE520:$AE$525)&gt;$AE520,SUMIF($D520:$D$525,$D520,$AE520:$AE$525)&gt;$AE520),_xlfn.AGGREGATE(14,4,$DD$11:$DD$31*($C$11:$C$31=$C520),1),""))))</f>
        <v/>
      </c>
      <c r="DB520" s="409">
        <f>COUNTIFS('ZASOBY N'!$B519:$B$525,'ZASOBY N'!$B519,'ZASOBY N'!$C519:'ZASOBY N'!$C$525,'ZASOBY N'!$C519,'ZASOBY N'!$D519:'ZASOBY N'!$D$525,'ZASOBY N'!$D519,'ZASOBY N'!$H519:'ZASOBY N'!$H$525,'ZASOBY N'!$H519 )</f>
        <v>0</v>
      </c>
      <c r="DC520" s="410">
        <f>COUNTIFS('ZASOBY N'!$B$10:$B519,'ZASOBY N'!$B519,'ZASOBY N'!$C$10:'ZASOBY N'!$C519,'ZASOBY N'!$C519,'ZASOBY N'!$D$10:'ZASOBY N'!$D519,'ZASOBY N'!$D519,'ZASOBY N'!$H$10:'ZASOBY N'!$H519,'ZASOBY N'!$H519 )</f>
        <v>0</v>
      </c>
      <c r="DD520" s="411">
        <f t="shared" si="181"/>
        <v>0</v>
      </c>
      <c r="DE520" s="412">
        <f t="shared" si="182"/>
        <v>0</v>
      </c>
      <c r="DF520" s="399" t="str">
        <f>IF(AND(DI520=1,DJ520=1,SUMIF($C520:$C$525,$C520,$AD520:$AD$525)=$AD520),$AD520,IF($DL520&gt;0,$DL520,IF(B520="","",IF(AND(COUNTIF($C$11:$C519,$C520)&gt;=1,COUNTIF($D519:$D519,$D520)&gt;=1,COUNTIF($Z517:$Z519,$C520)=0),"",IF(AND(COUNTIF($C$11:$C519,$C520)&gt;=1,COUNTIF($D519:$D519,$D520)&gt;=1),"UJĘTO WYŻEJ",IF(AND(SUMIF($C520:$C$525,$C520,$AD520:$AD$525)&gt;$AD520,SUMIF($D520:$D$525,$D520,$AD520:$AD$525)&gt;$AD520),_xlfn.AGGREGATE(14,4,$DK$11:$DK$31*($C$11:$C$31=$C520),1),""))))))</f>
        <v/>
      </c>
      <c r="DG520" s="414" t="str">
        <f>IF(AND(DI520=1,DJ520=1,SUMIF($C520:$C$525,$C520,$AD520:$AD$525)=$AD520),$AD520,IF($DL520&gt;0,$DL520,IF(AND(COUNTIF($C$11:$C519,$C520)&gt;=1,COUNTIF($D519:$D519,$D520)&gt;=1),"",IF(AND(SUMIF($C520:$C$525,$C520,$AD520:$AD$525)&gt;$AD520,SUMIF($D520:$D$525,$D520,$AD520:$AD$525)&gt;$AD520),_xlfn.AGGREGATE(14,4,$DK$11:$DK$31*($C$11:$C$31=$C520),1),""))))</f>
        <v/>
      </c>
      <c r="DI520" s="409">
        <f>COUNTIFS('ZASOBY N'!$B519:$B$525,'ZASOBY N'!$B519,'ZASOBY N'!$C519:'ZASOBY N'!$C$525,'ZASOBY N'!$C519,'ZASOBY N'!$D519:'ZASOBY N'!$D$525,'ZASOBY N'!$D519,'ZASOBY N'!$H519:'ZASOBY N'!$H$525,'ZASOBY N'!$H519 )</f>
        <v>0</v>
      </c>
      <c r="DJ520" s="410">
        <f>COUNTIFS('ZASOBY N'!$B$10:$B519,'ZASOBY N'!$B519,'ZASOBY N'!$C$10:'ZASOBY N'!$C519,'ZASOBY N'!$C519,'ZASOBY N'!$D$10:'ZASOBY N'!$D519,'ZASOBY N'!$D519,'ZASOBY N'!$H$10:'ZASOBY N'!$H519,'ZASOBY N'!$H519 )</f>
        <v>0</v>
      </c>
      <c r="DK520" s="411">
        <f t="shared" si="183"/>
        <v>0</v>
      </c>
      <c r="DL520" s="412">
        <f t="shared" si="184"/>
        <v>0</v>
      </c>
    </row>
    <row r="521" spans="1:116" ht="16.2" customHeight="1" x14ac:dyDescent="0.3">
      <c r="A521" s="219"/>
      <c r="B521" s="152" t="str">
        <f>IF('ZASOBY N'!A520="","",'ZASOBY N'!A520)</f>
        <v/>
      </c>
      <c r="C521" s="137" t="str">
        <f>IF('ZASOBY N'!C520="","",'ZASOBY N'!C520)</f>
        <v/>
      </c>
      <c r="D521" s="137" t="str">
        <f>IF('ZASOBY N'!B520="","",'ZASOBY N'!B520)</f>
        <v/>
      </c>
      <c r="E521" s="138"/>
      <c r="F521" s="356" t="str">
        <f>IF('ZASOBY N'!D520="","",'ZASOBY N'!D520)</f>
        <v/>
      </c>
      <c r="G521" s="220" t="str">
        <f>IF('ZASOBY N'!G520="","",'ZASOBY N'!G520)</f>
        <v/>
      </c>
      <c r="H521" s="221" t="str">
        <f>IF('ZASOBY N'!F520="","",'ZASOBY N'!F520)</f>
        <v/>
      </c>
      <c r="I521" s="221" t="str">
        <f>IF('ZASOBY N'!G520="","",'ZASOBY N'!G520)</f>
        <v/>
      </c>
      <c r="J521" s="221" t="str">
        <f>IF('ZASOBY N'!H520="","",'ZASOBY N'!H520)</f>
        <v/>
      </c>
      <c r="K521" s="214">
        <v>0</v>
      </c>
      <c r="L521" s="214">
        <v>0</v>
      </c>
      <c r="M521" s="214">
        <v>0</v>
      </c>
      <c r="N521" s="222" t="str">
        <f>IF('ZASOBY N'!BD520="x","",IF(W521="","",'ZASOBY N'!E520))</f>
        <v/>
      </c>
      <c r="O521" s="223">
        <v>0</v>
      </c>
      <c r="P521" s="223">
        <v>0</v>
      </c>
      <c r="Q521" s="226" t="str">
        <f>IF($N521="","",'UPR BILANS N'!G521*'UPR BILANS N'!N521)</f>
        <v/>
      </c>
      <c r="R521" s="225" t="str">
        <f>IF($N521="","",'ZASOBY N'!O520)</f>
        <v/>
      </c>
      <c r="S521" s="225" t="str">
        <f>IF($N521="","",IF('ZASOBY N'!Q520="",0,'ZASOBY N'!Q520))</f>
        <v/>
      </c>
      <c r="T521" s="225" t="str">
        <f>IF($N521="","",'ZASOBY N'!V520)</f>
        <v/>
      </c>
      <c r="U521" s="225" t="str">
        <f>IF($N521="","",IF('ZASOBY N'!AG520="",0,'ZASOBY N'!AG520))</f>
        <v/>
      </c>
      <c r="V521" s="225" t="str">
        <f>IF($N521="","",IF(NN!P523="",0,NN!P523))</f>
        <v/>
      </c>
      <c r="W521" s="225" t="str">
        <f t="shared" si="189"/>
        <v/>
      </c>
      <c r="X521" s="226" t="str">
        <f t="shared" si="188"/>
        <v/>
      </c>
      <c r="Y521" s="225" t="str">
        <f>IF('ZASOBY N'!AU520="","",IF(C521&lt;&gt;C520,'ZASOBY N'!AU520,IF(D521&lt;&gt;D520,'ZASOBY N'!AU520,IF(F521&lt;&gt;F520,'ZASOBY N'!AU520,IF(G521&lt;&gt;G520,'ZASOBY N'!AU520,IF(J521&lt;&gt;J520,'ZASOBY N'!AU520,IF(NN!AC523="","",IF(AND(C520=C521,H520=H521,J520=J521,NN!AC523&gt;0),"",IF(AND(C521=C522,H521=DO519,NN!CW521&gt;0),'ZASOBY N'!AU520,'ZASOBY N'!AU520)))))))))</f>
        <v/>
      </c>
      <c r="Z521" s="225" t="str">
        <f t="shared" si="190"/>
        <v/>
      </c>
      <c r="AA521" s="227" t="str">
        <f t="shared" si="167"/>
        <v/>
      </c>
      <c r="AB521" s="400" t="str">
        <f t="shared" si="191"/>
        <v/>
      </c>
      <c r="AC521" s="228" t="str">
        <f t="shared" si="192"/>
        <v/>
      </c>
      <c r="AD521" s="222">
        <f>IF(B521="",0,IF(F521="",0,INDEX(POBRANIE_!$B$6:$F$101,MATCH('UPR BILANS N'!$F521,POBRANIE_!$A$6:$A$101,0),2)))</f>
        <v>0</v>
      </c>
      <c r="AE521" s="224">
        <f>IF(OR('ZASOBY N'!G520="",'ZASOBY N'!E520=""),0,IF(B521="",0,'ZASOBY N'!G520*'ZASOBY N'!E520))</f>
        <v>0</v>
      </c>
      <c r="AF521" s="225">
        <f>IF('ZASOBY N'!O520="",0,'ZASOBY N'!O520)</f>
        <v>0</v>
      </c>
      <c r="AG521" s="225">
        <f>IF('ZASOBY N'!Q520="",0,'ZASOBY N'!Q520)</f>
        <v>0</v>
      </c>
      <c r="AH521" s="225">
        <f>IF('ZASOBY N'!V520="",0,'ZASOBY N'!V520)</f>
        <v>0</v>
      </c>
      <c r="AI521" s="225">
        <f>IF('ZASOBY N'!AG520="",0,'ZASOBY N'!AG520)</f>
        <v>0</v>
      </c>
      <c r="AJ521" s="225">
        <f>IF(NN!P523="",0,IF(NN!P523="BRAK kol.7","BRAK BADAŃ",NN!P523))</f>
        <v>0</v>
      </c>
      <c r="AK521" s="225">
        <f>IF(NN!AC523="",0,IF(NN!AC523="BRAK kol.7","BRAK BADAŃ",NN!AC523))</f>
        <v>0</v>
      </c>
      <c r="BJ521" s="414" t="str">
        <f>IF(AND(BL521=1,BM521=1,SUMIF($C521:$C$525,$C521,$AK521:$AK$525)=$AK521),$AK521,IF($BO521&gt;0,$BO521,IF(AND(COUNTIF($C$11:$C520,$C521)&gt;=1,COUNTIF($D520:$D520,$D521)&gt;=1),"",IF(AND(SUMIF($C521:$C$525,$C521,$AK521:$AK$525)&gt;=$AK521,SUMIF($D521:$D$525,$D521,$AK521:$AK$525)&gt;=$AK521),SUMIF($C521:$C$525,$C521,$AK521:$AK$525),""))))</f>
        <v/>
      </c>
      <c r="BL521" s="409">
        <f>COUNTIFS('ZASOBY N'!$B520:$B$525,'ZASOBY N'!$B520,'ZASOBY N'!$C520:'ZASOBY N'!$C$525,'ZASOBY N'!$C520,'ZASOBY N'!$D520:'ZASOBY N'!$D$525,'ZASOBY N'!$D520,'ZASOBY N'!$H520:'ZASOBY N'!$H$525,'ZASOBY N'!$H520 )</f>
        <v>0</v>
      </c>
      <c r="BM521" s="410">
        <f>COUNTIFS('ZASOBY N'!$B$10:$B520,'ZASOBY N'!$B520,'ZASOBY N'!$C$10:'ZASOBY N'!$C520,'ZASOBY N'!$C520,'ZASOBY N'!$D$10:'ZASOBY N'!$D520,'ZASOBY N'!$D520,'ZASOBY N'!$H$10:'ZASOBY N'!$H520,'ZASOBY N'!$H520 )</f>
        <v>0</v>
      </c>
      <c r="BN521" s="411">
        <f t="shared" si="168"/>
        <v>0</v>
      </c>
      <c r="BO521" s="412">
        <f t="shared" si="169"/>
        <v>0</v>
      </c>
      <c r="BP521" s="94" t="str">
        <f t="shared" si="170"/>
        <v/>
      </c>
      <c r="BQ521" s="414" t="str">
        <f>IF(AND(BS521=1,BT521=1,SUMIF($C521:$C$525,$C521,$AJ521:$AJ$525)=$AJ521),$AJ521,IF($BV521&gt;0,$BV521,IF(AND(COUNTIF($C$11:$C520,$C521)&gt;=1,COUNTIF($D520:$D520,$D521)&gt;=1),"",IF(AND(SUMIF($C521:$C$525,$C521,$AJ521:$AJ$525)&gt;$AJ521,SUMIF($D521:$D$525,$D521,$AJ521:$AJ$525)&gt;$AJ521),SUMIF($C521:$C$525,$C521,$AJ521:$AJ$525),""))))</f>
        <v/>
      </c>
      <c r="BS521" s="409">
        <f>COUNTIFS('ZASOBY N'!$B520:$B$525,'ZASOBY N'!$B520,'ZASOBY N'!$C520:'ZASOBY N'!$C$525,'ZASOBY N'!$C520,'ZASOBY N'!$D520:'ZASOBY N'!$D$525,'ZASOBY N'!$D520,'ZASOBY N'!$H520:'ZASOBY N'!$H$525,'ZASOBY N'!$H520 )</f>
        <v>0</v>
      </c>
      <c r="BT521" s="410">
        <f>COUNTIFS('ZASOBY N'!$B$10:$B520,'ZASOBY N'!$B520,'ZASOBY N'!$C$10:'ZASOBY N'!$C520,'ZASOBY N'!$C520,'ZASOBY N'!$D$10:'ZASOBY N'!$D520,'ZASOBY N'!$D520,'ZASOBY N'!$H$10:'ZASOBY N'!$H520,'ZASOBY N'!$H520 )</f>
        <v>0</v>
      </c>
      <c r="BU521" s="411">
        <f t="shared" si="171"/>
        <v>0</v>
      </c>
      <c r="BV521" s="412">
        <f t="shared" si="172"/>
        <v>0</v>
      </c>
      <c r="BW521" s="94" t="s">
        <v>499</v>
      </c>
      <c r="BX521" s="414" t="str">
        <f>IF(AND(BZ521=1,CA521=1,SUMIF($C521:$C$525,$C521,$AI521:$AI$525)=$AI521),$AI521,IF($CC521&gt;0,$CC521,IF(AND(COUNTIF($C$11:$C520,$C521)&gt;=1,COUNTIF($D520:$D520,$D521)&gt;=1),"",IF(AND(SUMIF($C521:$C$525,$C521,$AI521:$AI$525)&gt;$AI521,SUMIF($D521:$D$525,$D521,$AI521:$AI$525)&gt;$IG521),_xlfn.AGGREGATE(14,4,$CB$11:$CB$31*($C$11:$C$31=$C521),1),""))))</f>
        <v/>
      </c>
      <c r="BZ521" s="409">
        <f>COUNTIFS('ZASOBY N'!$B520:$B$525,'ZASOBY N'!$B520,'ZASOBY N'!$C520:'ZASOBY N'!$C$525,'ZASOBY N'!$C520,'ZASOBY N'!$D520:'ZASOBY N'!$D$525,'ZASOBY N'!$D520,'ZASOBY N'!$H520:'ZASOBY N'!$H$525,'ZASOBY N'!$H520 )</f>
        <v>0</v>
      </c>
      <c r="CA521" s="410">
        <f>COUNTIFS('ZASOBY N'!$B$10:$B520,'ZASOBY N'!$B520,'ZASOBY N'!$C$10:'ZASOBY N'!$C520,'ZASOBY N'!$C520,'ZASOBY N'!$D$10:'ZASOBY N'!$D520,'ZASOBY N'!$D520,'ZASOBY N'!$H$10:'ZASOBY N'!$H520,'ZASOBY N'!$H520 )</f>
        <v>0</v>
      </c>
      <c r="CB521" s="411">
        <f t="shared" si="173"/>
        <v>0</v>
      </c>
      <c r="CC521" s="412">
        <f t="shared" si="174"/>
        <v>0</v>
      </c>
      <c r="CE521" s="414" t="str">
        <f>IF(AND(CG521=1,CH521=1,SUMIF($C521:$C$525,$C521,$AH521:$AH$525)=$AH521),$AH521,IF($CJ521&gt;0,$CJ521,IF(AND(COUNTIF($C$11:$C520,$C521)&gt;=1,COUNTIF($D520:$D520,$D521)&gt;=1),"",IF(AND(SUMIF($C521:$C$525,$C521,$AH521:$AH$525)&gt;$AH521,SUMIF($D521:$D$525,$D521,$AH521:$AH$525)&gt;$AH521),_xlfn.AGGREGATE(14,4,$CI$11:$CI$31*($C$11:$C$31=$C521),1),""))))</f>
        <v/>
      </c>
      <c r="CG521" s="409">
        <f>COUNTIFS('ZASOBY N'!$B520:$B$525,'ZASOBY N'!$B520,'ZASOBY N'!$C520:'ZASOBY N'!$C$525,'ZASOBY N'!$C520,'ZASOBY N'!$D520:'ZASOBY N'!$D$525,'ZASOBY N'!$D520,'ZASOBY N'!$H520:'ZASOBY N'!$H$525,'ZASOBY N'!$H520 )</f>
        <v>0</v>
      </c>
      <c r="CH521" s="410">
        <f>COUNTIFS('ZASOBY N'!$B$10:$B520,'ZASOBY N'!$B520,'ZASOBY N'!$C$10:'ZASOBY N'!$C520,'ZASOBY N'!$C520,'ZASOBY N'!$D$10:'ZASOBY N'!$D520,'ZASOBY N'!$D520,'ZASOBY N'!$H$10:'ZASOBY N'!$H520,'ZASOBY N'!$H520 )</f>
        <v>0</v>
      </c>
      <c r="CI521" s="411">
        <f t="shared" si="175"/>
        <v>0</v>
      </c>
      <c r="CJ521" s="412">
        <f t="shared" si="176"/>
        <v>0</v>
      </c>
      <c r="CL521" s="414" t="str">
        <f>IF(AND(CN521=1,CO521=1,SUMIF($C521:$C$525,$C521,$AG521:$AG$525)=$AG521),$AG521,IF($CQ521&gt;0,$CQ521,IF(AND(COUNTIF($C$11:$C520,$C521)&gt;=1,COUNTIF($D520:$D520,$D521)&gt;=1),"",IF(AND(SUMIF($C521:$C$525,$C521,$AG521:$AG$525)&gt;$AG521,SUMIF($D521:$D$525,$D521,$AG521:$AG$525)&gt;$AG521),_xlfn.AGGREGATE(14,4,$CP$11:$CP$31*($C$11:$C$31=$C521),1),""))))</f>
        <v/>
      </c>
      <c r="CN521" s="409">
        <f>COUNTIFS('ZASOBY N'!$B520:$B$525,'ZASOBY N'!$B520,'ZASOBY N'!$C520:'ZASOBY N'!$C$525,'ZASOBY N'!$C520,'ZASOBY N'!$D520:'ZASOBY N'!$D$525,'ZASOBY N'!$D520,'ZASOBY N'!$H520:'ZASOBY N'!$H$525,'ZASOBY N'!$H520 )</f>
        <v>0</v>
      </c>
      <c r="CO521" s="410">
        <f>COUNTIFS('ZASOBY N'!$B$10:$B520,'ZASOBY N'!$B520,'ZASOBY N'!$C$10:'ZASOBY N'!$C520,'ZASOBY N'!$C520,'ZASOBY N'!$D$10:'ZASOBY N'!$D520,'ZASOBY N'!$D520,'ZASOBY N'!$H$10:'ZASOBY N'!$H520,'ZASOBY N'!$H520 )</f>
        <v>0</v>
      </c>
      <c r="CP521" s="411">
        <f t="shared" si="177"/>
        <v>0</v>
      </c>
      <c r="CQ521" s="412">
        <f t="shared" si="178"/>
        <v>0</v>
      </c>
      <c r="CS521" s="414" t="str">
        <f>IF(AND(CU521=1,CV521=1,SUMIF($C521:$C$525,$C521,$AF521:$AF$525)=$AF521),$AF521,IF($CX521&gt;0,$CX521,IF(AND(COUNTIF($C$11:$C520,$C521)&gt;=1,COUNTIF($D520:$D520,$D521)&gt;=1),"",IF(AND(SUMIF($C521:$C$525,$C521,$AF521:$AF$525)&gt;$AF521,SUMIF($D521:$D$525,$D521,$AF521:$AF$525)&gt;$AF521),_xlfn.AGGREGATE(14,4,$CW$11:$CW$31*($C$11:$C$31=$C521),1),""))))</f>
        <v/>
      </c>
      <c r="CU521" s="409">
        <f>COUNTIFS('ZASOBY N'!$B520:$B$525,'ZASOBY N'!$B520,'ZASOBY N'!$C520:'ZASOBY N'!$C$525,'ZASOBY N'!$C520,'ZASOBY N'!$D520:'ZASOBY N'!$D$525,'ZASOBY N'!$D520,'ZASOBY N'!$H520:'ZASOBY N'!$H$525,'ZASOBY N'!$H520 )</f>
        <v>0</v>
      </c>
      <c r="CV521" s="410">
        <f>COUNTIFS('ZASOBY N'!$B$10:$B520,'ZASOBY N'!$B520,'ZASOBY N'!$C$10:'ZASOBY N'!$C520,'ZASOBY N'!$C520,'ZASOBY N'!$D$10:'ZASOBY N'!$D520,'ZASOBY N'!$D520,'ZASOBY N'!$H$10:'ZASOBY N'!$H520,'ZASOBY N'!$H520 )</f>
        <v>0</v>
      </c>
      <c r="CW521" s="411">
        <f t="shared" si="179"/>
        <v>0</v>
      </c>
      <c r="CX521" s="412">
        <f t="shared" si="180"/>
        <v>0</v>
      </c>
      <c r="CZ521" s="414" t="str">
        <f>IF(AND(DB521=1,DC521=1,SUMIF($C521:$C$525,$C521,$AE521:$AE$525)=$AE521),$AE521,IF($DE521&gt;0,$DE521,IF(AND(COUNTIF($C$11:$C520,$C521)&gt;=1,COUNTIF($D520:$D520,$D521)&gt;=1),"",IF(AND(SUMIF($C521:$C$525,$C521,$AE521:$AE$525)&gt;$AE521,SUMIF($D521:$D$525,$D521,$AE521:$AE$525)&gt;$AE521),_xlfn.AGGREGATE(14,4,$DD$11:$DD$31*($C$11:$C$31=$C521),1),""))))</f>
        <v/>
      </c>
      <c r="DB521" s="409">
        <f>COUNTIFS('ZASOBY N'!$B520:$B$525,'ZASOBY N'!$B520,'ZASOBY N'!$C520:'ZASOBY N'!$C$525,'ZASOBY N'!$C520,'ZASOBY N'!$D520:'ZASOBY N'!$D$525,'ZASOBY N'!$D520,'ZASOBY N'!$H520:'ZASOBY N'!$H$525,'ZASOBY N'!$H520 )</f>
        <v>0</v>
      </c>
      <c r="DC521" s="410">
        <f>COUNTIFS('ZASOBY N'!$B$10:$B520,'ZASOBY N'!$B520,'ZASOBY N'!$C$10:'ZASOBY N'!$C520,'ZASOBY N'!$C520,'ZASOBY N'!$D$10:'ZASOBY N'!$D520,'ZASOBY N'!$D520,'ZASOBY N'!$H$10:'ZASOBY N'!$H520,'ZASOBY N'!$H520 )</f>
        <v>0</v>
      </c>
      <c r="DD521" s="411">
        <f t="shared" si="181"/>
        <v>0</v>
      </c>
      <c r="DE521" s="412">
        <f t="shared" si="182"/>
        <v>0</v>
      </c>
      <c r="DF521" s="399" t="str">
        <f>IF(AND(DI521=1,DJ521=1,SUMIF($C521:$C$525,$C521,$AD521:$AD$525)=$AD521),$AD521,IF($DL521&gt;0,$DL521,IF(B521="","",IF(AND(COUNTIF($C$11:$C520,$C521)&gt;=1,COUNTIF($D520:$D520,$D521)&gt;=1,COUNTIF($Z518:$Z520,$C521)=0),"",IF(AND(COUNTIF($C$11:$C520,$C521)&gt;=1,COUNTIF($D520:$D520,$D521)&gt;=1),"UJĘTO WYŻEJ",IF(AND(SUMIF($C521:$C$525,$C521,$AD521:$AD$525)&gt;$AD521,SUMIF($D521:$D$525,$D521,$AD521:$AD$525)&gt;$AD521),_xlfn.AGGREGATE(14,4,$DK$11:$DK$31*($C$11:$C$31=$C521),1),""))))))</f>
        <v/>
      </c>
      <c r="DG521" s="414" t="str">
        <f>IF(AND(DI521=1,DJ521=1,SUMIF($C521:$C$525,$C521,$AD521:$AD$525)=$AD521),$AD521,IF($DL521&gt;0,$DL521,IF(AND(COUNTIF($C$11:$C520,$C521)&gt;=1,COUNTIF($D520:$D520,$D521)&gt;=1),"",IF(AND(SUMIF($C521:$C$525,$C521,$AD521:$AD$525)&gt;$AD521,SUMIF($D521:$D$525,$D521,$AD521:$AD$525)&gt;$AD521),_xlfn.AGGREGATE(14,4,$DK$11:$DK$31*($C$11:$C$31=$C521),1),""))))</f>
        <v/>
      </c>
      <c r="DI521" s="409">
        <f>COUNTIFS('ZASOBY N'!$B520:$B$525,'ZASOBY N'!$B520,'ZASOBY N'!$C520:'ZASOBY N'!$C$525,'ZASOBY N'!$C520,'ZASOBY N'!$D520:'ZASOBY N'!$D$525,'ZASOBY N'!$D520,'ZASOBY N'!$H520:'ZASOBY N'!$H$525,'ZASOBY N'!$H520 )</f>
        <v>0</v>
      </c>
      <c r="DJ521" s="410">
        <f>COUNTIFS('ZASOBY N'!$B$10:$B520,'ZASOBY N'!$B520,'ZASOBY N'!$C$10:'ZASOBY N'!$C520,'ZASOBY N'!$C520,'ZASOBY N'!$D$10:'ZASOBY N'!$D520,'ZASOBY N'!$D520,'ZASOBY N'!$H$10:'ZASOBY N'!$H520,'ZASOBY N'!$H520 )</f>
        <v>0</v>
      </c>
      <c r="DK521" s="411">
        <f t="shared" si="183"/>
        <v>0</v>
      </c>
      <c r="DL521" s="412">
        <f t="shared" si="184"/>
        <v>0</v>
      </c>
    </row>
    <row r="522" spans="1:116" ht="16.2" customHeight="1" x14ac:dyDescent="0.3">
      <c r="A522" s="219"/>
      <c r="B522" s="152" t="str">
        <f>IF('ZASOBY N'!A521="","",'ZASOBY N'!A521)</f>
        <v/>
      </c>
      <c r="C522" s="137" t="str">
        <f>IF('ZASOBY N'!C521="","",'ZASOBY N'!C521)</f>
        <v/>
      </c>
      <c r="D522" s="137" t="str">
        <f>IF('ZASOBY N'!B521="","",'ZASOBY N'!B521)</f>
        <v/>
      </c>
      <c r="E522" s="138"/>
      <c r="F522" s="356" t="str">
        <f>IF('ZASOBY N'!D521="","",'ZASOBY N'!D521)</f>
        <v/>
      </c>
      <c r="G522" s="220" t="str">
        <f>IF('ZASOBY N'!G521="","",'ZASOBY N'!G521)</f>
        <v/>
      </c>
      <c r="H522" s="221" t="str">
        <f>IF('ZASOBY N'!F521="","",'ZASOBY N'!F521)</f>
        <v/>
      </c>
      <c r="I522" s="221" t="str">
        <f>IF('ZASOBY N'!G521="","",'ZASOBY N'!G521)</f>
        <v/>
      </c>
      <c r="J522" s="221" t="str">
        <f>IF('ZASOBY N'!H521="","",'ZASOBY N'!H521)</f>
        <v/>
      </c>
      <c r="K522" s="214">
        <v>0</v>
      </c>
      <c r="L522" s="214">
        <v>0</v>
      </c>
      <c r="M522" s="214">
        <v>0</v>
      </c>
      <c r="N522" s="222" t="str">
        <f>IF('ZASOBY N'!BD521="x","",IF(W522="","",'ZASOBY N'!E521))</f>
        <v/>
      </c>
      <c r="O522" s="223">
        <v>0</v>
      </c>
      <c r="P522" s="223">
        <v>0</v>
      </c>
      <c r="Q522" s="226" t="str">
        <f>IF($N522="","",'UPR BILANS N'!G522*'UPR BILANS N'!N522)</f>
        <v/>
      </c>
      <c r="R522" s="225" t="str">
        <f>IF($N522="","",'ZASOBY N'!O521)</f>
        <v/>
      </c>
      <c r="S522" s="225" t="str">
        <f>IF($N522="","",IF('ZASOBY N'!Q521="",0,'ZASOBY N'!Q521))</f>
        <v/>
      </c>
      <c r="T522" s="225" t="str">
        <f>IF($N522="","",'ZASOBY N'!V521)</f>
        <v/>
      </c>
      <c r="U522" s="225" t="str">
        <f>IF($N522="","",IF('ZASOBY N'!AG521="",0,'ZASOBY N'!AG521))</f>
        <v/>
      </c>
      <c r="V522" s="225" t="str">
        <f>IF($N522="","",IF(NN!P524="",0,NN!P524))</f>
        <v/>
      </c>
      <c r="W522" s="225" t="str">
        <f t="shared" si="189"/>
        <v/>
      </c>
      <c r="X522" s="226" t="str">
        <f t="shared" si="188"/>
        <v/>
      </c>
      <c r="Y522" s="225" t="str">
        <f>IF('ZASOBY N'!AU521="","",IF(C522&lt;&gt;C521,'ZASOBY N'!AU521,IF(D522&lt;&gt;D521,'ZASOBY N'!AU521,IF(F522&lt;&gt;F521,'ZASOBY N'!AU521,IF(G522&lt;&gt;G521,'ZASOBY N'!AU521,IF(J522&lt;&gt;J521,'ZASOBY N'!AU521,IF(NN!AC524="","",IF(AND(C521=C522,H521=H522,J521=J522,NN!AC524&gt;0),"",IF(AND(C522=C523,H522=DO520,NN!CW522&gt;0),'ZASOBY N'!AU521,'ZASOBY N'!AU521)))))))))</f>
        <v/>
      </c>
      <c r="Z522" s="225" t="str">
        <f t="shared" si="190"/>
        <v/>
      </c>
      <c r="AA522" s="227" t="str">
        <f t="shared" si="167"/>
        <v/>
      </c>
      <c r="AB522" s="400" t="str">
        <f t="shared" si="191"/>
        <v/>
      </c>
      <c r="AC522" s="228" t="str">
        <f t="shared" si="192"/>
        <v/>
      </c>
      <c r="AD522" s="222">
        <f>IF(B522="",0,IF(F522="",0,INDEX(POBRANIE_!$B$6:$F$101,MATCH('UPR BILANS N'!$F522,POBRANIE_!$A$6:$A$101,0),2)))</f>
        <v>0</v>
      </c>
      <c r="AE522" s="224">
        <f>IF(OR('ZASOBY N'!G521="",'ZASOBY N'!E521=""),0,IF(B522="",0,'ZASOBY N'!G521*'ZASOBY N'!E521))</f>
        <v>0</v>
      </c>
      <c r="AF522" s="225">
        <f>IF('ZASOBY N'!O521="",0,'ZASOBY N'!O521)</f>
        <v>0</v>
      </c>
      <c r="AG522" s="225">
        <f>IF('ZASOBY N'!Q521="",0,'ZASOBY N'!Q521)</f>
        <v>0</v>
      </c>
      <c r="AH522" s="225">
        <f>IF('ZASOBY N'!V521="",0,'ZASOBY N'!V521)</f>
        <v>0</v>
      </c>
      <c r="AI522" s="225">
        <f>IF('ZASOBY N'!AG521="",0,'ZASOBY N'!AG521)</f>
        <v>0</v>
      </c>
      <c r="AJ522" s="225">
        <f>IF(NN!P524="",0,IF(NN!P524="BRAK kol.7","BRAK BADAŃ",NN!P524))</f>
        <v>0</v>
      </c>
      <c r="AK522" s="225">
        <f>IF(NN!AC524="",0,IF(NN!AC524="BRAK kol.7","BRAK BADAŃ",NN!AC524))</f>
        <v>0</v>
      </c>
      <c r="BJ522" s="414" t="str">
        <f>IF(AND(BL522=1,BM522=1,SUMIF($C522:$C$525,$C522,$AK522:$AK$525)=$AK522),$AK522,IF($BO522&gt;0,$BO522,IF(AND(COUNTIF($C$11:$C521,$C522)&gt;=1,COUNTIF($D521:$D521,$D522)&gt;=1),"",IF(AND(SUMIF($C522:$C$525,$C522,$AK522:$AK$525)&gt;=$AK522,SUMIF($D522:$D$525,$D522,$AK522:$AK$525)&gt;=$AK522),SUMIF($C522:$C$525,$C522,$AK522:$AK$525),""))))</f>
        <v/>
      </c>
      <c r="BL522" s="409">
        <f>COUNTIFS('ZASOBY N'!$B521:$B$525,'ZASOBY N'!$B521,'ZASOBY N'!$C521:'ZASOBY N'!$C$525,'ZASOBY N'!$C521,'ZASOBY N'!$D521:'ZASOBY N'!$D$525,'ZASOBY N'!$D521,'ZASOBY N'!$H521:'ZASOBY N'!$H$525,'ZASOBY N'!$H521 )</f>
        <v>0</v>
      </c>
      <c r="BM522" s="410">
        <f>COUNTIFS('ZASOBY N'!$B$10:$B521,'ZASOBY N'!$B521,'ZASOBY N'!$C$10:'ZASOBY N'!$C521,'ZASOBY N'!$C521,'ZASOBY N'!$D$10:'ZASOBY N'!$D521,'ZASOBY N'!$D521,'ZASOBY N'!$H$10:'ZASOBY N'!$H521,'ZASOBY N'!$H521 )</f>
        <v>0</v>
      </c>
      <c r="BN522" s="411">
        <f t="shared" si="168"/>
        <v>0</v>
      </c>
      <c r="BO522" s="412">
        <f t="shared" si="169"/>
        <v>0</v>
      </c>
      <c r="BP522" s="94" t="str">
        <f t="shared" si="170"/>
        <v/>
      </c>
      <c r="BQ522" s="414" t="str">
        <f>IF(AND(BS522=1,BT522=1,SUMIF($C522:$C$525,$C522,$AJ522:$AJ$525)=$AJ522),$AJ522,IF($BV522&gt;0,$BV522,IF(AND(COUNTIF($C$11:$C521,$C522)&gt;=1,COUNTIF($D521:$D521,$D522)&gt;=1),"",IF(AND(SUMIF($C522:$C$525,$C522,$AJ522:$AJ$525)&gt;$AJ522,SUMIF($D522:$D$525,$D522,$AJ522:$AJ$525)&gt;$AJ522),SUMIF($C522:$C$525,$C522,$AJ522:$AJ$525),""))))</f>
        <v/>
      </c>
      <c r="BS522" s="409">
        <f>COUNTIFS('ZASOBY N'!$B521:$B$525,'ZASOBY N'!$B521,'ZASOBY N'!$C521:'ZASOBY N'!$C$525,'ZASOBY N'!$C521,'ZASOBY N'!$D521:'ZASOBY N'!$D$525,'ZASOBY N'!$D521,'ZASOBY N'!$H521:'ZASOBY N'!$H$525,'ZASOBY N'!$H521 )</f>
        <v>0</v>
      </c>
      <c r="BT522" s="410">
        <f>COUNTIFS('ZASOBY N'!$B$10:$B521,'ZASOBY N'!$B521,'ZASOBY N'!$C$10:'ZASOBY N'!$C521,'ZASOBY N'!$C521,'ZASOBY N'!$D$10:'ZASOBY N'!$D521,'ZASOBY N'!$D521,'ZASOBY N'!$H$10:'ZASOBY N'!$H521,'ZASOBY N'!$H521 )</f>
        <v>0</v>
      </c>
      <c r="BU522" s="411">
        <f t="shared" si="171"/>
        <v>0</v>
      </c>
      <c r="BV522" s="412">
        <f t="shared" si="172"/>
        <v>0</v>
      </c>
      <c r="BW522" s="94" t="s">
        <v>499</v>
      </c>
      <c r="BX522" s="414" t="str">
        <f>IF(AND(BZ522=1,CA522=1,SUMIF($C522:$C$525,$C522,$AI522:$AI$525)=$AI522),$AI522,IF($CC522&gt;0,$CC522,IF(AND(COUNTIF($C$11:$C521,$C522)&gt;=1,COUNTIF($D521:$D521,$D522)&gt;=1),"",IF(AND(SUMIF($C522:$C$525,$C522,$AI522:$AI$525)&gt;$AI522,SUMIF($D522:$D$525,$D522,$AI522:$AI$525)&gt;$IG522),_xlfn.AGGREGATE(14,4,$CB$11:$CB$31*($C$11:$C$31=$C522),1),""))))</f>
        <v/>
      </c>
      <c r="BZ522" s="409">
        <f>COUNTIFS('ZASOBY N'!$B521:$B$525,'ZASOBY N'!$B521,'ZASOBY N'!$C521:'ZASOBY N'!$C$525,'ZASOBY N'!$C521,'ZASOBY N'!$D521:'ZASOBY N'!$D$525,'ZASOBY N'!$D521,'ZASOBY N'!$H521:'ZASOBY N'!$H$525,'ZASOBY N'!$H521 )</f>
        <v>0</v>
      </c>
      <c r="CA522" s="410">
        <f>COUNTIFS('ZASOBY N'!$B$10:$B521,'ZASOBY N'!$B521,'ZASOBY N'!$C$10:'ZASOBY N'!$C521,'ZASOBY N'!$C521,'ZASOBY N'!$D$10:'ZASOBY N'!$D521,'ZASOBY N'!$D521,'ZASOBY N'!$H$10:'ZASOBY N'!$H521,'ZASOBY N'!$H521 )</f>
        <v>0</v>
      </c>
      <c r="CB522" s="411">
        <f t="shared" si="173"/>
        <v>0</v>
      </c>
      <c r="CC522" s="412">
        <f t="shared" si="174"/>
        <v>0</v>
      </c>
      <c r="CE522" s="414" t="str">
        <f>IF(AND(CG522=1,CH522=1,SUMIF($C522:$C$525,$C522,$AH522:$AH$525)=$AH522),$AH522,IF($CJ522&gt;0,$CJ522,IF(AND(COUNTIF($C$11:$C521,$C522)&gt;=1,COUNTIF($D521:$D521,$D522)&gt;=1),"",IF(AND(SUMIF($C522:$C$525,$C522,$AH522:$AH$525)&gt;$AH522,SUMIF($D522:$D$525,$D522,$AH522:$AH$525)&gt;$AH522),_xlfn.AGGREGATE(14,4,$CI$11:$CI$31*($C$11:$C$31=$C522),1),""))))</f>
        <v/>
      </c>
      <c r="CG522" s="409">
        <f>COUNTIFS('ZASOBY N'!$B521:$B$525,'ZASOBY N'!$B521,'ZASOBY N'!$C521:'ZASOBY N'!$C$525,'ZASOBY N'!$C521,'ZASOBY N'!$D521:'ZASOBY N'!$D$525,'ZASOBY N'!$D521,'ZASOBY N'!$H521:'ZASOBY N'!$H$525,'ZASOBY N'!$H521 )</f>
        <v>0</v>
      </c>
      <c r="CH522" s="410">
        <f>COUNTIFS('ZASOBY N'!$B$10:$B521,'ZASOBY N'!$B521,'ZASOBY N'!$C$10:'ZASOBY N'!$C521,'ZASOBY N'!$C521,'ZASOBY N'!$D$10:'ZASOBY N'!$D521,'ZASOBY N'!$D521,'ZASOBY N'!$H$10:'ZASOBY N'!$H521,'ZASOBY N'!$H521 )</f>
        <v>0</v>
      </c>
      <c r="CI522" s="411">
        <f t="shared" si="175"/>
        <v>0</v>
      </c>
      <c r="CJ522" s="412">
        <f t="shared" si="176"/>
        <v>0</v>
      </c>
      <c r="CL522" s="414" t="str">
        <f>IF(AND(CN522=1,CO522=1,SUMIF($C522:$C$525,$C522,$AG522:$AG$525)=$AG522),$AG522,IF($CQ522&gt;0,$CQ522,IF(AND(COUNTIF($C$11:$C521,$C522)&gt;=1,COUNTIF($D521:$D521,$D522)&gt;=1),"",IF(AND(SUMIF($C522:$C$525,$C522,$AG522:$AG$525)&gt;$AG522,SUMIF($D522:$D$525,$D522,$AG522:$AG$525)&gt;$AG522),_xlfn.AGGREGATE(14,4,$CP$11:$CP$31*($C$11:$C$31=$C522),1),""))))</f>
        <v/>
      </c>
      <c r="CN522" s="409">
        <f>COUNTIFS('ZASOBY N'!$B521:$B$525,'ZASOBY N'!$B521,'ZASOBY N'!$C521:'ZASOBY N'!$C$525,'ZASOBY N'!$C521,'ZASOBY N'!$D521:'ZASOBY N'!$D$525,'ZASOBY N'!$D521,'ZASOBY N'!$H521:'ZASOBY N'!$H$525,'ZASOBY N'!$H521 )</f>
        <v>0</v>
      </c>
      <c r="CO522" s="410">
        <f>COUNTIFS('ZASOBY N'!$B$10:$B521,'ZASOBY N'!$B521,'ZASOBY N'!$C$10:'ZASOBY N'!$C521,'ZASOBY N'!$C521,'ZASOBY N'!$D$10:'ZASOBY N'!$D521,'ZASOBY N'!$D521,'ZASOBY N'!$H$10:'ZASOBY N'!$H521,'ZASOBY N'!$H521 )</f>
        <v>0</v>
      </c>
      <c r="CP522" s="411">
        <f t="shared" si="177"/>
        <v>0</v>
      </c>
      <c r="CQ522" s="412">
        <f t="shared" si="178"/>
        <v>0</v>
      </c>
      <c r="CS522" s="414" t="str">
        <f>IF(AND(CU522=1,CV522=1,SUMIF($C522:$C$525,$C522,$AF522:$AF$525)=$AF522),$AF522,IF($CX522&gt;0,$CX522,IF(AND(COUNTIF($C$11:$C521,$C522)&gt;=1,COUNTIF($D521:$D521,$D522)&gt;=1),"",IF(AND(SUMIF($C522:$C$525,$C522,$AF522:$AF$525)&gt;$AF522,SUMIF($D522:$D$525,$D522,$AF522:$AF$525)&gt;$AF522),_xlfn.AGGREGATE(14,4,$CW$11:$CW$31*($C$11:$C$31=$C522),1),""))))</f>
        <v/>
      </c>
      <c r="CU522" s="409">
        <f>COUNTIFS('ZASOBY N'!$B521:$B$525,'ZASOBY N'!$B521,'ZASOBY N'!$C521:'ZASOBY N'!$C$525,'ZASOBY N'!$C521,'ZASOBY N'!$D521:'ZASOBY N'!$D$525,'ZASOBY N'!$D521,'ZASOBY N'!$H521:'ZASOBY N'!$H$525,'ZASOBY N'!$H521 )</f>
        <v>0</v>
      </c>
      <c r="CV522" s="410">
        <f>COUNTIFS('ZASOBY N'!$B$10:$B521,'ZASOBY N'!$B521,'ZASOBY N'!$C$10:'ZASOBY N'!$C521,'ZASOBY N'!$C521,'ZASOBY N'!$D$10:'ZASOBY N'!$D521,'ZASOBY N'!$D521,'ZASOBY N'!$H$10:'ZASOBY N'!$H521,'ZASOBY N'!$H521 )</f>
        <v>0</v>
      </c>
      <c r="CW522" s="411">
        <f t="shared" si="179"/>
        <v>0</v>
      </c>
      <c r="CX522" s="412">
        <f t="shared" si="180"/>
        <v>0</v>
      </c>
      <c r="CZ522" s="414" t="str">
        <f>IF(AND(DB522=1,DC522=1,SUMIF($C522:$C$525,$C522,$AE522:$AE$525)=$AE522),$AE522,IF($DE522&gt;0,$DE522,IF(AND(COUNTIF($C$11:$C521,$C522)&gt;=1,COUNTIF($D521:$D521,$D522)&gt;=1),"",IF(AND(SUMIF($C522:$C$525,$C522,$AE522:$AE$525)&gt;$AE522,SUMIF($D522:$D$525,$D522,$AE522:$AE$525)&gt;$AE522),_xlfn.AGGREGATE(14,4,$DD$11:$DD$31*($C$11:$C$31=$C522),1),""))))</f>
        <v/>
      </c>
      <c r="DB522" s="409">
        <f>COUNTIFS('ZASOBY N'!$B521:$B$525,'ZASOBY N'!$B521,'ZASOBY N'!$C521:'ZASOBY N'!$C$525,'ZASOBY N'!$C521,'ZASOBY N'!$D521:'ZASOBY N'!$D$525,'ZASOBY N'!$D521,'ZASOBY N'!$H521:'ZASOBY N'!$H$525,'ZASOBY N'!$H521 )</f>
        <v>0</v>
      </c>
      <c r="DC522" s="410">
        <f>COUNTIFS('ZASOBY N'!$B$10:$B521,'ZASOBY N'!$B521,'ZASOBY N'!$C$10:'ZASOBY N'!$C521,'ZASOBY N'!$C521,'ZASOBY N'!$D$10:'ZASOBY N'!$D521,'ZASOBY N'!$D521,'ZASOBY N'!$H$10:'ZASOBY N'!$H521,'ZASOBY N'!$H521 )</f>
        <v>0</v>
      </c>
      <c r="DD522" s="411">
        <f t="shared" si="181"/>
        <v>0</v>
      </c>
      <c r="DE522" s="412">
        <f t="shared" si="182"/>
        <v>0</v>
      </c>
      <c r="DF522" s="399" t="str">
        <f>IF(AND(DI522=1,DJ522=1,SUMIF($C522:$C$525,$C522,$AD522:$AD$525)=$AD522),$AD522,IF($DL522&gt;0,$DL522,IF(B522="","",IF(AND(COUNTIF($C$11:$C521,$C522)&gt;=1,COUNTIF($D521:$D521,$D522)&gt;=1,COUNTIF($Z519:$Z521,$C522)=0),"",IF(AND(COUNTIF($C$11:$C521,$C522)&gt;=1,COUNTIF($D521:$D521,$D522)&gt;=1),"UJĘTO WYŻEJ",IF(AND(SUMIF($C522:$C$525,$C522,$AD522:$AD$525)&gt;$AD522,SUMIF($D522:$D$525,$D522,$AD522:$AD$525)&gt;$AD522),_xlfn.AGGREGATE(14,4,$DK$11:$DK$31*($C$11:$C$31=$C522),1),""))))))</f>
        <v/>
      </c>
      <c r="DG522" s="414" t="str">
        <f>IF(AND(DI522=1,DJ522=1,SUMIF($C522:$C$525,$C522,$AD522:$AD$525)=$AD522),$AD522,IF($DL522&gt;0,$DL522,IF(AND(COUNTIF($C$11:$C521,$C522)&gt;=1,COUNTIF($D521:$D521,$D522)&gt;=1),"",IF(AND(SUMIF($C522:$C$525,$C522,$AD522:$AD$525)&gt;$AD522,SUMIF($D522:$D$525,$D522,$AD522:$AD$525)&gt;$AD522),_xlfn.AGGREGATE(14,4,$DK$11:$DK$31*($C$11:$C$31=$C522),1),""))))</f>
        <v/>
      </c>
      <c r="DI522" s="409">
        <f>COUNTIFS('ZASOBY N'!$B521:$B$525,'ZASOBY N'!$B521,'ZASOBY N'!$C521:'ZASOBY N'!$C$525,'ZASOBY N'!$C521,'ZASOBY N'!$D521:'ZASOBY N'!$D$525,'ZASOBY N'!$D521,'ZASOBY N'!$H521:'ZASOBY N'!$H$525,'ZASOBY N'!$H521 )</f>
        <v>0</v>
      </c>
      <c r="DJ522" s="410">
        <f>COUNTIFS('ZASOBY N'!$B$10:$B521,'ZASOBY N'!$B521,'ZASOBY N'!$C$10:'ZASOBY N'!$C521,'ZASOBY N'!$C521,'ZASOBY N'!$D$10:'ZASOBY N'!$D521,'ZASOBY N'!$D521,'ZASOBY N'!$H$10:'ZASOBY N'!$H521,'ZASOBY N'!$H521 )</f>
        <v>0</v>
      </c>
      <c r="DK522" s="411">
        <f t="shared" si="183"/>
        <v>0</v>
      </c>
      <c r="DL522" s="412">
        <f t="shared" si="184"/>
        <v>0</v>
      </c>
    </row>
    <row r="523" spans="1:116" ht="16.2" customHeight="1" x14ac:dyDescent="0.3">
      <c r="A523" s="219"/>
      <c r="B523" s="152" t="str">
        <f>IF('ZASOBY N'!A522="","",'ZASOBY N'!A522)</f>
        <v/>
      </c>
      <c r="C523" s="137" t="str">
        <f>IF('ZASOBY N'!C522="","",'ZASOBY N'!C522)</f>
        <v/>
      </c>
      <c r="D523" s="137" t="str">
        <f>IF('ZASOBY N'!B522="","",'ZASOBY N'!B522)</f>
        <v/>
      </c>
      <c r="E523" s="138"/>
      <c r="F523" s="356" t="str">
        <f>IF('ZASOBY N'!D522="","",'ZASOBY N'!D522)</f>
        <v/>
      </c>
      <c r="G523" s="220" t="str">
        <f>IF('ZASOBY N'!G522="","",'ZASOBY N'!G522)</f>
        <v/>
      </c>
      <c r="H523" s="221" t="str">
        <f>IF('ZASOBY N'!F522="","",'ZASOBY N'!F522)</f>
        <v/>
      </c>
      <c r="I523" s="221" t="str">
        <f>IF('ZASOBY N'!G522="","",'ZASOBY N'!G522)</f>
        <v/>
      </c>
      <c r="J523" s="221" t="str">
        <f>IF('ZASOBY N'!H522="","",'ZASOBY N'!H522)</f>
        <v/>
      </c>
      <c r="K523" s="214">
        <v>0</v>
      </c>
      <c r="L523" s="214">
        <v>0</v>
      </c>
      <c r="M523" s="214">
        <v>0</v>
      </c>
      <c r="N523" s="222" t="str">
        <f>IF('ZASOBY N'!BD522="x","",IF(W523="","",'ZASOBY N'!E522))</f>
        <v/>
      </c>
      <c r="O523" s="223">
        <v>0</v>
      </c>
      <c r="P523" s="223">
        <v>0</v>
      </c>
      <c r="Q523" s="226" t="str">
        <f>IF($N523="","",'UPR BILANS N'!G523*'UPR BILANS N'!N523)</f>
        <v/>
      </c>
      <c r="R523" s="225" t="str">
        <f>IF($N523="","",'ZASOBY N'!O522)</f>
        <v/>
      </c>
      <c r="S523" s="225" t="str">
        <f>IF($N523="","",IF('ZASOBY N'!Q522="",0,'ZASOBY N'!Q522))</f>
        <v/>
      </c>
      <c r="T523" s="225" t="str">
        <f>IF($N523="","",'ZASOBY N'!V522)</f>
        <v/>
      </c>
      <c r="U523" s="225" t="str">
        <f>IF($N523="","",IF('ZASOBY N'!AG522="",0,'ZASOBY N'!AG522))</f>
        <v/>
      </c>
      <c r="V523" s="225" t="str">
        <f>IF($N523="","",IF(NN!P525="",0,NN!P525))</f>
        <v/>
      </c>
      <c r="W523" s="225" t="str">
        <f t="shared" si="189"/>
        <v/>
      </c>
      <c r="X523" s="226" t="str">
        <f t="shared" si="188"/>
        <v/>
      </c>
      <c r="Y523" s="225" t="str">
        <f>IF('ZASOBY N'!AU522="","",IF(C523&lt;&gt;C522,'ZASOBY N'!AU522,IF(D523&lt;&gt;D522,'ZASOBY N'!AU522,IF(F523&lt;&gt;F522,'ZASOBY N'!AU522,IF(G523&lt;&gt;G522,'ZASOBY N'!AU522,IF(J523&lt;&gt;J522,'ZASOBY N'!AU522,IF(NN!AC525="","",IF(AND(C522=C523,H522=H523,J522=J523,NN!AC525&gt;0),"",IF(AND(C523=C524,H523=DO521,NN!CW523&gt;0),'ZASOBY N'!AU522,'ZASOBY N'!AU522)))))))))</f>
        <v/>
      </c>
      <c r="Z523" s="225" t="str">
        <f t="shared" si="190"/>
        <v/>
      </c>
      <c r="AA523" s="227" t="str">
        <f t="shared" si="167"/>
        <v/>
      </c>
      <c r="AB523" s="400" t="str">
        <f t="shared" si="191"/>
        <v/>
      </c>
      <c r="AC523" s="228" t="str">
        <f t="shared" si="192"/>
        <v/>
      </c>
      <c r="AD523" s="222">
        <f>IF(B523="",0,IF(F523="",0,INDEX(POBRANIE_!$B$6:$F$101,MATCH('UPR BILANS N'!$F523,POBRANIE_!$A$6:$A$101,0),2)))</f>
        <v>0</v>
      </c>
      <c r="AE523" s="224">
        <f>IF(OR('ZASOBY N'!G522="",'ZASOBY N'!E522=""),0,IF(B523="",0,'ZASOBY N'!G522*'ZASOBY N'!E522))</f>
        <v>0</v>
      </c>
      <c r="AF523" s="225">
        <f>IF('ZASOBY N'!O522="",0,'ZASOBY N'!O522)</f>
        <v>0</v>
      </c>
      <c r="AG523" s="225">
        <f>IF('ZASOBY N'!Q522="",0,'ZASOBY N'!Q522)</f>
        <v>0</v>
      </c>
      <c r="AH523" s="225">
        <f>IF('ZASOBY N'!V522="",0,'ZASOBY N'!V522)</f>
        <v>0</v>
      </c>
      <c r="AI523" s="225">
        <f>IF('ZASOBY N'!AG522="",0,'ZASOBY N'!AG522)</f>
        <v>0</v>
      </c>
      <c r="AJ523" s="225">
        <f>IF(NN!P525="",0,IF(NN!P525="BRAK kol.7","BRAK BADAŃ",NN!P525))</f>
        <v>0</v>
      </c>
      <c r="AK523" s="225">
        <f>IF(NN!AC525="",0,IF(NN!AC525="BRAK kol.7","BRAK BADAŃ",NN!AC525))</f>
        <v>0</v>
      </c>
      <c r="BJ523" s="414" t="str">
        <f>IF(AND(BL523=1,BM523=1,SUMIF($C523:$C$525,$C523,$AK523:$AK$525)=$AK523),$AK523,IF($BO523&gt;0,$BO523,IF(AND(COUNTIF($C$11:$C522,$C523)&gt;=1,COUNTIF($D522:$D522,$D523)&gt;=1),"",IF(AND(SUMIF($C523:$C$525,$C523,$AK523:$AK$525)&gt;=$AK523,SUMIF($D523:$D$525,$D523,$AK523:$AK$525)&gt;=$AK523),SUMIF($C523:$C$525,$C523,$AK523:$AK$525),""))))</f>
        <v/>
      </c>
      <c r="BL523" s="409">
        <f>COUNTIFS('ZASOBY N'!$B522:$B$525,'ZASOBY N'!$B522,'ZASOBY N'!$C522:'ZASOBY N'!$C$525,'ZASOBY N'!$C522,'ZASOBY N'!$D522:'ZASOBY N'!$D$525,'ZASOBY N'!$D522,'ZASOBY N'!$H522:'ZASOBY N'!$H$525,'ZASOBY N'!$H522 )</f>
        <v>0</v>
      </c>
      <c r="BM523" s="410">
        <f>COUNTIFS('ZASOBY N'!$B$10:$B522,'ZASOBY N'!$B522,'ZASOBY N'!$C$10:'ZASOBY N'!$C522,'ZASOBY N'!$C522,'ZASOBY N'!$D$10:'ZASOBY N'!$D522,'ZASOBY N'!$D522,'ZASOBY N'!$H$10:'ZASOBY N'!$H522,'ZASOBY N'!$H522 )</f>
        <v>0</v>
      </c>
      <c r="BN523" s="411">
        <f t="shared" si="168"/>
        <v>0</v>
      </c>
      <c r="BO523" s="412">
        <f t="shared" si="169"/>
        <v>0</v>
      </c>
      <c r="BP523" s="94" t="str">
        <f t="shared" si="170"/>
        <v/>
      </c>
      <c r="BQ523" s="414" t="str">
        <f>IF(AND(BS523=1,BT523=1,SUMIF($C523:$C$525,$C523,$AJ523:$AJ$525)=$AJ523),$AJ523,IF($BV523&gt;0,$BV523,IF(AND(COUNTIF($C$11:$C522,$C523)&gt;=1,COUNTIF($D522:$D522,$D523)&gt;=1),"",IF(AND(SUMIF($C523:$C$525,$C523,$AJ523:$AJ$525)&gt;$AJ523,SUMIF($D523:$D$525,$D523,$AJ523:$AJ$525)&gt;$AJ523),SUMIF($C523:$C$525,$C523,$AJ523:$AJ$525),""))))</f>
        <v/>
      </c>
      <c r="BS523" s="409">
        <f>COUNTIFS('ZASOBY N'!$B522:$B$525,'ZASOBY N'!$B522,'ZASOBY N'!$C522:'ZASOBY N'!$C$525,'ZASOBY N'!$C522,'ZASOBY N'!$D522:'ZASOBY N'!$D$525,'ZASOBY N'!$D522,'ZASOBY N'!$H522:'ZASOBY N'!$H$525,'ZASOBY N'!$H522 )</f>
        <v>0</v>
      </c>
      <c r="BT523" s="410">
        <f>COUNTIFS('ZASOBY N'!$B$10:$B522,'ZASOBY N'!$B522,'ZASOBY N'!$C$10:'ZASOBY N'!$C522,'ZASOBY N'!$C522,'ZASOBY N'!$D$10:'ZASOBY N'!$D522,'ZASOBY N'!$D522,'ZASOBY N'!$H$10:'ZASOBY N'!$H522,'ZASOBY N'!$H522 )</f>
        <v>0</v>
      </c>
      <c r="BU523" s="411">
        <f t="shared" si="171"/>
        <v>0</v>
      </c>
      <c r="BV523" s="412">
        <f t="shared" si="172"/>
        <v>0</v>
      </c>
      <c r="BW523" s="94" t="s">
        <v>499</v>
      </c>
      <c r="BX523" s="414" t="str">
        <f>IF(AND(BZ523=1,CA523=1,SUMIF($C523:$C$525,$C523,$AI523:$AI$525)=$AI523),$AI523,IF($CC523&gt;0,$CC523,IF(AND(COUNTIF($C$11:$C522,$C523)&gt;=1,COUNTIF($D522:$D522,$D523)&gt;=1),"",IF(AND(SUMIF($C523:$C$525,$C523,$AI523:$AI$525)&gt;$AI523,SUMIF($D523:$D$525,$D523,$AI523:$AI$525)&gt;$IG523),_xlfn.AGGREGATE(14,4,$CB$11:$CB$31*($C$11:$C$31=$C523),1),""))))</f>
        <v/>
      </c>
      <c r="BZ523" s="409">
        <f>COUNTIFS('ZASOBY N'!$B522:$B$525,'ZASOBY N'!$B522,'ZASOBY N'!$C522:'ZASOBY N'!$C$525,'ZASOBY N'!$C522,'ZASOBY N'!$D522:'ZASOBY N'!$D$525,'ZASOBY N'!$D522,'ZASOBY N'!$H522:'ZASOBY N'!$H$525,'ZASOBY N'!$H522 )</f>
        <v>0</v>
      </c>
      <c r="CA523" s="410">
        <f>COUNTIFS('ZASOBY N'!$B$10:$B522,'ZASOBY N'!$B522,'ZASOBY N'!$C$10:'ZASOBY N'!$C522,'ZASOBY N'!$C522,'ZASOBY N'!$D$10:'ZASOBY N'!$D522,'ZASOBY N'!$D522,'ZASOBY N'!$H$10:'ZASOBY N'!$H522,'ZASOBY N'!$H522 )</f>
        <v>0</v>
      </c>
      <c r="CB523" s="411">
        <f t="shared" si="173"/>
        <v>0</v>
      </c>
      <c r="CC523" s="412">
        <f t="shared" si="174"/>
        <v>0</v>
      </c>
      <c r="CE523" s="414" t="str">
        <f>IF(AND(CG523=1,CH523=1,SUMIF($C523:$C$525,$C523,$AH523:$AH$525)=$AH523),$AH523,IF($CJ523&gt;0,$CJ523,IF(AND(COUNTIF($C$11:$C522,$C523)&gt;=1,COUNTIF($D522:$D522,$D523)&gt;=1),"",IF(AND(SUMIF($C523:$C$525,$C523,$AH523:$AH$525)&gt;$AH523,SUMIF($D523:$D$525,$D523,$AH523:$AH$525)&gt;$AH523),_xlfn.AGGREGATE(14,4,$CI$11:$CI$31*($C$11:$C$31=$C523),1),""))))</f>
        <v/>
      </c>
      <c r="CG523" s="409">
        <f>COUNTIFS('ZASOBY N'!$B522:$B$525,'ZASOBY N'!$B522,'ZASOBY N'!$C522:'ZASOBY N'!$C$525,'ZASOBY N'!$C522,'ZASOBY N'!$D522:'ZASOBY N'!$D$525,'ZASOBY N'!$D522,'ZASOBY N'!$H522:'ZASOBY N'!$H$525,'ZASOBY N'!$H522 )</f>
        <v>0</v>
      </c>
      <c r="CH523" s="410">
        <f>COUNTIFS('ZASOBY N'!$B$10:$B522,'ZASOBY N'!$B522,'ZASOBY N'!$C$10:'ZASOBY N'!$C522,'ZASOBY N'!$C522,'ZASOBY N'!$D$10:'ZASOBY N'!$D522,'ZASOBY N'!$D522,'ZASOBY N'!$H$10:'ZASOBY N'!$H522,'ZASOBY N'!$H522 )</f>
        <v>0</v>
      </c>
      <c r="CI523" s="411">
        <f t="shared" si="175"/>
        <v>0</v>
      </c>
      <c r="CJ523" s="412">
        <f t="shared" si="176"/>
        <v>0</v>
      </c>
      <c r="CL523" s="414" t="str">
        <f>IF(AND(CN523=1,CO523=1,SUMIF($C523:$C$525,$C523,$AG523:$AG$525)=$AG523),$AG523,IF($CQ523&gt;0,$CQ523,IF(AND(COUNTIF($C$11:$C522,$C523)&gt;=1,COUNTIF($D522:$D522,$D523)&gt;=1),"",IF(AND(SUMIF($C523:$C$525,$C523,$AG523:$AG$525)&gt;$AG523,SUMIF($D523:$D$525,$D523,$AG523:$AG$525)&gt;$AG523),_xlfn.AGGREGATE(14,4,$CP$11:$CP$31*($C$11:$C$31=$C523),1),""))))</f>
        <v/>
      </c>
      <c r="CN523" s="409">
        <f>COUNTIFS('ZASOBY N'!$B522:$B$525,'ZASOBY N'!$B522,'ZASOBY N'!$C522:'ZASOBY N'!$C$525,'ZASOBY N'!$C522,'ZASOBY N'!$D522:'ZASOBY N'!$D$525,'ZASOBY N'!$D522,'ZASOBY N'!$H522:'ZASOBY N'!$H$525,'ZASOBY N'!$H522 )</f>
        <v>0</v>
      </c>
      <c r="CO523" s="410">
        <f>COUNTIFS('ZASOBY N'!$B$10:$B522,'ZASOBY N'!$B522,'ZASOBY N'!$C$10:'ZASOBY N'!$C522,'ZASOBY N'!$C522,'ZASOBY N'!$D$10:'ZASOBY N'!$D522,'ZASOBY N'!$D522,'ZASOBY N'!$H$10:'ZASOBY N'!$H522,'ZASOBY N'!$H522 )</f>
        <v>0</v>
      </c>
      <c r="CP523" s="411">
        <f t="shared" si="177"/>
        <v>0</v>
      </c>
      <c r="CQ523" s="412">
        <f t="shared" si="178"/>
        <v>0</v>
      </c>
      <c r="CS523" s="414" t="str">
        <f>IF(AND(CU523=1,CV523=1,SUMIF($C523:$C$525,$C523,$AF523:$AF$525)=$AF523),$AF523,IF($CX523&gt;0,$CX523,IF(AND(COUNTIF($C$11:$C522,$C523)&gt;=1,COUNTIF($D522:$D522,$D523)&gt;=1),"",IF(AND(SUMIF($C523:$C$525,$C523,$AF523:$AF$525)&gt;$AF523,SUMIF($D523:$D$525,$D523,$AF523:$AF$525)&gt;$AF523),_xlfn.AGGREGATE(14,4,$CW$11:$CW$31*($C$11:$C$31=$C523),1),""))))</f>
        <v/>
      </c>
      <c r="CU523" s="409">
        <f>COUNTIFS('ZASOBY N'!$B522:$B$525,'ZASOBY N'!$B522,'ZASOBY N'!$C522:'ZASOBY N'!$C$525,'ZASOBY N'!$C522,'ZASOBY N'!$D522:'ZASOBY N'!$D$525,'ZASOBY N'!$D522,'ZASOBY N'!$H522:'ZASOBY N'!$H$525,'ZASOBY N'!$H522 )</f>
        <v>0</v>
      </c>
      <c r="CV523" s="410">
        <f>COUNTIFS('ZASOBY N'!$B$10:$B522,'ZASOBY N'!$B522,'ZASOBY N'!$C$10:'ZASOBY N'!$C522,'ZASOBY N'!$C522,'ZASOBY N'!$D$10:'ZASOBY N'!$D522,'ZASOBY N'!$D522,'ZASOBY N'!$H$10:'ZASOBY N'!$H522,'ZASOBY N'!$H522 )</f>
        <v>0</v>
      </c>
      <c r="CW523" s="411">
        <f t="shared" si="179"/>
        <v>0</v>
      </c>
      <c r="CX523" s="412">
        <f t="shared" si="180"/>
        <v>0</v>
      </c>
      <c r="CZ523" s="414" t="str">
        <f>IF(AND(DB523=1,DC523=1,SUMIF($C523:$C$525,$C523,$AE523:$AE$525)=$AE523),$AE523,IF($DE523&gt;0,$DE523,IF(AND(COUNTIF($C$11:$C522,$C523)&gt;=1,COUNTIF($D522:$D522,$D523)&gt;=1),"",IF(AND(SUMIF($C523:$C$525,$C523,$AE523:$AE$525)&gt;$AE523,SUMIF($D523:$D$525,$D523,$AE523:$AE$525)&gt;$AE523),_xlfn.AGGREGATE(14,4,$DD$11:$DD$31*($C$11:$C$31=$C523),1),""))))</f>
        <v/>
      </c>
      <c r="DB523" s="409">
        <f>COUNTIFS('ZASOBY N'!$B522:$B$525,'ZASOBY N'!$B522,'ZASOBY N'!$C522:'ZASOBY N'!$C$525,'ZASOBY N'!$C522,'ZASOBY N'!$D522:'ZASOBY N'!$D$525,'ZASOBY N'!$D522,'ZASOBY N'!$H522:'ZASOBY N'!$H$525,'ZASOBY N'!$H522 )</f>
        <v>0</v>
      </c>
      <c r="DC523" s="410">
        <f>COUNTIFS('ZASOBY N'!$B$10:$B522,'ZASOBY N'!$B522,'ZASOBY N'!$C$10:'ZASOBY N'!$C522,'ZASOBY N'!$C522,'ZASOBY N'!$D$10:'ZASOBY N'!$D522,'ZASOBY N'!$D522,'ZASOBY N'!$H$10:'ZASOBY N'!$H522,'ZASOBY N'!$H522 )</f>
        <v>0</v>
      </c>
      <c r="DD523" s="411">
        <f t="shared" si="181"/>
        <v>0</v>
      </c>
      <c r="DE523" s="412">
        <f t="shared" si="182"/>
        <v>0</v>
      </c>
      <c r="DF523" s="399" t="str">
        <f>IF(AND(DI523=1,DJ523=1,SUMIF($C523:$C$525,$C523,$AD523:$AD$525)=$AD523),$AD523,IF($DL523&gt;0,$DL523,IF(B523="","",IF(AND(COUNTIF($C$11:$C522,$C523)&gt;=1,COUNTIF($D522:$D522,$D523)&gt;=1,COUNTIF($Z520:$Z522,$C523)=0),"",IF(AND(COUNTIF($C$11:$C522,$C523)&gt;=1,COUNTIF($D522:$D522,$D523)&gt;=1),"UJĘTO WYŻEJ",IF(AND(SUMIF($C523:$C$525,$C523,$AD523:$AD$525)&gt;$AD523,SUMIF($D523:$D$525,$D523,$AD523:$AD$525)&gt;$AD523),_xlfn.AGGREGATE(14,4,$DK$11:$DK$31*($C$11:$C$31=$C523),1),""))))))</f>
        <v/>
      </c>
      <c r="DG523" s="414" t="str">
        <f>IF(AND(DI523=1,DJ523=1,SUMIF($C523:$C$525,$C523,$AD523:$AD$525)=$AD523),$AD523,IF($DL523&gt;0,$DL523,IF(AND(COUNTIF($C$11:$C522,$C523)&gt;=1,COUNTIF($D522:$D522,$D523)&gt;=1),"",IF(AND(SUMIF($C523:$C$525,$C523,$AD523:$AD$525)&gt;$AD523,SUMIF($D523:$D$525,$D523,$AD523:$AD$525)&gt;$AD523),_xlfn.AGGREGATE(14,4,$DK$11:$DK$31*($C$11:$C$31=$C523),1),""))))</f>
        <v/>
      </c>
      <c r="DI523" s="409">
        <f>COUNTIFS('ZASOBY N'!$B522:$B$525,'ZASOBY N'!$B522,'ZASOBY N'!$C522:'ZASOBY N'!$C$525,'ZASOBY N'!$C522,'ZASOBY N'!$D522:'ZASOBY N'!$D$525,'ZASOBY N'!$D522,'ZASOBY N'!$H522:'ZASOBY N'!$H$525,'ZASOBY N'!$H522 )</f>
        <v>0</v>
      </c>
      <c r="DJ523" s="410">
        <f>COUNTIFS('ZASOBY N'!$B$10:$B522,'ZASOBY N'!$B522,'ZASOBY N'!$C$10:'ZASOBY N'!$C522,'ZASOBY N'!$C522,'ZASOBY N'!$D$10:'ZASOBY N'!$D522,'ZASOBY N'!$D522,'ZASOBY N'!$H$10:'ZASOBY N'!$H522,'ZASOBY N'!$H522 )</f>
        <v>0</v>
      </c>
      <c r="DK523" s="411">
        <f t="shared" si="183"/>
        <v>0</v>
      </c>
      <c r="DL523" s="412">
        <f t="shared" si="184"/>
        <v>0</v>
      </c>
    </row>
    <row r="524" spans="1:116" ht="16.2" customHeight="1" x14ac:dyDescent="0.3">
      <c r="A524" s="219"/>
      <c r="B524" s="152" t="str">
        <f>IF('ZASOBY N'!A523="","",'ZASOBY N'!A523)</f>
        <v/>
      </c>
      <c r="C524" s="137" t="str">
        <f>IF('ZASOBY N'!C523="","",'ZASOBY N'!C523)</f>
        <v/>
      </c>
      <c r="D524" s="137" t="str">
        <f>IF('ZASOBY N'!B523="","",'ZASOBY N'!B523)</f>
        <v/>
      </c>
      <c r="E524" s="138"/>
      <c r="F524" s="356" t="str">
        <f>IF('ZASOBY N'!D523="","",'ZASOBY N'!D523)</f>
        <v/>
      </c>
      <c r="G524" s="220" t="str">
        <f>IF('ZASOBY N'!G523="","",'ZASOBY N'!G523)</f>
        <v/>
      </c>
      <c r="H524" s="221" t="str">
        <f>IF('ZASOBY N'!F523="","",'ZASOBY N'!F523)</f>
        <v/>
      </c>
      <c r="I524" s="221" t="str">
        <f>IF('ZASOBY N'!G523="","",'ZASOBY N'!G523)</f>
        <v/>
      </c>
      <c r="J524" s="221" t="str">
        <f>IF('ZASOBY N'!H523="","",'ZASOBY N'!H523)</f>
        <v/>
      </c>
      <c r="K524" s="214">
        <v>0</v>
      </c>
      <c r="L524" s="214">
        <v>0</v>
      </c>
      <c r="M524" s="214">
        <v>0</v>
      </c>
      <c r="N524" s="222" t="str">
        <f>IF('ZASOBY N'!BD523="x","",IF(W524="","",'ZASOBY N'!E523))</f>
        <v/>
      </c>
      <c r="O524" s="223">
        <v>0</v>
      </c>
      <c r="P524" s="223">
        <v>0</v>
      </c>
      <c r="Q524" s="226" t="str">
        <f>IF($N524="","",'UPR BILANS N'!G524*'UPR BILANS N'!N524)</f>
        <v/>
      </c>
      <c r="R524" s="225" t="str">
        <f>IF($N524="","",'ZASOBY N'!O523)</f>
        <v/>
      </c>
      <c r="S524" s="225" t="str">
        <f>IF($N524="","",IF('ZASOBY N'!Q523="",0,'ZASOBY N'!Q523))</f>
        <v/>
      </c>
      <c r="T524" s="225" t="str">
        <f>IF($N524="","",'ZASOBY N'!V523)</f>
        <v/>
      </c>
      <c r="U524" s="225" t="str">
        <f>IF($N524="","",IF('ZASOBY N'!AG523="",0,'ZASOBY N'!AG523))</f>
        <v/>
      </c>
      <c r="V524" s="225" t="str">
        <f>IF($N524="","",IF(NN!P526="",0,NN!P526))</f>
        <v/>
      </c>
      <c r="W524" s="225" t="str">
        <f t="shared" si="189"/>
        <v/>
      </c>
      <c r="X524" s="226" t="str">
        <f t="shared" si="188"/>
        <v/>
      </c>
      <c r="Y524" s="225" t="str">
        <f>IF('ZASOBY N'!AU523="","",IF(C524&lt;&gt;C523,'ZASOBY N'!AU523,IF(D524&lt;&gt;D523,'ZASOBY N'!AU523,IF(F524&lt;&gt;F523,'ZASOBY N'!AU523,IF(G524&lt;&gt;G523,'ZASOBY N'!AU523,IF(J524&lt;&gt;J523,'ZASOBY N'!AU523,IF(NN!AC526="","",IF(AND(C523=C524,H523=H524,J523=J524,NN!AC526&gt;0),"",IF(AND(C524=C525,H524=DO522,NN!CW524&gt;0),'ZASOBY N'!AU523,'ZASOBY N'!AU523)))))))))</f>
        <v/>
      </c>
      <c r="Z524" s="225" t="str">
        <f t="shared" si="190"/>
        <v/>
      </c>
      <c r="AA524" s="227" t="str">
        <f t="shared" si="167"/>
        <v/>
      </c>
      <c r="AB524" s="400" t="str">
        <f t="shared" si="191"/>
        <v/>
      </c>
      <c r="AC524" s="228" t="str">
        <f t="shared" si="192"/>
        <v/>
      </c>
      <c r="AD524" s="222">
        <f>IF(B524="",0,IF(F524="",0,INDEX(POBRANIE_!$B$6:$F$101,MATCH('UPR BILANS N'!$F524,POBRANIE_!$A$6:$A$101,0),2)))</f>
        <v>0</v>
      </c>
      <c r="AE524" s="224">
        <f>IF(OR('ZASOBY N'!G523="",'ZASOBY N'!E523=""),0,IF(B524="",0,'ZASOBY N'!G523*'ZASOBY N'!E523))</f>
        <v>0</v>
      </c>
      <c r="AF524" s="225">
        <f>IF('ZASOBY N'!O523="",0,'ZASOBY N'!O523)</f>
        <v>0</v>
      </c>
      <c r="AG524" s="225">
        <f>IF('ZASOBY N'!Q523="",0,'ZASOBY N'!Q523)</f>
        <v>0</v>
      </c>
      <c r="AH524" s="225">
        <f>IF('ZASOBY N'!V523="",0,'ZASOBY N'!V523)</f>
        <v>0</v>
      </c>
      <c r="AI524" s="225">
        <f>IF('ZASOBY N'!AG523="",0,'ZASOBY N'!AG523)</f>
        <v>0</v>
      </c>
      <c r="AJ524" s="225">
        <f>IF(NN!P526="",0,IF(NN!P526="BRAK kol.7","BRAK BADAŃ",NN!P526))</f>
        <v>0</v>
      </c>
      <c r="AK524" s="225">
        <f>IF(NN!AC526="",0,IF(NN!AC526="BRAK kol.7","BRAK BADAŃ",NN!AC526))</f>
        <v>0</v>
      </c>
      <c r="BJ524" s="414" t="str">
        <f>IF(AND(BL524=1,BM524=1,SUMIF($C524:$C$525,$C524,$AK524:$AK$525)=$AK524),$AK524,IF($BO524&gt;0,$BO524,IF(AND(COUNTIF($C$11:$C523,$C524)&gt;=1,COUNTIF($D523:$D523,$D524)&gt;=1),"",IF(AND(SUMIF($C524:$C$525,$C524,$AK524:$AK$525)&gt;=$AK524,SUMIF($D524:$D$525,$D524,$AK524:$AK$525)&gt;=$AK524),SUMIF($C524:$C$525,$C524,$AK524:$AK$525),""))))</f>
        <v/>
      </c>
      <c r="BL524" s="409">
        <f>COUNTIFS('ZASOBY N'!$B523:$B$525,'ZASOBY N'!$B523,'ZASOBY N'!$C523:'ZASOBY N'!$C$525,'ZASOBY N'!$C523,'ZASOBY N'!$D523:'ZASOBY N'!$D$525,'ZASOBY N'!$D523,'ZASOBY N'!$H523:'ZASOBY N'!$H$525,'ZASOBY N'!$H523 )</f>
        <v>0</v>
      </c>
      <c r="BM524" s="410">
        <f>COUNTIFS('ZASOBY N'!$B$10:$B523,'ZASOBY N'!$B523,'ZASOBY N'!$C$10:'ZASOBY N'!$C523,'ZASOBY N'!$C523,'ZASOBY N'!$D$10:'ZASOBY N'!$D523,'ZASOBY N'!$D523,'ZASOBY N'!$H$10:'ZASOBY N'!$H523,'ZASOBY N'!$H523 )</f>
        <v>0</v>
      </c>
      <c r="BN524" s="411">
        <f t="shared" si="168"/>
        <v>0</v>
      </c>
      <c r="BO524" s="412">
        <f t="shared" si="169"/>
        <v>0</v>
      </c>
      <c r="BP524" s="94" t="str">
        <f t="shared" si="170"/>
        <v/>
      </c>
      <c r="BQ524" s="414" t="str">
        <f>IF(AND(BS524=1,BT524=1,SUMIF($C524:$C$525,$C524,$AJ524:$AJ$525)=$AJ524),$AJ524,IF($BV524&gt;0,$BV524,IF(AND(COUNTIF($C$11:$C523,$C524)&gt;=1,COUNTIF($D523:$D523,$D524)&gt;=1),"",IF(AND(SUMIF($C524:$C$525,$C524,$AJ524:$AJ$525)&gt;$AJ524,SUMIF($D524:$D$525,$D524,$AJ524:$AJ$525)&gt;$AJ524),SUMIF($C524:$C$525,$C524,$AJ524:$AJ$525),""))))</f>
        <v/>
      </c>
      <c r="BS524" s="409">
        <f>COUNTIFS('ZASOBY N'!$B523:$B$525,'ZASOBY N'!$B523,'ZASOBY N'!$C523:'ZASOBY N'!$C$525,'ZASOBY N'!$C523,'ZASOBY N'!$D523:'ZASOBY N'!$D$525,'ZASOBY N'!$D523,'ZASOBY N'!$H523:'ZASOBY N'!$H$525,'ZASOBY N'!$H523 )</f>
        <v>0</v>
      </c>
      <c r="BT524" s="410">
        <f>COUNTIFS('ZASOBY N'!$B$10:$B523,'ZASOBY N'!$B523,'ZASOBY N'!$C$10:'ZASOBY N'!$C523,'ZASOBY N'!$C523,'ZASOBY N'!$D$10:'ZASOBY N'!$D523,'ZASOBY N'!$D523,'ZASOBY N'!$H$10:'ZASOBY N'!$H523,'ZASOBY N'!$H523 )</f>
        <v>0</v>
      </c>
      <c r="BU524" s="411">
        <f t="shared" si="171"/>
        <v>0</v>
      </c>
      <c r="BV524" s="412">
        <f t="shared" si="172"/>
        <v>0</v>
      </c>
      <c r="BW524" s="94" t="s">
        <v>499</v>
      </c>
      <c r="BX524" s="414" t="str">
        <f>IF(AND(BZ524=1,CA524=1,SUMIF($C524:$C$525,$C524,$AI524:$AI$525)=$AI524),$AI524,IF($CC524&gt;0,$CC524,IF(AND(COUNTIF($C$11:$C523,$C524)&gt;=1,COUNTIF($D523:$D523,$D524)&gt;=1),"",IF(AND(SUMIF($C524:$C$525,$C524,$AI524:$AI$525)&gt;$AI524,SUMIF($D524:$D$525,$D524,$AI524:$AI$525)&gt;$IG524),_xlfn.AGGREGATE(14,4,$CB$11:$CB$31*($C$11:$C$31=$C524),1),""))))</f>
        <v/>
      </c>
      <c r="BZ524" s="409">
        <f>COUNTIFS('ZASOBY N'!$B523:$B$525,'ZASOBY N'!$B523,'ZASOBY N'!$C523:'ZASOBY N'!$C$525,'ZASOBY N'!$C523,'ZASOBY N'!$D523:'ZASOBY N'!$D$525,'ZASOBY N'!$D523,'ZASOBY N'!$H523:'ZASOBY N'!$H$525,'ZASOBY N'!$H523 )</f>
        <v>0</v>
      </c>
      <c r="CA524" s="410">
        <f>COUNTIFS('ZASOBY N'!$B$10:$B523,'ZASOBY N'!$B523,'ZASOBY N'!$C$10:'ZASOBY N'!$C523,'ZASOBY N'!$C523,'ZASOBY N'!$D$10:'ZASOBY N'!$D523,'ZASOBY N'!$D523,'ZASOBY N'!$H$10:'ZASOBY N'!$H523,'ZASOBY N'!$H523 )</f>
        <v>0</v>
      </c>
      <c r="CB524" s="411">
        <f t="shared" si="173"/>
        <v>0</v>
      </c>
      <c r="CC524" s="412">
        <f t="shared" si="174"/>
        <v>0</v>
      </c>
      <c r="CE524" s="414" t="str">
        <f>IF(AND(CG524=1,CH524=1,SUMIF($C524:$C$525,$C524,$AH524:$AH$525)=$AH524),$AH524,IF($CJ524&gt;0,$CJ524,IF(AND(COUNTIF($C$11:$C523,$C524)&gt;=1,COUNTIF($D523:$D523,$D524)&gt;=1),"",IF(AND(SUMIF($C524:$C$525,$C524,$AH524:$AH$525)&gt;$AH524,SUMIF($D524:$D$525,$D524,$AH524:$AH$525)&gt;$AH524),_xlfn.AGGREGATE(14,4,$CI$11:$CI$31*($C$11:$C$31=$C524),1),""))))</f>
        <v/>
      </c>
      <c r="CG524" s="409">
        <f>COUNTIFS('ZASOBY N'!$B523:$B$525,'ZASOBY N'!$B523,'ZASOBY N'!$C523:'ZASOBY N'!$C$525,'ZASOBY N'!$C523,'ZASOBY N'!$D523:'ZASOBY N'!$D$525,'ZASOBY N'!$D523,'ZASOBY N'!$H523:'ZASOBY N'!$H$525,'ZASOBY N'!$H523 )</f>
        <v>0</v>
      </c>
      <c r="CH524" s="410">
        <f>COUNTIFS('ZASOBY N'!$B$10:$B523,'ZASOBY N'!$B523,'ZASOBY N'!$C$10:'ZASOBY N'!$C523,'ZASOBY N'!$C523,'ZASOBY N'!$D$10:'ZASOBY N'!$D523,'ZASOBY N'!$D523,'ZASOBY N'!$H$10:'ZASOBY N'!$H523,'ZASOBY N'!$H523 )</f>
        <v>0</v>
      </c>
      <c r="CI524" s="411">
        <f t="shared" si="175"/>
        <v>0</v>
      </c>
      <c r="CJ524" s="412">
        <f t="shared" si="176"/>
        <v>0</v>
      </c>
      <c r="CL524" s="414" t="str">
        <f>IF(AND(CN524=1,CO524=1,SUMIF($C524:$C$525,$C524,$AG524:$AG$525)=$AG524),$AG524,IF($CQ524&gt;0,$CQ524,IF(AND(COUNTIF($C$11:$C523,$C524)&gt;=1,COUNTIF($D523:$D523,$D524)&gt;=1),"",IF(AND(SUMIF($C524:$C$525,$C524,$AG524:$AG$525)&gt;$AG524,SUMIF($D524:$D$525,$D524,$AG524:$AG$525)&gt;$AG524),_xlfn.AGGREGATE(14,4,$CP$11:$CP$31*($C$11:$C$31=$C524),1),""))))</f>
        <v/>
      </c>
      <c r="CN524" s="409">
        <f>COUNTIFS('ZASOBY N'!$B523:$B$525,'ZASOBY N'!$B523,'ZASOBY N'!$C523:'ZASOBY N'!$C$525,'ZASOBY N'!$C523,'ZASOBY N'!$D523:'ZASOBY N'!$D$525,'ZASOBY N'!$D523,'ZASOBY N'!$H523:'ZASOBY N'!$H$525,'ZASOBY N'!$H523 )</f>
        <v>0</v>
      </c>
      <c r="CO524" s="410">
        <f>COUNTIFS('ZASOBY N'!$B$10:$B523,'ZASOBY N'!$B523,'ZASOBY N'!$C$10:'ZASOBY N'!$C523,'ZASOBY N'!$C523,'ZASOBY N'!$D$10:'ZASOBY N'!$D523,'ZASOBY N'!$D523,'ZASOBY N'!$H$10:'ZASOBY N'!$H523,'ZASOBY N'!$H523 )</f>
        <v>0</v>
      </c>
      <c r="CP524" s="411">
        <f t="shared" si="177"/>
        <v>0</v>
      </c>
      <c r="CQ524" s="412">
        <f t="shared" si="178"/>
        <v>0</v>
      </c>
      <c r="CS524" s="414" t="str">
        <f>IF(AND(CU524=1,CV524=1,SUMIF($C524:$C$525,$C524,$AF524:$AF$525)=$AF524),$AF524,IF($CX524&gt;0,$CX524,IF(AND(COUNTIF($C$11:$C523,$C524)&gt;=1,COUNTIF($D523:$D523,$D524)&gt;=1),"",IF(AND(SUMIF($C524:$C$525,$C524,$AF524:$AF$525)&gt;$AF524,SUMIF($D524:$D$525,$D524,$AF524:$AF$525)&gt;$AF524),_xlfn.AGGREGATE(14,4,$CW$11:$CW$31*($C$11:$C$31=$C524),1),""))))</f>
        <v/>
      </c>
      <c r="CU524" s="409">
        <f>COUNTIFS('ZASOBY N'!$B523:$B$525,'ZASOBY N'!$B523,'ZASOBY N'!$C523:'ZASOBY N'!$C$525,'ZASOBY N'!$C523,'ZASOBY N'!$D523:'ZASOBY N'!$D$525,'ZASOBY N'!$D523,'ZASOBY N'!$H523:'ZASOBY N'!$H$525,'ZASOBY N'!$H523 )</f>
        <v>0</v>
      </c>
      <c r="CV524" s="410">
        <f>COUNTIFS('ZASOBY N'!$B$10:$B523,'ZASOBY N'!$B523,'ZASOBY N'!$C$10:'ZASOBY N'!$C523,'ZASOBY N'!$C523,'ZASOBY N'!$D$10:'ZASOBY N'!$D523,'ZASOBY N'!$D523,'ZASOBY N'!$H$10:'ZASOBY N'!$H523,'ZASOBY N'!$H523 )</f>
        <v>0</v>
      </c>
      <c r="CW524" s="411">
        <f t="shared" si="179"/>
        <v>0</v>
      </c>
      <c r="CX524" s="412">
        <f t="shared" si="180"/>
        <v>0</v>
      </c>
      <c r="CZ524" s="414" t="str">
        <f>IF(AND(DB524=1,DC524=1,SUMIF($C524:$C$525,$C524,$AE524:$AE$525)=$AE524),$AE524,IF($DE524&gt;0,$DE524,IF(AND(COUNTIF($C$11:$C523,$C524)&gt;=1,COUNTIF($D523:$D523,$D524)&gt;=1),"",IF(AND(SUMIF($C524:$C$525,$C524,$AE524:$AE$525)&gt;$AE524,SUMIF($D524:$D$525,$D524,$AE524:$AE$525)&gt;$AE524),_xlfn.AGGREGATE(14,4,$DD$11:$DD$31*($C$11:$C$31=$C524),1),""))))</f>
        <v/>
      </c>
      <c r="DB524" s="409">
        <f>COUNTIFS('ZASOBY N'!$B523:$B$525,'ZASOBY N'!$B523,'ZASOBY N'!$C523:'ZASOBY N'!$C$525,'ZASOBY N'!$C523,'ZASOBY N'!$D523:'ZASOBY N'!$D$525,'ZASOBY N'!$D523,'ZASOBY N'!$H523:'ZASOBY N'!$H$525,'ZASOBY N'!$H523 )</f>
        <v>0</v>
      </c>
      <c r="DC524" s="410">
        <f>COUNTIFS('ZASOBY N'!$B$10:$B523,'ZASOBY N'!$B523,'ZASOBY N'!$C$10:'ZASOBY N'!$C523,'ZASOBY N'!$C523,'ZASOBY N'!$D$10:'ZASOBY N'!$D523,'ZASOBY N'!$D523,'ZASOBY N'!$H$10:'ZASOBY N'!$H523,'ZASOBY N'!$H523 )</f>
        <v>0</v>
      </c>
      <c r="DD524" s="411">
        <f t="shared" si="181"/>
        <v>0</v>
      </c>
      <c r="DE524" s="412">
        <f t="shared" si="182"/>
        <v>0</v>
      </c>
      <c r="DF524" s="399" t="str">
        <f>IF(AND(DI524=1,DJ524=1,SUMIF($C524:$C$525,$C524,$AD524:$AD$525)=$AD524),$AD524,IF($DL524&gt;0,$DL524,IF(B524="","",IF(AND(COUNTIF($C$11:$C523,$C524)&gt;=1,COUNTIF($D523:$D523,$D524)&gt;=1,COUNTIF($Z521:$Z523,$C524)=0),"",IF(AND(COUNTIF($C$11:$C523,$C524)&gt;=1,COUNTIF($D523:$D523,$D524)&gt;=1),"UJĘTO WYŻEJ",IF(AND(SUMIF($C524:$C$525,$C524,$AD524:$AD$525)&gt;$AD524,SUMIF($D524:$D$525,$D524,$AD524:$AD$525)&gt;$AD524),_xlfn.AGGREGATE(14,4,$DK$11:$DK$31*($C$11:$C$31=$C524),1),""))))))</f>
        <v/>
      </c>
      <c r="DG524" s="414" t="str">
        <f>IF(AND(DI524=1,DJ524=1,SUMIF($C524:$C$525,$C524,$AD524:$AD$525)=$AD524),$AD524,IF($DL524&gt;0,$DL524,IF(AND(COUNTIF($C$11:$C523,$C524)&gt;=1,COUNTIF($D523:$D523,$D524)&gt;=1),"",IF(AND(SUMIF($C524:$C$525,$C524,$AD524:$AD$525)&gt;$AD524,SUMIF($D524:$D$525,$D524,$AD524:$AD$525)&gt;$AD524),_xlfn.AGGREGATE(14,4,$DK$11:$DK$31*($C$11:$C$31=$C524),1),""))))</f>
        <v/>
      </c>
      <c r="DI524" s="409">
        <f>COUNTIFS('ZASOBY N'!$B523:$B$525,'ZASOBY N'!$B523,'ZASOBY N'!$C523:'ZASOBY N'!$C$525,'ZASOBY N'!$C523,'ZASOBY N'!$D523:'ZASOBY N'!$D$525,'ZASOBY N'!$D523,'ZASOBY N'!$H523:'ZASOBY N'!$H$525,'ZASOBY N'!$H523 )</f>
        <v>0</v>
      </c>
      <c r="DJ524" s="410">
        <f>COUNTIFS('ZASOBY N'!$B$10:$B523,'ZASOBY N'!$B523,'ZASOBY N'!$C$10:'ZASOBY N'!$C523,'ZASOBY N'!$C523,'ZASOBY N'!$D$10:'ZASOBY N'!$D523,'ZASOBY N'!$D523,'ZASOBY N'!$H$10:'ZASOBY N'!$H523,'ZASOBY N'!$H523 )</f>
        <v>0</v>
      </c>
      <c r="DK524" s="411">
        <f t="shared" si="183"/>
        <v>0</v>
      </c>
      <c r="DL524" s="412">
        <f t="shared" si="184"/>
        <v>0</v>
      </c>
    </row>
    <row r="525" spans="1:116" ht="16.2" customHeight="1" thickBot="1" x14ac:dyDescent="0.35">
      <c r="A525" s="219"/>
      <c r="B525" s="152" t="str">
        <f>IF('ZASOBY N'!A524="","",'ZASOBY N'!A524)</f>
        <v/>
      </c>
      <c r="C525" s="137" t="str">
        <f>IF('ZASOBY N'!C524="","",'ZASOBY N'!C524)</f>
        <v/>
      </c>
      <c r="D525" s="137" t="str">
        <f>IF('ZASOBY N'!B524="","",'ZASOBY N'!B524)</f>
        <v/>
      </c>
      <c r="E525" s="138"/>
      <c r="F525" s="356" t="str">
        <f>IF('ZASOBY N'!D524="","",'ZASOBY N'!D524)</f>
        <v/>
      </c>
      <c r="G525" s="220" t="str">
        <f>IF('ZASOBY N'!G524="","",'ZASOBY N'!G524)</f>
        <v/>
      </c>
      <c r="H525" s="221" t="str">
        <f>IF('ZASOBY N'!F524="","",'ZASOBY N'!F524)</f>
        <v/>
      </c>
      <c r="I525" s="221" t="str">
        <f>IF('ZASOBY N'!G524="","",'ZASOBY N'!G524)</f>
        <v/>
      </c>
      <c r="J525" s="221" t="str">
        <f>IF('ZASOBY N'!H524="","",'ZASOBY N'!H524)</f>
        <v/>
      </c>
      <c r="K525" s="214">
        <v>0</v>
      </c>
      <c r="L525" s="214">
        <v>0</v>
      </c>
      <c r="M525" s="214">
        <v>0</v>
      </c>
      <c r="N525" s="222" t="str">
        <f>IF('ZASOBY N'!BD524="x","",IF(W525="","",'ZASOBY N'!E524))</f>
        <v/>
      </c>
      <c r="O525" s="223">
        <v>0</v>
      </c>
      <c r="P525" s="223">
        <v>0</v>
      </c>
      <c r="Q525" s="226" t="str">
        <f>IF($N525="","",'UPR BILANS N'!G525*'UPR BILANS N'!N525)</f>
        <v/>
      </c>
      <c r="R525" s="225" t="str">
        <f>IF($N525="","",'ZASOBY N'!O524)</f>
        <v/>
      </c>
      <c r="S525" s="225" t="str">
        <f>IF($N525="","",IF('ZASOBY N'!Q524="",0,'ZASOBY N'!Q524))</f>
        <v/>
      </c>
      <c r="T525" s="225" t="str">
        <f>IF($N525="","",'ZASOBY N'!V524)</f>
        <v/>
      </c>
      <c r="U525" s="225" t="str">
        <f>IF($N525="","",IF('ZASOBY N'!AG524="",0,'ZASOBY N'!AG524))</f>
        <v/>
      </c>
      <c r="V525" s="225" t="str">
        <f>IF($N525="","",IF(NN!P527="",0,NN!P527))</f>
        <v/>
      </c>
      <c r="W525" s="359" t="str">
        <f t="shared" si="189"/>
        <v/>
      </c>
      <c r="X525" s="226" t="str">
        <f t="shared" si="188"/>
        <v/>
      </c>
      <c r="Y525" s="359" t="str">
        <f>IF('ZASOBY N'!AU524="","",IF(C525&lt;&gt;C524,'ZASOBY N'!AU524,IF(D525&lt;&gt;D524,'ZASOBY N'!AU524,IF(F525&lt;&gt;F524,'ZASOBY N'!AU524,IF(G525&lt;&gt;G524,'ZASOBY N'!AU524,IF(J525&lt;&gt;J524,'ZASOBY N'!AU524,IF(NN!AC527="","",IF(AND(C524=C525,H524=H525,J524=J525,NN!AC527&gt;0),"",IF(AND(C525=C526,H525=DO523,NN!CW525&gt;0),'ZASOBY N'!AU524,'ZASOBY N'!AU524)))))))))</f>
        <v/>
      </c>
      <c r="Z525" s="225" t="str">
        <f t="shared" si="190"/>
        <v/>
      </c>
      <c r="AA525" s="227" t="str">
        <f t="shared" ref="AA525" si="193">IF(D525="","",IF(Z525="","",IF(Z525=0,0,IF(F525="TUZ",0.8,0.7))))</f>
        <v/>
      </c>
      <c r="AB525" s="401" t="str">
        <f t="shared" si="191"/>
        <v/>
      </c>
      <c r="AC525" s="228" t="str">
        <f t="shared" si="192"/>
        <v/>
      </c>
      <c r="AD525" s="222">
        <f>IF(B525="",0,IF(F525="",0,INDEX(POBRANIE_!$B$6:$F$101,MATCH('UPR BILANS N'!$F525,POBRANIE_!$A$6:$A$101,0),2)))</f>
        <v>0</v>
      </c>
      <c r="AE525" s="224">
        <f>IF(OR('ZASOBY N'!G524="",'ZASOBY N'!E524=""),0,IF(B525="",0,'ZASOBY N'!G524*'ZASOBY N'!E524))</f>
        <v>0</v>
      </c>
      <c r="AF525" s="225">
        <f>IF('ZASOBY N'!O524="",0,'ZASOBY N'!O524)</f>
        <v>0</v>
      </c>
      <c r="AG525" s="225">
        <f>IF('ZASOBY N'!Q524="",0,'ZASOBY N'!Q524)</f>
        <v>0</v>
      </c>
      <c r="AH525" s="225">
        <f>IF('ZASOBY N'!V524="",0,'ZASOBY N'!V524)</f>
        <v>0</v>
      </c>
      <c r="AI525" s="225">
        <f>IF('ZASOBY N'!AG524="",0,'ZASOBY N'!AG524)</f>
        <v>0</v>
      </c>
      <c r="AJ525" s="225">
        <f>IF(NN!P527="",0,IF(NN!P527="BRAK kol.7","BRAK BADAŃ",NN!P527))</f>
        <v>0</v>
      </c>
      <c r="AK525" s="225">
        <f>IF(NN!AC527="",0,IF(NN!AC527="BRAK kol.7","BRAK BADAŃ",NN!AC527))</f>
        <v>0</v>
      </c>
      <c r="BJ525" s="414" t="str">
        <f>IF(AND(BL525=1,BM525=1,SUMIF($C525:$C$525,$C525,$AK525:$AK$525)=$AK525),$AK525,IF($BO525&gt;0,$BO525,IF(AND(COUNTIF($C$11:$C524,$C525)&gt;=1,COUNTIF($D524:$D524,$D525)&gt;=1),"",IF(AND(SUMIF($C525:$C$525,$C525,$AK525:$AK$525)&gt;=$AK525,SUMIF($D525:$D$525,$D525,$AK525:$AK$525)&gt;=$AK525),SUMIF($C525:$C$525,$C525,$AK525:$AK$525),""))))</f>
        <v/>
      </c>
      <c r="BL525" s="409">
        <f>COUNTIFS('ZASOBY N'!$B524:$B$525,'ZASOBY N'!$B524,'ZASOBY N'!$C524:'ZASOBY N'!$C$525,'ZASOBY N'!$C524,'ZASOBY N'!$D524:'ZASOBY N'!$D$525,'ZASOBY N'!$D524,'ZASOBY N'!$H524:'ZASOBY N'!$H$525,'ZASOBY N'!$H524 )</f>
        <v>0</v>
      </c>
      <c r="BM525" s="410">
        <f>COUNTIFS('ZASOBY N'!$B$10:$B524,'ZASOBY N'!$B524,'ZASOBY N'!$C$10:'ZASOBY N'!$C524,'ZASOBY N'!$C524,'ZASOBY N'!$D$10:'ZASOBY N'!$D524,'ZASOBY N'!$D524,'ZASOBY N'!$H$10:'ZASOBY N'!$H524,'ZASOBY N'!$H524 )</f>
        <v>0</v>
      </c>
      <c r="BN525" s="411">
        <f t="shared" ref="BN525" si="194">IF(AND($BL525&gt;1,$BM525&gt;=1),$AK525,IF(AND($BL525=1,$BM525&gt;1),$AK525,0))</f>
        <v>0</v>
      </c>
      <c r="BO525" s="412">
        <f t="shared" ref="BO525" si="195">IF(AND($BL525=1,$BM525=1),$AK525,0)</f>
        <v>0</v>
      </c>
      <c r="BP525" s="94" t="str">
        <f t="shared" ref="BP525" si="196">C525</f>
        <v/>
      </c>
      <c r="BQ525" s="414" t="str">
        <f>IF(AND(BS525=1,BT525=1,SUMIF($C525:$C$525,$C525,$AJ525:$AJ$525)=$AJ525),$AJ525,IF($BV525&gt;0,$BV525,IF(AND(COUNTIF($C$11:$C524,$C525)&gt;=1,COUNTIF($D524:$D524,$D525)&gt;=1),"",IF(AND(SUMIF($C525:$C$525,$C525,$AJ525:$AJ$525)&gt;$AJ525,SUMIF($D525:$D$525,$D525,$AJ525:$AJ$525)&gt;$AJ525),SUMIF($C525:$C$525,$C525,$AJ525:$AJ$525),""))))</f>
        <v/>
      </c>
      <c r="BS525" s="409">
        <f>COUNTIFS('ZASOBY N'!$B524:$B$525,'ZASOBY N'!$B524,'ZASOBY N'!$C524:'ZASOBY N'!$C$525,'ZASOBY N'!$C524,'ZASOBY N'!$D524:'ZASOBY N'!$D$525,'ZASOBY N'!$D524,'ZASOBY N'!$H524:'ZASOBY N'!$H$525,'ZASOBY N'!$H524 )</f>
        <v>0</v>
      </c>
      <c r="BT525" s="410">
        <f>COUNTIFS('ZASOBY N'!$B$10:$B524,'ZASOBY N'!$B524,'ZASOBY N'!$C$10:'ZASOBY N'!$C524,'ZASOBY N'!$C524,'ZASOBY N'!$D$10:'ZASOBY N'!$D524,'ZASOBY N'!$D524,'ZASOBY N'!$H$10:'ZASOBY N'!$H524,'ZASOBY N'!$H524 )</f>
        <v>0</v>
      </c>
      <c r="BU525" s="411">
        <f t="shared" ref="BU525" si="197">IF(AND($BS525&gt;1,$BT525&gt;=1),$AJ525,IF(AND($BS525=1,$BT525&gt;1),$AJ525,0))</f>
        <v>0</v>
      </c>
      <c r="BV525" s="412">
        <f t="shared" ref="BV525" si="198">IF(AND($BS525=1,$BT525=1),$AJ525,0)</f>
        <v>0</v>
      </c>
      <c r="BW525" s="94" t="s">
        <v>499</v>
      </c>
      <c r="BX525" s="414" t="str">
        <f>IF(AND(BZ525=1,CA525=1,SUMIF($C525:$C$525,$C525,$AI525:$AI$525)=$AI525),$AI525,IF($CC525&gt;0,$CC525,IF(AND(COUNTIF($C$11:$C524,$C525)&gt;=1,COUNTIF($D524:$D524,$D525)&gt;=1),"",IF(AND(SUMIF($C525:$C$525,$C525,$AI525:$AI$525)&gt;$AI525,SUMIF($D525:$D$525,$D525,$AI525:$AI$525)&gt;$IG525),_xlfn.AGGREGATE(14,4,$CB$11:$CB$31*($C$11:$C$31=$C525),1),""))))</f>
        <v/>
      </c>
      <c r="BZ525" s="409">
        <f>COUNTIFS('ZASOBY N'!$B524:$B$525,'ZASOBY N'!$B524,'ZASOBY N'!$C524:'ZASOBY N'!$C$525,'ZASOBY N'!$C524,'ZASOBY N'!$D524:'ZASOBY N'!$D$525,'ZASOBY N'!$D524,'ZASOBY N'!$H524:'ZASOBY N'!$H$525,'ZASOBY N'!$H524 )</f>
        <v>0</v>
      </c>
      <c r="CA525" s="410">
        <f>COUNTIFS('ZASOBY N'!$B$10:$B524,'ZASOBY N'!$B524,'ZASOBY N'!$C$10:'ZASOBY N'!$C524,'ZASOBY N'!$C524,'ZASOBY N'!$D$10:'ZASOBY N'!$D524,'ZASOBY N'!$D524,'ZASOBY N'!$H$10:'ZASOBY N'!$H524,'ZASOBY N'!$H524 )</f>
        <v>0</v>
      </c>
      <c r="CB525" s="411">
        <f t="shared" ref="CB525" si="199">IF(AND($BZ525&gt;1,$CA525&gt;=1),$AI525,IF(AND($BZ525=1,$CA525&gt;1),$AI525,0))</f>
        <v>0</v>
      </c>
      <c r="CC525" s="412">
        <f t="shared" ref="CC525" si="200">IF(AND($BZ525=1,$CA525=1),$AI525,0)</f>
        <v>0</v>
      </c>
      <c r="CE525" s="414" t="str">
        <f>IF(AND(CG525=1,CH525=1,SUMIF($C525:$C$525,$C525,$AH525:$AH$525)=$AH525),$AH525,IF($CJ525&gt;0,$CJ525,IF(AND(COUNTIF($C$11:$C524,$C525)&gt;=1,COUNTIF($D524:$D524,$D525)&gt;=1),"",IF(AND(SUMIF($C525:$C$525,$C525,$AH525:$AH$525)&gt;$AH525,SUMIF($D525:$D$525,$D525,$AH525:$AH$525)&gt;$AH525),_xlfn.AGGREGATE(14,4,$CI$11:$CI$31*($C$11:$C$31=$C525),1),""))))</f>
        <v/>
      </c>
      <c r="CG525" s="409">
        <f>COUNTIFS('ZASOBY N'!$B524:$B$525,'ZASOBY N'!$B524,'ZASOBY N'!$C524:'ZASOBY N'!$C$525,'ZASOBY N'!$C524,'ZASOBY N'!$D524:'ZASOBY N'!$D$525,'ZASOBY N'!$D524,'ZASOBY N'!$H524:'ZASOBY N'!$H$525,'ZASOBY N'!$H524 )</f>
        <v>0</v>
      </c>
      <c r="CH525" s="410">
        <f>COUNTIFS('ZASOBY N'!$B$10:$B524,'ZASOBY N'!$B524,'ZASOBY N'!$C$10:'ZASOBY N'!$C524,'ZASOBY N'!$C524,'ZASOBY N'!$D$10:'ZASOBY N'!$D524,'ZASOBY N'!$D524,'ZASOBY N'!$H$10:'ZASOBY N'!$H524,'ZASOBY N'!$H524 )</f>
        <v>0</v>
      </c>
      <c r="CI525" s="411">
        <f t="shared" ref="CI525" si="201">IF(AND($CG525&gt;1,$CH525&gt;=1),$AH525,IF(AND($CG525=1,$CH525&gt;1),$AH525,0))</f>
        <v>0</v>
      </c>
      <c r="CJ525" s="412">
        <f t="shared" ref="CJ525" si="202">IF(AND($CG525=1,$CH525=1),$AH525,0)</f>
        <v>0</v>
      </c>
      <c r="CL525" s="414" t="str">
        <f>IF(AND(CN525=1,CO525=1,SUMIF($C525:$C$525,$C525,$AG525:$AG$525)=$AG525),$AG525,IF($CQ525&gt;0,$CQ525,IF(AND(COUNTIF($C$11:$C524,$C525)&gt;=1,COUNTIF($D524:$D524,$D525)&gt;=1),"",IF(AND(SUMIF($C525:$C$525,$C525,$AG525:$AG$525)&gt;$AG525,SUMIF($D525:$D$525,$D525,$AG525:$AG$525)&gt;$AG525),_xlfn.AGGREGATE(14,4,$CP$11:$CP$31*($C$11:$C$31=$C525),1),""))))</f>
        <v/>
      </c>
      <c r="CN525" s="409">
        <f>COUNTIFS('ZASOBY N'!$B524:$B$525,'ZASOBY N'!$B524,'ZASOBY N'!$C524:'ZASOBY N'!$C$525,'ZASOBY N'!$C524,'ZASOBY N'!$D524:'ZASOBY N'!$D$525,'ZASOBY N'!$D524,'ZASOBY N'!$H524:'ZASOBY N'!$H$525,'ZASOBY N'!$H524 )</f>
        <v>0</v>
      </c>
      <c r="CO525" s="410">
        <f>COUNTIFS('ZASOBY N'!$B$10:$B524,'ZASOBY N'!$B524,'ZASOBY N'!$C$10:'ZASOBY N'!$C524,'ZASOBY N'!$C524,'ZASOBY N'!$D$10:'ZASOBY N'!$D524,'ZASOBY N'!$D524,'ZASOBY N'!$H$10:'ZASOBY N'!$H524,'ZASOBY N'!$H524 )</f>
        <v>0</v>
      </c>
      <c r="CP525" s="411">
        <f t="shared" ref="CP525" si="203">IF(AND($CN525&gt;1,$CO525&gt;=1),$AG525,IF(AND($CN525=1,$CO525&gt;1),$AG525,0))</f>
        <v>0</v>
      </c>
      <c r="CQ525" s="412">
        <f t="shared" ref="CQ525" si="204">IF(AND($CN525=1,$CO525=1),$AG525,0)</f>
        <v>0</v>
      </c>
      <c r="CS525" s="414" t="str">
        <f>IF(AND(CU525=1,CV525=1,SUMIF($C525:$C$525,$C525,$AF525:$AF$525)=$AF525),$AF525,IF($CX525&gt;0,$CX525,IF(AND(COUNTIF($C$11:$C524,$C525)&gt;=1,COUNTIF($D524:$D524,$D525)&gt;=1),"",IF(AND(SUMIF($C525:$C$525,$C525,$AF525:$AF$525)&gt;$AF525,SUMIF($D525:$D$525,$D525,$AF525:$AF$525)&gt;$AF525),_xlfn.AGGREGATE(14,4,$CW$11:$CW$31*($C$11:$C$31=$C525),1),""))))</f>
        <v/>
      </c>
      <c r="CU525" s="409">
        <f>COUNTIFS('ZASOBY N'!$B524:$B$525,'ZASOBY N'!$B524,'ZASOBY N'!$C524:'ZASOBY N'!$C$525,'ZASOBY N'!$C524,'ZASOBY N'!$D524:'ZASOBY N'!$D$525,'ZASOBY N'!$D524,'ZASOBY N'!$H524:'ZASOBY N'!$H$525,'ZASOBY N'!$H524 )</f>
        <v>0</v>
      </c>
      <c r="CV525" s="410">
        <f>COUNTIFS('ZASOBY N'!$B$10:$B524,'ZASOBY N'!$B524,'ZASOBY N'!$C$10:'ZASOBY N'!$C524,'ZASOBY N'!$C524,'ZASOBY N'!$D$10:'ZASOBY N'!$D524,'ZASOBY N'!$D524,'ZASOBY N'!$H$10:'ZASOBY N'!$H524,'ZASOBY N'!$H524 )</f>
        <v>0</v>
      </c>
      <c r="CW525" s="411">
        <f t="shared" ref="CW525" si="205">IF(AND($CU525&gt;1,$CV525&gt;=1),$AF525,IF(AND($CU525=1,$CV525&gt;1),$AF525,0))</f>
        <v>0</v>
      </c>
      <c r="CX525" s="412">
        <f t="shared" ref="CX525" si="206">IF(AND($CU525=1,$CV525=1),$AF525,0)</f>
        <v>0</v>
      </c>
      <c r="CZ525" s="414" t="str">
        <f>IF(AND(DB525=1,DC525=1,SUMIF($C525:$C$525,$C525,$AE525:$AE$525)=$AE525),$AE525,IF($DE525&gt;0,$DE525,IF(AND(COUNTIF($C$11:$C524,$C525)&gt;=1,COUNTIF($D524:$D524,$D525)&gt;=1),"",IF(AND(SUMIF($C525:$C$525,$C525,$AE525:$AE$525)&gt;$AE525,SUMIF($D525:$D$525,$D525,$AE525:$AE$525)&gt;$AE525),_xlfn.AGGREGATE(14,4,$DD$11:$DD$31*($C$11:$C$31=$C525),1),""))))</f>
        <v/>
      </c>
      <c r="DB525" s="409">
        <f>COUNTIFS('ZASOBY N'!$B524:$B$525,'ZASOBY N'!$B524,'ZASOBY N'!$C524:'ZASOBY N'!$C$525,'ZASOBY N'!$C524,'ZASOBY N'!$D524:'ZASOBY N'!$D$525,'ZASOBY N'!$D524,'ZASOBY N'!$H524:'ZASOBY N'!$H$525,'ZASOBY N'!$H524 )</f>
        <v>0</v>
      </c>
      <c r="DC525" s="410">
        <f>COUNTIFS('ZASOBY N'!$B$10:$B524,'ZASOBY N'!$B524,'ZASOBY N'!$C$10:'ZASOBY N'!$C524,'ZASOBY N'!$C524,'ZASOBY N'!$D$10:'ZASOBY N'!$D524,'ZASOBY N'!$D524,'ZASOBY N'!$H$10:'ZASOBY N'!$H524,'ZASOBY N'!$H524 )</f>
        <v>0</v>
      </c>
      <c r="DD525" s="411">
        <f t="shared" ref="DD525" si="207">IF(AND($DB525&gt;1,$DC525&gt;=1),$AE525,IF(AND($DB525=1,$DC525&gt;1),$AE525,0))</f>
        <v>0</v>
      </c>
      <c r="DE525" s="412">
        <f t="shared" ref="DE525" si="208">IF(AND($DB525=1,$DC525=1),$AE525,0)</f>
        <v>0</v>
      </c>
      <c r="DF525" s="399" t="str">
        <f>IF(AND(DI525=1,DJ525=1,SUMIF($C525:$C$525,$C525,$AD525:$AD$525)=$AD525),$AD525,IF($DL525&gt;0,$DL525,IF(B525="","",IF(AND(COUNTIF($C$11:$C524,$C525)&gt;=1,COUNTIF($D524:$D524,$D525)&gt;=1,COUNTIF($Z522:$Z524,$C525)=0),"",IF(AND(COUNTIF($C$11:$C524,$C525)&gt;=1,COUNTIF($D524:$D524,$D525)&gt;=1),"UJĘTO WYŻEJ",IF(AND(SUMIF($C525:$C$525,$C525,$AD525:$AD$525)&gt;$AD525,SUMIF($D525:$D$525,$D525,$AD525:$AD$525)&gt;$AD525),_xlfn.AGGREGATE(14,4,$DK$11:$DK$31*($C$11:$C$31=$C525),1),""))))))</f>
        <v/>
      </c>
      <c r="DG525" s="414" t="str">
        <f>IF(AND(DI525=1,DJ525=1,SUMIF($C525:$C$525,$C525,$AD525:$AD$525)=$AD525),$AD525,IF($DL525&gt;0,$DL525,IF(AND(COUNTIF($C$11:$C524,$C525)&gt;=1,COUNTIF($D524:$D524,$D525)&gt;=1),"",IF(AND(SUMIF($C525:$C$525,$C525,$AD525:$AD$525)&gt;$AD525,SUMIF($D525:$D$525,$D525,$AD525:$AD$525)&gt;$AD525),_xlfn.AGGREGATE(14,4,$DK$11:$DK$31*($C$11:$C$31=$C525),1),""))))</f>
        <v/>
      </c>
      <c r="DI525" s="409">
        <f>COUNTIFS('ZASOBY N'!$B524:$B$525,'ZASOBY N'!$B524,'ZASOBY N'!$C524:'ZASOBY N'!$C$525,'ZASOBY N'!$C524,'ZASOBY N'!$D524:'ZASOBY N'!$D$525,'ZASOBY N'!$D524,'ZASOBY N'!$H524:'ZASOBY N'!$H$525,'ZASOBY N'!$H524 )</f>
        <v>0</v>
      </c>
      <c r="DJ525" s="410">
        <f>COUNTIFS('ZASOBY N'!$B$10:$B524,'ZASOBY N'!$B524,'ZASOBY N'!$C$10:'ZASOBY N'!$C524,'ZASOBY N'!$C524,'ZASOBY N'!$D$10:'ZASOBY N'!$D524,'ZASOBY N'!$D524,'ZASOBY N'!$H$10:'ZASOBY N'!$H524,'ZASOBY N'!$H524 )</f>
        <v>0</v>
      </c>
      <c r="DK525" s="411">
        <f t="shared" ref="DK525" si="209">IF(AND($DI525&gt;1,$DJ525&gt;=1),$AD525,IF(AND($DI525=1,$DJ525&gt;1),$AD525,0))</f>
        <v>0</v>
      </c>
      <c r="DL525" s="412">
        <f t="shared" ref="DL525" si="210">IF(AND($DI525=1,$DJ525=1),$AD525,0)</f>
        <v>0</v>
      </c>
    </row>
    <row r="526" spans="1:116" x14ac:dyDescent="0.25">
      <c r="DF526" s="399" t="str">
        <f>IF(AND(DI526=1,DJ526=1,SUMIF($C$525:$C526,$C526,$AD$525:$AD526)=$AD526),$AD526,IF($DL526&gt;0,$DL526,IF(B526="","",IF(AND(COUNTIF($C$11:$C525,$C526)&gt;=1,COUNTIF($D525:$D525,$D526)&gt;=1,COUNTIF($Z523:$Z525,$C526)=0),"",IF(AND(COUNTIF($C$11:$C525,$C526)&gt;=1,COUNTIF($D525:$D525,$D526)&gt;=1),"UJĘTO WYŻEJ",IF(AND(SUMIF($C$525:$C526,$C526,$AD$525:$AD526)&gt;$AD526,SUMIF($D$525:$D526,$D526,$AD$525:$AD526)&gt;$AD526),_xlfn.AGGREGATE(14,4,$DK$11:$DK$31*($C$11:$C$31=$C526),1),""))))))</f>
        <v/>
      </c>
    </row>
  </sheetData>
  <sheetProtection algorithmName="SHA-512" hashValue="gG6sKfpHNP/pEj5Jn1aY2cVFonLGgQZbIRFfM+ZXOx082xylTGgFDVSPH1xK6kUhSfti2FwrewAVF91N71AKfw==" saltValue="cWHsD4AEGkcdQ7HC4lvP8w==" spinCount="100000" sheet="1" objects="1" scenarios="1"/>
  <mergeCells count="82">
    <mergeCell ref="DK8:DK10"/>
    <mergeCell ref="DL8:DL10"/>
    <mergeCell ref="BD9:BD10"/>
    <mergeCell ref="AC6:AC9"/>
    <mergeCell ref="DE8:DE10"/>
    <mergeCell ref="DF8:DF10"/>
    <mergeCell ref="DG8:DG10"/>
    <mergeCell ref="DI8:DI10"/>
    <mergeCell ref="DJ8:DJ10"/>
    <mergeCell ref="CX8:CX10"/>
    <mergeCell ref="CZ8:CZ10"/>
    <mergeCell ref="DB8:DB10"/>
    <mergeCell ref="DC8:DC10"/>
    <mergeCell ref="DD8:DD10"/>
    <mergeCell ref="CQ8:CQ10"/>
    <mergeCell ref="CS8:CS10"/>
    <mergeCell ref="CU8:CU10"/>
    <mergeCell ref="CV8:CV10"/>
    <mergeCell ref="CW8:CW10"/>
    <mergeCell ref="CJ8:CJ10"/>
    <mergeCell ref="CL8:CL10"/>
    <mergeCell ref="CN8:CN10"/>
    <mergeCell ref="CO8:CO10"/>
    <mergeCell ref="CP8:CP10"/>
    <mergeCell ref="CC8:CC10"/>
    <mergeCell ref="CE8:CE10"/>
    <mergeCell ref="CG8:CG10"/>
    <mergeCell ref="CH8:CH10"/>
    <mergeCell ref="CI8:CI10"/>
    <mergeCell ref="BV8:BV10"/>
    <mergeCell ref="BX8:BX10"/>
    <mergeCell ref="BZ8:BZ10"/>
    <mergeCell ref="CA8:CA10"/>
    <mergeCell ref="CB8:CB10"/>
    <mergeCell ref="BO8:BO10"/>
    <mergeCell ref="BQ8:BQ10"/>
    <mergeCell ref="BS8:BS10"/>
    <mergeCell ref="BT8:BT10"/>
    <mergeCell ref="BU8:BU10"/>
    <mergeCell ref="CL6:CL7"/>
    <mergeCell ref="CS6:CS7"/>
    <mergeCell ref="CZ6:CZ7"/>
    <mergeCell ref="DG6:DG7"/>
    <mergeCell ref="AD7:AD9"/>
    <mergeCell ref="AF7:AF9"/>
    <mergeCell ref="AG7:AG9"/>
    <mergeCell ref="AH7:AH9"/>
    <mergeCell ref="AI7:AI9"/>
    <mergeCell ref="AJ7:AJ9"/>
    <mergeCell ref="AK7:AK9"/>
    <mergeCell ref="AL7:AL9"/>
    <mergeCell ref="BJ8:BJ10"/>
    <mergeCell ref="BL8:BL10"/>
    <mergeCell ref="BM8:BM10"/>
    <mergeCell ref="BN8:BN10"/>
    <mergeCell ref="AF6:AL6"/>
    <mergeCell ref="BJ6:BJ7"/>
    <mergeCell ref="BQ6:BQ7"/>
    <mergeCell ref="BX6:BX7"/>
    <mergeCell ref="CE6:CE7"/>
    <mergeCell ref="U7:U9"/>
    <mergeCell ref="L7:M7"/>
    <mergeCell ref="N7:P7"/>
    <mergeCell ref="R7:R9"/>
    <mergeCell ref="S7:S9"/>
    <mergeCell ref="T7:T9"/>
    <mergeCell ref="U2:AB2"/>
    <mergeCell ref="C7:C9"/>
    <mergeCell ref="AB6:AB9"/>
    <mergeCell ref="U3:AA3"/>
    <mergeCell ref="B5:AB5"/>
    <mergeCell ref="D6:H6"/>
    <mergeCell ref="I6:M6"/>
    <mergeCell ref="N6:P6"/>
    <mergeCell ref="R6:X6"/>
    <mergeCell ref="Y6:Y9"/>
    <mergeCell ref="Z6:Z9"/>
    <mergeCell ref="AA6:AA9"/>
    <mergeCell ref="V7:V9"/>
    <mergeCell ref="W7:W9"/>
    <mergeCell ref="X7:X9"/>
    <mergeCell ref="N8:P8"/>
  </mergeCells>
  <printOptions horizontalCentered="1"/>
  <pageMargins left="0.74803149606299213" right="0.74803149606299213" top="0.98425196850393704" bottom="0.98425196850393704" header="0.51181102362204722" footer="0.51181102362204722"/>
  <pageSetup paperSize="9" scale="54" fitToHeight="0" orientation="landscape" r:id="rId1"/>
  <headerFooter alignWithMargins="0">
    <oddFooter>&amp;LAplikację excel opracował: Krzysztof Graf, OSChR w Poznaniu&amp;RPNA wersja 2.5_2024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8">
    <tabColor theme="9" tint="0.39997558519241921"/>
  </sheetPr>
  <dimension ref="A1:H17"/>
  <sheetViews>
    <sheetView zoomScaleNormal="100" workbookViewId="0">
      <selection activeCell="H10" sqref="H10"/>
    </sheetView>
  </sheetViews>
  <sheetFormatPr defaultColWidth="8.88671875" defaultRowHeight="14.4" x14ac:dyDescent="0.3"/>
  <cols>
    <col min="1" max="1" width="12.44140625" style="237" customWidth="1"/>
    <col min="2" max="2" width="81.88671875" style="237" customWidth="1"/>
    <col min="3" max="5" width="16.88671875" style="237" customWidth="1"/>
    <col min="6" max="6" width="17.44140625" style="237" customWidth="1"/>
    <col min="7" max="7" width="16.88671875" style="237" customWidth="1"/>
    <col min="8" max="8" width="17.6640625" style="237" customWidth="1"/>
    <col min="9" max="16384" width="8.88671875" style="237"/>
  </cols>
  <sheetData>
    <row r="1" spans="1:8" x14ac:dyDescent="0.3">
      <c r="B1" s="237" t="str">
        <f>""&amp;LEGENDA!$B$10&amp;"  "&amp;LEGENDA!$H$10&amp;" "</f>
        <v xml:space="preserve">FORMULARZ DO UŻYTKU DLA POTRZEB OPINIOWANIA W OKRĘGOWEJ STACJI CHEMICZNO-ROLNICZEJ   </v>
      </c>
      <c r="H1" s="375" t="s">
        <v>470</v>
      </c>
    </row>
    <row r="3" spans="1:8" ht="21" x14ac:dyDescent="0.4">
      <c r="A3" s="800" t="s">
        <v>320</v>
      </c>
      <c r="B3" s="800"/>
      <c r="C3" s="800"/>
      <c r="D3" s="737" t="str">
        <f>IF('STR TYT'!$B$25="","",'STR TYT'!$B$25)</f>
        <v/>
      </c>
      <c r="E3" s="737"/>
      <c r="F3" s="737"/>
      <c r="G3" s="737"/>
      <c r="H3" s="737"/>
    </row>
    <row r="4" spans="1:8" ht="15" thickBot="1" x14ac:dyDescent="0.35"/>
    <row r="5" spans="1:8" s="238" customFormat="1" ht="92.4" customHeight="1" thickBot="1" x14ac:dyDescent="0.35">
      <c r="A5" s="247" t="s">
        <v>322</v>
      </c>
      <c r="B5" s="334" t="s">
        <v>351</v>
      </c>
      <c r="C5" s="335" t="s">
        <v>389</v>
      </c>
      <c r="D5" s="249" t="s">
        <v>390</v>
      </c>
      <c r="E5" s="249" t="s">
        <v>391</v>
      </c>
      <c r="F5" s="249" t="s">
        <v>559</v>
      </c>
      <c r="G5" s="249" t="s">
        <v>393</v>
      </c>
      <c r="H5" s="249" t="s">
        <v>542</v>
      </c>
    </row>
    <row r="6" spans="1:8" s="238" customFormat="1" ht="21" customHeight="1" thickBot="1" x14ac:dyDescent="0.35">
      <c r="A6" s="262">
        <v>1</v>
      </c>
      <c r="B6" s="303" t="s">
        <v>576</v>
      </c>
      <c r="C6" s="241"/>
      <c r="D6" s="241"/>
      <c r="E6" s="241"/>
      <c r="F6" s="241"/>
      <c r="G6" s="241"/>
      <c r="H6" s="241"/>
    </row>
    <row r="7" spans="1:8" ht="42" customHeight="1" thickBot="1" x14ac:dyDescent="0.35">
      <c r="A7" s="262">
        <v>2</v>
      </c>
      <c r="B7" s="266" t="s">
        <v>575</v>
      </c>
      <c r="C7" s="241"/>
      <c r="D7" s="241"/>
      <c r="E7" s="241"/>
      <c r="F7" s="241"/>
      <c r="G7" s="241"/>
      <c r="H7" s="241"/>
    </row>
    <row r="8" spans="1:8" ht="7.2" customHeight="1" thickBot="1" x14ac:dyDescent="0.35">
      <c r="A8" s="263"/>
      <c r="B8" s="264"/>
    </row>
    <row r="9" spans="1:8" ht="25.2" customHeight="1" thickBot="1" x14ac:dyDescent="0.35">
      <c r="A9" s="262">
        <v>3</v>
      </c>
      <c r="B9" s="265" t="s">
        <v>343</v>
      </c>
      <c r="C9" s="241"/>
      <c r="D9" s="241"/>
      <c r="E9" s="241"/>
      <c r="F9" s="241"/>
      <c r="G9" s="241"/>
      <c r="H9" s="241"/>
    </row>
    <row r="10" spans="1:8" ht="25.2" customHeight="1" thickBot="1" x14ac:dyDescent="0.35">
      <c r="A10" s="262">
        <v>4</v>
      </c>
      <c r="B10" s="266" t="s">
        <v>344</v>
      </c>
      <c r="C10" s="246">
        <f>NN!AP$12</f>
        <v>0</v>
      </c>
      <c r="D10" s="246">
        <f>NN!AQ$12</f>
        <v>0</v>
      </c>
      <c r="E10" s="246">
        <f>NN!AR$12</f>
        <v>0</v>
      </c>
      <c r="F10" s="246">
        <f>NN!AS$12</f>
        <v>0</v>
      </c>
      <c r="G10" s="246">
        <f>NN!AT$12</f>
        <v>0</v>
      </c>
      <c r="H10" s="246">
        <f>NN!AU$12</f>
        <v>0</v>
      </c>
    </row>
    <row r="11" spans="1:8" ht="25.2" customHeight="1" thickBot="1" x14ac:dyDescent="0.35">
      <c r="A11" s="262">
        <v>5</v>
      </c>
      <c r="B11" s="265" t="s">
        <v>345</v>
      </c>
      <c r="C11" s="241"/>
      <c r="D11" s="241"/>
      <c r="E11" s="241"/>
      <c r="F11" s="241"/>
      <c r="G11" s="241"/>
      <c r="H11" s="241"/>
    </row>
    <row r="12" spans="1:8" ht="25.2" customHeight="1" thickBot="1" x14ac:dyDescent="0.35">
      <c r="A12" s="262">
        <v>6</v>
      </c>
      <c r="B12" s="303" t="s">
        <v>376</v>
      </c>
      <c r="C12" s="241"/>
      <c r="D12" s="241"/>
      <c r="E12" s="241"/>
      <c r="F12" s="241"/>
      <c r="G12" s="241"/>
      <c r="H12" s="241"/>
    </row>
    <row r="13" spans="1:8" ht="12" customHeight="1" thickBot="1" x14ac:dyDescent="0.35">
      <c r="A13" s="262"/>
      <c r="C13" s="574" t="str">
        <f t="shared" ref="C13:E13" si="0">IF(C17=0,"","ZBILANSUJ NAWÓZ")</f>
        <v/>
      </c>
      <c r="D13" s="574" t="str">
        <f t="shared" si="0"/>
        <v/>
      </c>
      <c r="E13" s="574" t="str">
        <f t="shared" si="0"/>
        <v/>
      </c>
      <c r="F13" s="574" t="str">
        <f>IF(F17=0,"","ZBILANSUJ NAWÓZ")</f>
        <v/>
      </c>
      <c r="G13" s="574" t="str">
        <f t="shared" ref="G13:H13" si="1">IF(G17=0,"","ZBILANSUJ NAWÓZ")</f>
        <v/>
      </c>
      <c r="H13" s="574" t="str">
        <f t="shared" si="1"/>
        <v/>
      </c>
    </row>
    <row r="14" spans="1:8" ht="25.2" customHeight="1" thickBot="1" x14ac:dyDescent="0.35">
      <c r="A14" s="262" t="s">
        <v>577</v>
      </c>
      <c r="B14" s="265" t="s">
        <v>346</v>
      </c>
      <c r="C14" s="246">
        <f>IF(AND(C9="",C11&gt;0),C6+C7-C10-C11-C12,C6+C7+C9-C10-C11-C12)</f>
        <v>0</v>
      </c>
      <c r="D14" s="246">
        <f t="shared" ref="D14:H14" si="2">IF(AND(D9="",D11&gt;0),D6+D7-D10-D11-D12,D6+D7+D9-D10-D11-D12)</f>
        <v>0</v>
      </c>
      <c r="E14" s="246">
        <f t="shared" si="2"/>
        <v>0</v>
      </c>
      <c r="F14" s="246">
        <f t="shared" si="2"/>
        <v>0</v>
      </c>
      <c r="G14" s="246">
        <f t="shared" si="2"/>
        <v>0</v>
      </c>
      <c r="H14" s="246">
        <f t="shared" si="2"/>
        <v>0</v>
      </c>
    </row>
    <row r="15" spans="1:8" ht="15" hidden="1" thickBot="1" x14ac:dyDescent="0.35">
      <c r="B15" s="237" t="s">
        <v>561</v>
      </c>
      <c r="C15" s="246" t="e">
        <f t="shared" ref="C15:C16" si="3">IF(AND(C10="",C12&gt;0),C7+C8-C11-C12-C13,C7+C8+C10-C11-C12-C13)</f>
        <v>#VALUE!</v>
      </c>
      <c r="E15" s="237">
        <v>53</v>
      </c>
      <c r="F15" s="237">
        <v>7.3</v>
      </c>
    </row>
    <row r="16" spans="1:8" ht="15" hidden="1" thickBot="1" x14ac:dyDescent="0.35">
      <c r="B16" s="237" t="s">
        <v>562</v>
      </c>
      <c r="C16" s="246" t="e">
        <f t="shared" si="3"/>
        <v>#VALUE!</v>
      </c>
      <c r="D16" s="469" t="e">
        <f t="shared" ref="D16:F16" si="4">(D14+D12)/D15</f>
        <v>#DIV/0!</v>
      </c>
      <c r="E16" s="469">
        <f t="shared" si="4"/>
        <v>0</v>
      </c>
      <c r="F16" s="469">
        <f t="shared" si="4"/>
        <v>0</v>
      </c>
    </row>
    <row r="17" spans="3:8" ht="15" hidden="1" customHeight="1" x14ac:dyDescent="0.3">
      <c r="C17" s="573">
        <f t="shared" ref="C17:E17" si="5">ROUND(C14,1)</f>
        <v>0</v>
      </c>
      <c r="D17" s="573">
        <f t="shared" si="5"/>
        <v>0</v>
      </c>
      <c r="E17" s="573">
        <f t="shared" si="5"/>
        <v>0</v>
      </c>
      <c r="F17" s="573">
        <f>ROUND(F14,1)</f>
        <v>0</v>
      </c>
      <c r="G17" s="573">
        <f t="shared" ref="G17:H17" si="6">ROUND(G14,1)</f>
        <v>0</v>
      </c>
      <c r="H17" s="573">
        <f t="shared" si="6"/>
        <v>0</v>
      </c>
    </row>
  </sheetData>
  <sheetProtection algorithmName="SHA-512" hashValue="6HL0W9+YBO1/ZIqtGRxg9Fp6uPu/5aGG9ix6Kl5kC53kl79tGep91sZFOpdmeWP6fzoSusUXb9LoYWDDlB3Rmg==" saltValue="g0fNUok/FkdViQXbCV9h4g==" spinCount="100000" sheet="1" objects="1" scenarios="1"/>
  <mergeCells count="2">
    <mergeCell ref="A3:C3"/>
    <mergeCell ref="D3:H3"/>
  </mergeCells>
  <conditionalFormatting sqref="C6:H7">
    <cfRule type="containsBlanks" dxfId="28" priority="1">
      <formula>LEN(TRIM(C6))=0</formula>
    </cfRule>
  </conditionalFormatting>
  <conditionalFormatting sqref="C9:H9">
    <cfRule type="containsBlanks" dxfId="27" priority="4">
      <formula>LEN(TRIM(C9))=0</formula>
    </cfRule>
  </conditionalFormatting>
  <conditionalFormatting sqref="C11:H12">
    <cfRule type="containsBlanks" dxfId="26" priority="2">
      <formula>LEN(TRIM(C11))=0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6" orientation="landscape" r:id="rId1"/>
  <headerFooter>
    <oddFooter>&amp;LAplikację excel opracował: Krzysztof Graf, OSChR w Poznaniu&amp;RPNA wersja 2.5_2024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13">
    <tabColor theme="9" tint="0.39997558519241921"/>
  </sheetPr>
  <dimension ref="A1:G27"/>
  <sheetViews>
    <sheetView zoomScaleNormal="100" workbookViewId="0">
      <selection activeCell="E27" sqref="E27"/>
    </sheetView>
  </sheetViews>
  <sheetFormatPr defaultColWidth="8.88671875" defaultRowHeight="14.4" x14ac:dyDescent="0.3"/>
  <cols>
    <col min="1" max="1" width="4" style="237" customWidth="1"/>
    <col min="2" max="2" width="81.88671875" style="237" customWidth="1"/>
    <col min="3" max="3" width="16.88671875" style="237" customWidth="1"/>
    <col min="4" max="4" width="21.44140625" style="237" customWidth="1"/>
    <col min="5" max="5" width="19" style="237" customWidth="1"/>
    <col min="6" max="6" width="16.88671875" style="237" customWidth="1"/>
    <col min="7" max="7" width="16.88671875" style="237" hidden="1" customWidth="1"/>
    <col min="8" max="16384" width="8.88671875" style="237"/>
  </cols>
  <sheetData>
    <row r="1" spans="1:7" x14ac:dyDescent="0.3">
      <c r="B1" s="237" t="str">
        <f>""&amp;LEGENDA!$B$10&amp;"  "&amp;LEGENDA!$H$10&amp;" "</f>
        <v xml:space="preserve">FORMULARZ DO UŻYTKU DLA POTRZEB OPINIOWANIA W OKRĘGOWEJ STACJI CHEMICZNO-ROLNICZEJ   </v>
      </c>
      <c r="F1" s="375" t="s">
        <v>466</v>
      </c>
    </row>
    <row r="2" spans="1:7" ht="15.6" x14ac:dyDescent="0.3">
      <c r="A2" s="123"/>
      <c r="B2" s="123"/>
      <c r="C2" s="374" t="str">
        <f>IF('STR TYT'!$B$25="","",'STR TYT'!$B$25)</f>
        <v/>
      </c>
      <c r="D2" s="374"/>
      <c r="E2" s="374"/>
      <c r="F2" s="372"/>
      <c r="G2" s="372"/>
    </row>
    <row r="3" spans="1:7" ht="21" x14ac:dyDescent="0.4">
      <c r="A3" s="358"/>
      <c r="B3" s="358"/>
      <c r="C3" s="358"/>
      <c r="D3" s="82"/>
      <c r="E3" s="82"/>
      <c r="F3" s="373"/>
      <c r="G3" s="373"/>
    </row>
    <row r="4" spans="1:7" ht="31.2" customHeight="1" x14ac:dyDescent="0.3">
      <c r="A4" s="803" t="s">
        <v>554</v>
      </c>
      <c r="B4" s="803"/>
      <c r="C4" s="803"/>
      <c r="D4" s="803"/>
      <c r="E4" s="803"/>
      <c r="F4" s="803"/>
      <c r="G4" s="373"/>
    </row>
    <row r="5" spans="1:7" ht="48.6" customHeight="1" thickBot="1" x14ac:dyDescent="0.35">
      <c r="A5" s="804" t="s">
        <v>555</v>
      </c>
      <c r="B5" s="804"/>
      <c r="C5" s="804"/>
      <c r="D5" s="804"/>
      <c r="E5" s="804"/>
      <c r="F5" s="804"/>
    </row>
    <row r="6" spans="1:7" s="238" customFormat="1" ht="19.95" customHeight="1" thickBot="1" x14ac:dyDescent="0.35">
      <c r="A6" s="801" t="s">
        <v>322</v>
      </c>
      <c r="B6" s="801" t="s">
        <v>446</v>
      </c>
      <c r="C6" s="805" t="s">
        <v>462</v>
      </c>
      <c r="D6" s="806"/>
      <c r="E6" s="806"/>
      <c r="F6" s="807"/>
      <c r="G6" s="249"/>
    </row>
    <row r="7" spans="1:7" s="238" customFormat="1" ht="61.95" customHeight="1" thickBot="1" x14ac:dyDescent="0.35">
      <c r="A7" s="802"/>
      <c r="B7" s="802"/>
      <c r="C7" s="335" t="s">
        <v>449</v>
      </c>
      <c r="D7" s="249" t="s">
        <v>450</v>
      </c>
      <c r="E7" s="249" t="s">
        <v>463</v>
      </c>
      <c r="F7" s="249" t="s">
        <v>616</v>
      </c>
      <c r="G7" s="249"/>
    </row>
    <row r="8" spans="1:7" ht="15" customHeight="1" thickBot="1" x14ac:dyDescent="0.35">
      <c r="A8" s="262">
        <v>1</v>
      </c>
      <c r="B8" s="241"/>
      <c r="C8" s="241"/>
      <c r="D8" s="241"/>
      <c r="E8" s="241"/>
      <c r="F8" s="241"/>
      <c r="G8" s="241"/>
    </row>
    <row r="9" spans="1:7" ht="15" customHeight="1" thickBot="1" x14ac:dyDescent="0.35">
      <c r="A9" s="262">
        <v>2</v>
      </c>
      <c r="B9" s="241"/>
      <c r="C9" s="241"/>
      <c r="D9" s="241"/>
      <c r="E9" s="241"/>
      <c r="F9" s="241"/>
      <c r="G9" s="241"/>
    </row>
    <row r="10" spans="1:7" ht="15" customHeight="1" thickBot="1" x14ac:dyDescent="0.35">
      <c r="A10" s="262">
        <v>3</v>
      </c>
      <c r="B10" s="241"/>
      <c r="C10" s="241"/>
      <c r="D10" s="241"/>
      <c r="E10" s="241"/>
      <c r="F10" s="241"/>
      <c r="G10" s="241"/>
    </row>
    <row r="11" spans="1:7" ht="15" customHeight="1" thickBot="1" x14ac:dyDescent="0.35">
      <c r="A11" s="262">
        <v>4</v>
      </c>
      <c r="B11" s="241"/>
      <c r="C11" s="241"/>
      <c r="D11" s="241"/>
      <c r="E11" s="241"/>
      <c r="F11" s="241"/>
      <c r="G11" s="241"/>
    </row>
    <row r="12" spans="1:7" ht="15" customHeight="1" thickBot="1" x14ac:dyDescent="0.35">
      <c r="A12" s="262">
        <v>5</v>
      </c>
      <c r="B12" s="241"/>
      <c r="C12" s="241"/>
      <c r="D12" s="241"/>
      <c r="E12" s="241"/>
      <c r="F12" s="241"/>
      <c r="G12" s="241"/>
    </row>
    <row r="13" spans="1:7" ht="15" customHeight="1" thickBot="1" x14ac:dyDescent="0.35">
      <c r="A13" s="262">
        <v>6</v>
      </c>
      <c r="B13" s="241"/>
      <c r="C13" s="241"/>
      <c r="D13" s="241"/>
      <c r="E13" s="241"/>
      <c r="F13" s="241"/>
      <c r="G13" s="241"/>
    </row>
    <row r="14" spans="1:7" ht="15" customHeight="1" thickBot="1" x14ac:dyDescent="0.35">
      <c r="A14" s="262">
        <v>7</v>
      </c>
      <c r="B14" s="241"/>
      <c r="C14" s="241"/>
      <c r="D14" s="241"/>
      <c r="E14" s="241"/>
      <c r="F14" s="241"/>
      <c r="G14" s="241"/>
    </row>
    <row r="15" spans="1:7" ht="15" customHeight="1" thickBot="1" x14ac:dyDescent="0.35">
      <c r="A15" s="262">
        <v>8</v>
      </c>
      <c r="B15" s="241"/>
      <c r="C15" s="241"/>
      <c r="D15" s="241"/>
      <c r="E15" s="241"/>
      <c r="F15" s="241"/>
      <c r="G15" s="241"/>
    </row>
    <row r="16" spans="1:7" ht="15" customHeight="1" thickBot="1" x14ac:dyDescent="0.35">
      <c r="A16" s="262">
        <v>9</v>
      </c>
      <c r="B16" s="241"/>
      <c r="C16" s="241"/>
      <c r="D16" s="241"/>
      <c r="E16" s="241"/>
      <c r="F16" s="241"/>
      <c r="G16" s="241"/>
    </row>
    <row r="17" spans="1:7" ht="15" customHeight="1" thickBot="1" x14ac:dyDescent="0.35">
      <c r="A17" s="262">
        <v>10</v>
      </c>
      <c r="B17" s="241"/>
      <c r="C17" s="241"/>
      <c r="D17" s="241"/>
      <c r="E17" s="241"/>
      <c r="F17" s="241"/>
      <c r="G17" s="241"/>
    </row>
    <row r="18" spans="1:7" ht="15" customHeight="1" thickBot="1" x14ac:dyDescent="0.35">
      <c r="A18" s="262">
        <v>11</v>
      </c>
      <c r="B18" s="241"/>
      <c r="C18" s="241"/>
      <c r="D18" s="241"/>
      <c r="E18" s="241"/>
      <c r="F18" s="241"/>
      <c r="G18" s="241"/>
    </row>
    <row r="19" spans="1:7" ht="15" customHeight="1" thickBot="1" x14ac:dyDescent="0.35">
      <c r="A19" s="262">
        <v>12</v>
      </c>
      <c r="B19" s="241"/>
      <c r="C19" s="241"/>
      <c r="D19" s="241"/>
      <c r="E19" s="241"/>
      <c r="F19" s="241"/>
      <c r="G19" s="241"/>
    </row>
    <row r="20" spans="1:7" ht="15" customHeight="1" thickBot="1" x14ac:dyDescent="0.35">
      <c r="A20" s="262">
        <v>13</v>
      </c>
      <c r="B20" s="241"/>
      <c r="C20" s="241"/>
      <c r="D20" s="241"/>
      <c r="E20" s="241"/>
      <c r="F20" s="241"/>
      <c r="G20" s="241"/>
    </row>
    <row r="21" spans="1:7" ht="15" customHeight="1" thickBot="1" x14ac:dyDescent="0.35">
      <c r="A21" s="262">
        <v>14</v>
      </c>
      <c r="B21" s="241"/>
      <c r="C21" s="241"/>
      <c r="D21" s="241"/>
      <c r="E21" s="241"/>
      <c r="F21" s="241"/>
      <c r="G21" s="241"/>
    </row>
    <row r="22" spans="1:7" ht="15" customHeight="1" thickBot="1" x14ac:dyDescent="0.35">
      <c r="A22" s="262">
        <v>15</v>
      </c>
      <c r="B22" s="241"/>
      <c r="C22" s="241"/>
      <c r="D22" s="241"/>
      <c r="E22" s="241"/>
      <c r="F22" s="241"/>
      <c r="G22" s="241"/>
    </row>
    <row r="23" spans="1:7" ht="15" customHeight="1" thickBot="1" x14ac:dyDescent="0.35">
      <c r="A23" s="262">
        <v>16</v>
      </c>
      <c r="B23" s="241"/>
      <c r="C23" s="241"/>
      <c r="D23" s="241"/>
      <c r="E23" s="241"/>
      <c r="F23" s="241"/>
      <c r="G23" s="241"/>
    </row>
    <row r="24" spans="1:7" ht="15" customHeight="1" thickBot="1" x14ac:dyDescent="0.35">
      <c r="A24" s="262">
        <v>17</v>
      </c>
      <c r="B24" s="241"/>
      <c r="C24" s="241"/>
      <c r="D24" s="241"/>
      <c r="E24" s="241"/>
      <c r="F24" s="241"/>
      <c r="G24" s="241"/>
    </row>
    <row r="25" spans="1:7" ht="15" customHeight="1" thickBot="1" x14ac:dyDescent="0.35">
      <c r="A25" s="262">
        <v>18</v>
      </c>
      <c r="B25" s="241"/>
      <c r="C25" s="241"/>
      <c r="D25" s="241"/>
      <c r="E25" s="241"/>
      <c r="F25" s="241"/>
      <c r="G25" s="241"/>
    </row>
    <row r="26" spans="1:7" ht="15" customHeight="1" thickBot="1" x14ac:dyDescent="0.35">
      <c r="A26" s="262">
        <v>19</v>
      </c>
      <c r="B26" s="241"/>
      <c r="C26" s="241"/>
      <c r="D26" s="241"/>
      <c r="E26" s="241"/>
      <c r="F26" s="241"/>
      <c r="G26" s="241"/>
    </row>
    <row r="27" spans="1:7" ht="15" customHeight="1" thickBot="1" x14ac:dyDescent="0.35">
      <c r="A27" s="262">
        <v>20</v>
      </c>
      <c r="B27" s="241"/>
      <c r="C27" s="241"/>
      <c r="D27" s="241"/>
      <c r="E27" s="241"/>
      <c r="F27" s="241"/>
      <c r="G27" s="241"/>
    </row>
  </sheetData>
  <sheetProtection algorithmName="SHA-512" hashValue="L9EyPplZ04ZfQHwH0GAYIfxA0oTikEWWW0qy0xgdEItvF/32IXLsvydH4C8+Vco6gCfsijJK//yrqjSId+0G9g==" saltValue="qgsTfsjUh/X/g2ystUZ6xQ==" spinCount="100000" sheet="1" objects="1" scenarios="1"/>
  <mergeCells count="5">
    <mergeCell ref="A6:A7"/>
    <mergeCell ref="B6:B7"/>
    <mergeCell ref="A4:F4"/>
    <mergeCell ref="A5:F5"/>
    <mergeCell ref="C6:F6"/>
  </mergeCells>
  <conditionalFormatting sqref="B8:G27">
    <cfRule type="containsBlanks" dxfId="25" priority="1">
      <formula>LEN(TRIM(B8))=0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4" orientation="landscape" r:id="rId1"/>
  <headerFooter>
    <oddFooter>&amp;LAplikację excel opracował: Krzysztof Graf, OSChR w Poznaniu&amp;RPNA wersja 2.5_2024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="WYBIERZ Z LISTY" xr:uid="{00000000-0002-0000-0600-000000000000}">
          <x14:formula1>
            <xm:f>LEGENDA!$B$49:$B$105</xm:f>
          </x14:formula1>
          <xm:sqref>B8:B27</xm:sqref>
        </x14:dataValidation>
        <x14:dataValidation type="list" allowBlank="1" showInputMessage="1" showErrorMessage="1" error="WYBIERZ Z LISTY" xr:uid="{00000000-0002-0000-0600-000001000000}">
          <x14:formula1>
            <xm:f>LEGENDA!$B$27</xm:f>
          </x14:formula1>
          <xm:sqref>C8:F27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7">
    <tabColor theme="9" tint="0.39997558519241921"/>
  </sheetPr>
  <dimension ref="A1:R109"/>
  <sheetViews>
    <sheetView topLeftCell="A13" workbookViewId="0">
      <selection activeCell="O25" sqref="O25"/>
    </sheetView>
  </sheetViews>
  <sheetFormatPr defaultRowHeight="14.4" x14ac:dyDescent="0.3"/>
  <cols>
    <col min="1" max="1" width="23.6640625" customWidth="1"/>
    <col min="2" max="2" width="19.6640625" customWidth="1"/>
    <col min="7" max="7" width="6.33203125" customWidth="1"/>
    <col min="8" max="8" width="24.44140625" customWidth="1"/>
    <col min="15" max="15" width="21.33203125" customWidth="1"/>
    <col min="18" max="18" width="8.88671875" customWidth="1"/>
  </cols>
  <sheetData>
    <row r="1" spans="1:11" x14ac:dyDescent="0.3">
      <c r="B1" t="s">
        <v>191</v>
      </c>
    </row>
    <row r="2" spans="1:11" x14ac:dyDescent="0.3">
      <c r="B2" t="s">
        <v>192</v>
      </c>
    </row>
    <row r="3" spans="1:11" x14ac:dyDescent="0.3">
      <c r="B3" t="s">
        <v>193</v>
      </c>
    </row>
    <row r="4" spans="1:11" x14ac:dyDescent="0.3">
      <c r="B4" t="s">
        <v>194</v>
      </c>
    </row>
    <row r="5" spans="1:11" x14ac:dyDescent="0.3">
      <c r="B5" t="s">
        <v>195</v>
      </c>
    </row>
    <row r="6" spans="1:11" x14ac:dyDescent="0.3">
      <c r="B6" t="s">
        <v>196</v>
      </c>
    </row>
    <row r="8" spans="1:11" x14ac:dyDescent="0.3">
      <c r="B8" s="394"/>
      <c r="C8" s="394"/>
      <c r="D8" s="394"/>
      <c r="E8" s="394"/>
      <c r="F8" s="394"/>
      <c r="G8" s="394"/>
      <c r="H8" s="394"/>
      <c r="J8" s="394"/>
      <c r="K8" s="394"/>
    </row>
    <row r="9" spans="1:11" x14ac:dyDescent="0.3">
      <c r="H9" s="394" t="s">
        <v>525</v>
      </c>
    </row>
    <row r="10" spans="1:11" ht="25.8" customHeight="1" x14ac:dyDescent="0.3">
      <c r="B10" s="811" t="s">
        <v>541</v>
      </c>
      <c r="C10" s="811"/>
      <c r="D10" s="811"/>
      <c r="E10" s="811"/>
      <c r="F10" s="811"/>
      <c r="G10" s="811"/>
      <c r="H10" s="395"/>
    </row>
    <row r="15" spans="1:11" x14ac:dyDescent="0.3">
      <c r="A15" t="s">
        <v>197</v>
      </c>
    </row>
    <row r="17" spans="1:18" x14ac:dyDescent="0.3">
      <c r="A17" t="s">
        <v>198</v>
      </c>
      <c r="B17" s="11" t="s">
        <v>199</v>
      </c>
    </row>
    <row r="18" spans="1:18" x14ac:dyDescent="0.3">
      <c r="A18" t="s">
        <v>200</v>
      </c>
      <c r="B18" s="13" t="s">
        <v>201</v>
      </c>
    </row>
    <row r="19" spans="1:18" x14ac:dyDescent="0.3">
      <c r="A19" t="s">
        <v>202</v>
      </c>
      <c r="B19" s="13" t="s">
        <v>203</v>
      </c>
    </row>
    <row r="20" spans="1:18" x14ac:dyDescent="0.3">
      <c r="B20" s="815"/>
      <c r="C20" s="815"/>
      <c r="O20" s="594"/>
      <c r="P20" s="594" t="s">
        <v>614</v>
      </c>
      <c r="Q20" s="594"/>
    </row>
    <row r="21" spans="1:18" x14ac:dyDescent="0.3">
      <c r="B21" s="586" t="s">
        <v>74</v>
      </c>
      <c r="C21" s="586">
        <v>1</v>
      </c>
      <c r="O21" s="586" t="s">
        <v>74</v>
      </c>
      <c r="P21" s="584">
        <v>1</v>
      </c>
      <c r="Q21" s="585">
        <v>49</v>
      </c>
    </row>
    <row r="22" spans="1:18" x14ac:dyDescent="0.3">
      <c r="B22" s="586" t="s">
        <v>76</v>
      </c>
      <c r="C22" s="586">
        <v>2</v>
      </c>
      <c r="O22" s="586" t="s">
        <v>76</v>
      </c>
      <c r="P22" s="584">
        <v>2</v>
      </c>
      <c r="Q22" s="585">
        <v>59</v>
      </c>
    </row>
    <row r="23" spans="1:18" x14ac:dyDescent="0.3">
      <c r="B23" s="586" t="s">
        <v>80</v>
      </c>
      <c r="C23" s="586">
        <v>3</v>
      </c>
      <c r="O23" s="586" t="s">
        <v>80</v>
      </c>
      <c r="P23" s="584">
        <v>3</v>
      </c>
      <c r="Q23" s="585">
        <v>62</v>
      </c>
    </row>
    <row r="24" spans="1:18" x14ac:dyDescent="0.3">
      <c r="B24" s="586" t="s">
        <v>204</v>
      </c>
      <c r="C24" s="586">
        <v>4</v>
      </c>
      <c r="F24" s="26"/>
      <c r="O24" s="586" t="s">
        <v>204</v>
      </c>
      <c r="P24" s="584">
        <v>4</v>
      </c>
      <c r="Q24" s="585">
        <v>66</v>
      </c>
    </row>
    <row r="25" spans="1:18" x14ac:dyDescent="0.3">
      <c r="B25" s="586" t="s">
        <v>205</v>
      </c>
      <c r="C25" s="586">
        <v>5</v>
      </c>
      <c r="D25" t="s">
        <v>206</v>
      </c>
      <c r="O25" s="585" t="s">
        <v>597</v>
      </c>
      <c r="P25" s="585"/>
      <c r="Q25" s="585">
        <v>86</v>
      </c>
    </row>
    <row r="26" spans="1:18" x14ac:dyDescent="0.3">
      <c r="O26" s="585" t="s">
        <v>598</v>
      </c>
      <c r="P26" s="585"/>
      <c r="Q26" s="585">
        <v>91</v>
      </c>
    </row>
    <row r="27" spans="1:18" ht="15" thickBot="1" x14ac:dyDescent="0.35">
      <c r="B27" t="s">
        <v>207</v>
      </c>
      <c r="O27" s="585" t="s">
        <v>599</v>
      </c>
      <c r="P27" s="585"/>
      <c r="Q27" s="585">
        <v>73</v>
      </c>
    </row>
    <row r="28" spans="1:18" x14ac:dyDescent="0.3">
      <c r="B28" t="s">
        <v>208</v>
      </c>
      <c r="D28" s="14" t="s">
        <v>138</v>
      </c>
      <c r="O28" s="585" t="s">
        <v>600</v>
      </c>
      <c r="P28" s="585"/>
      <c r="Q28" s="585">
        <v>66</v>
      </c>
      <c r="R28" s="583" t="s">
        <v>595</v>
      </c>
    </row>
    <row r="29" spans="1:18" ht="15" thickBot="1" x14ac:dyDescent="0.35">
      <c r="D29" s="15" t="s">
        <v>210</v>
      </c>
      <c r="O29" s="585" t="s">
        <v>602</v>
      </c>
      <c r="P29" s="585"/>
      <c r="Q29" s="585">
        <v>135</v>
      </c>
      <c r="R29" s="588" t="s">
        <v>592</v>
      </c>
    </row>
    <row r="30" spans="1:18" x14ac:dyDescent="0.3">
      <c r="B30" s="14" t="s">
        <v>139</v>
      </c>
      <c r="D30" s="15" t="s">
        <v>211</v>
      </c>
      <c r="O30" s="585" t="s">
        <v>603</v>
      </c>
      <c r="P30" s="585"/>
      <c r="Q30" s="585">
        <v>158</v>
      </c>
      <c r="R30" s="589" t="s">
        <v>593</v>
      </c>
    </row>
    <row r="31" spans="1:18" x14ac:dyDescent="0.3">
      <c r="B31" s="15" t="s">
        <v>209</v>
      </c>
      <c r="D31" s="15" t="s">
        <v>140</v>
      </c>
      <c r="O31" s="585" t="s">
        <v>604</v>
      </c>
      <c r="P31" s="585"/>
      <c r="Q31" s="585">
        <v>117</v>
      </c>
      <c r="R31" s="589" t="s">
        <v>594</v>
      </c>
    </row>
    <row r="32" spans="1:18" x14ac:dyDescent="0.3">
      <c r="B32" s="15" t="s">
        <v>141</v>
      </c>
      <c r="D32" s="15" t="s">
        <v>510</v>
      </c>
      <c r="O32" s="585"/>
      <c r="P32" s="585"/>
      <c r="Q32" s="585"/>
      <c r="R32" s="590"/>
    </row>
    <row r="33" spans="1:18" x14ac:dyDescent="0.3">
      <c r="B33" s="15" t="s">
        <v>212</v>
      </c>
      <c r="D33" s="15" t="s">
        <v>511</v>
      </c>
      <c r="O33" s="582" t="s">
        <v>601</v>
      </c>
      <c r="Q33" s="582" t="s">
        <v>596</v>
      </c>
      <c r="R33" s="587" t="s">
        <v>591</v>
      </c>
    </row>
    <row r="34" spans="1:18" x14ac:dyDescent="0.3">
      <c r="B34" s="15" t="s">
        <v>213</v>
      </c>
      <c r="D34" s="15" t="s">
        <v>512</v>
      </c>
    </row>
    <row r="35" spans="1:18" x14ac:dyDescent="0.3">
      <c r="B35" s="15" t="s">
        <v>215</v>
      </c>
      <c r="D35" s="15" t="s">
        <v>513</v>
      </c>
    </row>
    <row r="36" spans="1:18" x14ac:dyDescent="0.3">
      <c r="B36" s="15" t="s">
        <v>216</v>
      </c>
      <c r="D36" s="15" t="s">
        <v>509</v>
      </c>
    </row>
    <row r="37" spans="1:18" ht="15" thickBot="1" x14ac:dyDescent="0.35">
      <c r="B37" s="16" t="s">
        <v>217</v>
      </c>
      <c r="D37" s="16" t="s">
        <v>590</v>
      </c>
    </row>
    <row r="38" spans="1:18" ht="18" thickBot="1" x14ac:dyDescent="0.35">
      <c r="B38" s="453" t="s">
        <v>551</v>
      </c>
      <c r="D38" s="452" t="s">
        <v>557</v>
      </c>
    </row>
    <row r="39" spans="1:18" ht="15" thickBot="1" x14ac:dyDescent="0.35">
      <c r="B39" s="454" t="s">
        <v>552</v>
      </c>
      <c r="D39" s="16" t="s">
        <v>217</v>
      </c>
      <c r="E39" s="452"/>
    </row>
    <row r="40" spans="1:18" x14ac:dyDescent="0.3">
      <c r="B40" s="454" t="s">
        <v>553</v>
      </c>
      <c r="C40" s="812" t="s">
        <v>43</v>
      </c>
      <c r="D40" s="813"/>
      <c r="E40" s="813"/>
      <c r="F40" s="814"/>
      <c r="G40" s="812" t="s">
        <v>44</v>
      </c>
      <c r="H40" s="813"/>
      <c r="I40" s="813"/>
      <c r="J40" s="814"/>
      <c r="K40" s="817" t="s">
        <v>43</v>
      </c>
      <c r="L40" s="817" t="s">
        <v>44</v>
      </c>
    </row>
    <row r="41" spans="1:18" ht="46.2" thickBot="1" x14ac:dyDescent="0.35">
      <c r="B41" s="457" t="s">
        <v>311</v>
      </c>
      <c r="C41" s="591" t="s">
        <v>52</v>
      </c>
      <c r="D41" s="591" t="s">
        <v>53</v>
      </c>
      <c r="E41" s="591" t="s">
        <v>54</v>
      </c>
      <c r="F41" s="591" t="s">
        <v>55</v>
      </c>
      <c r="G41" s="591" t="s">
        <v>56</v>
      </c>
      <c r="H41" s="591" t="s">
        <v>57</v>
      </c>
      <c r="I41" s="591" t="s">
        <v>54</v>
      </c>
      <c r="J41" s="591" t="s">
        <v>55</v>
      </c>
      <c r="K41" s="818"/>
      <c r="L41" s="818"/>
    </row>
    <row r="42" spans="1:18" ht="22.8" x14ac:dyDescent="0.3">
      <c r="C42" s="592" t="s">
        <v>63</v>
      </c>
      <c r="D42" s="592" t="s">
        <v>64</v>
      </c>
      <c r="E42" s="592" t="s">
        <v>65</v>
      </c>
      <c r="F42" s="592" t="s">
        <v>66</v>
      </c>
      <c r="G42" s="592" t="s">
        <v>67</v>
      </c>
      <c r="H42" s="592" t="s">
        <v>68</v>
      </c>
      <c r="I42" s="592" t="s">
        <v>69</v>
      </c>
      <c r="J42" s="592" t="s">
        <v>70</v>
      </c>
      <c r="K42" s="592" t="s">
        <v>71</v>
      </c>
      <c r="L42" s="592" t="s">
        <v>72</v>
      </c>
    </row>
    <row r="43" spans="1:18" x14ac:dyDescent="0.3">
      <c r="C43" s="593">
        <v>50</v>
      </c>
      <c r="D43" s="593">
        <v>50</v>
      </c>
      <c r="E43" s="593">
        <v>50</v>
      </c>
      <c r="F43" s="593">
        <v>50</v>
      </c>
      <c r="G43" s="593">
        <v>20</v>
      </c>
      <c r="H43" s="593">
        <v>20</v>
      </c>
      <c r="I43" s="593">
        <v>20</v>
      </c>
      <c r="J43" s="593">
        <v>20</v>
      </c>
      <c r="K43" s="593">
        <v>30</v>
      </c>
      <c r="L43" s="593">
        <v>15</v>
      </c>
    </row>
    <row r="44" spans="1:18" ht="15" thickBot="1" x14ac:dyDescent="0.35">
      <c r="C44" s="816" t="s">
        <v>613</v>
      </c>
      <c r="D44" s="816"/>
      <c r="E44" s="816"/>
      <c r="F44" s="816"/>
      <c r="G44" s="816"/>
      <c r="H44" s="816"/>
      <c r="I44" s="816"/>
      <c r="J44" s="816"/>
      <c r="K44" s="816"/>
      <c r="L44" s="816"/>
    </row>
    <row r="45" spans="1:18" ht="14.4" customHeight="1" x14ac:dyDescent="0.3">
      <c r="A45" s="808" t="s">
        <v>410</v>
      </c>
      <c r="B45" s="808" t="s">
        <v>410</v>
      </c>
    </row>
    <row r="46" spans="1:18" ht="14.4" customHeight="1" x14ac:dyDescent="0.3">
      <c r="A46" s="809"/>
      <c r="B46" s="809"/>
    </row>
    <row r="47" spans="1:18" ht="14.4" customHeight="1" x14ac:dyDescent="0.3">
      <c r="A47" s="809"/>
      <c r="B47" s="809"/>
    </row>
    <row r="48" spans="1:18" ht="15" customHeight="1" thickBot="1" x14ac:dyDescent="0.35">
      <c r="A48" s="810"/>
      <c r="B48" s="810"/>
    </row>
    <row r="49" spans="1:2" x14ac:dyDescent="0.3">
      <c r="A49" t="s">
        <v>545</v>
      </c>
      <c r="B49" s="360" t="s">
        <v>411</v>
      </c>
    </row>
    <row r="50" spans="1:2" ht="27.6" x14ac:dyDescent="0.3">
      <c r="A50" s="360" t="s">
        <v>411</v>
      </c>
      <c r="B50" s="361" t="s">
        <v>412</v>
      </c>
    </row>
    <row r="51" spans="1:2" ht="55.2" customHeight="1" x14ac:dyDescent="0.3">
      <c r="A51" s="361" t="s">
        <v>412</v>
      </c>
      <c r="B51" s="361" t="s">
        <v>413</v>
      </c>
    </row>
    <row r="52" spans="1:2" ht="55.2" customHeight="1" x14ac:dyDescent="0.3">
      <c r="A52" s="361" t="s">
        <v>413</v>
      </c>
      <c r="B52" s="361" t="s">
        <v>414</v>
      </c>
    </row>
    <row r="53" spans="1:2" ht="27.6" x14ac:dyDescent="0.3">
      <c r="A53" s="361" t="s">
        <v>414</v>
      </c>
      <c r="B53" s="361" t="s">
        <v>415</v>
      </c>
    </row>
    <row r="54" spans="1:2" x14ac:dyDescent="0.3">
      <c r="A54" s="361" t="s">
        <v>415</v>
      </c>
      <c r="B54" s="361" t="s">
        <v>416</v>
      </c>
    </row>
    <row r="55" spans="1:2" ht="27.6" x14ac:dyDescent="0.3">
      <c r="A55" s="361" t="s">
        <v>416</v>
      </c>
      <c r="B55" s="361" t="s">
        <v>417</v>
      </c>
    </row>
    <row r="56" spans="1:2" ht="27.6" x14ac:dyDescent="0.3">
      <c r="A56" s="361" t="s">
        <v>417</v>
      </c>
      <c r="B56" s="361" t="s">
        <v>418</v>
      </c>
    </row>
    <row r="57" spans="1:2" ht="27.6" x14ac:dyDescent="0.3">
      <c r="A57" s="361" t="s">
        <v>418</v>
      </c>
      <c r="B57" s="362" t="s">
        <v>419</v>
      </c>
    </row>
    <row r="58" spans="1:2" ht="28.2" thickBot="1" x14ac:dyDescent="0.35">
      <c r="A58" s="362" t="s">
        <v>419</v>
      </c>
      <c r="B58" s="363" t="s">
        <v>420</v>
      </c>
    </row>
    <row r="59" spans="1:2" ht="18" thickBot="1" x14ac:dyDescent="0.35">
      <c r="A59" s="363" t="s">
        <v>420</v>
      </c>
      <c r="B59" s="453" t="s">
        <v>311</v>
      </c>
    </row>
    <row r="60" spans="1:2" ht="16.2" thickBot="1" x14ac:dyDescent="0.35">
      <c r="A60" s="452" t="s">
        <v>546</v>
      </c>
      <c r="B60" s="365" t="s">
        <v>421</v>
      </c>
    </row>
    <row r="61" spans="1:2" ht="15.6" x14ac:dyDescent="0.3">
      <c r="A61" s="365" t="s">
        <v>421</v>
      </c>
      <c r="B61" s="366" t="s">
        <v>422</v>
      </c>
    </row>
    <row r="62" spans="1:2" ht="31.2" x14ac:dyDescent="0.3">
      <c r="A62" s="366" t="s">
        <v>422</v>
      </c>
      <c r="B62" s="366" t="s">
        <v>423</v>
      </c>
    </row>
    <row r="63" spans="1:2" ht="31.2" x14ac:dyDescent="0.3">
      <c r="A63" s="366" t="s">
        <v>423</v>
      </c>
      <c r="B63" s="366" t="s">
        <v>424</v>
      </c>
    </row>
    <row r="64" spans="1:2" ht="31.8" thickBot="1" x14ac:dyDescent="0.35">
      <c r="A64" s="366" t="s">
        <v>424</v>
      </c>
      <c r="B64" s="367" t="s">
        <v>425</v>
      </c>
    </row>
    <row r="65" spans="1:2" ht="18" thickBot="1" x14ac:dyDescent="0.35">
      <c r="A65" s="367" t="s">
        <v>425</v>
      </c>
      <c r="B65" s="453" t="s">
        <v>311</v>
      </c>
    </row>
    <row r="66" spans="1:2" ht="18" thickBot="1" x14ac:dyDescent="0.35">
      <c r="A66" s="364" t="s">
        <v>547</v>
      </c>
      <c r="B66" s="368" t="s">
        <v>426</v>
      </c>
    </row>
    <row r="67" spans="1:2" ht="15.6" x14ac:dyDescent="0.3">
      <c r="A67" s="368" t="s">
        <v>426</v>
      </c>
      <c r="B67" s="366" t="s">
        <v>427</v>
      </c>
    </row>
    <row r="68" spans="1:2" ht="31.2" x14ac:dyDescent="0.3">
      <c r="A68" s="366" t="s">
        <v>427</v>
      </c>
      <c r="B68" s="366" t="s">
        <v>428</v>
      </c>
    </row>
    <row r="69" spans="1:2" ht="31.2" x14ac:dyDescent="0.3">
      <c r="A69" s="366" t="s">
        <v>428</v>
      </c>
      <c r="B69" s="366" t="s">
        <v>429</v>
      </c>
    </row>
    <row r="70" spans="1:2" ht="15.6" x14ac:dyDescent="0.3">
      <c r="A70" s="366" t="s">
        <v>429</v>
      </c>
      <c r="B70" s="366" t="s">
        <v>430</v>
      </c>
    </row>
    <row r="71" spans="1:2" ht="15.6" x14ac:dyDescent="0.3">
      <c r="A71" s="366" t="s">
        <v>430</v>
      </c>
      <c r="B71" s="366" t="s">
        <v>431</v>
      </c>
    </row>
    <row r="72" spans="1:2" ht="15.6" x14ac:dyDescent="0.3">
      <c r="A72" s="366" t="s">
        <v>431</v>
      </c>
      <c r="B72" s="366" t="s">
        <v>432</v>
      </c>
    </row>
    <row r="73" spans="1:2" ht="15.6" x14ac:dyDescent="0.3">
      <c r="A73" s="366" t="s">
        <v>432</v>
      </c>
      <c r="B73" s="366" t="s">
        <v>433</v>
      </c>
    </row>
    <row r="74" spans="1:2" ht="15.6" x14ac:dyDescent="0.3">
      <c r="A74" s="366" t="s">
        <v>433</v>
      </c>
      <c r="B74" s="366" t="s">
        <v>434</v>
      </c>
    </row>
    <row r="75" spans="1:2" ht="16.2" thickBot="1" x14ac:dyDescent="0.35">
      <c r="A75" s="366" t="s">
        <v>434</v>
      </c>
      <c r="B75" s="367" t="s">
        <v>435</v>
      </c>
    </row>
    <row r="76" spans="1:2" ht="18" thickBot="1" x14ac:dyDescent="0.35">
      <c r="A76" s="367" t="s">
        <v>435</v>
      </c>
      <c r="B76" s="453" t="s">
        <v>311</v>
      </c>
    </row>
    <row r="77" spans="1:2" ht="31.8" thickBot="1" x14ac:dyDescent="0.35">
      <c r="A77" s="364" t="s">
        <v>548</v>
      </c>
      <c r="B77" s="365" t="s">
        <v>436</v>
      </c>
    </row>
    <row r="78" spans="1:2" ht="31.2" x14ac:dyDescent="0.3">
      <c r="A78" s="365" t="s">
        <v>436</v>
      </c>
      <c r="B78" s="366" t="s">
        <v>437</v>
      </c>
    </row>
    <row r="79" spans="1:2" ht="31.2" x14ac:dyDescent="0.3">
      <c r="A79" s="366" t="s">
        <v>437</v>
      </c>
      <c r="B79" s="366" t="s">
        <v>438</v>
      </c>
    </row>
    <row r="80" spans="1:2" ht="31.2" x14ac:dyDescent="0.3">
      <c r="A80" s="366" t="s">
        <v>438</v>
      </c>
      <c r="B80" s="366" t="s">
        <v>439</v>
      </c>
    </row>
    <row r="81" spans="1:2" ht="16.2" thickBot="1" x14ac:dyDescent="0.35">
      <c r="A81" s="366" t="s">
        <v>439</v>
      </c>
      <c r="B81" s="367" t="s">
        <v>440</v>
      </c>
    </row>
    <row r="82" spans="1:2" ht="18" thickBot="1" x14ac:dyDescent="0.35">
      <c r="A82" s="367" t="s">
        <v>440</v>
      </c>
      <c r="B82" s="453" t="s">
        <v>311</v>
      </c>
    </row>
    <row r="83" spans="1:2" ht="18" thickBot="1" x14ac:dyDescent="0.35">
      <c r="A83" s="364" t="s">
        <v>549</v>
      </c>
      <c r="B83" s="365" t="s">
        <v>451</v>
      </c>
    </row>
    <row r="84" spans="1:2" ht="31.2" x14ac:dyDescent="0.3">
      <c r="A84" s="365" t="s">
        <v>451</v>
      </c>
      <c r="B84" s="366" t="s">
        <v>452</v>
      </c>
    </row>
    <row r="85" spans="1:2" ht="31.2" x14ac:dyDescent="0.3">
      <c r="A85" s="366" t="s">
        <v>452</v>
      </c>
      <c r="B85" s="366" t="s">
        <v>453</v>
      </c>
    </row>
    <row r="86" spans="1:2" ht="31.2" x14ac:dyDescent="0.3">
      <c r="A86" s="366" t="s">
        <v>453</v>
      </c>
      <c r="B86" s="366" t="s">
        <v>454</v>
      </c>
    </row>
    <row r="87" spans="1:2" ht="31.2" x14ac:dyDescent="0.3">
      <c r="A87" s="366" t="s">
        <v>454</v>
      </c>
      <c r="B87" s="366" t="s">
        <v>455</v>
      </c>
    </row>
    <row r="88" spans="1:2" ht="31.8" thickBot="1" x14ac:dyDescent="0.35">
      <c r="A88" s="366" t="s">
        <v>455</v>
      </c>
      <c r="B88" s="367" t="s">
        <v>441</v>
      </c>
    </row>
    <row r="89" spans="1:2" ht="18" thickBot="1" x14ac:dyDescent="0.35">
      <c r="A89" s="367" t="s">
        <v>441</v>
      </c>
      <c r="B89" s="453" t="s">
        <v>311</v>
      </c>
    </row>
    <row r="90" spans="1:2" ht="18" thickBot="1" x14ac:dyDescent="0.35">
      <c r="A90" s="453" t="s">
        <v>311</v>
      </c>
      <c r="B90" s="368" t="s">
        <v>456</v>
      </c>
    </row>
    <row r="91" spans="1:2" ht="31.2" x14ac:dyDescent="0.3">
      <c r="A91" s="368" t="s">
        <v>456</v>
      </c>
      <c r="B91" s="366" t="s">
        <v>457</v>
      </c>
    </row>
    <row r="92" spans="1:2" ht="31.2" x14ac:dyDescent="0.3">
      <c r="A92" s="366" t="s">
        <v>457</v>
      </c>
      <c r="B92" s="366" t="s">
        <v>458</v>
      </c>
    </row>
    <row r="93" spans="1:2" ht="31.2" x14ac:dyDescent="0.3">
      <c r="A93" s="366" t="s">
        <v>458</v>
      </c>
      <c r="B93" s="366" t="s">
        <v>459</v>
      </c>
    </row>
    <row r="94" spans="1:2" ht="46.8" x14ac:dyDescent="0.3">
      <c r="A94" s="366" t="s">
        <v>459</v>
      </c>
      <c r="B94" s="366" t="s">
        <v>460</v>
      </c>
    </row>
    <row r="95" spans="1:2" ht="31.8" thickBot="1" x14ac:dyDescent="0.35">
      <c r="A95" s="366" t="s">
        <v>460</v>
      </c>
      <c r="B95" s="369" t="s">
        <v>461</v>
      </c>
    </row>
    <row r="96" spans="1:2" ht="31.8" thickBot="1" x14ac:dyDescent="0.35">
      <c r="A96" s="369" t="s">
        <v>461</v>
      </c>
      <c r="B96" s="541" t="s">
        <v>311</v>
      </c>
    </row>
    <row r="97" spans="1:2" ht="18" thickBot="1" x14ac:dyDescent="0.35">
      <c r="A97" s="370" t="s">
        <v>550</v>
      </c>
      <c r="B97" s="368" t="s">
        <v>442</v>
      </c>
    </row>
    <row r="98" spans="1:2" ht="31.2" x14ac:dyDescent="0.3">
      <c r="A98" s="368" t="s">
        <v>442</v>
      </c>
      <c r="B98" s="366" t="s">
        <v>443</v>
      </c>
    </row>
    <row r="99" spans="1:2" ht="26.4" x14ac:dyDescent="0.3">
      <c r="A99" s="366" t="s">
        <v>443</v>
      </c>
      <c r="B99" s="371" t="s">
        <v>444</v>
      </c>
    </row>
    <row r="100" spans="1:2" ht="27" thickBot="1" x14ac:dyDescent="0.35">
      <c r="A100" s="371" t="s">
        <v>444</v>
      </c>
      <c r="B100" s="367" t="s">
        <v>445</v>
      </c>
    </row>
    <row r="101" spans="1:2" ht="18" thickBot="1" x14ac:dyDescent="0.35">
      <c r="A101" s="367" t="s">
        <v>445</v>
      </c>
      <c r="B101" s="453" t="s">
        <v>311</v>
      </c>
    </row>
    <row r="102" spans="1:2" ht="18" thickBot="1" x14ac:dyDescent="0.35">
      <c r="A102" s="453" t="s">
        <v>311</v>
      </c>
      <c r="B102" s="15" t="s">
        <v>215</v>
      </c>
    </row>
    <row r="103" spans="1:2" x14ac:dyDescent="0.3">
      <c r="A103" s="15" t="s">
        <v>215</v>
      </c>
      <c r="B103" s="15" t="s">
        <v>216</v>
      </c>
    </row>
    <row r="104" spans="1:2" ht="15" thickBot="1" x14ac:dyDescent="0.35">
      <c r="A104" s="15" t="s">
        <v>216</v>
      </c>
      <c r="B104" s="16" t="s">
        <v>217</v>
      </c>
    </row>
    <row r="105" spans="1:2" ht="18" thickBot="1" x14ac:dyDescent="0.35">
      <c r="A105" s="16" t="s">
        <v>217</v>
      </c>
      <c r="B105" s="453" t="s">
        <v>311</v>
      </c>
    </row>
    <row r="106" spans="1:2" ht="18" thickBot="1" x14ac:dyDescent="0.35">
      <c r="A106" s="453" t="s">
        <v>551</v>
      </c>
    </row>
    <row r="107" spans="1:2" x14ac:dyDescent="0.3">
      <c r="A107" s="454" t="s">
        <v>552</v>
      </c>
    </row>
    <row r="108" spans="1:2" x14ac:dyDescent="0.3">
      <c r="A108" s="454" t="s">
        <v>553</v>
      </c>
    </row>
    <row r="109" spans="1:2" x14ac:dyDescent="0.3">
      <c r="A109" s="455" t="s">
        <v>311</v>
      </c>
    </row>
  </sheetData>
  <sheetProtection algorithmName="SHA-512" hashValue="pANRIbErz6+kgtvEDkPBzJVceWXnXiYOYWkHZTRL73xPx+FybFs00peV8JdqsRKsZsXSKhaKfvvc7Usu2cxwgQ==" saltValue="USm+Him2VN1s8l+pP6vaAg==" spinCount="100000" sheet="1" objects="1" scenarios="1"/>
  <mergeCells count="9">
    <mergeCell ref="A45:A48"/>
    <mergeCell ref="B10:G10"/>
    <mergeCell ref="C40:F40"/>
    <mergeCell ref="G40:J40"/>
    <mergeCell ref="B20:C20"/>
    <mergeCell ref="C44:L44"/>
    <mergeCell ref="K40:K41"/>
    <mergeCell ref="L40:L41"/>
    <mergeCell ref="B45:B48"/>
  </mergeCells>
  <phoneticPr fontId="88" type="noConversion"/>
  <conditionalFormatting sqref="B21:C25">
    <cfRule type="containsBlanks" dxfId="24" priority="1">
      <formula>LEN(TRIM(B21))=0</formula>
    </cfRule>
  </conditionalFormatting>
  <conditionalFormatting sqref="O21:O24">
    <cfRule type="containsBlanks" dxfId="23" priority="2">
      <formula>LEN(TRIM(O21))=0</formula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6">
    <tabColor theme="9" tint="0.39997558519241921"/>
  </sheetPr>
  <dimension ref="A1:V183"/>
  <sheetViews>
    <sheetView workbookViewId="0">
      <selection activeCell="B2" sqref="B2"/>
    </sheetView>
  </sheetViews>
  <sheetFormatPr defaultColWidth="8.88671875" defaultRowHeight="14.4" x14ac:dyDescent="0.3"/>
  <cols>
    <col min="1" max="1" width="10.5546875" style="237" customWidth="1"/>
    <col min="2" max="2" width="90.88671875" style="237" customWidth="1"/>
    <col min="3" max="3" width="17.6640625" style="237" customWidth="1"/>
    <col min="4" max="7" width="12.6640625" style="237" customWidth="1"/>
    <col min="8" max="8" width="11.44140625" style="237" customWidth="1"/>
    <col min="9" max="9" width="10.6640625" style="237" customWidth="1"/>
    <col min="10" max="12" width="8.88671875" style="237"/>
    <col min="13" max="21" width="8.88671875" style="237" hidden="1" customWidth="1"/>
    <col min="22" max="22" width="0" style="237" hidden="1" customWidth="1"/>
    <col min="23" max="16384" width="8.88671875" style="237"/>
  </cols>
  <sheetData>
    <row r="1" spans="1:22" ht="21" x14ac:dyDescent="0.4">
      <c r="A1" s="823" t="s">
        <v>357</v>
      </c>
      <c r="B1" s="823"/>
      <c r="C1" s="823"/>
    </row>
    <row r="2" spans="1:22" ht="54.6" customHeight="1" thickBot="1" x14ac:dyDescent="0.35">
      <c r="B2" s="579" t="str">
        <f>IF(POBRANIE_!C16+POBRANIE_!C22+POBRANIE_!C29+POBRANIE_!C35+POBRANIE_!C39+POBRANIE_!C40=0,"POBRANIE TYLKO WG TABELI BEZ DOPISANYCH ROŚLIN WŁASNYCH","UWAGA!!! ROLNIK DOPISAŁ WŁASNE ROŚLINY - SPRAWDZIĆ POBRANIE")</f>
        <v>POBRANIE TYLKO WG TABELI BEZ DOPISANYCH ROŚLIN WŁASNYCH</v>
      </c>
    </row>
    <row r="3" spans="1:22" s="307" customFormat="1" ht="27" customHeight="1" thickBot="1" x14ac:dyDescent="0.35">
      <c r="A3" s="306" t="s">
        <v>322</v>
      </c>
      <c r="B3" s="306" t="s">
        <v>351</v>
      </c>
      <c r="C3" s="335" t="s">
        <v>403</v>
      </c>
      <c r="D3" s="335" t="s">
        <v>389</v>
      </c>
      <c r="E3" s="249" t="s">
        <v>390</v>
      </c>
      <c r="F3" s="249" t="s">
        <v>391</v>
      </c>
      <c r="G3" s="249" t="s">
        <v>392</v>
      </c>
      <c r="H3" s="249" t="s">
        <v>393</v>
      </c>
      <c r="I3" s="249" t="s">
        <v>514</v>
      </c>
    </row>
    <row r="4" spans="1:22" ht="42" customHeight="1" thickBot="1" x14ac:dyDescent="0.35">
      <c r="A4" s="270">
        <v>1</v>
      </c>
      <c r="B4" s="271" t="s">
        <v>358</v>
      </c>
      <c r="C4" s="272">
        <f>NN!AG526</f>
        <v>0</v>
      </c>
    </row>
    <row r="5" spans="1:22" ht="6" customHeight="1" thickBot="1" x14ac:dyDescent="0.35">
      <c r="A5" s="273"/>
      <c r="B5" s="274"/>
      <c r="C5" s="28"/>
    </row>
    <row r="6" spans="1:22" ht="25.2" customHeight="1" thickBot="1" x14ac:dyDescent="0.4">
      <c r="A6" s="275">
        <v>2</v>
      </c>
      <c r="B6" s="276" t="s">
        <v>359</v>
      </c>
      <c r="C6" s="376">
        <f>NN!AV526</f>
        <v>0</v>
      </c>
      <c r="J6" s="540" t="s">
        <v>564</v>
      </c>
    </row>
    <row r="7" spans="1:22" s="267" customFormat="1" ht="25.2" customHeight="1" thickBot="1" x14ac:dyDescent="0.35">
      <c r="A7" s="277">
        <v>3</v>
      </c>
      <c r="B7" s="278" t="s">
        <v>360</v>
      </c>
      <c r="D7" s="311" t="str">
        <f>IF(AND('BILANS NN'!C7="",'BILANS NN'!C9=""),"",IF(OR('BILANS NN'!C7="",'BILANS NN'!C7=0),"TYLKO ZAKUP",('BILANS NN'!C$11/('BILANS NN'!C$6+'BILANS NN'!C$7))))</f>
        <v/>
      </c>
      <c r="E7" s="311" t="str">
        <f>IF(AND('BILANS NN'!D7="",'BILANS NN'!D9=""),"",IF(OR('BILANS NN'!D7="",'BILANS NN'!D7=0),"TYLKO ZAKUP",('BILANS NN'!D$11/('BILANS NN'!D$6+'BILANS NN'!D$7))))</f>
        <v/>
      </c>
      <c r="F7" s="311" t="str">
        <f>IF(AND('BILANS NN'!E7="",'BILANS NN'!E9=""),"",IF(OR('BILANS NN'!E7="",'BILANS NN'!E7=0),"TYLKO ZAKUP",('BILANS NN'!E$11/('BILANS NN'!E$6+'BILANS NN'!E$7))))</f>
        <v/>
      </c>
      <c r="G7" s="311" t="str">
        <f>IF(AND('BILANS NN'!F7="",'BILANS NN'!F9=""),"",IF(OR('BILANS NN'!F7="",'BILANS NN'!F7=0),"TYLKO ZAKUP",('BILANS NN'!F$11/('BILANS NN'!F$6+'BILANS NN'!F$7))))</f>
        <v/>
      </c>
      <c r="H7" s="311" t="str">
        <f>IF(AND('BILANS NN'!G7="",'BILANS NN'!G9=""),"",IF(OR('BILANS NN'!G7="",'BILANS NN'!G7=0),"TYLKO ZAKUP",('BILANS NN'!G$11/('BILANS NN'!G$6+'BILANS NN'!G$7))))</f>
        <v/>
      </c>
      <c r="I7" s="311" t="str">
        <f>IF(AND('BILANS NN'!H7="",'BILANS NN'!H9=""),"",IF(OR('BILANS NN'!H7="",'BILANS NN'!H7=0),"TYLKO ZAKUP",('BILANS NN'!H$11/('BILANS NN'!H$6+'BILANS NN'!H$7))))</f>
        <v/>
      </c>
      <c r="J7" s="346">
        <f>MAX(M7:N7)</f>
        <v>0</v>
      </c>
      <c r="K7" s="427" t="str">
        <f>IF(J7="TYLKO ZAKUP","",IF(J7&gt;0.3,"PRZEKROCZENIE DOPUSZCZLNEJ SPRZEDAŻY  NN","OK"))</f>
        <v>OK</v>
      </c>
      <c r="M7" s="346">
        <f>MAX(E7:F7)</f>
        <v>0</v>
      </c>
      <c r="N7" s="346" t="str">
        <f>H7</f>
        <v/>
      </c>
    </row>
    <row r="8" spans="1:22" ht="25.2" customHeight="1" thickBot="1" x14ac:dyDescent="0.35">
      <c r="A8" s="270">
        <v>4</v>
      </c>
      <c r="B8" s="279" t="s">
        <v>365</v>
      </c>
      <c r="C8" s="280">
        <f>NN!AK12</f>
        <v>0</v>
      </c>
      <c r="I8" s="547" t="str">
        <f>IF(J8="","",IF(J8&gt;0,"BŁĄD DANYCH NAWOZU DROBIOWEGO W NN KOL. 7 LUB 8 - LICZBA BŁĘDNYCH REKORDÓW=",""))</f>
        <v/>
      </c>
      <c r="J8" s="255" t="str">
        <f>IF(NN!CM12=0,"",NN!CM12)</f>
        <v/>
      </c>
    </row>
    <row r="9" spans="1:22" ht="24.6" customHeight="1" thickBot="1" x14ac:dyDescent="0.35">
      <c r="A9" s="270" t="s">
        <v>579</v>
      </c>
      <c r="B9" s="279" t="s">
        <v>583</v>
      </c>
      <c r="C9" s="560">
        <f>'ZASOBY N'!BC8</f>
        <v>0</v>
      </c>
      <c r="D9" s="564">
        <v>8.9499999999999993</v>
      </c>
      <c r="E9" s="565">
        <f>C9*D9</f>
        <v>0</v>
      </c>
    </row>
    <row r="10" spans="1:22" ht="25.2" customHeight="1" thickBot="1" x14ac:dyDescent="0.35">
      <c r="A10" s="270" t="s">
        <v>580</v>
      </c>
      <c r="B10" s="577" t="s">
        <v>586</v>
      </c>
      <c r="C10" s="578">
        <f>'ZASOBY N'!BC9</f>
        <v>0</v>
      </c>
      <c r="D10" s="562">
        <f>D9</f>
        <v>8.9499999999999993</v>
      </c>
      <c r="E10" s="563">
        <f>C10*D10</f>
        <v>0</v>
      </c>
    </row>
    <row r="11" spans="1:22" ht="25.2" customHeight="1" thickBot="1" x14ac:dyDescent="0.35">
      <c r="A11" s="262">
        <v>6</v>
      </c>
      <c r="B11" s="265" t="s">
        <v>378</v>
      </c>
      <c r="C11" s="575">
        <f>'ZASOBY N'!AZ8</f>
        <v>0</v>
      </c>
      <c r="D11" s="566" t="s">
        <v>581</v>
      </c>
      <c r="E11" s="567" t="s">
        <v>582</v>
      </c>
    </row>
    <row r="12" spans="1:22" ht="25.2" customHeight="1" thickBot="1" x14ac:dyDescent="0.35">
      <c r="A12" s="262">
        <v>7</v>
      </c>
      <c r="B12" s="265" t="s">
        <v>379</v>
      </c>
      <c r="C12" s="310">
        <f>'ZASOBY N'!BB8</f>
        <v>0</v>
      </c>
      <c r="D12" s="568">
        <v>7.11</v>
      </c>
      <c r="E12" s="569">
        <f>C12*D12</f>
        <v>0</v>
      </c>
      <c r="G12" s="398">
        <f>'ZASOBY N'!CD8</f>
        <v>0</v>
      </c>
      <c r="H12" s="312" t="s">
        <v>482</v>
      </c>
    </row>
    <row r="13" spans="1:22" ht="15" thickBot="1" x14ac:dyDescent="0.35">
      <c r="C13" s="382" t="str">
        <f>IF('ZASOBY N'!BE8=0,"",'ZASOBY N'!CC8)</f>
        <v/>
      </c>
      <c r="D13" s="570">
        <v>8.75</v>
      </c>
      <c r="E13" s="571">
        <f>C12*D13</f>
        <v>0</v>
      </c>
      <c r="O13" s="819"/>
      <c r="P13" s="820"/>
      <c r="Q13" s="820"/>
      <c r="R13" s="820"/>
      <c r="S13" s="820"/>
      <c r="T13" s="820"/>
    </row>
    <row r="14" spans="1:22" ht="14.4" customHeight="1" thickBot="1" x14ac:dyDescent="0.35">
      <c r="A14" s="270">
        <v>8</v>
      </c>
      <c r="B14" s="279" t="s">
        <v>366</v>
      </c>
      <c r="C14" s="281" t="str">
        <f>IF(C6=0,"",IF(J8&gt;0,"BŁĄD NN KOL. 7 LUB 8",IF(AND(C6&lt;=170,J7&lt;=0.3),"POZYTYWNA","NEGATYWNA")))</f>
        <v/>
      </c>
      <c r="O14" s="435"/>
      <c r="P14" s="436"/>
      <c r="Q14" s="436"/>
      <c r="R14" s="436"/>
      <c r="S14" s="436"/>
      <c r="T14" s="436"/>
    </row>
    <row r="15" spans="1:22" ht="2.4" customHeight="1" thickBot="1" x14ac:dyDescent="0.35">
      <c r="D15" t="s">
        <v>367</v>
      </c>
      <c r="E15" t="s">
        <v>368</v>
      </c>
      <c r="F15" t="s">
        <v>369</v>
      </c>
      <c r="G15" t="s">
        <v>370</v>
      </c>
      <c r="H15" s="13" t="s">
        <v>481</v>
      </c>
      <c r="I15" s="237" t="s">
        <v>311</v>
      </c>
      <c r="M15" s="237" t="s">
        <v>568</v>
      </c>
      <c r="N15" s="14" t="str">
        <f>LEGENDA!D30</f>
        <v>Gnojowica</v>
      </c>
      <c r="O15" s="237" t="str">
        <f>IFERROR(IF(MATCH(N15,NN!$E$13:$E$525,0)&gt;0,1,""),"")</f>
        <v/>
      </c>
      <c r="P15" s="237" t="str">
        <f>IF(O15=1,", ", "")</f>
        <v/>
      </c>
      <c r="Q15" s="237" t="str">
        <f>IF(O15=1,N15,"")</f>
        <v/>
      </c>
      <c r="R15" t="str">
        <f>IFERROR(IF(MATCH(M15,NN!$F$13:$F$525,0)&gt;0,1,""),"")</f>
        <v/>
      </c>
      <c r="S15" s="237" t="str">
        <f>IF(R15=1,", ", "")</f>
        <v/>
      </c>
      <c r="T15" t="str">
        <f>IF(V15="drób","drobiowy",IF(V15="trzoda chlewna","świński",IF(V15="bydło","bydlęcy",IF(V15="konie","koński",IF(V15="owce","owczy",IF(V15="futerkowe","futerkowych",IF(V15="inne","zwierząt innych","")))))))</f>
        <v/>
      </c>
      <c r="V15" s="237" t="str">
        <f>IF(R15=1,M15,"")</f>
        <v/>
      </c>
    </row>
    <row r="16" spans="1:22" ht="15" thickBot="1" x14ac:dyDescent="0.35">
      <c r="B16" s="825" t="s">
        <v>537</v>
      </c>
      <c r="C16" s="828" t="s">
        <v>371</v>
      </c>
      <c r="D16" s="824" t="s">
        <v>468</v>
      </c>
      <c r="E16" s="824" t="s">
        <v>469</v>
      </c>
      <c r="G16" s="821" t="s">
        <v>536</v>
      </c>
      <c r="H16" s="822"/>
      <c r="I16" s="822"/>
      <c r="J16" s="822"/>
      <c r="K16" s="822"/>
      <c r="L16" s="822"/>
      <c r="M16" s="237" t="s">
        <v>569</v>
      </c>
      <c r="N16" s="15" t="str">
        <f>LEGENDA!D29</f>
        <v>Gnojówka</v>
      </c>
      <c r="O16" t="str">
        <f>IFERROR(IF(MATCH(N16,NN!$E$13:$E$525,0)&gt;0,1,""),"")</f>
        <v/>
      </c>
      <c r="P16" t="str">
        <f t="shared" ref="P16:P24" si="0">IF(O16=1,", ", "")</f>
        <v/>
      </c>
      <c r="Q16" t="str">
        <f t="shared" ref="Q16:Q24" si="1">IF(O16=1,N16,"")</f>
        <v/>
      </c>
      <c r="R16" t="str">
        <f>IFERROR(IF(MATCH(M16,NN!$F$13:$F$525,0)&gt;0,1,""),"")</f>
        <v/>
      </c>
      <c r="S16" t="str">
        <f t="shared" ref="S16" si="2">IF(R16=1,", ", "")</f>
        <v/>
      </c>
      <c r="T16" t="str">
        <f t="shared" ref="T16:T22" si="3">IF(V16="drób","drobiowy",IF(V16="trzoda chlewna","świński",IF(V16="bydło","bydlęcy",IF(V16="konie","koński",IF(V16="owce","owczy",IF(V16="futerkowe","futerkowych",IF(V16="inne","zwierząt innych","")))))))</f>
        <v/>
      </c>
      <c r="U16"/>
      <c r="V16" s="237" t="str">
        <f t="shared" ref="V16:V22" si="4">IF(R16=1,M16,"")</f>
        <v/>
      </c>
    </row>
    <row r="17" spans="2:22" ht="15" thickBot="1" x14ac:dyDescent="0.35">
      <c r="B17" s="826"/>
      <c r="C17" s="828"/>
      <c r="D17" s="824"/>
      <c r="E17" s="824"/>
      <c r="G17" s="450" t="str">
        <f>CONCATENATE(Q15,P15,Q16,P16,Q17,P17,Q18,P18,Q19,P19,Q20,P20,Q21,P21,Q22,P22,Q23,P23,Q24,P24,Q25,P25,Q26,P26)</f>
        <v/>
      </c>
      <c r="H17" s="451"/>
      <c r="I17" s="451"/>
      <c r="J17" s="451"/>
      <c r="K17" s="451"/>
      <c r="L17" s="451"/>
      <c r="M17" s="237" t="s">
        <v>570</v>
      </c>
      <c r="N17" s="15"/>
      <c r="O17" t="str">
        <f>IFERROR(IF(MATCH(N17,NN!$E$13:$E$525,0)&gt;0,1,""),"")</f>
        <v/>
      </c>
      <c r="P17" t="str">
        <f t="shared" si="0"/>
        <v/>
      </c>
      <c r="Q17" t="str">
        <f t="shared" si="1"/>
        <v/>
      </c>
      <c r="R17" t="str">
        <f>IFERROR(IF(MATCH(M17,NN!$F$13:$F$525,0)&gt;0,1,""),"")</f>
        <v/>
      </c>
      <c r="S17" t="str">
        <f t="shared" ref="S17:S22" si="5">IF(R17=1,", ", "")</f>
        <v/>
      </c>
      <c r="T17" t="str">
        <f t="shared" si="3"/>
        <v/>
      </c>
      <c r="U17"/>
      <c r="V17" s="237" t="str">
        <f t="shared" si="4"/>
        <v/>
      </c>
    </row>
    <row r="18" spans="2:22" ht="15" thickBot="1" x14ac:dyDescent="0.35">
      <c r="B18" s="826"/>
      <c r="C18" s="828"/>
      <c r="D18" s="824"/>
      <c r="E18" s="824"/>
      <c r="G18" s="450" t="str">
        <f>CONCATENATE(T15,S15,T16,S16,T17,S17,T18,S18,T19,S19,T20,S20,T21,S21,T22,S22,T23,S23,T24,S24,T25,S25,T26,S26)</f>
        <v/>
      </c>
      <c r="H18" s="451"/>
      <c r="I18" s="451"/>
      <c r="J18" s="451"/>
      <c r="K18" s="451"/>
      <c r="L18" s="451"/>
      <c r="M18" s="237" t="s">
        <v>571</v>
      </c>
      <c r="N18" s="15" t="str">
        <f>LEGENDA!D31</f>
        <v>Pomiot</v>
      </c>
      <c r="O18" t="str">
        <f>IFERROR(IF(MATCH(N18,NN!$E$13:$E$525,0)&gt;0,1,""),"")</f>
        <v/>
      </c>
      <c r="P18" t="str">
        <f t="shared" si="0"/>
        <v/>
      </c>
      <c r="Q18" t="str">
        <f t="shared" si="1"/>
        <v/>
      </c>
      <c r="R18" t="str">
        <f>IFERROR(IF(MATCH(M18,NN!$F$13:$F$525,0)&gt;0,1,""),"")</f>
        <v/>
      </c>
      <c r="S18" t="str">
        <f t="shared" si="5"/>
        <v/>
      </c>
      <c r="T18" t="str">
        <f t="shared" si="3"/>
        <v/>
      </c>
      <c r="U18"/>
      <c r="V18" s="237" t="str">
        <f t="shared" si="4"/>
        <v/>
      </c>
    </row>
    <row r="19" spans="2:22" x14ac:dyDescent="0.3">
      <c r="B19" s="826"/>
      <c r="C19" s="828"/>
      <c r="D19" s="824"/>
      <c r="E19" s="824"/>
      <c r="M19" s="237" t="s">
        <v>572</v>
      </c>
      <c r="N19" s="15" t="str">
        <f>LEGENDA!D32</f>
        <v>Separ. stała gnojowica</v>
      </c>
      <c r="O19" t="str">
        <f>IFERROR(IF(MATCH(N19,NN!$E$13:$E$525,0)&gt;0,1,""),"")</f>
        <v/>
      </c>
      <c r="P19" t="str">
        <f t="shared" si="0"/>
        <v/>
      </c>
      <c r="Q19" t="str">
        <f t="shared" si="1"/>
        <v/>
      </c>
      <c r="R19" t="str">
        <f>IFERROR(IF(MATCH(M19,NN!$F$13:$F$525,0)&gt;0,1,""),"")</f>
        <v/>
      </c>
      <c r="S19" t="str">
        <f t="shared" si="5"/>
        <v/>
      </c>
      <c r="T19" t="str">
        <f t="shared" si="3"/>
        <v/>
      </c>
      <c r="U19"/>
      <c r="V19" s="237" t="str">
        <f t="shared" si="4"/>
        <v/>
      </c>
    </row>
    <row r="20" spans="2:22" ht="15" thickBot="1" x14ac:dyDescent="0.35">
      <c r="B20" s="827"/>
      <c r="C20" s="829"/>
      <c r="D20" s="824"/>
      <c r="E20" s="824"/>
      <c r="M20" s="237" t="s">
        <v>573</v>
      </c>
      <c r="N20" s="15" t="str">
        <f>LEGENDA!D33</f>
        <v>Separ. płynna gnojowica</v>
      </c>
      <c r="O20" t="str">
        <f>IFERROR(IF(MATCH(N20,NN!$E$13:$E$525,0)&gt;0,1,""),"")</f>
        <v/>
      </c>
      <c r="P20" t="str">
        <f t="shared" si="0"/>
        <v/>
      </c>
      <c r="Q20" t="str">
        <f t="shared" si="1"/>
        <v/>
      </c>
      <c r="R20" t="str">
        <f>IFERROR(IF(MATCH(M20,NN!$F$13:$F$525,0)&gt;0,1,""),"")</f>
        <v/>
      </c>
      <c r="S20" t="str">
        <f t="shared" si="5"/>
        <v/>
      </c>
      <c r="T20" t="str">
        <f t="shared" si="3"/>
        <v/>
      </c>
      <c r="U20"/>
      <c r="V20" s="237" t="str">
        <f t="shared" si="4"/>
        <v/>
      </c>
    </row>
    <row r="21" spans="2:22" ht="73.2" customHeight="1" thickBot="1" x14ac:dyDescent="0.35">
      <c r="B21" s="282" t="str">
        <f>CONCATENATE($C$21,$C$22,$C$23,$C$24,$C$25,$C$26,$C$27,$C$28,$C$29,$C$30,$C$31,$C$32,$C$33,$C$34,$C$35,$C$36,$C$37,$C$38,$C$39,$C$40,$C$41,$C$42,$C$43,$C$44,$C$45,$C$46,$C$47,C$48,$C$49,$C$50,$C$51,$C$52,$C$53,$C$54,$C$55,$C$56,$C$57,$C$58,$C$59,$C$60,$C$61,$C$62,$C$63,$C$64,$C$65,$C$66,$C$67,$C$68,$C$69,$C$70,$C$71,$C$72,$C$73,$C$74,$C$75,$C$76,$C$77,$C$78,$C$79,$C$80,$C$81,$C$82,$C$83,$C$84,$C$85,$C$86,$C$87,$C$88,$C$89,$C$90,$C$91,$C$92,$C$93,$C$94,$C$95,$C$96,$C$97,$C$98,$C$99,$C$100,$C$101,$C$102,$C$103,$C$104,$C$105,$C$106,$C$107,$C$108,$C$109,$C$110,$C$111,$C$112,$C$113,$C$114,$C$115,$C$116,$C$117,$C$118,$C$119,$C$120,$C$121,$C$122,$C$123,$C$124,$C$125,$C$126,$C$127,$C$128,$C$129,$C$130,$C$131,$C$132,$C$133,$C$134,$C$135,$C$136,$C$137,$C$138,$C$139,$C$140,$C$141,$C$142,$C$143,$C$144,$C$145,$C$146,$C$147,$C$148,$C$149,$C$150,$C$151,$C$152,$C$153,$C$154,$C$155,$C$156,$C$157,$C$158,$C$159,$C$160,$C$161,$C$162,$C$163,$C$164,$C$165,$C$166,$C$167,$C$168,$C$169,$C$170,$C$171,$C$172,$C$173,$C$174,$C$175,$C$176,$C$177,$C$178,$C$179,$C$180)</f>
        <v/>
      </c>
      <c r="C21" s="283" t="str">
        <f>IF(AND(D21="",E21=""),"",CONCATENATE($D$15,D21,$F$15,$E$15,E21,$I$15,H$15,$I$15))</f>
        <v/>
      </c>
      <c r="D21" t="str">
        <f>NN!AL13</f>
        <v/>
      </c>
      <c r="E21" t="str">
        <f>NN!AM13</f>
        <v/>
      </c>
      <c r="M21" s="237" t="s">
        <v>574</v>
      </c>
      <c r="N21" s="15" t="str">
        <f>LEGENDA!D34</f>
        <v>Poferment płynny</v>
      </c>
      <c r="O21" t="str">
        <f>IFERROR(IF(MATCH(N21,NN!$E$13:$E$525,0)&gt;0,1,""),"")</f>
        <v/>
      </c>
      <c r="P21" t="str">
        <f t="shared" si="0"/>
        <v/>
      </c>
      <c r="Q21" t="str">
        <f t="shared" si="1"/>
        <v/>
      </c>
      <c r="R21" t="str">
        <f>IFERROR(IF(MATCH(M21,NN!$F$13:$F$525,0)&gt;0,1,""),"")</f>
        <v/>
      </c>
      <c r="S21" t="str">
        <f t="shared" si="5"/>
        <v/>
      </c>
      <c r="T21" t="str">
        <f t="shared" si="3"/>
        <v/>
      </c>
      <c r="U21"/>
      <c r="V21" s="237" t="str">
        <f t="shared" si="4"/>
        <v/>
      </c>
    </row>
    <row r="22" spans="2:22" x14ac:dyDescent="0.3">
      <c r="C22" s="283" t="str">
        <f>IF(AND(D22="",E22=""),"",CONCATENATE($D$15,D22,$F$15,$E$15,E22,$I$15,H$15,$I$15))</f>
        <v/>
      </c>
      <c r="D22" t="str">
        <f>NN!AL14</f>
        <v/>
      </c>
      <c r="E22" t="str">
        <f>NN!AM14</f>
        <v/>
      </c>
      <c r="N22" s="15" t="str">
        <f>LEGENDA!D35</f>
        <v>Poferment stały</v>
      </c>
      <c r="O22" t="str">
        <f>IFERROR(IF(MATCH(N22,NN!$E$13:$E$525,0)&gt;0,1,""),"")</f>
        <v/>
      </c>
      <c r="P22" t="str">
        <f t="shared" si="0"/>
        <v/>
      </c>
      <c r="Q22" t="str">
        <f t="shared" si="1"/>
        <v/>
      </c>
      <c r="R22" t="str">
        <f>IFERROR(IF(MATCH(M22,NN!$F$13:$F$525,0)&gt;0,1,""),"")</f>
        <v/>
      </c>
      <c r="S22" t="str">
        <f t="shared" si="5"/>
        <v/>
      </c>
      <c r="T22" t="str">
        <f t="shared" si="3"/>
        <v/>
      </c>
      <c r="U22"/>
      <c r="V22" s="237" t="str">
        <f t="shared" si="4"/>
        <v/>
      </c>
    </row>
    <row r="23" spans="2:22" x14ac:dyDescent="0.3">
      <c r="C23" s="283" t="str">
        <f t="shared" ref="C23:C86" si="6">IF(AND(D23="",E23=""),"",CONCATENATE($D$15,D23,$F$15,$E$15,E23,$I$15,H$15,$I$15))</f>
        <v/>
      </c>
      <c r="D23" t="str">
        <f>NN!AL15</f>
        <v/>
      </c>
      <c r="E23" t="str">
        <f>NN!AM15</f>
        <v/>
      </c>
      <c r="N23" s="15" t="str">
        <f>LEGENDA!D36</f>
        <v>Kompost i inne organiczne</v>
      </c>
      <c r="O23" t="str">
        <f>IFERROR(IF(MATCH(N23,NN!$E$13:$E$525,0)&gt;0,1,""),"")</f>
        <v/>
      </c>
      <c r="P23" t="str">
        <f t="shared" si="0"/>
        <v/>
      </c>
      <c r="Q23" t="str">
        <f t="shared" si="1"/>
        <v/>
      </c>
      <c r="R23"/>
      <c r="S23"/>
      <c r="T23"/>
      <c r="U23"/>
      <c r="V23"/>
    </row>
    <row r="24" spans="2:22" x14ac:dyDescent="0.3">
      <c r="C24" s="283" t="str">
        <f t="shared" si="6"/>
        <v/>
      </c>
      <c r="D24" t="str">
        <f>NN!AL16</f>
        <v/>
      </c>
      <c r="E24" t="str">
        <f>NN!AM16</f>
        <v/>
      </c>
      <c r="N24" s="15" t="str">
        <f>LEGENDA!D37</f>
        <v>Komunalne osady ściek.</v>
      </c>
      <c r="O24" t="str">
        <f>IFERROR(IF(MATCH(N24,NN!$E$13:$E$525,0)&gt;0,1,""),"")</f>
        <v/>
      </c>
      <c r="P24" t="str">
        <f t="shared" si="0"/>
        <v/>
      </c>
      <c r="Q24" t="str">
        <f t="shared" si="1"/>
        <v/>
      </c>
      <c r="R24"/>
      <c r="S24"/>
      <c r="T24"/>
      <c r="U24"/>
      <c r="V24"/>
    </row>
    <row r="25" spans="2:22" x14ac:dyDescent="0.3">
      <c r="C25" s="283" t="str">
        <f t="shared" si="6"/>
        <v/>
      </c>
      <c r="D25" t="str">
        <f>NN!AL17</f>
        <v/>
      </c>
      <c r="E25" t="str">
        <f>NN!AM17</f>
        <v/>
      </c>
      <c r="N25" s="15" t="str">
        <f>LEGENDA!D38</f>
        <v>OBORNIK ZMIESZANY</v>
      </c>
      <c r="O25" t="str">
        <f>IFERROR(IF(MATCH(N25,NN!$E$13:$E$525,0)&gt;0,1,""),"")</f>
        <v/>
      </c>
      <c r="P25" t="str">
        <f t="shared" ref="P25:P26" si="7">IF(O25=1,", ", "")</f>
        <v/>
      </c>
      <c r="Q25" t="str">
        <f t="shared" ref="Q25:Q26" si="8">IF(O25=1,N25,"")</f>
        <v/>
      </c>
      <c r="R25"/>
      <c r="S25"/>
      <c r="T25"/>
      <c r="U25"/>
      <c r="V25"/>
    </row>
    <row r="26" spans="2:22" x14ac:dyDescent="0.3">
      <c r="C26" s="283" t="str">
        <f t="shared" si="6"/>
        <v/>
      </c>
      <c r="D26" t="str">
        <f>NN!AL18</f>
        <v/>
      </c>
      <c r="E26" t="str">
        <f>NN!AM18</f>
        <v/>
      </c>
      <c r="N26" s="15" t="str">
        <f>LEGENDA!D39</f>
        <v>Inne</v>
      </c>
      <c r="O26" t="str">
        <f>IFERROR(IF(MATCH(N26,NN!$E$13:$E$525,0)&gt;0,1,""),"")</f>
        <v/>
      </c>
      <c r="P26" t="str">
        <f t="shared" si="7"/>
        <v/>
      </c>
      <c r="Q26" t="str">
        <f t="shared" si="8"/>
        <v/>
      </c>
      <c r="R26"/>
      <c r="S26"/>
      <c r="T26"/>
      <c r="U26"/>
      <c r="V26"/>
    </row>
    <row r="27" spans="2:22" x14ac:dyDescent="0.3">
      <c r="C27" s="283" t="str">
        <f t="shared" si="6"/>
        <v/>
      </c>
      <c r="D27" t="str">
        <f>NN!AL19</f>
        <v/>
      </c>
      <c r="E27" t="str">
        <f>NN!AM19</f>
        <v/>
      </c>
    </row>
    <row r="28" spans="2:22" x14ac:dyDescent="0.3">
      <c r="C28" s="283" t="str">
        <f t="shared" si="6"/>
        <v/>
      </c>
      <c r="D28" t="str">
        <f>NN!AL20</f>
        <v/>
      </c>
      <c r="E28" t="str">
        <f>NN!AM20</f>
        <v/>
      </c>
    </row>
    <row r="29" spans="2:22" x14ac:dyDescent="0.3">
      <c r="C29" s="283" t="str">
        <f t="shared" si="6"/>
        <v/>
      </c>
      <c r="D29" t="str">
        <f>NN!AL21</f>
        <v/>
      </c>
      <c r="E29" t="str">
        <f>NN!AM21</f>
        <v/>
      </c>
    </row>
    <row r="30" spans="2:22" x14ac:dyDescent="0.3">
      <c r="C30" s="283" t="str">
        <f t="shared" si="6"/>
        <v/>
      </c>
      <c r="D30" t="str">
        <f>NN!AL22</f>
        <v/>
      </c>
      <c r="E30" t="str">
        <f>NN!AM22</f>
        <v/>
      </c>
    </row>
    <row r="31" spans="2:22" x14ac:dyDescent="0.3">
      <c r="C31" s="283" t="str">
        <f t="shared" si="6"/>
        <v/>
      </c>
      <c r="D31" t="str">
        <f>NN!AL23</f>
        <v/>
      </c>
      <c r="E31" t="str">
        <f>NN!AM23</f>
        <v/>
      </c>
    </row>
    <row r="32" spans="2:22" x14ac:dyDescent="0.3">
      <c r="C32" s="283" t="str">
        <f t="shared" si="6"/>
        <v/>
      </c>
      <c r="D32" t="str">
        <f>NN!AL24</f>
        <v/>
      </c>
      <c r="E32" t="str">
        <f>NN!AM24</f>
        <v/>
      </c>
    </row>
    <row r="33" spans="3:5" x14ac:dyDescent="0.3">
      <c r="C33" s="283" t="str">
        <f t="shared" si="6"/>
        <v/>
      </c>
      <c r="D33" t="str">
        <f>NN!AL25</f>
        <v/>
      </c>
      <c r="E33" t="str">
        <f>NN!AM25</f>
        <v/>
      </c>
    </row>
    <row r="34" spans="3:5" x14ac:dyDescent="0.3">
      <c r="C34" s="283" t="str">
        <f t="shared" si="6"/>
        <v/>
      </c>
      <c r="D34" t="str">
        <f>NN!AL26</f>
        <v/>
      </c>
      <c r="E34" t="str">
        <f>NN!AM26</f>
        <v/>
      </c>
    </row>
    <row r="35" spans="3:5" x14ac:dyDescent="0.3">
      <c r="C35" s="283" t="str">
        <f t="shared" si="6"/>
        <v/>
      </c>
      <c r="D35" t="str">
        <f>NN!AL27</f>
        <v/>
      </c>
      <c r="E35" t="str">
        <f>NN!AM27</f>
        <v/>
      </c>
    </row>
    <row r="36" spans="3:5" x14ac:dyDescent="0.3">
      <c r="C36" s="283" t="str">
        <f t="shared" si="6"/>
        <v/>
      </c>
      <c r="D36" t="str">
        <f>NN!AL28</f>
        <v/>
      </c>
      <c r="E36" t="str">
        <f>NN!AM28</f>
        <v/>
      </c>
    </row>
    <row r="37" spans="3:5" x14ac:dyDescent="0.3">
      <c r="C37" s="283" t="str">
        <f t="shared" si="6"/>
        <v/>
      </c>
      <c r="D37" t="str">
        <f>NN!AL29</f>
        <v/>
      </c>
      <c r="E37" t="str">
        <f>NN!AM29</f>
        <v/>
      </c>
    </row>
    <row r="38" spans="3:5" x14ac:dyDescent="0.3">
      <c r="C38" s="283" t="str">
        <f t="shared" si="6"/>
        <v/>
      </c>
      <c r="D38" t="str">
        <f>NN!AL30</f>
        <v/>
      </c>
      <c r="E38" t="str">
        <f>NN!AM30</f>
        <v/>
      </c>
    </row>
    <row r="39" spans="3:5" x14ac:dyDescent="0.3">
      <c r="C39" s="283" t="str">
        <f t="shared" si="6"/>
        <v/>
      </c>
      <c r="D39" t="str">
        <f>NN!AL31</f>
        <v/>
      </c>
      <c r="E39" t="str">
        <f>NN!AM31</f>
        <v/>
      </c>
    </row>
    <row r="40" spans="3:5" x14ac:dyDescent="0.3">
      <c r="C40" s="283" t="str">
        <f t="shared" si="6"/>
        <v/>
      </c>
      <c r="D40" t="str">
        <f>NN!AL32</f>
        <v/>
      </c>
      <c r="E40" t="str">
        <f>NN!AM32</f>
        <v/>
      </c>
    </row>
    <row r="41" spans="3:5" x14ac:dyDescent="0.3">
      <c r="C41" s="283" t="str">
        <f t="shared" si="6"/>
        <v/>
      </c>
      <c r="D41" t="str">
        <f>NN!AL33</f>
        <v/>
      </c>
      <c r="E41" t="str">
        <f>NN!AM33</f>
        <v/>
      </c>
    </row>
    <row r="42" spans="3:5" x14ac:dyDescent="0.3">
      <c r="C42" s="283" t="str">
        <f t="shared" si="6"/>
        <v/>
      </c>
      <c r="D42" t="str">
        <f>NN!AL34</f>
        <v/>
      </c>
      <c r="E42" t="str">
        <f>NN!AM34</f>
        <v/>
      </c>
    </row>
    <row r="43" spans="3:5" x14ac:dyDescent="0.3">
      <c r="C43" s="283" t="str">
        <f t="shared" si="6"/>
        <v/>
      </c>
      <c r="D43" t="str">
        <f>NN!AL35</f>
        <v/>
      </c>
      <c r="E43" t="str">
        <f>NN!AM35</f>
        <v/>
      </c>
    </row>
    <row r="44" spans="3:5" x14ac:dyDescent="0.3">
      <c r="C44" s="283" t="str">
        <f t="shared" si="6"/>
        <v/>
      </c>
      <c r="D44" t="str">
        <f>NN!AL36</f>
        <v/>
      </c>
      <c r="E44" t="str">
        <f>NN!AM36</f>
        <v/>
      </c>
    </row>
    <row r="45" spans="3:5" x14ac:dyDescent="0.3">
      <c r="C45" s="283" t="str">
        <f t="shared" si="6"/>
        <v/>
      </c>
      <c r="D45" t="str">
        <f>NN!AL37</f>
        <v/>
      </c>
      <c r="E45" t="str">
        <f>NN!AM37</f>
        <v/>
      </c>
    </row>
    <row r="46" spans="3:5" x14ac:dyDescent="0.3">
      <c r="C46" s="283" t="str">
        <f t="shared" si="6"/>
        <v/>
      </c>
      <c r="D46" t="str">
        <f>NN!AL38</f>
        <v/>
      </c>
      <c r="E46" t="str">
        <f>NN!AM38</f>
        <v/>
      </c>
    </row>
    <row r="47" spans="3:5" x14ac:dyDescent="0.3">
      <c r="C47" s="283" t="str">
        <f t="shared" si="6"/>
        <v/>
      </c>
      <c r="D47" t="str">
        <f>NN!AL39</f>
        <v/>
      </c>
      <c r="E47" t="str">
        <f>NN!AM39</f>
        <v/>
      </c>
    </row>
    <row r="48" spans="3:5" x14ac:dyDescent="0.3">
      <c r="C48" s="283" t="str">
        <f t="shared" si="6"/>
        <v/>
      </c>
      <c r="D48" t="str">
        <f>NN!AL40</f>
        <v/>
      </c>
      <c r="E48" t="str">
        <f>NN!AM40</f>
        <v/>
      </c>
    </row>
    <row r="49" spans="3:5" x14ac:dyDescent="0.3">
      <c r="C49" s="283" t="str">
        <f t="shared" si="6"/>
        <v/>
      </c>
      <c r="D49" t="str">
        <f>NN!AL41</f>
        <v/>
      </c>
      <c r="E49" t="str">
        <f>NN!AM41</f>
        <v/>
      </c>
    </row>
    <row r="50" spans="3:5" x14ac:dyDescent="0.3">
      <c r="C50" s="283" t="str">
        <f t="shared" si="6"/>
        <v/>
      </c>
      <c r="D50" t="str">
        <f>NN!AL42</f>
        <v/>
      </c>
      <c r="E50" t="str">
        <f>NN!AM42</f>
        <v/>
      </c>
    </row>
    <row r="51" spans="3:5" x14ac:dyDescent="0.3">
      <c r="C51" s="283" t="str">
        <f t="shared" si="6"/>
        <v/>
      </c>
      <c r="D51" t="str">
        <f>NN!AL43</f>
        <v/>
      </c>
      <c r="E51" t="str">
        <f>NN!AM43</f>
        <v/>
      </c>
    </row>
    <row r="52" spans="3:5" x14ac:dyDescent="0.3">
      <c r="C52" s="283" t="str">
        <f t="shared" si="6"/>
        <v/>
      </c>
      <c r="D52" t="str">
        <f>NN!AL44</f>
        <v/>
      </c>
      <c r="E52" t="str">
        <f>NN!AM44</f>
        <v/>
      </c>
    </row>
    <row r="53" spans="3:5" x14ac:dyDescent="0.3">
      <c r="C53" s="283" t="str">
        <f t="shared" si="6"/>
        <v/>
      </c>
      <c r="D53" t="str">
        <f>NN!AL45</f>
        <v/>
      </c>
      <c r="E53" t="str">
        <f>NN!AM45</f>
        <v/>
      </c>
    </row>
    <row r="54" spans="3:5" x14ac:dyDescent="0.3">
      <c r="C54" s="283" t="str">
        <f t="shared" si="6"/>
        <v/>
      </c>
      <c r="D54" t="str">
        <f>NN!AL46</f>
        <v/>
      </c>
      <c r="E54" t="str">
        <f>NN!AM46</f>
        <v/>
      </c>
    </row>
    <row r="55" spans="3:5" x14ac:dyDescent="0.3">
      <c r="C55" s="283" t="str">
        <f t="shared" si="6"/>
        <v/>
      </c>
      <c r="D55" t="str">
        <f>NN!AL47</f>
        <v/>
      </c>
      <c r="E55" t="str">
        <f>NN!AM47</f>
        <v/>
      </c>
    </row>
    <row r="56" spans="3:5" x14ac:dyDescent="0.3">
      <c r="C56" s="283" t="str">
        <f t="shared" si="6"/>
        <v/>
      </c>
      <c r="D56" t="str">
        <f>NN!AL48</f>
        <v/>
      </c>
      <c r="E56" t="str">
        <f>NN!AM48</f>
        <v/>
      </c>
    </row>
    <row r="57" spans="3:5" x14ac:dyDescent="0.3">
      <c r="C57" s="283" t="str">
        <f t="shared" si="6"/>
        <v/>
      </c>
      <c r="D57" t="str">
        <f>NN!AL49</f>
        <v/>
      </c>
      <c r="E57" t="str">
        <f>NN!AM49</f>
        <v/>
      </c>
    </row>
    <row r="58" spans="3:5" x14ac:dyDescent="0.3">
      <c r="C58" s="283" t="str">
        <f t="shared" si="6"/>
        <v/>
      </c>
      <c r="D58" t="str">
        <f>NN!AL50</f>
        <v/>
      </c>
      <c r="E58" t="str">
        <f>NN!AM50</f>
        <v/>
      </c>
    </row>
    <row r="59" spans="3:5" x14ac:dyDescent="0.3">
      <c r="C59" s="283" t="str">
        <f t="shared" si="6"/>
        <v/>
      </c>
      <c r="D59" t="str">
        <f>NN!AL51</f>
        <v/>
      </c>
      <c r="E59" t="str">
        <f>NN!AM51</f>
        <v/>
      </c>
    </row>
    <row r="60" spans="3:5" x14ac:dyDescent="0.3">
      <c r="C60" s="283" t="str">
        <f t="shared" si="6"/>
        <v/>
      </c>
      <c r="D60" t="str">
        <f>NN!AL52</f>
        <v/>
      </c>
      <c r="E60" t="str">
        <f>NN!AM52</f>
        <v/>
      </c>
    </row>
    <row r="61" spans="3:5" x14ac:dyDescent="0.3">
      <c r="C61" s="283" t="str">
        <f t="shared" si="6"/>
        <v/>
      </c>
      <c r="D61" t="str">
        <f>NN!AL53</f>
        <v/>
      </c>
      <c r="E61" t="str">
        <f>NN!AM53</f>
        <v/>
      </c>
    </row>
    <row r="62" spans="3:5" x14ac:dyDescent="0.3">
      <c r="C62" s="283" t="str">
        <f t="shared" si="6"/>
        <v/>
      </c>
      <c r="D62" t="str">
        <f>NN!AL54</f>
        <v/>
      </c>
      <c r="E62" t="str">
        <f>NN!AM54</f>
        <v/>
      </c>
    </row>
    <row r="63" spans="3:5" x14ac:dyDescent="0.3">
      <c r="C63" s="283" t="str">
        <f t="shared" si="6"/>
        <v/>
      </c>
      <c r="D63" t="str">
        <f>NN!AL55</f>
        <v/>
      </c>
      <c r="E63" t="str">
        <f>NN!AM55</f>
        <v/>
      </c>
    </row>
    <row r="64" spans="3:5" x14ac:dyDescent="0.3">
      <c r="C64" s="283" t="str">
        <f t="shared" si="6"/>
        <v/>
      </c>
      <c r="D64" t="str">
        <f>NN!AL56</f>
        <v/>
      </c>
      <c r="E64" t="str">
        <f>NN!AM56</f>
        <v/>
      </c>
    </row>
    <row r="65" spans="3:5" x14ac:dyDescent="0.3">
      <c r="C65" s="283" t="str">
        <f t="shared" si="6"/>
        <v/>
      </c>
      <c r="D65" t="str">
        <f>NN!AL57</f>
        <v/>
      </c>
      <c r="E65" t="str">
        <f>NN!AM57</f>
        <v/>
      </c>
    </row>
    <row r="66" spans="3:5" x14ac:dyDescent="0.3">
      <c r="C66" s="283" t="str">
        <f t="shared" si="6"/>
        <v/>
      </c>
      <c r="D66" t="str">
        <f>NN!AL58</f>
        <v/>
      </c>
      <c r="E66" t="str">
        <f>NN!AM58</f>
        <v/>
      </c>
    </row>
    <row r="67" spans="3:5" x14ac:dyDescent="0.3">
      <c r="C67" s="283" t="str">
        <f t="shared" si="6"/>
        <v/>
      </c>
      <c r="D67" t="str">
        <f>NN!AL59</f>
        <v/>
      </c>
      <c r="E67" t="str">
        <f>NN!AM59</f>
        <v/>
      </c>
    </row>
    <row r="68" spans="3:5" x14ac:dyDescent="0.3">
      <c r="C68" s="283" t="str">
        <f t="shared" si="6"/>
        <v/>
      </c>
      <c r="D68" t="str">
        <f>NN!AL60</f>
        <v/>
      </c>
      <c r="E68" t="str">
        <f>NN!AM60</f>
        <v/>
      </c>
    </row>
    <row r="69" spans="3:5" x14ac:dyDescent="0.3">
      <c r="C69" s="283" t="str">
        <f t="shared" si="6"/>
        <v/>
      </c>
      <c r="D69" t="str">
        <f>NN!AL61</f>
        <v/>
      </c>
      <c r="E69" t="str">
        <f>NN!AM61</f>
        <v/>
      </c>
    </row>
    <row r="70" spans="3:5" x14ac:dyDescent="0.3">
      <c r="C70" s="283" t="str">
        <f t="shared" si="6"/>
        <v/>
      </c>
      <c r="D70" t="str">
        <f>NN!AL62</f>
        <v/>
      </c>
      <c r="E70" t="str">
        <f>NN!AM62</f>
        <v/>
      </c>
    </row>
    <row r="71" spans="3:5" x14ac:dyDescent="0.3">
      <c r="C71" s="283" t="str">
        <f t="shared" si="6"/>
        <v/>
      </c>
      <c r="D71" t="str">
        <f>NN!AL63</f>
        <v/>
      </c>
      <c r="E71" t="str">
        <f>NN!AM63</f>
        <v/>
      </c>
    </row>
    <row r="72" spans="3:5" x14ac:dyDescent="0.3">
      <c r="C72" s="283" t="str">
        <f t="shared" si="6"/>
        <v/>
      </c>
      <c r="D72" t="str">
        <f>NN!AL64</f>
        <v/>
      </c>
      <c r="E72" t="str">
        <f>NN!AM64</f>
        <v/>
      </c>
    </row>
    <row r="73" spans="3:5" x14ac:dyDescent="0.3">
      <c r="C73" s="283" t="str">
        <f t="shared" si="6"/>
        <v/>
      </c>
      <c r="D73" t="str">
        <f>NN!AL65</f>
        <v/>
      </c>
      <c r="E73" t="str">
        <f>NN!AM65</f>
        <v/>
      </c>
    </row>
    <row r="74" spans="3:5" x14ac:dyDescent="0.3">
      <c r="C74" s="283" t="str">
        <f t="shared" si="6"/>
        <v/>
      </c>
      <c r="D74" t="str">
        <f>NN!AL66</f>
        <v/>
      </c>
      <c r="E74" t="str">
        <f>NN!AM66</f>
        <v/>
      </c>
    </row>
    <row r="75" spans="3:5" x14ac:dyDescent="0.3">
      <c r="C75" s="283" t="str">
        <f t="shared" si="6"/>
        <v/>
      </c>
      <c r="D75" t="str">
        <f>NN!AL67</f>
        <v/>
      </c>
      <c r="E75" t="str">
        <f>NN!AM67</f>
        <v/>
      </c>
    </row>
    <row r="76" spans="3:5" x14ac:dyDescent="0.3">
      <c r="C76" s="283" t="str">
        <f t="shared" si="6"/>
        <v/>
      </c>
      <c r="D76" t="str">
        <f>NN!AL68</f>
        <v/>
      </c>
      <c r="E76" t="str">
        <f>NN!AM68</f>
        <v/>
      </c>
    </row>
    <row r="77" spans="3:5" x14ac:dyDescent="0.3">
      <c r="C77" s="283" t="str">
        <f t="shared" si="6"/>
        <v/>
      </c>
      <c r="D77" t="str">
        <f>NN!AL69</f>
        <v/>
      </c>
      <c r="E77" t="str">
        <f>NN!AM69</f>
        <v/>
      </c>
    </row>
    <row r="78" spans="3:5" x14ac:dyDescent="0.3">
      <c r="C78" s="283" t="str">
        <f t="shared" si="6"/>
        <v/>
      </c>
      <c r="D78" t="str">
        <f>NN!AL70</f>
        <v/>
      </c>
      <c r="E78" t="str">
        <f>NN!AM70</f>
        <v/>
      </c>
    </row>
    <row r="79" spans="3:5" x14ac:dyDescent="0.3">
      <c r="C79" s="283" t="str">
        <f t="shared" si="6"/>
        <v/>
      </c>
      <c r="D79" t="str">
        <f>NN!AL71</f>
        <v/>
      </c>
      <c r="E79" t="str">
        <f>NN!AM71</f>
        <v/>
      </c>
    </row>
    <row r="80" spans="3:5" x14ac:dyDescent="0.3">
      <c r="C80" s="283" t="str">
        <f t="shared" si="6"/>
        <v/>
      </c>
      <c r="D80" t="str">
        <f>NN!AL72</f>
        <v/>
      </c>
      <c r="E80" t="str">
        <f>NN!AM72</f>
        <v/>
      </c>
    </row>
    <row r="81" spans="3:5" x14ac:dyDescent="0.3">
      <c r="C81" s="283" t="str">
        <f t="shared" si="6"/>
        <v/>
      </c>
      <c r="D81" t="str">
        <f>NN!AL73</f>
        <v/>
      </c>
      <c r="E81" t="str">
        <f>NN!AM73</f>
        <v/>
      </c>
    </row>
    <row r="82" spans="3:5" x14ac:dyDescent="0.3">
      <c r="C82" s="283" t="str">
        <f t="shared" si="6"/>
        <v/>
      </c>
      <c r="D82" t="str">
        <f>NN!AL74</f>
        <v/>
      </c>
      <c r="E82" t="str">
        <f>NN!AM74</f>
        <v/>
      </c>
    </row>
    <row r="83" spans="3:5" x14ac:dyDescent="0.3">
      <c r="C83" s="283" t="str">
        <f t="shared" si="6"/>
        <v/>
      </c>
      <c r="D83" t="str">
        <f>NN!AL75</f>
        <v/>
      </c>
      <c r="E83" t="str">
        <f>NN!AM75</f>
        <v/>
      </c>
    </row>
    <row r="84" spans="3:5" x14ac:dyDescent="0.3">
      <c r="C84" s="283" t="str">
        <f t="shared" si="6"/>
        <v/>
      </c>
      <c r="D84" t="str">
        <f>NN!AL76</f>
        <v/>
      </c>
      <c r="E84" t="str">
        <f>NN!AM76</f>
        <v/>
      </c>
    </row>
    <row r="85" spans="3:5" x14ac:dyDescent="0.3">
      <c r="C85" s="283" t="str">
        <f t="shared" si="6"/>
        <v/>
      </c>
      <c r="D85" t="str">
        <f>NN!AL77</f>
        <v/>
      </c>
      <c r="E85" t="str">
        <f>NN!AM77</f>
        <v/>
      </c>
    </row>
    <row r="86" spans="3:5" x14ac:dyDescent="0.3">
      <c r="C86" s="283" t="str">
        <f t="shared" si="6"/>
        <v/>
      </c>
      <c r="D86" t="str">
        <f>NN!AL78</f>
        <v/>
      </c>
      <c r="E86" t="str">
        <f>NN!AM78</f>
        <v/>
      </c>
    </row>
    <row r="87" spans="3:5" x14ac:dyDescent="0.3">
      <c r="C87" s="283" t="str">
        <f t="shared" ref="C87:C150" si="9">IF(AND(D87="",E87=""),"",CONCATENATE($D$15,D87,$F$15,$E$15,E87,$I$15,H$15,$I$15))</f>
        <v/>
      </c>
      <c r="D87" t="str">
        <f>NN!AL79</f>
        <v/>
      </c>
      <c r="E87" t="str">
        <f>NN!AM79</f>
        <v/>
      </c>
    </row>
    <row r="88" spans="3:5" x14ac:dyDescent="0.3">
      <c r="C88" s="283" t="str">
        <f t="shared" si="9"/>
        <v/>
      </c>
      <c r="D88" t="str">
        <f>NN!AL80</f>
        <v/>
      </c>
      <c r="E88" t="str">
        <f>NN!AM80</f>
        <v/>
      </c>
    </row>
    <row r="89" spans="3:5" x14ac:dyDescent="0.3">
      <c r="C89" s="283" t="str">
        <f t="shared" si="9"/>
        <v/>
      </c>
      <c r="D89" t="str">
        <f>NN!AL81</f>
        <v/>
      </c>
      <c r="E89" t="str">
        <f>NN!AM81</f>
        <v/>
      </c>
    </row>
    <row r="90" spans="3:5" x14ac:dyDescent="0.3">
      <c r="C90" s="283" t="str">
        <f t="shared" si="9"/>
        <v/>
      </c>
      <c r="D90" t="str">
        <f>NN!AL82</f>
        <v/>
      </c>
      <c r="E90" t="str">
        <f>NN!AM82</f>
        <v/>
      </c>
    </row>
    <row r="91" spans="3:5" x14ac:dyDescent="0.3">
      <c r="C91" s="283" t="str">
        <f t="shared" si="9"/>
        <v/>
      </c>
      <c r="D91" t="str">
        <f>NN!AL83</f>
        <v/>
      </c>
      <c r="E91" t="str">
        <f>NN!AM83</f>
        <v/>
      </c>
    </row>
    <row r="92" spans="3:5" x14ac:dyDescent="0.3">
      <c r="C92" s="283" t="str">
        <f t="shared" si="9"/>
        <v/>
      </c>
      <c r="D92" t="str">
        <f>NN!AL84</f>
        <v/>
      </c>
      <c r="E92" t="str">
        <f>NN!AM84</f>
        <v/>
      </c>
    </row>
    <row r="93" spans="3:5" x14ac:dyDescent="0.3">
      <c r="C93" s="283" t="str">
        <f t="shared" si="9"/>
        <v/>
      </c>
      <c r="D93" t="str">
        <f>NN!AL85</f>
        <v/>
      </c>
      <c r="E93" t="str">
        <f>NN!AM85</f>
        <v/>
      </c>
    </row>
    <row r="94" spans="3:5" x14ac:dyDescent="0.3">
      <c r="C94" s="283" t="str">
        <f t="shared" si="9"/>
        <v/>
      </c>
      <c r="D94" t="str">
        <f>NN!AL86</f>
        <v/>
      </c>
      <c r="E94" t="str">
        <f>NN!AM86</f>
        <v/>
      </c>
    </row>
    <row r="95" spans="3:5" x14ac:dyDescent="0.3">
      <c r="C95" s="283" t="str">
        <f t="shared" si="9"/>
        <v/>
      </c>
      <c r="D95" t="str">
        <f>NN!AL87</f>
        <v/>
      </c>
      <c r="E95" t="str">
        <f>NN!AM87</f>
        <v/>
      </c>
    </row>
    <row r="96" spans="3:5" x14ac:dyDescent="0.3">
      <c r="C96" s="283" t="str">
        <f t="shared" si="9"/>
        <v/>
      </c>
      <c r="D96" t="str">
        <f>NN!AL88</f>
        <v/>
      </c>
      <c r="E96" t="str">
        <f>NN!AM88</f>
        <v/>
      </c>
    </row>
    <row r="97" spans="3:5" x14ac:dyDescent="0.3">
      <c r="C97" s="283" t="str">
        <f t="shared" si="9"/>
        <v/>
      </c>
      <c r="D97" t="str">
        <f>NN!AL89</f>
        <v/>
      </c>
      <c r="E97" t="str">
        <f>NN!AM89</f>
        <v/>
      </c>
    </row>
    <row r="98" spans="3:5" x14ac:dyDescent="0.3">
      <c r="C98" s="283" t="str">
        <f t="shared" si="9"/>
        <v/>
      </c>
      <c r="D98" t="str">
        <f>NN!AL90</f>
        <v/>
      </c>
      <c r="E98" t="str">
        <f>NN!AM90</f>
        <v/>
      </c>
    </row>
    <row r="99" spans="3:5" x14ac:dyDescent="0.3">
      <c r="C99" s="283" t="str">
        <f t="shared" si="9"/>
        <v/>
      </c>
      <c r="D99" t="str">
        <f>NN!AL91</f>
        <v/>
      </c>
      <c r="E99" t="str">
        <f>NN!AM91</f>
        <v/>
      </c>
    </row>
    <row r="100" spans="3:5" x14ac:dyDescent="0.3">
      <c r="C100" s="283" t="str">
        <f t="shared" si="9"/>
        <v/>
      </c>
      <c r="D100" t="str">
        <f>NN!AL92</f>
        <v/>
      </c>
      <c r="E100" t="str">
        <f>NN!AM92</f>
        <v/>
      </c>
    </row>
    <row r="101" spans="3:5" x14ac:dyDescent="0.3">
      <c r="C101" s="283" t="str">
        <f t="shared" si="9"/>
        <v/>
      </c>
      <c r="D101" t="str">
        <f>NN!AL93</f>
        <v/>
      </c>
      <c r="E101" t="str">
        <f>NN!AM93</f>
        <v/>
      </c>
    </row>
    <row r="102" spans="3:5" x14ac:dyDescent="0.3">
      <c r="C102" s="283" t="str">
        <f t="shared" si="9"/>
        <v/>
      </c>
      <c r="D102" t="str">
        <f>NN!AL94</f>
        <v/>
      </c>
      <c r="E102" t="str">
        <f>NN!AM94</f>
        <v/>
      </c>
    </row>
    <row r="103" spans="3:5" x14ac:dyDescent="0.3">
      <c r="C103" s="283" t="str">
        <f t="shared" si="9"/>
        <v/>
      </c>
      <c r="D103" t="str">
        <f>NN!AL95</f>
        <v/>
      </c>
      <c r="E103" t="str">
        <f>NN!AM95</f>
        <v/>
      </c>
    </row>
    <row r="104" spans="3:5" x14ac:dyDescent="0.3">
      <c r="C104" s="283" t="str">
        <f t="shared" si="9"/>
        <v/>
      </c>
      <c r="D104" t="str">
        <f>NN!AL96</f>
        <v/>
      </c>
      <c r="E104" t="str">
        <f>NN!AM96</f>
        <v/>
      </c>
    </row>
    <row r="105" spans="3:5" x14ac:dyDescent="0.3">
      <c r="C105" s="283" t="str">
        <f t="shared" si="9"/>
        <v/>
      </c>
      <c r="D105" t="str">
        <f>NN!AL97</f>
        <v/>
      </c>
      <c r="E105" t="str">
        <f>NN!AM97</f>
        <v/>
      </c>
    </row>
    <row r="106" spans="3:5" x14ac:dyDescent="0.3">
      <c r="C106" s="283" t="str">
        <f t="shared" si="9"/>
        <v/>
      </c>
      <c r="D106" t="str">
        <f>NN!AL98</f>
        <v/>
      </c>
      <c r="E106" t="str">
        <f>NN!AM98</f>
        <v/>
      </c>
    </row>
    <row r="107" spans="3:5" x14ac:dyDescent="0.3">
      <c r="C107" s="283" t="str">
        <f t="shared" si="9"/>
        <v/>
      </c>
      <c r="D107" t="str">
        <f>NN!AL99</f>
        <v/>
      </c>
      <c r="E107" t="str">
        <f>NN!AM99</f>
        <v/>
      </c>
    </row>
    <row r="108" spans="3:5" x14ac:dyDescent="0.3">
      <c r="C108" s="283" t="str">
        <f t="shared" si="9"/>
        <v/>
      </c>
      <c r="D108" t="str">
        <f>NN!AL100</f>
        <v/>
      </c>
      <c r="E108" t="str">
        <f>NN!AM100</f>
        <v/>
      </c>
    </row>
    <row r="109" spans="3:5" x14ac:dyDescent="0.3">
      <c r="C109" s="283" t="str">
        <f t="shared" si="9"/>
        <v/>
      </c>
      <c r="D109" t="str">
        <f>NN!AL101</f>
        <v/>
      </c>
      <c r="E109" t="str">
        <f>NN!AM101</f>
        <v/>
      </c>
    </row>
    <row r="110" spans="3:5" x14ac:dyDescent="0.3">
      <c r="C110" s="283" t="str">
        <f t="shared" si="9"/>
        <v/>
      </c>
      <c r="D110" t="str">
        <f>NN!AL102</f>
        <v/>
      </c>
      <c r="E110" t="str">
        <f>NN!AM102</f>
        <v/>
      </c>
    </row>
    <row r="111" spans="3:5" x14ac:dyDescent="0.3">
      <c r="C111" s="283" t="str">
        <f t="shared" si="9"/>
        <v/>
      </c>
      <c r="D111" t="str">
        <f>NN!AL103</f>
        <v/>
      </c>
      <c r="E111" t="str">
        <f>NN!AM103</f>
        <v/>
      </c>
    </row>
    <row r="112" spans="3:5" x14ac:dyDescent="0.3">
      <c r="C112" s="283" t="str">
        <f t="shared" si="9"/>
        <v/>
      </c>
      <c r="D112" t="str">
        <f>NN!AL104</f>
        <v/>
      </c>
      <c r="E112" t="str">
        <f>NN!AM104</f>
        <v/>
      </c>
    </row>
    <row r="113" spans="3:5" x14ac:dyDescent="0.3">
      <c r="C113" s="283" t="str">
        <f t="shared" si="9"/>
        <v/>
      </c>
      <c r="D113" t="str">
        <f>NN!AL105</f>
        <v/>
      </c>
      <c r="E113" t="str">
        <f>NN!AM105</f>
        <v/>
      </c>
    </row>
    <row r="114" spans="3:5" x14ac:dyDescent="0.3">
      <c r="C114" s="283" t="str">
        <f t="shared" si="9"/>
        <v/>
      </c>
      <c r="D114" t="str">
        <f>NN!AL106</f>
        <v/>
      </c>
      <c r="E114" t="str">
        <f>NN!AM106</f>
        <v/>
      </c>
    </row>
    <row r="115" spans="3:5" x14ac:dyDescent="0.3">
      <c r="C115" s="283" t="str">
        <f t="shared" si="9"/>
        <v/>
      </c>
      <c r="D115" t="str">
        <f>NN!AL107</f>
        <v/>
      </c>
      <c r="E115" t="str">
        <f>NN!AM107</f>
        <v/>
      </c>
    </row>
    <row r="116" spans="3:5" x14ac:dyDescent="0.3">
      <c r="C116" s="283" t="str">
        <f t="shared" si="9"/>
        <v/>
      </c>
      <c r="D116" t="str">
        <f>NN!AL108</f>
        <v/>
      </c>
      <c r="E116" t="str">
        <f>NN!AM108</f>
        <v/>
      </c>
    </row>
    <row r="117" spans="3:5" x14ac:dyDescent="0.3">
      <c r="C117" s="283" t="str">
        <f t="shared" si="9"/>
        <v/>
      </c>
      <c r="D117" t="str">
        <f>NN!AL109</f>
        <v/>
      </c>
      <c r="E117" t="str">
        <f>NN!AM109</f>
        <v/>
      </c>
    </row>
    <row r="118" spans="3:5" x14ac:dyDescent="0.3">
      <c r="C118" s="283" t="str">
        <f t="shared" si="9"/>
        <v/>
      </c>
      <c r="D118" t="str">
        <f>NN!AL110</f>
        <v/>
      </c>
      <c r="E118" t="str">
        <f>NN!AM110</f>
        <v/>
      </c>
    </row>
    <row r="119" spans="3:5" x14ac:dyDescent="0.3">
      <c r="C119" s="283" t="str">
        <f t="shared" si="9"/>
        <v/>
      </c>
      <c r="D119" t="str">
        <f>NN!AL111</f>
        <v/>
      </c>
      <c r="E119" t="str">
        <f>NN!AM111</f>
        <v/>
      </c>
    </row>
    <row r="120" spans="3:5" x14ac:dyDescent="0.3">
      <c r="C120" s="283" t="str">
        <f t="shared" si="9"/>
        <v/>
      </c>
      <c r="D120" t="str">
        <f>NN!AL112</f>
        <v/>
      </c>
      <c r="E120" t="str">
        <f>NN!AM112</f>
        <v/>
      </c>
    </row>
    <row r="121" spans="3:5" x14ac:dyDescent="0.3">
      <c r="C121" s="283" t="str">
        <f t="shared" si="9"/>
        <v/>
      </c>
      <c r="D121" t="str">
        <f>NN!AL113</f>
        <v/>
      </c>
      <c r="E121" t="str">
        <f>NN!AM113</f>
        <v/>
      </c>
    </row>
    <row r="122" spans="3:5" x14ac:dyDescent="0.3">
      <c r="C122" s="283" t="str">
        <f t="shared" si="9"/>
        <v/>
      </c>
      <c r="D122" t="str">
        <f>NN!AL114</f>
        <v/>
      </c>
      <c r="E122" t="str">
        <f>NN!AM114</f>
        <v/>
      </c>
    </row>
    <row r="123" spans="3:5" x14ac:dyDescent="0.3">
      <c r="C123" s="283" t="str">
        <f t="shared" si="9"/>
        <v/>
      </c>
      <c r="D123" t="str">
        <f>NN!AL115</f>
        <v/>
      </c>
      <c r="E123" t="str">
        <f>NN!AM115</f>
        <v/>
      </c>
    </row>
    <row r="124" spans="3:5" x14ac:dyDescent="0.3">
      <c r="C124" s="283" t="str">
        <f t="shared" si="9"/>
        <v/>
      </c>
      <c r="D124" t="str">
        <f>NN!AL116</f>
        <v/>
      </c>
      <c r="E124" t="str">
        <f>NN!AM116</f>
        <v/>
      </c>
    </row>
    <row r="125" spans="3:5" x14ac:dyDescent="0.3">
      <c r="C125" s="283" t="str">
        <f t="shared" si="9"/>
        <v/>
      </c>
      <c r="D125" t="str">
        <f>NN!AL117</f>
        <v/>
      </c>
      <c r="E125" t="str">
        <f>NN!AM117</f>
        <v/>
      </c>
    </row>
    <row r="126" spans="3:5" x14ac:dyDescent="0.3">
      <c r="C126" s="283" t="str">
        <f t="shared" si="9"/>
        <v/>
      </c>
      <c r="D126" t="str">
        <f>NN!AL118</f>
        <v/>
      </c>
      <c r="E126" t="str">
        <f>NN!AM118</f>
        <v/>
      </c>
    </row>
    <row r="127" spans="3:5" x14ac:dyDescent="0.3">
      <c r="C127" s="283" t="str">
        <f t="shared" si="9"/>
        <v/>
      </c>
      <c r="D127" t="str">
        <f>NN!AL119</f>
        <v/>
      </c>
      <c r="E127" t="str">
        <f>NN!AM119</f>
        <v/>
      </c>
    </row>
    <row r="128" spans="3:5" x14ac:dyDescent="0.3">
      <c r="C128" s="283" t="str">
        <f t="shared" si="9"/>
        <v/>
      </c>
      <c r="D128" t="str">
        <f>NN!AL120</f>
        <v/>
      </c>
      <c r="E128" t="str">
        <f>NN!AM120</f>
        <v/>
      </c>
    </row>
    <row r="129" spans="3:5" x14ac:dyDescent="0.3">
      <c r="C129" s="283" t="str">
        <f t="shared" si="9"/>
        <v/>
      </c>
      <c r="D129" t="str">
        <f>NN!AL121</f>
        <v/>
      </c>
      <c r="E129" t="str">
        <f>NN!AM121</f>
        <v/>
      </c>
    </row>
    <row r="130" spans="3:5" x14ac:dyDescent="0.3">
      <c r="C130" s="283" t="str">
        <f t="shared" si="9"/>
        <v/>
      </c>
      <c r="D130" t="str">
        <f>NN!AL122</f>
        <v/>
      </c>
      <c r="E130" t="str">
        <f>NN!AM122</f>
        <v/>
      </c>
    </row>
    <row r="131" spans="3:5" x14ac:dyDescent="0.3">
      <c r="C131" s="283" t="str">
        <f t="shared" si="9"/>
        <v/>
      </c>
      <c r="D131" t="str">
        <f>NN!AL123</f>
        <v/>
      </c>
      <c r="E131" t="str">
        <f>NN!AM123</f>
        <v/>
      </c>
    </row>
    <row r="132" spans="3:5" x14ac:dyDescent="0.3">
      <c r="C132" s="283" t="str">
        <f t="shared" si="9"/>
        <v/>
      </c>
      <c r="D132" t="str">
        <f>NN!AL124</f>
        <v/>
      </c>
      <c r="E132" t="str">
        <f>NN!AM124</f>
        <v/>
      </c>
    </row>
    <row r="133" spans="3:5" x14ac:dyDescent="0.3">
      <c r="C133" s="283" t="str">
        <f t="shared" si="9"/>
        <v/>
      </c>
      <c r="D133" t="str">
        <f>NN!AL125</f>
        <v/>
      </c>
      <c r="E133" t="str">
        <f>NN!AM125</f>
        <v/>
      </c>
    </row>
    <row r="134" spans="3:5" x14ac:dyDescent="0.3">
      <c r="C134" s="283" t="str">
        <f t="shared" si="9"/>
        <v/>
      </c>
      <c r="D134" t="str">
        <f>NN!AL126</f>
        <v/>
      </c>
      <c r="E134" t="str">
        <f>NN!AM126</f>
        <v/>
      </c>
    </row>
    <row r="135" spans="3:5" x14ac:dyDescent="0.3">
      <c r="C135" s="283" t="str">
        <f t="shared" si="9"/>
        <v/>
      </c>
      <c r="D135" t="str">
        <f>NN!AL127</f>
        <v/>
      </c>
      <c r="E135" t="str">
        <f>NN!AM127</f>
        <v/>
      </c>
    </row>
    <row r="136" spans="3:5" x14ac:dyDescent="0.3">
      <c r="C136" s="283" t="str">
        <f t="shared" si="9"/>
        <v/>
      </c>
      <c r="D136" t="str">
        <f>NN!AL128</f>
        <v/>
      </c>
      <c r="E136" t="str">
        <f>NN!AM128</f>
        <v/>
      </c>
    </row>
    <row r="137" spans="3:5" x14ac:dyDescent="0.3">
      <c r="C137" s="283" t="str">
        <f t="shared" si="9"/>
        <v/>
      </c>
      <c r="D137" t="str">
        <f>NN!AL129</f>
        <v/>
      </c>
      <c r="E137" t="str">
        <f>NN!AM129</f>
        <v/>
      </c>
    </row>
    <row r="138" spans="3:5" x14ac:dyDescent="0.3">
      <c r="C138" s="283" t="str">
        <f t="shared" si="9"/>
        <v/>
      </c>
      <c r="D138" t="str">
        <f>NN!AL130</f>
        <v/>
      </c>
      <c r="E138" t="str">
        <f>NN!AM130</f>
        <v/>
      </c>
    </row>
    <row r="139" spans="3:5" x14ac:dyDescent="0.3">
      <c r="C139" s="283" t="str">
        <f t="shared" si="9"/>
        <v/>
      </c>
      <c r="D139" t="str">
        <f>NN!AL131</f>
        <v/>
      </c>
      <c r="E139" t="str">
        <f>NN!AM131</f>
        <v/>
      </c>
    </row>
    <row r="140" spans="3:5" x14ac:dyDescent="0.3">
      <c r="C140" s="283" t="str">
        <f t="shared" si="9"/>
        <v/>
      </c>
      <c r="D140" t="str">
        <f>NN!AL132</f>
        <v/>
      </c>
      <c r="E140" t="str">
        <f>NN!AM132</f>
        <v/>
      </c>
    </row>
    <row r="141" spans="3:5" x14ac:dyDescent="0.3">
      <c r="C141" s="283" t="str">
        <f t="shared" si="9"/>
        <v/>
      </c>
      <c r="D141" t="str">
        <f>NN!AL133</f>
        <v/>
      </c>
      <c r="E141" t="str">
        <f>NN!AM133</f>
        <v/>
      </c>
    </row>
    <row r="142" spans="3:5" x14ac:dyDescent="0.3">
      <c r="C142" s="283" t="str">
        <f t="shared" si="9"/>
        <v/>
      </c>
      <c r="D142" t="str">
        <f>NN!AL134</f>
        <v/>
      </c>
      <c r="E142" t="str">
        <f>NN!AM134</f>
        <v/>
      </c>
    </row>
    <row r="143" spans="3:5" x14ac:dyDescent="0.3">
      <c r="C143" s="283" t="str">
        <f t="shared" si="9"/>
        <v/>
      </c>
      <c r="D143" t="str">
        <f>NN!AL135</f>
        <v/>
      </c>
      <c r="E143" t="str">
        <f>NN!AM135</f>
        <v/>
      </c>
    </row>
    <row r="144" spans="3:5" x14ac:dyDescent="0.3">
      <c r="C144" s="283" t="str">
        <f t="shared" si="9"/>
        <v/>
      </c>
      <c r="D144" t="str">
        <f>NN!AL136</f>
        <v/>
      </c>
      <c r="E144" t="str">
        <f>NN!AM136</f>
        <v/>
      </c>
    </row>
    <row r="145" spans="3:5" x14ac:dyDescent="0.3">
      <c r="C145" s="283" t="str">
        <f t="shared" si="9"/>
        <v/>
      </c>
      <c r="D145" t="str">
        <f>NN!AL137</f>
        <v/>
      </c>
      <c r="E145" t="str">
        <f>NN!AM137</f>
        <v/>
      </c>
    </row>
    <row r="146" spans="3:5" x14ac:dyDescent="0.3">
      <c r="C146" s="283" t="str">
        <f t="shared" si="9"/>
        <v/>
      </c>
      <c r="D146" t="str">
        <f>NN!AL138</f>
        <v/>
      </c>
      <c r="E146" t="str">
        <f>NN!AM138</f>
        <v/>
      </c>
    </row>
    <row r="147" spans="3:5" x14ac:dyDescent="0.3">
      <c r="C147" s="283" t="str">
        <f t="shared" si="9"/>
        <v/>
      </c>
      <c r="D147" t="str">
        <f>NN!AL139</f>
        <v/>
      </c>
      <c r="E147" t="str">
        <f>NN!AM139</f>
        <v/>
      </c>
    </row>
    <row r="148" spans="3:5" x14ac:dyDescent="0.3">
      <c r="C148" s="283" t="str">
        <f t="shared" si="9"/>
        <v/>
      </c>
      <c r="D148" t="str">
        <f>NN!AL140</f>
        <v/>
      </c>
      <c r="E148" t="str">
        <f>NN!AM140</f>
        <v/>
      </c>
    </row>
    <row r="149" spans="3:5" x14ac:dyDescent="0.3">
      <c r="C149" s="283" t="str">
        <f t="shared" si="9"/>
        <v/>
      </c>
      <c r="D149" t="str">
        <f>NN!AL141</f>
        <v/>
      </c>
      <c r="E149" t="str">
        <f>NN!AM141</f>
        <v/>
      </c>
    </row>
    <row r="150" spans="3:5" x14ac:dyDescent="0.3">
      <c r="C150" s="283" t="str">
        <f t="shared" si="9"/>
        <v/>
      </c>
      <c r="D150" t="str">
        <f>NN!AL142</f>
        <v/>
      </c>
      <c r="E150" t="str">
        <f>NN!AM142</f>
        <v/>
      </c>
    </row>
    <row r="151" spans="3:5" x14ac:dyDescent="0.3">
      <c r="C151" s="283" t="str">
        <f t="shared" ref="C151:C180" si="10">IF(AND(D151="",E151=""),"",CONCATENATE($D$15,D151,$F$15,$E$15,E151,$I$15,H$15,$I$15))</f>
        <v/>
      </c>
      <c r="D151" t="str">
        <f>NN!AL143</f>
        <v/>
      </c>
      <c r="E151" t="str">
        <f>NN!AM143</f>
        <v/>
      </c>
    </row>
    <row r="152" spans="3:5" x14ac:dyDescent="0.3">
      <c r="C152" s="283" t="str">
        <f t="shared" si="10"/>
        <v/>
      </c>
      <c r="D152" t="str">
        <f>NN!AL144</f>
        <v/>
      </c>
      <c r="E152" t="str">
        <f>NN!AM144</f>
        <v/>
      </c>
    </row>
    <row r="153" spans="3:5" x14ac:dyDescent="0.3">
      <c r="C153" s="283" t="str">
        <f t="shared" si="10"/>
        <v/>
      </c>
      <c r="D153" t="str">
        <f>NN!AL145</f>
        <v/>
      </c>
      <c r="E153" t="str">
        <f>NN!AM145</f>
        <v/>
      </c>
    </row>
    <row r="154" spans="3:5" x14ac:dyDescent="0.3">
      <c r="C154" s="283" t="str">
        <f t="shared" si="10"/>
        <v/>
      </c>
      <c r="D154" t="str">
        <f>NN!AL146</f>
        <v/>
      </c>
      <c r="E154" t="str">
        <f>NN!AM146</f>
        <v/>
      </c>
    </row>
    <row r="155" spans="3:5" x14ac:dyDescent="0.3">
      <c r="C155" s="283" t="str">
        <f t="shared" si="10"/>
        <v/>
      </c>
      <c r="D155" t="str">
        <f>NN!AL147</f>
        <v/>
      </c>
      <c r="E155" t="str">
        <f>NN!AM147</f>
        <v/>
      </c>
    </row>
    <row r="156" spans="3:5" x14ac:dyDescent="0.3">
      <c r="C156" s="283" t="str">
        <f t="shared" si="10"/>
        <v/>
      </c>
      <c r="D156" t="str">
        <f>NN!AL148</f>
        <v/>
      </c>
      <c r="E156" t="str">
        <f>NN!AM148</f>
        <v/>
      </c>
    </row>
    <row r="157" spans="3:5" x14ac:dyDescent="0.3">
      <c r="C157" s="283" t="str">
        <f t="shared" si="10"/>
        <v/>
      </c>
      <c r="D157" t="str">
        <f>NN!AL149</f>
        <v/>
      </c>
      <c r="E157" t="str">
        <f>NN!AM149</f>
        <v/>
      </c>
    </row>
    <row r="158" spans="3:5" x14ac:dyDescent="0.3">
      <c r="C158" s="283" t="str">
        <f t="shared" si="10"/>
        <v/>
      </c>
      <c r="D158" t="str">
        <f>NN!AL150</f>
        <v/>
      </c>
      <c r="E158" t="str">
        <f>NN!AM150</f>
        <v/>
      </c>
    </row>
    <row r="159" spans="3:5" x14ac:dyDescent="0.3">
      <c r="C159" s="283" t="str">
        <f t="shared" si="10"/>
        <v/>
      </c>
      <c r="D159" t="str">
        <f>NN!AL151</f>
        <v/>
      </c>
      <c r="E159" t="str">
        <f>NN!AM151</f>
        <v/>
      </c>
    </row>
    <row r="160" spans="3:5" x14ac:dyDescent="0.3">
      <c r="C160" s="283" t="str">
        <f t="shared" si="10"/>
        <v/>
      </c>
      <c r="D160" t="str">
        <f>NN!AL152</f>
        <v/>
      </c>
      <c r="E160" t="str">
        <f>NN!AM152</f>
        <v/>
      </c>
    </row>
    <row r="161" spans="3:5" x14ac:dyDescent="0.3">
      <c r="C161" s="283" t="str">
        <f t="shared" si="10"/>
        <v/>
      </c>
      <c r="D161" t="str">
        <f>NN!AL153</f>
        <v/>
      </c>
      <c r="E161" t="str">
        <f>NN!AM153</f>
        <v/>
      </c>
    </row>
    <row r="162" spans="3:5" x14ac:dyDescent="0.3">
      <c r="C162" s="283" t="str">
        <f t="shared" si="10"/>
        <v/>
      </c>
      <c r="D162" t="str">
        <f>NN!AL154</f>
        <v/>
      </c>
      <c r="E162" t="str">
        <f>NN!AM154</f>
        <v/>
      </c>
    </row>
    <row r="163" spans="3:5" x14ac:dyDescent="0.3">
      <c r="C163" s="283" t="str">
        <f t="shared" si="10"/>
        <v/>
      </c>
      <c r="D163" t="str">
        <f>NN!AL155</f>
        <v/>
      </c>
      <c r="E163" t="str">
        <f>NN!AM155</f>
        <v/>
      </c>
    </row>
    <row r="164" spans="3:5" x14ac:dyDescent="0.3">
      <c r="C164" s="283" t="str">
        <f t="shared" si="10"/>
        <v/>
      </c>
      <c r="D164" t="str">
        <f>NN!AL156</f>
        <v/>
      </c>
      <c r="E164" t="str">
        <f>NN!AM156</f>
        <v/>
      </c>
    </row>
    <row r="165" spans="3:5" x14ac:dyDescent="0.3">
      <c r="C165" s="283" t="str">
        <f t="shared" si="10"/>
        <v/>
      </c>
      <c r="D165" t="str">
        <f>NN!AL157</f>
        <v/>
      </c>
      <c r="E165" t="str">
        <f>NN!AM157</f>
        <v/>
      </c>
    </row>
    <row r="166" spans="3:5" x14ac:dyDescent="0.3">
      <c r="C166" s="283" t="str">
        <f t="shared" si="10"/>
        <v/>
      </c>
      <c r="D166" t="str">
        <f>NN!AL158</f>
        <v/>
      </c>
      <c r="E166" t="str">
        <f>NN!AM158</f>
        <v/>
      </c>
    </row>
    <row r="167" spans="3:5" x14ac:dyDescent="0.3">
      <c r="C167" s="283" t="str">
        <f t="shared" si="10"/>
        <v/>
      </c>
      <c r="D167" t="str">
        <f>NN!AL159</f>
        <v/>
      </c>
      <c r="E167" t="str">
        <f>NN!AM159</f>
        <v/>
      </c>
    </row>
    <row r="168" spans="3:5" x14ac:dyDescent="0.3">
      <c r="C168" s="283" t="str">
        <f t="shared" si="10"/>
        <v/>
      </c>
      <c r="D168" t="str">
        <f>NN!AL160</f>
        <v/>
      </c>
      <c r="E168" t="str">
        <f>NN!AM160</f>
        <v/>
      </c>
    </row>
    <row r="169" spans="3:5" x14ac:dyDescent="0.3">
      <c r="C169" s="283" t="str">
        <f t="shared" si="10"/>
        <v/>
      </c>
      <c r="D169" t="str">
        <f>NN!AL161</f>
        <v/>
      </c>
      <c r="E169" t="str">
        <f>NN!AM161</f>
        <v/>
      </c>
    </row>
    <row r="170" spans="3:5" x14ac:dyDescent="0.3">
      <c r="C170" s="283" t="str">
        <f t="shared" si="10"/>
        <v/>
      </c>
      <c r="D170" t="str">
        <f>NN!AL162</f>
        <v/>
      </c>
      <c r="E170" t="str">
        <f>NN!AM162</f>
        <v/>
      </c>
    </row>
    <row r="171" spans="3:5" x14ac:dyDescent="0.3">
      <c r="C171" s="283" t="str">
        <f t="shared" si="10"/>
        <v/>
      </c>
      <c r="D171" t="str">
        <f>NN!AL163</f>
        <v/>
      </c>
      <c r="E171" t="str">
        <f>NN!AM163</f>
        <v/>
      </c>
    </row>
    <row r="172" spans="3:5" x14ac:dyDescent="0.3">
      <c r="C172" s="283" t="str">
        <f t="shared" si="10"/>
        <v/>
      </c>
      <c r="D172" t="str">
        <f>NN!AL164</f>
        <v/>
      </c>
      <c r="E172" t="str">
        <f>NN!AM164</f>
        <v/>
      </c>
    </row>
    <row r="173" spans="3:5" x14ac:dyDescent="0.3">
      <c r="C173" s="283" t="str">
        <f t="shared" si="10"/>
        <v/>
      </c>
      <c r="D173" t="str">
        <f>NN!AL165</f>
        <v/>
      </c>
      <c r="E173" t="str">
        <f>NN!AM165</f>
        <v/>
      </c>
    </row>
    <row r="174" spans="3:5" x14ac:dyDescent="0.3">
      <c r="C174" s="283" t="str">
        <f t="shared" si="10"/>
        <v/>
      </c>
      <c r="D174" t="str">
        <f>NN!AL166</f>
        <v/>
      </c>
      <c r="E174" t="str">
        <f>NN!AM166</f>
        <v/>
      </c>
    </row>
    <row r="175" spans="3:5" x14ac:dyDescent="0.3">
      <c r="C175" s="283" t="str">
        <f t="shared" si="10"/>
        <v/>
      </c>
      <c r="D175" t="str">
        <f>NN!AL167</f>
        <v/>
      </c>
      <c r="E175" t="str">
        <f>NN!AM167</f>
        <v/>
      </c>
    </row>
    <row r="176" spans="3:5" x14ac:dyDescent="0.3">
      <c r="C176" s="283" t="str">
        <f t="shared" si="10"/>
        <v/>
      </c>
      <c r="D176" t="str">
        <f>NN!AL168</f>
        <v/>
      </c>
      <c r="E176" t="str">
        <f>NN!AM168</f>
        <v/>
      </c>
    </row>
    <row r="177" spans="3:8" x14ac:dyDescent="0.3">
      <c r="C177" s="283" t="str">
        <f t="shared" si="10"/>
        <v/>
      </c>
      <c r="D177" t="str">
        <f>NN!AL169</f>
        <v/>
      </c>
      <c r="E177" t="str">
        <f>NN!AM169</f>
        <v/>
      </c>
    </row>
    <row r="178" spans="3:8" x14ac:dyDescent="0.3">
      <c r="C178" s="283" t="str">
        <f t="shared" si="10"/>
        <v/>
      </c>
      <c r="D178" t="str">
        <f>NN!AL170</f>
        <v/>
      </c>
      <c r="E178" t="str">
        <f>NN!AM170</f>
        <v/>
      </c>
    </row>
    <row r="179" spans="3:8" x14ac:dyDescent="0.3">
      <c r="C179" s="283" t="str">
        <f t="shared" si="10"/>
        <v/>
      </c>
      <c r="D179" t="str">
        <f>NN!AL171</f>
        <v/>
      </c>
      <c r="E179" t="str">
        <f>NN!AM171</f>
        <v/>
      </c>
    </row>
    <row r="180" spans="3:8" x14ac:dyDescent="0.3">
      <c r="C180" s="283" t="str">
        <f t="shared" si="10"/>
        <v/>
      </c>
      <c r="D180" t="str">
        <f>NN!AL172</f>
        <v/>
      </c>
      <c r="E180" t="str">
        <f>NN!AM172</f>
        <v/>
      </c>
    </row>
    <row r="183" spans="3:8" ht="15" hidden="1" thickBot="1" x14ac:dyDescent="0.35">
      <c r="D183" s="378" t="str">
        <f>IF(D7="","",IF(D7&gt;0.3,1,""))</f>
        <v/>
      </c>
      <c r="E183" s="378" t="str">
        <f t="shared" ref="E183:H183" si="11">IF(E7="","",IF(E7&gt;0.3,1,""))</f>
        <v/>
      </c>
      <c r="F183" s="378" t="str">
        <f t="shared" si="11"/>
        <v/>
      </c>
      <c r="G183" s="378" t="str">
        <f t="shared" si="11"/>
        <v/>
      </c>
      <c r="H183" s="378" t="str">
        <f t="shared" si="11"/>
        <v/>
      </c>
    </row>
  </sheetData>
  <sheetProtection algorithmName="SHA-512" hashValue="Di+1dBftC1YhtchK148h8sp6eecchlvthXDPI+bd75zJlh/JyENGKaJ9w0ajOR1LYS5rVs66gnX0ZAFdJN8ghA==" saltValue="opohoTpHeuX9kmdNVBEsQg==" spinCount="100000" sheet="1" objects="1" scenarios="1"/>
  <mergeCells count="7">
    <mergeCell ref="O13:T13"/>
    <mergeCell ref="G16:L16"/>
    <mergeCell ref="A1:C1"/>
    <mergeCell ref="D16:D20"/>
    <mergeCell ref="E16:E20"/>
    <mergeCell ref="B16:B20"/>
    <mergeCell ref="C16:C20"/>
  </mergeCells>
  <conditionalFormatting sqref="B2">
    <cfRule type="containsText" dxfId="22" priority="1" operator="containsText" text="UWAGA!!! ROLNIK DOPISAŁ WŁASNE ROŚLINY - SPRAWDZIĆ POBRANIE">
      <formula>NOT(ISERROR(SEARCH("UWAGA!!! ROLNIK DOPISAŁ WŁASNE ROŚLINY - SPRAWDZIĆ POBRANIE",B2)))</formula>
    </cfRule>
  </conditionalFormatting>
  <conditionalFormatting sqref="C4">
    <cfRule type="containsBlanks" dxfId="21" priority="9">
      <formula>LEN(TRIM(C4))=0</formula>
    </cfRule>
  </conditionalFormatting>
  <conditionalFormatting sqref="C6 C8">
    <cfRule type="containsBlanks" dxfId="20" priority="10">
      <formula>LEN(TRIM(C6))=0</formula>
    </cfRule>
  </conditionalFormatting>
  <conditionalFormatting sqref="C6">
    <cfRule type="cellIs" dxfId="19" priority="8" operator="greaterThan">
      <formula>170</formula>
    </cfRule>
  </conditionalFormatting>
  <conditionalFormatting sqref="D3">
    <cfRule type="expression" dxfId="18" priority="2">
      <formula>"$D7&gt;0,00001"</formula>
    </cfRule>
  </conditionalFormatting>
  <conditionalFormatting sqref="D7:I7">
    <cfRule type="expression" dxfId="17" priority="5">
      <formula>D$183=1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Nazwane zakresy</vt:lpstr>
      </vt:variant>
      <vt:variant>
        <vt:i4>5</vt:i4>
      </vt:variant>
    </vt:vector>
  </HeadingPairs>
  <TitlesOfParts>
    <vt:vector size="16" baseType="lpstr">
      <vt:lpstr>INSTR</vt:lpstr>
      <vt:lpstr>STR TYT</vt:lpstr>
      <vt:lpstr>ZASOBY N</vt:lpstr>
      <vt:lpstr>NN</vt:lpstr>
      <vt:lpstr>UPR BILANS N</vt:lpstr>
      <vt:lpstr>BILANS NN</vt:lpstr>
      <vt:lpstr>TECHNOLOGIA</vt:lpstr>
      <vt:lpstr>OPINIA</vt:lpstr>
      <vt:lpstr>POBRANIE_</vt:lpstr>
      <vt:lpstr>Arkusz pomocniczy1</vt:lpstr>
      <vt:lpstr>Arkusz pomocniczy2</vt:lpstr>
      <vt:lpstr>INSTR!Obszar_wydruku</vt:lpstr>
      <vt:lpstr>NN!Obszar_wydruku</vt:lpstr>
      <vt:lpstr>'STR TYT'!Obszar_wydruku</vt:lpstr>
      <vt:lpstr>'UPR BILANS N'!Obszar_wydruku</vt:lpstr>
      <vt:lpstr>'ZASOBY N'!Obszar_wydruku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Graf_K</dc:creator>
  <cp:lastModifiedBy>Karol Antoszczak</cp:lastModifiedBy>
  <cp:lastPrinted>2023-02-10T10:47:53Z</cp:lastPrinted>
  <dcterms:created xsi:type="dcterms:W3CDTF">2018-12-21T08:09:10Z</dcterms:created>
  <dcterms:modified xsi:type="dcterms:W3CDTF">2024-10-22T11:40:54Z</dcterms:modified>
</cp:coreProperties>
</file>